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filterPrivacy="1" codeName="ThisWorkbook"/>
  <xr:revisionPtr revIDLastSave="0" documentId="13_ncr:1_{48476518-46A9-4FCC-B20B-418F528B8894}" xr6:coauthVersionLast="47" xr6:coauthVersionMax="47" xr10:uidLastSave="{00000000-0000-0000-0000-000000000000}"/>
  <bookViews>
    <workbookView xWindow="-28920" yWindow="-225" windowWidth="29040" windowHeight="15720" tabRatio="836" xr2:uid="{899AAEEC-F997-4D07-9C35-3ED6E66C0D72}"/>
  </bookViews>
  <sheets>
    <sheet name="Output - OM" sheetId="68" r:id="rId1"/>
    <sheet name="Labor" sheetId="69" r:id="rId2"/>
    <sheet name="Output - DepExp" sheetId="70" r:id="rId3"/>
    <sheet name="Output - Taxes" sheetId="71" r:id="rId4"/>
    <sheet name="SCH B-1" sheetId="16" r:id="rId5"/>
    <sheet name="SCH H-1" sheetId="20" r:id="rId6"/>
    <sheet name="SCH J-1 E" sheetId="48" r:id="rId7"/>
    <sheet name="SCH J-1.1|J-1.2" sheetId="46" r:id="rId8"/>
    <sheet name="&lt;&lt;&lt;IMPORT" sheetId="45" r:id="rId9"/>
    <sheet name="Rate Case Constants" sheetId="5" r:id="rId10"/>
    <sheet name="Index C" sheetId="17" r:id="rId11"/>
    <sheet name="SCH C-1" sheetId="47" r:id="rId12"/>
    <sheet name="SCH C-2" sheetId="12" r:id="rId13"/>
    <sheet name="SCH C-2.1 B" sheetId="10" r:id="rId14"/>
    <sheet name="SCH C-2.1 F" sheetId="43" r:id="rId15"/>
    <sheet name="SCH C-2.2 B" sheetId="38" r:id="rId16"/>
    <sheet name="SCH C-2.2 F" sheetId="39" r:id="rId17"/>
    <sheet name="Index D" sheetId="35" r:id="rId18"/>
    <sheet name="A216810396964DCDB399904ED81BA8E" sheetId="67" state="veryHidden" r:id="rId19"/>
    <sheet name="SCH D-1" sheetId="27" r:id="rId20"/>
    <sheet name="SCH D-2 B" sheetId="32" r:id="rId21"/>
    <sheet name="SCH D-2 F" sheetId="33" r:id="rId22"/>
    <sheet name="SCH D-2.1" sheetId="34" r:id="rId23"/>
    <sheet name="Rider Adj B" sheetId="30" r:id="rId24"/>
    <sheet name="Rider Adj F" sheetId="28" r:id="rId25"/>
    <sheet name="IntSync" sheetId="53" r:id="rId26"/>
    <sheet name="ProForma Adj F" sheetId="31" r:id="rId27"/>
    <sheet name="DATA&gt;&gt;&gt;" sheetId="7" r:id="rId28"/>
    <sheet name="IS E" sheetId="42" r:id="rId29"/>
    <sheet name="IS TC" sheetId="44" state="hidden" r:id="rId30"/>
    <sheet name="Revenue" sheetId="19" r:id="rId31"/>
    <sheet name="ECR to Base Rev" sheetId="62" state="hidden" r:id="rId32"/>
    <sheet name="EDR Change Due to ECR Elim" sheetId="64" state="hidden" r:id="rId33"/>
    <sheet name="DSM Change Due to ECR Elim" sheetId="65" state="hidden" r:id="rId34"/>
    <sheet name="Rev-Tracker" sheetId="25" r:id="rId35"/>
    <sheet name="DSM Expenses" sheetId="52" r:id="rId36"/>
    <sheet name="ECR EXP B" sheetId="55" r:id="rId37"/>
    <sheet name="ECR EXP F" sheetId="56" r:id="rId38"/>
    <sheet name="FAC EXP B" sheetId="66" r:id="rId39"/>
    <sheet name="Excess ADIT" sheetId="57" r:id="rId40"/>
    <sheet name="OSS" sheetId="54" r:id="rId41"/>
    <sheet name="Proforma Pole Revenues" sheetId="60" state="hidden" r:id="rId42"/>
    <sheet name="Proforma ICS Rev" sheetId="63" r:id="rId43"/>
    <sheet name="TaxProvision_Elec B" sheetId="58" r:id="rId44"/>
    <sheet name="TaxProvision_Elec F" sheetId="59" r:id="rId45"/>
    <sheet name="WPH-1 Effective Tax Rate" sheetId="29" r:id="rId46"/>
  </sheets>
  <definedNames>
    <definedName name="\\" localSheetId="17" hidden="1">#REF!</definedName>
    <definedName name="\\" localSheetId="25" hidden="1">#REF!</definedName>
    <definedName name="\\" localSheetId="26" hidden="1">#REF!</definedName>
    <definedName name="\\" localSheetId="23" hidden="1">#REF!</definedName>
    <definedName name="\\" localSheetId="24" hidden="1">#REF!</definedName>
    <definedName name="\\" localSheetId="4" hidden="1">#REF!</definedName>
    <definedName name="\\" localSheetId="11" hidden="1">#REF!</definedName>
    <definedName name="\\" localSheetId="12" hidden="1">#REF!</definedName>
    <definedName name="\\" localSheetId="13" hidden="1">#REF!</definedName>
    <definedName name="\\" localSheetId="14" hidden="1">#REF!</definedName>
    <definedName name="\\" localSheetId="16" hidden="1">#REF!</definedName>
    <definedName name="\\" localSheetId="19" hidden="1">#REF!</definedName>
    <definedName name="\\" localSheetId="20" hidden="1">#REF!</definedName>
    <definedName name="\\" localSheetId="21" hidden="1">#REF!</definedName>
    <definedName name="\\" localSheetId="22" hidden="1">#REF!</definedName>
    <definedName name="\\" localSheetId="5" hidden="1">#REF!</definedName>
    <definedName name="\\" localSheetId="6" hidden="1">#REF!</definedName>
    <definedName name="\\" localSheetId="7" hidden="1">#REF!</definedName>
    <definedName name="\\" localSheetId="45" hidden="1">#REF!</definedName>
    <definedName name="\\" hidden="1">#REF!</definedName>
    <definedName name="\\\" localSheetId="17" hidden="1">#REF!</definedName>
    <definedName name="\\\" localSheetId="25" hidden="1">#REF!</definedName>
    <definedName name="\\\" localSheetId="26" hidden="1">#REF!</definedName>
    <definedName name="\\\" localSheetId="23" hidden="1">#REF!</definedName>
    <definedName name="\\\" localSheetId="24" hidden="1">#REF!</definedName>
    <definedName name="\\\" localSheetId="4" hidden="1">#REF!</definedName>
    <definedName name="\\\" localSheetId="11" hidden="1">#REF!</definedName>
    <definedName name="\\\" localSheetId="12" hidden="1">#REF!</definedName>
    <definedName name="\\\" localSheetId="13" hidden="1">#REF!</definedName>
    <definedName name="\\\" localSheetId="14" hidden="1">#REF!</definedName>
    <definedName name="\\\" localSheetId="16" hidden="1">#REF!</definedName>
    <definedName name="\\\" localSheetId="19" hidden="1">#REF!</definedName>
    <definedName name="\\\" localSheetId="20" hidden="1">#REF!</definedName>
    <definedName name="\\\" localSheetId="21" hidden="1">#REF!</definedName>
    <definedName name="\\\" localSheetId="22" hidden="1">#REF!</definedName>
    <definedName name="\\\" localSheetId="5" hidden="1">#REF!</definedName>
    <definedName name="\\\" localSheetId="6" hidden="1">#REF!</definedName>
    <definedName name="\\\" localSheetId="7" hidden="1">#REF!</definedName>
    <definedName name="\\\" localSheetId="45" hidden="1">#REF!</definedName>
    <definedName name="\\\" hidden="1">#REF!</definedName>
    <definedName name="\\\\" localSheetId="17" hidden="1">#REF!</definedName>
    <definedName name="\\\\" localSheetId="25" hidden="1">#REF!</definedName>
    <definedName name="\\\\" localSheetId="26" hidden="1">#REF!</definedName>
    <definedName name="\\\\" localSheetId="23" hidden="1">#REF!</definedName>
    <definedName name="\\\\" localSheetId="24" hidden="1">#REF!</definedName>
    <definedName name="\\\\" localSheetId="4" hidden="1">#REF!</definedName>
    <definedName name="\\\\" localSheetId="11" hidden="1">#REF!</definedName>
    <definedName name="\\\\" localSheetId="12" hidden="1">#REF!</definedName>
    <definedName name="\\\\" localSheetId="13" hidden="1">#REF!</definedName>
    <definedName name="\\\\" localSheetId="14" hidden="1">#REF!</definedName>
    <definedName name="\\\\" localSheetId="16" hidden="1">#REF!</definedName>
    <definedName name="\\\\" localSheetId="19" hidden="1">#REF!</definedName>
    <definedName name="\\\\" localSheetId="20" hidden="1">#REF!</definedName>
    <definedName name="\\\\" localSheetId="21" hidden="1">#REF!</definedName>
    <definedName name="\\\\" localSheetId="22" hidden="1">#REF!</definedName>
    <definedName name="\\\\" localSheetId="5" hidden="1">#REF!</definedName>
    <definedName name="\\\\" localSheetId="6" hidden="1">#REF!</definedName>
    <definedName name="\\\\" localSheetId="7" hidden="1">#REF!</definedName>
    <definedName name="\\\\" localSheetId="45" hidden="1">#REF!</definedName>
    <definedName name="\\\\" hidden="1">#REF!</definedName>
    <definedName name="__123Graph_1" localSheetId="11" hidden="1">#REF!</definedName>
    <definedName name="__123Graph_1" localSheetId="6" hidden="1">#REF!</definedName>
    <definedName name="__123Graph_1" hidden="1">#REF!</definedName>
    <definedName name="__123Graph_2" localSheetId="11" hidden="1">#REF!</definedName>
    <definedName name="__123Graph_2" localSheetId="6" hidden="1">#REF!</definedName>
    <definedName name="__123Graph_2" hidden="1">#REF!</definedName>
    <definedName name="__123Graph_3" localSheetId="11" hidden="1">#REF!</definedName>
    <definedName name="__123Graph_3" localSheetId="6" hidden="1">#REF!</definedName>
    <definedName name="__123Graph_3" hidden="1">#REF!</definedName>
    <definedName name="__123Graph_4" localSheetId="11" hidden="1">#REF!</definedName>
    <definedName name="__123Graph_4" localSheetId="6" hidden="1">#REF!</definedName>
    <definedName name="__123Graph_4" hidden="1">#REF!</definedName>
    <definedName name="__123Graph_5" localSheetId="11" hidden="1">#REF!</definedName>
    <definedName name="__123Graph_5" localSheetId="6" hidden="1">#REF!</definedName>
    <definedName name="__123Graph_5" hidden="1">#REF!</definedName>
    <definedName name="__123Graph_6" localSheetId="11" hidden="1">#REF!</definedName>
    <definedName name="__123Graph_6" localSheetId="6" hidden="1">#REF!</definedName>
    <definedName name="__123Graph_6" hidden="1">#REF!</definedName>
    <definedName name="__123Graph_8" localSheetId="11" hidden="1">#REF!</definedName>
    <definedName name="__123Graph_8" localSheetId="6" hidden="1">#REF!</definedName>
    <definedName name="__123Graph_8" hidden="1">#REF!</definedName>
    <definedName name="__123Graph_A" localSheetId="17" hidden="1">#REF!</definedName>
    <definedName name="__123Graph_A" localSheetId="26" hidden="1">#REF!</definedName>
    <definedName name="__123Graph_A" localSheetId="23" hidden="1">#REF!</definedName>
    <definedName name="__123Graph_A" localSheetId="24" hidden="1">#REF!</definedName>
    <definedName name="__123Graph_A" localSheetId="11" hidden="1">#REF!</definedName>
    <definedName name="__123Graph_A" localSheetId="14"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6" hidden="1">#REF!</definedName>
    <definedName name="__123Graph_A" localSheetId="7" hidden="1">#REF!</definedName>
    <definedName name="__123Graph_A" localSheetId="45" hidden="1">#REF!</definedName>
    <definedName name="__123Graph_A" hidden="1">#REF!</definedName>
    <definedName name="__123Graph_B" localSheetId="17" hidden="1">#REF!</definedName>
    <definedName name="__123Graph_B" localSheetId="26" hidden="1">#REF!</definedName>
    <definedName name="__123Graph_B" localSheetId="23" hidden="1">#REF!</definedName>
    <definedName name="__123Graph_B" localSheetId="24" hidden="1">#REF!</definedName>
    <definedName name="__123Graph_B" localSheetId="11" hidden="1">#REF!</definedName>
    <definedName name="__123Graph_B" localSheetId="14"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6" hidden="1">#REF!</definedName>
    <definedName name="__123Graph_B" localSheetId="7" hidden="1">#REF!</definedName>
    <definedName name="__123Graph_B" localSheetId="45" hidden="1">#REF!</definedName>
    <definedName name="__123Graph_B" hidden="1">#REF!</definedName>
    <definedName name="__123Graph_C" localSheetId="17" hidden="1">#REF!</definedName>
    <definedName name="__123Graph_C" localSheetId="26" hidden="1">#REF!</definedName>
    <definedName name="__123Graph_C" localSheetId="23" hidden="1">#REF!</definedName>
    <definedName name="__123Graph_C" localSheetId="24" hidden="1">#REF!</definedName>
    <definedName name="__123Graph_C" localSheetId="11" hidden="1">#REF!</definedName>
    <definedName name="__123Graph_C" localSheetId="14"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6" hidden="1">#REF!</definedName>
    <definedName name="__123Graph_C" localSheetId="7" hidden="1">#REF!</definedName>
    <definedName name="__123Graph_C" localSheetId="45" hidden="1">#REF!</definedName>
    <definedName name="__123Graph_C" hidden="1">#REF!</definedName>
    <definedName name="__123Graph_D" localSheetId="17" hidden="1">#REF!</definedName>
    <definedName name="__123Graph_D" localSheetId="26" hidden="1">#REF!</definedName>
    <definedName name="__123Graph_D" localSheetId="23" hidden="1">#REF!</definedName>
    <definedName name="__123Graph_D" localSheetId="24" hidden="1">#REF!</definedName>
    <definedName name="__123Graph_D" localSheetId="11" hidden="1">#REF!</definedName>
    <definedName name="__123Graph_D" localSheetId="14"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6" hidden="1">#REF!</definedName>
    <definedName name="__123Graph_D" localSheetId="7" hidden="1">#REF!</definedName>
    <definedName name="__123Graph_D" localSheetId="45" hidden="1">#REF!</definedName>
    <definedName name="__123Graph_D" hidden="1">#REF!</definedName>
    <definedName name="__123Graph_E" localSheetId="17" hidden="1">#REF!</definedName>
    <definedName name="__123Graph_E" localSheetId="26" hidden="1">#REF!</definedName>
    <definedName name="__123Graph_E" localSheetId="23" hidden="1">#REF!</definedName>
    <definedName name="__123Graph_E" localSheetId="24" hidden="1">#REF!</definedName>
    <definedName name="__123Graph_E" localSheetId="11" hidden="1">#REF!</definedName>
    <definedName name="__123Graph_E" localSheetId="14"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6" hidden="1">#REF!</definedName>
    <definedName name="__123Graph_E" localSheetId="7" hidden="1">#REF!</definedName>
    <definedName name="__123Graph_E" localSheetId="45" hidden="1">#REF!</definedName>
    <definedName name="__123Graph_E" hidden="1">#REF!</definedName>
    <definedName name="__123Graph_F" localSheetId="17" hidden="1">#REF!</definedName>
    <definedName name="__123Graph_F" localSheetId="26" hidden="1">#REF!</definedName>
    <definedName name="__123Graph_F" localSheetId="23" hidden="1">#REF!</definedName>
    <definedName name="__123Graph_F" localSheetId="24" hidden="1">#REF!</definedName>
    <definedName name="__123Graph_F" localSheetId="11" hidden="1">#REF!</definedName>
    <definedName name="__123Graph_F" localSheetId="14"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6" hidden="1">#REF!</definedName>
    <definedName name="__123Graph_F" localSheetId="7" hidden="1">#REF!</definedName>
    <definedName name="__123Graph_F" localSheetId="45" hidden="1">#REF!</definedName>
    <definedName name="__123Graph_F" hidden="1">#REF!</definedName>
    <definedName name="__123Graph_X" localSheetId="17" hidden="1">#REF!</definedName>
    <definedName name="__123Graph_X" localSheetId="25" hidden="1">#REF!</definedName>
    <definedName name="__123Graph_X" localSheetId="26" hidden="1">#REF!</definedName>
    <definedName name="__123Graph_X" localSheetId="23" hidden="1">#REF!</definedName>
    <definedName name="__123Graph_X" localSheetId="24" hidden="1">#REF!</definedName>
    <definedName name="__123Graph_X" localSheetId="4"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6"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5" hidden="1">#REF!</definedName>
    <definedName name="__123Graph_X" localSheetId="6" hidden="1">#REF!</definedName>
    <definedName name="__123Graph_X" localSheetId="7" hidden="1">#REF!</definedName>
    <definedName name="__123Graph_X" localSheetId="45" hidden="1">#REF!</definedName>
    <definedName name="__123Graph_X" hidden="1">#REF!</definedName>
    <definedName name="__key3" hidden="1">#REF!</definedName>
    <definedName name="_Fill" localSheetId="10" hidden="1">#REF!</definedName>
    <definedName name="_Fill" localSheetId="17" hidden="1">#REF!</definedName>
    <definedName name="_Fill" localSheetId="25" hidden="1">#REF!</definedName>
    <definedName name="_Fill" localSheetId="26" hidden="1">#REF!</definedName>
    <definedName name="_Fill" localSheetId="23" hidden="1">#REF!</definedName>
    <definedName name="_Fill" localSheetId="24" hidden="1">#REF!</definedName>
    <definedName name="_Fill" localSheetId="4" hidden="1">#REF!</definedName>
    <definedName name="_Fill" localSheetId="11" hidden="1">#REF!</definedName>
    <definedName name="_Fill" localSheetId="14"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5" hidden="1">#REF!</definedName>
    <definedName name="_Fill" localSheetId="6" hidden="1">#REF!</definedName>
    <definedName name="_Fill" localSheetId="7" hidden="1">#REF!</definedName>
    <definedName name="_Fill" localSheetId="45" hidden="1">#REF!</definedName>
    <definedName name="_Fill" hidden="1">#REF!</definedName>
    <definedName name="_xlnm._FilterDatabase" localSheetId="18" hidden="1">A216810396964DCDB399904ED81BA8E!$A$1:$C$1</definedName>
    <definedName name="_Key1" hidden="1">#REF!</definedName>
    <definedName name="_Key2" hidden="1">#REF!</definedName>
    <definedName name="_Key3" hidden="1">#REF!</definedName>
    <definedName name="_key4" hidden="1">#REF!</definedName>
    <definedName name="_Order1" hidden="1">0</definedName>
    <definedName name="_Order2" hidden="1">0</definedName>
    <definedName name="_Regression_Int" localSheetId="10" hidden="1">1</definedName>
    <definedName name="_Regression_Int" localSheetId="17" hidden="1">1</definedName>
    <definedName name="_Sort" hidden="1">#REF!</definedName>
    <definedName name="ahahahahaha" localSheetId="8" hidden="1">{"'Server Configuration'!$A$1:$DB$281"}</definedName>
    <definedName name="ahahahahaha" localSheetId="25" hidden="1">{"'Server Configuration'!$A$1:$DB$281"}</definedName>
    <definedName name="ahahahahaha" localSheetId="28" hidden="1">{"'Server Configuration'!$A$1:$DB$281"}</definedName>
    <definedName name="ahahahahaha" localSheetId="5" hidden="1">{"'Server Configuration'!$A$1:$DB$281"}</definedName>
    <definedName name="ahahahahaha" localSheetId="6" hidden="1">{"'Server Configuration'!$A$1:$DB$281"}</definedName>
    <definedName name="ahahahahaha" localSheetId="7" hidden="1">{"'Server Configuration'!$A$1:$DB$281"}</definedName>
    <definedName name="ahahahahaha" localSheetId="45" hidden="1">{"'Server Configuration'!$A$1:$DB$281"}</definedName>
    <definedName name="ahahahahaha" hidden="1">{"'Server Configuration'!$A$1:$DB$281"}</definedName>
    <definedName name="blip" localSheetId="8" hidden="1">{"'Server Configuration'!$A$1:$DB$281"}</definedName>
    <definedName name="blip" localSheetId="25" hidden="1">{"'Server Configuration'!$A$1:$DB$281"}</definedName>
    <definedName name="blip" localSheetId="28" hidden="1">{"'Server Configuration'!$A$1:$DB$281"}</definedName>
    <definedName name="blip" localSheetId="5" hidden="1">{"'Server Configuration'!$A$1:$DB$281"}</definedName>
    <definedName name="blip" localSheetId="6" hidden="1">{"'Server Configuration'!$A$1:$DB$281"}</definedName>
    <definedName name="blip" localSheetId="7" hidden="1">{"'Server Configuration'!$A$1:$DB$281"}</definedName>
    <definedName name="blip" localSheetId="45" hidden="1">{"'Server Configuration'!$A$1:$DB$281"}</definedName>
    <definedName name="blip" hidden="1">{"'Server Configuration'!$A$1:$DB$281"}</definedName>
    <definedName name="BNE_MESSAGES_HIDDEN" hidden="1">#REF!</definedName>
    <definedName name="faf" hidden="1">#REF!</definedName>
    <definedName name="fl" hidden="1">#REF!</definedName>
    <definedName name="HTML_CodePage" hidden="1">1252</definedName>
    <definedName name="HTML_Control" localSheetId="8" hidden="1">{"'Server Configuration'!$A$1:$DB$281"}</definedName>
    <definedName name="HTML_Control" localSheetId="25" hidden="1">{"'Server Configuration'!$A$1:$DB$281"}</definedName>
    <definedName name="HTML_Control" localSheetId="28" hidden="1">{"'Server Configuration'!$A$1:$DB$281"}</definedName>
    <definedName name="HTML_Control" localSheetId="5" hidden="1">{"'Server Configuration'!$A$1:$DB$281"}</definedName>
    <definedName name="HTML_Control" localSheetId="6" hidden="1">{"'Server Configuration'!$A$1:$DB$281"}</definedName>
    <definedName name="HTML_Control" localSheetId="7" hidden="1">{"'Server Configuration'!$A$1:$DB$281"}</definedName>
    <definedName name="HTML_Control" localSheetId="45"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ijul" hidden="1">#REF!</definedName>
    <definedName name="_xlnm.Print_Area" localSheetId="33">'DSM Change Due to ECR Elim'!$A$1:$M$18</definedName>
    <definedName name="_xlnm.Print_Area" localSheetId="31">'ECR to Base Rev'!$A$1:$M$21</definedName>
    <definedName name="_xlnm.Print_Area" localSheetId="32">'EDR Change Due to ECR Elim'!$A$1:$M$10</definedName>
    <definedName name="_xlnm.Print_Area" localSheetId="25">IntSync!$A$1:$F$27</definedName>
    <definedName name="_xlnm.Print_Area" localSheetId="42">'Proforma ICS Rev'!$A$1:$AC$4</definedName>
    <definedName name="_xlnm.Print_Area" localSheetId="23">'Rider Adj B'!$A$1:$P$162</definedName>
    <definedName name="_xlnm.Print_Area" localSheetId="24">'Rider Adj F'!$A$1:$P$120</definedName>
    <definedName name="_xlnm.Print_Area" localSheetId="11">'SCH C-1'!$A$1:$G$41</definedName>
    <definedName name="_xlnm.Print_Area" localSheetId="12">'SCH C-2'!$A$1:$G$45</definedName>
    <definedName name="_xlnm.Print_Area" localSheetId="13">'SCH C-2.1 B'!$A$1:$J$251</definedName>
    <definedName name="_xlnm.Print_Area" localSheetId="14">'SCH C-2.1 F'!$A$1:$J$251</definedName>
    <definedName name="_xlnm.Print_Area" localSheetId="15">'SCH C-2.2 B'!$A$1:$P$142</definedName>
    <definedName name="_xlnm.Print_Area" localSheetId="16">'SCH C-2.2 F'!$A$1:$P$143</definedName>
    <definedName name="_xlnm.Print_Area" localSheetId="19">'SCH D-1'!$A$1:$I$281</definedName>
    <definedName name="_xlnm.Print_Area" localSheetId="20">'SCH D-2 B'!$A$1:$P$253</definedName>
    <definedName name="_xlnm.Print_Area" localSheetId="21">'SCH D-2 F'!$A$1:$M$253</definedName>
    <definedName name="_xlnm.Print_Area" localSheetId="22">'SCH D-2.1'!$A$1:$N$253</definedName>
    <definedName name="_xlnm.Print_Area" localSheetId="43">'TaxProvision_Elec B'!$A$1:$D$49</definedName>
    <definedName name="_xlnm.Print_Area" localSheetId="44">'TaxProvision_Elec F'!$A$1:$D$45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Wkp._.Capital._.Structure." localSheetId="8"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5"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6"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8" hidden="1">{"Wkp ComEquity",#N/A,FALSE,"Cap Struct WPs"}</definedName>
    <definedName name="wrn.Wkp._.ComEquity." localSheetId="25" hidden="1">{"Wkp ComEquity",#N/A,FALSE,"Cap Struct WPs"}</definedName>
    <definedName name="wrn.Wkp._.ComEquity." localSheetId="6" hidden="1">{"Wkp ComEquity",#N/A,FALSE,"Cap Struct WPs"}</definedName>
    <definedName name="wrn.Wkp._.ComEquity." localSheetId="7" hidden="1">{"Wkp ComEquity",#N/A,FALSE,"Cap Struct WPs"}</definedName>
    <definedName name="wrn.Wkp._.ComEquity." hidden="1">{"Wkp ComEquity",#N/A,FALSE,"Cap Struct WPs"}</definedName>
    <definedName name="wrn.Wkp._.JDITC." localSheetId="8" hidden="1">{"Wkp JDITC",#N/A,FALSE,"Cap Struct WPs"}</definedName>
    <definedName name="wrn.Wkp._.JDITC." localSheetId="25" hidden="1">{"Wkp JDITC",#N/A,FALSE,"Cap Struct WPs"}</definedName>
    <definedName name="wrn.Wkp._.JDITC." localSheetId="6" hidden="1">{"Wkp JDITC",#N/A,FALSE,"Cap Struct WPs"}</definedName>
    <definedName name="wrn.Wkp._.JDITC." localSheetId="7" hidden="1">{"Wkp JDITC",#N/A,FALSE,"Cap Struct WPs"}</definedName>
    <definedName name="wrn.Wkp._.JDITC." hidden="1">{"Wkp JDITC",#N/A,FALSE,"Cap Struct WPs"}</definedName>
    <definedName name="wrn.Wkp._.LTerm._.Debt." localSheetId="8" hidden="1">{"Wkp LTerm Debt",#N/A,FALSE,"Cap Struct WPs"}</definedName>
    <definedName name="wrn.Wkp._.LTerm._.Debt." localSheetId="25" hidden="1">{"Wkp LTerm Debt",#N/A,FALSE,"Cap Struct WPs"}</definedName>
    <definedName name="wrn.Wkp._.LTerm._.Debt." localSheetId="6" hidden="1">{"Wkp LTerm Debt",#N/A,FALSE,"Cap Struct WPs"}</definedName>
    <definedName name="wrn.Wkp._.LTerm._.Debt." localSheetId="7" hidden="1">{"Wkp LTerm Debt",#N/A,FALSE,"Cap Struct WPs"}</definedName>
    <definedName name="wrn.Wkp._.LTerm._.Debt." hidden="1">{"Wkp LTerm Debt",#N/A,FALSE,"Cap Struct WPs"}</definedName>
    <definedName name="wrn.Wkp._.LTerm._.Debt._.13Mo._.Avg." localSheetId="8" hidden="1">{"Wkp LTerm Debt 13MoAvg",#N/A,FALSE,"Cap Struct WPs"}</definedName>
    <definedName name="wrn.Wkp._.LTerm._.Debt._.13Mo._.Avg." localSheetId="25" hidden="1">{"Wkp LTerm Debt 13MoAvg",#N/A,FALSE,"Cap Struct WPs"}</definedName>
    <definedName name="wrn.Wkp._.LTerm._.Debt._.13Mo._.Avg." localSheetId="6" hidden="1">{"Wkp LTerm Debt 13MoAvg",#N/A,FALSE,"Cap Struct WPs"}</definedName>
    <definedName name="wrn.Wkp._.LTerm._.Debt._.13Mo._.Avg." localSheetId="7" hidden="1">{"Wkp LTerm Debt 13MoAvg",#N/A,FALSE,"Cap Struct WPs"}</definedName>
    <definedName name="wrn.Wkp._.LTerm._.Debt._.13Mo._.Avg." hidden="1">{"Wkp LTerm Debt 13MoAvg",#N/A,FALSE,"Cap Struct WPs"}</definedName>
    <definedName name="wrn.Wkp._.LTerm._.Debt._.Amort." localSheetId="8" hidden="1">{"Wkp Lterm Debt Amort",#N/A,FALSE,"Cap Struct WPs"}</definedName>
    <definedName name="wrn.Wkp._.LTerm._.Debt._.Amort." localSheetId="25" hidden="1">{"Wkp Lterm Debt Amort",#N/A,FALSE,"Cap Struct WPs"}</definedName>
    <definedName name="wrn.Wkp._.LTerm._.Debt._.Amort." localSheetId="6" hidden="1">{"Wkp Lterm Debt Amort",#N/A,FALSE,"Cap Struct WPs"}</definedName>
    <definedName name="wrn.Wkp._.LTerm._.Debt._.Amort." localSheetId="7" hidden="1">{"Wkp Lterm Debt Amort",#N/A,FALSE,"Cap Struct WPs"}</definedName>
    <definedName name="wrn.Wkp._.LTerm._.Debt._.Amort." hidden="1">{"Wkp Lterm Debt Amort",#N/A,FALSE,"Cap Struct WPs"}</definedName>
    <definedName name="wrn.Wkp._.LTerm._.Debt._.Int." localSheetId="8" hidden="1">{"Wkp LTerm Debt Int",#N/A,FALSE,"Cap Struct WPs"}</definedName>
    <definedName name="wrn.Wkp._.LTerm._.Debt._.Int." localSheetId="25" hidden="1">{"Wkp LTerm Debt Int",#N/A,FALSE,"Cap Struct WPs"}</definedName>
    <definedName name="wrn.Wkp._.LTerm._.Debt._.Int." localSheetId="6" hidden="1">{"Wkp LTerm Debt Int",#N/A,FALSE,"Cap Struct WPs"}</definedName>
    <definedName name="wrn.Wkp._.LTerm._.Debt._.Int." localSheetId="7" hidden="1">{"Wkp LTerm Debt Int",#N/A,FALSE,"Cap Struct WPs"}</definedName>
    <definedName name="wrn.Wkp._.LTerm._.Debt._.Int." hidden="1">{"Wkp LTerm Debt Int",#N/A,FALSE,"Cap Struct WPs"}</definedName>
    <definedName name="wrn.Wkp._.PreStock." localSheetId="8" hidden="1">{"Wkp PreStock",#N/A,FALSE,"Cap Struct WPs"}</definedName>
    <definedName name="wrn.Wkp._.PreStock." localSheetId="25" hidden="1">{"Wkp PreStock",#N/A,FALSE,"Cap Struct WPs"}</definedName>
    <definedName name="wrn.Wkp._.PreStock." localSheetId="6" hidden="1">{"Wkp PreStock",#N/A,FALSE,"Cap Struct WPs"}</definedName>
    <definedName name="wrn.Wkp._.PreStock." localSheetId="7" hidden="1">{"Wkp PreStock",#N/A,FALSE,"Cap Struct WPs"}</definedName>
    <definedName name="wrn.Wkp._.PreStock." hidden="1">{"Wkp PreStock",#N/A,FALSE,"Cap Struct WPs"}</definedName>
    <definedName name="wrn.Wkp._.PreStock._.13MoAvg." localSheetId="8" hidden="1">{"Wkp PreStock 13MoAvg",#N/A,FALSE,"Cap Struct WPs"}</definedName>
    <definedName name="wrn.Wkp._.PreStock._.13MoAvg." localSheetId="25" hidden="1">{"Wkp PreStock 13MoAvg",#N/A,FALSE,"Cap Struct WPs"}</definedName>
    <definedName name="wrn.Wkp._.PreStock._.13MoAvg." localSheetId="6" hidden="1">{"Wkp PreStock 13MoAvg",#N/A,FALSE,"Cap Struct WPs"}</definedName>
    <definedName name="wrn.Wkp._.PreStock._.13MoAvg." localSheetId="7" hidden="1">{"Wkp PreStock 13MoAvg",#N/A,FALSE,"Cap Struct WPs"}</definedName>
    <definedName name="wrn.Wkp._.PreStock._.13MoAvg." hidden="1">{"Wkp PreStock 13MoAvg",#N/A,FALSE,"Cap Struct WPs"}</definedName>
    <definedName name="wrn.Wkp._.PreStock._.Amort." localSheetId="8" hidden="1">{"Wkp PreStock Amort",#N/A,FALSE,"Cap Struct WPs"}</definedName>
    <definedName name="wrn.Wkp._.PreStock._.Amort." localSheetId="25" hidden="1">{"Wkp PreStock Amort",#N/A,FALSE,"Cap Struct WPs"}</definedName>
    <definedName name="wrn.Wkp._.PreStock._.Amort." localSheetId="6" hidden="1">{"Wkp PreStock Amort",#N/A,FALSE,"Cap Struct WPs"}</definedName>
    <definedName name="wrn.Wkp._.PreStock._.Amort." localSheetId="7" hidden="1">{"Wkp PreStock Amort",#N/A,FALSE,"Cap Struct WPs"}</definedName>
    <definedName name="wrn.Wkp._.PreStock._.Amort." hidden="1">{"Wkp PreStock Amort",#N/A,FALSE,"Cap Struct WPs"}</definedName>
    <definedName name="wrn.Wkp._.PreStock._.Dividend." localSheetId="8" hidden="1">{"Wkp PreStock Dividend",#N/A,FALSE,"Cap Struct WPs"}</definedName>
    <definedName name="wrn.Wkp._.PreStock._.Dividend." localSheetId="25" hidden="1">{"Wkp PreStock Dividend",#N/A,FALSE,"Cap Struct WPs"}</definedName>
    <definedName name="wrn.Wkp._.PreStock._.Dividend." localSheetId="6" hidden="1">{"Wkp PreStock Dividend",#N/A,FALSE,"Cap Struct WPs"}</definedName>
    <definedName name="wrn.Wkp._.PreStock._.Dividend." localSheetId="7" hidden="1">{"Wkp PreStock Dividend",#N/A,FALSE,"Cap Struct WPs"}</definedName>
    <definedName name="wrn.Wkp._.PreStock._.Dividend." hidden="1">{"Wkp PreStock Dividend",#N/A,FALSE,"Cap Struct WPs"}</definedName>
    <definedName name="wrn.Wkp._.STerm._.Debt." localSheetId="8" hidden="1">{"Wkp STerm Debt",#N/A,FALSE,"Cap Struct WPs"}</definedName>
    <definedName name="wrn.Wkp._.STerm._.Debt." localSheetId="25" hidden="1">{"Wkp STerm Debt",#N/A,FALSE,"Cap Struct WPs"}</definedName>
    <definedName name="wrn.Wkp._.STerm._.Debt." localSheetId="6" hidden="1">{"Wkp STerm Debt",#N/A,FALSE,"Cap Struct WPs"}</definedName>
    <definedName name="wrn.Wkp._.STerm._.Debt." localSheetId="7" hidden="1">{"Wkp STerm Debt",#N/A,FALSE,"Cap Struct WPs"}</definedName>
    <definedName name="wrn.Wkp._.STerm._.Debt." hidden="1">{"Wkp STerm Debt",#N/A,FALSE,"Cap Struct WPs"}</definedName>
    <definedName name="wrn.Wkp._.Unamort._.Debt._.Exp." localSheetId="8" hidden="1">{"Wkp Unamort Debt Exp",#N/A,FALSE,"Cap Struct WPs"}</definedName>
    <definedName name="wrn.Wkp._.Unamort._.Debt._.Exp." localSheetId="25" hidden="1">{"Wkp Unamort Debt Exp",#N/A,FALSE,"Cap Struct WPs"}</definedName>
    <definedName name="wrn.Wkp._.Unamort._.Debt._.Exp." localSheetId="6" hidden="1">{"Wkp Unamort Debt Exp",#N/A,FALSE,"Cap Struct WPs"}</definedName>
    <definedName name="wrn.Wkp._.Unamort._.Debt._.Exp." localSheetId="7" hidden="1">{"Wkp Unamort Debt Exp",#N/A,FALSE,"Cap Struct WPs"}</definedName>
    <definedName name="wrn.Wkp._.Unamort._.Debt._.Exp." hidden="1">{"Wkp Unamort Debt Exp",#N/A,FALSE,"Cap Struct WPs"}</definedName>
    <definedName name="wrn.Wkp._.Unamort._.PreStock._.Exp." localSheetId="8" hidden="1">{"Wkp Unamort PreStock Exp",#N/A,FALSE,"Cap Struct WPs"}</definedName>
    <definedName name="wrn.Wkp._.Unamort._.PreStock._.Exp." localSheetId="25" hidden="1">{"Wkp Unamort PreStock Exp",#N/A,FALSE,"Cap Struct WPs"}</definedName>
    <definedName name="wrn.Wkp._.Unamort._.PreStock._.Exp." localSheetId="6" hidden="1">{"Wkp Unamort PreStock Exp",#N/A,FALSE,"Cap Struct WPs"}</definedName>
    <definedName name="wrn.Wkp._.Unamort._.PreStock._.Exp." localSheetId="7" hidden="1">{"Wkp Unamort PreStock Exp",#N/A,FALSE,"Cap Struct WPs"}</definedName>
    <definedName name="wrn.Wkp._.Unamort._.PreStock._.Exp." hidden="1">{"Wkp Unamort PreStock Exp",#N/A,FALSE,"Cap Struct WPs"}</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71" l="1"/>
  <c r="E19" i="71"/>
  <c r="E18" i="71"/>
  <c r="E16" i="71"/>
  <c r="E14" i="71"/>
  <c r="E13" i="71"/>
  <c r="C9" i="71"/>
  <c r="C8" i="71"/>
  <c r="D7" i="71"/>
  <c r="C7" i="71"/>
  <c r="E18" i="70"/>
  <c r="C15" i="70"/>
  <c r="E15" i="70" s="1"/>
  <c r="C13" i="70"/>
  <c r="E13" i="70" s="1"/>
  <c r="C11" i="70"/>
  <c r="C10" i="70"/>
  <c r="C9" i="70"/>
  <c r="I8" i="70"/>
  <c r="C8" i="70"/>
  <c r="C147" i="68"/>
  <c r="C143" i="68"/>
  <c r="C142" i="68"/>
  <c r="C141" i="68"/>
  <c r="C140" i="68"/>
  <c r="C139" i="68"/>
  <c r="C138" i="68"/>
  <c r="C137" i="68"/>
  <c r="C136" i="68"/>
  <c r="D136" i="68" s="1"/>
  <c r="C135" i="68"/>
  <c r="D135" i="68" s="1"/>
  <c r="C134" i="68"/>
  <c r="C133" i="68"/>
  <c r="C132" i="68"/>
  <c r="C131" i="68"/>
  <c r="C130" i="68"/>
  <c r="C126" i="68"/>
  <c r="C125" i="68"/>
  <c r="C124" i="68"/>
  <c r="C123" i="68"/>
  <c r="D123" i="68" s="1"/>
  <c r="C119" i="68"/>
  <c r="C118" i="68"/>
  <c r="C117" i="68"/>
  <c r="D117" i="68" s="1"/>
  <c r="C116" i="68"/>
  <c r="D116" i="68" s="1"/>
  <c r="C112" i="68"/>
  <c r="C111" i="68"/>
  <c r="C110" i="68"/>
  <c r="C109" i="68"/>
  <c r="D109" i="68" s="1"/>
  <c r="C108" i="68"/>
  <c r="C113" i="68" s="1"/>
  <c r="C104" i="68"/>
  <c r="C103" i="68"/>
  <c r="C102" i="68"/>
  <c r="C101" i="68"/>
  <c r="C100" i="68"/>
  <c r="C99" i="68"/>
  <c r="C98" i="68"/>
  <c r="C97" i="68"/>
  <c r="C96" i="68"/>
  <c r="C95" i="68"/>
  <c r="C94" i="68"/>
  <c r="C93" i="68"/>
  <c r="C92" i="68"/>
  <c r="D92" i="68" s="1"/>
  <c r="C91" i="68"/>
  <c r="C90" i="68"/>
  <c r="C89" i="68"/>
  <c r="C88" i="68"/>
  <c r="D88" i="68" s="1"/>
  <c r="C87" i="68"/>
  <c r="C86" i="68"/>
  <c r="C82" i="68"/>
  <c r="C83" i="68" s="1"/>
  <c r="C78" i="68"/>
  <c r="C77" i="68"/>
  <c r="C76" i="68"/>
  <c r="C75" i="68"/>
  <c r="C74" i="68"/>
  <c r="C73" i="68"/>
  <c r="C72" i="68"/>
  <c r="C71" i="68"/>
  <c r="C70" i="68"/>
  <c r="C69" i="68"/>
  <c r="C68" i="68"/>
  <c r="C67" i="68"/>
  <c r="C66" i="68"/>
  <c r="C65" i="68"/>
  <c r="D65" i="68" s="1"/>
  <c r="C64" i="68"/>
  <c r="D64" i="68" s="1"/>
  <c r="C63" i="68"/>
  <c r="C57" i="68"/>
  <c r="D57" i="68" s="1"/>
  <c r="C56" i="68"/>
  <c r="D56" i="68" s="1"/>
  <c r="C55" i="68"/>
  <c r="C54" i="68"/>
  <c r="C50" i="68"/>
  <c r="C49" i="68"/>
  <c r="C48" i="68"/>
  <c r="C44" i="68"/>
  <c r="C43" i="68"/>
  <c r="C42" i="68"/>
  <c r="C41" i="68"/>
  <c r="C40" i="68"/>
  <c r="C39" i="68"/>
  <c r="C38" i="68"/>
  <c r="D38" i="68" s="1"/>
  <c r="C37" i="68"/>
  <c r="C36" i="68"/>
  <c r="C32" i="68"/>
  <c r="D32" i="68" s="1"/>
  <c r="C31" i="68"/>
  <c r="C30" i="68"/>
  <c r="C29" i="68"/>
  <c r="D29" i="68" s="1"/>
  <c r="C28" i="68"/>
  <c r="C27" i="68"/>
  <c r="D27" i="68" s="1"/>
  <c r="C26" i="68"/>
  <c r="C25" i="68"/>
  <c r="C24" i="68"/>
  <c r="C23" i="68"/>
  <c r="C22" i="68"/>
  <c r="D22" i="68" s="1"/>
  <c r="C18" i="68"/>
  <c r="D18" i="68" s="1"/>
  <c r="C17" i="68"/>
  <c r="C16" i="68"/>
  <c r="C15" i="68"/>
  <c r="D15" i="68" s="1"/>
  <c r="C14" i="68"/>
  <c r="D14" i="68" s="1"/>
  <c r="C13" i="68"/>
  <c r="D13" i="68" s="1"/>
  <c r="C12" i="68"/>
  <c r="D12" i="68" s="1"/>
  <c r="C11" i="68"/>
  <c r="C10" i="68"/>
  <c r="J11" i="68" s="1"/>
  <c r="C9" i="68"/>
  <c r="C8" i="68"/>
  <c r="C7" i="68"/>
  <c r="D7" i="68" s="1"/>
  <c r="C6" i="68"/>
  <c r="D6" i="68" s="1"/>
  <c r="E7" i="71"/>
  <c r="E8" i="71"/>
  <c r="E9" i="71"/>
  <c r="C11" i="71"/>
  <c r="D11" i="71"/>
  <c r="E7" i="70"/>
  <c r="E12" i="70"/>
  <c r="E14" i="70"/>
  <c r="D8" i="69"/>
  <c r="D9" i="69"/>
  <c r="D10" i="69"/>
  <c r="D11" i="69"/>
  <c r="D12" i="69"/>
  <c r="D13"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6" i="69"/>
  <c r="D57" i="69"/>
  <c r="D58" i="69"/>
  <c r="D59" i="69"/>
  <c r="D60" i="69"/>
  <c r="D61" i="69"/>
  <c r="D62" i="69"/>
  <c r="D63" i="69"/>
  <c r="D64" i="69"/>
  <c r="D65" i="69"/>
  <c r="D66" i="69"/>
  <c r="D67" i="69"/>
  <c r="D68" i="69"/>
  <c r="D69" i="69"/>
  <c r="D70" i="69"/>
  <c r="D71" i="69"/>
  <c r="D72" i="69"/>
  <c r="D73" i="69"/>
  <c r="D74" i="69"/>
  <c r="D75" i="69"/>
  <c r="D76" i="69"/>
  <c r="D77" i="69"/>
  <c r="D78" i="69"/>
  <c r="D79" i="69"/>
  <c r="D80" i="69"/>
  <c r="D81" i="69"/>
  <c r="D82" i="69"/>
  <c r="D83" i="69"/>
  <c r="D84" i="69"/>
  <c r="D85" i="69"/>
  <c r="D86" i="69"/>
  <c r="D87" i="69"/>
  <c r="D88" i="69"/>
  <c r="D89" i="69"/>
  <c r="D90" i="69"/>
  <c r="D91" i="69"/>
  <c r="D92" i="69"/>
  <c r="D93" i="69"/>
  <c r="D94" i="69"/>
  <c r="D95" i="69"/>
  <c r="D96" i="69"/>
  <c r="D97" i="69"/>
  <c r="D98" i="69"/>
  <c r="D99" i="69"/>
  <c r="D100" i="69"/>
  <c r="D101" i="69"/>
  <c r="D102" i="69"/>
  <c r="D103" i="69"/>
  <c r="D104" i="69"/>
  <c r="D105" i="69"/>
  <c r="D106" i="69"/>
  <c r="D107" i="69"/>
  <c r="D108" i="69"/>
  <c r="D109" i="69"/>
  <c r="D110" i="69"/>
  <c r="D111" i="69"/>
  <c r="D112" i="69"/>
  <c r="D113" i="69"/>
  <c r="D114" i="69"/>
  <c r="D115" i="69"/>
  <c r="D116" i="69"/>
  <c r="D117" i="69"/>
  <c r="D118" i="69"/>
  <c r="D119" i="69"/>
  <c r="D120" i="69"/>
  <c r="D121" i="69"/>
  <c r="D122" i="69"/>
  <c r="D123" i="69"/>
  <c r="D124" i="69"/>
  <c r="D125" i="69"/>
  <c r="D126" i="69"/>
  <c r="D127" i="69"/>
  <c r="D128" i="69"/>
  <c r="D129" i="69"/>
  <c r="D130" i="69"/>
  <c r="D131" i="69"/>
  <c r="D132" i="69"/>
  <c r="D133" i="69"/>
  <c r="E6" i="68"/>
  <c r="E7" i="68"/>
  <c r="J10" i="68"/>
  <c r="E8" i="68"/>
  <c r="E9" i="68"/>
  <c r="E10" i="68"/>
  <c r="I10" i="68"/>
  <c r="E11" i="68"/>
  <c r="D11" i="68" s="1"/>
  <c r="I11" i="68"/>
  <c r="E12" i="68"/>
  <c r="E14" i="68"/>
  <c r="E15" i="68"/>
  <c r="D16" i="68"/>
  <c r="E16" i="68"/>
  <c r="E17" i="68"/>
  <c r="E18" i="68"/>
  <c r="E23" i="68"/>
  <c r="D24" i="68"/>
  <c r="E24" i="68"/>
  <c r="D25" i="68"/>
  <c r="D26" i="68"/>
  <c r="E26" i="68"/>
  <c r="K26" i="68"/>
  <c r="K24" i="68" s="1"/>
  <c r="E27" i="68"/>
  <c r="D28" i="68"/>
  <c r="E29" i="68"/>
  <c r="D30" i="68"/>
  <c r="E30" i="68"/>
  <c r="D31" i="68"/>
  <c r="E31" i="68"/>
  <c r="D36" i="68"/>
  <c r="E36" i="68"/>
  <c r="E37" i="68"/>
  <c r="D37" i="68" s="1"/>
  <c r="E38" i="68"/>
  <c r="D39" i="68"/>
  <c r="E39" i="68"/>
  <c r="D40" i="68"/>
  <c r="E40" i="68"/>
  <c r="E41" i="68"/>
  <c r="D42" i="68"/>
  <c r="E42" i="68"/>
  <c r="D43" i="68"/>
  <c r="E43" i="68"/>
  <c r="E44" i="68"/>
  <c r="D44" i="68" s="1"/>
  <c r="D48" i="68"/>
  <c r="E48" i="68"/>
  <c r="D49" i="68"/>
  <c r="E49" i="68"/>
  <c r="E50" i="68"/>
  <c r="D50" i="68" s="1"/>
  <c r="E54" i="68"/>
  <c r="E55" i="68"/>
  <c r="D55" i="68" s="1"/>
  <c r="E56" i="68"/>
  <c r="E57" i="68"/>
  <c r="E63" i="68"/>
  <c r="E64" i="68"/>
  <c r="E65" i="68"/>
  <c r="D66" i="68"/>
  <c r="E66" i="68"/>
  <c r="E67" i="68"/>
  <c r="D67" i="68" s="1"/>
  <c r="D68" i="68"/>
  <c r="E68" i="68"/>
  <c r="E69" i="68"/>
  <c r="D69" i="68" s="1"/>
  <c r="E70" i="68"/>
  <c r="E71" i="68"/>
  <c r="E72" i="68"/>
  <c r="D72" i="68" s="1"/>
  <c r="D73" i="68"/>
  <c r="E73" i="68"/>
  <c r="E74" i="68"/>
  <c r="D75" i="68"/>
  <c r="E76" i="68"/>
  <c r="E77" i="68"/>
  <c r="D77" i="68" s="1"/>
  <c r="E78" i="68"/>
  <c r="D78" i="68" s="1"/>
  <c r="D83" i="68"/>
  <c r="E86" i="68"/>
  <c r="E87" i="68"/>
  <c r="E88" i="68"/>
  <c r="E89" i="68"/>
  <c r="E90" i="68"/>
  <c r="E91" i="68"/>
  <c r="E92" i="68"/>
  <c r="E93" i="68"/>
  <c r="E94" i="68"/>
  <c r="D94" i="68" s="1"/>
  <c r="E95" i="68"/>
  <c r="E96" i="68"/>
  <c r="E97" i="68"/>
  <c r="E98" i="68"/>
  <c r="D98" i="68" s="1"/>
  <c r="E99" i="68"/>
  <c r="D99" i="68" s="1"/>
  <c r="D100" i="68"/>
  <c r="E100" i="68"/>
  <c r="E101" i="68"/>
  <c r="D101" i="68" s="1"/>
  <c r="E102" i="68"/>
  <c r="D103" i="68"/>
  <c r="E103" i="68"/>
  <c r="E104" i="68"/>
  <c r="E108" i="68"/>
  <c r="E109" i="68"/>
  <c r="E110" i="68"/>
  <c r="D110" i="68" s="1"/>
  <c r="D111" i="68"/>
  <c r="E111" i="68"/>
  <c r="E112" i="68"/>
  <c r="E116" i="68"/>
  <c r="E117" i="68"/>
  <c r="E118" i="68"/>
  <c r="D118" i="68" s="1"/>
  <c r="E119" i="68"/>
  <c r="E123" i="68"/>
  <c r="E124" i="68"/>
  <c r="E125" i="68"/>
  <c r="E126" i="68"/>
  <c r="E130" i="68"/>
  <c r="D130" i="68" s="1"/>
  <c r="E131" i="68"/>
  <c r="E132" i="68"/>
  <c r="D133" i="68"/>
  <c r="E133" i="68"/>
  <c r="E134" i="68"/>
  <c r="D134" i="68" s="1"/>
  <c r="E135" i="68"/>
  <c r="E136" i="68"/>
  <c r="E137" i="68"/>
  <c r="E138" i="68"/>
  <c r="E139" i="68"/>
  <c r="D140" i="68"/>
  <c r="E140" i="68"/>
  <c r="E141" i="68"/>
  <c r="D141" i="68" s="1"/>
  <c r="D142" i="68"/>
  <c r="E142" i="68"/>
  <c r="D143" i="68"/>
  <c r="E143" i="68"/>
  <c r="A81" i="39"/>
  <c r="A81" i="38"/>
  <c r="A62" i="28"/>
  <c r="A115" i="30"/>
  <c r="A54" i="30"/>
  <c r="A112" i="30"/>
  <c r="P116" i="30"/>
  <c r="A2" i="48"/>
  <c r="K9" i="48"/>
  <c r="E142" i="39"/>
  <c r="F142" i="39"/>
  <c r="G142" i="39"/>
  <c r="H142" i="39"/>
  <c r="I142" i="39"/>
  <c r="J142" i="39"/>
  <c r="K142" i="39"/>
  <c r="L142" i="39"/>
  <c r="M142" i="39"/>
  <c r="N142" i="39"/>
  <c r="O142" i="39"/>
  <c r="P142" i="39"/>
  <c r="D142" i="39"/>
  <c r="E142" i="38"/>
  <c r="F142" i="38"/>
  <c r="G142" i="38"/>
  <c r="H142" i="38"/>
  <c r="I142" i="38"/>
  <c r="J142" i="38"/>
  <c r="K142" i="38"/>
  <c r="L142" i="38"/>
  <c r="M142" i="38"/>
  <c r="N142" i="38"/>
  <c r="O142" i="38"/>
  <c r="P142" i="38"/>
  <c r="D142" i="38"/>
  <c r="C6" i="56"/>
  <c r="D6" i="56"/>
  <c r="E6" i="56"/>
  <c r="F6" i="56"/>
  <c r="G6" i="56"/>
  <c r="H6" i="56"/>
  <c r="I6" i="56"/>
  <c r="J6" i="56"/>
  <c r="K6" i="56"/>
  <c r="L6" i="56"/>
  <c r="M6" i="56"/>
  <c r="B6" i="56"/>
  <c r="D6" i="55"/>
  <c r="E6" i="55"/>
  <c r="F6" i="55"/>
  <c r="G6" i="55"/>
  <c r="H6" i="55"/>
  <c r="I6" i="55"/>
  <c r="J6" i="55"/>
  <c r="K6" i="55"/>
  <c r="L6" i="55"/>
  <c r="M6" i="55"/>
  <c r="N6" i="55"/>
  <c r="C6" i="55"/>
  <c r="D7" i="19"/>
  <c r="E7" i="19"/>
  <c r="F7" i="19"/>
  <c r="G7" i="19"/>
  <c r="H7" i="19"/>
  <c r="I7" i="19"/>
  <c r="J7" i="19"/>
  <c r="K7" i="19"/>
  <c r="L7" i="19"/>
  <c r="M7" i="19"/>
  <c r="N7" i="19"/>
  <c r="O7" i="19"/>
  <c r="P7" i="19"/>
  <c r="Q7" i="19"/>
  <c r="R7" i="19"/>
  <c r="S7" i="19"/>
  <c r="T7" i="19"/>
  <c r="U7" i="19"/>
  <c r="V7" i="19"/>
  <c r="W7" i="19"/>
  <c r="X7" i="19"/>
  <c r="Y7" i="19"/>
  <c r="Z7" i="19"/>
  <c r="AA7" i="19"/>
  <c r="AB7" i="19"/>
  <c r="AC7" i="19"/>
  <c r="AD7" i="19"/>
  <c r="D8" i="19"/>
  <c r="E8" i="19"/>
  <c r="F8" i="19"/>
  <c r="G8" i="19"/>
  <c r="H8" i="19"/>
  <c r="I8" i="19"/>
  <c r="J8" i="19"/>
  <c r="K8" i="19"/>
  <c r="L8" i="19"/>
  <c r="M8" i="19"/>
  <c r="N8" i="19"/>
  <c r="O8" i="19"/>
  <c r="P8" i="19"/>
  <c r="Q8" i="19"/>
  <c r="R8" i="19"/>
  <c r="S8" i="19"/>
  <c r="T8" i="19"/>
  <c r="U8" i="19"/>
  <c r="V8" i="19"/>
  <c r="W8" i="19"/>
  <c r="X8" i="19"/>
  <c r="Y8" i="19"/>
  <c r="Z8" i="19"/>
  <c r="AA8" i="19"/>
  <c r="AB8" i="19"/>
  <c r="AC8" i="19"/>
  <c r="AD8"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C11" i="19"/>
  <c r="C10" i="19"/>
  <c r="C9" i="19"/>
  <c r="C8" i="19"/>
  <c r="C7" i="19"/>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E11" i="71" l="1"/>
  <c r="D11" i="70"/>
  <c r="E11" i="70" s="1"/>
  <c r="D9" i="70"/>
  <c r="E9" i="70" s="1"/>
  <c r="C16" i="70"/>
  <c r="D10" i="70"/>
  <c r="D138" i="68"/>
  <c r="D132" i="68"/>
  <c r="C144" i="68"/>
  <c r="D131" i="68"/>
  <c r="D125" i="68"/>
  <c r="D127" i="68" s="1"/>
  <c r="D119" i="68"/>
  <c r="D120" i="68" s="1"/>
  <c r="C120" i="68"/>
  <c r="D104" i="68"/>
  <c r="D96" i="68"/>
  <c r="D90" i="68"/>
  <c r="D89" i="68"/>
  <c r="C105" i="68"/>
  <c r="D86" i="68"/>
  <c r="D105" i="68" s="1"/>
  <c r="D76" i="68"/>
  <c r="D74" i="68"/>
  <c r="D71" i="68"/>
  <c r="D70" i="68"/>
  <c r="C79" i="68"/>
  <c r="D63" i="68"/>
  <c r="C58" i="68"/>
  <c r="D54" i="68"/>
  <c r="D58" i="68" s="1"/>
  <c r="D41" i="68"/>
  <c r="D23" i="68"/>
  <c r="C33" i="68"/>
  <c r="D17" i="68"/>
  <c r="C19" i="68"/>
  <c r="D33" i="68"/>
  <c r="D144" i="68"/>
  <c r="D79" i="68"/>
  <c r="K11" i="68"/>
  <c r="D51" i="68"/>
  <c r="D45" i="68"/>
  <c r="K10" i="68"/>
  <c r="C45" i="68"/>
  <c r="D10" i="68"/>
  <c r="E8" i="70"/>
  <c r="D9" i="68"/>
  <c r="D108" i="68"/>
  <c r="D113" i="68" s="1"/>
  <c r="D8" i="68"/>
  <c r="C127" i="68"/>
  <c r="C51" i="68"/>
  <c r="E10" i="70"/>
  <c r="J24" i="68"/>
  <c r="D16" i="30"/>
  <c r="E16" i="30"/>
  <c r="F16" i="30"/>
  <c r="G16" i="30"/>
  <c r="H16" i="30"/>
  <c r="I16" i="30"/>
  <c r="J16" i="30"/>
  <c r="K16" i="30"/>
  <c r="L16" i="30"/>
  <c r="M16" i="30"/>
  <c r="N16" i="30"/>
  <c r="O16" i="30"/>
  <c r="B16" i="30"/>
  <c r="P17" i="28"/>
  <c r="P16" i="28"/>
  <c r="D16" i="28"/>
  <c r="E16" i="28"/>
  <c r="F16" i="28"/>
  <c r="G16" i="28"/>
  <c r="H16" i="28"/>
  <c r="H17" i="28" s="1"/>
  <c r="I16" i="28"/>
  <c r="J16" i="28"/>
  <c r="K16" i="28"/>
  <c r="K17" i="28" s="1"/>
  <c r="L16" i="28"/>
  <c r="L17" i="28" s="1"/>
  <c r="M16" i="28"/>
  <c r="N16" i="28"/>
  <c r="O16" i="28"/>
  <c r="O17" i="28" s="1"/>
  <c r="B16" i="28"/>
  <c r="E17" i="28"/>
  <c r="F17" i="28"/>
  <c r="G17" i="28"/>
  <c r="I17" i="28"/>
  <c r="J17" i="28"/>
  <c r="M17" i="28"/>
  <c r="N17" i="28"/>
  <c r="D17" i="28"/>
  <c r="D20" i="25"/>
  <c r="AF20" i="25"/>
  <c r="AF19" i="25"/>
  <c r="D19" i="25"/>
  <c r="E19" i="25"/>
  <c r="F19" i="25"/>
  <c r="G19" i="25"/>
  <c r="H19" i="25"/>
  <c r="I19" i="25"/>
  <c r="J19" i="25"/>
  <c r="K19" i="25"/>
  <c r="L19" i="25"/>
  <c r="M19" i="25"/>
  <c r="N19" i="25"/>
  <c r="O19" i="25"/>
  <c r="P19" i="25"/>
  <c r="Q19" i="25"/>
  <c r="R19" i="25"/>
  <c r="S19" i="25"/>
  <c r="T19" i="25"/>
  <c r="U19" i="25"/>
  <c r="V19" i="25"/>
  <c r="W19" i="25"/>
  <c r="X19" i="25"/>
  <c r="Y19" i="25"/>
  <c r="Z19" i="25"/>
  <c r="AA19" i="25"/>
  <c r="AB19" i="25"/>
  <c r="AC19" i="25"/>
  <c r="AD19" i="25"/>
  <c r="AE19" i="25"/>
  <c r="E18" i="25"/>
  <c r="F18" i="25"/>
  <c r="G18" i="25"/>
  <c r="H18" i="25"/>
  <c r="I18" i="25"/>
  <c r="J18" i="25"/>
  <c r="K18" i="25"/>
  <c r="L18" i="25"/>
  <c r="M18" i="25"/>
  <c r="N18" i="25"/>
  <c r="O18" i="25"/>
  <c r="P18" i="25"/>
  <c r="Q18" i="25"/>
  <c r="R18" i="25"/>
  <c r="S18" i="25"/>
  <c r="T18" i="25"/>
  <c r="U18" i="25"/>
  <c r="V18" i="25"/>
  <c r="W18" i="25"/>
  <c r="X18" i="25"/>
  <c r="Y18" i="25"/>
  <c r="Z18" i="25"/>
  <c r="AA18" i="25"/>
  <c r="AB18" i="25"/>
  <c r="AC18" i="25"/>
  <c r="AD18" i="25"/>
  <c r="AE18" i="25"/>
  <c r="A19" i="25"/>
  <c r="AD35"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C35" i="19"/>
  <c r="D16" i="70" l="1"/>
  <c r="E16" i="70"/>
  <c r="E79" i="68"/>
  <c r="C60" i="68"/>
  <c r="C146" i="68" s="1"/>
  <c r="D19" i="68"/>
  <c r="D60" i="68" s="1"/>
  <c r="D146" i="68" s="1"/>
  <c r="P16" i="30"/>
  <c r="D19" i="31"/>
  <c r="O19" i="31"/>
  <c r="P19" i="31"/>
  <c r="E40" i="31" l="1"/>
  <c r="F40" i="31"/>
  <c r="G40" i="31"/>
  <c r="H40" i="31"/>
  <c r="I40" i="31"/>
  <c r="J40" i="31"/>
  <c r="K40" i="31"/>
  <c r="L40" i="31"/>
  <c r="M40" i="31"/>
  <c r="N40" i="31"/>
  <c r="O40" i="31"/>
  <c r="D40" i="31"/>
  <c r="E39" i="31"/>
  <c r="F39" i="31"/>
  <c r="G39" i="31"/>
  <c r="H39" i="31"/>
  <c r="I39" i="31"/>
  <c r="J39" i="31"/>
  <c r="K39" i="31"/>
  <c r="L39" i="31"/>
  <c r="M39" i="31"/>
  <c r="N39" i="31"/>
  <c r="O39" i="31"/>
  <c r="D39" i="31"/>
  <c r="D41" i="31" s="1"/>
  <c r="AF437" i="42"/>
  <c r="T439" i="42"/>
  <c r="E41" i="31" l="1"/>
  <c r="F41" i="31"/>
  <c r="G41" i="31"/>
  <c r="H41" i="31"/>
  <c r="I41" i="31"/>
  <c r="J41" i="31"/>
  <c r="K41" i="31"/>
  <c r="L41" i="31"/>
  <c r="M41" i="31"/>
  <c r="N41" i="31"/>
  <c r="O41" i="31"/>
  <c r="E28" i="31"/>
  <c r="F28" i="31"/>
  <c r="G28" i="31"/>
  <c r="H28" i="31"/>
  <c r="I28" i="31"/>
  <c r="J28" i="31"/>
  <c r="K28" i="31"/>
  <c r="L28" i="31"/>
  <c r="M28" i="31"/>
  <c r="N28" i="31"/>
  <c r="O28" i="31"/>
  <c r="D28" i="31"/>
  <c r="B6" i="63"/>
  <c r="P17" i="31"/>
  <c r="J157" i="30"/>
  <c r="E55" i="31"/>
  <c r="F55" i="31"/>
  <c r="G55" i="31"/>
  <c r="H55" i="31"/>
  <c r="I55" i="31"/>
  <c r="J55" i="31"/>
  <c r="K55" i="31"/>
  <c r="L55" i="31"/>
  <c r="M55" i="31"/>
  <c r="N55" i="31"/>
  <c r="O55" i="31"/>
  <c r="D55" i="31"/>
  <c r="K10" i="46" l="1"/>
  <c r="K33" i="46" s="1"/>
  <c r="A4" i="48"/>
  <c r="A5" i="46"/>
  <c r="A2" i="46"/>
  <c r="E9" i="20" l="1"/>
  <c r="A5" i="20"/>
  <c r="A4" i="20"/>
  <c r="A2" i="20"/>
  <c r="F9" i="16" l="1"/>
  <c r="A5" i="16"/>
  <c r="A4" i="16"/>
  <c r="A2" i="16"/>
  <c r="F17" i="16"/>
  <c r="D17" i="16"/>
  <c r="D19" i="16" s="1"/>
  <c r="D28" i="16" s="1"/>
  <c r="I162" i="30" l="1"/>
  <c r="J162" i="30"/>
  <c r="K162" i="30"/>
  <c r="L162" i="30"/>
  <c r="M162" i="30"/>
  <c r="N162" i="30"/>
  <c r="O162" i="30"/>
  <c r="H162" i="30"/>
  <c r="P161" i="30"/>
  <c r="P160" i="30"/>
  <c r="P162" i="30" l="1"/>
  <c r="L229" i="32"/>
  <c r="L188" i="32"/>
  <c r="L142" i="32"/>
  <c r="L93" i="32"/>
  <c r="L52" i="32"/>
  <c r="M10" i="32"/>
  <c r="L10" i="32"/>
  <c r="L92" i="32" s="1"/>
  <c r="P55" i="31"/>
  <c r="P54" i="31"/>
  <c r="P53" i="31"/>
  <c r="P36" i="31"/>
  <c r="L141" i="32" l="1"/>
  <c r="L187" i="32"/>
  <c r="L228" i="32"/>
  <c r="L51" i="32"/>
  <c r="E60" i="31"/>
  <c r="F60" i="31"/>
  <c r="G60" i="31"/>
  <c r="H60" i="31"/>
  <c r="I60" i="31"/>
  <c r="J60" i="31"/>
  <c r="K60" i="31"/>
  <c r="L60" i="31"/>
  <c r="M60" i="31"/>
  <c r="N60" i="31"/>
  <c r="O60" i="31"/>
  <c r="D60" i="31"/>
  <c r="P59" i="31"/>
  <c r="P58" i="31"/>
  <c r="J228" i="34"/>
  <c r="J229" i="34"/>
  <c r="J255" i="34"/>
  <c r="J257" i="34"/>
  <c r="J187" i="34"/>
  <c r="J188" i="34"/>
  <c r="J141" i="34"/>
  <c r="J142" i="34"/>
  <c r="J92" i="34"/>
  <c r="J93" i="34"/>
  <c r="J51" i="34"/>
  <c r="J52" i="34"/>
  <c r="J10" i="34"/>
  <c r="I10" i="34"/>
  <c r="H10" i="34"/>
  <c r="G10" i="34"/>
  <c r="P60" i="31" l="1"/>
  <c r="AF436" i="42"/>
  <c r="E48" i="31" l="1"/>
  <c r="F48" i="31"/>
  <c r="G48" i="31"/>
  <c r="H48" i="31"/>
  <c r="I48" i="31"/>
  <c r="J48" i="31"/>
  <c r="K48" i="31"/>
  <c r="L48" i="31"/>
  <c r="M48" i="31"/>
  <c r="N48" i="31"/>
  <c r="O48" i="31"/>
  <c r="D48" i="31"/>
  <c r="E47" i="31"/>
  <c r="F47" i="31"/>
  <c r="G47" i="31"/>
  <c r="H47" i="31"/>
  <c r="I47" i="31"/>
  <c r="J47" i="31"/>
  <c r="K47" i="31"/>
  <c r="L47" i="31"/>
  <c r="M47" i="31"/>
  <c r="N47" i="31"/>
  <c r="O47" i="31"/>
  <c r="D47" i="31"/>
  <c r="P32" i="31" l="1"/>
  <c r="P48" i="31" l="1"/>
  <c r="E49" i="31"/>
  <c r="F49" i="31"/>
  <c r="G49" i="31"/>
  <c r="H49" i="31"/>
  <c r="I49" i="31"/>
  <c r="J49" i="31"/>
  <c r="K49" i="31"/>
  <c r="L49" i="31"/>
  <c r="M49" i="31"/>
  <c r="N49" i="31"/>
  <c r="O49" i="31"/>
  <c r="D49" i="31"/>
  <c r="K157" i="30"/>
  <c r="L157" i="30"/>
  <c r="M157" i="30"/>
  <c r="N157" i="30"/>
  <c r="O157" i="30"/>
  <c r="A247" i="33" l="1"/>
  <c r="H255" i="34"/>
  <c r="I255" i="34"/>
  <c r="H257" i="34"/>
  <c r="I257" i="34"/>
  <c r="H229" i="34"/>
  <c r="I187" i="34"/>
  <c r="H188" i="34"/>
  <c r="H142" i="34"/>
  <c r="H93" i="34"/>
  <c r="H52" i="34"/>
  <c r="I228" i="34"/>
  <c r="H228" i="34"/>
  <c r="F10" i="34"/>
  <c r="E10" i="34"/>
  <c r="K229" i="32"/>
  <c r="K188" i="32"/>
  <c r="K142" i="32"/>
  <c r="K93" i="32"/>
  <c r="K52" i="32"/>
  <c r="K10" i="32"/>
  <c r="K92" i="32" s="1"/>
  <c r="P49" i="31"/>
  <c r="P47" i="31"/>
  <c r="I157" i="30"/>
  <c r="H157" i="30"/>
  <c r="G157" i="30"/>
  <c r="F157" i="30"/>
  <c r="E157" i="30"/>
  <c r="D157" i="30"/>
  <c r="P156" i="30"/>
  <c r="P155" i="30"/>
  <c r="F15" i="47"/>
  <c r="I51" i="34" l="1"/>
  <c r="H51" i="34"/>
  <c r="I92" i="34"/>
  <c r="H92" i="34"/>
  <c r="I141" i="34"/>
  <c r="H141" i="34"/>
  <c r="P157" i="30"/>
  <c r="H187" i="34"/>
  <c r="K141" i="32"/>
  <c r="K187" i="32"/>
  <c r="K228" i="32"/>
  <c r="K51" i="32"/>
  <c r="D363" i="42"/>
  <c r="D244" i="10" l="1"/>
  <c r="D44" i="59"/>
  <c r="D42" i="59"/>
  <c r="C44" i="59"/>
  <c r="C42" i="59"/>
  <c r="D40" i="59"/>
  <c r="C40" i="59"/>
  <c r="D29" i="59"/>
  <c r="C29" i="59"/>
  <c r="D26" i="59"/>
  <c r="C26" i="59"/>
  <c r="D15" i="59"/>
  <c r="C15" i="59"/>
  <c r="D46" i="58" l="1"/>
  <c r="C46" i="58"/>
  <c r="D15" i="58"/>
  <c r="C15" i="58"/>
  <c r="C29" i="58" s="1"/>
  <c r="D29" i="58" l="1"/>
  <c r="C32" i="58"/>
  <c r="D32" i="58" l="1"/>
  <c r="C44" i="58"/>
  <c r="C48" i="58" s="1"/>
  <c r="D44" i="58" l="1"/>
  <c r="D48" i="58" s="1"/>
  <c r="E46" i="28" l="1"/>
  <c r="F46" i="28"/>
  <c r="G46" i="28"/>
  <c r="H46" i="28"/>
  <c r="I46" i="28"/>
  <c r="J46" i="28"/>
  <c r="K46" i="28"/>
  <c r="L46" i="28"/>
  <c r="M46" i="28"/>
  <c r="N46" i="28"/>
  <c r="O46" i="28"/>
  <c r="D46" i="28"/>
  <c r="E45" i="28"/>
  <c r="F45" i="28"/>
  <c r="G45" i="28"/>
  <c r="H45" i="28"/>
  <c r="I45" i="28"/>
  <c r="J45" i="28"/>
  <c r="K45" i="28"/>
  <c r="L45" i="28"/>
  <c r="M45" i="28"/>
  <c r="N45" i="28"/>
  <c r="O45" i="28"/>
  <c r="D45" i="28"/>
  <c r="E48" i="30" l="1"/>
  <c r="F48" i="30"/>
  <c r="G48" i="30"/>
  <c r="H48" i="30"/>
  <c r="I48" i="30"/>
  <c r="J48" i="30"/>
  <c r="K48" i="30"/>
  <c r="L48" i="30"/>
  <c r="M48" i="30"/>
  <c r="N48" i="30"/>
  <c r="O48" i="30"/>
  <c r="D48" i="30"/>
  <c r="E47" i="30"/>
  <c r="F47" i="30"/>
  <c r="G47" i="30"/>
  <c r="H47" i="30"/>
  <c r="I47" i="30"/>
  <c r="J47" i="30"/>
  <c r="K47" i="30"/>
  <c r="L47" i="30"/>
  <c r="M47" i="30"/>
  <c r="N47" i="30"/>
  <c r="O47" i="30"/>
  <c r="D47" i="30"/>
  <c r="P40" i="31" l="1"/>
  <c r="T438" i="42"/>
  <c r="P41" i="31" l="1"/>
  <c r="E95" i="30"/>
  <c r="F95" i="30"/>
  <c r="G95" i="30"/>
  <c r="H95" i="30"/>
  <c r="I95" i="30"/>
  <c r="J95" i="30"/>
  <c r="K95" i="30"/>
  <c r="L95" i="30"/>
  <c r="M95" i="30"/>
  <c r="N95" i="30"/>
  <c r="O95" i="30"/>
  <c r="D95" i="30"/>
  <c r="E89" i="30"/>
  <c r="F89" i="30"/>
  <c r="G89" i="30"/>
  <c r="H89" i="30"/>
  <c r="I89" i="30"/>
  <c r="J89" i="30"/>
  <c r="K89" i="30"/>
  <c r="L89" i="30"/>
  <c r="M89" i="30"/>
  <c r="N89" i="30"/>
  <c r="O89" i="30"/>
  <c r="D89" i="30"/>
  <c r="E87" i="28"/>
  <c r="F87" i="28"/>
  <c r="G87" i="28"/>
  <c r="H87" i="28"/>
  <c r="I87" i="28"/>
  <c r="J87" i="28"/>
  <c r="K87" i="28"/>
  <c r="L87" i="28"/>
  <c r="M87" i="28"/>
  <c r="N87" i="28"/>
  <c r="O87" i="28"/>
  <c r="D87" i="28"/>
  <c r="E89" i="28"/>
  <c r="F89" i="28"/>
  <c r="G89" i="28"/>
  <c r="H89" i="28"/>
  <c r="I89" i="28"/>
  <c r="J89" i="28"/>
  <c r="K89" i="28"/>
  <c r="L89" i="28"/>
  <c r="M89" i="28"/>
  <c r="N89" i="28"/>
  <c r="O89" i="28"/>
  <c r="D89" i="28"/>
  <c r="E88" i="28"/>
  <c r="F88" i="28"/>
  <c r="G88" i="28"/>
  <c r="H88" i="28"/>
  <c r="I88" i="28"/>
  <c r="J88" i="28"/>
  <c r="K88" i="28"/>
  <c r="L88" i="28"/>
  <c r="M88" i="28"/>
  <c r="N88" i="28"/>
  <c r="O88" i="28"/>
  <c r="D88" i="28"/>
  <c r="E91" i="28"/>
  <c r="F91" i="28"/>
  <c r="G91" i="28"/>
  <c r="H91" i="28"/>
  <c r="I91" i="28"/>
  <c r="J91" i="28"/>
  <c r="K91" i="28"/>
  <c r="L91" i="28"/>
  <c r="M91" i="28"/>
  <c r="N91" i="28"/>
  <c r="O91" i="28"/>
  <c r="D91" i="28"/>
  <c r="D85" i="28"/>
  <c r="E85" i="28"/>
  <c r="F85" i="28"/>
  <c r="G85" i="28"/>
  <c r="H85" i="28"/>
  <c r="I85" i="28"/>
  <c r="J85" i="28"/>
  <c r="K85" i="28"/>
  <c r="L85" i="28"/>
  <c r="M85" i="28"/>
  <c r="N85" i="28"/>
  <c r="O85" i="28"/>
  <c r="E94" i="30"/>
  <c r="F94" i="30"/>
  <c r="G94" i="30"/>
  <c r="H94" i="30"/>
  <c r="I94" i="30"/>
  <c r="J94" i="30"/>
  <c r="K94" i="30"/>
  <c r="L94" i="30"/>
  <c r="M94" i="30"/>
  <c r="N94" i="30"/>
  <c r="O94" i="30"/>
  <c r="D94" i="30"/>
  <c r="E93" i="30"/>
  <c r="F93" i="30"/>
  <c r="G93" i="30"/>
  <c r="H93" i="30"/>
  <c r="I93" i="30"/>
  <c r="J93" i="30"/>
  <c r="K93" i="30"/>
  <c r="L93" i="30"/>
  <c r="M93" i="30"/>
  <c r="N93" i="30"/>
  <c r="O93" i="30"/>
  <c r="D93" i="30"/>
  <c r="D87" i="30"/>
  <c r="E87" i="30"/>
  <c r="F87" i="30"/>
  <c r="G87" i="30"/>
  <c r="H87" i="30"/>
  <c r="I87" i="30"/>
  <c r="J87" i="30"/>
  <c r="K87" i="30"/>
  <c r="L87" i="30"/>
  <c r="M87" i="30"/>
  <c r="N87" i="30"/>
  <c r="O87" i="30"/>
  <c r="B44" i="54"/>
  <c r="R105" i="28"/>
  <c r="E9" i="39" l="1"/>
  <c r="F9" i="39"/>
  <c r="G9" i="39"/>
  <c r="H9" i="39"/>
  <c r="I9" i="39"/>
  <c r="J9" i="39"/>
  <c r="K9" i="39"/>
  <c r="L9" i="39"/>
  <c r="M9" i="39"/>
  <c r="N9" i="39"/>
  <c r="O9" i="39"/>
  <c r="D9" i="39"/>
  <c r="O86" i="28"/>
  <c r="N86" i="28"/>
  <c r="M86" i="28"/>
  <c r="L86" i="28"/>
  <c r="K86" i="28"/>
  <c r="J86" i="28"/>
  <c r="I86" i="28"/>
  <c r="H86" i="28"/>
  <c r="G86" i="28"/>
  <c r="F86" i="28"/>
  <c r="E86" i="28"/>
  <c r="D86" i="28"/>
  <c r="AD5" i="52" l="1"/>
  <c r="AD6" i="52"/>
  <c r="AD18" i="52"/>
  <c r="AD17" i="52"/>
  <c r="AD12" i="52"/>
  <c r="AD11" i="52"/>
  <c r="P16" i="31"/>
  <c r="P430" i="42"/>
  <c r="Q430" i="42"/>
  <c r="R430" i="42"/>
  <c r="S430" i="42"/>
  <c r="H463" i="42"/>
  <c r="D463" i="42"/>
  <c r="D461" i="42"/>
  <c r="D474" i="42" s="1"/>
  <c r="D482" i="42" s="1"/>
  <c r="E461" i="42"/>
  <c r="F461" i="42"/>
  <c r="G461" i="42"/>
  <c r="H461" i="42"/>
  <c r="I461" i="42"/>
  <c r="J461" i="42"/>
  <c r="K461" i="42"/>
  <c r="L461" i="42"/>
  <c r="M461" i="42"/>
  <c r="N461" i="42"/>
  <c r="O461" i="42"/>
  <c r="P461" i="42"/>
  <c r="Q461" i="42"/>
  <c r="R461" i="42"/>
  <c r="S461" i="42"/>
  <c r="T461" i="42"/>
  <c r="U461" i="42"/>
  <c r="V461" i="42"/>
  <c r="W461" i="42"/>
  <c r="X461" i="42"/>
  <c r="Y461" i="42"/>
  <c r="Z461" i="42"/>
  <c r="AA461" i="42"/>
  <c r="AB461" i="42"/>
  <c r="AC461" i="42"/>
  <c r="AD461" i="42"/>
  <c r="AE461" i="42"/>
  <c r="D430" i="42"/>
  <c r="AE423" i="42"/>
  <c r="D402" i="42"/>
  <c r="E251" i="42"/>
  <c r="F251" i="42"/>
  <c r="G251" i="42"/>
  <c r="H251" i="42"/>
  <c r="I251" i="42"/>
  <c r="J251" i="42"/>
  <c r="K251" i="42"/>
  <c r="L251" i="42"/>
  <c r="M251" i="42"/>
  <c r="N251" i="42"/>
  <c r="O251" i="42"/>
  <c r="P251" i="42"/>
  <c r="Q251" i="42"/>
  <c r="R251" i="42"/>
  <c r="S251" i="42"/>
  <c r="T251" i="42"/>
  <c r="U251" i="42"/>
  <c r="V251" i="42"/>
  <c r="W251" i="42"/>
  <c r="X251" i="42"/>
  <c r="Y251" i="42"/>
  <c r="Z251" i="42"/>
  <c r="AA251" i="42"/>
  <c r="AB251" i="42"/>
  <c r="AC251" i="42"/>
  <c r="AD251" i="42"/>
  <c r="AE251" i="42"/>
  <c r="D251" i="42"/>
  <c r="AF213" i="42"/>
  <c r="D204" i="42"/>
  <c r="A192" i="42"/>
  <c r="A193" i="42"/>
  <c r="P178" i="42"/>
  <c r="A172" i="42"/>
  <c r="D178" i="42"/>
  <c r="E178" i="42"/>
  <c r="F178" i="42"/>
  <c r="G178" i="42"/>
  <c r="H178" i="42"/>
  <c r="I178" i="42"/>
  <c r="J178" i="42"/>
  <c r="K178" i="42"/>
  <c r="L178" i="42"/>
  <c r="M178" i="42"/>
  <c r="N178" i="42"/>
  <c r="O178" i="42"/>
  <c r="Q178" i="42"/>
  <c r="R178" i="42"/>
  <c r="S178" i="42"/>
  <c r="T178" i="42"/>
  <c r="U178" i="42"/>
  <c r="V178" i="42"/>
  <c r="W178" i="42"/>
  <c r="X178" i="42"/>
  <c r="Y178" i="42"/>
  <c r="Z178" i="42"/>
  <c r="AA178" i="42"/>
  <c r="AB178" i="42"/>
  <c r="AC178" i="42"/>
  <c r="AD178" i="42"/>
  <c r="AE178" i="42"/>
  <c r="E152" i="30" l="1"/>
  <c r="F152" i="30"/>
  <c r="G152" i="30"/>
  <c r="H152" i="30"/>
  <c r="I152" i="30"/>
  <c r="J152" i="30"/>
  <c r="K152" i="30"/>
  <c r="L152" i="30"/>
  <c r="M152" i="30"/>
  <c r="N152" i="30"/>
  <c r="O152" i="30"/>
  <c r="D152" i="30"/>
  <c r="E151" i="30"/>
  <c r="F151" i="30"/>
  <c r="G151" i="30"/>
  <c r="H151" i="30"/>
  <c r="I151" i="30"/>
  <c r="J151" i="30"/>
  <c r="K151" i="30"/>
  <c r="L151" i="30"/>
  <c r="M151" i="30"/>
  <c r="N151" i="30"/>
  <c r="O151" i="30"/>
  <c r="D151" i="30"/>
  <c r="E150" i="30"/>
  <c r="F150" i="30"/>
  <c r="G150" i="30"/>
  <c r="H150" i="30"/>
  <c r="I150" i="30"/>
  <c r="J150" i="30"/>
  <c r="K150" i="30"/>
  <c r="L150" i="30"/>
  <c r="M150" i="30"/>
  <c r="N150" i="30"/>
  <c r="O150" i="30"/>
  <c r="D150" i="30"/>
  <c r="E149" i="30"/>
  <c r="F149" i="30"/>
  <c r="G149" i="30"/>
  <c r="H149" i="30"/>
  <c r="I149" i="30"/>
  <c r="J149" i="30"/>
  <c r="K149" i="30"/>
  <c r="L149" i="30"/>
  <c r="M149" i="30"/>
  <c r="N149" i="30"/>
  <c r="O149" i="30"/>
  <c r="D149" i="30"/>
  <c r="E148" i="30"/>
  <c r="F148" i="30"/>
  <c r="G148" i="30"/>
  <c r="H148" i="30"/>
  <c r="I148" i="30"/>
  <c r="J148" i="30"/>
  <c r="K148" i="30"/>
  <c r="L148" i="30"/>
  <c r="M148" i="30"/>
  <c r="N148" i="30"/>
  <c r="O148" i="30"/>
  <c r="D148" i="30"/>
  <c r="E147" i="30"/>
  <c r="F147" i="30"/>
  <c r="G147" i="30"/>
  <c r="H147" i="30"/>
  <c r="I147" i="30"/>
  <c r="J147" i="30"/>
  <c r="K147" i="30"/>
  <c r="L147" i="30"/>
  <c r="M147" i="30"/>
  <c r="N147" i="30"/>
  <c r="O147" i="30"/>
  <c r="D147" i="30"/>
  <c r="E146" i="30"/>
  <c r="F146" i="30"/>
  <c r="G146" i="30"/>
  <c r="H146" i="30"/>
  <c r="I146" i="30"/>
  <c r="J146" i="30"/>
  <c r="K146" i="30"/>
  <c r="L146" i="30"/>
  <c r="M146" i="30"/>
  <c r="N146" i="30"/>
  <c r="O146" i="30"/>
  <c r="D146" i="30"/>
  <c r="E145" i="30"/>
  <c r="F145" i="30"/>
  <c r="G145" i="30"/>
  <c r="H145" i="30"/>
  <c r="I145" i="30"/>
  <c r="J145" i="30"/>
  <c r="K145" i="30"/>
  <c r="L145" i="30"/>
  <c r="M145" i="30"/>
  <c r="N145" i="30"/>
  <c r="O145" i="30"/>
  <c r="D145" i="30"/>
  <c r="E144" i="30"/>
  <c r="F144" i="30"/>
  <c r="G144" i="30"/>
  <c r="H144" i="30"/>
  <c r="I144" i="30"/>
  <c r="J144" i="30"/>
  <c r="K144" i="30"/>
  <c r="L144" i="30"/>
  <c r="M144" i="30"/>
  <c r="N144" i="30"/>
  <c r="O144" i="30"/>
  <c r="D144" i="30"/>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C105" i="19"/>
  <c r="A82" i="19"/>
  <c r="A83" i="19"/>
  <c r="A84" i="19"/>
  <c r="A85" i="19"/>
  <c r="A86" i="19"/>
  <c r="A87" i="19"/>
  <c r="A88" i="19"/>
  <c r="A89" i="19"/>
  <c r="A90" i="19"/>
  <c r="P145" i="30" l="1"/>
  <c r="P151" i="30"/>
  <c r="P146" i="30"/>
  <c r="P148" i="30"/>
  <c r="P144" i="30"/>
  <c r="P147" i="30"/>
  <c r="P152" i="30"/>
  <c r="P150" i="30"/>
  <c r="P149" i="30"/>
  <c r="C51" i="19"/>
  <c r="K229" i="34" l="1"/>
  <c r="K255" i="34"/>
  <c r="K257" i="34"/>
  <c r="K188" i="34"/>
  <c r="K142" i="34"/>
  <c r="K93" i="34"/>
  <c r="K52" i="34"/>
  <c r="P39" i="31"/>
  <c r="K10" i="34"/>
  <c r="K228" i="34" s="1"/>
  <c r="J229" i="32"/>
  <c r="J188" i="32"/>
  <c r="J142" i="32"/>
  <c r="J93" i="32"/>
  <c r="J52" i="32"/>
  <c r="E120" i="28"/>
  <c r="F120" i="28"/>
  <c r="G120" i="28"/>
  <c r="H120" i="28"/>
  <c r="I120" i="28"/>
  <c r="J120" i="28"/>
  <c r="K120" i="28"/>
  <c r="L120" i="28"/>
  <c r="M120" i="28"/>
  <c r="N120" i="28"/>
  <c r="O120" i="28"/>
  <c r="D120" i="28"/>
  <c r="J10" i="32"/>
  <c r="J51" i="32" s="1"/>
  <c r="I10" i="32"/>
  <c r="I187" i="32" s="1"/>
  <c r="A31" i="31"/>
  <c r="B2" i="29"/>
  <c r="I229" i="32"/>
  <c r="I188" i="32"/>
  <c r="I142" i="32"/>
  <c r="I93" i="32"/>
  <c r="I52" i="32"/>
  <c r="E129" i="30"/>
  <c r="F129" i="30"/>
  <c r="G129" i="30"/>
  <c r="H129" i="30"/>
  <c r="I129" i="30"/>
  <c r="J129" i="30"/>
  <c r="K129" i="30"/>
  <c r="L129" i="30"/>
  <c r="M129" i="30"/>
  <c r="N129" i="30"/>
  <c r="O129" i="30"/>
  <c r="D129" i="30"/>
  <c r="K51" i="34" l="1"/>
  <c r="K92" i="34"/>
  <c r="J141" i="32"/>
  <c r="J228" i="32"/>
  <c r="J187" i="32"/>
  <c r="P141" i="30"/>
  <c r="P34" i="31"/>
  <c r="P35" i="31"/>
  <c r="P120" i="28"/>
  <c r="P142" i="30"/>
  <c r="K141" i="34"/>
  <c r="K187" i="34"/>
  <c r="I51" i="32"/>
  <c r="J92" i="32"/>
  <c r="P129" i="30"/>
  <c r="P143" i="30"/>
  <c r="P134" i="30"/>
  <c r="P135" i="30"/>
  <c r="I228" i="32"/>
  <c r="I92" i="32"/>
  <c r="I141" i="32"/>
  <c r="A6" i="31"/>
  <c r="A8" i="53"/>
  <c r="A6" i="28"/>
  <c r="A6" i="30"/>
  <c r="A7" i="34"/>
  <c r="A7" i="33"/>
  <c r="A7" i="32"/>
  <c r="A7" i="27"/>
  <c r="A6" i="39"/>
  <c r="A6" i="38"/>
  <c r="A7" i="43"/>
  <c r="A7" i="10"/>
  <c r="A8" i="12"/>
  <c r="A8" i="47"/>
  <c r="A112" i="28"/>
  <c r="B117" i="28"/>
  <c r="B116" i="28"/>
  <c r="B113" i="28"/>
  <c r="B125" i="30"/>
  <c r="B124" i="30"/>
  <c r="B121" i="30"/>
  <c r="E91" i="30"/>
  <c r="F91" i="30"/>
  <c r="G91" i="30"/>
  <c r="H91" i="30"/>
  <c r="I91" i="30"/>
  <c r="J91" i="30"/>
  <c r="K91" i="30"/>
  <c r="L91" i="30"/>
  <c r="M91" i="30"/>
  <c r="N91" i="30"/>
  <c r="O91" i="30"/>
  <c r="D91" i="30"/>
  <c r="E88" i="30"/>
  <c r="F88" i="30"/>
  <c r="G88" i="30"/>
  <c r="H88" i="30"/>
  <c r="I88" i="30"/>
  <c r="J88" i="30"/>
  <c r="K88" i="30"/>
  <c r="L88" i="30"/>
  <c r="M88" i="30"/>
  <c r="N88" i="30"/>
  <c r="O88" i="30"/>
  <c r="D88" i="30"/>
  <c r="D82" i="30"/>
  <c r="D81" i="30"/>
  <c r="P58" i="30"/>
  <c r="P119" i="30" s="1"/>
  <c r="P33" i="31" l="1"/>
  <c r="B28" i="54"/>
  <c r="Q44" i="54" l="1"/>
  <c r="R44" i="54"/>
  <c r="S44" i="54"/>
  <c r="T44" i="54"/>
  <c r="U44" i="54"/>
  <c r="V44" i="54"/>
  <c r="W44" i="54"/>
  <c r="X44" i="54"/>
  <c r="Y44" i="54"/>
  <c r="Z44" i="54"/>
  <c r="AA44" i="54"/>
  <c r="P44" i="54"/>
  <c r="Q28" i="54"/>
  <c r="R28" i="54"/>
  <c r="S28" i="54"/>
  <c r="T28" i="54"/>
  <c r="U28" i="54"/>
  <c r="V28" i="54"/>
  <c r="W28" i="54"/>
  <c r="X28" i="54"/>
  <c r="Y28" i="54"/>
  <c r="Z28" i="54"/>
  <c r="AA28" i="54"/>
  <c r="U29" i="54"/>
  <c r="Q24" i="54"/>
  <c r="R24" i="54"/>
  <c r="S24" i="54"/>
  <c r="T24" i="54"/>
  <c r="U24" i="54"/>
  <c r="V24" i="54"/>
  <c r="W24" i="54"/>
  <c r="X24" i="54"/>
  <c r="Y24" i="54"/>
  <c r="Z24" i="54"/>
  <c r="AA24" i="54"/>
  <c r="P28" i="54"/>
  <c r="P24" i="54"/>
  <c r="Q15" i="54"/>
  <c r="Q16" i="54" s="1"/>
  <c r="R15" i="54"/>
  <c r="R16" i="54" s="1"/>
  <c r="S15" i="54"/>
  <c r="S16" i="54" s="1"/>
  <c r="T15" i="54"/>
  <c r="T16" i="54" s="1"/>
  <c r="U15" i="54"/>
  <c r="U16" i="54" s="1"/>
  <c r="V15" i="54"/>
  <c r="V16" i="54" s="1"/>
  <c r="W15" i="54"/>
  <c r="W16" i="54" s="1"/>
  <c r="X15" i="54"/>
  <c r="X16" i="54" s="1"/>
  <c r="Y15" i="54"/>
  <c r="Y16" i="54" s="1"/>
  <c r="Z15" i="54"/>
  <c r="Z16" i="54" s="1"/>
  <c r="AA15" i="54"/>
  <c r="AA16" i="54" s="1"/>
  <c r="P15" i="54"/>
  <c r="P16" i="54" s="1"/>
  <c r="Q11" i="54"/>
  <c r="Q12" i="54" s="1"/>
  <c r="R11" i="54"/>
  <c r="R12" i="54" s="1"/>
  <c r="S11" i="54"/>
  <c r="S12" i="54" s="1"/>
  <c r="T11" i="54"/>
  <c r="T12" i="54" s="1"/>
  <c r="U11" i="54"/>
  <c r="U12" i="54" s="1"/>
  <c r="V11" i="54"/>
  <c r="V12" i="54" s="1"/>
  <c r="W11" i="54"/>
  <c r="W12" i="54" s="1"/>
  <c r="X11" i="54"/>
  <c r="X12" i="54" s="1"/>
  <c r="Y11" i="54"/>
  <c r="Y12" i="54" s="1"/>
  <c r="Z11" i="54"/>
  <c r="Z12" i="54" s="1"/>
  <c r="AA11" i="54"/>
  <c r="AA12" i="54" s="1"/>
  <c r="P11" i="54"/>
  <c r="P12" i="54" s="1"/>
  <c r="C44" i="54"/>
  <c r="D44" i="54"/>
  <c r="E44" i="54"/>
  <c r="F44" i="54"/>
  <c r="G44" i="54"/>
  <c r="H44" i="54"/>
  <c r="I44" i="54"/>
  <c r="J44" i="54"/>
  <c r="K44" i="54"/>
  <c r="L44" i="54"/>
  <c r="M44" i="54"/>
  <c r="E29" i="54"/>
  <c r="F29" i="54"/>
  <c r="I29" i="54"/>
  <c r="J29" i="54"/>
  <c r="K29" i="54"/>
  <c r="L29" i="54"/>
  <c r="C28" i="54"/>
  <c r="C29" i="54" s="1"/>
  <c r="D28" i="54"/>
  <c r="D29" i="54" s="1"/>
  <c r="E28" i="54"/>
  <c r="F28" i="54"/>
  <c r="G28" i="54"/>
  <c r="H28" i="54"/>
  <c r="I28" i="54"/>
  <c r="J28" i="54"/>
  <c r="K28" i="54"/>
  <c r="L28" i="54"/>
  <c r="M28" i="54"/>
  <c r="C24" i="54"/>
  <c r="D24" i="54"/>
  <c r="E24" i="54"/>
  <c r="F24" i="54"/>
  <c r="G24" i="54"/>
  <c r="G29" i="54" s="1"/>
  <c r="H24" i="54"/>
  <c r="H29" i="54" s="1"/>
  <c r="I24" i="54"/>
  <c r="J24" i="54"/>
  <c r="K24" i="54"/>
  <c r="L24" i="54"/>
  <c r="M24" i="54"/>
  <c r="B24" i="54"/>
  <c r="B29" i="54" s="1"/>
  <c r="C15" i="54"/>
  <c r="C16" i="54" s="1"/>
  <c r="D15" i="54"/>
  <c r="D16" i="54" s="1"/>
  <c r="E15" i="54"/>
  <c r="E16" i="54" s="1"/>
  <c r="F15" i="54"/>
  <c r="F16" i="54" s="1"/>
  <c r="G15" i="54"/>
  <c r="G16" i="54" s="1"/>
  <c r="H15" i="54"/>
  <c r="H16" i="54" s="1"/>
  <c r="I15" i="54"/>
  <c r="I16" i="54" s="1"/>
  <c r="J15" i="54"/>
  <c r="J16" i="54" s="1"/>
  <c r="K15" i="54"/>
  <c r="K16" i="54" s="1"/>
  <c r="L15" i="54"/>
  <c r="L16" i="54" s="1"/>
  <c r="M15" i="54"/>
  <c r="M16" i="54" s="1"/>
  <c r="B15" i="54"/>
  <c r="B16" i="54" s="1"/>
  <c r="C11" i="54"/>
  <c r="C12" i="54" s="1"/>
  <c r="D11" i="54"/>
  <c r="D12" i="54" s="1"/>
  <c r="E11" i="54"/>
  <c r="E12" i="54" s="1"/>
  <c r="F11" i="54"/>
  <c r="F12" i="54" s="1"/>
  <c r="G11" i="54"/>
  <c r="G12" i="54" s="1"/>
  <c r="H11" i="54"/>
  <c r="H12" i="54" s="1"/>
  <c r="I11" i="54"/>
  <c r="I12" i="54" s="1"/>
  <c r="J11" i="54"/>
  <c r="J12" i="54" s="1"/>
  <c r="K11" i="54"/>
  <c r="K12" i="54" s="1"/>
  <c r="L11" i="54"/>
  <c r="L12" i="54" s="1"/>
  <c r="M11" i="54"/>
  <c r="M12" i="54" s="1"/>
  <c r="B11" i="54"/>
  <c r="B12" i="54" s="1"/>
  <c r="Y17" i="54" l="1"/>
  <c r="X17" i="54"/>
  <c r="W17" i="54"/>
  <c r="V17" i="54"/>
  <c r="U17" i="54"/>
  <c r="T17" i="54"/>
  <c r="S17" i="54"/>
  <c r="R17" i="54"/>
  <c r="Q17" i="54"/>
  <c r="P17" i="54"/>
  <c r="AA17" i="54"/>
  <c r="U31" i="54"/>
  <c r="U46" i="54" s="1"/>
  <c r="U51" i="54" s="1"/>
  <c r="U53" i="54" s="1"/>
  <c r="U54" i="54" s="1"/>
  <c r="Z17" i="54"/>
  <c r="M29" i="54"/>
  <c r="C17" i="54"/>
  <c r="C31" i="54" s="1"/>
  <c r="C46" i="54" s="1"/>
  <c r="C51" i="54" s="1"/>
  <c r="B17" i="54"/>
  <c r="M17" i="54"/>
  <c r="M31" i="54" s="1"/>
  <c r="M46" i="54" s="1"/>
  <c r="M51" i="54" s="1"/>
  <c r="L17" i="54"/>
  <c r="L31" i="54" s="1"/>
  <c r="L46" i="54" s="1"/>
  <c r="L51" i="54" s="1"/>
  <c r="L53" i="54" s="1"/>
  <c r="L54" i="54" s="1"/>
  <c r="K17" i="54"/>
  <c r="K31" i="54" s="1"/>
  <c r="K46" i="54" s="1"/>
  <c r="K51" i="54" s="1"/>
  <c r="K53" i="54" s="1"/>
  <c r="K54" i="54" s="1"/>
  <c r="J17" i="54"/>
  <c r="J31" i="54" s="1"/>
  <c r="J46" i="54" s="1"/>
  <c r="J51" i="54" s="1"/>
  <c r="J53" i="54" s="1"/>
  <c r="J54" i="54" s="1"/>
  <c r="I17" i="54"/>
  <c r="I31" i="54" s="1"/>
  <c r="I46" i="54" s="1"/>
  <c r="I51" i="54" s="1"/>
  <c r="I53" i="54" s="1"/>
  <c r="I54" i="54" s="1"/>
  <c r="H17" i="54"/>
  <c r="H31" i="54" s="1"/>
  <c r="H46" i="54" s="1"/>
  <c r="H51" i="54" s="1"/>
  <c r="H53" i="54" s="1"/>
  <c r="H54" i="54" s="1"/>
  <c r="G17" i="54"/>
  <c r="G31" i="54" s="1"/>
  <c r="G46" i="54" s="1"/>
  <c r="G51" i="54" s="1"/>
  <c r="G53" i="54" s="1"/>
  <c r="G54" i="54" s="1"/>
  <c r="F17" i="54"/>
  <c r="F31" i="54" s="1"/>
  <c r="F46" i="54" s="1"/>
  <c r="F51" i="54" s="1"/>
  <c r="F53" i="54" s="1"/>
  <c r="F54" i="54" s="1"/>
  <c r="E17" i="54"/>
  <c r="E31" i="54" s="1"/>
  <c r="E46" i="54" s="1"/>
  <c r="E51" i="54" s="1"/>
  <c r="D17" i="54"/>
  <c r="D31" i="54" s="1"/>
  <c r="D46" i="54"/>
  <c r="D51" i="54" s="1"/>
  <c r="B31" i="54"/>
  <c r="B46" i="54" s="1"/>
  <c r="B51" i="54" s="1"/>
  <c r="S29" i="54"/>
  <c r="R29" i="54"/>
  <c r="Q29" i="54"/>
  <c r="AA29" i="54"/>
  <c r="Z29" i="54"/>
  <c r="Z31" i="54" s="1"/>
  <c r="Z46" i="54" s="1"/>
  <c r="Z51" i="54" s="1"/>
  <c r="Z53" i="54" s="1"/>
  <c r="Z54" i="54" s="1"/>
  <c r="Y29" i="54"/>
  <c r="Y31" i="54" s="1"/>
  <c r="Y46" i="54" s="1"/>
  <c r="Y51" i="54" s="1"/>
  <c r="Y53" i="54" s="1"/>
  <c r="Y54" i="54" s="1"/>
  <c r="X29" i="54"/>
  <c r="X31" i="54" s="1"/>
  <c r="X46" i="54" s="1"/>
  <c r="X51" i="54" s="1"/>
  <c r="X53" i="54" s="1"/>
  <c r="X54" i="54" s="1"/>
  <c r="W29" i="54"/>
  <c r="V29" i="54"/>
  <c r="P29" i="54"/>
  <c r="T29" i="54"/>
  <c r="M54" i="54" l="1"/>
  <c r="M53" i="54"/>
  <c r="T31" i="54"/>
  <c r="T46" i="54" s="1"/>
  <c r="T51" i="54" s="1"/>
  <c r="T53" i="54" s="1"/>
  <c r="T54" i="54" s="1"/>
  <c r="AA31" i="54"/>
  <c r="AA46" i="54" s="1"/>
  <c r="AA51" i="54" s="1"/>
  <c r="AA53" i="54" s="1"/>
  <c r="AA54" i="54" s="1"/>
  <c r="Q31" i="54"/>
  <c r="Q46" i="54" s="1"/>
  <c r="Q51" i="54" s="1"/>
  <c r="Q53" i="54" s="1"/>
  <c r="Q54" i="54" s="1"/>
  <c r="R31" i="54"/>
  <c r="R46" i="54" s="1"/>
  <c r="R51" i="54" s="1"/>
  <c r="R53" i="54" s="1"/>
  <c r="S31" i="54"/>
  <c r="S46" i="54" s="1"/>
  <c r="S51" i="54" s="1"/>
  <c r="S53" i="54" s="1"/>
  <c r="P31" i="54"/>
  <c r="P46" i="54" s="1"/>
  <c r="P51" i="54" s="1"/>
  <c r="P53" i="54" s="1"/>
  <c r="P54" i="54" s="1"/>
  <c r="V31" i="54"/>
  <c r="V46" i="54" s="1"/>
  <c r="V51" i="54" s="1"/>
  <c r="V53" i="54" s="1"/>
  <c r="W31" i="54"/>
  <c r="W46" i="54" s="1"/>
  <c r="W51" i="54" s="1"/>
  <c r="W53" i="54" s="1"/>
  <c r="W54" i="54" s="1"/>
  <c r="D53" i="54"/>
  <c r="D54" i="54" s="1"/>
  <c r="C53" i="54"/>
  <c r="C54" i="54" s="1"/>
  <c r="E53" i="54"/>
  <c r="E54" i="54" s="1"/>
  <c r="B53" i="54"/>
  <c r="B54" i="54" s="1"/>
  <c r="V54" i="54" l="1"/>
  <c r="S54" i="54"/>
  <c r="R54" i="54"/>
  <c r="AB17" i="54"/>
  <c r="A54" i="55" l="1"/>
  <c r="A55" i="55"/>
  <c r="A56" i="55"/>
  <c r="A57" i="55"/>
  <c r="A58" i="55"/>
  <c r="A44" i="55"/>
  <c r="A45" i="55"/>
  <c r="A47" i="55" l="1"/>
  <c r="A48" i="55"/>
  <c r="A49" i="55"/>
  <c r="A38" i="55"/>
  <c r="A39" i="55"/>
  <c r="A40" i="55"/>
  <c r="A41" i="55"/>
  <c r="A42" i="55"/>
  <c r="A43" i="55"/>
  <c r="B16" i="56" l="1"/>
  <c r="C5" i="55" l="1"/>
  <c r="B101" i="28" l="1"/>
  <c r="B100" i="28"/>
  <c r="B74" i="30"/>
  <c r="B73" i="30"/>
  <c r="E72" i="30"/>
  <c r="F72" i="30"/>
  <c r="M72" i="30"/>
  <c r="G74" i="30"/>
  <c r="H74" i="30"/>
  <c r="D67" i="30"/>
  <c r="E60" i="30"/>
  <c r="E61" i="30"/>
  <c r="F62" i="30"/>
  <c r="H63" i="30"/>
  <c r="I63" i="30"/>
  <c r="J63" i="30"/>
  <c r="H64" i="30"/>
  <c r="L64" i="30"/>
  <c r="O7" i="25"/>
  <c r="O25" i="30" s="1"/>
  <c r="O8" i="25"/>
  <c r="O26" i="30" s="1"/>
  <c r="O9" i="25"/>
  <c r="O27" i="30" s="1"/>
  <c r="O10" i="25"/>
  <c r="O28" i="30" s="1"/>
  <c r="O11" i="25"/>
  <c r="O29" i="30" s="1"/>
  <c r="O13" i="25"/>
  <c r="O14" i="25"/>
  <c r="O15" i="25"/>
  <c r="O12" i="30" s="1"/>
  <c r="O16" i="25"/>
  <c r="O13" i="30" s="1"/>
  <c r="O17" i="25"/>
  <c r="O14" i="30" s="1"/>
  <c r="O15" i="30"/>
  <c r="O21" i="25"/>
  <c r="O22" i="25"/>
  <c r="O23" i="25"/>
  <c r="O60" i="30" s="1"/>
  <c r="U39" i="25"/>
  <c r="E113" i="28" s="1"/>
  <c r="V39" i="25"/>
  <c r="F113" i="28" s="1"/>
  <c r="W39" i="25"/>
  <c r="G113" i="28" s="1"/>
  <c r="X39" i="25"/>
  <c r="H113" i="28" s="1"/>
  <c r="Y39" i="25"/>
  <c r="I113" i="28" s="1"/>
  <c r="Z39" i="25"/>
  <c r="J113" i="28" s="1"/>
  <c r="AA39" i="25"/>
  <c r="K113" i="28" s="1"/>
  <c r="AB39" i="25"/>
  <c r="L113" i="28" s="1"/>
  <c r="AC39" i="25"/>
  <c r="M113" i="28" s="1"/>
  <c r="AD39" i="25"/>
  <c r="N113" i="28" s="1"/>
  <c r="AE39" i="25"/>
  <c r="O113" i="28" s="1"/>
  <c r="U40" i="25"/>
  <c r="E114" i="28" s="1"/>
  <c r="V40" i="25"/>
  <c r="F114" i="28" s="1"/>
  <c r="W40" i="25"/>
  <c r="G114" i="28" s="1"/>
  <c r="X40" i="25"/>
  <c r="H114" i="28" s="1"/>
  <c r="Y40" i="25"/>
  <c r="I114" i="28" s="1"/>
  <c r="Z40" i="25"/>
  <c r="J114" i="28" s="1"/>
  <c r="AA40" i="25"/>
  <c r="K114" i="28" s="1"/>
  <c r="AB40" i="25"/>
  <c r="L114" i="28" s="1"/>
  <c r="AC40" i="25"/>
  <c r="M114" i="28" s="1"/>
  <c r="AD40" i="25"/>
  <c r="N114" i="28" s="1"/>
  <c r="AE40" i="25"/>
  <c r="O114" i="28" s="1"/>
  <c r="U41" i="25"/>
  <c r="E115" i="28" s="1"/>
  <c r="V41" i="25"/>
  <c r="F115" i="28" s="1"/>
  <c r="W41" i="25"/>
  <c r="G115" i="28" s="1"/>
  <c r="X41" i="25"/>
  <c r="H115" i="28" s="1"/>
  <c r="Y41" i="25"/>
  <c r="I115" i="28" s="1"/>
  <c r="Z41" i="25"/>
  <c r="J115" i="28" s="1"/>
  <c r="AA41" i="25"/>
  <c r="K115" i="28" s="1"/>
  <c r="AB41" i="25"/>
  <c r="L115" i="28" s="1"/>
  <c r="AC41" i="25"/>
  <c r="M115" i="28" s="1"/>
  <c r="AD41" i="25"/>
  <c r="N115" i="28" s="1"/>
  <c r="AE41" i="25"/>
  <c r="O115" i="28" s="1"/>
  <c r="U42" i="25"/>
  <c r="E116" i="28" s="1"/>
  <c r="V42" i="25"/>
  <c r="F116" i="28" s="1"/>
  <c r="W42" i="25"/>
  <c r="G116" i="28" s="1"/>
  <c r="X42" i="25"/>
  <c r="H116" i="28" s="1"/>
  <c r="Y42" i="25"/>
  <c r="I116" i="28" s="1"/>
  <c r="Z42" i="25"/>
  <c r="J116" i="28" s="1"/>
  <c r="AA42" i="25"/>
  <c r="K116" i="28" s="1"/>
  <c r="AB42" i="25"/>
  <c r="L116" i="28" s="1"/>
  <c r="AC42" i="25"/>
  <c r="M116" i="28" s="1"/>
  <c r="AD42" i="25"/>
  <c r="N116" i="28" s="1"/>
  <c r="AE42" i="25"/>
  <c r="O116" i="28" s="1"/>
  <c r="U43" i="25"/>
  <c r="E117" i="28" s="1"/>
  <c r="V43" i="25"/>
  <c r="F117" i="28" s="1"/>
  <c r="W43" i="25"/>
  <c r="G117" i="28" s="1"/>
  <c r="X43" i="25"/>
  <c r="H117" i="28" s="1"/>
  <c r="Y43" i="25"/>
  <c r="I117" i="28" s="1"/>
  <c r="Z43" i="25"/>
  <c r="J117" i="28" s="1"/>
  <c r="AA43" i="25"/>
  <c r="K117" i="28" s="1"/>
  <c r="AB43" i="25"/>
  <c r="L117" i="28" s="1"/>
  <c r="AC43" i="25"/>
  <c r="M117" i="28" s="1"/>
  <c r="AD43" i="25"/>
  <c r="N117" i="28" s="1"/>
  <c r="AE43" i="25"/>
  <c r="O117" i="28" s="1"/>
  <c r="T40" i="25"/>
  <c r="D114" i="28" s="1"/>
  <c r="T41" i="25"/>
  <c r="D115" i="28" s="1"/>
  <c r="T42" i="25"/>
  <c r="D116" i="28" s="1"/>
  <c r="T43" i="25"/>
  <c r="D117" i="28" s="1"/>
  <c r="T39" i="25"/>
  <c r="D113" i="28" s="1"/>
  <c r="E39" i="25"/>
  <c r="E121" i="30" s="1"/>
  <c r="F39" i="25"/>
  <c r="F121" i="30" s="1"/>
  <c r="G39" i="25"/>
  <c r="G121" i="30" s="1"/>
  <c r="H39" i="25"/>
  <c r="H121" i="30" s="1"/>
  <c r="I39" i="25"/>
  <c r="I121" i="30" s="1"/>
  <c r="J39" i="25"/>
  <c r="J121" i="30" s="1"/>
  <c r="K39" i="25"/>
  <c r="K121" i="30" s="1"/>
  <c r="L39" i="25"/>
  <c r="L121" i="30" s="1"/>
  <c r="M39" i="25"/>
  <c r="M121" i="30" s="1"/>
  <c r="N39" i="25"/>
  <c r="N121" i="30" s="1"/>
  <c r="O39" i="25"/>
  <c r="O121" i="30" s="1"/>
  <c r="E40" i="25"/>
  <c r="E122" i="30" s="1"/>
  <c r="F40" i="25"/>
  <c r="F122" i="30" s="1"/>
  <c r="G40" i="25"/>
  <c r="G122" i="30" s="1"/>
  <c r="H40" i="25"/>
  <c r="H122" i="30" s="1"/>
  <c r="I40" i="25"/>
  <c r="I122" i="30" s="1"/>
  <c r="J40" i="25"/>
  <c r="J122" i="30" s="1"/>
  <c r="K40" i="25"/>
  <c r="K122" i="30" s="1"/>
  <c r="L40" i="25"/>
  <c r="L122" i="30" s="1"/>
  <c r="M40" i="25"/>
  <c r="M122" i="30" s="1"/>
  <c r="N40" i="25"/>
  <c r="N122" i="30" s="1"/>
  <c r="O40" i="25"/>
  <c r="O122" i="30" s="1"/>
  <c r="E41" i="25"/>
  <c r="E123" i="30" s="1"/>
  <c r="F41" i="25"/>
  <c r="F123" i="30" s="1"/>
  <c r="G41" i="25"/>
  <c r="G123" i="30" s="1"/>
  <c r="H41" i="25"/>
  <c r="H123" i="30" s="1"/>
  <c r="I41" i="25"/>
  <c r="I123" i="30" s="1"/>
  <c r="J41" i="25"/>
  <c r="J123" i="30" s="1"/>
  <c r="K41" i="25"/>
  <c r="K123" i="30" s="1"/>
  <c r="L41" i="25"/>
  <c r="L123" i="30" s="1"/>
  <c r="M41" i="25"/>
  <c r="M123" i="30" s="1"/>
  <c r="N41" i="25"/>
  <c r="N123" i="30" s="1"/>
  <c r="O41" i="25"/>
  <c r="O123" i="30" s="1"/>
  <c r="E42" i="25"/>
  <c r="E124" i="30" s="1"/>
  <c r="F42" i="25"/>
  <c r="F124" i="30" s="1"/>
  <c r="G42" i="25"/>
  <c r="G124" i="30" s="1"/>
  <c r="H42" i="25"/>
  <c r="H124" i="30" s="1"/>
  <c r="I42" i="25"/>
  <c r="I124" i="30" s="1"/>
  <c r="J42" i="25"/>
  <c r="J124" i="30" s="1"/>
  <c r="K42" i="25"/>
  <c r="K124" i="30" s="1"/>
  <c r="L42" i="25"/>
  <c r="L124" i="30" s="1"/>
  <c r="M42" i="25"/>
  <c r="M124" i="30" s="1"/>
  <c r="N42" i="25"/>
  <c r="N124" i="30" s="1"/>
  <c r="O42" i="25"/>
  <c r="O124" i="30" s="1"/>
  <c r="E43" i="25"/>
  <c r="E125" i="30" s="1"/>
  <c r="F43" i="25"/>
  <c r="F125" i="30" s="1"/>
  <c r="G43" i="25"/>
  <c r="G125" i="30" s="1"/>
  <c r="H43" i="25"/>
  <c r="H125" i="30" s="1"/>
  <c r="I43" i="25"/>
  <c r="I125" i="30" s="1"/>
  <c r="J43" i="25"/>
  <c r="J125" i="30" s="1"/>
  <c r="K43" i="25"/>
  <c r="K125" i="30" s="1"/>
  <c r="L43" i="25"/>
  <c r="L125" i="30" s="1"/>
  <c r="M43" i="25"/>
  <c r="M125" i="30" s="1"/>
  <c r="N43" i="25"/>
  <c r="N125" i="30" s="1"/>
  <c r="O43" i="25"/>
  <c r="O125" i="30" s="1"/>
  <c r="D40" i="25"/>
  <c r="D122" i="30" s="1"/>
  <c r="D41" i="25"/>
  <c r="D123" i="30" s="1"/>
  <c r="D42" i="25"/>
  <c r="D124" i="30" s="1"/>
  <c r="D43" i="25"/>
  <c r="D125" i="30" s="1"/>
  <c r="D39" i="25"/>
  <c r="D121" i="30" s="1"/>
  <c r="A40" i="25"/>
  <c r="A41" i="25"/>
  <c r="A42" i="25"/>
  <c r="A43" i="25"/>
  <c r="A39" i="25"/>
  <c r="U31" i="25"/>
  <c r="V31" i="25"/>
  <c r="W31" i="25"/>
  <c r="X31" i="25"/>
  <c r="Y31" i="25"/>
  <c r="Z31" i="25"/>
  <c r="AA31" i="25"/>
  <c r="AB31" i="25"/>
  <c r="AC31" i="25"/>
  <c r="AD31" i="25"/>
  <c r="AE31" i="25"/>
  <c r="U32" i="25"/>
  <c r="V32" i="25"/>
  <c r="W32" i="25"/>
  <c r="X32" i="25"/>
  <c r="Y32" i="25"/>
  <c r="Z32" i="25"/>
  <c r="AA32" i="25"/>
  <c r="AB32" i="25"/>
  <c r="AC32" i="25"/>
  <c r="AD32" i="25"/>
  <c r="AE32" i="25"/>
  <c r="U33" i="25"/>
  <c r="V33" i="25"/>
  <c r="W33" i="25"/>
  <c r="X33" i="25"/>
  <c r="Y33" i="25"/>
  <c r="Z33" i="25"/>
  <c r="AA33" i="25"/>
  <c r="AB33" i="25"/>
  <c r="AC33" i="25"/>
  <c r="AD33" i="25"/>
  <c r="AE33" i="25"/>
  <c r="U34" i="25"/>
  <c r="E71" i="28" s="1"/>
  <c r="V34" i="25"/>
  <c r="F71" i="28" s="1"/>
  <c r="W34" i="25"/>
  <c r="G71" i="28" s="1"/>
  <c r="X34" i="25"/>
  <c r="H71" i="28" s="1"/>
  <c r="Y34" i="25"/>
  <c r="I71" i="28" s="1"/>
  <c r="Z34" i="25"/>
  <c r="J71" i="28" s="1"/>
  <c r="AA34" i="25"/>
  <c r="K71" i="28" s="1"/>
  <c r="AB34" i="25"/>
  <c r="L71" i="28" s="1"/>
  <c r="AC34" i="25"/>
  <c r="M71" i="28" s="1"/>
  <c r="AD34" i="25"/>
  <c r="N71" i="28" s="1"/>
  <c r="AE34" i="25"/>
  <c r="O71" i="28" s="1"/>
  <c r="U35" i="25"/>
  <c r="E72" i="28" s="1"/>
  <c r="V35" i="25"/>
  <c r="F72" i="28" s="1"/>
  <c r="W35" i="25"/>
  <c r="G72" i="28" s="1"/>
  <c r="X35" i="25"/>
  <c r="H72" i="28" s="1"/>
  <c r="Y35" i="25"/>
  <c r="I72" i="28" s="1"/>
  <c r="Z35" i="25"/>
  <c r="J72" i="28" s="1"/>
  <c r="AA35" i="25"/>
  <c r="K72" i="28" s="1"/>
  <c r="AB35" i="25"/>
  <c r="L72" i="28" s="1"/>
  <c r="AC35" i="25"/>
  <c r="M72" i="28" s="1"/>
  <c r="AD35" i="25"/>
  <c r="N72" i="28" s="1"/>
  <c r="AE35" i="25"/>
  <c r="O72" i="28" s="1"/>
  <c r="T32" i="25"/>
  <c r="T33" i="25"/>
  <c r="T34" i="25"/>
  <c r="D71" i="28" s="1"/>
  <c r="T35" i="25"/>
  <c r="D72" i="28" s="1"/>
  <c r="T31" i="25"/>
  <c r="E31" i="25"/>
  <c r="E70" i="30" s="1"/>
  <c r="F31" i="25"/>
  <c r="F70" i="30" s="1"/>
  <c r="G31" i="25"/>
  <c r="G70" i="30" s="1"/>
  <c r="H31" i="25"/>
  <c r="H70" i="30" s="1"/>
  <c r="I31" i="25"/>
  <c r="I70" i="30" s="1"/>
  <c r="J31" i="25"/>
  <c r="J70" i="30" s="1"/>
  <c r="K31" i="25"/>
  <c r="K70" i="30" s="1"/>
  <c r="L31" i="25"/>
  <c r="L70" i="30" s="1"/>
  <c r="M31" i="25"/>
  <c r="M70" i="30" s="1"/>
  <c r="N31" i="25"/>
  <c r="N70" i="30" s="1"/>
  <c r="O31" i="25"/>
  <c r="O70" i="30" s="1"/>
  <c r="E32" i="25"/>
  <c r="E71" i="30" s="1"/>
  <c r="F32" i="25"/>
  <c r="F71" i="30" s="1"/>
  <c r="G32" i="25"/>
  <c r="G71" i="30" s="1"/>
  <c r="H32" i="25"/>
  <c r="H71" i="30" s="1"/>
  <c r="I32" i="25"/>
  <c r="I71" i="30" s="1"/>
  <c r="J32" i="25"/>
  <c r="J71" i="30" s="1"/>
  <c r="K32" i="25"/>
  <c r="K71" i="30" s="1"/>
  <c r="L32" i="25"/>
  <c r="L71" i="30" s="1"/>
  <c r="M32" i="25"/>
  <c r="M71" i="30" s="1"/>
  <c r="N32" i="25"/>
  <c r="N71" i="30" s="1"/>
  <c r="O32" i="25"/>
  <c r="O71" i="30" s="1"/>
  <c r="E33" i="25"/>
  <c r="F33" i="25"/>
  <c r="G33" i="25"/>
  <c r="G72" i="30" s="1"/>
  <c r="H33" i="25"/>
  <c r="H72" i="30" s="1"/>
  <c r="I33" i="25"/>
  <c r="I72" i="30" s="1"/>
  <c r="J33" i="25"/>
  <c r="J72" i="30" s="1"/>
  <c r="K33" i="25"/>
  <c r="K72" i="30" s="1"/>
  <c r="L33" i="25"/>
  <c r="L72" i="30" s="1"/>
  <c r="M33" i="25"/>
  <c r="N33" i="25"/>
  <c r="N72" i="30" s="1"/>
  <c r="O33" i="25"/>
  <c r="O72" i="30" s="1"/>
  <c r="E34" i="25"/>
  <c r="E73" i="30" s="1"/>
  <c r="F34" i="25"/>
  <c r="F73" i="30" s="1"/>
  <c r="G34" i="25"/>
  <c r="G73" i="30" s="1"/>
  <c r="H34" i="25"/>
  <c r="H73" i="30" s="1"/>
  <c r="I34" i="25"/>
  <c r="I73" i="30" s="1"/>
  <c r="J34" i="25"/>
  <c r="J73" i="30" s="1"/>
  <c r="K34" i="25"/>
  <c r="K73" i="30" s="1"/>
  <c r="L34" i="25"/>
  <c r="L73" i="30" s="1"/>
  <c r="M34" i="25"/>
  <c r="M73" i="30" s="1"/>
  <c r="N34" i="25"/>
  <c r="N73" i="30" s="1"/>
  <c r="O34" i="25"/>
  <c r="O73" i="30" s="1"/>
  <c r="E35" i="25"/>
  <c r="E74" i="30" s="1"/>
  <c r="F35" i="25"/>
  <c r="F74" i="30" s="1"/>
  <c r="G35" i="25"/>
  <c r="H35" i="25"/>
  <c r="I35" i="25"/>
  <c r="I74" i="30" s="1"/>
  <c r="J35" i="25"/>
  <c r="J74" i="30" s="1"/>
  <c r="K35" i="25"/>
  <c r="K74" i="30" s="1"/>
  <c r="L35" i="25"/>
  <c r="L74" i="30" s="1"/>
  <c r="M35" i="25"/>
  <c r="M74" i="30" s="1"/>
  <c r="N35" i="25"/>
  <c r="N74" i="30" s="1"/>
  <c r="O35" i="25"/>
  <c r="O74" i="30" s="1"/>
  <c r="D32" i="25"/>
  <c r="D71" i="30" s="1"/>
  <c r="D33" i="25"/>
  <c r="D72" i="30" s="1"/>
  <c r="D34" i="25"/>
  <c r="D73" i="30" s="1"/>
  <c r="D35" i="25"/>
  <c r="D74" i="30" s="1"/>
  <c r="D31" i="25"/>
  <c r="D70" i="30" s="1"/>
  <c r="E23" i="25"/>
  <c r="F23" i="25"/>
  <c r="F60" i="30" s="1"/>
  <c r="G23" i="25"/>
  <c r="G60" i="30" s="1"/>
  <c r="H23" i="25"/>
  <c r="H60" i="30" s="1"/>
  <c r="I23" i="25"/>
  <c r="I60" i="30" s="1"/>
  <c r="J23" i="25"/>
  <c r="J60" i="30" s="1"/>
  <c r="K23" i="25"/>
  <c r="K60" i="30" s="1"/>
  <c r="L23" i="25"/>
  <c r="L60" i="30" s="1"/>
  <c r="M23" i="25"/>
  <c r="M60" i="30" s="1"/>
  <c r="N23" i="25"/>
  <c r="N60" i="30" s="1"/>
  <c r="T23" i="25"/>
  <c r="U23" i="25"/>
  <c r="V23" i="25"/>
  <c r="W23" i="25"/>
  <c r="X23" i="25"/>
  <c r="Y23" i="25"/>
  <c r="Z23" i="25"/>
  <c r="AA23" i="25"/>
  <c r="AB23" i="25"/>
  <c r="AC23" i="25"/>
  <c r="AD23" i="25"/>
  <c r="AE23" i="25"/>
  <c r="E24" i="25"/>
  <c r="F24" i="25"/>
  <c r="F61" i="30" s="1"/>
  <c r="G24" i="25"/>
  <c r="G61" i="30" s="1"/>
  <c r="H24" i="25"/>
  <c r="H61" i="30" s="1"/>
  <c r="I24" i="25"/>
  <c r="I61" i="30" s="1"/>
  <c r="J24" i="25"/>
  <c r="J61" i="30" s="1"/>
  <c r="K24" i="25"/>
  <c r="K61" i="30" s="1"/>
  <c r="L24" i="25"/>
  <c r="L61" i="30" s="1"/>
  <c r="M24" i="25"/>
  <c r="M61" i="30" s="1"/>
  <c r="N24" i="25"/>
  <c r="N61" i="30" s="1"/>
  <c r="O24" i="25"/>
  <c r="O61" i="30" s="1"/>
  <c r="T24" i="25"/>
  <c r="U24" i="25"/>
  <c r="V24" i="25"/>
  <c r="W24" i="25"/>
  <c r="X24" i="25"/>
  <c r="Y24" i="25"/>
  <c r="Z24" i="25"/>
  <c r="AA24" i="25"/>
  <c r="AB24" i="25"/>
  <c r="AC24" i="25"/>
  <c r="AD24" i="25"/>
  <c r="AE24" i="25"/>
  <c r="E25" i="25"/>
  <c r="E62" i="30" s="1"/>
  <c r="F25" i="25"/>
  <c r="G25" i="25"/>
  <c r="G62" i="30" s="1"/>
  <c r="H25" i="25"/>
  <c r="H62" i="30" s="1"/>
  <c r="I25" i="25"/>
  <c r="I62" i="30" s="1"/>
  <c r="J25" i="25"/>
  <c r="J62" i="30" s="1"/>
  <c r="K25" i="25"/>
  <c r="K62" i="30" s="1"/>
  <c r="L25" i="25"/>
  <c r="L62" i="30" s="1"/>
  <c r="M25" i="25"/>
  <c r="M62" i="30" s="1"/>
  <c r="N25" i="25"/>
  <c r="N62" i="30" s="1"/>
  <c r="O25" i="25"/>
  <c r="O62" i="30" s="1"/>
  <c r="T25" i="25"/>
  <c r="U25" i="25"/>
  <c r="V25" i="25"/>
  <c r="W25" i="25"/>
  <c r="X25" i="25"/>
  <c r="Y25" i="25"/>
  <c r="Z25" i="25"/>
  <c r="AA25" i="25"/>
  <c r="AB25" i="25"/>
  <c r="AC25" i="25"/>
  <c r="AD25" i="25"/>
  <c r="AE25" i="25"/>
  <c r="E26" i="25"/>
  <c r="E63" i="30" s="1"/>
  <c r="F26" i="25"/>
  <c r="F63" i="30" s="1"/>
  <c r="G26" i="25"/>
  <c r="G63" i="30" s="1"/>
  <c r="H26" i="25"/>
  <c r="I26" i="25"/>
  <c r="J26" i="25"/>
  <c r="K26" i="25"/>
  <c r="K63" i="30" s="1"/>
  <c r="L26" i="25"/>
  <c r="L63" i="30" s="1"/>
  <c r="M26" i="25"/>
  <c r="M63" i="30" s="1"/>
  <c r="N26" i="25"/>
  <c r="N63" i="30" s="1"/>
  <c r="O26" i="25"/>
  <c r="O63" i="30" s="1"/>
  <c r="T26" i="25"/>
  <c r="D52" i="28" s="1"/>
  <c r="U26" i="25"/>
  <c r="E52" i="28" s="1"/>
  <c r="V26" i="25"/>
  <c r="F52" i="28" s="1"/>
  <c r="W26" i="25"/>
  <c r="G52" i="28" s="1"/>
  <c r="X26" i="25"/>
  <c r="H52" i="28" s="1"/>
  <c r="Y26" i="25"/>
  <c r="I52" i="28" s="1"/>
  <c r="Z26" i="25"/>
  <c r="J52" i="28" s="1"/>
  <c r="AA26" i="25"/>
  <c r="K52" i="28" s="1"/>
  <c r="AB26" i="25"/>
  <c r="L52" i="28" s="1"/>
  <c r="AC26" i="25"/>
  <c r="M52" i="28" s="1"/>
  <c r="AD26" i="25"/>
  <c r="N52" i="28" s="1"/>
  <c r="AE26" i="25"/>
  <c r="O52" i="28" s="1"/>
  <c r="E27" i="25"/>
  <c r="E64" i="30" s="1"/>
  <c r="F27" i="25"/>
  <c r="F64" i="30" s="1"/>
  <c r="G27" i="25"/>
  <c r="G64" i="30" s="1"/>
  <c r="H27" i="25"/>
  <c r="I27" i="25"/>
  <c r="I64" i="30" s="1"/>
  <c r="J27" i="25"/>
  <c r="J64" i="30" s="1"/>
  <c r="K27" i="25"/>
  <c r="K64" i="30" s="1"/>
  <c r="L27" i="25"/>
  <c r="M27" i="25"/>
  <c r="M64" i="30" s="1"/>
  <c r="N27" i="25"/>
  <c r="N64" i="30" s="1"/>
  <c r="O27" i="25"/>
  <c r="O64" i="30" s="1"/>
  <c r="T27" i="25"/>
  <c r="D53" i="28" s="1"/>
  <c r="U27" i="25"/>
  <c r="E53" i="28" s="1"/>
  <c r="V27" i="25"/>
  <c r="F53" i="28" s="1"/>
  <c r="W27" i="25"/>
  <c r="G53" i="28" s="1"/>
  <c r="X27" i="25"/>
  <c r="H53" i="28" s="1"/>
  <c r="Y27" i="25"/>
  <c r="I53" i="28" s="1"/>
  <c r="Z27" i="25"/>
  <c r="J53" i="28" s="1"/>
  <c r="AA27" i="25"/>
  <c r="K53" i="28" s="1"/>
  <c r="AB27" i="25"/>
  <c r="L53" i="28" s="1"/>
  <c r="AC27" i="25"/>
  <c r="M53" i="28" s="1"/>
  <c r="AD27" i="25"/>
  <c r="N53" i="28" s="1"/>
  <c r="AE27" i="25"/>
  <c r="O53" i="28" s="1"/>
  <c r="D24" i="25"/>
  <c r="D61" i="30" s="1"/>
  <c r="D25" i="25"/>
  <c r="D62" i="30" s="1"/>
  <c r="D26" i="25"/>
  <c r="D63" i="30" s="1"/>
  <c r="D27" i="25"/>
  <c r="D64" i="30" s="1"/>
  <c r="D23" i="25"/>
  <c r="D60" i="30" s="1"/>
  <c r="E15" i="25"/>
  <c r="E12" i="30" s="1"/>
  <c r="F15" i="25"/>
  <c r="F12" i="30" s="1"/>
  <c r="G15" i="25"/>
  <c r="G12" i="30" s="1"/>
  <c r="H15" i="25"/>
  <c r="H12" i="30" s="1"/>
  <c r="I15" i="25"/>
  <c r="I12" i="30" s="1"/>
  <c r="J15" i="25"/>
  <c r="J12" i="30" s="1"/>
  <c r="K15" i="25"/>
  <c r="K12" i="30" s="1"/>
  <c r="L15" i="25"/>
  <c r="L12" i="30" s="1"/>
  <c r="M15" i="25"/>
  <c r="M12" i="30" s="1"/>
  <c r="N15" i="25"/>
  <c r="N12" i="30" s="1"/>
  <c r="E16" i="25"/>
  <c r="E13" i="30" s="1"/>
  <c r="F16" i="25"/>
  <c r="F13" i="30" s="1"/>
  <c r="G16" i="25"/>
  <c r="G13" i="30" s="1"/>
  <c r="H16" i="25"/>
  <c r="H13" i="30" s="1"/>
  <c r="I16" i="25"/>
  <c r="I13" i="30" s="1"/>
  <c r="J16" i="25"/>
  <c r="J13" i="30" s="1"/>
  <c r="K16" i="25"/>
  <c r="K13" i="30" s="1"/>
  <c r="L16" i="25"/>
  <c r="L13" i="30" s="1"/>
  <c r="M16" i="25"/>
  <c r="M13" i="30" s="1"/>
  <c r="N16" i="25"/>
  <c r="N13" i="30" s="1"/>
  <c r="E17" i="25"/>
  <c r="E14" i="30" s="1"/>
  <c r="F17" i="25"/>
  <c r="F14" i="30" s="1"/>
  <c r="G17" i="25"/>
  <c r="G14" i="30" s="1"/>
  <c r="H17" i="25"/>
  <c r="H14" i="30" s="1"/>
  <c r="I17" i="25"/>
  <c r="I14" i="30" s="1"/>
  <c r="J17" i="25"/>
  <c r="J14" i="30" s="1"/>
  <c r="K17" i="25"/>
  <c r="K14" i="30" s="1"/>
  <c r="L17" i="25"/>
  <c r="L14" i="30" s="1"/>
  <c r="M17" i="25"/>
  <c r="M14" i="30" s="1"/>
  <c r="N17" i="25"/>
  <c r="N14" i="30" s="1"/>
  <c r="E15" i="30"/>
  <c r="F15" i="30"/>
  <c r="G15" i="30"/>
  <c r="H15" i="30"/>
  <c r="I15" i="30"/>
  <c r="J15" i="30"/>
  <c r="K15" i="30"/>
  <c r="L15" i="30"/>
  <c r="M15" i="30"/>
  <c r="N15" i="30"/>
  <c r="D16" i="25"/>
  <c r="D13" i="30" s="1"/>
  <c r="D17" i="25"/>
  <c r="D14" i="30" s="1"/>
  <c r="D18" i="25"/>
  <c r="D15" i="30" s="1"/>
  <c r="D15" i="25"/>
  <c r="D12" i="30" s="1"/>
  <c r="U15" i="25"/>
  <c r="E12" i="28" s="1"/>
  <c r="V15" i="25"/>
  <c r="F12" i="28" s="1"/>
  <c r="W15" i="25"/>
  <c r="G12" i="28" s="1"/>
  <c r="X15" i="25"/>
  <c r="H12" i="28" s="1"/>
  <c r="Y15" i="25"/>
  <c r="I12" i="28" s="1"/>
  <c r="Z15" i="25"/>
  <c r="J12" i="28" s="1"/>
  <c r="AA15" i="25"/>
  <c r="K12" i="28" s="1"/>
  <c r="AB15" i="25"/>
  <c r="L12" i="28" s="1"/>
  <c r="AC15" i="25"/>
  <c r="M12" i="28" s="1"/>
  <c r="AD15" i="25"/>
  <c r="N12" i="28" s="1"/>
  <c r="AE15" i="25"/>
  <c r="O12" i="28" s="1"/>
  <c r="U16" i="25"/>
  <c r="E13" i="28" s="1"/>
  <c r="V16" i="25"/>
  <c r="F13" i="28" s="1"/>
  <c r="W16" i="25"/>
  <c r="G13" i="28" s="1"/>
  <c r="X16" i="25"/>
  <c r="H13" i="28" s="1"/>
  <c r="Y16" i="25"/>
  <c r="I13" i="28" s="1"/>
  <c r="Z16" i="25"/>
  <c r="J13" i="28" s="1"/>
  <c r="AA16" i="25"/>
  <c r="K13" i="28" s="1"/>
  <c r="AB16" i="25"/>
  <c r="L13" i="28" s="1"/>
  <c r="AC16" i="25"/>
  <c r="M13" i="28" s="1"/>
  <c r="AD16" i="25"/>
  <c r="N13" i="28" s="1"/>
  <c r="AE16" i="25"/>
  <c r="O13" i="28" s="1"/>
  <c r="U17" i="25"/>
  <c r="E14" i="28" s="1"/>
  <c r="V17" i="25"/>
  <c r="F14" i="28" s="1"/>
  <c r="W17" i="25"/>
  <c r="G14" i="28" s="1"/>
  <c r="X17" i="25"/>
  <c r="H14" i="28" s="1"/>
  <c r="Y17" i="25"/>
  <c r="I14" i="28" s="1"/>
  <c r="Z17" i="25"/>
  <c r="J14" i="28" s="1"/>
  <c r="AA17" i="25"/>
  <c r="K14" i="28" s="1"/>
  <c r="AB17" i="25"/>
  <c r="L14" i="28" s="1"/>
  <c r="AC17" i="25"/>
  <c r="M14" i="28" s="1"/>
  <c r="AD17" i="25"/>
  <c r="N14" i="28" s="1"/>
  <c r="AE17" i="25"/>
  <c r="O14" i="28" s="1"/>
  <c r="E15" i="28"/>
  <c r="F15" i="28"/>
  <c r="G15" i="28"/>
  <c r="H15" i="28"/>
  <c r="I15" i="28"/>
  <c r="J15" i="28"/>
  <c r="K15" i="28"/>
  <c r="L15" i="28"/>
  <c r="M15" i="28"/>
  <c r="N15" i="28"/>
  <c r="O15" i="28"/>
  <c r="T16" i="25"/>
  <c r="D13" i="28" s="1"/>
  <c r="T17" i="25"/>
  <c r="D14" i="28" s="1"/>
  <c r="D15" i="28"/>
  <c r="T15" i="25"/>
  <c r="D12" i="28" s="1"/>
  <c r="E9" i="31"/>
  <c r="F9" i="31"/>
  <c r="G9" i="31"/>
  <c r="H9" i="31"/>
  <c r="I9" i="31"/>
  <c r="J9" i="31"/>
  <c r="K9" i="31"/>
  <c r="L9" i="31"/>
  <c r="M9" i="31"/>
  <c r="N9" i="31"/>
  <c r="O9" i="31"/>
  <c r="D9" i="31"/>
  <c r="T8" i="25"/>
  <c r="U8" i="25"/>
  <c r="V8" i="25"/>
  <c r="W8" i="25"/>
  <c r="X8" i="25"/>
  <c r="Y8" i="25"/>
  <c r="Z8" i="25"/>
  <c r="AA8" i="25"/>
  <c r="AB8" i="25"/>
  <c r="AC8" i="25"/>
  <c r="AD8" i="25"/>
  <c r="AE8" i="25"/>
  <c r="T9" i="25"/>
  <c r="U9" i="25"/>
  <c r="V9" i="25"/>
  <c r="W9" i="25"/>
  <c r="X9" i="25"/>
  <c r="Y9" i="25"/>
  <c r="Z9" i="25"/>
  <c r="AA9" i="25"/>
  <c r="AB9" i="25"/>
  <c r="AC9" i="25"/>
  <c r="AD9" i="25"/>
  <c r="AE9" i="25"/>
  <c r="T10" i="25"/>
  <c r="D28" i="28" s="1"/>
  <c r="U10" i="25"/>
  <c r="E28" i="28" s="1"/>
  <c r="V10" i="25"/>
  <c r="F28" i="28" s="1"/>
  <c r="W10" i="25"/>
  <c r="G28" i="28" s="1"/>
  <c r="X10" i="25"/>
  <c r="H28" i="28" s="1"/>
  <c r="Y10" i="25"/>
  <c r="I28" i="28" s="1"/>
  <c r="Z10" i="25"/>
  <c r="J28" i="28" s="1"/>
  <c r="AA10" i="25"/>
  <c r="K28" i="28" s="1"/>
  <c r="AB10" i="25"/>
  <c r="L28" i="28" s="1"/>
  <c r="AC10" i="25"/>
  <c r="M28" i="28" s="1"/>
  <c r="AD10" i="25"/>
  <c r="N28" i="28" s="1"/>
  <c r="AE10" i="25"/>
  <c r="O28" i="28" s="1"/>
  <c r="T11" i="25"/>
  <c r="D29" i="28" s="1"/>
  <c r="U11" i="25"/>
  <c r="E29" i="28" s="1"/>
  <c r="V11" i="25"/>
  <c r="F29" i="28" s="1"/>
  <c r="W11" i="25"/>
  <c r="G29" i="28" s="1"/>
  <c r="X11" i="25"/>
  <c r="H29" i="28" s="1"/>
  <c r="Y11" i="25"/>
  <c r="I29" i="28" s="1"/>
  <c r="Z11" i="25"/>
  <c r="J29" i="28" s="1"/>
  <c r="AA11" i="25"/>
  <c r="K29" i="28" s="1"/>
  <c r="AB11" i="25"/>
  <c r="L29" i="28" s="1"/>
  <c r="AC11" i="25"/>
  <c r="M29" i="28" s="1"/>
  <c r="AD11" i="25"/>
  <c r="N29" i="28" s="1"/>
  <c r="AE11" i="25"/>
  <c r="O29" i="28" s="1"/>
  <c r="U7" i="25"/>
  <c r="V7" i="25"/>
  <c r="W7" i="25"/>
  <c r="X7" i="25"/>
  <c r="Y7" i="25"/>
  <c r="Z7" i="25"/>
  <c r="AA7" i="25"/>
  <c r="AB7" i="25"/>
  <c r="AC7" i="25"/>
  <c r="AD7" i="25"/>
  <c r="AE7" i="25"/>
  <c r="T7" i="25"/>
  <c r="E7" i="25"/>
  <c r="E25" i="30" s="1"/>
  <c r="F7" i="25"/>
  <c r="F25" i="30" s="1"/>
  <c r="G7" i="25"/>
  <c r="G25" i="30" s="1"/>
  <c r="H7" i="25"/>
  <c r="H25" i="30" s="1"/>
  <c r="I7" i="25"/>
  <c r="I25" i="30" s="1"/>
  <c r="J7" i="25"/>
  <c r="J25" i="30" s="1"/>
  <c r="K7" i="25"/>
  <c r="K25" i="30" s="1"/>
  <c r="L7" i="25"/>
  <c r="L25" i="30" s="1"/>
  <c r="M7" i="25"/>
  <c r="M25" i="30" s="1"/>
  <c r="N7" i="25"/>
  <c r="N25" i="30" s="1"/>
  <c r="E8" i="25"/>
  <c r="E26" i="30" s="1"/>
  <c r="F8" i="25"/>
  <c r="F26" i="30" s="1"/>
  <c r="G8" i="25"/>
  <c r="G26" i="30" s="1"/>
  <c r="H8" i="25"/>
  <c r="H26" i="30" s="1"/>
  <c r="I8" i="25"/>
  <c r="I26" i="30" s="1"/>
  <c r="J8" i="25"/>
  <c r="J26" i="30" s="1"/>
  <c r="K8" i="25"/>
  <c r="K26" i="30" s="1"/>
  <c r="L8" i="25"/>
  <c r="L26" i="30" s="1"/>
  <c r="M8" i="25"/>
  <c r="M26" i="30" s="1"/>
  <c r="N8" i="25"/>
  <c r="N26" i="30" s="1"/>
  <c r="E9" i="25"/>
  <c r="E27" i="30" s="1"/>
  <c r="F9" i="25"/>
  <c r="F27" i="30" s="1"/>
  <c r="G9" i="25"/>
  <c r="G27" i="30" s="1"/>
  <c r="H9" i="25"/>
  <c r="H27" i="30" s="1"/>
  <c r="I9" i="25"/>
  <c r="I27" i="30" s="1"/>
  <c r="J9" i="25"/>
  <c r="J27" i="30" s="1"/>
  <c r="K9" i="25"/>
  <c r="K27" i="30" s="1"/>
  <c r="L9" i="25"/>
  <c r="L27" i="30" s="1"/>
  <c r="M9" i="25"/>
  <c r="M27" i="30" s="1"/>
  <c r="N9" i="25"/>
  <c r="N27" i="30" s="1"/>
  <c r="E10" i="25"/>
  <c r="E28" i="30" s="1"/>
  <c r="F10" i="25"/>
  <c r="F28" i="30" s="1"/>
  <c r="G10" i="25"/>
  <c r="G28" i="30" s="1"/>
  <c r="H10" i="25"/>
  <c r="H28" i="30" s="1"/>
  <c r="I10" i="25"/>
  <c r="I28" i="30" s="1"/>
  <c r="J10" i="25"/>
  <c r="J28" i="30" s="1"/>
  <c r="K10" i="25"/>
  <c r="K28" i="30" s="1"/>
  <c r="L10" i="25"/>
  <c r="L28" i="30" s="1"/>
  <c r="M10" i="25"/>
  <c r="M28" i="30" s="1"/>
  <c r="N10" i="25"/>
  <c r="N28" i="30" s="1"/>
  <c r="E11" i="25"/>
  <c r="E29" i="30" s="1"/>
  <c r="F11" i="25"/>
  <c r="F29" i="30" s="1"/>
  <c r="G11" i="25"/>
  <c r="G29" i="30" s="1"/>
  <c r="H11" i="25"/>
  <c r="H29" i="30" s="1"/>
  <c r="I11" i="25"/>
  <c r="I29" i="30" s="1"/>
  <c r="J11" i="25"/>
  <c r="J29" i="30" s="1"/>
  <c r="K11" i="25"/>
  <c r="K29" i="30" s="1"/>
  <c r="L11" i="25"/>
  <c r="L29" i="30" s="1"/>
  <c r="M11" i="25"/>
  <c r="M29" i="30" s="1"/>
  <c r="N11" i="25"/>
  <c r="N29" i="30" s="1"/>
  <c r="D8" i="25"/>
  <c r="D26" i="30" s="1"/>
  <c r="D9" i="25"/>
  <c r="D27" i="30" s="1"/>
  <c r="D10" i="25"/>
  <c r="D28" i="30" s="1"/>
  <c r="D11" i="25"/>
  <c r="D29" i="30" s="1"/>
  <c r="D7" i="25"/>
  <c r="D25" i="30" s="1"/>
  <c r="D17" i="30" l="1"/>
  <c r="H17" i="30"/>
  <c r="G17" i="30"/>
  <c r="N17" i="30"/>
  <c r="F17" i="30"/>
  <c r="M17" i="30"/>
  <c r="E17" i="30"/>
  <c r="L17" i="30"/>
  <c r="K17" i="30"/>
  <c r="J17" i="30"/>
  <c r="O17" i="30"/>
  <c r="I17" i="30"/>
  <c r="I126" i="30"/>
  <c r="I118" i="28"/>
  <c r="H126" i="30"/>
  <c r="H118" i="28"/>
  <c r="G126" i="30"/>
  <c r="G118" i="28"/>
  <c r="F126" i="30"/>
  <c r="F118" i="28"/>
  <c r="E126" i="30"/>
  <c r="E118" i="28"/>
  <c r="D126" i="30"/>
  <c r="P121" i="30"/>
  <c r="P113" i="28"/>
  <c r="D118" i="28"/>
  <c r="O126" i="30"/>
  <c r="O118" i="28"/>
  <c r="AF43" i="25"/>
  <c r="P125" i="30"/>
  <c r="N126" i="30"/>
  <c r="P117" i="28"/>
  <c r="N118" i="28"/>
  <c r="AF42" i="25"/>
  <c r="P124" i="30"/>
  <c r="P116" i="28"/>
  <c r="M118" i="28"/>
  <c r="P123" i="30"/>
  <c r="L126" i="30"/>
  <c r="AF40" i="25"/>
  <c r="K126" i="30"/>
  <c r="P114" i="28"/>
  <c r="K118" i="28"/>
  <c r="AF39" i="25"/>
  <c r="M126" i="30"/>
  <c r="AF41" i="25"/>
  <c r="P115" i="28"/>
  <c r="L118" i="28"/>
  <c r="P122" i="30"/>
  <c r="J126" i="30"/>
  <c r="J118" i="28"/>
  <c r="A81" i="19"/>
  <c r="A91" i="19"/>
  <c r="A79" i="19"/>
  <c r="A80" i="19"/>
  <c r="A92" i="19"/>
  <c r="A93" i="19"/>
  <c r="A94" i="19"/>
  <c r="A95" i="19"/>
  <c r="A96" i="19"/>
  <c r="A97" i="19"/>
  <c r="A98" i="19"/>
  <c r="A99" i="19"/>
  <c r="A100" i="19"/>
  <c r="A101" i="19"/>
  <c r="B103" i="19"/>
  <c r="N103" i="19"/>
  <c r="O103" i="19"/>
  <c r="P103" i="19"/>
  <c r="Q103" i="19"/>
  <c r="R103" i="19"/>
  <c r="S103" i="19"/>
  <c r="T103" i="19"/>
  <c r="U103" i="19"/>
  <c r="V103" i="19"/>
  <c r="W103" i="19"/>
  <c r="X103" i="19"/>
  <c r="Y103" i="19"/>
  <c r="Z103" i="19"/>
  <c r="AA103" i="19"/>
  <c r="AB103" i="19"/>
  <c r="AC103" i="19"/>
  <c r="AD103" i="19"/>
  <c r="P17" i="30" l="1"/>
  <c r="P118" i="28"/>
  <c r="P126" i="30"/>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C75" i="19"/>
  <c r="D59" i="19"/>
  <c r="E44" i="25" s="1"/>
  <c r="E59" i="19"/>
  <c r="F44" i="25" s="1"/>
  <c r="F59" i="19"/>
  <c r="G44" i="25" s="1"/>
  <c r="G59" i="19"/>
  <c r="H44" i="25" s="1"/>
  <c r="H59" i="19"/>
  <c r="I44" i="25" s="1"/>
  <c r="I59" i="19"/>
  <c r="J44" i="25" s="1"/>
  <c r="J59" i="19"/>
  <c r="K44" i="25" s="1"/>
  <c r="K59" i="19"/>
  <c r="L44" i="25" s="1"/>
  <c r="L59" i="19"/>
  <c r="M44" i="25" s="1"/>
  <c r="M59" i="19"/>
  <c r="N44" i="25" s="1"/>
  <c r="N59" i="19"/>
  <c r="O44" i="25" s="1"/>
  <c r="O59" i="19"/>
  <c r="P59" i="19"/>
  <c r="Q59" i="19"/>
  <c r="R59" i="19"/>
  <c r="S59" i="19"/>
  <c r="T44" i="25" s="1"/>
  <c r="T59" i="19"/>
  <c r="U44" i="25" s="1"/>
  <c r="U59" i="19"/>
  <c r="V44" i="25" s="1"/>
  <c r="V59" i="19"/>
  <c r="W44" i="25" s="1"/>
  <c r="W59" i="19"/>
  <c r="X44" i="25" s="1"/>
  <c r="X59" i="19"/>
  <c r="Y44" i="25" s="1"/>
  <c r="Y59" i="19"/>
  <c r="Z44" i="25" s="1"/>
  <c r="Z59" i="19"/>
  <c r="AA44" i="25" s="1"/>
  <c r="AA59" i="19"/>
  <c r="AB44" i="25" s="1"/>
  <c r="AB59" i="19"/>
  <c r="AC44" i="25" s="1"/>
  <c r="AC59" i="19"/>
  <c r="AD44" i="25" s="1"/>
  <c r="AD59" i="19"/>
  <c r="AE44" i="25" s="1"/>
  <c r="C59" i="19"/>
  <c r="D44" i="25" s="1"/>
  <c r="C27" i="19"/>
  <c r="L27" i="19"/>
  <c r="M12" i="25" s="1"/>
  <c r="M27" i="19"/>
  <c r="N12" i="25" s="1"/>
  <c r="N27" i="19"/>
  <c r="O12" i="25" s="1"/>
  <c r="O27" i="19"/>
  <c r="P27" i="19"/>
  <c r="Q27" i="19"/>
  <c r="R27" i="19"/>
  <c r="S27" i="19"/>
  <c r="T27" i="19"/>
  <c r="U27" i="19"/>
  <c r="V27" i="19"/>
  <c r="W27" i="19"/>
  <c r="X27" i="19"/>
  <c r="Y27" i="19"/>
  <c r="Z27" i="19"/>
  <c r="AA27" i="19"/>
  <c r="AB27" i="19"/>
  <c r="AC27" i="19"/>
  <c r="AD27" i="19"/>
  <c r="D27" i="19"/>
  <c r="E12" i="25" s="1"/>
  <c r="E27" i="19"/>
  <c r="F12" i="25" s="1"/>
  <c r="F27" i="19"/>
  <c r="G12" i="25" s="1"/>
  <c r="G27" i="19"/>
  <c r="H12" i="25" s="1"/>
  <c r="H27" i="19"/>
  <c r="I12" i="25" s="1"/>
  <c r="I27" i="19"/>
  <c r="J12" i="25" s="1"/>
  <c r="J27" i="19"/>
  <c r="K12" i="25" s="1"/>
  <c r="K27" i="19"/>
  <c r="L12" i="25" s="1"/>
  <c r="D43" i="19"/>
  <c r="E28" i="25" s="1"/>
  <c r="E43" i="19"/>
  <c r="F28" i="25" s="1"/>
  <c r="F43" i="19"/>
  <c r="G28" i="25" s="1"/>
  <c r="G43" i="19"/>
  <c r="H28" i="25" s="1"/>
  <c r="H43" i="19"/>
  <c r="I28" i="25" s="1"/>
  <c r="I43" i="19"/>
  <c r="J28" i="25" s="1"/>
  <c r="J43" i="19"/>
  <c r="K28" i="25" s="1"/>
  <c r="K43" i="19"/>
  <c r="L28" i="25" s="1"/>
  <c r="L43" i="19"/>
  <c r="M28" i="25" s="1"/>
  <c r="M43" i="19"/>
  <c r="N28" i="25" s="1"/>
  <c r="N43" i="19"/>
  <c r="O28" i="25" s="1"/>
  <c r="O43" i="19"/>
  <c r="P43" i="19"/>
  <c r="Q43" i="19"/>
  <c r="R43" i="19"/>
  <c r="S43" i="19"/>
  <c r="T28" i="25" s="1"/>
  <c r="T43" i="19"/>
  <c r="U28" i="25" s="1"/>
  <c r="U43" i="19"/>
  <c r="V28" i="25" s="1"/>
  <c r="V43" i="19"/>
  <c r="W28" i="25" s="1"/>
  <c r="W43" i="19"/>
  <c r="X28" i="25" s="1"/>
  <c r="X43" i="19"/>
  <c r="Y28" i="25" s="1"/>
  <c r="Y43" i="19"/>
  <c r="Z28" i="25" s="1"/>
  <c r="Z43" i="19"/>
  <c r="AA28" i="25" s="1"/>
  <c r="AA43" i="19"/>
  <c r="AB28" i="25" s="1"/>
  <c r="AB43" i="19"/>
  <c r="AC28" i="25" s="1"/>
  <c r="AC43" i="19"/>
  <c r="AD28" i="25" s="1"/>
  <c r="AD43" i="19"/>
  <c r="AE28" i="25" s="1"/>
  <c r="C43" i="19"/>
  <c r="D28" i="25" s="1"/>
  <c r="D51" i="19"/>
  <c r="E36" i="25" s="1"/>
  <c r="E51" i="19"/>
  <c r="F36" i="25" s="1"/>
  <c r="F51" i="19"/>
  <c r="G36" i="25" s="1"/>
  <c r="G51" i="19"/>
  <c r="H36" i="25" s="1"/>
  <c r="H51" i="19"/>
  <c r="I36" i="25" s="1"/>
  <c r="I51" i="19"/>
  <c r="J36" i="25" s="1"/>
  <c r="J51" i="19"/>
  <c r="K36" i="25" s="1"/>
  <c r="K51" i="19"/>
  <c r="L36" i="25" s="1"/>
  <c r="L51" i="19"/>
  <c r="M36" i="25" s="1"/>
  <c r="M51" i="19"/>
  <c r="N36" i="25" s="1"/>
  <c r="N51" i="19"/>
  <c r="O36" i="25" s="1"/>
  <c r="O51" i="19"/>
  <c r="P51" i="19"/>
  <c r="Q51" i="19"/>
  <c r="R51" i="19"/>
  <c r="S51" i="19"/>
  <c r="T36" i="25" s="1"/>
  <c r="T51" i="19"/>
  <c r="U36" i="25" s="1"/>
  <c r="U51" i="19"/>
  <c r="V36" i="25" s="1"/>
  <c r="V51" i="19"/>
  <c r="W36" i="25" s="1"/>
  <c r="W51" i="19"/>
  <c r="X36" i="25" s="1"/>
  <c r="X51" i="19"/>
  <c r="Y36" i="25" s="1"/>
  <c r="Y51" i="19"/>
  <c r="Z36" i="25" s="1"/>
  <c r="Z51" i="19"/>
  <c r="AA36" i="25" s="1"/>
  <c r="AA51" i="19"/>
  <c r="AB36" i="25" s="1"/>
  <c r="AB51" i="19"/>
  <c r="AC36" i="25" s="1"/>
  <c r="AC51" i="19"/>
  <c r="AD36" i="25" s="1"/>
  <c r="AD51" i="19"/>
  <c r="AE36" i="25" s="1"/>
  <c r="D36" i="25"/>
  <c r="AF44" i="25" l="1"/>
  <c r="D12" i="25"/>
  <c r="M12" i="31"/>
  <c r="AC12" i="25"/>
  <c r="AB12" i="25"/>
  <c r="L12" i="31"/>
  <c r="K12" i="31"/>
  <c r="AA12" i="25"/>
  <c r="J12" i="31"/>
  <c r="Z12" i="25"/>
  <c r="I12" i="31"/>
  <c r="Y12" i="25"/>
  <c r="X12" i="25"/>
  <c r="H12" i="31"/>
  <c r="W12" i="25"/>
  <c r="G12" i="31"/>
  <c r="V12" i="25"/>
  <c r="F12" i="31"/>
  <c r="E12" i="31"/>
  <c r="U12" i="25"/>
  <c r="D12" i="31"/>
  <c r="T12" i="25"/>
  <c r="AE12" i="25"/>
  <c r="O12" i="31"/>
  <c r="N12" i="31"/>
  <c r="AD12" i="25"/>
  <c r="B7" i="63"/>
  <c r="C1" i="63"/>
  <c r="D1" i="63"/>
  <c r="E1" i="63"/>
  <c r="F1" i="63"/>
  <c r="G1" i="63"/>
  <c r="H1" i="63"/>
  <c r="I1" i="63"/>
  <c r="J1" i="63"/>
  <c r="K1" i="63"/>
  <c r="L1" i="63"/>
  <c r="M1" i="63"/>
  <c r="N1" i="63"/>
  <c r="O1" i="63"/>
  <c r="P1" i="63"/>
  <c r="Q1" i="63"/>
  <c r="R1" i="63"/>
  <c r="S1" i="63"/>
  <c r="T1" i="63"/>
  <c r="U1" i="63"/>
  <c r="V1" i="63"/>
  <c r="W1" i="63"/>
  <c r="X1" i="63"/>
  <c r="Y1" i="63"/>
  <c r="Z1" i="63"/>
  <c r="AA1" i="63"/>
  <c r="AB1" i="63"/>
  <c r="AC1" i="63"/>
  <c r="B1" i="63"/>
  <c r="E24" i="31"/>
  <c r="F24" i="31"/>
  <c r="G24" i="31"/>
  <c r="H24" i="31"/>
  <c r="I24" i="31"/>
  <c r="J24" i="31"/>
  <c r="K24" i="31"/>
  <c r="L24" i="31"/>
  <c r="M24" i="31"/>
  <c r="N24" i="31"/>
  <c r="O24" i="31"/>
  <c r="D24" i="31"/>
  <c r="E20" i="25"/>
  <c r="F20" i="25"/>
  <c r="G20" i="25"/>
  <c r="H20" i="25"/>
  <c r="I20" i="25"/>
  <c r="J20" i="25"/>
  <c r="K20" i="25"/>
  <c r="L20" i="25"/>
  <c r="M20" i="25"/>
  <c r="N20" i="25"/>
  <c r="O20" i="25"/>
  <c r="T20" i="25"/>
  <c r="U20" i="25"/>
  <c r="V20" i="25"/>
  <c r="W20" i="25"/>
  <c r="X20" i="25"/>
  <c r="Y20" i="25"/>
  <c r="Z20" i="25"/>
  <c r="AA20" i="25"/>
  <c r="AB20" i="25"/>
  <c r="AC20" i="25"/>
  <c r="AD20" i="25"/>
  <c r="AE20" i="25"/>
  <c r="D2" i="19"/>
  <c r="C2" i="57" s="1"/>
  <c r="E2" i="19"/>
  <c r="D2" i="57" s="1"/>
  <c r="F2" i="19"/>
  <c r="E2" i="57" s="1"/>
  <c r="G2" i="19"/>
  <c r="F2" i="57" s="1"/>
  <c r="H2" i="19"/>
  <c r="G2" i="57" s="1"/>
  <c r="I2" i="19"/>
  <c r="H2" i="57" s="1"/>
  <c r="J2" i="19"/>
  <c r="I2" i="57" s="1"/>
  <c r="K2" i="19"/>
  <c r="J2" i="57" s="1"/>
  <c r="L2" i="19"/>
  <c r="K2" i="57" s="1"/>
  <c r="M2" i="19"/>
  <c r="L2" i="57" s="1"/>
  <c r="N2" i="19"/>
  <c r="M2" i="57" s="1"/>
  <c r="O2" i="19"/>
  <c r="P2" i="19"/>
  <c r="Q2" i="19"/>
  <c r="R2" i="19"/>
  <c r="S2" i="19"/>
  <c r="R2" i="57" s="1"/>
  <c r="T2" i="19"/>
  <c r="S2" i="57" s="1"/>
  <c r="U2" i="19"/>
  <c r="T2" i="57" s="1"/>
  <c r="V2" i="19"/>
  <c r="U2" i="57" s="1"/>
  <c r="W2" i="19"/>
  <c r="V2" i="57" s="1"/>
  <c r="X2" i="19"/>
  <c r="W2" i="57" s="1"/>
  <c r="Y2" i="19"/>
  <c r="X2" i="57" s="1"/>
  <c r="Z2" i="19"/>
  <c r="Y2" i="57" s="1"/>
  <c r="AA2" i="19"/>
  <c r="Z2" i="57" s="1"/>
  <c r="AB2" i="19"/>
  <c r="AA2" i="57" s="1"/>
  <c r="AC2" i="19"/>
  <c r="AB2" i="57" s="1"/>
  <c r="AD2" i="19"/>
  <c r="AC2" i="57" s="1"/>
  <c r="C2" i="19"/>
  <c r="B2" i="57" s="1"/>
  <c r="AF401" i="42"/>
  <c r="AF480" i="42"/>
  <c r="E471" i="42"/>
  <c r="E472" i="42" s="1"/>
  <c r="F471" i="42"/>
  <c r="F472" i="42" s="1"/>
  <c r="G471" i="42"/>
  <c r="G472" i="42" s="1"/>
  <c r="H471" i="42"/>
  <c r="H472" i="42" s="1"/>
  <c r="I471" i="42"/>
  <c r="I472" i="42" s="1"/>
  <c r="J471" i="42"/>
  <c r="J472" i="42" s="1"/>
  <c r="K471" i="42"/>
  <c r="K472" i="42" s="1"/>
  <c r="L471" i="42"/>
  <c r="L472" i="42" s="1"/>
  <c r="M471" i="42"/>
  <c r="M472" i="42" s="1"/>
  <c r="N471" i="42"/>
  <c r="N472" i="42" s="1"/>
  <c r="O471" i="42"/>
  <c r="O472" i="42" s="1"/>
  <c r="P471" i="42"/>
  <c r="P472" i="42" s="1"/>
  <c r="Q471" i="42"/>
  <c r="Q472" i="42" s="1"/>
  <c r="R471" i="42"/>
  <c r="R472" i="42" s="1"/>
  <c r="S471" i="42"/>
  <c r="S472" i="42" s="1"/>
  <c r="T471" i="42"/>
  <c r="T472" i="42" s="1"/>
  <c r="U471" i="42"/>
  <c r="U472" i="42" s="1"/>
  <c r="V471" i="42"/>
  <c r="V472" i="42" s="1"/>
  <c r="W471" i="42"/>
  <c r="W472" i="42" s="1"/>
  <c r="X471" i="42"/>
  <c r="X472" i="42" s="1"/>
  <c r="Y471" i="42"/>
  <c r="Y472" i="42" s="1"/>
  <c r="Z471" i="42"/>
  <c r="Z472" i="42" s="1"/>
  <c r="AA471" i="42"/>
  <c r="AA472" i="42" s="1"/>
  <c r="AB471" i="42"/>
  <c r="AB472" i="42" s="1"/>
  <c r="AC471" i="42"/>
  <c r="AC472" i="42" s="1"/>
  <c r="AD471" i="42"/>
  <c r="AD472" i="42" s="1"/>
  <c r="AE471" i="42"/>
  <c r="AE472" i="42" s="1"/>
  <c r="D471" i="42"/>
  <c r="D472" i="42" s="1"/>
  <c r="E455" i="42"/>
  <c r="F455" i="42"/>
  <c r="G455" i="42"/>
  <c r="H455" i="42"/>
  <c r="I455" i="42"/>
  <c r="J455" i="42"/>
  <c r="K455" i="42"/>
  <c r="L455" i="42"/>
  <c r="M455" i="42"/>
  <c r="N455" i="42"/>
  <c r="O455" i="42"/>
  <c r="P455" i="42"/>
  <c r="Q455" i="42"/>
  <c r="R455" i="42"/>
  <c r="S455" i="42"/>
  <c r="T455" i="42"/>
  <c r="U455" i="42"/>
  <c r="V455" i="42"/>
  <c r="W455" i="42"/>
  <c r="X455" i="42"/>
  <c r="Y455" i="42"/>
  <c r="Z455" i="42"/>
  <c r="AA455" i="42"/>
  <c r="AB455" i="42"/>
  <c r="AC455" i="42"/>
  <c r="AD455" i="42"/>
  <c r="AE455" i="42"/>
  <c r="D455" i="42"/>
  <c r="E444" i="42"/>
  <c r="F444" i="42"/>
  <c r="G444" i="42"/>
  <c r="H444" i="42"/>
  <c r="I444" i="42"/>
  <c r="J444" i="42"/>
  <c r="K444" i="42"/>
  <c r="L444" i="42"/>
  <c r="M444" i="42"/>
  <c r="N444" i="42"/>
  <c r="O444" i="42"/>
  <c r="P444" i="42"/>
  <c r="Q444" i="42"/>
  <c r="R444" i="42"/>
  <c r="S444" i="42"/>
  <c r="T444" i="42"/>
  <c r="U444" i="42"/>
  <c r="V444" i="42"/>
  <c r="W444" i="42"/>
  <c r="X444" i="42"/>
  <c r="Y444" i="42"/>
  <c r="Z444" i="42"/>
  <c r="AA444" i="42"/>
  <c r="AB444" i="42"/>
  <c r="AC444" i="42"/>
  <c r="AD444" i="42"/>
  <c r="AE444" i="42"/>
  <c r="D444" i="42"/>
  <c r="D438" i="42"/>
  <c r="E438" i="42"/>
  <c r="F438" i="42"/>
  <c r="G438" i="42"/>
  <c r="H438" i="42"/>
  <c r="I438" i="42"/>
  <c r="J438" i="42"/>
  <c r="K438" i="42"/>
  <c r="L438" i="42"/>
  <c r="M438" i="42"/>
  <c r="N438" i="42"/>
  <c r="O438" i="42"/>
  <c r="P438" i="42"/>
  <c r="Q438" i="42"/>
  <c r="R438" i="42"/>
  <c r="S438" i="42"/>
  <c r="U438" i="42"/>
  <c r="V438" i="42"/>
  <c r="W438" i="42"/>
  <c r="X438" i="42"/>
  <c r="Y438" i="42"/>
  <c r="Z438" i="42"/>
  <c r="AA438" i="42"/>
  <c r="AB438" i="42"/>
  <c r="AC438" i="42"/>
  <c r="AD438" i="42"/>
  <c r="AE438" i="42"/>
  <c r="E428" i="42"/>
  <c r="F428" i="42"/>
  <c r="G428" i="42"/>
  <c r="H428" i="42"/>
  <c r="I428" i="42"/>
  <c r="J428" i="42"/>
  <c r="K428" i="42"/>
  <c r="L428" i="42"/>
  <c r="M428" i="42"/>
  <c r="N428" i="42"/>
  <c r="O428" i="42"/>
  <c r="P428" i="42"/>
  <c r="Q428" i="42"/>
  <c r="R428" i="42"/>
  <c r="S428" i="42"/>
  <c r="T428" i="42"/>
  <c r="U428" i="42"/>
  <c r="V428" i="42"/>
  <c r="W428" i="42"/>
  <c r="X428" i="42"/>
  <c r="Y428" i="42"/>
  <c r="Z428" i="42"/>
  <c r="AA428" i="42"/>
  <c r="AB428" i="42"/>
  <c r="AC428" i="42"/>
  <c r="AD428" i="42"/>
  <c r="AE428" i="42"/>
  <c r="D428" i="42"/>
  <c r="E423" i="42"/>
  <c r="F423" i="42"/>
  <c r="G423" i="42"/>
  <c r="H423" i="42"/>
  <c r="I423" i="42"/>
  <c r="J423" i="42"/>
  <c r="K423" i="42"/>
  <c r="L423" i="42"/>
  <c r="M423" i="42"/>
  <c r="N423" i="42"/>
  <c r="O423" i="42"/>
  <c r="P423" i="42"/>
  <c r="Q423" i="42"/>
  <c r="R423" i="42"/>
  <c r="S423" i="42"/>
  <c r="T423" i="42"/>
  <c r="U423" i="42"/>
  <c r="V423" i="42"/>
  <c r="W423" i="42"/>
  <c r="X423" i="42"/>
  <c r="Y423" i="42"/>
  <c r="Z423" i="42"/>
  <c r="AA423" i="42"/>
  <c r="AB423" i="42"/>
  <c r="AC423" i="42"/>
  <c r="AD423" i="42"/>
  <c r="D423" i="42"/>
  <c r="E402" i="42"/>
  <c r="F402" i="42"/>
  <c r="G402" i="42"/>
  <c r="H402" i="42"/>
  <c r="I402" i="42"/>
  <c r="J402" i="42"/>
  <c r="K402" i="42"/>
  <c r="L402" i="42"/>
  <c r="M402" i="42"/>
  <c r="N402" i="42"/>
  <c r="O402" i="42"/>
  <c r="P402" i="42"/>
  <c r="Q402" i="42"/>
  <c r="R402" i="42"/>
  <c r="S402" i="42"/>
  <c r="T402" i="42"/>
  <c r="U402" i="42"/>
  <c r="V402" i="42"/>
  <c r="W402" i="42"/>
  <c r="X402" i="42"/>
  <c r="Y402" i="42"/>
  <c r="Z402" i="42"/>
  <c r="AA402" i="42"/>
  <c r="AB402" i="42"/>
  <c r="AC402" i="42"/>
  <c r="AD402" i="42"/>
  <c r="AE402" i="42"/>
  <c r="E395" i="42"/>
  <c r="F395" i="42"/>
  <c r="G395" i="42"/>
  <c r="H395" i="42"/>
  <c r="I395" i="42"/>
  <c r="J395" i="42"/>
  <c r="K395" i="42"/>
  <c r="L395" i="42"/>
  <c r="M395" i="42"/>
  <c r="N395" i="42"/>
  <c r="O395" i="42"/>
  <c r="P395" i="42"/>
  <c r="Q395" i="42"/>
  <c r="R395" i="42"/>
  <c r="S395" i="42"/>
  <c r="T395" i="42"/>
  <c r="U395" i="42"/>
  <c r="V395" i="42"/>
  <c r="W395" i="42"/>
  <c r="X395" i="42"/>
  <c r="Y395" i="42"/>
  <c r="Z395" i="42"/>
  <c r="AA395" i="42"/>
  <c r="AB395" i="42"/>
  <c r="AC395" i="42"/>
  <c r="AD395" i="42"/>
  <c r="AE395" i="42"/>
  <c r="D395" i="42"/>
  <c r="E361" i="42"/>
  <c r="F361" i="42"/>
  <c r="G361" i="42"/>
  <c r="H361" i="42"/>
  <c r="I361" i="42"/>
  <c r="J361" i="42"/>
  <c r="K361" i="42"/>
  <c r="L361" i="42"/>
  <c r="M361" i="42"/>
  <c r="N361" i="42"/>
  <c r="O361" i="42"/>
  <c r="P361" i="42"/>
  <c r="Q361" i="42"/>
  <c r="R361" i="42"/>
  <c r="S361" i="42"/>
  <c r="T361" i="42"/>
  <c r="U361" i="42"/>
  <c r="V361" i="42"/>
  <c r="W361" i="42"/>
  <c r="X361" i="42"/>
  <c r="Y361" i="42"/>
  <c r="Z361" i="42"/>
  <c r="AA361" i="42"/>
  <c r="AB361" i="42"/>
  <c r="AC361" i="42"/>
  <c r="AD361" i="42"/>
  <c r="AE361" i="42"/>
  <c r="D361" i="42"/>
  <c r="E358" i="42"/>
  <c r="F358" i="42"/>
  <c r="G358" i="42"/>
  <c r="H358" i="42"/>
  <c r="I358" i="42"/>
  <c r="J358" i="42"/>
  <c r="K358" i="42"/>
  <c r="L358" i="42"/>
  <c r="M358" i="42"/>
  <c r="N358" i="42"/>
  <c r="O358" i="42"/>
  <c r="P358" i="42"/>
  <c r="Q358" i="42"/>
  <c r="R358" i="42"/>
  <c r="S358" i="42"/>
  <c r="T358" i="42"/>
  <c r="U358" i="42"/>
  <c r="V358" i="42"/>
  <c r="W358" i="42"/>
  <c r="X358" i="42"/>
  <c r="Y358" i="42"/>
  <c r="Z358" i="42"/>
  <c r="AA358" i="42"/>
  <c r="AB358" i="42"/>
  <c r="AC358" i="42"/>
  <c r="AD358" i="42"/>
  <c r="AE358" i="42"/>
  <c r="D358" i="42"/>
  <c r="E348" i="42"/>
  <c r="F348" i="42"/>
  <c r="G348" i="42"/>
  <c r="H348" i="42"/>
  <c r="I348" i="42"/>
  <c r="J348" i="42"/>
  <c r="K348" i="42"/>
  <c r="L348" i="42"/>
  <c r="M348" i="42"/>
  <c r="N348" i="42"/>
  <c r="O348" i="42"/>
  <c r="P348" i="42"/>
  <c r="Q348" i="42"/>
  <c r="R348" i="42"/>
  <c r="S348" i="42"/>
  <c r="T348" i="42"/>
  <c r="U348" i="42"/>
  <c r="V348" i="42"/>
  <c r="W348" i="42"/>
  <c r="X348" i="42"/>
  <c r="Y348" i="42"/>
  <c r="Z348" i="42"/>
  <c r="AA348" i="42"/>
  <c r="AB348" i="42"/>
  <c r="AC348" i="42"/>
  <c r="AD348" i="42"/>
  <c r="AE348" i="42"/>
  <c r="D348" i="42"/>
  <c r="E276" i="42"/>
  <c r="F276" i="42"/>
  <c r="G276" i="42"/>
  <c r="H276" i="42"/>
  <c r="I276" i="42"/>
  <c r="J276" i="42"/>
  <c r="K276" i="42"/>
  <c r="L276" i="42"/>
  <c r="M276" i="42"/>
  <c r="N276" i="42"/>
  <c r="O276" i="42"/>
  <c r="P276" i="42"/>
  <c r="Q276" i="42"/>
  <c r="R276" i="42"/>
  <c r="S276" i="42"/>
  <c r="T276" i="42"/>
  <c r="U276" i="42"/>
  <c r="V276" i="42"/>
  <c r="W276" i="42"/>
  <c r="X276" i="42"/>
  <c r="Y276" i="42"/>
  <c r="Z276" i="42"/>
  <c r="AA276" i="42"/>
  <c r="AB276" i="42"/>
  <c r="AC276" i="42"/>
  <c r="AD276" i="42"/>
  <c r="AE276" i="42"/>
  <c r="D276" i="42"/>
  <c r="E248" i="42"/>
  <c r="F248" i="42"/>
  <c r="G248" i="42"/>
  <c r="H248" i="42"/>
  <c r="I248" i="42"/>
  <c r="J248" i="42"/>
  <c r="K248" i="42"/>
  <c r="L248" i="42"/>
  <c r="M248" i="42"/>
  <c r="N248" i="42"/>
  <c r="O248" i="42"/>
  <c r="P248" i="42"/>
  <c r="Q248" i="42"/>
  <c r="R248" i="42"/>
  <c r="S248" i="42"/>
  <c r="T248" i="42"/>
  <c r="U248" i="42"/>
  <c r="V248" i="42"/>
  <c r="W248" i="42"/>
  <c r="X248" i="42"/>
  <c r="Y248" i="42"/>
  <c r="Z248" i="42"/>
  <c r="AA248" i="42"/>
  <c r="AB248" i="42"/>
  <c r="AC248" i="42"/>
  <c r="AD248" i="42"/>
  <c r="AE248" i="42"/>
  <c r="D248" i="42"/>
  <c r="E216" i="42"/>
  <c r="F216" i="42"/>
  <c r="G216" i="42"/>
  <c r="H216" i="42"/>
  <c r="I216" i="42"/>
  <c r="J216" i="42"/>
  <c r="K216" i="42"/>
  <c r="L216" i="42"/>
  <c r="M216" i="42"/>
  <c r="N216" i="42"/>
  <c r="O216" i="42"/>
  <c r="P216" i="42"/>
  <c r="Q216" i="42"/>
  <c r="R216" i="42"/>
  <c r="S216" i="42"/>
  <c r="T216" i="42"/>
  <c r="U216" i="42"/>
  <c r="V216" i="42"/>
  <c r="W216" i="42"/>
  <c r="X216" i="42"/>
  <c r="Y216" i="42"/>
  <c r="Z216" i="42"/>
  <c r="AA216" i="42"/>
  <c r="AB216" i="42"/>
  <c r="AC216" i="42"/>
  <c r="AD216" i="42"/>
  <c r="AE216" i="42"/>
  <c r="D216" i="42"/>
  <c r="E222" i="42"/>
  <c r="F222" i="42"/>
  <c r="G222" i="42"/>
  <c r="H222" i="42"/>
  <c r="I222" i="42"/>
  <c r="J222" i="42"/>
  <c r="K222" i="42"/>
  <c r="L222" i="42"/>
  <c r="M222" i="42"/>
  <c r="N222" i="42"/>
  <c r="O222" i="42"/>
  <c r="P222" i="42"/>
  <c r="Q222" i="42"/>
  <c r="R222" i="42"/>
  <c r="S222" i="42"/>
  <c r="T222" i="42"/>
  <c r="U222" i="42"/>
  <c r="V222" i="42"/>
  <c r="W222" i="42"/>
  <c r="X222" i="42"/>
  <c r="Y222" i="42"/>
  <c r="Z222" i="42"/>
  <c r="AA222" i="42"/>
  <c r="AB222" i="42"/>
  <c r="AC222" i="42"/>
  <c r="AD222" i="42"/>
  <c r="AE222" i="42"/>
  <c r="D222" i="42"/>
  <c r="E204" i="42"/>
  <c r="F204" i="42"/>
  <c r="G204" i="42"/>
  <c r="H204" i="42"/>
  <c r="I204" i="42"/>
  <c r="J204" i="42"/>
  <c r="K204" i="42"/>
  <c r="L204" i="42"/>
  <c r="M204" i="42"/>
  <c r="N204" i="42"/>
  <c r="O204" i="42"/>
  <c r="P204" i="42"/>
  <c r="Q204" i="42"/>
  <c r="R204" i="42"/>
  <c r="S204" i="42"/>
  <c r="T204" i="42"/>
  <c r="U204" i="42"/>
  <c r="V204" i="42"/>
  <c r="W204" i="42"/>
  <c r="X204" i="42"/>
  <c r="Y204" i="42"/>
  <c r="Z204" i="42"/>
  <c r="AA204" i="42"/>
  <c r="AB204" i="42"/>
  <c r="AC204" i="42"/>
  <c r="AD204" i="42"/>
  <c r="AE204" i="42"/>
  <c r="E155" i="42"/>
  <c r="F155" i="42"/>
  <c r="G155" i="42"/>
  <c r="H155" i="42"/>
  <c r="I155" i="42"/>
  <c r="J155" i="42"/>
  <c r="K155" i="42"/>
  <c r="L155" i="42"/>
  <c r="M155" i="42"/>
  <c r="N155" i="42"/>
  <c r="O155" i="42"/>
  <c r="P155" i="42"/>
  <c r="Q155" i="42"/>
  <c r="R155" i="42"/>
  <c r="S155" i="42"/>
  <c r="T155" i="42"/>
  <c r="U155" i="42"/>
  <c r="V155" i="42"/>
  <c r="W155" i="42"/>
  <c r="X155" i="42"/>
  <c r="Y155" i="42"/>
  <c r="Z155" i="42"/>
  <c r="AA155" i="42"/>
  <c r="AB155" i="42"/>
  <c r="AC155" i="42"/>
  <c r="AD155" i="42"/>
  <c r="AE155" i="42"/>
  <c r="D155" i="42"/>
  <c r="E120" i="42"/>
  <c r="D104" i="19" s="1"/>
  <c r="F120" i="42"/>
  <c r="E104" i="19" s="1"/>
  <c r="G120" i="42"/>
  <c r="F104" i="19" s="1"/>
  <c r="H120" i="42"/>
  <c r="G104" i="19" s="1"/>
  <c r="I120" i="42"/>
  <c r="H104" i="19" s="1"/>
  <c r="J120" i="42"/>
  <c r="I104" i="19" s="1"/>
  <c r="K120" i="42"/>
  <c r="J104" i="19" s="1"/>
  <c r="L120" i="42"/>
  <c r="K104" i="19" s="1"/>
  <c r="M120" i="42"/>
  <c r="L104" i="19" s="1"/>
  <c r="N120" i="42"/>
  <c r="M104" i="19" s="1"/>
  <c r="O120" i="42"/>
  <c r="N104" i="19" s="1"/>
  <c r="P120" i="42"/>
  <c r="O104" i="19" s="1"/>
  <c r="Q120" i="42"/>
  <c r="P104" i="19" s="1"/>
  <c r="R120" i="42"/>
  <c r="Q104" i="19" s="1"/>
  <c r="S120" i="42"/>
  <c r="R104" i="19" s="1"/>
  <c r="T120" i="42"/>
  <c r="S104" i="19" s="1"/>
  <c r="U120" i="42"/>
  <c r="T104" i="19" s="1"/>
  <c r="V120" i="42"/>
  <c r="U104" i="19" s="1"/>
  <c r="W120" i="42"/>
  <c r="V104" i="19" s="1"/>
  <c r="X120" i="42"/>
  <c r="W104" i="19" s="1"/>
  <c r="Y120" i="42"/>
  <c r="X104" i="19" s="1"/>
  <c r="Z120" i="42"/>
  <c r="Y104" i="19" s="1"/>
  <c r="AA120" i="42"/>
  <c r="Z104" i="19" s="1"/>
  <c r="AB120" i="42"/>
  <c r="AA104" i="19" s="1"/>
  <c r="AC120" i="42"/>
  <c r="AB104" i="19" s="1"/>
  <c r="AD120" i="42"/>
  <c r="AC104" i="19" s="1"/>
  <c r="AE120" i="42"/>
  <c r="AD104" i="19" s="1"/>
  <c r="D120" i="42"/>
  <c r="C104" i="19" s="1"/>
  <c r="E101" i="42"/>
  <c r="F101" i="42"/>
  <c r="G101" i="42"/>
  <c r="H101" i="42"/>
  <c r="I101" i="42"/>
  <c r="J101" i="42"/>
  <c r="K101" i="42"/>
  <c r="L101" i="42"/>
  <c r="M101" i="42"/>
  <c r="N101" i="42"/>
  <c r="O101" i="42"/>
  <c r="P101" i="42"/>
  <c r="Q101" i="42"/>
  <c r="R101" i="42"/>
  <c r="S101" i="42"/>
  <c r="T101" i="42"/>
  <c r="U101" i="42"/>
  <c r="V101" i="42"/>
  <c r="W101" i="42"/>
  <c r="X101" i="42"/>
  <c r="Y101" i="42"/>
  <c r="Z101" i="42"/>
  <c r="AA101" i="42"/>
  <c r="AB101" i="42"/>
  <c r="AC101" i="42"/>
  <c r="AD101" i="42"/>
  <c r="AE101" i="42"/>
  <c r="D101" i="42"/>
  <c r="E84" i="42"/>
  <c r="F84" i="42"/>
  <c r="G84" i="42"/>
  <c r="H84" i="42"/>
  <c r="I84" i="42"/>
  <c r="J84" i="42"/>
  <c r="K84" i="42"/>
  <c r="L84" i="42"/>
  <c r="M84" i="42"/>
  <c r="N84" i="42"/>
  <c r="O84" i="42"/>
  <c r="P84" i="42"/>
  <c r="Q84" i="42"/>
  <c r="R84" i="42"/>
  <c r="S84" i="42"/>
  <c r="T84" i="42"/>
  <c r="U84" i="42"/>
  <c r="V84" i="42"/>
  <c r="W84" i="42"/>
  <c r="X84" i="42"/>
  <c r="Y84" i="42"/>
  <c r="Z84" i="42"/>
  <c r="AA84" i="42"/>
  <c r="AB84" i="42"/>
  <c r="AC84" i="42"/>
  <c r="AD84" i="42"/>
  <c r="AE84" i="42"/>
  <c r="D84" i="42"/>
  <c r="E80" i="42"/>
  <c r="F80" i="42"/>
  <c r="G80" i="42"/>
  <c r="H80" i="42"/>
  <c r="I80" i="42"/>
  <c r="J80" i="42"/>
  <c r="K80" i="42"/>
  <c r="L80" i="42"/>
  <c r="M80" i="42"/>
  <c r="N80" i="42"/>
  <c r="O80" i="42"/>
  <c r="P80" i="42"/>
  <c r="Q80" i="42"/>
  <c r="R80" i="42"/>
  <c r="S80" i="42"/>
  <c r="T80" i="42"/>
  <c r="U80" i="42"/>
  <c r="V80" i="42"/>
  <c r="W80" i="42"/>
  <c r="X80" i="42"/>
  <c r="Y80" i="42"/>
  <c r="Z80" i="42"/>
  <c r="AA80" i="42"/>
  <c r="AB80" i="42"/>
  <c r="AC80" i="42"/>
  <c r="AD80" i="42"/>
  <c r="AE80" i="42"/>
  <c r="D80" i="42"/>
  <c r="D66" i="42"/>
  <c r="E73" i="42"/>
  <c r="F73" i="42"/>
  <c r="G73" i="42"/>
  <c r="H73" i="42"/>
  <c r="I73" i="42"/>
  <c r="J73" i="42"/>
  <c r="K73" i="42"/>
  <c r="L73" i="42"/>
  <c r="M73" i="42"/>
  <c r="N73" i="42"/>
  <c r="O73" i="42"/>
  <c r="P73" i="42"/>
  <c r="Q73" i="42"/>
  <c r="R73" i="42"/>
  <c r="S73" i="42"/>
  <c r="T73" i="42"/>
  <c r="U73" i="42"/>
  <c r="V73" i="42"/>
  <c r="W73" i="42"/>
  <c r="X73" i="42"/>
  <c r="Y73" i="42"/>
  <c r="Z73" i="42"/>
  <c r="AA73" i="42"/>
  <c r="AB73" i="42"/>
  <c r="AC73" i="42"/>
  <c r="AD73" i="42"/>
  <c r="AE73" i="42"/>
  <c r="D73" i="42"/>
  <c r="E66" i="42"/>
  <c r="F66" i="42"/>
  <c r="G66" i="42"/>
  <c r="H66" i="42"/>
  <c r="I66" i="42"/>
  <c r="J66" i="42"/>
  <c r="K66" i="42"/>
  <c r="L66" i="42"/>
  <c r="M66" i="42"/>
  <c r="N66" i="42"/>
  <c r="O66" i="42"/>
  <c r="P66" i="42"/>
  <c r="Q66" i="42"/>
  <c r="R66" i="42"/>
  <c r="S66" i="42"/>
  <c r="T66" i="42"/>
  <c r="U66" i="42"/>
  <c r="V66" i="42"/>
  <c r="W66" i="42"/>
  <c r="X66" i="42"/>
  <c r="Y66" i="42"/>
  <c r="Z66" i="42"/>
  <c r="AA66" i="42"/>
  <c r="AB66" i="42"/>
  <c r="AC66" i="42"/>
  <c r="AD66" i="42"/>
  <c r="AE66" i="42"/>
  <c r="X54" i="42"/>
  <c r="Y54" i="42"/>
  <c r="D52" i="42"/>
  <c r="E52" i="42"/>
  <c r="F52" i="42"/>
  <c r="G52" i="42"/>
  <c r="H52" i="42"/>
  <c r="I52" i="42"/>
  <c r="J52" i="42"/>
  <c r="K52" i="42"/>
  <c r="L52" i="42"/>
  <c r="M52" i="42"/>
  <c r="N52" i="42"/>
  <c r="O52" i="42"/>
  <c r="P52" i="42"/>
  <c r="P54" i="42" s="1"/>
  <c r="Q52" i="42"/>
  <c r="Q54" i="42" s="1"/>
  <c r="R52" i="42"/>
  <c r="R54" i="42" s="1"/>
  <c r="S52" i="42"/>
  <c r="S54" i="42" s="1"/>
  <c r="T52" i="42"/>
  <c r="U52" i="42"/>
  <c r="V52" i="42"/>
  <c r="W52" i="42"/>
  <c r="X52" i="42"/>
  <c r="Y52" i="42"/>
  <c r="Z52" i="42"/>
  <c r="AA52" i="42"/>
  <c r="AB52" i="42"/>
  <c r="AC52" i="42"/>
  <c r="AD52" i="42"/>
  <c r="AE52" i="42"/>
  <c r="E44" i="42"/>
  <c r="F44" i="42"/>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D44" i="42"/>
  <c r="E35" i="42"/>
  <c r="F35" i="42"/>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D35" i="42"/>
  <c r="V27" i="42"/>
  <c r="D25" i="42"/>
  <c r="E25" i="42"/>
  <c r="F25" i="42"/>
  <c r="G25" i="42"/>
  <c r="H25" i="42"/>
  <c r="I25" i="42"/>
  <c r="J25" i="42"/>
  <c r="K25" i="42"/>
  <c r="L25" i="42"/>
  <c r="M25" i="42"/>
  <c r="N25" i="42"/>
  <c r="O25" i="42"/>
  <c r="P25" i="42"/>
  <c r="Q25" i="42"/>
  <c r="R25" i="42"/>
  <c r="S25" i="42"/>
  <c r="T25" i="42"/>
  <c r="U25" i="42"/>
  <c r="V25" i="42"/>
  <c r="W25" i="42"/>
  <c r="X25" i="42"/>
  <c r="Y25" i="42"/>
  <c r="Z25" i="42"/>
  <c r="AA25" i="42"/>
  <c r="AB25" i="42"/>
  <c r="AC25" i="42"/>
  <c r="AD25" i="42"/>
  <c r="AE25" i="42"/>
  <c r="E15" i="42"/>
  <c r="F15" i="42"/>
  <c r="G15" i="42"/>
  <c r="H15" i="42"/>
  <c r="I15" i="42"/>
  <c r="J15" i="42"/>
  <c r="K15" i="42"/>
  <c r="L15" i="42"/>
  <c r="M15" i="42"/>
  <c r="N15" i="42"/>
  <c r="O15" i="42"/>
  <c r="P15" i="42"/>
  <c r="P17" i="42" s="1"/>
  <c r="Q15" i="42"/>
  <c r="Q17" i="42" s="1"/>
  <c r="R15" i="42"/>
  <c r="R17" i="42" s="1"/>
  <c r="S15" i="42"/>
  <c r="S17" i="42" s="1"/>
  <c r="T15" i="42"/>
  <c r="U15" i="42"/>
  <c r="V15" i="42"/>
  <c r="W15" i="42"/>
  <c r="X15" i="42"/>
  <c r="Y15" i="42"/>
  <c r="Z15" i="42"/>
  <c r="AA15" i="42"/>
  <c r="AB15" i="42"/>
  <c r="AC15" i="42"/>
  <c r="AD15" i="42"/>
  <c r="AE15" i="42"/>
  <c r="D15" i="42"/>
  <c r="A12" i="39"/>
  <c r="A13" i="39" s="1"/>
  <c r="A14" i="39" s="1"/>
  <c r="A247" i="42"/>
  <c r="S2" i="25" l="1"/>
  <c r="Q2" i="57"/>
  <c r="R2" i="25"/>
  <c r="P2" i="57"/>
  <c r="P2" i="25"/>
  <c r="N2" i="57"/>
  <c r="Q2" i="25"/>
  <c r="O2" i="57"/>
  <c r="E363" i="42"/>
  <c r="Q363" i="42"/>
  <c r="AC363" i="42"/>
  <c r="AB363" i="42"/>
  <c r="X224" i="42"/>
  <c r="O224" i="42"/>
  <c r="M224" i="42"/>
  <c r="AA224" i="42"/>
  <c r="Y224" i="42"/>
  <c r="L224" i="42"/>
  <c r="H363" i="42"/>
  <c r="AE363" i="42"/>
  <c r="S363" i="42"/>
  <c r="G363" i="42"/>
  <c r="T363" i="42"/>
  <c r="P363" i="42"/>
  <c r="AD363" i="42"/>
  <c r="R363" i="42"/>
  <c r="F363" i="42"/>
  <c r="AF472" i="42"/>
  <c r="W224" i="42"/>
  <c r="D224" i="42"/>
  <c r="T224" i="42"/>
  <c r="H224" i="42"/>
  <c r="Z363" i="42"/>
  <c r="N363" i="42"/>
  <c r="Y363" i="42"/>
  <c r="M363" i="42"/>
  <c r="V224" i="42"/>
  <c r="I224" i="42"/>
  <c r="O363" i="42"/>
  <c r="P224" i="42"/>
  <c r="X363" i="42"/>
  <c r="W363" i="42"/>
  <c r="V363" i="42"/>
  <c r="J363" i="42"/>
  <c r="K224" i="42"/>
  <c r="J224" i="42"/>
  <c r="U224" i="42"/>
  <c r="AA363" i="42"/>
  <c r="AB224" i="42"/>
  <c r="L363" i="42"/>
  <c r="K363" i="42"/>
  <c r="U363" i="42"/>
  <c r="I363" i="42"/>
  <c r="Z224" i="42"/>
  <c r="N224" i="42"/>
  <c r="AD224" i="42"/>
  <c r="R224" i="42"/>
  <c r="F224" i="42"/>
  <c r="AE224" i="42"/>
  <c r="S224" i="42"/>
  <c r="G224" i="42"/>
  <c r="AC224" i="42"/>
  <c r="Q224" i="42"/>
  <c r="E224" i="42"/>
  <c r="J54" i="42"/>
  <c r="I54" i="42"/>
  <c r="AE54" i="42"/>
  <c r="F54" i="42"/>
  <c r="AC54" i="42"/>
  <c r="E54" i="42"/>
  <c r="AB54" i="42"/>
  <c r="D54" i="42"/>
  <c r="AA54" i="42"/>
  <c r="O54" i="42"/>
  <c r="Z54" i="42"/>
  <c r="G54" i="42"/>
  <c r="N54" i="42"/>
  <c r="M54" i="42"/>
  <c r="V54" i="42"/>
  <c r="U54" i="42"/>
  <c r="T54" i="42"/>
  <c r="H54" i="42"/>
  <c r="AD54" i="42"/>
  <c r="W54" i="42"/>
  <c r="K54" i="42"/>
  <c r="L54" i="42"/>
  <c r="Y37" i="42"/>
  <c r="X37" i="42"/>
  <c r="V37" i="42"/>
  <c r="J37" i="42"/>
  <c r="J87" i="42" s="1"/>
  <c r="I37" i="42"/>
  <c r="D37" i="42"/>
  <c r="T37" i="42"/>
  <c r="H37" i="42"/>
  <c r="AA37" i="42"/>
  <c r="Z37" i="42"/>
  <c r="N37" i="42"/>
  <c r="M37" i="42"/>
  <c r="L37" i="42"/>
  <c r="W37" i="42"/>
  <c r="K37" i="42"/>
  <c r="U37" i="42"/>
  <c r="AE37" i="42"/>
  <c r="S37" i="42"/>
  <c r="G37" i="42"/>
  <c r="AD37" i="42"/>
  <c r="R37" i="42"/>
  <c r="R87" i="42" s="1"/>
  <c r="R92" i="42" s="1"/>
  <c r="R103" i="42" s="1"/>
  <c r="R122" i="42" s="1"/>
  <c r="R463" i="42" s="1"/>
  <c r="F37" i="42"/>
  <c r="O37" i="42"/>
  <c r="AC37" i="42"/>
  <c r="Q37" i="42"/>
  <c r="E37" i="42"/>
  <c r="AB37" i="42"/>
  <c r="P37" i="42"/>
  <c r="R27" i="42"/>
  <c r="E27" i="42"/>
  <c r="P27" i="42"/>
  <c r="O27" i="42"/>
  <c r="Z27" i="42"/>
  <c r="Y27" i="42"/>
  <c r="X27" i="42"/>
  <c r="L27" i="42"/>
  <c r="W27" i="42"/>
  <c r="K27" i="42"/>
  <c r="T27" i="42"/>
  <c r="H27" i="42"/>
  <c r="AE27" i="42"/>
  <c r="S27" i="42"/>
  <c r="S87" i="42" s="1"/>
  <c r="S92" i="42" s="1"/>
  <c r="S103" i="42" s="1"/>
  <c r="S122" i="42" s="1"/>
  <c r="S463" i="42" s="1"/>
  <c r="G27" i="42"/>
  <c r="AD27" i="42"/>
  <c r="F27" i="42"/>
  <c r="Q27" i="42"/>
  <c r="D27" i="42"/>
  <c r="AC27" i="42"/>
  <c r="M27" i="42"/>
  <c r="J27" i="42"/>
  <c r="AB27" i="42"/>
  <c r="AA27" i="42"/>
  <c r="N27" i="42"/>
  <c r="U27" i="42"/>
  <c r="I27" i="42"/>
  <c r="E17" i="42"/>
  <c r="AB17" i="42"/>
  <c r="AA17" i="42"/>
  <c r="O17" i="42"/>
  <c r="Z17" i="42"/>
  <c r="N17" i="42"/>
  <c r="M17" i="42"/>
  <c r="W17" i="42"/>
  <c r="V17" i="42"/>
  <c r="V87" i="42" s="1"/>
  <c r="J17" i="42"/>
  <c r="K17" i="42"/>
  <c r="U17" i="42"/>
  <c r="Y17" i="42"/>
  <c r="X17" i="42"/>
  <c r="L17" i="42"/>
  <c r="I17" i="42"/>
  <c r="D17" i="42"/>
  <c r="T17" i="42"/>
  <c r="H17" i="42"/>
  <c r="AC17" i="42"/>
  <c r="AE17" i="42"/>
  <c r="AE87" i="42" s="1"/>
  <c r="G17" i="42"/>
  <c r="AD17" i="42"/>
  <c r="F17" i="42"/>
  <c r="Y2" i="54"/>
  <c r="K2" i="56"/>
  <c r="AA1" i="52"/>
  <c r="AC2" i="25"/>
  <c r="M9" i="28" s="1"/>
  <c r="C2" i="54"/>
  <c r="D2" i="55"/>
  <c r="C1" i="52"/>
  <c r="E2" i="25"/>
  <c r="E9" i="30" s="1"/>
  <c r="X2" i="54"/>
  <c r="J2" i="56"/>
  <c r="Z1" i="52"/>
  <c r="AB2" i="25"/>
  <c r="L9" i="28" s="1"/>
  <c r="W2" i="54"/>
  <c r="I2" i="56"/>
  <c r="Y1" i="52"/>
  <c r="AA2" i="25"/>
  <c r="K9" i="28" s="1"/>
  <c r="M2" i="54"/>
  <c r="N2" i="55"/>
  <c r="M1" i="52"/>
  <c r="O2" i="25"/>
  <c r="O9" i="30" s="1"/>
  <c r="V2" i="54"/>
  <c r="H2" i="56"/>
  <c r="X1" i="52"/>
  <c r="Z2" i="25"/>
  <c r="J9" i="28" s="1"/>
  <c r="L2" i="54"/>
  <c r="M2" i="55"/>
  <c r="L1" i="52"/>
  <c r="N2" i="25"/>
  <c r="N9" i="30" s="1"/>
  <c r="U2" i="54"/>
  <c r="G2" i="56"/>
  <c r="W1" i="52"/>
  <c r="Y2" i="25"/>
  <c r="I9" i="28" s="1"/>
  <c r="K2" i="54"/>
  <c r="L2" i="55"/>
  <c r="K1" i="52"/>
  <c r="M2" i="25"/>
  <c r="M9" i="30" s="1"/>
  <c r="T2" i="54"/>
  <c r="F2" i="56"/>
  <c r="V1" i="52"/>
  <c r="X2" i="25"/>
  <c r="H9" i="28" s="1"/>
  <c r="J2" i="54"/>
  <c r="K2" i="55"/>
  <c r="J1" i="52"/>
  <c r="L2" i="25"/>
  <c r="L9" i="30" s="1"/>
  <c r="S2" i="54"/>
  <c r="E2" i="56"/>
  <c r="U1" i="52"/>
  <c r="W2" i="25"/>
  <c r="G9" i="28" s="1"/>
  <c r="I2" i="54"/>
  <c r="J2" i="55"/>
  <c r="I1" i="52"/>
  <c r="K2" i="25"/>
  <c r="K9" i="30" s="1"/>
  <c r="R2" i="54"/>
  <c r="D2" i="56"/>
  <c r="T1" i="52"/>
  <c r="V2" i="25"/>
  <c r="F9" i="28" s="1"/>
  <c r="H2" i="54"/>
  <c r="I2" i="55"/>
  <c r="H1" i="52"/>
  <c r="J2" i="25"/>
  <c r="J9" i="30" s="1"/>
  <c r="Q2" i="54"/>
  <c r="C2" i="56"/>
  <c r="S1" i="52"/>
  <c r="U2" i="25"/>
  <c r="E9" i="28" s="1"/>
  <c r="G2" i="54"/>
  <c r="G1" i="52"/>
  <c r="H2" i="55"/>
  <c r="I2" i="25"/>
  <c r="I9" i="30" s="1"/>
  <c r="B2" i="54"/>
  <c r="C2" i="55"/>
  <c r="B1" i="52"/>
  <c r="D2" i="25"/>
  <c r="D9" i="30" s="1"/>
  <c r="P2" i="54"/>
  <c r="B2" i="56"/>
  <c r="R1" i="52"/>
  <c r="T2" i="25"/>
  <c r="D9" i="28" s="1"/>
  <c r="F2" i="54"/>
  <c r="G2" i="55"/>
  <c r="F1" i="52"/>
  <c r="H2" i="25"/>
  <c r="H9" i="30" s="1"/>
  <c r="AA2" i="54"/>
  <c r="M2" i="56"/>
  <c r="AC1" i="52"/>
  <c r="AE2" i="25"/>
  <c r="O9" i="28" s="1"/>
  <c r="E2" i="54"/>
  <c r="F2" i="55"/>
  <c r="E1" i="52"/>
  <c r="G2" i="25"/>
  <c r="G9" i="30" s="1"/>
  <c r="Z2" i="54"/>
  <c r="L2" i="56"/>
  <c r="AB1" i="52"/>
  <c r="AD2" i="25"/>
  <c r="N9" i="28" s="1"/>
  <c r="D2" i="54"/>
  <c r="E2" i="55"/>
  <c r="D1" i="52"/>
  <c r="F2" i="25"/>
  <c r="F9" i="30" s="1"/>
  <c r="A12" i="38"/>
  <c r="A13" i="38" s="1"/>
  <c r="A14" i="38" s="1"/>
  <c r="A15" i="38" s="1"/>
  <c r="A16" i="38" s="1"/>
  <c r="A17" i="38" s="1"/>
  <c r="H5" i="55"/>
  <c r="G5" i="55"/>
  <c r="F5" i="55"/>
  <c r="E5" i="55"/>
  <c r="D5" i="55"/>
  <c r="H67" i="30"/>
  <c r="G67" i="30"/>
  <c r="F67" i="30"/>
  <c r="E67" i="30"/>
  <c r="E430" i="42"/>
  <c r="F430" i="42"/>
  <c r="G430" i="42"/>
  <c r="H430" i="42"/>
  <c r="I430" i="42"/>
  <c r="J430" i="42"/>
  <c r="K430" i="42"/>
  <c r="L430" i="42"/>
  <c r="M430" i="42"/>
  <c r="N430" i="42"/>
  <c r="O430" i="42"/>
  <c r="T430" i="42"/>
  <c r="U430" i="42"/>
  <c r="V430" i="42"/>
  <c r="W430" i="42"/>
  <c r="X430" i="42"/>
  <c r="Y430" i="42"/>
  <c r="Z430" i="42"/>
  <c r="AA430" i="42"/>
  <c r="AB430" i="42"/>
  <c r="AC430" i="42"/>
  <c r="AD430" i="42"/>
  <c r="AE430" i="42"/>
  <c r="L87" i="42" l="1"/>
  <c r="Y87" i="42"/>
  <c r="X87" i="42"/>
  <c r="Q87" i="42"/>
  <c r="Q92" i="42" s="1"/>
  <c r="Q103" i="42" s="1"/>
  <c r="Q122" i="42" s="1"/>
  <c r="Q463" i="42" s="1"/>
  <c r="Q474" i="42" s="1"/>
  <c r="Q482" i="42" s="1"/>
  <c r="P87" i="42"/>
  <c r="P92" i="42" s="1"/>
  <c r="P103" i="42" s="1"/>
  <c r="P122" i="42" s="1"/>
  <c r="P463" i="42" s="1"/>
  <c r="F87" i="42"/>
  <c r="F92" i="42" s="1"/>
  <c r="F103" i="42" s="1"/>
  <c r="F122" i="42" s="1"/>
  <c r="F463" i="42" s="1"/>
  <c r="O87" i="42"/>
  <c r="O92" i="42" s="1"/>
  <c r="O103" i="42" s="1"/>
  <c r="O122" i="42" s="1"/>
  <c r="O463" i="42" s="1"/>
  <c r="O474" i="42" s="1"/>
  <c r="W87" i="42"/>
  <c r="W92" i="42" s="1"/>
  <c r="W103" i="42" s="1"/>
  <c r="W122" i="42" s="1"/>
  <c r="W463" i="42" s="1"/>
  <c r="AA87" i="42"/>
  <c r="AA92" i="42" s="1"/>
  <c r="AA103" i="42" s="1"/>
  <c r="AA122" i="42" s="1"/>
  <c r="AA463" i="42" s="1"/>
  <c r="AF430" i="42"/>
  <c r="AB87" i="42"/>
  <c r="AB92" i="42" s="1"/>
  <c r="AB103" i="42" s="1"/>
  <c r="AB122" i="42" s="1"/>
  <c r="AB463" i="42" s="1"/>
  <c r="E87" i="42"/>
  <c r="E92" i="42" s="1"/>
  <c r="E103" i="42" s="1"/>
  <c r="E122" i="42" s="1"/>
  <c r="D87" i="42"/>
  <c r="D92" i="42" s="1"/>
  <c r="D103" i="42" s="1"/>
  <c r="D122" i="42" s="1"/>
  <c r="Z87" i="42"/>
  <c r="Z92" i="42" s="1"/>
  <c r="Z103" i="42" s="1"/>
  <c r="Z122" i="42" s="1"/>
  <c r="Z463" i="42" s="1"/>
  <c r="K87" i="42"/>
  <c r="K92" i="42" s="1"/>
  <c r="K103" i="42" s="1"/>
  <c r="K122" i="42" s="1"/>
  <c r="K463" i="42" s="1"/>
  <c r="G87" i="42"/>
  <c r="G92" i="42" s="1"/>
  <c r="G103" i="42" s="1"/>
  <c r="G122" i="42" s="1"/>
  <c r="G463" i="42" s="1"/>
  <c r="M87" i="42"/>
  <c r="M92" i="42" s="1"/>
  <c r="M103" i="42" s="1"/>
  <c r="M122" i="42" s="1"/>
  <c r="M463" i="42" s="1"/>
  <c r="AD87" i="42"/>
  <c r="AD92" i="42" s="1"/>
  <c r="AD103" i="42" s="1"/>
  <c r="AD122" i="42" s="1"/>
  <c r="AD463" i="42" s="1"/>
  <c r="AC87" i="42"/>
  <c r="AC92" i="42" s="1"/>
  <c r="AC103" i="42" s="1"/>
  <c r="AC122" i="42" s="1"/>
  <c r="AC463" i="42" s="1"/>
  <c r="H87" i="42"/>
  <c r="H92" i="42" s="1"/>
  <c r="H103" i="42" s="1"/>
  <c r="H122" i="42" s="1"/>
  <c r="U87" i="42"/>
  <c r="U92" i="42" s="1"/>
  <c r="U103" i="42" s="1"/>
  <c r="U122" i="42" s="1"/>
  <c r="U463" i="42" s="1"/>
  <c r="N87" i="42"/>
  <c r="N92" i="42" s="1"/>
  <c r="N103" i="42" s="1"/>
  <c r="N122" i="42" s="1"/>
  <c r="N463" i="42" s="1"/>
  <c r="T87" i="42"/>
  <c r="T92" i="42" s="1"/>
  <c r="T103" i="42" s="1"/>
  <c r="T122" i="42" s="1"/>
  <c r="T463" i="42" s="1"/>
  <c r="I87" i="42"/>
  <c r="I92" i="42" s="1"/>
  <c r="I103" i="42" s="1"/>
  <c r="I122" i="42" s="1"/>
  <c r="I463" i="42" s="1"/>
  <c r="R474" i="42"/>
  <c r="R482" i="42" s="1"/>
  <c r="R484" i="42"/>
  <c r="S474" i="42"/>
  <c r="S482" i="42" s="1"/>
  <c r="S484" i="42"/>
  <c r="A378" i="42"/>
  <c r="A379" i="42"/>
  <c r="A380" i="42"/>
  <c r="A381" i="42"/>
  <c r="A382" i="42"/>
  <c r="A383" i="42"/>
  <c r="A389" i="42"/>
  <c r="A390" i="42"/>
  <c r="A391" i="42"/>
  <c r="A392" i="42"/>
  <c r="A393" i="42"/>
  <c r="A394" i="42"/>
  <c r="A369" i="42"/>
  <c r="A370" i="42"/>
  <c r="A371" i="42"/>
  <c r="A372" i="42"/>
  <c r="A373" i="42"/>
  <c r="A374" i="42"/>
  <c r="A375" i="42"/>
  <c r="A376" i="42"/>
  <c r="A377" i="42"/>
  <c r="A356" i="42"/>
  <c r="A344" i="42"/>
  <c r="A265" i="42"/>
  <c r="A231" i="42"/>
  <c r="A232" i="42"/>
  <c r="A233" i="42"/>
  <c r="A234" i="42"/>
  <c r="A235" i="42"/>
  <c r="A236" i="42"/>
  <c r="A237" i="42"/>
  <c r="A238" i="42"/>
  <c r="A239" i="42"/>
  <c r="A240" i="42"/>
  <c r="A241" i="42"/>
  <c r="A242" i="42"/>
  <c r="A243" i="42"/>
  <c r="A244" i="42"/>
  <c r="A245" i="42"/>
  <c r="A246" i="42"/>
  <c r="A206" i="42"/>
  <c r="A207" i="42"/>
  <c r="A208" i="42"/>
  <c r="A209" i="42"/>
  <c r="A210" i="42"/>
  <c r="A211" i="42"/>
  <c r="A212" i="42"/>
  <c r="A197" i="42"/>
  <c r="A198" i="42"/>
  <c r="A199" i="42"/>
  <c r="A200" i="42"/>
  <c r="A201" i="42"/>
  <c r="A202" i="42"/>
  <c r="A203" i="42"/>
  <c r="A168" i="42"/>
  <c r="A169" i="42"/>
  <c r="A170" i="42"/>
  <c r="A171" i="42"/>
  <c r="A173" i="42"/>
  <c r="A128" i="42"/>
  <c r="A129" i="42"/>
  <c r="A130" i="42"/>
  <c r="A131" i="42"/>
  <c r="A132" i="42"/>
  <c r="A133" i="42"/>
  <c r="A134" i="42"/>
  <c r="A135" i="42"/>
  <c r="A136" i="42"/>
  <c r="A137" i="42"/>
  <c r="A138" i="42"/>
  <c r="A139" i="42"/>
  <c r="A140" i="42"/>
  <c r="A141" i="42"/>
  <c r="A142" i="42"/>
  <c r="A143" i="42"/>
  <c r="A144" i="42"/>
  <c r="A145" i="42"/>
  <c r="A146" i="42"/>
  <c r="A147" i="42"/>
  <c r="J92" i="42"/>
  <c r="J103" i="42" s="1"/>
  <c r="J122" i="42" s="1"/>
  <c r="J463" i="42" s="1"/>
  <c r="L92" i="42"/>
  <c r="L103" i="42" s="1"/>
  <c r="L122" i="42" s="1"/>
  <c r="L463" i="42" s="1"/>
  <c r="V92" i="42"/>
  <c r="V103" i="42" s="1"/>
  <c r="V122" i="42" s="1"/>
  <c r="V463" i="42" s="1"/>
  <c r="X92" i="42"/>
  <c r="X103" i="42" s="1"/>
  <c r="X122" i="42" s="1"/>
  <c r="X463" i="42" s="1"/>
  <c r="Y92" i="42"/>
  <c r="Y103" i="42" s="1"/>
  <c r="Y122" i="42" s="1"/>
  <c r="Y463" i="42" s="1"/>
  <c r="AE92" i="42"/>
  <c r="AE103" i="42" s="1"/>
  <c r="AE122" i="42" s="1"/>
  <c r="AE463" i="42" s="1"/>
  <c r="P474" i="42" l="1"/>
  <c r="P482" i="42" s="1"/>
  <c r="P484" i="42"/>
  <c r="Q484" i="42"/>
  <c r="E463" i="42"/>
  <c r="E144" i="38" s="1"/>
  <c r="D144" i="38"/>
  <c r="D484" i="42"/>
  <c r="AA474" i="42"/>
  <c r="AA482" i="42" s="1"/>
  <c r="AA484" i="42"/>
  <c r="K144" i="39"/>
  <c r="J474" i="42"/>
  <c r="J482" i="42" s="1"/>
  <c r="J484" i="42"/>
  <c r="J144" i="38"/>
  <c r="X484" i="42"/>
  <c r="X474" i="42"/>
  <c r="X482" i="42" s="1"/>
  <c r="H144" i="39"/>
  <c r="W484" i="42"/>
  <c r="W474" i="42"/>
  <c r="W482" i="42" s="1"/>
  <c r="G144" i="39"/>
  <c r="V474" i="42"/>
  <c r="V482" i="42" s="1"/>
  <c r="V484" i="42"/>
  <c r="F144" i="39"/>
  <c r="U474" i="42"/>
  <c r="U482" i="42" s="1"/>
  <c r="U484" i="42"/>
  <c r="E144" i="39"/>
  <c r="T484" i="42"/>
  <c r="T474" i="42"/>
  <c r="T482" i="42" s="1"/>
  <c r="D144" i="39"/>
  <c r="AB474" i="42"/>
  <c r="AB482" i="42" s="1"/>
  <c r="AB484" i="42"/>
  <c r="L144" i="39"/>
  <c r="L484" i="42"/>
  <c r="L474" i="42"/>
  <c r="L482" i="42" s="1"/>
  <c r="L144" i="38"/>
  <c r="K484" i="42"/>
  <c r="K474" i="42"/>
  <c r="K482" i="42" s="1"/>
  <c r="K144" i="38"/>
  <c r="Z484" i="42"/>
  <c r="Z474" i="42"/>
  <c r="Z482" i="42" s="1"/>
  <c r="J144" i="39"/>
  <c r="Y484" i="42"/>
  <c r="Y474" i="42"/>
  <c r="Y482" i="42" s="1"/>
  <c r="I144" i="39"/>
  <c r="I474" i="42"/>
  <c r="I482" i="42" s="1"/>
  <c r="I484" i="42"/>
  <c r="I144" i="38"/>
  <c r="H484" i="42"/>
  <c r="H474" i="42"/>
  <c r="H482" i="42" s="1"/>
  <c r="H144" i="38"/>
  <c r="G474" i="42"/>
  <c r="G482" i="42" s="1"/>
  <c r="G484" i="42"/>
  <c r="G144" i="38"/>
  <c r="F474" i="42"/>
  <c r="F482" i="42" s="1"/>
  <c r="F484" i="42"/>
  <c r="F144" i="38"/>
  <c r="AE474" i="42"/>
  <c r="AE482" i="42" s="1"/>
  <c r="AE484" i="42"/>
  <c r="O144" i="39"/>
  <c r="O482" i="42"/>
  <c r="O484" i="42"/>
  <c r="O144" i="38"/>
  <c r="AD474" i="42"/>
  <c r="AD482" i="42" s="1"/>
  <c r="AD484" i="42"/>
  <c r="N144" i="39"/>
  <c r="N484" i="42"/>
  <c r="N474" i="42"/>
  <c r="N482" i="42" s="1"/>
  <c r="N144" i="38"/>
  <c r="AC474" i="42"/>
  <c r="AC482" i="42" s="1"/>
  <c r="AC484" i="42"/>
  <c r="M144" i="39"/>
  <c r="M484" i="42"/>
  <c r="M474" i="42"/>
  <c r="M482" i="42" s="1"/>
  <c r="M144" i="38"/>
  <c r="E52" i="33"/>
  <c r="H229" i="32"/>
  <c r="H188" i="32"/>
  <c r="H142" i="32"/>
  <c r="H93" i="32"/>
  <c r="H52" i="32"/>
  <c r="H10" i="32"/>
  <c r="G10" i="32"/>
  <c r="C22" i="5"/>
  <c r="C21" i="5"/>
  <c r="C20" i="5"/>
  <c r="C19" i="5"/>
  <c r="C18" i="5"/>
  <c r="C16" i="5"/>
  <c r="C15" i="5"/>
  <c r="C14" i="5"/>
  <c r="C13" i="5"/>
  <c r="C12" i="5"/>
  <c r="E484" i="42" l="1"/>
  <c r="E474" i="42"/>
  <c r="E482" i="42" s="1"/>
  <c r="H228" i="32"/>
  <c r="A120" i="30"/>
  <c r="H92" i="32"/>
  <c r="H187" i="32"/>
  <c r="H51" i="32"/>
  <c r="H141" i="32"/>
  <c r="A14" i="27"/>
  <c r="A15" i="27" s="1"/>
  <c r="A16" i="27" s="1"/>
  <c r="A17" i="27" s="1"/>
  <c r="A18" i="27" s="1"/>
  <c r="A19" i="27" s="1"/>
  <c r="A20" i="27" s="1"/>
  <c r="A21" i="27" s="1"/>
  <c r="A22" i="27" s="1"/>
  <c r="A23" i="27" s="1"/>
  <c r="F16" i="47" l="1"/>
  <c r="F36" i="66" l="1"/>
  <c r="F35" i="66"/>
  <c r="F34" i="66"/>
  <c r="F33" i="66"/>
  <c r="F32" i="66"/>
  <c r="F31" i="66"/>
  <c r="F30" i="66"/>
  <c r="F29" i="66"/>
  <c r="F28" i="66"/>
  <c r="F27" i="66"/>
  <c r="F26" i="66"/>
  <c r="F25" i="66"/>
  <c r="B25" i="66"/>
  <c r="F18" i="66"/>
  <c r="F17" i="66"/>
  <c r="F16" i="66"/>
  <c r="F15" i="66"/>
  <c r="F14" i="66"/>
  <c r="F13" i="66"/>
  <c r="F12" i="66"/>
  <c r="I67" i="30" s="1"/>
  <c r="F11" i="66"/>
  <c r="F10" i="66"/>
  <c r="F9" i="66"/>
  <c r="F8" i="66"/>
  <c r="B8" i="66"/>
  <c r="B26" i="66" s="1"/>
  <c r="F7" i="66"/>
  <c r="F37" i="66" l="1"/>
  <c r="F19" i="66"/>
  <c r="B9" i="66"/>
  <c r="B27" i="66" l="1"/>
  <c r="B10" i="66"/>
  <c r="AD49" i="57"/>
  <c r="AD48" i="57"/>
  <c r="AD42" i="57"/>
  <c r="AD41" i="57"/>
  <c r="AD32" i="57"/>
  <c r="AD31" i="57"/>
  <c r="AD27" i="57"/>
  <c r="AD26" i="57"/>
  <c r="AD21" i="57"/>
  <c r="AD20" i="57"/>
  <c r="AD16" i="57"/>
  <c r="AD15" i="57"/>
  <c r="AD11" i="57"/>
  <c r="AD10" i="57"/>
  <c r="AD6" i="57"/>
  <c r="AD5" i="57"/>
  <c r="B28" i="66" l="1"/>
  <c r="B11" i="66"/>
  <c r="B29" i="66" l="1"/>
  <c r="B12" i="66"/>
  <c r="B30" i="66" l="1"/>
  <c r="B13" i="66"/>
  <c r="B31" i="66" l="1"/>
  <c r="B14" i="66"/>
  <c r="B32" i="66" l="1"/>
  <c r="B15" i="66"/>
  <c r="B33" i="66" l="1"/>
  <c r="B16" i="66"/>
  <c r="G229" i="34"/>
  <c r="G188" i="34"/>
  <c r="G142" i="34"/>
  <c r="G93" i="34"/>
  <c r="G52" i="34"/>
  <c r="B34" i="66" l="1"/>
  <c r="B17" i="66"/>
  <c r="P28" i="31"/>
  <c r="G257" i="34"/>
  <c r="G255" i="34"/>
  <c r="A27" i="31"/>
  <c r="D10" i="34"/>
  <c r="G228" i="34" l="1"/>
  <c r="G141" i="34"/>
  <c r="G92" i="34"/>
  <c r="G51" i="34"/>
  <c r="G187" i="34"/>
  <c r="B35" i="66"/>
  <c r="B18" i="66"/>
  <c r="B36" i="66" l="1"/>
  <c r="B37" i="66" s="1"/>
  <c r="B19" i="66"/>
  <c r="D244" i="43" l="1"/>
  <c r="F257" i="34" l="1"/>
  <c r="F255" i="34"/>
  <c r="F229" i="34"/>
  <c r="F188" i="34"/>
  <c r="F142" i="34"/>
  <c r="F52" i="34"/>
  <c r="F93" i="34"/>
  <c r="F228" i="34"/>
  <c r="F51" i="34" l="1"/>
  <c r="F141" i="34"/>
  <c r="F187" i="34"/>
  <c r="F92" i="34"/>
  <c r="A1" i="33" l="1"/>
  <c r="H229" i="33" l="1"/>
  <c r="H228" i="33"/>
  <c r="H188" i="33"/>
  <c r="H187" i="33"/>
  <c r="H142" i="33"/>
  <c r="H141" i="33"/>
  <c r="H93" i="33"/>
  <c r="H92" i="33"/>
  <c r="H52" i="33"/>
  <c r="H51" i="33"/>
  <c r="AC22" i="57" l="1"/>
  <c r="AB22" i="57"/>
  <c r="AA22" i="57"/>
  <c r="Z22" i="57"/>
  <c r="Y22" i="57"/>
  <c r="X22" i="57"/>
  <c r="W22" i="57"/>
  <c r="V22" i="57"/>
  <c r="U22" i="57"/>
  <c r="T22" i="57"/>
  <c r="S22" i="57"/>
  <c r="R22" i="57"/>
  <c r="M22" i="57"/>
  <c r="L22" i="57"/>
  <c r="K22" i="57"/>
  <c r="J22" i="57"/>
  <c r="I22" i="57"/>
  <c r="H22" i="57"/>
  <c r="G22" i="57"/>
  <c r="F22" i="57"/>
  <c r="E22" i="57"/>
  <c r="D22" i="57"/>
  <c r="C22" i="57"/>
  <c r="B22" i="57"/>
  <c r="AC17" i="57"/>
  <c r="AB17" i="57"/>
  <c r="AA17" i="57"/>
  <c r="Z17" i="57"/>
  <c r="Y17" i="57"/>
  <c r="X17" i="57"/>
  <c r="W17" i="57"/>
  <c r="V17" i="57"/>
  <c r="U17" i="57"/>
  <c r="T17" i="57"/>
  <c r="S17" i="57"/>
  <c r="R17" i="57"/>
  <c r="M17" i="57"/>
  <c r="L17" i="57"/>
  <c r="K17" i="57"/>
  <c r="J17" i="57"/>
  <c r="I17" i="57"/>
  <c r="H17" i="57"/>
  <c r="G17" i="57"/>
  <c r="F17" i="57"/>
  <c r="E17" i="57"/>
  <c r="D17" i="57"/>
  <c r="C17" i="57"/>
  <c r="B17" i="57"/>
  <c r="AC12" i="57"/>
  <c r="AB12" i="57"/>
  <c r="AA12" i="57"/>
  <c r="Z12" i="57"/>
  <c r="Y12" i="57"/>
  <c r="X12" i="57"/>
  <c r="W12" i="57"/>
  <c r="V12" i="57"/>
  <c r="U12" i="57"/>
  <c r="T12" i="57"/>
  <c r="S12" i="57"/>
  <c r="R12" i="57"/>
  <c r="M12" i="57"/>
  <c r="L12" i="57"/>
  <c r="K12" i="57"/>
  <c r="J12" i="57"/>
  <c r="I12" i="57"/>
  <c r="H12" i="57"/>
  <c r="G12" i="57"/>
  <c r="F12" i="57"/>
  <c r="E12" i="57"/>
  <c r="D12" i="57"/>
  <c r="C12" i="57"/>
  <c r="B12" i="57"/>
  <c r="AF60" i="25" l="1"/>
  <c r="AF58" i="25"/>
  <c r="AF59" i="25"/>
  <c r="AF57" i="25"/>
  <c r="AF56" i="25"/>
  <c r="AF55" i="25"/>
  <c r="O60" i="25"/>
  <c r="O58" i="25"/>
  <c r="O59" i="25"/>
  <c r="O57" i="25"/>
  <c r="O56" i="25"/>
  <c r="O55" i="25"/>
  <c r="P75" i="55" l="1"/>
  <c r="A33" i="55"/>
  <c r="A34" i="55"/>
  <c r="A35" i="55"/>
  <c r="A36" i="55"/>
  <c r="A37" i="55"/>
  <c r="A46" i="55"/>
  <c r="A50" i="55"/>
  <c r="A51" i="55"/>
  <c r="A52" i="55"/>
  <c r="A53" i="55"/>
  <c r="A59" i="55"/>
  <c r="A60" i="55"/>
  <c r="A61" i="55"/>
  <c r="A63" i="55"/>
  <c r="A64" i="55"/>
  <c r="A65" i="55"/>
  <c r="A66" i="55"/>
  <c r="A67" i="55"/>
  <c r="A68" i="55"/>
  <c r="A69" i="55"/>
  <c r="A70" i="55"/>
  <c r="A71" i="55"/>
  <c r="A72" i="55"/>
  <c r="A73" i="55"/>
  <c r="A74" i="55"/>
  <c r="A75" i="55"/>
  <c r="A76" i="55"/>
  <c r="A33" i="46" l="1"/>
  <c r="A31" i="46"/>
  <c r="A30" i="46"/>
  <c r="A28" i="46"/>
  <c r="A27" i="46"/>
  <c r="A26" i="46"/>
  <c r="A24" i="46"/>
  <c r="A32" i="46"/>
  <c r="A25" i="46"/>
  <c r="F19" i="16"/>
  <c r="F28" i="16" s="1"/>
  <c r="E38" i="47" s="1"/>
  <c r="AC50" i="57" l="1"/>
  <c r="AB50" i="57"/>
  <c r="AA50" i="57"/>
  <c r="Z50" i="57"/>
  <c r="Y50" i="57"/>
  <c r="X50" i="57"/>
  <c r="W50" i="57"/>
  <c r="V50" i="57"/>
  <c r="U50" i="57"/>
  <c r="T50" i="57"/>
  <c r="S50" i="57"/>
  <c r="R50" i="57"/>
  <c r="M50" i="57"/>
  <c r="L50" i="57"/>
  <c r="K50" i="57"/>
  <c r="J50" i="57"/>
  <c r="I50" i="57"/>
  <c r="H50" i="57"/>
  <c r="G50" i="57"/>
  <c r="F50" i="57"/>
  <c r="E50" i="57"/>
  <c r="D50" i="57"/>
  <c r="C50" i="57"/>
  <c r="B50" i="57"/>
  <c r="AC43" i="57"/>
  <c r="AB43" i="57"/>
  <c r="AA43" i="57"/>
  <c r="Z43" i="57"/>
  <c r="Y43" i="57"/>
  <c r="X43" i="57"/>
  <c r="W43" i="57"/>
  <c r="V43" i="57"/>
  <c r="U43" i="57"/>
  <c r="T43" i="57"/>
  <c r="S43" i="57"/>
  <c r="R43" i="57"/>
  <c r="M43" i="57"/>
  <c r="L43" i="57"/>
  <c r="K43" i="57"/>
  <c r="J43" i="57"/>
  <c r="I43" i="57"/>
  <c r="H43" i="57"/>
  <c r="G43" i="57"/>
  <c r="F43" i="57"/>
  <c r="E43" i="57"/>
  <c r="D43" i="57"/>
  <c r="C43" i="57"/>
  <c r="B43" i="57"/>
  <c r="AC33" i="57"/>
  <c r="AB33" i="57"/>
  <c r="AA33" i="57"/>
  <c r="Z33" i="57"/>
  <c r="Y33" i="57"/>
  <c r="X33" i="57"/>
  <c r="W33" i="57"/>
  <c r="V33" i="57"/>
  <c r="U33" i="57"/>
  <c r="T33" i="57"/>
  <c r="S33" i="57"/>
  <c r="R33" i="57"/>
  <c r="M33" i="57"/>
  <c r="L33" i="57"/>
  <c r="K33" i="57"/>
  <c r="J33" i="57"/>
  <c r="I33" i="57"/>
  <c r="H33" i="57"/>
  <c r="G33" i="57"/>
  <c r="F33" i="57"/>
  <c r="E33" i="57"/>
  <c r="D33" i="57"/>
  <c r="C33" i="57"/>
  <c r="B33" i="57"/>
  <c r="AC28" i="57"/>
  <c r="AC35" i="57" s="1"/>
  <c r="AB28" i="57"/>
  <c r="AA28" i="57"/>
  <c r="Z28" i="57"/>
  <c r="Y28" i="57"/>
  <c r="Y35" i="57" s="1"/>
  <c r="X28" i="57"/>
  <c r="X35" i="57" s="1"/>
  <c r="W28" i="57"/>
  <c r="W35" i="57" s="1"/>
  <c r="V28" i="57"/>
  <c r="V35" i="57" s="1"/>
  <c r="U28" i="57"/>
  <c r="T28" i="57"/>
  <c r="T35" i="57" s="1"/>
  <c r="S28" i="57"/>
  <c r="R28" i="57"/>
  <c r="M28" i="57"/>
  <c r="M35" i="57" s="1"/>
  <c r="L28" i="57"/>
  <c r="L35" i="57" s="1"/>
  <c r="K28" i="57"/>
  <c r="J28" i="57"/>
  <c r="I28" i="57"/>
  <c r="I35" i="57" s="1"/>
  <c r="H28" i="57"/>
  <c r="H35" i="57" s="1"/>
  <c r="G28" i="57"/>
  <c r="G35" i="57" s="1"/>
  <c r="F28" i="57"/>
  <c r="F35" i="57" s="1"/>
  <c r="E28" i="57"/>
  <c r="E35" i="57" s="1"/>
  <c r="D28" i="57"/>
  <c r="D35" i="57" s="1"/>
  <c r="C28" i="57"/>
  <c r="B28" i="57"/>
  <c r="AC7" i="57"/>
  <c r="AB7" i="57"/>
  <c r="AA7" i="57"/>
  <c r="Z7" i="57"/>
  <c r="Y7" i="57"/>
  <c r="X7" i="57"/>
  <c r="W7" i="57"/>
  <c r="V7" i="57"/>
  <c r="U7" i="57"/>
  <c r="T7" i="57"/>
  <c r="S7" i="57"/>
  <c r="R7" i="57"/>
  <c r="M7" i="57"/>
  <c r="L7" i="57"/>
  <c r="K7" i="57"/>
  <c r="J7" i="57"/>
  <c r="I7" i="57"/>
  <c r="H7" i="57"/>
  <c r="G7" i="57"/>
  <c r="G37" i="57" s="1"/>
  <c r="F7" i="57"/>
  <c r="E7" i="57"/>
  <c r="E37" i="57" s="1"/>
  <c r="D7" i="57"/>
  <c r="D37" i="57" s="1"/>
  <c r="C7" i="57"/>
  <c r="B7" i="57"/>
  <c r="V37" i="57" l="1"/>
  <c r="Y37" i="57"/>
  <c r="T37" i="57"/>
  <c r="X37" i="57"/>
  <c r="AC37" i="57"/>
  <c r="W37" i="57"/>
  <c r="U35" i="57"/>
  <c r="U37" i="57" s="1"/>
  <c r="H37" i="57"/>
  <c r="I37" i="57"/>
  <c r="L37" i="57"/>
  <c r="J37" i="57"/>
  <c r="K37" i="57"/>
  <c r="M37" i="57"/>
  <c r="B37" i="57"/>
  <c r="F37" i="57"/>
  <c r="Z35" i="57"/>
  <c r="Z37" i="57" s="1"/>
  <c r="C35" i="57"/>
  <c r="C37" i="57" s="1"/>
  <c r="B35" i="57"/>
  <c r="J35" i="57"/>
  <c r="R35" i="57"/>
  <c r="R37" i="57" s="1"/>
  <c r="K35" i="57"/>
  <c r="S35" i="57"/>
  <c r="S37" i="57" s="1"/>
  <c r="AA35" i="57"/>
  <c r="AA37" i="57" s="1"/>
  <c r="AB35" i="57"/>
  <c r="AB37" i="57" s="1"/>
  <c r="E19" i="53" l="1"/>
  <c r="D19" i="53"/>
  <c r="D245" i="43" l="1"/>
  <c r="D243" i="43" s="1"/>
  <c r="D245" i="10"/>
  <c r="D243" i="10" s="1"/>
  <c r="O44" i="28" l="1"/>
  <c r="N44" i="28"/>
  <c r="M44" i="28"/>
  <c r="L44" i="28"/>
  <c r="K44" i="28"/>
  <c r="J44" i="28"/>
  <c r="I44" i="28"/>
  <c r="H44" i="28"/>
  <c r="G44" i="28"/>
  <c r="F44" i="28"/>
  <c r="E44" i="28"/>
  <c r="D44" i="28"/>
  <c r="O41" i="28"/>
  <c r="N41" i="28"/>
  <c r="M41" i="28"/>
  <c r="L41" i="28"/>
  <c r="K41" i="28"/>
  <c r="J41" i="28"/>
  <c r="I41" i="28"/>
  <c r="H41" i="28"/>
  <c r="G41" i="28"/>
  <c r="F41" i="28"/>
  <c r="E41" i="28"/>
  <c r="D41" i="28"/>
  <c r="O40" i="28"/>
  <c r="N40" i="28"/>
  <c r="M40" i="28"/>
  <c r="L40" i="28"/>
  <c r="K40" i="28"/>
  <c r="J40" i="28"/>
  <c r="I40" i="28"/>
  <c r="H40" i="28"/>
  <c r="G40" i="28"/>
  <c r="F40" i="28"/>
  <c r="E40" i="28"/>
  <c r="D40" i="28"/>
  <c r="O39" i="28"/>
  <c r="N39" i="28"/>
  <c r="M39" i="28"/>
  <c r="L39" i="28"/>
  <c r="K39" i="28"/>
  <c r="J39" i="28"/>
  <c r="I39" i="28"/>
  <c r="H39" i="28"/>
  <c r="G39" i="28"/>
  <c r="F39" i="28"/>
  <c r="E39" i="28"/>
  <c r="D39" i="28"/>
  <c r="O38" i="28"/>
  <c r="N38" i="28"/>
  <c r="M38" i="28"/>
  <c r="L38" i="28"/>
  <c r="K38" i="28"/>
  <c r="J38" i="28"/>
  <c r="I38" i="28"/>
  <c r="H38" i="28"/>
  <c r="G38" i="28"/>
  <c r="F38" i="28"/>
  <c r="E38" i="28"/>
  <c r="D38" i="28"/>
  <c r="O37" i="28"/>
  <c r="N37" i="28"/>
  <c r="M37" i="28"/>
  <c r="L37" i="28"/>
  <c r="K37" i="28"/>
  <c r="J37" i="28"/>
  <c r="I37" i="28"/>
  <c r="H37" i="28"/>
  <c r="G37" i="28"/>
  <c r="F37" i="28"/>
  <c r="E37" i="28"/>
  <c r="D37" i="28"/>
  <c r="O36" i="28"/>
  <c r="N36" i="28"/>
  <c r="M36" i="28"/>
  <c r="L36" i="28"/>
  <c r="K36" i="28"/>
  <c r="J36" i="28"/>
  <c r="I36" i="28"/>
  <c r="H36" i="28"/>
  <c r="G36" i="28"/>
  <c r="F36" i="28"/>
  <c r="E36" i="28"/>
  <c r="D36" i="28"/>
  <c r="O35" i="28"/>
  <c r="N35" i="28"/>
  <c r="M35" i="28"/>
  <c r="L35" i="28"/>
  <c r="K35" i="28"/>
  <c r="J35" i="28"/>
  <c r="I35" i="28"/>
  <c r="H35" i="28"/>
  <c r="G35" i="28"/>
  <c r="F35" i="28"/>
  <c r="E35" i="28"/>
  <c r="D35" i="28"/>
  <c r="O34" i="28"/>
  <c r="N34" i="28"/>
  <c r="M34" i="28"/>
  <c r="L34" i="28"/>
  <c r="K34" i="28"/>
  <c r="J34" i="28"/>
  <c r="I34" i="28"/>
  <c r="H34" i="28"/>
  <c r="G34" i="28"/>
  <c r="F34" i="28"/>
  <c r="E34" i="28"/>
  <c r="D34" i="28"/>
  <c r="O33" i="28"/>
  <c r="N33" i="28"/>
  <c r="M33" i="28"/>
  <c r="L33" i="28"/>
  <c r="K33" i="28"/>
  <c r="J33" i="28"/>
  <c r="I33" i="28"/>
  <c r="H33" i="28"/>
  <c r="G33" i="28"/>
  <c r="F33" i="28"/>
  <c r="E33" i="28"/>
  <c r="D33" i="28"/>
  <c r="O22" i="28"/>
  <c r="N22" i="28"/>
  <c r="M22" i="28"/>
  <c r="L22" i="28"/>
  <c r="K22" i="28"/>
  <c r="J22" i="28"/>
  <c r="I22" i="28"/>
  <c r="H22" i="28"/>
  <c r="G22" i="28"/>
  <c r="F22" i="28"/>
  <c r="E22" i="28"/>
  <c r="D22" i="28"/>
  <c r="O21" i="28"/>
  <c r="N21" i="28"/>
  <c r="M21" i="28"/>
  <c r="L21" i="28"/>
  <c r="K21" i="28"/>
  <c r="J21" i="28"/>
  <c r="I21" i="28"/>
  <c r="H21" i="28"/>
  <c r="G21" i="28"/>
  <c r="F21" i="28"/>
  <c r="E21" i="28"/>
  <c r="D21" i="28"/>
  <c r="P22" i="28" l="1"/>
  <c r="P21" i="28"/>
  <c r="P45" i="28"/>
  <c r="P46" i="28"/>
  <c r="G84" i="30"/>
  <c r="O46" i="30"/>
  <c r="N46" i="30"/>
  <c r="M46" i="30"/>
  <c r="L46" i="30"/>
  <c r="K46" i="30"/>
  <c r="J46" i="30"/>
  <c r="O41" i="30"/>
  <c r="N41" i="30"/>
  <c r="M41" i="30"/>
  <c r="L41" i="30"/>
  <c r="K41" i="30"/>
  <c r="J41" i="30"/>
  <c r="I41" i="30"/>
  <c r="H41" i="30"/>
  <c r="G41" i="30"/>
  <c r="F41" i="30"/>
  <c r="E41" i="30"/>
  <c r="D41" i="30"/>
  <c r="O40" i="30"/>
  <c r="N40" i="30"/>
  <c r="M40" i="30"/>
  <c r="L40" i="30"/>
  <c r="K40" i="30"/>
  <c r="J40" i="30"/>
  <c r="O39" i="30"/>
  <c r="N39" i="30"/>
  <c r="M39" i="30"/>
  <c r="L39" i="30"/>
  <c r="K39" i="30"/>
  <c r="J39" i="30"/>
  <c r="O38" i="30"/>
  <c r="N38" i="30"/>
  <c r="M38" i="30"/>
  <c r="L38" i="30"/>
  <c r="K38" i="30"/>
  <c r="J38" i="30"/>
  <c r="O37" i="30"/>
  <c r="N37" i="30"/>
  <c r="M37" i="30"/>
  <c r="L37" i="30"/>
  <c r="K37" i="30"/>
  <c r="J37" i="30"/>
  <c r="O36" i="30"/>
  <c r="N36" i="30"/>
  <c r="M36" i="30"/>
  <c r="L36" i="30"/>
  <c r="K36" i="30"/>
  <c r="J36" i="30"/>
  <c r="O35" i="30"/>
  <c r="N35" i="30"/>
  <c r="M35" i="30"/>
  <c r="L35" i="30"/>
  <c r="K35" i="30"/>
  <c r="J35" i="30"/>
  <c r="O34" i="30"/>
  <c r="N34" i="30"/>
  <c r="M34" i="30"/>
  <c r="L34" i="30"/>
  <c r="K34" i="30"/>
  <c r="J34" i="30"/>
  <c r="O33" i="30"/>
  <c r="N33" i="30"/>
  <c r="M33" i="30"/>
  <c r="L33" i="30"/>
  <c r="K33" i="30"/>
  <c r="J33" i="30"/>
  <c r="O22" i="30"/>
  <c r="N22" i="30"/>
  <c r="M22" i="30"/>
  <c r="L22" i="30"/>
  <c r="K22" i="30"/>
  <c r="J22" i="30"/>
  <c r="I22" i="30"/>
  <c r="H22" i="30"/>
  <c r="G22" i="30"/>
  <c r="F22" i="30"/>
  <c r="E22" i="30"/>
  <c r="D22" i="30"/>
  <c r="O21" i="30"/>
  <c r="N21" i="30"/>
  <c r="M21" i="30"/>
  <c r="L21" i="30"/>
  <c r="K21" i="30"/>
  <c r="J21" i="30"/>
  <c r="I21" i="30"/>
  <c r="H21" i="30"/>
  <c r="G21" i="30"/>
  <c r="F21" i="30"/>
  <c r="E21" i="30"/>
  <c r="D21" i="30"/>
  <c r="P47" i="30" l="1"/>
  <c r="P21" i="30"/>
  <c r="P22" i="30"/>
  <c r="P48" i="30"/>
  <c r="M22" i="56"/>
  <c r="L22" i="56"/>
  <c r="K22" i="56"/>
  <c r="J22" i="56"/>
  <c r="I22" i="56"/>
  <c r="H22" i="56"/>
  <c r="G22" i="56"/>
  <c r="F22" i="56"/>
  <c r="E22" i="56"/>
  <c r="D22" i="56"/>
  <c r="C22" i="56"/>
  <c r="B22" i="56"/>
  <c r="M21" i="56"/>
  <c r="L21" i="56"/>
  <c r="K21" i="56"/>
  <c r="J21" i="56"/>
  <c r="I21" i="56"/>
  <c r="H21" i="56"/>
  <c r="G21" i="56"/>
  <c r="F21" i="56"/>
  <c r="E21" i="56"/>
  <c r="D21" i="56"/>
  <c r="C21" i="56"/>
  <c r="B21" i="56"/>
  <c r="M20" i="56"/>
  <c r="L20" i="56"/>
  <c r="K20" i="56"/>
  <c r="J20" i="56"/>
  <c r="I20" i="56"/>
  <c r="H20" i="56"/>
  <c r="G20" i="56"/>
  <c r="F20" i="56"/>
  <c r="E20" i="56"/>
  <c r="D20" i="56"/>
  <c r="C20" i="56"/>
  <c r="B20" i="56"/>
  <c r="M19" i="56"/>
  <c r="L19" i="56"/>
  <c r="K19" i="56"/>
  <c r="J19" i="56"/>
  <c r="I19" i="56"/>
  <c r="H19" i="56"/>
  <c r="G19" i="56"/>
  <c r="G24" i="56" s="1"/>
  <c r="F19" i="56"/>
  <c r="F24" i="56" s="1"/>
  <c r="E19" i="56"/>
  <c r="E24" i="56" s="1"/>
  <c r="D19" i="56"/>
  <c r="C19" i="56"/>
  <c r="C24" i="56" s="1"/>
  <c r="B19" i="56"/>
  <c r="M16" i="56"/>
  <c r="L16" i="56"/>
  <c r="K16" i="56"/>
  <c r="J16" i="56"/>
  <c r="I16" i="56"/>
  <c r="H16" i="56"/>
  <c r="G16" i="56"/>
  <c r="F16" i="56"/>
  <c r="E16" i="56"/>
  <c r="D16" i="56"/>
  <c r="C16" i="56"/>
  <c r="N15" i="56"/>
  <c r="N14" i="56"/>
  <c r="N13" i="56"/>
  <c r="N12" i="56"/>
  <c r="N11" i="56"/>
  <c r="N10" i="56"/>
  <c r="N9" i="56"/>
  <c r="N8" i="56"/>
  <c r="N7" i="56"/>
  <c r="N6" i="56"/>
  <c r="N5" i="56"/>
  <c r="H77" i="55"/>
  <c r="G77" i="55"/>
  <c r="F77" i="55"/>
  <c r="E77" i="55"/>
  <c r="D77" i="55"/>
  <c r="C77" i="55"/>
  <c r="A32" i="55"/>
  <c r="A30" i="55"/>
  <c r="N22" i="55"/>
  <c r="M22" i="55"/>
  <c r="L22" i="55"/>
  <c r="K22" i="55"/>
  <c r="J22" i="55"/>
  <c r="I22" i="55"/>
  <c r="N21" i="55"/>
  <c r="M21" i="55"/>
  <c r="L21" i="55"/>
  <c r="K21" i="55"/>
  <c r="J21" i="55"/>
  <c r="I21" i="55"/>
  <c r="N20" i="55"/>
  <c r="M20" i="55"/>
  <c r="L20" i="55"/>
  <c r="K20" i="55"/>
  <c r="J20" i="55"/>
  <c r="I20" i="55"/>
  <c r="N19" i="55"/>
  <c r="M19" i="55"/>
  <c r="L19" i="55"/>
  <c r="K19" i="55"/>
  <c r="J19" i="55"/>
  <c r="I19" i="55"/>
  <c r="N16" i="55"/>
  <c r="M16" i="55"/>
  <c r="L16" i="55"/>
  <c r="K16" i="55"/>
  <c r="J16" i="55"/>
  <c r="I16" i="55"/>
  <c r="O15" i="55"/>
  <c r="I46" i="30"/>
  <c r="H46" i="30"/>
  <c r="G46" i="30"/>
  <c r="F46" i="30"/>
  <c r="E46" i="30"/>
  <c r="D46" i="30"/>
  <c r="M24" i="56" l="1"/>
  <c r="H24" i="56"/>
  <c r="D24" i="56"/>
  <c r="I24" i="56"/>
  <c r="B24" i="56"/>
  <c r="J24" i="56"/>
  <c r="K24" i="56"/>
  <c r="L24" i="56"/>
  <c r="H91" i="55"/>
  <c r="N24" i="56"/>
  <c r="N25" i="56" s="1"/>
  <c r="N20" i="56"/>
  <c r="N21" i="56"/>
  <c r="N22" i="56"/>
  <c r="I24" i="55"/>
  <c r="M24" i="55"/>
  <c r="L24" i="55"/>
  <c r="N16" i="56"/>
  <c r="J24" i="55"/>
  <c r="N24" i="55"/>
  <c r="K24" i="55"/>
  <c r="N19" i="56"/>
  <c r="O5" i="55"/>
  <c r="C82" i="55"/>
  <c r="G82" i="55"/>
  <c r="E83" i="55"/>
  <c r="C84" i="55"/>
  <c r="C8" i="55" s="1"/>
  <c r="G84" i="55"/>
  <c r="G8" i="55" s="1"/>
  <c r="E85" i="55"/>
  <c r="C86" i="55"/>
  <c r="G86" i="55"/>
  <c r="G10" i="55" s="1"/>
  <c r="E87" i="55"/>
  <c r="E11" i="55" s="1"/>
  <c r="C88" i="55"/>
  <c r="G88" i="55"/>
  <c r="G12" i="55" s="1"/>
  <c r="E89" i="55"/>
  <c r="E13" i="55" s="1"/>
  <c r="C90" i="55"/>
  <c r="G90" i="55"/>
  <c r="G14" i="55" s="1"/>
  <c r="E91" i="55"/>
  <c r="D82" i="55"/>
  <c r="H82" i="55"/>
  <c r="F83" i="55"/>
  <c r="D84" i="55"/>
  <c r="D8" i="55" s="1"/>
  <c r="H84" i="55"/>
  <c r="H8" i="55" s="1"/>
  <c r="F85" i="55"/>
  <c r="D86" i="55"/>
  <c r="D10" i="55" s="1"/>
  <c r="H86" i="55"/>
  <c r="H10" i="55" s="1"/>
  <c r="F87" i="55"/>
  <c r="F11" i="55" s="1"/>
  <c r="D88" i="55"/>
  <c r="D12" i="55" s="1"/>
  <c r="H88" i="55"/>
  <c r="H12" i="55" s="1"/>
  <c r="F89" i="55"/>
  <c r="F13" i="55" s="1"/>
  <c r="D90" i="55"/>
  <c r="D14" i="55" s="1"/>
  <c r="H90" i="55"/>
  <c r="H14" i="55" s="1"/>
  <c r="F91" i="55"/>
  <c r="E82" i="55"/>
  <c r="C83" i="55"/>
  <c r="G83" i="55"/>
  <c r="E84" i="55"/>
  <c r="E8" i="55" s="1"/>
  <c r="C85" i="55"/>
  <c r="G85" i="55"/>
  <c r="E86" i="55"/>
  <c r="E10" i="55" s="1"/>
  <c r="C87" i="55"/>
  <c r="G87" i="55"/>
  <c r="G11" i="55" s="1"/>
  <c r="E88" i="55"/>
  <c r="E12" i="55" s="1"/>
  <c r="C89" i="55"/>
  <c r="C13" i="55" s="1"/>
  <c r="G89" i="55"/>
  <c r="G13" i="55" s="1"/>
  <c r="E90" i="55"/>
  <c r="E14" i="55" s="1"/>
  <c r="C91" i="55"/>
  <c r="G91" i="55"/>
  <c r="F82" i="55"/>
  <c r="D83" i="55"/>
  <c r="H83" i="55"/>
  <c r="F84" i="55"/>
  <c r="F8" i="55" s="1"/>
  <c r="D85" i="55"/>
  <c r="H85" i="55"/>
  <c r="F86" i="55"/>
  <c r="F10" i="55" s="1"/>
  <c r="D87" i="55"/>
  <c r="D11" i="55" s="1"/>
  <c r="H87" i="55"/>
  <c r="H11" i="55" s="1"/>
  <c r="F88" i="55"/>
  <c r="F12" i="55" s="1"/>
  <c r="D89" i="55"/>
  <c r="D13" i="55" s="1"/>
  <c r="H89" i="55"/>
  <c r="H13" i="55" s="1"/>
  <c r="F90" i="55"/>
  <c r="F14" i="55" s="1"/>
  <c r="D91" i="55"/>
  <c r="E7" i="55" l="1"/>
  <c r="F34" i="30" s="1"/>
  <c r="D9" i="55"/>
  <c r="E35" i="30" s="1"/>
  <c r="C11" i="55"/>
  <c r="D37" i="30" s="1"/>
  <c r="G9" i="55"/>
  <c r="H35" i="30" s="1"/>
  <c r="D7" i="55"/>
  <c r="E34" i="30" s="1"/>
  <c r="C9" i="55"/>
  <c r="C12" i="55"/>
  <c r="D38" i="30" s="1"/>
  <c r="C14" i="55"/>
  <c r="D40" i="30" s="1"/>
  <c r="G7" i="55"/>
  <c r="H34" i="30" s="1"/>
  <c r="F9" i="55"/>
  <c r="G35" i="30" s="1"/>
  <c r="H7" i="55"/>
  <c r="I34" i="30" s="1"/>
  <c r="C7" i="55"/>
  <c r="H9" i="55"/>
  <c r="I35" i="30" s="1"/>
  <c r="C10" i="55"/>
  <c r="D36" i="30" s="1"/>
  <c r="F7" i="55"/>
  <c r="G34" i="30" s="1"/>
  <c r="E9" i="55"/>
  <c r="F35" i="30" s="1"/>
  <c r="H21" i="55"/>
  <c r="I38" i="30"/>
  <c r="D19" i="55"/>
  <c r="E36" i="30"/>
  <c r="G22" i="55"/>
  <c r="H40" i="30"/>
  <c r="H20" i="55"/>
  <c r="I37" i="30"/>
  <c r="E19" i="55"/>
  <c r="F36" i="30"/>
  <c r="H22" i="55"/>
  <c r="I40" i="30"/>
  <c r="D21" i="55"/>
  <c r="E38" i="30"/>
  <c r="E20" i="55"/>
  <c r="F37" i="30"/>
  <c r="D20" i="55"/>
  <c r="E37" i="30"/>
  <c r="F19" i="55"/>
  <c r="G36" i="30"/>
  <c r="E21" i="55"/>
  <c r="F38" i="30"/>
  <c r="D22" i="55"/>
  <c r="E40" i="30"/>
  <c r="F20" i="55"/>
  <c r="G37" i="30"/>
  <c r="G19" i="55"/>
  <c r="H36" i="30"/>
  <c r="F22" i="55"/>
  <c r="G40" i="30"/>
  <c r="F21" i="55"/>
  <c r="G38" i="30"/>
  <c r="E22" i="55"/>
  <c r="F40" i="30"/>
  <c r="G20" i="55"/>
  <c r="H37" i="30"/>
  <c r="H19" i="55"/>
  <c r="I36" i="30"/>
  <c r="G21" i="55"/>
  <c r="H38" i="30"/>
  <c r="C93" i="55"/>
  <c r="C25" i="55" s="1"/>
  <c r="D39" i="30"/>
  <c r="I33" i="30"/>
  <c r="H92" i="55"/>
  <c r="H17" i="55" s="1"/>
  <c r="D33" i="30"/>
  <c r="C92" i="55"/>
  <c r="C17" i="55" s="1"/>
  <c r="H93" i="55"/>
  <c r="H25" i="55" s="1"/>
  <c r="I39" i="30"/>
  <c r="D93" i="55"/>
  <c r="D25" i="55" s="1"/>
  <c r="E39" i="30"/>
  <c r="D92" i="55"/>
  <c r="D17" i="55" s="1"/>
  <c r="E93" i="55"/>
  <c r="E25" i="55" s="1"/>
  <c r="F39" i="30"/>
  <c r="O8" i="55"/>
  <c r="F33" i="30"/>
  <c r="E92" i="55"/>
  <c r="E17" i="55" s="1"/>
  <c r="F93" i="55"/>
  <c r="F25" i="55" s="1"/>
  <c r="G39" i="30"/>
  <c r="F92" i="55"/>
  <c r="F17" i="55" s="1"/>
  <c r="G33" i="30"/>
  <c r="G93" i="55"/>
  <c r="G25" i="55" s="1"/>
  <c r="H39" i="30"/>
  <c r="H33" i="30"/>
  <c r="G92" i="55"/>
  <c r="G17" i="55" s="1"/>
  <c r="O11" i="55" l="1"/>
  <c r="C19" i="55"/>
  <c r="O19" i="55" s="1"/>
  <c r="O10" i="55"/>
  <c r="C22" i="55"/>
  <c r="O22" i="55" s="1"/>
  <c r="O14" i="55"/>
  <c r="O9" i="55"/>
  <c r="O12" i="55"/>
  <c r="C21" i="55"/>
  <c r="O21" i="55" s="1"/>
  <c r="O7" i="55"/>
  <c r="D34" i="30"/>
  <c r="D35" i="30"/>
  <c r="C20" i="55"/>
  <c r="O20" i="55" s="1"/>
  <c r="D24" i="55"/>
  <c r="G24" i="55"/>
  <c r="F24" i="55"/>
  <c r="H24" i="55"/>
  <c r="E24" i="55"/>
  <c r="D16" i="55"/>
  <c r="E33" i="30"/>
  <c r="O6" i="55"/>
  <c r="C16" i="55"/>
  <c r="H16" i="55"/>
  <c r="O13" i="55"/>
  <c r="G16" i="55"/>
  <c r="F16" i="55"/>
  <c r="E16" i="55"/>
  <c r="C24" i="55" l="1"/>
  <c r="O24" i="55" s="1"/>
  <c r="O25" i="55" s="1"/>
  <c r="O16" i="55"/>
  <c r="O103" i="30" l="1"/>
  <c r="N103" i="30"/>
  <c r="M103" i="30"/>
  <c r="L103" i="30"/>
  <c r="K103" i="30"/>
  <c r="J103" i="30"/>
  <c r="I103" i="30"/>
  <c r="H103" i="30"/>
  <c r="G103" i="30"/>
  <c r="F103" i="30"/>
  <c r="E103" i="30"/>
  <c r="O102" i="30"/>
  <c r="N102" i="30"/>
  <c r="M102" i="30"/>
  <c r="L102" i="30"/>
  <c r="K102" i="30"/>
  <c r="J102" i="30"/>
  <c r="I102" i="30"/>
  <c r="H102" i="30"/>
  <c r="G102" i="30"/>
  <c r="F102" i="30"/>
  <c r="E102" i="30"/>
  <c r="O101" i="30"/>
  <c r="N101" i="30"/>
  <c r="M101" i="30"/>
  <c r="L101" i="30"/>
  <c r="K101" i="30"/>
  <c r="J101" i="30"/>
  <c r="I101" i="30"/>
  <c r="H101" i="30"/>
  <c r="G101" i="30"/>
  <c r="F101" i="30"/>
  <c r="E101" i="30"/>
  <c r="O100" i="30"/>
  <c r="N100" i="30"/>
  <c r="M100" i="30"/>
  <c r="L100" i="30"/>
  <c r="K100" i="30"/>
  <c r="J100" i="30"/>
  <c r="I100" i="30"/>
  <c r="H100" i="30"/>
  <c r="G100" i="30"/>
  <c r="F100" i="30"/>
  <c r="E100" i="30"/>
  <c r="O99" i="30"/>
  <c r="N99" i="30"/>
  <c r="M99" i="30"/>
  <c r="L99" i="30"/>
  <c r="K99" i="30"/>
  <c r="J99" i="30"/>
  <c r="I99" i="30"/>
  <c r="H99" i="30"/>
  <c r="G99" i="30"/>
  <c r="F99" i="30"/>
  <c r="E99" i="30"/>
  <c r="D103" i="30"/>
  <c r="D102" i="30"/>
  <c r="D101" i="30"/>
  <c r="D100" i="30"/>
  <c r="D99" i="30"/>
  <c r="B103" i="30"/>
  <c r="B102" i="30"/>
  <c r="B99" i="30"/>
  <c r="O57" i="30"/>
  <c r="O118" i="30" s="1"/>
  <c r="N57" i="30"/>
  <c r="N118" i="30" s="1"/>
  <c r="M57" i="30"/>
  <c r="M118" i="30" s="1"/>
  <c r="L57" i="30"/>
  <c r="L118" i="30" s="1"/>
  <c r="K57" i="30"/>
  <c r="K118" i="30" s="1"/>
  <c r="J57" i="30"/>
  <c r="J118" i="30" s="1"/>
  <c r="I57" i="30"/>
  <c r="I118" i="30" s="1"/>
  <c r="H57" i="30"/>
  <c r="H118" i="30" s="1"/>
  <c r="G57" i="30"/>
  <c r="G118" i="30" s="1"/>
  <c r="F57" i="30"/>
  <c r="F118" i="30" s="1"/>
  <c r="E57" i="30"/>
  <c r="E118" i="30" s="1"/>
  <c r="D57" i="30"/>
  <c r="D118" i="30" s="1"/>
  <c r="O65" i="28"/>
  <c r="N65" i="28"/>
  <c r="M65" i="28"/>
  <c r="L65" i="28"/>
  <c r="K65" i="28"/>
  <c r="J65" i="28"/>
  <c r="I65" i="28"/>
  <c r="H65" i="28"/>
  <c r="G65" i="28"/>
  <c r="F65" i="28"/>
  <c r="E65" i="28"/>
  <c r="D65" i="28"/>
  <c r="A50" i="25"/>
  <c r="A51" i="25"/>
  <c r="A47" i="25"/>
  <c r="P103" i="30" l="1"/>
  <c r="P100" i="30"/>
  <c r="E104" i="30"/>
  <c r="I104" i="30"/>
  <c r="M104" i="30"/>
  <c r="F104" i="30"/>
  <c r="J104" i="30"/>
  <c r="N104" i="30"/>
  <c r="P101" i="30"/>
  <c r="K104" i="30"/>
  <c r="O104" i="30"/>
  <c r="H104" i="30"/>
  <c r="L104" i="30"/>
  <c r="P102" i="30"/>
  <c r="G104" i="30"/>
  <c r="D104" i="30"/>
  <c r="P99" i="30"/>
  <c r="P104" i="30" l="1"/>
  <c r="A313" i="42"/>
  <c r="O84" i="39" l="1"/>
  <c r="N84" i="39"/>
  <c r="M84" i="39"/>
  <c r="L84" i="39"/>
  <c r="K84" i="39"/>
  <c r="J84" i="39"/>
  <c r="I84" i="39"/>
  <c r="H84" i="39"/>
  <c r="G84" i="39"/>
  <c r="F84" i="39"/>
  <c r="E84" i="39"/>
  <c r="D84" i="39"/>
  <c r="D255" i="32"/>
  <c r="D255" i="33"/>
  <c r="L255" i="34"/>
  <c r="E255" i="34"/>
  <c r="D255" i="34"/>
  <c r="F11" i="29"/>
  <c r="F13" i="29" s="1"/>
  <c r="D20" i="20"/>
  <c r="D22" i="20" s="1"/>
  <c r="E22" i="20" s="1"/>
  <c r="E18" i="20"/>
  <c r="E16" i="20"/>
  <c r="K255" i="32" l="1"/>
  <c r="L255" i="32"/>
  <c r="H255" i="33"/>
  <c r="J255" i="32"/>
  <c r="H255" i="32"/>
  <c r="I255" i="32"/>
  <c r="E20" i="20"/>
  <c r="F15" i="29"/>
  <c r="D257" i="33"/>
  <c r="L257" i="34"/>
  <c r="D257" i="34"/>
  <c r="E257" i="34"/>
  <c r="D257" i="32"/>
  <c r="E24" i="20"/>
  <c r="E26" i="20" s="1"/>
  <c r="E28" i="20" s="1"/>
  <c r="E30" i="20" s="1"/>
  <c r="K257" i="32" l="1"/>
  <c r="L257" i="32"/>
  <c r="H257" i="33"/>
  <c r="J257" i="32"/>
  <c r="H257" i="32"/>
  <c r="I257" i="32"/>
  <c r="E23" i="53"/>
  <c r="D23" i="53"/>
  <c r="O84" i="38"/>
  <c r="N84" i="38"/>
  <c r="M84" i="38"/>
  <c r="L84" i="38"/>
  <c r="K84" i="38"/>
  <c r="J84" i="38"/>
  <c r="I84" i="38"/>
  <c r="H84" i="38"/>
  <c r="G84" i="38"/>
  <c r="F84" i="38"/>
  <c r="E84" i="38"/>
  <c r="D84" i="38"/>
  <c r="A226" i="32" l="1"/>
  <c r="A185" i="32"/>
  <c r="A139" i="32"/>
  <c r="A90" i="32"/>
  <c r="A49" i="32"/>
  <c r="A226" i="33"/>
  <c r="A185" i="33"/>
  <c r="A139" i="33"/>
  <c r="A90" i="33"/>
  <c r="A49" i="33"/>
  <c r="A226" i="34"/>
  <c r="A185" i="34"/>
  <c r="A139" i="34"/>
  <c r="A90" i="34"/>
  <c r="A49" i="34"/>
  <c r="A103" i="19" l="1"/>
  <c r="A22" i="31" l="1"/>
  <c r="A11" i="31"/>
  <c r="J231" i="34" l="1"/>
  <c r="J216" i="34"/>
  <c r="J176" i="34"/>
  <c r="J164" i="34"/>
  <c r="J145" i="34"/>
  <c r="J128" i="34"/>
  <c r="J97" i="34"/>
  <c r="J68" i="34"/>
  <c r="J55" i="34"/>
  <c r="J27" i="34"/>
  <c r="J232" i="34"/>
  <c r="J217" i="34"/>
  <c r="J177" i="34"/>
  <c r="J165" i="34"/>
  <c r="J146" i="34"/>
  <c r="J129" i="34"/>
  <c r="J98" i="34"/>
  <c r="J69" i="34"/>
  <c r="J56" i="34"/>
  <c r="J28" i="34"/>
  <c r="J233" i="34"/>
  <c r="J203" i="34"/>
  <c r="J218" i="34"/>
  <c r="J154" i="34"/>
  <c r="J166" i="34"/>
  <c r="J150" i="34"/>
  <c r="J151" i="34" s="1"/>
  <c r="J130" i="34"/>
  <c r="J99" i="34"/>
  <c r="J70" i="34"/>
  <c r="J57" i="34"/>
  <c r="J29" i="34"/>
  <c r="J234" i="34"/>
  <c r="J204" i="34"/>
  <c r="J155" i="34"/>
  <c r="J167" i="34"/>
  <c r="J119" i="34"/>
  <c r="J131" i="34"/>
  <c r="J100" i="34"/>
  <c r="J71" i="34"/>
  <c r="J58" i="34"/>
  <c r="J30" i="34"/>
  <c r="J235" i="34"/>
  <c r="J205" i="34"/>
  <c r="J156" i="34"/>
  <c r="J168" i="34"/>
  <c r="J120" i="34"/>
  <c r="J110" i="34"/>
  <c r="J104" i="34"/>
  <c r="J72" i="34"/>
  <c r="J59" i="34"/>
  <c r="J16" i="34"/>
  <c r="J240" i="34"/>
  <c r="J206" i="34"/>
  <c r="J190" i="34"/>
  <c r="J157" i="34"/>
  <c r="J169" i="34"/>
  <c r="J121" i="34"/>
  <c r="J111" i="34"/>
  <c r="J105" i="34"/>
  <c r="J73" i="34"/>
  <c r="J60" i="34"/>
  <c r="J17" i="34"/>
  <c r="J241" i="34"/>
  <c r="J210" i="34"/>
  <c r="J191" i="34"/>
  <c r="J158" i="34"/>
  <c r="J170" i="34"/>
  <c r="J122" i="34"/>
  <c r="J112" i="34"/>
  <c r="J106" i="34"/>
  <c r="J74" i="34"/>
  <c r="J61" i="34"/>
  <c r="J18" i="34"/>
  <c r="J242" i="34"/>
  <c r="J211" i="34"/>
  <c r="J192" i="34"/>
  <c r="J159" i="34"/>
  <c r="J171" i="34"/>
  <c r="J123" i="34"/>
  <c r="J113" i="34"/>
  <c r="J80" i="34"/>
  <c r="J75" i="34"/>
  <c r="J62" i="34"/>
  <c r="J19" i="34"/>
  <c r="J243" i="34"/>
  <c r="J244" i="34"/>
  <c r="J197" i="34"/>
  <c r="J125" i="34"/>
  <c r="J198" i="34"/>
  <c r="J126" i="34"/>
  <c r="J248" i="34"/>
  <c r="J199" i="34"/>
  <c r="J127" i="34"/>
  <c r="J54" i="34"/>
  <c r="J160" i="34"/>
  <c r="J161" i="34"/>
  <c r="J39" i="34"/>
  <c r="J162" i="34"/>
  <c r="J95" i="34"/>
  <c r="J40" i="34"/>
  <c r="J213" i="34"/>
  <c r="J96" i="34"/>
  <c r="J41" i="34"/>
  <c r="J172" i="34"/>
  <c r="J81" i="34"/>
  <c r="J215" i="34"/>
  <c r="J22" i="34"/>
  <c r="J23" i="34"/>
  <c r="J144" i="34"/>
  <c r="J196" i="34"/>
  <c r="J76" i="34"/>
  <c r="J247" i="34"/>
  <c r="J38" i="34"/>
  <c r="J212" i="34"/>
  <c r="J163" i="34"/>
  <c r="J214" i="34"/>
  <c r="J20" i="34"/>
  <c r="J82" i="34"/>
  <c r="J66" i="34"/>
  <c r="J67" i="34"/>
  <c r="J124" i="34"/>
  <c r="H235" i="34"/>
  <c r="H247" i="34"/>
  <c r="H192" i="34"/>
  <c r="I203" i="34"/>
  <c r="I212" i="34"/>
  <c r="I218" i="34"/>
  <c r="I145" i="34"/>
  <c r="H157" i="34"/>
  <c r="H163" i="34"/>
  <c r="H169" i="34"/>
  <c r="H121" i="34"/>
  <c r="H127" i="34"/>
  <c r="H100" i="34"/>
  <c r="H112" i="34"/>
  <c r="H59" i="34"/>
  <c r="H68" i="34"/>
  <c r="H74" i="34"/>
  <c r="I40" i="34"/>
  <c r="I20" i="34"/>
  <c r="I30" i="34"/>
  <c r="I248" i="34"/>
  <c r="H205" i="34"/>
  <c r="H150" i="34"/>
  <c r="H151" i="34" s="1"/>
  <c r="I170" i="34"/>
  <c r="I104" i="34"/>
  <c r="I69" i="34"/>
  <c r="I96" i="34"/>
  <c r="H17" i="34"/>
  <c r="H242" i="34"/>
  <c r="H160" i="34"/>
  <c r="H106" i="34"/>
  <c r="I154" i="34"/>
  <c r="I106" i="34"/>
  <c r="H38" i="34"/>
  <c r="H243" i="34"/>
  <c r="I216" i="34"/>
  <c r="H119" i="34"/>
  <c r="H57" i="34"/>
  <c r="H217" i="34"/>
  <c r="I125" i="34"/>
  <c r="I57" i="34"/>
  <c r="H234" i="34"/>
  <c r="I144" i="34"/>
  <c r="H73" i="34"/>
  <c r="I191" i="34"/>
  <c r="I235" i="34"/>
  <c r="I247" i="34"/>
  <c r="I192" i="34"/>
  <c r="H204" i="34"/>
  <c r="H213" i="34"/>
  <c r="H176" i="34"/>
  <c r="H146" i="34"/>
  <c r="I157" i="34"/>
  <c r="I163" i="34"/>
  <c r="I169" i="34"/>
  <c r="I121" i="34"/>
  <c r="I127" i="34"/>
  <c r="I100" i="34"/>
  <c r="I112" i="34"/>
  <c r="I59" i="34"/>
  <c r="I68" i="34"/>
  <c r="I74" i="34"/>
  <c r="H41" i="34"/>
  <c r="H22" i="34"/>
  <c r="I240" i="34"/>
  <c r="I128" i="34"/>
  <c r="I54" i="34"/>
  <c r="H16" i="34"/>
  <c r="I159" i="34"/>
  <c r="I129" i="34"/>
  <c r="I61" i="34"/>
  <c r="H198" i="34"/>
  <c r="H172" i="34"/>
  <c r="H81" i="34"/>
  <c r="I17" i="34"/>
  <c r="I242" i="34"/>
  <c r="I166" i="34"/>
  <c r="I97" i="34"/>
  <c r="I62" i="34"/>
  <c r="H28" i="34"/>
  <c r="H190" i="34"/>
  <c r="H161" i="34"/>
  <c r="H131" i="34"/>
  <c r="H82" i="34"/>
  <c r="I18" i="34"/>
  <c r="I190" i="34"/>
  <c r="H144" i="34"/>
  <c r="I119" i="34"/>
  <c r="I110" i="34"/>
  <c r="H39" i="34"/>
  <c r="H244" i="34"/>
  <c r="H156" i="34"/>
  <c r="H126" i="34"/>
  <c r="H67" i="34"/>
  <c r="I234" i="34"/>
  <c r="H218" i="34"/>
  <c r="H240" i="34"/>
  <c r="H248" i="34"/>
  <c r="H196" i="34"/>
  <c r="I204" i="34"/>
  <c r="I213" i="34"/>
  <c r="I176" i="34"/>
  <c r="I146" i="34"/>
  <c r="H158" i="34"/>
  <c r="H164" i="34"/>
  <c r="H170" i="34"/>
  <c r="H122" i="34"/>
  <c r="H128" i="34"/>
  <c r="H95" i="34"/>
  <c r="H104" i="34"/>
  <c r="H113" i="34"/>
  <c r="H54" i="34"/>
  <c r="H60" i="34"/>
  <c r="H69" i="34"/>
  <c r="H75" i="34"/>
  <c r="I41" i="34"/>
  <c r="I22" i="34"/>
  <c r="I196" i="34"/>
  <c r="H214" i="34"/>
  <c r="H177" i="34"/>
  <c r="I158" i="34"/>
  <c r="I164" i="34"/>
  <c r="I122" i="34"/>
  <c r="I95" i="34"/>
  <c r="I113" i="34"/>
  <c r="I60" i="34"/>
  <c r="I75" i="34"/>
  <c r="H23" i="34"/>
  <c r="I165" i="34"/>
  <c r="I123" i="34"/>
  <c r="I105" i="34"/>
  <c r="I55" i="34"/>
  <c r="I76" i="34"/>
  <c r="H27" i="34"/>
  <c r="I206" i="34"/>
  <c r="I215" i="34"/>
  <c r="H154" i="34"/>
  <c r="H166" i="34"/>
  <c r="H130" i="34"/>
  <c r="H97" i="34"/>
  <c r="H56" i="34"/>
  <c r="H71" i="34"/>
  <c r="I27" i="34"/>
  <c r="I232" i="34"/>
  <c r="H210" i="34"/>
  <c r="H216" i="34"/>
  <c r="I160" i="34"/>
  <c r="I172" i="34"/>
  <c r="I124" i="34"/>
  <c r="I81" i="34"/>
  <c r="I56" i="34"/>
  <c r="H18" i="34"/>
  <c r="H199" i="34"/>
  <c r="I210" i="34"/>
  <c r="H155" i="34"/>
  <c r="H167" i="34"/>
  <c r="H98" i="34"/>
  <c r="H110" i="34"/>
  <c r="H72" i="34"/>
  <c r="I38" i="34"/>
  <c r="I28" i="34"/>
  <c r="I243" i="34"/>
  <c r="I199" i="34"/>
  <c r="H211" i="34"/>
  <c r="I155" i="34"/>
  <c r="I167" i="34"/>
  <c r="I98" i="34"/>
  <c r="I82" i="34"/>
  <c r="I72" i="34"/>
  <c r="H19" i="34"/>
  <c r="H191" i="34"/>
  <c r="I211" i="34"/>
  <c r="I217" i="34"/>
  <c r="H168" i="34"/>
  <c r="H120" i="34"/>
  <c r="H111" i="34"/>
  <c r="H58" i="34"/>
  <c r="I19" i="34"/>
  <c r="I29" i="34"/>
  <c r="H203" i="34"/>
  <c r="H212" i="34"/>
  <c r="H231" i="34"/>
  <c r="H241" i="34"/>
  <c r="H197" i="34"/>
  <c r="I205" i="34"/>
  <c r="I214" i="34"/>
  <c r="I177" i="34"/>
  <c r="I150" i="34"/>
  <c r="I151" i="34" s="1"/>
  <c r="H159" i="34"/>
  <c r="H165" i="34"/>
  <c r="H171" i="34"/>
  <c r="H123" i="34"/>
  <c r="H129" i="34"/>
  <c r="H96" i="34"/>
  <c r="H105" i="34"/>
  <c r="H80" i="34"/>
  <c r="H55" i="34"/>
  <c r="H61" i="34"/>
  <c r="H70" i="34"/>
  <c r="H76" i="34"/>
  <c r="I16" i="34"/>
  <c r="I23" i="34"/>
  <c r="I231" i="34"/>
  <c r="I241" i="34"/>
  <c r="I197" i="34"/>
  <c r="H206" i="34"/>
  <c r="H215" i="34"/>
  <c r="I171" i="34"/>
  <c r="I80" i="34"/>
  <c r="I70" i="34"/>
  <c r="H232" i="34"/>
  <c r="H124" i="34"/>
  <c r="H62" i="34"/>
  <c r="I198" i="34"/>
  <c r="I130" i="34"/>
  <c r="I71" i="34"/>
  <c r="H233" i="34"/>
  <c r="H125" i="34"/>
  <c r="H66" i="34"/>
  <c r="I233" i="34"/>
  <c r="I161" i="34"/>
  <c r="I131" i="34"/>
  <c r="I66" i="34"/>
  <c r="H29" i="34"/>
  <c r="H162" i="34"/>
  <c r="H99" i="34"/>
  <c r="I39" i="34"/>
  <c r="I244" i="34"/>
  <c r="I168" i="34"/>
  <c r="I58" i="34"/>
  <c r="I73" i="34"/>
  <c r="H20" i="34"/>
  <c r="I99" i="34"/>
  <c r="I111" i="34"/>
  <c r="I162" i="34"/>
  <c r="I120" i="34"/>
  <c r="I67" i="34"/>
  <c r="H30" i="34"/>
  <c r="I156" i="34"/>
  <c r="I126" i="34"/>
  <c r="H145" i="34"/>
  <c r="H40" i="34"/>
  <c r="K247" i="34"/>
  <c r="K199" i="34"/>
  <c r="K217" i="34"/>
  <c r="K157" i="34"/>
  <c r="K169" i="34"/>
  <c r="K99" i="34"/>
  <c r="K122" i="34"/>
  <c r="K54" i="34"/>
  <c r="K69" i="34"/>
  <c r="K17" i="34"/>
  <c r="K40" i="34"/>
  <c r="K177" i="34"/>
  <c r="K163" i="34"/>
  <c r="K60" i="34"/>
  <c r="K191" i="34"/>
  <c r="K164" i="34"/>
  <c r="K61" i="34"/>
  <c r="K28" i="34"/>
  <c r="K213" i="34"/>
  <c r="K113" i="34"/>
  <c r="K196" i="34"/>
  <c r="K119" i="34"/>
  <c r="K197" i="34"/>
  <c r="K97" i="34"/>
  <c r="K216" i="34"/>
  <c r="K98" i="34"/>
  <c r="K39" i="34"/>
  <c r="K248" i="34"/>
  <c r="K203" i="34"/>
  <c r="K218" i="34"/>
  <c r="K158" i="34"/>
  <c r="K170" i="34"/>
  <c r="K100" i="34"/>
  <c r="K123" i="34"/>
  <c r="K55" i="34"/>
  <c r="K70" i="34"/>
  <c r="K18" i="34"/>
  <c r="K41" i="34"/>
  <c r="K144" i="34"/>
  <c r="K126" i="34"/>
  <c r="K59" i="34"/>
  <c r="K211" i="34"/>
  <c r="K128" i="34"/>
  <c r="K212" i="34"/>
  <c r="K129" i="34"/>
  <c r="K62" i="34"/>
  <c r="K214" i="34"/>
  <c r="K66" i="34"/>
  <c r="K215" i="34"/>
  <c r="K198" i="34"/>
  <c r="K68" i="34"/>
  <c r="K231" i="34"/>
  <c r="K204" i="34"/>
  <c r="K159" i="34"/>
  <c r="K171" i="34"/>
  <c r="K104" i="34"/>
  <c r="K124" i="34"/>
  <c r="K56" i="34"/>
  <c r="K71" i="34"/>
  <c r="K19" i="34"/>
  <c r="K233" i="34"/>
  <c r="K176" i="34"/>
  <c r="K22" i="34"/>
  <c r="K210" i="34"/>
  <c r="K127" i="34"/>
  <c r="K190" i="34"/>
  <c r="K111" i="34"/>
  <c r="K27" i="34"/>
  <c r="K150" i="34"/>
  <c r="K151" i="34" s="1"/>
  <c r="K112" i="34"/>
  <c r="K76" i="34"/>
  <c r="K192" i="34"/>
  <c r="K95" i="34"/>
  <c r="K29" i="34"/>
  <c r="K166" i="34"/>
  <c r="K81" i="34"/>
  <c r="K155" i="34"/>
  <c r="K67" i="34"/>
  <c r="K156" i="34"/>
  <c r="K232" i="34"/>
  <c r="K205" i="34"/>
  <c r="K160" i="34"/>
  <c r="K172" i="34"/>
  <c r="K105" i="34"/>
  <c r="K125" i="34"/>
  <c r="K57" i="34"/>
  <c r="K72" i="34"/>
  <c r="K20" i="34"/>
  <c r="K206" i="34"/>
  <c r="K161" i="34"/>
  <c r="K106" i="34"/>
  <c r="K58" i="34"/>
  <c r="K73" i="34"/>
  <c r="K234" i="34"/>
  <c r="K145" i="34"/>
  <c r="K162" i="34"/>
  <c r="K110" i="34"/>
  <c r="K74" i="34"/>
  <c r="K23" i="34"/>
  <c r="K235" i="34"/>
  <c r="K146" i="34"/>
  <c r="K75" i="34"/>
  <c r="K240" i="34"/>
  <c r="K241" i="34"/>
  <c r="K165" i="34"/>
  <c r="K130" i="34"/>
  <c r="K80" i="34"/>
  <c r="K242" i="34"/>
  <c r="K154" i="34"/>
  <c r="K96" i="34"/>
  <c r="K131" i="34"/>
  <c r="K30" i="34"/>
  <c r="K243" i="34"/>
  <c r="K167" i="34"/>
  <c r="K120" i="34"/>
  <c r="K82" i="34"/>
  <c r="K38" i="34"/>
  <c r="K244" i="34"/>
  <c r="K168" i="34"/>
  <c r="K121" i="34"/>
  <c r="K16" i="34"/>
  <c r="E111" i="34"/>
  <c r="D111" i="34"/>
  <c r="F111" i="34"/>
  <c r="G111" i="34"/>
  <c r="D112" i="34"/>
  <c r="D110" i="34"/>
  <c r="G110" i="34"/>
  <c r="E112" i="34"/>
  <c r="F146" i="34"/>
  <c r="E110" i="34"/>
  <c r="F112" i="34"/>
  <c r="G150" i="34"/>
  <c r="G151" i="34" s="1"/>
  <c r="G112" i="34"/>
  <c r="F150" i="34"/>
  <c r="F151" i="34" s="1"/>
  <c r="D113" i="34"/>
  <c r="E150" i="34"/>
  <c r="E151" i="34" s="1"/>
  <c r="E113" i="34"/>
  <c r="D150" i="34"/>
  <c r="F113" i="34"/>
  <c r="G113" i="34"/>
  <c r="D146" i="34"/>
  <c r="E146" i="34"/>
  <c r="F110" i="34"/>
  <c r="G146" i="34"/>
  <c r="F241" i="34"/>
  <c r="D243" i="34"/>
  <c r="G241" i="34"/>
  <c r="D242" i="34"/>
  <c r="F242" i="34"/>
  <c r="E241" i="34"/>
  <c r="E243" i="34"/>
  <c r="F243" i="34"/>
  <c r="G243" i="34"/>
  <c r="E242" i="34"/>
  <c r="G242" i="34"/>
  <c r="D241" i="34"/>
  <c r="G244" i="34"/>
  <c r="G235" i="34"/>
  <c r="G232" i="34"/>
  <c r="F217" i="34"/>
  <c r="F214" i="34"/>
  <c r="F211" i="34"/>
  <c r="F205" i="34"/>
  <c r="E199" i="34"/>
  <c r="E196" i="34"/>
  <c r="E190" i="34"/>
  <c r="E172" i="34"/>
  <c r="E169" i="34"/>
  <c r="E166" i="34"/>
  <c r="E163" i="34"/>
  <c r="E160" i="34"/>
  <c r="E157" i="34"/>
  <c r="E154" i="34"/>
  <c r="E131" i="34"/>
  <c r="E128" i="34"/>
  <c r="E125" i="34"/>
  <c r="E122" i="34"/>
  <c r="E119" i="34"/>
  <c r="E104" i="34"/>
  <c r="E98" i="34"/>
  <c r="E95" i="34"/>
  <c r="E80" i="34"/>
  <c r="E74" i="34"/>
  <c r="E71" i="34"/>
  <c r="E68" i="34"/>
  <c r="E62" i="34"/>
  <c r="E59" i="34"/>
  <c r="E56" i="34"/>
  <c r="E41" i="34"/>
  <c r="E38" i="34"/>
  <c r="D28" i="34"/>
  <c r="G17" i="34"/>
  <c r="D162" i="34"/>
  <c r="D106" i="34"/>
  <c r="D67" i="34"/>
  <c r="G23" i="34"/>
  <c r="E234" i="34"/>
  <c r="G191" i="34"/>
  <c r="G158" i="34"/>
  <c r="G123" i="34"/>
  <c r="G81" i="34"/>
  <c r="G57" i="34"/>
  <c r="E16" i="34"/>
  <c r="G206" i="34"/>
  <c r="F167" i="34"/>
  <c r="F129" i="34"/>
  <c r="F96" i="34"/>
  <c r="F69" i="34"/>
  <c r="F39" i="34"/>
  <c r="F244" i="34"/>
  <c r="F235" i="34"/>
  <c r="F232" i="34"/>
  <c r="E217" i="34"/>
  <c r="E214" i="34"/>
  <c r="E211" i="34"/>
  <c r="D205" i="34"/>
  <c r="D199" i="34"/>
  <c r="D196" i="34"/>
  <c r="D190" i="34"/>
  <c r="D172" i="34"/>
  <c r="D169" i="34"/>
  <c r="D166" i="34"/>
  <c r="D163" i="34"/>
  <c r="D160" i="34"/>
  <c r="D157" i="34"/>
  <c r="D154" i="34"/>
  <c r="D131" i="34"/>
  <c r="D128" i="34"/>
  <c r="D125" i="34"/>
  <c r="D122" i="34"/>
  <c r="D119" i="34"/>
  <c r="D104" i="34"/>
  <c r="D98" i="34"/>
  <c r="D95" i="34"/>
  <c r="D80" i="34"/>
  <c r="D74" i="34"/>
  <c r="D71" i="34"/>
  <c r="D68" i="34"/>
  <c r="D62" i="34"/>
  <c r="D59" i="34"/>
  <c r="D56" i="34"/>
  <c r="D41" i="34"/>
  <c r="D38" i="34"/>
  <c r="G27" i="34"/>
  <c r="G20" i="34"/>
  <c r="F17" i="34"/>
  <c r="D165" i="34"/>
  <c r="D100" i="34"/>
  <c r="D70" i="34"/>
  <c r="D55" i="34"/>
  <c r="F16" i="34"/>
  <c r="D210" i="34"/>
  <c r="G167" i="34"/>
  <c r="G129" i="34"/>
  <c r="G96" i="34"/>
  <c r="G60" i="34"/>
  <c r="F23" i="34"/>
  <c r="G212" i="34"/>
  <c r="F170" i="34"/>
  <c r="F144" i="34"/>
  <c r="F123" i="34"/>
  <c r="F75" i="34"/>
  <c r="F54" i="34"/>
  <c r="E244" i="34"/>
  <c r="E235" i="34"/>
  <c r="D232" i="34"/>
  <c r="D217" i="34"/>
  <c r="D214" i="34"/>
  <c r="D211" i="34"/>
  <c r="G204" i="34"/>
  <c r="G198" i="34"/>
  <c r="G192" i="34"/>
  <c r="G177" i="34"/>
  <c r="G171" i="34"/>
  <c r="G168" i="34"/>
  <c r="G165" i="34"/>
  <c r="G162" i="34"/>
  <c r="G159" i="34"/>
  <c r="G156" i="34"/>
  <c r="G145" i="34"/>
  <c r="G130" i="34"/>
  <c r="G127" i="34"/>
  <c r="G124" i="34"/>
  <c r="G121" i="34"/>
  <c r="G106" i="34"/>
  <c r="G100" i="34"/>
  <c r="G97" i="34"/>
  <c r="G82" i="34"/>
  <c r="G76" i="34"/>
  <c r="G73" i="34"/>
  <c r="G70" i="34"/>
  <c r="G67" i="34"/>
  <c r="G61" i="34"/>
  <c r="G58" i="34"/>
  <c r="G55" i="34"/>
  <c r="G40" i="34"/>
  <c r="F30" i="34"/>
  <c r="F27" i="34"/>
  <c r="F20" i="34"/>
  <c r="E17" i="34"/>
  <c r="D168" i="34"/>
  <c r="D121" i="34"/>
  <c r="D73" i="34"/>
  <c r="D40" i="34"/>
  <c r="D216" i="34"/>
  <c r="G197" i="34"/>
  <c r="G161" i="34"/>
  <c r="G105" i="34"/>
  <c r="G69" i="34"/>
  <c r="G39" i="34"/>
  <c r="D234" i="34"/>
  <c r="F191" i="34"/>
  <c r="F155" i="34"/>
  <c r="F99" i="34"/>
  <c r="F66" i="34"/>
  <c r="E23" i="34"/>
  <c r="D244" i="34"/>
  <c r="D235" i="34"/>
  <c r="G231" i="34"/>
  <c r="G216" i="34"/>
  <c r="G213" i="34"/>
  <c r="G210" i="34"/>
  <c r="F204" i="34"/>
  <c r="F198" i="34"/>
  <c r="F192" i="34"/>
  <c r="F177" i="34"/>
  <c r="F171" i="34"/>
  <c r="F168" i="34"/>
  <c r="F165" i="34"/>
  <c r="F162" i="34"/>
  <c r="F159" i="34"/>
  <c r="F156" i="34"/>
  <c r="F145" i="34"/>
  <c r="F130" i="34"/>
  <c r="F127" i="34"/>
  <c r="F124" i="34"/>
  <c r="F121" i="34"/>
  <c r="F106" i="34"/>
  <c r="F100" i="34"/>
  <c r="F97" i="34"/>
  <c r="F82" i="34"/>
  <c r="F76" i="34"/>
  <c r="F73" i="34"/>
  <c r="F70" i="34"/>
  <c r="F67" i="34"/>
  <c r="F61" i="34"/>
  <c r="F58" i="34"/>
  <c r="F55" i="34"/>
  <c r="F40" i="34"/>
  <c r="E30" i="34"/>
  <c r="E27" i="34"/>
  <c r="E20" i="34"/>
  <c r="D17" i="34"/>
  <c r="D171" i="34"/>
  <c r="D124" i="34"/>
  <c r="D76" i="34"/>
  <c r="G29" i="34"/>
  <c r="D231" i="34"/>
  <c r="G176" i="34"/>
  <c r="G155" i="34"/>
  <c r="G120" i="34"/>
  <c r="G72" i="34"/>
  <c r="F29" i="34"/>
  <c r="G218" i="34"/>
  <c r="F176" i="34"/>
  <c r="F161" i="34"/>
  <c r="F120" i="34"/>
  <c r="F72" i="34"/>
  <c r="E29" i="34"/>
  <c r="G248" i="34"/>
  <c r="G234" i="34"/>
  <c r="F231" i="34"/>
  <c r="F216" i="34"/>
  <c r="F213" i="34"/>
  <c r="F210" i="34"/>
  <c r="E204" i="34"/>
  <c r="E198" i="34"/>
  <c r="E192" i="34"/>
  <c r="E177" i="34"/>
  <c r="E171" i="34"/>
  <c r="E168" i="34"/>
  <c r="E165" i="34"/>
  <c r="E162" i="34"/>
  <c r="E159" i="34"/>
  <c r="E156" i="34"/>
  <c r="E145" i="34"/>
  <c r="E130" i="34"/>
  <c r="E127" i="34"/>
  <c r="E124" i="34"/>
  <c r="E121" i="34"/>
  <c r="E106" i="34"/>
  <c r="E100" i="34"/>
  <c r="E97" i="34"/>
  <c r="E82" i="34"/>
  <c r="E76" i="34"/>
  <c r="E73" i="34"/>
  <c r="E70" i="34"/>
  <c r="E67" i="34"/>
  <c r="E61" i="34"/>
  <c r="E58" i="34"/>
  <c r="E55" i="34"/>
  <c r="E40" i="34"/>
  <c r="D30" i="34"/>
  <c r="D27" i="34"/>
  <c r="D20" i="34"/>
  <c r="G16" i="34"/>
  <c r="F248" i="34"/>
  <c r="F234" i="34"/>
  <c r="E231" i="34"/>
  <c r="E216" i="34"/>
  <c r="E213" i="34"/>
  <c r="E210" i="34"/>
  <c r="D204" i="34"/>
  <c r="D198" i="34"/>
  <c r="D192" i="34"/>
  <c r="D177" i="34"/>
  <c r="D159" i="34"/>
  <c r="D156" i="34"/>
  <c r="D145" i="34"/>
  <c r="D130" i="34"/>
  <c r="D127" i="34"/>
  <c r="D97" i="34"/>
  <c r="D82" i="34"/>
  <c r="D61" i="34"/>
  <c r="D58" i="34"/>
  <c r="G19" i="34"/>
  <c r="E248" i="34"/>
  <c r="D213" i="34"/>
  <c r="G203" i="34"/>
  <c r="G170" i="34"/>
  <c r="G164" i="34"/>
  <c r="G144" i="34"/>
  <c r="G126" i="34"/>
  <c r="G99" i="34"/>
  <c r="G75" i="34"/>
  <c r="G66" i="34"/>
  <c r="G54" i="34"/>
  <c r="E19" i="34"/>
  <c r="D248" i="34"/>
  <c r="G215" i="34"/>
  <c r="F203" i="34"/>
  <c r="F197" i="34"/>
  <c r="F164" i="34"/>
  <c r="F158" i="34"/>
  <c r="F126" i="34"/>
  <c r="F105" i="34"/>
  <c r="F81" i="34"/>
  <c r="F60" i="34"/>
  <c r="F57" i="34"/>
  <c r="D19" i="34"/>
  <c r="F247" i="34"/>
  <c r="F240" i="34"/>
  <c r="F233" i="34"/>
  <c r="E218" i="34"/>
  <c r="E215" i="34"/>
  <c r="E212" i="34"/>
  <c r="E206" i="34"/>
  <c r="D203" i="34"/>
  <c r="D197" i="34"/>
  <c r="D191" i="34"/>
  <c r="D176" i="34"/>
  <c r="D170" i="34"/>
  <c r="D167" i="34"/>
  <c r="D164" i="34"/>
  <c r="D161" i="34"/>
  <c r="D158" i="34"/>
  <c r="D155" i="34"/>
  <c r="D144" i="34"/>
  <c r="D129" i="34"/>
  <c r="D126" i="34"/>
  <c r="D123" i="34"/>
  <c r="D120" i="34"/>
  <c r="D105" i="34"/>
  <c r="D99" i="34"/>
  <c r="D96" i="34"/>
  <c r="D81" i="34"/>
  <c r="D75" i="34"/>
  <c r="D72" i="34"/>
  <c r="D69" i="34"/>
  <c r="D66" i="34"/>
  <c r="D60" i="34"/>
  <c r="D57" i="34"/>
  <c r="D54" i="34"/>
  <c r="D39" i="34"/>
  <c r="G28" i="34"/>
  <c r="G22" i="34"/>
  <c r="F18" i="34"/>
  <c r="G217" i="34"/>
  <c r="F199" i="34"/>
  <c r="F190" i="34"/>
  <c r="F169" i="34"/>
  <c r="F163" i="34"/>
  <c r="F157" i="34"/>
  <c r="F131" i="34"/>
  <c r="F125" i="34"/>
  <c r="F119" i="34"/>
  <c r="F98" i="34"/>
  <c r="F80" i="34"/>
  <c r="F71" i="34"/>
  <c r="F62" i="34"/>
  <c r="F56" i="34"/>
  <c r="F38" i="34"/>
  <c r="E22" i="34"/>
  <c r="D16" i="34"/>
  <c r="E247" i="34"/>
  <c r="E240" i="34"/>
  <c r="E233" i="34"/>
  <c r="D218" i="34"/>
  <c r="D215" i="34"/>
  <c r="D212" i="34"/>
  <c r="D206" i="34"/>
  <c r="G199" i="34"/>
  <c r="G196" i="34"/>
  <c r="G190" i="34"/>
  <c r="G172" i="34"/>
  <c r="G169" i="34"/>
  <c r="G166" i="34"/>
  <c r="G163" i="34"/>
  <c r="G160" i="34"/>
  <c r="G157" i="34"/>
  <c r="G154" i="34"/>
  <c r="G131" i="34"/>
  <c r="G128" i="34"/>
  <c r="G125" i="34"/>
  <c r="G122" i="34"/>
  <c r="G119" i="34"/>
  <c r="G104" i="34"/>
  <c r="G98" i="34"/>
  <c r="G95" i="34"/>
  <c r="G80" i="34"/>
  <c r="G74" i="34"/>
  <c r="G71" i="34"/>
  <c r="G68" i="34"/>
  <c r="G62" i="34"/>
  <c r="G59" i="34"/>
  <c r="G56" i="34"/>
  <c r="G41" i="34"/>
  <c r="G38" i="34"/>
  <c r="F28" i="34"/>
  <c r="F22" i="34"/>
  <c r="E18" i="34"/>
  <c r="D247" i="34"/>
  <c r="D240" i="34"/>
  <c r="D233" i="34"/>
  <c r="G214" i="34"/>
  <c r="G211" i="34"/>
  <c r="G205" i="34"/>
  <c r="F196" i="34"/>
  <c r="F172" i="34"/>
  <c r="F166" i="34"/>
  <c r="F160" i="34"/>
  <c r="F154" i="34"/>
  <c r="F128" i="34"/>
  <c r="F122" i="34"/>
  <c r="F104" i="34"/>
  <c r="F95" i="34"/>
  <c r="F74" i="34"/>
  <c r="F68" i="34"/>
  <c r="F59" i="34"/>
  <c r="F41" i="34"/>
  <c r="E28" i="34"/>
  <c r="D18" i="34"/>
  <c r="E197" i="34"/>
  <c r="E123" i="34"/>
  <c r="E54" i="34"/>
  <c r="E164" i="34"/>
  <c r="E75" i="34"/>
  <c r="F215" i="34"/>
  <c r="E191" i="34"/>
  <c r="E120" i="34"/>
  <c r="E39" i="34"/>
  <c r="E81" i="34"/>
  <c r="F218" i="34"/>
  <c r="E176" i="34"/>
  <c r="E105" i="34"/>
  <c r="D29" i="34"/>
  <c r="E161" i="34"/>
  <c r="E72" i="34"/>
  <c r="E170" i="34"/>
  <c r="E99" i="34"/>
  <c r="D23" i="34"/>
  <c r="G233" i="34"/>
  <c r="E155" i="34"/>
  <c r="G247" i="34"/>
  <c r="E167" i="34"/>
  <c r="E96" i="34"/>
  <c r="G18" i="34"/>
  <c r="G240" i="34"/>
  <c r="E158" i="34"/>
  <c r="E69" i="34"/>
  <c r="F212" i="34"/>
  <c r="E144" i="34"/>
  <c r="E66" i="34"/>
  <c r="E129" i="34"/>
  <c r="E203" i="34"/>
  <c r="E126" i="34"/>
  <c r="F206" i="34"/>
  <c r="E60" i="34"/>
  <c r="E57" i="34"/>
  <c r="G30" i="34"/>
  <c r="F19" i="34"/>
  <c r="O42" i="28"/>
  <c r="N42" i="28"/>
  <c r="M42" i="28"/>
  <c r="L42" i="28"/>
  <c r="K42" i="28"/>
  <c r="J42" i="28"/>
  <c r="I42" i="28"/>
  <c r="H42" i="28"/>
  <c r="G42" i="28"/>
  <c r="F42" i="28"/>
  <c r="E42" i="28"/>
  <c r="D42" i="28"/>
  <c r="B41" i="28"/>
  <c r="B40" i="28"/>
  <c r="B39" i="28"/>
  <c r="B38" i="28"/>
  <c r="B37" i="28"/>
  <c r="B36" i="28"/>
  <c r="P34" i="28"/>
  <c r="O42" i="30"/>
  <c r="N42" i="30"/>
  <c r="M42" i="30"/>
  <c r="L42" i="30"/>
  <c r="K42" i="30"/>
  <c r="J42" i="30"/>
  <c r="P33" i="30"/>
  <c r="L242" i="34" l="1"/>
  <c r="J207" i="34"/>
  <c r="J31" i="34"/>
  <c r="J107" i="34"/>
  <c r="J147" i="34"/>
  <c r="J114" i="34"/>
  <c r="J193" i="34"/>
  <c r="J63" i="34"/>
  <c r="J236" i="34"/>
  <c r="J173" i="34"/>
  <c r="J77" i="34"/>
  <c r="J101" i="34"/>
  <c r="J21" i="34"/>
  <c r="J24" i="34" s="1"/>
  <c r="J200" i="34"/>
  <c r="L72" i="34"/>
  <c r="H63" i="34"/>
  <c r="I77" i="34"/>
  <c r="H207" i="34"/>
  <c r="I21" i="34"/>
  <c r="I24" i="34" s="1"/>
  <c r="H173" i="34"/>
  <c r="I114" i="34"/>
  <c r="H193" i="34"/>
  <c r="H21" i="34"/>
  <c r="H24" i="34" s="1"/>
  <c r="H101" i="34"/>
  <c r="I207" i="34"/>
  <c r="H77" i="34"/>
  <c r="H200" i="34"/>
  <c r="I31" i="34"/>
  <c r="H114" i="34"/>
  <c r="H31" i="34"/>
  <c r="H107" i="34"/>
  <c r="I173" i="34"/>
  <c r="I200" i="34"/>
  <c r="H236" i="34"/>
  <c r="H147" i="34"/>
  <c r="I107" i="34"/>
  <c r="L16" i="34"/>
  <c r="L163" i="34"/>
  <c r="L99" i="34"/>
  <c r="L23" i="34"/>
  <c r="L161" i="34"/>
  <c r="L159" i="34"/>
  <c r="L157" i="34"/>
  <c r="L95" i="34"/>
  <c r="L74" i="34"/>
  <c r="L69" i="34"/>
  <c r="L155" i="34"/>
  <c r="L145" i="34"/>
  <c r="L62" i="34"/>
  <c r="L131" i="34"/>
  <c r="L158" i="34"/>
  <c r="L156" i="34"/>
  <c r="L231" i="34"/>
  <c r="L55" i="34"/>
  <c r="L68" i="34"/>
  <c r="L154" i="34"/>
  <c r="L18" i="34"/>
  <c r="L75" i="34"/>
  <c r="L20" i="34"/>
  <c r="L81" i="34"/>
  <c r="L27" i="34"/>
  <c r="L234" i="34"/>
  <c r="L28" i="34"/>
  <c r="L146" i="34"/>
  <c r="N146" i="34" s="1"/>
  <c r="L164" i="34"/>
  <c r="L177" i="34"/>
  <c r="L160" i="34"/>
  <c r="L30" i="34"/>
  <c r="L124" i="34"/>
  <c r="L165" i="34"/>
  <c r="L170" i="34"/>
  <c r="L198" i="34"/>
  <c r="L235" i="34"/>
  <c r="L166" i="34"/>
  <c r="L150" i="34"/>
  <c r="L110" i="34"/>
  <c r="L215" i="34"/>
  <c r="L105" i="34"/>
  <c r="L176" i="34"/>
  <c r="L58" i="34"/>
  <c r="L204" i="34"/>
  <c r="L17" i="34"/>
  <c r="L244" i="34"/>
  <c r="L216" i="34"/>
  <c r="L211" i="34"/>
  <c r="L98" i="34"/>
  <c r="L169" i="34"/>
  <c r="L112" i="34"/>
  <c r="N112" i="34" s="1"/>
  <c r="L233" i="34"/>
  <c r="L218" i="34"/>
  <c r="L39" i="34"/>
  <c r="L120" i="34"/>
  <c r="L191" i="34"/>
  <c r="L61" i="34"/>
  <c r="L40" i="34"/>
  <c r="L214" i="34"/>
  <c r="L104" i="34"/>
  <c r="L172" i="34"/>
  <c r="L70" i="34"/>
  <c r="L100" i="34"/>
  <c r="L96" i="34"/>
  <c r="L171" i="34"/>
  <c r="L119" i="34"/>
  <c r="L67" i="34"/>
  <c r="L247" i="34"/>
  <c r="L126" i="34"/>
  <c r="L97" i="34"/>
  <c r="L122" i="34"/>
  <c r="L106" i="34"/>
  <c r="L111" i="34"/>
  <c r="N111" i="34" s="1"/>
  <c r="L127" i="34"/>
  <c r="L168" i="34"/>
  <c r="L56" i="34"/>
  <c r="L125" i="34"/>
  <c r="L199" i="34"/>
  <c r="L162" i="34"/>
  <c r="L71" i="34"/>
  <c r="L213" i="34"/>
  <c r="L76" i="34"/>
  <c r="L206" i="34"/>
  <c r="L167" i="34"/>
  <c r="L248" i="34"/>
  <c r="L192" i="34"/>
  <c r="L80" i="34"/>
  <c r="L212" i="34"/>
  <c r="L19" i="34"/>
  <c r="L240" i="34"/>
  <c r="L54" i="34"/>
  <c r="L123" i="34"/>
  <c r="L197" i="34"/>
  <c r="L82" i="34"/>
  <c r="L73" i="34"/>
  <c r="L217" i="34"/>
  <c r="L38" i="34"/>
  <c r="L190" i="34"/>
  <c r="L113" i="34"/>
  <c r="N113" i="34" s="1"/>
  <c r="G124" i="27" s="1"/>
  <c r="L57" i="34"/>
  <c r="L203" i="34"/>
  <c r="L121" i="34"/>
  <c r="L41" i="34"/>
  <c r="L196" i="34"/>
  <c r="L243" i="34"/>
  <c r="N243" i="34" s="1"/>
  <c r="G269" i="27" s="1"/>
  <c r="F35" i="12" s="1"/>
  <c r="L60" i="34"/>
  <c r="L129" i="34"/>
  <c r="L29" i="34"/>
  <c r="L66" i="34"/>
  <c r="L144" i="34"/>
  <c r="L130" i="34"/>
  <c r="L210" i="34"/>
  <c r="L59" i="34"/>
  <c r="L128" i="34"/>
  <c r="L241" i="34"/>
  <c r="N241" i="34" s="1"/>
  <c r="G267" i="27" s="1"/>
  <c r="K31" i="34"/>
  <c r="K77" i="34"/>
  <c r="K63" i="34"/>
  <c r="K200" i="34"/>
  <c r="K101" i="34"/>
  <c r="K147" i="34"/>
  <c r="K107" i="34"/>
  <c r="K207" i="34"/>
  <c r="K236" i="34"/>
  <c r="K193" i="34"/>
  <c r="K21" i="34"/>
  <c r="K24" i="34" s="1"/>
  <c r="K173" i="34"/>
  <c r="K114" i="34"/>
  <c r="F114" i="34"/>
  <c r="E114" i="34"/>
  <c r="G114" i="34"/>
  <c r="D151" i="34"/>
  <c r="D114" i="34"/>
  <c r="G147" i="34"/>
  <c r="F147" i="34"/>
  <c r="G63" i="34"/>
  <c r="G200" i="34"/>
  <c r="G31" i="34"/>
  <c r="G207" i="34"/>
  <c r="G21" i="34"/>
  <c r="G24" i="34" s="1"/>
  <c r="G107" i="34"/>
  <c r="G77" i="34"/>
  <c r="G236" i="34"/>
  <c r="G101" i="34"/>
  <c r="G173" i="34"/>
  <c r="G193" i="34"/>
  <c r="F31" i="34"/>
  <c r="F193" i="34"/>
  <c r="F21" i="34"/>
  <c r="F24" i="34" s="1"/>
  <c r="F107" i="34"/>
  <c r="F77" i="34"/>
  <c r="F207" i="34"/>
  <c r="F63" i="34"/>
  <c r="F101" i="34"/>
  <c r="F200" i="34"/>
  <c r="F173" i="34"/>
  <c r="F236" i="34"/>
  <c r="O93" i="28"/>
  <c r="N93" i="28"/>
  <c r="M93" i="28"/>
  <c r="L93" i="28"/>
  <c r="K93" i="28"/>
  <c r="J93" i="28"/>
  <c r="I93" i="28"/>
  <c r="H93" i="28"/>
  <c r="G93" i="28"/>
  <c r="F93" i="28"/>
  <c r="E93" i="28"/>
  <c r="O92" i="28"/>
  <c r="N92" i="28"/>
  <c r="M92" i="28"/>
  <c r="L92" i="28"/>
  <c r="K92" i="28"/>
  <c r="J92" i="28"/>
  <c r="I92" i="28"/>
  <c r="H92" i="28"/>
  <c r="G92" i="28"/>
  <c r="F92" i="28"/>
  <c r="E92" i="28"/>
  <c r="O90" i="28"/>
  <c r="N90" i="28"/>
  <c r="M90" i="28"/>
  <c r="L90" i="28"/>
  <c r="K90" i="28"/>
  <c r="J90" i="28"/>
  <c r="I90" i="28"/>
  <c r="H90" i="28"/>
  <c r="G90" i="28"/>
  <c r="F90" i="28"/>
  <c r="E90" i="28"/>
  <c r="O84" i="28"/>
  <c r="N84" i="28"/>
  <c r="M84" i="28"/>
  <c r="L84" i="28"/>
  <c r="K84" i="28"/>
  <c r="J84" i="28"/>
  <c r="I84" i="28"/>
  <c r="H84" i="28"/>
  <c r="G84" i="28"/>
  <c r="F84" i="28"/>
  <c r="E84" i="28"/>
  <c r="O83" i="28"/>
  <c r="N83" i="28"/>
  <c r="M83" i="28"/>
  <c r="L83" i="28"/>
  <c r="K83" i="28"/>
  <c r="J83" i="28"/>
  <c r="I83" i="28"/>
  <c r="H83" i="28"/>
  <c r="G83" i="28"/>
  <c r="F83" i="28"/>
  <c r="E83" i="28"/>
  <c r="O82" i="28"/>
  <c r="N82" i="28"/>
  <c r="M82" i="28"/>
  <c r="L82" i="28"/>
  <c r="K82" i="28"/>
  <c r="J82" i="28"/>
  <c r="I82" i="28"/>
  <c r="H82" i="28"/>
  <c r="G82" i="28"/>
  <c r="F82" i="28"/>
  <c r="E82" i="28"/>
  <c r="O81" i="28"/>
  <c r="N81" i="28"/>
  <c r="M81" i="28"/>
  <c r="L81" i="28"/>
  <c r="K81" i="28"/>
  <c r="J81" i="28"/>
  <c r="I81" i="28"/>
  <c r="H81" i="28"/>
  <c r="G81" i="28"/>
  <c r="F81" i="28"/>
  <c r="E81" i="28"/>
  <c r="O80" i="28"/>
  <c r="N80" i="28"/>
  <c r="M80" i="28"/>
  <c r="L80" i="28"/>
  <c r="K80" i="28"/>
  <c r="J80" i="28"/>
  <c r="I80" i="28"/>
  <c r="H80" i="28"/>
  <c r="G80" i="28"/>
  <c r="F80" i="28"/>
  <c r="E80" i="28"/>
  <c r="O79" i="28"/>
  <c r="N79" i="28"/>
  <c r="M79" i="28"/>
  <c r="L79" i="28"/>
  <c r="K79" i="28"/>
  <c r="J79" i="28"/>
  <c r="I79" i="28"/>
  <c r="H79" i="28"/>
  <c r="G79" i="28"/>
  <c r="F79" i="28"/>
  <c r="E79" i="28"/>
  <c r="O78" i="28"/>
  <c r="N78" i="28"/>
  <c r="M78" i="28"/>
  <c r="L78" i="28"/>
  <c r="K78" i="28"/>
  <c r="J78" i="28"/>
  <c r="I78" i="28"/>
  <c r="H78" i="28"/>
  <c r="G78" i="28"/>
  <c r="F78" i="28"/>
  <c r="E78" i="28"/>
  <c r="D93" i="28"/>
  <c r="D92" i="28"/>
  <c r="D90" i="28"/>
  <c r="D84" i="28"/>
  <c r="D83" i="28"/>
  <c r="D82" i="28"/>
  <c r="D81" i="28"/>
  <c r="D80" i="28"/>
  <c r="D79" i="28"/>
  <c r="D78" i="28"/>
  <c r="N17" i="54"/>
  <c r="AB31" i="54"/>
  <c r="O70" i="28"/>
  <c r="N70" i="28"/>
  <c r="M70" i="28"/>
  <c r="L70" i="28"/>
  <c r="K70" i="28"/>
  <c r="J70" i="28"/>
  <c r="I70" i="28"/>
  <c r="H70" i="28"/>
  <c r="G70" i="28"/>
  <c r="F70" i="28"/>
  <c r="E70" i="28"/>
  <c r="O69" i="28"/>
  <c r="N69" i="28"/>
  <c r="M69" i="28"/>
  <c r="L69" i="28"/>
  <c r="K69" i="28"/>
  <c r="J69" i="28"/>
  <c r="I69" i="28"/>
  <c r="H69" i="28"/>
  <c r="G69" i="28"/>
  <c r="F69" i="28"/>
  <c r="E69" i="28"/>
  <c r="O68" i="28"/>
  <c r="N68" i="28"/>
  <c r="M68" i="28"/>
  <c r="L68" i="28"/>
  <c r="K68" i="28"/>
  <c r="J68" i="28"/>
  <c r="I68" i="28"/>
  <c r="H68" i="28"/>
  <c r="G68" i="28"/>
  <c r="F68" i="28"/>
  <c r="E68" i="28"/>
  <c r="D70" i="28"/>
  <c r="D69" i="28"/>
  <c r="D68" i="28"/>
  <c r="O51" i="28"/>
  <c r="N51" i="28"/>
  <c r="M51" i="28"/>
  <c r="L51" i="28"/>
  <c r="K51" i="28"/>
  <c r="J51" i="28"/>
  <c r="I51" i="28"/>
  <c r="H51" i="28"/>
  <c r="G51" i="28"/>
  <c r="F51" i="28"/>
  <c r="E51" i="28"/>
  <c r="O50" i="28"/>
  <c r="N50" i="28"/>
  <c r="M50" i="28"/>
  <c r="L50" i="28"/>
  <c r="K50" i="28"/>
  <c r="J50" i="28"/>
  <c r="I50" i="28"/>
  <c r="H50" i="28"/>
  <c r="G50" i="28"/>
  <c r="F50" i="28"/>
  <c r="E50" i="28"/>
  <c r="O49" i="28"/>
  <c r="N49" i="28"/>
  <c r="M49" i="28"/>
  <c r="L49" i="28"/>
  <c r="K49" i="28"/>
  <c r="J49" i="28"/>
  <c r="I49" i="28"/>
  <c r="H49" i="28"/>
  <c r="G49" i="28"/>
  <c r="F49" i="28"/>
  <c r="E49" i="28"/>
  <c r="D51" i="28"/>
  <c r="D50" i="28"/>
  <c r="D49" i="28"/>
  <c r="O27" i="28"/>
  <c r="N27" i="28"/>
  <c r="M27" i="28"/>
  <c r="L27" i="28"/>
  <c r="K27" i="28"/>
  <c r="J27" i="28"/>
  <c r="I27" i="28"/>
  <c r="H27" i="28"/>
  <c r="G27" i="28"/>
  <c r="F27" i="28"/>
  <c r="E27" i="28"/>
  <c r="O26" i="28"/>
  <c r="N26" i="28"/>
  <c r="M26" i="28"/>
  <c r="L26" i="28"/>
  <c r="K26" i="28"/>
  <c r="J26" i="28"/>
  <c r="I26" i="28"/>
  <c r="H26" i="28"/>
  <c r="G26" i="28"/>
  <c r="F26" i="28"/>
  <c r="E26" i="28"/>
  <c r="O25" i="28"/>
  <c r="N25" i="28"/>
  <c r="M25" i="28"/>
  <c r="L25" i="28"/>
  <c r="K25" i="28"/>
  <c r="J25" i="28"/>
  <c r="I25" i="28"/>
  <c r="H25" i="28"/>
  <c r="G25" i="28"/>
  <c r="F25" i="28"/>
  <c r="E25" i="28"/>
  <c r="D27" i="28"/>
  <c r="D26" i="28"/>
  <c r="D25" i="28"/>
  <c r="AB51" i="54"/>
  <c r="N51" i="54"/>
  <c r="O92" i="30"/>
  <c r="N92" i="30"/>
  <c r="M92" i="30"/>
  <c r="L92" i="30"/>
  <c r="K92" i="30"/>
  <c r="J92" i="30"/>
  <c r="I92" i="30"/>
  <c r="H92" i="30"/>
  <c r="G92" i="30"/>
  <c r="F92" i="30"/>
  <c r="E92" i="30"/>
  <c r="O86" i="30"/>
  <c r="N86" i="30"/>
  <c r="M86" i="30"/>
  <c r="L86" i="30"/>
  <c r="K86" i="30"/>
  <c r="J86" i="30"/>
  <c r="I86" i="30"/>
  <c r="H86" i="30"/>
  <c r="G86" i="30"/>
  <c r="F86" i="30"/>
  <c r="E86" i="30"/>
  <c r="O85" i="30"/>
  <c r="N85" i="30"/>
  <c r="M85" i="30"/>
  <c r="L85" i="30"/>
  <c r="K85" i="30"/>
  <c r="J85" i="30"/>
  <c r="I85" i="30"/>
  <c r="H85" i="30"/>
  <c r="G85" i="30"/>
  <c r="F85" i="30"/>
  <c r="E85" i="30"/>
  <c r="O84" i="30"/>
  <c r="N84" i="30"/>
  <c r="M84" i="30"/>
  <c r="L84" i="30"/>
  <c r="K84" i="30"/>
  <c r="J84" i="30"/>
  <c r="I84" i="30"/>
  <c r="H84" i="30"/>
  <c r="F84" i="30"/>
  <c r="E84" i="30"/>
  <c r="O83" i="30"/>
  <c r="N83" i="30"/>
  <c r="M83" i="30"/>
  <c r="L83" i="30"/>
  <c r="K83" i="30"/>
  <c r="J83" i="30"/>
  <c r="I83" i="30"/>
  <c r="H83" i="30"/>
  <c r="G83" i="30"/>
  <c r="F83" i="30"/>
  <c r="E83" i="30"/>
  <c r="O82" i="30"/>
  <c r="N82" i="30"/>
  <c r="M82" i="30"/>
  <c r="L82" i="30"/>
  <c r="K82" i="30"/>
  <c r="J82" i="30"/>
  <c r="I82" i="30"/>
  <c r="H82" i="30"/>
  <c r="G82" i="30"/>
  <c r="F82" i="30"/>
  <c r="E82" i="30"/>
  <c r="O81" i="30"/>
  <c r="N81" i="30"/>
  <c r="M81" i="30"/>
  <c r="L81" i="30"/>
  <c r="K81" i="30"/>
  <c r="J81" i="30"/>
  <c r="I81" i="30"/>
  <c r="H81" i="30"/>
  <c r="G81" i="30"/>
  <c r="F81" i="30"/>
  <c r="E81" i="30"/>
  <c r="O80" i="30"/>
  <c r="N80" i="30"/>
  <c r="M80" i="30"/>
  <c r="L80" i="30"/>
  <c r="K80" i="30"/>
  <c r="J80" i="30"/>
  <c r="I80" i="30"/>
  <c r="H80" i="30"/>
  <c r="G80" i="30"/>
  <c r="F80" i="30"/>
  <c r="E80" i="30"/>
  <c r="D92" i="30"/>
  <c r="D86" i="30"/>
  <c r="D85" i="30"/>
  <c r="D84" i="30"/>
  <c r="D83" i="30"/>
  <c r="D80" i="30"/>
  <c r="L21" i="34" l="1"/>
  <c r="J33" i="34"/>
  <c r="J116" i="34"/>
  <c r="J238" i="34" s="1"/>
  <c r="H33" i="34"/>
  <c r="H116" i="34"/>
  <c r="H238" i="34" s="1"/>
  <c r="I33" i="34"/>
  <c r="L101" i="34"/>
  <c r="K116" i="34"/>
  <c r="K238" i="34" s="1"/>
  <c r="L63" i="34"/>
  <c r="L193" i="34"/>
  <c r="K33" i="34"/>
  <c r="N150" i="34"/>
  <c r="L151" i="34"/>
  <c r="N110" i="34"/>
  <c r="L114" i="34"/>
  <c r="G122" i="27"/>
  <c r="G123" i="27"/>
  <c r="D96" i="30"/>
  <c r="F116" i="34"/>
  <c r="F238" i="34" s="1"/>
  <c r="G116" i="34"/>
  <c r="G238" i="34" s="1"/>
  <c r="G33" i="34"/>
  <c r="F33" i="34"/>
  <c r="G75" i="30"/>
  <c r="K75" i="30"/>
  <c r="O75" i="30"/>
  <c r="G30" i="30"/>
  <c r="K30" i="30"/>
  <c r="O30" i="30"/>
  <c r="H30" i="30"/>
  <c r="E73" i="28"/>
  <c r="M73" i="28"/>
  <c r="D54" i="28"/>
  <c r="F54" i="28"/>
  <c r="J54" i="28"/>
  <c r="I73" i="28"/>
  <c r="D94" i="28"/>
  <c r="L30" i="30"/>
  <c r="N54" i="28"/>
  <c r="D30" i="28"/>
  <c r="E65" i="30"/>
  <c r="F75" i="30"/>
  <c r="J75" i="30"/>
  <c r="E94" i="28"/>
  <c r="I94" i="28"/>
  <c r="M94" i="28"/>
  <c r="D75" i="30"/>
  <c r="I65" i="30"/>
  <c r="M65" i="30"/>
  <c r="D30" i="30"/>
  <c r="N75" i="30"/>
  <c r="D65" i="30"/>
  <c r="F30" i="30"/>
  <c r="J30" i="30"/>
  <c r="N30" i="30"/>
  <c r="D73" i="28"/>
  <c r="G30" i="28"/>
  <c r="K30" i="28"/>
  <c r="O30" i="28"/>
  <c r="H30" i="28"/>
  <c r="L30" i="28"/>
  <c r="F73" i="28"/>
  <c r="J73" i="28"/>
  <c r="N73" i="28"/>
  <c r="F94" i="28"/>
  <c r="J94" i="28"/>
  <c r="N94" i="28"/>
  <c r="E30" i="28"/>
  <c r="I30" i="28"/>
  <c r="M30" i="28"/>
  <c r="G54" i="28"/>
  <c r="K54" i="28"/>
  <c r="O54" i="28"/>
  <c r="H54" i="28"/>
  <c r="L54" i="28"/>
  <c r="G94" i="28"/>
  <c r="K94" i="28"/>
  <c r="O94" i="28"/>
  <c r="F30" i="28"/>
  <c r="J30" i="28"/>
  <c r="N30" i="28"/>
  <c r="E54" i="28"/>
  <c r="I54" i="28"/>
  <c r="M54" i="28"/>
  <c r="G73" i="28"/>
  <c r="K73" i="28"/>
  <c r="O73" i="28"/>
  <c r="H73" i="28"/>
  <c r="L73" i="28"/>
  <c r="H94" i="28"/>
  <c r="L94" i="28"/>
  <c r="H75" i="30"/>
  <c r="L75" i="30"/>
  <c r="E75" i="30"/>
  <c r="I75" i="30"/>
  <c r="M75" i="30"/>
  <c r="G65" i="30"/>
  <c r="K65" i="30"/>
  <c r="O65" i="30"/>
  <c r="H65" i="30"/>
  <c r="L65" i="30"/>
  <c r="F65" i="30"/>
  <c r="J65" i="30"/>
  <c r="N65" i="30"/>
  <c r="E30" i="30"/>
  <c r="I30" i="30"/>
  <c r="M30" i="30"/>
  <c r="O109" i="28"/>
  <c r="N109" i="28"/>
  <c r="M109" i="28"/>
  <c r="L109" i="28"/>
  <c r="K109" i="28"/>
  <c r="J109" i="28"/>
  <c r="I109" i="28"/>
  <c r="H109" i="28"/>
  <c r="G109" i="28"/>
  <c r="F109" i="28"/>
  <c r="E109" i="28"/>
  <c r="O108" i="28"/>
  <c r="N108" i="28"/>
  <c r="M108" i="28"/>
  <c r="L108" i="28"/>
  <c r="K108" i="28"/>
  <c r="J108" i="28"/>
  <c r="I108" i="28"/>
  <c r="H108" i="28"/>
  <c r="G108" i="28"/>
  <c r="F108" i="28"/>
  <c r="E108" i="28"/>
  <c r="D109" i="28"/>
  <c r="D108" i="28"/>
  <c r="O107" i="30"/>
  <c r="N107" i="30"/>
  <c r="M107" i="30"/>
  <c r="L107" i="30"/>
  <c r="K107" i="30"/>
  <c r="J107" i="30"/>
  <c r="I107" i="30"/>
  <c r="H107" i="30"/>
  <c r="G107" i="30"/>
  <c r="F107" i="30"/>
  <c r="E107" i="30"/>
  <c r="O106" i="30"/>
  <c r="N106" i="30"/>
  <c r="M106" i="30"/>
  <c r="L106" i="30"/>
  <c r="K106" i="30"/>
  <c r="J106" i="30"/>
  <c r="I106" i="30"/>
  <c r="H106" i="30"/>
  <c r="G106" i="30"/>
  <c r="F106" i="30"/>
  <c r="E106" i="30"/>
  <c r="D107" i="30"/>
  <c r="D106" i="30"/>
  <c r="J254" i="34" l="1"/>
  <c r="J258" i="34" s="1"/>
  <c r="J245" i="34" s="1"/>
  <c r="G254" i="34"/>
  <c r="F254" i="34"/>
  <c r="F256" i="34" s="1"/>
  <c r="K254" i="34"/>
  <c r="K256" i="34" s="1"/>
  <c r="K246" i="34" s="1"/>
  <c r="H254" i="34"/>
  <c r="H256" i="34" s="1"/>
  <c r="G121" i="27"/>
  <c r="N114" i="34"/>
  <c r="G161" i="27"/>
  <c r="F24" i="12" s="1"/>
  <c r="N151" i="34"/>
  <c r="P12" i="30"/>
  <c r="P13" i="30"/>
  <c r="P14" i="30"/>
  <c r="P15" i="30"/>
  <c r="O23" i="31"/>
  <c r="N23" i="31"/>
  <c r="M23" i="31"/>
  <c r="L23" i="31"/>
  <c r="K23" i="31"/>
  <c r="J23" i="31"/>
  <c r="I23" i="31"/>
  <c r="H23" i="31"/>
  <c r="G23" i="31"/>
  <c r="F23" i="31"/>
  <c r="E23" i="31"/>
  <c r="D23" i="31"/>
  <c r="AF36" i="25"/>
  <c r="AF34" i="25"/>
  <c r="AF35" i="25"/>
  <c r="AF33" i="25"/>
  <c r="AF32" i="25"/>
  <c r="AF31" i="25"/>
  <c r="A34" i="25"/>
  <c r="A35" i="25"/>
  <c r="A31" i="25"/>
  <c r="J256" i="34" l="1"/>
  <c r="J259" i="34" s="1"/>
  <c r="F258" i="34"/>
  <c r="F245" i="34" s="1"/>
  <c r="H258" i="34"/>
  <c r="H245" i="34" s="1"/>
  <c r="H246" i="34"/>
  <c r="K258" i="34"/>
  <c r="K245" i="34" s="1"/>
  <c r="G162" i="27"/>
  <c r="G125" i="27"/>
  <c r="G256" i="34"/>
  <c r="G258" i="34"/>
  <c r="G245" i="34" s="1"/>
  <c r="A15" i="39"/>
  <c r="A16" i="39" s="1"/>
  <c r="A347" i="42"/>
  <c r="A354" i="42"/>
  <c r="F259" i="34" l="1"/>
  <c r="J246" i="34"/>
  <c r="J250" i="34" s="1"/>
  <c r="J252" i="34" s="1"/>
  <c r="H250" i="34"/>
  <c r="H252" i="34" s="1"/>
  <c r="H259" i="34"/>
  <c r="K250" i="34"/>
  <c r="K252" i="34" s="1"/>
  <c r="K259" i="34"/>
  <c r="G246" i="34"/>
  <c r="G259" i="34"/>
  <c r="F246" i="34"/>
  <c r="N110" i="28"/>
  <c r="N75" i="28" s="1"/>
  <c r="F110" i="28"/>
  <c r="F75" i="28" s="1"/>
  <c r="J110" i="28"/>
  <c r="J75" i="28" s="1"/>
  <c r="P94" i="28"/>
  <c r="P93" i="28"/>
  <c r="B93" i="28"/>
  <c r="P92" i="28"/>
  <c r="B92" i="28"/>
  <c r="P91" i="28"/>
  <c r="B91" i="28"/>
  <c r="P90" i="28"/>
  <c r="B90" i="28"/>
  <c r="P89" i="28"/>
  <c r="B89" i="28"/>
  <c r="P88" i="28"/>
  <c r="B88" i="28"/>
  <c r="P87" i="28"/>
  <c r="B87" i="28"/>
  <c r="P86" i="28"/>
  <c r="B86" i="28"/>
  <c r="P85" i="28"/>
  <c r="B85" i="28"/>
  <c r="P84" i="28"/>
  <c r="B84" i="28"/>
  <c r="P83" i="28"/>
  <c r="B83" i="28"/>
  <c r="P82" i="28"/>
  <c r="B82" i="28"/>
  <c r="P81" i="28"/>
  <c r="B81" i="28"/>
  <c r="P80" i="28"/>
  <c r="B80" i="28"/>
  <c r="P79" i="28"/>
  <c r="B79" i="28"/>
  <c r="P78" i="28"/>
  <c r="B78" i="28"/>
  <c r="B75" i="28"/>
  <c r="P73" i="28"/>
  <c r="P72" i="28"/>
  <c r="B72" i="28"/>
  <c r="P71" i="28"/>
  <c r="B71" i="28"/>
  <c r="P70" i="28"/>
  <c r="P69" i="28"/>
  <c r="P68" i="28"/>
  <c r="B68" i="28"/>
  <c r="A61" i="28"/>
  <c r="K108" i="30"/>
  <c r="K77" i="30" s="1"/>
  <c r="O96" i="30"/>
  <c r="N96" i="30"/>
  <c r="M96" i="30"/>
  <c r="L96" i="30"/>
  <c r="K96" i="30"/>
  <c r="J96" i="30"/>
  <c r="I96" i="30"/>
  <c r="H96" i="30"/>
  <c r="G96" i="30"/>
  <c r="F96" i="30"/>
  <c r="E96" i="30"/>
  <c r="P95" i="30"/>
  <c r="B95" i="30"/>
  <c r="P94" i="30"/>
  <c r="B94" i="30"/>
  <c r="P93" i="30"/>
  <c r="B93" i="30"/>
  <c r="P92" i="30"/>
  <c r="B92" i="30"/>
  <c r="P91" i="30"/>
  <c r="B91" i="30"/>
  <c r="P90" i="30"/>
  <c r="B90" i="30"/>
  <c r="P89" i="30"/>
  <c r="B89" i="30"/>
  <c r="P88" i="30"/>
  <c r="B88" i="30"/>
  <c r="P87" i="30"/>
  <c r="B87" i="30"/>
  <c r="P86" i="30"/>
  <c r="B86" i="30"/>
  <c r="P85" i="30"/>
  <c r="B85" i="30"/>
  <c r="P84" i="30"/>
  <c r="B84" i="30"/>
  <c r="P83" i="30"/>
  <c r="B83" i="30"/>
  <c r="P82" i="30"/>
  <c r="B82" i="30"/>
  <c r="P81" i="30"/>
  <c r="B81" i="30"/>
  <c r="P80" i="30"/>
  <c r="B80" i="30"/>
  <c r="B77" i="30"/>
  <c r="P75" i="30"/>
  <c r="P74" i="30"/>
  <c r="P73" i="30"/>
  <c r="P72" i="30"/>
  <c r="P71" i="30"/>
  <c r="P70" i="30"/>
  <c r="B70" i="30"/>
  <c r="G229" i="33"/>
  <c r="G188" i="33"/>
  <c r="G142" i="33"/>
  <c r="G93" i="33"/>
  <c r="G52" i="33"/>
  <c r="G10" i="33"/>
  <c r="A67" i="28" s="1"/>
  <c r="G229" i="32"/>
  <c r="G188" i="32"/>
  <c r="G142" i="32"/>
  <c r="G93" i="32"/>
  <c r="G52" i="32"/>
  <c r="A69" i="30"/>
  <c r="F250" i="34" l="1"/>
  <c r="F252" i="34" s="1"/>
  <c r="G250" i="34"/>
  <c r="G252" i="34" s="1"/>
  <c r="E110" i="28"/>
  <c r="E75" i="28" s="1"/>
  <c r="I110" i="28"/>
  <c r="I75" i="28" s="1"/>
  <c r="M110" i="28"/>
  <c r="M75" i="28" s="1"/>
  <c r="D110" i="28"/>
  <c r="G110" i="28"/>
  <c r="G75" i="28" s="1"/>
  <c r="K110" i="28"/>
  <c r="K75" i="28" s="1"/>
  <c r="O110" i="28"/>
  <c r="O75" i="28" s="1"/>
  <c r="P96" i="30"/>
  <c r="D108" i="30"/>
  <c r="D77" i="30" s="1"/>
  <c r="E108" i="30"/>
  <c r="E77" i="30" s="1"/>
  <c r="I108" i="30"/>
  <c r="I77" i="30" s="1"/>
  <c r="M108" i="30"/>
  <c r="M77" i="30" s="1"/>
  <c r="G108" i="30"/>
  <c r="G77" i="30" s="1"/>
  <c r="O108" i="30"/>
  <c r="O77" i="30" s="1"/>
  <c r="F108" i="30"/>
  <c r="F77" i="30" s="1"/>
  <c r="J108" i="30"/>
  <c r="J77" i="30" s="1"/>
  <c r="N108" i="30"/>
  <c r="N77" i="30" s="1"/>
  <c r="H108" i="30"/>
  <c r="H77" i="30" s="1"/>
  <c r="L108" i="30"/>
  <c r="L77" i="30" s="1"/>
  <c r="H110" i="28"/>
  <c r="H75" i="28" s="1"/>
  <c r="L110" i="28"/>
  <c r="L75" i="28" s="1"/>
  <c r="G92" i="33"/>
  <c r="G228" i="33"/>
  <c r="G141" i="33"/>
  <c r="G187" i="33"/>
  <c r="G51" i="33"/>
  <c r="G92" i="32"/>
  <c r="G228" i="32"/>
  <c r="G141" i="32"/>
  <c r="G187" i="32"/>
  <c r="G51" i="32"/>
  <c r="F10" i="32"/>
  <c r="A59" i="30" s="1"/>
  <c r="F229" i="32"/>
  <c r="F188" i="32"/>
  <c r="F142" i="32"/>
  <c r="F93" i="32"/>
  <c r="F52" i="32"/>
  <c r="F10" i="33"/>
  <c r="A48" i="28" s="1"/>
  <c r="F229" i="33"/>
  <c r="F188" i="33"/>
  <c r="F142" i="33"/>
  <c r="F93" i="33"/>
  <c r="F52" i="33"/>
  <c r="D75" i="28" l="1"/>
  <c r="P75" i="28" s="1"/>
  <c r="P110" i="28"/>
  <c r="P77" i="30"/>
  <c r="P108" i="30"/>
  <c r="F92" i="32"/>
  <c r="F228" i="32"/>
  <c r="F141" i="32"/>
  <c r="F187" i="32"/>
  <c r="F51" i="32"/>
  <c r="F92" i="33"/>
  <c r="F228" i="33"/>
  <c r="F141" i="33"/>
  <c r="F187" i="33"/>
  <c r="F51" i="33"/>
  <c r="AE425" i="44" l="1"/>
  <c r="AF465" i="42"/>
  <c r="A5" i="53"/>
  <c r="A4" i="53"/>
  <c r="A2" i="53"/>
  <c r="A1" i="53"/>
  <c r="C38" i="5"/>
  <c r="C37" i="5"/>
  <c r="C36" i="5"/>
  <c r="G3" i="29" s="1"/>
  <c r="E9" i="53" l="1"/>
  <c r="I8" i="27"/>
  <c r="P63" i="28"/>
  <c r="P55" i="30"/>
  <c r="I221" i="27" l="1"/>
  <c r="I41" i="27"/>
  <c r="I109" i="27"/>
  <c r="I187" i="27"/>
  <c r="I249" i="27"/>
  <c r="I155" i="27"/>
  <c r="I71" i="27"/>
  <c r="E13" i="53" l="1"/>
  <c r="E15" i="53" l="1"/>
  <c r="E17" i="53" s="1"/>
  <c r="E21" i="53" s="1"/>
  <c r="I254" i="33" s="1"/>
  <c r="A247" i="27" l="1"/>
  <c r="A185" i="27"/>
  <c r="A107" i="27"/>
  <c r="A219" i="27" l="1"/>
  <c r="A78" i="39"/>
  <c r="A78" i="38"/>
  <c r="O20" i="28" l="1"/>
  <c r="N20" i="28"/>
  <c r="M20" i="28"/>
  <c r="L20" i="28"/>
  <c r="K20" i="28"/>
  <c r="J20" i="28"/>
  <c r="I20" i="28"/>
  <c r="H20" i="28"/>
  <c r="G20" i="28"/>
  <c r="F20" i="28"/>
  <c r="E20" i="28"/>
  <c r="D20" i="28"/>
  <c r="O20" i="30" l="1"/>
  <c r="N20" i="30"/>
  <c r="M20" i="30"/>
  <c r="L20" i="30"/>
  <c r="K20" i="30"/>
  <c r="J20" i="30"/>
  <c r="I20" i="30"/>
  <c r="H20" i="30"/>
  <c r="G20" i="30"/>
  <c r="F20" i="30"/>
  <c r="E20" i="30"/>
  <c r="D20" i="30"/>
  <c r="O19" i="28"/>
  <c r="L19" i="28"/>
  <c r="K19" i="28"/>
  <c r="I19" i="28"/>
  <c r="H19" i="28"/>
  <c r="E19" i="28"/>
  <c r="D19" i="28"/>
  <c r="M19" i="30"/>
  <c r="J19" i="30"/>
  <c r="I19" i="30"/>
  <c r="F19" i="30"/>
  <c r="E19" i="30"/>
  <c r="N19" i="28"/>
  <c r="M19" i="28"/>
  <c r="J19" i="28"/>
  <c r="G19" i="28"/>
  <c r="F19" i="28"/>
  <c r="O19" i="30"/>
  <c r="N19" i="30"/>
  <c r="L19" i="30"/>
  <c r="K19" i="30"/>
  <c r="H19" i="30"/>
  <c r="G19" i="30"/>
  <c r="D19" i="30"/>
  <c r="A4" i="30" l="1"/>
  <c r="A2" i="30"/>
  <c r="A1" i="30"/>
  <c r="A4" i="28"/>
  <c r="A60" i="28" s="1"/>
  <c r="A2" i="28"/>
  <c r="A58" i="28" s="1"/>
  <c r="A1" i="28"/>
  <c r="A57" i="28" s="1"/>
  <c r="A4" i="31"/>
  <c r="A2" i="31"/>
  <c r="A1" i="31"/>
  <c r="A50" i="30" l="1"/>
  <c r="A111" i="30"/>
  <c r="A49" i="30"/>
  <c r="A110" i="30"/>
  <c r="A52" i="30"/>
  <c r="A113" i="30"/>
  <c r="P23" i="31"/>
  <c r="E205" i="34" s="1"/>
  <c r="L205" i="34" s="1"/>
  <c r="P24" i="31"/>
  <c r="E232" i="34" s="1"/>
  <c r="L232" i="34" s="1"/>
  <c r="L236" i="34" s="1"/>
  <c r="G38" i="47" l="1"/>
  <c r="E34" i="47" l="1"/>
  <c r="A15" i="47"/>
  <c r="A16" i="47" s="1"/>
  <c r="A18" i="47" s="1"/>
  <c r="A20" i="47" s="1"/>
  <c r="A21" i="47" s="1"/>
  <c r="A22" i="47" s="1"/>
  <c r="A5" i="47"/>
  <c r="A4" i="47"/>
  <c r="A2" i="47"/>
  <c r="A1" i="47"/>
  <c r="A23" i="47" l="1"/>
  <c r="G34" i="47"/>
  <c r="A24" i="47" l="1"/>
  <c r="A25" i="47" s="1"/>
  <c r="A26" i="47" s="1"/>
  <c r="F245" i="43"/>
  <c r="F244" i="43"/>
  <c r="F243" i="43"/>
  <c r="F245" i="10"/>
  <c r="F244" i="10"/>
  <c r="F243" i="10"/>
  <c r="A27" i="47" l="1"/>
  <c r="A28" i="47" s="1"/>
  <c r="A30" i="47" s="1"/>
  <c r="A32" i="47" s="1"/>
  <c r="A34" i="47" s="1"/>
  <c r="A36" i="47" s="1"/>
  <c r="A38" i="47" s="1"/>
  <c r="A40" i="47" s="1"/>
  <c r="A218" i="43"/>
  <c r="A178" i="43"/>
  <c r="A133" i="43"/>
  <c r="A86" i="43"/>
  <c r="A46" i="43"/>
  <c r="A224" i="34"/>
  <c r="A183" i="34"/>
  <c r="A137" i="34"/>
  <c r="A88" i="34"/>
  <c r="A47" i="34"/>
  <c r="A224" i="33"/>
  <c r="A183" i="33"/>
  <c r="A137" i="33"/>
  <c r="A88" i="33"/>
  <c r="A47" i="33"/>
  <c r="A4" i="33"/>
  <c r="A4" i="34"/>
  <c r="D229" i="34" l="1"/>
  <c r="D188" i="34"/>
  <c r="D142" i="34"/>
  <c r="D93" i="34"/>
  <c r="D52" i="34"/>
  <c r="D92" i="34" l="1"/>
  <c r="D51" i="34"/>
  <c r="D187" i="34"/>
  <c r="D141" i="34"/>
  <c r="D147" i="34" s="1"/>
  <c r="D228" i="34"/>
  <c r="P19" i="30" l="1"/>
  <c r="O67" i="30" l="1"/>
  <c r="N67" i="30"/>
  <c r="M67" i="30"/>
  <c r="L67" i="30"/>
  <c r="K67" i="30"/>
  <c r="J67" i="30"/>
  <c r="A4" i="39" l="1"/>
  <c r="A79" i="39" s="1"/>
  <c r="A2" i="39"/>
  <c r="A77" i="39" s="1"/>
  <c r="A1" i="39"/>
  <c r="A76" i="39" s="1"/>
  <c r="A4" i="38"/>
  <c r="A79" i="38" s="1"/>
  <c r="A2" i="38"/>
  <c r="A77" i="38" s="1"/>
  <c r="A1" i="38"/>
  <c r="A76" i="38" s="1"/>
  <c r="F22" i="43"/>
  <c r="D22" i="43"/>
  <c r="E22" i="43" s="1"/>
  <c r="A134" i="43"/>
  <c r="A4" i="43"/>
  <c r="A84" i="43" s="1"/>
  <c r="I224" i="43"/>
  <c r="I184" i="43"/>
  <c r="I139" i="43"/>
  <c r="I92" i="43"/>
  <c r="I52" i="43"/>
  <c r="A14" i="43"/>
  <c r="A15" i="43" s="1"/>
  <c r="A16" i="43" s="1"/>
  <c r="A17" i="43" s="1"/>
  <c r="A18" i="43" s="1"/>
  <c r="A19" i="43" s="1"/>
  <c r="A20" i="43" s="1"/>
  <c r="A21" i="43" s="1"/>
  <c r="A22" i="43" s="1"/>
  <c r="A23" i="43" s="1"/>
  <c r="A25" i="43" s="1"/>
  <c r="A26" i="43" s="1"/>
  <c r="A27" i="43" s="1"/>
  <c r="A28" i="43" s="1"/>
  <c r="A29" i="43" s="1"/>
  <c r="A30" i="43" s="1"/>
  <c r="A32" i="43" s="1"/>
  <c r="A34" i="43" s="1"/>
  <c r="A35" i="43" s="1"/>
  <c r="A36" i="43" s="1"/>
  <c r="A37" i="43" s="1"/>
  <c r="A38" i="43" s="1"/>
  <c r="A39" i="43" s="1"/>
  <c r="A40" i="43" s="1"/>
  <c r="A53" i="43" s="1"/>
  <c r="A54" i="43" s="1"/>
  <c r="A55" i="43" s="1"/>
  <c r="A56" i="43" s="1"/>
  <c r="A57" i="43" s="1"/>
  <c r="A58" i="43" s="1"/>
  <c r="A59" i="43" s="1"/>
  <c r="A60" i="43" s="1"/>
  <c r="A61" i="43" s="1"/>
  <c r="A62" i="43" s="1"/>
  <c r="A64" i="43" s="1"/>
  <c r="A65" i="43" s="1"/>
  <c r="A66" i="43" s="1"/>
  <c r="A67" i="43" s="1"/>
  <c r="A68" i="43" s="1"/>
  <c r="A69" i="43" s="1"/>
  <c r="A70" i="43" s="1"/>
  <c r="A71" i="43" s="1"/>
  <c r="A72" i="43" s="1"/>
  <c r="A73" i="43" s="1"/>
  <c r="A74" i="43" s="1"/>
  <c r="A75" i="43" s="1"/>
  <c r="A76" i="43" s="1"/>
  <c r="A78" i="43" s="1"/>
  <c r="A79" i="43" s="1"/>
  <c r="A80" i="43" s="1"/>
  <c r="A93" i="43" s="1"/>
  <c r="A94" i="43" s="1"/>
  <c r="A95" i="43" s="1"/>
  <c r="A96" i="43" s="1"/>
  <c r="A97" i="43" s="1"/>
  <c r="A98" i="43" s="1"/>
  <c r="A99" i="43" s="1"/>
  <c r="A100" i="43" s="1"/>
  <c r="A102" i="43" s="1"/>
  <c r="A103" i="43" s="1"/>
  <c r="A104" i="43" s="1"/>
  <c r="A105" i="43" s="1"/>
  <c r="A106" i="43" s="1"/>
  <c r="A2" i="43"/>
  <c r="A1" i="43"/>
  <c r="A81" i="43" s="1"/>
  <c r="P7" i="39"/>
  <c r="I224" i="10"/>
  <c r="I184" i="10"/>
  <c r="I140" i="10"/>
  <c r="I92" i="10"/>
  <c r="I52" i="10"/>
  <c r="F22" i="10"/>
  <c r="D22" i="10"/>
  <c r="E22" i="10" s="1"/>
  <c r="O56" i="28"/>
  <c r="N56" i="28"/>
  <c r="M56" i="28"/>
  <c r="L56" i="28"/>
  <c r="K56" i="28"/>
  <c r="J56" i="28"/>
  <c r="I56" i="28"/>
  <c r="H56" i="28"/>
  <c r="G56" i="28"/>
  <c r="F56" i="28"/>
  <c r="E56" i="28"/>
  <c r="D56" i="28"/>
  <c r="P33" i="28"/>
  <c r="P35" i="28"/>
  <c r="P36" i="28"/>
  <c r="P37" i="28"/>
  <c r="P38" i="28"/>
  <c r="P39" i="28"/>
  <c r="P40" i="28"/>
  <c r="P41" i="28"/>
  <c r="P42" i="28"/>
  <c r="A26" i="25"/>
  <c r="A27" i="25"/>
  <c r="A23" i="25"/>
  <c r="A18" i="25"/>
  <c r="A15" i="25"/>
  <c r="A10" i="25"/>
  <c r="A11" i="25"/>
  <c r="A7" i="25"/>
  <c r="A11" i="19"/>
  <c r="A10" i="19"/>
  <c r="A7" i="19"/>
  <c r="A512" i="42"/>
  <c r="A511" i="42"/>
  <c r="A510" i="42"/>
  <c r="A509" i="42"/>
  <c r="A508" i="42"/>
  <c r="A507" i="42"/>
  <c r="A506" i="42"/>
  <c r="A505" i="42"/>
  <c r="A504" i="42"/>
  <c r="A503" i="42"/>
  <c r="A502" i="42"/>
  <c r="A501" i="42"/>
  <c r="A500" i="42"/>
  <c r="A490" i="42"/>
  <c r="A489" i="42"/>
  <c r="A488" i="42"/>
  <c r="A487" i="42"/>
  <c r="A486" i="42"/>
  <c r="A485" i="42"/>
  <c r="A483" i="42"/>
  <c r="AF462" i="42"/>
  <c r="A368" i="42"/>
  <c r="A360" i="42"/>
  <c r="A357" i="42"/>
  <c r="A355" i="42"/>
  <c r="A353" i="42"/>
  <c r="A352" i="42"/>
  <c r="A351" i="42"/>
  <c r="A346" i="42"/>
  <c r="A345" i="42"/>
  <c r="A343" i="42"/>
  <c r="A342" i="42"/>
  <c r="A341" i="42"/>
  <c r="A339" i="42"/>
  <c r="A338" i="42"/>
  <c r="A337" i="42"/>
  <c r="A336" i="42"/>
  <c r="A335" i="42"/>
  <c r="A334" i="42"/>
  <c r="A333" i="42"/>
  <c r="A332" i="42"/>
  <c r="A331" i="42"/>
  <c r="A330" i="42"/>
  <c r="A329" i="42"/>
  <c r="A328" i="42"/>
  <c r="A327" i="42"/>
  <c r="A326" i="42"/>
  <c r="A325" i="42"/>
  <c r="A324" i="42"/>
  <c r="A323" i="42"/>
  <c r="A322" i="42"/>
  <c r="A321" i="42"/>
  <c r="A320" i="42"/>
  <c r="A319" i="42"/>
  <c r="A318" i="42"/>
  <c r="A317" i="42"/>
  <c r="A316" i="42"/>
  <c r="A315" i="42"/>
  <c r="A314" i="42"/>
  <c r="A312" i="42"/>
  <c r="A311" i="42"/>
  <c r="A310" i="42"/>
  <c r="A309" i="42"/>
  <c r="A308" i="42"/>
  <c r="A307" i="42"/>
  <c r="A306" i="42"/>
  <c r="A305" i="42"/>
  <c r="A304" i="42"/>
  <c r="A303" i="42"/>
  <c r="A302" i="42"/>
  <c r="A301" i="42"/>
  <c r="A300" i="42"/>
  <c r="A299" i="42"/>
  <c r="A298" i="42"/>
  <c r="A297" i="42"/>
  <c r="A296" i="42"/>
  <c r="A295" i="42"/>
  <c r="A294" i="42"/>
  <c r="A293" i="42"/>
  <c r="A292" i="42"/>
  <c r="A291" i="42"/>
  <c r="A290" i="42"/>
  <c r="A289" i="42"/>
  <c r="A288" i="42"/>
  <c r="A287" i="42"/>
  <c r="A286" i="42"/>
  <c r="A285" i="42"/>
  <c r="A284" i="42"/>
  <c r="A283" i="42"/>
  <c r="A282" i="42"/>
  <c r="A281" i="42"/>
  <c r="A280" i="42"/>
  <c r="A279" i="42"/>
  <c r="A278" i="42"/>
  <c r="A277" i="42"/>
  <c r="A273" i="42"/>
  <c r="A272" i="42"/>
  <c r="A271" i="42"/>
  <c r="A270" i="42"/>
  <c r="A269" i="42"/>
  <c r="A268" i="42"/>
  <c r="A267" i="42"/>
  <c r="A266" i="42"/>
  <c r="A264" i="42"/>
  <c r="A263" i="42"/>
  <c r="A262" i="42"/>
  <c r="A261" i="42"/>
  <c r="A260" i="42"/>
  <c r="A259" i="42"/>
  <c r="A258" i="42"/>
  <c r="A257" i="42"/>
  <c r="A256" i="42"/>
  <c r="A255" i="42"/>
  <c r="A253" i="42"/>
  <c r="A230" i="42"/>
  <c r="A229" i="42"/>
  <c r="A228" i="42"/>
  <c r="A227" i="42"/>
  <c r="A225" i="42"/>
  <c r="A217" i="42"/>
  <c r="A215" i="42"/>
  <c r="A214" i="42"/>
  <c r="A213" i="42"/>
  <c r="A205" i="42"/>
  <c r="A196" i="42"/>
  <c r="A195" i="42"/>
  <c r="A194" i="42"/>
  <c r="A191" i="42"/>
  <c r="A190" i="42"/>
  <c r="A188" i="42"/>
  <c r="A179" i="42"/>
  <c r="A177" i="42"/>
  <c r="A176" i="42"/>
  <c r="A175" i="42"/>
  <c r="A174" i="42"/>
  <c r="A167" i="42"/>
  <c r="A165" i="42"/>
  <c r="A156" i="42"/>
  <c r="A154" i="42"/>
  <c r="A153" i="42"/>
  <c r="A152" i="42"/>
  <c r="A151" i="42"/>
  <c r="A150" i="42"/>
  <c r="A149" i="42"/>
  <c r="A148" i="42"/>
  <c r="A127" i="42"/>
  <c r="A125" i="42"/>
  <c r="A123" i="42"/>
  <c r="A121" i="42"/>
  <c r="A104" i="42"/>
  <c r="A103" i="42"/>
  <c r="A102" i="42"/>
  <c r="A98" i="42"/>
  <c r="A97" i="42"/>
  <c r="A96" i="42"/>
  <c r="A95" i="42"/>
  <c r="A93" i="42"/>
  <c r="A17" i="39"/>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18" i="38"/>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E25" i="39" l="1"/>
  <c r="H27" i="39"/>
  <c r="E24" i="38"/>
  <c r="L26" i="38"/>
  <c r="E27" i="39"/>
  <c r="D23" i="38"/>
  <c r="D93" i="38"/>
  <c r="J24" i="39"/>
  <c r="L24" i="39"/>
  <c r="O26" i="38"/>
  <c r="M93" i="39"/>
  <c r="L64" i="39"/>
  <c r="H64" i="39"/>
  <c r="N94" i="39"/>
  <c r="D66" i="39"/>
  <c r="I12" i="39"/>
  <c r="K66" i="39"/>
  <c r="O67" i="39"/>
  <c r="M94" i="38"/>
  <c r="N67" i="38"/>
  <c r="D64" i="38"/>
  <c r="E67" i="38"/>
  <c r="F65" i="38"/>
  <c r="F12" i="38"/>
  <c r="I65" i="38"/>
  <c r="I12" i="38"/>
  <c r="E19" i="38"/>
  <c r="J20" i="39"/>
  <c r="D19" i="38"/>
  <c r="M18" i="39"/>
  <c r="E21" i="38"/>
  <c r="M18" i="38"/>
  <c r="F17" i="39"/>
  <c r="L21" i="38"/>
  <c r="G19" i="38"/>
  <c r="K20" i="39"/>
  <c r="K18" i="38"/>
  <c r="G21" i="39"/>
  <c r="H19" i="38"/>
  <c r="N23" i="39"/>
  <c r="F26" i="39"/>
  <c r="D27" i="39"/>
  <c r="F25" i="38"/>
  <c r="K24" i="38"/>
  <c r="D24" i="39"/>
  <c r="D22" i="38"/>
  <c r="H23" i="39"/>
  <c r="K25" i="39"/>
  <c r="M25" i="39"/>
  <c r="D24" i="38"/>
  <c r="F65" i="39"/>
  <c r="L14" i="39"/>
  <c r="H14" i="39"/>
  <c r="E93" i="39"/>
  <c r="D67" i="39"/>
  <c r="J94" i="39"/>
  <c r="G64" i="39"/>
  <c r="D64" i="39"/>
  <c r="M64" i="38"/>
  <c r="O14" i="38"/>
  <c r="D65" i="38"/>
  <c r="F14" i="38"/>
  <c r="F66" i="38"/>
  <c r="H93" i="38"/>
  <c r="I66" i="38"/>
  <c r="K93" i="38"/>
  <c r="M21" i="39"/>
  <c r="O18" i="39"/>
  <c r="N21" i="39"/>
  <c r="H17" i="39"/>
  <c r="O17" i="39"/>
  <c r="K21" i="39"/>
  <c r="L18" i="38"/>
  <c r="D20" i="38"/>
  <c r="F21" i="38"/>
  <c r="D18" i="38"/>
  <c r="E26" i="39"/>
  <c r="H27" i="38"/>
  <c r="M26" i="38"/>
  <c r="J25" i="39"/>
  <c r="O27" i="39"/>
  <c r="F67" i="39"/>
  <c r="H94" i="39"/>
  <c r="O14" i="39"/>
  <c r="L12" i="39"/>
  <c r="M66" i="38"/>
  <c r="D67" i="38"/>
  <c r="G14" i="38"/>
  <c r="H64" i="38"/>
  <c r="G20" i="39"/>
  <c r="E20" i="38"/>
  <c r="G19" i="39"/>
  <c r="M19" i="38"/>
  <c r="E26" i="38"/>
  <c r="I23" i="38"/>
  <c r="H25" i="39"/>
  <c r="L27" i="39"/>
  <c r="O26" i="39"/>
  <c r="H65" i="39"/>
  <c r="L65" i="39"/>
  <c r="M65" i="39"/>
  <c r="N14" i="38"/>
  <c r="D14" i="38"/>
  <c r="G93" i="38"/>
  <c r="J93" i="38"/>
  <c r="H17" i="38"/>
  <c r="K19" i="38"/>
  <c r="N19" i="38"/>
  <c r="O24" i="39"/>
  <c r="G27" i="39"/>
  <c r="E25" i="38"/>
  <c r="G26" i="38"/>
  <c r="L25" i="38"/>
  <c r="M24" i="38"/>
  <c r="G23" i="39"/>
  <c r="I24" i="39"/>
  <c r="M27" i="39"/>
  <c r="N26" i="39"/>
  <c r="K23" i="38"/>
  <c r="F66" i="39"/>
  <c r="G12" i="39"/>
  <c r="K12" i="39"/>
  <c r="N65" i="39"/>
  <c r="O64" i="39"/>
  <c r="I93" i="39"/>
  <c r="G14" i="39"/>
  <c r="D14" i="39"/>
  <c r="M65" i="38"/>
  <c r="M12" i="38"/>
  <c r="D66" i="38"/>
  <c r="D12" i="38"/>
  <c r="F67" i="38"/>
  <c r="H94" i="38"/>
  <c r="I67" i="38"/>
  <c r="K94" i="38"/>
  <c r="G18" i="38"/>
  <c r="H21" i="38"/>
  <c r="O18" i="38"/>
  <c r="J17" i="38"/>
  <c r="M17" i="39"/>
  <c r="I21" i="38"/>
  <c r="E21" i="39"/>
  <c r="I20" i="38"/>
  <c r="L20" i="39"/>
  <c r="O21" i="38"/>
  <c r="D26" i="39"/>
  <c r="F26" i="38"/>
  <c r="F23" i="39"/>
  <c r="H24" i="39"/>
  <c r="I24" i="38"/>
  <c r="E94" i="39"/>
  <c r="L94" i="39"/>
  <c r="N66" i="39"/>
  <c r="J65" i="39"/>
  <c r="L93" i="38"/>
  <c r="O93" i="38"/>
  <c r="K64" i="38"/>
  <c r="J14" i="38"/>
  <c r="N18" i="38"/>
  <c r="L20" i="38"/>
  <c r="D21" i="38"/>
  <c r="K21" i="38"/>
  <c r="D21" i="39"/>
  <c r="I18" i="38"/>
  <c r="I19" i="39"/>
  <c r="D25" i="39"/>
  <c r="L26" i="39"/>
  <c r="J26" i="39"/>
  <c r="K26" i="38"/>
  <c r="M14" i="39"/>
  <c r="E64" i="39"/>
  <c r="I94" i="39"/>
  <c r="L64" i="38"/>
  <c r="K66" i="38"/>
  <c r="H66" i="38"/>
  <c r="O20" i="38"/>
  <c r="I19" i="38"/>
  <c r="F27" i="39"/>
  <c r="O24" i="38"/>
  <c r="G27" i="38"/>
  <c r="O23" i="38"/>
  <c r="N27" i="38"/>
  <c r="G24" i="39"/>
  <c r="I25" i="39"/>
  <c r="K26" i="39"/>
  <c r="J25" i="38"/>
  <c r="N25" i="39"/>
  <c r="N93" i="39"/>
  <c r="M64" i="39"/>
  <c r="K93" i="39"/>
  <c r="G93" i="39"/>
  <c r="N67" i="39"/>
  <c r="D12" i="39"/>
  <c r="J66" i="39"/>
  <c r="M94" i="39"/>
  <c r="L94" i="38"/>
  <c r="M67" i="38"/>
  <c r="O94" i="38"/>
  <c r="E14" i="38"/>
  <c r="K65" i="38"/>
  <c r="E12" i="38"/>
  <c r="H65" i="38"/>
  <c r="H12" i="38"/>
  <c r="H20" i="38"/>
  <c r="L18" i="39"/>
  <c r="H18" i="39"/>
  <c r="E17" i="38"/>
  <c r="M21" i="38"/>
  <c r="L21" i="39"/>
  <c r="N20" i="39"/>
  <c r="D27" i="38"/>
  <c r="E65" i="39"/>
  <c r="J67" i="39"/>
  <c r="O64" i="38"/>
  <c r="N18" i="39"/>
  <c r="M17" i="38"/>
  <c r="O25" i="38"/>
  <c r="E23" i="39"/>
  <c r="M24" i="39"/>
  <c r="G24" i="38"/>
  <c r="G23" i="38"/>
  <c r="E67" i="39"/>
  <c r="H67" i="39"/>
  <c r="O65" i="39"/>
  <c r="I14" i="39"/>
  <c r="L66" i="38"/>
  <c r="O66" i="38"/>
  <c r="L14" i="38"/>
  <c r="I14" i="38"/>
  <c r="J21" i="39"/>
  <c r="F20" i="38"/>
  <c r="H20" i="39"/>
  <c r="L17" i="38"/>
  <c r="M67" i="39"/>
  <c r="M26" i="39"/>
  <c r="N12" i="39"/>
  <c r="D17" i="39"/>
  <c r="E24" i="39"/>
  <c r="F64" i="39"/>
  <c r="G66" i="38"/>
  <c r="H26" i="38"/>
  <c r="E65" i="38"/>
  <c r="L17" i="39"/>
  <c r="J14" i="39"/>
  <c r="O20" i="39"/>
  <c r="D19" i="39"/>
  <c r="K27" i="39"/>
  <c r="K67" i="38"/>
  <c r="G18" i="39"/>
  <c r="E27" i="38"/>
  <c r="F24" i="39"/>
  <c r="J23" i="38"/>
  <c r="H25" i="38"/>
  <c r="J23" i="39"/>
  <c r="N64" i="39"/>
  <c r="K64" i="39"/>
  <c r="O12" i="39"/>
  <c r="J12" i="39"/>
  <c r="L67" i="38"/>
  <c r="O67" i="38"/>
  <c r="J12" i="38"/>
  <c r="G12" i="38"/>
  <c r="K19" i="39"/>
  <c r="G20" i="38"/>
  <c r="M19" i="39"/>
  <c r="N21" i="38"/>
  <c r="H21" i="39"/>
  <c r="E18" i="39"/>
  <c r="O19" i="39"/>
  <c r="E19" i="39"/>
  <c r="J18" i="39"/>
  <c r="L23" i="38"/>
  <c r="N24" i="39"/>
  <c r="H23" i="38"/>
  <c r="E12" i="39"/>
  <c r="O93" i="39"/>
  <c r="N12" i="38"/>
  <c r="I94" i="38"/>
  <c r="O21" i="39"/>
  <c r="E18" i="38"/>
  <c r="I18" i="39"/>
  <c r="F27" i="38"/>
  <c r="I26" i="39"/>
  <c r="F12" i="39"/>
  <c r="J93" i="39"/>
  <c r="G94" i="38"/>
  <c r="J94" i="38"/>
  <c r="H19" i="39"/>
  <c r="E20" i="39"/>
  <c r="J27" i="39"/>
  <c r="L24" i="38"/>
  <c r="I65" i="39"/>
  <c r="G64" i="38"/>
  <c r="E17" i="39"/>
  <c r="F19" i="39"/>
  <c r="J17" i="39"/>
  <c r="M23" i="38"/>
  <c r="J26" i="38"/>
  <c r="M25" i="38"/>
  <c r="I66" i="39"/>
  <c r="N94" i="38"/>
  <c r="G65" i="38"/>
  <c r="K17" i="38"/>
  <c r="N27" i="39"/>
  <c r="K27" i="38"/>
  <c r="G65" i="39"/>
  <c r="N64" i="38"/>
  <c r="F17" i="38"/>
  <c r="D18" i="39"/>
  <c r="F23" i="38"/>
  <c r="O27" i="38"/>
  <c r="F14" i="39"/>
  <c r="D93" i="39"/>
  <c r="K20" i="38"/>
  <c r="F18" i="38"/>
  <c r="G17" i="39"/>
  <c r="K25" i="38"/>
  <c r="I23" i="39"/>
  <c r="G67" i="39"/>
  <c r="O66" i="39"/>
  <c r="H14" i="38"/>
  <c r="F21" i="39"/>
  <c r="N24" i="38"/>
  <c r="L23" i="39"/>
  <c r="L27" i="38"/>
  <c r="E66" i="39"/>
  <c r="I64" i="39"/>
  <c r="H67" i="38"/>
  <c r="K18" i="39"/>
  <c r="D25" i="38"/>
  <c r="G25" i="39"/>
  <c r="M23" i="39"/>
  <c r="I26" i="38"/>
  <c r="M27" i="38"/>
  <c r="N14" i="39"/>
  <c r="K14" i="39"/>
  <c r="D94" i="39"/>
  <c r="K94" i="39"/>
  <c r="M14" i="38"/>
  <c r="F93" i="38"/>
  <c r="I93" i="38"/>
  <c r="L19" i="38"/>
  <c r="N20" i="38"/>
  <c r="O19" i="38"/>
  <c r="J19" i="38"/>
  <c r="G17" i="38"/>
  <c r="H26" i="39"/>
  <c r="J27" i="38"/>
  <c r="H12" i="39"/>
  <c r="H93" i="39"/>
  <c r="K12" i="38"/>
  <c r="F94" i="38"/>
  <c r="G21" i="38"/>
  <c r="M20" i="39"/>
  <c r="O17" i="38"/>
  <c r="H24" i="38"/>
  <c r="D23" i="39"/>
  <c r="L66" i="39"/>
  <c r="M66" i="39"/>
  <c r="O12" i="38"/>
  <c r="N17" i="38"/>
  <c r="J18" i="38"/>
  <c r="I17" i="39"/>
  <c r="L25" i="39"/>
  <c r="I25" i="38"/>
  <c r="L67" i="39"/>
  <c r="N93" i="38"/>
  <c r="J64" i="38"/>
  <c r="L19" i="39"/>
  <c r="I20" i="39"/>
  <c r="F24" i="38"/>
  <c r="L93" i="39"/>
  <c r="E94" i="38"/>
  <c r="J65" i="38"/>
  <c r="J19" i="39"/>
  <c r="N26" i="38"/>
  <c r="O94" i="39"/>
  <c r="E64" i="38"/>
  <c r="H18" i="38"/>
  <c r="F25" i="39"/>
  <c r="G66" i="39"/>
  <c r="J64" i="39"/>
  <c r="N65" i="38"/>
  <c r="J67" i="38"/>
  <c r="N17" i="39"/>
  <c r="G26" i="39"/>
  <c r="N25" i="38"/>
  <c r="N66" i="38"/>
  <c r="E66" i="38"/>
  <c r="J21" i="38"/>
  <c r="K17" i="39"/>
  <c r="D20" i="39"/>
  <c r="N23" i="38"/>
  <c r="H66" i="39"/>
  <c r="L65" i="38"/>
  <c r="O65" i="38"/>
  <c r="N19" i="39"/>
  <c r="O23" i="39"/>
  <c r="I27" i="39"/>
  <c r="O25" i="39"/>
  <c r="E23" i="38"/>
  <c r="K23" i="39"/>
  <c r="F94" i="39"/>
  <c r="K67" i="39"/>
  <c r="D65" i="39"/>
  <c r="K65" i="39"/>
  <c r="M93" i="38"/>
  <c r="D94" i="38"/>
  <c r="F64" i="38"/>
  <c r="I64" i="38"/>
  <c r="F19" i="38"/>
  <c r="I17" i="38"/>
  <c r="K24" i="39"/>
  <c r="L12" i="38"/>
  <c r="D26" i="38"/>
  <c r="G94" i="39"/>
  <c r="E93" i="38"/>
  <c r="F20" i="39"/>
  <c r="F93" i="39"/>
  <c r="M20" i="38"/>
  <c r="G25" i="38"/>
  <c r="I67" i="39"/>
  <c r="J66" i="38"/>
  <c r="D17" i="38"/>
  <c r="J24" i="38"/>
  <c r="G67" i="38"/>
  <c r="J20" i="38"/>
  <c r="I27" i="38"/>
  <c r="M12" i="39"/>
  <c r="K14" i="38"/>
  <c r="I21" i="39"/>
  <c r="E14" i="39"/>
  <c r="F18" i="39"/>
  <c r="A108" i="43"/>
  <c r="A109" i="43" s="1"/>
  <c r="A63" i="39"/>
  <c r="A64" i="39" s="1"/>
  <c r="A65" i="39" s="1"/>
  <c r="A66" i="39" s="1"/>
  <c r="A67" i="39" s="1"/>
  <c r="A68" i="39" s="1"/>
  <c r="A69" i="39" s="1"/>
  <c r="A70" i="39" s="1"/>
  <c r="A71" i="39" s="1"/>
  <c r="A72" i="39" s="1"/>
  <c r="A73" i="39" s="1"/>
  <c r="A74" i="39" s="1"/>
  <c r="A75" i="39" s="1"/>
  <c r="A86" i="39" s="1"/>
  <c r="A87" i="39" s="1"/>
  <c r="A88" i="39" s="1"/>
  <c r="A89" i="39" s="1"/>
  <c r="A90" i="39" s="1"/>
  <c r="A91" i="39" s="1"/>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G98" i="39"/>
  <c r="G97" i="39"/>
  <c r="G96" i="39"/>
  <c r="G95" i="39"/>
  <c r="G92" i="39"/>
  <c r="G91" i="39"/>
  <c r="G90" i="39"/>
  <c r="F140" i="39"/>
  <c r="F139" i="39"/>
  <c r="F138" i="39"/>
  <c r="F137" i="39"/>
  <c r="F136" i="39"/>
  <c r="F135" i="39"/>
  <c r="F134" i="39"/>
  <c r="F133" i="39"/>
  <c r="F132" i="39"/>
  <c r="F131" i="39"/>
  <c r="F130" i="39"/>
  <c r="F129" i="39"/>
  <c r="F128" i="39"/>
  <c r="F127" i="39"/>
  <c r="F126" i="39"/>
  <c r="F125" i="39"/>
  <c r="F124" i="39"/>
  <c r="F123" i="39"/>
  <c r="F122" i="39"/>
  <c r="F121" i="39"/>
  <c r="F120" i="39"/>
  <c r="F119" i="39"/>
  <c r="F118" i="39"/>
  <c r="F117" i="39"/>
  <c r="F116" i="39"/>
  <c r="F115" i="39"/>
  <c r="F114" i="39"/>
  <c r="F113" i="39"/>
  <c r="F112" i="39"/>
  <c r="F111" i="39"/>
  <c r="F110" i="39"/>
  <c r="F109" i="39"/>
  <c r="F108" i="39"/>
  <c r="F107" i="39"/>
  <c r="F106" i="39"/>
  <c r="F105" i="39"/>
  <c r="F104" i="39"/>
  <c r="F103" i="39"/>
  <c r="F102" i="39"/>
  <c r="F101" i="39"/>
  <c r="F100" i="39"/>
  <c r="F99" i="39"/>
  <c r="F98" i="39"/>
  <c r="F97" i="39"/>
  <c r="E140" i="39"/>
  <c r="E139" i="39"/>
  <c r="E138" i="39"/>
  <c r="E137" i="39"/>
  <c r="E136" i="39"/>
  <c r="E135" i="39"/>
  <c r="E134" i="39"/>
  <c r="E133" i="39"/>
  <c r="E132" i="39"/>
  <c r="E131" i="39"/>
  <c r="E130" i="39"/>
  <c r="E129" i="39"/>
  <c r="E128" i="39"/>
  <c r="E127" i="39"/>
  <c r="E126" i="39"/>
  <c r="E125" i="39"/>
  <c r="E124" i="39"/>
  <c r="E123" i="39"/>
  <c r="E122" i="39"/>
  <c r="E121" i="39"/>
  <c r="E120" i="39"/>
  <c r="E119" i="39"/>
  <c r="E118" i="39"/>
  <c r="E117" i="39"/>
  <c r="E116" i="39"/>
  <c r="E115" i="39"/>
  <c r="E114" i="39"/>
  <c r="E113" i="39"/>
  <c r="E112" i="39"/>
  <c r="E111" i="39"/>
  <c r="E110" i="39"/>
  <c r="E109" i="39"/>
  <c r="E108" i="39"/>
  <c r="E107" i="39"/>
  <c r="E106" i="39"/>
  <c r="E105" i="39"/>
  <c r="E104" i="39"/>
  <c r="E103" i="39"/>
  <c r="E102" i="39"/>
  <c r="E101" i="39"/>
  <c r="E100" i="39"/>
  <c r="E99" i="39"/>
  <c r="E98" i="39"/>
  <c r="E97" i="39"/>
  <c r="E96" i="39"/>
  <c r="D140" i="39"/>
  <c r="D139" i="39"/>
  <c r="D138" i="39"/>
  <c r="D137" i="39"/>
  <c r="D136" i="39"/>
  <c r="D135" i="39"/>
  <c r="D134" i="39"/>
  <c r="D133" i="39"/>
  <c r="D132" i="39"/>
  <c r="D131"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2" i="39"/>
  <c r="D91" i="39"/>
  <c r="D90" i="39"/>
  <c r="D89" i="39"/>
  <c r="D88" i="39"/>
  <c r="D87" i="39"/>
  <c r="D86" i="39"/>
  <c r="D75" i="39"/>
  <c r="D74" i="39"/>
  <c r="D73" i="39"/>
  <c r="D72" i="39"/>
  <c r="D71" i="39"/>
  <c r="D70" i="39"/>
  <c r="D69" i="39"/>
  <c r="D68" i="39"/>
  <c r="D63" i="39"/>
  <c r="D62" i="39"/>
  <c r="D61" i="39"/>
  <c r="D60" i="39"/>
  <c r="D59" i="39"/>
  <c r="D58" i="39"/>
  <c r="D57" i="39"/>
  <c r="D56" i="39"/>
  <c r="D55" i="39"/>
  <c r="D54" i="39"/>
  <c r="D53" i="39"/>
  <c r="D52" i="39"/>
  <c r="D51" i="39"/>
  <c r="D50" i="39"/>
  <c r="D49" i="39"/>
  <c r="D48" i="39"/>
  <c r="D47" i="39"/>
  <c r="D46" i="39"/>
  <c r="D45" i="39"/>
  <c r="D44" i="39"/>
  <c r="D43" i="39"/>
  <c r="D42" i="39"/>
  <c r="O140" i="39"/>
  <c r="N140" i="39"/>
  <c r="N139" i="39"/>
  <c r="N138" i="39"/>
  <c r="N137" i="39"/>
  <c r="N136" i="39"/>
  <c r="N135" i="39"/>
  <c r="N134" i="39"/>
  <c r="N133" i="39"/>
  <c r="N132" i="39"/>
  <c r="N131" i="39"/>
  <c r="N130" i="39"/>
  <c r="N129" i="39"/>
  <c r="N128" i="39"/>
  <c r="N127" i="39"/>
  <c r="N126" i="39"/>
  <c r="N125" i="39"/>
  <c r="N124" i="39"/>
  <c r="N123" i="39"/>
  <c r="N122" i="39"/>
  <c r="N121" i="39"/>
  <c r="N120" i="39"/>
  <c r="N119" i="39"/>
  <c r="N118" i="39"/>
  <c r="N117" i="39"/>
  <c r="N116" i="39"/>
  <c r="N115" i="39"/>
  <c r="N114" i="39"/>
  <c r="N113" i="39"/>
  <c r="N112" i="39"/>
  <c r="N111" i="39"/>
  <c r="N110" i="39"/>
  <c r="N109" i="39"/>
  <c r="N108" i="39"/>
  <c r="N107" i="39"/>
  <c r="N106" i="39"/>
  <c r="N105" i="39"/>
  <c r="N104" i="39"/>
  <c r="N103" i="39"/>
  <c r="N102" i="39"/>
  <c r="N101" i="39"/>
  <c r="N100" i="39"/>
  <c r="N99" i="39"/>
  <c r="N98" i="39"/>
  <c r="N97" i="39"/>
  <c r="N96" i="39"/>
  <c r="N95" i="39"/>
  <c r="M140" i="39"/>
  <c r="M139" i="39"/>
  <c r="M138" i="39"/>
  <c r="M137" i="39"/>
  <c r="M136" i="39"/>
  <c r="M135" i="39"/>
  <c r="M134" i="39"/>
  <c r="M133" i="39"/>
  <c r="M132" i="39"/>
  <c r="M131" i="39"/>
  <c r="M130" i="39"/>
  <c r="M129" i="39"/>
  <c r="M128" i="39"/>
  <c r="M127" i="39"/>
  <c r="M126" i="39"/>
  <c r="M125" i="39"/>
  <c r="M124" i="39"/>
  <c r="M123" i="39"/>
  <c r="M122" i="39"/>
  <c r="M121" i="39"/>
  <c r="M120" i="39"/>
  <c r="M119" i="39"/>
  <c r="M118" i="39"/>
  <c r="M117" i="39"/>
  <c r="M116" i="39"/>
  <c r="M115" i="39"/>
  <c r="M114" i="39"/>
  <c r="M113" i="39"/>
  <c r="M112" i="39"/>
  <c r="M111" i="39"/>
  <c r="M110" i="39"/>
  <c r="M109" i="39"/>
  <c r="M108" i="39"/>
  <c r="M107" i="39"/>
  <c r="M106" i="39"/>
  <c r="M105" i="39"/>
  <c r="M104" i="39"/>
  <c r="M103" i="39"/>
  <c r="M102" i="39"/>
  <c r="M101" i="39"/>
  <c r="M100" i="39"/>
  <c r="M99" i="39"/>
  <c r="M98" i="39"/>
  <c r="M97" i="39"/>
  <c r="M96" i="39"/>
  <c r="M95" i="39"/>
  <c r="M92" i="39"/>
  <c r="M91" i="39"/>
  <c r="M90" i="39"/>
  <c r="M89" i="39"/>
  <c r="M88" i="39"/>
  <c r="M87" i="39"/>
  <c r="M86" i="39"/>
  <c r="M75" i="39"/>
  <c r="M74" i="39"/>
  <c r="M73" i="39"/>
  <c r="M72" i="39"/>
  <c r="M71" i="39"/>
  <c r="M70" i="39"/>
  <c r="M69" i="39"/>
  <c r="M68" i="39"/>
  <c r="M63" i="39"/>
  <c r="M62" i="39"/>
  <c r="M61" i="39"/>
  <c r="M60" i="39"/>
  <c r="M59" i="39"/>
  <c r="M58" i="39"/>
  <c r="M57" i="39"/>
  <c r="M56" i="39"/>
  <c r="M55" i="39"/>
  <c r="M54" i="39"/>
  <c r="M53" i="39"/>
  <c r="M52" i="39"/>
  <c r="M51" i="39"/>
  <c r="M50" i="39"/>
  <c r="M49" i="39"/>
  <c r="M48" i="39"/>
  <c r="M47" i="39"/>
  <c r="M46" i="39"/>
  <c r="M45" i="39"/>
  <c r="M44" i="39"/>
  <c r="M43" i="39"/>
  <c r="M42" i="39"/>
  <c r="M41" i="39"/>
  <c r="M40" i="39"/>
  <c r="L140" i="39"/>
  <c r="L139" i="39"/>
  <c r="L138" i="39"/>
  <c r="L137" i="39"/>
  <c r="L136" i="39"/>
  <c r="L135" i="39"/>
  <c r="L134" i="39"/>
  <c r="L133" i="39"/>
  <c r="L132" i="39"/>
  <c r="L131" i="39"/>
  <c r="L130" i="39"/>
  <c r="L129" i="39"/>
  <c r="L128" i="39"/>
  <c r="L127" i="39"/>
  <c r="L126" i="39"/>
  <c r="L125" i="39"/>
  <c r="L124" i="39"/>
  <c r="L123" i="39"/>
  <c r="L122" i="39"/>
  <c r="L121" i="39"/>
  <c r="L120" i="39"/>
  <c r="L119" i="39"/>
  <c r="L118" i="39"/>
  <c r="L117" i="39"/>
  <c r="L116" i="39"/>
  <c r="L115"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I140" i="39"/>
  <c r="I139" i="39"/>
  <c r="I138" i="39"/>
  <c r="I137" i="39"/>
  <c r="I136" i="39"/>
  <c r="I135" i="39"/>
  <c r="I134" i="39"/>
  <c r="I133" i="39"/>
  <c r="I132" i="39"/>
  <c r="I131" i="39"/>
  <c r="I130" i="39"/>
  <c r="I129" i="39"/>
  <c r="I128" i="39"/>
  <c r="I127" i="39"/>
  <c r="I126" i="39"/>
  <c r="I125" i="39"/>
  <c r="I124" i="39"/>
  <c r="I123" i="39"/>
  <c r="I122" i="39"/>
  <c r="I121" i="39"/>
  <c r="I120" i="39"/>
  <c r="I119" i="39"/>
  <c r="I118" i="39"/>
  <c r="I117" i="39"/>
  <c r="I116" i="39"/>
  <c r="I115" i="39"/>
  <c r="I114" i="39"/>
  <c r="I113" i="39"/>
  <c r="I112" i="39"/>
  <c r="I111" i="39"/>
  <c r="H140" i="39"/>
  <c r="H139" i="39"/>
  <c r="H138" i="39"/>
  <c r="H137" i="39"/>
  <c r="H136" i="39"/>
  <c r="H135" i="39"/>
  <c r="H134" i="39"/>
  <c r="H133" i="39"/>
  <c r="H132" i="39"/>
  <c r="H131" i="39"/>
  <c r="H130" i="39"/>
  <c r="H129" i="39"/>
  <c r="H128" i="39"/>
  <c r="H127" i="39"/>
  <c r="H126" i="39"/>
  <c r="H125" i="39"/>
  <c r="H124" i="39"/>
  <c r="H123" i="39"/>
  <c r="H122" i="39"/>
  <c r="H121" i="39"/>
  <c r="H120" i="39"/>
  <c r="H119" i="39"/>
  <c r="H118" i="39"/>
  <c r="H117" i="39"/>
  <c r="H116" i="39"/>
  <c r="H115" i="39"/>
  <c r="H114" i="39"/>
  <c r="H113" i="39"/>
  <c r="H112" i="39"/>
  <c r="H111" i="39"/>
  <c r="H110" i="39"/>
  <c r="H109" i="39"/>
  <c r="H108" i="39"/>
  <c r="H107" i="39"/>
  <c r="H106" i="39"/>
  <c r="H105" i="39"/>
  <c r="H104" i="39"/>
  <c r="H103" i="39"/>
  <c r="H102" i="39"/>
  <c r="H101" i="39"/>
  <c r="H100" i="39"/>
  <c r="H99" i="39"/>
  <c r="H98" i="39"/>
  <c r="H97" i="39"/>
  <c r="H96" i="39"/>
  <c r="H95" i="39"/>
  <c r="H92" i="39"/>
  <c r="H91" i="39"/>
  <c r="J135" i="39"/>
  <c r="J129" i="39"/>
  <c r="J123" i="39"/>
  <c r="J117" i="39"/>
  <c r="L112" i="39"/>
  <c r="I109" i="39"/>
  <c r="I106" i="39"/>
  <c r="I103" i="39"/>
  <c r="I100" i="39"/>
  <c r="I97" i="39"/>
  <c r="O92" i="39"/>
  <c r="J91" i="39"/>
  <c r="E90" i="39"/>
  <c r="N88" i="39"/>
  <c r="K87" i="39"/>
  <c r="I86" i="39"/>
  <c r="G75" i="39"/>
  <c r="E74" i="39"/>
  <c r="N72" i="39"/>
  <c r="K71" i="39"/>
  <c r="I70" i="39"/>
  <c r="G69" i="39"/>
  <c r="E68" i="39"/>
  <c r="N62" i="39"/>
  <c r="K61" i="39"/>
  <c r="I60" i="39"/>
  <c r="G59" i="39"/>
  <c r="E58" i="39"/>
  <c r="N56" i="39"/>
  <c r="K55" i="39"/>
  <c r="I54" i="39"/>
  <c r="G53" i="39"/>
  <c r="E52" i="39"/>
  <c r="N50" i="39"/>
  <c r="K49" i="39"/>
  <c r="I48" i="39"/>
  <c r="G47" i="39"/>
  <c r="E46" i="39"/>
  <c r="N44" i="39"/>
  <c r="K43" i="39"/>
  <c r="I42" i="39"/>
  <c r="G41" i="39"/>
  <c r="F40" i="39"/>
  <c r="F39" i="39"/>
  <c r="F38" i="39"/>
  <c r="O134" i="39"/>
  <c r="O128" i="39"/>
  <c r="O122" i="39"/>
  <c r="O116" i="39"/>
  <c r="J112" i="39"/>
  <c r="O108" i="39"/>
  <c r="O105" i="39"/>
  <c r="O102" i="39"/>
  <c r="O99" i="39"/>
  <c r="O96" i="39"/>
  <c r="N92" i="39"/>
  <c r="I91" i="39"/>
  <c r="O89" i="39"/>
  <c r="L88" i="39"/>
  <c r="J87" i="39"/>
  <c r="H86" i="39"/>
  <c r="F75" i="39"/>
  <c r="O73" i="39"/>
  <c r="L72" i="39"/>
  <c r="J71" i="39"/>
  <c r="H70" i="39"/>
  <c r="F69" i="39"/>
  <c r="O63" i="39"/>
  <c r="L62" i="39"/>
  <c r="J61" i="39"/>
  <c r="H60" i="39"/>
  <c r="F59" i="39"/>
  <c r="O57" i="39"/>
  <c r="L56" i="39"/>
  <c r="J55" i="39"/>
  <c r="H54" i="39"/>
  <c r="F53" i="39"/>
  <c r="O51" i="39"/>
  <c r="L50" i="39"/>
  <c r="J49" i="39"/>
  <c r="H48" i="39"/>
  <c r="F47" i="39"/>
  <c r="O45" i="39"/>
  <c r="L44" i="39"/>
  <c r="J43" i="39"/>
  <c r="H42" i="39"/>
  <c r="F41" i="39"/>
  <c r="E40" i="39"/>
  <c r="E39" i="39"/>
  <c r="E38" i="39"/>
  <c r="E37" i="39"/>
  <c r="E36" i="39"/>
  <c r="E35" i="39"/>
  <c r="E34" i="39"/>
  <c r="E33" i="39"/>
  <c r="E32" i="39"/>
  <c r="E31" i="39"/>
  <c r="E30" i="39"/>
  <c r="E29" i="39"/>
  <c r="E28" i="39"/>
  <c r="E22" i="39"/>
  <c r="E16" i="39"/>
  <c r="E15" i="39"/>
  <c r="E13" i="39"/>
  <c r="E11" i="39"/>
  <c r="E140" i="38"/>
  <c r="E139" i="38"/>
  <c r="E138" i="38"/>
  <c r="E137" i="38"/>
  <c r="E136" i="38"/>
  <c r="E135" i="38"/>
  <c r="E134" i="38"/>
  <c r="E133" i="38"/>
  <c r="E132" i="38"/>
  <c r="E131" i="38"/>
  <c r="E130" i="38"/>
  <c r="E129" i="38"/>
  <c r="E128" i="38"/>
  <c r="E127" i="38"/>
  <c r="E126" i="38"/>
  <c r="E125" i="38"/>
  <c r="E124" i="38"/>
  <c r="E123" i="38"/>
  <c r="E122" i="38"/>
  <c r="E121" i="38"/>
  <c r="E120" i="38"/>
  <c r="E119" i="38"/>
  <c r="E118" i="38"/>
  <c r="E117" i="38"/>
  <c r="E116" i="38"/>
  <c r="J140" i="39"/>
  <c r="J134" i="39"/>
  <c r="J128" i="39"/>
  <c r="J122" i="39"/>
  <c r="J116" i="39"/>
  <c r="O111" i="39"/>
  <c r="L108" i="39"/>
  <c r="L105" i="39"/>
  <c r="L102" i="39"/>
  <c r="L99" i="39"/>
  <c r="L96" i="39"/>
  <c r="L92" i="39"/>
  <c r="F91" i="39"/>
  <c r="N89" i="39"/>
  <c r="K88" i="39"/>
  <c r="I87" i="39"/>
  <c r="G86" i="39"/>
  <c r="E75" i="39"/>
  <c r="N73" i="39"/>
  <c r="K72" i="39"/>
  <c r="I71" i="39"/>
  <c r="G70" i="39"/>
  <c r="E69" i="39"/>
  <c r="N63" i="39"/>
  <c r="K62" i="39"/>
  <c r="I61" i="39"/>
  <c r="G60" i="39"/>
  <c r="E59" i="39"/>
  <c r="N57" i="39"/>
  <c r="K56" i="39"/>
  <c r="I55" i="39"/>
  <c r="G54" i="39"/>
  <c r="E53" i="39"/>
  <c r="N51" i="39"/>
  <c r="K50" i="39"/>
  <c r="I49" i="39"/>
  <c r="G48" i="39"/>
  <c r="E47" i="39"/>
  <c r="N45" i="39"/>
  <c r="K44" i="39"/>
  <c r="I43" i="39"/>
  <c r="G42" i="39"/>
  <c r="E41" i="39"/>
  <c r="D40" i="39"/>
  <c r="D39" i="39"/>
  <c r="D38" i="39"/>
  <c r="D37" i="39"/>
  <c r="D36" i="39"/>
  <c r="D35" i="39"/>
  <c r="D34" i="39"/>
  <c r="D33" i="39"/>
  <c r="D32" i="39"/>
  <c r="D31" i="39"/>
  <c r="D30" i="39"/>
  <c r="D29" i="39"/>
  <c r="D28" i="39"/>
  <c r="D22" i="39"/>
  <c r="D16" i="39"/>
  <c r="D15" i="39"/>
  <c r="D13" i="39"/>
  <c r="D11" i="39"/>
  <c r="D140" i="38"/>
  <c r="D139" i="38"/>
  <c r="D138" i="38"/>
  <c r="D137" i="38"/>
  <c r="D136" i="38"/>
  <c r="D135" i="38"/>
  <c r="D134" i="38"/>
  <c r="D133" i="38"/>
  <c r="D132" i="38"/>
  <c r="D131" i="38"/>
  <c r="D130" i="38"/>
  <c r="D129" i="38"/>
  <c r="D128" i="38"/>
  <c r="D127" i="38"/>
  <c r="D126" i="38"/>
  <c r="D125" i="38"/>
  <c r="D124" i="38"/>
  <c r="D123" i="38"/>
  <c r="D122" i="38"/>
  <c r="D121" i="38"/>
  <c r="D120" i="38"/>
  <c r="D119" i="38"/>
  <c r="O139" i="39"/>
  <c r="O133" i="39"/>
  <c r="O127" i="39"/>
  <c r="O121" i="39"/>
  <c r="O115" i="39"/>
  <c r="L111" i="39"/>
  <c r="J108" i="39"/>
  <c r="J105" i="39"/>
  <c r="J102" i="39"/>
  <c r="J99" i="39"/>
  <c r="J96" i="39"/>
  <c r="K92" i="39"/>
  <c r="E91" i="39"/>
  <c r="L89" i="39"/>
  <c r="J88" i="39"/>
  <c r="H87" i="39"/>
  <c r="F86" i="39"/>
  <c r="O74" i="39"/>
  <c r="L73" i="39"/>
  <c r="J72" i="39"/>
  <c r="H71" i="39"/>
  <c r="F70" i="39"/>
  <c r="O68" i="39"/>
  <c r="L63" i="39"/>
  <c r="J62" i="39"/>
  <c r="H61" i="39"/>
  <c r="F60" i="39"/>
  <c r="O58" i="39"/>
  <c r="L57" i="39"/>
  <c r="J56" i="39"/>
  <c r="H55" i="39"/>
  <c r="F54" i="39"/>
  <c r="O52" i="39"/>
  <c r="L51" i="39"/>
  <c r="J50" i="39"/>
  <c r="H49" i="39"/>
  <c r="F48" i="39"/>
  <c r="O46" i="39"/>
  <c r="L45" i="39"/>
  <c r="J44" i="39"/>
  <c r="H43" i="39"/>
  <c r="F42" i="39"/>
  <c r="D41" i="39"/>
  <c r="O39" i="39"/>
  <c r="J139" i="39"/>
  <c r="J133" i="39"/>
  <c r="J127" i="39"/>
  <c r="J121" i="39"/>
  <c r="J115" i="39"/>
  <c r="J111" i="39"/>
  <c r="I108" i="39"/>
  <c r="I105" i="39"/>
  <c r="I102" i="39"/>
  <c r="I99" i="39"/>
  <c r="I96" i="39"/>
  <c r="J92" i="39"/>
  <c r="O90" i="39"/>
  <c r="K89" i="39"/>
  <c r="I88" i="39"/>
  <c r="G87" i="39"/>
  <c r="E86" i="39"/>
  <c r="N74" i="39"/>
  <c r="K73" i="39"/>
  <c r="I72" i="39"/>
  <c r="G71" i="39"/>
  <c r="E70" i="39"/>
  <c r="N68" i="39"/>
  <c r="K63" i="39"/>
  <c r="I62" i="39"/>
  <c r="G61" i="39"/>
  <c r="E60" i="39"/>
  <c r="N58" i="39"/>
  <c r="K57" i="39"/>
  <c r="I56" i="39"/>
  <c r="G55" i="39"/>
  <c r="E54" i="39"/>
  <c r="N52" i="39"/>
  <c r="K51" i="39"/>
  <c r="I50" i="39"/>
  <c r="G49" i="39"/>
  <c r="E48" i="39"/>
  <c r="N46" i="39"/>
  <c r="K45" i="39"/>
  <c r="I44" i="39"/>
  <c r="G43" i="39"/>
  <c r="E42" i="39"/>
  <c r="O138" i="39"/>
  <c r="O132" i="39"/>
  <c r="O126" i="39"/>
  <c r="O120" i="39"/>
  <c r="O114" i="39"/>
  <c r="O110" i="39"/>
  <c r="O107" i="39"/>
  <c r="O104" i="39"/>
  <c r="O101" i="39"/>
  <c r="O98" i="39"/>
  <c r="F96" i="39"/>
  <c r="I92" i="39"/>
  <c r="N90" i="39"/>
  <c r="J89" i="39"/>
  <c r="H88" i="39"/>
  <c r="F87" i="39"/>
  <c r="O75" i="39"/>
  <c r="L74" i="39"/>
  <c r="J73" i="39"/>
  <c r="H72" i="39"/>
  <c r="F71" i="39"/>
  <c r="O69" i="39"/>
  <c r="L68" i="39"/>
  <c r="J63" i="39"/>
  <c r="H62" i="39"/>
  <c r="F61" i="39"/>
  <c r="O59" i="39"/>
  <c r="L58" i="39"/>
  <c r="J57" i="39"/>
  <c r="H56" i="39"/>
  <c r="F55" i="39"/>
  <c r="O53" i="39"/>
  <c r="L52" i="39"/>
  <c r="J51" i="39"/>
  <c r="H50" i="39"/>
  <c r="F49" i="39"/>
  <c r="O47" i="39"/>
  <c r="L46" i="39"/>
  <c r="J45" i="39"/>
  <c r="H44" i="39"/>
  <c r="F43" i="39"/>
  <c r="O41" i="39"/>
  <c r="J138" i="39"/>
  <c r="J132" i="39"/>
  <c r="J126" i="39"/>
  <c r="J120" i="39"/>
  <c r="L114" i="39"/>
  <c r="L110" i="39"/>
  <c r="L107" i="39"/>
  <c r="L104" i="39"/>
  <c r="L101" i="39"/>
  <c r="L98" i="39"/>
  <c r="O95" i="39"/>
  <c r="F92" i="39"/>
  <c r="L90" i="39"/>
  <c r="I89" i="39"/>
  <c r="G88" i="39"/>
  <c r="E87" i="39"/>
  <c r="N75" i="39"/>
  <c r="K74" i="39"/>
  <c r="I73" i="39"/>
  <c r="G72" i="39"/>
  <c r="E71" i="39"/>
  <c r="N69" i="39"/>
  <c r="K68" i="39"/>
  <c r="I63" i="39"/>
  <c r="G62" i="39"/>
  <c r="E61" i="39"/>
  <c r="N59" i="39"/>
  <c r="K58" i="39"/>
  <c r="I57" i="39"/>
  <c r="G56" i="39"/>
  <c r="E55" i="39"/>
  <c r="N53" i="39"/>
  <c r="K52" i="39"/>
  <c r="I51" i="39"/>
  <c r="G50" i="39"/>
  <c r="E49" i="39"/>
  <c r="N47" i="39"/>
  <c r="K46" i="39"/>
  <c r="I45" i="39"/>
  <c r="G44" i="39"/>
  <c r="E43" i="39"/>
  <c r="J136" i="39"/>
  <c r="J130" i="39"/>
  <c r="J124" i="39"/>
  <c r="J118" i="39"/>
  <c r="J113" i="39"/>
  <c r="L109" i="39"/>
  <c r="L106" i="39"/>
  <c r="L103" i="39"/>
  <c r="L100" i="39"/>
  <c r="L97" i="39"/>
  <c r="F95" i="39"/>
  <c r="L91" i="39"/>
  <c r="H90" i="39"/>
  <c r="E89" i="39"/>
  <c r="N87" i="39"/>
  <c r="K86" i="39"/>
  <c r="I75" i="39"/>
  <c r="G74" i="39"/>
  <c r="E73" i="39"/>
  <c r="N71" i="39"/>
  <c r="K70" i="39"/>
  <c r="I69" i="39"/>
  <c r="G68" i="39"/>
  <c r="E63" i="39"/>
  <c r="N61" i="39"/>
  <c r="K60" i="39"/>
  <c r="I59" i="39"/>
  <c r="G58" i="39"/>
  <c r="E57" i="39"/>
  <c r="N55" i="39"/>
  <c r="K54" i="39"/>
  <c r="I53" i="39"/>
  <c r="G52" i="39"/>
  <c r="E51" i="39"/>
  <c r="N49" i="39"/>
  <c r="K48" i="39"/>
  <c r="I47" i="39"/>
  <c r="G46" i="39"/>
  <c r="E45" i="39"/>
  <c r="O135" i="39"/>
  <c r="O129" i="39"/>
  <c r="O123" i="39"/>
  <c r="O117" i="39"/>
  <c r="O112" i="39"/>
  <c r="J109" i="39"/>
  <c r="J106" i="39"/>
  <c r="J103" i="39"/>
  <c r="J100" i="39"/>
  <c r="J97" i="39"/>
  <c r="E95" i="39"/>
  <c r="K91" i="39"/>
  <c r="F90" i="39"/>
  <c r="O88" i="39"/>
  <c r="L87" i="39"/>
  <c r="J86" i="39"/>
  <c r="H75" i="39"/>
  <c r="F74" i="39"/>
  <c r="O72" i="39"/>
  <c r="L71" i="39"/>
  <c r="J70" i="39"/>
  <c r="H69" i="39"/>
  <c r="F68" i="39"/>
  <c r="O62" i="39"/>
  <c r="L61" i="39"/>
  <c r="J60" i="39"/>
  <c r="H59" i="39"/>
  <c r="F58" i="39"/>
  <c r="O56" i="39"/>
  <c r="L55" i="39"/>
  <c r="J54" i="39"/>
  <c r="H53" i="39"/>
  <c r="F52" i="39"/>
  <c r="O50" i="39"/>
  <c r="L49" i="39"/>
  <c r="J48" i="39"/>
  <c r="H47" i="39"/>
  <c r="F46" i="39"/>
  <c r="O44" i="39"/>
  <c r="L43" i="39"/>
  <c r="J119" i="39"/>
  <c r="I104" i="39"/>
  <c r="O91" i="39"/>
  <c r="N86" i="39"/>
  <c r="E72" i="39"/>
  <c r="G63" i="39"/>
  <c r="I58" i="39"/>
  <c r="K53" i="39"/>
  <c r="N48" i="39"/>
  <c r="E44" i="39"/>
  <c r="I41" i="39"/>
  <c r="L39" i="39"/>
  <c r="I38" i="39"/>
  <c r="F37" i="39"/>
  <c r="N35" i="39"/>
  <c r="L34" i="39"/>
  <c r="J33" i="39"/>
  <c r="H32" i="39"/>
  <c r="F31" i="39"/>
  <c r="N29" i="39"/>
  <c r="L28" i="39"/>
  <c r="J22" i="39"/>
  <c r="H16" i="39"/>
  <c r="F15" i="39"/>
  <c r="N11" i="39"/>
  <c r="L140" i="38"/>
  <c r="J139" i="38"/>
  <c r="H138" i="38"/>
  <c r="F137" i="38"/>
  <c r="N135" i="38"/>
  <c r="L134" i="38"/>
  <c r="J133" i="38"/>
  <c r="H132" i="38"/>
  <c r="F131" i="38"/>
  <c r="N129" i="38"/>
  <c r="L128" i="38"/>
  <c r="J127" i="38"/>
  <c r="H126" i="38"/>
  <c r="F125" i="38"/>
  <c r="O118" i="39"/>
  <c r="O103" i="39"/>
  <c r="N91" i="39"/>
  <c r="L86" i="39"/>
  <c r="O71" i="39"/>
  <c r="F63" i="39"/>
  <c r="H58" i="39"/>
  <c r="J53" i="39"/>
  <c r="L48" i="39"/>
  <c r="O43" i="39"/>
  <c r="H41" i="39"/>
  <c r="K39" i="39"/>
  <c r="H38" i="39"/>
  <c r="O36" i="39"/>
  <c r="M35" i="39"/>
  <c r="K34" i="39"/>
  <c r="I33" i="39"/>
  <c r="G32" i="39"/>
  <c r="O30" i="39"/>
  <c r="M29" i="39"/>
  <c r="K28" i="39"/>
  <c r="I22" i="39"/>
  <c r="G16" i="39"/>
  <c r="O13" i="39"/>
  <c r="M11" i="39"/>
  <c r="K140" i="38"/>
  <c r="I139" i="38"/>
  <c r="G138" i="38"/>
  <c r="O136" i="38"/>
  <c r="M135" i="38"/>
  <c r="K134" i="38"/>
  <c r="I133" i="38"/>
  <c r="G132" i="38"/>
  <c r="O130" i="38"/>
  <c r="M129" i="38"/>
  <c r="K128" i="38"/>
  <c r="I127" i="38"/>
  <c r="G126" i="38"/>
  <c r="O124" i="38"/>
  <c r="M123" i="38"/>
  <c r="K122" i="38"/>
  <c r="I121" i="38"/>
  <c r="G120" i="38"/>
  <c r="O118" i="38"/>
  <c r="N117" i="38"/>
  <c r="M116" i="38"/>
  <c r="L115" i="38"/>
  <c r="L114" i="38"/>
  <c r="L113" i="38"/>
  <c r="L112" i="38"/>
  <c r="L111" i="38"/>
  <c r="L110" i="38"/>
  <c r="L109" i="38"/>
  <c r="L108" i="38"/>
  <c r="L107" i="38"/>
  <c r="L106" i="38"/>
  <c r="L105" i="38"/>
  <c r="L104" i="38"/>
  <c r="L103" i="38"/>
  <c r="L102" i="38"/>
  <c r="L101" i="38"/>
  <c r="L100" i="38"/>
  <c r="L99" i="38"/>
  <c r="L98" i="38"/>
  <c r="L97" i="38"/>
  <c r="L96" i="38"/>
  <c r="L95" i="38"/>
  <c r="L92" i="38"/>
  <c r="L91" i="38"/>
  <c r="L90" i="38"/>
  <c r="L89" i="38"/>
  <c r="L88" i="38"/>
  <c r="L87" i="38"/>
  <c r="L86" i="38"/>
  <c r="L75" i="38"/>
  <c r="L74" i="38"/>
  <c r="L73" i="38"/>
  <c r="L72" i="38"/>
  <c r="L71" i="38"/>
  <c r="L70" i="38"/>
  <c r="L69" i="38"/>
  <c r="O137" i="39"/>
  <c r="J114" i="39"/>
  <c r="J101" i="39"/>
  <c r="K90" i="39"/>
  <c r="L75" i="39"/>
  <c r="O70" i="39"/>
  <c r="F62" i="39"/>
  <c r="H57" i="39"/>
  <c r="J52" i="39"/>
  <c r="L47" i="39"/>
  <c r="N43" i="39"/>
  <c r="O40" i="39"/>
  <c r="J39" i="39"/>
  <c r="G38" i="39"/>
  <c r="N36" i="39"/>
  <c r="L35" i="39"/>
  <c r="J34" i="39"/>
  <c r="H33" i="39"/>
  <c r="F32" i="39"/>
  <c r="N30" i="39"/>
  <c r="L29" i="39"/>
  <c r="J28" i="39"/>
  <c r="H22" i="39"/>
  <c r="F16" i="39"/>
  <c r="N13" i="39"/>
  <c r="L11" i="39"/>
  <c r="J140" i="38"/>
  <c r="H139" i="38"/>
  <c r="F138" i="38"/>
  <c r="N136" i="38"/>
  <c r="L135" i="38"/>
  <c r="J134" i="38"/>
  <c r="H133" i="38"/>
  <c r="F132" i="38"/>
  <c r="N130" i="38"/>
  <c r="L129" i="38"/>
  <c r="J128" i="38"/>
  <c r="H127" i="38"/>
  <c r="F126" i="38"/>
  <c r="N124" i="38"/>
  <c r="L123" i="38"/>
  <c r="J122" i="38"/>
  <c r="H121" i="38"/>
  <c r="F120" i="38"/>
  <c r="N118" i="38"/>
  <c r="M117" i="38"/>
  <c r="L116" i="38"/>
  <c r="K115" i="38"/>
  <c r="K114" i="38"/>
  <c r="K113" i="38"/>
  <c r="K112" i="38"/>
  <c r="K111" i="38"/>
  <c r="K110" i="38"/>
  <c r="K109" i="38"/>
  <c r="K108" i="38"/>
  <c r="K107" i="38"/>
  <c r="K106" i="38"/>
  <c r="K105" i="38"/>
  <c r="K104" i="38"/>
  <c r="K103" i="38"/>
  <c r="K102" i="38"/>
  <c r="K101" i="38"/>
  <c r="K100" i="38"/>
  <c r="K99" i="38"/>
  <c r="K98" i="38"/>
  <c r="K97" i="38"/>
  <c r="K96" i="38"/>
  <c r="K95" i="38"/>
  <c r="K92" i="38"/>
  <c r="K91" i="38"/>
  <c r="K90" i="38"/>
  <c r="K89" i="38"/>
  <c r="K88" i="38"/>
  <c r="K87" i="38"/>
  <c r="K86" i="38"/>
  <c r="K75" i="38"/>
  <c r="K74" i="38"/>
  <c r="K73" i="38"/>
  <c r="K72" i="38"/>
  <c r="K71" i="38"/>
  <c r="K70" i="38"/>
  <c r="K69" i="38"/>
  <c r="K68" i="38"/>
  <c r="K63" i="38"/>
  <c r="K62" i="38"/>
  <c r="J137" i="39"/>
  <c r="O113" i="39"/>
  <c r="I101" i="39"/>
  <c r="J90" i="39"/>
  <c r="K75" i="39"/>
  <c r="N70" i="39"/>
  <c r="E62" i="39"/>
  <c r="G57" i="39"/>
  <c r="I52" i="39"/>
  <c r="K47" i="39"/>
  <c r="O42" i="39"/>
  <c r="N40" i="39"/>
  <c r="I39" i="39"/>
  <c r="O37" i="39"/>
  <c r="M36" i="39"/>
  <c r="K35" i="39"/>
  <c r="I34" i="39"/>
  <c r="G33" i="39"/>
  <c r="O31" i="39"/>
  <c r="M30" i="39"/>
  <c r="K29" i="39"/>
  <c r="I28" i="39"/>
  <c r="G22" i="39"/>
  <c r="O15" i="39"/>
  <c r="M13" i="39"/>
  <c r="K11" i="39"/>
  <c r="I140" i="38"/>
  <c r="G139" i="38"/>
  <c r="O137" i="38"/>
  <c r="M136" i="38"/>
  <c r="K135" i="38"/>
  <c r="I134" i="38"/>
  <c r="G133" i="38"/>
  <c r="O131" i="38"/>
  <c r="M130" i="38"/>
  <c r="K129" i="38"/>
  <c r="O136" i="39"/>
  <c r="L113" i="39"/>
  <c r="O100" i="39"/>
  <c r="I90" i="39"/>
  <c r="J75" i="39"/>
  <c r="L70" i="39"/>
  <c r="O61" i="39"/>
  <c r="F57" i="39"/>
  <c r="H52" i="39"/>
  <c r="J47" i="39"/>
  <c r="N42" i="39"/>
  <c r="L40" i="39"/>
  <c r="H39" i="39"/>
  <c r="N37" i="39"/>
  <c r="L36" i="39"/>
  <c r="J35" i="39"/>
  <c r="H34" i="39"/>
  <c r="F33" i="39"/>
  <c r="N31" i="39"/>
  <c r="L30" i="39"/>
  <c r="J29" i="39"/>
  <c r="H28" i="39"/>
  <c r="F22" i="39"/>
  <c r="N15" i="39"/>
  <c r="L13" i="39"/>
  <c r="J11" i="39"/>
  <c r="H140" i="38"/>
  <c r="F139" i="38"/>
  <c r="N137" i="38"/>
  <c r="L136" i="38"/>
  <c r="J135" i="38"/>
  <c r="H134" i="38"/>
  <c r="F133" i="38"/>
  <c r="N131" i="38"/>
  <c r="L130" i="38"/>
  <c r="J129" i="38"/>
  <c r="H128" i="38"/>
  <c r="O131" i="39"/>
  <c r="J110" i="39"/>
  <c r="J98" i="39"/>
  <c r="H89" i="39"/>
  <c r="J74" i="39"/>
  <c r="L69" i="39"/>
  <c r="O60" i="39"/>
  <c r="F56" i="39"/>
  <c r="H51" i="39"/>
  <c r="J46" i="39"/>
  <c r="L42" i="39"/>
  <c r="K40" i="39"/>
  <c r="G39" i="39"/>
  <c r="M37" i="39"/>
  <c r="K36" i="39"/>
  <c r="I35" i="39"/>
  <c r="G34" i="39"/>
  <c r="O32" i="39"/>
  <c r="M31" i="39"/>
  <c r="K30" i="39"/>
  <c r="I29" i="39"/>
  <c r="G28" i="39"/>
  <c r="O16" i="39"/>
  <c r="M15" i="39"/>
  <c r="K13" i="39"/>
  <c r="I11" i="39"/>
  <c r="G140" i="38"/>
  <c r="O138" i="38"/>
  <c r="M137" i="38"/>
  <c r="K136" i="38"/>
  <c r="I135" i="38"/>
  <c r="G134" i="38"/>
  <c r="O132" i="38"/>
  <c r="M131" i="38"/>
  <c r="K130" i="38"/>
  <c r="I129" i="38"/>
  <c r="J131" i="39"/>
  <c r="I110" i="39"/>
  <c r="I98" i="39"/>
  <c r="G89" i="39"/>
  <c r="I74" i="39"/>
  <c r="K69" i="39"/>
  <c r="N60" i="39"/>
  <c r="E56" i="39"/>
  <c r="G51" i="39"/>
  <c r="I46" i="39"/>
  <c r="K42" i="39"/>
  <c r="J40" i="39"/>
  <c r="O38" i="39"/>
  <c r="L37" i="39"/>
  <c r="J36" i="39"/>
  <c r="H35" i="39"/>
  <c r="F34" i="39"/>
  <c r="N32" i="39"/>
  <c r="L31" i="39"/>
  <c r="J30" i="39"/>
  <c r="H29" i="39"/>
  <c r="F28" i="39"/>
  <c r="N16" i="39"/>
  <c r="L15" i="39"/>
  <c r="J13" i="39"/>
  <c r="H11" i="39"/>
  <c r="F140" i="38"/>
  <c r="N138" i="38"/>
  <c r="L137" i="38"/>
  <c r="J136" i="38"/>
  <c r="H135" i="38"/>
  <c r="F134" i="38"/>
  <c r="N132" i="38"/>
  <c r="L131" i="38"/>
  <c r="J130" i="38"/>
  <c r="H129" i="38"/>
  <c r="O124" i="39"/>
  <c r="O106" i="39"/>
  <c r="I95" i="39"/>
  <c r="O87" i="39"/>
  <c r="F73" i="39"/>
  <c r="H68" i="39"/>
  <c r="J59" i="39"/>
  <c r="L54" i="39"/>
  <c r="O49" i="39"/>
  <c r="F45" i="39"/>
  <c r="K41" i="39"/>
  <c r="N39" i="39"/>
  <c r="K38" i="39"/>
  <c r="H37" i="39"/>
  <c r="F36" i="39"/>
  <c r="N34" i="39"/>
  <c r="L33" i="39"/>
  <c r="J32" i="39"/>
  <c r="H31" i="39"/>
  <c r="F30" i="39"/>
  <c r="N28" i="39"/>
  <c r="L22" i="39"/>
  <c r="J16" i="39"/>
  <c r="H15" i="39"/>
  <c r="F13" i="39"/>
  <c r="N140" i="38"/>
  <c r="L139" i="38"/>
  <c r="J138" i="38"/>
  <c r="H137" i="38"/>
  <c r="F136" i="38"/>
  <c r="N134" i="38"/>
  <c r="L133" i="38"/>
  <c r="J132" i="38"/>
  <c r="H131" i="38"/>
  <c r="F130" i="38"/>
  <c r="O119" i="39"/>
  <c r="J104" i="39"/>
  <c r="E92" i="39"/>
  <c r="O86" i="39"/>
  <c r="F72" i="39"/>
  <c r="H63" i="39"/>
  <c r="J58" i="39"/>
  <c r="L53" i="39"/>
  <c r="O48" i="39"/>
  <c r="F44" i="39"/>
  <c r="J41" i="39"/>
  <c r="M39" i="39"/>
  <c r="J38" i="39"/>
  <c r="G37" i="39"/>
  <c r="O35" i="39"/>
  <c r="M34" i="39"/>
  <c r="K33" i="39"/>
  <c r="I32" i="39"/>
  <c r="G31" i="39"/>
  <c r="O29" i="39"/>
  <c r="M28" i="39"/>
  <c r="K22" i="39"/>
  <c r="I16" i="39"/>
  <c r="G15" i="39"/>
  <c r="O11" i="39"/>
  <c r="M140" i="38"/>
  <c r="K139" i="38"/>
  <c r="I138" i="38"/>
  <c r="G137" i="38"/>
  <c r="O135" i="38"/>
  <c r="M134" i="38"/>
  <c r="K133" i="38"/>
  <c r="I132" i="38"/>
  <c r="G131" i="38"/>
  <c r="F88" i="39"/>
  <c r="O54" i="39"/>
  <c r="H40" i="39"/>
  <c r="F35" i="39"/>
  <c r="H30" i="39"/>
  <c r="J15" i="39"/>
  <c r="L138" i="38"/>
  <c r="N133" i="38"/>
  <c r="G129" i="38"/>
  <c r="K127" i="38"/>
  <c r="M125" i="38"/>
  <c r="H124" i="38"/>
  <c r="N122" i="38"/>
  <c r="J121" i="38"/>
  <c r="N119" i="38"/>
  <c r="J118" i="38"/>
  <c r="G117" i="38"/>
  <c r="O115" i="38"/>
  <c r="M114" i="38"/>
  <c r="I113" i="38"/>
  <c r="G112" i="38"/>
  <c r="E111" i="38"/>
  <c r="O109" i="38"/>
  <c r="M108" i="38"/>
  <c r="I107" i="38"/>
  <c r="G106" i="38"/>
  <c r="E105" i="38"/>
  <c r="O103" i="38"/>
  <c r="M102" i="38"/>
  <c r="I101" i="38"/>
  <c r="G100" i="38"/>
  <c r="E99" i="38"/>
  <c r="O97" i="38"/>
  <c r="M96" i="38"/>
  <c r="I95" i="38"/>
  <c r="G92" i="38"/>
  <c r="E91" i="38"/>
  <c r="O89" i="38"/>
  <c r="M88" i="38"/>
  <c r="I87" i="38"/>
  <c r="G86" i="38"/>
  <c r="E75" i="38"/>
  <c r="O73" i="38"/>
  <c r="M72" i="38"/>
  <c r="I71" i="38"/>
  <c r="G70" i="38"/>
  <c r="E69" i="38"/>
  <c r="D68" i="38"/>
  <c r="O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2" i="38"/>
  <c r="N16" i="38"/>
  <c r="E88" i="39"/>
  <c r="N54" i="39"/>
  <c r="G40" i="39"/>
  <c r="O34" i="39"/>
  <c r="G30" i="39"/>
  <c r="I15" i="39"/>
  <c r="K138" i="38"/>
  <c r="M133" i="38"/>
  <c r="F129" i="38"/>
  <c r="G127" i="38"/>
  <c r="L125" i="38"/>
  <c r="G124" i="38"/>
  <c r="M122" i="38"/>
  <c r="G121" i="38"/>
  <c r="M119" i="38"/>
  <c r="I118" i="38"/>
  <c r="F117" i="38"/>
  <c r="N115" i="38"/>
  <c r="J114" i="38"/>
  <c r="H113" i="38"/>
  <c r="F112" i="38"/>
  <c r="D111" i="38"/>
  <c r="N109" i="38"/>
  <c r="J108" i="38"/>
  <c r="H107" i="38"/>
  <c r="F106" i="38"/>
  <c r="D105" i="38"/>
  <c r="N103" i="38"/>
  <c r="J102" i="38"/>
  <c r="H101" i="38"/>
  <c r="F100" i="38"/>
  <c r="D99" i="38"/>
  <c r="N97" i="38"/>
  <c r="J96" i="38"/>
  <c r="H95" i="38"/>
  <c r="F92" i="38"/>
  <c r="D91" i="38"/>
  <c r="N89" i="38"/>
  <c r="J88" i="38"/>
  <c r="H87" i="38"/>
  <c r="F86" i="38"/>
  <c r="D75" i="38"/>
  <c r="N73" i="38"/>
  <c r="J72" i="38"/>
  <c r="H71" i="38"/>
  <c r="F70" i="38"/>
  <c r="D69" i="38"/>
  <c r="O63" i="38"/>
  <c r="N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2" i="38"/>
  <c r="M16" i="38"/>
  <c r="M15" i="38"/>
  <c r="M13" i="38"/>
  <c r="M11" i="38"/>
  <c r="J73" i="38"/>
  <c r="D70" i="38"/>
  <c r="K61" i="38"/>
  <c r="K59" i="38"/>
  <c r="K56" i="38"/>
  <c r="K54" i="38"/>
  <c r="K52" i="38"/>
  <c r="K49" i="38"/>
  <c r="K48" i="38"/>
  <c r="K45" i="38"/>
  <c r="K43" i="38"/>
  <c r="K41" i="38"/>
  <c r="K38" i="38"/>
  <c r="K36" i="38"/>
  <c r="K33" i="38"/>
  <c r="K31" i="38"/>
  <c r="K22" i="38"/>
  <c r="K15" i="38"/>
  <c r="J57" i="38"/>
  <c r="J54" i="38"/>
  <c r="J52" i="38"/>
  <c r="J49" i="38"/>
  <c r="J46" i="38"/>
  <c r="J43" i="38"/>
  <c r="J41" i="38"/>
  <c r="J39" i="38"/>
  <c r="J36" i="38"/>
  <c r="J34" i="38"/>
  <c r="J31" i="38"/>
  <c r="J28" i="38"/>
  <c r="J16" i="38"/>
  <c r="I51" i="38"/>
  <c r="I46" i="38"/>
  <c r="I45" i="38"/>
  <c r="I43" i="38"/>
  <c r="I38" i="38"/>
  <c r="I36" i="38"/>
  <c r="I31" i="38"/>
  <c r="I29" i="38"/>
  <c r="I22" i="38"/>
  <c r="H47" i="38"/>
  <c r="H41" i="38"/>
  <c r="H39" i="38"/>
  <c r="H36" i="38"/>
  <c r="H31" i="38"/>
  <c r="H29" i="38"/>
  <c r="H13" i="38"/>
  <c r="O140" i="38"/>
  <c r="I123" i="38"/>
  <c r="K120" i="38"/>
  <c r="L117" i="38"/>
  <c r="D114" i="38"/>
  <c r="O130" i="39"/>
  <c r="H74" i="39"/>
  <c r="F51" i="39"/>
  <c r="N38" i="39"/>
  <c r="O33" i="39"/>
  <c r="G29" i="39"/>
  <c r="I13" i="39"/>
  <c r="K137" i="38"/>
  <c r="M132" i="38"/>
  <c r="O128" i="38"/>
  <c r="F127" i="38"/>
  <c r="K125" i="38"/>
  <c r="F124" i="38"/>
  <c r="L122" i="38"/>
  <c r="F121" i="38"/>
  <c r="L119" i="38"/>
  <c r="H118" i="38"/>
  <c r="D117" i="38"/>
  <c r="M115" i="38"/>
  <c r="I114" i="38"/>
  <c r="G113" i="38"/>
  <c r="E112" i="38"/>
  <c r="O110" i="38"/>
  <c r="M109" i="38"/>
  <c r="I108" i="38"/>
  <c r="G107" i="38"/>
  <c r="E106" i="38"/>
  <c r="O104" i="38"/>
  <c r="M103" i="38"/>
  <c r="I102" i="38"/>
  <c r="G101" i="38"/>
  <c r="E100" i="38"/>
  <c r="O98" i="38"/>
  <c r="M97" i="38"/>
  <c r="I96" i="38"/>
  <c r="G95" i="38"/>
  <c r="E92" i="38"/>
  <c r="O90" i="38"/>
  <c r="M89" i="38"/>
  <c r="I88" i="38"/>
  <c r="G87" i="38"/>
  <c r="E86" i="38"/>
  <c r="O74" i="38"/>
  <c r="M73" i="38"/>
  <c r="I72" i="38"/>
  <c r="G71" i="38"/>
  <c r="E70" i="38"/>
  <c r="O68" i="38"/>
  <c r="N63" i="38"/>
  <c r="M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2" i="38"/>
  <c r="L16" i="38"/>
  <c r="L15" i="38"/>
  <c r="L13" i="38"/>
  <c r="L11" i="38"/>
  <c r="F71" i="38"/>
  <c r="M63" i="38"/>
  <c r="L62" i="38"/>
  <c r="K60" i="38"/>
  <c r="K57" i="38"/>
  <c r="K55" i="38"/>
  <c r="K53" i="38"/>
  <c r="K50" i="38"/>
  <c r="K47" i="38"/>
  <c r="K44" i="38"/>
  <c r="K42" i="38"/>
  <c r="K40" i="38"/>
  <c r="K37" i="38"/>
  <c r="K34" i="38"/>
  <c r="K32" i="38"/>
  <c r="K30" i="38"/>
  <c r="K28" i="38"/>
  <c r="K16" i="38"/>
  <c r="K13" i="38"/>
  <c r="J56" i="38"/>
  <c r="J53" i="38"/>
  <c r="J50" i="38"/>
  <c r="J47" i="38"/>
  <c r="J44" i="38"/>
  <c r="J42" i="38"/>
  <c r="J40" i="38"/>
  <c r="J35" i="38"/>
  <c r="J33" i="38"/>
  <c r="J29" i="38"/>
  <c r="J22" i="38"/>
  <c r="J11" i="38"/>
  <c r="I48" i="38"/>
  <c r="I44" i="38"/>
  <c r="I42" i="38"/>
  <c r="I37" i="38"/>
  <c r="I35" i="38"/>
  <c r="I30" i="38"/>
  <c r="I28" i="38"/>
  <c r="I11" i="38"/>
  <c r="H43" i="38"/>
  <c r="H38" i="38"/>
  <c r="H35" i="38"/>
  <c r="H30" i="38"/>
  <c r="H22" i="38"/>
  <c r="I68" i="39"/>
  <c r="M22" i="39"/>
  <c r="G136" i="38"/>
  <c r="O121" i="38"/>
  <c r="G119" i="38"/>
  <c r="N112" i="38"/>
  <c r="O125" i="39"/>
  <c r="H73" i="39"/>
  <c r="F50" i="39"/>
  <c r="M38" i="39"/>
  <c r="N33" i="39"/>
  <c r="F29" i="39"/>
  <c r="H13" i="39"/>
  <c r="J137" i="38"/>
  <c r="L132" i="38"/>
  <c r="N128" i="38"/>
  <c r="O126" i="38"/>
  <c r="J125" i="38"/>
  <c r="O123" i="38"/>
  <c r="I122" i="38"/>
  <c r="O120" i="38"/>
  <c r="K119" i="38"/>
  <c r="G118" i="38"/>
  <c r="O116" i="38"/>
  <c r="J115" i="38"/>
  <c r="H114" i="38"/>
  <c r="F113" i="38"/>
  <c r="D112" i="38"/>
  <c r="N110" i="38"/>
  <c r="J109" i="38"/>
  <c r="H108" i="38"/>
  <c r="F107" i="38"/>
  <c r="D106" i="38"/>
  <c r="N104" i="38"/>
  <c r="J103" i="38"/>
  <c r="H102" i="38"/>
  <c r="F101" i="38"/>
  <c r="D100" i="38"/>
  <c r="N98" i="38"/>
  <c r="J97" i="38"/>
  <c r="H96" i="38"/>
  <c r="F95" i="38"/>
  <c r="D92" i="38"/>
  <c r="N90" i="38"/>
  <c r="J89" i="38"/>
  <c r="H88" i="38"/>
  <c r="F87" i="38"/>
  <c r="D86" i="38"/>
  <c r="N74" i="38"/>
  <c r="H72" i="38"/>
  <c r="N68" i="38"/>
  <c r="K58" i="38"/>
  <c r="K51" i="38"/>
  <c r="K46" i="38"/>
  <c r="K39" i="38"/>
  <c r="K35" i="38"/>
  <c r="K29" i="38"/>
  <c r="K11" i="38"/>
  <c r="J48" i="38"/>
  <c r="J37" i="38"/>
  <c r="J30" i="38"/>
  <c r="J15" i="38"/>
  <c r="I50" i="38"/>
  <c r="I41" i="38"/>
  <c r="I34" i="38"/>
  <c r="I16" i="38"/>
  <c r="H45" i="38"/>
  <c r="H37" i="38"/>
  <c r="H15" i="38"/>
  <c r="G45" i="39"/>
  <c r="F128" i="38"/>
  <c r="F115" i="38"/>
  <c r="J125" i="39"/>
  <c r="G73" i="39"/>
  <c r="E50" i="39"/>
  <c r="L38" i="39"/>
  <c r="M33" i="39"/>
  <c r="O28" i="39"/>
  <c r="G13" i="39"/>
  <c r="I137" i="38"/>
  <c r="K132" i="38"/>
  <c r="M128" i="38"/>
  <c r="N126" i="38"/>
  <c r="I125" i="38"/>
  <c r="N123" i="38"/>
  <c r="H122" i="38"/>
  <c r="N120" i="38"/>
  <c r="J119" i="38"/>
  <c r="F118" i="38"/>
  <c r="N116" i="38"/>
  <c r="I115" i="38"/>
  <c r="G114" i="38"/>
  <c r="E113" i="38"/>
  <c r="O111" i="38"/>
  <c r="M110" i="38"/>
  <c r="I109" i="38"/>
  <c r="G108" i="38"/>
  <c r="E107" i="38"/>
  <c r="O105" i="38"/>
  <c r="M104" i="38"/>
  <c r="I103" i="38"/>
  <c r="G102" i="38"/>
  <c r="E101" i="38"/>
  <c r="O99" i="38"/>
  <c r="M98" i="38"/>
  <c r="I97" i="38"/>
  <c r="G96" i="38"/>
  <c r="E95" i="38"/>
  <c r="O91" i="38"/>
  <c r="M90" i="38"/>
  <c r="I89" i="38"/>
  <c r="G88" i="38"/>
  <c r="E87" i="38"/>
  <c r="O75" i="38"/>
  <c r="M74" i="38"/>
  <c r="I73" i="38"/>
  <c r="G72" i="38"/>
  <c r="E71" i="38"/>
  <c r="O69" i="38"/>
  <c r="M68" i="38"/>
  <c r="L63" i="38"/>
  <c r="J62" i="38"/>
  <c r="J61" i="38"/>
  <c r="J60" i="38"/>
  <c r="J59" i="38"/>
  <c r="J58" i="38"/>
  <c r="J55" i="38"/>
  <c r="J51" i="38"/>
  <c r="J45" i="38"/>
  <c r="J38" i="38"/>
  <c r="J32" i="38"/>
  <c r="J13" i="38"/>
  <c r="I49" i="38"/>
  <c r="I39" i="38"/>
  <c r="I32" i="38"/>
  <c r="I13" i="38"/>
  <c r="H44" i="38"/>
  <c r="H34" i="38"/>
  <c r="H28" i="38"/>
  <c r="I37" i="39"/>
  <c r="I131" i="38"/>
  <c r="J111" i="38"/>
  <c r="O109" i="39"/>
  <c r="J69" i="39"/>
  <c r="H46" i="39"/>
  <c r="K37" i="39"/>
  <c r="M32" i="39"/>
  <c r="O22" i="39"/>
  <c r="G11" i="39"/>
  <c r="I136" i="38"/>
  <c r="K131" i="38"/>
  <c r="I128" i="38"/>
  <c r="M126" i="38"/>
  <c r="H125" i="38"/>
  <c r="K123" i="38"/>
  <c r="G122" i="38"/>
  <c r="M120" i="38"/>
  <c r="I119" i="38"/>
  <c r="D118" i="38"/>
  <c r="K116" i="38"/>
  <c r="H115" i="38"/>
  <c r="F114" i="38"/>
  <c r="D113" i="38"/>
  <c r="N111" i="38"/>
  <c r="J110" i="38"/>
  <c r="H109" i="38"/>
  <c r="F108" i="38"/>
  <c r="D107" i="38"/>
  <c r="N105" i="38"/>
  <c r="J104" i="38"/>
  <c r="H103" i="38"/>
  <c r="F102" i="38"/>
  <c r="D101" i="38"/>
  <c r="N99" i="38"/>
  <c r="J98" i="38"/>
  <c r="H97" i="38"/>
  <c r="F96" i="38"/>
  <c r="D95" i="38"/>
  <c r="N91" i="38"/>
  <c r="J90" i="38"/>
  <c r="H89" i="38"/>
  <c r="F88" i="38"/>
  <c r="D87" i="38"/>
  <c r="N75" i="38"/>
  <c r="J74" i="38"/>
  <c r="H73" i="38"/>
  <c r="F72" i="38"/>
  <c r="D71" i="38"/>
  <c r="N69" i="38"/>
  <c r="L68" i="38"/>
  <c r="J63" i="38"/>
  <c r="I62" i="38"/>
  <c r="I61" i="38"/>
  <c r="I60" i="38"/>
  <c r="I59" i="38"/>
  <c r="I58" i="38"/>
  <c r="I57" i="38"/>
  <c r="I56" i="38"/>
  <c r="I55" i="38"/>
  <c r="I54" i="38"/>
  <c r="I53" i="38"/>
  <c r="I52" i="38"/>
  <c r="I47" i="38"/>
  <c r="I40" i="38"/>
  <c r="I33" i="38"/>
  <c r="I15" i="38"/>
  <c r="H42" i="38"/>
  <c r="H33" i="38"/>
  <c r="H16" i="38"/>
  <c r="I107" i="39"/>
  <c r="K126" i="38"/>
  <c r="J107" i="39"/>
  <c r="J68" i="39"/>
  <c r="H45" i="39"/>
  <c r="J37" i="39"/>
  <c r="L32" i="39"/>
  <c r="N22" i="39"/>
  <c r="F11" i="39"/>
  <c r="H136" i="38"/>
  <c r="J131" i="38"/>
  <c r="G128" i="38"/>
  <c r="L126" i="38"/>
  <c r="G125" i="38"/>
  <c r="J123" i="38"/>
  <c r="F122" i="38"/>
  <c r="L120" i="38"/>
  <c r="H119" i="38"/>
  <c r="O117" i="38"/>
  <c r="J116" i="38"/>
  <c r="G115" i="38"/>
  <c r="E114" i="38"/>
  <c r="O112" i="38"/>
  <c r="M111" i="38"/>
  <c r="I110" i="38"/>
  <c r="G109" i="38"/>
  <c r="E108" i="38"/>
  <c r="O106" i="38"/>
  <c r="M105" i="38"/>
  <c r="I104" i="38"/>
  <c r="G103" i="38"/>
  <c r="E102" i="38"/>
  <c r="O100" i="38"/>
  <c r="M99" i="38"/>
  <c r="I98" i="38"/>
  <c r="G97" i="38"/>
  <c r="E96" i="38"/>
  <c r="O92" i="38"/>
  <c r="M91" i="38"/>
  <c r="I90" i="38"/>
  <c r="G89" i="38"/>
  <c r="E88" i="38"/>
  <c r="O86" i="38"/>
  <c r="M75" i="38"/>
  <c r="I74" i="38"/>
  <c r="G73" i="38"/>
  <c r="E72" i="38"/>
  <c r="O70" i="38"/>
  <c r="M69" i="38"/>
  <c r="J68" i="38"/>
  <c r="I63" i="38"/>
  <c r="H62" i="38"/>
  <c r="H61" i="38"/>
  <c r="H60" i="38"/>
  <c r="H59" i="38"/>
  <c r="H58" i="38"/>
  <c r="H57" i="38"/>
  <c r="H56" i="38"/>
  <c r="H55" i="38"/>
  <c r="H54" i="38"/>
  <c r="H53" i="38"/>
  <c r="H52" i="38"/>
  <c r="H51" i="38"/>
  <c r="H50" i="38"/>
  <c r="H49" i="38"/>
  <c r="H48" i="38"/>
  <c r="H46" i="38"/>
  <c r="H40" i="38"/>
  <c r="H32" i="38"/>
  <c r="H11" i="38"/>
  <c r="K32" i="39"/>
  <c r="M124" i="38"/>
  <c r="I116" i="38"/>
  <c r="J95" i="39"/>
  <c r="K59" i="39"/>
  <c r="L41" i="39"/>
  <c r="G36" i="39"/>
  <c r="I31" i="39"/>
  <c r="K16" i="39"/>
  <c r="M139" i="38"/>
  <c r="O134" i="38"/>
  <c r="G130" i="38"/>
  <c r="M127" i="38"/>
  <c r="O125" i="38"/>
  <c r="J124" i="38"/>
  <c r="F123" i="38"/>
  <c r="L121" i="38"/>
  <c r="H120" i="38"/>
  <c r="L118" i="38"/>
  <c r="I117" i="38"/>
  <c r="F116" i="38"/>
  <c r="O114" i="38"/>
  <c r="M113" i="38"/>
  <c r="I112" i="38"/>
  <c r="G111" i="38"/>
  <c r="E110" i="38"/>
  <c r="O108" i="38"/>
  <c r="M107" i="38"/>
  <c r="I106" i="38"/>
  <c r="G105" i="38"/>
  <c r="E104" i="38"/>
  <c r="O102" i="38"/>
  <c r="M101" i="38"/>
  <c r="I100" i="38"/>
  <c r="G99" i="38"/>
  <c r="E98" i="38"/>
  <c r="O96" i="38"/>
  <c r="M95" i="38"/>
  <c r="I92" i="38"/>
  <c r="G91" i="38"/>
  <c r="E90" i="38"/>
  <c r="O88" i="38"/>
  <c r="M87" i="38"/>
  <c r="I86" i="38"/>
  <c r="G75" i="38"/>
  <c r="E74" i="38"/>
  <c r="O72" i="38"/>
  <c r="M71" i="38"/>
  <c r="I70" i="38"/>
  <c r="G69" i="38"/>
  <c r="F68" i="38"/>
  <c r="E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F89" i="39"/>
  <c r="O55" i="39"/>
  <c r="I40" i="39"/>
  <c r="G35" i="39"/>
  <c r="I30" i="39"/>
  <c r="K15" i="39"/>
  <c r="M138" i="38"/>
  <c r="O133" i="38"/>
  <c r="O129" i="38"/>
  <c r="L127" i="38"/>
  <c r="N125" i="38"/>
  <c r="I124" i="38"/>
  <c r="O122" i="38"/>
  <c r="K121" i="38"/>
  <c r="O119" i="38"/>
  <c r="K118" i="38"/>
  <c r="H117" i="38"/>
  <c r="D116" i="38"/>
  <c r="N114" i="38"/>
  <c r="J113" i="38"/>
  <c r="H112" i="38"/>
  <c r="F111" i="38"/>
  <c r="D110" i="38"/>
  <c r="N108" i="38"/>
  <c r="J107" i="38"/>
  <c r="H106" i="38"/>
  <c r="F105" i="38"/>
  <c r="D104" i="38"/>
  <c r="N102" i="38"/>
  <c r="J101" i="38"/>
  <c r="H100" i="38"/>
  <c r="F99" i="38"/>
  <c r="D98" i="38"/>
  <c r="N96" i="38"/>
  <c r="J95" i="38"/>
  <c r="H92" i="38"/>
  <c r="F91" i="38"/>
  <c r="D90" i="38"/>
  <c r="N88" i="38"/>
  <c r="J87" i="38"/>
  <c r="H86" i="38"/>
  <c r="F75" i="38"/>
  <c r="D74" i="38"/>
  <c r="N72" i="38"/>
  <c r="J71" i="38"/>
  <c r="H70" i="38"/>
  <c r="F69" i="38"/>
  <c r="E68" i="38"/>
  <c r="D63" i="38"/>
  <c r="O61" i="38"/>
  <c r="O60" i="38"/>
  <c r="O59" i="38"/>
  <c r="O58" i="38"/>
  <c r="O57" i="38"/>
  <c r="O56" i="38"/>
  <c r="O55" i="38"/>
  <c r="O54" i="38"/>
  <c r="O53" i="38"/>
  <c r="O52" i="38"/>
  <c r="O51" i="38"/>
  <c r="O50" i="38"/>
  <c r="O49" i="38"/>
  <c r="O48" i="38"/>
  <c r="O47" i="38"/>
  <c r="O46" i="38"/>
  <c r="O45" i="38"/>
  <c r="O44" i="38"/>
  <c r="O43" i="38"/>
  <c r="O42" i="38"/>
  <c r="O41" i="38"/>
  <c r="O40" i="38"/>
  <c r="O39" i="38"/>
  <c r="O38" i="38"/>
  <c r="O37" i="38"/>
  <c r="O36" i="38"/>
  <c r="O35" i="38"/>
  <c r="O34" i="38"/>
  <c r="M16" i="39"/>
  <c r="L124" i="38"/>
  <c r="H116" i="38"/>
  <c r="F110" i="38"/>
  <c r="H105" i="38"/>
  <c r="J100" i="38"/>
  <c r="N95" i="38"/>
  <c r="D89" i="38"/>
  <c r="F74" i="38"/>
  <c r="H69" i="38"/>
  <c r="E61" i="38"/>
  <c r="E57" i="38"/>
  <c r="E53" i="38"/>
  <c r="E49" i="38"/>
  <c r="E45" i="38"/>
  <c r="E41" i="38"/>
  <c r="E37" i="38"/>
  <c r="O33" i="38"/>
  <c r="F31" i="38"/>
  <c r="D29" i="38"/>
  <c r="G16" i="38"/>
  <c r="G13" i="38"/>
  <c r="J70" i="38"/>
  <c r="L16" i="39"/>
  <c r="K124" i="38"/>
  <c r="G116" i="38"/>
  <c r="F109" i="38"/>
  <c r="H104" i="38"/>
  <c r="J99" i="38"/>
  <c r="N92" i="38"/>
  <c r="D88" i="38"/>
  <c r="F73" i="38"/>
  <c r="I68" i="38"/>
  <c r="G60" i="38"/>
  <c r="G56" i="38"/>
  <c r="G52" i="38"/>
  <c r="G48" i="38"/>
  <c r="G44" i="38"/>
  <c r="G40" i="38"/>
  <c r="G36" i="38"/>
  <c r="G33" i="38"/>
  <c r="E31" i="38"/>
  <c r="O28" i="38"/>
  <c r="F16" i="38"/>
  <c r="F13" i="38"/>
  <c r="I75" i="38"/>
  <c r="N101" i="38"/>
  <c r="O97" i="39"/>
  <c r="O139" i="38"/>
  <c r="H123" i="38"/>
  <c r="E115" i="38"/>
  <c r="E109" i="38"/>
  <c r="G104" i="38"/>
  <c r="I99" i="38"/>
  <c r="M92" i="38"/>
  <c r="O87" i="38"/>
  <c r="E73" i="38"/>
  <c r="H68" i="38"/>
  <c r="F60" i="38"/>
  <c r="F56" i="38"/>
  <c r="F52" i="38"/>
  <c r="F48" i="38"/>
  <c r="F44" i="38"/>
  <c r="F40" i="38"/>
  <c r="F36" i="38"/>
  <c r="F33" i="38"/>
  <c r="D31" i="38"/>
  <c r="G28" i="38"/>
  <c r="E16" i="38"/>
  <c r="E13" i="38"/>
  <c r="G59" i="38"/>
  <c r="G47" i="38"/>
  <c r="G39" i="38"/>
  <c r="E28" i="38"/>
  <c r="O15" i="38"/>
  <c r="F43" i="38"/>
  <c r="O32" i="38"/>
  <c r="N11" i="38"/>
  <c r="G15" i="38"/>
  <c r="D35" i="38"/>
  <c r="I36" i="39"/>
  <c r="G90" i="38"/>
  <c r="F58" i="38"/>
  <c r="F46" i="38"/>
  <c r="E32" i="38"/>
  <c r="E15" i="38"/>
  <c r="H36" i="39"/>
  <c r="H75" i="38"/>
  <c r="E50" i="38"/>
  <c r="E42" i="38"/>
  <c r="D15" i="38"/>
  <c r="L95" i="39"/>
  <c r="N139" i="38"/>
  <c r="G123" i="38"/>
  <c r="D115" i="38"/>
  <c r="D109" i="38"/>
  <c r="F104" i="38"/>
  <c r="H99" i="38"/>
  <c r="J92" i="38"/>
  <c r="N87" i="38"/>
  <c r="D73" i="38"/>
  <c r="G68" i="38"/>
  <c r="E60" i="38"/>
  <c r="E56" i="38"/>
  <c r="E52" i="38"/>
  <c r="E48" i="38"/>
  <c r="E44" i="38"/>
  <c r="E40" i="38"/>
  <c r="E36" i="38"/>
  <c r="E33" i="38"/>
  <c r="O30" i="38"/>
  <c r="F28" i="38"/>
  <c r="D16" i="38"/>
  <c r="D13" i="38"/>
  <c r="G55" i="38"/>
  <c r="G43" i="38"/>
  <c r="G35" i="38"/>
  <c r="G30" i="38"/>
  <c r="O11" i="38"/>
  <c r="F35" i="38"/>
  <c r="N15" i="38"/>
  <c r="E39" i="38"/>
  <c r="E35" i="38"/>
  <c r="G11" i="38"/>
  <c r="D30" i="38"/>
  <c r="F11" i="38"/>
  <c r="O127" i="38"/>
  <c r="E97" i="38"/>
  <c r="M70" i="38"/>
  <c r="F50" i="38"/>
  <c r="O29" i="38"/>
  <c r="N127" i="38"/>
  <c r="D97" i="38"/>
  <c r="E58" i="38"/>
  <c r="E46" i="38"/>
  <c r="E22" i="38"/>
  <c r="L60" i="39"/>
  <c r="G135" i="38"/>
  <c r="N121" i="38"/>
  <c r="O113" i="38"/>
  <c r="D108" i="38"/>
  <c r="F103" i="38"/>
  <c r="H98" i="38"/>
  <c r="J91" i="38"/>
  <c r="N86" i="38"/>
  <c r="D72" i="38"/>
  <c r="H63" i="38"/>
  <c r="G51" i="38"/>
  <c r="D33" i="38"/>
  <c r="F39" i="38"/>
  <c r="D28" i="38"/>
  <c r="E30" i="38"/>
  <c r="F15" i="38"/>
  <c r="M106" i="38"/>
  <c r="F42" i="38"/>
  <c r="H111" i="38"/>
  <c r="F34" i="38"/>
  <c r="L59" i="39"/>
  <c r="F135" i="38"/>
  <c r="M121" i="38"/>
  <c r="N113" i="38"/>
  <c r="O107" i="38"/>
  <c r="E103" i="38"/>
  <c r="G98" i="38"/>
  <c r="I91" i="38"/>
  <c r="M86" i="38"/>
  <c r="O71" i="38"/>
  <c r="G63" i="38"/>
  <c r="F59" i="38"/>
  <c r="F55" i="38"/>
  <c r="F51" i="38"/>
  <c r="F47" i="38"/>
  <c r="F30" i="38"/>
  <c r="O22" i="38"/>
  <c r="F32" i="38"/>
  <c r="I111" i="38"/>
  <c r="F62" i="38"/>
  <c r="F22" i="38"/>
  <c r="E54" i="38"/>
  <c r="J42" i="39"/>
  <c r="I130" i="38"/>
  <c r="J120" i="38"/>
  <c r="M112" i="38"/>
  <c r="N107" i="38"/>
  <c r="D103" i="38"/>
  <c r="F98" i="38"/>
  <c r="H91" i="38"/>
  <c r="J86" i="38"/>
  <c r="N71" i="38"/>
  <c r="F63" i="38"/>
  <c r="E59" i="38"/>
  <c r="E55" i="38"/>
  <c r="E51" i="38"/>
  <c r="E47" i="38"/>
  <c r="E43" i="38"/>
  <c r="G32" i="38"/>
  <c r="G22" i="38"/>
  <c r="F119" i="38"/>
  <c r="F54" i="38"/>
  <c r="E11" i="38"/>
  <c r="E62" i="38"/>
  <c r="D11" i="38"/>
  <c r="N41" i="39"/>
  <c r="H130" i="38"/>
  <c r="I120" i="38"/>
  <c r="J112" i="38"/>
  <c r="N106" i="38"/>
  <c r="D102" i="38"/>
  <c r="F97" i="38"/>
  <c r="H90" i="38"/>
  <c r="J75" i="38"/>
  <c r="N70" i="38"/>
  <c r="G62" i="38"/>
  <c r="G58" i="38"/>
  <c r="G54" i="38"/>
  <c r="G50" i="38"/>
  <c r="G46" i="38"/>
  <c r="G42" i="38"/>
  <c r="G38" i="38"/>
  <c r="O101" i="38"/>
  <c r="F38" i="38"/>
  <c r="J106" i="38"/>
  <c r="E38" i="38"/>
  <c r="K31" i="39"/>
  <c r="J126" i="38"/>
  <c r="K117" i="38"/>
  <c r="H110" i="38"/>
  <c r="J105" i="38"/>
  <c r="N100" i="38"/>
  <c r="D96" i="38"/>
  <c r="F89" i="38"/>
  <c r="H74" i="38"/>
  <c r="J69" i="38"/>
  <c r="G61" i="38"/>
  <c r="G57" i="38"/>
  <c r="G53" i="38"/>
  <c r="G49" i="38"/>
  <c r="G45" i="38"/>
  <c r="G41" i="38"/>
  <c r="G37" i="38"/>
  <c r="E34" i="38"/>
  <c r="O31" i="38"/>
  <c r="F29" i="38"/>
  <c r="O13" i="38"/>
  <c r="M118" i="38"/>
  <c r="G29" i="38"/>
  <c r="J31" i="39"/>
  <c r="I126" i="38"/>
  <c r="J117" i="38"/>
  <c r="G110" i="38"/>
  <c r="I105" i="38"/>
  <c r="M100" i="38"/>
  <c r="O95" i="38"/>
  <c r="E89" i="38"/>
  <c r="G74" i="38"/>
  <c r="I69" i="38"/>
  <c r="F61" i="38"/>
  <c r="F57" i="38"/>
  <c r="F53" i="38"/>
  <c r="F49" i="38"/>
  <c r="F45" i="38"/>
  <c r="F41" i="38"/>
  <c r="F37" i="38"/>
  <c r="D34" i="38"/>
  <c r="G31" i="38"/>
  <c r="E29" i="38"/>
  <c r="O16" i="38"/>
  <c r="N13" i="38"/>
  <c r="G34" i="38"/>
  <c r="F90" i="38"/>
  <c r="D32" i="38"/>
  <c r="A64" i="38"/>
  <c r="E25" i="53"/>
  <c r="A179" i="43"/>
  <c r="A219" i="43"/>
  <c r="P7" i="30"/>
  <c r="P7" i="28"/>
  <c r="A128" i="43"/>
  <c r="A173" i="43"/>
  <c r="A213" i="43"/>
  <c r="P82" i="38"/>
  <c r="P82" i="39"/>
  <c r="G9" i="47"/>
  <c r="I8" i="43"/>
  <c r="I48" i="43" s="1"/>
  <c r="P7" i="38"/>
  <c r="A174" i="43"/>
  <c r="A129" i="43"/>
  <c r="A214" i="43"/>
  <c r="A42" i="43"/>
  <c r="A82" i="43"/>
  <c r="A216" i="43"/>
  <c r="A176" i="43"/>
  <c r="A131" i="43"/>
  <c r="A44" i="43"/>
  <c r="A47" i="43"/>
  <c r="A87" i="43"/>
  <c r="A41" i="43"/>
  <c r="P14" i="38" l="1"/>
  <c r="P93" i="39"/>
  <c r="P20" i="38"/>
  <c r="P64" i="38"/>
  <c r="P66" i="38"/>
  <c r="P23" i="38"/>
  <c r="P21" i="38"/>
  <c r="F19" i="10" s="1"/>
  <c r="P93" i="38"/>
  <c r="P66" i="39"/>
  <c r="P64" i="39"/>
  <c r="P65" i="39"/>
  <c r="P12" i="39"/>
  <c r="P65" i="38"/>
  <c r="P94" i="38"/>
  <c r="P14" i="39"/>
  <c r="P94" i="39"/>
  <c r="P67" i="38"/>
  <c r="P12" i="38"/>
  <c r="F241" i="10"/>
  <c r="D241" i="10"/>
  <c r="P18" i="38"/>
  <c r="D16" i="10" s="1"/>
  <c r="P67" i="39"/>
  <c r="P19" i="38"/>
  <c r="F17" i="10" s="1"/>
  <c r="P17" i="38"/>
  <c r="F15" i="10" s="1"/>
  <c r="M12" i="19"/>
  <c r="M14" i="19" s="1"/>
  <c r="A110" i="43"/>
  <c r="A111" i="43" s="1"/>
  <c r="A112" i="43" s="1"/>
  <c r="A113" i="43" s="1"/>
  <c r="A115" i="43" s="1"/>
  <c r="A117" i="43" s="1"/>
  <c r="A118" i="43" s="1"/>
  <c r="A119" i="43" s="1"/>
  <c r="A120" i="43" s="1"/>
  <c r="A121" i="43" s="1"/>
  <c r="A122" i="43" s="1"/>
  <c r="A123" i="43" s="1"/>
  <c r="A124" i="43" s="1"/>
  <c r="A125" i="43" s="1"/>
  <c r="A126" i="43" s="1"/>
  <c r="A127" i="43" s="1"/>
  <c r="A140" i="43" s="1"/>
  <c r="A141" i="43" s="1"/>
  <c r="A142" i="43" s="1"/>
  <c r="A143" i="43" s="1"/>
  <c r="A144" i="43" s="1"/>
  <c r="A145" i="43" s="1"/>
  <c r="A146" i="43" s="1"/>
  <c r="A148" i="43" s="1"/>
  <c r="A149" i="43" s="1"/>
  <c r="A150" i="43" s="1"/>
  <c r="A152" i="43" s="1"/>
  <c r="A153" i="43" s="1"/>
  <c r="A154" i="43" s="1"/>
  <c r="A155" i="43" s="1"/>
  <c r="A156" i="43" s="1"/>
  <c r="A157" i="43" s="1"/>
  <c r="A158" i="43" s="1"/>
  <c r="A159" i="43" s="1"/>
  <c r="A160" i="43" s="1"/>
  <c r="A161" i="43" s="1"/>
  <c r="A162" i="43" s="1"/>
  <c r="A163" i="43" s="1"/>
  <c r="A164" i="43" s="1"/>
  <c r="A165" i="43" s="1"/>
  <c r="A166" i="43" s="1"/>
  <c r="A167" i="43" s="1"/>
  <c r="A168" i="43" s="1"/>
  <c r="A169" i="43" s="1"/>
  <c r="A170" i="43" s="1"/>
  <c r="A171" i="43" s="1"/>
  <c r="A172" i="43" s="1"/>
  <c r="A185" i="43" s="1"/>
  <c r="A186" i="43" s="1"/>
  <c r="A187" i="43" s="1"/>
  <c r="A188" i="43" s="1"/>
  <c r="A189" i="43" s="1"/>
  <c r="A190" i="43" s="1"/>
  <c r="A191" i="43" s="1"/>
  <c r="A193" i="43" s="1"/>
  <c r="A194" i="43" s="1"/>
  <c r="A195" i="43" s="1"/>
  <c r="A196" i="43" s="1"/>
  <c r="A197" i="43" s="1"/>
  <c r="A198" i="43" s="1"/>
  <c r="A200" i="43" s="1"/>
  <c r="A201" i="43" s="1"/>
  <c r="A202" i="43" s="1"/>
  <c r="A203" i="43" s="1"/>
  <c r="A204" i="43" s="1"/>
  <c r="A205" i="43" s="1"/>
  <c r="A207" i="43" s="1"/>
  <c r="A208" i="43" s="1"/>
  <c r="A209" i="43" s="1"/>
  <c r="A210" i="43" s="1"/>
  <c r="A211" i="43" s="1"/>
  <c r="A212" i="43" s="1"/>
  <c r="A225" i="43" s="1"/>
  <c r="A226" i="43" s="1"/>
  <c r="A227" i="43" s="1"/>
  <c r="A228" i="43" s="1"/>
  <c r="A229" i="43" s="1"/>
  <c r="A230" i="43" s="1"/>
  <c r="A231" i="43" s="1"/>
  <c r="A232" i="43" s="1"/>
  <c r="A233" i="43" s="1"/>
  <c r="A234" i="43" s="1"/>
  <c r="A236" i="43" s="1"/>
  <c r="A238" i="43" s="1"/>
  <c r="A239" i="43" s="1"/>
  <c r="A240" i="43" s="1"/>
  <c r="A241" i="43" s="1"/>
  <c r="A242" i="43" s="1"/>
  <c r="A243" i="43" s="1"/>
  <c r="A244" i="43" s="1"/>
  <c r="T12" i="19"/>
  <c r="T14" i="19" s="1"/>
  <c r="H12" i="19"/>
  <c r="H14" i="19" s="1"/>
  <c r="AD12" i="19"/>
  <c r="AD14" i="19" s="1"/>
  <c r="A92" i="39"/>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2" i="39" s="1"/>
  <c r="N12" i="19"/>
  <c r="N14" i="19" s="1"/>
  <c r="X12" i="19"/>
  <c r="X14" i="19" s="1"/>
  <c r="L12" i="19"/>
  <c r="L14" i="19" s="1"/>
  <c r="P12" i="19"/>
  <c r="P14" i="19" s="1"/>
  <c r="R12" i="19"/>
  <c r="R14" i="19" s="1"/>
  <c r="U12" i="19"/>
  <c r="U14" i="19" s="1"/>
  <c r="F12" i="19"/>
  <c r="F14" i="19" s="1"/>
  <c r="I12" i="19"/>
  <c r="I14" i="19" s="1"/>
  <c r="Y12" i="19"/>
  <c r="Y14" i="19" s="1"/>
  <c r="AC12" i="19"/>
  <c r="AC14" i="19" s="1"/>
  <c r="C12" i="19"/>
  <c r="C14" i="19" s="1"/>
  <c r="G12" i="19"/>
  <c r="G14" i="19" s="1"/>
  <c r="AB12" i="19"/>
  <c r="AB14" i="19" s="1"/>
  <c r="D12" i="19"/>
  <c r="D14" i="19" s="1"/>
  <c r="W12" i="19"/>
  <c r="W14" i="19" s="1"/>
  <c r="Q12" i="19"/>
  <c r="Q14" i="19" s="1"/>
  <c r="Z12" i="19"/>
  <c r="Z14" i="19" s="1"/>
  <c r="S12" i="19"/>
  <c r="S14" i="19" s="1"/>
  <c r="K12" i="19"/>
  <c r="K14" i="19" s="1"/>
  <c r="E12" i="19"/>
  <c r="E14" i="19" s="1"/>
  <c r="V12" i="19"/>
  <c r="V14" i="19" s="1"/>
  <c r="AA12" i="19"/>
  <c r="AA14" i="19" s="1"/>
  <c r="J12" i="19"/>
  <c r="J14" i="19" s="1"/>
  <c r="O12" i="19"/>
  <c r="O14" i="19" s="1"/>
  <c r="J145" i="38"/>
  <c r="D145" i="38"/>
  <c r="E145" i="38"/>
  <c r="A65" i="38"/>
  <c r="A66" i="38" s="1"/>
  <c r="A67" i="38" s="1"/>
  <c r="A68" i="38" s="1"/>
  <c r="A69" i="38" s="1"/>
  <c r="A70" i="38" s="1"/>
  <c r="A71" i="38" s="1"/>
  <c r="A72" i="38" s="1"/>
  <c r="A73" i="38" s="1"/>
  <c r="A74" i="38" s="1"/>
  <c r="A75" i="38" s="1"/>
  <c r="A86" i="38" s="1"/>
  <c r="A87" i="38" s="1"/>
  <c r="A88" i="38" s="1"/>
  <c r="A89" i="38" s="1"/>
  <c r="A90" i="38" s="1"/>
  <c r="A91" i="38" s="1"/>
  <c r="A92" i="38" s="1"/>
  <c r="P13" i="39"/>
  <c r="F240" i="43" s="1"/>
  <c r="P13" i="38"/>
  <c r="D240" i="10" s="1"/>
  <c r="D145" i="39"/>
  <c r="P20" i="39"/>
  <c r="F18" i="43" s="1"/>
  <c r="F18" i="10"/>
  <c r="P21" i="39"/>
  <c r="D19" i="43" s="1"/>
  <c r="P17" i="39"/>
  <c r="F15" i="43" s="1"/>
  <c r="P18" i="39"/>
  <c r="F16" i="43" s="1"/>
  <c r="I180" i="43"/>
  <c r="I135" i="43"/>
  <c r="I220" i="43"/>
  <c r="I88" i="43"/>
  <c r="P19" i="39"/>
  <c r="O145" i="39"/>
  <c r="I145" i="39"/>
  <c r="G145" i="38"/>
  <c r="N145" i="38"/>
  <c r="L145" i="39"/>
  <c r="K145" i="38"/>
  <c r="G145" i="39"/>
  <c r="M145" i="39"/>
  <c r="F145" i="39"/>
  <c r="F145" i="38"/>
  <c r="O145" i="38"/>
  <c r="H145" i="39"/>
  <c r="J145" i="39"/>
  <c r="I145" i="38"/>
  <c r="L145" i="38"/>
  <c r="M145" i="38"/>
  <c r="H145" i="38"/>
  <c r="K145" i="39"/>
  <c r="E145" i="39"/>
  <c r="N145" i="39"/>
  <c r="P52" i="39"/>
  <c r="P72" i="39"/>
  <c r="P90" i="39"/>
  <c r="P107" i="39"/>
  <c r="P48" i="39"/>
  <c r="P96" i="39"/>
  <c r="P30" i="39"/>
  <c r="P34" i="39"/>
  <c r="P104" i="38"/>
  <c r="P112" i="38"/>
  <c r="P136" i="38"/>
  <c r="P68" i="38"/>
  <c r="P55" i="38"/>
  <c r="P47" i="38"/>
  <c r="P39" i="38"/>
  <c r="P31" i="38"/>
  <c r="D40" i="10" s="1"/>
  <c r="P86" i="38"/>
  <c r="P96" i="38"/>
  <c r="P120" i="38"/>
  <c r="P128" i="38"/>
  <c r="P25" i="38"/>
  <c r="P121" i="39"/>
  <c r="P125" i="39"/>
  <c r="P129" i="39"/>
  <c r="P133" i="39"/>
  <c r="P137" i="39"/>
  <c r="P140" i="39"/>
  <c r="P132" i="39"/>
  <c r="P124" i="39"/>
  <c r="P53" i="38"/>
  <c r="P37" i="38"/>
  <c r="P140" i="38"/>
  <c r="P124" i="38"/>
  <c r="P108" i="38"/>
  <c r="P90" i="38"/>
  <c r="P60" i="38"/>
  <c r="P57" i="38"/>
  <c r="P41" i="38"/>
  <c r="P15" i="38"/>
  <c r="P58" i="38"/>
  <c r="P70" i="38"/>
  <c r="P88" i="38"/>
  <c r="P98" i="38"/>
  <c r="P106" i="38"/>
  <c r="P114" i="38"/>
  <c r="P122" i="38"/>
  <c r="P130" i="38"/>
  <c r="P138" i="38"/>
  <c r="P24" i="38"/>
  <c r="P28" i="38"/>
  <c r="D37" i="10" s="1"/>
  <c r="P32" i="38"/>
  <c r="P36" i="38"/>
  <c r="P40" i="38"/>
  <c r="P44" i="38"/>
  <c r="P48" i="38"/>
  <c r="P52" i="38"/>
  <c r="P56" i="38"/>
  <c r="P16" i="39"/>
  <c r="P28" i="39"/>
  <c r="P36" i="39"/>
  <c r="P44" i="39"/>
  <c r="P61" i="38"/>
  <c r="P69" i="38"/>
  <c r="P73" i="38"/>
  <c r="P87" i="38"/>
  <c r="P91" i="38"/>
  <c r="P97" i="38"/>
  <c r="P101" i="38"/>
  <c r="P105" i="38"/>
  <c r="P109" i="38"/>
  <c r="P113" i="38"/>
  <c r="P117" i="38"/>
  <c r="P121" i="38"/>
  <c r="P125" i="38"/>
  <c r="P129" i="38"/>
  <c r="P133" i="38"/>
  <c r="P137" i="38"/>
  <c r="P103" i="39"/>
  <c r="P47" i="39"/>
  <c r="P51" i="39"/>
  <c r="P55" i="39"/>
  <c r="P59" i="39"/>
  <c r="P63" i="39"/>
  <c r="P71" i="39"/>
  <c r="P75" i="39"/>
  <c r="P89" i="39"/>
  <c r="P95" i="39"/>
  <c r="P99" i="39"/>
  <c r="P101" i="39"/>
  <c r="P109" i="39"/>
  <c r="P100" i="39"/>
  <c r="P104" i="39"/>
  <c r="P108" i="39"/>
  <c r="P11" i="38"/>
  <c r="P68" i="39"/>
  <c r="P25" i="39"/>
  <c r="P41" i="39"/>
  <c r="P62" i="39"/>
  <c r="P123" i="39"/>
  <c r="P135" i="39"/>
  <c r="P136" i="39"/>
  <c r="P128" i="39"/>
  <c r="P38" i="39"/>
  <c r="P45" i="38"/>
  <c r="P29" i="38"/>
  <c r="D38" i="10" s="1"/>
  <c r="P46" i="39"/>
  <c r="P132" i="38"/>
  <c r="P116" i="38"/>
  <c r="P100" i="38"/>
  <c r="P72" i="38"/>
  <c r="P49" i="38"/>
  <c r="P33" i="38"/>
  <c r="P62" i="38"/>
  <c r="P74" i="38"/>
  <c r="P92" i="38"/>
  <c r="P102" i="38"/>
  <c r="P110" i="38"/>
  <c r="P118" i="38"/>
  <c r="P126" i="38"/>
  <c r="P134" i="38"/>
  <c r="P26" i="39"/>
  <c r="P42" i="39"/>
  <c r="P22" i="38"/>
  <c r="P26" i="38"/>
  <c r="P30" i="38"/>
  <c r="D39" i="10" s="1"/>
  <c r="P34" i="38"/>
  <c r="P38" i="38"/>
  <c r="P42" i="38"/>
  <c r="P46" i="38"/>
  <c r="P50" i="38"/>
  <c r="P54" i="38"/>
  <c r="P22" i="39"/>
  <c r="P24" i="39"/>
  <c r="P32" i="39"/>
  <c r="P40" i="39"/>
  <c r="P59" i="38"/>
  <c r="P63" i="38"/>
  <c r="P71" i="38"/>
  <c r="P75" i="38"/>
  <c r="P89" i="38"/>
  <c r="P95" i="38"/>
  <c r="P99" i="38"/>
  <c r="P103" i="38"/>
  <c r="P107" i="38"/>
  <c r="P111" i="38"/>
  <c r="P115" i="38"/>
  <c r="P119" i="38"/>
  <c r="P123" i="38"/>
  <c r="P127" i="38"/>
  <c r="P131" i="38"/>
  <c r="P135" i="38"/>
  <c r="P139" i="38"/>
  <c r="P49" i="39"/>
  <c r="P53" i="39"/>
  <c r="P57" i="39"/>
  <c r="P61" i="39"/>
  <c r="P69" i="39"/>
  <c r="P73" i="39"/>
  <c r="P87" i="39"/>
  <c r="P91" i="39"/>
  <c r="P97" i="39"/>
  <c r="P105" i="39"/>
  <c r="P126" i="39"/>
  <c r="P102" i="39"/>
  <c r="P106" i="39"/>
  <c r="P29" i="39"/>
  <c r="P33" i="39"/>
  <c r="P37" i="39"/>
  <c r="P45" i="39"/>
  <c r="P54" i="39"/>
  <c r="P74" i="39"/>
  <c r="P92" i="39"/>
  <c r="P117" i="39"/>
  <c r="P122" i="39"/>
  <c r="P138" i="39"/>
  <c r="P119" i="39"/>
  <c r="P112" i="39"/>
  <c r="P116" i="39"/>
  <c r="P120" i="39"/>
  <c r="P127" i="39"/>
  <c r="P131" i="39"/>
  <c r="P139" i="39"/>
  <c r="P51" i="38"/>
  <c r="P43" i="38"/>
  <c r="P35" i="38"/>
  <c r="P27" i="38"/>
  <c r="P11" i="39"/>
  <c r="P60" i="39"/>
  <c r="P16" i="38"/>
  <c r="D246" i="10" s="1"/>
  <c r="P134" i="39"/>
  <c r="P56" i="39"/>
  <c r="P86" i="39"/>
  <c r="P15" i="39"/>
  <c r="P23" i="39"/>
  <c r="P27" i="39"/>
  <c r="P31" i="39"/>
  <c r="P35" i="39"/>
  <c r="P39" i="39"/>
  <c r="P43" i="39"/>
  <c r="P50" i="39"/>
  <c r="P58" i="39"/>
  <c r="P70" i="39"/>
  <c r="P88" i="39"/>
  <c r="P98" i="39"/>
  <c r="P115" i="39"/>
  <c r="P113" i="39"/>
  <c r="P130" i="39"/>
  <c r="P111" i="39"/>
  <c r="P110" i="39"/>
  <c r="P114" i="39"/>
  <c r="P118" i="39"/>
  <c r="AD15" i="19" l="1"/>
  <c r="O13" i="31" s="1"/>
  <c r="A245" i="43"/>
  <c r="A246" i="43" s="1"/>
  <c r="A248" i="43" s="1"/>
  <c r="A250" i="43" s="1"/>
  <c r="E241" i="10"/>
  <c r="D110" i="10"/>
  <c r="F110" i="10"/>
  <c r="F239" i="43"/>
  <c r="D239" i="43"/>
  <c r="F145" i="10"/>
  <c r="D145" i="10"/>
  <c r="D110" i="43"/>
  <c r="F110" i="43"/>
  <c r="F109" i="43"/>
  <c r="D109" i="43"/>
  <c r="D239" i="10"/>
  <c r="F239" i="10"/>
  <c r="D112" i="10"/>
  <c r="F112" i="10"/>
  <c r="D111" i="10"/>
  <c r="F111" i="10"/>
  <c r="F112" i="43"/>
  <c r="D112" i="43"/>
  <c r="E112" i="43" s="1"/>
  <c r="D149" i="43"/>
  <c r="E149" i="43" s="1"/>
  <c r="F149" i="43"/>
  <c r="F150" i="43" s="1"/>
  <c r="D109" i="10"/>
  <c r="F109" i="10"/>
  <c r="D241" i="43"/>
  <c r="F241" i="43"/>
  <c r="F111" i="43"/>
  <c r="D111" i="43"/>
  <c r="F149" i="10"/>
  <c r="F150" i="10" s="1"/>
  <c r="D149" i="10"/>
  <c r="D145" i="43"/>
  <c r="F145" i="43"/>
  <c r="A93" i="38"/>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2" i="38" s="1"/>
  <c r="Q15" i="19"/>
  <c r="O15" i="19"/>
  <c r="Z15" i="19"/>
  <c r="K13" i="31" s="1"/>
  <c r="AC15" i="19"/>
  <c r="N13" i="31" s="1"/>
  <c r="AB15" i="19"/>
  <c r="M13" i="31" s="1"/>
  <c r="U15" i="19"/>
  <c r="F13" i="31" s="1"/>
  <c r="R15" i="19"/>
  <c r="X15" i="19"/>
  <c r="I13" i="31" s="1"/>
  <c r="W15" i="19"/>
  <c r="H13" i="31" s="1"/>
  <c r="P15" i="19"/>
  <c r="AA15" i="19"/>
  <c r="L13" i="31" s="1"/>
  <c r="Y15" i="19"/>
  <c r="J13" i="31" s="1"/>
  <c r="V15" i="19"/>
  <c r="G13" i="31" s="1"/>
  <c r="S15" i="19"/>
  <c r="D13" i="31" s="1"/>
  <c r="T15" i="19"/>
  <c r="E13" i="31" s="1"/>
  <c r="D16" i="43"/>
  <c r="E16" i="43" s="1"/>
  <c r="D240" i="43"/>
  <c r="F240" i="10"/>
  <c r="D18" i="43"/>
  <c r="E18" i="43" s="1"/>
  <c r="D15" i="43"/>
  <c r="E15" i="43" s="1"/>
  <c r="F19" i="43"/>
  <c r="E19" i="43" s="1"/>
  <c r="D15" i="10"/>
  <c r="E15" i="10" s="1"/>
  <c r="D19" i="10"/>
  <c r="E19" i="10" s="1"/>
  <c r="D18" i="10"/>
  <c r="E18" i="10" s="1"/>
  <c r="F16" i="10"/>
  <c r="E16" i="10" s="1"/>
  <c r="D17" i="10"/>
  <c r="E17" i="10" s="1"/>
  <c r="D17" i="43"/>
  <c r="F17" i="43"/>
  <c r="F168" i="43"/>
  <c r="D168" i="43"/>
  <c r="F97" i="43"/>
  <c r="D97" i="43"/>
  <c r="D56" i="43"/>
  <c r="E56" i="43" s="1"/>
  <c r="F56" i="43"/>
  <c r="F227" i="43"/>
  <c r="D227" i="43"/>
  <c r="D232" i="43"/>
  <c r="F232" i="43"/>
  <c r="F188" i="43"/>
  <c r="D188" i="43"/>
  <c r="F197" i="43"/>
  <c r="D197" i="43"/>
  <c r="F93" i="43"/>
  <c r="D93" i="43"/>
  <c r="F38" i="43"/>
  <c r="D38" i="43"/>
  <c r="F160" i="43"/>
  <c r="D160" i="43"/>
  <c r="D143" i="43"/>
  <c r="F143" i="43"/>
  <c r="D103" i="43"/>
  <c r="F103" i="43"/>
  <c r="F26" i="43"/>
  <c r="D26" i="43"/>
  <c r="F209" i="43"/>
  <c r="D209" i="43"/>
  <c r="F158" i="43"/>
  <c r="D158" i="43"/>
  <c r="E158" i="43" s="1"/>
  <c r="D105" i="43"/>
  <c r="F105" i="43"/>
  <c r="D71" i="43"/>
  <c r="E71" i="43" s="1"/>
  <c r="F71" i="43"/>
  <c r="F225" i="43"/>
  <c r="D225" i="43"/>
  <c r="F210" i="43"/>
  <c r="D210" i="43"/>
  <c r="F190" i="43"/>
  <c r="D190" i="43"/>
  <c r="E190" i="43" s="1"/>
  <c r="F211" i="43"/>
  <c r="D211" i="43"/>
  <c r="F140" i="43"/>
  <c r="D140" i="43"/>
  <c r="D67" i="43"/>
  <c r="E67" i="43" s="1"/>
  <c r="F67" i="43"/>
  <c r="F29" i="43"/>
  <c r="D29" i="43"/>
  <c r="F95" i="43"/>
  <c r="D95" i="43"/>
  <c r="D208" i="43"/>
  <c r="F208" i="43"/>
  <c r="D194" i="43"/>
  <c r="F194" i="43"/>
  <c r="F144" i="43"/>
  <c r="D144" i="43"/>
  <c r="F58" i="43"/>
  <c r="D58" i="43"/>
  <c r="F163" i="43"/>
  <c r="D163" i="43"/>
  <c r="D123" i="43"/>
  <c r="F123" i="43"/>
  <c r="F80" i="43"/>
  <c r="D80" i="43"/>
  <c r="F61" i="43"/>
  <c r="D61" i="43"/>
  <c r="F21" i="43"/>
  <c r="D21" i="43"/>
  <c r="F66" i="43"/>
  <c r="D66" i="43"/>
  <c r="F228" i="43"/>
  <c r="D228" i="43"/>
  <c r="F27" i="43"/>
  <c r="D27" i="43"/>
  <c r="F166" i="43"/>
  <c r="D166" i="43"/>
  <c r="D159" i="43"/>
  <c r="F159" i="43"/>
  <c r="D125" i="43"/>
  <c r="F125" i="43"/>
  <c r="D94" i="43"/>
  <c r="F94" i="43"/>
  <c r="D230" i="43"/>
  <c r="F230" i="43"/>
  <c r="F196" i="43"/>
  <c r="D196" i="43"/>
  <c r="F55" i="43"/>
  <c r="D55" i="43"/>
  <c r="E55" i="43" s="1"/>
  <c r="D165" i="43"/>
  <c r="F165" i="43"/>
  <c r="F186" i="43"/>
  <c r="D186" i="43"/>
  <c r="F171" i="43"/>
  <c r="D171" i="43"/>
  <c r="F120" i="43"/>
  <c r="D120" i="43"/>
  <c r="D60" i="43"/>
  <c r="F60" i="43"/>
  <c r="F99" i="43"/>
  <c r="D99" i="43"/>
  <c r="D238" i="43"/>
  <c r="F238" i="43"/>
  <c r="F195" i="43"/>
  <c r="D195" i="43"/>
  <c r="F231" i="43"/>
  <c r="D231" i="43"/>
  <c r="F124" i="43"/>
  <c r="D124" i="43"/>
  <c r="F54" i="43"/>
  <c r="D54" i="43"/>
  <c r="F164" i="43"/>
  <c r="D164" i="43"/>
  <c r="E164" i="43" s="1"/>
  <c r="F155" i="43"/>
  <c r="D155" i="43"/>
  <c r="D119" i="43"/>
  <c r="F119" i="43"/>
  <c r="D73" i="43"/>
  <c r="F73" i="43"/>
  <c r="F53" i="43"/>
  <c r="D53" i="43"/>
  <c r="F28" i="43"/>
  <c r="D28" i="43"/>
  <c r="F70" i="43"/>
  <c r="D70" i="43"/>
  <c r="F59" i="43"/>
  <c r="D59" i="43"/>
  <c r="D201" i="43"/>
  <c r="F201" i="43"/>
  <c r="F118" i="43"/>
  <c r="D118" i="43"/>
  <c r="F162" i="43"/>
  <c r="D162" i="43"/>
  <c r="D157" i="43"/>
  <c r="F157" i="43"/>
  <c r="F121" i="43"/>
  <c r="D121" i="43"/>
  <c r="D75" i="43"/>
  <c r="F75" i="43"/>
  <c r="F68" i="43"/>
  <c r="D68" i="43"/>
  <c r="D246" i="43"/>
  <c r="F246" i="43"/>
  <c r="F202" i="43"/>
  <c r="D202" i="43"/>
  <c r="D226" i="43"/>
  <c r="F226" i="43"/>
  <c r="F39" i="43"/>
  <c r="D39" i="43"/>
  <c r="F142" i="43"/>
  <c r="D142" i="43"/>
  <c r="E142" i="43" s="1"/>
  <c r="D187" i="43"/>
  <c r="F187" i="43"/>
  <c r="F242" i="43"/>
  <c r="D242" i="43"/>
  <c r="F104" i="43"/>
  <c r="D104" i="43"/>
  <c r="D153" i="43"/>
  <c r="F153" i="43"/>
  <c r="F57" i="43"/>
  <c r="D57" i="43"/>
  <c r="F154" i="43"/>
  <c r="D154" i="43"/>
  <c r="F122" i="43"/>
  <c r="D122" i="43"/>
  <c r="E122" i="43" s="1"/>
  <c r="D169" i="43"/>
  <c r="F169" i="43"/>
  <c r="F156" i="43"/>
  <c r="D156" i="43"/>
  <c r="F74" i="43"/>
  <c r="D74" i="43"/>
  <c r="F40" i="43"/>
  <c r="D40" i="43"/>
  <c r="E40" i="43" s="1"/>
  <c r="F126" i="43"/>
  <c r="D126" i="43"/>
  <c r="E126" i="43" s="1"/>
  <c r="D212" i="43"/>
  <c r="F212" i="43"/>
  <c r="F170" i="43"/>
  <c r="D170" i="43"/>
  <c r="D189" i="43"/>
  <c r="F189" i="43"/>
  <c r="F69" i="43"/>
  <c r="D69" i="43"/>
  <c r="F204" i="43"/>
  <c r="D204" i="43"/>
  <c r="E204" i="43" s="1"/>
  <c r="D127" i="43"/>
  <c r="F127" i="43"/>
  <c r="D96" i="43"/>
  <c r="F96" i="43"/>
  <c r="F229" i="43"/>
  <c r="D229" i="43"/>
  <c r="D65" i="43"/>
  <c r="F65" i="43"/>
  <c r="D167" i="43"/>
  <c r="F167" i="43"/>
  <c r="F141" i="43"/>
  <c r="D141" i="43"/>
  <c r="F98" i="43"/>
  <c r="D98" i="43"/>
  <c r="D161" i="43"/>
  <c r="F161" i="43"/>
  <c r="F37" i="43"/>
  <c r="D37" i="43"/>
  <c r="F233" i="43"/>
  <c r="D233" i="43"/>
  <c r="D203" i="43"/>
  <c r="F203" i="43"/>
  <c r="F72" i="43"/>
  <c r="D72" i="43"/>
  <c r="F79" i="43"/>
  <c r="D79" i="43"/>
  <c r="D126" i="10"/>
  <c r="E126" i="10" s="1"/>
  <c r="F126" i="10"/>
  <c r="D71" i="10"/>
  <c r="F71" i="10"/>
  <c r="D203" i="10"/>
  <c r="F203" i="10"/>
  <c r="D143" i="10"/>
  <c r="F143" i="10"/>
  <c r="D103" i="10"/>
  <c r="F103" i="10"/>
  <c r="F72" i="10"/>
  <c r="D72" i="10"/>
  <c r="F53" i="10"/>
  <c r="D53" i="10"/>
  <c r="F231" i="10"/>
  <c r="D231" i="10"/>
  <c r="D164" i="10"/>
  <c r="F164" i="10"/>
  <c r="D97" i="10"/>
  <c r="F97" i="10"/>
  <c r="D96" i="10"/>
  <c r="F96" i="10"/>
  <c r="D202" i="10"/>
  <c r="F202" i="10"/>
  <c r="D80" i="10"/>
  <c r="F80" i="10"/>
  <c r="D75" i="10"/>
  <c r="F75" i="10"/>
  <c r="F212" i="10"/>
  <c r="D212" i="10"/>
  <c r="F187" i="10"/>
  <c r="D187" i="10"/>
  <c r="D157" i="10"/>
  <c r="F157" i="10"/>
  <c r="D121" i="10"/>
  <c r="F121" i="10"/>
  <c r="F66" i="10"/>
  <c r="D66" i="10"/>
  <c r="F28" i="10"/>
  <c r="D28" i="10"/>
  <c r="D168" i="10"/>
  <c r="F168" i="10"/>
  <c r="D104" i="10"/>
  <c r="F104" i="10"/>
  <c r="D122" i="10"/>
  <c r="E122" i="10" s="1"/>
  <c r="F122" i="10"/>
  <c r="F230" i="10"/>
  <c r="D230" i="10"/>
  <c r="F196" i="10"/>
  <c r="D196" i="10"/>
  <c r="D163" i="10"/>
  <c r="F163" i="10"/>
  <c r="D127" i="10"/>
  <c r="F127" i="10"/>
  <c r="D68" i="10"/>
  <c r="F68" i="10"/>
  <c r="F37" i="10"/>
  <c r="D211" i="10"/>
  <c r="F211" i="10"/>
  <c r="D156" i="10"/>
  <c r="F156" i="10"/>
  <c r="F99" i="10"/>
  <c r="D99" i="10"/>
  <c r="F233" i="10"/>
  <c r="D233" i="10"/>
  <c r="D209" i="10"/>
  <c r="F209" i="10"/>
  <c r="D94" i="10"/>
  <c r="F94" i="10"/>
  <c r="F229" i="10"/>
  <c r="D229" i="10"/>
  <c r="D67" i="10"/>
  <c r="F67" i="10"/>
  <c r="F194" i="10"/>
  <c r="D194" i="10"/>
  <c r="D161" i="10"/>
  <c r="F161" i="10"/>
  <c r="D70" i="10"/>
  <c r="F70" i="10"/>
  <c r="F190" i="10"/>
  <c r="D190" i="10"/>
  <c r="F124" i="10"/>
  <c r="D124" i="10"/>
  <c r="F225" i="10"/>
  <c r="D225" i="10"/>
  <c r="D167" i="10"/>
  <c r="F167" i="10"/>
  <c r="D29" i="10"/>
  <c r="F29" i="10"/>
  <c r="D208" i="10"/>
  <c r="F208" i="10"/>
  <c r="D169" i="10"/>
  <c r="F169" i="10"/>
  <c r="D153" i="10"/>
  <c r="F153" i="10"/>
  <c r="D105" i="10"/>
  <c r="F105" i="10"/>
  <c r="F93" i="10"/>
  <c r="D93" i="10"/>
  <c r="D59" i="10"/>
  <c r="F59" i="10"/>
  <c r="D21" i="10"/>
  <c r="F21" i="10"/>
  <c r="F227" i="10"/>
  <c r="D227" i="10"/>
  <c r="F160" i="10"/>
  <c r="D160" i="10"/>
  <c r="D54" i="10"/>
  <c r="F54" i="10"/>
  <c r="D158" i="10"/>
  <c r="F158" i="10"/>
  <c r="F38" i="10"/>
  <c r="F238" i="10"/>
  <c r="D238" i="10"/>
  <c r="F226" i="10"/>
  <c r="D226" i="10"/>
  <c r="F189" i="10"/>
  <c r="D189" i="10"/>
  <c r="D159" i="10"/>
  <c r="F159" i="10"/>
  <c r="D123" i="10"/>
  <c r="F123" i="10"/>
  <c r="D95" i="10"/>
  <c r="F95" i="10"/>
  <c r="D61" i="10"/>
  <c r="F61" i="10"/>
  <c r="D26" i="10"/>
  <c r="F26" i="10"/>
  <c r="D197" i="10"/>
  <c r="F197" i="10"/>
  <c r="D128" i="10"/>
  <c r="F128" i="10"/>
  <c r="F242" i="10"/>
  <c r="D242" i="10"/>
  <c r="F142" i="10"/>
  <c r="D142" i="10"/>
  <c r="E142" i="10" s="1"/>
  <c r="F195" i="10"/>
  <c r="D195" i="10"/>
  <c r="F40" i="10"/>
  <c r="F118" i="10"/>
  <c r="D118" i="10"/>
  <c r="F170" i="10"/>
  <c r="D170" i="10"/>
  <c r="F228" i="10"/>
  <c r="D228" i="10"/>
  <c r="D125" i="10"/>
  <c r="F125" i="10"/>
  <c r="F39" i="10"/>
  <c r="F246" i="10"/>
  <c r="D56" i="10"/>
  <c r="F56" i="10"/>
  <c r="F232" i="10"/>
  <c r="D232" i="10"/>
  <c r="F201" i="10"/>
  <c r="D201" i="10"/>
  <c r="D165" i="10"/>
  <c r="F165" i="10"/>
  <c r="D141" i="10"/>
  <c r="F141" i="10"/>
  <c r="D98" i="10"/>
  <c r="F98" i="10"/>
  <c r="D74" i="10"/>
  <c r="F74" i="10"/>
  <c r="F55" i="10"/>
  <c r="D55" i="10"/>
  <c r="D204" i="10"/>
  <c r="F204" i="10"/>
  <c r="D144" i="10"/>
  <c r="F144" i="10"/>
  <c r="D73" i="10"/>
  <c r="F73" i="10"/>
  <c r="F188" i="10"/>
  <c r="D188" i="10"/>
  <c r="D69" i="10"/>
  <c r="F69" i="10"/>
  <c r="F210" i="10"/>
  <c r="D210" i="10"/>
  <c r="F171" i="10"/>
  <c r="D171" i="10"/>
  <c r="D155" i="10"/>
  <c r="F155" i="10"/>
  <c r="D119" i="10"/>
  <c r="F119" i="10"/>
  <c r="D79" i="10"/>
  <c r="F79" i="10"/>
  <c r="F57" i="10"/>
  <c r="D57" i="10"/>
  <c r="F186" i="10"/>
  <c r="D186" i="10"/>
  <c r="D120" i="10"/>
  <c r="F120" i="10"/>
  <c r="D65" i="10"/>
  <c r="F65" i="10"/>
  <c r="F166" i="10"/>
  <c r="D166" i="10"/>
  <c r="D58" i="10"/>
  <c r="F58" i="10"/>
  <c r="D27" i="10"/>
  <c r="F27" i="10"/>
  <c r="F154" i="10"/>
  <c r="D154" i="10"/>
  <c r="D60" i="10"/>
  <c r="F60" i="10"/>
  <c r="D162" i="10"/>
  <c r="F162" i="10"/>
  <c r="E145" i="43" l="1"/>
  <c r="D146" i="43"/>
  <c r="E112" i="10"/>
  <c r="F113" i="43"/>
  <c r="F113" i="10"/>
  <c r="E239" i="43"/>
  <c r="E111" i="10"/>
  <c r="E111" i="43"/>
  <c r="D150" i="43"/>
  <c r="E110" i="43"/>
  <c r="E241" i="43"/>
  <c r="E109" i="10"/>
  <c r="D113" i="10"/>
  <c r="E145" i="10"/>
  <c r="E239" i="10"/>
  <c r="E149" i="10"/>
  <c r="D150" i="10"/>
  <c r="E109" i="43"/>
  <c r="D113" i="43"/>
  <c r="E110" i="10"/>
  <c r="F146" i="43"/>
  <c r="D146" i="10"/>
  <c r="F146" i="10"/>
  <c r="E227" i="43"/>
  <c r="E144" i="43"/>
  <c r="E127" i="43"/>
  <c r="E202" i="43"/>
  <c r="E240" i="43"/>
  <c r="E240" i="10"/>
  <c r="E170" i="43"/>
  <c r="E95" i="43"/>
  <c r="E162" i="43"/>
  <c r="E75" i="43"/>
  <c r="D20" i="43"/>
  <c r="E17" i="43"/>
  <c r="E225" i="10"/>
  <c r="E37" i="10"/>
  <c r="E66" i="10"/>
  <c r="F20" i="43"/>
  <c r="F23" i="43" s="1"/>
  <c r="E95" i="10"/>
  <c r="E54" i="10"/>
  <c r="E38" i="10"/>
  <c r="E59" i="10"/>
  <c r="E105" i="10"/>
  <c r="E169" i="10"/>
  <c r="E29" i="10"/>
  <c r="E161" i="10"/>
  <c r="E94" i="10"/>
  <c r="E127" i="10"/>
  <c r="E168" i="10"/>
  <c r="E157" i="10"/>
  <c r="E80" i="10"/>
  <c r="E96" i="10"/>
  <c r="E164" i="10"/>
  <c r="E103" i="10"/>
  <c r="E203" i="10"/>
  <c r="E72" i="43"/>
  <c r="E161" i="43"/>
  <c r="E96" i="43"/>
  <c r="E189" i="43"/>
  <c r="E212" i="43"/>
  <c r="E104" i="43"/>
  <c r="E187" i="43"/>
  <c r="E53" i="43"/>
  <c r="E119" i="43"/>
  <c r="E99" i="43"/>
  <c r="F191" i="43"/>
  <c r="E230" i="43"/>
  <c r="E125" i="43"/>
  <c r="E225" i="43"/>
  <c r="E105" i="43"/>
  <c r="E97" i="43"/>
  <c r="E203" i="43"/>
  <c r="E167" i="43"/>
  <c r="E74" i="43"/>
  <c r="E169" i="43"/>
  <c r="E154" i="43"/>
  <c r="E226" i="43"/>
  <c r="E157" i="43"/>
  <c r="E28" i="43"/>
  <c r="E73" i="43"/>
  <c r="E231" i="43"/>
  <c r="E238" i="43"/>
  <c r="E60" i="43"/>
  <c r="E165" i="43"/>
  <c r="E94" i="43"/>
  <c r="E159" i="43"/>
  <c r="E61" i="43"/>
  <c r="E123" i="43"/>
  <c r="E143" i="43"/>
  <c r="E232" i="43"/>
  <c r="D76" i="43"/>
  <c r="E65" i="43"/>
  <c r="E233" i="43"/>
  <c r="E141" i="43"/>
  <c r="F76" i="43"/>
  <c r="E156" i="43"/>
  <c r="E57" i="43"/>
  <c r="E39" i="43"/>
  <c r="E68" i="43"/>
  <c r="E121" i="43"/>
  <c r="F205" i="43"/>
  <c r="E70" i="43"/>
  <c r="E124" i="43"/>
  <c r="E195" i="43"/>
  <c r="E120" i="43"/>
  <c r="E186" i="43"/>
  <c r="D191" i="43"/>
  <c r="E166" i="43"/>
  <c r="E228" i="43"/>
  <c r="E21" i="43"/>
  <c r="E80" i="43"/>
  <c r="E163" i="43"/>
  <c r="F234" i="43"/>
  <c r="E29" i="43"/>
  <c r="E140" i="43"/>
  <c r="E209" i="43"/>
  <c r="F106" i="43"/>
  <c r="E160" i="43"/>
  <c r="E93" i="43"/>
  <c r="E188" i="43"/>
  <c r="D100" i="43"/>
  <c r="E79" i="43"/>
  <c r="E201" i="43"/>
  <c r="D205" i="43"/>
  <c r="E208" i="43"/>
  <c r="D234" i="43"/>
  <c r="E103" i="43"/>
  <c r="D106" i="43"/>
  <c r="F100" i="43"/>
  <c r="D62" i="43"/>
  <c r="E37" i="43"/>
  <c r="E98" i="43"/>
  <c r="E69" i="43"/>
  <c r="F172" i="43"/>
  <c r="E242" i="43"/>
  <c r="E59" i="43"/>
  <c r="E155" i="43"/>
  <c r="E54" i="43"/>
  <c r="E171" i="43"/>
  <c r="E196" i="43"/>
  <c r="E27" i="43"/>
  <c r="E66" i="43"/>
  <c r="E58" i="43"/>
  <c r="F198" i="43"/>
  <c r="E211" i="43"/>
  <c r="E210" i="43"/>
  <c r="D30" i="43"/>
  <c r="E26" i="43"/>
  <c r="E38" i="43"/>
  <c r="E197" i="43"/>
  <c r="E168" i="43"/>
  <c r="F62" i="43"/>
  <c r="D172" i="43"/>
  <c r="E153" i="43"/>
  <c r="E118" i="43"/>
  <c r="D198" i="43"/>
  <c r="E194" i="43"/>
  <c r="F30" i="43"/>
  <c r="E60" i="10"/>
  <c r="E73" i="10"/>
  <c r="E74" i="10"/>
  <c r="E61" i="10"/>
  <c r="E21" i="10"/>
  <c r="E153" i="10"/>
  <c r="E167" i="10"/>
  <c r="E70" i="10"/>
  <c r="E68" i="10"/>
  <c r="E143" i="10"/>
  <c r="E227" i="10"/>
  <c r="E190" i="10"/>
  <c r="E233" i="10"/>
  <c r="E196" i="10"/>
  <c r="E212" i="10"/>
  <c r="E53" i="10"/>
  <c r="E27" i="10"/>
  <c r="E120" i="10"/>
  <c r="E119" i="10"/>
  <c r="E69" i="10"/>
  <c r="E197" i="10"/>
  <c r="E208" i="10"/>
  <c r="E209" i="10"/>
  <c r="E211" i="10"/>
  <c r="E163" i="10"/>
  <c r="E104" i="10"/>
  <c r="E121" i="10"/>
  <c r="E97" i="10"/>
  <c r="E156" i="10"/>
  <c r="E58" i="10"/>
  <c r="E79" i="10"/>
  <c r="E144" i="10"/>
  <c r="E165" i="10"/>
  <c r="E125" i="10"/>
  <c r="E26" i="10"/>
  <c r="E39" i="10"/>
  <c r="E228" i="10"/>
  <c r="E118" i="10"/>
  <c r="E195" i="10"/>
  <c r="E189" i="10"/>
  <c r="E238" i="10"/>
  <c r="E160" i="10"/>
  <c r="E93" i="10"/>
  <c r="E124" i="10"/>
  <c r="E194" i="10"/>
  <c r="E229" i="10"/>
  <c r="E99" i="10"/>
  <c r="E230" i="10"/>
  <c r="E28" i="10"/>
  <c r="E187" i="10"/>
  <c r="E231" i="10"/>
  <c r="E72" i="10"/>
  <c r="E65" i="10"/>
  <c r="E155" i="10"/>
  <c r="E98" i="10"/>
  <c r="E128" i="10"/>
  <c r="E162" i="10"/>
  <c r="E166" i="10"/>
  <c r="E57" i="10"/>
  <c r="E171" i="10"/>
  <c r="E242" i="10"/>
  <c r="E141" i="10"/>
  <c r="E56" i="10"/>
  <c r="E123" i="10"/>
  <c r="E154" i="10"/>
  <c r="E186" i="10"/>
  <c r="E210" i="10"/>
  <c r="E188" i="10"/>
  <c r="E55" i="10"/>
  <c r="E232" i="10"/>
  <c r="E246" i="10"/>
  <c r="E226" i="10"/>
  <c r="E159" i="10"/>
  <c r="D115" i="43" l="1"/>
  <c r="D236" i="43" s="1"/>
  <c r="D248" i="43" s="1"/>
  <c r="F115" i="43"/>
  <c r="F236" i="43" s="1"/>
  <c r="D23" i="43"/>
  <c r="D32" i="43" s="1"/>
  <c r="F32" i="43"/>
  <c r="M229" i="32"/>
  <c r="E229" i="32"/>
  <c r="D229" i="32"/>
  <c r="M188" i="32"/>
  <c r="E188" i="32"/>
  <c r="D188" i="32"/>
  <c r="M142" i="32"/>
  <c r="E142" i="32"/>
  <c r="D142" i="32"/>
  <c r="M93" i="32"/>
  <c r="E93" i="32"/>
  <c r="D93" i="32"/>
  <c r="M52" i="32"/>
  <c r="E52" i="32"/>
  <c r="D52" i="32"/>
  <c r="I229" i="33"/>
  <c r="E229" i="33"/>
  <c r="D229" i="33"/>
  <c r="I188" i="33"/>
  <c r="E188" i="33"/>
  <c r="D188" i="33"/>
  <c r="I142" i="33"/>
  <c r="E142" i="33"/>
  <c r="D142" i="33"/>
  <c r="I93" i="33"/>
  <c r="E93" i="33"/>
  <c r="D93" i="33"/>
  <c r="I52" i="33"/>
  <c r="D52" i="33"/>
  <c r="E10" i="33"/>
  <c r="A24" i="28" s="1"/>
  <c r="D10" i="33"/>
  <c r="A11" i="28" s="1"/>
  <c r="E10" i="32"/>
  <c r="A24" i="30" s="1"/>
  <c r="D10" i="32"/>
  <c r="A11" i="30" s="1"/>
  <c r="L247" i="32" l="1"/>
  <c r="L244" i="32"/>
  <c r="L198" i="32"/>
  <c r="L177" i="32"/>
  <c r="L165" i="32"/>
  <c r="L146" i="32"/>
  <c r="L129" i="32"/>
  <c r="L98" i="32"/>
  <c r="L69" i="32"/>
  <c r="L56" i="32"/>
  <c r="L28" i="32"/>
  <c r="L131" i="32"/>
  <c r="L58" i="32"/>
  <c r="L212" i="32"/>
  <c r="L168" i="32"/>
  <c r="L104" i="32"/>
  <c r="L16" i="32"/>
  <c r="L213" i="32"/>
  <c r="L121" i="32"/>
  <c r="L73" i="32"/>
  <c r="L233" i="32"/>
  <c r="L158" i="32"/>
  <c r="L112" i="32"/>
  <c r="L61" i="32"/>
  <c r="L215" i="32"/>
  <c r="L123" i="32"/>
  <c r="L75" i="32"/>
  <c r="L235" i="32"/>
  <c r="L124" i="32"/>
  <c r="L76" i="32"/>
  <c r="L240" i="32"/>
  <c r="L95" i="32"/>
  <c r="L248" i="32"/>
  <c r="L192" i="32"/>
  <c r="L127" i="32"/>
  <c r="L41" i="32"/>
  <c r="L197" i="32"/>
  <c r="L128" i="32"/>
  <c r="L55" i="32"/>
  <c r="L210" i="32"/>
  <c r="L199" i="32"/>
  <c r="L154" i="32"/>
  <c r="L166" i="32"/>
  <c r="L150" i="32"/>
  <c r="L151" i="32" s="1"/>
  <c r="L130" i="32"/>
  <c r="L99" i="32"/>
  <c r="L70" i="32"/>
  <c r="L57" i="32"/>
  <c r="L29" i="32"/>
  <c r="L211" i="32"/>
  <c r="L203" i="32"/>
  <c r="L155" i="32"/>
  <c r="L167" i="32"/>
  <c r="L119" i="32"/>
  <c r="L100" i="32"/>
  <c r="L71" i="32"/>
  <c r="L30" i="32"/>
  <c r="L231" i="32"/>
  <c r="L204" i="32"/>
  <c r="L156" i="32"/>
  <c r="L120" i="32"/>
  <c r="L110" i="32"/>
  <c r="L72" i="32"/>
  <c r="L59" i="32"/>
  <c r="L232" i="32"/>
  <c r="L205" i="32"/>
  <c r="L157" i="32"/>
  <c r="L169" i="32"/>
  <c r="L111" i="32"/>
  <c r="L105" i="32"/>
  <c r="L60" i="32"/>
  <c r="L17" i="32"/>
  <c r="L214" i="32"/>
  <c r="L206" i="32"/>
  <c r="L170" i="32"/>
  <c r="L122" i="32"/>
  <c r="L106" i="32"/>
  <c r="L74" i="32"/>
  <c r="L18" i="32"/>
  <c r="L234" i="32"/>
  <c r="L159" i="32"/>
  <c r="L171" i="32"/>
  <c r="L113" i="32"/>
  <c r="L80" i="32"/>
  <c r="L62" i="32"/>
  <c r="L19" i="32"/>
  <c r="L216" i="32"/>
  <c r="L160" i="32"/>
  <c r="L172" i="32"/>
  <c r="L81" i="32"/>
  <c r="L38" i="32"/>
  <c r="L20" i="32"/>
  <c r="L217" i="32"/>
  <c r="L190" i="32"/>
  <c r="L161" i="32"/>
  <c r="L125" i="32"/>
  <c r="L82" i="32"/>
  <c r="L39" i="32"/>
  <c r="L22" i="32"/>
  <c r="L241" i="32"/>
  <c r="L218" i="32"/>
  <c r="L191" i="32"/>
  <c r="L162" i="32"/>
  <c r="L126" i="32"/>
  <c r="L66" i="32"/>
  <c r="L40" i="32"/>
  <c r="L23" i="32"/>
  <c r="L242" i="32"/>
  <c r="L196" i="32"/>
  <c r="L163" i="32"/>
  <c r="L144" i="32"/>
  <c r="L96" i="32"/>
  <c r="L67" i="32"/>
  <c r="L54" i="32"/>
  <c r="L243" i="32"/>
  <c r="L176" i="32"/>
  <c r="L164" i="32"/>
  <c r="L145" i="32"/>
  <c r="L97" i="32"/>
  <c r="L68" i="32"/>
  <c r="L27" i="32"/>
  <c r="K98" i="32"/>
  <c r="K232" i="32"/>
  <c r="K165" i="32"/>
  <c r="K160" i="32"/>
  <c r="K199" i="32"/>
  <c r="K176" i="32"/>
  <c r="K119" i="32"/>
  <c r="K218" i="32"/>
  <c r="K41" i="32"/>
  <c r="K122" i="32"/>
  <c r="K113" i="32"/>
  <c r="K126" i="32"/>
  <c r="K156" i="32"/>
  <c r="K75" i="32"/>
  <c r="K80" i="32"/>
  <c r="K29" i="32"/>
  <c r="K198" i="32"/>
  <c r="K61" i="32"/>
  <c r="K177" i="32"/>
  <c r="K157" i="32"/>
  <c r="K129" i="32"/>
  <c r="K67" i="32"/>
  <c r="K105" i="32"/>
  <c r="K233" i="32"/>
  <c r="K72" i="32"/>
  <c r="K190" i="32"/>
  <c r="K66" i="32"/>
  <c r="K68" i="32"/>
  <c r="K159" i="32"/>
  <c r="K18" i="32"/>
  <c r="K172" i="32"/>
  <c r="K155" i="32"/>
  <c r="K128" i="32"/>
  <c r="K74" i="32"/>
  <c r="K97" i="32"/>
  <c r="K240" i="32"/>
  <c r="K100" i="32"/>
  <c r="K211" i="32"/>
  <c r="K58" i="32"/>
  <c r="K30" i="32"/>
  <c r="K248" i="32"/>
  <c r="K234" i="32"/>
  <c r="K196" i="32"/>
  <c r="K210" i="32"/>
  <c r="K168" i="32"/>
  <c r="K73" i="32"/>
  <c r="K205" i="32"/>
  <c r="K16" i="32"/>
  <c r="K23" i="32"/>
  <c r="K213" i="32"/>
  <c r="K82" i="32"/>
  <c r="K171" i="32"/>
  <c r="K154" i="32"/>
  <c r="K127" i="32"/>
  <c r="K60" i="32"/>
  <c r="K104" i="32"/>
  <c r="K120" i="32"/>
  <c r="K235" i="32"/>
  <c r="K56" i="32"/>
  <c r="K96" i="32"/>
  <c r="K27" i="32"/>
  <c r="K19" i="32"/>
  <c r="K71" i="32"/>
  <c r="K197" i="32"/>
  <c r="K38" i="32"/>
  <c r="K59" i="32"/>
  <c r="K166" i="32"/>
  <c r="K212" i="32"/>
  <c r="K167" i="32"/>
  <c r="K95" i="32"/>
  <c r="K130" i="32"/>
  <c r="K217" i="32"/>
  <c r="K150" i="32"/>
  <c r="K151" i="32" s="1"/>
  <c r="K76" i="32"/>
  <c r="K242" i="32"/>
  <c r="K216" i="32"/>
  <c r="K164" i="32"/>
  <c r="K99" i="32"/>
  <c r="K203" i="32"/>
  <c r="K70" i="32"/>
  <c r="K22" i="32"/>
  <c r="K54" i="32"/>
  <c r="K215" i="32"/>
  <c r="K192" i="32"/>
  <c r="K131" i="32"/>
  <c r="K247" i="32"/>
  <c r="K214" i="32"/>
  <c r="K69" i="32"/>
  <c r="K20" i="32"/>
  <c r="K39" i="32"/>
  <c r="K169" i="32"/>
  <c r="K40" i="32"/>
  <c r="K112" i="32"/>
  <c r="K145" i="32"/>
  <c r="K57" i="32"/>
  <c r="K124" i="32"/>
  <c r="K231" i="32"/>
  <c r="K204" i="32"/>
  <c r="K81" i="32"/>
  <c r="K162" i="32"/>
  <c r="K62" i="32"/>
  <c r="K28" i="32"/>
  <c r="K146" i="32"/>
  <c r="K244" i="32"/>
  <c r="K111" i="32"/>
  <c r="K206" i="32"/>
  <c r="K106" i="32"/>
  <c r="K163" i="32"/>
  <c r="K243" i="32"/>
  <c r="K158" i="32"/>
  <c r="K241" i="32"/>
  <c r="K191" i="32"/>
  <c r="K121" i="32"/>
  <c r="K170" i="32"/>
  <c r="K110" i="32"/>
  <c r="K144" i="32"/>
  <c r="K123" i="32"/>
  <c r="K125" i="32"/>
  <c r="K17" i="32"/>
  <c r="K161" i="32"/>
  <c r="K55" i="32"/>
  <c r="F248" i="43"/>
  <c r="F250" i="43" s="1"/>
  <c r="G111" i="33"/>
  <c r="I111" i="33"/>
  <c r="H111" i="33"/>
  <c r="I150" i="32"/>
  <c r="I151" i="32" s="1"/>
  <c r="J146" i="32"/>
  <c r="J113" i="32"/>
  <c r="H150" i="32"/>
  <c r="H151" i="32" s="1"/>
  <c r="M146" i="32"/>
  <c r="G112" i="32"/>
  <c r="M113" i="32"/>
  <c r="G150" i="32"/>
  <c r="G151" i="32" s="1"/>
  <c r="H112" i="32"/>
  <c r="M110" i="32"/>
  <c r="I112" i="32"/>
  <c r="J110" i="32"/>
  <c r="J112" i="32"/>
  <c r="I110" i="32"/>
  <c r="G111" i="32"/>
  <c r="M112" i="32"/>
  <c r="H110" i="32"/>
  <c r="H111" i="32"/>
  <c r="G110" i="32"/>
  <c r="I111" i="32"/>
  <c r="J111" i="32"/>
  <c r="G146" i="32"/>
  <c r="M111" i="32"/>
  <c r="G113" i="32"/>
  <c r="M150" i="32"/>
  <c r="M151" i="32" s="1"/>
  <c r="H146" i="32"/>
  <c r="H113" i="32"/>
  <c r="J150" i="32"/>
  <c r="J151" i="32" s="1"/>
  <c r="I146" i="32"/>
  <c r="I113" i="32"/>
  <c r="I113" i="33"/>
  <c r="I110" i="33"/>
  <c r="H146" i="33"/>
  <c r="H243" i="33"/>
  <c r="G243" i="33"/>
  <c r="H113" i="33"/>
  <c r="H110" i="33"/>
  <c r="G113" i="33"/>
  <c r="G146" i="33"/>
  <c r="H112" i="33"/>
  <c r="G150" i="33"/>
  <c r="G151" i="33" s="1"/>
  <c r="G110" i="33"/>
  <c r="G241" i="33"/>
  <c r="I146" i="33"/>
  <c r="H241" i="33"/>
  <c r="I112" i="33"/>
  <c r="I150" i="33"/>
  <c r="I151" i="33" s="1"/>
  <c r="I243" i="33"/>
  <c r="I241" i="33"/>
  <c r="H150" i="33"/>
  <c r="H151" i="33" s="1"/>
  <c r="G112" i="33"/>
  <c r="J232" i="32"/>
  <c r="J210" i="32"/>
  <c r="J145" i="32"/>
  <c r="J164" i="32"/>
  <c r="J120" i="32"/>
  <c r="J67" i="32"/>
  <c r="J82" i="32"/>
  <c r="J38" i="32"/>
  <c r="J17" i="32"/>
  <c r="J168" i="32"/>
  <c r="J197" i="32"/>
  <c r="J99" i="32"/>
  <c r="M243" i="32"/>
  <c r="J158" i="32"/>
  <c r="J73" i="32"/>
  <c r="J199" i="32"/>
  <c r="J127" i="32"/>
  <c r="H243" i="32"/>
  <c r="J218" i="32"/>
  <c r="J60" i="32"/>
  <c r="J129" i="32"/>
  <c r="J162" i="32"/>
  <c r="J231" i="32"/>
  <c r="J131" i="32"/>
  <c r="M241" i="32"/>
  <c r="J233" i="32"/>
  <c r="J190" i="32"/>
  <c r="J211" i="32"/>
  <c r="J165" i="32"/>
  <c r="J95" i="32"/>
  <c r="J121" i="32"/>
  <c r="J68" i="32"/>
  <c r="J16" i="32"/>
  <c r="J39" i="32"/>
  <c r="J98" i="32"/>
  <c r="J169" i="32"/>
  <c r="J244" i="32"/>
  <c r="J170" i="32"/>
  <c r="J247" i="32"/>
  <c r="J171" i="32"/>
  <c r="J23" i="32"/>
  <c r="J160" i="32"/>
  <c r="J176" i="32"/>
  <c r="J28" i="32"/>
  <c r="J205" i="32"/>
  <c r="J130" i="32"/>
  <c r="J163" i="32"/>
  <c r="J30" i="32"/>
  <c r="J234" i="32"/>
  <c r="J191" i="32"/>
  <c r="J212" i="32"/>
  <c r="J154" i="32"/>
  <c r="J166" i="32"/>
  <c r="J96" i="32"/>
  <c r="J122" i="32"/>
  <c r="J54" i="32"/>
  <c r="J69" i="32"/>
  <c r="J40" i="32"/>
  <c r="J156" i="32"/>
  <c r="J19" i="32"/>
  <c r="G241" i="32"/>
  <c r="J57" i="32"/>
  <c r="H241" i="32"/>
  <c r="J100" i="32"/>
  <c r="J22" i="32"/>
  <c r="I241" i="32"/>
  <c r="J59" i="32"/>
  <c r="J241" i="32"/>
  <c r="J172" i="32"/>
  <c r="J27" i="32"/>
  <c r="J106" i="32"/>
  <c r="J29" i="32"/>
  <c r="J206" i="32"/>
  <c r="J66" i="32"/>
  <c r="J235" i="32"/>
  <c r="J192" i="32"/>
  <c r="J213" i="32"/>
  <c r="J155" i="32"/>
  <c r="J167" i="32"/>
  <c r="J97" i="32"/>
  <c r="J123" i="32"/>
  <c r="J55" i="32"/>
  <c r="J70" i="32"/>
  <c r="J18" i="32"/>
  <c r="J41" i="32"/>
  <c r="J240" i="32"/>
  <c r="J196" i="32"/>
  <c r="J214" i="32"/>
  <c r="J124" i="32"/>
  <c r="J56" i="32"/>
  <c r="J71" i="32"/>
  <c r="J242" i="32"/>
  <c r="J215" i="32"/>
  <c r="J157" i="32"/>
  <c r="J125" i="32"/>
  <c r="J72" i="32"/>
  <c r="J20" i="32"/>
  <c r="J198" i="32"/>
  <c r="J216" i="32"/>
  <c r="J126" i="32"/>
  <c r="J58" i="32"/>
  <c r="J243" i="32"/>
  <c r="J217" i="32"/>
  <c r="J159" i="32"/>
  <c r="J104" i="32"/>
  <c r="J74" i="32"/>
  <c r="J248" i="32"/>
  <c r="J203" i="32"/>
  <c r="J105" i="32"/>
  <c r="J128" i="32"/>
  <c r="J75" i="32"/>
  <c r="G243" i="32"/>
  <c r="J204" i="32"/>
  <c r="J161" i="32"/>
  <c r="J61" i="32"/>
  <c r="J76" i="32"/>
  <c r="J177" i="32"/>
  <c r="J62" i="32"/>
  <c r="J80" i="32"/>
  <c r="J144" i="32"/>
  <c r="J119" i="32"/>
  <c r="J81" i="32"/>
  <c r="I243" i="32"/>
  <c r="I22" i="32"/>
  <c r="I203" i="32"/>
  <c r="I218" i="32"/>
  <c r="I160" i="32"/>
  <c r="I172" i="32"/>
  <c r="I105" i="32"/>
  <c r="I128" i="32"/>
  <c r="I62" i="32"/>
  <c r="I80" i="32"/>
  <c r="I30" i="32"/>
  <c r="I204" i="32"/>
  <c r="I161" i="32"/>
  <c r="I176" i="32"/>
  <c r="I106" i="32"/>
  <c r="I129" i="32"/>
  <c r="I66" i="32"/>
  <c r="I81" i="32"/>
  <c r="I16" i="32"/>
  <c r="I205" i="32"/>
  <c r="I162" i="32"/>
  <c r="I177" i="32"/>
  <c r="I130" i="32"/>
  <c r="I67" i="32"/>
  <c r="I82" i="32"/>
  <c r="I17" i="32"/>
  <c r="I231" i="32"/>
  <c r="I232" i="32"/>
  <c r="I206" i="32"/>
  <c r="I144" i="32"/>
  <c r="I163" i="32"/>
  <c r="I119" i="32"/>
  <c r="I131" i="32"/>
  <c r="I68" i="32"/>
  <c r="I18" i="32"/>
  <c r="I23" i="32"/>
  <c r="I213" i="32"/>
  <c r="I97" i="32"/>
  <c r="I72" i="32"/>
  <c r="I242" i="32"/>
  <c r="I168" i="32"/>
  <c r="I41" i="32"/>
  <c r="I215" i="32"/>
  <c r="I125" i="32"/>
  <c r="I247" i="32"/>
  <c r="I126" i="32"/>
  <c r="I199" i="32"/>
  <c r="I61" i="32"/>
  <c r="I233" i="32"/>
  <c r="I190" i="32"/>
  <c r="I210" i="32"/>
  <c r="I145" i="32"/>
  <c r="I164" i="32"/>
  <c r="I120" i="32"/>
  <c r="I54" i="32"/>
  <c r="I69" i="32"/>
  <c r="I19" i="32"/>
  <c r="I55" i="32"/>
  <c r="I70" i="32"/>
  <c r="I20" i="32"/>
  <c r="I235" i="32"/>
  <c r="I212" i="32"/>
  <c r="I154" i="32"/>
  <c r="I166" i="32"/>
  <c r="I122" i="32"/>
  <c r="I56" i="32"/>
  <c r="I39" i="32"/>
  <c r="I155" i="32"/>
  <c r="I167" i="32"/>
  <c r="I123" i="32"/>
  <c r="I57" i="32"/>
  <c r="I40" i="32"/>
  <c r="I214" i="32"/>
  <c r="I156" i="32"/>
  <c r="I124" i="32"/>
  <c r="I58" i="32"/>
  <c r="I244" i="32"/>
  <c r="I157" i="32"/>
  <c r="I169" i="32"/>
  <c r="I59" i="32"/>
  <c r="I74" i="32"/>
  <c r="I198" i="32"/>
  <c r="I158" i="32"/>
  <c r="I170" i="32"/>
  <c r="I60" i="32"/>
  <c r="I75" i="32"/>
  <c r="I248" i="32"/>
  <c r="I217" i="32"/>
  <c r="I171" i="32"/>
  <c r="I104" i="32"/>
  <c r="I76" i="32"/>
  <c r="I29" i="32"/>
  <c r="I234" i="32"/>
  <c r="I191" i="32"/>
  <c r="I211" i="32"/>
  <c r="I165" i="32"/>
  <c r="I95" i="32"/>
  <c r="I121" i="32"/>
  <c r="I38" i="32"/>
  <c r="I192" i="32"/>
  <c r="I96" i="32"/>
  <c r="I71" i="32"/>
  <c r="I240" i="32"/>
  <c r="I196" i="32"/>
  <c r="I98" i="32"/>
  <c r="I73" i="32"/>
  <c r="I197" i="32"/>
  <c r="I99" i="32"/>
  <c r="I27" i="32"/>
  <c r="I216" i="32"/>
  <c r="I100" i="32"/>
  <c r="I28" i="32"/>
  <c r="I159" i="32"/>
  <c r="I127" i="32"/>
  <c r="I19" i="33"/>
  <c r="H17" i="33"/>
  <c r="H19" i="33"/>
  <c r="H247" i="33"/>
  <c r="H242" i="33"/>
  <c r="H233" i="33"/>
  <c r="H217" i="33"/>
  <c r="H213" i="33"/>
  <c r="H211" i="33"/>
  <c r="H204" i="33"/>
  <c r="H197" i="33"/>
  <c r="H176" i="33"/>
  <c r="H169" i="33"/>
  <c r="H161" i="33"/>
  <c r="H159" i="33"/>
  <c r="H131" i="33"/>
  <c r="H129" i="33"/>
  <c r="H121" i="33"/>
  <c r="H119" i="33"/>
  <c r="H96" i="33"/>
  <c r="I17" i="33"/>
  <c r="I22" i="33"/>
  <c r="H231" i="33"/>
  <c r="H199" i="33"/>
  <c r="H171" i="33"/>
  <c r="H163" i="33"/>
  <c r="H145" i="33"/>
  <c r="H125" i="33"/>
  <c r="H105" i="33"/>
  <c r="H235" i="33"/>
  <c r="H206" i="33"/>
  <c r="H190" i="33"/>
  <c r="H165" i="33"/>
  <c r="H155" i="33"/>
  <c r="H123" i="33"/>
  <c r="H98" i="33"/>
  <c r="I247" i="33"/>
  <c r="I242" i="33"/>
  <c r="I235" i="33"/>
  <c r="I233" i="33"/>
  <c r="I231" i="33"/>
  <c r="I217" i="33"/>
  <c r="I215" i="33"/>
  <c r="I213" i="33"/>
  <c r="I211" i="33"/>
  <c r="I206" i="33"/>
  <c r="I204" i="33"/>
  <c r="I199" i="33"/>
  <c r="I197" i="33"/>
  <c r="I192" i="33"/>
  <c r="I190" i="33"/>
  <c r="I176" i="33"/>
  <c r="I171" i="33"/>
  <c r="I169" i="33"/>
  <c r="I167" i="33"/>
  <c r="I165" i="33"/>
  <c r="I163" i="33"/>
  <c r="I161" i="33"/>
  <c r="I159" i="33"/>
  <c r="I157" i="33"/>
  <c r="I155" i="33"/>
  <c r="I145" i="33"/>
  <c r="I131" i="33"/>
  <c r="I129" i="33"/>
  <c r="I127" i="33"/>
  <c r="I125" i="33"/>
  <c r="I123" i="33"/>
  <c r="I121" i="33"/>
  <c r="I119" i="33"/>
  <c r="I105" i="33"/>
  <c r="I100" i="33"/>
  <c r="I98" i="33"/>
  <c r="I96" i="33"/>
  <c r="I82" i="33"/>
  <c r="I80" i="33"/>
  <c r="I75" i="33"/>
  <c r="I73" i="33"/>
  <c r="I71" i="33"/>
  <c r="I69" i="33"/>
  <c r="I67" i="33"/>
  <c r="I62" i="33"/>
  <c r="I60" i="33"/>
  <c r="I58" i="33"/>
  <c r="I56" i="33"/>
  <c r="I54" i="33"/>
  <c r="I40" i="33"/>
  <c r="I38" i="33"/>
  <c r="I29" i="33"/>
  <c r="I27" i="33"/>
  <c r="G17" i="33"/>
  <c r="H215" i="33"/>
  <c r="H192" i="33"/>
  <c r="H167" i="33"/>
  <c r="H157" i="33"/>
  <c r="H127" i="33"/>
  <c r="H100" i="33"/>
  <c r="I248" i="33"/>
  <c r="I244" i="33"/>
  <c r="I240" i="33"/>
  <c r="I234" i="33"/>
  <c r="I232" i="33"/>
  <c r="I218" i="33"/>
  <c r="I216" i="33"/>
  <c r="I214" i="33"/>
  <c r="I212" i="33"/>
  <c r="I210" i="33"/>
  <c r="I205" i="33"/>
  <c r="I203" i="33"/>
  <c r="I198" i="33"/>
  <c r="I196" i="33"/>
  <c r="I191" i="33"/>
  <c r="I177" i="33"/>
  <c r="I172" i="33"/>
  <c r="I170" i="33"/>
  <c r="I168" i="33"/>
  <c r="I166" i="33"/>
  <c r="I164" i="33"/>
  <c r="I162" i="33"/>
  <c r="I160" i="33"/>
  <c r="I158" i="33"/>
  <c r="I156" i="33"/>
  <c r="I154" i="33"/>
  <c r="I144" i="33"/>
  <c r="I130" i="33"/>
  <c r="I128" i="33"/>
  <c r="I126" i="33"/>
  <c r="I124" i="33"/>
  <c r="I122" i="33"/>
  <c r="I120" i="33"/>
  <c r="I106" i="33"/>
  <c r="I104" i="33"/>
  <c r="I99" i="33"/>
  <c r="I97" i="33"/>
  <c r="I95" i="33"/>
  <c r="I81" i="33"/>
  <c r="I76" i="33"/>
  <c r="I74" i="33"/>
  <c r="I72" i="33"/>
  <c r="I70" i="33"/>
  <c r="I68" i="33"/>
  <c r="I66" i="33"/>
  <c r="I61" i="33"/>
  <c r="I59" i="33"/>
  <c r="I57" i="33"/>
  <c r="I55" i="33"/>
  <c r="I41" i="33"/>
  <c r="I39" i="33"/>
  <c r="I30" i="33"/>
  <c r="I28" i="33"/>
  <c r="I23" i="33"/>
  <c r="I20" i="33"/>
  <c r="H18" i="33"/>
  <c r="H248" i="33"/>
  <c r="H244" i="33"/>
  <c r="H240" i="33"/>
  <c r="G234" i="33"/>
  <c r="G218" i="33"/>
  <c r="G214" i="33"/>
  <c r="G210" i="33"/>
  <c r="G203" i="33"/>
  <c r="G196" i="33"/>
  <c r="G177" i="33"/>
  <c r="G170" i="33"/>
  <c r="G166" i="33"/>
  <c r="G162" i="33"/>
  <c r="G158" i="33"/>
  <c r="G154" i="33"/>
  <c r="G130" i="33"/>
  <c r="G126" i="33"/>
  <c r="G122" i="33"/>
  <c r="G106" i="33"/>
  <c r="G99" i="33"/>
  <c r="G95" i="33"/>
  <c r="H69" i="33"/>
  <c r="H66" i="33"/>
  <c r="G56" i="33"/>
  <c r="G41" i="33"/>
  <c r="G19" i="33"/>
  <c r="G232" i="33"/>
  <c r="G168" i="33"/>
  <c r="G120" i="33"/>
  <c r="G68" i="33"/>
  <c r="G22" i="33"/>
  <c r="G197" i="33"/>
  <c r="G127" i="33"/>
  <c r="G39" i="33"/>
  <c r="G61" i="33"/>
  <c r="G244" i="33"/>
  <c r="G233" i="33"/>
  <c r="G217" i="33"/>
  <c r="G213" i="33"/>
  <c r="G206" i="33"/>
  <c r="G199" i="33"/>
  <c r="G192" i="33"/>
  <c r="G176" i="33"/>
  <c r="G169" i="33"/>
  <c r="G165" i="33"/>
  <c r="G161" i="33"/>
  <c r="G157" i="33"/>
  <c r="G145" i="33"/>
  <c r="G129" i="33"/>
  <c r="G125" i="33"/>
  <c r="G121" i="33"/>
  <c r="G105" i="33"/>
  <c r="G98" i="33"/>
  <c r="H82" i="33"/>
  <c r="H76" i="33"/>
  <c r="G69" i="33"/>
  <c r="G66" i="33"/>
  <c r="H40" i="33"/>
  <c r="H30" i="33"/>
  <c r="H97" i="33"/>
  <c r="G55" i="33"/>
  <c r="G212" i="33"/>
  <c r="G156" i="33"/>
  <c r="G97" i="33"/>
  <c r="G215" i="33"/>
  <c r="G163" i="33"/>
  <c r="G100" i="33"/>
  <c r="H61" i="33"/>
  <c r="H80" i="33"/>
  <c r="G242" i="33"/>
  <c r="G82" i="33"/>
  <c r="G76" i="33"/>
  <c r="H62" i="33"/>
  <c r="H59" i="33"/>
  <c r="G40" i="33"/>
  <c r="G30" i="33"/>
  <c r="H22" i="33"/>
  <c r="G216" i="33"/>
  <c r="G160" i="33"/>
  <c r="G104" i="33"/>
  <c r="G190" i="33"/>
  <c r="G123" i="33"/>
  <c r="H74" i="33"/>
  <c r="H38" i="33"/>
  <c r="H75" i="33"/>
  <c r="H72" i="33"/>
  <c r="G62" i="33"/>
  <c r="G59" i="33"/>
  <c r="H29" i="33"/>
  <c r="H23" i="33"/>
  <c r="H68" i="33"/>
  <c r="G18" i="33"/>
  <c r="G198" i="33"/>
  <c r="G144" i="33"/>
  <c r="H39" i="33"/>
  <c r="G211" i="33"/>
  <c r="G155" i="33"/>
  <c r="G96" i="33"/>
  <c r="G67" i="33"/>
  <c r="G75" i="33"/>
  <c r="G72" i="33"/>
  <c r="H58" i="33"/>
  <c r="H55" i="33"/>
  <c r="G29" i="33"/>
  <c r="G23" i="33"/>
  <c r="I18" i="33"/>
  <c r="H232" i="33"/>
  <c r="H216" i="33"/>
  <c r="H212" i="33"/>
  <c r="H205" i="33"/>
  <c r="H198" i="33"/>
  <c r="H191" i="33"/>
  <c r="H172" i="33"/>
  <c r="H168" i="33"/>
  <c r="H164" i="33"/>
  <c r="H160" i="33"/>
  <c r="H156" i="33"/>
  <c r="H144" i="33"/>
  <c r="H128" i="33"/>
  <c r="H124" i="33"/>
  <c r="H120" i="33"/>
  <c r="H104" i="33"/>
  <c r="H71" i="33"/>
  <c r="G58" i="33"/>
  <c r="G240" i="33"/>
  <c r="G205" i="33"/>
  <c r="G191" i="33"/>
  <c r="G172" i="33"/>
  <c r="G164" i="33"/>
  <c r="G128" i="33"/>
  <c r="G124" i="33"/>
  <c r="H81" i="33"/>
  <c r="G71" i="33"/>
  <c r="H54" i="33"/>
  <c r="G235" i="33"/>
  <c r="G231" i="33"/>
  <c r="G204" i="33"/>
  <c r="G171" i="33"/>
  <c r="G167" i="33"/>
  <c r="G159" i="33"/>
  <c r="G131" i="33"/>
  <c r="G119" i="33"/>
  <c r="G81" i="33"/>
  <c r="H67" i="33"/>
  <c r="G54" i="33"/>
  <c r="G248" i="33"/>
  <c r="H28" i="33"/>
  <c r="H70" i="33"/>
  <c r="H16" i="33"/>
  <c r="H158" i="33"/>
  <c r="G73" i="33"/>
  <c r="H234" i="33"/>
  <c r="H203" i="33"/>
  <c r="H166" i="33"/>
  <c r="H130" i="33"/>
  <c r="H99" i="33"/>
  <c r="G70" i="33"/>
  <c r="H41" i="33"/>
  <c r="G16" i="33"/>
  <c r="G28" i="33"/>
  <c r="G60" i="33"/>
  <c r="H122" i="33"/>
  <c r="G74" i="33"/>
  <c r="H73" i="33"/>
  <c r="H106" i="33"/>
  <c r="G38" i="33"/>
  <c r="G27" i="33"/>
  <c r="H56" i="33"/>
  <c r="H170" i="33"/>
  <c r="H218" i="33"/>
  <c r="H196" i="33"/>
  <c r="H162" i="33"/>
  <c r="H126" i="33"/>
  <c r="H95" i="33"/>
  <c r="G80" i="33"/>
  <c r="H60" i="33"/>
  <c r="H27" i="33"/>
  <c r="H214" i="33"/>
  <c r="H177" i="33"/>
  <c r="G247" i="33"/>
  <c r="H57" i="33"/>
  <c r="G57" i="33"/>
  <c r="H20" i="33"/>
  <c r="H210" i="33"/>
  <c r="H154" i="33"/>
  <c r="G20" i="33"/>
  <c r="I16" i="33"/>
  <c r="I187" i="33"/>
  <c r="I92" i="33"/>
  <c r="E92" i="32"/>
  <c r="M92" i="32"/>
  <c r="M141" i="32"/>
  <c r="D187" i="32"/>
  <c r="E187" i="32"/>
  <c r="M51" i="32"/>
  <c r="D92" i="32"/>
  <c r="M187" i="32"/>
  <c r="M228" i="32"/>
  <c r="D250" i="43"/>
  <c r="D51" i="33"/>
  <c r="D141" i="33"/>
  <c r="D228" i="33"/>
  <c r="E141" i="33"/>
  <c r="D92" i="33"/>
  <c r="D141" i="32"/>
  <c r="E228" i="33"/>
  <c r="E51" i="33"/>
  <c r="I141" i="33"/>
  <c r="D187" i="33"/>
  <c r="I228" i="33"/>
  <c r="D51" i="32"/>
  <c r="D228" i="32"/>
  <c r="I51" i="33"/>
  <c r="E92" i="33"/>
  <c r="E187" i="33"/>
  <c r="E51" i="32"/>
  <c r="E141" i="32"/>
  <c r="E228" i="32"/>
  <c r="L101" i="32" l="1"/>
  <c r="I173" i="33"/>
  <c r="H200" i="33"/>
  <c r="H207" i="33"/>
  <c r="H173" i="33"/>
  <c r="H193" i="33"/>
  <c r="H236" i="33"/>
  <c r="L21" i="32"/>
  <c r="L24" i="32" s="1"/>
  <c r="L33" i="32" s="1"/>
  <c r="L77" i="32"/>
  <c r="L193" i="32"/>
  <c r="L63" i="32"/>
  <c r="L147" i="32"/>
  <c r="L173" i="32"/>
  <c r="L236" i="32"/>
  <c r="L107" i="32"/>
  <c r="L207" i="32"/>
  <c r="L114" i="32"/>
  <c r="L31" i="32"/>
  <c r="L200" i="32"/>
  <c r="K21" i="32"/>
  <c r="K24" i="32" s="1"/>
  <c r="K200" i="32"/>
  <c r="K101" i="32"/>
  <c r="K107" i="32"/>
  <c r="K236" i="32"/>
  <c r="K114" i="32"/>
  <c r="K207" i="32"/>
  <c r="K147" i="32"/>
  <c r="K193" i="32"/>
  <c r="K63" i="32"/>
  <c r="K173" i="32"/>
  <c r="K77" i="32"/>
  <c r="K31" i="32"/>
  <c r="H114" i="32"/>
  <c r="M114" i="32"/>
  <c r="I114" i="32"/>
  <c r="G114" i="32"/>
  <c r="J114" i="32"/>
  <c r="J193" i="32"/>
  <c r="J200" i="32"/>
  <c r="G63" i="33"/>
  <c r="H114" i="33"/>
  <c r="G114" i="33"/>
  <c r="I114" i="33"/>
  <c r="J147" i="32"/>
  <c r="J31" i="32"/>
  <c r="J63" i="32"/>
  <c r="J21" i="32"/>
  <c r="J24" i="32" s="1"/>
  <c r="J173" i="32"/>
  <c r="J101" i="32"/>
  <c r="J207" i="32"/>
  <c r="J77" i="32"/>
  <c r="J236" i="32"/>
  <c r="J107" i="32"/>
  <c r="H63" i="33"/>
  <c r="H101" i="33"/>
  <c r="I21" i="33"/>
  <c r="H77" i="33"/>
  <c r="H21" i="33"/>
  <c r="H24" i="33" s="1"/>
  <c r="I63" i="32"/>
  <c r="I200" i="32"/>
  <c r="I147" i="32"/>
  <c r="I107" i="32"/>
  <c r="I21" i="32"/>
  <c r="I24" i="32" s="1"/>
  <c r="I101" i="32"/>
  <c r="I77" i="32"/>
  <c r="I173" i="32"/>
  <c r="I236" i="32"/>
  <c r="I207" i="32"/>
  <c r="I31" i="32"/>
  <c r="I193" i="32"/>
  <c r="H147" i="33"/>
  <c r="I147" i="33"/>
  <c r="G147" i="33"/>
  <c r="N242" i="34"/>
  <c r="G268" i="27" s="1"/>
  <c r="F34" i="12" s="1"/>
  <c r="H31" i="33"/>
  <c r="H107" i="33"/>
  <c r="D107" i="34"/>
  <c r="D236" i="34"/>
  <c r="D200" i="34"/>
  <c r="D101" i="34"/>
  <c r="D21" i="34"/>
  <c r="D173" i="34"/>
  <c r="D77" i="34"/>
  <c r="D207" i="34"/>
  <c r="D63" i="34"/>
  <c r="D193" i="34"/>
  <c r="D31" i="34"/>
  <c r="G207" i="33"/>
  <c r="G21" i="33"/>
  <c r="G24" i="33" s="1"/>
  <c r="G77" i="33"/>
  <c r="G236" i="33"/>
  <c r="G200" i="33"/>
  <c r="G101" i="33"/>
  <c r="G31" i="33"/>
  <c r="G173" i="33"/>
  <c r="G107" i="33"/>
  <c r="G193" i="33"/>
  <c r="P12" i="31"/>
  <c r="P13" i="31"/>
  <c r="L19" i="31"/>
  <c r="H19" i="31"/>
  <c r="P18" i="31"/>
  <c r="O14" i="31"/>
  <c r="N14" i="31"/>
  <c r="M14" i="31"/>
  <c r="L14" i="31"/>
  <c r="K14" i="31"/>
  <c r="J14" i="31"/>
  <c r="I14" i="31"/>
  <c r="H14" i="31"/>
  <c r="G14" i="31"/>
  <c r="F14" i="31"/>
  <c r="E14" i="31"/>
  <c r="D14" i="31"/>
  <c r="H116" i="33" l="1"/>
  <c r="H238" i="33" s="1"/>
  <c r="L116" i="32"/>
  <c r="L238" i="32" s="1"/>
  <c r="L254" i="32" s="1"/>
  <c r="K33" i="32"/>
  <c r="K116" i="32"/>
  <c r="K238" i="32" s="1"/>
  <c r="G116" i="33"/>
  <c r="G238" i="33" s="1"/>
  <c r="D116" i="34"/>
  <c r="D238" i="34" s="1"/>
  <c r="I116" i="32"/>
  <c r="I238" i="32" s="1"/>
  <c r="J116" i="32"/>
  <c r="J238" i="32" s="1"/>
  <c r="J33" i="32"/>
  <c r="I33" i="32"/>
  <c r="H33" i="33"/>
  <c r="G33" i="33"/>
  <c r="E19" i="31"/>
  <c r="I19" i="31"/>
  <c r="M19" i="31"/>
  <c r="P14" i="31"/>
  <c r="L15" i="31" s="1"/>
  <c r="L20" i="31" s="1"/>
  <c r="F19" i="31"/>
  <c r="J19" i="31"/>
  <c r="N19" i="31"/>
  <c r="G19" i="31"/>
  <c r="K19" i="31"/>
  <c r="J254" i="32" l="1"/>
  <c r="J258" i="32" s="1"/>
  <c r="J245" i="32" s="1"/>
  <c r="G254" i="33"/>
  <c r="I254" i="32"/>
  <c r="I256" i="32" s="1"/>
  <c r="H254" i="33"/>
  <c r="L258" i="32"/>
  <c r="L245" i="32" s="1"/>
  <c r="L256" i="32"/>
  <c r="K254" i="32"/>
  <c r="K256" i="32" s="1"/>
  <c r="K246" i="32" s="1"/>
  <c r="E15" i="31"/>
  <c r="E20" i="31" s="1"/>
  <c r="J15" i="31"/>
  <c r="J20" i="31" s="1"/>
  <c r="O15" i="31"/>
  <c r="O20" i="31" s="1"/>
  <c r="I15" i="31"/>
  <c r="I20" i="31" s="1"/>
  <c r="N15" i="31"/>
  <c r="N20" i="31" s="1"/>
  <c r="D15" i="31"/>
  <c r="D20" i="31" s="1"/>
  <c r="M15" i="31"/>
  <c r="M20" i="31" s="1"/>
  <c r="G15" i="31"/>
  <c r="G20" i="31" s="1"/>
  <c r="H15" i="31"/>
  <c r="H20" i="31" s="1"/>
  <c r="F15" i="31"/>
  <c r="F20" i="31" s="1"/>
  <c r="K15" i="31"/>
  <c r="K20" i="31" s="1"/>
  <c r="E229" i="34"/>
  <c r="E228" i="34"/>
  <c r="E188" i="34"/>
  <c r="E187" i="34"/>
  <c r="E142" i="34"/>
  <c r="E141" i="34"/>
  <c r="E93" i="34"/>
  <c r="E92" i="34"/>
  <c r="E51" i="34"/>
  <c r="E52" i="34"/>
  <c r="P20" i="31" l="1"/>
  <c r="L246" i="32"/>
  <c r="L250" i="32" s="1"/>
  <c r="L252" i="32" s="1"/>
  <c r="L259" i="32"/>
  <c r="E147" i="34"/>
  <c r="K258" i="32"/>
  <c r="K245" i="32" s="1"/>
  <c r="K250" i="32" s="1"/>
  <c r="K252" i="32" s="1"/>
  <c r="J256" i="32"/>
  <c r="J246" i="32" s="1"/>
  <c r="J250" i="32" s="1"/>
  <c r="J252" i="32" s="1"/>
  <c r="I258" i="32"/>
  <c r="I245" i="32" s="1"/>
  <c r="I246" i="32"/>
  <c r="H258" i="33"/>
  <c r="H245" i="33" s="1"/>
  <c r="H256" i="33"/>
  <c r="H246" i="33" s="1"/>
  <c r="D22" i="34"/>
  <c r="L22" i="34" s="1"/>
  <c r="K259" i="32" l="1"/>
  <c r="J259" i="32"/>
  <c r="N22" i="34"/>
  <c r="L24" i="34"/>
  <c r="I250" i="32"/>
  <c r="I252" i="32" s="1"/>
  <c r="I259" i="32"/>
  <c r="D24" i="34"/>
  <c r="D33" i="34" s="1"/>
  <c r="D254" i="34" s="1"/>
  <c r="H250" i="33"/>
  <c r="H252" i="33" s="1"/>
  <c r="H259" i="33"/>
  <c r="P44" i="30"/>
  <c r="L8" i="33" l="1"/>
  <c r="P8" i="32"/>
  <c r="L224" i="33"/>
  <c r="L183" i="33"/>
  <c r="L137" i="33"/>
  <c r="L88" i="33"/>
  <c r="L47" i="33"/>
  <c r="P224" i="32"/>
  <c r="P183" i="32"/>
  <c r="P137" i="32"/>
  <c r="P88" i="32"/>
  <c r="P47" i="32"/>
  <c r="C17" i="35" l="1"/>
  <c r="C15" i="35"/>
  <c r="A11" i="35"/>
  <c r="A9" i="35"/>
  <c r="A15" i="34"/>
  <c r="A16" i="34" s="1"/>
  <c r="A17" i="34" s="1"/>
  <c r="A18" i="34" s="1"/>
  <c r="A19" i="34" s="1"/>
  <c r="A20" i="34" s="1"/>
  <c r="A21" i="34" s="1"/>
  <c r="A22" i="34" s="1"/>
  <c r="A23" i="34" s="1"/>
  <c r="A24" i="34" s="1"/>
  <c r="A26" i="34" s="1"/>
  <c r="A27" i="34" s="1"/>
  <c r="A28" i="34" s="1"/>
  <c r="A29" i="34" s="1"/>
  <c r="A30" i="34" s="1"/>
  <c r="A31" i="34" s="1"/>
  <c r="A33" i="34" s="1"/>
  <c r="A35" i="34" s="1"/>
  <c r="A36" i="34" s="1"/>
  <c r="A37" i="34" s="1"/>
  <c r="A38" i="34" s="1"/>
  <c r="A39" i="34" s="1"/>
  <c r="A40" i="34" s="1"/>
  <c r="A41" i="34" s="1"/>
  <c r="A54" i="34" s="1"/>
  <c r="A55" i="34" s="1"/>
  <c r="A56" i="34" s="1"/>
  <c r="A57" i="34" s="1"/>
  <c r="A58" i="34" s="1"/>
  <c r="A59" i="34" s="1"/>
  <c r="A60" i="34" s="1"/>
  <c r="A61" i="34" s="1"/>
  <c r="A62" i="34" s="1"/>
  <c r="A63" i="34" s="1"/>
  <c r="A65" i="34" s="1"/>
  <c r="A66" i="34" s="1"/>
  <c r="A67" i="34" s="1"/>
  <c r="A68" i="34" s="1"/>
  <c r="A69" i="34" s="1"/>
  <c r="A70" i="34" s="1"/>
  <c r="A71" i="34" s="1"/>
  <c r="A72" i="34" s="1"/>
  <c r="A73" i="34" s="1"/>
  <c r="A74" i="34" s="1"/>
  <c r="A75" i="34" s="1"/>
  <c r="A76" i="34" s="1"/>
  <c r="A77" i="34" s="1"/>
  <c r="A79" i="34" s="1"/>
  <c r="A80" i="34" s="1"/>
  <c r="A81" i="34" s="1"/>
  <c r="A82" i="34" s="1"/>
  <c r="A95" i="34" s="1"/>
  <c r="A96" i="34" s="1"/>
  <c r="A97" i="34" s="1"/>
  <c r="A98" i="34" s="1"/>
  <c r="A99" i="34" s="1"/>
  <c r="A100" i="34" s="1"/>
  <c r="A101" i="34" s="1"/>
  <c r="A103" i="34" s="1"/>
  <c r="A104" i="34" s="1"/>
  <c r="A105" i="34" s="1"/>
  <c r="A106" i="34" s="1"/>
  <c r="A107" i="34" s="1"/>
  <c r="A184" i="34"/>
  <c r="A45" i="34"/>
  <c r="A2" i="34"/>
  <c r="A1" i="34"/>
  <c r="P56" i="28"/>
  <c r="L139" i="33"/>
  <c r="A15" i="33"/>
  <c r="A16" i="33" s="1"/>
  <c r="A17" i="33" s="1"/>
  <c r="A18" i="33" s="1"/>
  <c r="A19" i="33" s="1"/>
  <c r="A20" i="33" s="1"/>
  <c r="A21" i="33" s="1"/>
  <c r="A22" i="33" s="1"/>
  <c r="A23" i="33" s="1"/>
  <c r="A24" i="33" s="1"/>
  <c r="A26" i="33" s="1"/>
  <c r="A27" i="33" s="1"/>
  <c r="A28" i="33" s="1"/>
  <c r="A29" i="33" s="1"/>
  <c r="A30" i="33" s="1"/>
  <c r="A31" i="33" s="1"/>
  <c r="A33" i="33" s="1"/>
  <c r="A35" i="33" s="1"/>
  <c r="A36" i="33" s="1"/>
  <c r="A37" i="33" s="1"/>
  <c r="A38" i="33" s="1"/>
  <c r="A39" i="33" s="1"/>
  <c r="A40" i="33" s="1"/>
  <c r="A41" i="33" s="1"/>
  <c r="A54" i="33" s="1"/>
  <c r="A55" i="33" s="1"/>
  <c r="A56" i="33" s="1"/>
  <c r="A57" i="33" s="1"/>
  <c r="A58" i="33" s="1"/>
  <c r="A59" i="33" s="1"/>
  <c r="A60" i="33" s="1"/>
  <c r="A61" i="33" s="1"/>
  <c r="A62" i="33" s="1"/>
  <c r="A63" i="33" s="1"/>
  <c r="A65" i="33" s="1"/>
  <c r="A66" i="33" s="1"/>
  <c r="A67" i="33" s="1"/>
  <c r="A68" i="33" s="1"/>
  <c r="A69" i="33" s="1"/>
  <c r="A70" i="33" s="1"/>
  <c r="A71" i="33" s="1"/>
  <c r="A72" i="33" s="1"/>
  <c r="A73" i="33" s="1"/>
  <c r="A74" i="33" s="1"/>
  <c r="A75" i="33" s="1"/>
  <c r="A76" i="33" s="1"/>
  <c r="A77" i="33" s="1"/>
  <c r="A79" i="33" s="1"/>
  <c r="A80" i="33" s="1"/>
  <c r="A81" i="33" s="1"/>
  <c r="A82" i="33" s="1"/>
  <c r="A95" i="33" s="1"/>
  <c r="A96" i="33" s="1"/>
  <c r="A97" i="33" s="1"/>
  <c r="A98" i="33" s="1"/>
  <c r="A99" i="33" s="1"/>
  <c r="A100" i="33" s="1"/>
  <c r="A101" i="33" s="1"/>
  <c r="A103" i="33" s="1"/>
  <c r="A104" i="33" s="1"/>
  <c r="A105" i="33" s="1"/>
  <c r="A106" i="33" s="1"/>
  <c r="L49" i="33"/>
  <c r="A48" i="33"/>
  <c r="A86" i="33"/>
  <c r="A2" i="33"/>
  <c r="A178" i="33"/>
  <c r="L147" i="34" l="1"/>
  <c r="A109" i="34"/>
  <c r="A110" i="34" s="1"/>
  <c r="A107" i="33"/>
  <c r="G255" i="33"/>
  <c r="G256" i="33" s="1"/>
  <c r="E255" i="33"/>
  <c r="I255" i="33"/>
  <c r="F255" i="33"/>
  <c r="I257" i="33"/>
  <c r="F257" i="33"/>
  <c r="G257" i="33"/>
  <c r="G258" i="33" s="1"/>
  <c r="G245" i="33" s="1"/>
  <c r="E257" i="33"/>
  <c r="D256" i="34"/>
  <c r="D246" i="34" s="1"/>
  <c r="D258" i="34"/>
  <c r="D245" i="34" s="1"/>
  <c r="N20" i="34"/>
  <c r="G19" i="27" s="1"/>
  <c r="N76" i="34"/>
  <c r="G87" i="27" s="1"/>
  <c r="N82" i="34"/>
  <c r="G93" i="27" s="1"/>
  <c r="N213" i="34"/>
  <c r="G238" i="27" s="1"/>
  <c r="A86" i="34"/>
  <c r="A225" i="34"/>
  <c r="A48" i="34"/>
  <c r="N210" i="34"/>
  <c r="G235" i="27" s="1"/>
  <c r="N218" i="34"/>
  <c r="G256" i="27" s="1"/>
  <c r="N17" i="34"/>
  <c r="G16" i="27" s="1"/>
  <c r="N119" i="34"/>
  <c r="N131" i="34"/>
  <c r="G142" i="27" s="1"/>
  <c r="N125" i="34"/>
  <c r="G136" i="27" s="1"/>
  <c r="N129" i="34"/>
  <c r="G140" i="27" s="1"/>
  <c r="N190" i="34"/>
  <c r="G202" i="27" s="1"/>
  <c r="N212" i="34"/>
  <c r="G237" i="27" s="1"/>
  <c r="N216" i="34"/>
  <c r="G254" i="27" s="1"/>
  <c r="N72" i="34"/>
  <c r="G83" i="27" s="1"/>
  <c r="N120" i="34"/>
  <c r="G131" i="27" s="1"/>
  <c r="N124" i="34"/>
  <c r="G135" i="27" s="1"/>
  <c r="N248" i="34"/>
  <c r="G274" i="27" s="1"/>
  <c r="N95" i="34"/>
  <c r="G94" i="27" s="1"/>
  <c r="N99" i="34"/>
  <c r="G98" i="27" s="1"/>
  <c r="N191" i="34"/>
  <c r="G203" i="27" s="1"/>
  <c r="N121" i="34"/>
  <c r="G132" i="27" s="1"/>
  <c r="N68" i="34"/>
  <c r="G79" i="27" s="1"/>
  <c r="N105" i="34"/>
  <c r="G116" i="27" s="1"/>
  <c r="N240" i="34"/>
  <c r="N96" i="34"/>
  <c r="G95" i="27" s="1"/>
  <c r="N97" i="34"/>
  <c r="G96" i="27" s="1"/>
  <c r="N192" i="34"/>
  <c r="G204" i="27" s="1"/>
  <c r="N232" i="34"/>
  <c r="G258" i="27" s="1"/>
  <c r="N67" i="34"/>
  <c r="G78" i="27" s="1"/>
  <c r="N100" i="34"/>
  <c r="G99" i="27" s="1"/>
  <c r="N198" i="34"/>
  <c r="E207" i="34"/>
  <c r="N205" i="34"/>
  <c r="G230" i="27" s="1"/>
  <c r="E21" i="34"/>
  <c r="E24" i="34" s="1"/>
  <c r="N18" i="34"/>
  <c r="G17" i="27" s="1"/>
  <c r="E31" i="34"/>
  <c r="N70" i="34"/>
  <c r="G81" i="27" s="1"/>
  <c r="N71" i="34"/>
  <c r="G82" i="27" s="1"/>
  <c r="N123" i="34"/>
  <c r="G134" i="27" s="1"/>
  <c r="N128" i="34"/>
  <c r="G139" i="27" s="1"/>
  <c r="N211" i="34"/>
  <c r="G236" i="27" s="1"/>
  <c r="N214" i="34"/>
  <c r="G239" i="27" s="1"/>
  <c r="N74" i="34"/>
  <c r="G85" i="27" s="1"/>
  <c r="N75" i="34"/>
  <c r="G86" i="27" s="1"/>
  <c r="N127" i="34"/>
  <c r="G138" i="27" s="1"/>
  <c r="N144" i="34"/>
  <c r="G143" i="27" s="1"/>
  <c r="N145" i="34"/>
  <c r="N177" i="34"/>
  <c r="G201" i="27" s="1"/>
  <c r="N204" i="34"/>
  <c r="G229" i="27" s="1"/>
  <c r="N231" i="34"/>
  <c r="G257" i="27" s="1"/>
  <c r="N234" i="34"/>
  <c r="G260" i="27" s="1"/>
  <c r="N38" i="34"/>
  <c r="N19" i="34"/>
  <c r="G18" i="27" s="1"/>
  <c r="N27" i="34"/>
  <c r="E77" i="34"/>
  <c r="N81" i="34"/>
  <c r="G92" i="27" s="1"/>
  <c r="A220" i="34"/>
  <c r="A43" i="34"/>
  <c r="A84" i="34"/>
  <c r="A179" i="34"/>
  <c r="A133" i="34"/>
  <c r="A132" i="34"/>
  <c r="A219" i="34"/>
  <c r="A178" i="34"/>
  <c r="A83" i="34"/>
  <c r="N73" i="34"/>
  <c r="G84" i="27" s="1"/>
  <c r="N98" i="34"/>
  <c r="G97" i="27" s="1"/>
  <c r="E107" i="34"/>
  <c r="N106" i="34"/>
  <c r="G117" i="27" s="1"/>
  <c r="E193" i="34"/>
  <c r="E200" i="34"/>
  <c r="A222" i="34"/>
  <c r="A135" i="34"/>
  <c r="E63" i="34"/>
  <c r="N39" i="34"/>
  <c r="G50" i="27" s="1"/>
  <c r="A42" i="34"/>
  <c r="N69" i="34"/>
  <c r="G80" i="27" s="1"/>
  <c r="E101" i="34"/>
  <c r="A181" i="34"/>
  <c r="A89" i="34"/>
  <c r="E173" i="34"/>
  <c r="N206" i="34"/>
  <c r="G231" i="27" s="1"/>
  <c r="N215" i="34"/>
  <c r="G240" i="27" s="1"/>
  <c r="N233" i="34"/>
  <c r="G259" i="27" s="1"/>
  <c r="N244" i="34"/>
  <c r="G270" i="27" s="1"/>
  <c r="N122" i="34"/>
  <c r="G133" i="27" s="1"/>
  <c r="N126" i="34"/>
  <c r="G137" i="27" s="1"/>
  <c r="N130" i="34"/>
  <c r="G141" i="27" s="1"/>
  <c r="A138" i="34"/>
  <c r="E236" i="34"/>
  <c r="N217" i="34"/>
  <c r="G255" i="27" s="1"/>
  <c r="N235" i="34"/>
  <c r="G261" i="27" s="1"/>
  <c r="N247" i="34"/>
  <c r="G273" i="27" s="1"/>
  <c r="A179" i="33"/>
  <c r="A84" i="33"/>
  <c r="A43" i="33"/>
  <c r="A133" i="33"/>
  <c r="A220" i="33"/>
  <c r="A138" i="33"/>
  <c r="A225" i="33"/>
  <c r="A184" i="33"/>
  <c r="A89" i="33"/>
  <c r="A181" i="33"/>
  <c r="A135" i="33"/>
  <c r="A45" i="33"/>
  <c r="A222" i="33"/>
  <c r="A219" i="33"/>
  <c r="A132" i="33"/>
  <c r="A83" i="33"/>
  <c r="L226" i="33"/>
  <c r="L185" i="33"/>
  <c r="L90" i="33"/>
  <c r="A42" i="33"/>
  <c r="P185" i="32"/>
  <c r="P90" i="32"/>
  <c r="P67" i="30"/>
  <c r="A15" i="32"/>
  <c r="A16" i="32" s="1"/>
  <c r="A17" i="32" s="1"/>
  <c r="A18" i="32" s="1"/>
  <c r="A19" i="32" s="1"/>
  <c r="A20" i="32" s="1"/>
  <c r="A21" i="32" s="1"/>
  <c r="A22" i="32" s="1"/>
  <c r="A23" i="32" s="1"/>
  <c r="A24"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0" i="32" s="1"/>
  <c r="A61" i="32" s="1"/>
  <c r="A62" i="32" s="1"/>
  <c r="A63" i="32" s="1"/>
  <c r="A65" i="32" s="1"/>
  <c r="A66" i="32" s="1"/>
  <c r="A67" i="32" s="1"/>
  <c r="A68" i="32" s="1"/>
  <c r="A69" i="32" s="1"/>
  <c r="A70" i="32" s="1"/>
  <c r="A71" i="32" s="1"/>
  <c r="A72" i="32" s="1"/>
  <c r="A73" i="32" s="1"/>
  <c r="A74" i="32" s="1"/>
  <c r="A75" i="32" s="1"/>
  <c r="A76" i="32" s="1"/>
  <c r="A77" i="32" s="1"/>
  <c r="A79" i="32" s="1"/>
  <c r="A80" i="32" s="1"/>
  <c r="A81" i="32" s="1"/>
  <c r="A82" i="32" s="1"/>
  <c r="A95" i="32" s="1"/>
  <c r="A96" i="32" s="1"/>
  <c r="A97" i="32" s="1"/>
  <c r="A98" i="32" s="1"/>
  <c r="A99" i="32" s="1"/>
  <c r="A100" i="32" s="1"/>
  <c r="A101" i="32" s="1"/>
  <c r="A103" i="32" s="1"/>
  <c r="A104" i="32" s="1"/>
  <c r="A105" i="32" s="1"/>
  <c r="A106" i="32" s="1"/>
  <c r="A107" i="32" s="1"/>
  <c r="P226" i="32"/>
  <c r="A4" i="32"/>
  <c r="A86" i="32" s="1"/>
  <c r="A2" i="32"/>
  <c r="A43" i="32" s="1"/>
  <c r="A1" i="32"/>
  <c r="A132" i="32" s="1"/>
  <c r="D250" i="34" l="1"/>
  <c r="D252" i="34" s="1"/>
  <c r="A111" i="34"/>
  <c r="A112" i="34" s="1"/>
  <c r="A113" i="34" s="1"/>
  <c r="A114" i="34" s="1"/>
  <c r="A116" i="34" s="1"/>
  <c r="A118" i="34" s="1"/>
  <c r="A119" i="34" s="1"/>
  <c r="A120" i="34" s="1"/>
  <c r="A121" i="34" s="1"/>
  <c r="A122" i="34" s="1"/>
  <c r="A123" i="34" s="1"/>
  <c r="A124" i="34" s="1"/>
  <c r="A125" i="34" s="1"/>
  <c r="A126" i="34" s="1"/>
  <c r="A127" i="34" s="1"/>
  <c r="A128" i="34" s="1"/>
  <c r="A129" i="34" s="1"/>
  <c r="A130" i="34" s="1"/>
  <c r="A131" i="34" s="1"/>
  <c r="A144" i="34" s="1"/>
  <c r="A145" i="34" s="1"/>
  <c r="A146" i="34" s="1"/>
  <c r="A147" i="34" s="1"/>
  <c r="G144" i="27"/>
  <c r="G145" i="27"/>
  <c r="E116" i="34"/>
  <c r="E238" i="34" s="1"/>
  <c r="G130" i="27"/>
  <c r="A109" i="33"/>
  <c r="A110" i="33" s="1"/>
  <c r="A109" i="32"/>
  <c r="A110" i="32" s="1"/>
  <c r="M255" i="32"/>
  <c r="F255" i="32"/>
  <c r="G255" i="32"/>
  <c r="E255" i="32"/>
  <c r="M257" i="32"/>
  <c r="F257" i="32"/>
  <c r="G257" i="32"/>
  <c r="E257" i="32"/>
  <c r="G259" i="33"/>
  <c r="G246" i="33"/>
  <c r="G250" i="33" s="1"/>
  <c r="G252" i="33" s="1"/>
  <c r="D259" i="34"/>
  <c r="N172" i="34"/>
  <c r="G196" i="27" s="1"/>
  <c r="N171" i="34"/>
  <c r="G195" i="27" s="1"/>
  <c r="N158" i="34"/>
  <c r="G169" i="27" s="1"/>
  <c r="N62" i="34"/>
  <c r="G61" i="27" s="1"/>
  <c r="N167" i="34"/>
  <c r="G178" i="27" s="1"/>
  <c r="N61" i="34"/>
  <c r="G60" i="27" s="1"/>
  <c r="N199" i="34"/>
  <c r="G211" i="27" s="1"/>
  <c r="N58" i="34"/>
  <c r="G57" i="27" s="1"/>
  <c r="N196" i="34"/>
  <c r="G208" i="27" s="1"/>
  <c r="N166" i="34"/>
  <c r="G177" i="27" s="1"/>
  <c r="N157" i="34"/>
  <c r="G168" i="27" s="1"/>
  <c r="N30" i="34"/>
  <c r="G29" i="27" s="1"/>
  <c r="N197" i="34"/>
  <c r="G209" i="27" s="1"/>
  <c r="N28" i="34"/>
  <c r="G27" i="27" s="1"/>
  <c r="N164" i="34"/>
  <c r="G175" i="27" s="1"/>
  <c r="N56" i="34"/>
  <c r="G55" i="27" s="1"/>
  <c r="N165" i="34"/>
  <c r="G176" i="27" s="1"/>
  <c r="N155" i="34"/>
  <c r="G166" i="27" s="1"/>
  <c r="N59" i="34"/>
  <c r="G58" i="27" s="1"/>
  <c r="N23" i="34"/>
  <c r="G22" i="27" s="1"/>
  <c r="N40" i="34"/>
  <c r="G51" i="27" s="1"/>
  <c r="N156" i="34"/>
  <c r="G167" i="27" s="1"/>
  <c r="N54" i="34"/>
  <c r="G53" i="27" s="1"/>
  <c r="N55" i="34"/>
  <c r="G54" i="27" s="1"/>
  <c r="N162" i="34"/>
  <c r="G173" i="27" s="1"/>
  <c r="N168" i="34"/>
  <c r="G192" i="27" s="1"/>
  <c r="N41" i="34"/>
  <c r="G52" i="27" s="1"/>
  <c r="N159" i="34"/>
  <c r="G170" i="27" s="1"/>
  <c r="N29" i="34"/>
  <c r="G28" i="27" s="1"/>
  <c r="N170" i="34"/>
  <c r="G194" i="27" s="1"/>
  <c r="N161" i="34"/>
  <c r="G172" i="27" s="1"/>
  <c r="N160" i="34"/>
  <c r="G171" i="27" s="1"/>
  <c r="N60" i="34"/>
  <c r="G59" i="27" s="1"/>
  <c r="N57" i="34"/>
  <c r="G56" i="27" s="1"/>
  <c r="N163" i="34"/>
  <c r="G174" i="27" s="1"/>
  <c r="N154" i="34"/>
  <c r="G165" i="27" s="1"/>
  <c r="N169" i="34"/>
  <c r="G193" i="27" s="1"/>
  <c r="G266" i="27"/>
  <c r="F33" i="12" s="1"/>
  <c r="G21" i="27"/>
  <c r="G210" i="27"/>
  <c r="E33" i="34"/>
  <c r="N176" i="34"/>
  <c r="L200" i="34"/>
  <c r="L77" i="34"/>
  <c r="N66" i="34"/>
  <c r="N203" i="34"/>
  <c r="L207" i="34"/>
  <c r="L173" i="34"/>
  <c r="N104" i="34"/>
  <c r="L107" i="34"/>
  <c r="L31" i="34"/>
  <c r="L33" i="34" s="1"/>
  <c r="N16" i="34"/>
  <c r="N80" i="34"/>
  <c r="P139" i="32"/>
  <c r="P49" i="32"/>
  <c r="A181" i="32"/>
  <c r="A135" i="32"/>
  <c r="A42" i="32"/>
  <c r="A133" i="32"/>
  <c r="A220" i="32"/>
  <c r="A179" i="32"/>
  <c r="A84" i="32"/>
  <c r="A225" i="32"/>
  <c r="A138" i="32"/>
  <c r="A184" i="32"/>
  <c r="A48" i="32"/>
  <c r="A89" i="32"/>
  <c r="A178" i="32"/>
  <c r="A83" i="32"/>
  <c r="A219" i="32"/>
  <c r="A45" i="32"/>
  <c r="A222" i="32"/>
  <c r="E254" i="34" l="1"/>
  <c r="L116" i="34"/>
  <c r="L238" i="34" s="1"/>
  <c r="L254" i="34" s="1"/>
  <c r="A111" i="33"/>
  <c r="A112" i="33" s="1"/>
  <c r="A113" i="33" s="1"/>
  <c r="A114" i="33" s="1"/>
  <c r="A116" i="33" s="1"/>
  <c r="A118" i="33" s="1"/>
  <c r="A119" i="33" s="1"/>
  <c r="A120" i="33" s="1"/>
  <c r="A121" i="33" s="1"/>
  <c r="A122" i="33" s="1"/>
  <c r="A123" i="33" s="1"/>
  <c r="A124" i="33" s="1"/>
  <c r="A125" i="33" s="1"/>
  <c r="A126" i="33" s="1"/>
  <c r="A127" i="33" s="1"/>
  <c r="A128" i="33" s="1"/>
  <c r="A129" i="33" s="1"/>
  <c r="A130" i="33" s="1"/>
  <c r="A131" i="33" s="1"/>
  <c r="A144" i="33" s="1"/>
  <c r="A145" i="33" s="1"/>
  <c r="A146" i="33" s="1"/>
  <c r="A147" i="33" s="1"/>
  <c r="A149" i="33" s="1"/>
  <c r="A150" i="33" s="1"/>
  <c r="A151" i="33" s="1"/>
  <c r="A153" i="33" s="1"/>
  <c r="A154" i="33" s="1"/>
  <c r="A155" i="33" s="1"/>
  <c r="A156" i="33" s="1"/>
  <c r="A157" i="33" s="1"/>
  <c r="A158" i="33" s="1"/>
  <c r="A159" i="33" s="1"/>
  <c r="A160" i="33" s="1"/>
  <c r="A161" i="33" s="1"/>
  <c r="A162" i="33" s="1"/>
  <c r="A163" i="33" s="1"/>
  <c r="A164" i="33" s="1"/>
  <c r="A165" i="33" s="1"/>
  <c r="A166" i="33" s="1"/>
  <c r="A167" i="33" s="1"/>
  <c r="A168" i="33" s="1"/>
  <c r="A169" i="33" s="1"/>
  <c r="A170" i="33" s="1"/>
  <c r="A171" i="33" s="1"/>
  <c r="A172" i="33" s="1"/>
  <c r="A173" i="33" s="1"/>
  <c r="A175" i="33" s="1"/>
  <c r="A176" i="33" s="1"/>
  <c r="A177" i="33" s="1"/>
  <c r="A190" i="33" s="1"/>
  <c r="A191" i="33" s="1"/>
  <c r="A192" i="33" s="1"/>
  <c r="A193" i="33" s="1"/>
  <c r="A195" i="33" s="1"/>
  <c r="A196" i="33" s="1"/>
  <c r="A197" i="33" s="1"/>
  <c r="A198" i="33" s="1"/>
  <c r="A199" i="33" s="1"/>
  <c r="A200" i="33" s="1"/>
  <c r="A202" i="33" s="1"/>
  <c r="A203" i="33" s="1"/>
  <c r="A204" i="33" s="1"/>
  <c r="A205" i="33" s="1"/>
  <c r="A206" i="33" s="1"/>
  <c r="A207" i="33" s="1"/>
  <c r="A209" i="33" s="1"/>
  <c r="A210" i="33" s="1"/>
  <c r="A211" i="33" s="1"/>
  <c r="A212" i="33" s="1"/>
  <c r="A213" i="33" s="1"/>
  <c r="A214" i="33" s="1"/>
  <c r="A215" i="33" s="1"/>
  <c r="A216" i="33" s="1"/>
  <c r="A217" i="33" s="1"/>
  <c r="A218" i="33" s="1"/>
  <c r="A231" i="33" s="1"/>
  <c r="A232" i="33" s="1"/>
  <c r="A233" i="33" s="1"/>
  <c r="A234" i="33" s="1"/>
  <c r="A235" i="33" s="1"/>
  <c r="A236" i="33" s="1"/>
  <c r="A238" i="33" s="1"/>
  <c r="A240" i="33" s="1"/>
  <c r="A241" i="33" s="1"/>
  <c r="A242" i="33" s="1"/>
  <c r="A243" i="33" s="1"/>
  <c r="A244" i="33" s="1"/>
  <c r="A245" i="33" s="1"/>
  <c r="A246" i="33" s="1"/>
  <c r="A248" i="33" s="1"/>
  <c r="A250" i="33" s="1"/>
  <c r="A252" i="33" s="1"/>
  <c r="A111" i="32"/>
  <c r="A112" i="32" s="1"/>
  <c r="A113" i="32" s="1"/>
  <c r="A114" i="32" s="1"/>
  <c r="A116" i="32" s="1"/>
  <c r="A118" i="32" s="1"/>
  <c r="A119" i="32" s="1"/>
  <c r="A120" i="32" s="1"/>
  <c r="A121" i="32" s="1"/>
  <c r="A122" i="32" s="1"/>
  <c r="A123" i="32" s="1"/>
  <c r="A124" i="32" s="1"/>
  <c r="A125" i="32" s="1"/>
  <c r="A126" i="32" s="1"/>
  <c r="A127" i="32" s="1"/>
  <c r="A128" i="32" s="1"/>
  <c r="A129" i="32" s="1"/>
  <c r="A130" i="32" s="1"/>
  <c r="A131" i="32" s="1"/>
  <c r="A144" i="32" s="1"/>
  <c r="A145" i="32" s="1"/>
  <c r="A146" i="32" s="1"/>
  <c r="A147" i="32" s="1"/>
  <c r="G146" i="27"/>
  <c r="F23" i="12" s="1"/>
  <c r="A149" i="34"/>
  <c r="A150" i="34" s="1"/>
  <c r="A151"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5" i="34" s="1"/>
  <c r="A176" i="34" s="1"/>
  <c r="A177" i="34" s="1"/>
  <c r="A190" i="34" s="1"/>
  <c r="A191" i="34" s="1"/>
  <c r="A192" i="34" s="1"/>
  <c r="A193" i="34" s="1"/>
  <c r="A195" i="34" s="1"/>
  <c r="A196" i="34" s="1"/>
  <c r="A197" i="34" s="1"/>
  <c r="A198" i="34" s="1"/>
  <c r="A199" i="34" s="1"/>
  <c r="A200" i="34" s="1"/>
  <c r="A202" i="34" s="1"/>
  <c r="A203" i="34" s="1"/>
  <c r="A204" i="34" s="1"/>
  <c r="A205" i="34" s="1"/>
  <c r="A206" i="34" s="1"/>
  <c r="A207" i="34" s="1"/>
  <c r="A209" i="34" s="1"/>
  <c r="A210" i="34" s="1"/>
  <c r="A211" i="34" s="1"/>
  <c r="A212" i="34" s="1"/>
  <c r="A213" i="34" s="1"/>
  <c r="A214" i="34" s="1"/>
  <c r="A215" i="34" s="1"/>
  <c r="A216" i="34" s="1"/>
  <c r="A217" i="34" s="1"/>
  <c r="A218" i="34" s="1"/>
  <c r="A231" i="34" s="1"/>
  <c r="A232" i="34" s="1"/>
  <c r="A233" i="34" s="1"/>
  <c r="A234" i="34" s="1"/>
  <c r="A235" i="34" s="1"/>
  <c r="A236" i="34" s="1"/>
  <c r="A238" i="34" s="1"/>
  <c r="A240" i="34" s="1"/>
  <c r="A241" i="34" s="1"/>
  <c r="A242" i="34" s="1"/>
  <c r="A243" i="34" s="1"/>
  <c r="A244" i="34" s="1"/>
  <c r="A245" i="34" s="1"/>
  <c r="A246" i="34" s="1"/>
  <c r="A247" i="34" s="1"/>
  <c r="A248" i="34" s="1"/>
  <c r="G197" i="27"/>
  <c r="N173" i="34"/>
  <c r="N200" i="34"/>
  <c r="N21" i="34"/>
  <c r="N24" i="34" s="1"/>
  <c r="G15" i="27"/>
  <c r="N207" i="34"/>
  <c r="G228" i="27"/>
  <c r="G200" i="27"/>
  <c r="G205" i="27" s="1"/>
  <c r="N31" i="34"/>
  <c r="G26" i="27"/>
  <c r="G91" i="27"/>
  <c r="N107" i="34"/>
  <c r="G115" i="27"/>
  <c r="N77" i="34"/>
  <c r="G77" i="27"/>
  <c r="G49" i="27"/>
  <c r="A250" i="34" l="1"/>
  <c r="A252" i="34" s="1"/>
  <c r="A149" i="32"/>
  <c r="A150" i="32" s="1"/>
  <c r="A151"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5" i="32" s="1"/>
  <c r="A176" i="32" s="1"/>
  <c r="A177" i="32" s="1"/>
  <c r="A190" i="32" s="1"/>
  <c r="A191" i="32" s="1"/>
  <c r="A192" i="32" s="1"/>
  <c r="A193" i="32" s="1"/>
  <c r="A195" i="32" s="1"/>
  <c r="A196" i="32" s="1"/>
  <c r="A197" i="32" s="1"/>
  <c r="A198" i="32" s="1"/>
  <c r="A199" i="32" s="1"/>
  <c r="A200" i="32" s="1"/>
  <c r="A202" i="32" s="1"/>
  <c r="A203" i="32" s="1"/>
  <c r="A204" i="32" s="1"/>
  <c r="A205" i="32" s="1"/>
  <c r="A206" i="32" s="1"/>
  <c r="A207" i="32" s="1"/>
  <c r="A209" i="32" s="1"/>
  <c r="A210" i="32" s="1"/>
  <c r="A211" i="32" s="1"/>
  <c r="A212" i="32" s="1"/>
  <c r="A213" i="32" s="1"/>
  <c r="A214" i="32" s="1"/>
  <c r="A215" i="32" s="1"/>
  <c r="A216" i="32" s="1"/>
  <c r="A217" i="32" s="1"/>
  <c r="A218" i="32" s="1"/>
  <c r="A231" i="32" s="1"/>
  <c r="A232" i="32" s="1"/>
  <c r="A233" i="32" s="1"/>
  <c r="A234" i="32" s="1"/>
  <c r="A235" i="32" s="1"/>
  <c r="A236" i="32" s="1"/>
  <c r="A238" i="32" s="1"/>
  <c r="A240" i="32" s="1"/>
  <c r="A241" i="32" s="1"/>
  <c r="A242" i="32" s="1"/>
  <c r="A243" i="32" s="1"/>
  <c r="A244" i="32" s="1"/>
  <c r="A245" i="32" s="1"/>
  <c r="A246" i="32" s="1"/>
  <c r="A247" i="32" s="1"/>
  <c r="L256" i="34"/>
  <c r="E256" i="34"/>
  <c r="E258" i="34"/>
  <c r="E245" i="34" s="1"/>
  <c r="N33" i="34"/>
  <c r="P20" i="30"/>
  <c r="P46" i="30"/>
  <c r="P41" i="30"/>
  <c r="B41" i="30"/>
  <c r="B40" i="30"/>
  <c r="B39" i="30"/>
  <c r="B38" i="30"/>
  <c r="B37" i="30"/>
  <c r="B36" i="30"/>
  <c r="P65" i="30"/>
  <c r="P64" i="30"/>
  <c r="B64" i="30"/>
  <c r="P63" i="30"/>
  <c r="B63" i="30"/>
  <c r="P62" i="30"/>
  <c r="P61" i="30"/>
  <c r="P60" i="30"/>
  <c r="B60" i="30"/>
  <c r="B15" i="30"/>
  <c r="B12" i="30"/>
  <c r="P11" i="30"/>
  <c r="P30" i="30"/>
  <c r="P29" i="30"/>
  <c r="B29" i="30"/>
  <c r="P28" i="30"/>
  <c r="B28" i="30"/>
  <c r="P27" i="30"/>
  <c r="P26" i="30"/>
  <c r="P25" i="30"/>
  <c r="B25" i="30"/>
  <c r="D110" i="32" l="1"/>
  <c r="D112" i="32"/>
  <c r="D243" i="32"/>
  <c r="D150" i="32"/>
  <c r="D111" i="32"/>
  <c r="D241" i="32"/>
  <c r="D146" i="32"/>
  <c r="D113" i="32"/>
  <c r="E150" i="32"/>
  <c r="E151" i="32" s="1"/>
  <c r="E146" i="32"/>
  <c r="E113" i="32"/>
  <c r="E112" i="32"/>
  <c r="E243" i="32"/>
  <c r="E110" i="32"/>
  <c r="E111" i="32"/>
  <c r="E241" i="32"/>
  <c r="F111" i="32"/>
  <c r="F243" i="32"/>
  <c r="F146" i="32"/>
  <c r="F113" i="32"/>
  <c r="F241" i="32"/>
  <c r="F150" i="32"/>
  <c r="F151" i="32" s="1"/>
  <c r="F112" i="32"/>
  <c r="F110" i="32"/>
  <c r="A248" i="32"/>
  <c r="A250" i="32" s="1"/>
  <c r="A252" i="32" s="1"/>
  <c r="L258" i="34"/>
  <c r="E246" i="34"/>
  <c r="E259" i="34"/>
  <c r="P20" i="28"/>
  <c r="P19" i="28"/>
  <c r="F114" i="32" l="1"/>
  <c r="N243" i="32"/>
  <c r="P243" i="32" s="1"/>
  <c r="G241" i="10" s="1"/>
  <c r="H241" i="10" s="1"/>
  <c r="D269" i="27" s="1"/>
  <c r="N146" i="32"/>
  <c r="P146" i="32" s="1"/>
  <c r="G145" i="10" s="1"/>
  <c r="H145" i="10" s="1"/>
  <c r="D145" i="27" s="1"/>
  <c r="N111" i="32"/>
  <c r="P111" i="32" s="1"/>
  <c r="N113" i="32"/>
  <c r="P113" i="32" s="1"/>
  <c r="G112" i="10" s="1"/>
  <c r="H112" i="10" s="1"/>
  <c r="D124" i="27" s="1"/>
  <c r="N241" i="32"/>
  <c r="P241" i="32" s="1"/>
  <c r="G239" i="10" s="1"/>
  <c r="H239" i="10" s="1"/>
  <c r="D267" i="27" s="1"/>
  <c r="D151" i="32"/>
  <c r="N150" i="32"/>
  <c r="E114" i="32"/>
  <c r="N112" i="32"/>
  <c r="P112" i="32" s="1"/>
  <c r="N110" i="32"/>
  <c r="D114" i="32"/>
  <c r="E250" i="34"/>
  <c r="E252" i="34" s="1"/>
  <c r="L259" i="34"/>
  <c r="C35" i="12" l="1"/>
  <c r="C24" i="47" s="1"/>
  <c r="N114" i="32"/>
  <c r="P110" i="32"/>
  <c r="P150" i="32"/>
  <c r="N151" i="32"/>
  <c r="G110" i="10"/>
  <c r="H110" i="10" s="1"/>
  <c r="D122" i="27" s="1"/>
  <c r="G111" i="10"/>
  <c r="H111" i="10" s="1"/>
  <c r="D123" i="27" s="1"/>
  <c r="F40" i="12"/>
  <c r="F39" i="12"/>
  <c r="F36" i="12"/>
  <c r="P44" i="28"/>
  <c r="P54" i="28"/>
  <c r="P53" i="28"/>
  <c r="B53" i="28"/>
  <c r="P52" i="28"/>
  <c r="B52" i="28"/>
  <c r="P51" i="28"/>
  <c r="F18" i="33" s="1"/>
  <c r="P50" i="28"/>
  <c r="F17" i="33" s="1"/>
  <c r="P49" i="28"/>
  <c r="F16" i="33" s="1"/>
  <c r="B49" i="28"/>
  <c r="P15" i="28"/>
  <c r="B15" i="28"/>
  <c r="P14" i="28"/>
  <c r="P13" i="28"/>
  <c r="P12" i="28"/>
  <c r="D16" i="33" s="1"/>
  <c r="B12" i="28"/>
  <c r="P11" i="28"/>
  <c r="P30" i="28"/>
  <c r="P29" i="28"/>
  <c r="B29" i="28"/>
  <c r="P28" i="28"/>
  <c r="B28" i="28"/>
  <c r="P27" i="28"/>
  <c r="P26" i="28"/>
  <c r="P25" i="28"/>
  <c r="B25" i="28"/>
  <c r="A4" i="27"/>
  <c r="A153" i="27"/>
  <c r="A69" i="27"/>
  <c r="A39" i="27"/>
  <c r="A25" i="27"/>
  <c r="A26" i="27" s="1"/>
  <c r="A27" i="27" s="1"/>
  <c r="A28" i="27" s="1"/>
  <c r="A29" i="27" s="1"/>
  <c r="A30" i="27" s="1"/>
  <c r="A32" i="27" s="1"/>
  <c r="A46" i="27" s="1"/>
  <c r="A47" i="27" s="1"/>
  <c r="A48" i="27" s="1"/>
  <c r="A49" i="27" s="1"/>
  <c r="A50" i="27" s="1"/>
  <c r="A51" i="27" s="1"/>
  <c r="A52" i="27" s="1"/>
  <c r="A53" i="27" s="1"/>
  <c r="A54" i="27" s="1"/>
  <c r="A55" i="27" s="1"/>
  <c r="A56" i="27" s="1"/>
  <c r="A57" i="27" s="1"/>
  <c r="A58" i="27" s="1"/>
  <c r="A59" i="27" s="1"/>
  <c r="A60" i="27" s="1"/>
  <c r="A61" i="27" s="1"/>
  <c r="A62" i="27" s="1"/>
  <c r="A76" i="27" s="1"/>
  <c r="A77" i="27" s="1"/>
  <c r="A78" i="27" s="1"/>
  <c r="A79" i="27" s="1"/>
  <c r="A80" i="27" s="1"/>
  <c r="A81" i="27" s="1"/>
  <c r="A82" i="27" s="1"/>
  <c r="A83" i="27" s="1"/>
  <c r="A84" i="27" s="1"/>
  <c r="A85" i="27" s="1"/>
  <c r="A86" i="27" s="1"/>
  <c r="A87" i="27" s="1"/>
  <c r="A88" i="27" s="1"/>
  <c r="A90" i="27" s="1"/>
  <c r="A91" i="27" s="1"/>
  <c r="A92" i="27" s="1"/>
  <c r="A93" i="27" s="1"/>
  <c r="A94" i="27" s="1"/>
  <c r="A95" i="27" s="1"/>
  <c r="A96" i="27" s="1"/>
  <c r="A97" i="27" s="1"/>
  <c r="A98" i="27" s="1"/>
  <c r="A99" i="27" s="1"/>
  <c r="A100" i="27" s="1"/>
  <c r="A114" i="27" s="1"/>
  <c r="A115" i="27" s="1"/>
  <c r="A116" i="27" s="1"/>
  <c r="A117" i="27" s="1"/>
  <c r="A118" i="27" s="1"/>
  <c r="A2" i="27"/>
  <c r="A1" i="27"/>
  <c r="AF28" i="25"/>
  <c r="AF26" i="25"/>
  <c r="AF27" i="25"/>
  <c r="AF25" i="25"/>
  <c r="AF24" i="25"/>
  <c r="AF23" i="25"/>
  <c r="AF22" i="25"/>
  <c r="AF21" i="25"/>
  <c r="AF18" i="25"/>
  <c r="AF17" i="25"/>
  <c r="AF16" i="25"/>
  <c r="AF15" i="25"/>
  <c r="AF14" i="25"/>
  <c r="AF13" i="25"/>
  <c r="AF12" i="25"/>
  <c r="AF10" i="25"/>
  <c r="AF11" i="25"/>
  <c r="AF9" i="25"/>
  <c r="AF8" i="25"/>
  <c r="AF7" i="25"/>
  <c r="D17" i="33" l="1"/>
  <c r="D18" i="33"/>
  <c r="D150" i="33"/>
  <c r="D198" i="33"/>
  <c r="D156" i="33"/>
  <c r="D97" i="33"/>
  <c r="D41" i="33"/>
  <c r="D206" i="33"/>
  <c r="D105" i="33"/>
  <c r="D54" i="33"/>
  <c r="D247" i="33"/>
  <c r="D123" i="33"/>
  <c r="D248" i="33"/>
  <c r="D196" i="33"/>
  <c r="D154" i="33"/>
  <c r="D95" i="33"/>
  <c r="D30" i="33"/>
  <c r="D29" i="33"/>
  <c r="D199" i="33"/>
  <c r="D98" i="33"/>
  <c r="D231" i="33"/>
  <c r="D67" i="33"/>
  <c r="D163" i="33"/>
  <c r="D61" i="33"/>
  <c r="D233" i="33"/>
  <c r="D244" i="33"/>
  <c r="D191" i="33"/>
  <c r="D144" i="33"/>
  <c r="D81" i="33"/>
  <c r="D23" i="33"/>
  <c r="D192" i="33"/>
  <c r="D190" i="33"/>
  <c r="D106" i="33"/>
  <c r="D234" i="33"/>
  <c r="D177" i="33"/>
  <c r="D130" i="33"/>
  <c r="D76" i="33"/>
  <c r="D176" i="33"/>
  <c r="D111" i="33"/>
  <c r="D241" i="33"/>
  <c r="D232" i="33"/>
  <c r="D172" i="33"/>
  <c r="D128" i="33"/>
  <c r="D74" i="33"/>
  <c r="D80" i="33"/>
  <c r="D27" i="33"/>
  <c r="D169" i="33"/>
  <c r="D69" i="33"/>
  <c r="D58" i="33"/>
  <c r="D119" i="33"/>
  <c r="D96" i="33"/>
  <c r="D215" i="33"/>
  <c r="D159" i="33"/>
  <c r="D171" i="33"/>
  <c r="D60" i="33"/>
  <c r="D243" i="33"/>
  <c r="D112" i="33"/>
  <c r="D164" i="33"/>
  <c r="D120" i="33"/>
  <c r="D66" i="33"/>
  <c r="D113" i="33"/>
  <c r="D146" i="33"/>
  <c r="D55" i="33"/>
  <c r="D218" i="33"/>
  <c r="D170" i="33"/>
  <c r="D126" i="33"/>
  <c r="D72" i="33"/>
  <c r="D82" i="33"/>
  <c r="D165" i="33"/>
  <c r="D40" i="33"/>
  <c r="D71" i="33"/>
  <c r="D161" i="33"/>
  <c r="D56" i="33"/>
  <c r="D210" i="33"/>
  <c r="D39" i="33"/>
  <c r="D216" i="33"/>
  <c r="D168" i="33"/>
  <c r="D124" i="33"/>
  <c r="D70" i="33"/>
  <c r="D75" i="33"/>
  <c r="D235" i="33"/>
  <c r="D204" i="33"/>
  <c r="D212" i="33"/>
  <c r="D38" i="33"/>
  <c r="D28" i="33"/>
  <c r="D214" i="33"/>
  <c r="D166" i="33"/>
  <c r="D122" i="33"/>
  <c r="D68" i="33"/>
  <c r="D157" i="33"/>
  <c r="D129" i="33"/>
  <c r="D131" i="33"/>
  <c r="D110" i="33"/>
  <c r="D205" i="33"/>
  <c r="D160" i="33"/>
  <c r="D104" i="33"/>
  <c r="D59" i="33"/>
  <c r="D62" i="33"/>
  <c r="D217" i="33"/>
  <c r="D125" i="33"/>
  <c r="D242" i="33"/>
  <c r="D100" i="33"/>
  <c r="D22" i="33"/>
  <c r="D155" i="33"/>
  <c r="D211" i="33"/>
  <c r="D145" i="33"/>
  <c r="D167" i="33"/>
  <c r="D162" i="33"/>
  <c r="D203" i="33"/>
  <c r="D158" i="33"/>
  <c r="D99" i="33"/>
  <c r="D57" i="33"/>
  <c r="D73" i="33"/>
  <c r="D19" i="33"/>
  <c r="D213" i="33"/>
  <c r="D121" i="33"/>
  <c r="D127" i="33"/>
  <c r="D197" i="33"/>
  <c r="D240" i="33"/>
  <c r="E110" i="33"/>
  <c r="E146" i="33"/>
  <c r="E243" i="33"/>
  <c r="E113" i="33"/>
  <c r="E111" i="33"/>
  <c r="E241" i="33"/>
  <c r="E112" i="33"/>
  <c r="E150" i="33"/>
  <c r="E151" i="33" s="1"/>
  <c r="D20" i="33"/>
  <c r="F243" i="33"/>
  <c r="F150" i="33"/>
  <c r="F151" i="33" s="1"/>
  <c r="F113" i="33"/>
  <c r="F111" i="33"/>
  <c r="F146" i="33"/>
  <c r="F241" i="33"/>
  <c r="F110" i="33"/>
  <c r="F112" i="33"/>
  <c r="G149" i="10"/>
  <c r="P151" i="32"/>
  <c r="G109" i="10"/>
  <c r="P114" i="32"/>
  <c r="F248" i="33"/>
  <c r="F198" i="33"/>
  <c r="F156" i="33"/>
  <c r="F97" i="33"/>
  <c r="F55" i="33"/>
  <c r="F27" i="33"/>
  <c r="F58" i="33"/>
  <c r="F213" i="33"/>
  <c r="F121" i="33"/>
  <c r="F190" i="33"/>
  <c r="F191" i="33"/>
  <c r="F144" i="33"/>
  <c r="F30" i="33"/>
  <c r="F75" i="33"/>
  <c r="F159" i="33"/>
  <c r="F199" i="33"/>
  <c r="F98" i="33"/>
  <c r="F242" i="33"/>
  <c r="F177" i="33"/>
  <c r="F28" i="33"/>
  <c r="F131" i="33"/>
  <c r="F172" i="33"/>
  <c r="F176" i="33"/>
  <c r="F170" i="33"/>
  <c r="F169" i="33"/>
  <c r="F168" i="33"/>
  <c r="F73" i="33"/>
  <c r="F127" i="33"/>
  <c r="F69" i="33"/>
  <c r="F247" i="33"/>
  <c r="F166" i="33"/>
  <c r="F68" i="33"/>
  <c r="F161" i="33"/>
  <c r="F164" i="33"/>
  <c r="F157" i="33"/>
  <c r="F71" i="33"/>
  <c r="F162" i="33"/>
  <c r="F145" i="33"/>
  <c r="F231" i="33"/>
  <c r="F62" i="33"/>
  <c r="F205" i="33"/>
  <c r="F104" i="33"/>
  <c r="F167" i="33"/>
  <c r="F80" i="33"/>
  <c r="F158" i="33"/>
  <c r="F155" i="33"/>
  <c r="F244" i="33"/>
  <c r="F196" i="33"/>
  <c r="F154" i="33"/>
  <c r="F95" i="33"/>
  <c r="F41" i="33"/>
  <c r="F204" i="33"/>
  <c r="F206" i="33"/>
  <c r="F105" i="33"/>
  <c r="F171" i="33"/>
  <c r="F240" i="33"/>
  <c r="F81" i="33"/>
  <c r="F163" i="33"/>
  <c r="F60" i="33"/>
  <c r="F234" i="33"/>
  <c r="F130" i="33"/>
  <c r="F76" i="33"/>
  <c r="F29" i="33"/>
  <c r="F100" i="33"/>
  <c r="F192" i="33"/>
  <c r="F82" i="33"/>
  <c r="F232" i="33"/>
  <c r="F128" i="33"/>
  <c r="F74" i="33"/>
  <c r="F23" i="33"/>
  <c r="F56" i="33"/>
  <c r="F123" i="33"/>
  <c r="F218" i="33"/>
  <c r="F126" i="33"/>
  <c r="F72" i="33"/>
  <c r="F197" i="33"/>
  <c r="F96" i="33"/>
  <c r="F216" i="33"/>
  <c r="F124" i="33"/>
  <c r="F70" i="33"/>
  <c r="F165" i="33"/>
  <c r="F214" i="33"/>
  <c r="F122" i="33"/>
  <c r="F212" i="33"/>
  <c r="F120" i="33"/>
  <c r="F66" i="33"/>
  <c r="F54" i="33"/>
  <c r="F22" i="33"/>
  <c r="F210" i="33"/>
  <c r="F106" i="33"/>
  <c r="F61" i="33"/>
  <c r="F40" i="33"/>
  <c r="F38" i="33"/>
  <c r="F160" i="33"/>
  <c r="F59" i="33"/>
  <c r="F233" i="33"/>
  <c r="F129" i="33"/>
  <c r="F211" i="33"/>
  <c r="F235" i="33"/>
  <c r="F67" i="33"/>
  <c r="F203" i="33"/>
  <c r="F99" i="33"/>
  <c r="F57" i="33"/>
  <c r="F217" i="33"/>
  <c r="F125" i="33"/>
  <c r="F119" i="33"/>
  <c r="F215" i="33"/>
  <c r="F39" i="33"/>
  <c r="F19" i="33"/>
  <c r="F20" i="33"/>
  <c r="E234" i="33"/>
  <c r="E177" i="33"/>
  <c r="E130" i="33"/>
  <c r="E76" i="33"/>
  <c r="E145" i="33"/>
  <c r="E155" i="33"/>
  <c r="E190" i="33"/>
  <c r="E211" i="33"/>
  <c r="E204" i="33"/>
  <c r="E129" i="33"/>
  <c r="E131" i="33"/>
  <c r="E125" i="33"/>
  <c r="E58" i="33"/>
  <c r="E231" i="33"/>
  <c r="E55" i="33"/>
  <c r="E162" i="33"/>
  <c r="E176" i="33"/>
  <c r="E171" i="33"/>
  <c r="E247" i="33"/>
  <c r="E203" i="33"/>
  <c r="E158" i="33"/>
  <c r="E99" i="33"/>
  <c r="E156" i="33"/>
  <c r="E28" i="33"/>
  <c r="E154" i="33"/>
  <c r="E80" i="33"/>
  <c r="E235" i="33"/>
  <c r="E232" i="33"/>
  <c r="E172" i="33"/>
  <c r="E128" i="33"/>
  <c r="E74" i="33"/>
  <c r="E233" i="33"/>
  <c r="E159" i="33"/>
  <c r="E82" i="33"/>
  <c r="E39" i="33"/>
  <c r="E165" i="33"/>
  <c r="E54" i="33"/>
  <c r="E38" i="33"/>
  <c r="E157" i="33"/>
  <c r="E119" i="33"/>
  <c r="E215" i="33"/>
  <c r="E218" i="33"/>
  <c r="E170" i="33"/>
  <c r="E126" i="33"/>
  <c r="E72" i="33"/>
  <c r="E217" i="33"/>
  <c r="E100" i="33"/>
  <c r="E123" i="33"/>
  <c r="E169" i="33"/>
  <c r="E23" i="33"/>
  <c r="E75" i="33"/>
  <c r="E161" i="33"/>
  <c r="E216" i="33"/>
  <c r="E168" i="33"/>
  <c r="E124" i="33"/>
  <c r="E70" i="33"/>
  <c r="E60" i="33"/>
  <c r="E27" i="33"/>
  <c r="E213" i="33"/>
  <c r="E121" i="33"/>
  <c r="E197" i="33"/>
  <c r="E167" i="33"/>
  <c r="E105" i="33"/>
  <c r="E163" i="33"/>
  <c r="E61" i="33"/>
  <c r="E96" i="33"/>
  <c r="E205" i="33"/>
  <c r="E160" i="33"/>
  <c r="E104" i="33"/>
  <c r="E57" i="33"/>
  <c r="E242" i="33"/>
  <c r="E248" i="33"/>
  <c r="E198" i="33"/>
  <c r="E97" i="33"/>
  <c r="E69" i="33"/>
  <c r="E244" i="33"/>
  <c r="E196" i="33"/>
  <c r="E95" i="33"/>
  <c r="E240" i="33"/>
  <c r="E144" i="33"/>
  <c r="E81" i="33"/>
  <c r="E214" i="33"/>
  <c r="E166" i="33"/>
  <c r="E122" i="33"/>
  <c r="E68" i="33"/>
  <c r="E206" i="33"/>
  <c r="E210" i="33"/>
  <c r="E56" i="33"/>
  <c r="E30" i="33"/>
  <c r="E67" i="33"/>
  <c r="E59" i="33"/>
  <c r="E212" i="33"/>
  <c r="E164" i="33"/>
  <c r="E120" i="33"/>
  <c r="E66" i="33"/>
  <c r="E199" i="33"/>
  <c r="E98" i="33"/>
  <c r="E127" i="33"/>
  <c r="E106" i="33"/>
  <c r="E192" i="33"/>
  <c r="E71" i="33"/>
  <c r="E22" i="33"/>
  <c r="E62" i="33"/>
  <c r="E41" i="33"/>
  <c r="E73" i="33"/>
  <c r="E29" i="33"/>
  <c r="E40" i="33"/>
  <c r="E191" i="33"/>
  <c r="E19" i="33"/>
  <c r="E17" i="33"/>
  <c r="E18" i="33"/>
  <c r="E20" i="33"/>
  <c r="E16" i="33"/>
  <c r="A120" i="27"/>
  <c r="A121" i="27" s="1"/>
  <c r="A242" i="27"/>
  <c r="A245" i="27"/>
  <c r="A248" i="27"/>
  <c r="A243" i="27"/>
  <c r="A102" i="27"/>
  <c r="A180" i="27"/>
  <c r="A103" i="27"/>
  <c r="A181" i="27"/>
  <c r="A108" i="27"/>
  <c r="A186" i="27"/>
  <c r="A105" i="27"/>
  <c r="A183" i="27"/>
  <c r="A214" i="27"/>
  <c r="A217" i="27"/>
  <c r="A220" i="27"/>
  <c r="A149" i="27"/>
  <c r="A215" i="27"/>
  <c r="G118" i="27"/>
  <c r="F26" i="12"/>
  <c r="G30" i="27"/>
  <c r="F16" i="12" s="1"/>
  <c r="G88" i="27"/>
  <c r="G100" i="27"/>
  <c r="F25" i="12"/>
  <c r="G212" i="27"/>
  <c r="F27" i="12" s="1"/>
  <c r="G232" i="27"/>
  <c r="F28" i="12" s="1"/>
  <c r="G262" i="27"/>
  <c r="F29" i="12" s="1"/>
  <c r="G20" i="27"/>
  <c r="G23" i="27" s="1"/>
  <c r="F15" i="12" s="1"/>
  <c r="G62" i="27"/>
  <c r="A67" i="27"/>
  <c r="A151" i="27"/>
  <c r="A37" i="27"/>
  <c r="A35" i="27"/>
  <c r="A154" i="27"/>
  <c r="A40" i="27"/>
  <c r="A70" i="27"/>
  <c r="A148" i="27"/>
  <c r="A34" i="27"/>
  <c r="A64" i="27"/>
  <c r="A65" i="27"/>
  <c r="J110" i="33" l="1"/>
  <c r="D114" i="33"/>
  <c r="J112" i="33"/>
  <c r="L112" i="33" s="1"/>
  <c r="J243" i="33"/>
  <c r="L243" i="33" s="1"/>
  <c r="G241" i="43" s="1"/>
  <c r="H241" i="43" s="1"/>
  <c r="J241" i="33"/>
  <c r="L241" i="33" s="1"/>
  <c r="G239" i="43" s="1"/>
  <c r="H239" i="43" s="1"/>
  <c r="F267" i="27" s="1"/>
  <c r="F114" i="33"/>
  <c r="J111" i="33"/>
  <c r="L111" i="33" s="1"/>
  <c r="J150" i="33"/>
  <c r="D151" i="33"/>
  <c r="J146" i="33"/>
  <c r="L146" i="33" s="1"/>
  <c r="G145" i="43" s="1"/>
  <c r="H145" i="43" s="1"/>
  <c r="F145" i="27" s="1"/>
  <c r="D147" i="33"/>
  <c r="J113" i="33"/>
  <c r="L113" i="33" s="1"/>
  <c r="G112" i="43" s="1"/>
  <c r="H112" i="43" s="1"/>
  <c r="F124" i="27" s="1"/>
  <c r="E114" i="33"/>
  <c r="D107" i="33"/>
  <c r="G113" i="10"/>
  <c r="H109" i="10"/>
  <c r="G150" i="10"/>
  <c r="H149" i="10"/>
  <c r="H150" i="10" s="1"/>
  <c r="G127" i="27"/>
  <c r="G264" i="27" s="1"/>
  <c r="A122" i="27"/>
  <c r="A123" i="27" s="1"/>
  <c r="A124" i="27" s="1"/>
  <c r="A125" i="27" s="1"/>
  <c r="A127"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F147" i="33"/>
  <c r="E147" i="33"/>
  <c r="J240" i="33"/>
  <c r="L240" i="33" s="1"/>
  <c r="J56" i="33"/>
  <c r="L56" i="33" s="1"/>
  <c r="G55" i="43" s="1"/>
  <c r="H55" i="43" s="1"/>
  <c r="J121" i="33"/>
  <c r="L121" i="33" s="1"/>
  <c r="G120" i="43" s="1"/>
  <c r="H120" i="43" s="1"/>
  <c r="J17" i="33"/>
  <c r="L17" i="33" s="1"/>
  <c r="G16" i="43" s="1"/>
  <c r="H16" i="43" s="1"/>
  <c r="J19" i="33"/>
  <c r="L19" i="33" s="1"/>
  <c r="G18" i="43" s="1"/>
  <c r="H18" i="43" s="1"/>
  <c r="J242" i="33"/>
  <c r="L242" i="33" s="1"/>
  <c r="J68" i="33"/>
  <c r="L68" i="33" s="1"/>
  <c r="G67" i="43" s="1"/>
  <c r="H67" i="43" s="1"/>
  <c r="F63" i="33"/>
  <c r="F31" i="33"/>
  <c r="F21" i="33"/>
  <c r="F24" i="33" s="1"/>
  <c r="F236" i="33"/>
  <c r="F101" i="33"/>
  <c r="F77" i="33"/>
  <c r="J96" i="33"/>
  <c r="L96" i="33" s="1"/>
  <c r="G95" i="43" s="1"/>
  <c r="H95" i="43" s="1"/>
  <c r="F207" i="33"/>
  <c r="F200" i="33"/>
  <c r="F107" i="33"/>
  <c r="F173" i="33"/>
  <c r="F193" i="33"/>
  <c r="J75" i="33"/>
  <c r="L75" i="33" s="1"/>
  <c r="G74" i="43" s="1"/>
  <c r="H74" i="43" s="1"/>
  <c r="J157" i="33"/>
  <c r="L157" i="33" s="1"/>
  <c r="G156" i="43" s="1"/>
  <c r="H156" i="43" s="1"/>
  <c r="J97" i="33"/>
  <c r="L97" i="33" s="1"/>
  <c r="G96" i="43" s="1"/>
  <c r="H96" i="43" s="1"/>
  <c r="J128" i="33"/>
  <c r="L128" i="33" s="1"/>
  <c r="G127" i="43" s="1"/>
  <c r="H127" i="43" s="1"/>
  <c r="J164" i="33"/>
  <c r="L164" i="33" s="1"/>
  <c r="G163" i="43" s="1"/>
  <c r="H163" i="43" s="1"/>
  <c r="J197" i="33"/>
  <c r="L197" i="33" s="1"/>
  <c r="G195" i="43" s="1"/>
  <c r="H195" i="43" s="1"/>
  <c r="J100" i="33"/>
  <c r="L100" i="33" s="1"/>
  <c r="G99" i="43" s="1"/>
  <c r="H99" i="43" s="1"/>
  <c r="J167" i="33"/>
  <c r="L167" i="33" s="1"/>
  <c r="G166" i="43" s="1"/>
  <c r="H166" i="43" s="1"/>
  <c r="J217" i="33"/>
  <c r="L217" i="33" s="1"/>
  <c r="G227" i="43" s="1"/>
  <c r="H227" i="43" s="1"/>
  <c r="D21" i="33"/>
  <c r="D24" i="33" s="1"/>
  <c r="J22" i="33"/>
  <c r="L22" i="33" s="1"/>
  <c r="G21" i="43" s="1"/>
  <c r="H21" i="43" s="1"/>
  <c r="J204" i="33"/>
  <c r="L204" i="33" s="1"/>
  <c r="G202" i="43" s="1"/>
  <c r="H202" i="43" s="1"/>
  <c r="J235" i="33"/>
  <c r="L235" i="33" s="1"/>
  <c r="G233" i="43" s="1"/>
  <c r="H233" i="43" s="1"/>
  <c r="J54" i="33"/>
  <c r="L54" i="33" s="1"/>
  <c r="G53" i="43" s="1"/>
  <c r="H53" i="43" s="1"/>
  <c r="J171" i="33"/>
  <c r="L171" i="33" s="1"/>
  <c r="G170" i="43" s="1"/>
  <c r="H170" i="43" s="1"/>
  <c r="J99" i="33"/>
  <c r="L99" i="33" s="1"/>
  <c r="G98" i="43" s="1"/>
  <c r="H98" i="43" s="1"/>
  <c r="J130" i="33"/>
  <c r="L130" i="33" s="1"/>
  <c r="G141" i="43" s="1"/>
  <c r="H141" i="43" s="1"/>
  <c r="J166" i="33"/>
  <c r="L166" i="33" s="1"/>
  <c r="G165" i="43" s="1"/>
  <c r="H165" i="43" s="1"/>
  <c r="J41" i="33"/>
  <c r="L41" i="33" s="1"/>
  <c r="G40" i="43" s="1"/>
  <c r="H40" i="43" s="1"/>
  <c r="J212" i="33"/>
  <c r="L212" i="33" s="1"/>
  <c r="G210" i="43" s="1"/>
  <c r="H210" i="43" s="1"/>
  <c r="J231" i="33"/>
  <c r="L231" i="33" s="1"/>
  <c r="G229" i="43" s="1"/>
  <c r="H229" i="43" s="1"/>
  <c r="J39" i="33"/>
  <c r="L39" i="33" s="1"/>
  <c r="G38" i="43" s="1"/>
  <c r="H38" i="43" s="1"/>
  <c r="J69" i="33"/>
  <c r="L69" i="33" s="1"/>
  <c r="G68" i="43" s="1"/>
  <c r="H68" i="43" s="1"/>
  <c r="J131" i="33"/>
  <c r="L131" i="33" s="1"/>
  <c r="G142" i="43" s="1"/>
  <c r="H142" i="43" s="1"/>
  <c r="J61" i="33"/>
  <c r="L61" i="33" s="1"/>
  <c r="G60" i="43" s="1"/>
  <c r="H60" i="43" s="1"/>
  <c r="J95" i="33"/>
  <c r="L95" i="33" s="1"/>
  <c r="G94" i="43" s="1"/>
  <c r="H94" i="43" s="1"/>
  <c r="J126" i="33"/>
  <c r="L126" i="33" s="1"/>
  <c r="G125" i="43" s="1"/>
  <c r="H125" i="43" s="1"/>
  <c r="J162" i="33"/>
  <c r="L162" i="33" s="1"/>
  <c r="G161" i="43" s="1"/>
  <c r="H161" i="43" s="1"/>
  <c r="I24" i="33"/>
  <c r="I101" i="33"/>
  <c r="I31" i="33"/>
  <c r="J211" i="33"/>
  <c r="L211" i="33" s="1"/>
  <c r="G209" i="43" s="1"/>
  <c r="H209" i="43" s="1"/>
  <c r="J58" i="33"/>
  <c r="L58" i="33" s="1"/>
  <c r="G57" i="43" s="1"/>
  <c r="H57" i="43" s="1"/>
  <c r="J123" i="33"/>
  <c r="L123" i="33" s="1"/>
  <c r="G122" i="43" s="1"/>
  <c r="H122" i="43" s="1"/>
  <c r="J190" i="33"/>
  <c r="L190" i="33" s="1"/>
  <c r="G188" i="43" s="1"/>
  <c r="H188" i="43" s="1"/>
  <c r="J18" i="33"/>
  <c r="L18" i="33" s="1"/>
  <c r="G17" i="43" s="1"/>
  <c r="H17" i="43" s="1"/>
  <c r="J215" i="33"/>
  <c r="L215" i="33" s="1"/>
  <c r="G225" i="43" s="1"/>
  <c r="H225" i="43" s="1"/>
  <c r="J28" i="33"/>
  <c r="L28" i="33" s="1"/>
  <c r="G27" i="43" s="1"/>
  <c r="H27" i="43" s="1"/>
  <c r="J163" i="33"/>
  <c r="L163" i="33" s="1"/>
  <c r="G162" i="43" s="1"/>
  <c r="H162" i="43" s="1"/>
  <c r="J57" i="33"/>
  <c r="L57" i="33" s="1"/>
  <c r="G56" i="43" s="1"/>
  <c r="H56" i="43" s="1"/>
  <c r="J76" i="33"/>
  <c r="L76" i="33" s="1"/>
  <c r="G75" i="43" s="1"/>
  <c r="H75" i="43" s="1"/>
  <c r="J122" i="33"/>
  <c r="L122" i="33" s="1"/>
  <c r="G121" i="43" s="1"/>
  <c r="H121" i="43" s="1"/>
  <c r="J158" i="33"/>
  <c r="L158" i="33" s="1"/>
  <c r="G157" i="43" s="1"/>
  <c r="H157" i="43" s="1"/>
  <c r="J177" i="33"/>
  <c r="L177" i="33" s="1"/>
  <c r="G187" i="43" s="1"/>
  <c r="H187" i="43" s="1"/>
  <c r="D31" i="33"/>
  <c r="D173" i="33"/>
  <c r="I193" i="33"/>
  <c r="J60" i="33"/>
  <c r="L60" i="33" s="1"/>
  <c r="G59" i="43" s="1"/>
  <c r="H59" i="43" s="1"/>
  <c r="J82" i="33"/>
  <c r="L82" i="33" s="1"/>
  <c r="G93" i="43" s="1"/>
  <c r="H93" i="43" s="1"/>
  <c r="J161" i="33"/>
  <c r="L161" i="33" s="1"/>
  <c r="G160" i="43" s="1"/>
  <c r="H160" i="43" s="1"/>
  <c r="J192" i="33"/>
  <c r="L192" i="33" s="1"/>
  <c r="G190" i="43" s="1"/>
  <c r="H190" i="43" s="1"/>
  <c r="J70" i="33"/>
  <c r="L70" i="33" s="1"/>
  <c r="G69" i="43" s="1"/>
  <c r="H69" i="43" s="1"/>
  <c r="J144" i="33"/>
  <c r="L144" i="33" s="1"/>
  <c r="G143" i="43" s="1"/>
  <c r="H143" i="43" s="1"/>
  <c r="J168" i="33"/>
  <c r="L168" i="33" s="1"/>
  <c r="G167" i="43" s="1"/>
  <c r="H167" i="43" s="1"/>
  <c r="J155" i="33"/>
  <c r="L155" i="33" s="1"/>
  <c r="G154" i="43" s="1"/>
  <c r="H154" i="43" s="1"/>
  <c r="J40" i="33"/>
  <c r="L40" i="33" s="1"/>
  <c r="G39" i="43" s="1"/>
  <c r="H39" i="43" s="1"/>
  <c r="J71" i="33"/>
  <c r="L71" i="33" s="1"/>
  <c r="G70" i="43" s="1"/>
  <c r="H70" i="43" s="1"/>
  <c r="J105" i="33"/>
  <c r="L105" i="33" s="1"/>
  <c r="G104" i="43" s="1"/>
  <c r="H104" i="43" s="1"/>
  <c r="J145" i="33"/>
  <c r="L145" i="33" s="1"/>
  <c r="G144" i="43" s="1"/>
  <c r="H144" i="43" s="1"/>
  <c r="J169" i="33"/>
  <c r="L169" i="33" s="1"/>
  <c r="G168" i="43" s="1"/>
  <c r="H168" i="43" s="1"/>
  <c r="J247" i="33"/>
  <c r="L247" i="33" s="1"/>
  <c r="G245" i="43" s="1"/>
  <c r="H245" i="43" s="1"/>
  <c r="J59" i="33"/>
  <c r="L59" i="33" s="1"/>
  <c r="G58" i="43" s="1"/>
  <c r="H58" i="43" s="1"/>
  <c r="J62" i="33"/>
  <c r="L62" i="33" s="1"/>
  <c r="G61" i="43" s="1"/>
  <c r="H61" i="43" s="1"/>
  <c r="J234" i="33"/>
  <c r="L234" i="33" s="1"/>
  <c r="G232" i="43" s="1"/>
  <c r="H232" i="43" s="1"/>
  <c r="D193" i="33"/>
  <c r="J216" i="33"/>
  <c r="L216" i="33" s="1"/>
  <c r="G226" i="43" s="1"/>
  <c r="H226" i="43" s="1"/>
  <c r="J73" i="33"/>
  <c r="L73" i="33" s="1"/>
  <c r="G72" i="43" s="1"/>
  <c r="H72" i="43" s="1"/>
  <c r="J233" i="33"/>
  <c r="L233" i="33" s="1"/>
  <c r="G231" i="43" s="1"/>
  <c r="H231" i="43" s="1"/>
  <c r="J20" i="33"/>
  <c r="L20" i="33" s="1"/>
  <c r="G19" i="43" s="1"/>
  <c r="H19" i="43" s="1"/>
  <c r="D207" i="33"/>
  <c r="D101" i="33"/>
  <c r="I63" i="33"/>
  <c r="I207" i="33"/>
  <c r="I77" i="33"/>
  <c r="J23" i="33"/>
  <c r="L23" i="33" s="1"/>
  <c r="G22" i="43" s="1"/>
  <c r="H22" i="43" s="1"/>
  <c r="J125" i="33"/>
  <c r="L125" i="33" s="1"/>
  <c r="G124" i="43" s="1"/>
  <c r="H124" i="43" s="1"/>
  <c r="J29" i="33"/>
  <c r="L29" i="33" s="1"/>
  <c r="G28" i="43" s="1"/>
  <c r="H28" i="43" s="1"/>
  <c r="J214" i="33"/>
  <c r="L214" i="33" s="1"/>
  <c r="G212" i="43" s="1"/>
  <c r="H212" i="43" s="1"/>
  <c r="J199" i="33"/>
  <c r="L199" i="33" s="1"/>
  <c r="G197" i="43" s="1"/>
  <c r="H197" i="43" s="1"/>
  <c r="J30" i="33"/>
  <c r="L30" i="33" s="1"/>
  <c r="G29" i="43" s="1"/>
  <c r="H29" i="43" s="1"/>
  <c r="J67" i="33"/>
  <c r="L67" i="33" s="1"/>
  <c r="G66" i="43" s="1"/>
  <c r="H66" i="43" s="1"/>
  <c r="J98" i="33"/>
  <c r="L98" i="33" s="1"/>
  <c r="G97" i="43" s="1"/>
  <c r="H97" i="43" s="1"/>
  <c r="J129" i="33"/>
  <c r="L129" i="33" s="1"/>
  <c r="G140" i="43" s="1"/>
  <c r="H140" i="43" s="1"/>
  <c r="J165" i="33"/>
  <c r="L165" i="33" s="1"/>
  <c r="G164" i="43" s="1"/>
  <c r="H164" i="43" s="1"/>
  <c r="J198" i="33"/>
  <c r="L198" i="33" s="1"/>
  <c r="G196" i="43" s="1"/>
  <c r="H196" i="43" s="1"/>
  <c r="J232" i="33"/>
  <c r="L232" i="33" s="1"/>
  <c r="G230" i="43" s="1"/>
  <c r="H230" i="43" s="1"/>
  <c r="J55" i="33"/>
  <c r="L55" i="33" s="1"/>
  <c r="G54" i="43" s="1"/>
  <c r="H54" i="43" s="1"/>
  <c r="J74" i="33"/>
  <c r="L74" i="33" s="1"/>
  <c r="G73" i="43" s="1"/>
  <c r="H73" i="43" s="1"/>
  <c r="J120" i="33"/>
  <c r="L120" i="33" s="1"/>
  <c r="G119" i="43" s="1"/>
  <c r="H119" i="43" s="1"/>
  <c r="J156" i="33"/>
  <c r="L156" i="33" s="1"/>
  <c r="G155" i="43" s="1"/>
  <c r="H155" i="43" s="1"/>
  <c r="J172" i="33"/>
  <c r="L172" i="33" s="1"/>
  <c r="G171" i="43" s="1"/>
  <c r="H171" i="43" s="1"/>
  <c r="J244" i="33"/>
  <c r="L244" i="33" s="1"/>
  <c r="J159" i="33"/>
  <c r="L159" i="33" s="1"/>
  <c r="G158" i="43" s="1"/>
  <c r="H158" i="43" s="1"/>
  <c r="J218" i="33"/>
  <c r="L218" i="33" s="1"/>
  <c r="G228" i="43" s="1"/>
  <c r="H228" i="43" s="1"/>
  <c r="J72" i="33"/>
  <c r="L72" i="33" s="1"/>
  <c r="G71" i="43" s="1"/>
  <c r="H71" i="43" s="1"/>
  <c r="J106" i="33"/>
  <c r="L106" i="33" s="1"/>
  <c r="G105" i="43" s="1"/>
  <c r="H105" i="43" s="1"/>
  <c r="J170" i="33"/>
  <c r="L170" i="33" s="1"/>
  <c r="G169" i="43" s="1"/>
  <c r="H169" i="43" s="1"/>
  <c r="J206" i="33"/>
  <c r="L206" i="33" s="1"/>
  <c r="G204" i="43" s="1"/>
  <c r="H204" i="43" s="1"/>
  <c r="J248" i="33"/>
  <c r="L248" i="33" s="1"/>
  <c r="G246" i="43" s="1"/>
  <c r="H246" i="43" s="1"/>
  <c r="D200" i="33"/>
  <c r="I107" i="33"/>
  <c r="J205" i="33"/>
  <c r="L205" i="33" s="1"/>
  <c r="G203" i="43" s="1"/>
  <c r="H203" i="43" s="1"/>
  <c r="J81" i="33"/>
  <c r="L81" i="33" s="1"/>
  <c r="G80" i="43" s="1"/>
  <c r="H80" i="43" s="1"/>
  <c r="J124" i="33"/>
  <c r="L124" i="33" s="1"/>
  <c r="G123" i="43" s="1"/>
  <c r="H123" i="43" s="1"/>
  <c r="J160" i="33"/>
  <c r="L160" i="33" s="1"/>
  <c r="G159" i="43" s="1"/>
  <c r="H159" i="43" s="1"/>
  <c r="J191" i="33"/>
  <c r="L191" i="33" s="1"/>
  <c r="G189" i="43" s="1"/>
  <c r="H189" i="43" s="1"/>
  <c r="J127" i="33"/>
  <c r="L127" i="33" s="1"/>
  <c r="G126" i="43" s="1"/>
  <c r="H126" i="43" s="1"/>
  <c r="J213" i="33"/>
  <c r="L213" i="33" s="1"/>
  <c r="G211" i="43" s="1"/>
  <c r="H211" i="43" s="1"/>
  <c r="D236" i="33"/>
  <c r="D63" i="33"/>
  <c r="D77" i="33"/>
  <c r="I236" i="33"/>
  <c r="I200" i="33"/>
  <c r="E21" i="33"/>
  <c r="E24" i="33" s="1"/>
  <c r="J80" i="33"/>
  <c r="E101" i="33"/>
  <c r="E173" i="33"/>
  <c r="J154" i="33"/>
  <c r="J16" i="33"/>
  <c r="E207" i="33"/>
  <c r="J203" i="33"/>
  <c r="J176" i="33"/>
  <c r="E193" i="33"/>
  <c r="J66" i="33"/>
  <c r="E77" i="33"/>
  <c r="E236" i="33"/>
  <c r="J210" i="33"/>
  <c r="E31" i="33"/>
  <c r="J27" i="33"/>
  <c r="E200" i="33"/>
  <c r="J196" i="33"/>
  <c r="E107" i="33"/>
  <c r="J104" i="33"/>
  <c r="J119" i="33"/>
  <c r="J38" i="33"/>
  <c r="E63" i="33"/>
  <c r="F18" i="12"/>
  <c r="G32" i="27"/>
  <c r="H124" i="27" l="1"/>
  <c r="E124" i="27"/>
  <c r="H145" i="27"/>
  <c r="E145" i="27"/>
  <c r="L150" i="33"/>
  <c r="J151" i="33"/>
  <c r="H267" i="27"/>
  <c r="E267" i="27"/>
  <c r="E35" i="12"/>
  <c r="F269" i="27"/>
  <c r="G111" i="43"/>
  <c r="H111" i="43" s="1"/>
  <c r="F123" i="27" s="1"/>
  <c r="G110" i="43"/>
  <c r="H110" i="43" s="1"/>
  <c r="F122" i="27" s="1"/>
  <c r="L110" i="33"/>
  <c r="J114" i="33"/>
  <c r="H113" i="10"/>
  <c r="D121" i="27"/>
  <c r="D161" i="27"/>
  <c r="C24" i="12"/>
  <c r="I116" i="33"/>
  <c r="I238" i="33" s="1"/>
  <c r="F116" i="33"/>
  <c r="F238" i="33" s="1"/>
  <c r="E116" i="33"/>
  <c r="E238" i="33" s="1"/>
  <c r="D116" i="33"/>
  <c r="D238" i="33" s="1"/>
  <c r="A160" i="27"/>
  <c r="A161" i="27" s="1"/>
  <c r="A162" i="27" s="1"/>
  <c r="A164" i="27" s="1"/>
  <c r="A165" i="27" s="1"/>
  <c r="A166" i="27" s="1"/>
  <c r="A167" i="27" s="1"/>
  <c r="A168" i="27" s="1"/>
  <c r="A169" i="27" s="1"/>
  <c r="A170" i="27" s="1"/>
  <c r="A171" i="27" s="1"/>
  <c r="A172" i="27" s="1"/>
  <c r="A173" i="27" s="1"/>
  <c r="A174" i="27" s="1"/>
  <c r="A175" i="27" s="1"/>
  <c r="A176" i="27" s="1"/>
  <c r="A177" i="27" s="1"/>
  <c r="A178" i="27" s="1"/>
  <c r="A192" i="27" s="1"/>
  <c r="A193" i="27" s="1"/>
  <c r="A194" i="27" s="1"/>
  <c r="A195" i="27" s="1"/>
  <c r="A196" i="27" s="1"/>
  <c r="A197" i="27" s="1"/>
  <c r="A199" i="27" s="1"/>
  <c r="A200" i="27" s="1"/>
  <c r="A201" i="27" s="1"/>
  <c r="A202" i="27" s="1"/>
  <c r="A203" i="27" s="1"/>
  <c r="A204" i="27" s="1"/>
  <c r="A205" i="27" s="1"/>
  <c r="A207" i="27" s="1"/>
  <c r="A208" i="27" s="1"/>
  <c r="A209" i="27" s="1"/>
  <c r="A210" i="27" s="1"/>
  <c r="A211" i="27" s="1"/>
  <c r="A212" i="27" s="1"/>
  <c r="A227" i="27" s="1"/>
  <c r="A228" i="27" s="1"/>
  <c r="A229" i="27" s="1"/>
  <c r="A230" i="27" s="1"/>
  <c r="A231" i="27" s="1"/>
  <c r="A232" i="27" s="1"/>
  <c r="A234" i="27" s="1"/>
  <c r="A235" i="27" s="1"/>
  <c r="A236" i="27" s="1"/>
  <c r="A237" i="27" s="1"/>
  <c r="A238" i="27" s="1"/>
  <c r="A239" i="27" s="1"/>
  <c r="A240" i="27" s="1"/>
  <c r="A254" i="27" s="1"/>
  <c r="A255" i="27" s="1"/>
  <c r="A256" i="27" s="1"/>
  <c r="A257" i="27" s="1"/>
  <c r="A258" i="27" s="1"/>
  <c r="A259" i="27" s="1"/>
  <c r="A260" i="27" s="1"/>
  <c r="A261" i="27" s="1"/>
  <c r="A262" i="27" s="1"/>
  <c r="A264" i="27" s="1"/>
  <c r="A266" i="27" s="1"/>
  <c r="A267" i="27" s="1"/>
  <c r="A268" i="27" s="1"/>
  <c r="A269" i="27" s="1"/>
  <c r="A270" i="27" s="1"/>
  <c r="A271" i="27" s="1"/>
  <c r="A272" i="27" s="1"/>
  <c r="L16" i="33"/>
  <c r="J21" i="33"/>
  <c r="J24" i="33" s="1"/>
  <c r="J147" i="33"/>
  <c r="F85" i="27"/>
  <c r="F57" i="27"/>
  <c r="F18" i="27"/>
  <c r="F230" i="27"/>
  <c r="F83" i="27"/>
  <c r="F54" i="27"/>
  <c r="F211" i="27"/>
  <c r="F260" i="27"/>
  <c r="F51" i="27"/>
  <c r="F59" i="27"/>
  <c r="F56" i="27"/>
  <c r="F236" i="27"/>
  <c r="F142" i="27"/>
  <c r="F98" i="27"/>
  <c r="F178" i="27"/>
  <c r="F16" i="27"/>
  <c r="F29" i="27"/>
  <c r="H29" i="27" s="1"/>
  <c r="F87" i="27"/>
  <c r="F60" i="27"/>
  <c r="F239" i="27"/>
  <c r="F99" i="27"/>
  <c r="F28" i="27"/>
  <c r="F58" i="27"/>
  <c r="F192" i="27"/>
  <c r="F27" i="27"/>
  <c r="F50" i="27"/>
  <c r="F53" i="27"/>
  <c r="F209" i="27"/>
  <c r="F117" i="27"/>
  <c r="F86" i="27"/>
  <c r="F61" i="27"/>
  <c r="F195" i="27"/>
  <c r="F238" i="27"/>
  <c r="F136" i="27"/>
  <c r="F19" i="27"/>
  <c r="F143" i="27"/>
  <c r="F240" i="27"/>
  <c r="F257" i="27"/>
  <c r="F261" i="27"/>
  <c r="F175" i="27"/>
  <c r="F55" i="27"/>
  <c r="F174" i="27"/>
  <c r="F210" i="27"/>
  <c r="F196" i="27"/>
  <c r="F140" i="27"/>
  <c r="F22" i="27"/>
  <c r="F259" i="27"/>
  <c r="F193" i="27"/>
  <c r="F81" i="27"/>
  <c r="F201" i="27"/>
  <c r="F17" i="27"/>
  <c r="F173" i="27"/>
  <c r="F237" i="27"/>
  <c r="F229" i="27"/>
  <c r="F139" i="27"/>
  <c r="F92" i="27"/>
  <c r="F82" i="27"/>
  <c r="F255" i="27"/>
  <c r="F258" i="27"/>
  <c r="F80" i="27"/>
  <c r="F170" i="27"/>
  <c r="F176" i="27"/>
  <c r="F203" i="27"/>
  <c r="F231" i="27"/>
  <c r="F97" i="27"/>
  <c r="F84" i="27"/>
  <c r="F144" i="27"/>
  <c r="F204" i="27"/>
  <c r="F169" i="27"/>
  <c r="F202" i="27"/>
  <c r="F137" i="27"/>
  <c r="F52" i="27"/>
  <c r="F21" i="27"/>
  <c r="F96" i="27"/>
  <c r="F79" i="27"/>
  <c r="F93" i="27"/>
  <c r="F141" i="27"/>
  <c r="F256" i="27"/>
  <c r="H256" i="27" s="1"/>
  <c r="F166" i="27"/>
  <c r="F132" i="27"/>
  <c r="F138" i="27"/>
  <c r="E40" i="12"/>
  <c r="F171" i="27"/>
  <c r="F167" i="27"/>
  <c r="F135" i="27"/>
  <c r="F194" i="27"/>
  <c r="F131" i="27"/>
  <c r="F78" i="27"/>
  <c r="F254" i="27"/>
  <c r="F116" i="27"/>
  <c r="F172" i="27"/>
  <c r="H172" i="27" s="1"/>
  <c r="F133" i="27"/>
  <c r="F134" i="27"/>
  <c r="F94" i="27"/>
  <c r="F177" i="27"/>
  <c r="F168" i="27"/>
  <c r="F95" i="27"/>
  <c r="F273" i="27"/>
  <c r="G242" i="43"/>
  <c r="H242" i="43" s="1"/>
  <c r="G238" i="43"/>
  <c r="H238" i="43" s="1"/>
  <c r="G240" i="43"/>
  <c r="H240" i="43" s="1"/>
  <c r="F33" i="33"/>
  <c r="I33" i="33"/>
  <c r="E39" i="12"/>
  <c r="F274" i="27"/>
  <c r="D33" i="33"/>
  <c r="E33" i="33"/>
  <c r="L196" i="33"/>
  <c r="J200" i="33"/>
  <c r="J101" i="33"/>
  <c r="L80" i="33"/>
  <c r="L104" i="33"/>
  <c r="J107" i="33"/>
  <c r="L27" i="33"/>
  <c r="J31" i="33"/>
  <c r="L203" i="33"/>
  <c r="J207" i="33"/>
  <c r="J236" i="33"/>
  <c r="L210" i="33"/>
  <c r="L119" i="33"/>
  <c r="L147" i="33" s="1"/>
  <c r="L176" i="33"/>
  <c r="J193" i="33"/>
  <c r="L154" i="33"/>
  <c r="J173" i="33"/>
  <c r="L38" i="33"/>
  <c r="J63" i="33"/>
  <c r="L66" i="33"/>
  <c r="J77" i="33"/>
  <c r="F22" i="12"/>
  <c r="F31" i="12" s="1"/>
  <c r="A273" i="27" l="1"/>
  <c r="A274" i="27" s="1"/>
  <c r="A276" i="27" s="1"/>
  <c r="A278" i="27" s="1"/>
  <c r="F254" i="33"/>
  <c r="H123" i="27"/>
  <c r="E123" i="27"/>
  <c r="G35" i="12"/>
  <c r="E24" i="47" s="1"/>
  <c r="D35" i="12"/>
  <c r="H269" i="27"/>
  <c r="E269" i="27"/>
  <c r="G149" i="43"/>
  <c r="L151" i="33"/>
  <c r="H122" i="27"/>
  <c r="E122" i="27"/>
  <c r="G109" i="43"/>
  <c r="L114" i="33"/>
  <c r="E254" i="33"/>
  <c r="D254" i="33"/>
  <c r="D125" i="27"/>
  <c r="D162" i="27"/>
  <c r="I256" i="33"/>
  <c r="I258" i="33"/>
  <c r="I245" i="33" s="1"/>
  <c r="J116" i="33"/>
  <c r="J238" i="33" s="1"/>
  <c r="E33" i="12"/>
  <c r="G15" i="43"/>
  <c r="L21" i="33"/>
  <c r="L24" i="33" s="1"/>
  <c r="H273" i="27"/>
  <c r="F266" i="27"/>
  <c r="F268" i="27"/>
  <c r="H268" i="27" s="1"/>
  <c r="E34" i="12"/>
  <c r="F270" i="27"/>
  <c r="E36" i="12"/>
  <c r="J33" i="33"/>
  <c r="L173" i="33"/>
  <c r="G153" i="43"/>
  <c r="G186" i="43"/>
  <c r="L193" i="33"/>
  <c r="G26" i="43"/>
  <c r="L31" i="33"/>
  <c r="G79" i="43"/>
  <c r="L101" i="33"/>
  <c r="G201" i="43"/>
  <c r="L207" i="33"/>
  <c r="G103" i="43"/>
  <c r="L107" i="33"/>
  <c r="L63" i="33"/>
  <c r="G37" i="43"/>
  <c r="G208" i="43"/>
  <c r="L236" i="33"/>
  <c r="G194" i="43"/>
  <c r="L200" i="33"/>
  <c r="G65" i="43"/>
  <c r="L77" i="33"/>
  <c r="G118" i="43"/>
  <c r="G146" i="43" s="1"/>
  <c r="H27" i="27"/>
  <c r="H139" i="27"/>
  <c r="H19" i="27"/>
  <c r="H137" i="27"/>
  <c r="H21" i="27"/>
  <c r="H78" i="27"/>
  <c r="H138" i="27"/>
  <c r="H174" i="27"/>
  <c r="H255" i="27"/>
  <c r="H257" i="27"/>
  <c r="H17" i="27"/>
  <c r="H22" i="27"/>
  <c r="H79" i="27"/>
  <c r="H16" i="27"/>
  <c r="H18" i="27"/>
  <c r="H28" i="27"/>
  <c r="H80" i="27"/>
  <c r="G113" i="43" l="1"/>
  <c r="H109" i="43"/>
  <c r="G150" i="43"/>
  <c r="H149" i="43"/>
  <c r="G24" i="47"/>
  <c r="D24" i="47"/>
  <c r="I246" i="33"/>
  <c r="I250" i="33" s="1"/>
  <c r="I252" i="33" s="1"/>
  <c r="I259" i="33"/>
  <c r="L116" i="33"/>
  <c r="L238" i="33" s="1"/>
  <c r="L33" i="33"/>
  <c r="G20" i="43"/>
  <c r="G23" i="43" s="1"/>
  <c r="H15" i="43"/>
  <c r="G34" i="12"/>
  <c r="E23" i="47" s="1"/>
  <c r="G23" i="47" s="1"/>
  <c r="F258" i="33"/>
  <c r="F245" i="33" s="1"/>
  <c r="F256" i="33"/>
  <c r="E258" i="33"/>
  <c r="E245" i="33" s="1"/>
  <c r="E256" i="33"/>
  <c r="E246" i="33" s="1"/>
  <c r="D258" i="33"/>
  <c r="D245" i="33" s="1"/>
  <c r="D256" i="33"/>
  <c r="D246" i="33" s="1"/>
  <c r="H201" i="43"/>
  <c r="G205" i="43"/>
  <c r="H26" i="43"/>
  <c r="G30" i="43"/>
  <c r="G234" i="43"/>
  <c r="H208" i="43"/>
  <c r="H194" i="43"/>
  <c r="G198" i="43"/>
  <c r="G76" i="43"/>
  <c r="H65" i="43"/>
  <c r="G172" i="43"/>
  <c r="H153" i="43"/>
  <c r="H118" i="43"/>
  <c r="H37" i="43"/>
  <c r="G62" i="43"/>
  <c r="H103" i="43"/>
  <c r="G106" i="43"/>
  <c r="G100" i="43"/>
  <c r="H79" i="43"/>
  <c r="G191" i="43"/>
  <c r="H186" i="43"/>
  <c r="H58" i="27"/>
  <c r="H57" i="27"/>
  <c r="H54" i="27"/>
  <c r="H50" i="27"/>
  <c r="H60" i="27"/>
  <c r="H59" i="27"/>
  <c r="H61" i="27"/>
  <c r="H53" i="27"/>
  <c r="H274" i="27"/>
  <c r="H55" i="27"/>
  <c r="H51" i="27"/>
  <c r="E24" i="12" l="1"/>
  <c r="H150" i="43"/>
  <c r="F161" i="27" s="1"/>
  <c r="F121" i="27"/>
  <c r="H113" i="43"/>
  <c r="G32" i="43"/>
  <c r="H20" i="43"/>
  <c r="F15" i="27"/>
  <c r="H146" i="43"/>
  <c r="G115" i="43"/>
  <c r="G236" i="43" s="1"/>
  <c r="D250" i="33"/>
  <c r="D252" i="33" s="1"/>
  <c r="D259" i="33"/>
  <c r="F259" i="33"/>
  <c r="F246" i="33"/>
  <c r="F250" i="33" s="1"/>
  <c r="F252" i="33" s="1"/>
  <c r="J245" i="33"/>
  <c r="E250" i="33"/>
  <c r="E252" i="33" s="1"/>
  <c r="E259" i="33"/>
  <c r="F115" i="27"/>
  <c r="H106" i="43"/>
  <c r="H76" i="43"/>
  <c r="F77" i="27"/>
  <c r="H77" i="27" s="1"/>
  <c r="H62" i="43"/>
  <c r="F49" i="27"/>
  <c r="H49" i="27" s="1"/>
  <c r="F165" i="27"/>
  <c r="F197" i="27" s="1"/>
  <c r="H172" i="43"/>
  <c r="F130" i="27"/>
  <c r="F146" i="27" s="1"/>
  <c r="F235" i="27"/>
  <c r="H234" i="43"/>
  <c r="F91" i="27"/>
  <c r="H100" i="43"/>
  <c r="F228" i="27"/>
  <c r="H205" i="43"/>
  <c r="F200" i="27"/>
  <c r="F205" i="27" s="1"/>
  <c r="H191" i="43"/>
  <c r="F208" i="27"/>
  <c r="H198" i="43"/>
  <c r="F26" i="27"/>
  <c r="H30" i="43"/>
  <c r="H56" i="27"/>
  <c r="F125" i="27" l="1"/>
  <c r="H121" i="27"/>
  <c r="H125" i="27" s="1"/>
  <c r="E121" i="27"/>
  <c r="E125" i="27" s="1"/>
  <c r="H161" i="27"/>
  <c r="H162" i="27" s="1"/>
  <c r="F162" i="27"/>
  <c r="E161" i="27"/>
  <c r="E162" i="27" s="1"/>
  <c r="G24" i="12"/>
  <c r="D24" i="12"/>
  <c r="L245" i="33"/>
  <c r="G243" i="43" s="1"/>
  <c r="H15" i="27"/>
  <c r="H20" i="27" s="1"/>
  <c r="H23" i="27" s="1"/>
  <c r="F20" i="27"/>
  <c r="F23" i="27" s="1"/>
  <c r="H23" i="43"/>
  <c r="H32" i="43" s="1"/>
  <c r="H115" i="43"/>
  <c r="H236" i="43" s="1"/>
  <c r="E29" i="12"/>
  <c r="E27" i="12"/>
  <c r="E26" i="12"/>
  <c r="E23" i="12"/>
  <c r="E28" i="12"/>
  <c r="E25" i="12"/>
  <c r="J246" i="33"/>
  <c r="L246" i="33" s="1"/>
  <c r="E16" i="12"/>
  <c r="H26" i="27"/>
  <c r="H30" i="27" s="1"/>
  <c r="F30" i="27"/>
  <c r="F32" i="27" l="1"/>
  <c r="H32" i="27"/>
  <c r="E15" i="12"/>
  <c r="G244" i="43"/>
  <c r="H244" i="43" s="1"/>
  <c r="J250" i="33"/>
  <c r="J252" i="33" s="1"/>
  <c r="L250" i="33"/>
  <c r="L252" i="33" s="1"/>
  <c r="E22" i="12"/>
  <c r="H52" i="27"/>
  <c r="H62" i="27" s="1"/>
  <c r="F62" i="27"/>
  <c r="F272" i="27" l="1"/>
  <c r="E38" i="12"/>
  <c r="H243" i="43"/>
  <c r="H248" i="43" s="1"/>
  <c r="H250" i="43" s="1"/>
  <c r="G248" i="43"/>
  <c r="G250" i="43" s="1"/>
  <c r="C17" i="17"/>
  <c r="C15" i="17"/>
  <c r="A11" i="17"/>
  <c r="A9" i="17"/>
  <c r="F271" i="27" l="1"/>
  <c r="E37" i="12"/>
  <c r="A5" i="12"/>
  <c r="A15" i="12"/>
  <c r="A16" i="12" s="1"/>
  <c r="G39" i="12" l="1"/>
  <c r="E27" i="47" l="1"/>
  <c r="G9" i="12"/>
  <c r="A4" i="12"/>
  <c r="A2" i="12"/>
  <c r="A1" i="12"/>
  <c r="G27" i="47" l="1"/>
  <c r="H86" i="27"/>
  <c r="H116" i="27"/>
  <c r="H93" i="27"/>
  <c r="H132" i="27"/>
  <c r="H261" i="27"/>
  <c r="H97" i="27"/>
  <c r="H143" i="27"/>
  <c r="H99" i="27"/>
  <c r="H194" i="27"/>
  <c r="A18" i="12"/>
  <c r="A20" i="12" s="1"/>
  <c r="A21" i="12" s="1"/>
  <c r="H238" i="27" l="1"/>
  <c r="H83" i="27"/>
  <c r="H98" i="27"/>
  <c r="H135" i="27"/>
  <c r="H92" i="27"/>
  <c r="H144" i="27"/>
  <c r="H240" i="27"/>
  <c r="H211" i="27"/>
  <c r="H177" i="27"/>
  <c r="H237" i="27"/>
  <c r="H141" i="27"/>
  <c r="H203" i="27"/>
  <c r="H87" i="27"/>
  <c r="H210" i="27"/>
  <c r="H136" i="27"/>
  <c r="H230" i="27"/>
  <c r="H204" i="27"/>
  <c r="H175" i="27"/>
  <c r="H96" i="27"/>
  <c r="H201" i="27"/>
  <c r="H258" i="27"/>
  <c r="H196" i="27"/>
  <c r="H168" i="27"/>
  <c r="H260" i="27"/>
  <c r="H254" i="27"/>
  <c r="H170" i="27"/>
  <c r="H259" i="27"/>
  <c r="H173" i="27"/>
  <c r="H193" i="27"/>
  <c r="H192" i="27"/>
  <c r="H131" i="27"/>
  <c r="H169" i="27"/>
  <c r="H178" i="27"/>
  <c r="H239" i="27"/>
  <c r="H200" i="27"/>
  <c r="H84" i="27"/>
  <c r="H140" i="27"/>
  <c r="H133" i="27"/>
  <c r="H171" i="27"/>
  <c r="H166" i="27"/>
  <c r="H94" i="27"/>
  <c r="G15" i="12"/>
  <c r="G40" i="12"/>
  <c r="A22" i="12"/>
  <c r="A23" i="12" s="1"/>
  <c r="A24" i="12" l="1"/>
  <c r="A25" i="12" s="1"/>
  <c r="A26" i="12" s="1"/>
  <c r="A27" i="12" s="1"/>
  <c r="A28" i="12" s="1"/>
  <c r="A29" i="12" s="1"/>
  <c r="A31" i="12" s="1"/>
  <c r="A33" i="12" s="1"/>
  <c r="A34" i="12" s="1"/>
  <c r="E15" i="47"/>
  <c r="E28" i="47"/>
  <c r="G28" i="47" s="1"/>
  <c r="H117" i="27"/>
  <c r="H266" i="27"/>
  <c r="G33" i="12"/>
  <c r="G36" i="12"/>
  <c r="H270" i="27"/>
  <c r="H202" i="27"/>
  <c r="H205" i="27" s="1"/>
  <c r="H229" i="27"/>
  <c r="H85" i="27"/>
  <c r="H209" i="27"/>
  <c r="G26" i="12"/>
  <c r="H195" i="27"/>
  <c r="H142" i="27"/>
  <c r="H82" i="27"/>
  <c r="H236" i="27"/>
  <c r="H167" i="27"/>
  <c r="H231" i="27"/>
  <c r="H91" i="27"/>
  <c r="H165" i="27"/>
  <c r="H130" i="27"/>
  <c r="G16" i="12"/>
  <c r="E18" i="12"/>
  <c r="A35" i="12" l="1"/>
  <c r="A36" i="12" s="1"/>
  <c r="A37" i="12" s="1"/>
  <c r="A38" i="12" s="1"/>
  <c r="E25" i="47"/>
  <c r="E22" i="47"/>
  <c r="G22" i="47" s="1"/>
  <c r="E16" i="47"/>
  <c r="G23" i="12"/>
  <c r="G29" i="12"/>
  <c r="G27" i="12"/>
  <c r="H235" i="27"/>
  <c r="H262" i="27" s="1"/>
  <c r="F262" i="27"/>
  <c r="G28" i="12"/>
  <c r="H115" i="27"/>
  <c r="H118" i="27" s="1"/>
  <c r="F118" i="27"/>
  <c r="G18" i="12"/>
  <c r="A40" i="12" l="1"/>
  <c r="A42" i="12" s="1"/>
  <c r="A44" i="12" s="1"/>
  <c r="A39" i="12"/>
  <c r="G16" i="47"/>
  <c r="E18" i="47"/>
  <c r="G25" i="12"/>
  <c r="H134" i="27"/>
  <c r="H146" i="27" s="1"/>
  <c r="H95" i="27"/>
  <c r="H100" i="27" s="1"/>
  <c r="F100" i="27"/>
  <c r="H228" i="27"/>
  <c r="H232" i="27" s="1"/>
  <c r="F232" i="27"/>
  <c r="H208" i="27"/>
  <c r="H212" i="27" s="1"/>
  <c r="F212" i="27"/>
  <c r="H81" i="27"/>
  <c r="H88" i="27" s="1"/>
  <c r="F88" i="27"/>
  <c r="A14" i="10"/>
  <c r="A15" i="10" s="1"/>
  <c r="A16" i="10" s="1"/>
  <c r="A17" i="10" s="1"/>
  <c r="A18" i="10" s="1"/>
  <c r="A19" i="10" s="1"/>
  <c r="A20" i="10" s="1"/>
  <c r="A21" i="10" s="1"/>
  <c r="A22" i="10" s="1"/>
  <c r="A23"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59" i="10" s="1"/>
  <c r="A60" i="10" s="1"/>
  <c r="A61" i="10" s="1"/>
  <c r="A62" i="10" s="1"/>
  <c r="A64" i="10" s="1"/>
  <c r="A65" i="10" s="1"/>
  <c r="A66" i="10" s="1"/>
  <c r="A67" i="10" s="1"/>
  <c r="A68" i="10" s="1"/>
  <c r="A69" i="10" s="1"/>
  <c r="A70" i="10" s="1"/>
  <c r="A71" i="10" s="1"/>
  <c r="A72" i="10" s="1"/>
  <c r="A73" i="10" s="1"/>
  <c r="A74" i="10" s="1"/>
  <c r="A75" i="10" s="1"/>
  <c r="A76" i="10" s="1"/>
  <c r="A78" i="10" s="1"/>
  <c r="A79" i="10" s="1"/>
  <c r="A80" i="10" s="1"/>
  <c r="A93" i="10" s="1"/>
  <c r="A94" i="10" s="1"/>
  <c r="A95" i="10" s="1"/>
  <c r="A96" i="10" s="1"/>
  <c r="A97" i="10" s="1"/>
  <c r="A98" i="10" s="1"/>
  <c r="A99" i="10" s="1"/>
  <c r="A100" i="10" s="1"/>
  <c r="A102" i="10" s="1"/>
  <c r="A103" i="10" s="1"/>
  <c r="A104" i="10" s="1"/>
  <c r="A105" i="10" s="1"/>
  <c r="A106" i="10" s="1"/>
  <c r="I8" i="10"/>
  <c r="I180" i="10" s="1"/>
  <c r="A179" i="10"/>
  <c r="A2" i="10"/>
  <c r="A174" i="10" s="1"/>
  <c r="A1" i="10"/>
  <c r="A173" i="10" s="1"/>
  <c r="A4" i="10"/>
  <c r="A176" i="10" s="1"/>
  <c r="C48" i="5"/>
  <c r="C47" i="5"/>
  <c r="C46" i="5"/>
  <c r="C45" i="5"/>
  <c r="C44" i="5"/>
  <c r="C43" i="5"/>
  <c r="C42" i="5"/>
  <c r="C41" i="5"/>
  <c r="C40" i="5"/>
  <c r="C39" i="5"/>
  <c r="F127" i="27" l="1"/>
  <c r="H127" i="27"/>
  <c r="F264" i="27"/>
  <c r="A108" i="10"/>
  <c r="A109" i="10" s="1"/>
  <c r="P7" i="31"/>
  <c r="N8" i="34"/>
  <c r="H176" i="27"/>
  <c r="H197" i="27" s="1"/>
  <c r="A213" i="10"/>
  <c r="A81" i="10"/>
  <c r="A219" i="10"/>
  <c r="A87" i="10"/>
  <c r="A216" i="10"/>
  <c r="A84" i="10"/>
  <c r="I220" i="10"/>
  <c r="I88" i="10"/>
  <c r="A214" i="10"/>
  <c r="A82" i="10"/>
  <c r="E31" i="12"/>
  <c r="G22" i="12"/>
  <c r="G31" i="12" s="1"/>
  <c r="A42" i="10"/>
  <c r="A130" i="10"/>
  <c r="A135" i="10"/>
  <c r="A47" i="10"/>
  <c r="A132" i="10"/>
  <c r="A44" i="10"/>
  <c r="I136" i="10"/>
  <c r="I48" i="10"/>
  <c r="A129" i="10"/>
  <c r="A41" i="10"/>
  <c r="F198" i="10"/>
  <c r="F234" i="10"/>
  <c r="F205" i="10"/>
  <c r="D62" i="10"/>
  <c r="D100" i="10"/>
  <c r="D191" i="10"/>
  <c r="F191" i="10"/>
  <c r="D76" i="10"/>
  <c r="D106" i="10"/>
  <c r="D172" i="10"/>
  <c r="D198" i="10"/>
  <c r="D205" i="10"/>
  <c r="D234" i="10"/>
  <c r="F76" i="10"/>
  <c r="F100" i="10"/>
  <c r="F106" i="10"/>
  <c r="F172" i="10"/>
  <c r="F62" i="10"/>
  <c r="F30" i="10"/>
  <c r="D30" i="10"/>
  <c r="D20" i="10"/>
  <c r="D23" i="10" s="1"/>
  <c r="F20" i="10"/>
  <c r="F23" i="10" s="1"/>
  <c r="H264" i="27" l="1"/>
  <c r="E42" i="12"/>
  <c r="E44" i="12" s="1"/>
  <c r="A110" i="10"/>
  <c r="A111" i="10" s="1"/>
  <c r="A112" i="10" s="1"/>
  <c r="A113" i="10" s="1"/>
  <c r="A115" i="10" s="1"/>
  <c r="A117" i="10" s="1"/>
  <c r="A118" i="10" s="1"/>
  <c r="A119" i="10" s="1"/>
  <c r="A120" i="10" s="1"/>
  <c r="A121" i="10" s="1"/>
  <c r="A122" i="10" s="1"/>
  <c r="A123" i="10" s="1"/>
  <c r="A124" i="10" s="1"/>
  <c r="A125" i="10" s="1"/>
  <c r="A126" i="10" s="1"/>
  <c r="A127" i="10" s="1"/>
  <c r="A128" i="10" s="1"/>
  <c r="A141" i="10" s="1"/>
  <c r="A142" i="10" s="1"/>
  <c r="A143" i="10" s="1"/>
  <c r="A144" i="10" s="1"/>
  <c r="A145" i="10" s="1"/>
  <c r="A146" i="10" s="1"/>
  <c r="F115" i="10"/>
  <c r="F236" i="10" s="1"/>
  <c r="D115" i="10"/>
  <c r="N49" i="34"/>
  <c r="N63" i="34" s="1"/>
  <c r="N90" i="34"/>
  <c r="N101" i="34" s="1"/>
  <c r="N185" i="34"/>
  <c r="N193" i="34" s="1"/>
  <c r="N139" i="34"/>
  <c r="N147" i="34" s="1"/>
  <c r="N226" i="34"/>
  <c r="N236" i="34" s="1"/>
  <c r="E21" i="47"/>
  <c r="F276" i="27"/>
  <c r="F278" i="27" s="1"/>
  <c r="F32" i="10"/>
  <c r="D32" i="10"/>
  <c r="D236" i="10" l="1"/>
  <c r="D248" i="10" s="1"/>
  <c r="D250" i="10" s="1"/>
  <c r="A152" i="10"/>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85" i="10" s="1"/>
  <c r="A186" i="10" s="1"/>
  <c r="A187" i="10" s="1"/>
  <c r="A188" i="10" s="1"/>
  <c r="A189" i="10" s="1"/>
  <c r="A190" i="10" s="1"/>
  <c r="A191" i="10" s="1"/>
  <c r="A193" i="10" s="1"/>
  <c r="A194" i="10" s="1"/>
  <c r="A195" i="10" s="1"/>
  <c r="A196" i="10" s="1"/>
  <c r="A197" i="10" s="1"/>
  <c r="A198" i="10" s="1"/>
  <c r="A200" i="10" s="1"/>
  <c r="A201" i="10" s="1"/>
  <c r="A202" i="10" s="1"/>
  <c r="A203" i="10" s="1"/>
  <c r="A204" i="10" s="1"/>
  <c r="A205" i="10" s="1"/>
  <c r="A207" i="10" s="1"/>
  <c r="A208" i="10" s="1"/>
  <c r="A209" i="10" s="1"/>
  <c r="A210" i="10" s="1"/>
  <c r="A211" i="10" s="1"/>
  <c r="A212" i="10" s="1"/>
  <c r="A225" i="10" s="1"/>
  <c r="A226" i="10" s="1"/>
  <c r="A227" i="10" s="1"/>
  <c r="A228" i="10" s="1"/>
  <c r="A229" i="10" s="1"/>
  <c r="A230" i="10" s="1"/>
  <c r="A231" i="10" s="1"/>
  <c r="A232" i="10" s="1"/>
  <c r="A233" i="10" s="1"/>
  <c r="A234" i="10" s="1"/>
  <c r="A236" i="10" s="1"/>
  <c r="A238" i="10" s="1"/>
  <c r="A239" i="10" s="1"/>
  <c r="A240" i="10" s="1"/>
  <c r="A241" i="10" s="1"/>
  <c r="A242" i="10" s="1"/>
  <c r="A243" i="10" s="1"/>
  <c r="A244" i="10" s="1"/>
  <c r="A148" i="10"/>
  <c r="A149" i="10" s="1"/>
  <c r="A150" i="10" s="1"/>
  <c r="N116" i="34"/>
  <c r="N238" i="34" s="1"/>
  <c r="F248" i="10"/>
  <c r="F250" i="10" s="1"/>
  <c r="A245" i="10" l="1"/>
  <c r="A246" i="10" s="1"/>
  <c r="A248" i="10" s="1"/>
  <c r="A250" i="10" s="1"/>
  <c r="P34" i="30"/>
  <c r="I42" i="30"/>
  <c r="P36" i="30"/>
  <c r="P35" i="30"/>
  <c r="E248" i="32" s="1"/>
  <c r="P37" i="30"/>
  <c r="P38" i="30"/>
  <c r="G42" i="30"/>
  <c r="P40" i="30"/>
  <c r="E42" i="30"/>
  <c r="F42" i="30"/>
  <c r="H42" i="30"/>
  <c r="P39" i="30" l="1"/>
  <c r="P42" i="30" l="1"/>
  <c r="D42" i="30"/>
  <c r="D13" i="53" l="1"/>
  <c r="C34" i="47"/>
  <c r="D34" i="47" s="1"/>
  <c r="D15" i="53" l="1"/>
  <c r="D17" i="53" s="1"/>
  <c r="D21" i="53" s="1"/>
  <c r="M254" i="32" s="1"/>
  <c r="D25" i="53" l="1"/>
  <c r="C38" i="47" l="1"/>
  <c r="D38" i="47" l="1"/>
  <c r="F18" i="47" l="1"/>
  <c r="G15" i="47"/>
  <c r="G18" i="47" s="1"/>
  <c r="F21" i="47" l="1"/>
  <c r="F26" i="47"/>
  <c r="F25" i="47"/>
  <c r="G25" i="47"/>
  <c r="G21" i="47"/>
  <c r="F30" i="47" l="1"/>
  <c r="M16" i="32" l="1"/>
  <c r="M38" i="32"/>
  <c r="D39" i="32"/>
  <c r="E38" i="32"/>
  <c r="E16" i="32"/>
  <c r="D244" i="32"/>
  <c r="D57" i="32"/>
  <c r="D248" i="32"/>
  <c r="D70" i="32"/>
  <c r="D71" i="32"/>
  <c r="D95" i="32"/>
  <c r="D56" i="32"/>
  <c r="D155" i="32"/>
  <c r="D165" i="32"/>
  <c r="D204" i="32"/>
  <c r="D206" i="32"/>
  <c r="D96" i="32"/>
  <c r="D122" i="32"/>
  <c r="D123" i="32"/>
  <c r="D127" i="32"/>
  <c r="D170" i="32"/>
  <c r="D128" i="32"/>
  <c r="D240" i="32"/>
  <c r="D159" i="32"/>
  <c r="D67" i="32"/>
  <c r="D129" i="32"/>
  <c r="D69" i="32"/>
  <c r="D131" i="32"/>
  <c r="D73" i="32"/>
  <c r="D68" i="32"/>
  <c r="D160" i="32"/>
  <c r="D74" i="32"/>
  <c r="D171" i="32"/>
  <c r="D41" i="32"/>
  <c r="D105" i="32"/>
  <c r="D121" i="32"/>
  <c r="D98" i="32"/>
  <c r="D234" i="32"/>
  <c r="D58" i="32"/>
  <c r="D61" i="32"/>
  <c r="D82" i="32"/>
  <c r="D166" i="32"/>
  <c r="D30" i="32"/>
  <c r="D215" i="32"/>
  <c r="D211" i="32"/>
  <c r="D120" i="32"/>
  <c r="D62" i="32"/>
  <c r="D162" i="32"/>
  <c r="D20" i="32"/>
  <c r="D190" i="32"/>
  <c r="D54" i="32"/>
  <c r="D156" i="32"/>
  <c r="D163" i="32"/>
  <c r="D218" i="32"/>
  <c r="D28" i="32"/>
  <c r="D177" i="32"/>
  <c r="D18" i="32"/>
  <c r="D232" i="32"/>
  <c r="D231" i="32"/>
  <c r="D23" i="32"/>
  <c r="D214" i="32"/>
  <c r="D217" i="32"/>
  <c r="D233" i="32"/>
  <c r="D126" i="32"/>
  <c r="D197" i="32"/>
  <c r="D169" i="32"/>
  <c r="D158" i="32"/>
  <c r="D216" i="32"/>
  <c r="D100" i="32"/>
  <c r="D19" i="32"/>
  <c r="D97" i="32"/>
  <c r="D17" i="32"/>
  <c r="D212" i="32"/>
  <c r="D125" i="32"/>
  <c r="D235" i="32"/>
  <c r="D198" i="32"/>
  <c r="D75" i="32"/>
  <c r="D99" i="32"/>
  <c r="D172" i="32"/>
  <c r="D72" i="32"/>
  <c r="D157" i="32"/>
  <c r="D59" i="32"/>
  <c r="D199" i="32"/>
  <c r="D191" i="32"/>
  <c r="D205" i="32"/>
  <c r="D106" i="32"/>
  <c r="D167" i="32"/>
  <c r="D145" i="32"/>
  <c r="D168" i="32"/>
  <c r="D29" i="32"/>
  <c r="D161" i="32"/>
  <c r="D81" i="32"/>
  <c r="D213" i="32"/>
  <c r="D164" i="32"/>
  <c r="D130" i="32"/>
  <c r="D76" i="32"/>
  <c r="D124" i="32"/>
  <c r="D192" i="32"/>
  <c r="D144" i="32"/>
  <c r="D22" i="32"/>
  <c r="D242" i="32"/>
  <c r="D247" i="32"/>
  <c r="D38" i="32"/>
  <c r="D16" i="32"/>
  <c r="F38" i="32"/>
  <c r="F16" i="32"/>
  <c r="M203" i="32"/>
  <c r="F196" i="32"/>
  <c r="E104" i="32"/>
  <c r="F66" i="32"/>
  <c r="M176" i="32"/>
  <c r="F176" i="32"/>
  <c r="F203" i="32"/>
  <c r="E196" i="32"/>
  <c r="M80" i="32"/>
  <c r="E27" i="32"/>
  <c r="E66" i="32"/>
  <c r="M210" i="32"/>
  <c r="M196" i="32"/>
  <c r="E210" i="32"/>
  <c r="M154" i="32"/>
  <c r="F80" i="32"/>
  <c r="E119" i="32"/>
  <c r="M66" i="32"/>
  <c r="F210" i="32"/>
  <c r="E203" i="32"/>
  <c r="D210" i="32"/>
  <c r="D176" i="32"/>
  <c r="D196" i="32"/>
  <c r="D104" i="32"/>
  <c r="E80" i="32"/>
  <c r="D27" i="32"/>
  <c r="E176" i="32"/>
  <c r="M104" i="32"/>
  <c r="F104" i="32"/>
  <c r="F119" i="32"/>
  <c r="E154" i="32"/>
  <c r="D80" i="32"/>
  <c r="F154" i="32"/>
  <c r="D119" i="32"/>
  <c r="D154" i="32"/>
  <c r="D66" i="32"/>
  <c r="D203" i="32"/>
  <c r="M27" i="32"/>
  <c r="F27" i="32"/>
  <c r="G38" i="32"/>
  <c r="G16" i="32"/>
  <c r="H38" i="32"/>
  <c r="H16" i="32"/>
  <c r="G154" i="32"/>
  <c r="H203" i="32"/>
  <c r="G203" i="32"/>
  <c r="G66" i="32"/>
  <c r="G176" i="32"/>
  <c r="G80" i="32"/>
  <c r="H27" i="32"/>
  <c r="G196" i="32"/>
  <c r="H66" i="32"/>
  <c r="H119" i="32"/>
  <c r="H104" i="32"/>
  <c r="H210" i="32"/>
  <c r="H196" i="32"/>
  <c r="G210" i="32"/>
  <c r="G119" i="32"/>
  <c r="H154" i="32"/>
  <c r="G104" i="32"/>
  <c r="H80" i="32"/>
  <c r="G27" i="32"/>
  <c r="M119" i="32"/>
  <c r="H176" i="32"/>
  <c r="E57" i="32"/>
  <c r="D60" i="32"/>
  <c r="E60" i="32"/>
  <c r="E244" i="32"/>
  <c r="D40" i="32"/>
  <c r="E40" i="32"/>
  <c r="D55" i="32"/>
  <c r="E55" i="32"/>
  <c r="E39" i="32"/>
  <c r="F125" i="32"/>
  <c r="E161" i="32"/>
  <c r="F213" i="32"/>
  <c r="F19" i="32"/>
  <c r="E123" i="32"/>
  <c r="E155" i="32"/>
  <c r="F55" i="32"/>
  <c r="E129" i="32"/>
  <c r="F128" i="32"/>
  <c r="E157" i="32"/>
  <c r="F23" i="32"/>
  <c r="E232" i="32"/>
  <c r="E131" i="32"/>
  <c r="F244" i="32"/>
  <c r="E23" i="32"/>
  <c r="F120" i="32"/>
  <c r="F198" i="32"/>
  <c r="E198" i="32"/>
  <c r="F96" i="32"/>
  <c r="F197" i="32"/>
  <c r="F144" i="32"/>
  <c r="F121" i="32"/>
  <c r="F145" i="32"/>
  <c r="E28" i="32"/>
  <c r="E164" i="32"/>
  <c r="F242" i="32"/>
  <c r="F122" i="32"/>
  <c r="E163" i="32"/>
  <c r="E68" i="32"/>
  <c r="F60" i="32"/>
  <c r="E122" i="32"/>
  <c r="E158" i="32"/>
  <c r="F217" i="32"/>
  <c r="F76" i="32"/>
  <c r="F170" i="32"/>
  <c r="E159" i="32"/>
  <c r="E144" i="32"/>
  <c r="F61" i="32"/>
  <c r="F129" i="32"/>
  <c r="E160" i="32"/>
  <c r="E127" i="32"/>
  <c r="F22" i="32"/>
  <c r="F123" i="32"/>
  <c r="E162" i="32"/>
  <c r="E218" i="32"/>
  <c r="F192" i="32"/>
  <c r="F67" i="32"/>
  <c r="E234" i="32"/>
  <c r="E206" i="32"/>
  <c r="F39" i="32"/>
  <c r="F160" i="32"/>
  <c r="E214" i="32"/>
  <c r="E125" i="32"/>
  <c r="F172" i="32"/>
  <c r="F234" i="32"/>
  <c r="F127" i="32"/>
  <c r="E100" i="32"/>
  <c r="F171" i="32"/>
  <c r="F68" i="32"/>
  <c r="E41" i="32"/>
  <c r="E54" i="32"/>
  <c r="E156" i="32"/>
  <c r="F72" i="32"/>
  <c r="F163" i="32"/>
  <c r="F71" i="32"/>
  <c r="F177" i="32"/>
  <c r="F74" i="32"/>
  <c r="E124" i="32"/>
  <c r="E126" i="32"/>
  <c r="E59" i="32"/>
  <c r="F211" i="32"/>
  <c r="F130" i="32"/>
  <c r="E199" i="32"/>
  <c r="F75" i="32"/>
  <c r="F126" i="32"/>
  <c r="E177" i="32"/>
  <c r="E74" i="32"/>
  <c r="F161" i="32"/>
  <c r="E217" i="32"/>
  <c r="F166" i="32"/>
  <c r="F20" i="32"/>
  <c r="F204" i="32"/>
  <c r="E76" i="32"/>
  <c r="F100" i="32"/>
  <c r="F190" i="32"/>
  <c r="E58" i="32"/>
  <c r="E190" i="32"/>
  <c r="F206" i="32"/>
  <c r="F124" i="32"/>
  <c r="F58" i="32"/>
  <c r="F232" i="32"/>
  <c r="E130" i="32"/>
  <c r="E216" i="32"/>
  <c r="E240" i="32"/>
  <c r="F97" i="32"/>
  <c r="F62" i="32"/>
  <c r="F165" i="32"/>
  <c r="F240" i="32"/>
  <c r="F162" i="32"/>
  <c r="F164" i="32"/>
  <c r="F233" i="32"/>
  <c r="F169" i="32"/>
  <c r="E20" i="32"/>
  <c r="E82" i="32"/>
  <c r="E98" i="32"/>
  <c r="E56" i="32"/>
  <c r="E75" i="32"/>
  <c r="E233" i="32"/>
  <c r="E169" i="32"/>
  <c r="E191" i="32"/>
  <c r="E197" i="32"/>
  <c r="F159" i="32"/>
  <c r="F248" i="32"/>
  <c r="F105" i="32"/>
  <c r="F191" i="32"/>
  <c r="F40" i="32"/>
  <c r="E19" i="32"/>
  <c r="E165" i="32"/>
  <c r="E29" i="32"/>
  <c r="E166" i="32"/>
  <c r="E231" i="32"/>
  <c r="E96" i="32"/>
  <c r="E121" i="32"/>
  <c r="E212" i="32"/>
  <c r="F81" i="32"/>
  <c r="F231" i="32"/>
  <c r="F235" i="32"/>
  <c r="F205" i="32"/>
  <c r="F69" i="32"/>
  <c r="F73" i="32"/>
  <c r="F56" i="32"/>
  <c r="F168" i="32"/>
  <c r="E242" i="32"/>
  <c r="E72" i="32"/>
  <c r="E70" i="32"/>
  <c r="E61" i="32"/>
  <c r="E120" i="32"/>
  <c r="E167" i="32"/>
  <c r="E192" i="32"/>
  <c r="E211" i="32"/>
  <c r="E128" i="32"/>
  <c r="F18" i="32"/>
  <c r="F156" i="32"/>
  <c r="F131" i="32"/>
  <c r="F54" i="32"/>
  <c r="E73" i="32"/>
  <c r="E204" i="32"/>
  <c r="E215" i="32"/>
  <c r="E99" i="32"/>
  <c r="E205" i="32"/>
  <c r="E18" i="32"/>
  <c r="F157" i="32"/>
  <c r="F158" i="32"/>
  <c r="F95" i="32"/>
  <c r="F30" i="32"/>
  <c r="F82" i="32"/>
  <c r="F216" i="32"/>
  <c r="F215" i="32"/>
  <c r="F59" i="32"/>
  <c r="F214" i="32"/>
  <c r="E235" i="32"/>
  <c r="E145" i="32"/>
  <c r="E97" i="32"/>
  <c r="E172" i="32"/>
  <c r="E170" i="32"/>
  <c r="E95" i="32"/>
  <c r="E81" i="32"/>
  <c r="E17" i="32"/>
  <c r="F29" i="32"/>
  <c r="F41" i="32"/>
  <c r="F99" i="32"/>
  <c r="F167" i="32"/>
  <c r="F218" i="32"/>
  <c r="E168" i="32"/>
  <c r="E67" i="32"/>
  <c r="E171" i="32"/>
  <c r="F155" i="32"/>
  <c r="F57" i="32"/>
  <c r="F247" i="32"/>
  <c r="F70" i="32"/>
  <c r="F106" i="32"/>
  <c r="F212" i="32"/>
  <c r="F28" i="32"/>
  <c r="F98" i="32"/>
  <c r="F199" i="32"/>
  <c r="E69" i="32"/>
  <c r="E62" i="32"/>
  <c r="E22" i="32"/>
  <c r="E213" i="32"/>
  <c r="E71" i="32"/>
  <c r="E106" i="32"/>
  <c r="E30" i="32"/>
  <c r="E105" i="32"/>
  <c r="E247" i="32"/>
  <c r="F17" i="32"/>
  <c r="M72" i="32"/>
  <c r="M204" i="32"/>
  <c r="M234" i="32"/>
  <c r="G30" i="32"/>
  <c r="M20" i="32"/>
  <c r="H177" i="32"/>
  <c r="G59" i="32"/>
  <c r="M105" i="32"/>
  <c r="G29" i="32"/>
  <c r="H247" i="32"/>
  <c r="M160" i="32"/>
  <c r="G98" i="32"/>
  <c r="M129" i="32"/>
  <c r="H162" i="32"/>
  <c r="G214" i="32"/>
  <c r="M190" i="32"/>
  <c r="H82" i="32"/>
  <c r="G145" i="32"/>
  <c r="G125" i="32"/>
  <c r="M76" i="32"/>
  <c r="H216" i="32"/>
  <c r="G23" i="32"/>
  <c r="G165" i="32"/>
  <c r="M145" i="32"/>
  <c r="M198" i="32"/>
  <c r="M166" i="32"/>
  <c r="M157" i="32"/>
  <c r="M55" i="32"/>
  <c r="M155" i="32"/>
  <c r="H120" i="32"/>
  <c r="H156" i="32"/>
  <c r="G131" i="32"/>
  <c r="G68" i="32"/>
  <c r="M23" i="32"/>
  <c r="M70" i="32"/>
  <c r="G100" i="32"/>
  <c r="G160" i="32"/>
  <c r="H205" i="32"/>
  <c r="M170" i="32"/>
  <c r="M205" i="32"/>
  <c r="M217" i="32"/>
  <c r="G232" i="32"/>
  <c r="H67" i="32"/>
  <c r="H39" i="32"/>
  <c r="G82" i="32"/>
  <c r="G156" i="32"/>
  <c r="G240" i="32"/>
  <c r="G234" i="32"/>
  <c r="M242" i="32"/>
  <c r="H126" i="32"/>
  <c r="H71" i="32"/>
  <c r="M232" i="32"/>
  <c r="M30" i="32"/>
  <c r="M17" i="32"/>
  <c r="M57" i="32"/>
  <c r="G248" i="32"/>
  <c r="H168" i="32"/>
  <c r="H197" i="32"/>
  <c r="M39" i="32"/>
  <c r="M74" i="32"/>
  <c r="M124" i="32"/>
  <c r="G58" i="32"/>
  <c r="G69" i="32"/>
  <c r="H234" i="32"/>
  <c r="H61" i="32"/>
  <c r="M59" i="32"/>
  <c r="G62" i="32"/>
  <c r="G233" i="32"/>
  <c r="G61" i="32"/>
  <c r="G231" i="32"/>
  <c r="H125" i="32"/>
  <c r="H161" i="32"/>
  <c r="G72" i="32"/>
  <c r="M99" i="32"/>
  <c r="M127" i="32"/>
  <c r="M144" i="32"/>
  <c r="M71" i="32"/>
  <c r="G96" i="32"/>
  <c r="H165" i="32"/>
  <c r="H244" i="32"/>
  <c r="H192" i="32"/>
  <c r="M248" i="32"/>
  <c r="G144" i="32"/>
  <c r="M75" i="32"/>
  <c r="G76" i="32"/>
  <c r="G206" i="32"/>
  <c r="G74" i="32"/>
  <c r="H28" i="32"/>
  <c r="H17" i="32"/>
  <c r="H213" i="32"/>
  <c r="G218" i="32"/>
  <c r="G244" i="32"/>
  <c r="M159" i="32"/>
  <c r="M95" i="32"/>
  <c r="G169" i="32"/>
  <c r="M98" i="32"/>
  <c r="M216" i="32"/>
  <c r="M177" i="32"/>
  <c r="M96" i="32"/>
  <c r="H68" i="32"/>
  <c r="H96" i="32"/>
  <c r="H157" i="32"/>
  <c r="H30" i="32"/>
  <c r="G190" i="32"/>
  <c r="G40" i="32"/>
  <c r="M62" i="32"/>
  <c r="G164" i="32"/>
  <c r="M122" i="32"/>
  <c r="M191" i="32"/>
  <c r="M125" i="32"/>
  <c r="G28" i="32"/>
  <c r="G197" i="32"/>
  <c r="H57" i="32"/>
  <c r="H217" i="32"/>
  <c r="H206" i="32"/>
  <c r="H54" i="32"/>
  <c r="H76" i="32"/>
  <c r="G198" i="32"/>
  <c r="H191" i="32"/>
  <c r="G158" i="32"/>
  <c r="G212" i="32"/>
  <c r="G242" i="32"/>
  <c r="H74" i="32"/>
  <c r="G95" i="32"/>
  <c r="M97" i="32"/>
  <c r="M19" i="32"/>
  <c r="H144" i="32"/>
  <c r="M67" i="32"/>
  <c r="G41" i="32"/>
  <c r="G55" i="32"/>
  <c r="H218" i="32"/>
  <c r="M165" i="32"/>
  <c r="G56" i="32"/>
  <c r="H23" i="32"/>
  <c r="M120" i="32"/>
  <c r="M206" i="32"/>
  <c r="H95" i="32"/>
  <c r="G73" i="32"/>
  <c r="M211" i="32"/>
  <c r="H158" i="32"/>
  <c r="M60" i="32"/>
  <c r="M235" i="32"/>
  <c r="H190" i="32"/>
  <c r="H59" i="32"/>
  <c r="G163" i="32"/>
  <c r="M164" i="32"/>
  <c r="G167" i="32"/>
  <c r="H233" i="32"/>
  <c r="G54" i="32"/>
  <c r="G192" i="32"/>
  <c r="G99" i="32"/>
  <c r="M131" i="32"/>
  <c r="G191" i="32"/>
  <c r="G124" i="32"/>
  <c r="G130" i="32"/>
  <c r="G17" i="32"/>
  <c r="G215" i="32"/>
  <c r="G128" i="32"/>
  <c r="H105" i="32"/>
  <c r="H242" i="32"/>
  <c r="H170" i="32"/>
  <c r="H100" i="32"/>
  <c r="G120" i="32"/>
  <c r="M162" i="32"/>
  <c r="G75" i="32"/>
  <c r="M69" i="32"/>
  <c r="M215" i="32"/>
  <c r="H166" i="32"/>
  <c r="H41" i="32"/>
  <c r="H20" i="32"/>
  <c r="H171" i="32"/>
  <c r="H231" i="32"/>
  <c r="H172" i="32"/>
  <c r="H199" i="32"/>
  <c r="H60" i="32"/>
  <c r="H58" i="32"/>
  <c r="G213" i="32"/>
  <c r="M172" i="32"/>
  <c r="G67" i="32"/>
  <c r="M171" i="32"/>
  <c r="M156" i="32"/>
  <c r="G204" i="32"/>
  <c r="G157" i="32"/>
  <c r="G106" i="32"/>
  <c r="M163" i="32"/>
  <c r="G122" i="32"/>
  <c r="M61" i="32"/>
  <c r="M161" i="32"/>
  <c r="M123" i="32"/>
  <c r="H29" i="32"/>
  <c r="H40" i="32"/>
  <c r="H62" i="32"/>
  <c r="H130" i="32"/>
  <c r="H75" i="32"/>
  <c r="H128" i="32"/>
  <c r="H121" i="32"/>
  <c r="H212" i="32"/>
  <c r="M121" i="32"/>
  <c r="G235" i="32"/>
  <c r="M18" i="32"/>
  <c r="M82" i="32"/>
  <c r="G168" i="32"/>
  <c r="G127" i="32"/>
  <c r="M231" i="32"/>
  <c r="G166" i="32"/>
  <c r="M58" i="32"/>
  <c r="G199" i="32"/>
  <c r="G81" i="32"/>
  <c r="G162" i="32"/>
  <c r="G19" i="32"/>
  <c r="G159" i="32"/>
  <c r="M106" i="32"/>
  <c r="G70" i="32"/>
  <c r="G18" i="32"/>
  <c r="M167" i="32"/>
  <c r="H155" i="32"/>
  <c r="H211" i="32"/>
  <c r="H73" i="32"/>
  <c r="H160" i="32"/>
  <c r="M22" i="32"/>
  <c r="H97" i="32"/>
  <c r="H69" i="32"/>
  <c r="H240" i="32"/>
  <c r="H18" i="32"/>
  <c r="H127" i="32"/>
  <c r="G170" i="32"/>
  <c r="M54" i="32"/>
  <c r="M158" i="32"/>
  <c r="M192" i="32"/>
  <c r="M244" i="32"/>
  <c r="G171" i="32"/>
  <c r="M240" i="32"/>
  <c r="M233" i="32"/>
  <c r="M212" i="32"/>
  <c r="G20" i="32"/>
  <c r="M169" i="32"/>
  <c r="G105" i="32"/>
  <c r="G123" i="32"/>
  <c r="G97" i="32"/>
  <c r="M29" i="32"/>
  <c r="G172" i="32"/>
  <c r="H167" i="32"/>
  <c r="H124" i="32"/>
  <c r="H248" i="32"/>
  <c r="H55" i="32"/>
  <c r="H198" i="32"/>
  <c r="H214" i="32"/>
  <c r="H99" i="32"/>
  <c r="H70" i="32"/>
  <c r="H169" i="32"/>
  <c r="G126" i="32"/>
  <c r="M213" i="32"/>
  <c r="M126" i="32"/>
  <c r="G121" i="32"/>
  <c r="M40" i="32"/>
  <c r="G247" i="32"/>
  <c r="M28" i="32"/>
  <c r="G71" i="32"/>
  <c r="G217" i="32"/>
  <c r="G177" i="32"/>
  <c r="G129" i="32"/>
  <c r="M214" i="32"/>
  <c r="M130" i="32"/>
  <c r="G216" i="32"/>
  <c r="G39" i="32"/>
  <c r="M197" i="32"/>
  <c r="H123" i="32"/>
  <c r="H122" i="32"/>
  <c r="H164" i="32"/>
  <c r="H22" i="32"/>
  <c r="H81" i="32"/>
  <c r="H72" i="32"/>
  <c r="H145" i="32"/>
  <c r="H204" i="32"/>
  <c r="G57" i="32"/>
  <c r="M128" i="32"/>
  <c r="M218" i="32"/>
  <c r="G22" i="32"/>
  <c r="G211" i="32"/>
  <c r="M168" i="32"/>
  <c r="M100" i="32"/>
  <c r="M68" i="32"/>
  <c r="M81" i="32"/>
  <c r="M247" i="32"/>
  <c r="M41" i="32"/>
  <c r="M199" i="32"/>
  <c r="G161" i="32"/>
  <c r="M73" i="32"/>
  <c r="G155" i="32"/>
  <c r="G60" i="32"/>
  <c r="M56" i="32"/>
  <c r="G205" i="32"/>
  <c r="H106" i="32"/>
  <c r="H56" i="32"/>
  <c r="H232" i="32"/>
  <c r="H131" i="32"/>
  <c r="H129" i="32"/>
  <c r="H163" i="32"/>
  <c r="H159" i="32"/>
  <c r="H98" i="32"/>
  <c r="H215" i="32"/>
  <c r="H19" i="32"/>
  <c r="H235" i="32"/>
  <c r="N119" i="32" l="1"/>
  <c r="N38" i="32"/>
  <c r="P38" i="32" s="1"/>
  <c r="N231" i="32"/>
  <c r="P231" i="32" s="1"/>
  <c r="G229" i="10" s="1"/>
  <c r="H229" i="10" s="1"/>
  <c r="D257" i="27" s="1"/>
  <c r="E257" i="27" s="1"/>
  <c r="N240" i="32"/>
  <c r="P240" i="32" s="1"/>
  <c r="G238" i="10" s="1"/>
  <c r="H238" i="10" s="1"/>
  <c r="C33" i="12" s="1"/>
  <c r="N16" i="32"/>
  <c r="N58" i="32"/>
  <c r="P58" i="32" s="1"/>
  <c r="G57" i="10" s="1"/>
  <c r="H57" i="10" s="1"/>
  <c r="D57" i="27" s="1"/>
  <c r="E57" i="27" s="1"/>
  <c r="G236" i="32"/>
  <c r="D31" i="32"/>
  <c r="N131" i="32"/>
  <c r="P131" i="32" s="1"/>
  <c r="G142" i="10" s="1"/>
  <c r="H142" i="10" s="1"/>
  <c r="D142" i="27" s="1"/>
  <c r="E142" i="27" s="1"/>
  <c r="F31" i="32"/>
  <c r="D101" i="32"/>
  <c r="M107" i="32"/>
  <c r="E107" i="32"/>
  <c r="M31" i="32"/>
  <c r="N210" i="32"/>
  <c r="P210" i="32" s="1"/>
  <c r="G208" i="10" s="1"/>
  <c r="H208" i="10" s="1"/>
  <c r="D77" i="32"/>
  <c r="N159" i="32"/>
  <c r="P159" i="32" s="1"/>
  <c r="G158" i="10" s="1"/>
  <c r="H158" i="10" s="1"/>
  <c r="D170" i="27" s="1"/>
  <c r="E170" i="27" s="1"/>
  <c r="H193" i="32"/>
  <c r="D200" i="32"/>
  <c r="N55" i="32"/>
  <c r="P55" i="32" s="1"/>
  <c r="G54" i="10" s="1"/>
  <c r="H54" i="10" s="1"/>
  <c r="D54" i="27" s="1"/>
  <c r="E54" i="27" s="1"/>
  <c r="N176" i="32"/>
  <c r="P176" i="32" s="1"/>
  <c r="N73" i="32"/>
  <c r="P73" i="32" s="1"/>
  <c r="G72" i="10" s="1"/>
  <c r="H72" i="10" s="1"/>
  <c r="D84" i="27" s="1"/>
  <c r="E84" i="27" s="1"/>
  <c r="N67" i="32"/>
  <c r="P67" i="32" s="1"/>
  <c r="G66" i="10" s="1"/>
  <c r="H66" i="10" s="1"/>
  <c r="D78" i="27" s="1"/>
  <c r="E78" i="27" s="1"/>
  <c r="N22" i="32"/>
  <c r="P22" i="32" s="1"/>
  <c r="G21" i="10" s="1"/>
  <c r="H21" i="10" s="1"/>
  <c r="D21" i="27" s="1"/>
  <c r="E21" i="27" s="1"/>
  <c r="N171" i="32"/>
  <c r="P171" i="32" s="1"/>
  <c r="G170" i="10" s="1"/>
  <c r="H170" i="10" s="1"/>
  <c r="D195" i="27" s="1"/>
  <c r="E195" i="27" s="1"/>
  <c r="F77" i="32"/>
  <c r="G147" i="32"/>
  <c r="M193" i="32"/>
  <c r="N218" i="32"/>
  <c r="P218" i="32" s="1"/>
  <c r="G228" i="10" s="1"/>
  <c r="H228" i="10" s="1"/>
  <c r="D256" i="27" s="1"/>
  <c r="E256" i="27" s="1"/>
  <c r="N166" i="32"/>
  <c r="P166" i="32" s="1"/>
  <c r="G165" i="10" s="1"/>
  <c r="H165" i="10" s="1"/>
  <c r="D177" i="27" s="1"/>
  <c r="E177" i="27" s="1"/>
  <c r="F173" i="32"/>
  <c r="N160" i="32"/>
  <c r="P160" i="32" s="1"/>
  <c r="G159" i="10" s="1"/>
  <c r="H159" i="10" s="1"/>
  <c r="D171" i="27" s="1"/>
  <c r="E171" i="27" s="1"/>
  <c r="N196" i="32"/>
  <c r="P196" i="32" s="1"/>
  <c r="N204" i="32"/>
  <c r="P204" i="32" s="1"/>
  <c r="G202" i="10" s="1"/>
  <c r="H202" i="10" s="1"/>
  <c r="D229" i="27" s="1"/>
  <c r="E229" i="27" s="1"/>
  <c r="G21" i="32"/>
  <c r="G24" i="32" s="1"/>
  <c r="N100" i="32"/>
  <c r="P100" i="32" s="1"/>
  <c r="G99" i="10" s="1"/>
  <c r="H99" i="10" s="1"/>
  <c r="D99" i="27" s="1"/>
  <c r="E99" i="27" s="1"/>
  <c r="E207" i="32"/>
  <c r="N104" i="32"/>
  <c r="P104" i="32" s="1"/>
  <c r="N191" i="32"/>
  <c r="P191" i="32" s="1"/>
  <c r="G189" i="10" s="1"/>
  <c r="H189" i="10" s="1"/>
  <c r="D203" i="27" s="1"/>
  <c r="E203" i="27" s="1"/>
  <c r="H77" i="32"/>
  <c r="N192" i="32"/>
  <c r="P192" i="32" s="1"/>
  <c r="G190" i="10" s="1"/>
  <c r="H190" i="10" s="1"/>
  <c r="D204" i="27" s="1"/>
  <c r="E204" i="27" s="1"/>
  <c r="N168" i="32"/>
  <c r="P168" i="32" s="1"/>
  <c r="G167" i="10" s="1"/>
  <c r="H167" i="10" s="1"/>
  <c r="D192" i="27" s="1"/>
  <c r="E192" i="27" s="1"/>
  <c r="N169" i="32"/>
  <c r="P169" i="32" s="1"/>
  <c r="G168" i="10" s="1"/>
  <c r="H168" i="10" s="1"/>
  <c r="D193" i="27" s="1"/>
  <c r="E193" i="27" s="1"/>
  <c r="N155" i="32"/>
  <c r="P155" i="32" s="1"/>
  <c r="G154" i="10" s="1"/>
  <c r="H154" i="10" s="1"/>
  <c r="D166" i="27" s="1"/>
  <c r="E166" i="27" s="1"/>
  <c r="N99" i="32"/>
  <c r="P99" i="32" s="1"/>
  <c r="G98" i="10" s="1"/>
  <c r="H98" i="10" s="1"/>
  <c r="D98" i="27" s="1"/>
  <c r="E98" i="27" s="1"/>
  <c r="H63" i="32"/>
  <c r="N41" i="32"/>
  <c r="P41" i="32" s="1"/>
  <c r="G40" i="10" s="1"/>
  <c r="H40" i="10" s="1"/>
  <c r="D52" i="27" s="1"/>
  <c r="E52" i="27" s="1"/>
  <c r="M236" i="32"/>
  <c r="M21" i="32"/>
  <c r="M24" i="32" s="1"/>
  <c r="M77" i="32"/>
  <c r="N62" i="32"/>
  <c r="P62" i="32" s="1"/>
  <c r="G61" i="10" s="1"/>
  <c r="H61" i="10" s="1"/>
  <c r="D61" i="27" s="1"/>
  <c r="E61" i="27" s="1"/>
  <c r="N54" i="32"/>
  <c r="P54" i="32" s="1"/>
  <c r="G53" i="10" s="1"/>
  <c r="H53" i="10" s="1"/>
  <c r="D53" i="27" s="1"/>
  <c r="E53" i="27" s="1"/>
  <c r="G207" i="32"/>
  <c r="G173" i="32"/>
  <c r="E77" i="32"/>
  <c r="N106" i="32"/>
  <c r="P106" i="32" s="1"/>
  <c r="G105" i="10" s="1"/>
  <c r="H105" i="10" s="1"/>
  <c r="D117" i="27" s="1"/>
  <c r="E117" i="27" s="1"/>
  <c r="N18" i="32"/>
  <c r="P18" i="32" s="1"/>
  <c r="G17" i="10" s="1"/>
  <c r="H17" i="10" s="1"/>
  <c r="D17" i="27" s="1"/>
  <c r="E17" i="27" s="1"/>
  <c r="N80" i="32"/>
  <c r="P80" i="32" s="1"/>
  <c r="D193" i="32"/>
  <c r="E31" i="32"/>
  <c r="N157" i="32"/>
  <c r="P157" i="32" s="1"/>
  <c r="G156" i="10" s="1"/>
  <c r="H156" i="10" s="1"/>
  <c r="D168" i="27" s="1"/>
  <c r="E168" i="27" s="1"/>
  <c r="F147" i="32"/>
  <c r="H31" i="32"/>
  <c r="N97" i="32"/>
  <c r="P97" i="32" s="1"/>
  <c r="G96" i="10" s="1"/>
  <c r="H96" i="10" s="1"/>
  <c r="D96" i="27" s="1"/>
  <c r="E96" i="27" s="1"/>
  <c r="N198" i="32"/>
  <c r="P198" i="32" s="1"/>
  <c r="G196" i="10" s="1"/>
  <c r="H196" i="10" s="1"/>
  <c r="D210" i="27" s="1"/>
  <c r="E210" i="27" s="1"/>
  <c r="H107" i="32"/>
  <c r="M147" i="32"/>
  <c r="N167" i="32"/>
  <c r="P167" i="32" s="1"/>
  <c r="G166" i="10" s="1"/>
  <c r="H166" i="10" s="1"/>
  <c r="D178" i="27" s="1"/>
  <c r="E178" i="27" s="1"/>
  <c r="N233" i="32"/>
  <c r="P233" i="32" s="1"/>
  <c r="G231" i="10" s="1"/>
  <c r="H231" i="10" s="1"/>
  <c r="D259" i="27" s="1"/>
  <c r="E259" i="27" s="1"/>
  <c r="H207" i="32"/>
  <c r="N56" i="32"/>
  <c r="P56" i="32" s="1"/>
  <c r="G55" i="10" s="1"/>
  <c r="H55" i="10" s="1"/>
  <c r="D55" i="27" s="1"/>
  <c r="E55" i="27" s="1"/>
  <c r="G193" i="32"/>
  <c r="G31" i="32"/>
  <c r="G200" i="32"/>
  <c r="D236" i="32"/>
  <c r="D21" i="32"/>
  <c r="D24" i="32" s="1"/>
  <c r="N71" i="32"/>
  <c r="P71" i="32" s="1"/>
  <c r="G70" i="10" s="1"/>
  <c r="H70" i="10" s="1"/>
  <c r="D82" i="27" s="1"/>
  <c r="E82" i="27" s="1"/>
  <c r="F101" i="32"/>
  <c r="D63" i="32"/>
  <c r="N235" i="32"/>
  <c r="P235" i="32" s="1"/>
  <c r="G233" i="10" s="1"/>
  <c r="H233" i="10" s="1"/>
  <c r="D261" i="27" s="1"/>
  <c r="E261" i="27" s="1"/>
  <c r="N120" i="32"/>
  <c r="P120" i="32" s="1"/>
  <c r="G119" i="10" s="1"/>
  <c r="H119" i="10" s="1"/>
  <c r="D131" i="27" s="1"/>
  <c r="E131" i="27" s="1"/>
  <c r="N74" i="32"/>
  <c r="P74" i="32" s="1"/>
  <c r="G73" i="10" s="1"/>
  <c r="H73" i="10" s="1"/>
  <c r="D85" i="27" s="1"/>
  <c r="E85" i="27" s="1"/>
  <c r="N125" i="32"/>
  <c r="P125" i="32" s="1"/>
  <c r="G124" i="10" s="1"/>
  <c r="H124" i="10" s="1"/>
  <c r="D136" i="27" s="1"/>
  <c r="E136" i="27" s="1"/>
  <c r="N123" i="32"/>
  <c r="P123" i="32" s="1"/>
  <c r="G122" i="10" s="1"/>
  <c r="H122" i="10" s="1"/>
  <c r="D134" i="27" s="1"/>
  <c r="E134" i="27" s="1"/>
  <c r="H200" i="32"/>
  <c r="E173" i="32"/>
  <c r="E236" i="32"/>
  <c r="N20" i="32"/>
  <c r="P20" i="32" s="1"/>
  <c r="G19" i="10" s="1"/>
  <c r="H19" i="10" s="1"/>
  <c r="D19" i="27" s="1"/>
  <c r="E19" i="27" s="1"/>
  <c r="N215" i="32"/>
  <c r="P215" i="32" s="1"/>
  <c r="G225" i="10" s="1"/>
  <c r="H225" i="10" s="1"/>
  <c r="D240" i="27" s="1"/>
  <c r="E240" i="27" s="1"/>
  <c r="N122" i="32"/>
  <c r="P122" i="32" s="1"/>
  <c r="G121" i="10" s="1"/>
  <c r="H121" i="10" s="1"/>
  <c r="D133" i="27" s="1"/>
  <c r="E133" i="27" s="1"/>
  <c r="E63" i="32"/>
  <c r="E21" i="32"/>
  <c r="E24" i="32" s="1"/>
  <c r="M200" i="32"/>
  <c r="N98" i="32"/>
  <c r="P98" i="32" s="1"/>
  <c r="G97" i="10" s="1"/>
  <c r="H97" i="10" s="1"/>
  <c r="D97" i="27" s="1"/>
  <c r="E97" i="27" s="1"/>
  <c r="N232" i="32"/>
  <c r="P232" i="32" s="1"/>
  <c r="G230" i="10" s="1"/>
  <c r="H230" i="10" s="1"/>
  <c r="D258" i="27" s="1"/>
  <c r="E258" i="27" s="1"/>
  <c r="N66" i="32"/>
  <c r="E193" i="32"/>
  <c r="F236" i="32"/>
  <c r="F200" i="32"/>
  <c r="N212" i="32"/>
  <c r="P212" i="32" s="1"/>
  <c r="G210" i="10" s="1"/>
  <c r="H210" i="10" s="1"/>
  <c r="D237" i="27" s="1"/>
  <c r="E237" i="27" s="1"/>
  <c r="N170" i="32"/>
  <c r="P170" i="32" s="1"/>
  <c r="G169" i="10" s="1"/>
  <c r="H169" i="10" s="1"/>
  <c r="D194" i="27" s="1"/>
  <c r="E194" i="27" s="1"/>
  <c r="N57" i="32"/>
  <c r="P57" i="32" s="1"/>
  <c r="G56" i="10" s="1"/>
  <c r="H56" i="10" s="1"/>
  <c r="D56" i="27" s="1"/>
  <c r="E56" i="27" s="1"/>
  <c r="M173" i="32"/>
  <c r="F193" i="32"/>
  <c r="D207" i="32"/>
  <c r="N247" i="32"/>
  <c r="P247" i="32" s="1"/>
  <c r="G245" i="10" s="1"/>
  <c r="H245" i="10" s="1"/>
  <c r="F107" i="32"/>
  <c r="N105" i="32"/>
  <c r="P105" i="32" s="1"/>
  <c r="G104" i="10" s="1"/>
  <c r="H104" i="10" s="1"/>
  <c r="D116" i="27" s="1"/>
  <c r="E116" i="27" s="1"/>
  <c r="N144" i="32"/>
  <c r="P144" i="32" s="1"/>
  <c r="G143" i="10" s="1"/>
  <c r="H143" i="10" s="1"/>
  <c r="D143" i="27" s="1"/>
  <c r="E143" i="27" s="1"/>
  <c r="N76" i="32"/>
  <c r="P76" i="32" s="1"/>
  <c r="G75" i="10" s="1"/>
  <c r="H75" i="10" s="1"/>
  <c r="D87" i="27" s="1"/>
  <c r="E87" i="27" s="1"/>
  <c r="N156" i="32"/>
  <c r="P156" i="32" s="1"/>
  <c r="G155" i="10" s="1"/>
  <c r="H155" i="10" s="1"/>
  <c r="D167" i="27" s="1"/>
  <c r="E167" i="27" s="1"/>
  <c r="N129" i="32"/>
  <c r="P129" i="32" s="1"/>
  <c r="G128" i="10" s="1"/>
  <c r="H128" i="10" s="1"/>
  <c r="D140" i="27" s="1"/>
  <c r="E140" i="27" s="1"/>
  <c r="N216" i="32"/>
  <c r="P216" i="32" s="1"/>
  <c r="G226" i="10" s="1"/>
  <c r="H226" i="10" s="1"/>
  <c r="D254" i="27" s="1"/>
  <c r="E254" i="27" s="1"/>
  <c r="E200" i="32"/>
  <c r="N23" i="32"/>
  <c r="P23" i="32" s="1"/>
  <c r="G22" i="10" s="1"/>
  <c r="H22" i="10" s="1"/>
  <c r="D22" i="27" s="1"/>
  <c r="E22" i="27" s="1"/>
  <c r="N27" i="32"/>
  <c r="N172" i="32"/>
  <c r="P172" i="32" s="1"/>
  <c r="G171" i="10" s="1"/>
  <c r="H171" i="10" s="1"/>
  <c r="D196" i="27" s="1"/>
  <c r="E196" i="27" s="1"/>
  <c r="N126" i="32"/>
  <c r="P126" i="32" s="1"/>
  <c r="G125" i="10" s="1"/>
  <c r="H125" i="10" s="1"/>
  <c r="D137" i="27" s="1"/>
  <c r="E137" i="27" s="1"/>
  <c r="G107" i="32"/>
  <c r="N154" i="32"/>
  <c r="F63" i="32"/>
  <c r="N242" i="32"/>
  <c r="P242" i="32" s="1"/>
  <c r="G240" i="10" s="1"/>
  <c r="H240" i="10" s="1"/>
  <c r="M101" i="32"/>
  <c r="N124" i="32"/>
  <c r="P124" i="32" s="1"/>
  <c r="G123" i="10" s="1"/>
  <c r="H123" i="10" s="1"/>
  <c r="D135" i="27" s="1"/>
  <c r="E135" i="27" s="1"/>
  <c r="N145" i="32"/>
  <c r="P145" i="32" s="1"/>
  <c r="G144" i="10" s="1"/>
  <c r="H144" i="10" s="1"/>
  <c r="D144" i="27" s="1"/>
  <c r="E144" i="27" s="1"/>
  <c r="N199" i="32"/>
  <c r="P199" i="32" s="1"/>
  <c r="G197" i="10" s="1"/>
  <c r="H197" i="10" s="1"/>
  <c r="D211" i="27" s="1"/>
  <c r="E211" i="27" s="1"/>
  <c r="N206" i="32"/>
  <c r="P206" i="32" s="1"/>
  <c r="G204" i="10" s="1"/>
  <c r="H204" i="10" s="1"/>
  <c r="D231" i="27" s="1"/>
  <c r="E231" i="27" s="1"/>
  <c r="M63" i="32"/>
  <c r="G101" i="32"/>
  <c r="H236" i="32"/>
  <c r="F21" i="32"/>
  <c r="F24" i="32" s="1"/>
  <c r="N244" i="32"/>
  <c r="P244" i="32" s="1"/>
  <c r="G242" i="10" s="1"/>
  <c r="H242" i="10" s="1"/>
  <c r="N60" i="32"/>
  <c r="P60" i="32" s="1"/>
  <c r="G59" i="10" s="1"/>
  <c r="H59" i="10" s="1"/>
  <c r="D59" i="27" s="1"/>
  <c r="E59" i="27" s="1"/>
  <c r="N39" i="32"/>
  <c r="P39" i="32" s="1"/>
  <c r="G38" i="10" s="1"/>
  <c r="H38" i="10" s="1"/>
  <c r="D50" i="27" s="1"/>
  <c r="E50" i="27" s="1"/>
  <c r="H147" i="32"/>
  <c r="N213" i="32"/>
  <c r="P213" i="32" s="1"/>
  <c r="G211" i="10" s="1"/>
  <c r="H211" i="10" s="1"/>
  <c r="D238" i="27" s="1"/>
  <c r="E238" i="27" s="1"/>
  <c r="N128" i="32"/>
  <c r="P128" i="32" s="1"/>
  <c r="G127" i="10" s="1"/>
  <c r="H127" i="10" s="1"/>
  <c r="D139" i="27" s="1"/>
  <c r="E139" i="27" s="1"/>
  <c r="H21" i="32"/>
  <c r="H24" i="32" s="1"/>
  <c r="E101" i="32"/>
  <c r="N81" i="32"/>
  <c r="P81" i="32" s="1"/>
  <c r="G80" i="10" s="1"/>
  <c r="H80" i="10" s="1"/>
  <c r="D92" i="27" s="1"/>
  <c r="E92" i="27" s="1"/>
  <c r="N17" i="32"/>
  <c r="P17" i="32" s="1"/>
  <c r="G16" i="10" s="1"/>
  <c r="H16" i="10" s="1"/>
  <c r="D16" i="27" s="1"/>
  <c r="E16" i="27" s="1"/>
  <c r="N40" i="32"/>
  <c r="P40" i="32" s="1"/>
  <c r="G39" i="10" s="1"/>
  <c r="H39" i="10" s="1"/>
  <c r="D51" i="27" s="1"/>
  <c r="E51" i="27" s="1"/>
  <c r="H173" i="32"/>
  <c r="N121" i="32"/>
  <c r="P121" i="32" s="1"/>
  <c r="G120" i="10" s="1"/>
  <c r="H120" i="10" s="1"/>
  <c r="D132" i="27" s="1"/>
  <c r="E132" i="27" s="1"/>
  <c r="G77" i="32"/>
  <c r="N161" i="32"/>
  <c r="P161" i="32" s="1"/>
  <c r="G160" i="10" s="1"/>
  <c r="H160" i="10" s="1"/>
  <c r="D172" i="27" s="1"/>
  <c r="E172" i="27" s="1"/>
  <c r="H101" i="32"/>
  <c r="G63" i="32"/>
  <c r="D107" i="32"/>
  <c r="E147" i="32"/>
  <c r="N214" i="32"/>
  <c r="P214" i="32" s="1"/>
  <c r="G212" i="10" s="1"/>
  <c r="H212" i="10" s="1"/>
  <c r="D239" i="27" s="1"/>
  <c r="E239" i="27" s="1"/>
  <c r="N177" i="32"/>
  <c r="P177" i="32" s="1"/>
  <c r="G187" i="10" s="1"/>
  <c r="H187" i="10" s="1"/>
  <c r="D201" i="27" s="1"/>
  <c r="E201" i="27" s="1"/>
  <c r="N61" i="32"/>
  <c r="P61" i="32" s="1"/>
  <c r="G60" i="10" s="1"/>
  <c r="H60" i="10" s="1"/>
  <c r="D60" i="27" s="1"/>
  <c r="E60" i="27" s="1"/>
  <c r="N164" i="32"/>
  <c r="P164" i="32" s="1"/>
  <c r="G163" i="10" s="1"/>
  <c r="H163" i="10" s="1"/>
  <c r="D175" i="27" s="1"/>
  <c r="E175" i="27" s="1"/>
  <c r="N72" i="32"/>
  <c r="P72" i="32" s="1"/>
  <c r="G71" i="10" s="1"/>
  <c r="H71" i="10" s="1"/>
  <c r="D83" i="27" s="1"/>
  <c r="E83" i="27" s="1"/>
  <c r="N127" i="32"/>
  <c r="P127" i="32" s="1"/>
  <c r="G126" i="10" s="1"/>
  <c r="H126" i="10" s="1"/>
  <c r="D138" i="27" s="1"/>
  <c r="E138" i="27" s="1"/>
  <c r="N70" i="32"/>
  <c r="P70" i="32" s="1"/>
  <c r="G69" i="10" s="1"/>
  <c r="H69" i="10" s="1"/>
  <c r="D81" i="27" s="1"/>
  <c r="E81" i="27" s="1"/>
  <c r="N197" i="32"/>
  <c r="P197" i="32" s="1"/>
  <c r="G195" i="10" s="1"/>
  <c r="H195" i="10" s="1"/>
  <c r="D209" i="27" s="1"/>
  <c r="E209" i="27" s="1"/>
  <c r="N163" i="32"/>
  <c r="P163" i="32" s="1"/>
  <c r="G162" i="10" s="1"/>
  <c r="H162" i="10" s="1"/>
  <c r="D174" i="27" s="1"/>
  <c r="E174" i="27" s="1"/>
  <c r="N82" i="32"/>
  <c r="P82" i="32" s="1"/>
  <c r="G93" i="10" s="1"/>
  <c r="H93" i="10" s="1"/>
  <c r="D93" i="27" s="1"/>
  <c r="E93" i="27" s="1"/>
  <c r="N68" i="32"/>
  <c r="P68" i="32" s="1"/>
  <c r="G67" i="10" s="1"/>
  <c r="H67" i="10" s="1"/>
  <c r="D79" i="27" s="1"/>
  <c r="E79" i="27" s="1"/>
  <c r="N96" i="32"/>
  <c r="P96" i="32" s="1"/>
  <c r="G95" i="10" s="1"/>
  <c r="H95" i="10" s="1"/>
  <c r="D95" i="27" s="1"/>
  <c r="E95" i="27" s="1"/>
  <c r="N248" i="32"/>
  <c r="P248" i="32" s="1"/>
  <c r="G246" i="10" s="1"/>
  <c r="H246" i="10" s="1"/>
  <c r="N234" i="32"/>
  <c r="P234" i="32" s="1"/>
  <c r="G232" i="10" s="1"/>
  <c r="H232" i="10" s="1"/>
  <c r="D260" i="27" s="1"/>
  <c r="E260" i="27" s="1"/>
  <c r="D173" i="32"/>
  <c r="N217" i="32"/>
  <c r="P217" i="32" s="1"/>
  <c r="G227" i="10" s="1"/>
  <c r="H227" i="10" s="1"/>
  <c r="D255" i="27" s="1"/>
  <c r="E255" i="27" s="1"/>
  <c r="N190" i="32"/>
  <c r="P190" i="32" s="1"/>
  <c r="G188" i="10" s="1"/>
  <c r="H188" i="10" s="1"/>
  <c r="D202" i="27" s="1"/>
  <c r="E202" i="27" s="1"/>
  <c r="N69" i="32"/>
  <c r="P69" i="32" s="1"/>
  <c r="G68" i="10" s="1"/>
  <c r="H68" i="10" s="1"/>
  <c r="D80" i="27" s="1"/>
  <c r="E80" i="27" s="1"/>
  <c r="N29" i="32"/>
  <c r="P29" i="32" s="1"/>
  <c r="G28" i="10" s="1"/>
  <c r="H28" i="10" s="1"/>
  <c r="D28" i="27" s="1"/>
  <c r="E28" i="27" s="1"/>
  <c r="N75" i="32"/>
  <c r="P75" i="32" s="1"/>
  <c r="G74" i="10" s="1"/>
  <c r="H74" i="10" s="1"/>
  <c r="D86" i="27" s="1"/>
  <c r="E86" i="27" s="1"/>
  <c r="N95" i="32"/>
  <c r="P95" i="32" s="1"/>
  <c r="G94" i="10" s="1"/>
  <c r="H94" i="10" s="1"/>
  <c r="D94" i="27" s="1"/>
  <c r="E94" i="27" s="1"/>
  <c r="N165" i="32"/>
  <c r="P165" i="32" s="1"/>
  <c r="G164" i="10" s="1"/>
  <c r="H164" i="10" s="1"/>
  <c r="D176" i="27" s="1"/>
  <c r="E176" i="27" s="1"/>
  <c r="D147" i="32"/>
  <c r="N205" i="32"/>
  <c r="P205" i="32" s="1"/>
  <c r="G203" i="10" s="1"/>
  <c r="H203" i="10" s="1"/>
  <c r="D230" i="27" s="1"/>
  <c r="E230" i="27" s="1"/>
  <c r="N19" i="32"/>
  <c r="P19" i="32" s="1"/>
  <c r="G18" i="10" s="1"/>
  <c r="H18" i="10" s="1"/>
  <c r="D18" i="27" s="1"/>
  <c r="E18" i="27" s="1"/>
  <c r="M207" i="32"/>
  <c r="N59" i="32"/>
  <c r="P59" i="32" s="1"/>
  <c r="G58" i="10" s="1"/>
  <c r="H58" i="10" s="1"/>
  <c r="D58" i="27" s="1"/>
  <c r="E58" i="27" s="1"/>
  <c r="N211" i="32"/>
  <c r="P211" i="32" s="1"/>
  <c r="G209" i="10" s="1"/>
  <c r="H209" i="10" s="1"/>
  <c r="D236" i="27" s="1"/>
  <c r="E236" i="27" s="1"/>
  <c r="N162" i="32"/>
  <c r="P162" i="32" s="1"/>
  <c r="G161" i="10" s="1"/>
  <c r="H161" i="10" s="1"/>
  <c r="D173" i="27" s="1"/>
  <c r="E173" i="27" s="1"/>
  <c r="N203" i="32"/>
  <c r="F207" i="32"/>
  <c r="N130" i="32"/>
  <c r="P130" i="32" s="1"/>
  <c r="G141" i="10" s="1"/>
  <c r="H141" i="10" s="1"/>
  <c r="D141" i="27" s="1"/>
  <c r="E141" i="27" s="1"/>
  <c r="N158" i="32"/>
  <c r="P158" i="32" s="1"/>
  <c r="G157" i="10" s="1"/>
  <c r="H157" i="10" s="1"/>
  <c r="D169" i="27" s="1"/>
  <c r="E169" i="27" s="1"/>
  <c r="N28" i="32"/>
  <c r="P28" i="32" s="1"/>
  <c r="G27" i="10" s="1"/>
  <c r="H27" i="10" s="1"/>
  <c r="D27" i="27" s="1"/>
  <c r="E27" i="27" s="1"/>
  <c r="N30" i="32"/>
  <c r="P30" i="32" s="1"/>
  <c r="G29" i="10" s="1"/>
  <c r="H29" i="10" s="1"/>
  <c r="D29" i="27" s="1"/>
  <c r="E29" i="27" s="1"/>
  <c r="H116" i="32" l="1"/>
  <c r="H238" i="32" s="1"/>
  <c r="F116" i="32"/>
  <c r="F238" i="32" s="1"/>
  <c r="E116" i="32"/>
  <c r="E238" i="32" s="1"/>
  <c r="M116" i="32"/>
  <c r="M238" i="32" s="1"/>
  <c r="D116" i="32"/>
  <c r="D238" i="32" s="1"/>
  <c r="G116" i="32"/>
  <c r="G238" i="32" s="1"/>
  <c r="F33" i="32"/>
  <c r="D33" i="32"/>
  <c r="M33" i="32"/>
  <c r="E33" i="32"/>
  <c r="H33" i="32"/>
  <c r="P107" i="32"/>
  <c r="G33" i="32"/>
  <c r="G103" i="10"/>
  <c r="G106" i="10" s="1"/>
  <c r="P236" i="32"/>
  <c r="N101" i="32"/>
  <c r="D266" i="27"/>
  <c r="E266" i="27" s="1"/>
  <c r="N207" i="32"/>
  <c r="P203" i="32"/>
  <c r="N77" i="32"/>
  <c r="P66" i="32"/>
  <c r="D273" i="27"/>
  <c r="E273" i="27" s="1"/>
  <c r="C39" i="12"/>
  <c r="N200" i="32"/>
  <c r="P27" i="32"/>
  <c r="N31" i="32"/>
  <c r="G234" i="10"/>
  <c r="G194" i="10"/>
  <c r="P200" i="32"/>
  <c r="C36" i="12"/>
  <c r="D270" i="27"/>
  <c r="E270" i="27" s="1"/>
  <c r="D274" i="27"/>
  <c r="E274" i="27" s="1"/>
  <c r="C40" i="12"/>
  <c r="P63" i="32"/>
  <c r="G37" i="10"/>
  <c r="N193" i="32"/>
  <c r="H234" i="10"/>
  <c r="C29" i="12" s="1"/>
  <c r="D29" i="12" s="1"/>
  <c r="D235" i="27"/>
  <c r="D262" i="27" s="1"/>
  <c r="P119" i="32"/>
  <c r="N147" i="32"/>
  <c r="D268" i="27"/>
  <c r="E268" i="27" s="1"/>
  <c r="C34" i="12"/>
  <c r="N21" i="32"/>
  <c r="N24" i="32" s="1"/>
  <c r="P16" i="32"/>
  <c r="N107" i="32"/>
  <c r="N236" i="32"/>
  <c r="N63" i="32"/>
  <c r="N173" i="32"/>
  <c r="P154" i="32"/>
  <c r="G79" i="10"/>
  <c r="P101" i="32"/>
  <c r="G186" i="10"/>
  <c r="P193" i="32"/>
  <c r="D254" i="32" l="1"/>
  <c r="M258" i="32"/>
  <c r="M245" i="32" s="1"/>
  <c r="N116" i="32"/>
  <c r="N238" i="32" s="1"/>
  <c r="F254" i="32"/>
  <c r="H254" i="32"/>
  <c r="H258" i="32" s="1"/>
  <c r="H245" i="32" s="1"/>
  <c r="E254" i="32"/>
  <c r="G254" i="32"/>
  <c r="H103" i="10"/>
  <c r="D115" i="27" s="1"/>
  <c r="N33" i="32"/>
  <c r="D40" i="12"/>
  <c r="C28" i="47"/>
  <c r="D28" i="47" s="1"/>
  <c r="G26" i="10"/>
  <c r="P31" i="32"/>
  <c r="C25" i="47"/>
  <c r="D25" i="47" s="1"/>
  <c r="D36" i="12"/>
  <c r="G15" i="10"/>
  <c r="P21" i="32"/>
  <c r="P24" i="32" s="1"/>
  <c r="G62" i="10"/>
  <c r="H37" i="10"/>
  <c r="P207" i="32"/>
  <c r="G201" i="10"/>
  <c r="C23" i="47"/>
  <c r="D23" i="47" s="1"/>
  <c r="D34" i="12"/>
  <c r="C27" i="47"/>
  <c r="D27" i="47" s="1"/>
  <c r="D39" i="12"/>
  <c r="G118" i="10"/>
  <c r="P147" i="32"/>
  <c r="G65" i="10"/>
  <c r="P77" i="32"/>
  <c r="P116" i="32" s="1"/>
  <c r="D33" i="12"/>
  <c r="C22" i="47"/>
  <c r="D22" i="47" s="1"/>
  <c r="G191" i="10"/>
  <c r="H186" i="10"/>
  <c r="G100" i="10"/>
  <c r="H79" i="10"/>
  <c r="G153" i="10"/>
  <c r="P173" i="32"/>
  <c r="E235" i="27"/>
  <c r="E262" i="27" s="1"/>
  <c r="G198" i="10"/>
  <c r="H194" i="10"/>
  <c r="M256" i="32" l="1"/>
  <c r="M259" i="32" s="1"/>
  <c r="P238" i="32"/>
  <c r="H256" i="32"/>
  <c r="H246" i="32" s="1"/>
  <c r="H250" i="32" s="1"/>
  <c r="H252" i="32" s="1"/>
  <c r="P33" i="32"/>
  <c r="H106" i="10"/>
  <c r="D200" i="27"/>
  <c r="H191" i="10"/>
  <c r="C26" i="12" s="1"/>
  <c r="D26" i="12" s="1"/>
  <c r="H15" i="10"/>
  <c r="H20" i="10" s="1"/>
  <c r="G20" i="10"/>
  <c r="G23" i="10" s="1"/>
  <c r="F258" i="32"/>
  <c r="F245" i="32" s="1"/>
  <c r="F256" i="32"/>
  <c r="E115" i="27"/>
  <c r="E118" i="27" s="1"/>
  <c r="D118" i="27"/>
  <c r="E258" i="32"/>
  <c r="E245" i="32" s="1"/>
  <c r="E256" i="32"/>
  <c r="H201" i="10"/>
  <c r="G205" i="10"/>
  <c r="H26" i="10"/>
  <c r="G30" i="10"/>
  <c r="H118" i="10"/>
  <c r="G146" i="10"/>
  <c r="H198" i="10"/>
  <c r="C27" i="12" s="1"/>
  <c r="D27" i="12" s="1"/>
  <c r="D208" i="27"/>
  <c r="G172" i="10"/>
  <c r="H153" i="10"/>
  <c r="H62" i="10"/>
  <c r="D49" i="27"/>
  <c r="G258" i="32"/>
  <c r="G245" i="32" s="1"/>
  <c r="G256" i="32"/>
  <c r="D256" i="32"/>
  <c r="D246" i="32" s="1"/>
  <c r="D258" i="32"/>
  <c r="D245" i="32" s="1"/>
  <c r="D91" i="27"/>
  <c r="H100" i="10"/>
  <c r="H65" i="10"/>
  <c r="G76" i="10"/>
  <c r="G115" i="10" s="1"/>
  <c r="N245" i="32" l="1"/>
  <c r="P245" i="32" s="1"/>
  <c r="M246" i="32"/>
  <c r="M250" i="32" s="1"/>
  <c r="M252" i="32" s="1"/>
  <c r="G236" i="10"/>
  <c r="H259" i="32"/>
  <c r="G32" i="10"/>
  <c r="E208" i="27"/>
  <c r="E212" i="27" s="1"/>
  <c r="D212" i="27"/>
  <c r="E259" i="32"/>
  <c r="E246" i="32"/>
  <c r="D259" i="32"/>
  <c r="G246" i="32"/>
  <c r="G250" i="32" s="1"/>
  <c r="G252" i="32" s="1"/>
  <c r="G259" i="32"/>
  <c r="H146" i="10"/>
  <c r="C23" i="12" s="1"/>
  <c r="D23" i="12" s="1"/>
  <c r="D130" i="27"/>
  <c r="D146" i="27" s="1"/>
  <c r="D77" i="27"/>
  <c r="H76" i="10"/>
  <c r="H115" i="10" s="1"/>
  <c r="E91" i="27"/>
  <c r="E100" i="27" s="1"/>
  <c r="D100" i="27"/>
  <c r="F246" i="32"/>
  <c r="F250" i="32" s="1"/>
  <c r="F252" i="32" s="1"/>
  <c r="F259" i="32"/>
  <c r="H23" i="10"/>
  <c r="D15" i="27"/>
  <c r="D62" i="27"/>
  <c r="E49" i="27"/>
  <c r="E62" i="27" s="1"/>
  <c r="E200" i="27"/>
  <c r="E205" i="27" s="1"/>
  <c r="D205" i="27"/>
  <c r="H30" i="10"/>
  <c r="C16" i="12" s="1"/>
  <c r="D26" i="27"/>
  <c r="H172" i="10"/>
  <c r="C25" i="12" s="1"/>
  <c r="D25" i="12" s="1"/>
  <c r="D165" i="27"/>
  <c r="D197" i="27" s="1"/>
  <c r="D228" i="27"/>
  <c r="H205" i="10"/>
  <c r="C28" i="12" s="1"/>
  <c r="D28" i="12" s="1"/>
  <c r="E250" i="32" l="1"/>
  <c r="E252" i="32" s="1"/>
  <c r="N246" i="32"/>
  <c r="P246" i="32" s="1"/>
  <c r="G244" i="10" s="1"/>
  <c r="H244" i="10" s="1"/>
  <c r="H236" i="10"/>
  <c r="C22" i="12"/>
  <c r="C31" i="12" s="1"/>
  <c r="E165" i="27"/>
  <c r="E197" i="27" s="1"/>
  <c r="C15" i="12"/>
  <c r="H32" i="10"/>
  <c r="C16" i="47"/>
  <c r="D16" i="47" s="1"/>
  <c r="D16" i="12"/>
  <c r="E15" i="27"/>
  <c r="E20" i="27" s="1"/>
  <c r="E23" i="27" s="1"/>
  <c r="D20" i="27"/>
  <c r="D23" i="27" s="1"/>
  <c r="E228" i="27"/>
  <c r="E232" i="27" s="1"/>
  <c r="D232" i="27"/>
  <c r="D30" i="27"/>
  <c r="E26" i="27"/>
  <c r="E30" i="27" s="1"/>
  <c r="D250" i="32"/>
  <c r="D252" i="32" s="1"/>
  <c r="E77" i="27"/>
  <c r="E88" i="27" s="1"/>
  <c r="E127" i="27" s="1"/>
  <c r="D88" i="27"/>
  <c r="D127" i="27" s="1"/>
  <c r="E130" i="27"/>
  <c r="E146" i="27" s="1"/>
  <c r="D264" i="27" l="1"/>
  <c r="P250" i="32"/>
  <c r="E32" i="27"/>
  <c r="D32" i="27"/>
  <c r="D272" i="27"/>
  <c r="E272" i="27" s="1"/>
  <c r="C38" i="12"/>
  <c r="D38" i="12" s="1"/>
  <c r="E264" i="27"/>
  <c r="G243" i="10"/>
  <c r="C18" i="12"/>
  <c r="D15" i="12"/>
  <c r="D18" i="12" s="1"/>
  <c r="C15" i="47"/>
  <c r="N250" i="32"/>
  <c r="N252" i="32" s="1"/>
  <c r="D22" i="12"/>
  <c r="D31" i="12" s="1"/>
  <c r="P252" i="32" l="1"/>
  <c r="C18" i="47"/>
  <c r="D15" i="47"/>
  <c r="D18" i="47" s="1"/>
  <c r="H243" i="10"/>
  <c r="H248" i="10" s="1"/>
  <c r="G248" i="10"/>
  <c r="G250" i="10" s="1"/>
  <c r="C21" i="47"/>
  <c r="D21" i="47" l="1"/>
  <c r="C37" i="12"/>
  <c r="C42" i="12" s="1"/>
  <c r="D271" i="27"/>
  <c r="H250" i="10"/>
  <c r="E271" i="27" l="1"/>
  <c r="E276" i="27" s="1"/>
  <c r="E278" i="27" s="1"/>
  <c r="D276" i="27"/>
  <c r="D278" i="27" s="1"/>
  <c r="C26" i="47"/>
  <c r="C30" i="47" s="1"/>
  <c r="D37" i="12"/>
  <c r="D42" i="12" s="1"/>
  <c r="D44" i="12" s="1"/>
  <c r="C44" i="12"/>
  <c r="C32" i="47" l="1"/>
  <c r="C36" i="47" s="1"/>
  <c r="C40" i="47" l="1"/>
  <c r="I52" i="34"/>
  <c r="I63" i="34" s="1"/>
  <c r="I142" i="34"/>
  <c r="I147" i="34" s="1"/>
  <c r="I229" i="34"/>
  <c r="I236" i="34" s="1"/>
  <c r="I93" i="34"/>
  <c r="I101" i="34" s="1"/>
  <c r="I188" i="34"/>
  <c r="I193" i="34" s="1"/>
  <c r="I116" i="34" l="1"/>
  <c r="I238" i="34" s="1"/>
  <c r="I254" i="34" l="1"/>
  <c r="I256" i="34" l="1"/>
  <c r="I258" i="34"/>
  <c r="I245" i="34" s="1"/>
  <c r="L245" i="34" s="1"/>
  <c r="N245" i="34" s="1"/>
  <c r="I246" i="34" l="1"/>
  <c r="L246" i="34" s="1"/>
  <c r="N246" i="34" s="1"/>
  <c r="G272" i="27" s="1"/>
  <c r="I259" i="34"/>
  <c r="F38" i="12" l="1"/>
  <c r="G38" i="12" s="1"/>
  <c r="H272" i="27"/>
  <c r="I250" i="34"/>
  <c r="I252" i="34" s="1"/>
  <c r="L250" i="34"/>
  <c r="L252" i="34" s="1"/>
  <c r="G271" i="27" l="1"/>
  <c r="N250" i="34"/>
  <c r="N252" i="34" s="1"/>
  <c r="F37" i="12" l="1"/>
  <c r="H271" i="27"/>
  <c r="H276" i="27" s="1"/>
  <c r="H278" i="27" s="1"/>
  <c r="G276" i="27"/>
  <c r="G278" i="27" s="1"/>
  <c r="F42" i="12" l="1"/>
  <c r="F44" i="12" s="1"/>
  <c r="G37" i="12"/>
  <c r="E26" i="47" l="1"/>
  <c r="G42" i="12"/>
  <c r="G44" i="12" s="1"/>
  <c r="D26" i="47" l="1"/>
  <c r="D30" i="47" s="1"/>
  <c r="D32" i="47" s="1"/>
  <c r="G26" i="47"/>
  <c r="G30" i="47" s="1"/>
  <c r="E30" i="47"/>
  <c r="E32" i="47" s="1"/>
  <c r="E40" i="47" l="1"/>
  <c r="E36" i="47"/>
  <c r="G32" i="47"/>
  <c r="G36" i="47" s="1"/>
  <c r="G40" i="47" l="1"/>
  <c r="F32" i="47"/>
  <c r="I24"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53" authorId="0" shapeId="0" xr:uid="{F1A43FE6-01C5-4861-93EB-D7AB613B40F5}">
      <text>
        <r>
          <rPr>
            <b/>
            <sz val="9"/>
            <color indexed="81"/>
            <rFont val="Tahoma"/>
            <family val="2"/>
          </rPr>
          <t>Author:</t>
        </r>
        <r>
          <rPr>
            <sz val="9"/>
            <color indexed="81"/>
            <rFont val="Tahoma"/>
            <family val="2"/>
          </rPr>
          <t xml:space="preserve">
per OSS adjustment clause</t>
        </r>
      </text>
    </comment>
    <comment ref="A54" authorId="0" shapeId="0" xr:uid="{3C591952-44D3-43D6-A9AC-459D516FF88C}">
      <text>
        <r>
          <rPr>
            <b/>
            <sz val="9"/>
            <color indexed="81"/>
            <rFont val="Tahoma"/>
            <family val="2"/>
          </rPr>
          <t>Author:</t>
        </r>
        <r>
          <rPr>
            <sz val="9"/>
            <color indexed="81"/>
            <rFont val="Tahoma"/>
            <family val="2"/>
          </rPr>
          <t xml:space="preserve">
per OSS adjustment clause</t>
        </r>
      </text>
    </comment>
  </commentList>
</comments>
</file>

<file path=xl/sharedStrings.xml><?xml version="1.0" encoding="utf-8"?>
<sst xmlns="http://schemas.openxmlformats.org/spreadsheetml/2006/main" count="5037" uniqueCount="1895">
  <si>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</si>
  <si>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</si>
  <si>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</si>
  <si>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</si>
  <si>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</si>
  <si>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</si>
  <si>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</si>
  <si>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</si>
  <si>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</si>
  <si>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</si>
  <si>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</si>
  <si>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</si>
  <si>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PUBLIC STREET AND HIGHWAY LIGHTING REVENUE</t>
  </si>
  <si>
    <t>PROVISION FOR REFUND REVENUE</t>
  </si>
  <si>
    <t>SALES FOR RESALE REVENUE</t>
  </si>
  <si>
    <t>FORFEITED DISCOUNTS</t>
  </si>
  <si>
    <t>ELECTRIC SERVICE REVENUE</t>
  </si>
  <si>
    <t>RENT FROM ELECTRIC PROPERTY</t>
  </si>
  <si>
    <t>OTHER MISCELLANEOUS REVENUE</t>
  </si>
  <si>
    <t>FUEL</t>
  </si>
  <si>
    <t>STEAM EXPENSES</t>
  </si>
  <si>
    <t>STEAM TRANSFERRED-CREDIT</t>
  </si>
  <si>
    <t>ELECTRIC EXPENSES</t>
  </si>
  <si>
    <t>MISC STEAM POWER EXPENSES</t>
  </si>
  <si>
    <t>RENTS</t>
  </si>
  <si>
    <t>ALLOWANCES</t>
  </si>
  <si>
    <t>MAINTENANCE SUPERVISION AND ENGINEERING</t>
  </si>
  <si>
    <t>MAINTENANCE OF STRUCTURES</t>
  </si>
  <si>
    <t>MAINTENANCE OF BOILER PLANT</t>
  </si>
  <si>
    <t>MAINTENANCE OF ELECTRIC PLANT</t>
  </si>
  <si>
    <t>MAINTENANCE OF MISC STEAM PLANT</t>
  </si>
  <si>
    <t>STEAM OPERATION SUPERVISION AND ENGINEERING</t>
  </si>
  <si>
    <t>HYDRO OPERATION SUPERVISION AND ENGINEERING</t>
  </si>
  <si>
    <t>WATER FOR POWER</t>
  </si>
  <si>
    <t>HYDRAULIC EXPENSES</t>
  </si>
  <si>
    <t>MISC HYDRAULIC POWER GENERATION EXPENSES</t>
  </si>
  <si>
    <t>HYDRO MAINTENANCE SUPERVISION AND ENGINEERING</t>
  </si>
  <si>
    <t>MAINTENANCE OF RESERVOIRS, DAMS AND WATERWAYS</t>
  </si>
  <si>
    <t>MAINTENANCE OF MISC HYDRAULIC PLANT</t>
  </si>
  <si>
    <t>OTHER OPERATION SUPERVISION AND ENGINEERING</t>
  </si>
  <si>
    <t>OTHER FUEL</t>
  </si>
  <si>
    <t>GENERATION EXPENSES</t>
  </si>
  <si>
    <t>MISC OTHER POWER GENERATION EXPENSES</t>
  </si>
  <si>
    <t>MAINTENANCE OF GENERATING AND ELECTRIC PLANT</t>
  </si>
  <si>
    <t>MAINTENANCE OF MISC OTHER POWER GENERATION PLANT</t>
  </si>
  <si>
    <t>PURCHASED POWER</t>
  </si>
  <si>
    <t>SYSTEM CONTROL AND LOAD DISPATCHING</t>
  </si>
  <si>
    <t>OTHER EXPENSES</t>
  </si>
  <si>
    <t>TRANS OPERATION SUPERVISION AND ENGINEERING</t>
  </si>
  <si>
    <t>LOAD DISPATCHING</t>
  </si>
  <si>
    <t>STATION EXPENSES</t>
  </si>
  <si>
    <t>OVERHEAD LINE EXPENSES</t>
  </si>
  <si>
    <t>UNDERGROUND LINE EXPENSES</t>
  </si>
  <si>
    <t>TRANSMISSION OF ELECTRICITY BY OTHERS</t>
  </si>
  <si>
    <t>MISC TRANSMISSION EXPENSES</t>
  </si>
  <si>
    <t>TRANS MAINTENANCE SUPERVISION AND ENGINEERING</t>
  </si>
  <si>
    <t>MAINTENANCE OF STATION EQUIPMENT</t>
  </si>
  <si>
    <t>MAINTENANCE OF OVERHEAD LINES</t>
  </si>
  <si>
    <t>MAINTENANCE OF UNDERGROUND LINES</t>
  </si>
  <si>
    <t>MAINTENANCE OF MISC TRANSMISSION PLANT</t>
  </si>
  <si>
    <t>MISO DAY 1 AND 2 EXPENSE</t>
  </si>
  <si>
    <t>DISTR OPERATION SUPERVISION AND ENGINEERING</t>
  </si>
  <si>
    <t>STREET LIGHTING AND SIGNAL SYSTEM EXPENSES</t>
  </si>
  <si>
    <t>METER EXPENSES</t>
  </si>
  <si>
    <t>CUSTOMER INSTALLATIONS EXPENSES</t>
  </si>
  <si>
    <t>MISC DISTRIBUTION EXPENSES</t>
  </si>
  <si>
    <t>DISTR MAINTENANCE SUPERVISION AND ENGINEERING</t>
  </si>
  <si>
    <t>MAINTENANCE OF LINE TRANSFORMERS</t>
  </si>
  <si>
    <t>MAINTENANCE OF STREET LIGHTING AND SIGNAL SYSTEMS</t>
  </si>
  <si>
    <t>MAINTENANCE OF METERS</t>
  </si>
  <si>
    <t>MAINTENANCE OF MISC DISTRIBUTION PLANT</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</si>
  <si>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</si>
  <si>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</si>
  <si>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</si>
  <si>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</si>
  <si>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</si>
  <si>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</si>
  <si>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</si>
  <si>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</si>
  <si>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</si>
  <si>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</si>
  <si>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</si>
  <si>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</si>
  <si>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</si>
  <si>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</si>
  <si>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</si>
  <si>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</si>
  <si>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</si>
  <si>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</si>
  <si>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</si>
  <si>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</si>
  <si>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</si>
  <si>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</si>
  <si>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</si>
  <si>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</si>
  <si>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</si>
  <si>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</si>
  <si>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</si>
  <si>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</si>
  <si>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</si>
  <si>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</si>
  <si>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</si>
  <si>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</si>
  <si>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</si>
  <si>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</si>
  <si>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</si>
  <si>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</si>
  <si>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</si>
  <si>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</si>
  <si>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</si>
  <si>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</si>
  <si>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</si>
  <si>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t>Updated:</t>
  </si>
  <si>
    <r>
      <t>TYPE OF FILING: ___</t>
    </r>
    <r>
      <rPr>
        <u/>
        <sz val="10"/>
        <rFont val="Arial"/>
        <family val="2"/>
      </rPr>
      <t>__</t>
    </r>
    <r>
      <rPr>
        <sz val="10"/>
        <rFont val="Arial"/>
        <family val="2"/>
      </rPr>
      <t xml:space="preserve"> ORIGINAL  __X__ UPDATED  _____ REVISED</t>
    </r>
  </si>
  <si>
    <t>Revised:</t>
  </si>
  <si>
    <t>WITNESS:</t>
  </si>
  <si>
    <t>SCHEDULE</t>
  </si>
  <si>
    <t>DESCRIPTION</t>
  </si>
  <si>
    <t>DATA: ____BASE PERIOD__X___FORECASTED PERIOD</t>
  </si>
  <si>
    <t>STATE</t>
  </si>
  <si>
    <t>(1)</t>
  </si>
  <si>
    <t>(2)</t>
  </si>
  <si>
    <t>(6)</t>
  </si>
  <si>
    <t>OPERATING REVENUES</t>
  </si>
  <si>
    <t>OPERATING EXPENSES</t>
  </si>
  <si>
    <t>OTHER OPERATING REVENUES</t>
  </si>
  <si>
    <t>TOTAL OPERATING REVENUES</t>
  </si>
  <si>
    <t>TOTAL STEAM GENERATION</t>
  </si>
  <si>
    <t>TOTAL OTHER GENERATION</t>
  </si>
  <si>
    <t>TOTAL PRODUCTION EXPENSES</t>
  </si>
  <si>
    <t>TOTAL TRANSMISSION EXPENSES</t>
  </si>
  <si>
    <t>TOTAL DISTRIBUTION EXPENSES</t>
  </si>
  <si>
    <t>SALES EXPENSE</t>
  </si>
  <si>
    <t>440-RESIDENTIAL</t>
  </si>
  <si>
    <t>442-COMMERCIAL</t>
  </si>
  <si>
    <t>442-INDUSTRIAL</t>
  </si>
  <si>
    <t>444-PUBLIC ST &amp; HWY LIGHTING</t>
  </si>
  <si>
    <t>445-OTHER PUBLIC AUTHORITIES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</si>
  <si>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</si>
  <si>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</si>
  <si>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</si>
  <si>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</si>
  <si>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</si>
  <si>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</si>
  <si>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</si>
  <si>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</si>
  <si>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</si>
  <si>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</si>
  <si>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</si>
  <si>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</si>
  <si>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</si>
  <si>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</si>
  <si>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</si>
  <si>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</si>
  <si>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</si>
  <si>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SALES OF ELECTRICITY:</t>
  </si>
  <si>
    <t>RESIDENTIAL</t>
  </si>
  <si>
    <t>COMMERCIAL</t>
  </si>
  <si>
    <t>INDUSTRIAL</t>
  </si>
  <si>
    <t>OTHER SALES TO PUBLIC AUTHORITIES</t>
  </si>
  <si>
    <t>PUBLIC STREET AND HIGHWAY LIGHTING</t>
  </si>
  <si>
    <t>SALES FOR RESALE</t>
  </si>
  <si>
    <t>PROVISION FOR RATE REFUNDS</t>
  </si>
  <si>
    <t>TOTAL SALES OF ELECTRICITY</t>
  </si>
  <si>
    <t>OTHER OPERATING REVENUES:</t>
  </si>
  <si>
    <t>ELECTRIC SERVICE REVENUES</t>
  </si>
  <si>
    <t>LATE PAYMENT CHARGES</t>
  </si>
  <si>
    <t>STEAM GENERATION:</t>
  </si>
  <si>
    <t>HYDRAULIC GENERATION:</t>
  </si>
  <si>
    <t>TOTAL HYDRAULIC GENERATION</t>
  </si>
  <si>
    <t>OTHER GENERATION:</t>
  </si>
  <si>
    <t>OTHER POWER SUPPLY:</t>
  </si>
  <si>
    <t>TOTAL OTHER POWER SUPPLY</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</si>
  <si>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</si>
  <si>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</si>
  <si>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</si>
  <si>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</si>
  <si>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</si>
  <si>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</si>
  <si>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</si>
  <si>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</si>
  <si>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</si>
  <si>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</si>
  <si>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</si>
  <si>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</si>
  <si>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</si>
  <si>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</si>
  <si>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</si>
  <si>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</si>
  <si>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</si>
  <si>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</si>
  <si>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</si>
  <si>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</si>
  <si>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</si>
  <si>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</si>
  <si>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</si>
  <si>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</si>
  <si>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</si>
  <si>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</si>
  <si>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</si>
  <si>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</si>
  <si>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</si>
  <si>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PRODUCTION EXPENSE</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</si>
  <si>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</si>
  <si>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</si>
  <si>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</si>
  <si>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</si>
  <si>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</si>
  <si>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</si>
  <si>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</si>
  <si>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</si>
  <si>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</si>
  <si>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</si>
  <si>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</si>
  <si>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</si>
  <si>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</si>
  <si>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</si>
  <si>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</si>
  <si>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</si>
  <si>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</si>
  <si>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</si>
  <si>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</si>
  <si>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</si>
  <si>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</si>
  <si>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</si>
  <si>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</si>
  <si>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</si>
  <si>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ELECTRIC:</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</si>
  <si>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</si>
  <si>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</si>
  <si>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</si>
  <si>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</si>
  <si>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</si>
  <si>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</si>
  <si>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</si>
  <si>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</si>
  <si>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</si>
  <si>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</si>
  <si>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</si>
  <si>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</si>
  <si>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</si>
  <si>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</si>
  <si>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</si>
  <si>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</si>
  <si>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</si>
  <si>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</si>
  <si>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</si>
  <si>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ELECTRIC SALES REVENUES</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</si>
  <si>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</si>
  <si>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</si>
  <si>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</si>
  <si>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</si>
  <si>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</si>
  <si>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</si>
  <si>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</si>
  <si>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</si>
  <si>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TOTAL REVENUE</t>
  </si>
  <si>
    <t>LGE Electric </t>
  </si>
  <si>
    <t>ECR (Base and Factor):</t>
  </si>
  <si>
    <t>TOTAL ECR (Base and Factor)</t>
  </si>
  <si>
    <t>DSM:</t>
  </si>
  <si>
    <t>Total DSM</t>
  </si>
  <si>
    <t>FAC (excl Base Fuel):</t>
  </si>
  <si>
    <t>Total FAC (excl Base Fuel)</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</si>
  <si>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</si>
  <si>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</si>
  <si>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</si>
  <si>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</si>
  <si>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</si>
  <si>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</si>
  <si>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</si>
  <si>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</si>
  <si>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</si>
  <si>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</si>
  <si>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</si>
  <si>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</si>
  <si>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</si>
  <si>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</si>
  <si>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</si>
  <si>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</si>
  <si>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</si>
  <si>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</si>
  <si>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</si>
  <si>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</si>
  <si>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</si>
  <si>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</si>
  <si>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</si>
  <si>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</si>
  <si>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</si>
  <si>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</si>
  <si>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</si>
  <si>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</si>
  <si>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</si>
  <si>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</si>
  <si>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</si>
  <si>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</si>
  <si>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</si>
  <si>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</si>
  <si>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411.8-GAIN-DISP OF ALLOW</t>
  </si>
  <si>
    <t xml:space="preserve">     Subtotal ECR COS</t>
  </si>
  <si>
    <t>LG&amp;E </t>
  </si>
  <si>
    <t>Forecast Period Total</t>
  </si>
  <si>
    <t>(5)</t>
  </si>
  <si>
    <t>SUMMARY OF JURISDICTIONAL ADJUSTMENTS TO OPERATING REVENUES AND EXPENSES BY ACCOUNT</t>
  </si>
  <si>
    <t>SCHEDULE D-2</t>
  </si>
  <si>
    <t>PAGE 1 OF 4</t>
  </si>
  <si>
    <t>PAGE 2 OF 4</t>
  </si>
  <si>
    <t>Calculation of Composite Federal and Kentucky</t>
  </si>
  <si>
    <t>Income Tax Rate</t>
  </si>
  <si>
    <t xml:space="preserve">1. Assume pre-tax income of </t>
  </si>
  <si>
    <t>JURISDICTIONAL ADJUSTMENTS</t>
  </si>
  <si>
    <t>PROPOSED INCREASE</t>
  </si>
  <si>
    <t>PAGE 1 OF 12</t>
  </si>
  <si>
    <t>PAGE 2 OF 12</t>
  </si>
  <si>
    <t>PAGE 3 OF 12</t>
  </si>
  <si>
    <t>PAGE 4 OF 12</t>
  </si>
  <si>
    <t>PAGE 5 OF 12</t>
  </si>
  <si>
    <t>PAGE 6 OF 12</t>
  </si>
  <si>
    <t>JURISDICTIONAL ADJUSTMENTS TO OPERATING REVENUES AND EXPENSES BY ACCOUNT</t>
  </si>
  <si>
    <t>SCHEDULE D-2.1</t>
  </si>
  <si>
    <t>TOTAL ADJUSTMENTS</t>
  </si>
  <si>
    <t>REMOVE ECR MECHANISM</t>
  </si>
  <si>
    <t>REMOVE DSM MECHANISM</t>
  </si>
  <si>
    <t>REMOVE FAC MECHANISM</t>
  </si>
  <si>
    <t>ECR</t>
  </si>
  <si>
    <t>DSM</t>
  </si>
  <si>
    <t>FAC</t>
  </si>
  <si>
    <t>PAGE 12 OF 12</t>
  </si>
  <si>
    <t>PAGE 10 OF 12</t>
  </si>
  <si>
    <t>PAGE 9 OF 12</t>
  </si>
  <si>
    <t>PAGE 8 OF 12</t>
  </si>
  <si>
    <t>PAGE 7 OF 12</t>
  </si>
  <si>
    <t>PAGE 11 OF 12</t>
  </si>
  <si>
    <t>JURISDICTIONAL PRO FORMA ADJUSTMENTS TO FORECAST PERIOD</t>
  </si>
  <si>
    <t>PAGE 1 OF 6</t>
  </si>
  <si>
    <t>PAGE 2 OF 6</t>
  </si>
  <si>
    <t>PAGE 3 OF 6</t>
  </si>
  <si>
    <t>PAGE 4 OF 6</t>
  </si>
  <si>
    <t>PAGE 5 OF 6</t>
  </si>
  <si>
    <t>PAGE 6 OF 6</t>
  </si>
  <si>
    <t>JURISDICTIONAL PRO FORMA ADJUSTMENTS TO OPERATING REVENUES AND EXPENSES BY ACCOUNT</t>
  </si>
  <si>
    <t>SCHEDULE  D</t>
  </si>
  <si>
    <t>JURISDICTIONAL ADJUSTMENT OF OPERATING INCOME</t>
  </si>
  <si>
    <t xml:space="preserve">D-1       </t>
  </si>
  <si>
    <t xml:space="preserve">D-2     </t>
  </si>
  <si>
    <t xml:space="preserve">D-2.1   </t>
  </si>
  <si>
    <t>SCHEDULE D-1</t>
  </si>
  <si>
    <t>D-2</t>
  </si>
  <si>
    <t>JURISDICTIONAL ADJUSTMENTS SCH D-2</t>
  </si>
  <si>
    <t>OSS</t>
  </si>
  <si>
    <t>ECR FOR OFF-SYSTEM SALES</t>
  </si>
  <si>
    <t>ECR Factor Calculated</t>
  </si>
  <si>
    <t>Average ECR Factor</t>
  </si>
  <si>
    <t>Total Off-System Sales</t>
  </si>
  <si>
    <t>ECR FOR OFF-SYSTEM SALES ADJUSTMENT:</t>
  </si>
  <si>
    <t>ECR Revenue</t>
  </si>
  <si>
    <t>12 Month Average Ky Juris Revenue less ECR</t>
  </si>
  <si>
    <t>&lt;CRITERIA ID FOR FORMULA - HIDE ROW WHEN COMPLETE&gt;</t>
  </si>
  <si>
    <t>COMPARISON OF ELECTRIC UTILITY ACTIVITY</t>
  </si>
  <si>
    <t>DEPRECIATION AND AMORTIZATION EXPENSE</t>
  </si>
  <si>
    <t>SALES:</t>
  </si>
  <si>
    <t>GAS SALES - ULTIMATE CONSUMERS</t>
  </si>
  <si>
    <t>456.4-PROVISION FOR RATE REFUND</t>
  </si>
  <si>
    <t>Distribution Goal Seek Revenue</t>
  </si>
  <si>
    <t>FERC Revenue Adjustments</t>
  </si>
  <si>
    <t>Sub-total Rate Revenue (excl Rate Case)</t>
  </si>
  <si>
    <t>INTERSYSTEM SALES:</t>
  </si>
  <si>
    <t>TOTAL REVENUES</t>
  </si>
  <si>
    <t>OPERATION &amp; MAINTENANCE EXP:</t>
  </si>
  <si>
    <t>PRODUCTION EXPENSE-STEAM:</t>
  </si>
  <si>
    <t>PRODUCTION EXPENSE-HYDRO:</t>
  </si>
  <si>
    <t>PRODUCTION EXPENSE-OTHER:</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</si>
  <si>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</si>
  <si>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</si>
  <si>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</si>
  <si>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</si>
  <si>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</si>
  <si>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</si>
  <si>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</si>
  <si>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</si>
  <si>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</si>
  <si>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</si>
  <si>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</si>
  <si>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</si>
  <si>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</si>
  <si>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</si>
  <si>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</si>
  <si>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</si>
  <si>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</si>
  <si>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</si>
  <si>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</si>
  <si>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</si>
  <si>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</si>
  <si>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</si>
  <si>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</si>
  <si>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</si>
  <si>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</si>
  <si>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</si>
  <si>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</si>
  <si>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</si>
  <si>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</si>
  <si>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</si>
  <si>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</si>
  <si>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</si>
  <si>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</si>
  <si>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</si>
  <si>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</si>
  <si>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</si>
  <si>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</si>
  <si>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</si>
  <si>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</si>
  <si>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</si>
  <si>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</si>
  <si>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</si>
  <si>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</si>
  <si>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</si>
  <si>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</si>
  <si>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</si>
  <si>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</si>
  <si>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</si>
  <si>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</si>
  <si>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</si>
  <si>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</si>
  <si>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</si>
  <si>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</si>
  <si>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</si>
  <si>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CUSTOMER SERVICES:</t>
  </si>
  <si>
    <t>913-ADVERTISING</t>
  </si>
  <si>
    <t>ADMINISTRATIVE &amp; GENERAL:</t>
  </si>
  <si>
    <t>930.1-MISC GENERAL ADVERTISING EXPENSE</t>
  </si>
  <si>
    <t>DEPRECIATION &amp; AMORT EXPENSE:</t>
  </si>
  <si>
    <t>OTHER TAXES &amp; OTHER EXPENSES:</t>
  </si>
  <si>
    <t>TAXES OTHER THAN INCOME TAX:</t>
  </si>
  <si>
    <t>GAINS/LOSSES:</t>
  </si>
  <si>
    <t>OPERATING INC BEFORE INC TAXES &amp; INTEREST</t>
  </si>
  <si>
    <t>ALL ELECTRIC 100%</t>
  </si>
  <si>
    <t>LOUISVILLE GAS AND ELECTRIC COMPANY</t>
  </si>
  <si>
    <t>TOTAL LGE REVENUE LESS ECR</t>
  </si>
  <si>
    <t>12 MO AVG LGE REVENUE LESS ECR</t>
  </si>
  <si>
    <t xml:space="preserve">     447.11 - Sales for Resale - OSS</t>
  </si>
  <si>
    <t>REVENUE</t>
  </si>
  <si>
    <t>Sales to Ultimate Customers:</t>
  </si>
  <si>
    <t xml:space="preserve">     440 - Residential Sales Electric</t>
  </si>
  <si>
    <t xml:space="preserve">     480 - Residential Sales Gas</t>
  </si>
  <si>
    <t xml:space="preserve">          Residential Sales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</si>
  <si>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</si>
  <si>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</si>
  <si>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</si>
  <si>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</si>
  <si>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</si>
  <si>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</si>
  <si>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</si>
  <si>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</si>
  <si>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</si>
  <si>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</si>
  <si>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</si>
  <si>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</si>
  <si>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</si>
  <si>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</si>
  <si>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</si>
  <si>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</si>
  <si>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</si>
  <si>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</si>
  <si>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Total Revenue Ultimate Consumers</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</si>
  <si>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</si>
  <si>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</si>
  <si>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</si>
  <si>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</si>
  <si>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</si>
  <si>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</si>
  <si>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</si>
  <si>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</si>
  <si>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</si>
  <si>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</si>
  <si>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</si>
  <si>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</si>
  <si>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</si>
  <si>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</si>
  <si>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</si>
  <si>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</si>
  <si>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</si>
  <si>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</si>
  <si>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</si>
  <si>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</si>
  <si>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</si>
  <si>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</si>
  <si>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</si>
  <si>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</si>
  <si>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</si>
  <si>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</si>
  <si>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</si>
  <si>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</si>
  <si>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</si>
  <si>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</si>
  <si>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</si>
  <si>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</si>
  <si>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</si>
  <si>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</si>
  <si>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</si>
  <si>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</si>
  <si>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</si>
  <si>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</si>
  <si>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</si>
  <si>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</si>
  <si>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</si>
  <si>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</si>
  <si>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</si>
  <si>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</si>
  <si>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</si>
  <si>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</si>
  <si>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</si>
  <si>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</si>
  <si>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</si>
  <si>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</si>
  <si>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</si>
  <si>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</si>
  <si>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</si>
  <si>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</si>
  <si>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</si>
  <si>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</si>
  <si>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</si>
  <si>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</si>
  <si>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</si>
  <si>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</si>
  <si>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</si>
  <si>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</si>
  <si>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</si>
  <si>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</si>
  <si>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</si>
  <si>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</si>
  <si>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</si>
  <si>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</si>
  <si>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</si>
  <si>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</si>
  <si>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</si>
  <si>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</si>
  <si>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</si>
  <si>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</si>
  <si>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</si>
  <si>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</si>
  <si>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</si>
  <si>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</si>
  <si>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</si>
  <si>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</si>
  <si>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</si>
  <si>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</si>
  <si>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</si>
  <si>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</si>
  <si>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</si>
  <si>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</si>
  <si>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</si>
  <si>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</si>
  <si>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</si>
  <si>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</si>
  <si>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</si>
  <si>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</si>
  <si>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</si>
  <si>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</si>
  <si>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</si>
  <si>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</si>
  <si>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</si>
  <si>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</si>
  <si>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</si>
  <si>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</si>
  <si>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</si>
  <si>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</si>
  <si>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</si>
  <si>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</si>
  <si>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</si>
  <si>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</si>
  <si>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</si>
  <si>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</si>
  <si>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</si>
  <si>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</si>
  <si>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</si>
  <si>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</si>
  <si>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</si>
  <si>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</si>
  <si>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</si>
  <si>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</si>
  <si>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</si>
  <si>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</si>
  <si>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</si>
  <si>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</si>
  <si>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</si>
  <si>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</si>
  <si>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</si>
  <si>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</si>
  <si>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</si>
  <si>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</si>
  <si>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</si>
  <si>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</si>
  <si>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</si>
  <si>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</si>
  <si>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</si>
  <si>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</si>
  <si>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</si>
  <si>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</si>
  <si>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</si>
  <si>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</si>
  <si>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</si>
  <si>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</si>
  <si>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</si>
  <si>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</si>
  <si>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</si>
  <si>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</si>
  <si>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</si>
  <si>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</si>
  <si>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</si>
  <si>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</si>
  <si>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</si>
  <si>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</si>
  <si>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</si>
  <si>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</si>
  <si>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</si>
  <si>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</si>
  <si>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</si>
  <si>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</si>
  <si>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</si>
  <si>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</si>
  <si>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</si>
  <si>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</si>
  <si>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</si>
  <si>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</si>
  <si>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</si>
  <si>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</si>
  <si>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</si>
  <si>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</si>
  <si>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</si>
  <si>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</si>
  <si>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</si>
  <si>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</si>
  <si>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</si>
  <si>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</si>
  <si>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</si>
  <si>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</si>
  <si>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</si>
  <si>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</si>
  <si>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</si>
  <si>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</si>
  <si>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</si>
  <si>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</si>
  <si>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</si>
  <si>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</si>
  <si>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</si>
  <si>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</si>
  <si>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</si>
  <si>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</si>
  <si>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</si>
  <si>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</si>
  <si>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</si>
  <si>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</si>
  <si>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</si>
  <si>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</si>
  <si>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</si>
  <si>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</si>
  <si>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</si>
  <si>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</si>
  <si>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</si>
  <si>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</si>
  <si>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</si>
  <si>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</si>
  <si>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</si>
  <si>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</si>
  <si>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</si>
  <si>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</si>
  <si>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</si>
  <si>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</si>
  <si>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</si>
  <si>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</si>
  <si>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</si>
  <si>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</si>
  <si>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</si>
  <si>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</si>
  <si>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</si>
  <si>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</si>
  <si>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</si>
  <si>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</si>
  <si>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</si>
  <si>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</si>
  <si>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</si>
  <si>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</si>
  <si>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</si>
  <si>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</si>
  <si>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</si>
  <si>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</si>
  <si>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</si>
  <si>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</si>
  <si>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</si>
  <si>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</si>
  <si>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</si>
  <si>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</si>
  <si>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</si>
  <si>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</si>
  <si>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</si>
  <si>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</si>
  <si>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</si>
  <si>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</si>
  <si>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</si>
  <si>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</si>
  <si>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</si>
  <si>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</si>
  <si>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</si>
  <si>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</si>
  <si>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</si>
  <si>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</si>
  <si>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</si>
  <si>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</si>
  <si>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</si>
  <si>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</si>
  <si>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</si>
  <si>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</si>
  <si>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</si>
  <si>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</si>
  <si>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</si>
  <si>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</si>
  <si>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</si>
  <si>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</si>
  <si>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</si>
  <si>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</si>
  <si>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</si>
  <si>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</si>
  <si>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</si>
  <si>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</si>
  <si>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</si>
  <si>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</si>
  <si>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</si>
  <si>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</si>
  <si>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</si>
  <si>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</si>
  <si>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</si>
  <si>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</si>
  <si>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</si>
  <si>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</si>
  <si>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</si>
  <si>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</si>
  <si>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</si>
  <si>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</si>
  <si>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</si>
  <si>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</si>
  <si>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</si>
  <si>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</si>
  <si>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</si>
  <si>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</si>
  <si>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</si>
  <si>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</si>
  <si>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</si>
  <si>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</si>
  <si>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</si>
  <si>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</si>
  <si>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</si>
  <si>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</si>
  <si>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</si>
  <si>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</si>
  <si>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</si>
  <si>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</si>
  <si>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</si>
  <si>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</si>
  <si>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</si>
  <si>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</si>
  <si>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</si>
  <si>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</si>
  <si>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</si>
  <si>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</si>
  <si>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</si>
  <si>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</si>
  <si>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</si>
  <si>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</si>
  <si>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</si>
  <si>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</si>
  <si>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</si>
  <si>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</si>
  <si>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</si>
  <si>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</si>
  <si>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</si>
  <si>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</si>
  <si>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</si>
  <si>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</si>
  <si>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</si>
  <si>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</si>
  <si>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</si>
  <si>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</si>
  <si>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</si>
  <si>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</si>
  <si>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</si>
  <si>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JURISDICTIONAL RATE BASE PERCENTAGE</t>
  </si>
  <si>
    <t>JURISDICTIONAL CAPITAL</t>
  </si>
  <si>
    <t>JURISDICTIONAL ADJUSTED CAPITAL</t>
  </si>
  <si>
    <t>(E=CxD)</t>
  </si>
  <si>
    <t>(G=E+F)</t>
  </si>
  <si>
    <t>(H)</t>
  </si>
  <si>
    <t>(I)</t>
  </si>
  <si>
    <t>(J=HxI)</t>
  </si>
  <si>
    <t>GAS:</t>
  </si>
  <si>
    <t>SCHEDULE J-1</t>
  </si>
  <si>
    <t>AMOUNT</t>
  </si>
  <si>
    <t>WEIGHTED COST</t>
  </si>
  <si>
    <t>DATE OF CAPITAL STRUCTURE: AS OF END OF BASE PERIOD</t>
  </si>
  <si>
    <t xml:space="preserve"> </t>
  </si>
  <si>
    <t>INTEREST SYNCHRONIZATION</t>
  </si>
  <si>
    <t>INT</t>
  </si>
  <si>
    <t>CAPITALIZATION ALLOCATED TO ELECTRIC OPERATIONS</t>
  </si>
  <si>
    <t>ELECTRIC RATE BASE</t>
  </si>
  <si>
    <t>RATE OF RETURN ON CAPITALIZATION</t>
  </si>
  <si>
    <t>RATE OF RETURN ON RATE BASE</t>
  </si>
  <si>
    <t>ADV</t>
  </si>
  <si>
    <t>ADVERTISING EXPENSES:</t>
  </si>
  <si>
    <t>ADJ</t>
  </si>
  <si>
    <t>ID</t>
  </si>
  <si>
    <t>Description</t>
  </si>
  <si>
    <t>SHEET 1 OF 1</t>
  </si>
  <si>
    <t>SCHEDULE WPD-2</t>
  </si>
  <si>
    <t>ECR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</si>
  <si>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</si>
  <si>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</si>
  <si>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</si>
  <si>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</si>
  <si>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</si>
  <si>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</si>
  <si>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</si>
  <si>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</si>
  <si>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</si>
  <si>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</si>
  <si>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</si>
  <si>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D-2.1</t>
  </si>
  <si>
    <t>FORECASTED PERIOD :</t>
  </si>
  <si>
    <t>JURISDICTIONAL ADJUSTMENTS WORKPAPER</t>
  </si>
  <si>
    <t>JURISDICTIONAL PROFORMA ADJUSTMENTS WORKPAPER</t>
  </si>
  <si>
    <t xml:space="preserve">WPD-2     </t>
  </si>
  <si>
    <t>JURISDICTIONAL PRO FORMA ADJUSTMENTS WORKPAPER</t>
  </si>
  <si>
    <t>Total FAC Expense</t>
  </si>
  <si>
    <t>Total</t>
  </si>
  <si>
    <t>Total DSM Revenues</t>
  </si>
  <si>
    <t>ECR for OSS Adjustment (total sales x avg factor)</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</si>
  <si>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</si>
  <si>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</si>
  <si>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Note 1 - See Schedule D-2.1 and testimony for a descriptions of the adjustments.</t>
  </si>
  <si>
    <t>Note 2 - In general, these adjustments represent variances between the Base Period and the end of the Forecasted Period.</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</si>
  <si>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</si>
  <si>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</si>
  <si>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</si>
  <si>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</si>
  <si>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</si>
  <si>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</si>
  <si>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</si>
  <si>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</si>
  <si>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</si>
  <si>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</si>
  <si>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447-OSS SALES FOR RESALE</t>
  </si>
  <si>
    <t>501 Fuel Costs for External OSS</t>
  </si>
  <si>
    <t>547 Fuel Costs for External OSS</t>
  </si>
  <si>
    <t>555 Purchased Power - OSS</t>
  </si>
  <si>
    <t>501 Fuel Costs for Utility OSS</t>
  </si>
  <si>
    <t>547 Fuel Costs for Utility OSS</t>
  </si>
  <si>
    <t>555 Purchased Power Costs - External OSS</t>
  </si>
  <si>
    <t>565 Transmission - OSS External</t>
  </si>
  <si>
    <t>565 Transmission - OSS Utility</t>
  </si>
  <si>
    <t>557 RTO Costs - OSS External</t>
  </si>
  <si>
    <t>502 ECR Consumables - OSS External</t>
  </si>
  <si>
    <t>506 ECR Consumables - OSS External</t>
  </si>
  <si>
    <t>502 Other Consumables - OSS External</t>
  </si>
  <si>
    <t>506 Other Consumables - OSS External</t>
  </si>
  <si>
    <t>502 Other Consumables - OSS Utility</t>
  </si>
  <si>
    <t>506 Other Consumables - OSS Utility</t>
  </si>
  <si>
    <t>501 Inter-System Losses</t>
  </si>
  <si>
    <t>893 - MTCE-OTH SERVICES</t>
  </si>
  <si>
    <t>INCOME TAXES:</t>
  </si>
  <si>
    <t>Federal Income Taxes</t>
  </si>
  <si>
    <t>Total Income Taxes</t>
  </si>
  <si>
    <t>Total Income Taxes to Use</t>
  </si>
  <si>
    <t>JURISDICTIONAL NET OPERATING INCOME</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</si>
  <si>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</si>
  <si>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</si>
  <si>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</si>
  <si>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</si>
  <si>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</si>
  <si>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</si>
  <si>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</si>
  <si>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</si>
  <si>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</si>
  <si>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</si>
  <si>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</si>
  <si>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Regulatory Debits</t>
  </si>
  <si>
    <t>OSS Tracker Adjustment:</t>
  </si>
  <si>
    <t>Total OSS Tracker</t>
  </si>
  <si>
    <t>REGULATORY DEBITS</t>
  </si>
  <si>
    <t>Off System Sales:</t>
  </si>
  <si>
    <t>External OSS Sales:</t>
  </si>
  <si>
    <t>Wholesale Market Sales (GWhs)</t>
  </si>
  <si>
    <t>Wholesale Market Sales ($/MWh)</t>
  </si>
  <si>
    <t>Wholesale Market Sales</t>
  </si>
  <si>
    <t>447 External OSS Sales</t>
  </si>
  <si>
    <t>Intercompany OSS Sales ($/MWh)</t>
  </si>
  <si>
    <t>Intercompany OSS Sales</t>
  </si>
  <si>
    <t>447 Internal OSS Sales</t>
  </si>
  <si>
    <t>Off Sytem Sales, Total</t>
  </si>
  <si>
    <t>Off System Fuel Costs:</t>
  </si>
  <si>
    <t>External OSS Fuel Costs:</t>
  </si>
  <si>
    <t>External OSS Costs</t>
  </si>
  <si>
    <t>Internal OSS Costs, Total</t>
  </si>
  <si>
    <t>Off System Sales Costs, Total</t>
  </si>
  <si>
    <t>Off System Sales Net Revenue</t>
  </si>
  <si>
    <t>Off System Expenses:</t>
  </si>
  <si>
    <t>Off System Sales Expenses, Total</t>
  </si>
  <si>
    <t>Off System Sales Gross Margin</t>
  </si>
  <si>
    <t>OSS Margin Tracker calculation:</t>
  </si>
  <si>
    <t>Inter-System Losses</t>
  </si>
  <si>
    <t>Off System Sales Margin</t>
  </si>
  <si>
    <t>407 - ECR CLOSURE COSTS</t>
  </si>
  <si>
    <t>408 - ECR PROPERTY TAX</t>
  </si>
  <si>
    <t>501 - ECR STEAM FUEL EXP RECOVERABLE</t>
  </si>
  <si>
    <t>502 - ECR BOILER EXPENSE</t>
  </si>
  <si>
    <t>506 - ECR ENVIRONMENTAL EXP</t>
  </si>
  <si>
    <t>509 - ECR SO2/NOX EMISSION ALLOWANCES</t>
  </si>
  <si>
    <t>512 - ECR BOILER-ENVRNL</t>
  </si>
  <si>
    <t>549 - ECR MISC OTH PWR GEN EXP</t>
  </si>
  <si>
    <t>403 - ECR DEPRECIATION EXP</t>
  </si>
  <si>
    <t>923 - ECR CONSULTANT FEE</t>
  </si>
  <si>
    <t>Check to Actual Filings</t>
  </si>
  <si>
    <t>ECR CASH WORKING CAPITAL</t>
  </si>
  <si>
    <t>ECR O&amp;M WORKING CAPITAL ALLOWANCE</t>
  </si>
  <si>
    <t>FROM ECR EXPENSE MONTH FILINGS:</t>
  </si>
  <si>
    <t>501253 - ECR Fly Ash Disposal</t>
  </si>
  <si>
    <t>502011 - ECR Other Waste Disposal</t>
  </si>
  <si>
    <t>BENEFICIAL REUSE IN BASE RATES (ES FORM 2.61)</t>
  </si>
  <si>
    <t>923 - ECR Consultant Fee</t>
  </si>
  <si>
    <t>SUMMARY BY ACCOUNT:</t>
  </si>
  <si>
    <t>407 - ECR Closure Costs</t>
  </si>
  <si>
    <t>408 - ECR Property Tax</t>
  </si>
  <si>
    <t>411 - ECR Gain Disp Allowances</t>
  </si>
  <si>
    <t>501 - ECR Fly Ash Disposal</t>
  </si>
  <si>
    <t>502 - ECR Other Waste Disposal</t>
  </si>
  <si>
    <t>506 - ECR Operation</t>
  </si>
  <si>
    <t>509 - ECR Allowances</t>
  </si>
  <si>
    <t>512 - ECR Steam Maintenance</t>
  </si>
  <si>
    <t>Total ECR O&amp;M</t>
  </si>
  <si>
    <t>ECR O&amp;M for Working Capital</t>
  </si>
  <si>
    <t>411 - ECR GAIN-DISP OF ALLOW</t>
  </si>
  <si>
    <t>908 - DSM PROGRAM EXP</t>
  </si>
  <si>
    <t>403 - DSM DEPRECIATION EXP</t>
  </si>
  <si>
    <t>INCOME TAX CALCULATION</t>
  </si>
  <si>
    <t>Other Operating Revenues Electric ($000s)</t>
  </si>
  <si>
    <t>WORKPAPER REFERENCE NO(S).:  SCHEDULE WPD-2</t>
  </si>
  <si>
    <t>WORKPAPER REFERENCE NO(S).:  SCHEDULE WPD-2.1</t>
  </si>
  <si>
    <t>SCHEDULE WPD-2.1</t>
  </si>
  <si>
    <t>WPD-2.1</t>
  </si>
  <si>
    <t>OSS:</t>
  </si>
  <si>
    <t>OSS Expenses:</t>
  </si>
  <si>
    <t>REMOVE OSS MECHANISM</t>
  </si>
  <si>
    <t>WORKPAPER REFERENCE NO(S).: WPH-1</t>
  </si>
  <si>
    <t>OPERATING INCOME PERCENTAGE (LINES 4 - 5 - 7)</t>
  </si>
  <si>
    <t>WORKPAPER WPH-1</t>
  </si>
  <si>
    <t>2.  State Tax Rate</t>
  </si>
  <si>
    <t>3.  Taxable income for Federal income tax (Line 1 - Line 2)</t>
  </si>
  <si>
    <t>4.  Federal income tax at 21% (Line 3 x 21%)</t>
  </si>
  <si>
    <t>5.  Total State and Federal income taxes (Line 2 + Line 4)</t>
  </si>
  <si>
    <t>859 - OTH GAS TRANS EXP</t>
  </si>
  <si>
    <t>TCJA Adjustment:</t>
  </si>
  <si>
    <t>Total TCJA Adjustment</t>
  </si>
  <si>
    <t>TCJA:</t>
  </si>
  <si>
    <t>411 - ECR AMORT EXCESS ADIT</t>
  </si>
  <si>
    <t>411.8 - ECR GAIN-DISP OF ALLOW</t>
  </si>
  <si>
    <t>512108 - ECR CCR Ben Reuse System Maint</t>
  </si>
  <si>
    <t>Tax gross-up in ECR monthly filing</t>
  </si>
  <si>
    <t>411 - ECR Amort Excess ADIT</t>
  </si>
  <si>
    <t>Excess Deferred Tax  Amortization</t>
  </si>
  <si>
    <t>($000s)</t>
  </si>
  <si>
    <t>LG&amp;E ECR</t>
  </si>
  <si>
    <t>Federal</t>
  </si>
  <si>
    <t>State</t>
  </si>
  <si>
    <t>Active Ponds</t>
  </si>
  <si>
    <t>Total Active Ponds</t>
  </si>
  <si>
    <t>Retired Ponds</t>
  </si>
  <si>
    <t>Total Retired Ponds</t>
  </si>
  <si>
    <t>Total Excess Deferred LG&amp;E ECR</t>
  </si>
  <si>
    <t>Total LG&amp;E DSM</t>
  </si>
  <si>
    <t>LG&amp;E GLT</t>
  </si>
  <si>
    <t>Total LG&amp;E GLT</t>
  </si>
  <si>
    <t>411 - DSM AMORT EXCESS ADIT-FEDERAL</t>
  </si>
  <si>
    <t>411 - DSM AMORT EXCESS ADIT-STATE</t>
  </si>
  <si>
    <t>411 - ECR AMORT EXCESS ADIT-FEDERAL</t>
  </si>
  <si>
    <t>411 - ECR AMORT EXCESS ADIT-STATE</t>
  </si>
  <si>
    <t>WPH-1</t>
  </si>
  <si>
    <t>Worksheet B</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</si>
  <si>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</si>
  <si>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</si>
  <si>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</si>
  <si>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</si>
  <si>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</si>
  <si>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</si>
  <si>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</si>
  <si>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</si>
  <si>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</si>
  <si>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</si>
  <si>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</si>
  <si>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</si>
  <si>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</si>
  <si>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</si>
  <si>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</si>
  <si>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</si>
  <si>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203(E) Excess deferred taxes prior year true-up</t>
  </si>
  <si>
    <t>ITC depreciation basis adjustment</t>
  </si>
  <si>
    <t>Total Operating Income Tax</t>
  </si>
  <si>
    <t>Difference</t>
  </si>
  <si>
    <t>ELECTRIC</t>
  </si>
  <si>
    <t>12ME</t>
  </si>
  <si>
    <t xml:space="preserve">     859 - Oth Gas Trans Exp</t>
  </si>
  <si>
    <t>a-Feb 2020</t>
  </si>
  <si>
    <t>a-Mar 2020</t>
  </si>
  <si>
    <t>a-Apr 2020</t>
  </si>
  <si>
    <t>a-May 2020</t>
  </si>
  <si>
    <t>a-Jun 2020</t>
  </si>
  <si>
    <t>a-Jul 2020</t>
  </si>
  <si>
    <t>a-Aug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</si>
  <si>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</si>
  <si>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</si>
  <si>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</si>
  <si>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</si>
  <si>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</si>
  <si>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</si>
  <si>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</si>
  <si>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</si>
  <si>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</si>
  <si>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</si>
  <si>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</si>
  <si>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</si>
  <si>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</si>
  <si>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</si>
  <si>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</si>
  <si>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</si>
  <si>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</si>
  <si>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</si>
  <si>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</si>
  <si>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</si>
  <si>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</si>
  <si>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</si>
  <si>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501203 - ECR Bottom Ash Disposal</t>
  </si>
  <si>
    <t>506153-ECR Liquid Injection-Reagent Only</t>
  </si>
  <si>
    <t>512107-ECR Scrubber Maintenance</t>
  </si>
  <si>
    <t>506152-ECR Sorbent Reactant-Reagent Only</t>
  </si>
  <si>
    <t>512152-ECR Sorbent Injection Maintenance</t>
  </si>
  <si>
    <t>506156-ECR Baghouse Operations</t>
  </si>
  <si>
    <t>512156-ECR Baghouse Maintenance</t>
  </si>
  <si>
    <t>506151-ECR Activated Carbon</t>
  </si>
  <si>
    <t xml:space="preserve">     863.1 - GLT Mtce-Gas Mains-Trans</t>
  </si>
  <si>
    <t xml:space="preserve">     912 - Selling Expense</t>
  </si>
  <si>
    <t xml:space="preserve">     407.0 - Regulatory Debits</t>
  </si>
  <si>
    <t>ADIT Surcredit:</t>
  </si>
  <si>
    <t>Total ADIT Surcredit</t>
  </si>
  <si>
    <t>440</t>
  </si>
  <si>
    <t>444</t>
  </si>
  <si>
    <t>445</t>
  </si>
  <si>
    <t>203(E) Excess deferred taxes - Protected</t>
  </si>
  <si>
    <t>Excess deferred taxes - Other Protected (NOL and CCR)</t>
  </si>
  <si>
    <t>Federal Tax Credits (R&amp;E, Hydro, etc.)</t>
  </si>
  <si>
    <t>State Tax Credits (KY Coal, KY Inventory, etc.)</t>
  </si>
  <si>
    <t xml:space="preserve">     404.7 – Amortization Intangible Plant – Cloud</t>
  </si>
  <si>
    <t xml:space="preserve">     ADIT Surcredit - Electric</t>
  </si>
  <si>
    <t xml:space="preserve">     ADIT Surcredit - Gas</t>
  </si>
  <si>
    <t xml:space="preserve">     411.6 - Gains, Losses From Disposition Of Utility Plant</t>
  </si>
  <si>
    <t xml:space="preserve">          Loss (Gain) from Disposition of Utility Plant</t>
  </si>
  <si>
    <t xml:space="preserve">     411.81 - Gain - Solar Rec Revenue</t>
  </si>
  <si>
    <t>ADJ 5</t>
  </si>
  <si>
    <t>ADJ 6</t>
  </si>
  <si>
    <t>ERS</t>
  </si>
  <si>
    <t>ECONOMIC RELIEF SURCREDIT:</t>
  </si>
  <si>
    <t>TOTAL ECONOMIC RELIEF SURCREDIT REVENUE</t>
  </si>
  <si>
    <t>LG&amp;E and KU Energy LLC</t>
  </si>
  <si>
    <t>1051 Bases and Poles Count</t>
  </si>
  <si>
    <t>Last Data Update:</t>
  </si>
  <si>
    <t>10/29/2020 03:59:11</t>
  </si>
  <si>
    <t>Dynamic Filters</t>
  </si>
  <si>
    <t>CC</t>
  </si>
  <si>
    <t>0100 LG&amp;E</t>
  </si>
  <si>
    <t>Revenue Period</t>
  </si>
  <si>
    <t>SEP 2020</t>
  </si>
  <si>
    <t>Price</t>
  </si>
  <si>
    <t>!LE_900POLE; !LE_901POLE; !LE_902POLE; !LE_950BASE; !LE_951BASE; !LE_956BASE;
!LE_958POLE</t>
  </si>
  <si>
    <t>Number
of Bases</t>
  </si>
  <si>
    <t>Base Price Amount</t>
  </si>
  <si>
    <t>Number 
of Poles</t>
  </si>
  <si>
    <t>Pole Price Amount</t>
  </si>
  <si>
    <t>Taxes &amp; Fees</t>
  </si>
  <si>
    <t>Revenue
Amount</t>
  </si>
  <si>
    <t>Total Utility Amount</t>
  </si>
  <si>
    <t>LE_LSPL1</t>
  </si>
  <si>
    <t>LE_LSPL2</t>
  </si>
  <si>
    <t>LE_LSPL3</t>
  </si>
  <si>
    <t>LE_LSPL4</t>
  </si>
  <si>
    <t>Result</t>
  </si>
  <si>
    <t>Revenue Pro forma to reflect Pole Revenues not in revenue forecast:</t>
  </si>
  <si>
    <t>No. of Poles</t>
  </si>
  <si>
    <t>Annualized No. of Poles</t>
  </si>
  <si>
    <t>Current Rate</t>
  </si>
  <si>
    <t>Revenues at Current Rate</t>
  </si>
  <si>
    <t>LG&amp;E</t>
  </si>
  <si>
    <t>Test Year</t>
  </si>
  <si>
    <t>Dif (A-B)</t>
  </si>
  <si>
    <t>KU Electric - KPSC </t>
  </si>
  <si>
    <t>B:[]</t>
  </si>
  <si>
    <t>C:[ECR (Base and Factor):]</t>
  </si>
  <si>
    <t>K:[440-RESIDENTIAL]</t>
  </si>
  <si>
    <t>L:[442-COMMERCIAL]</t>
  </si>
  <si>
    <t>M:[442-INDUSTRIAL]</t>
  </si>
  <si>
    <t>N:[444-PUBLIC ST &amp; HWY LIGHTING]</t>
  </si>
  <si>
    <t>O:[445-OTHER PUBLIC AUTHORITIES]</t>
  </si>
  <si>
    <t>P:[TOTAL ECR (Base and Factor)]</t>
  </si>
  <si>
    <t>Note: Reflects change in test year ECR revenue between with and without termination at Current ROE and Depreciation Rates.</t>
  </si>
  <si>
    <t>SURCREDIT AMORT EXCESS ADIT-FEDERAL</t>
  </si>
  <si>
    <t>SURCREDIT AMORT EXCESS ADIT-STATE</t>
  </si>
  <si>
    <t>CHECK TO SCH D-2 F</t>
  </si>
  <si>
    <t>AGREES TO TAX IMPACT ON REMOVING SURCREDIT REVENUES ON C-2.1</t>
  </si>
  <si>
    <t>INDUSTRIAL COAL SERVICES REVENUES</t>
  </si>
  <si>
    <t>ICS</t>
  </si>
  <si>
    <t>456-MISC ELECTRIC REVENUE</t>
  </si>
  <si>
    <t>$ Dollars</t>
  </si>
  <si>
    <t>Base Year</t>
  </si>
  <si>
    <t>Industrial Coal Services</t>
  </si>
  <si>
    <t>LGE</t>
  </si>
  <si>
    <t>EDR Credits</t>
  </si>
  <si>
    <t>V D</t>
  </si>
  <si>
    <t>R:[DSM:]</t>
  </si>
  <si>
    <t>Z:[440-RESIDENTIAL]</t>
  </si>
  <si>
    <t>AA:[442-COMMERCIAL]</t>
  </si>
  <si>
    <t>AB:[442-INDUSTRIAL]</t>
  </si>
  <si>
    <t>AD:[445-OTHER PUBLIC AUTHORITIES]</t>
  </si>
  <si>
    <t>AE:[Total DSM]</t>
  </si>
  <si>
    <t>TY Total</t>
  </si>
  <si>
    <t>LG&amp;E-E DSM</t>
  </si>
  <si>
    <t>INDUSTRIAL COAL SERVICES REVENUES:</t>
  </si>
  <si>
    <t>SUPPORT FOR ADJUSTMENT TO MISMATCH IN FUEL COST RECOVERY</t>
  </si>
  <si>
    <t>Expense</t>
  </si>
  <si>
    <t>Revised</t>
  </si>
  <si>
    <t>month</t>
  </si>
  <si>
    <t>Factor
Line 1 page 1</t>
  </si>
  <si>
    <t>Rate</t>
  </si>
  <si>
    <t>KWH
Page 5 Line 11</t>
  </si>
  <si>
    <t>Line 8
(Refer to filing 2 months after expense month)</t>
  </si>
  <si>
    <t>CHANGE IN OTHER OPERATING REVENUES (SOURCE SCH M-2.1)</t>
  </si>
  <si>
    <t>CHANGE IN ELECTRIC SALES REVENUES (SOURCE SCH M-2.1)</t>
  </si>
  <si>
    <t>Variance is driven by higher intercompany sales to KU, partially offset by the ECR off-system sales revenue proforma adjustment.</t>
  </si>
  <si>
    <t>Customary changes in the ordinary course of business.</t>
  </si>
  <si>
    <t xml:space="preserve">Customary changes in the ordinary course of business.  </t>
  </si>
  <si>
    <t>Address</t>
  </si>
  <si>
    <t>ValueType</t>
  </si>
  <si>
    <t>Value</t>
  </si>
  <si>
    <t>PAGE 8 OF 8</t>
  </si>
  <si>
    <t>PAGE 7 OF 8</t>
  </si>
  <si>
    <t>PAGE 6 OF 8</t>
  </si>
  <si>
    <t>PAGE 5 OF 8</t>
  </si>
  <si>
    <t>PAGE 4 OF 8</t>
  </si>
  <si>
    <t>PAGE 3 OF 8</t>
  </si>
  <si>
    <t>PAGE 2 OF 8</t>
  </si>
  <si>
    <t>PAGE 1 OF 8</t>
  </si>
  <si>
    <t>GROSS REVENUE CONVERSION FACTOR (100% / LINE 8)</t>
  </si>
  <si>
    <t>TYPE OF FILING: _____ ORIGINAL  _____ UPDATED  __X__ REVISED</t>
  </si>
  <si>
    <t>For the 2025 Rate Case Filing</t>
  </si>
  <si>
    <t>REGULATORY CREDITS</t>
  </si>
  <si>
    <t>407.0</t>
  </si>
  <si>
    <t>RETIRED ASSET RECOVERY AMORTIZATION</t>
  </si>
  <si>
    <t>KWH
Page 4 Line 11</t>
  </si>
  <si>
    <t>440.20 - Residential Customer Charge</t>
  </si>
  <si>
    <t>440.21 - Residential Base Energy N-F</t>
  </si>
  <si>
    <t>440.22 - Residential Demand</t>
  </si>
  <si>
    <t>440.23 - Residential Base Fuel</t>
  </si>
  <si>
    <t>440.24 - Residential FAC</t>
  </si>
  <si>
    <t>440.27 - Residential OSS Tracker(ESM)</t>
  </si>
  <si>
    <t>440 - Residential Sales - Electric</t>
  </si>
  <si>
    <t>Residential Sales</t>
  </si>
  <si>
    <t>442.20 - Commercial Customer Charge</t>
  </si>
  <si>
    <t>442.21 - Commercial Base Energy N-F</t>
  </si>
  <si>
    <t>442.22 - Commercial Demand</t>
  </si>
  <si>
    <t>442.23 - Commercial Base Fuel</t>
  </si>
  <si>
    <t>442.24 - Commercial FAC</t>
  </si>
  <si>
    <t>442.27 - Commercial OSS Tracker (ESM)</t>
  </si>
  <si>
    <t>442 - Commercial Sales - Electric</t>
  </si>
  <si>
    <t>Commercial Sales</t>
  </si>
  <si>
    <t>443.20 - Industrial Customer Charge</t>
  </si>
  <si>
    <t>443.21 - Industrial Base Energy N-F</t>
  </si>
  <si>
    <t>443.22 - Industrial Demand</t>
  </si>
  <si>
    <t>443.23 - Industrial Base Fuel</t>
  </si>
  <si>
    <t>443.24 - Industrial FAC</t>
  </si>
  <si>
    <t>443.27 - Industrial OSS Tracker (ESM)</t>
  </si>
  <si>
    <t>442.1 - Industrial Sales - Electric</t>
  </si>
  <si>
    <t>Industrial Sales</t>
  </si>
  <si>
    <t>444.20 - Street/Hwy. Lighting Customer Charge</t>
  </si>
  <si>
    <t>444.21 - Street/Hwy. Lighting Base Energy N-F</t>
  </si>
  <si>
    <t>444.23 - Street/Hwy. Lighting Base Fuel</t>
  </si>
  <si>
    <t>444.24 - Street/Hwy. Lighting FAC</t>
  </si>
  <si>
    <t>444.27 - ST Lighting OSS Tracker (ESM)</t>
  </si>
  <si>
    <t>444 - Public Street &amp; Lighting Sales - Electric</t>
  </si>
  <si>
    <t>445.20 - Public Authorities Customer Charge</t>
  </si>
  <si>
    <t>445.21 - Public Authorities Base Energy N-F</t>
  </si>
  <si>
    <t>445.22 - Public Authorities Demand</t>
  </si>
  <si>
    <t>445.23 - Public Authorities Base Fuel</t>
  </si>
  <si>
    <t>445.24 - Public Authorities FAC</t>
  </si>
  <si>
    <t>445.27 - Public Authorities OSS Tracker (ESM)</t>
  </si>
  <si>
    <t>445 - Other Public Authority Electric Sales</t>
  </si>
  <si>
    <t>Other Public Authority Sales</t>
  </si>
  <si>
    <t>440.25 - Residential Base ECR</t>
  </si>
  <si>
    <t>440.26 - Residential Mech. ECR</t>
  </si>
  <si>
    <t>442.25 - Commercial Base ECR</t>
  </si>
  <si>
    <t>442.26 - Commercial Mech. ECR</t>
  </si>
  <si>
    <t>443.25 - Industrial Base ECR</t>
  </si>
  <si>
    <t>443.26 - Industrial Mech. ECR</t>
  </si>
  <si>
    <t>444.25 - Street/Hwy. Lighting Base ECR</t>
  </si>
  <si>
    <t>444.26 - Street/Hwy. Lighting Mech. ECR</t>
  </si>
  <si>
    <t>445.25 - Public Authorities Base ECR</t>
  </si>
  <si>
    <t>445.26 - Public Authorities Mech. ECR</t>
  </si>
  <si>
    <t>ECR Revenue - Electric</t>
  </si>
  <si>
    <t>440.28 - Residential Electric DSM</t>
  </si>
  <si>
    <t>442.28 - Commercial Electric DSM</t>
  </si>
  <si>
    <t>443.28 - Industrial Electric DSM</t>
  </si>
  <si>
    <t>444.28 - Street/Hwy. Lighting Electric DSM</t>
  </si>
  <si>
    <t>445.28 - Public Authorities Electric DSM</t>
  </si>
  <si>
    <t>DSM Revenue - Electric</t>
  </si>
  <si>
    <t>442.91 -  Residential RAR</t>
  </si>
  <si>
    <t>442.93 - Commercial RAR</t>
  </si>
  <si>
    <t>442.95 - Indiustrial RAR</t>
  </si>
  <si>
    <t>442.97 - Pub St &amp; Lighting RAR</t>
  </si>
  <si>
    <t>442.96 - Public Authority RAR</t>
  </si>
  <si>
    <t>RAR Revenue - Electric</t>
  </si>
  <si>
    <t>448.21 - Residential Economic Relief Surcredit</t>
  </si>
  <si>
    <t>448.22 - Commercial Economic Relief Surcredit</t>
  </si>
  <si>
    <t>ERS Revenue - Electric</t>
  </si>
  <si>
    <t>Revenue from Ultimate Consumers</t>
  </si>
  <si>
    <t>In Dollars</t>
  </si>
  <si>
    <t>447.11 - Sales For Resale OSS</t>
  </si>
  <si>
    <t>447.1 - Sales For Resale (Internal Transmission)</t>
  </si>
  <si>
    <t>447.6 - Sales For Resale (External Transmission)</t>
  </si>
  <si>
    <t>447.9 - Sales For Resale OSS I/C</t>
  </si>
  <si>
    <t>449.4 - Sales to affiliate - Energy</t>
  </si>
  <si>
    <t>Sales for Resale</t>
  </si>
  <si>
    <t>450.0 - Forfeited discounts</t>
  </si>
  <si>
    <t>451.0 - Recovery services</t>
  </si>
  <si>
    <t>454.0 - Rent from electric property</t>
  </si>
  <si>
    <t>454.2 - Rent From Electric Property I/C</t>
  </si>
  <si>
    <t>456.2 - Other Distribution elec revenues</t>
  </si>
  <si>
    <t>456.21 - Special Item Revenue</t>
  </si>
  <si>
    <t>456.22 - Special Item Revenue Offset</t>
  </si>
  <si>
    <t>456.23 - Special Item Revenue - Wholesale</t>
  </si>
  <si>
    <t>456.24 - Special Item Revenue Offset - Wholesale</t>
  </si>
  <si>
    <t>456.5 - External Tranmission Revenue</t>
  </si>
  <si>
    <t>456.51 - Other External Misc. OATT Revenue</t>
  </si>
  <si>
    <t>456.6 - Internal Transmission Revenue</t>
  </si>
  <si>
    <t>456.61 - Other Internal Misc. OATT Revenue</t>
  </si>
  <si>
    <t>456.9 - Misc Electric Revenue OIE</t>
  </si>
  <si>
    <t>Miscellaneous Electric Revenue</t>
  </si>
  <si>
    <t>500.1 - Oper Super/Eng</t>
  </si>
  <si>
    <t>501.1 - ECR Steam Fuel Exp Recoverable</t>
  </si>
  <si>
    <t>501.2 - Steam Fuel Exp Rec (Fuel Elect)</t>
  </si>
  <si>
    <t>501.3 - Steam Fuel Exp Rec OSS</t>
  </si>
  <si>
    <t>501.4 - Fuel Expense - Oil and Gas</t>
  </si>
  <si>
    <t>501.5 - Steam Fuel Exp Rec (Fuel Handling)</t>
  </si>
  <si>
    <t>501.6 - Steam Fuel Exp OSS - Utility</t>
  </si>
  <si>
    <t>502.0 - Steam Expenses (O&amp;M)</t>
  </si>
  <si>
    <t>502.1 - ECR Steam Expenses</t>
  </si>
  <si>
    <t>502.2 - Steam Expenses OSS</t>
  </si>
  <si>
    <t>502.3 - Steam Expenses (COS)</t>
  </si>
  <si>
    <t>502.5 - Steam Expenses OSS - Utility</t>
  </si>
  <si>
    <t>505.1 - Electric Sys Opr</t>
  </si>
  <si>
    <t>505.2 - Hydrogen/Gases</t>
  </si>
  <si>
    <t>506.0 - Misc Steam Power Exp</t>
  </si>
  <si>
    <t>506.2 - Misc Steam Power Exp OSS</t>
  </si>
  <si>
    <t>506.3 - Misc Steam Power Exp COS</t>
  </si>
  <si>
    <t>506.5 - Misc Steam Power Exp OSS - Utility</t>
  </si>
  <si>
    <t>507.0 -Rent and Leaseback</t>
  </si>
  <si>
    <t>509.3 - ECR SO2/Nox Emission Allow</t>
  </si>
  <si>
    <t>510.0 - Mtce Super/Eng - Steam</t>
  </si>
  <si>
    <t>511.0 - Mtce-Structures Steam</t>
  </si>
  <si>
    <t>512.0 - Mtce-Boiler Plant Steam</t>
  </si>
  <si>
    <t>512.1 - ECR Mtce-Boiler Plant Steam</t>
  </si>
  <si>
    <t>513.0 - Mtce-Electric Plant Steam</t>
  </si>
  <si>
    <t>514.0 - Mtce-Misc/Stm Plant</t>
  </si>
  <si>
    <t>513.2 - Mtce-Computer Software</t>
  </si>
  <si>
    <t>513.3 - Mtce-Communication Eq</t>
  </si>
  <si>
    <t>Total Steam Power Generation Expenses</t>
  </si>
  <si>
    <t>535.0 - Oper Super/Eng-Hydro</t>
  </si>
  <si>
    <t>536.0 - Water For Power-Hydro</t>
  </si>
  <si>
    <t>538.0 - Electric Exp-Hydro</t>
  </si>
  <si>
    <t>539.0 - Misc Hyd Pwr Gen Exp</t>
  </si>
  <si>
    <t>540.0 - Rents-Hydro</t>
  </si>
  <si>
    <t>542.0 - Maint Of Structures - Hydro</t>
  </si>
  <si>
    <t>543.0 - Mtce-Res/Dams/Waterw</t>
  </si>
  <si>
    <t>544.0 - Mtce-Electric Plant-Hydro</t>
  </si>
  <si>
    <t>544.3 - Mtce-Communication Eq</t>
  </si>
  <si>
    <t>545.0 - Mtce-Misc Hydaulic Plant</t>
  </si>
  <si>
    <t>Total Hydraulic Generation Expenses</t>
  </si>
  <si>
    <t>546.0 - Oper Super/Eng - Turbines</t>
  </si>
  <si>
    <t>547.0 - Fuel Pwr Generation</t>
  </si>
  <si>
    <t>548.0 - Generation Exp</t>
  </si>
  <si>
    <t>549.0 - Misc Oth Pwr Gen Exp</t>
  </si>
  <si>
    <t>549.3 - Water Treatment Chemical Gas Units</t>
  </si>
  <si>
    <t>550.0 - Rents Pwr Generation</t>
  </si>
  <si>
    <t>551.0 - Mtce-Super/Eng - Turb Pwr Gen</t>
  </si>
  <si>
    <t>552.0 - Mtce-Structures - Oth Pwr Gen</t>
  </si>
  <si>
    <t>553.0 - Mtce-Gen/Elect Eq Pwr Gen</t>
  </si>
  <si>
    <t>553.2 - Mtce-Computer Software</t>
  </si>
  <si>
    <t>553.3 - Mtce-Communication Eq</t>
  </si>
  <si>
    <t>554.0 - Mtce-Misc Oth Pwr Gen</t>
  </si>
  <si>
    <t>Total Other Power Generation Expenses</t>
  </si>
  <si>
    <t>555.0 - Purchased power - external</t>
  </si>
  <si>
    <t>555.1 - Purchased Power OSS</t>
  </si>
  <si>
    <t>555.11 - Purchased power - Intercompany</t>
  </si>
  <si>
    <t>555.3 - Purchased Power OSS I/C</t>
  </si>
  <si>
    <t>555.4 - Purchased power - Demand</t>
  </si>
  <si>
    <t>555.5 - Purchase Power NL - Solar Share Program</t>
  </si>
  <si>
    <t>556.0 - Sys Ctrl / Dispatching - Indirect</t>
  </si>
  <si>
    <t>557.1 - Other Expenses OSS</t>
  </si>
  <si>
    <t>557.2 - Other Expenses COS</t>
  </si>
  <si>
    <t>557.3 - Other Expenses</t>
  </si>
  <si>
    <t>Total Power Supply Expenses</t>
  </si>
  <si>
    <t>558.1 - Mtce-Communication Eq</t>
  </si>
  <si>
    <t>558.11 - Mtce-Misc Solar</t>
  </si>
  <si>
    <t>558.7 - Mtce-Solar Panels, Structures, Eq</t>
  </si>
  <si>
    <t>558.9 - Mtce of Computer Software</t>
  </si>
  <si>
    <t>Total Solar Generation Expenses</t>
  </si>
  <si>
    <t>560.0 - Ops Supervision &amp; Engineering</t>
  </si>
  <si>
    <t>561.0 - Load Dispatch - Reliability</t>
  </si>
  <si>
    <t>561.5 - Reliability, Planning And Standards Development</t>
  </si>
  <si>
    <t>561.6 - Generationg and Transmission Service Studies</t>
  </si>
  <si>
    <t>562.0 - Station Expenses</t>
  </si>
  <si>
    <t>563.0 - Overhead Line Expense</t>
  </si>
  <si>
    <t>565.0 - Transmission By Others</t>
  </si>
  <si>
    <t>565.1 - Transmission By Others OSS</t>
  </si>
  <si>
    <t>565.3 - Transmission By Others OSS I/C</t>
  </si>
  <si>
    <t>565.4 - Transmission By Others I/C</t>
  </si>
  <si>
    <t>566.0 - Misc Trans Expense</t>
  </si>
  <si>
    <t>566.1 - Misc Trans Expense COS</t>
  </si>
  <si>
    <t>567.0 - Rents Exp Transmission</t>
  </si>
  <si>
    <t>567.1 - Rents Exp Transmission I/C</t>
  </si>
  <si>
    <t>569.2 - Mtce-Computer Software</t>
  </si>
  <si>
    <t>569.3 - Mtce-Communication Eq</t>
  </si>
  <si>
    <t>570.0 - Mtce-Station Equip</t>
  </si>
  <si>
    <t>571.0 - Mtce Of Overhead Lines</t>
  </si>
  <si>
    <t>573.0 - Mtce-Misc Trans Plant</t>
  </si>
  <si>
    <t>575.7 - Market Facilitation, Monit, Compl Serv</t>
  </si>
  <si>
    <t>576.3 - Mtce-Computer Software</t>
  </si>
  <si>
    <t>580.0 - Ops Superv, Eng Distribution</t>
  </si>
  <si>
    <t>582.0 - Station Exp Distribution</t>
  </si>
  <si>
    <t>583.0 - Overhead lIne Exp Distribution</t>
  </si>
  <si>
    <t>584.0 - Underground Line Exp Distribution</t>
  </si>
  <si>
    <t>586.0 - Meter Exp Distribution</t>
  </si>
  <si>
    <t>586.1 - AMI Meter Expenses</t>
  </si>
  <si>
    <t>587.0 - Customer Instal Exp Disbribution</t>
  </si>
  <si>
    <t>588.0 - Misc Distribution Exp</t>
  </si>
  <si>
    <t>589.0 - Rents-Distr Exp</t>
  </si>
  <si>
    <t>590.0 - Maint Superv, Eng Disbribution</t>
  </si>
  <si>
    <t>592.0 - Mtce-Station Equip Disbribution</t>
  </si>
  <si>
    <t>592.3 - Mtce-Computer Software</t>
  </si>
  <si>
    <t>593.0 - Mtce - Overhead Lines Disbribution</t>
  </si>
  <si>
    <t>592.4 - Mtce-Communication Eq</t>
  </si>
  <si>
    <t>594.0 - Mtce-Underground lines Distribution</t>
  </si>
  <si>
    <t>595.0 - Mtce-Line Transformers Distribution</t>
  </si>
  <si>
    <t>596.0 - Mtce St Lighting, Signals Distribution</t>
  </si>
  <si>
    <t>597.1 - AMI Meter Maintenance</t>
  </si>
  <si>
    <t>598.0 - Mtce Of Misc Distribution Plant</t>
  </si>
  <si>
    <t>901.0 - Supv-Cust Accts</t>
  </si>
  <si>
    <t>902.0 - Meter Reading</t>
  </si>
  <si>
    <t>903.0 - Cust Bill/Acctg</t>
  </si>
  <si>
    <t>903.1 - AMI Records &amp; Collections</t>
  </si>
  <si>
    <t>904.0 - Uncollectible accts</t>
  </si>
  <si>
    <t>905.0 - Misc Cust Serv Exp</t>
  </si>
  <si>
    <t>Total Customer Accounts Expenses</t>
  </si>
  <si>
    <t>907.0 - Supv-Cust Ser/Info</t>
  </si>
  <si>
    <t>908.2 - Cust Mktg/Assist</t>
  </si>
  <si>
    <t>908.3 - DSM Electric Cust Mktg/Assist</t>
  </si>
  <si>
    <t>908.5 - AMI Customer Assistance</t>
  </si>
  <si>
    <t>909.0 - Informational And Instructional Expenses</t>
  </si>
  <si>
    <t>910.1 - Misc Cust Ser/Info</t>
  </si>
  <si>
    <t>910.2 - AMI Service &amp; Information</t>
  </si>
  <si>
    <t>Total Customer Service and Information Expenses</t>
  </si>
  <si>
    <t>913.0 - Advertising Expenses</t>
  </si>
  <si>
    <t>Total Sales Expenses</t>
  </si>
  <si>
    <t>Total Customer and Sales Expense</t>
  </si>
  <si>
    <t>920.0 - Other General And Admin Salaries</t>
  </si>
  <si>
    <t>920.1 - AMI Admin &amp; General</t>
  </si>
  <si>
    <t>921.0 - Gen Office Suppl/Exp</t>
  </si>
  <si>
    <t>921.1 - AMI Office Supplies</t>
  </si>
  <si>
    <t>922.0 - A/G Sal Transfer-Cr</t>
  </si>
  <si>
    <t>923.0 - Outside Services</t>
  </si>
  <si>
    <t>923.1 - AMI Outside Services</t>
  </si>
  <si>
    <t>924.0 - Insurance premiums</t>
  </si>
  <si>
    <t>925.0 - Other Injuries And Damages</t>
  </si>
  <si>
    <t>925.1 - AMI Injuries and Damages</t>
  </si>
  <si>
    <t>926.0 - Employee Benefits</t>
  </si>
  <si>
    <t>926.1 - Employee Benefits - non service costs</t>
  </si>
  <si>
    <t>927.0 - City Of Lou Gas Fran</t>
  </si>
  <si>
    <t>928.1 - Reg Upkeep Assessmts (Alloc Jur)</t>
  </si>
  <si>
    <t>928.2 - Reg Upkeep Assessmts (KY Jur)</t>
  </si>
  <si>
    <t>929.0 - Gas Used-Gas Dept</t>
  </si>
  <si>
    <t>930.1 - General Advertising Expense</t>
  </si>
  <si>
    <t>930.2 - Other Misc Gen Exp</t>
  </si>
  <si>
    <t>930.21 - Special Item Expenditures</t>
  </si>
  <si>
    <t>930.22 - Special Item Offset</t>
  </si>
  <si>
    <t>930.23 - Debt Expense and Interest on Revolver/LCS</t>
  </si>
  <si>
    <t>931.0 - Rents-Other</t>
  </si>
  <si>
    <t>931.1 - Rents Other I/C</t>
  </si>
  <si>
    <t>935.0 - Mtce-Gen Plant</t>
  </si>
  <si>
    <t>935.1 - Mtce-Computer Hardware</t>
  </si>
  <si>
    <t>935.2 - Mtce-Computer Software</t>
  </si>
  <si>
    <t>935.3 - Mtce-Communication Eq</t>
  </si>
  <si>
    <t>Total Administrative and General Expense</t>
  </si>
  <si>
    <t>Fuel for Electric Generation</t>
  </si>
  <si>
    <t>Power Purchased</t>
  </si>
  <si>
    <t>Other Operations Expense</t>
  </si>
  <si>
    <t>Total Maintenance Expense</t>
  </si>
  <si>
    <t>Total Rent Expense</t>
  </si>
  <si>
    <t>Total Operating Expense</t>
  </si>
  <si>
    <t>403.01 - Depreciation &amp; amortization expense Steam</t>
  </si>
  <si>
    <t>403.02 - Depreciation &amp; amortization expense Hydro</t>
  </si>
  <si>
    <t>403.03 - Depreciation &amp; amortization expense Other PG</t>
  </si>
  <si>
    <t>403.11 - Deprec Exp - Solar Power Gen</t>
  </si>
  <si>
    <t>403.13 - Deprec Exp - Wind Power Gen</t>
  </si>
  <si>
    <t>403.04 - Depreciation &amp; amortization expense Transmission</t>
  </si>
  <si>
    <t>403.05 - Depreciation &amp; amortization expense Distribution</t>
  </si>
  <si>
    <t>403.06 - Depreciation &amp; amortization expense General</t>
  </si>
  <si>
    <t>403.061 - General Depreciation Expense - Cloud Software</t>
  </si>
  <si>
    <t>403.08 - Depreciation &amp; amortization expense Common</t>
  </si>
  <si>
    <t>403.3 - Depreciation Expense ECR</t>
  </si>
  <si>
    <t>403.4 - Depreciation Expense Electric DSM</t>
  </si>
  <si>
    <t>403.41 - Deprec Exp-Intang Plant Cloud-DSM</t>
  </si>
  <si>
    <t>412.0 - Accretion Depreciation Expense</t>
  </si>
  <si>
    <t>412.1 - Accretion Depreciation Neutrality</t>
  </si>
  <si>
    <t>Depreciation Expense</t>
  </si>
  <si>
    <t>404.0 - Amort Limited Term Plant</t>
  </si>
  <si>
    <t>404.1 - Amort-Intang Plant Cloud - Electric-DSM</t>
  </si>
  <si>
    <t>404.7 - Amort-Intang Plant Cloud</t>
  </si>
  <si>
    <t>Amortization Expense</t>
  </si>
  <si>
    <t>Total Depreciation &amp; Amortization Expense</t>
  </si>
  <si>
    <t>407.61 - Amortization Expense - RAR</t>
  </si>
  <si>
    <t>407.5 - Amortization Expense - Open ARO Ponds - KY</t>
  </si>
  <si>
    <t>407.592 - Amortization Expense - NEW GEN AFUDC WACC</t>
  </si>
  <si>
    <t>407.62 - Amortization Expense -  AMI Reg Asset KPSC Electric</t>
  </si>
  <si>
    <t>407.517 - Regulatory Debits - AMI</t>
  </si>
  <si>
    <t>Regulatory Debits</t>
  </si>
  <si>
    <t>407.511 - Regulatory Credits AMI AFUDC - Interest</t>
  </si>
  <si>
    <t>407.512 - Regulatory Credits AMI AFUDC - Equity</t>
  </si>
  <si>
    <t>407.515 - Regulatory Credits NEW GEN AFUDC - Interest</t>
  </si>
  <si>
    <t>407.516 - Regulatory Credits NEW GEN AFUDC - Equity</t>
  </si>
  <si>
    <t>Regulatory Credits</t>
  </si>
  <si>
    <t>408.14 - Property Tax - ECR</t>
  </si>
  <si>
    <t>408.3 - PURTA &amp; Property Tax</t>
  </si>
  <si>
    <t>408.6 - Payroll Taxes</t>
  </si>
  <si>
    <t>408.7 - Other Taxes Opr Inc (O&amp;M)</t>
  </si>
  <si>
    <t>Property and Other Taxes</t>
  </si>
  <si>
    <t>411.4 - Gain/Loss of Environmental Credit</t>
  </si>
  <si>
    <t>State Income Taxes</t>
  </si>
  <si>
    <t>Deferred Federal Income Taxes</t>
  </si>
  <si>
    <t>Deferred State Income Taxes</t>
  </si>
  <si>
    <t>Amortization of Investment Tax Credit</t>
  </si>
  <si>
    <t>Other Income</t>
  </si>
  <si>
    <t>Other Deductions</t>
  </si>
  <si>
    <t>Interest on Long-Term Debt</t>
  </si>
  <si>
    <t>Amortization of Debt Expense - Net</t>
  </si>
  <si>
    <t>Other Interest Expense</t>
  </si>
  <si>
    <t>AFUDC Borrowed Funds</t>
  </si>
  <si>
    <t>DON'T USE ANYWHERE EXCEPT 2 LINES, HIGHLIGHTED IN BLUE BELOW, Hide this tab and input 2 line directly to the Proforma Adj F tab</t>
  </si>
  <si>
    <t>MAINTENANCE OF COMMUNICATION EQUIPMENT</t>
  </si>
  <si>
    <t>MAINTENANCE OF SOLAR PANELS, STRUCTURES, AND EQUIP</t>
  </si>
  <si>
    <t>MAINTENANCE OF COMPUTER SOFTWARE</t>
  </si>
  <si>
    <t>MAINTENANCE OF MISC. SOLAR</t>
  </si>
  <si>
    <t xml:space="preserve">MAINTENANCE OF COMMUNICATION EQUIPMENT </t>
  </si>
  <si>
    <t>5785 -  Mtce-Communication Eq</t>
  </si>
  <si>
    <t xml:space="preserve">Total Energy Storeage Expenses </t>
  </si>
  <si>
    <t>ENERGY STORAGE EXPENSES</t>
  </si>
  <si>
    <t>SOLAR GENERATION:</t>
  </si>
  <si>
    <t>TOTAL SOLAR GENERATION EXPENSES</t>
  </si>
  <si>
    <t>ENERGY STORAGE EXPENSES:</t>
  </si>
  <si>
    <t>TOTAL ENERGY STORAGE EXPENSES</t>
  </si>
  <si>
    <t>Income before Taxes</t>
  </si>
  <si>
    <t>RAR Rider Adjustment:</t>
  </si>
  <si>
    <t>Total RAR</t>
  </si>
  <si>
    <t>From IS E tab</t>
  </si>
  <si>
    <t xml:space="preserve">TYE Total </t>
  </si>
  <si>
    <t>YE-Aug 2025</t>
  </si>
  <si>
    <t>In dollars</t>
  </si>
  <si>
    <t>YE-Dec 2026</t>
  </si>
  <si>
    <t>407.3-REGULATORY DEBITS (2.01)</t>
  </si>
  <si>
    <t>408.14- ECR PROPERTY TAX (2.10)</t>
  </si>
  <si>
    <t>501253 - ECR Fly Ash Disposal (2.60)</t>
  </si>
  <si>
    <t>502013 - ECR Scrubber Operations (2.50)</t>
  </si>
  <si>
    <t>509.3 - ECR SO2/NOX EMISSION ALLOWANCES (2.00)</t>
  </si>
  <si>
    <t>411 - AMORTIZATION OF EXCESS ADIT (2.00)</t>
  </si>
  <si>
    <t>403 - ECR Depreciation (2.10)</t>
  </si>
  <si>
    <t>502015 - ECR Effluent Water Chemicals</t>
  </si>
  <si>
    <t>502017 - ECR Effluent Water Operations</t>
  </si>
  <si>
    <t>512157 - ECR Effluent Water Maintenance</t>
  </si>
  <si>
    <t>Intercompany OSS Sales (kWhs)</t>
  </si>
  <si>
    <t>506 ECR Other Consumables - OSS External</t>
  </si>
  <si>
    <t>OSS Tracker - Customer Share (75%)</t>
  </si>
  <si>
    <t>OSS Tracker - Utility Share (25%)</t>
  </si>
  <si>
    <t>$(0)</t>
  </si>
  <si>
    <t>RAR</t>
  </si>
  <si>
    <t>RAR:</t>
  </si>
  <si>
    <t>RAR Amortization:</t>
  </si>
  <si>
    <t>ADJ 7</t>
  </si>
  <si>
    <t>GEN</t>
  </si>
  <si>
    <t>AMI</t>
  </si>
  <si>
    <t>A. M. FACKLER</t>
  </si>
  <si>
    <t>REMOVE RAR MECHANISM</t>
  </si>
  <si>
    <t>REMOVE RAR
MECHANISM</t>
  </si>
  <si>
    <t>AMIS</t>
  </si>
  <si>
    <t>450001: FORFEITED DISC/LATE PAYMENT CHARGE-ELEC</t>
  </si>
  <si>
    <t>451001: RECONNECT CHRG-ELEC</t>
  </si>
  <si>
    <t>451002: TEMPORARY SERV-ELEC</t>
  </si>
  <si>
    <t>451004: OTH SERVICE REV-ELEC</t>
  </si>
  <si>
    <t>451005: UNAUTHORIZED RECONNECT (UAR)</t>
  </si>
  <si>
    <t>451006: AMI OPT OUT FEE REVENUE</t>
  </si>
  <si>
    <t>454001: CATV ATTACH RENT</t>
  </si>
  <si>
    <t>454002: OTH RENT-ELEC PROP</t>
  </si>
  <si>
    <t>454003: RENT FRM FIBER OPTIC</t>
  </si>
  <si>
    <t>454006: FACILITY CHARGES</t>
  </si>
  <si>
    <t>454007: ELECTRIC VEHICLE CHARGING STATION RENTAL</t>
  </si>
  <si>
    <t>454009: RENT ELECTRIC PROPERTY - LEASE</t>
  </si>
  <si>
    <t>454900: I/C JOINT USE RENT REVENUE-ELEC-INDIRECT</t>
  </si>
  <si>
    <t>456003: COMP-TAX REMIT-ELEC</t>
  </si>
  <si>
    <t>456007: RET CHECK CHRG-ELEC</t>
  </si>
  <si>
    <t>456008: OTHER MISC ELEC REVS</t>
  </si>
  <si>
    <t>456014: I/C MISC ELECTRIC REVENUE (PPL ELIM)</t>
  </si>
  <si>
    <t>456028: EXCESS FACILITIES CHARGES/NRB ELECTRIC REV (ENDED 04/09)</t>
  </si>
  <si>
    <t>456090: REVENUE FROM RECS - COMPANY OWNED</t>
  </si>
  <si>
    <t>456.5 - External Transmission Revenue</t>
  </si>
  <si>
    <t>Gain/Loss of Environmental Credit</t>
  </si>
  <si>
    <t>541.0 - Mtce-Super/Eng - Hydro</t>
  </si>
  <si>
    <t>547.1 - Fuel Pwr Gen OSS</t>
  </si>
  <si>
    <t>403.011 - Deprec Exp - Steam Power Gen - Cloud Software</t>
  </si>
  <si>
    <t>403.041 - Deprec Exp - Transmission - Cloud Software</t>
  </si>
  <si>
    <t>403.051 - Deprec Exp - Distribution - Cloud Software</t>
  </si>
  <si>
    <t>AMI Not in Service</t>
  </si>
  <si>
    <t xml:space="preserve">407.517 - Regulatory Debits - AMI (AMI O&amp;M KPSC Electric - Reg Liability ) - Adjustment </t>
  </si>
  <si>
    <t>($0s)</t>
  </si>
  <si>
    <t xml:space="preserve">LG&amp;E ECR </t>
  </si>
  <si>
    <t xml:space="preserve">Total LG&amp;E ECR </t>
  </si>
  <si>
    <t>Total LG&amp;E ECR</t>
  </si>
  <si>
    <t xml:space="preserve">LG&amp;E CCR ARO </t>
  </si>
  <si>
    <t xml:space="preserve">Total LG&amp;E CCR ARO </t>
  </si>
  <si>
    <t>AFUDC Equity Book Depr</t>
  </si>
  <si>
    <t>AFUDC Equity WACC</t>
  </si>
  <si>
    <t>Family Medical Leave Act (FMLA Credit)</t>
  </si>
  <si>
    <t>Fuel Credit Perm</t>
  </si>
  <si>
    <t>Military Pay Differential Wage Payments</t>
  </si>
  <si>
    <t>Investment Tax Credit Amortization</t>
  </si>
  <si>
    <t>Check (IS E)</t>
  </si>
  <si>
    <t>12ME 12/31/26</t>
  </si>
  <si>
    <t>12/31/2026</t>
  </si>
  <si>
    <t>Solar Production Tax Credit</t>
  </si>
  <si>
    <t>ADJ 8</t>
  </si>
  <si>
    <t>MISC</t>
  </si>
  <si>
    <t>ADJ 12</t>
  </si>
  <si>
    <t>VEGETATION MANAGEMENT EXP.</t>
  </si>
  <si>
    <t>VET</t>
  </si>
  <si>
    <t>ADJ 13</t>
  </si>
  <si>
    <t>CASE NO. 2025-00114 - ELECTRIC OPERATIONS</t>
  </si>
  <si>
    <t>VEGETATION MANAGEMENT EXPENSES</t>
  </si>
  <si>
    <t>IT REGULATORY ASSET</t>
  </si>
  <si>
    <t>IT</t>
  </si>
  <si>
    <t>ADJ 14</t>
  </si>
  <si>
    <t>593004 - Tree Trimming - Incremental Funding 2026</t>
  </si>
  <si>
    <t>571100 - Mtce of Overhead Lines - Incremental Funding 2026</t>
  </si>
  <si>
    <t>Remove PTC to add back to income tax expense due to Mercer Co. Solar delay - Federal Only</t>
  </si>
  <si>
    <t>Total Incremental Funding 2026</t>
  </si>
  <si>
    <t>ADJ 9</t>
  </si>
  <si>
    <t>407.517 - Regulatory Debits - AMI (AMI O&amp;M KPSC Electric - Reg Liability ) 15 year - Per 2025 BP</t>
  </si>
  <si>
    <t>407.517 - Regulatory Debits - AMI (AMI O&amp;M KPSC Electric - Reg Liability ) 5 year - Updated Forecast</t>
  </si>
  <si>
    <t>PAGE 1 OF 2</t>
  </si>
  <si>
    <t>COMPARISON OF ELECTRIC UTILITY ACCOUNT ACTIVITY</t>
  </si>
  <si>
    <t>TOTAL SALES TO ULTIMATE CONSUMERS</t>
  </si>
  <si>
    <t>IT Software Cost Regulatory Asset Amortization - Per 2025 BP</t>
  </si>
  <si>
    <t>IT Software Cost regulatory Asset Amortization -  Updated Forecast</t>
  </si>
  <si>
    <t xml:space="preserve">IT Software Cost Regulatory Asset  amortization Adjustment </t>
  </si>
  <si>
    <t>IT SOFTWARE COST REGULATORY ASSET</t>
  </si>
  <si>
    <t xml:space="preserve">IT Software Cost </t>
  </si>
  <si>
    <t>IT software cost spend - per 2025 BP</t>
  </si>
  <si>
    <t xml:space="preserve">IT Software cost spend - Updated forecast </t>
  </si>
  <si>
    <t xml:space="preserve">IT software cost Incremental spend </t>
  </si>
  <si>
    <t xml:space="preserve">IT SOFTWARE COST </t>
  </si>
  <si>
    <t>Variance reflects change in billing determinants from the base period to the forecasted period including the impacts of weather in the base period.</t>
  </si>
  <si>
    <t>Variance reflects change in billing determinants from the base period to the forecasted period.</t>
  </si>
  <si>
    <t>Variance primarily due to increase in transmission revenue and the industrial coal services revenue pro forma included in the test year.</t>
  </si>
  <si>
    <t>Lower labor in base period due to actuals being charged against capital and in other FERC accounts.</t>
  </si>
  <si>
    <t xml:space="preserve">Variance reflects changes in generation, sales to ultimate consumers, and sales for resale.  </t>
  </si>
  <si>
    <t>Higher labor in base period due to labor budgeted to other FERC accounts in test period. Lower WFGD reactant in test period primarily due to expected lower run time at Mill Creek. Lower water treatment chemical expense in test period at Mill Creek.</t>
  </si>
  <si>
    <t>Higher labor in base period due to labor budgeted to other FERC accounts in test period.</t>
  </si>
  <si>
    <t>Higher reagent spend in test period (NOX Reduction Reagent, Sorbent Reactant, and Liquid Injection Reagent) due to pricing increases and more run time at Trimble County. Higher Title V Fee estimates in test period.</t>
  </si>
  <si>
    <t>Increase driven by higher outage expense due to timing and maintenance schedule of unit outages. Mill Creek 2 and Mill Creek 3 higher with larger scopes in test period; offset by Mill Creek 4 with lower outage expense in the test period.</t>
  </si>
  <si>
    <t>Decrease driven by lower non-labor miscellaneous plant equipment at Trimble and Mill Creek.</t>
  </si>
  <si>
    <t>Increase driven by Ohio Falls expense including: city water, administrative expenses, and miscellaenous tools.</t>
  </si>
  <si>
    <t>Cyclical dredging at Ohio Falls scheduled in base period.</t>
  </si>
  <si>
    <t>Decrease driven by timing of Ohio Falls Unit 6 and Unit 7 Outages. Outages conducted in base period.</t>
  </si>
  <si>
    <t xml:space="preserve">Increase driven by timing of Cane Run 7 outages. During test period, Cane Run 7 has a 6-week Combustion Inspection (CI) Outage. </t>
  </si>
  <si>
    <t xml:space="preserve">Increase driven by timing of Cane Run 7 outages. During test period, Cane Run 7 has a 6-week Combustion Inspection (CI) Outage with larger scope than the base period. </t>
  </si>
  <si>
    <t>Variance reflects decrease in external purchases.</t>
  </si>
  <si>
    <t>Increase driven by Mercer Solar expense which is expected to go into service in 2026. Remaining variance driven by FERC 898 order which went into effect Jan 1, 2025. Prior to this order, solar expense was charged to 554.</t>
  </si>
  <si>
    <t>Credit for Intra-company transmission expense elimination in the base year, not budgeted in the test year</t>
  </si>
  <si>
    <t xml:space="preserve">Higher depancaking and Transmission Reliability Coordinator expenses in the test year. </t>
  </si>
  <si>
    <t xml:space="preserve">Reduction in substation maintenance during the base year.  </t>
  </si>
  <si>
    <t xml:space="preserve">The increase in the test year is due to vegetation management and the regulatory asset accounting treatment for storms.   These increases are partially offset by lower storm costs in the test year, primarily from the Jan25 storm.   The proforma adjustment is associated with incremental vegetation management.   </t>
  </si>
  <si>
    <t xml:space="preserve">The increase in the test year is due primarily to the regulatory asset accounting treatment for storms and Safety &amp; Technical Training costs. These increases are partially offset by lower storm costs in the test year which are based on a 5-year historical average (base year storms include significant costs from the Sep 24 and Jan 25 major storms). </t>
  </si>
  <si>
    <t xml:space="preserve">Reduction in substation operations during the base year.  </t>
  </si>
  <si>
    <t>The increase in the test year is primarily due to trouble orders and the regulatory asset accounting treatment for storms; these are partially offset by lower storm costs in the test year which are based on a 5-year historical average.</t>
  </si>
  <si>
    <t xml:space="preserve">The increase in the test year is primarily due to the regulatory asset accounting treatment for storms and PITP costs. This increase is partially offset by the following: lower storm costs in the test year, which are based on a 5-year historical average (base year storms include significant costs from the Sep 24 and Jan 25 major storms); trouble orders; and vegetation management.  The proforma adjustment is associated with incremental vegetation management.   </t>
  </si>
  <si>
    <t xml:space="preserve">The increase in the test year is primarily due to the amortization of the AMI regulatory asset (AMI project completion in 2025).  </t>
  </si>
  <si>
    <t>The increase is due to the regulatory asset accounting treatment for storms.  This is partially offset by decreases in Facilities maintenance expenses and by lower storm expenses (Test year storms is based on 5 year historical average.  Base year storms includes higher cost for Major storms in Sept 24 and Jan 25.)</t>
  </si>
  <si>
    <t xml:space="preserve">Decrease in the test year is due to lower costs resulting from use of advanced meters (completion of the AMI project).  </t>
  </si>
  <si>
    <t>The forecasted period includes write-offs based on a five year average (0.254%) of budgeted revenuses and change in receivable balances. Bad Debt Expense in the base period is higher due to higher final unpaid bills.</t>
  </si>
  <si>
    <t xml:space="preserve">The increase is due primarily to the effect of open positions in the base year, that are intended to be filled in the test year as well as ongoing AMI costs &amp; amortization.  </t>
  </si>
  <si>
    <t xml:space="preserve">Higher customer notification and marketing database costs, partially offset by fewer system impact studies in the test year and lower customer survey costs.  </t>
  </si>
  <si>
    <t>Customary changes in the ordinary course of business.  
Advertising expenses are eliminated in the forecasted period via a pro forma adjustment.</t>
  </si>
  <si>
    <t xml:space="preserve">Increase is primarily due to Short Term Incentive adjustment in the base period offset in numerous accounts through the burden process.  </t>
  </si>
  <si>
    <t xml:space="preserve">The base period reflects the expensing of incremental IT project O&amp;M whereby regulatory asset treatment is sought in the forecasted test year.  </t>
  </si>
  <si>
    <t xml:space="preserve">Increase is driven by higher premiums and higher asset values.  </t>
  </si>
  <si>
    <t xml:space="preserve">Decrease in liability claims primarily due to Mill Creek settlement offset by increase in excess liability coverage, </t>
  </si>
  <si>
    <t>The increase is primarily due to change in pension assumptions for expected return on assets from 8.25% to 7.25%.</t>
  </si>
  <si>
    <t>Primary due to amortization of rate case expenses beginning in the test year partially offset by lower admin fees from the Ohio Falls Headwater Benefits.</t>
  </si>
  <si>
    <t xml:space="preserve">Decrease is primarily due to a management challenge to reduce O&amp;M.  </t>
  </si>
  <si>
    <t>Decrease driven by LGE Center lease expiring in 2025. LKE transferring company headquarters.</t>
  </si>
  <si>
    <t>Escalation increases in hosted subscriptions/cloud access, customer software and services upgrades.  Additionally, FERC 935 now includes more IT costs due to maintenance of computer hardware (935.1), maintenance of computer software (935.2), and maintenance of communication equipment (935.3) based on FERC 898.</t>
  </si>
  <si>
    <t>Increase primarily due to higher depreciation rates and an increase in plant in service due to additions.</t>
  </si>
  <si>
    <t>Change due to AMI regulatory asset and liability amortization.</t>
  </si>
  <si>
    <t>Increase is primarily due to higher property taxes driven by an increase in net utility plant and higher property tax rates.</t>
  </si>
  <si>
    <t>Decrease primarily due to lower pre-tax income.</t>
  </si>
  <si>
    <t>Increase in Investment Tax Credit primarily due to higher depreciation rates.</t>
  </si>
  <si>
    <t>SHEET 1 OF 6</t>
  </si>
  <si>
    <t>SHEET 2 OF 6</t>
  </si>
  <si>
    <t>SHEET 3 OF 6</t>
  </si>
  <si>
    <t>SHEET 4 OF 6</t>
  </si>
  <si>
    <t>SHEET 5 OF 6</t>
  </si>
  <si>
    <t>SHEET 6 OF 6</t>
  </si>
  <si>
    <t>ADJ 11</t>
  </si>
  <si>
    <t xml:space="preserve">AMI SAVINGS REG. LIABILITY </t>
  </si>
  <si>
    <t>Revolving Credit Facility Fees</t>
  </si>
  <si>
    <t>93023 - Revolving Credit Facility Fees - Per 2025 BP</t>
  </si>
  <si>
    <t>93023 - Revolving Credit Facility Fees - Updated Forecast</t>
  </si>
  <si>
    <t>Adjustment to Revolving Credit Facility Fees</t>
  </si>
  <si>
    <t xml:space="preserve">NEW GENERATION NOT IN SERVICE </t>
  </si>
  <si>
    <t>NEW GENERATION NOT IN SERVICE</t>
  </si>
  <si>
    <t>REVOLVING CREDIT FACILITY FEES</t>
  </si>
  <si>
    <t xml:space="preserve">
 AMI SAVINGS 
REG. LIABILITY</t>
  </si>
  <si>
    <t xml:space="preserve">NEW GENERATION
NOT IN SERVICE </t>
  </si>
  <si>
    <t xml:space="preserve">REMOVE
 AMI
 NOT IN SERVICE </t>
  </si>
  <si>
    <t>12M Total 08/31/2025</t>
  </si>
  <si>
    <t/>
  </si>
  <si>
    <t>Total Operation And Maintenance Expenses</t>
  </si>
  <si>
    <t>Total Administrative And General Expenses</t>
  </si>
  <si>
    <t>Maintenance Of General Plant</t>
  </si>
  <si>
    <t>Rents</t>
  </si>
  <si>
    <t>Misc General Expenses</t>
  </si>
  <si>
    <t>General Advertising Expenses</t>
  </si>
  <si>
    <t>Duplicate Charges--Credit</t>
  </si>
  <si>
    <t>Regulatory Commission Expenses</t>
  </si>
  <si>
    <t>Franchise Requirements</t>
  </si>
  <si>
    <t>Employee Pension And Benefits</t>
  </si>
  <si>
    <t>Injuries And Damages</t>
  </si>
  <si>
    <t>Property Insurance</t>
  </si>
  <si>
    <t xml:space="preserve">Outside Services </t>
  </si>
  <si>
    <t>Administrative Expenses Transferred--Credit</t>
  </si>
  <si>
    <t>Office Supplies And Expenses</t>
  </si>
  <si>
    <t>Administrative And General Salaries</t>
  </si>
  <si>
    <t>Administrative And General Expenses:</t>
  </si>
  <si>
    <t>Misc Sales Expenses</t>
  </si>
  <si>
    <t>Advertising Expenses</t>
  </si>
  <si>
    <t>Demonstrating And Selling Expenses</t>
  </si>
  <si>
    <t>Sales Supervision</t>
  </si>
  <si>
    <t>Sales Expenses:</t>
  </si>
  <si>
    <t>Total Customer Service And Informational Expenses</t>
  </si>
  <si>
    <t>Misc Customer Service And Info Expenses</t>
  </si>
  <si>
    <t>Informational And Instructural Advertising Exp</t>
  </si>
  <si>
    <t>Customer Assistance Expenses</t>
  </si>
  <si>
    <t>Customer Service And Info Supervision</t>
  </si>
  <si>
    <t>Customer Service And Informational Expenses:</t>
  </si>
  <si>
    <t>Misc Customer Accounts Expense</t>
  </si>
  <si>
    <t>Uncollectible Accounts</t>
  </si>
  <si>
    <t>Customer Records And Collection Expenses</t>
  </si>
  <si>
    <t>Meter Reading Expenses</t>
  </si>
  <si>
    <t>Customer Accts Supervision</t>
  </si>
  <si>
    <t>Customer Accounts Expenses:</t>
  </si>
  <si>
    <t>Total Distribution Expenses</t>
  </si>
  <si>
    <t>Maintenance Of Misc Distribution Plant</t>
  </si>
  <si>
    <t>Maintenance Of Meters</t>
  </si>
  <si>
    <t>Maintenance Of Street Lighting And Signal Systems</t>
  </si>
  <si>
    <t>Maintenance Of Line Transformers</t>
  </si>
  <si>
    <t>Maintenance Of Underground Lines</t>
  </si>
  <si>
    <t>Maintenance Of Overhead Lines</t>
  </si>
  <si>
    <t>Maintenance Of Station Equipment</t>
  </si>
  <si>
    <t>Maintenance Of Structures</t>
  </si>
  <si>
    <t>Distr Maintenance Supervision And Engineering</t>
  </si>
  <si>
    <t>Misc Distribution Expenses</t>
  </si>
  <si>
    <t>Customer Installations Expenses</t>
  </si>
  <si>
    <t>Meter Expenses</t>
  </si>
  <si>
    <t>Street Lighting And Signal System Expenses</t>
  </si>
  <si>
    <t>Underground Line Expenses</t>
  </si>
  <si>
    <t>Overhead Line Expenses</t>
  </si>
  <si>
    <t>Station Expenses</t>
  </si>
  <si>
    <t>Load Dispatching</t>
  </si>
  <si>
    <t>Distr Operation Supervision And Engineering</t>
  </si>
  <si>
    <t>Distribution Expenses:</t>
  </si>
  <si>
    <t>Total Energy Storage Expenses</t>
  </si>
  <si>
    <t xml:space="preserve">Maintenance Of Communication Equipment </t>
  </si>
  <si>
    <t>Energy Storage Expenses:</t>
  </si>
  <si>
    <t>Total Transmission Expenses</t>
  </si>
  <si>
    <t>Maintenance Of Computer Software</t>
  </si>
  <si>
    <t>Miso Day 1 And 2 Expense</t>
  </si>
  <si>
    <t>Maintenance Of Misc Transmission Plant</t>
  </si>
  <si>
    <t>Trans Maintenance Supervision And Engineering</t>
  </si>
  <si>
    <t>Misc Transmission Expenses</t>
  </si>
  <si>
    <t>Transmission Of Electricity By Others</t>
  </si>
  <si>
    <t>Trans Operation Supervision And Engineering</t>
  </si>
  <si>
    <t>Transmission Expenses:</t>
  </si>
  <si>
    <t>Total Production Expenses</t>
  </si>
  <si>
    <t>Maintenance Of Solar Panels, Structures, And Equip</t>
  </si>
  <si>
    <t>Maintenance Of Misc. Solar</t>
  </si>
  <si>
    <t>Maintenance Of Communication Equipment</t>
  </si>
  <si>
    <t>Solar Generation:</t>
  </si>
  <si>
    <t>Total Other Power Supply</t>
  </si>
  <si>
    <t>Other Expenses</t>
  </si>
  <si>
    <t>System Control And Load Dispatching</t>
  </si>
  <si>
    <t>Purchased Power</t>
  </si>
  <si>
    <t>Other Power Supply:</t>
  </si>
  <si>
    <t>Total Other Generation</t>
  </si>
  <si>
    <t>Maintenance Of Misc Other Power Generation Plant</t>
  </si>
  <si>
    <t>Maintenance Of Generating And Electric Plant</t>
  </si>
  <si>
    <t>Maintenance Supervision And Engineering</t>
  </si>
  <si>
    <t>Misc Other Power Generation Expenses</t>
  </si>
  <si>
    <t>Generation Expenses</t>
  </si>
  <si>
    <t>Other Fuel</t>
  </si>
  <si>
    <t>Other Operation Supervision And Engineering</t>
  </si>
  <si>
    <t>Other Generation:</t>
  </si>
  <si>
    <t>Total Hydraulic Generation</t>
  </si>
  <si>
    <t>Maintenance Of Misc Hydraulic Plant</t>
  </si>
  <si>
    <t>Maintenance Of Electric Plant</t>
  </si>
  <si>
    <t>Maintenance Of Reservoirs, Dams And Waterways</t>
  </si>
  <si>
    <t>Hydro Maintenance Supervision And Engineering</t>
  </si>
  <si>
    <t>Prior Study</t>
  </si>
  <si>
    <t>Misc Hydraulic Power Generation Expenses</t>
  </si>
  <si>
    <t>Electric Expenses</t>
  </si>
  <si>
    <t>Account 555</t>
  </si>
  <si>
    <t>Hydraulic Expenses</t>
  </si>
  <si>
    <t>Demand-related</t>
  </si>
  <si>
    <t>Capacity</t>
  </si>
  <si>
    <t>Water For Power</t>
  </si>
  <si>
    <t>Purchased Power - Demand Related Classification</t>
  </si>
  <si>
    <t>Hydro Operation Supervision And Engineering</t>
  </si>
  <si>
    <t>Hydraulic Generation:</t>
  </si>
  <si>
    <t>Total Steam Generation</t>
  </si>
  <si>
    <t>Maintenance Of Misc Steam Plant</t>
  </si>
  <si>
    <t>Maintenance Of Boiler Plant</t>
  </si>
  <si>
    <t>Allowances</t>
  </si>
  <si>
    <t>Account 505</t>
  </si>
  <si>
    <t>Misc Steam Power Expenses</t>
  </si>
  <si>
    <t>Account 502</t>
  </si>
  <si>
    <t>Labor</t>
  </si>
  <si>
    <t>Steam Transferred-Credit</t>
  </si>
  <si>
    <t>Accounts 502 &amp; 505 - Demand Related Classification</t>
  </si>
  <si>
    <t>Steam Expenses</t>
  </si>
  <si>
    <t>Fuel</t>
  </si>
  <si>
    <t>Steam Operation Supervision And Engineering</t>
  </si>
  <si>
    <t>Labor %</t>
  </si>
  <si>
    <t>Operations and Maintenance Expenses</t>
  </si>
  <si>
    <t>Outputs to CCOS Study</t>
  </si>
  <si>
    <t>TOTAL LABOR EXPENSES</t>
  </si>
  <si>
    <t xml:space="preserve"> TOTAL ADMIN &amp; GENERAL  LABOR</t>
  </si>
  <si>
    <t xml:space="preserve">      FERC 935</t>
  </si>
  <si>
    <t xml:space="preserve">      FERC 931</t>
  </si>
  <si>
    <t xml:space="preserve">      FERC 930</t>
  </si>
  <si>
    <t xml:space="preserve">      FERC 929</t>
  </si>
  <si>
    <t xml:space="preserve">      FERC 927</t>
  </si>
  <si>
    <t xml:space="preserve">      FERC 926</t>
  </si>
  <si>
    <t xml:space="preserve">      FERC 925</t>
  </si>
  <si>
    <t xml:space="preserve">      FERC 924</t>
  </si>
  <si>
    <t xml:space="preserve">      FERC 923</t>
  </si>
  <si>
    <t xml:space="preserve">      FERC 922</t>
  </si>
  <si>
    <t xml:space="preserve">      FERC 921</t>
  </si>
  <si>
    <t xml:space="preserve">      FERC 920</t>
  </si>
  <si>
    <t>ADMIN &amp; GENERAL LABOR</t>
  </si>
  <si>
    <t>TOTAL PROD, TRAN, DIST, CUSTOMER LABOR</t>
  </si>
  <si>
    <t xml:space="preserve"> TOTAL CUSTOMER SERVICE AND SALES LABOR</t>
  </si>
  <si>
    <t xml:space="preserve">      FERC 916</t>
  </si>
  <si>
    <t xml:space="preserve">      FERC 913</t>
  </si>
  <si>
    <t xml:space="preserve">      FERC 912</t>
  </si>
  <si>
    <t xml:space="preserve">      FERC 910</t>
  </si>
  <si>
    <t xml:space="preserve">      FERC 909</t>
  </si>
  <si>
    <t xml:space="preserve">      FERC 908</t>
  </si>
  <si>
    <t xml:space="preserve">      FERC 907</t>
  </si>
  <si>
    <t xml:space="preserve"> CUSTOMER SERVICE &amp; SALES EXP</t>
  </si>
  <si>
    <t xml:space="preserve"> TOTAL CUSTOMER ACCOUNTING LABOR</t>
  </si>
  <si>
    <t xml:space="preserve">      FERC 905</t>
  </si>
  <si>
    <t xml:space="preserve">      FERC 904</t>
  </si>
  <si>
    <t xml:space="preserve">      FERC 903</t>
  </si>
  <si>
    <t xml:space="preserve">      FERC 902</t>
  </si>
  <si>
    <t xml:space="preserve">      FERC 901</t>
  </si>
  <si>
    <t xml:space="preserve"> CUSTOMER ACCOUNTING</t>
  </si>
  <si>
    <t xml:space="preserve"> TOT PROD, TRNS &amp; DISTR LABOR</t>
  </si>
  <si>
    <t xml:space="preserve"> TOTAL DISTRIBUTION LABOR</t>
  </si>
  <si>
    <t xml:space="preserve">      FERC 598</t>
  </si>
  <si>
    <t xml:space="preserve">      FERC 597</t>
  </si>
  <si>
    <t xml:space="preserve">      FERC 596</t>
  </si>
  <si>
    <t xml:space="preserve">      FERC 595</t>
  </si>
  <si>
    <t xml:space="preserve">      FERC 594</t>
  </si>
  <si>
    <t xml:space="preserve">      FERC 593</t>
  </si>
  <si>
    <t xml:space="preserve">      FERC 592</t>
  </si>
  <si>
    <t xml:space="preserve">      FERC 591</t>
  </si>
  <si>
    <t xml:space="preserve">      FERC 590</t>
  </si>
  <si>
    <t xml:space="preserve">      FERC 589</t>
  </si>
  <si>
    <t xml:space="preserve">      FERC 588</t>
  </si>
  <si>
    <t xml:space="preserve">      FERC 587</t>
  </si>
  <si>
    <t xml:space="preserve">      FERC 586</t>
  </si>
  <si>
    <t xml:space="preserve">      FERC 585</t>
  </si>
  <si>
    <t xml:space="preserve">      FERC 584</t>
  </si>
  <si>
    <t xml:space="preserve">      FERC 583</t>
  </si>
  <si>
    <t xml:space="preserve">      FERC 582</t>
  </si>
  <si>
    <t xml:space="preserve">      FERC 581</t>
  </si>
  <si>
    <t xml:space="preserve">      FERC 580</t>
  </si>
  <si>
    <t xml:space="preserve"> DISTRIBUTION LABOR</t>
  </si>
  <si>
    <t xml:space="preserve"> TOTAL TRANSMISSION LABOR</t>
  </si>
  <si>
    <t xml:space="preserve">      FERC 573</t>
  </si>
  <si>
    <t xml:space="preserve">      FERC 572</t>
  </si>
  <si>
    <t xml:space="preserve">      FERC 571</t>
  </si>
  <si>
    <t xml:space="preserve">      FERC 570</t>
  </si>
  <si>
    <t xml:space="preserve">      FERC 569</t>
  </si>
  <si>
    <t xml:space="preserve">      FERC 567</t>
  </si>
  <si>
    <t xml:space="preserve">      FERC 566</t>
  </si>
  <si>
    <t xml:space="preserve">      FERC 565</t>
  </si>
  <si>
    <t xml:space="preserve">      FERC 563</t>
  </si>
  <si>
    <t xml:space="preserve">      FERC 562</t>
  </si>
  <si>
    <t xml:space="preserve">      FERC 561</t>
  </si>
  <si>
    <t xml:space="preserve">      FERC 560</t>
  </si>
  <si>
    <t xml:space="preserve"> TRANSMISSION LABOR</t>
  </si>
  <si>
    <t xml:space="preserve">     TOTAL PRODUCTION</t>
  </si>
  <si>
    <t xml:space="preserve">     TOTAL DEMAND</t>
  </si>
  <si>
    <t xml:space="preserve">   FERC 557</t>
  </si>
  <si>
    <t xml:space="preserve">   FERC 556</t>
  </si>
  <si>
    <t xml:space="preserve">   FERC 555</t>
  </si>
  <si>
    <t xml:space="preserve">   FERC 554</t>
  </si>
  <si>
    <t xml:space="preserve">   FERC 553</t>
  </si>
  <si>
    <t xml:space="preserve">   FERC 552</t>
  </si>
  <si>
    <t xml:space="preserve">   FERC 551</t>
  </si>
  <si>
    <t xml:space="preserve">   FERC 550</t>
  </si>
  <si>
    <t xml:space="preserve">   FERC 549</t>
  </si>
  <si>
    <t xml:space="preserve">   FERC 548</t>
  </si>
  <si>
    <t xml:space="preserve">   FERC 546</t>
  </si>
  <si>
    <t xml:space="preserve">   FERC 545</t>
  </si>
  <si>
    <t xml:space="preserve">   FERC 544</t>
  </si>
  <si>
    <t xml:space="preserve">   FERC 543</t>
  </si>
  <si>
    <t xml:space="preserve">   FERC 542</t>
  </si>
  <si>
    <t xml:space="preserve">   FERC 541</t>
  </si>
  <si>
    <t xml:space="preserve">   FERC 539</t>
  </si>
  <si>
    <t xml:space="preserve">   FERC 538</t>
  </si>
  <si>
    <t xml:space="preserve">   FERC 535</t>
  </si>
  <si>
    <t xml:space="preserve">   FERC 514</t>
  </si>
  <si>
    <t xml:space="preserve">   FERC 511</t>
  </si>
  <si>
    <t xml:space="preserve">   FERC 509</t>
  </si>
  <si>
    <t xml:space="preserve">   FERC 506</t>
  </si>
  <si>
    <t xml:space="preserve">   FERC 505</t>
  </si>
  <si>
    <t xml:space="preserve">   FERC 502</t>
  </si>
  <si>
    <t xml:space="preserve">   FERC 500</t>
  </si>
  <si>
    <t xml:space="preserve">   DEMAND RELATED</t>
  </si>
  <si>
    <t xml:space="preserve">     TOTAL ENERGY LABOR</t>
  </si>
  <si>
    <t xml:space="preserve">   FERC 547</t>
  </si>
  <si>
    <t xml:space="preserve">   FERC 513</t>
  </si>
  <si>
    <t xml:space="preserve">   FERC 512</t>
  </si>
  <si>
    <t xml:space="preserve">   FERC 510</t>
  </si>
  <si>
    <t xml:space="preserve">   FERC 501</t>
  </si>
  <si>
    <t xml:space="preserve">   ENERGY RELATED</t>
  </si>
  <si>
    <t xml:space="preserve"> PRODUCTION LABOR</t>
  </si>
  <si>
    <t>Labor Expense</t>
  </si>
  <si>
    <t>O&amp;M</t>
  </si>
  <si>
    <t>LABOR EXPENSE</t>
  </si>
  <si>
    <t>Unadjusted</t>
  </si>
  <si>
    <t>LABOR ALLOCATOR</t>
  </si>
  <si>
    <t>Regulatory Debits and Credits</t>
  </si>
  <si>
    <t>General</t>
  </si>
  <si>
    <t>Meters - EV Direct Depreciation</t>
  </si>
  <si>
    <t>Distribution</t>
  </si>
  <si>
    <t>Direct Assignment - Production Depreciation</t>
  </si>
  <si>
    <t>Other Production</t>
  </si>
  <si>
    <t>Hydraulic Production</t>
  </si>
  <si>
    <t>Steam Production</t>
  </si>
  <si>
    <t>ECR, DSM</t>
  </si>
  <si>
    <t>Transmission</t>
  </si>
  <si>
    <t>Intangible</t>
  </si>
  <si>
    <t>Pro Forma</t>
  </si>
  <si>
    <t>Adjustment</t>
  </si>
  <si>
    <t>Dep Exp</t>
  </si>
  <si>
    <t>Tax Rate</t>
  </si>
  <si>
    <t>Cost of Debt</t>
  </si>
  <si>
    <t>Rate of Return</t>
  </si>
  <si>
    <t>Losses/(Gains) From Disposition Of Allowances</t>
  </si>
  <si>
    <t>Taxes at Proposed</t>
  </si>
  <si>
    <t>Taxes at Current</t>
  </si>
  <si>
    <t>Other Taxes</t>
  </si>
  <si>
    <t>Payroll Taxes</t>
  </si>
  <si>
    <t>Property Taxes</t>
  </si>
  <si>
    <t>Taxes Other Than Income</t>
  </si>
  <si>
    <t>(0s)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</si>
</sst>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0_);[Red]\(#,##0.000\);&quot; &quot;"/>
    <numFmt numFmtId="196" formatCode="&quot;$&quot;#,##0_);[Red]\(&quot;$&quot;#,##0\);&quot; &quot;"/>
    <numFmt numFmtId="197" formatCode="#,##0.00%_);[Red]\(#,##0.00%\);&quot; &quot;"/>
    <numFmt numFmtId="198" formatCode="\-"/>
    <numFmt numFmtId="199" formatCode="0.000"/>
    <numFmt numFmtId="200" formatCode="_(* #,##0.000_);_(* \(#,##0.000\);_(* &quot;-&quot;??_);_(@_)"/>
    <numFmt numFmtId="201" formatCode="0.000_);\(0.000\)"/>
    <numFmt numFmtId="202" formatCode="#,##0.00_);[Red]\(#,##0.00\);&quot; &quot;"/>
    <numFmt numFmtId="203" formatCode="&quot;$&quot;#,##0.00_);[Red]\(&quot;$&quot;#,##0.00\);&quot; &quot;"/>
    <numFmt numFmtId="204" formatCode="#,##0.0_);[Red]\(#,##0.0\);&quot; &quot;"/>
    <numFmt numFmtId="205" formatCode="#,##0.0000000_);[Red]\(#,##0.0000000\);&quot; &quot;"/>
    <numFmt numFmtId="206" formatCode="0.00000"/>
    <numFmt numFmtId="207" formatCode="_(&quot;$&quot;* #,##0.00_);_(&quot;$&quot;* \(#,##0.00\);_(&quot;$&quot;* &quot;-&quot;_);_(@_)"/>
    <numFmt numFmtId="208" formatCode=";;"/>
    <numFmt numFmtId="209" formatCode="#,##0;\-#,##0;#,##0;@"/>
    <numFmt numFmtId="210" formatCode="#,##0.00;\-#,##0.00;#,##0.00;@"/>
    <numFmt numFmtId="211" formatCode="_(* #,##0.00000_);_(* \(#,##0.00000\);_(* &quot;-&quot;??_);_(@_)"/>
    <numFmt numFmtId="212" formatCode="mmm\-yyyy"/>
    <numFmt numFmtId="213" formatCode="0.0"/>
    <numFmt numFmtId="214" formatCode="[$-409]mmm\-yyyy;@"/>
    <numFmt numFmtId="215" formatCode="###0.0;###0.0"/>
    <numFmt numFmtId="216" formatCode="0.0%"/>
  </numFmts>
  <fonts count="2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i/>
      <sz val="11"/>
      <color theme="1"/>
      <name val="Calibri"/>
      <family val="2"/>
      <scheme val="minor"/>
    </font>
    <font>
      <sz val="10"/>
      <color rgb="FF0000FF"/>
      <name val="Times New Roman"/>
      <family val="1"/>
    </font>
    <font>
      <b/>
      <sz val="9"/>
      <color indexed="81"/>
      <name val="Tahoma"/>
      <family val="2"/>
    </font>
    <font>
      <sz val="9"/>
      <color indexed="81"/>
      <name val="Tahoma"/>
      <family val="2"/>
    </font>
    <font>
      <sz val="11"/>
      <color indexed="63"/>
      <name val="Calibri"/>
      <family val="2"/>
    </font>
    <font>
      <b/>
      <i/>
      <sz val="11"/>
      <color theme="1"/>
      <name val="Calibri"/>
      <family val="2"/>
    </font>
    <font>
      <i/>
      <sz val="11"/>
      <color theme="1"/>
      <name val="Calibri"/>
      <family val="2"/>
    </font>
    <font>
      <sz val="8"/>
      <name val="Arial"/>
      <family val="2"/>
    </font>
    <font>
      <b/>
      <sz val="10"/>
      <color theme="1"/>
      <name val="Calibri"/>
      <family val="2"/>
      <scheme val="minor"/>
    </font>
    <font>
      <sz val="10"/>
      <color theme="1"/>
      <name val="Calibri"/>
      <family val="2"/>
      <scheme val="minor"/>
    </font>
    <font>
      <sz val="10"/>
      <name val="Calibri"/>
      <family val="2"/>
      <scheme val="minor"/>
    </font>
    <font>
      <b/>
      <sz val="12"/>
      <color rgb="FFB60005"/>
      <name val="Arial"/>
      <family val="2"/>
    </font>
    <font>
      <sz val="8"/>
      <color rgb="FF000000"/>
      <name val="Arial"/>
      <family val="2"/>
    </font>
    <font>
      <sz val="10"/>
      <color rgb="FFFF0000"/>
      <name val="Arial"/>
      <family val="2"/>
    </font>
    <font>
      <b/>
      <u/>
      <sz val="11"/>
      <color theme="1"/>
      <name val="Calibri"/>
      <family val="2"/>
      <scheme val="minor"/>
    </font>
    <font>
      <b/>
      <sz val="10"/>
      <name val="Calibri"/>
      <family val="2"/>
      <scheme val="minor"/>
    </font>
    <font>
      <sz val="10"/>
      <color rgb="FF0070C0"/>
      <name val="Arial"/>
      <family val="2"/>
    </font>
    <font>
      <sz val="10"/>
      <color rgb="FF0000CC"/>
      <name val="Arial"/>
      <family val="2"/>
    </font>
    <font>
      <sz val="9"/>
      <name val="Calibri"/>
      <family val="2"/>
    </font>
    <font>
      <b/>
      <sz val="9"/>
      <name val="Calibri"/>
      <family val="2"/>
    </font>
    <font>
      <sz val="9"/>
      <name val="Calibri"/>
      <family val="2"/>
    </font>
    <font>
      <sz val="11"/>
      <color rgb="FF0000CC"/>
      <name val="Calibri"/>
      <family val="2"/>
    </font>
    <font>
      <b/>
      <sz val="11"/>
      <name val="Calibri"/>
      <family val="2"/>
    </font>
    <font>
      <sz val="11"/>
      <name val="Calibri"/>
      <family val="2"/>
    </font>
    <font>
      <sz val="14"/>
      <color rgb="FFFF0000"/>
      <name val="Arial"/>
      <family val="2"/>
    </font>
    <font>
      <b/>
      <sz val="11"/>
      <name val="Calibri"/>
      <family val="2"/>
      <scheme val="minor"/>
    </font>
    <font>
      <sz val="8"/>
      <name val="Arial"/>
    </font>
    <font>
      <b/>
      <sz val="10"/>
      <color theme="0"/>
      <name val="Arial"/>
      <family val="2"/>
    </font>
  </fonts>
  <fills count="98">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rgb="FFFFFFFF"/>
        <bgColor indexed="64"/>
      </patternFill>
    </fill>
    <fill>
      <patternFill patternType="solid">
        <fgColor rgb="FFC6C4C4"/>
        <bgColor indexed="64"/>
      </patternFill>
    </fill>
    <fill>
      <patternFill patternType="solid">
        <fgColor rgb="FFE9EEF4"/>
        <bgColor indexed="64"/>
      </patternFill>
    </fill>
    <fill>
      <patternFill patternType="solid">
        <fgColor rgb="FFFFF84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00FF00"/>
        <bgColor indexed="64"/>
      </patternFill>
    </fill>
  </fills>
  <borders count="52">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
      <left style="medium">
        <color rgb="FFAEAEAE"/>
      </left>
      <right style="medium">
        <color rgb="FFAEAEAE"/>
      </right>
      <top style="medium">
        <color rgb="FFAEAEAE"/>
      </top>
      <bottom style="medium">
        <color rgb="FFAEAEAE"/>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s>
  <cellStyleXfs count="62026">
    <xf numFmtId="0" fontId="0" fillId="0" borderId="0"/>
    <xf numFmtId="9" fontId="18" fillId="0" borderId="0" applyFont="0" applyFill="0" applyBorder="0" applyAlignment="0" applyProtection="0"/>
    <xf numFmtId="44" fontId="18" fillId="0" borderId="0" applyFont="0" applyFill="0" applyBorder="0" applyAlignment="0" applyProtection="0"/>
    <xf numFmtId="42"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0" fontId="19" fillId="0" borderId="0"/>
    <xf numFmtId="0" fontId="19" fillId="0" borderId="0"/>
    <xf numFmtId="0" fontId="18" fillId="0" borderId="0"/>
    <xf numFmtId="37" fontId="27" fillId="0" borderId="0"/>
    <xf numFmtId="0" fontId="18" fillId="16" borderId="0"/>
    <xf numFmtId="0" fontId="18" fillId="16" borderId="0"/>
    <xf numFmtId="166" fontId="18" fillId="0" borderId="0"/>
    <xf numFmtId="166" fontId="18" fillId="0" borderId="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8" fillId="1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9"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8"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9"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8" fillId="1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9"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8" fillId="2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8" fillId="2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9"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8"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9"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8" fillId="22"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9"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8"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9"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8" fillId="2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9"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8"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9"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8" fillId="2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9"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28" fillId="19"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29"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0" fillId="22" borderId="0" applyNumberFormat="0" applyBorder="0" applyAlignment="0" applyProtection="0"/>
    <xf numFmtId="167" fontId="31" fillId="25" borderId="0" applyNumberFormat="0" applyBorder="0" applyAlignment="0" applyProtection="0"/>
    <xf numFmtId="167" fontId="31" fillId="25" borderId="0" applyNumberFormat="0" applyBorder="0" applyAlignment="0" applyProtection="0"/>
    <xf numFmtId="167" fontId="31" fillId="25" borderId="0" applyNumberFormat="0" applyBorder="0" applyAlignment="0" applyProtection="0"/>
    <xf numFmtId="0" fontId="30" fillId="26" borderId="0" applyNumberFormat="0" applyBorder="0" applyAlignment="0" applyProtection="0"/>
    <xf numFmtId="167" fontId="31" fillId="18" borderId="0" applyNumberFormat="0" applyBorder="0" applyAlignment="0" applyProtection="0"/>
    <xf numFmtId="167" fontId="31" fillId="18" borderId="0" applyNumberFormat="0" applyBorder="0" applyAlignment="0" applyProtection="0"/>
    <xf numFmtId="167" fontId="31" fillId="18" borderId="0" applyNumberFormat="0" applyBorder="0" applyAlignment="0" applyProtection="0"/>
    <xf numFmtId="0" fontId="30" fillId="27" borderId="0" applyNumberFormat="0" applyBorder="0" applyAlignment="0" applyProtection="0"/>
    <xf numFmtId="167" fontId="31" fillId="28" borderId="0" applyNumberFormat="0" applyBorder="0" applyAlignment="0" applyProtection="0"/>
    <xf numFmtId="167" fontId="31" fillId="28" borderId="0" applyNumberFormat="0" applyBorder="0" applyAlignment="0" applyProtection="0"/>
    <xf numFmtId="167" fontId="31" fillId="28" borderId="0" applyNumberFormat="0" applyBorder="0" applyAlignment="0" applyProtection="0"/>
    <xf numFmtId="0" fontId="30" fillId="24" borderId="0" applyNumberFormat="0" applyBorder="0" applyAlignment="0" applyProtection="0"/>
    <xf numFmtId="167" fontId="31" fillId="20" borderId="0" applyNumberFormat="0" applyBorder="0" applyAlignment="0" applyProtection="0"/>
    <xf numFmtId="167" fontId="31" fillId="20" borderId="0" applyNumberFormat="0" applyBorder="0" applyAlignment="0" applyProtection="0"/>
    <xf numFmtId="167" fontId="31" fillId="20" borderId="0" applyNumberFormat="0" applyBorder="0" applyAlignment="0" applyProtection="0"/>
    <xf numFmtId="0" fontId="30" fillId="22" borderId="0" applyNumberFormat="0" applyBorder="0" applyAlignment="0" applyProtection="0"/>
    <xf numFmtId="167" fontId="31" fillId="25" borderId="0" applyNumberFormat="0" applyBorder="0" applyAlignment="0" applyProtection="0"/>
    <xf numFmtId="167" fontId="31" fillId="25" borderId="0" applyNumberFormat="0" applyBorder="0" applyAlignment="0" applyProtection="0"/>
    <xf numFmtId="167" fontId="31" fillId="25" borderId="0" applyNumberFormat="0" applyBorder="0" applyAlignment="0" applyProtection="0"/>
    <xf numFmtId="0" fontId="30" fillId="18" borderId="0" applyNumberFormat="0" applyBorder="0" applyAlignment="0" applyProtection="0"/>
    <xf numFmtId="167" fontId="31" fillId="21" borderId="0" applyNumberFormat="0" applyBorder="0" applyAlignment="0" applyProtection="0"/>
    <xf numFmtId="167" fontId="31" fillId="21" borderId="0" applyNumberFormat="0" applyBorder="0" applyAlignment="0" applyProtection="0"/>
    <xf numFmtId="167" fontId="31" fillId="21" borderId="0" applyNumberFormat="0" applyBorder="0" applyAlignment="0" applyProtection="0"/>
    <xf numFmtId="0" fontId="30" fillId="29" borderId="0" applyNumberFormat="0" applyBorder="0" applyAlignment="0" applyProtection="0"/>
    <xf numFmtId="167" fontId="31" fillId="30" borderId="0" applyNumberFormat="0" applyBorder="0" applyAlignment="0" applyProtection="0"/>
    <xf numFmtId="167" fontId="31" fillId="30" borderId="0" applyNumberFormat="0" applyBorder="0" applyAlignment="0" applyProtection="0"/>
    <xf numFmtId="167" fontId="31" fillId="30" borderId="0" applyNumberFormat="0" applyBorder="0" applyAlignment="0" applyProtection="0"/>
    <xf numFmtId="0" fontId="30" fillId="26" borderId="0" applyNumberFormat="0" applyBorder="0" applyAlignment="0" applyProtection="0"/>
    <xf numFmtId="167" fontId="31" fillId="31" borderId="0" applyNumberFormat="0" applyBorder="0" applyAlignment="0" applyProtection="0"/>
    <xf numFmtId="167" fontId="31" fillId="31" borderId="0" applyNumberFormat="0" applyBorder="0" applyAlignment="0" applyProtection="0"/>
    <xf numFmtId="167" fontId="31" fillId="31" borderId="0" applyNumberFormat="0" applyBorder="0" applyAlignment="0" applyProtection="0"/>
    <xf numFmtId="0" fontId="30" fillId="27" borderId="0" applyNumberFormat="0" applyBorder="0" applyAlignment="0" applyProtection="0"/>
    <xf numFmtId="167" fontId="31" fillId="32" borderId="0" applyNumberFormat="0" applyBorder="0" applyAlignment="0" applyProtection="0"/>
    <xf numFmtId="167" fontId="31" fillId="32" borderId="0" applyNumberFormat="0" applyBorder="0" applyAlignment="0" applyProtection="0"/>
    <xf numFmtId="167" fontId="31" fillId="32" borderId="0" applyNumberFormat="0" applyBorder="0" applyAlignment="0" applyProtection="0"/>
    <xf numFmtId="0" fontId="30" fillId="33" borderId="0" applyNumberFormat="0" applyBorder="0" applyAlignment="0" applyProtection="0"/>
    <xf numFmtId="167" fontId="31" fillId="33" borderId="0" applyNumberFormat="0" applyBorder="0" applyAlignment="0" applyProtection="0"/>
    <xf numFmtId="167" fontId="31" fillId="33" borderId="0" applyNumberFormat="0" applyBorder="0" applyAlignment="0" applyProtection="0"/>
    <xf numFmtId="167" fontId="31" fillId="33" borderId="0" applyNumberFormat="0" applyBorder="0" applyAlignment="0" applyProtection="0"/>
    <xf numFmtId="0" fontId="30" fillId="30" borderId="0" applyNumberFormat="0" applyBorder="0" applyAlignment="0" applyProtection="0"/>
    <xf numFmtId="167" fontId="31" fillId="30" borderId="0" applyNumberFormat="0" applyBorder="0" applyAlignment="0" applyProtection="0"/>
    <xf numFmtId="167" fontId="31" fillId="30" borderId="0" applyNumberFormat="0" applyBorder="0" applyAlignment="0" applyProtection="0"/>
    <xf numFmtId="167" fontId="31" fillId="30" borderId="0" applyNumberFormat="0" applyBorder="0" applyAlignment="0" applyProtection="0"/>
    <xf numFmtId="0" fontId="30" fillId="31" borderId="0" applyNumberFormat="0" applyBorder="0" applyAlignment="0" applyProtection="0"/>
    <xf numFmtId="167" fontId="31" fillId="26" borderId="0" applyNumberFormat="0" applyBorder="0" applyAlignment="0" applyProtection="0"/>
    <xf numFmtId="167" fontId="31" fillId="26" borderId="0" applyNumberFormat="0" applyBorder="0" applyAlignment="0" applyProtection="0"/>
    <xf numFmtId="167" fontId="31" fillId="26" borderId="0" applyNumberFormat="0" applyBorder="0" applyAlignment="0" applyProtection="0"/>
    <xf numFmtId="0" fontId="32" fillId="34" borderId="0" applyNumberFormat="0" applyBorder="0" applyAlignment="0" applyProtection="0"/>
    <xf numFmtId="167" fontId="33" fillId="24" borderId="0" applyNumberFormat="0" applyBorder="0" applyAlignment="0" applyProtection="0"/>
    <xf numFmtId="167" fontId="33" fillId="24" borderId="0" applyNumberFormat="0" applyBorder="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167" fontId="35" fillId="36"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167" fontId="35" fillId="36"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167" fontId="35" fillId="36" borderId="8" applyNumberFormat="0" applyAlignment="0" applyProtection="0"/>
    <xf numFmtId="0" fontId="34" fillId="35" borderId="8" applyNumberFormat="0" applyAlignment="0" applyProtection="0"/>
    <xf numFmtId="167" fontId="35" fillId="36"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6" fillId="37" borderId="9" applyNumberFormat="0" applyAlignment="0" applyProtection="0"/>
    <xf numFmtId="167" fontId="37" fillId="37" borderId="9" applyNumberFormat="0" applyAlignment="0" applyProtection="0"/>
    <xf numFmtId="167" fontId="37" fillId="37" borderId="9" applyNumberFormat="0" applyAlignment="0" applyProtection="0"/>
    <xf numFmtId="168" fontId="38" fillId="0" borderId="10" applyBorder="0">
      <alignment horizontal="center" vertical="center"/>
    </xf>
    <xf numFmtId="169" fontId="37" fillId="38" borderId="0">
      <alignment horizontal="left"/>
    </xf>
    <xf numFmtId="0" fontId="37" fillId="38" borderId="0">
      <alignment horizontal="left"/>
    </xf>
    <xf numFmtId="167" fontId="37" fillId="38" borderId="0">
      <alignment horizontal="left"/>
    </xf>
    <xf numFmtId="169" fontId="39" fillId="38" borderId="0">
      <alignment horizontal="right"/>
    </xf>
    <xf numFmtId="0" fontId="39" fillId="38" borderId="0">
      <alignment horizontal="right"/>
    </xf>
    <xf numFmtId="167" fontId="39" fillId="38" borderId="0">
      <alignment horizontal="right"/>
    </xf>
    <xf numFmtId="169" fontId="40" fillId="35" borderId="0">
      <alignment horizontal="center"/>
    </xf>
    <xf numFmtId="0" fontId="40" fillId="35" borderId="0">
      <alignment horizontal="center"/>
    </xf>
    <xf numFmtId="167" fontId="40" fillId="35" borderId="0">
      <alignment horizontal="center"/>
    </xf>
    <xf numFmtId="169" fontId="39" fillId="38" borderId="0">
      <alignment horizontal="right"/>
    </xf>
    <xf numFmtId="0" fontId="39" fillId="38" borderId="0">
      <alignment horizontal="right"/>
    </xf>
    <xf numFmtId="167" fontId="39" fillId="38" borderId="0">
      <alignment horizontal="right"/>
    </xf>
    <xf numFmtId="169" fontId="41" fillId="35" borderId="0">
      <alignment horizontal="left"/>
    </xf>
    <xf numFmtId="0" fontId="41" fillId="35" borderId="0">
      <alignment horizontal="left"/>
    </xf>
    <xf numFmtId="167" fontId="41" fillId="35" borderId="0">
      <alignment horizontal="left"/>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43" fillId="0" borderId="0" applyFont="0" applyFill="0" applyBorder="0" applyAlignment="0" applyProtection="0"/>
    <xf numFmtId="43" fontId="44"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37" fontId="18"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8" fillId="0" borderId="0" applyFont="0" applyFill="0" applyBorder="0" applyAlignment="0" applyProtection="0"/>
    <xf numFmtId="42" fontId="15"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18" fillId="0" borderId="0" applyFont="0" applyFill="0" applyBorder="0" applyAlignment="0" applyProtection="0"/>
    <xf numFmtId="5" fontId="2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9" fontId="24"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39" borderId="11" applyNumberFormat="0" applyFont="0" applyAlignment="0">
      <protection locked="0"/>
    </xf>
    <xf numFmtId="0" fontId="18" fillId="39" borderId="11" applyNumberFormat="0" applyFont="0" applyAlignment="0">
      <protection locked="0"/>
    </xf>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45" fillId="0" borderId="0" applyNumberFormat="0" applyFill="0" applyBorder="0" applyAlignment="0" applyProtection="0"/>
    <xf numFmtId="167" fontId="46" fillId="0" borderId="0" applyNumberFormat="0" applyFill="0" applyBorder="0" applyAlignment="0" applyProtection="0"/>
    <xf numFmtId="167" fontId="46" fillId="0" borderId="0" applyNumberFormat="0" applyFill="0" applyBorder="0" applyAlignment="0" applyProtection="0"/>
    <xf numFmtId="0" fontId="17" fillId="0" borderId="0" applyProtection="0"/>
    <xf numFmtId="167" fontId="17" fillId="0" borderId="0" applyProtection="0"/>
    <xf numFmtId="0" fontId="47" fillId="0" borderId="0" applyProtection="0"/>
    <xf numFmtId="167" fontId="47" fillId="0" borderId="0" applyProtection="0"/>
    <xf numFmtId="0" fontId="48" fillId="0" borderId="0" applyProtection="0"/>
    <xf numFmtId="167" fontId="48" fillId="0" borderId="0" applyProtection="0"/>
    <xf numFmtId="0" fontId="16" fillId="0" borderId="0" applyProtection="0"/>
    <xf numFmtId="167" fontId="16" fillId="0" borderId="0" applyProtection="0"/>
    <xf numFmtId="167" fontId="16" fillId="0" borderId="0" applyProtection="0"/>
    <xf numFmtId="0" fontId="18" fillId="0" borderId="0" applyProtection="0"/>
    <xf numFmtId="0" fontId="18" fillId="0" borderId="0" applyProtection="0"/>
    <xf numFmtId="167" fontId="18" fillId="0" borderId="0" applyProtection="0"/>
    <xf numFmtId="167" fontId="18" fillId="0" borderId="0" applyProtection="0"/>
    <xf numFmtId="0" fontId="17" fillId="0" borderId="0" applyProtection="0"/>
    <xf numFmtId="167" fontId="17" fillId="0" borderId="0" applyProtection="0"/>
    <xf numFmtId="0" fontId="49" fillId="0" borderId="0" applyProtection="0"/>
    <xf numFmtId="167" fontId="49" fillId="0" borderId="0" applyProtection="0"/>
    <xf numFmtId="2" fontId="24"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0" fontId="50" fillId="22" borderId="0" applyNumberFormat="0" applyBorder="0" applyAlignment="0" applyProtection="0"/>
    <xf numFmtId="167" fontId="38" fillId="40" borderId="0" applyNumberFormat="0" applyBorder="0" applyAlignment="0" applyProtection="0"/>
    <xf numFmtId="167" fontId="38" fillId="40" borderId="0" applyNumberFormat="0" applyBorder="0" applyAlignment="0" applyProtection="0"/>
    <xf numFmtId="0" fontId="51" fillId="0" borderId="12" applyNumberFormat="0" applyFill="0" applyAlignment="0" applyProtection="0"/>
    <xf numFmtId="167" fontId="52" fillId="0" borderId="13" applyNumberFormat="0" applyFill="0" applyAlignment="0" applyProtection="0"/>
    <xf numFmtId="0" fontId="21" fillId="0" borderId="4" applyNumberFormat="0" applyFill="0" applyAlignment="0" applyProtection="0"/>
    <xf numFmtId="167" fontId="52" fillId="0" borderId="13" applyNumberFormat="0" applyFill="0" applyAlignment="0" applyProtection="0"/>
    <xf numFmtId="0" fontId="53" fillId="0" borderId="14" applyNumberFormat="0" applyFill="0" applyAlignment="0" applyProtection="0"/>
    <xf numFmtId="167" fontId="54" fillId="0" borderId="15" applyNumberFormat="0" applyFill="0" applyAlignment="0" applyProtection="0"/>
    <xf numFmtId="0" fontId="22" fillId="0" borderId="5" applyNumberFormat="0" applyFill="0" applyAlignment="0" applyProtection="0"/>
    <xf numFmtId="167" fontId="54" fillId="0" borderId="15" applyNumberFormat="0" applyFill="0" applyAlignment="0" applyProtection="0"/>
    <xf numFmtId="0" fontId="55" fillId="0" borderId="16" applyNumberFormat="0" applyFill="0" applyAlignment="0" applyProtection="0"/>
    <xf numFmtId="167" fontId="56" fillId="0" borderId="17" applyNumberFormat="0" applyFill="0" applyAlignment="0" applyProtection="0"/>
    <xf numFmtId="167" fontId="56" fillId="0" borderId="17" applyNumberFormat="0" applyFill="0" applyAlignment="0" applyProtection="0"/>
    <xf numFmtId="167" fontId="56" fillId="0" borderId="17" applyNumberFormat="0" applyFill="0" applyAlignment="0" applyProtection="0"/>
    <xf numFmtId="167" fontId="56" fillId="0" borderId="17" applyNumberFormat="0" applyFill="0" applyAlignment="0" applyProtection="0"/>
    <xf numFmtId="167" fontId="56" fillId="0" borderId="17" applyNumberFormat="0" applyFill="0" applyAlignment="0" applyProtection="0"/>
    <xf numFmtId="0" fontId="55" fillId="0" borderId="0" applyNumberFormat="0" applyFill="0" applyBorder="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169" fontId="57" fillId="0" borderId="0" applyNumberFormat="0" applyFill="0" applyBorder="0" applyAlignment="0" applyProtection="0">
      <alignment vertical="top"/>
      <protection locked="0"/>
    </xf>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167" fontId="59" fillId="21"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167" fontId="59" fillId="21"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167" fontId="59" fillId="21" borderId="8" applyNumberFormat="0" applyAlignment="0" applyProtection="0"/>
    <xf numFmtId="0" fontId="58" fillId="23" borderId="8" applyNumberFormat="0" applyAlignment="0" applyProtection="0"/>
    <xf numFmtId="167" fontId="59" fillId="21"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169" fontId="37" fillId="38" borderId="0">
      <alignment horizontal="left"/>
    </xf>
    <xf numFmtId="0" fontId="37" fillId="38" borderId="0">
      <alignment horizontal="left"/>
    </xf>
    <xf numFmtId="167" fontId="37" fillId="38" borderId="0">
      <alignment horizontal="left"/>
    </xf>
    <xf numFmtId="169" fontId="60" fillId="35" borderId="0">
      <alignment horizontal="left"/>
    </xf>
    <xf numFmtId="0" fontId="60" fillId="35" borderId="0">
      <alignment horizontal="left"/>
    </xf>
    <xf numFmtId="0" fontId="60" fillId="35" borderId="0">
      <alignment horizontal="left"/>
    </xf>
    <xf numFmtId="167" fontId="60" fillId="35" borderId="0">
      <alignment horizontal="left"/>
    </xf>
    <xf numFmtId="0" fontId="61" fillId="0" borderId="18" applyNumberFormat="0" applyFill="0" applyAlignment="0" applyProtection="0"/>
    <xf numFmtId="167" fontId="62" fillId="0" borderId="19" applyNumberFormat="0" applyFill="0" applyAlignment="0" applyProtection="0"/>
    <xf numFmtId="167" fontId="62" fillId="0" borderId="19" applyNumberFormat="0" applyFill="0" applyAlignment="0" applyProtection="0"/>
    <xf numFmtId="0" fontId="63" fillId="23" borderId="0" applyNumberFormat="0" applyBorder="0" applyAlignment="0" applyProtection="0"/>
    <xf numFmtId="167" fontId="64" fillId="23" borderId="0" applyNumberFormat="0" applyBorder="0" applyAlignment="0" applyProtection="0"/>
    <xf numFmtId="167" fontId="64" fillId="23" borderId="0" applyNumberFormat="0" applyBorder="0" applyAlignment="0" applyProtection="0"/>
    <xf numFmtId="169" fontId="18" fillId="0" borderId="0"/>
    <xf numFmtId="0" fontId="18" fillId="0" borderId="0"/>
    <xf numFmtId="167" fontId="18" fillId="0" borderId="0"/>
    <xf numFmtId="169"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8" fillId="0" borderId="0"/>
    <xf numFmtId="0" fontId="15" fillId="0" borderId="0"/>
    <xf numFmtId="0" fontId="18"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167" fontId="18" fillId="0" borderId="0"/>
    <xf numFmtId="166" fontId="18" fillId="0" borderId="0"/>
    <xf numFmtId="166"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8" fillId="0" borderId="0"/>
    <xf numFmtId="167" fontId="18" fillId="0" borderId="0"/>
    <xf numFmtId="0" fontId="18" fillId="0" borderId="0"/>
    <xf numFmtId="166" fontId="18" fillId="0" borderId="0"/>
    <xf numFmtId="166" fontId="18" fillId="0" borderId="0"/>
    <xf numFmtId="166"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172"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167" fontId="18" fillId="0" borderId="0"/>
    <xf numFmtId="0" fontId="18" fillId="0" borderId="0"/>
    <xf numFmtId="0" fontId="29" fillId="0" borderId="0"/>
    <xf numFmtId="172" fontId="18"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8" fillId="0" borderId="0"/>
    <xf numFmtId="0" fontId="15" fillId="0" borderId="0"/>
    <xf numFmtId="172" fontId="18" fillId="0" borderId="0"/>
    <xf numFmtId="0" fontId="15" fillId="0" borderId="0"/>
    <xf numFmtId="0" fontId="18" fillId="0" borderId="0"/>
    <xf numFmtId="172" fontId="15" fillId="0" borderId="0"/>
    <xf numFmtId="166" fontId="15" fillId="0" borderId="0"/>
    <xf numFmtId="172" fontId="15" fillId="0" borderId="0"/>
    <xf numFmtId="172" fontId="15" fillId="0" borderId="0"/>
    <xf numFmtId="172"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8" fillId="0" borderId="0"/>
    <xf numFmtId="0" fontId="18" fillId="0" borderId="0"/>
    <xf numFmtId="0" fontId="15" fillId="0" borderId="0"/>
    <xf numFmtId="0" fontId="15" fillId="0" borderId="0"/>
    <xf numFmtId="167" fontId="18" fillId="0" borderId="0"/>
    <xf numFmtId="37" fontId="47" fillId="0" borderId="0"/>
    <xf numFmtId="0" fontId="15" fillId="0" borderId="0"/>
    <xf numFmtId="0" fontId="15" fillId="0" borderId="0"/>
    <xf numFmtId="0" fontId="43" fillId="0" borderId="0"/>
    <xf numFmtId="37" fontId="27" fillId="0" borderId="0"/>
    <xf numFmtId="169" fontId="18"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8"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8"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8"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18"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9" fontId="6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15" fillId="0" borderId="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5"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66" fillId="35" borderId="21" applyNumberFormat="0" applyAlignment="0" applyProtection="0"/>
    <xf numFmtId="0" fontId="66" fillId="35" borderId="21" applyNumberFormat="0" applyAlignment="0" applyProtection="0"/>
    <xf numFmtId="0" fontId="15" fillId="0" borderId="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15" fillId="0" borderId="0"/>
    <xf numFmtId="0" fontId="15" fillId="0" borderId="0"/>
    <xf numFmtId="0" fontId="15" fillId="0" borderId="0"/>
    <xf numFmtId="173" fontId="67" fillId="35" borderId="0">
      <alignment horizontal="right"/>
    </xf>
    <xf numFmtId="40" fontId="68" fillId="41" borderId="0">
      <alignment horizontal="right"/>
    </xf>
    <xf numFmtId="4" fontId="67" fillId="41" borderId="0">
      <alignment horizontal="right"/>
    </xf>
    <xf numFmtId="0" fontId="15" fillId="0" borderId="0"/>
    <xf numFmtId="40" fontId="68" fillId="41" borderId="0">
      <alignment horizontal="right"/>
    </xf>
    <xf numFmtId="169" fontId="69" fillId="42" borderId="0">
      <alignment horizontal="center"/>
    </xf>
    <xf numFmtId="0" fontId="70" fillId="41" borderId="0">
      <alignment horizontal="right"/>
    </xf>
    <xf numFmtId="0" fontId="15" fillId="0" borderId="0"/>
    <xf numFmtId="0" fontId="69" fillId="41" borderId="0">
      <alignment horizontal="center" vertical="center"/>
    </xf>
    <xf numFmtId="0" fontId="15" fillId="0" borderId="0"/>
    <xf numFmtId="0" fontId="70" fillId="41" borderId="0">
      <alignment horizontal="right"/>
    </xf>
    <xf numFmtId="169" fontId="37" fillId="43" borderId="0"/>
    <xf numFmtId="0" fontId="71" fillId="41" borderId="10"/>
    <xf numFmtId="0" fontId="60" fillId="41" borderId="10"/>
    <xf numFmtId="0" fontId="15" fillId="0" borderId="0"/>
    <xf numFmtId="0" fontId="60" fillId="41" borderId="10"/>
    <xf numFmtId="0" fontId="15" fillId="0" borderId="0"/>
    <xf numFmtId="0" fontId="71" fillId="41" borderId="10"/>
    <xf numFmtId="169" fontId="72" fillId="35" borderId="0" applyBorder="0">
      <alignment horizontal="centerContinuous"/>
    </xf>
    <xf numFmtId="0" fontId="71" fillId="0" borderId="0" applyBorder="0">
      <alignment horizontal="centerContinuous"/>
    </xf>
    <xf numFmtId="0" fontId="15" fillId="0" borderId="0"/>
    <xf numFmtId="0" fontId="69" fillId="41" borderId="0" applyBorder="0">
      <alignment horizontal="centerContinuous"/>
    </xf>
    <xf numFmtId="0" fontId="15" fillId="0" borderId="0"/>
    <xf numFmtId="0" fontId="71" fillId="0" borderId="0" applyBorder="0">
      <alignment horizontal="centerContinuous"/>
    </xf>
    <xf numFmtId="169" fontId="73" fillId="43" borderId="0" applyBorder="0">
      <alignment horizontal="centerContinuous"/>
    </xf>
    <xf numFmtId="0" fontId="74" fillId="0" borderId="0" applyBorder="0">
      <alignment horizontal="centerContinuous"/>
    </xf>
    <xf numFmtId="0" fontId="15" fillId="0" borderId="0"/>
    <xf numFmtId="0" fontId="75" fillId="41" borderId="0" applyBorder="0">
      <alignment horizontal="centerContinuous"/>
    </xf>
    <xf numFmtId="0" fontId="15" fillId="0" borderId="0"/>
    <xf numFmtId="0" fontId="74" fillId="0" borderId="0" applyBorder="0">
      <alignment horizontal="centerContinuous"/>
    </xf>
    <xf numFmtId="0" fontId="15" fillId="0" borderId="0"/>
    <xf numFmtId="0" fontId="15" fillId="0" borderId="0"/>
    <xf numFmtId="0" fontId="15" fillId="0" borderId="0"/>
    <xf numFmtId="0"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4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77" fillId="0" borderId="3">
      <alignment horizontal="center"/>
    </xf>
    <xf numFmtId="3" fontId="76" fillId="0" borderId="0" applyFont="0" applyFill="0" applyBorder="0" applyAlignment="0" applyProtection="0"/>
    <xf numFmtId="0" fontId="76" fillId="44" borderId="0" applyNumberFormat="0" applyFont="0" applyBorder="0" applyAlignment="0" applyProtection="0"/>
    <xf numFmtId="169" fontId="60" fillId="23" borderId="0">
      <alignment horizontal="center"/>
    </xf>
    <xf numFmtId="0" fontId="60" fillId="23" borderId="0">
      <alignment horizontal="center"/>
    </xf>
    <xf numFmtId="0" fontId="60" fillId="23" borderId="0">
      <alignment horizontal="center"/>
    </xf>
    <xf numFmtId="0" fontId="15" fillId="0" borderId="0"/>
    <xf numFmtId="49" fontId="78" fillId="35" borderId="0">
      <alignment horizontal="center"/>
    </xf>
    <xf numFmtId="0" fontId="15" fillId="0" borderId="0"/>
    <xf numFmtId="169" fontId="39" fillId="38" borderId="0">
      <alignment horizontal="center"/>
    </xf>
    <xf numFmtId="0" fontId="39" fillId="38" borderId="0">
      <alignment horizontal="center"/>
    </xf>
    <xf numFmtId="0" fontId="15" fillId="0" borderId="0"/>
    <xf numFmtId="169" fontId="39" fillId="38" borderId="0">
      <alignment horizontal="centerContinuous"/>
    </xf>
    <xf numFmtId="0" fontId="39" fillId="38" borderId="0">
      <alignment horizontal="centerContinuous"/>
    </xf>
    <xf numFmtId="0" fontId="15" fillId="0" borderId="0"/>
    <xf numFmtId="169" fontId="79" fillId="35" borderId="0">
      <alignment horizontal="left"/>
    </xf>
    <xf numFmtId="0" fontId="79" fillId="35" borderId="0">
      <alignment horizontal="left"/>
    </xf>
    <xf numFmtId="0" fontId="15" fillId="0" borderId="0"/>
    <xf numFmtId="49" fontId="79" fillId="35" borderId="0">
      <alignment horizontal="center"/>
    </xf>
    <xf numFmtId="0" fontId="15" fillId="0" borderId="0"/>
    <xf numFmtId="169" fontId="37" fillId="38" borderId="0">
      <alignment horizontal="left"/>
    </xf>
    <xf numFmtId="0" fontId="37" fillId="38" borderId="0">
      <alignment horizontal="left"/>
    </xf>
    <xf numFmtId="0" fontId="15" fillId="0" borderId="0"/>
    <xf numFmtId="49" fontId="79" fillId="35" borderId="0">
      <alignment horizontal="left"/>
    </xf>
    <xf numFmtId="0" fontId="15" fillId="0" borderId="0"/>
    <xf numFmtId="169" fontId="37" fillId="38" borderId="0">
      <alignment horizontal="centerContinuous"/>
    </xf>
    <xf numFmtId="0" fontId="37" fillId="38" borderId="0">
      <alignment horizontal="centerContinuous"/>
    </xf>
    <xf numFmtId="0" fontId="15" fillId="0" borderId="0"/>
    <xf numFmtId="169" fontId="37" fillId="38" borderId="0">
      <alignment horizontal="right"/>
    </xf>
    <xf numFmtId="0" fontId="37" fillId="38" borderId="0">
      <alignment horizontal="right"/>
    </xf>
    <xf numFmtId="0" fontId="15" fillId="0" borderId="0"/>
    <xf numFmtId="49" fontId="60" fillId="35" borderId="0">
      <alignment horizontal="left"/>
    </xf>
    <xf numFmtId="49" fontId="60" fillId="35" borderId="0">
      <alignment horizontal="left"/>
    </xf>
    <xf numFmtId="0" fontId="15" fillId="0" borderId="0"/>
    <xf numFmtId="169" fontId="39" fillId="38" borderId="0">
      <alignment horizontal="right"/>
    </xf>
    <xf numFmtId="0" fontId="39" fillId="38" borderId="0">
      <alignment horizontal="right"/>
    </xf>
    <xf numFmtId="0" fontId="15" fillId="0" borderId="0"/>
    <xf numFmtId="169" fontId="79" fillId="21" borderId="0">
      <alignment horizontal="center"/>
    </xf>
    <xf numFmtId="0" fontId="79" fillId="21" borderId="0">
      <alignment horizontal="center"/>
    </xf>
    <xf numFmtId="0" fontId="15" fillId="0" borderId="0"/>
    <xf numFmtId="169" fontId="80" fillId="21" borderId="0">
      <alignment horizontal="center"/>
    </xf>
    <xf numFmtId="0" fontId="80" fillId="21" borderId="0">
      <alignment horizontal="center"/>
    </xf>
    <xf numFmtId="0" fontId="15" fillId="0" borderId="0"/>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4" fontId="17" fillId="43" borderId="0" applyNumberFormat="0" applyProtection="0">
      <alignment horizontal="left" vertical="center" indent="1"/>
    </xf>
    <xf numFmtId="4" fontId="17" fillId="43" borderId="0" applyNumberFormat="0" applyProtection="0">
      <alignment horizontal="left" vertical="center" indent="1"/>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7" fillId="50" borderId="0" applyNumberFormat="0" applyProtection="0">
      <alignment horizontal="left" vertical="center" indent="1"/>
    </xf>
    <xf numFmtId="4" fontId="17" fillId="50" borderId="0" applyNumberFormat="0" applyProtection="0">
      <alignment horizontal="left" vertical="center" indent="1"/>
    </xf>
    <xf numFmtId="4" fontId="18" fillId="26" borderId="0" applyNumberFormat="0" applyProtection="0">
      <alignment horizontal="left" vertical="center" indent="1"/>
    </xf>
    <xf numFmtId="4" fontId="18" fillId="26" borderId="0" applyNumberFormat="0" applyProtection="0">
      <alignment horizontal="left" vertical="center" indent="1"/>
    </xf>
    <xf numFmtId="4" fontId="78" fillId="51" borderId="0" applyNumberFormat="0" applyProtection="0">
      <alignment horizontal="left" vertical="center" indent="1"/>
    </xf>
    <xf numFmtId="4" fontId="78" fillId="51" borderId="0" applyNumberFormat="0" applyProtection="0">
      <alignment horizontal="left" vertical="center" indent="1"/>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0" applyNumberFormat="0" applyProtection="0">
      <alignment horizontal="left" vertical="center" indent="1"/>
    </xf>
    <xf numFmtId="4" fontId="18" fillId="26" borderId="0" applyNumberFormat="0" applyProtection="0">
      <alignment horizontal="left" vertical="center" indent="1"/>
    </xf>
    <xf numFmtId="4" fontId="18" fillId="46" borderId="0" applyNumberFormat="0" applyProtection="0">
      <alignment horizontal="left" vertical="center" indent="1"/>
    </xf>
    <xf numFmtId="4" fontId="18" fillId="46" borderId="0"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4" fontId="84" fillId="0" borderId="0" applyNumberFormat="0" applyProtection="0">
      <alignment horizontal="left" vertical="center" indent="1"/>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5" fillId="0" borderId="0" applyNumberFormat="0" applyFill="0" applyBorder="0" applyAlignment="0" applyProtection="0"/>
    <xf numFmtId="0" fontId="15" fillId="0" borderId="0"/>
    <xf numFmtId="0" fontId="15" fillId="0" borderId="0"/>
    <xf numFmtId="0" fontId="86" fillId="0" borderId="25" applyNumberFormat="0" applyFill="0" applyAlignment="0" applyProtection="0"/>
    <xf numFmtId="0" fontId="86" fillId="0" borderId="25" applyNumberFormat="0" applyFill="0" applyAlignment="0" applyProtection="0"/>
    <xf numFmtId="0" fontId="15" fillId="0" borderId="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15" fillId="0" borderId="0"/>
    <xf numFmtId="0" fontId="23" fillId="0" borderId="7" applyNumberFormat="0" applyFill="0" applyAlignment="0" applyProtection="0"/>
    <xf numFmtId="0" fontId="15" fillId="0" borderId="0"/>
    <xf numFmtId="0" fontId="15" fillId="0" borderId="0"/>
    <xf numFmtId="0" fontId="27" fillId="0" borderId="0"/>
    <xf numFmtId="169" fontId="87" fillId="35" borderId="0">
      <alignment horizontal="center"/>
    </xf>
    <xf numFmtId="0" fontId="87" fillId="35" borderId="0">
      <alignment horizontal="center"/>
    </xf>
    <xf numFmtId="0" fontId="15" fillId="0" borderId="0"/>
    <xf numFmtId="0" fontId="61" fillId="0" borderId="0" applyNumberFormat="0" applyFill="0" applyBorder="0" applyAlignment="0" applyProtection="0"/>
    <xf numFmtId="0" fontId="15" fillId="0" borderId="0"/>
    <xf numFmtId="0" fontId="15" fillId="0" borderId="0"/>
    <xf numFmtId="0" fontId="15" fillId="0" borderId="0"/>
    <xf numFmtId="9" fontId="27" fillId="0" borderId="0" applyFont="0" applyFill="0" applyBorder="0" applyAlignment="0" applyProtection="0"/>
    <xf numFmtId="166" fontId="18" fillId="0" borderId="0"/>
    <xf numFmtId="166" fontId="18" fillId="0" borderId="0"/>
    <xf numFmtId="0" fontId="18" fillId="0" borderId="0"/>
    <xf numFmtId="0" fontId="28" fillId="72" borderId="0" applyNumberFormat="0" applyBorder="0" applyAlignment="0" applyProtection="0"/>
    <xf numFmtId="178" fontId="29" fillId="4" borderId="0" applyNumberFormat="0" applyBorder="0" applyAlignment="0" applyProtection="0"/>
    <xf numFmtId="178" fontId="29" fillId="4" borderId="0" applyNumberFormat="0" applyBorder="0" applyAlignment="0" applyProtection="0"/>
    <xf numFmtId="0" fontId="28" fillId="17"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8" fillId="24" borderId="0" applyNumberFormat="0" applyBorder="0" applyAlignment="0" applyProtection="0"/>
    <xf numFmtId="178" fontId="29" fillId="6" borderId="0" applyNumberFormat="0" applyBorder="0" applyAlignment="0" applyProtection="0"/>
    <xf numFmtId="178" fontId="29" fillId="6" borderId="0" applyNumberFormat="0" applyBorder="0" applyAlignment="0" applyProtection="0"/>
    <xf numFmtId="0" fontId="28"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8" fillId="40" borderId="0" applyNumberFormat="0" applyBorder="0" applyAlignment="0" applyProtection="0"/>
    <xf numFmtId="178" fontId="29" fillId="8" borderId="0" applyNumberFormat="0" applyBorder="0" applyAlignment="0" applyProtection="0"/>
    <xf numFmtId="178" fontId="29" fillId="8" borderId="0" applyNumberFormat="0" applyBorder="0" applyAlignment="0" applyProtection="0"/>
    <xf numFmtId="0" fontId="28" fillId="1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178" fontId="29" fillId="10" borderId="0" applyNumberFormat="0" applyBorder="0" applyAlignment="0" applyProtection="0"/>
    <xf numFmtId="178" fontId="29" fillId="10" borderId="0" applyNumberFormat="0" applyBorder="0" applyAlignment="0" applyProtection="0"/>
    <xf numFmtId="0" fontId="28" fillId="2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28" fillId="22" borderId="0" applyNumberFormat="0" applyBorder="0" applyAlignment="0" applyProtection="0"/>
    <xf numFmtId="178" fontId="29" fillId="12" borderId="0" applyNumberFormat="0" applyBorder="0" applyAlignment="0" applyProtection="0"/>
    <xf numFmtId="178" fontId="29" fillId="12" borderId="0" applyNumberFormat="0" applyBorder="0" applyAlignment="0" applyProtection="0"/>
    <xf numFmtId="0" fontId="28" fillId="2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28" fillId="21" borderId="0" applyNumberFormat="0" applyBorder="0" applyAlignment="0" applyProtection="0"/>
    <xf numFmtId="178" fontId="29" fillId="14" borderId="0" applyNumberFormat="0" applyBorder="0" applyAlignment="0" applyProtection="0"/>
    <xf numFmtId="178" fontId="29" fillId="14" borderId="0" applyNumberFormat="0" applyBorder="0" applyAlignment="0" applyProtection="0"/>
    <xf numFmtId="0" fontId="28" fillId="1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28" fillId="17" borderId="0" applyNumberFormat="0" applyBorder="0" applyAlignment="0" applyProtection="0"/>
    <xf numFmtId="178" fontId="29" fillId="5" borderId="0" applyNumberFormat="0" applyBorder="0" applyAlignment="0" applyProtection="0"/>
    <xf numFmtId="178" fontId="29" fillId="5" borderId="0" applyNumberFormat="0" applyBorder="0" applyAlignment="0" applyProtection="0"/>
    <xf numFmtId="0" fontId="28" fillId="22"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8" fillId="18" borderId="0" applyNumberFormat="0" applyBorder="0" applyAlignment="0" applyProtection="0"/>
    <xf numFmtId="178" fontId="29" fillId="7" borderId="0" applyNumberFormat="0" applyBorder="0" applyAlignment="0" applyProtection="0"/>
    <xf numFmtId="178" fontId="29" fillId="7" borderId="0" applyNumberFormat="0" applyBorder="0" applyAlignment="0" applyProtection="0"/>
    <xf numFmtId="0" fontId="28" fillId="1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28" fillId="39" borderId="0" applyNumberFormat="0" applyBorder="0" applyAlignment="0" applyProtection="0"/>
    <xf numFmtId="178" fontId="29" fillId="9" borderId="0" applyNumberFormat="0" applyBorder="0" applyAlignment="0" applyProtection="0"/>
    <xf numFmtId="178" fontId="29" fillId="9" borderId="0" applyNumberFormat="0" applyBorder="0" applyAlignment="0" applyProtection="0"/>
    <xf numFmtId="0" fontId="28" fillId="23"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28" fillId="34" borderId="0" applyNumberFormat="0" applyBorder="0" applyAlignment="0" applyProtection="0"/>
    <xf numFmtId="178" fontId="29" fillId="11" borderId="0" applyNumberFormat="0" applyBorder="0" applyAlignment="0" applyProtection="0"/>
    <xf numFmtId="178" fontId="29" fillId="11" borderId="0" applyNumberFormat="0" applyBorder="0" applyAlignment="0" applyProtection="0"/>
    <xf numFmtId="0" fontId="28" fillId="2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28" fillId="17" borderId="0" applyNumberFormat="0" applyBorder="0" applyAlignment="0" applyProtection="0"/>
    <xf numFmtId="178" fontId="29" fillId="13" borderId="0" applyNumberFormat="0" applyBorder="0" applyAlignment="0" applyProtection="0"/>
    <xf numFmtId="178" fontId="29" fillId="13" borderId="0" applyNumberFormat="0" applyBorder="0" applyAlignment="0" applyProtection="0"/>
    <xf numFmtId="0" fontId="28" fillId="2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8" fillId="27" borderId="0" applyNumberFormat="0" applyBorder="0" applyAlignment="0" applyProtection="0"/>
    <xf numFmtId="178" fontId="29" fillId="15" borderId="0" applyNumberFormat="0" applyBorder="0" applyAlignment="0" applyProtection="0"/>
    <xf numFmtId="178" fontId="29" fillId="15" borderId="0" applyNumberFormat="0" applyBorder="0" applyAlignment="0" applyProtection="0"/>
    <xf numFmtId="0" fontId="28" fillId="1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178" fontId="102" fillId="61" borderId="0" applyNumberFormat="0" applyBorder="0" applyAlignment="0" applyProtection="0"/>
    <xf numFmtId="178" fontId="102" fillId="61" borderId="0" applyNumberFormat="0" applyBorder="0" applyAlignment="0" applyProtection="0"/>
    <xf numFmtId="0" fontId="30" fillId="22" borderId="0" applyNumberFormat="0" applyBorder="0" applyAlignment="0" applyProtection="0"/>
    <xf numFmtId="166" fontId="30" fillId="73" borderId="0" applyNumberFormat="0" applyBorder="0" applyAlignment="0" applyProtection="0"/>
    <xf numFmtId="166" fontId="30" fillId="73" borderId="0" applyNumberFormat="0" applyBorder="0" applyAlignment="0" applyProtection="0"/>
    <xf numFmtId="166" fontId="30" fillId="73" borderId="0" applyNumberFormat="0" applyBorder="0" applyAlignment="0" applyProtection="0"/>
    <xf numFmtId="166" fontId="30" fillId="73" borderId="0" applyNumberFormat="0" applyBorder="0" applyAlignment="0" applyProtection="0"/>
    <xf numFmtId="0" fontId="30" fillId="73"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78" fontId="102" fillId="63" borderId="0" applyNumberFormat="0" applyBorder="0" applyAlignment="0" applyProtection="0"/>
    <xf numFmtId="178" fontId="102" fillId="63" borderId="0" applyNumberFormat="0" applyBorder="0" applyAlignment="0" applyProtection="0"/>
    <xf numFmtId="0" fontId="30" fillId="26" borderId="0" applyNumberFormat="0" applyBorder="0" applyAlignment="0" applyProtection="0"/>
    <xf numFmtId="166" fontId="30" fillId="18" borderId="0" applyNumberFormat="0" applyBorder="0" applyAlignment="0" applyProtection="0"/>
    <xf numFmtId="166" fontId="30" fillId="18" borderId="0" applyNumberFormat="0" applyBorder="0" applyAlignment="0" applyProtection="0"/>
    <xf numFmtId="166" fontId="30" fillId="18" borderId="0" applyNumberFormat="0" applyBorder="0" applyAlignment="0" applyProtection="0"/>
    <xf numFmtId="166" fontId="30" fillId="18" borderId="0" applyNumberFormat="0" applyBorder="0" applyAlignment="0" applyProtection="0"/>
    <xf numFmtId="0" fontId="30" fillId="1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178" fontId="102" fillId="65" borderId="0" applyNumberFormat="0" applyBorder="0" applyAlignment="0" applyProtection="0"/>
    <xf numFmtId="178" fontId="102" fillId="65" borderId="0" applyNumberFormat="0" applyBorder="0" applyAlignment="0" applyProtection="0"/>
    <xf numFmtId="0" fontId="30" fillId="27" borderId="0" applyNumberFormat="0" applyBorder="0" applyAlignment="0" applyProtection="0"/>
    <xf numFmtId="166" fontId="30" fillId="39" borderId="0" applyNumberFormat="0" applyBorder="0" applyAlignment="0" applyProtection="0"/>
    <xf numFmtId="166" fontId="30" fillId="39" borderId="0" applyNumberFormat="0" applyBorder="0" applyAlignment="0" applyProtection="0"/>
    <xf numFmtId="166" fontId="30" fillId="39" borderId="0" applyNumberFormat="0" applyBorder="0" applyAlignment="0" applyProtection="0"/>
    <xf numFmtId="166" fontId="30" fillId="39" borderId="0" applyNumberFormat="0" applyBorder="0" applyAlignment="0" applyProtection="0"/>
    <xf numFmtId="0" fontId="30" fillId="39"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178" fontId="102" fillId="67" borderId="0" applyNumberFormat="0" applyBorder="0" applyAlignment="0" applyProtection="0"/>
    <xf numFmtId="178" fontId="102" fillId="67" borderId="0" applyNumberFormat="0" applyBorder="0" applyAlignment="0" applyProtection="0"/>
    <xf numFmtId="0" fontId="30" fillId="2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0" fontId="30" fillId="74"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78" fontId="102" fillId="69" borderId="0" applyNumberFormat="0" applyBorder="0" applyAlignment="0" applyProtection="0"/>
    <xf numFmtId="178" fontId="102" fillId="69" borderId="0" applyNumberFormat="0" applyBorder="0" applyAlignment="0" applyProtection="0"/>
    <xf numFmtId="0" fontId="30" fillId="22"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0" fontId="30" fillId="3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78" fontId="102" fillId="71" borderId="0" applyNumberFormat="0" applyBorder="0" applyAlignment="0" applyProtection="0"/>
    <xf numFmtId="178" fontId="102" fillId="71" borderId="0" applyNumberFormat="0" applyBorder="0" applyAlignment="0" applyProtection="0"/>
    <xf numFmtId="0" fontId="30" fillId="18" borderId="0" applyNumberFormat="0" applyBorder="0" applyAlignment="0" applyProtection="0"/>
    <xf numFmtId="166" fontId="30" fillId="49" borderId="0" applyNumberFormat="0" applyBorder="0" applyAlignment="0" applyProtection="0"/>
    <xf numFmtId="166" fontId="30" fillId="49" borderId="0" applyNumberFormat="0" applyBorder="0" applyAlignment="0" applyProtection="0"/>
    <xf numFmtId="166" fontId="30" fillId="49" borderId="0" applyNumberFormat="0" applyBorder="0" applyAlignment="0" applyProtection="0"/>
    <xf numFmtId="166" fontId="30" fillId="49" borderId="0" applyNumberFormat="0" applyBorder="0" applyAlignment="0" applyProtection="0"/>
    <xf numFmtId="0" fontId="30" fillId="49" borderId="0" applyNumberFormat="0" applyBorder="0" applyAlignment="0" applyProtection="0"/>
    <xf numFmtId="0" fontId="65" fillId="0" borderId="2" applyBorder="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178" fontId="102" fillId="60" borderId="0" applyNumberFormat="0" applyBorder="0" applyAlignment="0" applyProtection="0"/>
    <xf numFmtId="178" fontId="102" fillId="60" borderId="0" applyNumberFormat="0" applyBorder="0" applyAlignment="0" applyProtection="0"/>
    <xf numFmtId="0" fontId="30" fillId="29" borderId="0" applyNumberFormat="0" applyBorder="0" applyAlignment="0" applyProtection="0"/>
    <xf numFmtId="166" fontId="30" fillId="75" borderId="0" applyNumberFormat="0" applyBorder="0" applyAlignment="0" applyProtection="0"/>
    <xf numFmtId="166" fontId="30" fillId="75" borderId="0" applyNumberFormat="0" applyBorder="0" applyAlignment="0" applyProtection="0"/>
    <xf numFmtId="166" fontId="30" fillId="75" borderId="0" applyNumberFormat="0" applyBorder="0" applyAlignment="0" applyProtection="0"/>
    <xf numFmtId="166" fontId="30" fillId="75" borderId="0" applyNumberFormat="0" applyBorder="0" applyAlignment="0" applyProtection="0"/>
    <xf numFmtId="0" fontId="30" fillId="75"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78" fontId="102" fillId="62" borderId="0" applyNumberFormat="0" applyBorder="0" applyAlignment="0" applyProtection="0"/>
    <xf numFmtId="178" fontId="102" fillId="62" borderId="0" applyNumberFormat="0" applyBorder="0" applyAlignment="0" applyProtection="0"/>
    <xf numFmtId="0" fontId="30" fillId="26" borderId="0" applyNumberFormat="0" applyBorder="0" applyAlignment="0" applyProtection="0"/>
    <xf numFmtId="166" fontId="30" fillId="31" borderId="0" applyNumberFormat="0" applyBorder="0" applyAlignment="0" applyProtection="0"/>
    <xf numFmtId="166" fontId="30" fillId="31" borderId="0" applyNumberFormat="0" applyBorder="0" applyAlignment="0" applyProtection="0"/>
    <xf numFmtId="166" fontId="30" fillId="31" borderId="0" applyNumberFormat="0" applyBorder="0" applyAlignment="0" applyProtection="0"/>
    <xf numFmtId="166" fontId="30" fillId="31"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178" fontId="102" fillId="64" borderId="0" applyNumberFormat="0" applyBorder="0" applyAlignment="0" applyProtection="0"/>
    <xf numFmtId="178" fontId="102" fillId="64" borderId="0" applyNumberFormat="0" applyBorder="0" applyAlignment="0" applyProtection="0"/>
    <xf numFmtId="0" fontId="30" fillId="27" borderId="0" applyNumberFormat="0" applyBorder="0" applyAlignment="0" applyProtection="0"/>
    <xf numFmtId="166" fontId="30" fillId="32" borderId="0" applyNumberFormat="0" applyBorder="0" applyAlignment="0" applyProtection="0"/>
    <xf numFmtId="166" fontId="30" fillId="32" borderId="0" applyNumberFormat="0" applyBorder="0" applyAlignment="0" applyProtection="0"/>
    <xf numFmtId="166" fontId="30" fillId="32" borderId="0" applyNumberFormat="0" applyBorder="0" applyAlignment="0" applyProtection="0"/>
    <xf numFmtId="166" fontId="30" fillId="32" borderId="0" applyNumberFormat="0" applyBorder="0" applyAlignment="0" applyProtection="0"/>
    <xf numFmtId="0" fontId="30" fillId="3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178" fontId="102" fillId="66" borderId="0" applyNumberFormat="0" applyBorder="0" applyAlignment="0" applyProtection="0"/>
    <xf numFmtId="178" fontId="102" fillId="66" borderId="0" applyNumberFormat="0" applyBorder="0" applyAlignment="0" applyProtection="0"/>
    <xf numFmtId="0" fontId="30" fillId="33"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0" fontId="30" fillId="74"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78" fontId="102" fillId="68" borderId="0" applyNumberFormat="0" applyBorder="0" applyAlignment="0" applyProtection="0"/>
    <xf numFmtId="178" fontId="102" fillId="68" borderId="0" applyNumberFormat="0" applyBorder="0" applyAlignment="0" applyProtection="0"/>
    <xf numFmtId="0"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78" fontId="102" fillId="70" borderId="0" applyNumberFormat="0" applyBorder="0" applyAlignment="0" applyProtection="0"/>
    <xf numFmtId="178" fontId="102" fillId="70" borderId="0" applyNumberFormat="0" applyBorder="0" applyAlignment="0" applyProtection="0"/>
    <xf numFmtId="0" fontId="30" fillId="31" borderId="0" applyNumberFormat="0" applyBorder="0" applyAlignment="0" applyProtection="0"/>
    <xf numFmtId="166" fontId="30" fillId="26" borderId="0" applyNumberFormat="0" applyBorder="0" applyAlignment="0" applyProtection="0"/>
    <xf numFmtId="166" fontId="30" fillId="26" borderId="0" applyNumberFormat="0" applyBorder="0" applyAlignment="0" applyProtection="0"/>
    <xf numFmtId="166" fontId="30" fillId="26" borderId="0" applyNumberFormat="0" applyBorder="0" applyAlignment="0" applyProtection="0"/>
    <xf numFmtId="166" fontId="30" fillId="26" borderId="0" applyNumberFormat="0" applyBorder="0" applyAlignment="0" applyProtection="0"/>
    <xf numFmtId="0" fontId="30" fillId="2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178" fontId="103" fillId="55" borderId="0" applyNumberFormat="0" applyBorder="0" applyAlignment="0" applyProtection="0"/>
    <xf numFmtId="178" fontId="103" fillId="55" borderId="0" applyNumberFormat="0" applyBorder="0" applyAlignment="0" applyProtection="0"/>
    <xf numFmtId="0" fontId="32" fillId="34" borderId="0" applyNumberFormat="0" applyBorder="0" applyAlignment="0" applyProtection="0"/>
    <xf numFmtId="166" fontId="32" fillId="24" borderId="0" applyNumberFormat="0" applyBorder="0" applyAlignment="0" applyProtection="0"/>
    <xf numFmtId="166" fontId="32" fillId="24" borderId="0" applyNumberFormat="0" applyBorder="0" applyAlignment="0" applyProtection="0"/>
    <xf numFmtId="166" fontId="32" fillId="24" borderId="0" applyNumberFormat="0" applyBorder="0" applyAlignment="0" applyProtection="0"/>
    <xf numFmtId="166" fontId="32" fillId="24" borderId="0" applyNumberFormat="0" applyBorder="0" applyAlignment="0" applyProtection="0"/>
    <xf numFmtId="166" fontId="32" fillId="24" borderId="0" applyNumberFormat="0" applyBorder="0" applyAlignment="0" applyProtection="0"/>
    <xf numFmtId="0" fontId="32" fillId="24" borderId="0" applyNumberFormat="0" applyBorder="0" applyAlignment="0" applyProtection="0"/>
    <xf numFmtId="164" fontId="104" fillId="0" borderId="26"/>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4" fillId="35" borderId="8" applyNumberFormat="0" applyAlignment="0" applyProtection="0"/>
    <xf numFmtId="0" fontId="36" fillId="37" borderId="9" applyNumberFormat="0" applyAlignment="0" applyProtection="0"/>
    <xf numFmtId="0" fontId="36" fillId="37" borderId="9" applyNumberFormat="0" applyAlignment="0" applyProtection="0"/>
    <xf numFmtId="0" fontId="36" fillId="37" borderId="9" applyNumberFormat="0" applyAlignment="0" applyProtection="0"/>
    <xf numFmtId="0" fontId="36" fillId="37" borderId="9" applyNumberFormat="0" applyAlignment="0" applyProtection="0"/>
    <xf numFmtId="0" fontId="36" fillId="37" borderId="9" applyNumberFormat="0" applyAlignment="0" applyProtection="0"/>
    <xf numFmtId="178" fontId="105" fillId="59" borderId="32" applyNumberFormat="0" applyAlignment="0" applyProtection="0"/>
    <xf numFmtId="178" fontId="105" fillId="59" borderId="32" applyNumberFormat="0" applyAlignment="0" applyProtection="0"/>
    <xf numFmtId="0" fontId="36" fillId="37" borderId="9" applyNumberFormat="0" applyAlignment="0" applyProtection="0"/>
    <xf numFmtId="166" fontId="36" fillId="37" borderId="9" applyNumberFormat="0" applyAlignment="0" applyProtection="0"/>
    <xf numFmtId="166" fontId="36" fillId="37" borderId="9" applyNumberFormat="0" applyAlignment="0" applyProtection="0"/>
    <xf numFmtId="166" fontId="36" fillId="37" borderId="9" applyNumberFormat="0" applyAlignment="0" applyProtection="0"/>
    <xf numFmtId="166" fontId="36" fillId="37" borderId="9" applyNumberFormat="0" applyAlignment="0" applyProtection="0"/>
    <xf numFmtId="166" fontId="36" fillId="37" borderId="9" applyNumberFormat="0" applyAlignment="0" applyProtection="0"/>
    <xf numFmtId="0" fontId="36" fillId="37" borderId="9" applyNumberFormat="0" applyAlignment="0" applyProtection="0"/>
    <xf numFmtId="0" fontId="37" fillId="38" borderId="0">
      <alignment horizontal="left"/>
    </xf>
    <xf numFmtId="169" fontId="37" fillId="38" borderId="0">
      <alignment horizontal="left"/>
    </xf>
    <xf numFmtId="0" fontId="39" fillId="38" borderId="0">
      <alignment horizontal="right"/>
    </xf>
    <xf numFmtId="169" fontId="39" fillId="38" borderId="0">
      <alignment horizontal="right"/>
    </xf>
    <xf numFmtId="0" fontId="40" fillId="35" borderId="0">
      <alignment horizontal="center"/>
    </xf>
    <xf numFmtId="169" fontId="40" fillId="35" borderId="0">
      <alignment horizontal="center"/>
    </xf>
    <xf numFmtId="0" fontId="39" fillId="38" borderId="0">
      <alignment horizontal="right"/>
    </xf>
    <xf numFmtId="169" fontId="39" fillId="38" borderId="0">
      <alignment horizontal="righ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76" borderId="0"/>
    <xf numFmtId="3" fontId="18" fillId="76" borderId="0"/>
    <xf numFmtId="3" fontId="18" fillId="0" borderId="0" applyFont="0" applyFill="0" applyBorder="0" applyAlignment="0" applyProtection="0"/>
    <xf numFmtId="3" fontId="24" fillId="0" borderId="0" applyFont="0" applyFill="0" applyBorder="0" applyAlignment="0" applyProtection="0"/>
    <xf numFmtId="3" fontId="18" fillId="0" borderId="0" applyFont="0" applyFill="0" applyBorder="0" applyAlignment="0" applyProtection="0"/>
    <xf numFmtId="3" fontId="18" fillId="76" borderId="0"/>
    <xf numFmtId="3" fontId="18" fillId="76" borderId="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0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0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0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07" fillId="0" borderId="0"/>
    <xf numFmtId="0" fontId="107" fillId="0" borderId="33"/>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78" fontId="108" fillId="0" borderId="0" applyNumberFormat="0" applyFill="0" applyBorder="0" applyAlignment="0" applyProtection="0"/>
    <xf numFmtId="178" fontId="108" fillId="0" borderId="0" applyNumberFormat="0" applyFill="0" applyBorder="0" applyAlignment="0" applyProtection="0"/>
    <xf numFmtId="0"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166" fontId="45" fillId="0" borderId="0" applyNumberFormat="0" applyFill="0" applyBorder="0" applyAlignment="0" applyProtection="0"/>
    <xf numFmtId="0" fontId="45" fillId="0" borderId="0" applyNumberFormat="0" applyFill="0" applyBorder="0" applyAlignment="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178" fontId="17" fillId="0" borderId="0" applyProtection="0"/>
    <xf numFmtId="178" fontId="17" fillId="0" borderId="0" applyProtection="0"/>
    <xf numFmtId="0" fontId="17" fillId="0" borderId="0" applyProtection="0"/>
    <xf numFmtId="0" fontId="47" fillId="0" borderId="0" applyProtection="0"/>
    <xf numFmtId="0" fontId="47" fillId="0" borderId="0" applyProtection="0"/>
    <xf numFmtId="0" fontId="47" fillId="0" borderId="0" applyProtection="0"/>
    <xf numFmtId="0" fontId="47" fillId="0" borderId="0" applyProtection="0"/>
    <xf numFmtId="0" fontId="47" fillId="0" borderId="0" applyProtection="0"/>
    <xf numFmtId="0" fontId="47" fillId="0" borderId="0" applyProtection="0"/>
    <xf numFmtId="0" fontId="47" fillId="0" borderId="0" applyProtection="0"/>
    <xf numFmtId="178" fontId="47" fillId="0" borderId="0" applyProtection="0"/>
    <xf numFmtId="178" fontId="47" fillId="0" borderId="0" applyProtection="0"/>
    <xf numFmtId="0" fontId="47"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178" fontId="48" fillId="0" borderId="0" applyProtection="0"/>
    <xf numFmtId="178" fontId="48" fillId="0" borderId="0" applyProtection="0"/>
    <xf numFmtId="0" fontId="48" fillId="0" borderId="0" applyProtection="0"/>
    <xf numFmtId="0" fontId="16" fillId="0" borderId="0" applyProtection="0"/>
    <xf numFmtId="0" fontId="16" fillId="0" borderId="0" applyProtection="0"/>
    <xf numFmtId="0" fontId="16" fillId="0" borderId="0" applyProtection="0"/>
    <xf numFmtId="0" fontId="16" fillId="0" borderId="0" applyProtection="0"/>
    <xf numFmtId="0" fontId="16" fillId="0" borderId="0" applyProtection="0"/>
    <xf numFmtId="0" fontId="16" fillId="0" borderId="0" applyProtection="0"/>
    <xf numFmtId="178" fontId="16" fillId="0" borderId="0" applyProtection="0"/>
    <xf numFmtId="178" fontId="16" fillId="0" borderId="0" applyProtection="0"/>
    <xf numFmtId="0" fontId="16"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178" fontId="18" fillId="0" borderId="0" applyProtection="0"/>
    <xf numFmtId="178" fontId="18" fillId="0" borderId="0" applyProtection="0"/>
    <xf numFmtId="0" fontId="18"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178" fontId="17" fillId="0" borderId="0" applyProtection="0"/>
    <xf numFmtId="178" fontId="17" fillId="0" borderId="0" applyProtection="0"/>
    <xf numFmtId="0" fontId="17"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178" fontId="49" fillId="0" borderId="0" applyProtection="0"/>
    <xf numFmtId="178" fontId="49" fillId="0" borderId="0" applyProtection="0"/>
    <xf numFmtId="0" fontId="49" fillId="0" borderId="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8" fontId="109" fillId="54" borderId="0" applyNumberFormat="0" applyBorder="0" applyAlignment="0" applyProtection="0"/>
    <xf numFmtId="178" fontId="109" fillId="54" borderId="0" applyNumberFormat="0" applyBorder="0" applyAlignment="0" applyProtection="0"/>
    <xf numFmtId="0" fontId="50" fillId="22" borderId="0" applyNumberFormat="0" applyBorder="0" applyAlignment="0" applyProtection="0"/>
    <xf numFmtId="166" fontId="50" fillId="40" borderId="0" applyNumberFormat="0" applyBorder="0" applyAlignment="0" applyProtection="0"/>
    <xf numFmtId="166" fontId="50" fillId="40" borderId="0" applyNumberFormat="0" applyBorder="0" applyAlignment="0" applyProtection="0"/>
    <xf numFmtId="166" fontId="50" fillId="40" borderId="0" applyNumberFormat="0" applyBorder="0" applyAlignment="0" applyProtection="0"/>
    <xf numFmtId="166" fontId="50" fillId="40" borderId="0" applyNumberFormat="0" applyBorder="0" applyAlignment="0" applyProtection="0"/>
    <xf numFmtId="166" fontId="50" fillId="40" borderId="0" applyNumberFormat="0" applyBorder="0" applyAlignment="0" applyProtection="0"/>
    <xf numFmtId="0" fontId="50" fillId="40" borderId="0" applyNumberFormat="0" applyBorder="0" applyAlignment="0" applyProtection="0"/>
    <xf numFmtId="0" fontId="110" fillId="0" borderId="34" applyNumberFormat="0" applyFill="0" applyAlignment="0" applyProtection="0"/>
    <xf numFmtId="0" fontId="110" fillId="0" borderId="34" applyNumberFormat="0" applyFill="0" applyAlignment="0" applyProtection="0"/>
    <xf numFmtId="0" fontId="110" fillId="0" borderId="34" applyNumberFormat="0" applyFill="0" applyAlignment="0" applyProtection="0"/>
    <xf numFmtId="0" fontId="110" fillId="0" borderId="34" applyNumberFormat="0" applyFill="0" applyAlignment="0" applyProtection="0"/>
    <xf numFmtId="0" fontId="110" fillId="0" borderId="34" applyNumberFormat="0" applyFill="0" applyAlignment="0" applyProtection="0"/>
    <xf numFmtId="178" fontId="111" fillId="0" borderId="4" applyNumberFormat="0" applyFill="0" applyAlignment="0" applyProtection="0"/>
    <xf numFmtId="178" fontId="111" fillId="0" borderId="4"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69" fontId="113" fillId="0" borderId="0" applyNumberFormat="0" applyFon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66" fontId="110" fillId="0" borderId="34" applyNumberFormat="0" applyFill="0" applyAlignment="0" applyProtection="0"/>
    <xf numFmtId="166" fontId="110" fillId="0" borderId="34" applyNumberFormat="0" applyFill="0" applyAlignment="0" applyProtection="0"/>
    <xf numFmtId="166" fontId="110" fillId="0" borderId="34" applyNumberFormat="0" applyFill="0" applyAlignment="0" applyProtection="0"/>
    <xf numFmtId="166" fontId="110" fillId="0" borderId="34" applyNumberFormat="0" applyFill="0" applyAlignment="0" applyProtection="0"/>
    <xf numFmtId="166" fontId="110" fillId="0" borderId="34" applyNumberFormat="0" applyFill="0" applyAlignment="0" applyProtection="0"/>
    <xf numFmtId="0" fontId="110" fillId="0" borderId="34"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178" fontId="115" fillId="0" borderId="5" applyNumberFormat="0" applyFill="0" applyAlignment="0" applyProtection="0"/>
    <xf numFmtId="178" fontId="11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9" fontId="16" fillId="0" borderId="0" applyNumberFormat="0" applyFon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6" fontId="114" fillId="0" borderId="35" applyNumberFormat="0" applyFill="0" applyAlignment="0" applyProtection="0"/>
    <xf numFmtId="166" fontId="114" fillId="0" borderId="35" applyNumberFormat="0" applyFill="0" applyAlignment="0" applyProtection="0"/>
    <xf numFmtId="166" fontId="114" fillId="0" borderId="35" applyNumberFormat="0" applyFill="0" applyAlignment="0" applyProtection="0"/>
    <xf numFmtId="166" fontId="114" fillId="0" borderId="35" applyNumberFormat="0" applyFill="0" applyAlignment="0" applyProtection="0"/>
    <xf numFmtId="166" fontId="114" fillId="0" borderId="35" applyNumberFormat="0" applyFill="0" applyAlignment="0" applyProtection="0"/>
    <xf numFmtId="0" fontId="114" fillId="0" borderId="35"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178" fontId="117" fillId="0" borderId="28" applyNumberFormat="0" applyFill="0" applyAlignment="0" applyProtection="0"/>
    <xf numFmtId="178" fontId="117" fillId="0" borderId="28" applyNumberFormat="0" applyFill="0" applyAlignment="0" applyProtection="0"/>
    <xf numFmtId="0" fontId="55" fillId="0" borderId="16" applyNumberFormat="0" applyFill="0" applyAlignment="0" applyProtection="0"/>
    <xf numFmtId="166" fontId="116" fillId="0" borderId="36" applyNumberFormat="0" applyFill="0" applyAlignment="0" applyProtection="0"/>
    <xf numFmtId="166" fontId="116" fillId="0" borderId="36" applyNumberFormat="0" applyFill="0" applyAlignment="0" applyProtection="0"/>
    <xf numFmtId="166" fontId="116" fillId="0" borderId="36" applyNumberFormat="0" applyFill="0" applyAlignment="0" applyProtection="0"/>
    <xf numFmtId="0" fontId="116" fillId="0" borderId="36"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78" fontId="117" fillId="0" borderId="0" applyNumberFormat="0" applyFill="0" applyBorder="0" applyAlignment="0" applyProtection="0"/>
    <xf numFmtId="178" fontId="117" fillId="0" borderId="0" applyNumberFormat="0" applyFill="0" applyBorder="0" applyAlignment="0" applyProtection="0"/>
    <xf numFmtId="0" fontId="55"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0" fontId="116" fillId="0" borderId="0" applyNumberFormat="0" applyFill="0" applyBorder="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58" fillId="23" borderId="8" applyNumberFormat="0" applyAlignment="0" applyProtection="0"/>
    <xf numFmtId="0" fontId="118" fillId="42" borderId="33"/>
    <xf numFmtId="0" fontId="37" fillId="38" borderId="0">
      <alignment horizontal="left"/>
    </xf>
    <xf numFmtId="169" fontId="37" fillId="38" borderId="0">
      <alignment horizontal="left"/>
    </xf>
    <xf numFmtId="0" fontId="60" fillId="35" borderId="0">
      <alignment horizontal="left"/>
    </xf>
    <xf numFmtId="169" fontId="60" fillId="35" borderId="0">
      <alignment horizontal="left"/>
    </xf>
    <xf numFmtId="0" fontId="119" fillId="0" borderId="19" applyNumberFormat="0" applyFill="0" applyAlignment="0" applyProtection="0"/>
    <xf numFmtId="0" fontId="119" fillId="0" borderId="19" applyNumberFormat="0" applyFill="0" applyAlignment="0" applyProtection="0"/>
    <xf numFmtId="0" fontId="119" fillId="0" borderId="19" applyNumberFormat="0" applyFill="0" applyAlignment="0" applyProtection="0"/>
    <xf numFmtId="0" fontId="119" fillId="0" borderId="19" applyNumberFormat="0" applyFill="0" applyAlignment="0" applyProtection="0"/>
    <xf numFmtId="0" fontId="119" fillId="0" borderId="19" applyNumberFormat="0" applyFill="0" applyAlignment="0" applyProtection="0"/>
    <xf numFmtId="178" fontId="120" fillId="0" borderId="31" applyNumberFormat="0" applyFill="0" applyAlignment="0" applyProtection="0"/>
    <xf numFmtId="178" fontId="120" fillId="0" borderId="31" applyNumberFormat="0" applyFill="0" applyAlignment="0" applyProtection="0"/>
    <xf numFmtId="0" fontId="61" fillId="0" borderId="18" applyNumberFormat="0" applyFill="0" applyAlignment="0" applyProtection="0"/>
    <xf numFmtId="166" fontId="119" fillId="0" borderId="19" applyNumberFormat="0" applyFill="0" applyAlignment="0" applyProtection="0"/>
    <xf numFmtId="166" fontId="119" fillId="0" borderId="19" applyNumberFormat="0" applyFill="0" applyAlignment="0" applyProtection="0"/>
    <xf numFmtId="166" fontId="119" fillId="0" borderId="19" applyNumberFormat="0" applyFill="0" applyAlignment="0" applyProtection="0"/>
    <xf numFmtId="166" fontId="119" fillId="0" borderId="19" applyNumberFormat="0" applyFill="0" applyAlignment="0" applyProtection="0"/>
    <xf numFmtId="166" fontId="119" fillId="0" borderId="19" applyNumberFormat="0" applyFill="0" applyAlignment="0" applyProtection="0"/>
    <xf numFmtId="0" fontId="119" fillId="0" borderId="19" applyNumberFormat="0" applyFill="0" applyAlignment="0" applyProtection="0"/>
    <xf numFmtId="180" fontId="18" fillId="0" borderId="0" applyFont="0" applyFill="0" applyBorder="0" applyAlignment="0" applyProtection="0"/>
    <xf numFmtId="181"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178" fontId="122" fillId="56" borderId="0" applyNumberFormat="0" applyBorder="0" applyAlignment="0" applyProtection="0"/>
    <xf numFmtId="178" fontId="122" fillId="56" borderId="0" applyNumberFormat="0" applyBorder="0" applyAlignment="0" applyProtection="0"/>
    <xf numFmtId="0" fontId="63" fillId="23" borderId="0" applyNumberFormat="0" applyBorder="0" applyAlignment="0" applyProtection="0"/>
    <xf numFmtId="166" fontId="121" fillId="23" borderId="0" applyNumberFormat="0" applyBorder="0" applyAlignment="0" applyProtection="0"/>
    <xf numFmtId="166" fontId="121" fillId="23" borderId="0" applyNumberFormat="0" applyBorder="0" applyAlignment="0" applyProtection="0"/>
    <xf numFmtId="166" fontId="121" fillId="23" borderId="0" applyNumberFormat="0" applyBorder="0" applyAlignment="0" applyProtection="0"/>
    <xf numFmtId="166" fontId="121" fillId="23" borderId="0" applyNumberFormat="0" applyBorder="0" applyAlignment="0" applyProtection="0"/>
    <xf numFmtId="166" fontId="121" fillId="23" borderId="0" applyNumberFormat="0" applyBorder="0" applyAlignment="0" applyProtection="0"/>
    <xf numFmtId="0" fontId="121" fillId="23" borderId="0" applyNumberFormat="0" applyBorder="0" applyAlignment="0" applyProtection="0"/>
    <xf numFmtId="184" fontId="1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8" fillId="0" borderId="0"/>
    <xf numFmtId="0" fontId="18" fillId="0" borderId="0"/>
    <xf numFmtId="169" fontId="18" fillId="0" borderId="0"/>
    <xf numFmtId="166" fontId="18" fillId="0" borderId="0"/>
    <xf numFmtId="0" fontId="18"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166" fontId="18" fillId="0" borderId="0"/>
    <xf numFmtId="166" fontId="18" fillId="0" borderId="0"/>
    <xf numFmtId="178" fontId="18" fillId="0" borderId="0"/>
    <xf numFmtId="178" fontId="18" fillId="0" borderId="0"/>
    <xf numFmtId="0" fontId="44" fillId="0" borderId="0"/>
    <xf numFmtId="0" fontId="106" fillId="0" borderId="0"/>
    <xf numFmtId="0" fontId="106" fillId="0" borderId="0"/>
    <xf numFmtId="0" fontId="106" fillId="0" borderId="0"/>
    <xf numFmtId="169" fontId="18" fillId="0" borderId="0"/>
    <xf numFmtId="0" fontId="106" fillId="0" borderId="0"/>
    <xf numFmtId="41" fontId="44" fillId="0" borderId="0"/>
    <xf numFmtId="0" fontId="18" fillId="0" borderId="0"/>
    <xf numFmtId="166" fontId="18" fillId="0" borderId="0"/>
    <xf numFmtId="166" fontId="18" fillId="0" borderId="0"/>
    <xf numFmtId="166" fontId="18" fillId="0" borderId="0"/>
    <xf numFmtId="166" fontId="18" fillId="0" borderId="0"/>
    <xf numFmtId="166"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6" fillId="0" borderId="0"/>
    <xf numFmtId="0" fontId="106" fillId="0" borderId="0"/>
    <xf numFmtId="0" fontId="106" fillId="0" borderId="0"/>
    <xf numFmtId="166" fontId="18" fillId="0" borderId="0"/>
    <xf numFmtId="0" fontId="18"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166" fontId="18" fillId="0" borderId="0"/>
    <xf numFmtId="0" fontId="18" fillId="0" borderId="0"/>
    <xf numFmtId="166" fontId="18" fillId="0" borderId="0"/>
    <xf numFmtId="166" fontId="18"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166" fontId="18" fillId="0" borderId="0"/>
    <xf numFmtId="169"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8"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166" fontId="76" fillId="0" borderId="0"/>
    <xf numFmtId="166" fontId="76" fillId="0" borderId="0"/>
    <xf numFmtId="166" fontId="76" fillId="0" borderId="0"/>
    <xf numFmtId="166" fontId="76" fillId="0" borderId="0"/>
    <xf numFmtId="166" fontId="76" fillId="0" borderId="0"/>
    <xf numFmtId="178" fontId="29" fillId="0" borderId="0"/>
    <xf numFmtId="178" fontId="29"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0" fontId="4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166" fontId="18" fillId="0" borderId="0"/>
    <xf numFmtId="0" fontId="29" fillId="0" borderId="0"/>
    <xf numFmtId="166" fontId="18" fillId="0" borderId="0"/>
    <xf numFmtId="166" fontId="76" fillId="0" borderId="0"/>
    <xf numFmtId="166" fontId="76" fillId="0" borderId="0"/>
    <xf numFmtId="166" fontId="76" fillId="0" borderId="0"/>
    <xf numFmtId="166" fontId="76"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8"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8" fillId="0" borderId="0"/>
    <xf numFmtId="37" fontId="27"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37" fontId="27" fillId="0" borderId="0"/>
    <xf numFmtId="0" fontId="14" fillId="0" borderId="0"/>
    <xf numFmtId="0" fontId="14" fillId="0" borderId="0"/>
    <xf numFmtId="0" fontId="14" fillId="0" borderId="0"/>
    <xf numFmtId="0" fontId="14" fillId="0" borderId="0"/>
    <xf numFmtId="37" fontId="27" fillId="0" borderId="0"/>
    <xf numFmtId="0" fontId="14" fillId="0" borderId="0"/>
    <xf numFmtId="0" fontId="14" fillId="0" borderId="0"/>
    <xf numFmtId="0" fontId="14" fillId="0" borderId="0"/>
    <xf numFmtId="0" fontId="14" fillId="0" borderId="0"/>
    <xf numFmtId="37"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6" fillId="0" borderId="0"/>
    <xf numFmtId="0" fontId="106"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6" fillId="0" borderId="0"/>
    <xf numFmtId="0" fontId="106" fillId="0" borderId="0"/>
    <xf numFmtId="0" fontId="18" fillId="0" borderId="0"/>
    <xf numFmtId="0" fontId="18" fillId="0" borderId="0"/>
    <xf numFmtId="0" fontId="18" fillId="0" borderId="0"/>
    <xf numFmtId="0" fontId="18" fillId="0" borderId="0"/>
    <xf numFmtId="0" fontId="10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6" fillId="0" borderId="0"/>
    <xf numFmtId="0" fontId="106" fillId="0" borderId="0"/>
    <xf numFmtId="37" fontId="27" fillId="0" borderId="0"/>
    <xf numFmtId="37" fontId="27" fillId="0" borderId="0"/>
    <xf numFmtId="0" fontId="18" fillId="0" borderId="0"/>
    <xf numFmtId="0" fontId="18" fillId="0" borderId="0"/>
    <xf numFmtId="0" fontId="106" fillId="0" borderId="0"/>
    <xf numFmtId="0" fontId="106" fillId="0" borderId="0"/>
    <xf numFmtId="0" fontId="106" fillId="0" borderId="0"/>
    <xf numFmtId="37" fontId="27" fillId="0" borderId="0"/>
    <xf numFmtId="0" fontId="14" fillId="0" borderId="0"/>
    <xf numFmtId="0" fontId="18" fillId="0" borderId="0"/>
    <xf numFmtId="37" fontId="27" fillId="0" borderId="0"/>
    <xf numFmtId="0" fontId="14" fillId="0" borderId="0"/>
    <xf numFmtId="0" fontId="14" fillId="0" borderId="0"/>
    <xf numFmtId="0" fontId="14" fillId="0" borderId="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44" fillId="19" borderId="20" applyNumberFormat="0" applyFont="0" applyAlignment="0" applyProtection="0"/>
    <xf numFmtId="0" fontId="66" fillId="20" borderId="21" applyNumberFormat="0" applyAlignment="0" applyProtection="0"/>
    <xf numFmtId="0" fontId="66" fillId="20" borderId="21" applyNumberFormat="0" applyAlignment="0" applyProtection="0"/>
    <xf numFmtId="0" fontId="66" fillId="20" borderId="21" applyNumberFormat="0" applyAlignment="0" applyProtection="0"/>
    <xf numFmtId="0" fontId="66" fillId="20" borderId="21" applyNumberFormat="0" applyAlignment="0" applyProtection="0"/>
    <xf numFmtId="0" fontId="66" fillId="20" borderId="21" applyNumberFormat="0" applyAlignment="0" applyProtection="0"/>
    <xf numFmtId="178" fontId="123" fillId="58" borderId="30" applyNumberFormat="0" applyAlignment="0" applyProtection="0"/>
    <xf numFmtId="178" fontId="123" fillId="58" borderId="30"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0" fontId="66" fillId="35" borderId="21" applyNumberFormat="0" applyAlignment="0" applyProtection="0"/>
    <xf numFmtId="166" fontId="66" fillId="20" borderId="21" applyNumberFormat="0" applyAlignment="0" applyProtection="0"/>
    <xf numFmtId="166" fontId="66" fillId="20" borderId="21" applyNumberFormat="0" applyAlignment="0" applyProtection="0"/>
    <xf numFmtId="166" fontId="66" fillId="20" borderId="21" applyNumberFormat="0" applyAlignment="0" applyProtection="0"/>
    <xf numFmtId="166" fontId="66" fillId="20" borderId="21" applyNumberFormat="0" applyAlignment="0" applyProtection="0"/>
    <xf numFmtId="166" fontId="66" fillId="20" borderId="21" applyNumberFormat="0" applyAlignment="0" applyProtection="0"/>
    <xf numFmtId="0" fontId="66" fillId="20" borderId="21" applyNumberFormat="0" applyAlignment="0" applyProtection="0"/>
    <xf numFmtId="173" fontId="67" fillId="35" borderId="0">
      <alignment horizontal="right"/>
    </xf>
    <xf numFmtId="40" fontId="68" fillId="41" borderId="0">
      <alignment horizontal="right"/>
    </xf>
    <xf numFmtId="173" fontId="67" fillId="35" borderId="0">
      <alignment horizontal="right"/>
    </xf>
    <xf numFmtId="173" fontId="67" fillId="35" borderId="0">
      <alignment horizontal="right"/>
    </xf>
    <xf numFmtId="4" fontId="67" fillId="41" borderId="0">
      <alignment horizontal="right"/>
    </xf>
    <xf numFmtId="40" fontId="68" fillId="41" borderId="0">
      <alignment horizontal="right"/>
    </xf>
    <xf numFmtId="40" fontId="68" fillId="41" borderId="0">
      <alignment horizontal="right"/>
    </xf>
    <xf numFmtId="4" fontId="67" fillId="41" borderId="0">
      <alignment horizontal="right"/>
    </xf>
    <xf numFmtId="4" fontId="67" fillId="41" borderId="0">
      <alignment horizontal="right"/>
    </xf>
    <xf numFmtId="4" fontId="67" fillId="41" borderId="0">
      <alignment horizontal="right"/>
    </xf>
    <xf numFmtId="173" fontId="67" fillId="35" borderId="0">
      <alignment horizontal="right"/>
    </xf>
    <xf numFmtId="4" fontId="67" fillId="41" borderId="0">
      <alignment horizontal="right"/>
    </xf>
    <xf numFmtId="4" fontId="67" fillId="41" borderId="0">
      <alignment horizontal="right"/>
    </xf>
    <xf numFmtId="4" fontId="67" fillId="41" borderId="0">
      <alignment horizontal="right"/>
    </xf>
    <xf numFmtId="4" fontId="67" fillId="41" borderId="0">
      <alignment horizontal="right"/>
    </xf>
    <xf numFmtId="4" fontId="67" fillId="41" borderId="0">
      <alignment horizontal="right"/>
    </xf>
    <xf numFmtId="4" fontId="67" fillId="41" borderId="0">
      <alignment horizontal="right"/>
    </xf>
    <xf numFmtId="4" fontId="67" fillId="41" borderId="0">
      <alignment horizontal="right"/>
    </xf>
    <xf numFmtId="173" fontId="67" fillId="35" borderId="0">
      <alignment horizontal="right"/>
    </xf>
    <xf numFmtId="173" fontId="67" fillId="35" borderId="0">
      <alignment horizontal="right"/>
    </xf>
    <xf numFmtId="173" fontId="67" fillId="35" borderId="0">
      <alignment horizontal="right"/>
    </xf>
    <xf numFmtId="173" fontId="67" fillId="35" borderId="0">
      <alignment horizontal="right"/>
    </xf>
    <xf numFmtId="173" fontId="67" fillId="35" borderId="0">
      <alignment horizontal="right"/>
    </xf>
    <xf numFmtId="0" fontId="69" fillId="42" borderId="0">
      <alignment horizontal="center"/>
    </xf>
    <xf numFmtId="0" fontId="69" fillId="42" borderId="0">
      <alignment horizontal="center"/>
    </xf>
    <xf numFmtId="169" fontId="69" fillId="42" borderId="0">
      <alignment horizontal="center"/>
    </xf>
    <xf numFmtId="0" fontId="69" fillId="42" borderId="0">
      <alignment horizontal="center"/>
    </xf>
    <xf numFmtId="0" fontId="70" fillId="41" borderId="0">
      <alignment horizontal="right"/>
    </xf>
    <xf numFmtId="0" fontId="70" fillId="41" borderId="0">
      <alignment horizontal="right"/>
    </xf>
    <xf numFmtId="0" fontId="70" fillId="41" borderId="0">
      <alignment horizontal="right"/>
    </xf>
    <xf numFmtId="0" fontId="70" fillId="41" borderId="0">
      <alignment horizontal="right"/>
    </xf>
    <xf numFmtId="0" fontId="70" fillId="41" borderId="0">
      <alignment horizontal="right"/>
    </xf>
    <xf numFmtId="0" fontId="69" fillId="42" borderId="0">
      <alignment horizontal="center"/>
    </xf>
    <xf numFmtId="0" fontId="70" fillId="41" borderId="0">
      <alignment horizontal="right"/>
    </xf>
    <xf numFmtId="0" fontId="70" fillId="41" borderId="0">
      <alignment horizontal="right"/>
    </xf>
    <xf numFmtId="0" fontId="69" fillId="41" borderId="0">
      <alignment horizontal="center" vertical="center"/>
    </xf>
    <xf numFmtId="0" fontId="69" fillId="41" borderId="0">
      <alignment horizontal="center" vertical="center"/>
    </xf>
    <xf numFmtId="0" fontId="69" fillId="41" borderId="0">
      <alignment horizontal="center" vertical="center"/>
    </xf>
    <xf numFmtId="178" fontId="69" fillId="41" borderId="0">
      <alignment horizontal="center" vertical="center"/>
    </xf>
    <xf numFmtId="178" fontId="69" fillId="41" borderId="0">
      <alignment horizontal="center" vertical="center"/>
    </xf>
    <xf numFmtId="0" fontId="37" fillId="43" borderId="0"/>
    <xf numFmtId="0" fontId="37" fillId="43" borderId="0"/>
    <xf numFmtId="169" fontId="37" fillId="43" borderId="0"/>
    <xf numFmtId="166" fontId="71" fillId="41" borderId="10"/>
    <xf numFmtId="0" fontId="60" fillId="41" borderId="10"/>
    <xf numFmtId="0" fontId="37" fillId="43" borderId="0"/>
    <xf numFmtId="0" fontId="71" fillId="41" borderId="10"/>
    <xf numFmtId="0" fontId="71" fillId="41" borderId="10"/>
    <xf numFmtId="0" fontId="71" fillId="41" borderId="10"/>
    <xf numFmtId="0" fontId="71" fillId="41" borderId="10"/>
    <xf numFmtId="0" fontId="71" fillId="41" borderId="10"/>
    <xf numFmtId="0" fontId="37" fillId="43" borderId="0"/>
    <xf numFmtId="166" fontId="71" fillId="41" borderId="10"/>
    <xf numFmtId="0" fontId="71" fillId="41" borderId="10"/>
    <xf numFmtId="0" fontId="71" fillId="41" borderId="10"/>
    <xf numFmtId="0" fontId="60" fillId="41" borderId="10"/>
    <xf numFmtId="0" fontId="60" fillId="41" borderId="10"/>
    <xf numFmtId="0" fontId="60" fillId="41" borderId="10"/>
    <xf numFmtId="178" fontId="60" fillId="41" borderId="10"/>
    <xf numFmtId="178" fontId="60" fillId="41" borderId="10"/>
    <xf numFmtId="0" fontId="72" fillId="35" borderId="0" applyBorder="0">
      <alignment horizontal="centerContinuous"/>
    </xf>
    <xf numFmtId="0" fontId="72" fillId="35" borderId="0" applyBorder="0">
      <alignment horizontal="centerContinuous"/>
    </xf>
    <xf numFmtId="169" fontId="72" fillId="35" borderId="0" applyBorder="0">
      <alignment horizontal="centerContinuous"/>
    </xf>
    <xf numFmtId="0" fontId="72" fillId="35"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2" fillId="35" borderId="0" applyBorder="0">
      <alignment horizontal="centerContinuous"/>
    </xf>
    <xf numFmtId="0" fontId="71" fillId="0" borderId="0" applyBorder="0">
      <alignment horizontal="centerContinuous"/>
    </xf>
    <xf numFmtId="0" fontId="71" fillId="0" borderId="0" applyBorder="0">
      <alignment horizontal="centerContinuous"/>
    </xf>
    <xf numFmtId="0" fontId="69" fillId="41" borderId="0" applyBorder="0">
      <alignment horizontal="centerContinuous"/>
    </xf>
    <xf numFmtId="0" fontId="69" fillId="41" borderId="0" applyBorder="0">
      <alignment horizontal="centerContinuous"/>
    </xf>
    <xf numFmtId="0" fontId="69" fillId="41" borderId="0" applyBorder="0">
      <alignment horizontal="centerContinuous"/>
    </xf>
    <xf numFmtId="178" fontId="69" fillId="41" borderId="0" applyBorder="0">
      <alignment horizontal="centerContinuous"/>
    </xf>
    <xf numFmtId="178" fontId="69" fillId="41" borderId="0" applyBorder="0">
      <alignment horizontal="centerContinuous"/>
    </xf>
    <xf numFmtId="0" fontId="73" fillId="43" borderId="0" applyBorder="0">
      <alignment horizontal="centerContinuous"/>
    </xf>
    <xf numFmtId="0" fontId="73" fillId="43" borderId="0" applyBorder="0">
      <alignment horizontal="centerContinuous"/>
    </xf>
    <xf numFmtId="169" fontId="73" fillId="43" borderId="0" applyBorder="0">
      <alignment horizontal="centerContinuous"/>
    </xf>
    <xf numFmtId="0" fontId="124" fillId="43" borderId="0" applyBorder="0">
      <alignment horizontal="centerContinuous"/>
    </xf>
    <xf numFmtId="0" fontId="73" fillId="43"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3" fillId="43" borderId="0" applyBorder="0">
      <alignment horizontal="centerContinuous"/>
    </xf>
    <xf numFmtId="0" fontId="74" fillId="0" borderId="0" applyBorder="0">
      <alignment horizontal="centerContinuous"/>
    </xf>
    <xf numFmtId="0" fontId="74" fillId="0" borderId="0" applyBorder="0">
      <alignment horizontal="centerContinuous"/>
    </xf>
    <xf numFmtId="0" fontId="75" fillId="41" borderId="0" applyBorder="0">
      <alignment horizontal="centerContinuous"/>
    </xf>
    <xf numFmtId="0" fontId="75" fillId="41" borderId="0" applyBorder="0">
      <alignment horizontal="centerContinuous"/>
    </xf>
    <xf numFmtId="0" fontId="75" fillId="41" borderId="0" applyBorder="0">
      <alignment horizontal="centerContinuous"/>
    </xf>
    <xf numFmtId="178" fontId="75" fillId="41" borderId="0" applyBorder="0">
      <alignment horizontal="centerContinuous"/>
    </xf>
    <xf numFmtId="178" fontId="75" fillId="41" borderId="0" applyBorder="0">
      <alignment horizontal="centerContinuous"/>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0" fillId="23" borderId="0">
      <alignment horizontal="center"/>
    </xf>
    <xf numFmtId="169" fontId="60" fillId="23" borderId="0">
      <alignment horizontal="center"/>
    </xf>
    <xf numFmtId="49" fontId="78" fillId="35" borderId="0">
      <alignment horizontal="center"/>
    </xf>
    <xf numFmtId="0" fontId="107" fillId="0" borderId="0"/>
    <xf numFmtId="0" fontId="39" fillId="38" borderId="0">
      <alignment horizontal="center"/>
    </xf>
    <xf numFmtId="169" fontId="39" fillId="38" borderId="0">
      <alignment horizontal="center"/>
    </xf>
    <xf numFmtId="0" fontId="39" fillId="38" borderId="0">
      <alignment horizontal="centerContinuous"/>
    </xf>
    <xf numFmtId="169" fontId="39" fillId="38" borderId="0">
      <alignment horizontal="centerContinuous"/>
    </xf>
    <xf numFmtId="0" fontId="79" fillId="35" borderId="0">
      <alignment horizontal="left"/>
    </xf>
    <xf numFmtId="169" fontId="79" fillId="35" borderId="0">
      <alignment horizontal="left"/>
    </xf>
    <xf numFmtId="49" fontId="79" fillId="35" borderId="0">
      <alignment horizontal="center"/>
    </xf>
    <xf numFmtId="0" fontId="37" fillId="38" borderId="0">
      <alignment horizontal="left"/>
    </xf>
    <xf numFmtId="169" fontId="37" fillId="38" borderId="0">
      <alignment horizontal="left"/>
    </xf>
    <xf numFmtId="49" fontId="79" fillId="35" borderId="0">
      <alignment horizontal="left"/>
    </xf>
    <xf numFmtId="0" fontId="37" fillId="38" borderId="0">
      <alignment horizontal="centerContinuous"/>
    </xf>
    <xf numFmtId="169" fontId="37" fillId="38" borderId="0">
      <alignment horizontal="centerContinuous"/>
    </xf>
    <xf numFmtId="0" fontId="37" fillId="38" borderId="0">
      <alignment horizontal="right"/>
    </xf>
    <xf numFmtId="169" fontId="37" fillId="38" borderId="0">
      <alignment horizontal="right"/>
    </xf>
    <xf numFmtId="49" fontId="60" fillId="35" borderId="0">
      <alignment horizontal="left"/>
    </xf>
    <xf numFmtId="0" fontId="39" fillId="38" borderId="0">
      <alignment horizontal="right"/>
    </xf>
    <xf numFmtId="169" fontId="39" fillId="38" borderId="0">
      <alignment horizontal="right"/>
    </xf>
    <xf numFmtId="0" fontId="79" fillId="21" borderId="0">
      <alignment horizontal="center"/>
    </xf>
    <xf numFmtId="169" fontId="79" fillId="21" borderId="0">
      <alignment horizontal="center"/>
    </xf>
    <xf numFmtId="0" fontId="80" fillId="21" borderId="0">
      <alignment horizontal="center"/>
    </xf>
    <xf numFmtId="169" fontId="80" fillId="21" borderId="0">
      <alignment horizont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17" fillId="45" borderId="22"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81" fillId="45" borderId="23" applyNumberFormat="0" applyProtection="0">
      <alignment vertical="center"/>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4" fontId="17" fillId="45" borderId="22" applyNumberFormat="0" applyProtection="0">
      <alignment horizontal="left" vertical="center"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0" fontId="17" fillId="46" borderId="23" applyNumberFormat="0" applyProtection="0">
      <alignment horizontal="left" vertical="top" indent="1"/>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18" fillId="45"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7"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82" fillId="48"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23"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17"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18" fillId="24"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31"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82" fillId="49"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30" borderId="23"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4" fontId="18" fillId="26" borderId="22" applyNumberFormat="0" applyProtection="0">
      <alignment horizontal="right" vertical="center"/>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2"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67"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83" fillId="52" borderId="23" applyNumberFormat="0" applyProtection="0">
      <alignment vertical="center"/>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4" fontId="18" fillId="26" borderId="23" applyNumberFormat="0" applyProtection="0">
      <alignment horizontal="left" vertical="center"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0" fontId="18" fillId="26" borderId="23" applyNumberFormat="0" applyProtection="0">
      <alignment horizontal="left" vertical="top" indent="1"/>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7" fillId="53" borderId="22" applyNumberFormat="0" applyProtection="0">
      <alignment horizontal="right" vertical="center"/>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4" fontId="18" fillId="26" borderId="22" applyNumberFormat="0" applyProtection="0">
      <alignment horizontal="left" vertical="center"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0" fontId="18" fillId="26" borderId="22" applyNumberFormat="0" applyProtection="0">
      <alignment horizontal="left" vertical="top" indent="1"/>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4" fontId="18" fillId="0" borderId="23" applyNumberFormat="0" applyProtection="0">
      <alignment horizontal="right" vertical="center"/>
    </xf>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24"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7" fillId="0" borderId="33"/>
    <xf numFmtId="49" fontId="18" fillId="0" borderId="37">
      <alignment horizontal="center" vertical="center"/>
      <protection locked="0"/>
    </xf>
    <xf numFmtId="0" fontId="125" fillId="38"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178" fontId="89" fillId="0" borderId="0" applyNumberFormat="0" applyFill="0" applyBorder="0" applyAlignment="0" applyProtection="0"/>
    <xf numFmtId="178" fontId="89" fillId="0" borderId="0" applyNumberFormat="0" applyFill="0" applyBorder="0" applyAlignment="0" applyProtection="0"/>
    <xf numFmtId="0" fontId="8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166" fontId="126" fillId="0" borderId="0" applyNumberFormat="0" applyFill="0" applyBorder="0" applyAlignment="0" applyProtection="0"/>
    <xf numFmtId="166" fontId="126" fillId="0" borderId="0" applyNumberFormat="0" applyFill="0" applyBorder="0" applyAlignment="0" applyProtection="0"/>
    <xf numFmtId="166" fontId="126" fillId="0" borderId="0" applyNumberFormat="0" applyFill="0" applyBorder="0" applyAlignment="0" applyProtection="0"/>
    <xf numFmtId="166" fontId="126" fillId="0" borderId="0" applyNumberFormat="0" applyFill="0" applyBorder="0" applyAlignment="0" applyProtection="0"/>
    <xf numFmtId="166" fontId="126" fillId="0" borderId="0" applyNumberFormat="0" applyFill="0" applyBorder="0" applyAlignment="0" applyProtection="0"/>
    <xf numFmtId="0" fontId="126" fillId="0" borderId="0" applyNumberFormat="0" applyFill="0" applyBorder="0" applyAlignment="0" applyProtection="0"/>
    <xf numFmtId="0" fontId="86" fillId="0" borderId="38"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178" fontId="127" fillId="0" borderId="7" applyNumberFormat="0" applyFill="0" applyAlignment="0" applyProtection="0"/>
    <xf numFmtId="178" fontId="127" fillId="0" borderId="7" applyNumberFormat="0" applyFill="0" applyAlignment="0" applyProtection="0"/>
    <xf numFmtId="0" fontId="18" fillId="0" borderId="39" applyNumberFormat="0" applyFont="0" applyFill="0" applyAlignment="0" applyProtection="0"/>
    <xf numFmtId="0" fontId="18" fillId="0" borderId="39" applyNumberFormat="0" applyFont="0" applyFill="0" applyAlignment="0" applyProtection="0"/>
    <xf numFmtId="169" fontId="24" fillId="0" borderId="40" applyNumberFormat="0" applyFont="0" applyBorder="0" applyAlignment="0" applyProtection="0"/>
    <xf numFmtId="0" fontId="18" fillId="0" borderId="39" applyNumberFormat="0" applyFont="0" applyFill="0" applyAlignment="0" applyProtection="0"/>
    <xf numFmtId="0" fontId="18" fillId="0" borderId="39" applyNumberFormat="0" applyFon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86" fillId="0" borderId="25" applyNumberFormat="0" applyFill="0" applyAlignment="0" applyProtection="0"/>
    <xf numFmtId="0" fontId="18" fillId="0" borderId="39" applyNumberFormat="0" applyFont="0" applyFill="0" applyAlignment="0" applyProtection="0"/>
    <xf numFmtId="166" fontId="86" fillId="0" borderId="38" applyNumberFormat="0" applyFill="0" applyAlignment="0" applyProtection="0"/>
    <xf numFmtId="169" fontId="24" fillId="0" borderId="40" applyNumberFormat="0" applyFont="0" applyBorder="0" applyAlignment="0" applyProtection="0"/>
    <xf numFmtId="166" fontId="86" fillId="0" borderId="38" applyNumberFormat="0" applyFill="0" applyAlignment="0" applyProtection="0"/>
    <xf numFmtId="166" fontId="86" fillId="0" borderId="38" applyNumberFormat="0" applyFill="0" applyAlignment="0" applyProtection="0"/>
    <xf numFmtId="166" fontId="86" fillId="0" borderId="38" applyNumberFormat="0" applyFill="0" applyAlignment="0" applyProtection="0"/>
    <xf numFmtId="166" fontId="86" fillId="0" borderId="38" applyNumberFormat="0" applyFill="0" applyAlignment="0" applyProtection="0"/>
    <xf numFmtId="0" fontId="86" fillId="0" borderId="38" applyNumberFormat="0" applyFill="0" applyAlignment="0" applyProtection="0"/>
    <xf numFmtId="0" fontId="118" fillId="0" borderId="41"/>
    <xf numFmtId="0" fontId="118" fillId="0" borderId="33"/>
    <xf numFmtId="0" fontId="27"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8" fontId="128" fillId="0" borderId="0" applyNumberFormat="0" applyFill="0" applyBorder="0" applyAlignment="0" applyProtection="0"/>
    <xf numFmtId="178" fontId="128" fillId="0" borderId="0" applyNumberFormat="0" applyFill="0" applyBorder="0" applyAlignment="0" applyProtection="0"/>
    <xf numFmtId="0" fontId="61" fillId="0" borderId="0" applyNumberFormat="0" applyFill="0" applyBorder="0" applyAlignment="0" applyProtection="0"/>
    <xf numFmtId="166" fontId="61" fillId="0" borderId="0" applyNumberFormat="0" applyFill="0" applyBorder="0" applyAlignment="0" applyProtection="0"/>
    <xf numFmtId="166" fontId="61" fillId="0" borderId="0" applyNumberFormat="0" applyFill="0" applyBorder="0" applyAlignment="0" applyProtection="0"/>
    <xf numFmtId="166" fontId="61" fillId="0" borderId="0" applyNumberFormat="0" applyFill="0" applyBorder="0" applyAlignment="0" applyProtection="0"/>
    <xf numFmtId="166" fontId="61" fillId="0" borderId="0" applyNumberFormat="0" applyFill="0" applyBorder="0" applyAlignment="0" applyProtection="0"/>
    <xf numFmtId="0" fontId="61" fillId="0" borderId="0" applyNumberFormat="0" applyFill="0" applyBorder="0" applyAlignment="0" applyProtection="0"/>
    <xf numFmtId="37" fontId="27" fillId="0" borderId="0"/>
    <xf numFmtId="43" fontId="18" fillId="0" borderId="0" applyFont="0" applyFill="0" applyBorder="0" applyAlignment="0" applyProtection="0"/>
    <xf numFmtId="44" fontId="18" fillId="0" borderId="0" applyFont="0" applyFill="0" applyBorder="0" applyAlignment="0" applyProtection="0"/>
    <xf numFmtId="37" fontId="27" fillId="0" borderId="0"/>
    <xf numFmtId="4" fontId="67" fillId="41" borderId="0">
      <alignment horizontal="right"/>
    </xf>
    <xf numFmtId="0" fontId="69" fillId="41" borderId="0">
      <alignment horizontal="center" vertical="center"/>
    </xf>
    <xf numFmtId="0" fontId="60" fillId="41" borderId="10"/>
    <xf numFmtId="0" fontId="69" fillId="41" borderId="0" applyBorder="0">
      <alignment horizontal="centerContinuous"/>
    </xf>
    <xf numFmtId="0" fontId="75" fillId="41" borderId="0" applyBorder="0">
      <alignment horizontal="centerContinuous"/>
    </xf>
    <xf numFmtId="0" fontId="85" fillId="0" borderId="0" applyNumberFormat="0" applyFill="0" applyBorder="0" applyAlignment="0" applyProtection="0"/>
    <xf numFmtId="0" fontId="18" fillId="0" borderId="0"/>
    <xf numFmtId="0" fontId="18" fillId="0" borderId="0"/>
    <xf numFmtId="0" fontId="28" fillId="72"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14" fillId="4"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166" fontId="28" fillId="72" borderId="0" applyNumberFormat="0" applyBorder="0" applyAlignment="0" applyProtection="0"/>
    <xf numFmtId="0" fontId="28" fillId="72"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14" fillId="6"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0" fontId="28" fillId="2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 fillId="8"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166" fontId="28" fillId="40" borderId="0" applyNumberFormat="0" applyBorder="0" applyAlignment="0" applyProtection="0"/>
    <xf numFmtId="0" fontId="28" fillId="4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0" fontId="28" fillId="34"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4" fillId="1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166" fontId="28" fillId="22"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14" fillId="14"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166" fontId="28" fillId="21" borderId="0" applyNumberFormat="0" applyBorder="0" applyAlignment="0" applyProtection="0"/>
    <xf numFmtId="0" fontId="28" fillId="21"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14" fillId="5"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4" fillId="7"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166" fontId="28" fillId="18" borderId="0" applyNumberFormat="0" applyBorder="0" applyAlignment="0" applyProtection="0"/>
    <xf numFmtId="0" fontId="28" fillId="1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4" fillId="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166" fontId="28" fillId="39" borderId="0" applyNumberFormat="0" applyBorder="0" applyAlignment="0" applyProtection="0"/>
    <xf numFmtId="0" fontId="28" fillId="39"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4" fillId="11"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166" fontId="28" fillId="34" borderId="0" applyNumberFormat="0" applyBorder="0" applyAlignment="0" applyProtection="0"/>
    <xf numFmtId="0" fontId="28" fillId="34"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14" fillId="13"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0" fontId="28" fillId="1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4" fillId="15"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0" fontId="28" fillId="27" borderId="0" applyNumberFormat="0" applyBorder="0" applyAlignment="0" applyProtection="0"/>
    <xf numFmtId="0" fontId="101" fillId="61" borderId="0" applyNumberFormat="0" applyBorder="0" applyAlignment="0" applyProtection="0"/>
    <xf numFmtId="166" fontId="30" fillId="73" borderId="0" applyNumberFormat="0" applyBorder="0" applyAlignment="0" applyProtection="0"/>
    <xf numFmtId="166" fontId="30" fillId="73" borderId="0" applyNumberFormat="0" applyBorder="0" applyAlignment="0" applyProtection="0"/>
    <xf numFmtId="0" fontId="101" fillId="63" borderId="0" applyNumberFormat="0" applyBorder="0" applyAlignment="0" applyProtection="0"/>
    <xf numFmtId="166" fontId="30" fillId="18" borderId="0" applyNumberFormat="0" applyBorder="0" applyAlignment="0" applyProtection="0"/>
    <xf numFmtId="166" fontId="30" fillId="18" borderId="0" applyNumberFormat="0" applyBorder="0" applyAlignment="0" applyProtection="0"/>
    <xf numFmtId="0" fontId="101" fillId="65" borderId="0" applyNumberFormat="0" applyBorder="0" applyAlignment="0" applyProtection="0"/>
    <xf numFmtId="166" fontId="30" fillId="39" borderId="0" applyNumberFormat="0" applyBorder="0" applyAlignment="0" applyProtection="0"/>
    <xf numFmtId="166" fontId="30" fillId="39" borderId="0" applyNumberFormat="0" applyBorder="0" applyAlignment="0" applyProtection="0"/>
    <xf numFmtId="0" fontId="101" fillId="67"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0" fontId="101" fillId="69"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0" fontId="101" fillId="71" borderId="0" applyNumberFormat="0" applyBorder="0" applyAlignment="0" applyProtection="0"/>
    <xf numFmtId="166" fontId="30" fillId="49" borderId="0" applyNumberFormat="0" applyBorder="0" applyAlignment="0" applyProtection="0"/>
    <xf numFmtId="166" fontId="30" fillId="49" borderId="0" applyNumberFormat="0" applyBorder="0" applyAlignment="0" applyProtection="0"/>
    <xf numFmtId="0" fontId="101" fillId="60" borderId="0" applyNumberFormat="0" applyBorder="0" applyAlignment="0" applyProtection="0"/>
    <xf numFmtId="166" fontId="30" fillId="75" borderId="0" applyNumberFormat="0" applyBorder="0" applyAlignment="0" applyProtection="0"/>
    <xf numFmtId="166" fontId="30" fillId="75" borderId="0" applyNumberFormat="0" applyBorder="0" applyAlignment="0" applyProtection="0"/>
    <xf numFmtId="0" fontId="101" fillId="62" borderId="0" applyNumberFormat="0" applyBorder="0" applyAlignment="0" applyProtection="0"/>
    <xf numFmtId="166" fontId="30" fillId="31" borderId="0" applyNumberFormat="0" applyBorder="0" applyAlignment="0" applyProtection="0"/>
    <xf numFmtId="166" fontId="30" fillId="31" borderId="0" applyNumberFormat="0" applyBorder="0" applyAlignment="0" applyProtection="0"/>
    <xf numFmtId="0" fontId="101" fillId="64" borderId="0" applyNumberFormat="0" applyBorder="0" applyAlignment="0" applyProtection="0"/>
    <xf numFmtId="166" fontId="30" fillId="32" borderId="0" applyNumberFormat="0" applyBorder="0" applyAlignment="0" applyProtection="0"/>
    <xf numFmtId="166" fontId="30" fillId="32" borderId="0" applyNumberFormat="0" applyBorder="0" applyAlignment="0" applyProtection="0"/>
    <xf numFmtId="0" fontId="101" fillId="66" borderId="0" applyNumberFormat="0" applyBorder="0" applyAlignment="0" applyProtection="0"/>
    <xf numFmtId="166" fontId="30" fillId="74" borderId="0" applyNumberFormat="0" applyBorder="0" applyAlignment="0" applyProtection="0"/>
    <xf numFmtId="166" fontId="30" fillId="74" borderId="0" applyNumberFormat="0" applyBorder="0" applyAlignment="0" applyProtection="0"/>
    <xf numFmtId="0" fontId="101" fillId="68" borderId="0" applyNumberFormat="0" applyBorder="0" applyAlignment="0" applyProtection="0"/>
    <xf numFmtId="166" fontId="30" fillId="30" borderId="0" applyNumberFormat="0" applyBorder="0" applyAlignment="0" applyProtection="0"/>
    <xf numFmtId="166" fontId="30" fillId="30" borderId="0" applyNumberFormat="0" applyBorder="0" applyAlignment="0" applyProtection="0"/>
    <xf numFmtId="0" fontId="101" fillId="70" borderId="0" applyNumberFormat="0" applyBorder="0" applyAlignment="0" applyProtection="0"/>
    <xf numFmtId="166" fontId="30" fillId="26" borderId="0" applyNumberFormat="0" applyBorder="0" applyAlignment="0" applyProtection="0"/>
    <xf numFmtId="166" fontId="30" fillId="26" borderId="0" applyNumberFormat="0" applyBorder="0" applyAlignment="0" applyProtection="0"/>
    <xf numFmtId="0" fontId="92" fillId="55" borderId="0" applyNumberFormat="0" applyBorder="0" applyAlignment="0" applyProtection="0"/>
    <xf numFmtId="166" fontId="32" fillId="24" borderId="0" applyNumberFormat="0" applyBorder="0" applyAlignment="0" applyProtection="0"/>
    <xf numFmtId="0" fontId="130" fillId="20" borderId="8" applyNumberFormat="0" applyAlignment="0" applyProtection="0"/>
    <xf numFmtId="0" fontId="130" fillId="20" borderId="8" applyNumberFormat="0" applyAlignment="0" applyProtection="0"/>
    <xf numFmtId="0" fontId="130" fillId="20" borderId="8" applyNumberFormat="0" applyAlignment="0" applyProtection="0"/>
    <xf numFmtId="0" fontId="130" fillId="20" borderId="8" applyNumberFormat="0" applyAlignment="0" applyProtection="0"/>
    <xf numFmtId="0" fontId="130" fillId="20" borderId="8" applyNumberFormat="0" applyAlignment="0" applyProtection="0"/>
    <xf numFmtId="178" fontId="131" fillId="58" borderId="29" applyNumberFormat="0" applyAlignment="0" applyProtection="0"/>
    <xf numFmtId="178" fontId="131" fillId="58" borderId="29" applyNumberFormat="0" applyAlignment="0" applyProtection="0"/>
    <xf numFmtId="0" fontId="96" fillId="58" borderId="29" applyNumberFormat="0" applyAlignment="0" applyProtection="0"/>
    <xf numFmtId="166" fontId="130" fillId="20" borderId="8" applyNumberFormat="0" applyAlignment="0" applyProtection="0"/>
    <xf numFmtId="166" fontId="130" fillId="20" borderId="8" applyNumberFormat="0" applyAlignment="0" applyProtection="0"/>
    <xf numFmtId="166" fontId="130" fillId="20" borderId="8" applyNumberFormat="0" applyAlignment="0" applyProtection="0"/>
    <xf numFmtId="166" fontId="130" fillId="20" borderId="8" applyNumberFormat="0" applyAlignment="0" applyProtection="0"/>
    <xf numFmtId="166" fontId="130" fillId="20" borderId="8" applyNumberFormat="0" applyAlignment="0" applyProtection="0"/>
    <xf numFmtId="166" fontId="130" fillId="20" borderId="8" applyNumberFormat="0" applyAlignment="0" applyProtection="0"/>
    <xf numFmtId="0" fontId="130" fillId="20" borderId="8" applyNumberFormat="0" applyAlignment="0" applyProtection="0"/>
    <xf numFmtId="0" fontId="98" fillId="59" borderId="32" applyNumberFormat="0" applyAlignment="0" applyProtection="0"/>
    <xf numFmtId="166" fontId="36" fillId="37" borderId="9"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0" fontId="100" fillId="0" borderId="0" applyNumberFormat="0" applyFill="0" applyBorder="0" applyAlignment="0" applyProtection="0"/>
    <xf numFmtId="166" fontId="45" fillId="0" borderId="0" applyNumberFormat="0" applyFill="0" applyBorder="0" applyAlignment="0" applyProtection="0"/>
    <xf numFmtId="0" fontId="91" fillId="54" borderId="0" applyNumberFormat="0" applyBorder="0" applyAlignment="0" applyProtection="0"/>
    <xf numFmtId="166" fontId="50" fillId="40" borderId="0" applyNumberFormat="0" applyBorder="0" applyAlignment="0" applyProtection="0"/>
    <xf numFmtId="0" fontId="90" fillId="0" borderId="28" applyNumberFormat="0" applyFill="0" applyAlignment="0" applyProtection="0"/>
    <xf numFmtId="166" fontId="116" fillId="0" borderId="36" applyNumberFormat="0" applyFill="0" applyAlignment="0" applyProtection="0"/>
    <xf numFmtId="166" fontId="116" fillId="0" borderId="36" applyNumberFormat="0" applyFill="0" applyAlignment="0" applyProtection="0"/>
    <xf numFmtId="166" fontId="116" fillId="0" borderId="36" applyNumberFormat="0" applyFill="0" applyAlignment="0" applyProtection="0"/>
    <xf numFmtId="0" fontId="90" fillId="0" borderId="0" applyNumberFormat="0" applyFill="0" applyBorder="0" applyAlignment="0" applyProtection="0"/>
    <xf numFmtId="166" fontId="116" fillId="0" borderId="0" applyNumberFormat="0" applyFill="0" applyBorder="0" applyAlignment="0" applyProtection="0"/>
    <xf numFmtId="0" fontId="58" fillId="21" borderId="8" applyNumberFormat="0" applyAlignment="0" applyProtection="0"/>
    <xf numFmtId="0" fontId="58" fillId="21" borderId="8" applyNumberFormat="0" applyAlignment="0" applyProtection="0"/>
    <xf numFmtId="0" fontId="58" fillId="21" borderId="8" applyNumberFormat="0" applyAlignment="0" applyProtection="0"/>
    <xf numFmtId="0" fontId="58" fillId="21" borderId="8" applyNumberFormat="0" applyAlignment="0" applyProtection="0"/>
    <xf numFmtId="0" fontId="58" fillId="21" borderId="8" applyNumberFormat="0" applyAlignment="0" applyProtection="0"/>
    <xf numFmtId="178" fontId="132" fillId="57" borderId="29" applyNumberFormat="0" applyAlignment="0" applyProtection="0"/>
    <xf numFmtId="178" fontId="132" fillId="57" borderId="29" applyNumberFormat="0" applyAlignment="0" applyProtection="0"/>
    <xf numFmtId="0" fontId="94" fillId="57" borderId="29" applyNumberFormat="0" applyAlignment="0" applyProtection="0"/>
    <xf numFmtId="166" fontId="58" fillId="21" borderId="8" applyNumberFormat="0" applyAlignment="0" applyProtection="0"/>
    <xf numFmtId="166" fontId="58" fillId="21" borderId="8" applyNumberFormat="0" applyAlignment="0" applyProtection="0"/>
    <xf numFmtId="166" fontId="58" fillId="21" borderId="8" applyNumberFormat="0" applyAlignment="0" applyProtection="0"/>
    <xf numFmtId="166" fontId="58" fillId="21" borderId="8" applyNumberFormat="0" applyAlignment="0" applyProtection="0"/>
    <xf numFmtId="166" fontId="58" fillId="21" borderId="8" applyNumberFormat="0" applyAlignment="0" applyProtection="0"/>
    <xf numFmtId="166" fontId="58" fillId="21" borderId="8" applyNumberFormat="0" applyAlignment="0" applyProtection="0"/>
    <xf numFmtId="0" fontId="58" fillId="21" borderId="8" applyNumberFormat="0" applyAlignment="0" applyProtection="0"/>
    <xf numFmtId="0" fontId="97" fillId="0" borderId="31" applyNumberFormat="0" applyFill="0" applyAlignment="0" applyProtection="0"/>
    <xf numFmtId="166" fontId="119" fillId="0" borderId="19" applyNumberFormat="0" applyFill="0" applyAlignment="0" applyProtection="0"/>
    <xf numFmtId="0" fontId="93" fillId="56" borderId="0" applyNumberFormat="0" applyBorder="0" applyAlignment="0" applyProtection="0"/>
    <xf numFmtId="166" fontId="121" fillId="23" borderId="0" applyNumberFormat="0" applyBorder="0" applyAlignment="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6" fillId="0" borderId="0"/>
    <xf numFmtId="166" fontId="76" fillId="0" borderId="0"/>
    <xf numFmtId="166" fontId="76" fillId="0" borderId="0"/>
    <xf numFmtId="0" fontId="18" fillId="0" borderId="0"/>
    <xf numFmtId="178" fontId="29" fillId="0" borderId="0"/>
    <xf numFmtId="178" fontId="29" fillId="0" borderId="0"/>
    <xf numFmtId="178" fontId="29" fillId="0" borderId="0"/>
    <xf numFmtId="0" fontId="18"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133" fillId="19" borderId="20" applyNumberFormat="0" applyFont="0" applyAlignment="0" applyProtection="0"/>
    <xf numFmtId="0" fontId="133" fillId="19" borderId="20" applyNumberFormat="0" applyFont="0" applyAlignment="0" applyProtection="0"/>
    <xf numFmtId="0" fontId="133" fillId="19" borderId="20" applyNumberFormat="0" applyFont="0" applyAlignment="0" applyProtection="0"/>
    <xf numFmtId="0" fontId="133" fillId="19" borderId="20" applyNumberFormat="0" applyFont="0" applyAlignment="0" applyProtection="0"/>
    <xf numFmtId="0"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166" fontId="133" fillId="19" borderId="20" applyNumberFormat="0" applyFont="0" applyAlignment="0" applyProtection="0"/>
    <xf numFmtId="178" fontId="133" fillId="3" borderId="6" applyNumberFormat="0" applyFont="0" applyAlignment="0" applyProtection="0"/>
    <xf numFmtId="178" fontId="133" fillId="3" borderId="6" applyNumberFormat="0" applyFont="0" applyAlignment="0" applyProtection="0"/>
    <xf numFmtId="0" fontId="133" fillId="19" borderId="20" applyNumberFormat="0" applyFont="0" applyAlignment="0" applyProtection="0"/>
    <xf numFmtId="0" fontId="95" fillId="58" borderId="30" applyNumberFormat="0" applyAlignment="0" applyProtection="0"/>
    <xf numFmtId="166" fontId="66" fillId="20" borderId="21" applyNumberFormat="0" applyAlignment="0" applyProtection="0"/>
    <xf numFmtId="0" fontId="69" fillId="41" borderId="0">
      <alignment horizontal="center" vertical="center"/>
    </xf>
    <xf numFmtId="0" fontId="69" fillId="41" borderId="0">
      <alignment horizontal="center" vertical="center"/>
    </xf>
    <xf numFmtId="0" fontId="60" fillId="41" borderId="10"/>
    <xf numFmtId="0" fontId="69" fillId="41" borderId="0" applyBorder="0">
      <alignment horizontal="centerContinuous"/>
    </xf>
    <xf numFmtId="0" fontId="69" fillId="41" borderId="0" applyBorder="0">
      <alignment horizontal="centerContinuous"/>
    </xf>
    <xf numFmtId="0" fontId="75" fillId="41" borderId="0" applyBorder="0">
      <alignment horizontal="centerContinuous"/>
    </xf>
    <xf numFmtId="0" fontId="75" fillId="41" borderId="0" applyBorder="0">
      <alignment horizontal="centerContinuous"/>
    </xf>
    <xf numFmtId="9" fontId="18" fillId="0" borderId="0" applyFont="0" applyFill="0" applyBorder="0" applyAlignment="0" applyProtection="0"/>
    <xf numFmtId="9" fontId="18" fillId="0" borderId="0" applyFont="0" applyFill="0" applyBorder="0" applyAlignment="0" applyProtection="0"/>
    <xf numFmtId="0" fontId="89" fillId="0" borderId="0" applyNumberFormat="0" applyFill="0" applyBorder="0" applyAlignment="0" applyProtection="0"/>
    <xf numFmtId="166" fontId="126" fillId="0" borderId="0" applyNumberFormat="0" applyFill="0" applyBorder="0" applyAlignment="0" applyProtection="0"/>
    <xf numFmtId="0" fontId="99" fillId="0" borderId="0" applyNumberFormat="0" applyFill="0" applyBorder="0" applyAlignment="0" applyProtection="0"/>
    <xf numFmtId="166" fontId="61" fillId="0" borderId="0" applyNumberFormat="0" applyFill="0" applyBorder="0" applyAlignment="0" applyProtection="0"/>
    <xf numFmtId="166" fontId="61" fillId="0" borderId="0" applyNumberFormat="0" applyFill="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43"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0" fontId="18" fillId="0" borderId="0" applyProtection="0"/>
    <xf numFmtId="0" fontId="18" fillId="0" borderId="0"/>
    <xf numFmtId="0" fontId="18" fillId="0" borderId="0"/>
    <xf numFmtId="0" fontId="18" fillId="0" borderId="0"/>
    <xf numFmtId="9" fontId="18" fillId="0" borderId="0" applyFont="0" applyFill="0" applyBorder="0" applyAlignment="0" applyProtection="0"/>
    <xf numFmtId="9" fontId="14" fillId="0" borderId="0" applyFon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8" fillId="17"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8"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28" fillId="1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28" fillId="2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28" fillId="2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28" fillId="1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8" fillId="22"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28" fillId="1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28" fillId="23"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28" fillId="2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8" fillId="2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28" fillId="1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169" fontId="41" fillId="35" borderId="0">
      <alignment horizontal="left"/>
    </xf>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9" fillId="0" borderId="0" applyFont="0" applyFill="0" applyBorder="0" applyAlignment="0" applyProtection="0"/>
    <xf numFmtId="43" fontId="13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166" fontId="18" fillId="0" borderId="0"/>
    <xf numFmtId="166" fontId="18" fillId="0" borderId="0"/>
    <xf numFmtId="166" fontId="18" fillId="0" borderId="0"/>
    <xf numFmtId="166" fontId="18" fillId="0" borderId="0"/>
    <xf numFmtId="166"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8" fillId="0" borderId="0"/>
    <xf numFmtId="166" fontId="18" fillId="0" borderId="0"/>
    <xf numFmtId="0" fontId="14" fillId="0" borderId="0"/>
    <xf numFmtId="0" fontId="14" fillId="0" borderId="0"/>
    <xf numFmtId="166" fontId="18"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47" fillId="19" borderId="20" applyNumberFormat="0" applyFont="0" applyAlignment="0" applyProtection="0"/>
    <xf numFmtId="173" fontId="67" fillId="35" borderId="0">
      <alignment horizontal="right"/>
    </xf>
    <xf numFmtId="40" fontId="68" fillId="41" borderId="0">
      <alignment horizontal="right"/>
    </xf>
    <xf numFmtId="169" fontId="69" fillId="42" borderId="0">
      <alignment horizontal="center"/>
    </xf>
    <xf numFmtId="169" fontId="72" fillId="35" borderId="0" applyBorder="0">
      <alignment horizontal="centerContinuous"/>
    </xf>
    <xf numFmtId="169" fontId="73" fillId="43" borderId="0" applyBorder="0">
      <alignment horizontal="centerContinuous"/>
    </xf>
    <xf numFmtId="9" fontId="18" fillId="0" borderId="0" applyFont="0" applyFill="0" applyBorder="0" applyAlignment="0" applyProtection="0"/>
    <xf numFmtId="185" fontId="129" fillId="77" borderId="42">
      <alignment horizontal="left"/>
    </xf>
    <xf numFmtId="169" fontId="87" fillId="35" borderId="0">
      <alignment horizontal="center"/>
    </xf>
    <xf numFmtId="43"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0" fontId="28" fillId="72" borderId="0" applyNumberFormat="0" applyBorder="0" applyAlignment="0" applyProtection="0"/>
    <xf numFmtId="0" fontId="14" fillId="4" borderId="0" applyNumberFormat="0" applyBorder="0" applyAlignment="0" applyProtection="0"/>
    <xf numFmtId="0" fontId="28" fillId="24" borderId="0" applyNumberFormat="0" applyBorder="0" applyAlignment="0" applyProtection="0"/>
    <xf numFmtId="0" fontId="14" fillId="6" borderId="0" applyNumberFormat="0" applyBorder="0" applyAlignment="0" applyProtection="0"/>
    <xf numFmtId="0" fontId="28" fillId="40" borderId="0" applyNumberFormat="0" applyBorder="0" applyAlignment="0" applyProtection="0"/>
    <xf numFmtId="0" fontId="14" fillId="8" borderId="0" applyNumberFormat="0" applyBorder="0" applyAlignment="0" applyProtection="0"/>
    <xf numFmtId="0" fontId="28" fillId="34"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28" fillId="21" borderId="0" applyNumberFormat="0" applyBorder="0" applyAlignment="0" applyProtection="0"/>
    <xf numFmtId="0" fontId="14" fillId="14" borderId="0" applyNumberFormat="0" applyBorder="0" applyAlignment="0" applyProtection="0"/>
    <xf numFmtId="0" fontId="28" fillId="17"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28" fillId="39" borderId="0" applyNumberFormat="0" applyBorder="0" applyAlignment="0" applyProtection="0"/>
    <xf numFmtId="0" fontId="14" fillId="9" borderId="0" applyNumberFormat="0" applyBorder="0" applyAlignment="0" applyProtection="0"/>
    <xf numFmtId="0" fontId="28" fillId="34" borderId="0" applyNumberFormat="0" applyBorder="0" applyAlignment="0" applyProtection="0"/>
    <xf numFmtId="0" fontId="14" fillId="11" borderId="0" applyNumberFormat="0" applyBorder="0" applyAlignment="0" applyProtection="0"/>
    <xf numFmtId="0" fontId="28" fillId="17" borderId="0" applyNumberFormat="0" applyBorder="0" applyAlignment="0" applyProtection="0"/>
    <xf numFmtId="0" fontId="14" fillId="13" borderId="0" applyNumberFormat="0" applyBorder="0" applyAlignment="0" applyProtection="0"/>
    <xf numFmtId="0" fontId="28" fillId="27" borderId="0" applyNumberFormat="0" applyBorder="0" applyAlignment="0" applyProtection="0"/>
    <xf numFmtId="0" fontId="14" fillId="15" borderId="0" applyNumberFormat="0" applyBorder="0" applyAlignment="0" applyProtection="0"/>
    <xf numFmtId="0" fontId="30" fillId="73" borderId="0" applyNumberFormat="0" applyBorder="0" applyAlignment="0" applyProtection="0"/>
    <xf numFmtId="0" fontId="101" fillId="61" borderId="0" applyNumberFormat="0" applyBorder="0" applyAlignment="0" applyProtection="0"/>
    <xf numFmtId="0" fontId="30" fillId="18" borderId="0" applyNumberFormat="0" applyBorder="0" applyAlignment="0" applyProtection="0"/>
    <xf numFmtId="0" fontId="101" fillId="63" borderId="0" applyNumberFormat="0" applyBorder="0" applyAlignment="0" applyProtection="0"/>
    <xf numFmtId="0" fontId="30" fillId="39" borderId="0" applyNumberFormat="0" applyBorder="0" applyAlignment="0" applyProtection="0"/>
    <xf numFmtId="0" fontId="101" fillId="65" borderId="0" applyNumberFormat="0" applyBorder="0" applyAlignment="0" applyProtection="0"/>
    <xf numFmtId="0" fontId="30" fillId="74" borderId="0" applyNumberFormat="0" applyBorder="0" applyAlignment="0" applyProtection="0"/>
    <xf numFmtId="0" fontId="101" fillId="67" borderId="0" applyNumberFormat="0" applyBorder="0" applyAlignment="0" applyProtection="0"/>
    <xf numFmtId="0" fontId="30" fillId="30" borderId="0" applyNumberFormat="0" applyBorder="0" applyAlignment="0" applyProtection="0"/>
    <xf numFmtId="0" fontId="101" fillId="69" borderId="0" applyNumberFormat="0" applyBorder="0" applyAlignment="0" applyProtection="0"/>
    <xf numFmtId="0" fontId="30" fillId="49" borderId="0" applyNumberFormat="0" applyBorder="0" applyAlignment="0" applyProtection="0"/>
    <xf numFmtId="0" fontId="101" fillId="71" borderId="0" applyNumberFormat="0" applyBorder="0" applyAlignment="0" applyProtection="0"/>
    <xf numFmtId="0" fontId="30" fillId="75" borderId="0" applyNumberFormat="0" applyBorder="0" applyAlignment="0" applyProtection="0"/>
    <xf numFmtId="0" fontId="101" fillId="60" borderId="0" applyNumberFormat="0" applyBorder="0" applyAlignment="0" applyProtection="0"/>
    <xf numFmtId="0" fontId="30" fillId="31" borderId="0" applyNumberFormat="0" applyBorder="0" applyAlignment="0" applyProtection="0"/>
    <xf numFmtId="0" fontId="101" fillId="62" borderId="0" applyNumberFormat="0" applyBorder="0" applyAlignment="0" applyProtection="0"/>
    <xf numFmtId="0" fontId="30" fillId="32" borderId="0" applyNumberFormat="0" applyBorder="0" applyAlignment="0" applyProtection="0"/>
    <xf numFmtId="0" fontId="101" fillId="64" borderId="0" applyNumberFormat="0" applyBorder="0" applyAlignment="0" applyProtection="0"/>
    <xf numFmtId="0" fontId="30" fillId="74" borderId="0" applyNumberFormat="0" applyBorder="0" applyAlignment="0" applyProtection="0"/>
    <xf numFmtId="0" fontId="101" fillId="66" borderId="0" applyNumberFormat="0" applyBorder="0" applyAlignment="0" applyProtection="0"/>
    <xf numFmtId="0" fontId="101" fillId="68" borderId="0" applyNumberFormat="0" applyBorder="0" applyAlignment="0" applyProtection="0"/>
    <xf numFmtId="0" fontId="30" fillId="26" borderId="0" applyNumberFormat="0" applyBorder="0" applyAlignment="0" applyProtection="0"/>
    <xf numFmtId="0" fontId="101" fillId="70" borderId="0" applyNumberFormat="0" applyBorder="0" applyAlignment="0" applyProtection="0"/>
    <xf numFmtId="0" fontId="32" fillId="24" borderId="0" applyNumberFormat="0" applyBorder="0" applyAlignment="0" applyProtection="0"/>
    <xf numFmtId="0" fontId="92" fillId="55" borderId="0" applyNumberFormat="0" applyBorder="0" applyAlignment="0" applyProtection="0"/>
    <xf numFmtId="0" fontId="130" fillId="20" borderId="8" applyNumberFormat="0" applyAlignment="0" applyProtection="0"/>
    <xf numFmtId="0" fontId="96" fillId="58" borderId="29" applyNumberFormat="0" applyAlignment="0" applyProtection="0"/>
    <xf numFmtId="0" fontId="98" fillId="59" borderId="32" applyNumberFormat="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8"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0" fontId="100" fillId="0" borderId="0" applyNumberFormat="0" applyFill="0" applyBorder="0" applyAlignment="0" applyProtection="0"/>
    <xf numFmtId="0" fontId="50" fillId="40" borderId="0" applyNumberFormat="0" applyBorder="0" applyAlignment="0" applyProtection="0"/>
    <xf numFmtId="0" fontId="91" fillId="54" borderId="0" applyNumberFormat="0" applyBorder="0" applyAlignment="0" applyProtection="0"/>
    <xf numFmtId="0" fontId="110" fillId="0" borderId="34" applyNumberFormat="0" applyFill="0" applyAlignment="0" applyProtection="0"/>
    <xf numFmtId="0" fontId="114" fillId="0" borderId="35" applyNumberFormat="0" applyFill="0" applyAlignment="0" applyProtection="0"/>
    <xf numFmtId="0" fontId="116" fillId="0" borderId="36" applyNumberFormat="0" applyFill="0" applyAlignment="0" applyProtection="0"/>
    <xf numFmtId="0" fontId="90" fillId="0" borderId="28" applyNumberFormat="0" applyFill="0" applyAlignment="0" applyProtection="0"/>
    <xf numFmtId="0" fontId="116" fillId="0" borderId="0" applyNumberFormat="0" applyFill="0" applyBorder="0" applyAlignment="0" applyProtection="0"/>
    <xf numFmtId="0" fontId="90" fillId="0" borderId="0" applyNumberFormat="0" applyFill="0" applyBorder="0" applyAlignment="0" applyProtection="0"/>
    <xf numFmtId="0" fontId="58" fillId="21" borderId="8" applyNumberFormat="0" applyAlignment="0" applyProtection="0"/>
    <xf numFmtId="0" fontId="94" fillId="57" borderId="29" applyNumberFormat="0" applyAlignment="0" applyProtection="0"/>
    <xf numFmtId="0" fontId="119" fillId="0" borderId="19" applyNumberFormat="0" applyFill="0" applyAlignment="0" applyProtection="0"/>
    <xf numFmtId="0" fontId="97" fillId="0" borderId="31" applyNumberFormat="0" applyFill="0" applyAlignment="0" applyProtection="0"/>
    <xf numFmtId="0" fontId="121" fillId="23" borderId="0" applyNumberFormat="0" applyBorder="0" applyAlignment="0" applyProtection="0"/>
    <xf numFmtId="0" fontId="93" fillId="5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19" borderId="20" applyNumberFormat="0" applyFont="0" applyAlignment="0" applyProtection="0"/>
    <xf numFmtId="0" fontId="66" fillId="20" borderId="21" applyNumberFormat="0" applyAlignment="0" applyProtection="0"/>
    <xf numFmtId="0" fontId="95" fillId="58" borderId="3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26" fillId="0" borderId="0" applyNumberFormat="0" applyFill="0" applyBorder="0" applyAlignment="0" applyProtection="0"/>
    <xf numFmtId="0" fontId="89" fillId="0" borderId="0" applyNumberFormat="0" applyFill="0" applyBorder="0" applyAlignment="0" applyProtection="0"/>
    <xf numFmtId="0" fontId="86" fillId="0" borderId="38" applyNumberFormat="0" applyFill="0" applyAlignment="0" applyProtection="0"/>
    <xf numFmtId="0" fontId="99" fillId="0" borderId="0" applyNumberFormat="0" applyFill="0" applyBorder="0" applyAlignment="0" applyProtection="0"/>
    <xf numFmtId="0" fontId="135" fillId="0" borderId="0"/>
    <xf numFmtId="0" fontId="18" fillId="0" borderId="0"/>
    <xf numFmtId="0" fontId="18" fillId="0" borderId="0"/>
    <xf numFmtId="0" fontId="18" fillId="0" borderId="0"/>
    <xf numFmtId="0" fontId="136" fillId="0" borderId="0" applyNumberFormat="0" applyFill="0" applyBorder="0" applyAlignment="0" applyProtection="0"/>
    <xf numFmtId="0" fontId="136" fillId="0" borderId="0" applyNumberFormat="0" applyFill="0" applyBorder="0" applyAlignment="0" applyProtection="0"/>
    <xf numFmtId="0" fontId="18" fillId="0" borderId="0"/>
    <xf numFmtId="186" fontId="16" fillId="0" borderId="0" applyFill="0"/>
    <xf numFmtId="186" fontId="16" fillId="0" borderId="0">
      <alignment horizontal="center"/>
    </xf>
    <xf numFmtId="0" fontId="16" fillId="0" borderId="0" applyFill="0">
      <alignment horizontal="center"/>
    </xf>
    <xf numFmtId="186" fontId="48" fillId="0" borderId="39" applyFill="0"/>
    <xf numFmtId="0" fontId="18" fillId="0" borderId="0" applyFont="0" applyAlignment="0"/>
    <xf numFmtId="0" fontId="137" fillId="0" borderId="0" applyFill="0">
      <alignment vertical="top"/>
    </xf>
    <xf numFmtId="0" fontId="48" fillId="0" borderId="0" applyFill="0">
      <alignment horizontal="left" vertical="top"/>
    </xf>
    <xf numFmtId="186" fontId="25" fillId="0" borderId="1" applyFill="0"/>
    <xf numFmtId="0" fontId="18" fillId="0" borderId="0" applyNumberFormat="0" applyFont="0" applyAlignment="0"/>
    <xf numFmtId="0" fontId="137" fillId="0" borderId="0" applyFill="0">
      <alignment wrapText="1"/>
    </xf>
    <xf numFmtId="0" fontId="48" fillId="0" borderId="0" applyFill="0">
      <alignment horizontal="left" vertical="top" wrapText="1"/>
    </xf>
    <xf numFmtId="186" fontId="138" fillId="0" borderId="0" applyFill="0"/>
    <xf numFmtId="0" fontId="139" fillId="0" borderId="0" applyNumberFormat="0" applyFont="0" applyAlignment="0">
      <alignment horizontal="center"/>
    </xf>
    <xf numFmtId="0" fontId="140" fillId="0" borderId="0" applyFill="0">
      <alignment vertical="top" wrapText="1"/>
    </xf>
    <xf numFmtId="0" fontId="25" fillId="0" borderId="0" applyFill="0">
      <alignment horizontal="left" vertical="top" wrapText="1"/>
    </xf>
    <xf numFmtId="186" fontId="18" fillId="0" borderId="0" applyFill="0"/>
    <xf numFmtId="0" fontId="139" fillId="0" borderId="0" applyNumberFormat="0" applyFont="0" applyAlignment="0">
      <alignment horizontal="center"/>
    </xf>
    <xf numFmtId="0" fontId="141" fillId="0" borderId="0" applyFill="0">
      <alignment vertical="center" wrapText="1"/>
    </xf>
    <xf numFmtId="0" fontId="24" fillId="0" borderId="0">
      <alignment horizontal="left" vertical="center" wrapText="1"/>
    </xf>
    <xf numFmtId="186" fontId="142" fillId="0" borderId="0" applyFill="0"/>
    <xf numFmtId="0" fontId="139" fillId="0" borderId="0" applyNumberFormat="0" applyFont="0" applyAlignment="0">
      <alignment horizontal="center"/>
    </xf>
    <xf numFmtId="0" fontId="143" fillId="0" borderId="0" applyFill="0">
      <alignment horizontal="center" vertical="center" wrapText="1"/>
    </xf>
    <xf numFmtId="0" fontId="18" fillId="0" borderId="0" applyFill="0">
      <alignment horizontal="center" vertical="center" wrapText="1"/>
    </xf>
    <xf numFmtId="186" fontId="144" fillId="0" borderId="0" applyFill="0"/>
    <xf numFmtId="0" fontId="139" fillId="0" borderId="0" applyNumberFormat="0" applyFont="0" applyAlignment="0">
      <alignment horizontal="center"/>
    </xf>
    <xf numFmtId="0" fontId="145" fillId="0" borderId="0" applyFill="0">
      <alignment horizontal="center" vertical="center" wrapText="1"/>
    </xf>
    <xf numFmtId="0" fontId="146" fillId="0" borderId="0" applyFill="0">
      <alignment horizontal="center" vertical="center" wrapText="1"/>
    </xf>
    <xf numFmtId="186" fontId="147" fillId="0" borderId="0" applyFill="0"/>
    <xf numFmtId="0" fontId="139" fillId="0" borderId="0" applyNumberFormat="0" applyFont="0" applyAlignment="0">
      <alignment horizontal="center"/>
    </xf>
    <xf numFmtId="0" fontId="148" fillId="0" borderId="0">
      <alignment horizontal="center" wrapText="1"/>
    </xf>
    <xf numFmtId="0" fontId="144" fillId="0" borderId="0" applyFill="0">
      <alignment horizontal="center"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9" fontId="16" fillId="16" borderId="0" applyFill="0"/>
    <xf numFmtId="0" fontId="149" fillId="0" borderId="0">
      <alignment horizontal="left" indent="7"/>
    </xf>
    <xf numFmtId="0" fontId="16" fillId="0" borderId="0" applyFill="0">
      <alignment horizontal="left" indent="7"/>
    </xf>
    <xf numFmtId="7" fontId="150" fillId="0" borderId="26" applyFill="0">
      <alignment horizontal="right"/>
    </xf>
    <xf numFmtId="0" fontId="25" fillId="0" borderId="0" applyNumberFormat="0">
      <alignment horizontal="right"/>
    </xf>
    <xf numFmtId="0" fontId="151" fillId="0" borderId="26" applyFont="0" applyFill="0"/>
    <xf numFmtId="0" fontId="25" fillId="0" borderId="26" applyFill="0"/>
    <xf numFmtId="39" fontId="150" fillId="0" borderId="0" applyFill="0"/>
    <xf numFmtId="0" fontId="18" fillId="0" borderId="0" applyNumberFormat="0" applyFont="0" applyBorder="0" applyAlignment="0"/>
    <xf numFmtId="0" fontId="140" fillId="0" borderId="0" applyFill="0">
      <alignment horizontal="left" indent="1"/>
    </xf>
    <xf numFmtId="0" fontId="25" fillId="0" borderId="0" applyFill="0">
      <alignment horizontal="left" indent="1"/>
    </xf>
    <xf numFmtId="39" fontId="142" fillId="0" borderId="0" applyFill="0"/>
    <xf numFmtId="0" fontId="18" fillId="0" borderId="0" applyNumberFormat="0" applyFont="0" applyFill="0" applyBorder="0" applyAlignment="0"/>
    <xf numFmtId="0" fontId="140" fillId="0" borderId="0" applyFill="0">
      <alignment horizontal="left" indent="2"/>
    </xf>
    <xf numFmtId="0" fontId="78" fillId="0" borderId="0" applyFill="0">
      <alignment horizontal="left" indent="2"/>
    </xf>
    <xf numFmtId="39" fontId="142" fillId="0" borderId="0" applyFill="0"/>
    <xf numFmtId="0" fontId="18" fillId="0" borderId="0" applyNumberFormat="0" applyFont="0" applyBorder="0" applyAlignment="0"/>
    <xf numFmtId="0" fontId="152" fillId="0" borderId="0">
      <alignment horizontal="left" indent="3"/>
    </xf>
    <xf numFmtId="0" fontId="153" fillId="0" borderId="0" applyFill="0">
      <alignment horizontal="left" indent="3"/>
    </xf>
    <xf numFmtId="39" fontId="142" fillId="0" borderId="0" applyFill="0"/>
    <xf numFmtId="0" fontId="18" fillId="0" borderId="0" applyNumberFormat="0" applyFont="0" applyBorder="0" applyAlignment="0"/>
    <xf numFmtId="0" fontId="143" fillId="0" borderId="0">
      <alignment horizontal="left" indent="4"/>
    </xf>
    <xf numFmtId="0" fontId="18" fillId="0" borderId="0" applyFill="0">
      <alignment horizontal="left" indent="4"/>
    </xf>
    <xf numFmtId="39" fontId="142" fillId="0" borderId="0" applyFill="0"/>
    <xf numFmtId="0" fontId="18" fillId="0" borderId="0" applyNumberFormat="0" applyFont="0" applyBorder="0" applyAlignment="0"/>
    <xf numFmtId="0" fontId="145" fillId="0" borderId="0">
      <alignment horizontal="left" indent="5"/>
    </xf>
    <xf numFmtId="0" fontId="146" fillId="0" borderId="0" applyFill="0">
      <alignment horizontal="left" indent="5"/>
    </xf>
    <xf numFmtId="39" fontId="147" fillId="0" borderId="0" applyFill="0"/>
    <xf numFmtId="0" fontId="18" fillId="0" borderId="0" applyNumberFormat="0" applyFont="0" applyFill="0" applyBorder="0" applyAlignment="0"/>
    <xf numFmtId="0" fontId="148" fillId="0" borderId="0" applyFill="0">
      <alignment horizontal="left" indent="6"/>
    </xf>
    <xf numFmtId="0" fontId="144" fillId="0" borderId="0" applyFill="0">
      <alignment horizontal="left" indent="6"/>
    </xf>
    <xf numFmtId="0" fontId="44" fillId="0" borderId="0"/>
    <xf numFmtId="0" fontId="135" fillId="0" borderId="0"/>
    <xf numFmtId="189" fontId="154" fillId="0" borderId="43" applyNumberFormat="0" applyProtection="0">
      <alignment horizontal="right" vertical="center"/>
    </xf>
    <xf numFmtId="189" fontId="155" fillId="0" borderId="44" applyNumberFormat="0" applyProtection="0">
      <alignment horizontal="right" vertical="center"/>
    </xf>
    <xf numFmtId="0" fontId="155" fillId="78" borderId="45" applyNumberFormat="0" applyAlignment="0" applyProtection="0">
      <alignment horizontal="left" vertical="center" indent="1"/>
    </xf>
    <xf numFmtId="0" fontId="156" fillId="0" borderId="46" applyNumberFormat="0" applyFill="0" applyBorder="0" applyAlignment="0" applyProtection="0"/>
    <xf numFmtId="0" fontId="157" fillId="79" borderId="45" applyNumberFormat="0" applyAlignment="0" applyProtection="0">
      <alignment horizontal="left" vertical="center" indent="1"/>
    </xf>
    <xf numFmtId="0" fontId="157" fillId="80" borderId="45" applyNumberFormat="0" applyAlignment="0" applyProtection="0">
      <alignment horizontal="left" vertical="center" indent="1"/>
    </xf>
    <xf numFmtId="0" fontId="157" fillId="81" borderId="45" applyNumberFormat="0" applyAlignment="0" applyProtection="0">
      <alignment horizontal="left" vertical="center" indent="1"/>
    </xf>
    <xf numFmtId="0" fontId="157" fillId="82" borderId="45" applyNumberFormat="0" applyAlignment="0" applyProtection="0">
      <alignment horizontal="left" vertical="center" indent="1"/>
    </xf>
    <xf numFmtId="0" fontId="157" fillId="83" borderId="44" applyNumberFormat="0" applyAlignment="0" applyProtection="0">
      <alignment horizontal="left" vertical="center" indent="1"/>
    </xf>
    <xf numFmtId="189" fontId="154" fillId="84" borderId="45" applyNumberFormat="0" applyAlignment="0" applyProtection="0">
      <alignment horizontal="left" vertical="center" indent="1"/>
    </xf>
    <xf numFmtId="0" fontId="155" fillId="78" borderId="44" applyNumberFormat="0" applyAlignment="0" applyProtection="0">
      <alignment horizontal="left" vertical="center" indent="1"/>
    </xf>
    <xf numFmtId="0" fontId="13" fillId="0" borderId="0"/>
    <xf numFmtId="0" fontId="13" fillId="0" borderId="0"/>
    <xf numFmtId="0" fontId="76" fillId="0" borderId="0" applyNumberFormat="0" applyFont="0" applyFill="0" applyBorder="0" applyAlignment="0" applyProtection="0">
      <alignment horizontal="left"/>
    </xf>
    <xf numFmtId="38" fontId="18" fillId="85" borderId="0" applyNumberFormat="0" applyFont="0" applyBorder="0" applyAlignment="0" applyProtection="0"/>
    <xf numFmtId="190" fontId="76" fillId="0" borderId="0" applyFont="0" applyFill="0" applyBorder="0" applyAlignment="0" applyProtection="0"/>
    <xf numFmtId="37" fontId="27" fillId="0" borderId="0"/>
    <xf numFmtId="37" fontId="27"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167" fontId="18" fillId="0" borderId="0"/>
    <xf numFmtId="167" fontId="18" fillId="0" borderId="0"/>
    <xf numFmtId="167" fontId="18" fillId="0" borderId="0"/>
    <xf numFmtId="0" fontId="24" fillId="0" borderId="0"/>
    <xf numFmtId="167" fontId="18" fillId="0" borderId="0"/>
    <xf numFmtId="167" fontId="158" fillId="0" borderId="0"/>
    <xf numFmtId="0" fontId="18" fillId="0" borderId="0"/>
    <xf numFmtId="0" fontId="18" fillId="0" borderId="0"/>
    <xf numFmtId="0" fontId="18" fillId="0" borderId="0"/>
    <xf numFmtId="0" fontId="18" fillId="0" borderId="0"/>
    <xf numFmtId="0" fontId="18" fillId="0" borderId="0"/>
    <xf numFmtId="0" fontId="89" fillId="0" borderId="0" applyNumberFormat="0" applyFill="0" applyBorder="0" applyAlignment="0" applyProtection="0"/>
    <xf numFmtId="0" fontId="19" fillId="0" borderId="0"/>
    <xf numFmtId="0" fontId="19" fillId="0" borderId="0"/>
    <xf numFmtId="0" fontId="163" fillId="0" borderId="4" applyNumberFormat="0" applyFill="0" applyAlignment="0" applyProtection="0"/>
    <xf numFmtId="0" fontId="164" fillId="0" borderId="5" applyNumberFormat="0" applyFill="0" applyAlignment="0" applyProtection="0"/>
    <xf numFmtId="0" fontId="165" fillId="0" borderId="28" applyNumberFormat="0" applyFill="0" applyAlignment="0" applyProtection="0"/>
    <xf numFmtId="0" fontId="165" fillId="0" borderId="0" applyNumberFormat="0" applyFill="0" applyBorder="0" applyAlignment="0" applyProtection="0"/>
    <xf numFmtId="0" fontId="166" fillId="54" borderId="0" applyNumberFormat="0" applyBorder="0" applyAlignment="0" applyProtection="0"/>
    <xf numFmtId="0" fontId="167" fillId="55" borderId="0" applyNumberFormat="0" applyBorder="0" applyAlignment="0" applyProtection="0"/>
    <xf numFmtId="0" fontId="168" fillId="56" borderId="0" applyNumberFormat="0" applyBorder="0" applyAlignment="0" applyProtection="0"/>
    <xf numFmtId="0" fontId="169" fillId="57" borderId="29" applyNumberFormat="0" applyAlignment="0" applyProtection="0"/>
    <xf numFmtId="0" fontId="170" fillId="58" borderId="30" applyNumberFormat="0" applyAlignment="0" applyProtection="0"/>
    <xf numFmtId="0" fontId="171" fillId="58" borderId="29" applyNumberFormat="0" applyAlignment="0" applyProtection="0"/>
    <xf numFmtId="0" fontId="172" fillId="0" borderId="31" applyNumberFormat="0" applyFill="0" applyAlignment="0" applyProtection="0"/>
    <xf numFmtId="0" fontId="173" fillId="59" borderId="32" applyNumberFormat="0" applyAlignment="0" applyProtection="0"/>
    <xf numFmtId="0" fontId="174" fillId="0" borderId="0" applyNumberFormat="0" applyFill="0" applyBorder="0" applyAlignment="0" applyProtection="0"/>
    <xf numFmtId="0" fontId="19" fillId="3" borderId="6" applyNumberFormat="0" applyFont="0" applyAlignment="0" applyProtection="0"/>
    <xf numFmtId="0" fontId="175" fillId="0" borderId="0" applyNumberFormat="0" applyFill="0" applyBorder="0" applyAlignment="0" applyProtection="0"/>
    <xf numFmtId="0" fontId="20" fillId="0" borderId="7" applyNumberFormat="0" applyFill="0" applyAlignment="0" applyProtection="0"/>
    <xf numFmtId="0" fontId="176" fillId="60"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76" fillId="63" borderId="0" applyNumberFormat="0" applyBorder="0" applyAlignment="0" applyProtection="0"/>
    <xf numFmtId="0" fontId="176" fillId="64"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76" fillId="67" borderId="0" applyNumberFormat="0" applyBorder="0" applyAlignment="0" applyProtection="0"/>
    <xf numFmtId="0" fontId="176" fillId="68"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76" fillId="69" borderId="0" applyNumberFormat="0" applyBorder="0" applyAlignment="0" applyProtection="0"/>
    <xf numFmtId="0" fontId="176" fillId="70"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76" fillId="71" borderId="0" applyNumberFormat="0" applyBorder="0" applyAlignment="0" applyProtection="0"/>
    <xf numFmtId="43" fontId="11" fillId="0" borderId="0" applyFont="0" applyFill="0" applyBorder="0" applyAlignment="0" applyProtection="0"/>
    <xf numFmtId="199" fontId="18" fillId="0" borderId="0">
      <alignment horizontal="left" wrapText="1"/>
    </xf>
    <xf numFmtId="0" fontId="18" fillId="16" borderId="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2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01" fillId="6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167" fontId="31" fillId="25" borderId="0" applyNumberFormat="0" applyBorder="0" applyAlignment="0" applyProtection="0"/>
    <xf numFmtId="0" fontId="31" fillId="25" borderId="0" applyNumberFormat="0" applyBorder="0" applyAlignment="0" applyProtection="0"/>
    <xf numFmtId="0" fontId="176" fillId="61" borderId="0" applyNumberFormat="0" applyBorder="0" applyAlignment="0" applyProtection="0"/>
    <xf numFmtId="0" fontId="177"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167" fontId="31" fillId="18" borderId="0" applyNumberFormat="0" applyBorder="0" applyAlignment="0" applyProtection="0"/>
    <xf numFmtId="0" fontId="31" fillId="18" borderId="0" applyNumberFormat="0" applyBorder="0" applyAlignment="0" applyProtection="0"/>
    <xf numFmtId="0" fontId="176" fillId="63" borderId="0" applyNumberFormat="0" applyBorder="0" applyAlignment="0" applyProtection="0"/>
    <xf numFmtId="0" fontId="177"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5"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167" fontId="31" fillId="28" borderId="0" applyNumberFormat="0" applyBorder="0" applyAlignment="0" applyProtection="0"/>
    <xf numFmtId="0" fontId="176" fillId="65" borderId="0" applyNumberFormat="0" applyBorder="0" applyAlignment="0" applyProtection="0"/>
    <xf numFmtId="0" fontId="177"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7"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167" fontId="31" fillId="20" borderId="0" applyNumberFormat="0" applyBorder="0" applyAlignment="0" applyProtection="0"/>
    <xf numFmtId="0" fontId="176" fillId="67" borderId="0" applyNumberFormat="0" applyBorder="0" applyAlignment="0" applyProtection="0"/>
    <xf numFmtId="0" fontId="177" fillId="67" borderId="0" applyNumberFormat="0" applyBorder="0" applyAlignment="0" applyProtection="0"/>
    <xf numFmtId="0" fontId="101" fillId="67" borderId="0" applyNumberFormat="0" applyBorder="0" applyAlignment="0" applyProtection="0"/>
    <xf numFmtId="0" fontId="101" fillId="67" borderId="0" applyNumberFormat="0" applyBorder="0" applyAlignment="0" applyProtection="0"/>
    <xf numFmtId="0" fontId="101" fillId="69"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167" fontId="31" fillId="25" borderId="0" applyNumberFormat="0" applyBorder="0" applyAlignment="0" applyProtection="0"/>
    <xf numFmtId="0" fontId="31" fillId="25" borderId="0" applyNumberFormat="0" applyBorder="0" applyAlignment="0" applyProtection="0"/>
    <xf numFmtId="0" fontId="176" fillId="69" borderId="0" applyNumberFormat="0" applyBorder="0" applyAlignment="0" applyProtection="0"/>
    <xf numFmtId="0" fontId="177"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7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167" fontId="31" fillId="21" borderId="0" applyNumberFormat="0" applyBorder="0" applyAlignment="0" applyProtection="0"/>
    <xf numFmtId="0" fontId="176" fillId="71" borderId="0" applyNumberFormat="0" applyBorder="0" applyAlignment="0" applyProtection="0"/>
    <xf numFmtId="0" fontId="177" fillId="71" borderId="0" applyNumberFormat="0" applyBorder="0" applyAlignment="0" applyProtection="0"/>
    <xf numFmtId="0" fontId="101" fillId="71" borderId="0" applyNumberFormat="0" applyBorder="0" applyAlignment="0" applyProtection="0"/>
    <xf numFmtId="0" fontId="101" fillId="71" borderId="0" applyNumberFormat="0" applyBorder="0" applyAlignment="0" applyProtection="0"/>
    <xf numFmtId="0" fontId="65" fillId="0" borderId="2" applyBorder="0"/>
    <xf numFmtId="0" fontId="101" fillId="6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167" fontId="31" fillId="30" borderId="0" applyNumberFormat="0" applyBorder="0" applyAlignment="0" applyProtection="0"/>
    <xf numFmtId="0" fontId="176" fillId="60" borderId="0" applyNumberFormat="0" applyBorder="0" applyAlignment="0" applyProtection="0"/>
    <xf numFmtId="0" fontId="177" fillId="60" borderId="0" applyNumberFormat="0" applyBorder="0" applyAlignment="0" applyProtection="0"/>
    <xf numFmtId="0" fontId="101" fillId="60" borderId="0" applyNumberFormat="0" applyBorder="0" applyAlignment="0" applyProtection="0"/>
    <xf numFmtId="0" fontId="101" fillId="60" borderId="0" applyNumberFormat="0" applyBorder="0" applyAlignment="0" applyProtection="0"/>
    <xf numFmtId="0" fontId="101" fillId="62"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167" fontId="31" fillId="31" borderId="0" applyNumberFormat="0" applyBorder="0" applyAlignment="0" applyProtection="0"/>
    <xf numFmtId="0" fontId="176" fillId="62" borderId="0" applyNumberFormat="0" applyBorder="0" applyAlignment="0" applyProtection="0"/>
    <xf numFmtId="0" fontId="177"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4"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167" fontId="31" fillId="32" borderId="0" applyNumberFormat="0" applyBorder="0" applyAlignment="0" applyProtection="0"/>
    <xf numFmtId="0" fontId="176" fillId="64" borderId="0" applyNumberFormat="0" applyBorder="0" applyAlignment="0" applyProtection="0"/>
    <xf numFmtId="0" fontId="177"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101" fillId="66"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167" fontId="31" fillId="33" borderId="0" applyNumberFormat="0" applyBorder="0" applyAlignment="0" applyProtection="0"/>
    <xf numFmtId="0" fontId="176" fillId="66" borderId="0" applyNumberFormat="0" applyBorder="0" applyAlignment="0" applyProtection="0"/>
    <xf numFmtId="0" fontId="177"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8"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167" fontId="31" fillId="30" borderId="0" applyNumberFormat="0" applyBorder="0" applyAlignment="0" applyProtection="0"/>
    <xf numFmtId="0" fontId="176" fillId="68" borderId="0" applyNumberFormat="0" applyBorder="0" applyAlignment="0" applyProtection="0"/>
    <xf numFmtId="0" fontId="177"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70"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167" fontId="31" fillId="26" borderId="0" applyNumberFormat="0" applyBorder="0" applyAlignment="0" applyProtection="0"/>
    <xf numFmtId="0" fontId="176" fillId="70" borderId="0" applyNumberFormat="0" applyBorder="0" applyAlignment="0" applyProtection="0"/>
    <xf numFmtId="0" fontId="177"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167" fontId="33" fillId="24" borderId="0" applyNumberFormat="0" applyBorder="0" applyAlignment="0" applyProtection="0"/>
    <xf numFmtId="167" fontId="33" fillId="24" borderId="0" applyNumberFormat="0" applyBorder="0" applyAlignment="0" applyProtection="0"/>
    <xf numFmtId="0" fontId="167" fillId="55" borderId="0" applyNumberFormat="0" applyBorder="0" applyAlignment="0" applyProtection="0"/>
    <xf numFmtId="0" fontId="178"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167" fontId="37" fillId="37" borderId="9" applyNumberFormat="0" applyAlignment="0" applyProtection="0"/>
    <xf numFmtId="167" fontId="37" fillId="37" borderId="9" applyNumberFormat="0" applyAlignment="0" applyProtection="0"/>
    <xf numFmtId="0" fontId="173" fillId="59" borderId="32" applyNumberFormat="0" applyAlignment="0" applyProtection="0"/>
    <xf numFmtId="0" fontId="179" fillId="59" borderId="32" applyNumberFormat="0" applyAlignment="0" applyProtection="0"/>
    <xf numFmtId="0" fontId="98" fillId="59" borderId="32" applyNumberFormat="0" applyAlignment="0" applyProtection="0"/>
    <xf numFmtId="0" fontId="98" fillId="59" borderId="32" applyNumberFormat="0" applyAlignment="0" applyProtection="0"/>
    <xf numFmtId="169" fontId="37" fillId="38" borderId="0">
      <alignment horizontal="left"/>
    </xf>
    <xf numFmtId="169" fontId="39" fillId="38" borderId="0">
      <alignment horizontal="right"/>
    </xf>
    <xf numFmtId="169" fontId="40" fillId="35" borderId="0">
      <alignment horizontal="center"/>
    </xf>
    <xf numFmtId="169" fontId="39" fillId="38" borderId="0">
      <alignment horizontal="right"/>
    </xf>
    <xf numFmtId="169" fontId="41" fillId="35" borderId="0">
      <alignment horizontal="left"/>
    </xf>
    <xf numFmtId="41" fontId="180"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8" fillId="0" borderId="0" applyFont="0" applyFill="0" applyBorder="0" applyAlignment="0" applyProtection="0"/>
    <xf numFmtId="44" fontId="1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1" fillId="0" borderId="0" applyFont="0" applyFill="0" applyBorder="0" applyAlignment="0" applyProtection="0"/>
    <xf numFmtId="0" fontId="18" fillId="39" borderId="11" applyNumberFormat="0" applyFont="0" applyAlignment="0">
      <protection locked="0"/>
    </xf>
    <xf numFmtId="167" fontId="46" fillId="0" borderId="0" applyNumberFormat="0" applyFill="0" applyBorder="0" applyAlignment="0" applyProtection="0"/>
    <xf numFmtId="167" fontId="46" fillId="0" borderId="0" applyNumberFormat="0" applyFill="0" applyBorder="0" applyAlignment="0" applyProtection="0"/>
    <xf numFmtId="0" fontId="175" fillId="0" borderId="0" applyNumberFormat="0" applyFill="0" applyBorder="0" applyAlignment="0" applyProtection="0"/>
    <xf numFmtId="0" fontId="18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67" fontId="38" fillId="40" borderId="0" applyNumberFormat="0" applyBorder="0" applyAlignment="0" applyProtection="0"/>
    <xf numFmtId="167" fontId="38" fillId="40" borderId="0" applyNumberFormat="0" applyBorder="0" applyAlignment="0" applyProtection="0"/>
    <xf numFmtId="0" fontId="166" fillId="54" borderId="0" applyNumberFormat="0" applyBorder="0" applyAlignment="0" applyProtection="0"/>
    <xf numFmtId="0" fontId="182"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1" fillId="0" borderId="4" applyNumberFormat="0" applyFill="0" applyAlignment="0" applyProtection="0"/>
    <xf numFmtId="167" fontId="52" fillId="0" borderId="13" applyNumberFormat="0" applyFill="0" applyAlignment="0" applyProtection="0"/>
    <xf numFmtId="167" fontId="52" fillId="0" borderId="13" applyNumberFormat="0" applyFill="0" applyAlignment="0" applyProtection="0"/>
    <xf numFmtId="0" fontId="52" fillId="0" borderId="13" applyNumberFormat="0" applyFill="0" applyAlignment="0" applyProtection="0"/>
    <xf numFmtId="0" fontId="163" fillId="0" borderId="4" applyNumberFormat="0" applyFill="0" applyAlignment="0" applyProtection="0"/>
    <xf numFmtId="0" fontId="183"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167" fontId="54" fillId="0" borderId="15" applyNumberFormat="0" applyFill="0" applyAlignment="0" applyProtection="0"/>
    <xf numFmtId="167" fontId="54" fillId="0" borderId="15" applyNumberFormat="0" applyFill="0" applyAlignment="0" applyProtection="0"/>
    <xf numFmtId="0" fontId="54" fillId="0" borderId="15" applyNumberFormat="0" applyFill="0" applyAlignment="0" applyProtection="0"/>
    <xf numFmtId="0" fontId="164" fillId="0" borderId="5" applyNumberFormat="0" applyFill="0" applyAlignment="0" applyProtection="0"/>
    <xf numFmtId="0" fontId="184"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90" fillId="0" borderId="28"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167" fontId="56" fillId="0" borderId="17" applyNumberFormat="0" applyFill="0" applyAlignment="0" applyProtection="0"/>
    <xf numFmtId="0" fontId="165" fillId="0" borderId="28" applyNumberFormat="0" applyFill="0" applyAlignment="0" applyProtection="0"/>
    <xf numFmtId="0" fontId="185" fillId="0" borderId="28"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167" fontId="56" fillId="0" borderId="0" applyNumberFormat="0" applyFill="0" applyBorder="0" applyAlignment="0" applyProtection="0"/>
    <xf numFmtId="167" fontId="56" fillId="0" borderId="0" applyNumberFormat="0" applyFill="0" applyBorder="0" applyAlignment="0" applyProtection="0"/>
    <xf numFmtId="0" fontId="165" fillId="0" borderId="0" applyNumberFormat="0" applyFill="0" applyBorder="0" applyAlignment="0" applyProtection="0"/>
    <xf numFmtId="0" fontId="185"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86" fillId="0" borderId="0" applyNumberFormat="0" applyFill="0" applyBorder="0" applyAlignment="0" applyProtection="0">
      <alignment vertical="top"/>
      <protection locked="0"/>
    </xf>
    <xf numFmtId="169" fontId="37" fillId="38" borderId="0">
      <alignment horizontal="left"/>
    </xf>
    <xf numFmtId="169" fontId="60" fillId="35" borderId="0">
      <alignment horizontal="left"/>
    </xf>
    <xf numFmtId="167" fontId="62" fillId="0" borderId="19" applyNumberFormat="0" applyFill="0" applyAlignment="0" applyProtection="0"/>
    <xf numFmtId="167" fontId="62" fillId="0" borderId="19" applyNumberFormat="0" applyFill="0" applyAlignment="0" applyProtection="0"/>
    <xf numFmtId="0" fontId="172" fillId="0" borderId="31" applyNumberFormat="0" applyFill="0" applyAlignment="0" applyProtection="0"/>
    <xf numFmtId="0" fontId="18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24" fillId="0" borderId="0" applyProtection="0">
      <alignment horizontal="center"/>
    </xf>
    <xf numFmtId="167" fontId="64" fillId="23" borderId="0" applyNumberFormat="0" applyBorder="0" applyAlignment="0" applyProtection="0"/>
    <xf numFmtId="167" fontId="64" fillId="23" borderId="0" applyNumberFormat="0" applyBorder="0" applyAlignment="0" applyProtection="0"/>
    <xf numFmtId="0" fontId="168" fillId="56" borderId="0" applyNumberFormat="0" applyBorder="0" applyAlignment="0" applyProtection="0"/>
    <xf numFmtId="0" fontId="188" fillId="56" borderId="0" applyNumberFormat="0" applyBorder="0" applyAlignment="0" applyProtection="0"/>
    <xf numFmtId="0" fontId="93" fillId="56" borderId="0" applyNumberFormat="0" applyBorder="0" applyAlignment="0" applyProtection="0"/>
    <xf numFmtId="0" fontId="93" fillId="56" borderId="0" applyNumberFormat="0" applyBorder="0" applyAlignment="0" applyProtection="0"/>
    <xf numFmtId="0" fontId="11" fillId="0" borderId="0"/>
    <xf numFmtId="179" fontId="18" fillId="0" borderId="0"/>
    <xf numFmtId="169"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8" fillId="0" borderId="0"/>
    <xf numFmtId="0" fontId="11" fillId="0" borderId="0"/>
    <xf numFmtId="0" fontId="11" fillId="0" borderId="0"/>
    <xf numFmtId="0" fontId="11"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179" fontId="18" fillId="0" borderId="0"/>
    <xf numFmtId="0" fontId="11" fillId="0" borderId="0"/>
    <xf numFmtId="0" fontId="11" fillId="0" borderId="0"/>
    <xf numFmtId="0" fontId="18" fillId="0" borderId="0"/>
    <xf numFmtId="0" fontId="11" fillId="0" borderId="0"/>
    <xf numFmtId="0" fontId="11" fillId="0" borderId="0"/>
    <xf numFmtId="0" fontId="11" fillId="0" borderId="0"/>
    <xf numFmtId="0" fontId="18" fillId="0" borderId="0"/>
    <xf numFmtId="0" fontId="18" fillId="0" borderId="0"/>
    <xf numFmtId="0" fontId="18" fillId="0" borderId="0"/>
    <xf numFmtId="167"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1" fillId="0" borderId="0"/>
    <xf numFmtId="172"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1" fillId="0" borderId="0"/>
    <xf numFmtId="0" fontId="18"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1" fillId="0" borderId="0"/>
    <xf numFmtId="37" fontId="27" fillId="0" borderId="0"/>
    <xf numFmtId="169"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4" fillId="19" borderId="20" applyNumberFormat="0" applyFont="0" applyAlignment="0" applyProtection="0"/>
    <xf numFmtId="0" fontId="11" fillId="0" borderId="0"/>
    <xf numFmtId="0" fontId="44" fillId="19" borderId="20" applyNumberFormat="0" applyFont="0" applyAlignment="0" applyProtection="0"/>
    <xf numFmtId="0" fontId="44" fillId="19" borderId="20" applyNumberFormat="0" applyFont="0" applyAlignment="0" applyProtection="0"/>
    <xf numFmtId="0" fontId="11" fillId="0" borderId="0"/>
    <xf numFmtId="0" fontId="44" fillId="19" borderId="20"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1" fillId="0" borderId="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44" fillId="19" borderId="20"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44" fillId="19" borderId="20"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1" fillId="0" borderId="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44" fillId="19" borderId="20"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9" fillId="3" borderId="6" applyNumberFormat="0" applyFont="0" applyAlignment="0" applyProtection="0"/>
    <xf numFmtId="0" fontId="170" fillId="58" borderId="30" applyNumberFormat="0" applyAlignment="0" applyProtection="0"/>
    <xf numFmtId="0" fontId="189" fillId="58" borderId="30" applyNumberFormat="0" applyAlignment="0" applyProtection="0"/>
    <xf numFmtId="0" fontId="95" fillId="58" borderId="30" applyNumberFormat="0" applyAlignment="0" applyProtection="0"/>
    <xf numFmtId="0" fontId="95" fillId="58" borderId="30" applyNumberFormat="0" applyAlignment="0" applyProtection="0"/>
    <xf numFmtId="0" fontId="69" fillId="41" borderId="0">
      <alignment horizontal="center" vertical="center"/>
    </xf>
    <xf numFmtId="0" fontId="60" fillId="41" borderId="10"/>
    <xf numFmtId="0" fontId="69" fillId="41" borderId="0" applyBorder="0">
      <alignment horizontal="centerContinuous"/>
    </xf>
    <xf numFmtId="0" fontId="75" fillId="41" borderId="0" applyBorder="0">
      <alignment horizontal="centerContinuous"/>
    </xf>
    <xf numFmtId="9" fontId="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7" fillId="0" borderId="3">
      <alignment horizontal="center"/>
    </xf>
    <xf numFmtId="0" fontId="76" fillId="44" borderId="0" applyNumberFormat="0" applyFont="0" applyBorder="0" applyAlignment="0" applyProtection="0"/>
    <xf numFmtId="169" fontId="60" fillId="23" borderId="0">
      <alignment horizontal="center"/>
    </xf>
    <xf numFmtId="169" fontId="39" fillId="38" borderId="0">
      <alignment horizontal="center"/>
    </xf>
    <xf numFmtId="169" fontId="39" fillId="38" borderId="0">
      <alignment horizontal="centerContinuous"/>
    </xf>
    <xf numFmtId="169" fontId="79" fillId="35" borderId="0">
      <alignment horizontal="left"/>
    </xf>
    <xf numFmtId="169" fontId="37" fillId="38" borderId="0">
      <alignment horizontal="left"/>
    </xf>
    <xf numFmtId="169" fontId="37" fillId="38" borderId="0">
      <alignment horizontal="centerContinuous"/>
    </xf>
    <xf numFmtId="169" fontId="37" fillId="38" borderId="0">
      <alignment horizontal="right"/>
    </xf>
    <xf numFmtId="169" fontId="39" fillId="38" borderId="0">
      <alignment horizontal="right"/>
    </xf>
    <xf numFmtId="169" fontId="79" fillId="21" borderId="0">
      <alignment horizontal="center"/>
    </xf>
    <xf numFmtId="169" fontId="80" fillId="21" borderId="0">
      <alignment horizontal="center"/>
    </xf>
    <xf numFmtId="0" fontId="190"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169" fontId="87" fillId="35" borderId="0">
      <alignment horizontal="center"/>
    </xf>
    <xf numFmtId="0" fontId="99"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167" fontId="191" fillId="0" borderId="0" applyNumberFormat="0" applyFill="0" applyBorder="0" applyAlignment="0" applyProtection="0"/>
    <xf numFmtId="0" fontId="174" fillId="0" borderId="0" applyNumberFormat="0" applyFill="0" applyBorder="0" applyAlignment="0" applyProtection="0"/>
    <xf numFmtId="0" fontId="192"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37" fontId="193" fillId="0" borderId="0"/>
    <xf numFmtId="0" fontId="10" fillId="0" borderId="0"/>
    <xf numFmtId="37" fontId="27" fillId="0" borderId="0"/>
    <xf numFmtId="37" fontId="27" fillId="0" borderId="0"/>
    <xf numFmtId="0" fontId="9" fillId="0" borderId="0"/>
    <xf numFmtId="0" fontId="8"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4" fillId="0" borderId="0"/>
    <xf numFmtId="43" fontId="3" fillId="0" borderId="0" applyFont="0" applyFill="0" applyBorder="0" applyAlignment="0" applyProtection="0"/>
    <xf numFmtId="0" fontId="2" fillId="0" borderId="0"/>
    <xf numFmtId="169" fontId="18" fillId="0" borderId="0"/>
  </cellStyleXfs>
  <cellXfs count="639">
    <xf numFmtId="0" fontId="0" fillId="0" borderId="0" xfId="0"/>
    <xf numFmtId="164" fontId="0" fillId="0" borderId="0" xfId="4" applyNumberFormat="1" applyFont="1"/>
    <xf numFmtId="0" fontId="0" fillId="0" borderId="0" xfId="0" applyAlignment="1">
      <alignment horizontal="center"/>
    </xf>
    <xf numFmtId="49" fontId="19" fillId="0" borderId="0" xfId="6" applyNumberFormat="1" applyAlignment="1">
      <alignment horizontal="right" wrapText="1"/>
    </xf>
    <xf numFmtId="165" fontId="19" fillId="0" borderId="0" xfId="6" applyNumberFormat="1" applyAlignment="1">
      <alignment horizontal="right"/>
    </xf>
    <xf numFmtId="0" fontId="18" fillId="0" borderId="0" xfId="0" applyFont="1"/>
    <xf numFmtId="0" fontId="88" fillId="0" borderId="0" xfId="5126" applyFont="1" applyAlignment="1">
      <alignment horizontal="left"/>
    </xf>
    <xf numFmtId="49" fontId="18" fillId="0" borderId="0" xfId="5126" applyNumberFormat="1" applyFont="1" applyAlignment="1">
      <alignment horizontal="center"/>
    </xf>
    <xf numFmtId="0" fontId="18" fillId="0" borderId="0" xfId="5126" applyFont="1" applyAlignment="1">
      <alignment horizontal="left"/>
    </xf>
    <xf numFmtId="0" fontId="88" fillId="0" borderId="0" xfId="5126" applyFont="1" applyAlignment="1">
      <alignment horizontal="right"/>
    </xf>
    <xf numFmtId="0" fontId="18" fillId="0" borderId="0" xfId="5126" applyFont="1" applyAlignment="1">
      <alignment horizontal="right"/>
    </xf>
    <xf numFmtId="0" fontId="88" fillId="0" borderId="0" xfId="5126" applyFont="1" applyAlignment="1">
      <alignment horizontal="left" vertical="top"/>
    </xf>
    <xf numFmtId="0" fontId="88" fillId="0" borderId="0" xfId="5126" applyFont="1" applyAlignment="1">
      <alignment horizontal="center" wrapText="1"/>
    </xf>
    <xf numFmtId="0" fontId="18" fillId="0" borderId="0" xfId="5126" applyFont="1" applyAlignment="1">
      <alignment horizontal="left" wrapText="1"/>
    </xf>
    <xf numFmtId="164" fontId="88" fillId="0" borderId="0" xfId="3950" applyNumberFormat="1" applyFont="1" applyFill="1" applyBorder="1" applyAlignment="1">
      <alignment horizontal="right" wrapText="1"/>
    </xf>
    <xf numFmtId="176" fontId="88" fillId="0" borderId="0" xfId="8680" applyNumberFormat="1" applyFont="1" applyFill="1" applyBorder="1" applyAlignment="1">
      <alignment horizontal="right" wrapText="1"/>
    </xf>
    <xf numFmtId="177" fontId="88" fillId="0" borderId="0" xfId="5126" applyNumberFormat="1" applyFont="1" applyAlignment="1">
      <alignment horizontal="center" wrapText="1"/>
    </xf>
    <xf numFmtId="164" fontId="88" fillId="0" borderId="0" xfId="3950" applyNumberFormat="1" applyFont="1" applyFill="1" applyBorder="1" applyAlignment="1">
      <alignment horizontal="center" vertical="center" wrapText="1"/>
    </xf>
    <xf numFmtId="0" fontId="18" fillId="0" borderId="26" xfId="5126" applyFont="1" applyBorder="1" applyAlignment="1">
      <alignment horizontal="center" wrapText="1"/>
    </xf>
    <xf numFmtId="164" fontId="88" fillId="0" borderId="2" xfId="3950" applyNumberFormat="1" applyFont="1" applyFill="1" applyBorder="1" applyAlignment="1">
      <alignment horizontal="right" wrapText="1"/>
    </xf>
    <xf numFmtId="164" fontId="88" fillId="0" borderId="26" xfId="3950" applyNumberFormat="1" applyFont="1" applyFill="1" applyBorder="1" applyAlignment="1">
      <alignment horizontal="right" wrapText="1"/>
    </xf>
    <xf numFmtId="0" fontId="18" fillId="0" borderId="0" xfId="0" applyFont="1" applyAlignment="1">
      <alignment horizontal="center"/>
    </xf>
    <xf numFmtId="164" fontId="88" fillId="0" borderId="27" xfId="3950" applyNumberFormat="1" applyFont="1" applyFill="1" applyBorder="1" applyAlignment="1">
      <alignment horizontal="right" wrapText="1"/>
    </xf>
    <xf numFmtId="164" fontId="88" fillId="0" borderId="0" xfId="3950" applyNumberFormat="1" applyFont="1" applyFill="1" applyBorder="1" applyAlignment="1">
      <alignment horizontal="center" wrapText="1"/>
    </xf>
    <xf numFmtId="0" fontId="81" fillId="0" borderId="0" xfId="5126" applyFont="1" applyAlignment="1">
      <alignment horizontal="left" wrapText="1"/>
    </xf>
    <xf numFmtId="0" fontId="17" fillId="0" borderId="0" xfId="5126" applyFont="1" applyAlignment="1">
      <alignment horizontal="left" wrapText="1"/>
    </xf>
    <xf numFmtId="10" fontId="88" fillId="0" borderId="27" xfId="1" applyNumberFormat="1" applyFont="1" applyFill="1" applyBorder="1" applyAlignment="1">
      <alignment horizontal="right" wrapText="1"/>
    </xf>
    <xf numFmtId="164" fontId="88" fillId="0" borderId="1" xfId="3950" applyNumberFormat="1" applyFont="1" applyFill="1" applyBorder="1" applyAlignment="1">
      <alignment horizontal="center" vertical="center" wrapText="1"/>
    </xf>
    <xf numFmtId="164" fontId="18" fillId="0" borderId="0" xfId="3950" applyNumberFormat="1" applyFont="1" applyFill="1" applyBorder="1" applyAlignment="1">
      <alignment horizontal="right" wrapText="1"/>
    </xf>
    <xf numFmtId="174" fontId="18" fillId="0" borderId="0" xfId="14315" applyNumberFormat="1" applyFont="1" applyAlignment="1">
      <alignment horizontal="left"/>
    </xf>
    <xf numFmtId="0" fontId="18" fillId="0" borderId="0" xfId="14315" applyFont="1"/>
    <xf numFmtId="0" fontId="135" fillId="0" borderId="0" xfId="14315"/>
    <xf numFmtId="0" fontId="18" fillId="0" borderId="0" xfId="14315" applyFont="1" applyAlignment="1">
      <alignment horizontal="left"/>
    </xf>
    <xf numFmtId="0" fontId="26" fillId="0" borderId="0" xfId="14315" applyFont="1" applyAlignment="1">
      <alignment horizontal="left"/>
    </xf>
    <xf numFmtId="0" fontId="26" fillId="0" borderId="0" xfId="14315" applyFont="1"/>
    <xf numFmtId="0" fontId="0" fillId="0" borderId="0" xfId="14315" applyFont="1"/>
    <xf numFmtId="49" fontId="18" fillId="0" borderId="0" xfId="14315" applyNumberFormat="1" applyFont="1" applyAlignment="1">
      <alignment horizontal="left"/>
    </xf>
    <xf numFmtId="187" fontId="88" fillId="0" borderId="0" xfId="1" applyNumberFormat="1" applyFont="1" applyFill="1" applyBorder="1" applyAlignment="1">
      <alignment horizontal="right" wrapText="1"/>
    </xf>
    <xf numFmtId="187" fontId="88" fillId="0" borderId="2" xfId="1" applyNumberFormat="1" applyFont="1" applyFill="1" applyBorder="1" applyAlignment="1">
      <alignment horizontal="right" wrapText="1"/>
    </xf>
    <xf numFmtId="10" fontId="88" fillId="0" borderId="0" xfId="1" applyNumberFormat="1" applyFont="1" applyFill="1" applyBorder="1" applyAlignment="1">
      <alignment horizontal="right" wrapText="1"/>
    </xf>
    <xf numFmtId="187" fontId="88" fillId="0" borderId="0" xfId="1" applyNumberFormat="1" applyFont="1" applyFill="1" applyBorder="1" applyAlignment="1">
      <alignment horizontal="left" vertical="top"/>
    </xf>
    <xf numFmtId="187" fontId="88" fillId="0" borderId="27" xfId="1" applyNumberFormat="1" applyFont="1" applyFill="1" applyBorder="1" applyAlignment="1">
      <alignment horizontal="right" wrapText="1"/>
    </xf>
    <xf numFmtId="9" fontId="88" fillId="0" borderId="0" xfId="6764" applyFont="1" applyFill="1" applyBorder="1" applyAlignment="1">
      <alignment horizontal="left" vertical="top"/>
    </xf>
    <xf numFmtId="188" fontId="88" fillId="0" borderId="0" xfId="3950" applyNumberFormat="1" applyFont="1" applyFill="1" applyBorder="1" applyAlignment="1">
      <alignment horizontal="right" wrapText="1"/>
    </xf>
    <xf numFmtId="10" fontId="88" fillId="0" borderId="0" xfId="6764" applyNumberFormat="1" applyFont="1" applyFill="1" applyBorder="1" applyAlignment="1">
      <alignment horizontal="right" wrapText="1"/>
    </xf>
    <xf numFmtId="164" fontId="88" fillId="0" borderId="0" xfId="6764" applyNumberFormat="1" applyFont="1" applyFill="1" applyBorder="1" applyAlignment="1">
      <alignment horizontal="right" wrapText="1"/>
    </xf>
    <xf numFmtId="10" fontId="88" fillId="0" borderId="0" xfId="12089" applyNumberFormat="1" applyFont="1" applyFill="1" applyBorder="1" applyAlignment="1">
      <alignment horizontal="right" wrapText="1"/>
    </xf>
    <xf numFmtId="9" fontId="88" fillId="0" borderId="0" xfId="12089" applyFont="1" applyFill="1" applyBorder="1" applyAlignment="1">
      <alignment horizontal="right" wrapText="1"/>
    </xf>
    <xf numFmtId="10" fontId="88" fillId="0" borderId="0" xfId="12089" applyNumberFormat="1" applyFont="1" applyFill="1" applyBorder="1" applyAlignment="1">
      <alignment horizontal="left" vertical="top"/>
    </xf>
    <xf numFmtId="9" fontId="88" fillId="0" borderId="0" xfId="12089" applyFont="1" applyFill="1" applyBorder="1" applyAlignment="1">
      <alignment horizontal="left" vertical="top"/>
    </xf>
    <xf numFmtId="49" fontId="19" fillId="0" borderId="0" xfId="6" applyNumberFormat="1" applyAlignment="1">
      <alignment horizontal="center" wrapText="1"/>
    </xf>
    <xf numFmtId="37" fontId="24" fillId="0" borderId="0" xfId="14419" applyFont="1"/>
    <xf numFmtId="0" fontId="159" fillId="0" borderId="0" xfId="5126" applyFont="1" applyAlignment="1">
      <alignment horizontal="right"/>
    </xf>
    <xf numFmtId="37" fontId="18" fillId="0" borderId="0" xfId="14419" applyFont="1"/>
    <xf numFmtId="0" fontId="25" fillId="0" borderId="0" xfId="4614" quotePrefix="1" applyFont="1" applyAlignment="1">
      <alignment horizontal="left"/>
    </xf>
    <xf numFmtId="0" fontId="25" fillId="0" borderId="0" xfId="5126" applyFont="1" applyAlignment="1">
      <alignment horizontal="right"/>
    </xf>
    <xf numFmtId="37" fontId="25" fillId="0" borderId="0" xfId="14419" applyFont="1"/>
    <xf numFmtId="164" fontId="24" fillId="0" borderId="0" xfId="4" applyNumberFormat="1" applyFont="1" applyBorder="1" applyAlignment="1">
      <alignment horizontal="centerContinuous"/>
    </xf>
    <xf numFmtId="164" fontId="160" fillId="0" borderId="0" xfId="4" applyNumberFormat="1" applyFont="1" applyBorder="1" applyAlignment="1">
      <alignment horizontal="centerContinuous"/>
    </xf>
    <xf numFmtId="164" fontId="24" fillId="0" borderId="0" xfId="4" applyNumberFormat="1" applyFont="1" applyBorder="1"/>
    <xf numFmtId="191" fontId="24" fillId="0" borderId="0" xfId="14419" applyNumberFormat="1" applyFont="1"/>
    <xf numFmtId="192" fontId="24" fillId="0" borderId="0" xfId="2" applyNumberFormat="1" applyFont="1" applyBorder="1" applyAlignment="1">
      <alignment horizontal="left"/>
    </xf>
    <xf numFmtId="192" fontId="24" fillId="0" borderId="0" xfId="2" applyNumberFormat="1" applyFont="1" applyBorder="1" applyAlignment="1">
      <alignment horizontal="fill"/>
    </xf>
    <xf numFmtId="192" fontId="24" fillId="0" borderId="0" xfId="2" applyNumberFormat="1" applyFont="1" applyBorder="1"/>
    <xf numFmtId="37" fontId="24" fillId="0" borderId="0" xfId="14419" applyFont="1" applyAlignment="1">
      <alignment horizontal="left"/>
    </xf>
    <xf numFmtId="164" fontId="24" fillId="0" borderId="0" xfId="4" applyNumberFormat="1" applyFont="1" applyBorder="1" applyProtection="1">
      <protection locked="0"/>
    </xf>
    <xf numFmtId="193" fontId="24" fillId="0" borderId="0" xfId="14419" applyNumberFormat="1" applyFont="1"/>
    <xf numFmtId="194" fontId="24" fillId="0" borderId="0" xfId="4" applyNumberFormat="1" applyFont="1" applyProtection="1"/>
    <xf numFmtId="37" fontId="24" fillId="0" borderId="0" xfId="14419" quotePrefix="1" applyFont="1" applyAlignment="1">
      <alignment horizontal="left"/>
    </xf>
    <xf numFmtId="192" fontId="24" fillId="0" borderId="0" xfId="2" applyNumberFormat="1" applyFont="1" applyBorder="1" applyProtection="1"/>
    <xf numFmtId="175" fontId="24" fillId="0" borderId="0" xfId="1" applyNumberFormat="1" applyFont="1" applyBorder="1" applyProtection="1"/>
    <xf numFmtId="191" fontId="18" fillId="0" borderId="0" xfId="14419" applyNumberFormat="1" applyFont="1"/>
    <xf numFmtId="37" fontId="24" fillId="0" borderId="0" xfId="14420" quotePrefix="1" applyFont="1" applyAlignment="1">
      <alignment horizontal="left"/>
    </xf>
    <xf numFmtId="175" fontId="24" fillId="0" borderId="27" xfId="1" applyNumberFormat="1" applyFont="1" applyBorder="1"/>
    <xf numFmtId="164" fontId="24" fillId="0" borderId="0" xfId="4" applyNumberFormat="1" applyFont="1" applyBorder="1" applyAlignment="1">
      <alignment horizontal="right"/>
    </xf>
    <xf numFmtId="10" fontId="88" fillId="0" borderId="0" xfId="3950" applyNumberFormat="1" applyFont="1" applyFill="1" applyBorder="1" applyAlignment="1">
      <alignment horizontal="right" wrapText="1"/>
    </xf>
    <xf numFmtId="165" fontId="0" fillId="0" borderId="0" xfId="0" applyNumberFormat="1" applyAlignment="1">
      <alignment horizontal="right"/>
    </xf>
    <xf numFmtId="0" fontId="88" fillId="0" borderId="0" xfId="3950" applyNumberFormat="1" applyFont="1" applyFill="1" applyBorder="1" applyAlignment="1">
      <alignment horizontal="center" wrapText="1"/>
    </xf>
    <xf numFmtId="164" fontId="0" fillId="0" borderId="0" xfId="4" applyNumberFormat="1" applyFont="1" applyFill="1"/>
    <xf numFmtId="0" fontId="88" fillId="0" borderId="0" xfId="5126" applyFont="1" applyAlignment="1">
      <alignment horizontal="center"/>
    </xf>
    <xf numFmtId="196" fontId="0" fillId="0" borderId="0" xfId="0" applyNumberFormat="1" applyAlignment="1">
      <alignment horizontal="right"/>
    </xf>
    <xf numFmtId="0" fontId="18" fillId="0" borderId="0" xfId="4614"/>
    <xf numFmtId="0" fontId="18" fillId="0" borderId="0" xfId="4614" applyAlignment="1">
      <alignment horizontal="right"/>
    </xf>
    <xf numFmtId="0" fontId="18" fillId="0" borderId="1" xfId="4614" applyBorder="1" applyAlignment="1">
      <alignment horizontal="center"/>
    </xf>
    <xf numFmtId="0" fontId="18" fillId="0" borderId="1" xfId="4614" applyBorder="1"/>
    <xf numFmtId="0" fontId="18" fillId="0" borderId="2" xfId="4614" applyBorder="1" applyAlignment="1">
      <alignment horizontal="center"/>
    </xf>
    <xf numFmtId="0" fontId="18" fillId="0" borderId="2" xfId="4614" applyBorder="1"/>
    <xf numFmtId="17" fontId="18" fillId="0" borderId="2" xfId="4614" applyNumberFormat="1" applyBorder="1" applyAlignment="1">
      <alignment horizontal="center"/>
    </xf>
    <xf numFmtId="0" fontId="18" fillId="0" borderId="2" xfId="4614" applyBorder="1" applyAlignment="1">
      <alignment horizontal="right"/>
    </xf>
    <xf numFmtId="165" fontId="19" fillId="0" borderId="0" xfId="7" applyNumberFormat="1" applyAlignment="1">
      <alignment horizontal="left"/>
    </xf>
    <xf numFmtId="165" fontId="19" fillId="0" borderId="0" xfId="7" applyNumberFormat="1" applyAlignment="1">
      <alignment horizontal="right"/>
    </xf>
    <xf numFmtId="37" fontId="88" fillId="0" borderId="0" xfId="3950" applyNumberFormat="1" applyFont="1" applyFill="1" applyBorder="1" applyAlignment="1">
      <alignment horizontal="center" vertical="center" wrapText="1"/>
    </xf>
    <xf numFmtId="49" fontId="19" fillId="0" borderId="0" xfId="7" applyNumberFormat="1" applyAlignment="1">
      <alignment horizontal="right" wrapText="1"/>
    </xf>
    <xf numFmtId="197" fontId="19" fillId="0" borderId="0" xfId="7" applyNumberFormat="1" applyAlignment="1">
      <alignment horizontal="right"/>
    </xf>
    <xf numFmtId="0" fontId="19" fillId="0" borderId="0" xfId="7" applyAlignment="1">
      <alignment horizontal="right"/>
    </xf>
    <xf numFmtId="192" fontId="24" fillId="0" borderId="0" xfId="2" applyNumberFormat="1" applyFont="1" applyProtection="1">
      <protection locked="0"/>
    </xf>
    <xf numFmtId="37" fontId="24" fillId="0" borderId="0" xfId="62016" applyFont="1"/>
    <xf numFmtId="0" fontId="88" fillId="0" borderId="0" xfId="5126" applyFont="1" applyAlignment="1">
      <alignment horizontal="center" vertical="top"/>
    </xf>
    <xf numFmtId="10" fontId="88" fillId="0" borderId="0" xfId="1" applyNumberFormat="1" applyFont="1" applyFill="1" applyBorder="1" applyAlignment="1">
      <alignment horizontal="center" wrapText="1"/>
    </xf>
    <xf numFmtId="175" fontId="24" fillId="0" borderId="2" xfId="62016" applyNumberFormat="1" applyFont="1" applyBorder="1"/>
    <xf numFmtId="37" fontId="24" fillId="0" borderId="0" xfId="62016" applyFont="1" applyAlignment="1">
      <alignment horizontal="right"/>
    </xf>
    <xf numFmtId="192" fontId="24" fillId="0" borderId="27" xfId="2" applyNumberFormat="1" applyFont="1" applyBorder="1" applyProtection="1"/>
    <xf numFmtId="195" fontId="19" fillId="0" borderId="0" xfId="7" applyNumberFormat="1" applyAlignment="1">
      <alignment horizontal="right"/>
    </xf>
    <xf numFmtId="0" fontId="18" fillId="0" borderId="1" xfId="0" applyFont="1" applyBorder="1" applyAlignment="1">
      <alignment horizontal="center"/>
    </xf>
    <xf numFmtId="0" fontId="18" fillId="0" borderId="2" xfId="0" applyFont="1" applyBorder="1" applyAlignment="1">
      <alignment horizontal="center"/>
    </xf>
    <xf numFmtId="0" fontId="18" fillId="0" borderId="2" xfId="0" applyFont="1" applyBorder="1"/>
    <xf numFmtId="49" fontId="19" fillId="0" borderId="0" xfId="57233" applyNumberFormat="1" applyAlignment="1">
      <alignment horizontal="left" wrapText="1"/>
    </xf>
    <xf numFmtId="49" fontId="19" fillId="0" borderId="0" xfId="57233" applyNumberFormat="1" applyAlignment="1">
      <alignment horizontal="right" wrapText="1"/>
    </xf>
    <xf numFmtId="49" fontId="9" fillId="0" borderId="0" xfId="62017" applyNumberFormat="1" applyAlignment="1">
      <alignment horizontal="left" wrapText="1"/>
    </xf>
    <xf numFmtId="49" fontId="86" fillId="0" borderId="0" xfId="57233" applyNumberFormat="1" applyFont="1" applyAlignment="1">
      <alignment horizontal="left" wrapText="1"/>
    </xf>
    <xf numFmtId="195" fontId="20" fillId="0" borderId="0" xfId="57233" applyNumberFormat="1" applyFont="1" applyAlignment="1">
      <alignment horizontal="left"/>
    </xf>
    <xf numFmtId="195" fontId="19" fillId="0" borderId="0" xfId="57233" applyNumberFormat="1" applyAlignment="1">
      <alignment horizontal="right"/>
    </xf>
    <xf numFmtId="165" fontId="23" fillId="0" borderId="0" xfId="62017" applyNumberFormat="1" applyFont="1" applyAlignment="1">
      <alignment horizontal="left"/>
    </xf>
    <xf numFmtId="0" fontId="9" fillId="0" borderId="0" xfId="62017"/>
    <xf numFmtId="165" fontId="19" fillId="0" borderId="0" xfId="57233" applyNumberFormat="1" applyAlignment="1">
      <alignment horizontal="right"/>
    </xf>
    <xf numFmtId="202" fontId="195" fillId="0" borderId="0" xfId="62017" applyNumberFormat="1" applyFont="1" applyAlignment="1">
      <alignment horizontal="left"/>
    </xf>
    <xf numFmtId="202" fontId="9" fillId="0" borderId="0" xfId="62017" applyNumberFormat="1" applyAlignment="1">
      <alignment horizontal="right"/>
    </xf>
    <xf numFmtId="203" fontId="19" fillId="0" borderId="0" xfId="57233" applyNumberFormat="1" applyAlignment="1">
      <alignment horizontal="right"/>
    </xf>
    <xf numFmtId="203" fontId="195" fillId="0" borderId="0" xfId="62017" applyNumberFormat="1" applyFont="1" applyAlignment="1">
      <alignment horizontal="left"/>
    </xf>
    <xf numFmtId="203" fontId="9" fillId="0" borderId="0" xfId="62017" applyNumberFormat="1" applyAlignment="1">
      <alignment horizontal="right"/>
    </xf>
    <xf numFmtId="202" fontId="19" fillId="0" borderId="0" xfId="57233" applyNumberFormat="1" applyAlignment="1">
      <alignment horizontal="right"/>
    </xf>
    <xf numFmtId="165" fontId="9" fillId="0" borderId="0" xfId="62017" applyNumberFormat="1" applyAlignment="1">
      <alignment horizontal="left"/>
    </xf>
    <xf numFmtId="165" fontId="9" fillId="0" borderId="0" xfId="62017" applyNumberFormat="1" applyAlignment="1">
      <alignment horizontal="right"/>
    </xf>
    <xf numFmtId="196" fontId="23" fillId="0" borderId="0" xfId="62017" applyNumberFormat="1" applyFont="1" applyAlignment="1">
      <alignment horizontal="left"/>
    </xf>
    <xf numFmtId="196" fontId="23" fillId="0" borderId="0" xfId="62017" applyNumberFormat="1" applyFont="1" applyAlignment="1">
      <alignment horizontal="right"/>
    </xf>
    <xf numFmtId="196" fontId="19" fillId="0" borderId="0" xfId="57233" applyNumberFormat="1" applyAlignment="1">
      <alignment horizontal="right"/>
    </xf>
    <xf numFmtId="196" fontId="20" fillId="0" borderId="0" xfId="57233" applyNumberFormat="1" applyFont="1" applyAlignment="1">
      <alignment horizontal="left"/>
    </xf>
    <xf numFmtId="196" fontId="20" fillId="0" borderId="0" xfId="57233" applyNumberFormat="1" applyFont="1" applyAlignment="1">
      <alignment horizontal="right"/>
    </xf>
    <xf numFmtId="165" fontId="20" fillId="0" borderId="0" xfId="57233" applyNumberFormat="1" applyFont="1" applyAlignment="1">
      <alignment horizontal="left"/>
    </xf>
    <xf numFmtId="196" fontId="9" fillId="0" borderId="0" xfId="62017" applyNumberFormat="1" applyAlignment="1">
      <alignment horizontal="right"/>
    </xf>
    <xf numFmtId="165" fontId="19" fillId="0" borderId="0" xfId="57233" applyNumberFormat="1" applyAlignment="1">
      <alignment horizontal="left"/>
    </xf>
    <xf numFmtId="49" fontId="19" fillId="0" borderId="0" xfId="7" applyNumberFormat="1" applyAlignment="1">
      <alignment horizontal="left" wrapText="1"/>
    </xf>
    <xf numFmtId="165" fontId="20" fillId="0" borderId="0" xfId="7" applyNumberFormat="1" applyFont="1" applyAlignment="1">
      <alignment horizontal="left"/>
    </xf>
    <xf numFmtId="49" fontId="20" fillId="0" borderId="0" xfId="7" applyNumberFormat="1" applyFont="1" applyAlignment="1">
      <alignment horizontal="left" wrapText="1"/>
    </xf>
    <xf numFmtId="204" fontId="19" fillId="0" borderId="0" xfId="7" applyNumberFormat="1" applyAlignment="1">
      <alignment horizontal="right"/>
    </xf>
    <xf numFmtId="205" fontId="19" fillId="0" borderId="0" xfId="7" applyNumberFormat="1" applyAlignment="1">
      <alignment horizontal="right"/>
    </xf>
    <xf numFmtId="0" fontId="25" fillId="0" borderId="0" xfId="4614" applyFont="1" applyAlignment="1">
      <alignment horizontal="left"/>
    </xf>
    <xf numFmtId="0" fontId="25" fillId="0" borderId="0" xfId="4614" quotePrefix="1" applyFont="1" applyAlignment="1" applyProtection="1">
      <alignment horizontal="left"/>
      <protection locked="0"/>
    </xf>
    <xf numFmtId="49" fontId="18" fillId="0" borderId="0" xfId="4614" applyNumberFormat="1" applyAlignment="1">
      <alignment horizontal="right" wrapText="1"/>
    </xf>
    <xf numFmtId="197" fontId="18" fillId="0" borderId="0" xfId="4614" applyNumberFormat="1" applyAlignment="1">
      <alignment horizontal="right"/>
    </xf>
    <xf numFmtId="165" fontId="18" fillId="0" borderId="0" xfId="4614" applyNumberFormat="1" applyAlignment="1">
      <alignment horizontal="right"/>
    </xf>
    <xf numFmtId="49" fontId="8" fillId="0" borderId="0" xfId="62018" applyNumberFormat="1" applyAlignment="1">
      <alignment horizontal="left" wrapText="1"/>
    </xf>
    <xf numFmtId="49" fontId="8" fillId="0" borderId="0" xfId="62018" applyNumberFormat="1" applyAlignment="1">
      <alignment horizontal="right" wrapText="1"/>
    </xf>
    <xf numFmtId="49" fontId="23" fillId="0" borderId="0" xfId="62018" applyNumberFormat="1" applyFont="1" applyAlignment="1">
      <alignment horizontal="left" wrapText="1"/>
    </xf>
    <xf numFmtId="49" fontId="23" fillId="0" borderId="0" xfId="62018" applyNumberFormat="1" applyFont="1" applyAlignment="1">
      <alignment horizontal="right" wrapText="1"/>
    </xf>
    <xf numFmtId="196" fontId="8" fillId="0" borderId="0" xfId="62018" applyNumberFormat="1"/>
    <xf numFmtId="196" fontId="8" fillId="0" borderId="0" xfId="62018" applyNumberFormat="1" applyAlignment="1">
      <alignment horizontal="right"/>
    </xf>
    <xf numFmtId="0" fontId="8" fillId="0" borderId="0" xfId="62018"/>
    <xf numFmtId="2" fontId="8" fillId="0" borderId="0" xfId="62018" applyNumberFormat="1"/>
    <xf numFmtId="0" fontId="23" fillId="0" borderId="0" xfId="62018" applyFont="1"/>
    <xf numFmtId="206" fontId="196" fillId="0" borderId="42" xfId="0" applyNumberFormat="1" applyFont="1" applyBorder="1"/>
    <xf numFmtId="49" fontId="8" fillId="0" borderId="0" xfId="62017" applyNumberFormat="1" applyFont="1" applyAlignment="1">
      <alignment horizontal="right" wrapText="1"/>
    </xf>
    <xf numFmtId="202" fontId="0" fillId="0" borderId="0" xfId="0" applyNumberFormat="1" applyAlignment="1">
      <alignment horizontal="right"/>
    </xf>
    <xf numFmtId="203" fontId="0" fillId="0" borderId="0" xfId="0" applyNumberFormat="1" applyAlignment="1">
      <alignment horizontal="right"/>
    </xf>
    <xf numFmtId="196" fontId="20" fillId="0" borderId="0" xfId="0" applyNumberFormat="1" applyFont="1" applyAlignment="1">
      <alignment horizontal="right"/>
    </xf>
    <xf numFmtId="164" fontId="18" fillId="0" borderId="0" xfId="4" applyNumberFormat="1" applyFill="1"/>
    <xf numFmtId="164" fontId="0" fillId="0" borderId="0" xfId="0" applyNumberFormat="1"/>
    <xf numFmtId="164" fontId="18" fillId="0" borderId="0" xfId="4" applyNumberFormat="1" applyFont="1"/>
    <xf numFmtId="164" fontId="18" fillId="0" borderId="0" xfId="4" applyNumberFormat="1"/>
    <xf numFmtId="0" fontId="0" fillId="0" borderId="0" xfId="0" quotePrefix="1" applyAlignment="1">
      <alignment horizontal="left"/>
    </xf>
    <xf numFmtId="0" fontId="18" fillId="0" borderId="0" xfId="0" quotePrefix="1" applyFont="1" applyAlignment="1">
      <alignment horizontal="left"/>
    </xf>
    <xf numFmtId="0" fontId="18" fillId="0" borderId="0" xfId="4840"/>
    <xf numFmtId="43" fontId="0" fillId="0" borderId="0" xfId="0" applyNumberFormat="1"/>
    <xf numFmtId="43" fontId="0" fillId="0" borderId="0" xfId="4" applyFont="1"/>
    <xf numFmtId="196" fontId="7" fillId="0" borderId="0" xfId="62014" applyNumberFormat="1" applyFont="1" applyAlignment="1">
      <alignment horizontal="right"/>
    </xf>
    <xf numFmtId="196" fontId="7" fillId="0" borderId="0" xfId="62018" applyNumberFormat="1" applyFont="1" applyAlignment="1">
      <alignment horizontal="right"/>
    </xf>
    <xf numFmtId="2" fontId="10" fillId="0" borderId="0" xfId="62014" applyNumberFormat="1"/>
    <xf numFmtId="0" fontId="23" fillId="0" borderId="0" xfId="62014" applyFont="1"/>
    <xf numFmtId="49" fontId="18" fillId="0" borderId="0" xfId="3950" quotePrefix="1" applyNumberFormat="1" applyFont="1" applyFill="1" applyBorder="1" applyAlignment="1">
      <alignment horizontal="left" wrapText="1"/>
    </xf>
    <xf numFmtId="164" fontId="0" fillId="0" borderId="0" xfId="4" applyNumberFormat="1" applyFont="1" applyFill="1" applyBorder="1"/>
    <xf numFmtId="49" fontId="6" fillId="0" borderId="0" xfId="62017" applyNumberFormat="1" applyFont="1" applyAlignment="1">
      <alignment horizontal="right" wrapText="1"/>
    </xf>
    <xf numFmtId="0" fontId="203" fillId="0" borderId="0" xfId="57233" applyFont="1"/>
    <xf numFmtId="0" fontId="204" fillId="0" borderId="0" xfId="57233" applyFont="1"/>
    <xf numFmtId="14" fontId="204" fillId="0" borderId="0" xfId="57233" applyNumberFormat="1" applyFont="1"/>
    <xf numFmtId="42" fontId="205" fillId="0" borderId="0" xfId="0" applyNumberFormat="1" applyFont="1"/>
    <xf numFmtId="41" fontId="205" fillId="0" borderId="2" xfId="0" applyNumberFormat="1" applyFont="1" applyBorder="1"/>
    <xf numFmtId="42" fontId="205" fillId="0" borderId="26" xfId="0" applyNumberFormat="1" applyFont="1" applyBorder="1"/>
    <xf numFmtId="41" fontId="205" fillId="0" borderId="26" xfId="0" applyNumberFormat="1" applyFont="1" applyBorder="1"/>
    <xf numFmtId="41" fontId="205" fillId="0" borderId="0" xfId="0" applyNumberFormat="1" applyFont="1"/>
    <xf numFmtId="0" fontId="205" fillId="0" borderId="0" xfId="0" applyFont="1"/>
    <xf numFmtId="0" fontId="204" fillId="0" borderId="0" xfId="57233" applyFont="1" applyAlignment="1">
      <alignment horizontal="right"/>
    </xf>
    <xf numFmtId="42" fontId="205" fillId="0" borderId="2" xfId="0" applyNumberFormat="1" applyFont="1" applyBorder="1"/>
    <xf numFmtId="42" fontId="205" fillId="0" borderId="27" xfId="0" applyNumberFormat="1" applyFont="1" applyBorder="1"/>
    <xf numFmtId="42" fontId="205" fillId="0" borderId="47" xfId="0" applyNumberFormat="1" applyFont="1" applyBorder="1"/>
    <xf numFmtId="207" fontId="205" fillId="0" borderId="47" xfId="0" applyNumberFormat="1" applyFont="1" applyBorder="1"/>
    <xf numFmtId="49" fontId="206" fillId="86" borderId="0" xfId="0" applyNumberFormat="1" applyFont="1" applyFill="1"/>
    <xf numFmtId="0" fontId="204" fillId="0" borderId="0" xfId="0" applyFont="1"/>
    <xf numFmtId="49" fontId="161" fillId="86" borderId="0" xfId="0" applyNumberFormat="1" applyFont="1" applyFill="1"/>
    <xf numFmtId="208" fontId="159" fillId="86" borderId="0" xfId="0" applyNumberFormat="1" applyFont="1" applyFill="1"/>
    <xf numFmtId="208" fontId="207" fillId="86" borderId="0" xfId="0" applyNumberFormat="1" applyFont="1" applyFill="1"/>
    <xf numFmtId="49" fontId="207" fillId="86" borderId="0" xfId="0" applyNumberFormat="1" applyFont="1" applyFill="1"/>
    <xf numFmtId="49" fontId="0" fillId="87" borderId="48" xfId="0" applyNumberFormat="1" applyFill="1" applyBorder="1" applyAlignment="1">
      <alignment horizontal="left" vertical="center"/>
    </xf>
    <xf numFmtId="49" fontId="207" fillId="87" borderId="48" xfId="0" applyNumberFormat="1" applyFont="1" applyFill="1" applyBorder="1" applyAlignment="1">
      <alignment horizontal="right" vertical="center"/>
    </xf>
    <xf numFmtId="49" fontId="207" fillId="87" borderId="48" xfId="0" applyNumberFormat="1" applyFont="1" applyFill="1" applyBorder="1" applyAlignment="1">
      <alignment horizontal="left" vertical="center"/>
    </xf>
    <xf numFmtId="49" fontId="0" fillId="87" borderId="48" xfId="0" applyNumberFormat="1" applyFill="1" applyBorder="1" applyAlignment="1">
      <alignment horizontal="right" vertical="center"/>
    </xf>
    <xf numFmtId="0" fontId="207" fillId="86" borderId="48" xfId="0" applyFont="1" applyFill="1" applyBorder="1" applyAlignment="1">
      <alignment horizontal="right" vertical="center"/>
    </xf>
    <xf numFmtId="209" fontId="207" fillId="86" borderId="48" xfId="0" applyNumberFormat="1" applyFont="1" applyFill="1" applyBorder="1" applyAlignment="1">
      <alignment horizontal="right" vertical="center"/>
    </xf>
    <xf numFmtId="210" fontId="207" fillId="86" borderId="48" xfId="0" applyNumberFormat="1" applyFont="1" applyFill="1" applyBorder="1" applyAlignment="1">
      <alignment horizontal="right" vertical="center"/>
    </xf>
    <xf numFmtId="0" fontId="207" fillId="88" borderId="48" xfId="0" applyFont="1" applyFill="1" applyBorder="1" applyAlignment="1">
      <alignment horizontal="right" vertical="center"/>
    </xf>
    <xf numFmtId="209" fontId="207" fillId="88" borderId="48" xfId="0" applyNumberFormat="1" applyFont="1" applyFill="1" applyBorder="1" applyAlignment="1">
      <alignment horizontal="right" vertical="center"/>
    </xf>
    <xf numFmtId="210" fontId="207" fillId="88" borderId="48" xfId="0" applyNumberFormat="1" applyFont="1" applyFill="1" applyBorder="1" applyAlignment="1">
      <alignment horizontal="right" vertical="center"/>
    </xf>
    <xf numFmtId="49" fontId="207" fillId="89" borderId="48" xfId="0" applyNumberFormat="1" applyFont="1" applyFill="1" applyBorder="1" applyAlignment="1">
      <alignment horizontal="left" vertical="center"/>
    </xf>
    <xf numFmtId="0" fontId="207" fillId="89" borderId="48" xfId="0" applyFont="1" applyFill="1" applyBorder="1" applyAlignment="1">
      <alignment horizontal="right" vertical="center"/>
    </xf>
    <xf numFmtId="49" fontId="207" fillId="89" borderId="48" xfId="0" applyNumberFormat="1" applyFont="1" applyFill="1" applyBorder="1" applyAlignment="1">
      <alignment horizontal="right" vertical="center"/>
    </xf>
    <xf numFmtId="209" fontId="207" fillId="89" borderId="48" xfId="0" applyNumberFormat="1" applyFont="1" applyFill="1" applyBorder="1" applyAlignment="1">
      <alignment horizontal="right" vertical="center"/>
    </xf>
    <xf numFmtId="210" fontId="207" fillId="89" borderId="48" xfId="0" applyNumberFormat="1" applyFont="1" applyFill="1" applyBorder="1" applyAlignment="1">
      <alignment horizontal="right" vertical="center"/>
    </xf>
    <xf numFmtId="44" fontId="0" fillId="0" borderId="0" xfId="0" applyNumberFormat="1"/>
    <xf numFmtId="44" fontId="0" fillId="0" borderId="47" xfId="0" applyNumberFormat="1" applyBorder="1"/>
    <xf numFmtId="164" fontId="208" fillId="0" borderId="0" xfId="4" applyNumberFormat="1" applyFont="1"/>
    <xf numFmtId="49" fontId="4" fillId="0" borderId="0" xfId="62022" applyNumberFormat="1" applyAlignment="1">
      <alignment horizontal="left" wrapText="1"/>
    </xf>
    <xf numFmtId="49" fontId="4" fillId="0" borderId="0" xfId="62022" applyNumberFormat="1" applyAlignment="1">
      <alignment horizontal="right" wrapText="1"/>
    </xf>
    <xf numFmtId="49" fontId="4" fillId="0" borderId="0" xfId="62022" applyNumberFormat="1" applyAlignment="1">
      <alignment horizontal="center" wrapText="1"/>
    </xf>
    <xf numFmtId="165" fontId="23" fillId="0" borderId="0" xfId="62022" applyNumberFormat="1" applyFont="1" applyAlignment="1">
      <alignment horizontal="left"/>
    </xf>
    <xf numFmtId="165" fontId="4" fillId="0" borderId="0" xfId="62022" applyNumberFormat="1" applyAlignment="1">
      <alignment horizontal="right"/>
    </xf>
    <xf numFmtId="165" fontId="4" fillId="0" borderId="0" xfId="62022" applyNumberFormat="1" applyAlignment="1">
      <alignment horizontal="left"/>
    </xf>
    <xf numFmtId="165" fontId="4" fillId="0" borderId="47" xfId="62022" applyNumberFormat="1" applyBorder="1" applyAlignment="1">
      <alignment horizontal="right"/>
    </xf>
    <xf numFmtId="164" fontId="208" fillId="0" borderId="0" xfId="3950" applyNumberFormat="1" applyFont="1" applyFill="1" applyBorder="1" applyAlignment="1">
      <alignment horizontal="right" wrapText="1"/>
    </xf>
    <xf numFmtId="164" fontId="0" fillId="0" borderId="0" xfId="62023" applyNumberFormat="1" applyFont="1" applyAlignment="1">
      <alignment horizontal="left" wrapText="1"/>
    </xf>
    <xf numFmtId="164" fontId="0" fillId="0" borderId="0" xfId="62023" applyNumberFormat="1" applyFont="1" applyAlignment="1">
      <alignment horizontal="right" wrapText="1"/>
    </xf>
    <xf numFmtId="164" fontId="23" fillId="0" borderId="0" xfId="62023" applyNumberFormat="1" applyFont="1" applyAlignment="1">
      <alignment horizontal="left"/>
    </xf>
    <xf numFmtId="164" fontId="0" fillId="0" borderId="0" xfId="62023" applyNumberFormat="1" applyFont="1" applyAlignment="1">
      <alignment horizontal="right"/>
    </xf>
    <xf numFmtId="164" fontId="0" fillId="0" borderId="0" xfId="62023" applyNumberFormat="1" applyFont="1" applyAlignment="1">
      <alignment horizontal="left"/>
    </xf>
    <xf numFmtId="165" fontId="2" fillId="0" borderId="0" xfId="62024" applyNumberFormat="1" applyAlignment="1">
      <alignment horizontal="right"/>
    </xf>
    <xf numFmtId="165" fontId="2" fillId="0" borderId="0" xfId="62024" applyNumberFormat="1" applyAlignment="1">
      <alignment horizontal="left"/>
    </xf>
    <xf numFmtId="165" fontId="209" fillId="0" borderId="0" xfId="62024" applyNumberFormat="1" applyFont="1" applyAlignment="1">
      <alignment horizontal="left"/>
    </xf>
    <xf numFmtId="49" fontId="2" fillId="0" borderId="0" xfId="62024" applyNumberFormat="1" applyAlignment="1">
      <alignment horizontal="right" wrapText="1"/>
    </xf>
    <xf numFmtId="49" fontId="2" fillId="0" borderId="0" xfId="62024" applyNumberFormat="1" applyAlignment="1">
      <alignment horizontal="left" wrapText="1"/>
    </xf>
    <xf numFmtId="49" fontId="2" fillId="0" borderId="0" xfId="62024" applyNumberFormat="1" applyAlignment="1">
      <alignment horizontal="left"/>
    </xf>
    <xf numFmtId="49" fontId="2" fillId="0" borderId="0" xfId="62024" applyNumberFormat="1" applyAlignment="1">
      <alignment horizontal="right"/>
    </xf>
    <xf numFmtId="165" fontId="23" fillId="0" borderId="0" xfId="62024" applyNumberFormat="1" applyFont="1" applyAlignment="1">
      <alignment horizontal="left"/>
    </xf>
    <xf numFmtId="165" fontId="2" fillId="0" borderId="47" xfId="62024" applyNumberFormat="1" applyBorder="1" applyAlignment="1">
      <alignment horizontal="right"/>
    </xf>
    <xf numFmtId="0" fontId="208" fillId="0" borderId="0" xfId="5126" applyFont="1" applyAlignment="1">
      <alignment horizontal="left" vertical="top"/>
    </xf>
    <xf numFmtId="10" fontId="208" fillId="0" borderId="0" xfId="3950" applyNumberFormat="1" applyFont="1" applyFill="1" applyBorder="1" applyAlignment="1">
      <alignment horizontal="right" wrapText="1"/>
    </xf>
    <xf numFmtId="164" fontId="88" fillId="0" borderId="0" xfId="4" applyNumberFormat="1" applyFont="1" applyFill="1" applyBorder="1" applyAlignment="1">
      <alignment horizontal="left" vertical="top"/>
    </xf>
    <xf numFmtId="42" fontId="204" fillId="0" borderId="0" xfId="57233" applyNumberFormat="1" applyFont="1"/>
    <xf numFmtId="49" fontId="0" fillId="0" borderId="0" xfId="0" applyNumberFormat="1" applyAlignment="1">
      <alignment horizontal="left" wrapText="1"/>
    </xf>
    <xf numFmtId="49" fontId="20" fillId="0" borderId="0" xfId="0" applyNumberFormat="1" applyFont="1" applyAlignment="1">
      <alignment horizontal="left" wrapText="1"/>
    </xf>
    <xf numFmtId="165" fontId="20" fillId="0" borderId="0" xfId="0" applyNumberFormat="1" applyFont="1" applyAlignment="1">
      <alignment horizontal="left"/>
    </xf>
    <xf numFmtId="165" fontId="20" fillId="0" borderId="0" xfId="4614" applyNumberFormat="1" applyFont="1" applyAlignment="1">
      <alignment horizontal="right"/>
    </xf>
    <xf numFmtId="165" fontId="0" fillId="0" borderId="0" xfId="0" applyNumberFormat="1" applyAlignment="1">
      <alignment horizontal="left"/>
    </xf>
    <xf numFmtId="165" fontId="199" fillId="0" borderId="0" xfId="4614" applyNumberFormat="1" applyFont="1" applyAlignment="1">
      <alignment horizontal="right"/>
    </xf>
    <xf numFmtId="165" fontId="18" fillId="0" borderId="3" xfId="4614" applyNumberFormat="1" applyBorder="1" applyAlignment="1">
      <alignment horizontal="right"/>
    </xf>
    <xf numFmtId="165" fontId="200" fillId="0" borderId="0" xfId="0" applyNumberFormat="1" applyFont="1" applyAlignment="1">
      <alignment horizontal="left"/>
    </xf>
    <xf numFmtId="165" fontId="158" fillId="0" borderId="0" xfId="4614" applyNumberFormat="1" applyFont="1" applyAlignment="1">
      <alignment horizontal="right"/>
    </xf>
    <xf numFmtId="165" fontId="201" fillId="0" borderId="0" xfId="0" applyNumberFormat="1" applyFont="1" applyAlignment="1">
      <alignment horizontal="left"/>
    </xf>
    <xf numFmtId="165" fontId="18" fillId="0" borderId="0" xfId="0" applyNumberFormat="1" applyFont="1" applyAlignment="1">
      <alignment horizontal="left"/>
    </xf>
    <xf numFmtId="165" fontId="0" fillId="0" borderId="3" xfId="0" applyNumberFormat="1" applyBorder="1" applyAlignment="1">
      <alignment horizontal="left"/>
    </xf>
    <xf numFmtId="165" fontId="20" fillId="0" borderId="3" xfId="0" applyNumberFormat="1" applyFont="1" applyBorder="1" applyAlignment="1">
      <alignment horizontal="left"/>
    </xf>
    <xf numFmtId="165" fontId="20" fillId="0" borderId="3" xfId="4614" applyNumberFormat="1" applyFont="1" applyBorder="1" applyAlignment="1">
      <alignment horizontal="right"/>
    </xf>
    <xf numFmtId="165" fontId="199" fillId="0" borderId="3" xfId="4614" applyNumberFormat="1" applyFont="1" applyBorder="1" applyAlignment="1">
      <alignment horizontal="right"/>
    </xf>
    <xf numFmtId="165" fontId="19" fillId="0" borderId="0" xfId="11198" applyNumberFormat="1" applyFont="1" applyAlignment="1">
      <alignment horizontal="right"/>
    </xf>
    <xf numFmtId="165" fontId="19" fillId="0" borderId="0" xfId="11198" applyNumberFormat="1" applyFont="1" applyAlignment="1">
      <alignment horizontal="left"/>
    </xf>
    <xf numFmtId="211" fontId="205" fillId="0" borderId="0" xfId="4" applyNumberFormat="1" applyFont="1" applyFill="1"/>
    <xf numFmtId="43" fontId="205" fillId="0" borderId="0" xfId="4" applyFont="1" applyFill="1"/>
    <xf numFmtId="211" fontId="205" fillId="0" borderId="0" xfId="4" applyNumberFormat="1" applyFont="1" applyFill="1" applyAlignment="1">
      <alignment horizontal="center" wrapText="1"/>
    </xf>
    <xf numFmtId="211" fontId="205" fillId="0" borderId="0" xfId="4" applyNumberFormat="1" applyFont="1" applyFill="1" applyAlignment="1">
      <alignment horizontal="center"/>
    </xf>
    <xf numFmtId="43" fontId="205" fillId="0" borderId="0" xfId="4" applyFont="1" applyFill="1" applyAlignment="1">
      <alignment horizontal="center" wrapText="1"/>
    </xf>
    <xf numFmtId="17" fontId="205" fillId="0" borderId="0" xfId="0" applyNumberFormat="1" applyFont="1"/>
    <xf numFmtId="211" fontId="205" fillId="90" borderId="0" xfId="4" applyNumberFormat="1" applyFont="1" applyFill="1"/>
    <xf numFmtId="164" fontId="205" fillId="90" borderId="0" xfId="4" applyNumberFormat="1" applyFont="1" applyFill="1"/>
    <xf numFmtId="164" fontId="205" fillId="0" borderId="0" xfId="4" applyNumberFormat="1" applyFont="1" applyFill="1"/>
    <xf numFmtId="164" fontId="205" fillId="0" borderId="2" xfId="4" applyNumberFormat="1" applyFont="1" applyFill="1" applyBorder="1"/>
    <xf numFmtId="17" fontId="205" fillId="0" borderId="0" xfId="0" applyNumberFormat="1" applyFont="1" applyAlignment="1">
      <alignment horizontal="right"/>
    </xf>
    <xf numFmtId="164" fontId="205" fillId="0" borderId="0" xfId="0" applyNumberFormat="1" applyFont="1"/>
    <xf numFmtId="49" fontId="88" fillId="0" borderId="0" xfId="3950" applyNumberFormat="1" applyFont="1" applyFill="1" applyBorder="1" applyAlignment="1">
      <alignment horizontal="center" wrapText="1"/>
    </xf>
    <xf numFmtId="49" fontId="18" fillId="0" borderId="0" xfId="3950" applyNumberFormat="1" applyFont="1" applyFill="1" applyBorder="1" applyAlignment="1">
      <alignment horizontal="left" wrapText="1"/>
    </xf>
    <xf numFmtId="175" fontId="24" fillId="91" borderId="0" xfId="1" applyNumberFormat="1" applyFont="1" applyFill="1"/>
    <xf numFmtId="175" fontId="24" fillId="91" borderId="2" xfId="1" applyNumberFormat="1" applyFont="1" applyFill="1" applyBorder="1" applyProtection="1"/>
    <xf numFmtId="17" fontId="205" fillId="91" borderId="0" xfId="0" applyNumberFormat="1" applyFont="1" applyFill="1"/>
    <xf numFmtId="165" fontId="18" fillId="91" borderId="0" xfId="4614" applyNumberFormat="1" applyFill="1" applyAlignment="1">
      <alignment horizontal="right"/>
    </xf>
    <xf numFmtId="165" fontId="20" fillId="0" borderId="0" xfId="7" applyNumberFormat="1" applyFont="1" applyAlignment="1">
      <alignment horizontal="right"/>
    </xf>
    <xf numFmtId="165" fontId="17" fillId="91" borderId="0" xfId="4614" applyNumberFormat="1" applyFont="1" applyFill="1" applyAlignment="1">
      <alignment horizontal="right"/>
    </xf>
    <xf numFmtId="165" fontId="17" fillId="0" borderId="0" xfId="4614" applyNumberFormat="1" applyFont="1" applyAlignment="1">
      <alignment horizontal="right"/>
    </xf>
    <xf numFmtId="197" fontId="20" fillId="0" borderId="0" xfId="7" applyNumberFormat="1" applyFont="1" applyAlignment="1">
      <alignment horizontal="right"/>
    </xf>
    <xf numFmtId="165" fontId="0" fillId="92" borderId="0" xfId="0" applyNumberFormat="1" applyFill="1" applyAlignment="1">
      <alignment horizontal="left"/>
    </xf>
    <xf numFmtId="165" fontId="18" fillId="92" borderId="0" xfId="4614" applyNumberFormat="1" applyFill="1" applyAlignment="1">
      <alignment horizontal="right"/>
    </xf>
    <xf numFmtId="165" fontId="19" fillId="92" borderId="0" xfId="6" applyNumberFormat="1" applyFill="1" applyAlignment="1">
      <alignment horizontal="right"/>
    </xf>
    <xf numFmtId="49" fontId="208" fillId="2" borderId="0" xfId="0" applyNumberFormat="1" applyFont="1" applyFill="1" applyAlignment="1">
      <alignment horizontal="left" wrapText="1"/>
    </xf>
    <xf numFmtId="49" fontId="208" fillId="2" borderId="0" xfId="4614" applyNumberFormat="1" applyFont="1" applyFill="1" applyAlignment="1">
      <alignment horizontal="right" wrapText="1"/>
    </xf>
    <xf numFmtId="49" fontId="174" fillId="2" borderId="0" xfId="6" applyNumberFormat="1" applyFont="1" applyFill="1" applyAlignment="1">
      <alignment horizontal="right" wrapText="1"/>
    </xf>
    <xf numFmtId="164" fontId="88" fillId="0" borderId="1" xfId="3950" applyNumberFormat="1" applyFont="1" applyFill="1" applyBorder="1" applyAlignment="1">
      <alignment horizontal="right" wrapText="1"/>
    </xf>
    <xf numFmtId="197" fontId="17" fillId="0" borderId="0" xfId="4614" applyNumberFormat="1" applyFont="1" applyAlignment="1">
      <alignment horizontal="right"/>
    </xf>
    <xf numFmtId="212" fontId="18" fillId="93" borderId="0" xfId="4614" applyNumberFormat="1" applyFill="1" applyAlignment="1">
      <alignment horizontal="right" wrapText="1"/>
    </xf>
    <xf numFmtId="212" fontId="18" fillId="90" borderId="0" xfId="4614" applyNumberFormat="1" applyFill="1" applyAlignment="1">
      <alignment horizontal="right" wrapText="1"/>
    </xf>
    <xf numFmtId="212" fontId="18" fillId="0" borderId="0" xfId="4614" applyNumberFormat="1" applyAlignment="1">
      <alignment horizontal="right" wrapText="1"/>
    </xf>
    <xf numFmtId="212" fontId="18" fillId="94" borderId="0" xfId="4614" applyNumberFormat="1" applyFill="1" applyAlignment="1">
      <alignment horizontal="right" wrapText="1"/>
    </xf>
    <xf numFmtId="165" fontId="18" fillId="91" borderId="2" xfId="4614" applyNumberFormat="1" applyFill="1" applyBorder="1" applyAlignment="1">
      <alignment horizontal="right"/>
    </xf>
    <xf numFmtId="165" fontId="18" fillId="0" borderId="2" xfId="4614" applyNumberFormat="1" applyBorder="1" applyAlignment="1">
      <alignment horizontal="right"/>
    </xf>
    <xf numFmtId="165" fontId="17" fillId="0" borderId="1" xfId="4614" applyNumberFormat="1" applyFont="1" applyBorder="1" applyAlignment="1">
      <alignment horizontal="right"/>
    </xf>
    <xf numFmtId="164" fontId="17" fillId="0" borderId="1" xfId="4" applyNumberFormat="1" applyFont="1" applyFill="1" applyBorder="1" applyAlignment="1">
      <alignment horizontal="right"/>
    </xf>
    <xf numFmtId="164" fontId="18" fillId="91" borderId="0" xfId="4" applyNumberFormat="1" applyFont="1" applyFill="1" applyAlignment="1">
      <alignment horizontal="right"/>
    </xf>
    <xf numFmtId="164" fontId="17" fillId="91" borderId="1" xfId="4" applyNumberFormat="1" applyFont="1" applyFill="1" applyBorder="1" applyAlignment="1">
      <alignment horizontal="right"/>
    </xf>
    <xf numFmtId="165" fontId="17" fillId="91" borderId="1" xfId="4614" applyNumberFormat="1" applyFont="1" applyFill="1" applyBorder="1" applyAlignment="1">
      <alignment horizontal="right"/>
    </xf>
    <xf numFmtId="164" fontId="18" fillId="0" borderId="0" xfId="4" applyNumberFormat="1" applyFont="1" applyFill="1" applyAlignment="1">
      <alignment horizontal="right"/>
    </xf>
    <xf numFmtId="164" fontId="17" fillId="0" borderId="0" xfId="4" applyNumberFormat="1" applyFont="1" applyFill="1" applyBorder="1" applyAlignment="1">
      <alignment horizontal="right"/>
    </xf>
    <xf numFmtId="165" fontId="19" fillId="91" borderId="0" xfId="6" applyNumberFormat="1" applyFill="1" applyAlignment="1">
      <alignment horizontal="right"/>
    </xf>
    <xf numFmtId="165" fontId="19" fillId="91" borderId="2" xfId="6" applyNumberFormat="1" applyFill="1" applyBorder="1" applyAlignment="1">
      <alignment horizontal="right"/>
    </xf>
    <xf numFmtId="164" fontId="19" fillId="0" borderId="0" xfId="4" applyNumberFormat="1" applyFont="1" applyAlignment="1">
      <alignment horizontal="right"/>
    </xf>
    <xf numFmtId="164" fontId="19" fillId="0" borderId="0" xfId="4" applyNumberFormat="1" applyFont="1" applyFill="1" applyAlignment="1">
      <alignment horizontal="right"/>
    </xf>
    <xf numFmtId="214" fontId="0" fillId="0" borderId="0" xfId="62023" applyNumberFormat="1" applyFont="1" applyAlignment="1">
      <alignment horizontal="right" wrapText="1"/>
    </xf>
    <xf numFmtId="214" fontId="0" fillId="93" borderId="0" xfId="62023" applyNumberFormat="1" applyFont="1" applyFill="1" applyAlignment="1">
      <alignment horizontal="right" wrapText="1"/>
    </xf>
    <xf numFmtId="214" fontId="0" fillId="90" borderId="0" xfId="62023" applyNumberFormat="1" applyFont="1" applyFill="1" applyAlignment="1">
      <alignment horizontal="right" wrapText="1"/>
    </xf>
    <xf numFmtId="214" fontId="0" fillId="94" borderId="0" xfId="62023" applyNumberFormat="1" applyFont="1" applyFill="1" applyAlignment="1">
      <alignment horizontal="right" wrapText="1"/>
    </xf>
    <xf numFmtId="164" fontId="0" fillId="91" borderId="0" xfId="62023" applyNumberFormat="1" applyFont="1" applyFill="1" applyAlignment="1">
      <alignment horizontal="right"/>
    </xf>
    <xf numFmtId="164" fontId="19" fillId="0" borderId="1" xfId="4" applyNumberFormat="1" applyFont="1" applyBorder="1" applyAlignment="1">
      <alignment horizontal="right"/>
    </xf>
    <xf numFmtId="165" fontId="19" fillId="0" borderId="2" xfId="6" applyNumberFormat="1" applyBorder="1" applyAlignment="1">
      <alignment horizontal="right"/>
    </xf>
    <xf numFmtId="164" fontId="17" fillId="0" borderId="0" xfId="4" applyNumberFormat="1" applyFont="1" applyFill="1" applyAlignment="1">
      <alignment horizontal="right"/>
    </xf>
    <xf numFmtId="14" fontId="18" fillId="0" borderId="0" xfId="4614" applyNumberFormat="1" applyAlignment="1">
      <alignment horizontal="right" wrapText="1"/>
    </xf>
    <xf numFmtId="14" fontId="18" fillId="93" borderId="0" xfId="4614" applyNumberFormat="1" applyFill="1" applyAlignment="1">
      <alignment horizontal="right" wrapText="1"/>
    </xf>
    <xf numFmtId="14" fontId="18" fillId="90" borderId="0" xfId="4614" applyNumberFormat="1" applyFill="1" applyAlignment="1">
      <alignment horizontal="right" wrapText="1"/>
    </xf>
    <xf numFmtId="14" fontId="18" fillId="94" borderId="0" xfId="4614" applyNumberFormat="1" applyFill="1" applyAlignment="1">
      <alignment horizontal="right" wrapText="1"/>
    </xf>
    <xf numFmtId="49" fontId="19" fillId="0" borderId="0" xfId="6" applyNumberFormat="1" applyAlignment="1">
      <alignment horizontal="right"/>
    </xf>
    <xf numFmtId="164" fontId="19" fillId="0" borderId="26" xfId="4" applyNumberFormat="1" applyFont="1" applyBorder="1" applyAlignment="1">
      <alignment horizontal="right"/>
    </xf>
    <xf numFmtId="164" fontId="194" fillId="0" borderId="0" xfId="4" applyNumberFormat="1" applyFont="1" applyFill="1" applyAlignment="1">
      <alignment horizontal="right"/>
    </xf>
    <xf numFmtId="164" fontId="19" fillId="0" borderId="0" xfId="4" applyNumberFormat="1" applyFont="1" applyAlignment="1">
      <alignment horizontal="right" wrapText="1"/>
    </xf>
    <xf numFmtId="214" fontId="8" fillId="0" borderId="0" xfId="62018" applyNumberFormat="1" applyAlignment="1">
      <alignment horizontal="right" wrapText="1"/>
    </xf>
    <xf numFmtId="164" fontId="8" fillId="0" borderId="0" xfId="4" applyNumberFormat="1" applyFont="1"/>
    <xf numFmtId="214" fontId="8" fillId="93" borderId="0" xfId="62018" applyNumberFormat="1" applyFill="1" applyAlignment="1">
      <alignment horizontal="right" wrapText="1"/>
    </xf>
    <xf numFmtId="214" fontId="8" fillId="90" borderId="0" xfId="62018" applyNumberFormat="1" applyFill="1" applyAlignment="1">
      <alignment horizontal="right" wrapText="1"/>
    </xf>
    <xf numFmtId="49" fontId="1" fillId="0" borderId="0" xfId="62018" applyNumberFormat="1" applyFont="1" applyAlignment="1">
      <alignment horizontal="right" wrapText="1"/>
    </xf>
    <xf numFmtId="214" fontId="8" fillId="94" borderId="0" xfId="62018" applyNumberFormat="1" applyFill="1" applyAlignment="1">
      <alignment horizontal="right" wrapText="1"/>
    </xf>
    <xf numFmtId="214" fontId="19" fillId="93" borderId="0" xfId="7" applyNumberFormat="1" applyFill="1" applyAlignment="1">
      <alignment horizontal="right" wrapText="1"/>
    </xf>
    <xf numFmtId="214" fontId="19" fillId="90" borderId="0" xfId="7" applyNumberFormat="1" applyFill="1" applyAlignment="1">
      <alignment horizontal="right" wrapText="1"/>
    </xf>
    <xf numFmtId="165" fontId="19" fillId="95" borderId="0" xfId="7" applyNumberFormat="1" applyFill="1" applyAlignment="1">
      <alignment horizontal="left"/>
    </xf>
    <xf numFmtId="164" fontId="19" fillId="91" borderId="0" xfId="4" applyNumberFormat="1" applyFont="1" applyFill="1" applyAlignment="1">
      <alignment horizontal="right"/>
    </xf>
    <xf numFmtId="164" fontId="19" fillId="91" borderId="0" xfId="4" applyNumberFormat="1" applyFont="1" applyFill="1" applyBorder="1" applyAlignment="1">
      <alignment horizontal="right"/>
    </xf>
    <xf numFmtId="214" fontId="19" fillId="94" borderId="0" xfId="7" applyNumberFormat="1" applyFill="1" applyAlignment="1">
      <alignment horizontal="right" wrapText="1"/>
    </xf>
    <xf numFmtId="164" fontId="19" fillId="0" borderId="0" xfId="4" applyNumberFormat="1" applyFont="1" applyFill="1" applyBorder="1" applyAlignment="1">
      <alignment horizontal="right"/>
    </xf>
    <xf numFmtId="164" fontId="19" fillId="0" borderId="26" xfId="4" applyNumberFormat="1" applyFont="1" applyFill="1" applyBorder="1" applyAlignment="1">
      <alignment horizontal="right"/>
    </xf>
    <xf numFmtId="212" fontId="8" fillId="93" borderId="0" xfId="6" applyNumberFormat="1" applyFont="1" applyFill="1" applyAlignment="1">
      <alignment horizontal="right" wrapText="1"/>
    </xf>
    <xf numFmtId="212" fontId="8" fillId="90" borderId="0" xfId="6" applyNumberFormat="1" applyFont="1" applyFill="1" applyAlignment="1">
      <alignment horizontal="right" wrapText="1"/>
    </xf>
    <xf numFmtId="212" fontId="8" fillId="94" borderId="0" xfId="6" applyNumberFormat="1" applyFont="1" applyFill="1" applyAlignment="1">
      <alignment horizontal="right" wrapText="1"/>
    </xf>
    <xf numFmtId="192" fontId="0" fillId="0" borderId="1" xfId="2" applyNumberFormat="1" applyFont="1" applyBorder="1" applyAlignment="1">
      <alignment horizontal="right"/>
    </xf>
    <xf numFmtId="164" fontId="0" fillId="0" borderId="0" xfId="4" applyNumberFormat="1" applyFont="1" applyAlignment="1">
      <alignment horizontal="right"/>
    </xf>
    <xf numFmtId="165" fontId="0" fillId="91" borderId="0" xfId="0" applyNumberFormat="1" applyFill="1" applyAlignment="1">
      <alignment horizontal="right"/>
    </xf>
    <xf numFmtId="165" fontId="0" fillId="91" borderId="2" xfId="0" applyNumberFormat="1" applyFill="1" applyBorder="1" applyAlignment="1">
      <alignment horizontal="right"/>
    </xf>
    <xf numFmtId="202" fontId="0" fillId="91" borderId="0" xfId="0" applyNumberFormat="1" applyFill="1" applyAlignment="1">
      <alignment horizontal="right"/>
    </xf>
    <xf numFmtId="203" fontId="0" fillId="91" borderId="0" xfId="0" applyNumberFormat="1" applyFill="1" applyAlignment="1">
      <alignment horizontal="right"/>
    </xf>
    <xf numFmtId="192" fontId="20" fillId="0" borderId="0" xfId="2" applyNumberFormat="1" applyFont="1" applyAlignment="1">
      <alignment horizontal="right"/>
    </xf>
    <xf numFmtId="192" fontId="23" fillId="0" borderId="0" xfId="2" applyNumberFormat="1" applyFont="1" applyAlignment="1">
      <alignment horizontal="right"/>
    </xf>
    <xf numFmtId="196" fontId="1" fillId="0" borderId="0" xfId="62017" applyNumberFormat="1" applyFont="1" applyAlignment="1">
      <alignment horizontal="left"/>
    </xf>
    <xf numFmtId="165" fontId="1" fillId="0" borderId="0" xfId="62017" applyNumberFormat="1" applyFont="1" applyAlignment="1">
      <alignment horizontal="left"/>
    </xf>
    <xf numFmtId="165" fontId="17" fillId="91" borderId="2" xfId="4614" applyNumberFormat="1" applyFont="1" applyFill="1" applyBorder="1" applyAlignment="1">
      <alignment horizontal="right"/>
    </xf>
    <xf numFmtId="164" fontId="10" fillId="91" borderId="0" xfId="4" applyNumberFormat="1" applyFont="1" applyFill="1"/>
    <xf numFmtId="164" fontId="8" fillId="91" borderId="0" xfId="4" applyNumberFormat="1" applyFont="1" applyFill="1"/>
    <xf numFmtId="164" fontId="19" fillId="95" borderId="0" xfId="4" applyNumberFormat="1" applyFont="1" applyFill="1" applyAlignment="1">
      <alignment horizontal="right"/>
    </xf>
    <xf numFmtId="195" fontId="19" fillId="95" borderId="0" xfId="7" applyNumberFormat="1" applyFill="1" applyAlignment="1">
      <alignment horizontal="right"/>
    </xf>
    <xf numFmtId="165" fontId="19" fillId="95" borderId="0" xfId="7" applyNumberFormat="1" applyFill="1" applyAlignment="1">
      <alignment horizontal="right"/>
    </xf>
    <xf numFmtId="164" fontId="19" fillId="95" borderId="0" xfId="4" applyNumberFormat="1" applyFont="1" applyFill="1" applyBorder="1" applyAlignment="1">
      <alignment horizontal="right"/>
    </xf>
    <xf numFmtId="0" fontId="208" fillId="0" borderId="0" xfId="0" applyFont="1"/>
    <xf numFmtId="212" fontId="204" fillId="0" borderId="0" xfId="57233" applyNumberFormat="1" applyFont="1"/>
    <xf numFmtId="212" fontId="204" fillId="93" borderId="0" xfId="57233" applyNumberFormat="1" applyFont="1" applyFill="1"/>
    <xf numFmtId="212" fontId="204" fillId="90" borderId="0" xfId="57233" applyNumberFormat="1" applyFont="1" applyFill="1"/>
    <xf numFmtId="212" fontId="204" fillId="94" borderId="0" xfId="57233" applyNumberFormat="1" applyFont="1" applyFill="1"/>
    <xf numFmtId="42" fontId="205" fillId="91" borderId="0" xfId="0" applyNumberFormat="1" applyFont="1" applyFill="1"/>
    <xf numFmtId="41" fontId="205" fillId="91" borderId="2" xfId="0" applyNumberFormat="1" applyFont="1" applyFill="1" applyBorder="1"/>
    <xf numFmtId="14" fontId="18" fillId="91" borderId="0" xfId="0" quotePrefix="1" applyNumberFormat="1" applyFont="1" applyFill="1" applyAlignment="1">
      <alignment horizontal="left"/>
    </xf>
    <xf numFmtId="14" fontId="0" fillId="91" borderId="0" xfId="0" applyNumberFormat="1" applyFill="1" applyAlignment="1">
      <alignment horizontal="center"/>
    </xf>
    <xf numFmtId="164" fontId="18" fillId="91" borderId="0" xfId="4" applyNumberFormat="1" applyFill="1" applyBorder="1"/>
    <xf numFmtId="164" fontId="18" fillId="91" borderId="2" xfId="4" applyNumberFormat="1" applyFill="1" applyBorder="1"/>
    <xf numFmtId="164" fontId="18" fillId="91" borderId="0" xfId="4" applyNumberFormat="1" applyFill="1"/>
    <xf numFmtId="0" fontId="212" fillId="0" borderId="0" xfId="0" applyFont="1"/>
    <xf numFmtId="164" fontId="212" fillId="0" borderId="2" xfId="4" applyNumberFormat="1" applyFont="1" applyBorder="1"/>
    <xf numFmtId="14" fontId="18" fillId="91" borderId="0" xfId="0" applyNumberFormat="1" applyFont="1" applyFill="1" applyAlignment="1">
      <alignment horizontal="center"/>
    </xf>
    <xf numFmtId="0" fontId="18" fillId="91" borderId="0" xfId="0" quotePrefix="1" applyFont="1" applyFill="1" applyAlignment="1">
      <alignment horizontal="center"/>
    </xf>
    <xf numFmtId="0" fontId="0" fillId="0" borderId="0" xfId="0" applyAlignment="1">
      <alignment horizontal="left"/>
    </xf>
    <xf numFmtId="0" fontId="18" fillId="0" borderId="0" xfId="0" applyFont="1" applyAlignment="1">
      <alignment horizontal="left"/>
    </xf>
    <xf numFmtId="165" fontId="174" fillId="0" borderId="0" xfId="7" applyNumberFormat="1" applyFont="1" applyAlignment="1">
      <alignment horizontal="right"/>
    </xf>
    <xf numFmtId="164" fontId="218" fillId="0" borderId="0" xfId="4" applyNumberFormat="1" applyFont="1" applyFill="1" applyAlignment="1">
      <alignment horizontal="right"/>
    </xf>
    <xf numFmtId="37" fontId="24" fillId="0" borderId="2" xfId="62016" applyFont="1" applyBorder="1"/>
    <xf numFmtId="192" fontId="24" fillId="0" borderId="0" xfId="2" applyNumberFormat="1" applyFont="1" applyFill="1" applyProtection="1">
      <protection locked="0"/>
    </xf>
    <xf numFmtId="10" fontId="24" fillId="0" borderId="2" xfId="1" applyNumberFormat="1" applyFont="1" applyFill="1" applyBorder="1" applyProtection="1"/>
    <xf numFmtId="165" fontId="208" fillId="0" borderId="0" xfId="4614" applyNumberFormat="1" applyFont="1" applyAlignment="1">
      <alignment horizontal="right"/>
    </xf>
    <xf numFmtId="164" fontId="216" fillId="0" borderId="0" xfId="4" applyNumberFormat="1" applyFont="1" applyFill="1" applyAlignment="1">
      <alignment horizontal="right"/>
    </xf>
    <xf numFmtId="0" fontId="18" fillId="0" borderId="0" xfId="5126" applyFont="1" applyAlignment="1">
      <alignment horizontal="center"/>
    </xf>
    <xf numFmtId="0" fontId="18" fillId="0" borderId="0" xfId="4614" applyAlignment="1">
      <alignment horizontal="center"/>
    </xf>
    <xf numFmtId="164" fontId="211" fillId="0" borderId="0" xfId="3950" applyNumberFormat="1" applyFont="1" applyFill="1" applyBorder="1" applyAlignment="1">
      <alignment horizontal="right" wrapText="1"/>
    </xf>
    <xf numFmtId="0" fontId="162" fillId="0" borderId="0" xfId="5126" applyFont="1" applyAlignment="1">
      <alignment horizontal="left"/>
    </xf>
    <xf numFmtId="0" fontId="18" fillId="0" borderId="1" xfId="5126" applyFont="1" applyBorder="1" applyAlignment="1">
      <alignment horizontal="center" wrapText="1"/>
    </xf>
    <xf numFmtId="0" fontId="18" fillId="0" borderId="1" xfId="5126" applyFont="1" applyBorder="1" applyAlignment="1">
      <alignment horizontal="left" wrapText="1"/>
    </xf>
    <xf numFmtId="0" fontId="88" fillId="0" borderId="1" xfId="5126" applyFont="1" applyBorder="1" applyAlignment="1">
      <alignment horizontal="center" wrapText="1"/>
    </xf>
    <xf numFmtId="0" fontId="18" fillId="0" borderId="1" xfId="5126" applyFont="1" applyBorder="1" applyAlignment="1">
      <alignment horizontal="left" vertical="center" wrapText="1"/>
    </xf>
    <xf numFmtId="0" fontId="18" fillId="0" borderId="0" xfId="5126" applyFont="1" applyAlignment="1">
      <alignment horizontal="center" wrapText="1"/>
    </xf>
    <xf numFmtId="164" fontId="18" fillId="0" borderId="2" xfId="3950" applyNumberFormat="1" applyFont="1" applyFill="1" applyBorder="1" applyAlignment="1">
      <alignment horizontal="right" wrapText="1"/>
    </xf>
    <xf numFmtId="0" fontId="88" fillId="0" borderId="1" xfId="5126" applyFont="1" applyBorder="1" applyAlignment="1">
      <alignment horizontal="left"/>
    </xf>
    <xf numFmtId="0" fontId="18" fillId="0" borderId="2" xfId="5126" applyFont="1" applyBorder="1" applyAlignment="1">
      <alignment horizontal="center" wrapText="1"/>
    </xf>
    <xf numFmtId="0" fontId="18" fillId="0" borderId="0" xfId="5126" applyFont="1" applyAlignment="1">
      <alignment horizontal="left" vertical="center" wrapText="1"/>
    </xf>
    <xf numFmtId="0" fontId="17" fillId="0" borderId="0" xfId="0" applyFont="1"/>
    <xf numFmtId="188" fontId="18" fillId="0" borderId="27" xfId="4" applyNumberFormat="1" applyFont="1" applyFill="1" applyBorder="1" applyProtection="1"/>
    <xf numFmtId="0" fontId="18" fillId="0" borderId="0" xfId="5126" applyFont="1" applyAlignment="1">
      <alignment horizontal="center" vertical="center" wrapText="1"/>
    </xf>
    <xf numFmtId="10" fontId="88" fillId="0" borderId="0" xfId="12089" applyNumberFormat="1" applyFont="1" applyFill="1" applyBorder="1" applyAlignment="1">
      <alignment horizontal="right"/>
    </xf>
    <xf numFmtId="10" fontId="88" fillId="0" borderId="2" xfId="12089" applyNumberFormat="1" applyFont="1" applyFill="1" applyBorder="1" applyAlignment="1">
      <alignment horizontal="right" wrapText="1"/>
    </xf>
    <xf numFmtId="10" fontId="88" fillId="0" borderId="27" xfId="12089" applyNumberFormat="1" applyFont="1" applyFill="1" applyBorder="1" applyAlignment="1">
      <alignment horizontal="right" wrapText="1"/>
    </xf>
    <xf numFmtId="0" fontId="18" fillId="0" borderId="0" xfId="5126" applyFont="1"/>
    <xf numFmtId="49" fontId="219" fillId="0" borderId="0" xfId="5126" applyNumberFormat="1" applyFont="1"/>
    <xf numFmtId="164" fontId="88" fillId="0" borderId="2" xfId="4" applyNumberFormat="1" applyFont="1" applyFill="1" applyBorder="1" applyAlignment="1">
      <alignment horizontal="right" wrapText="1"/>
    </xf>
    <xf numFmtId="164" fontId="18" fillId="0" borderId="27" xfId="3950" applyNumberFormat="1" applyFont="1" applyFill="1" applyBorder="1" applyAlignment="1">
      <alignment horizontal="right" wrapText="1"/>
    </xf>
    <xf numFmtId="164" fontId="88" fillId="0" borderId="0" xfId="5126" applyNumberFormat="1" applyFont="1" applyAlignment="1">
      <alignment horizontal="left"/>
    </xf>
    <xf numFmtId="164" fontId="88" fillId="0" borderId="0" xfId="5126" applyNumberFormat="1" applyFont="1" applyAlignment="1">
      <alignment horizontal="left" vertical="top"/>
    </xf>
    <xf numFmtId="0" fontId="208" fillId="0" borderId="0" xfId="5126" applyFont="1" applyAlignment="1">
      <alignment horizontal="right"/>
    </xf>
    <xf numFmtId="0" fontId="211" fillId="0" borderId="0" xfId="5126" applyFont="1" applyAlignment="1">
      <alignment horizontal="right"/>
    </xf>
    <xf numFmtId="0" fontId="26" fillId="0" borderId="0" xfId="5126" applyFont="1" applyAlignment="1">
      <alignment horizontal="left" wrapText="1"/>
    </xf>
    <xf numFmtId="0" fontId="18" fillId="0" borderId="0" xfId="5126" applyFont="1" applyAlignment="1">
      <alignment horizontal="left" vertical="top"/>
    </xf>
    <xf numFmtId="37" fontId="18" fillId="0" borderId="0" xfId="3950" applyNumberFormat="1" applyFont="1" applyFill="1" applyBorder="1" applyAlignment="1">
      <alignment horizontal="center" vertical="center" wrapText="1"/>
    </xf>
    <xf numFmtId="164" fontId="18" fillId="0" borderId="0" xfId="3950" applyNumberFormat="1" applyFont="1" applyFill="1" applyBorder="1" applyAlignment="1">
      <alignment horizontal="center" vertical="center" wrapText="1"/>
    </xf>
    <xf numFmtId="177" fontId="18" fillId="0" borderId="0" xfId="5126" applyNumberFormat="1" applyFont="1" applyAlignment="1">
      <alignment horizontal="center" wrapText="1"/>
    </xf>
    <xf numFmtId="0" fontId="18" fillId="0" borderId="26" xfId="5126" applyFont="1" applyBorder="1" applyAlignment="1">
      <alignment horizontal="left" wrapText="1"/>
    </xf>
    <xf numFmtId="0" fontId="18" fillId="0" borderId="0" xfId="5126" quotePrefix="1" applyFont="1" applyAlignment="1">
      <alignment horizontal="center" wrapText="1"/>
    </xf>
    <xf numFmtId="0" fontId="26" fillId="0" borderId="0" xfId="0" applyFont="1"/>
    <xf numFmtId="2" fontId="18" fillId="0" borderId="0" xfId="0" quotePrefix="1" applyNumberFormat="1" applyFont="1" applyAlignment="1">
      <alignment horizontal="center"/>
    </xf>
    <xf numFmtId="213" fontId="18" fillId="0" borderId="0" xfId="0" quotePrefix="1" applyNumberFormat="1" applyFont="1" applyAlignment="1">
      <alignment horizontal="center"/>
    </xf>
    <xf numFmtId="213" fontId="0" fillId="0" borderId="0" xfId="0" applyNumberFormat="1" applyAlignment="1">
      <alignment horizontal="center"/>
    </xf>
    <xf numFmtId="0" fontId="18" fillId="0" borderId="0" xfId="0" quotePrefix="1" applyFont="1" applyAlignment="1">
      <alignment horizontal="center"/>
    </xf>
    <xf numFmtId="0" fontId="208" fillId="0" borderId="0" xfId="5126" applyFont="1" applyAlignment="1">
      <alignment horizontal="left"/>
    </xf>
    <xf numFmtId="164" fontId="208" fillId="0" borderId="0" xfId="5126" applyNumberFormat="1" applyFont="1" applyAlignment="1">
      <alignment horizontal="left"/>
    </xf>
    <xf numFmtId="164" fontId="18" fillId="0" borderId="0" xfId="4" applyNumberFormat="1" applyFont="1" applyFill="1"/>
    <xf numFmtId="17" fontId="18" fillId="0" borderId="2" xfId="0" applyNumberFormat="1" applyFont="1" applyBorder="1" applyAlignment="1">
      <alignment horizontal="center"/>
    </xf>
    <xf numFmtId="17" fontId="18" fillId="0" borderId="0" xfId="4614" applyNumberFormat="1"/>
    <xf numFmtId="164" fontId="18" fillId="0" borderId="0" xfId="4614" applyNumberFormat="1" applyAlignment="1">
      <alignment horizontal="right"/>
    </xf>
    <xf numFmtId="213" fontId="18" fillId="0" borderId="0" xfId="4614" applyNumberFormat="1" applyAlignment="1">
      <alignment horizontal="center"/>
    </xf>
    <xf numFmtId="2" fontId="18" fillId="0" borderId="0" xfId="0" applyNumberFormat="1" applyFont="1" applyAlignment="1">
      <alignment horizontal="center"/>
    </xf>
    <xf numFmtId="164" fontId="18" fillId="0" borderId="0" xfId="4614" applyNumberFormat="1"/>
    <xf numFmtId="200" fontId="18" fillId="0" borderId="0" xfId="4" applyNumberFormat="1" applyFont="1" applyFill="1"/>
    <xf numFmtId="200" fontId="18" fillId="0" borderId="0" xfId="4614" applyNumberFormat="1"/>
    <xf numFmtId="49" fontId="18" fillId="0" borderId="0" xfId="5126" applyNumberFormat="1" applyFont="1" applyAlignment="1">
      <alignment horizontal="right"/>
    </xf>
    <xf numFmtId="49" fontId="18" fillId="0" borderId="26" xfId="5126" applyNumberFormat="1" applyFont="1" applyBorder="1" applyAlignment="1">
      <alignment horizontal="center" wrapText="1"/>
    </xf>
    <xf numFmtId="49" fontId="18" fillId="0" borderId="0" xfId="5126" quotePrefix="1" applyNumberFormat="1" applyFont="1" applyAlignment="1">
      <alignment horizontal="center" wrapText="1"/>
    </xf>
    <xf numFmtId="49" fontId="18" fillId="0" borderId="0" xfId="0" applyNumberFormat="1" applyFont="1" applyAlignment="1">
      <alignment wrapText="1"/>
    </xf>
    <xf numFmtId="49" fontId="18" fillId="0" borderId="0" xfId="0" quotePrefix="1" applyNumberFormat="1" applyFont="1" applyAlignment="1">
      <alignment horizontal="left" vertical="top" wrapText="1"/>
    </xf>
    <xf numFmtId="0" fontId="161" fillId="0" borderId="0" xfId="5126" applyFont="1" applyAlignment="1">
      <alignment horizontal="right"/>
    </xf>
    <xf numFmtId="49" fontId="18" fillId="0" borderId="0" xfId="5126" applyNumberFormat="1" applyFont="1" applyAlignment="1">
      <alignment horizontal="left"/>
    </xf>
    <xf numFmtId="49" fontId="18" fillId="0" borderId="0" xfId="3950" applyNumberFormat="1" applyFont="1" applyFill="1" applyBorder="1" applyAlignment="1">
      <alignment horizontal="center" vertical="center" wrapText="1"/>
    </xf>
    <xf numFmtId="49" fontId="18" fillId="0" borderId="0" xfId="3950" applyNumberFormat="1" applyFont="1" applyFill="1" applyBorder="1" applyAlignment="1">
      <alignment horizontal="right" wrapText="1"/>
    </xf>
    <xf numFmtId="49" fontId="18" fillId="0" borderId="0" xfId="5126" applyNumberFormat="1" applyFont="1" applyAlignment="1">
      <alignment horizontal="left" vertical="top"/>
    </xf>
    <xf numFmtId="49" fontId="18" fillId="0" borderId="0" xfId="3950" applyNumberFormat="1" applyFont="1" applyFill="1" applyBorder="1" applyAlignment="1">
      <alignment horizontal="center" wrapText="1"/>
    </xf>
    <xf numFmtId="164" fontId="18" fillId="0" borderId="26" xfId="3950" applyNumberFormat="1" applyFont="1" applyFill="1" applyBorder="1" applyAlignment="1">
      <alignment horizontal="right" wrapText="1"/>
    </xf>
    <xf numFmtId="164" fontId="18" fillId="0" borderId="1" xfId="3950" applyNumberFormat="1" applyFont="1" applyFill="1" applyBorder="1" applyAlignment="1">
      <alignment horizontal="right" wrapText="1"/>
    </xf>
    <xf numFmtId="164" fontId="18" fillId="0" borderId="0" xfId="3950" applyNumberFormat="1" applyFont="1" applyFill="1" applyBorder="1" applyAlignment="1">
      <alignment horizontal="center" wrapText="1"/>
    </xf>
    <xf numFmtId="213" fontId="18" fillId="0" borderId="0" xfId="0" applyNumberFormat="1" applyFont="1" applyAlignment="1">
      <alignment horizontal="center"/>
    </xf>
    <xf numFmtId="0" fontId="138" fillId="0" borderId="0" xfId="5126" applyFont="1" applyAlignment="1">
      <alignment horizontal="left"/>
    </xf>
    <xf numFmtId="0" fontId="17" fillId="0" borderId="0" xfId="5126" applyFont="1" applyAlignment="1">
      <alignment horizontal="right"/>
    </xf>
    <xf numFmtId="10" fontId="18" fillId="0" borderId="0" xfId="3950" applyNumberFormat="1" applyFont="1" applyFill="1" applyBorder="1" applyAlignment="1">
      <alignment horizontal="right" wrapText="1"/>
    </xf>
    <xf numFmtId="0" fontId="88" fillId="0" borderId="1" xfId="5126" applyFont="1" applyBorder="1" applyAlignment="1">
      <alignment horizontal="center"/>
    </xf>
    <xf numFmtId="0" fontId="162" fillId="0" borderId="0" xfId="5126" applyFont="1" applyAlignment="1">
      <alignment horizontal="left" vertical="center"/>
    </xf>
    <xf numFmtId="215" fontId="88" fillId="0" borderId="0" xfId="5126" applyNumberFormat="1" applyFont="1" applyAlignment="1">
      <alignment horizontal="center" wrapText="1"/>
    </xf>
    <xf numFmtId="0" fontId="18" fillId="0" borderId="1" xfId="5126" applyFont="1" applyBorder="1" applyAlignment="1">
      <alignment horizontal="left"/>
    </xf>
    <xf numFmtId="0" fontId="18" fillId="0" borderId="1" xfId="5126" applyFont="1" applyBorder="1" applyAlignment="1">
      <alignment horizontal="center"/>
    </xf>
    <xf numFmtId="0" fontId="17" fillId="0" borderId="0" xfId="5126" applyFont="1" applyAlignment="1">
      <alignment horizontal="left" vertical="center"/>
    </xf>
    <xf numFmtId="0" fontId="18" fillId="0" borderId="0" xfId="3950" applyNumberFormat="1" applyFont="1" applyFill="1" applyBorder="1" applyAlignment="1">
      <alignment horizontal="right" wrapText="1"/>
    </xf>
    <xf numFmtId="176" fontId="18" fillId="0" borderId="0" xfId="8680" applyNumberFormat="1" applyFont="1" applyFill="1" applyBorder="1" applyAlignment="1">
      <alignment horizontal="right" wrapText="1"/>
    </xf>
    <xf numFmtId="164" fontId="18" fillId="0" borderId="0" xfId="4" applyNumberFormat="1" applyFont="1" applyFill="1" applyBorder="1" applyAlignment="1">
      <alignment horizontal="right" wrapText="1"/>
    </xf>
    <xf numFmtId="198" fontId="18" fillId="0" borderId="2" xfId="5126" applyNumberFormat="1" applyFont="1" applyBorder="1" applyAlignment="1">
      <alignment horizontal="center" wrapText="1"/>
    </xf>
    <xf numFmtId="0" fontId="18" fillId="0" borderId="1" xfId="5126" applyFont="1" applyBorder="1" applyAlignment="1">
      <alignment horizontal="left" vertical="top"/>
    </xf>
    <xf numFmtId="0" fontId="17" fillId="0" borderId="2" xfId="8" applyFont="1" applyBorder="1"/>
    <xf numFmtId="0" fontId="26" fillId="0" borderId="0" xfId="8" applyFont="1"/>
    <xf numFmtId="0" fontId="18" fillId="0" borderId="0" xfId="8"/>
    <xf numFmtId="49" fontId="18" fillId="0" borderId="0" xfId="8" applyNumberFormat="1" applyAlignment="1">
      <alignment horizontal="left"/>
    </xf>
    <xf numFmtId="49" fontId="18" fillId="0" borderId="0" xfId="11565" applyNumberFormat="1" applyAlignment="1">
      <alignment horizontal="left"/>
    </xf>
    <xf numFmtId="167" fontId="18" fillId="0" borderId="0" xfId="11565" applyNumberFormat="1" applyAlignment="1">
      <alignment horizontal="left"/>
    </xf>
    <xf numFmtId="14" fontId="18" fillId="0" borderId="0" xfId="8" applyNumberFormat="1" applyAlignment="1">
      <alignment horizontal="left"/>
    </xf>
    <xf numFmtId="164" fontId="194" fillId="0" borderId="26" xfId="4" applyNumberFormat="1" applyFont="1" applyFill="1" applyBorder="1" applyAlignment="1">
      <alignment horizontal="right"/>
    </xf>
    <xf numFmtId="201" fontId="194" fillId="0" borderId="0" xfId="0" applyNumberFormat="1" applyFont="1" applyAlignment="1">
      <alignment horizontal="right"/>
    </xf>
    <xf numFmtId="201" fontId="194" fillId="0" borderId="0" xfId="0" quotePrefix="1" applyNumberFormat="1" applyFont="1" applyAlignment="1">
      <alignment horizontal="right"/>
    </xf>
    <xf numFmtId="191" fontId="194" fillId="0" borderId="0" xfId="0" applyNumberFormat="1" applyFont="1" applyAlignment="1">
      <alignment horizontal="right"/>
    </xf>
    <xf numFmtId="164" fontId="194" fillId="0" borderId="0" xfId="4" applyNumberFormat="1" applyFont="1" applyFill="1" applyBorder="1" applyAlignment="1">
      <alignment horizontal="right"/>
    </xf>
    <xf numFmtId="164" fontId="194" fillId="0" borderId="2" xfId="4" applyNumberFormat="1" applyFont="1" applyFill="1" applyBorder="1" applyAlignment="1">
      <alignment horizontal="right"/>
    </xf>
    <xf numFmtId="165" fontId="217" fillId="0" borderId="0" xfId="6" applyNumberFormat="1" applyFont="1" applyAlignment="1">
      <alignment horizontal="left"/>
    </xf>
    <xf numFmtId="0" fontId="218" fillId="0" borderId="0" xfId="6" applyFont="1" applyAlignment="1">
      <alignment horizontal="right" wrapText="1"/>
    </xf>
    <xf numFmtId="49" fontId="218" fillId="0" borderId="0" xfId="6" applyNumberFormat="1" applyFont="1" applyAlignment="1">
      <alignment horizontal="center" wrapText="1"/>
    </xf>
    <xf numFmtId="49" fontId="218" fillId="0" borderId="0" xfId="6" applyNumberFormat="1" applyFont="1" applyAlignment="1">
      <alignment horizontal="left" wrapText="1"/>
    </xf>
    <xf numFmtId="49" fontId="218" fillId="0" borderId="0" xfId="6" applyNumberFormat="1" applyFont="1" applyAlignment="1">
      <alignment horizontal="right" wrapText="1"/>
    </xf>
    <xf numFmtId="49" fontId="218" fillId="0" borderId="0" xfId="6" quotePrefix="1" applyNumberFormat="1" applyFont="1" applyAlignment="1">
      <alignment horizontal="right" wrapText="1"/>
    </xf>
    <xf numFmtId="0" fontId="217" fillId="0" borderId="0" xfId="6" applyFont="1" applyAlignment="1">
      <alignment horizontal="right"/>
    </xf>
    <xf numFmtId="165" fontId="218" fillId="0" borderId="0" xfId="6" applyNumberFormat="1" applyFont="1" applyAlignment="1">
      <alignment horizontal="center"/>
    </xf>
    <xf numFmtId="165" fontId="18" fillId="0" borderId="0" xfId="0" applyNumberFormat="1" applyFont="1" applyAlignment="1">
      <alignment horizontal="right"/>
    </xf>
    <xf numFmtId="165" fontId="218" fillId="0" borderId="0" xfId="6" applyNumberFormat="1" applyFont="1" applyAlignment="1">
      <alignment horizontal="right"/>
    </xf>
    <xf numFmtId="0" fontId="218" fillId="0" borderId="0" xfId="6" applyFont="1" applyAlignment="1">
      <alignment horizontal="right"/>
    </xf>
    <xf numFmtId="165" fontId="218" fillId="0" borderId="0" xfId="7" applyNumberFormat="1" applyFont="1" applyAlignment="1">
      <alignment horizontal="center"/>
    </xf>
    <xf numFmtId="165" fontId="218" fillId="0" borderId="0" xfId="6" applyNumberFormat="1" applyFont="1" applyAlignment="1">
      <alignment horizontal="left"/>
    </xf>
    <xf numFmtId="0" fontId="218" fillId="0" borderId="0" xfId="7" applyFont="1" applyAlignment="1">
      <alignment horizontal="center"/>
    </xf>
    <xf numFmtId="204" fontId="218" fillId="0" borderId="0" xfId="7" applyNumberFormat="1" applyFont="1" applyAlignment="1">
      <alignment horizontal="center"/>
    </xf>
    <xf numFmtId="0" fontId="18" fillId="0" borderId="0" xfId="0" applyFont="1" applyAlignment="1">
      <alignment horizontal="right"/>
    </xf>
    <xf numFmtId="0" fontId="18" fillId="0" borderId="1" xfId="0" applyFont="1" applyBorder="1"/>
    <xf numFmtId="0" fontId="18" fillId="0" borderId="2" xfId="0" applyFont="1" applyBorder="1" applyAlignment="1">
      <alignment horizontal="right"/>
    </xf>
    <xf numFmtId="191" fontId="194" fillId="0" borderId="0" xfId="6" applyNumberFormat="1" applyFont="1" applyAlignment="1">
      <alignment horizontal="right"/>
    </xf>
    <xf numFmtId="164" fontId="218" fillId="0" borderId="0" xfId="4" applyNumberFormat="1" applyFont="1" applyFill="1" applyAlignment="1">
      <alignment horizontal="right" wrapText="1"/>
    </xf>
    <xf numFmtId="164" fontId="194" fillId="0" borderId="0" xfId="4" applyNumberFormat="1" applyFont="1" applyFill="1" applyAlignment="1">
      <alignment horizontal="left"/>
    </xf>
    <xf numFmtId="196" fontId="220" fillId="0" borderId="0" xfId="62017" applyNumberFormat="1" applyFont="1" applyAlignment="1">
      <alignment horizontal="left"/>
    </xf>
    <xf numFmtId="164" fontId="218" fillId="0" borderId="0" xfId="4" applyNumberFormat="1" applyFont="1" applyFill="1" applyBorder="1" applyAlignment="1">
      <alignment horizontal="right"/>
    </xf>
    <xf numFmtId="164" fontId="218" fillId="0" borderId="2" xfId="4" applyNumberFormat="1" applyFont="1" applyFill="1" applyBorder="1" applyAlignment="1">
      <alignment horizontal="right"/>
    </xf>
    <xf numFmtId="49" fontId="218" fillId="0" borderId="0" xfId="6" applyNumberFormat="1" applyFont="1" applyAlignment="1">
      <alignment horizontal="right"/>
    </xf>
    <xf numFmtId="213" fontId="218" fillId="0" borderId="0" xfId="6" quotePrefix="1" applyNumberFormat="1" applyFont="1" applyAlignment="1">
      <alignment horizontal="center"/>
    </xf>
    <xf numFmtId="0" fontId="213" fillId="0" borderId="0" xfId="0" applyFont="1" applyAlignment="1">
      <alignment horizontal="left" indent="1"/>
    </xf>
    <xf numFmtId="43" fontId="218" fillId="0" borderId="0" xfId="4" applyFont="1" applyFill="1" applyAlignment="1">
      <alignment horizontal="right"/>
    </xf>
    <xf numFmtId="38" fontId="218" fillId="0" borderId="0" xfId="4" applyNumberFormat="1" applyFont="1" applyFill="1" applyAlignment="1">
      <alignment horizontal="right"/>
    </xf>
    <xf numFmtId="38" fontId="218" fillId="0" borderId="0" xfId="6" applyNumberFormat="1" applyFont="1" applyAlignment="1">
      <alignment horizontal="right"/>
    </xf>
    <xf numFmtId="165" fontId="218" fillId="0" borderId="2" xfId="6" applyNumberFormat="1" applyFont="1" applyBorder="1" applyAlignment="1">
      <alignment horizontal="right"/>
    </xf>
    <xf numFmtId="213" fontId="218" fillId="0" borderId="0" xfId="7" applyNumberFormat="1" applyFont="1" applyAlignment="1">
      <alignment horizontal="center"/>
    </xf>
    <xf numFmtId="0" fontId="194" fillId="0" borderId="0" xfId="0" applyFont="1"/>
    <xf numFmtId="164" fontId="194" fillId="0" borderId="0" xfId="4" applyNumberFormat="1" applyFont="1" applyFill="1" applyBorder="1"/>
    <xf numFmtId="165" fontId="217" fillId="0" borderId="0" xfId="6" applyNumberFormat="1" applyFont="1" applyAlignment="1">
      <alignment horizontal="right"/>
    </xf>
    <xf numFmtId="0" fontId="218" fillId="0" borderId="0" xfId="6" applyFont="1" applyAlignment="1">
      <alignment horizontal="center"/>
    </xf>
    <xf numFmtId="196" fontId="18" fillId="0" borderId="0" xfId="0" applyNumberFormat="1" applyFont="1" applyAlignment="1">
      <alignment horizontal="right"/>
    </xf>
    <xf numFmtId="164" fontId="218" fillId="0" borderId="0" xfId="6" applyNumberFormat="1" applyFont="1" applyAlignment="1">
      <alignment horizontal="right"/>
    </xf>
    <xf numFmtId="176" fontId="218" fillId="0" borderId="0" xfId="1" applyNumberFormat="1" applyFont="1" applyFill="1" applyAlignment="1">
      <alignment horizontal="right"/>
    </xf>
    <xf numFmtId="165" fontId="218" fillId="0" borderId="0" xfId="7" applyNumberFormat="1" applyFont="1" applyAlignment="1">
      <alignment horizontal="left"/>
    </xf>
    <xf numFmtId="200" fontId="218" fillId="0" borderId="0" xfId="4" applyNumberFormat="1" applyFont="1" applyFill="1" applyAlignment="1">
      <alignment horizontal="right"/>
    </xf>
    <xf numFmtId="14" fontId="218" fillId="0" borderId="0" xfId="6" applyNumberFormat="1" applyFont="1" applyAlignment="1">
      <alignment horizontal="left"/>
    </xf>
    <xf numFmtId="14" fontId="218" fillId="0" borderId="0" xfId="6" applyNumberFormat="1" applyFont="1"/>
    <xf numFmtId="9" fontId="218" fillId="0" borderId="0" xfId="1" applyFont="1" applyFill="1" applyAlignment="1">
      <alignment horizontal="right"/>
    </xf>
    <xf numFmtId="164" fontId="218" fillId="0" borderId="1" xfId="4" applyNumberFormat="1" applyFont="1" applyFill="1" applyBorder="1" applyAlignment="1">
      <alignment horizontal="right"/>
    </xf>
    <xf numFmtId="0" fontId="214" fillId="0" borderId="0" xfId="0" applyFont="1" applyAlignment="1">
      <alignment horizontal="left" indent="2"/>
    </xf>
    <xf numFmtId="0" fontId="214" fillId="0" borderId="0" xfId="0" applyFont="1" applyAlignment="1">
      <alignment horizontal="left" indent="3"/>
    </xf>
    <xf numFmtId="165" fontId="17" fillId="0" borderId="0" xfId="4614" applyNumberFormat="1" applyFont="1" applyAlignment="1">
      <alignment horizontal="left"/>
    </xf>
    <xf numFmtId="165" fontId="217" fillId="0" borderId="0" xfId="7" applyNumberFormat="1" applyFont="1" applyAlignment="1">
      <alignment horizontal="left"/>
    </xf>
    <xf numFmtId="49" fontId="18" fillId="0" borderId="0" xfId="4614" applyNumberFormat="1" applyAlignment="1">
      <alignment horizontal="left" wrapText="1"/>
    </xf>
    <xf numFmtId="49" fontId="217" fillId="0" borderId="0" xfId="4614" applyNumberFormat="1" applyFont="1" applyAlignment="1">
      <alignment horizontal="left" wrapText="1"/>
    </xf>
    <xf numFmtId="197" fontId="217" fillId="0" borderId="0" xfId="4614" applyNumberFormat="1" applyFont="1" applyAlignment="1">
      <alignment horizontal="left"/>
    </xf>
    <xf numFmtId="165" fontId="18" fillId="0" borderId="0" xfId="4614" applyNumberFormat="1" applyAlignment="1">
      <alignment horizontal="left"/>
    </xf>
    <xf numFmtId="165" fontId="218" fillId="0" borderId="0" xfId="7" applyNumberFormat="1" applyFont="1" applyAlignment="1">
      <alignment horizontal="right"/>
    </xf>
    <xf numFmtId="165" fontId="217" fillId="0" borderId="0" xfId="7" applyNumberFormat="1" applyFont="1" applyAlignment="1">
      <alignment horizontal="right"/>
    </xf>
    <xf numFmtId="204" fontId="218" fillId="0" borderId="0" xfId="7" applyNumberFormat="1" applyFont="1" applyAlignment="1">
      <alignment horizontal="right"/>
    </xf>
    <xf numFmtId="197" fontId="18" fillId="0" borderId="0" xfId="4614" applyNumberFormat="1" applyAlignment="1">
      <alignment horizontal="left"/>
    </xf>
    <xf numFmtId="2" fontId="218" fillId="0" borderId="0" xfId="7" applyNumberFormat="1" applyFont="1" applyAlignment="1">
      <alignment horizontal="right"/>
    </xf>
    <xf numFmtId="213" fontId="218" fillId="0" borderId="0" xfId="7" applyNumberFormat="1" applyFont="1" applyAlignment="1">
      <alignment horizontal="right"/>
    </xf>
    <xf numFmtId="165" fontId="17" fillId="0" borderId="0" xfId="0" applyNumberFormat="1" applyFont="1" applyAlignment="1">
      <alignment horizontal="left"/>
    </xf>
    <xf numFmtId="213" fontId="218" fillId="0" borderId="0" xfId="4" applyNumberFormat="1" applyFont="1" applyFill="1" applyAlignment="1">
      <alignment horizontal="right"/>
    </xf>
    <xf numFmtId="0" fontId="218" fillId="0" borderId="0" xfId="7" applyFont="1" applyAlignment="1">
      <alignment horizontal="right"/>
    </xf>
    <xf numFmtId="165" fontId="217" fillId="0" borderId="0" xfId="4614" applyNumberFormat="1" applyFont="1" applyAlignment="1">
      <alignment horizontal="left"/>
    </xf>
    <xf numFmtId="0" fontId="220" fillId="0" borderId="0" xfId="0" applyFont="1"/>
    <xf numFmtId="49" fontId="218" fillId="0" borderId="0" xfId="7" applyNumberFormat="1" applyFont="1" applyAlignment="1">
      <alignment horizontal="left" wrapText="1"/>
    </xf>
    <xf numFmtId="49" fontId="217" fillId="0" borderId="0" xfId="7" applyNumberFormat="1" applyFont="1" applyAlignment="1">
      <alignment horizontal="left" wrapText="1"/>
    </xf>
    <xf numFmtId="164" fontId="174" fillId="95" borderId="0" xfId="4" applyNumberFormat="1" applyFont="1" applyFill="1" applyAlignment="1">
      <alignment horizontal="right"/>
    </xf>
    <xf numFmtId="49" fontId="219" fillId="0" borderId="0" xfId="5126" applyNumberFormat="1" applyFont="1" applyAlignment="1">
      <alignment horizontal="center"/>
    </xf>
    <xf numFmtId="49" fontId="18" fillId="0" borderId="0" xfId="3950" applyNumberFormat="1" applyFont="1" applyFill="1" applyBorder="1" applyAlignment="1">
      <alignment horizontal="left" vertical="top" wrapText="1"/>
    </xf>
    <xf numFmtId="0" fontId="19" fillId="0" borderId="0" xfId="6" applyAlignment="1">
      <alignment horizontal="right" wrapText="1"/>
    </xf>
    <xf numFmtId="49" fontId="19" fillId="0" borderId="0" xfId="6" applyNumberFormat="1" applyAlignment="1">
      <alignment horizontal="left" wrapText="1"/>
    </xf>
    <xf numFmtId="49" fontId="19" fillId="0" borderId="0" xfId="6" quotePrefix="1" applyNumberFormat="1" applyAlignment="1">
      <alignment horizontal="right" wrapText="1"/>
    </xf>
    <xf numFmtId="0" fontId="20" fillId="0" borderId="0" xfId="6" applyFont="1" applyAlignment="1">
      <alignment horizontal="right"/>
    </xf>
    <xf numFmtId="165" fontId="19" fillId="0" borderId="0" xfId="6" applyNumberFormat="1" applyAlignment="1">
      <alignment horizontal="center"/>
    </xf>
    <xf numFmtId="165" fontId="20" fillId="0" borderId="0" xfId="6" applyNumberFormat="1" applyFont="1" applyAlignment="1">
      <alignment horizontal="left"/>
    </xf>
    <xf numFmtId="0" fontId="19" fillId="0" borderId="0" xfId="6" applyAlignment="1">
      <alignment horizontal="right"/>
    </xf>
    <xf numFmtId="165" fontId="19" fillId="0" borderId="0" xfId="7" applyNumberFormat="1" applyAlignment="1">
      <alignment horizontal="center"/>
    </xf>
    <xf numFmtId="165" fontId="19" fillId="0" borderId="0" xfId="6" applyNumberFormat="1" applyAlignment="1">
      <alignment horizontal="left"/>
    </xf>
    <xf numFmtId="0" fontId="19" fillId="0" borderId="0" xfId="7" applyAlignment="1">
      <alignment horizontal="center"/>
    </xf>
    <xf numFmtId="204" fontId="19" fillId="0" borderId="0" xfId="7" applyNumberFormat="1" applyAlignment="1">
      <alignment horizontal="center"/>
    </xf>
    <xf numFmtId="0" fontId="0" fillId="0" borderId="0" xfId="0" applyAlignment="1">
      <alignment horizontal="right"/>
    </xf>
    <xf numFmtId="0" fontId="0" fillId="0" borderId="1" xfId="0" applyBorder="1" applyAlignment="1">
      <alignment horizontal="center"/>
    </xf>
    <xf numFmtId="0" fontId="0" fillId="0" borderId="1" xfId="0" applyBorder="1"/>
    <xf numFmtId="0" fontId="0" fillId="0" borderId="2" xfId="0" applyBorder="1" applyAlignment="1">
      <alignment horizontal="center"/>
    </xf>
    <xf numFmtId="17" fontId="0" fillId="0" borderId="2" xfId="0" applyNumberFormat="1" applyBorder="1" applyAlignment="1">
      <alignment horizontal="center"/>
    </xf>
    <xf numFmtId="0" fontId="0" fillId="0" borderId="2" xfId="0" applyBorder="1" applyAlignment="1">
      <alignment horizontal="right"/>
    </xf>
    <xf numFmtId="201" fontId="9" fillId="0" borderId="0" xfId="6" applyNumberFormat="1" applyFont="1" applyAlignment="1">
      <alignment horizontal="right"/>
    </xf>
    <xf numFmtId="164" fontId="9" fillId="0" borderId="0" xfId="4" applyNumberFormat="1" applyFont="1" applyFill="1" applyAlignment="1">
      <alignment horizontal="right"/>
    </xf>
    <xf numFmtId="164" fontId="5" fillId="0" borderId="0" xfId="4" applyNumberFormat="1" applyFont="1" applyFill="1" applyAlignment="1">
      <alignment horizontal="right"/>
    </xf>
    <xf numFmtId="164" fontId="5" fillId="0" borderId="26" xfId="4" applyNumberFormat="1" applyFont="1" applyFill="1" applyBorder="1" applyAlignment="1">
      <alignment horizontal="right"/>
    </xf>
    <xf numFmtId="165" fontId="174" fillId="0" borderId="0" xfId="6" applyNumberFormat="1" applyFont="1" applyAlignment="1">
      <alignment horizontal="left"/>
    </xf>
    <xf numFmtId="165" fontId="174" fillId="0" borderId="0" xfId="6" applyNumberFormat="1" applyFont="1" applyAlignment="1">
      <alignment horizontal="right"/>
    </xf>
    <xf numFmtId="164" fontId="19" fillId="0" borderId="2" xfId="4" applyNumberFormat="1" applyFont="1" applyFill="1" applyBorder="1" applyAlignment="1">
      <alignment horizontal="right"/>
    </xf>
    <xf numFmtId="213" fontId="19" fillId="0" borderId="0" xfId="6" quotePrefix="1" applyNumberFormat="1" applyAlignment="1">
      <alignment horizontal="center"/>
    </xf>
    <xf numFmtId="0" fontId="215" fillId="0" borderId="0" xfId="0" applyFont="1" applyAlignment="1">
      <alignment horizontal="left" indent="1"/>
    </xf>
    <xf numFmtId="177" fontId="18" fillId="0" borderId="0" xfId="5126" applyNumberFormat="1" applyFont="1" applyAlignment="1">
      <alignment horizontal="center" vertical="top" wrapText="1"/>
    </xf>
    <xf numFmtId="0" fontId="18" fillId="0" borderId="0" xfId="5126" applyFont="1" applyAlignment="1">
      <alignment horizontal="center" vertical="top" wrapText="1"/>
    </xf>
    <xf numFmtId="0" fontId="18" fillId="0" borderId="0" xfId="5126" applyFont="1" applyAlignment="1">
      <alignment horizontal="left" vertical="top" wrapText="1"/>
    </xf>
    <xf numFmtId="164" fontId="18" fillId="0" borderId="0" xfId="3950" applyNumberFormat="1" applyFont="1" applyFill="1" applyBorder="1" applyAlignment="1">
      <alignment horizontal="right" vertical="top" wrapText="1"/>
    </xf>
    <xf numFmtId="49" fontId="18" fillId="0" borderId="0" xfId="3950" quotePrefix="1" applyNumberFormat="1" applyFont="1" applyFill="1" applyBorder="1" applyAlignment="1">
      <alignment horizontal="left" vertical="top" wrapText="1"/>
    </xf>
    <xf numFmtId="0" fontId="18" fillId="0" borderId="0" xfId="0" applyFont="1" applyAlignment="1">
      <alignment vertical="top"/>
    </xf>
    <xf numFmtId="164" fontId="18" fillId="0" borderId="2" xfId="3950" applyNumberFormat="1" applyFont="1" applyFill="1" applyBorder="1" applyAlignment="1">
      <alignment horizontal="right" vertical="top" wrapText="1"/>
    </xf>
    <xf numFmtId="49" fontId="18" fillId="0" borderId="0" xfId="3950" applyNumberFormat="1" applyFont="1" applyFill="1" applyBorder="1" applyAlignment="1">
      <alignment horizontal="center" vertical="top" wrapText="1"/>
    </xf>
    <xf numFmtId="0" fontId="18" fillId="0" borderId="0" xfId="0" applyFont="1" applyAlignment="1">
      <alignment horizontal="center" vertical="top"/>
    </xf>
    <xf numFmtId="2" fontId="18" fillId="0" borderId="0" xfId="0" quotePrefix="1" applyNumberFormat="1" applyFont="1" applyAlignment="1">
      <alignment horizontal="center" vertical="top"/>
    </xf>
    <xf numFmtId="213" fontId="18" fillId="0" borderId="0" xfId="0" quotePrefix="1" applyNumberFormat="1" applyFont="1" applyAlignment="1">
      <alignment horizontal="center" vertical="top"/>
    </xf>
    <xf numFmtId="213" fontId="18" fillId="0" borderId="0" xfId="0" applyNumberFormat="1" applyFont="1" applyAlignment="1">
      <alignment horizontal="center" vertical="top"/>
    </xf>
    <xf numFmtId="49" fontId="18" fillId="0" borderId="0" xfId="3950" quotePrefix="1" applyNumberFormat="1" applyFont="1" applyFill="1" applyBorder="1" applyAlignment="1">
      <alignment vertical="top" wrapText="1"/>
    </xf>
    <xf numFmtId="49" fontId="18" fillId="0" borderId="0" xfId="0" applyNumberFormat="1" applyFont="1" applyAlignment="1">
      <alignment vertical="top" wrapText="1"/>
    </xf>
    <xf numFmtId="0" fontId="18" fillId="0" borderId="0" xfId="0" quotePrefix="1" applyFont="1" applyAlignment="1">
      <alignment horizontal="center" vertical="top"/>
    </xf>
    <xf numFmtId="192" fontId="0" fillId="0" borderId="0" xfId="0" applyNumberFormat="1"/>
    <xf numFmtId="192" fontId="0" fillId="0" borderId="47" xfId="0" applyNumberFormat="1" applyBorder="1"/>
    <xf numFmtId="192" fontId="0" fillId="0" borderId="26" xfId="0" applyNumberFormat="1" applyBorder="1"/>
    <xf numFmtId="216" fontId="0" fillId="0" borderId="0" xfId="1" applyNumberFormat="1" applyFont="1"/>
    <xf numFmtId="192" fontId="0" fillId="0" borderId="0" xfId="4" applyNumberFormat="1" applyFont="1"/>
    <xf numFmtId="10" fontId="0" fillId="0" borderId="0" xfId="1" applyNumberFormat="1" applyFont="1"/>
    <xf numFmtId="192" fontId="0" fillId="0" borderId="0" xfId="2" applyNumberFormat="1" applyFont="1"/>
    <xf numFmtId="10" fontId="0" fillId="0" borderId="26" xfId="1" applyNumberFormat="1" applyFont="1" applyBorder="1"/>
    <xf numFmtId="192" fontId="212" fillId="0" borderId="26" xfId="2" applyNumberFormat="1" applyFont="1" applyBorder="1"/>
    <xf numFmtId="0" fontId="18" fillId="0" borderId="26" xfId="0" applyFont="1" applyBorder="1"/>
    <xf numFmtId="10" fontId="0" fillId="0" borderId="0" xfId="0" applyNumberFormat="1"/>
    <xf numFmtId="10" fontId="0" fillId="0" borderId="1" xfId="1" applyNumberFormat="1" applyFont="1" applyBorder="1"/>
    <xf numFmtId="192" fontId="0" fillId="0" borderId="1" xfId="2" applyNumberFormat="1" applyFont="1" applyBorder="1"/>
    <xf numFmtId="0" fontId="17" fillId="93" borderId="0" xfId="0" applyFont="1" applyFill="1" applyAlignment="1">
      <alignment horizontal="center"/>
    </xf>
    <xf numFmtId="0" fontId="0" fillId="93" borderId="0" xfId="0" applyFill="1" applyAlignment="1">
      <alignment horizontal="center"/>
    </xf>
    <xf numFmtId="0" fontId="17" fillId="93" borderId="1" xfId="0" applyFont="1" applyFill="1" applyBorder="1" applyAlignment="1">
      <alignment horizontal="centerContinuous"/>
    </xf>
    <xf numFmtId="10" fontId="0" fillId="0" borderId="2" xfId="1" applyNumberFormat="1" applyFont="1" applyBorder="1"/>
    <xf numFmtId="164" fontId="0" fillId="0" borderId="2" xfId="0" applyNumberFormat="1" applyBorder="1"/>
    <xf numFmtId="192" fontId="0" fillId="0" borderId="2" xfId="2" applyNumberFormat="1" applyFont="1" applyBorder="1"/>
    <xf numFmtId="164" fontId="0" fillId="0" borderId="1" xfId="0" applyNumberFormat="1" applyBorder="1"/>
    <xf numFmtId="0" fontId="222" fillId="96" borderId="26" xfId="0" applyFont="1" applyFill="1" applyBorder="1" applyAlignment="1">
      <alignment horizontal="right"/>
    </xf>
    <xf numFmtId="0" fontId="222" fillId="96" borderId="49" xfId="0" applyFont="1" applyFill="1" applyBorder="1" applyAlignment="1">
      <alignment horizontal="left"/>
    </xf>
    <xf numFmtId="0" fontId="222" fillId="96" borderId="2" xfId="0" applyFont="1" applyFill="1" applyBorder="1" applyAlignment="1">
      <alignment horizontal="right"/>
    </xf>
    <xf numFmtId="0" fontId="222" fillId="96" borderId="50" xfId="0" applyFont="1" applyFill="1" applyBorder="1" applyAlignment="1">
      <alignment horizontal="left"/>
    </xf>
    <xf numFmtId="0" fontId="222" fillId="96" borderId="1" xfId="0" applyFont="1" applyFill="1" applyBorder="1" applyAlignment="1">
      <alignment horizontal="right"/>
    </xf>
    <xf numFmtId="0" fontId="222" fillId="96" borderId="51" xfId="0" applyFont="1" applyFill="1" applyBorder="1" applyAlignment="1">
      <alignment horizontal="left"/>
    </xf>
    <xf numFmtId="10" fontId="18" fillId="0" borderId="0" xfId="1" applyNumberFormat="1" applyFont="1"/>
    <xf numFmtId="164" fontId="18" fillId="0" borderId="0" xfId="3242" applyNumberFormat="1" applyFont="1"/>
    <xf numFmtId="169" fontId="18" fillId="0" borderId="0" xfId="62025"/>
    <xf numFmtId="164" fontId="212" fillId="0" borderId="0" xfId="3242" applyNumberFormat="1" applyFont="1"/>
    <xf numFmtId="169" fontId="212" fillId="0" borderId="0" xfId="62025" applyFont="1"/>
    <xf numFmtId="0" fontId="0" fillId="97" borderId="2" xfId="0" applyFill="1" applyBorder="1" applyAlignment="1">
      <alignment horizontal="center"/>
    </xf>
    <xf numFmtId="0" fontId="0" fillId="97" borderId="2" xfId="0" applyFill="1" applyBorder="1"/>
    <xf numFmtId="10" fontId="18" fillId="97" borderId="2" xfId="1" applyNumberFormat="1" applyFont="1" applyFill="1" applyBorder="1"/>
    <xf numFmtId="164" fontId="212" fillId="97" borderId="2" xfId="3242" applyNumberFormat="1" applyFont="1" applyFill="1" applyBorder="1"/>
    <xf numFmtId="169" fontId="18" fillId="97" borderId="2" xfId="62025" applyFill="1" applyBorder="1"/>
    <xf numFmtId="0" fontId="0" fillId="97" borderId="1" xfId="0" applyFill="1" applyBorder="1" applyAlignment="1">
      <alignment horizontal="center"/>
    </xf>
    <xf numFmtId="0" fontId="0" fillId="97" borderId="1" xfId="0" applyFill="1" applyBorder="1"/>
    <xf numFmtId="10" fontId="18" fillId="97" borderId="1" xfId="1" applyNumberFormat="1" applyFont="1" applyFill="1" applyBorder="1"/>
    <xf numFmtId="164" fontId="212" fillId="97" borderId="1" xfId="3242" applyNumberFormat="1" applyFont="1" applyFill="1" applyBorder="1"/>
    <xf numFmtId="169" fontId="18" fillId="97" borderId="1" xfId="62025" applyFill="1" applyBorder="1"/>
    <xf numFmtId="164" fontId="17" fillId="0" borderId="0" xfId="3242" applyNumberFormat="1" applyFont="1"/>
    <xf numFmtId="164" fontId="17" fillId="0" borderId="0" xfId="3242" applyNumberFormat="1" applyFont="1" applyFill="1"/>
    <xf numFmtId="169" fontId="17" fillId="0" borderId="0" xfId="62025" applyFont="1"/>
    <xf numFmtId="169" fontId="222" fillId="96" borderId="2" xfId="62025" applyFont="1" applyFill="1" applyBorder="1" applyAlignment="1">
      <alignment horizontal="right"/>
    </xf>
    <xf numFmtId="169" fontId="222" fillId="96" borderId="50" xfId="62025" applyFont="1" applyFill="1" applyBorder="1" applyAlignment="1">
      <alignment horizontal="left"/>
    </xf>
    <xf numFmtId="192" fontId="0" fillId="0" borderId="26" xfId="2" applyNumberFormat="1" applyFont="1" applyBorder="1"/>
    <xf numFmtId="0" fontId="18" fillId="0" borderId="0" xfId="5126" applyFont="1" applyAlignment="1">
      <alignment horizontal="center"/>
    </xf>
    <xf numFmtId="49" fontId="18" fillId="0" borderId="0" xfId="5126" applyNumberFormat="1" applyFont="1" applyAlignment="1">
      <alignment horizontal="center"/>
    </xf>
    <xf numFmtId="0" fontId="88" fillId="0" borderId="26" xfId="5126" applyFont="1" applyBorder="1" applyAlignment="1">
      <alignment horizontal="center" wrapText="1"/>
    </xf>
    <xf numFmtId="0" fontId="25" fillId="0" borderId="0" xfId="8" applyFont="1" applyAlignment="1">
      <alignment horizontal="center"/>
    </xf>
    <xf numFmtId="0" fontId="18" fillId="0" borderId="0" xfId="14315" applyFont="1" applyAlignment="1">
      <alignment horizontal="center"/>
    </xf>
    <xf numFmtId="49" fontId="18" fillId="0" borderId="0" xfId="14315" applyNumberFormat="1" applyFont="1" applyAlignment="1">
      <alignment horizontal="center"/>
    </xf>
    <xf numFmtId="0" fontId="18" fillId="0" borderId="0" xfId="4614" applyAlignment="1">
      <alignment horizontal="center"/>
    </xf>
    <xf numFmtId="49" fontId="18" fillId="0" borderId="0" xfId="4614" applyNumberFormat="1" applyAlignment="1">
      <alignment horizontal="center"/>
    </xf>
    <xf numFmtId="49" fontId="18" fillId="0" borderId="0" xfId="0" applyNumberFormat="1" applyFont="1" applyAlignment="1">
      <alignment horizontal="center"/>
    </xf>
    <xf numFmtId="0" fontId="18"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210" fillId="0" borderId="0" xfId="0" quotePrefix="1" applyFont="1" applyAlignment="1">
      <alignment horizontal="center"/>
    </xf>
    <xf numFmtId="0" fontId="210" fillId="0" borderId="2" xfId="0" applyFont="1" applyBorder="1" applyAlignment="1">
      <alignment horizontal="center"/>
    </xf>
    <xf numFmtId="165" fontId="174" fillId="0" borderId="0" xfId="57233" applyNumberFormat="1" applyFont="1" applyAlignment="1">
      <alignment horizontal="center"/>
    </xf>
    <xf numFmtId="37" fontId="25" fillId="0" borderId="0" xfId="14419" applyFont="1" applyAlignment="1">
      <alignment horizontal="center"/>
    </xf>
  </cellXfs>
  <cellStyles count="62026">
    <cellStyle name="_x0013_" xfId="14510" xr:uid="{00000000-0005-0000-0000-000000000000}"/>
    <cellStyle name="%" xfId="14316" xr:uid="{00000000-0005-0000-0000-000001000000}"/>
    <cellStyle name="_Ebill Paper Bill ARC Recovery" xfId="14317" xr:uid="{00000000-0005-0000-0000-000002000000}"/>
    <cellStyle name="_MTC Resource Unit Baseline by state 050920 v2" xfId="14318" xr:uid="{00000000-0005-0000-0000-000003000000}"/>
    <cellStyle name="_Row1" xfId="10" xr:uid="{00000000-0005-0000-0000-000004000000}"/>
    <cellStyle name="_Row1 2" xfId="11" xr:uid="{00000000-0005-0000-0000-000005000000}"/>
    <cellStyle name="_Row1 3" xfId="14511" xr:uid="{00000000-0005-0000-0000-000006000000}"/>
    <cellStyle name="_Term for Change of Control" xfId="14319" xr:uid="{00000000-0005-0000-0000-000007000000}"/>
    <cellStyle name="_Term for Convenience" xfId="14320" xr:uid="{00000000-0005-0000-0000-000008000000}"/>
    <cellStyle name="_Transformation Projects Cap vs Exp Master" xfId="14321" xr:uid="{00000000-0005-0000-0000-000009000000}"/>
    <cellStyle name="=C:\WINNT\SYSTEM32\COMMAND.COM" xfId="12" xr:uid="{00000000-0005-0000-0000-00000A000000}"/>
    <cellStyle name="=C:\WINNT\SYSTEM32\COMMAND.COM 2" xfId="13" xr:uid="{00000000-0005-0000-0000-00000B000000}"/>
    <cellStyle name="=C:\WINNT\SYSTEM32\COMMAND.COM 2 2" xfId="8681" xr:uid="{00000000-0005-0000-0000-00000C000000}"/>
    <cellStyle name="=C:\WINNT\SYSTEM32\COMMAND.COM 3" xfId="8682" xr:uid="{00000000-0005-0000-0000-00000D000000}"/>
    <cellStyle name="=C:\WINNT35\SYSTEM32\COMMAND.COM" xfId="8683" xr:uid="{00000000-0005-0000-0000-00000E000000}"/>
    <cellStyle name="20% - Accent1 10" xfId="14" xr:uid="{00000000-0005-0000-0000-00000F000000}"/>
    <cellStyle name="20% - Accent1 10 2" xfId="15" xr:uid="{00000000-0005-0000-0000-000010000000}"/>
    <cellStyle name="20% - Accent1 10 2 2" xfId="16" xr:uid="{00000000-0005-0000-0000-000011000000}"/>
    <cellStyle name="20% - Accent1 10 3" xfId="17" xr:uid="{00000000-0005-0000-0000-000012000000}"/>
    <cellStyle name="20% - Accent1 10 4" xfId="13511" xr:uid="{00000000-0005-0000-0000-000013000000}"/>
    <cellStyle name="20% - Accent1 11" xfId="18" xr:uid="{00000000-0005-0000-0000-000014000000}"/>
    <cellStyle name="20% - Accent1 11 2" xfId="19" xr:uid="{00000000-0005-0000-0000-000015000000}"/>
    <cellStyle name="20% - Accent1 11 2 2" xfId="20" xr:uid="{00000000-0005-0000-0000-000016000000}"/>
    <cellStyle name="20% - Accent1 11 3" xfId="21" xr:uid="{00000000-0005-0000-0000-000017000000}"/>
    <cellStyle name="20% - Accent1 11 4" xfId="13512" xr:uid="{00000000-0005-0000-0000-000018000000}"/>
    <cellStyle name="20% - Accent1 12" xfId="22" xr:uid="{00000000-0005-0000-0000-000019000000}"/>
    <cellStyle name="20% - Accent1 12 2" xfId="23" xr:uid="{00000000-0005-0000-0000-00001A000000}"/>
    <cellStyle name="20% - Accent1 12 3" xfId="13513" xr:uid="{00000000-0005-0000-0000-00001B000000}"/>
    <cellStyle name="20% - Accent1 13" xfId="24" xr:uid="{00000000-0005-0000-0000-00001C000000}"/>
    <cellStyle name="20% - Accent1 13 2" xfId="13514" xr:uid="{00000000-0005-0000-0000-00001D000000}"/>
    <cellStyle name="20% - Accent1 14" xfId="8684" xr:uid="{00000000-0005-0000-0000-00001E000000}"/>
    <cellStyle name="20% - Accent1 15" xfId="8685" xr:uid="{00000000-0005-0000-0000-00001F000000}"/>
    <cellStyle name="20% - Accent1 16" xfId="8686" xr:uid="{00000000-0005-0000-0000-000020000000}"/>
    <cellStyle name="20% - Accent1 17" xfId="8687" xr:uid="{00000000-0005-0000-0000-000021000000}"/>
    <cellStyle name="20% - Accent1 17 2" xfId="14166" xr:uid="{00000000-0005-0000-0000-000022000000}"/>
    <cellStyle name="20% - Accent1 18" xfId="8688" xr:uid="{00000000-0005-0000-0000-000023000000}"/>
    <cellStyle name="20% - Accent1 19" xfId="8689" xr:uid="{00000000-0005-0000-0000-000024000000}"/>
    <cellStyle name="20% - Accent1 2" xfId="25" xr:uid="{00000000-0005-0000-0000-000025000000}"/>
    <cellStyle name="20% - Accent1 2 2" xfId="26" xr:uid="{00000000-0005-0000-0000-000026000000}"/>
    <cellStyle name="20% - Accent1 2 2 2" xfId="27" xr:uid="{00000000-0005-0000-0000-000027000000}"/>
    <cellStyle name="20% - Accent1 2 2 2 2" xfId="28" xr:uid="{00000000-0005-0000-0000-000028000000}"/>
    <cellStyle name="20% - Accent1 2 2 2 2 2" xfId="29" xr:uid="{00000000-0005-0000-0000-000029000000}"/>
    <cellStyle name="20% - Accent1 2 2 2 2 2 2" xfId="30" xr:uid="{00000000-0005-0000-0000-00002A000000}"/>
    <cellStyle name="20% - Accent1 2 2 2 2 2 2 2" xfId="31" xr:uid="{00000000-0005-0000-0000-00002B000000}"/>
    <cellStyle name="20% - Accent1 2 2 2 2 2 3" xfId="32" xr:uid="{00000000-0005-0000-0000-00002C000000}"/>
    <cellStyle name="20% - Accent1 2 2 2 2 3" xfId="33" xr:uid="{00000000-0005-0000-0000-00002D000000}"/>
    <cellStyle name="20% - Accent1 2 2 2 2 3 2" xfId="34" xr:uid="{00000000-0005-0000-0000-00002E000000}"/>
    <cellStyle name="20% - Accent1 2 2 2 2 4" xfId="35" xr:uid="{00000000-0005-0000-0000-00002F000000}"/>
    <cellStyle name="20% - Accent1 2 2 2 2 5" xfId="14167" xr:uid="{00000000-0005-0000-0000-000030000000}"/>
    <cellStyle name="20% - Accent1 2 2 2 3" xfId="36" xr:uid="{00000000-0005-0000-0000-000031000000}"/>
    <cellStyle name="20% - Accent1 2 2 2 3 2" xfId="37" xr:uid="{00000000-0005-0000-0000-000032000000}"/>
    <cellStyle name="20% - Accent1 2 2 2 3 2 2" xfId="38" xr:uid="{00000000-0005-0000-0000-000033000000}"/>
    <cellStyle name="20% - Accent1 2 2 2 3 3" xfId="39" xr:uid="{00000000-0005-0000-0000-000034000000}"/>
    <cellStyle name="20% - Accent1 2 2 2 4" xfId="40" xr:uid="{00000000-0005-0000-0000-000035000000}"/>
    <cellStyle name="20% - Accent1 2 2 2 4 2" xfId="41" xr:uid="{00000000-0005-0000-0000-000036000000}"/>
    <cellStyle name="20% - Accent1 2 2 2 5" xfId="42" xr:uid="{00000000-0005-0000-0000-000037000000}"/>
    <cellStyle name="20% - Accent1 2 2 2 6" xfId="13837" xr:uid="{00000000-0005-0000-0000-000038000000}"/>
    <cellStyle name="20% - Accent1 2 2 3" xfId="43" xr:uid="{00000000-0005-0000-0000-000039000000}"/>
    <cellStyle name="20% - Accent1 2 2 3 2" xfId="44" xr:uid="{00000000-0005-0000-0000-00003A000000}"/>
    <cellStyle name="20% - Accent1 2 2 3 2 2" xfId="45" xr:uid="{00000000-0005-0000-0000-00003B000000}"/>
    <cellStyle name="20% - Accent1 2 2 3 2 2 2" xfId="46" xr:uid="{00000000-0005-0000-0000-00003C000000}"/>
    <cellStyle name="20% - Accent1 2 2 3 2 3" xfId="47" xr:uid="{00000000-0005-0000-0000-00003D000000}"/>
    <cellStyle name="20% - Accent1 2 2 3 3" xfId="48" xr:uid="{00000000-0005-0000-0000-00003E000000}"/>
    <cellStyle name="20% - Accent1 2 2 3 3 2" xfId="49" xr:uid="{00000000-0005-0000-0000-00003F000000}"/>
    <cellStyle name="20% - Accent1 2 2 3 4" xfId="50" xr:uid="{00000000-0005-0000-0000-000040000000}"/>
    <cellStyle name="20% - Accent1 2 2 3 5" xfId="13838" xr:uid="{00000000-0005-0000-0000-000041000000}"/>
    <cellStyle name="20% - Accent1 2 2 4" xfId="51" xr:uid="{00000000-0005-0000-0000-000042000000}"/>
    <cellStyle name="20% - Accent1 2 2 4 2" xfId="52" xr:uid="{00000000-0005-0000-0000-000043000000}"/>
    <cellStyle name="20% - Accent1 2 2 4 2 2" xfId="53" xr:uid="{00000000-0005-0000-0000-000044000000}"/>
    <cellStyle name="20% - Accent1 2 2 4 3" xfId="54" xr:uid="{00000000-0005-0000-0000-000045000000}"/>
    <cellStyle name="20% - Accent1 2 2 5" xfId="55" xr:uid="{00000000-0005-0000-0000-000046000000}"/>
    <cellStyle name="20% - Accent1 2 2 5 2" xfId="56" xr:uid="{00000000-0005-0000-0000-000047000000}"/>
    <cellStyle name="20% - Accent1 2 2 6" xfId="57" xr:uid="{00000000-0005-0000-0000-000048000000}"/>
    <cellStyle name="20% - Accent1 2 2 7" xfId="13817" xr:uid="{00000000-0005-0000-0000-000049000000}"/>
    <cellStyle name="20% - Accent1 2 3" xfId="58" xr:uid="{00000000-0005-0000-0000-00004A000000}"/>
    <cellStyle name="20% - Accent1 2 3 2" xfId="59" xr:uid="{00000000-0005-0000-0000-00004B000000}"/>
    <cellStyle name="20% - Accent1 2 3 2 2" xfId="60" xr:uid="{00000000-0005-0000-0000-00004C000000}"/>
    <cellStyle name="20% - Accent1 2 3 2 2 2" xfId="61" xr:uid="{00000000-0005-0000-0000-00004D000000}"/>
    <cellStyle name="20% - Accent1 2 3 2 2 2 2" xfId="62" xr:uid="{00000000-0005-0000-0000-00004E000000}"/>
    <cellStyle name="20% - Accent1 2 3 2 2 3" xfId="63" xr:uid="{00000000-0005-0000-0000-00004F000000}"/>
    <cellStyle name="20% - Accent1 2 3 2 3" xfId="64" xr:uid="{00000000-0005-0000-0000-000050000000}"/>
    <cellStyle name="20% - Accent1 2 3 2 3 2" xfId="65" xr:uid="{00000000-0005-0000-0000-000051000000}"/>
    <cellStyle name="20% - Accent1 2 3 2 4" xfId="66" xr:uid="{00000000-0005-0000-0000-000052000000}"/>
    <cellStyle name="20% - Accent1 2 3 3" xfId="67" xr:uid="{00000000-0005-0000-0000-000053000000}"/>
    <cellStyle name="20% - Accent1 2 3 3 2" xfId="68" xr:uid="{00000000-0005-0000-0000-000054000000}"/>
    <cellStyle name="20% - Accent1 2 3 3 2 2" xfId="69" xr:uid="{00000000-0005-0000-0000-000055000000}"/>
    <cellStyle name="20% - Accent1 2 3 3 3" xfId="70" xr:uid="{00000000-0005-0000-0000-000056000000}"/>
    <cellStyle name="20% - Accent1 2 3 4" xfId="71" xr:uid="{00000000-0005-0000-0000-000057000000}"/>
    <cellStyle name="20% - Accent1 2 3 4 2" xfId="72" xr:uid="{00000000-0005-0000-0000-000058000000}"/>
    <cellStyle name="20% - Accent1 2 3 5" xfId="73" xr:uid="{00000000-0005-0000-0000-000059000000}"/>
    <cellStyle name="20% - Accent1 2 3 6" xfId="13839" xr:uid="{00000000-0005-0000-0000-00005A000000}"/>
    <cellStyle name="20% - Accent1 2 4" xfId="74" xr:uid="{00000000-0005-0000-0000-00005B000000}"/>
    <cellStyle name="20% - Accent1 2 4 2" xfId="75" xr:uid="{00000000-0005-0000-0000-00005C000000}"/>
    <cellStyle name="20% - Accent1 2 4 2 2" xfId="76" xr:uid="{00000000-0005-0000-0000-00005D000000}"/>
    <cellStyle name="20% - Accent1 2 4 2 2 2" xfId="77" xr:uid="{00000000-0005-0000-0000-00005E000000}"/>
    <cellStyle name="20% - Accent1 2 4 2 3" xfId="78" xr:uid="{00000000-0005-0000-0000-00005F000000}"/>
    <cellStyle name="20% - Accent1 2 4 3" xfId="79" xr:uid="{00000000-0005-0000-0000-000060000000}"/>
    <cellStyle name="20% - Accent1 2 4 3 2" xfId="80" xr:uid="{00000000-0005-0000-0000-000061000000}"/>
    <cellStyle name="20% - Accent1 2 4 4" xfId="81" xr:uid="{00000000-0005-0000-0000-000062000000}"/>
    <cellStyle name="20% - Accent1 2 4 5" xfId="13840" xr:uid="{00000000-0005-0000-0000-000063000000}"/>
    <cellStyle name="20% - Accent1 2 5" xfId="82" xr:uid="{00000000-0005-0000-0000-000064000000}"/>
    <cellStyle name="20% - Accent1 2 5 2" xfId="83" xr:uid="{00000000-0005-0000-0000-000065000000}"/>
    <cellStyle name="20% - Accent1 2 5 2 2" xfId="84" xr:uid="{00000000-0005-0000-0000-000066000000}"/>
    <cellStyle name="20% - Accent1 2 5 3" xfId="85" xr:uid="{00000000-0005-0000-0000-000067000000}"/>
    <cellStyle name="20% - Accent1 2 5 4" xfId="13841" xr:uid="{00000000-0005-0000-0000-000068000000}"/>
    <cellStyle name="20% - Accent1 2 6" xfId="86" xr:uid="{00000000-0005-0000-0000-000069000000}"/>
    <cellStyle name="20% - Accent1 2 6 2" xfId="87" xr:uid="{00000000-0005-0000-0000-00006A000000}"/>
    <cellStyle name="20% - Accent1 2 6 3" xfId="13842" xr:uid="{00000000-0005-0000-0000-00006B000000}"/>
    <cellStyle name="20% - Accent1 2 7" xfId="88" xr:uid="{00000000-0005-0000-0000-00006C000000}"/>
    <cellStyle name="20% - Accent1 2 8" xfId="89" xr:uid="{00000000-0005-0000-0000-00006D000000}"/>
    <cellStyle name="20% - Accent1 2 9" xfId="13515" xr:uid="{00000000-0005-0000-0000-00006E000000}"/>
    <cellStyle name="20% - Accent1 20" xfId="8690" xr:uid="{00000000-0005-0000-0000-00006F000000}"/>
    <cellStyle name="20% - Accent1 21" xfId="8691" xr:uid="{00000000-0005-0000-0000-000070000000}"/>
    <cellStyle name="20% - Accent1 22" xfId="14486" xr:uid="{00000000-0005-0000-0000-000071000000}"/>
    <cellStyle name="20% - Accent1 3" xfId="90" xr:uid="{00000000-0005-0000-0000-000072000000}"/>
    <cellStyle name="20% - Accent1 3 2" xfId="91" xr:uid="{00000000-0005-0000-0000-000073000000}"/>
    <cellStyle name="20% - Accent1 3 2 2" xfId="92" xr:uid="{00000000-0005-0000-0000-000074000000}"/>
    <cellStyle name="20% - Accent1 3 2 2 2" xfId="93" xr:uid="{00000000-0005-0000-0000-000075000000}"/>
    <cellStyle name="20% - Accent1 3 2 2 2 2" xfId="94" xr:uid="{00000000-0005-0000-0000-000076000000}"/>
    <cellStyle name="20% - Accent1 3 2 2 2 2 2" xfId="95" xr:uid="{00000000-0005-0000-0000-000077000000}"/>
    <cellStyle name="20% - Accent1 3 2 2 2 2 2 2" xfId="96" xr:uid="{00000000-0005-0000-0000-000078000000}"/>
    <cellStyle name="20% - Accent1 3 2 2 2 2 3" xfId="97" xr:uid="{00000000-0005-0000-0000-000079000000}"/>
    <cellStyle name="20% - Accent1 3 2 2 2 3" xfId="98" xr:uid="{00000000-0005-0000-0000-00007A000000}"/>
    <cellStyle name="20% - Accent1 3 2 2 2 3 2" xfId="99" xr:uid="{00000000-0005-0000-0000-00007B000000}"/>
    <cellStyle name="20% - Accent1 3 2 2 2 4" xfId="100" xr:uid="{00000000-0005-0000-0000-00007C000000}"/>
    <cellStyle name="20% - Accent1 3 2 2 2 5" xfId="14512" xr:uid="{00000000-0005-0000-0000-00007D000000}"/>
    <cellStyle name="20% - Accent1 3 2 2 3" xfId="101" xr:uid="{00000000-0005-0000-0000-00007E000000}"/>
    <cellStyle name="20% - Accent1 3 2 2 3 2" xfId="102" xr:uid="{00000000-0005-0000-0000-00007F000000}"/>
    <cellStyle name="20% - Accent1 3 2 2 3 2 2" xfId="103" xr:uid="{00000000-0005-0000-0000-000080000000}"/>
    <cellStyle name="20% - Accent1 3 2 2 3 3" xfId="104" xr:uid="{00000000-0005-0000-0000-000081000000}"/>
    <cellStyle name="20% - Accent1 3 2 2 4" xfId="105" xr:uid="{00000000-0005-0000-0000-000082000000}"/>
    <cellStyle name="20% - Accent1 3 2 2 4 2" xfId="106" xr:uid="{00000000-0005-0000-0000-000083000000}"/>
    <cellStyle name="20% - Accent1 3 2 2 5" xfId="107" xr:uid="{00000000-0005-0000-0000-000084000000}"/>
    <cellStyle name="20% - Accent1 3 2 2 6" xfId="13844" xr:uid="{00000000-0005-0000-0000-000085000000}"/>
    <cellStyle name="20% - Accent1 3 2 3" xfId="108" xr:uid="{00000000-0005-0000-0000-000086000000}"/>
    <cellStyle name="20% - Accent1 3 2 3 2" xfId="109" xr:uid="{00000000-0005-0000-0000-000087000000}"/>
    <cellStyle name="20% - Accent1 3 2 3 2 2" xfId="110" xr:uid="{00000000-0005-0000-0000-000088000000}"/>
    <cellStyle name="20% - Accent1 3 2 3 2 2 2" xfId="111" xr:uid="{00000000-0005-0000-0000-000089000000}"/>
    <cellStyle name="20% - Accent1 3 2 3 2 3" xfId="112" xr:uid="{00000000-0005-0000-0000-00008A000000}"/>
    <cellStyle name="20% - Accent1 3 2 3 3" xfId="113" xr:uid="{00000000-0005-0000-0000-00008B000000}"/>
    <cellStyle name="20% - Accent1 3 2 3 3 2" xfId="114" xr:uid="{00000000-0005-0000-0000-00008C000000}"/>
    <cellStyle name="20% - Accent1 3 2 3 4" xfId="115" xr:uid="{00000000-0005-0000-0000-00008D000000}"/>
    <cellStyle name="20% - Accent1 3 2 3 5" xfId="14513" xr:uid="{00000000-0005-0000-0000-00008E000000}"/>
    <cellStyle name="20% - Accent1 3 2 4" xfId="116" xr:uid="{00000000-0005-0000-0000-00008F000000}"/>
    <cellStyle name="20% - Accent1 3 2 4 2" xfId="117" xr:uid="{00000000-0005-0000-0000-000090000000}"/>
    <cellStyle name="20% - Accent1 3 2 4 2 2" xfId="118" xr:uid="{00000000-0005-0000-0000-000091000000}"/>
    <cellStyle name="20% - Accent1 3 2 4 3" xfId="119" xr:uid="{00000000-0005-0000-0000-000092000000}"/>
    <cellStyle name="20% - Accent1 3 2 5" xfId="120" xr:uid="{00000000-0005-0000-0000-000093000000}"/>
    <cellStyle name="20% - Accent1 3 2 5 2" xfId="121" xr:uid="{00000000-0005-0000-0000-000094000000}"/>
    <cellStyle name="20% - Accent1 3 2 6" xfId="122" xr:uid="{00000000-0005-0000-0000-000095000000}"/>
    <cellStyle name="20% - Accent1 3 2 7" xfId="13843" xr:uid="{00000000-0005-0000-0000-000096000000}"/>
    <cellStyle name="20% - Accent1 3 3" xfId="123" xr:uid="{00000000-0005-0000-0000-000097000000}"/>
    <cellStyle name="20% - Accent1 3 3 2" xfId="124" xr:uid="{00000000-0005-0000-0000-000098000000}"/>
    <cellStyle name="20% - Accent1 3 3 2 2" xfId="125" xr:uid="{00000000-0005-0000-0000-000099000000}"/>
    <cellStyle name="20% - Accent1 3 3 2 2 2" xfId="126" xr:uid="{00000000-0005-0000-0000-00009A000000}"/>
    <cellStyle name="20% - Accent1 3 3 2 2 2 2" xfId="127" xr:uid="{00000000-0005-0000-0000-00009B000000}"/>
    <cellStyle name="20% - Accent1 3 3 2 2 3" xfId="128" xr:uid="{00000000-0005-0000-0000-00009C000000}"/>
    <cellStyle name="20% - Accent1 3 3 2 3" xfId="129" xr:uid="{00000000-0005-0000-0000-00009D000000}"/>
    <cellStyle name="20% - Accent1 3 3 2 3 2" xfId="130" xr:uid="{00000000-0005-0000-0000-00009E000000}"/>
    <cellStyle name="20% - Accent1 3 3 2 4" xfId="131" xr:uid="{00000000-0005-0000-0000-00009F000000}"/>
    <cellStyle name="20% - Accent1 3 3 2 5" xfId="14514" xr:uid="{00000000-0005-0000-0000-0000A0000000}"/>
    <cellStyle name="20% - Accent1 3 3 3" xfId="132" xr:uid="{00000000-0005-0000-0000-0000A1000000}"/>
    <cellStyle name="20% - Accent1 3 3 3 2" xfId="133" xr:uid="{00000000-0005-0000-0000-0000A2000000}"/>
    <cellStyle name="20% - Accent1 3 3 3 2 2" xfId="134" xr:uid="{00000000-0005-0000-0000-0000A3000000}"/>
    <cellStyle name="20% - Accent1 3 3 3 3" xfId="135" xr:uid="{00000000-0005-0000-0000-0000A4000000}"/>
    <cellStyle name="20% - Accent1 3 3 4" xfId="136" xr:uid="{00000000-0005-0000-0000-0000A5000000}"/>
    <cellStyle name="20% - Accent1 3 3 4 2" xfId="137" xr:uid="{00000000-0005-0000-0000-0000A6000000}"/>
    <cellStyle name="20% - Accent1 3 3 5" xfId="138" xr:uid="{00000000-0005-0000-0000-0000A7000000}"/>
    <cellStyle name="20% - Accent1 3 3 6" xfId="13845" xr:uid="{00000000-0005-0000-0000-0000A8000000}"/>
    <cellStyle name="20% - Accent1 3 4" xfId="139" xr:uid="{00000000-0005-0000-0000-0000A9000000}"/>
    <cellStyle name="20% - Accent1 3 4 2" xfId="140" xr:uid="{00000000-0005-0000-0000-0000AA000000}"/>
    <cellStyle name="20% - Accent1 3 4 2 2" xfId="141" xr:uid="{00000000-0005-0000-0000-0000AB000000}"/>
    <cellStyle name="20% - Accent1 3 4 2 2 2" xfId="142" xr:uid="{00000000-0005-0000-0000-0000AC000000}"/>
    <cellStyle name="20% - Accent1 3 4 2 3" xfId="143" xr:uid="{00000000-0005-0000-0000-0000AD000000}"/>
    <cellStyle name="20% - Accent1 3 4 3" xfId="144" xr:uid="{00000000-0005-0000-0000-0000AE000000}"/>
    <cellStyle name="20% - Accent1 3 4 3 2" xfId="145" xr:uid="{00000000-0005-0000-0000-0000AF000000}"/>
    <cellStyle name="20% - Accent1 3 4 4" xfId="146" xr:uid="{00000000-0005-0000-0000-0000B0000000}"/>
    <cellStyle name="20% - Accent1 3 4 5" xfId="8692" xr:uid="{00000000-0005-0000-0000-0000B1000000}"/>
    <cellStyle name="20% - Accent1 3 5" xfId="147" xr:uid="{00000000-0005-0000-0000-0000B2000000}"/>
    <cellStyle name="20% - Accent1 3 5 2" xfId="148" xr:uid="{00000000-0005-0000-0000-0000B3000000}"/>
    <cellStyle name="20% - Accent1 3 5 2 2" xfId="149" xr:uid="{00000000-0005-0000-0000-0000B4000000}"/>
    <cellStyle name="20% - Accent1 3 5 3" xfId="150" xr:uid="{00000000-0005-0000-0000-0000B5000000}"/>
    <cellStyle name="20% - Accent1 3 6" xfId="151" xr:uid="{00000000-0005-0000-0000-0000B6000000}"/>
    <cellStyle name="20% - Accent1 3 6 2" xfId="152" xr:uid="{00000000-0005-0000-0000-0000B7000000}"/>
    <cellStyle name="20% - Accent1 3 7" xfId="153" xr:uid="{00000000-0005-0000-0000-0000B8000000}"/>
    <cellStyle name="20% - Accent1 3 8" xfId="154" xr:uid="{00000000-0005-0000-0000-0000B9000000}"/>
    <cellStyle name="20% - Accent1 3 9" xfId="13516" xr:uid="{00000000-0005-0000-0000-0000BA000000}"/>
    <cellStyle name="20% - Accent1 4" xfId="155" xr:uid="{00000000-0005-0000-0000-0000BB000000}"/>
    <cellStyle name="20% - Accent1 4 10" xfId="14515" xr:uid="{00000000-0005-0000-0000-0000BC000000}"/>
    <cellStyle name="20% - Accent1 4 10 2" xfId="14516" xr:uid="{00000000-0005-0000-0000-0000BD000000}"/>
    <cellStyle name="20% - Accent1 4 10 2 2" xfId="14517" xr:uid="{00000000-0005-0000-0000-0000BE000000}"/>
    <cellStyle name="20% - Accent1 4 10 2 3" xfId="14518" xr:uid="{00000000-0005-0000-0000-0000BF000000}"/>
    <cellStyle name="20% - Accent1 4 10 3" xfId="14519" xr:uid="{00000000-0005-0000-0000-0000C0000000}"/>
    <cellStyle name="20% - Accent1 4 10 3 2" xfId="14520" xr:uid="{00000000-0005-0000-0000-0000C1000000}"/>
    <cellStyle name="20% - Accent1 4 10 4" xfId="14521" xr:uid="{00000000-0005-0000-0000-0000C2000000}"/>
    <cellStyle name="20% - Accent1 4 10 5" xfId="14522" xr:uid="{00000000-0005-0000-0000-0000C3000000}"/>
    <cellStyle name="20% - Accent1 4 11" xfId="14523" xr:uid="{00000000-0005-0000-0000-0000C4000000}"/>
    <cellStyle name="20% - Accent1 4 11 2" xfId="14524" xr:uid="{00000000-0005-0000-0000-0000C5000000}"/>
    <cellStyle name="20% - Accent1 4 11 3" xfId="14525" xr:uid="{00000000-0005-0000-0000-0000C6000000}"/>
    <cellStyle name="20% - Accent1 4 12" xfId="14526" xr:uid="{00000000-0005-0000-0000-0000C7000000}"/>
    <cellStyle name="20% - Accent1 4 12 2" xfId="14527" xr:uid="{00000000-0005-0000-0000-0000C8000000}"/>
    <cellStyle name="20% - Accent1 4 12 3" xfId="14528" xr:uid="{00000000-0005-0000-0000-0000C9000000}"/>
    <cellStyle name="20% - Accent1 4 13" xfId="14529" xr:uid="{00000000-0005-0000-0000-0000CA000000}"/>
    <cellStyle name="20% - Accent1 4 13 2" xfId="14530" xr:uid="{00000000-0005-0000-0000-0000CB000000}"/>
    <cellStyle name="20% - Accent1 4 14" xfId="14531" xr:uid="{00000000-0005-0000-0000-0000CC000000}"/>
    <cellStyle name="20% - Accent1 4 15" xfId="14532" xr:uid="{00000000-0005-0000-0000-0000CD000000}"/>
    <cellStyle name="20% - Accent1 4 16" xfId="14533" xr:uid="{00000000-0005-0000-0000-0000CE000000}"/>
    <cellStyle name="20% - Accent1 4 2" xfId="156" xr:uid="{00000000-0005-0000-0000-0000CF000000}"/>
    <cellStyle name="20% - Accent1 4 2 10" xfId="14534" xr:uid="{00000000-0005-0000-0000-0000D0000000}"/>
    <cellStyle name="20% - Accent1 4 2 10 2" xfId="14535" xr:uid="{00000000-0005-0000-0000-0000D1000000}"/>
    <cellStyle name="20% - Accent1 4 2 10 3" xfId="14536" xr:uid="{00000000-0005-0000-0000-0000D2000000}"/>
    <cellStyle name="20% - Accent1 4 2 11" xfId="14537" xr:uid="{00000000-0005-0000-0000-0000D3000000}"/>
    <cellStyle name="20% - Accent1 4 2 11 2" xfId="14538" xr:uid="{00000000-0005-0000-0000-0000D4000000}"/>
    <cellStyle name="20% - Accent1 4 2 11 3" xfId="14539" xr:uid="{00000000-0005-0000-0000-0000D5000000}"/>
    <cellStyle name="20% - Accent1 4 2 12" xfId="14540" xr:uid="{00000000-0005-0000-0000-0000D6000000}"/>
    <cellStyle name="20% - Accent1 4 2 12 2" xfId="14541" xr:uid="{00000000-0005-0000-0000-0000D7000000}"/>
    <cellStyle name="20% - Accent1 4 2 13" xfId="14542" xr:uid="{00000000-0005-0000-0000-0000D8000000}"/>
    <cellStyle name="20% - Accent1 4 2 14" xfId="14543" xr:uid="{00000000-0005-0000-0000-0000D9000000}"/>
    <cellStyle name="20% - Accent1 4 2 15" xfId="14544" xr:uid="{00000000-0005-0000-0000-0000DA000000}"/>
    <cellStyle name="20% - Accent1 4 2 2" xfId="157" xr:uid="{00000000-0005-0000-0000-0000DB000000}"/>
    <cellStyle name="20% - Accent1 4 2 2 10" xfId="14545" xr:uid="{00000000-0005-0000-0000-0000DC000000}"/>
    <cellStyle name="20% - Accent1 4 2 2 10 2" xfId="14546" xr:uid="{00000000-0005-0000-0000-0000DD000000}"/>
    <cellStyle name="20% - Accent1 4 2 2 10 3" xfId="14547" xr:uid="{00000000-0005-0000-0000-0000DE000000}"/>
    <cellStyle name="20% - Accent1 4 2 2 11" xfId="14548" xr:uid="{00000000-0005-0000-0000-0000DF000000}"/>
    <cellStyle name="20% - Accent1 4 2 2 11 2" xfId="14549" xr:uid="{00000000-0005-0000-0000-0000E0000000}"/>
    <cellStyle name="20% - Accent1 4 2 2 12" xfId="14550" xr:uid="{00000000-0005-0000-0000-0000E1000000}"/>
    <cellStyle name="20% - Accent1 4 2 2 13" xfId="14551" xr:uid="{00000000-0005-0000-0000-0000E2000000}"/>
    <cellStyle name="20% - Accent1 4 2 2 2" xfId="158" xr:uid="{00000000-0005-0000-0000-0000E3000000}"/>
    <cellStyle name="20% - Accent1 4 2 2 2 10" xfId="14552" xr:uid="{00000000-0005-0000-0000-0000E4000000}"/>
    <cellStyle name="20% - Accent1 4 2 2 2 10 2" xfId="14553" xr:uid="{00000000-0005-0000-0000-0000E5000000}"/>
    <cellStyle name="20% - Accent1 4 2 2 2 11" xfId="14554" xr:uid="{00000000-0005-0000-0000-0000E6000000}"/>
    <cellStyle name="20% - Accent1 4 2 2 2 12" xfId="14555" xr:uid="{00000000-0005-0000-0000-0000E7000000}"/>
    <cellStyle name="20% - Accent1 4 2 2 2 2" xfId="159" xr:uid="{00000000-0005-0000-0000-0000E8000000}"/>
    <cellStyle name="20% - Accent1 4 2 2 2 2 10" xfId="14556" xr:uid="{00000000-0005-0000-0000-0000E9000000}"/>
    <cellStyle name="20% - Accent1 4 2 2 2 2 2" xfId="160" xr:uid="{00000000-0005-0000-0000-0000EA000000}"/>
    <cellStyle name="20% - Accent1 4 2 2 2 2 2 2" xfId="14557" xr:uid="{00000000-0005-0000-0000-0000EB000000}"/>
    <cellStyle name="20% - Accent1 4 2 2 2 2 2 2 2" xfId="14558" xr:uid="{00000000-0005-0000-0000-0000EC000000}"/>
    <cellStyle name="20% - Accent1 4 2 2 2 2 2 2 2 2" xfId="14559" xr:uid="{00000000-0005-0000-0000-0000ED000000}"/>
    <cellStyle name="20% - Accent1 4 2 2 2 2 2 2 2 3" xfId="14560" xr:uid="{00000000-0005-0000-0000-0000EE000000}"/>
    <cellStyle name="20% - Accent1 4 2 2 2 2 2 2 3" xfId="14561" xr:uid="{00000000-0005-0000-0000-0000EF000000}"/>
    <cellStyle name="20% - Accent1 4 2 2 2 2 2 2 3 2" xfId="14562" xr:uid="{00000000-0005-0000-0000-0000F0000000}"/>
    <cellStyle name="20% - Accent1 4 2 2 2 2 2 2 3 3" xfId="14563" xr:uid="{00000000-0005-0000-0000-0000F1000000}"/>
    <cellStyle name="20% - Accent1 4 2 2 2 2 2 2 4" xfId="14564" xr:uid="{00000000-0005-0000-0000-0000F2000000}"/>
    <cellStyle name="20% - Accent1 4 2 2 2 2 2 2 4 2" xfId="14565" xr:uid="{00000000-0005-0000-0000-0000F3000000}"/>
    <cellStyle name="20% - Accent1 4 2 2 2 2 2 2 5" xfId="14566" xr:uid="{00000000-0005-0000-0000-0000F4000000}"/>
    <cellStyle name="20% - Accent1 4 2 2 2 2 2 2 6" xfId="14567" xr:uid="{00000000-0005-0000-0000-0000F5000000}"/>
    <cellStyle name="20% - Accent1 4 2 2 2 2 2 3" xfId="14568" xr:uid="{00000000-0005-0000-0000-0000F6000000}"/>
    <cellStyle name="20% - Accent1 4 2 2 2 2 2 3 2" xfId="14569" xr:uid="{00000000-0005-0000-0000-0000F7000000}"/>
    <cellStyle name="20% - Accent1 4 2 2 2 2 2 3 2 2" xfId="14570" xr:uid="{00000000-0005-0000-0000-0000F8000000}"/>
    <cellStyle name="20% - Accent1 4 2 2 2 2 2 3 2 3" xfId="14571" xr:uid="{00000000-0005-0000-0000-0000F9000000}"/>
    <cellStyle name="20% - Accent1 4 2 2 2 2 2 3 3" xfId="14572" xr:uid="{00000000-0005-0000-0000-0000FA000000}"/>
    <cellStyle name="20% - Accent1 4 2 2 2 2 2 3 3 2" xfId="14573" xr:uid="{00000000-0005-0000-0000-0000FB000000}"/>
    <cellStyle name="20% - Accent1 4 2 2 2 2 2 3 3 3" xfId="14574" xr:uid="{00000000-0005-0000-0000-0000FC000000}"/>
    <cellStyle name="20% - Accent1 4 2 2 2 2 2 3 4" xfId="14575" xr:uid="{00000000-0005-0000-0000-0000FD000000}"/>
    <cellStyle name="20% - Accent1 4 2 2 2 2 2 3 4 2" xfId="14576" xr:uid="{00000000-0005-0000-0000-0000FE000000}"/>
    <cellStyle name="20% - Accent1 4 2 2 2 2 2 3 5" xfId="14577" xr:uid="{00000000-0005-0000-0000-0000FF000000}"/>
    <cellStyle name="20% - Accent1 4 2 2 2 2 2 3 6" xfId="14578" xr:uid="{00000000-0005-0000-0000-000000010000}"/>
    <cellStyle name="20% - Accent1 4 2 2 2 2 2 4" xfId="14579" xr:uid="{00000000-0005-0000-0000-000001010000}"/>
    <cellStyle name="20% - Accent1 4 2 2 2 2 2 4 2" xfId="14580" xr:uid="{00000000-0005-0000-0000-000002010000}"/>
    <cellStyle name="20% - Accent1 4 2 2 2 2 2 4 2 2" xfId="14581" xr:uid="{00000000-0005-0000-0000-000003010000}"/>
    <cellStyle name="20% - Accent1 4 2 2 2 2 2 4 2 3" xfId="14582" xr:uid="{00000000-0005-0000-0000-000004010000}"/>
    <cellStyle name="20% - Accent1 4 2 2 2 2 2 4 3" xfId="14583" xr:uid="{00000000-0005-0000-0000-000005010000}"/>
    <cellStyle name="20% - Accent1 4 2 2 2 2 2 4 3 2" xfId="14584" xr:uid="{00000000-0005-0000-0000-000006010000}"/>
    <cellStyle name="20% - Accent1 4 2 2 2 2 2 4 4" xfId="14585" xr:uid="{00000000-0005-0000-0000-000007010000}"/>
    <cellStyle name="20% - Accent1 4 2 2 2 2 2 4 5" xfId="14586" xr:uid="{00000000-0005-0000-0000-000008010000}"/>
    <cellStyle name="20% - Accent1 4 2 2 2 2 2 5" xfId="14587" xr:uid="{00000000-0005-0000-0000-000009010000}"/>
    <cellStyle name="20% - Accent1 4 2 2 2 2 2 5 2" xfId="14588" xr:uid="{00000000-0005-0000-0000-00000A010000}"/>
    <cellStyle name="20% - Accent1 4 2 2 2 2 2 5 3" xfId="14589" xr:uid="{00000000-0005-0000-0000-00000B010000}"/>
    <cellStyle name="20% - Accent1 4 2 2 2 2 2 6" xfId="14590" xr:uid="{00000000-0005-0000-0000-00000C010000}"/>
    <cellStyle name="20% - Accent1 4 2 2 2 2 2 6 2" xfId="14591" xr:uid="{00000000-0005-0000-0000-00000D010000}"/>
    <cellStyle name="20% - Accent1 4 2 2 2 2 2 6 3" xfId="14592" xr:uid="{00000000-0005-0000-0000-00000E010000}"/>
    <cellStyle name="20% - Accent1 4 2 2 2 2 2 7" xfId="14593" xr:uid="{00000000-0005-0000-0000-00000F010000}"/>
    <cellStyle name="20% - Accent1 4 2 2 2 2 2 7 2" xfId="14594" xr:uid="{00000000-0005-0000-0000-000010010000}"/>
    <cellStyle name="20% - Accent1 4 2 2 2 2 2 8" xfId="14595" xr:uid="{00000000-0005-0000-0000-000011010000}"/>
    <cellStyle name="20% - Accent1 4 2 2 2 2 2 9" xfId="14596" xr:uid="{00000000-0005-0000-0000-000012010000}"/>
    <cellStyle name="20% - Accent1 4 2 2 2 2 3" xfId="14597" xr:uid="{00000000-0005-0000-0000-000013010000}"/>
    <cellStyle name="20% - Accent1 4 2 2 2 2 3 2" xfId="14598" xr:uid="{00000000-0005-0000-0000-000014010000}"/>
    <cellStyle name="20% - Accent1 4 2 2 2 2 3 2 2" xfId="14599" xr:uid="{00000000-0005-0000-0000-000015010000}"/>
    <cellStyle name="20% - Accent1 4 2 2 2 2 3 2 3" xfId="14600" xr:uid="{00000000-0005-0000-0000-000016010000}"/>
    <cellStyle name="20% - Accent1 4 2 2 2 2 3 3" xfId="14601" xr:uid="{00000000-0005-0000-0000-000017010000}"/>
    <cellStyle name="20% - Accent1 4 2 2 2 2 3 3 2" xfId="14602" xr:uid="{00000000-0005-0000-0000-000018010000}"/>
    <cellStyle name="20% - Accent1 4 2 2 2 2 3 3 3" xfId="14603" xr:uid="{00000000-0005-0000-0000-000019010000}"/>
    <cellStyle name="20% - Accent1 4 2 2 2 2 3 4" xfId="14604" xr:uid="{00000000-0005-0000-0000-00001A010000}"/>
    <cellStyle name="20% - Accent1 4 2 2 2 2 3 4 2" xfId="14605" xr:uid="{00000000-0005-0000-0000-00001B010000}"/>
    <cellStyle name="20% - Accent1 4 2 2 2 2 3 5" xfId="14606" xr:uid="{00000000-0005-0000-0000-00001C010000}"/>
    <cellStyle name="20% - Accent1 4 2 2 2 2 3 6" xfId="14607" xr:uid="{00000000-0005-0000-0000-00001D010000}"/>
    <cellStyle name="20% - Accent1 4 2 2 2 2 4" xfId="14608" xr:uid="{00000000-0005-0000-0000-00001E010000}"/>
    <cellStyle name="20% - Accent1 4 2 2 2 2 4 2" xfId="14609" xr:uid="{00000000-0005-0000-0000-00001F010000}"/>
    <cellStyle name="20% - Accent1 4 2 2 2 2 4 2 2" xfId="14610" xr:uid="{00000000-0005-0000-0000-000020010000}"/>
    <cellStyle name="20% - Accent1 4 2 2 2 2 4 2 3" xfId="14611" xr:uid="{00000000-0005-0000-0000-000021010000}"/>
    <cellStyle name="20% - Accent1 4 2 2 2 2 4 3" xfId="14612" xr:uid="{00000000-0005-0000-0000-000022010000}"/>
    <cellStyle name="20% - Accent1 4 2 2 2 2 4 3 2" xfId="14613" xr:uid="{00000000-0005-0000-0000-000023010000}"/>
    <cellStyle name="20% - Accent1 4 2 2 2 2 4 3 3" xfId="14614" xr:uid="{00000000-0005-0000-0000-000024010000}"/>
    <cellStyle name="20% - Accent1 4 2 2 2 2 4 4" xfId="14615" xr:uid="{00000000-0005-0000-0000-000025010000}"/>
    <cellStyle name="20% - Accent1 4 2 2 2 2 4 4 2" xfId="14616" xr:uid="{00000000-0005-0000-0000-000026010000}"/>
    <cellStyle name="20% - Accent1 4 2 2 2 2 4 5" xfId="14617" xr:uid="{00000000-0005-0000-0000-000027010000}"/>
    <cellStyle name="20% - Accent1 4 2 2 2 2 4 6" xfId="14618" xr:uid="{00000000-0005-0000-0000-000028010000}"/>
    <cellStyle name="20% - Accent1 4 2 2 2 2 5" xfId="14619" xr:uid="{00000000-0005-0000-0000-000029010000}"/>
    <cellStyle name="20% - Accent1 4 2 2 2 2 5 2" xfId="14620" xr:uid="{00000000-0005-0000-0000-00002A010000}"/>
    <cellStyle name="20% - Accent1 4 2 2 2 2 5 2 2" xfId="14621" xr:uid="{00000000-0005-0000-0000-00002B010000}"/>
    <cellStyle name="20% - Accent1 4 2 2 2 2 5 2 3" xfId="14622" xr:uid="{00000000-0005-0000-0000-00002C010000}"/>
    <cellStyle name="20% - Accent1 4 2 2 2 2 5 3" xfId="14623" xr:uid="{00000000-0005-0000-0000-00002D010000}"/>
    <cellStyle name="20% - Accent1 4 2 2 2 2 5 3 2" xfId="14624" xr:uid="{00000000-0005-0000-0000-00002E010000}"/>
    <cellStyle name="20% - Accent1 4 2 2 2 2 5 4" xfId="14625" xr:uid="{00000000-0005-0000-0000-00002F010000}"/>
    <cellStyle name="20% - Accent1 4 2 2 2 2 5 5" xfId="14626" xr:uid="{00000000-0005-0000-0000-000030010000}"/>
    <cellStyle name="20% - Accent1 4 2 2 2 2 6" xfId="14627" xr:uid="{00000000-0005-0000-0000-000031010000}"/>
    <cellStyle name="20% - Accent1 4 2 2 2 2 6 2" xfId="14628" xr:uid="{00000000-0005-0000-0000-000032010000}"/>
    <cellStyle name="20% - Accent1 4 2 2 2 2 6 3" xfId="14629" xr:uid="{00000000-0005-0000-0000-000033010000}"/>
    <cellStyle name="20% - Accent1 4 2 2 2 2 7" xfId="14630" xr:uid="{00000000-0005-0000-0000-000034010000}"/>
    <cellStyle name="20% - Accent1 4 2 2 2 2 7 2" xfId="14631" xr:uid="{00000000-0005-0000-0000-000035010000}"/>
    <cellStyle name="20% - Accent1 4 2 2 2 2 7 3" xfId="14632" xr:uid="{00000000-0005-0000-0000-000036010000}"/>
    <cellStyle name="20% - Accent1 4 2 2 2 2 8" xfId="14633" xr:uid="{00000000-0005-0000-0000-000037010000}"/>
    <cellStyle name="20% - Accent1 4 2 2 2 2 8 2" xfId="14634" xr:uid="{00000000-0005-0000-0000-000038010000}"/>
    <cellStyle name="20% - Accent1 4 2 2 2 2 9" xfId="14635" xr:uid="{00000000-0005-0000-0000-000039010000}"/>
    <cellStyle name="20% - Accent1 4 2 2 2 3" xfId="161" xr:uid="{00000000-0005-0000-0000-00003A010000}"/>
    <cellStyle name="20% - Accent1 4 2 2 2 3 2" xfId="14636" xr:uid="{00000000-0005-0000-0000-00003B010000}"/>
    <cellStyle name="20% - Accent1 4 2 2 2 3 2 2" xfId="14637" xr:uid="{00000000-0005-0000-0000-00003C010000}"/>
    <cellStyle name="20% - Accent1 4 2 2 2 3 2 2 2" xfId="14638" xr:uid="{00000000-0005-0000-0000-00003D010000}"/>
    <cellStyle name="20% - Accent1 4 2 2 2 3 2 2 3" xfId="14639" xr:uid="{00000000-0005-0000-0000-00003E010000}"/>
    <cellStyle name="20% - Accent1 4 2 2 2 3 2 3" xfId="14640" xr:uid="{00000000-0005-0000-0000-00003F010000}"/>
    <cellStyle name="20% - Accent1 4 2 2 2 3 2 3 2" xfId="14641" xr:uid="{00000000-0005-0000-0000-000040010000}"/>
    <cellStyle name="20% - Accent1 4 2 2 2 3 2 3 3" xfId="14642" xr:uid="{00000000-0005-0000-0000-000041010000}"/>
    <cellStyle name="20% - Accent1 4 2 2 2 3 2 4" xfId="14643" xr:uid="{00000000-0005-0000-0000-000042010000}"/>
    <cellStyle name="20% - Accent1 4 2 2 2 3 2 4 2" xfId="14644" xr:uid="{00000000-0005-0000-0000-000043010000}"/>
    <cellStyle name="20% - Accent1 4 2 2 2 3 2 5" xfId="14645" xr:uid="{00000000-0005-0000-0000-000044010000}"/>
    <cellStyle name="20% - Accent1 4 2 2 2 3 2 6" xfId="14646" xr:uid="{00000000-0005-0000-0000-000045010000}"/>
    <cellStyle name="20% - Accent1 4 2 2 2 3 3" xfId="14647" xr:uid="{00000000-0005-0000-0000-000046010000}"/>
    <cellStyle name="20% - Accent1 4 2 2 2 3 3 2" xfId="14648" xr:uid="{00000000-0005-0000-0000-000047010000}"/>
    <cellStyle name="20% - Accent1 4 2 2 2 3 3 2 2" xfId="14649" xr:uid="{00000000-0005-0000-0000-000048010000}"/>
    <cellStyle name="20% - Accent1 4 2 2 2 3 3 2 3" xfId="14650" xr:uid="{00000000-0005-0000-0000-000049010000}"/>
    <cellStyle name="20% - Accent1 4 2 2 2 3 3 3" xfId="14651" xr:uid="{00000000-0005-0000-0000-00004A010000}"/>
    <cellStyle name="20% - Accent1 4 2 2 2 3 3 3 2" xfId="14652" xr:uid="{00000000-0005-0000-0000-00004B010000}"/>
    <cellStyle name="20% - Accent1 4 2 2 2 3 3 3 3" xfId="14653" xr:uid="{00000000-0005-0000-0000-00004C010000}"/>
    <cellStyle name="20% - Accent1 4 2 2 2 3 3 4" xfId="14654" xr:uid="{00000000-0005-0000-0000-00004D010000}"/>
    <cellStyle name="20% - Accent1 4 2 2 2 3 3 4 2" xfId="14655" xr:uid="{00000000-0005-0000-0000-00004E010000}"/>
    <cellStyle name="20% - Accent1 4 2 2 2 3 3 5" xfId="14656" xr:uid="{00000000-0005-0000-0000-00004F010000}"/>
    <cellStyle name="20% - Accent1 4 2 2 2 3 3 6" xfId="14657" xr:uid="{00000000-0005-0000-0000-000050010000}"/>
    <cellStyle name="20% - Accent1 4 2 2 2 3 4" xfId="14658" xr:uid="{00000000-0005-0000-0000-000051010000}"/>
    <cellStyle name="20% - Accent1 4 2 2 2 3 4 2" xfId="14659" xr:uid="{00000000-0005-0000-0000-000052010000}"/>
    <cellStyle name="20% - Accent1 4 2 2 2 3 4 2 2" xfId="14660" xr:uid="{00000000-0005-0000-0000-000053010000}"/>
    <cellStyle name="20% - Accent1 4 2 2 2 3 4 2 3" xfId="14661" xr:uid="{00000000-0005-0000-0000-000054010000}"/>
    <cellStyle name="20% - Accent1 4 2 2 2 3 4 3" xfId="14662" xr:uid="{00000000-0005-0000-0000-000055010000}"/>
    <cellStyle name="20% - Accent1 4 2 2 2 3 4 3 2" xfId="14663" xr:uid="{00000000-0005-0000-0000-000056010000}"/>
    <cellStyle name="20% - Accent1 4 2 2 2 3 4 4" xfId="14664" xr:uid="{00000000-0005-0000-0000-000057010000}"/>
    <cellStyle name="20% - Accent1 4 2 2 2 3 4 5" xfId="14665" xr:uid="{00000000-0005-0000-0000-000058010000}"/>
    <cellStyle name="20% - Accent1 4 2 2 2 3 5" xfId="14666" xr:uid="{00000000-0005-0000-0000-000059010000}"/>
    <cellStyle name="20% - Accent1 4 2 2 2 3 5 2" xfId="14667" xr:uid="{00000000-0005-0000-0000-00005A010000}"/>
    <cellStyle name="20% - Accent1 4 2 2 2 3 5 3" xfId="14668" xr:uid="{00000000-0005-0000-0000-00005B010000}"/>
    <cellStyle name="20% - Accent1 4 2 2 2 3 6" xfId="14669" xr:uid="{00000000-0005-0000-0000-00005C010000}"/>
    <cellStyle name="20% - Accent1 4 2 2 2 3 6 2" xfId="14670" xr:uid="{00000000-0005-0000-0000-00005D010000}"/>
    <cellStyle name="20% - Accent1 4 2 2 2 3 6 3" xfId="14671" xr:uid="{00000000-0005-0000-0000-00005E010000}"/>
    <cellStyle name="20% - Accent1 4 2 2 2 3 7" xfId="14672" xr:uid="{00000000-0005-0000-0000-00005F010000}"/>
    <cellStyle name="20% - Accent1 4 2 2 2 3 7 2" xfId="14673" xr:uid="{00000000-0005-0000-0000-000060010000}"/>
    <cellStyle name="20% - Accent1 4 2 2 2 3 8" xfId="14674" xr:uid="{00000000-0005-0000-0000-000061010000}"/>
    <cellStyle name="20% - Accent1 4 2 2 2 3 9" xfId="14675" xr:uid="{00000000-0005-0000-0000-000062010000}"/>
    <cellStyle name="20% - Accent1 4 2 2 2 4" xfId="14676" xr:uid="{00000000-0005-0000-0000-000063010000}"/>
    <cellStyle name="20% - Accent1 4 2 2 2 4 2" xfId="14677" xr:uid="{00000000-0005-0000-0000-000064010000}"/>
    <cellStyle name="20% - Accent1 4 2 2 2 4 2 2" xfId="14678" xr:uid="{00000000-0005-0000-0000-000065010000}"/>
    <cellStyle name="20% - Accent1 4 2 2 2 4 2 2 2" xfId="14679" xr:uid="{00000000-0005-0000-0000-000066010000}"/>
    <cellStyle name="20% - Accent1 4 2 2 2 4 2 2 3" xfId="14680" xr:uid="{00000000-0005-0000-0000-000067010000}"/>
    <cellStyle name="20% - Accent1 4 2 2 2 4 2 3" xfId="14681" xr:uid="{00000000-0005-0000-0000-000068010000}"/>
    <cellStyle name="20% - Accent1 4 2 2 2 4 2 3 2" xfId="14682" xr:uid="{00000000-0005-0000-0000-000069010000}"/>
    <cellStyle name="20% - Accent1 4 2 2 2 4 2 3 3" xfId="14683" xr:uid="{00000000-0005-0000-0000-00006A010000}"/>
    <cellStyle name="20% - Accent1 4 2 2 2 4 2 4" xfId="14684" xr:uid="{00000000-0005-0000-0000-00006B010000}"/>
    <cellStyle name="20% - Accent1 4 2 2 2 4 2 4 2" xfId="14685" xr:uid="{00000000-0005-0000-0000-00006C010000}"/>
    <cellStyle name="20% - Accent1 4 2 2 2 4 2 5" xfId="14686" xr:uid="{00000000-0005-0000-0000-00006D010000}"/>
    <cellStyle name="20% - Accent1 4 2 2 2 4 2 6" xfId="14687" xr:uid="{00000000-0005-0000-0000-00006E010000}"/>
    <cellStyle name="20% - Accent1 4 2 2 2 4 3" xfId="14688" xr:uid="{00000000-0005-0000-0000-00006F010000}"/>
    <cellStyle name="20% - Accent1 4 2 2 2 4 3 2" xfId="14689" xr:uid="{00000000-0005-0000-0000-000070010000}"/>
    <cellStyle name="20% - Accent1 4 2 2 2 4 3 2 2" xfId="14690" xr:uid="{00000000-0005-0000-0000-000071010000}"/>
    <cellStyle name="20% - Accent1 4 2 2 2 4 3 2 3" xfId="14691" xr:uid="{00000000-0005-0000-0000-000072010000}"/>
    <cellStyle name="20% - Accent1 4 2 2 2 4 3 3" xfId="14692" xr:uid="{00000000-0005-0000-0000-000073010000}"/>
    <cellStyle name="20% - Accent1 4 2 2 2 4 3 3 2" xfId="14693" xr:uid="{00000000-0005-0000-0000-000074010000}"/>
    <cellStyle name="20% - Accent1 4 2 2 2 4 3 3 3" xfId="14694" xr:uid="{00000000-0005-0000-0000-000075010000}"/>
    <cellStyle name="20% - Accent1 4 2 2 2 4 3 4" xfId="14695" xr:uid="{00000000-0005-0000-0000-000076010000}"/>
    <cellStyle name="20% - Accent1 4 2 2 2 4 3 4 2" xfId="14696" xr:uid="{00000000-0005-0000-0000-000077010000}"/>
    <cellStyle name="20% - Accent1 4 2 2 2 4 3 5" xfId="14697" xr:uid="{00000000-0005-0000-0000-000078010000}"/>
    <cellStyle name="20% - Accent1 4 2 2 2 4 3 6" xfId="14698" xr:uid="{00000000-0005-0000-0000-000079010000}"/>
    <cellStyle name="20% - Accent1 4 2 2 2 4 4" xfId="14699" xr:uid="{00000000-0005-0000-0000-00007A010000}"/>
    <cellStyle name="20% - Accent1 4 2 2 2 4 4 2" xfId="14700" xr:uid="{00000000-0005-0000-0000-00007B010000}"/>
    <cellStyle name="20% - Accent1 4 2 2 2 4 4 2 2" xfId="14701" xr:uid="{00000000-0005-0000-0000-00007C010000}"/>
    <cellStyle name="20% - Accent1 4 2 2 2 4 4 2 3" xfId="14702" xr:uid="{00000000-0005-0000-0000-00007D010000}"/>
    <cellStyle name="20% - Accent1 4 2 2 2 4 4 3" xfId="14703" xr:uid="{00000000-0005-0000-0000-00007E010000}"/>
    <cellStyle name="20% - Accent1 4 2 2 2 4 4 3 2" xfId="14704" xr:uid="{00000000-0005-0000-0000-00007F010000}"/>
    <cellStyle name="20% - Accent1 4 2 2 2 4 4 4" xfId="14705" xr:uid="{00000000-0005-0000-0000-000080010000}"/>
    <cellStyle name="20% - Accent1 4 2 2 2 4 4 5" xfId="14706" xr:uid="{00000000-0005-0000-0000-000081010000}"/>
    <cellStyle name="20% - Accent1 4 2 2 2 4 5" xfId="14707" xr:uid="{00000000-0005-0000-0000-000082010000}"/>
    <cellStyle name="20% - Accent1 4 2 2 2 4 5 2" xfId="14708" xr:uid="{00000000-0005-0000-0000-000083010000}"/>
    <cellStyle name="20% - Accent1 4 2 2 2 4 5 3" xfId="14709" xr:uid="{00000000-0005-0000-0000-000084010000}"/>
    <cellStyle name="20% - Accent1 4 2 2 2 4 6" xfId="14710" xr:uid="{00000000-0005-0000-0000-000085010000}"/>
    <cellStyle name="20% - Accent1 4 2 2 2 4 6 2" xfId="14711" xr:uid="{00000000-0005-0000-0000-000086010000}"/>
    <cellStyle name="20% - Accent1 4 2 2 2 4 6 3" xfId="14712" xr:uid="{00000000-0005-0000-0000-000087010000}"/>
    <cellStyle name="20% - Accent1 4 2 2 2 4 7" xfId="14713" xr:uid="{00000000-0005-0000-0000-000088010000}"/>
    <cellStyle name="20% - Accent1 4 2 2 2 4 7 2" xfId="14714" xr:uid="{00000000-0005-0000-0000-000089010000}"/>
    <cellStyle name="20% - Accent1 4 2 2 2 4 8" xfId="14715" xr:uid="{00000000-0005-0000-0000-00008A010000}"/>
    <cellStyle name="20% - Accent1 4 2 2 2 4 9" xfId="14716" xr:uid="{00000000-0005-0000-0000-00008B010000}"/>
    <cellStyle name="20% - Accent1 4 2 2 2 5" xfId="14717" xr:uid="{00000000-0005-0000-0000-00008C010000}"/>
    <cellStyle name="20% - Accent1 4 2 2 2 5 2" xfId="14718" xr:uid="{00000000-0005-0000-0000-00008D010000}"/>
    <cellStyle name="20% - Accent1 4 2 2 2 5 2 2" xfId="14719" xr:uid="{00000000-0005-0000-0000-00008E010000}"/>
    <cellStyle name="20% - Accent1 4 2 2 2 5 2 3" xfId="14720" xr:uid="{00000000-0005-0000-0000-00008F010000}"/>
    <cellStyle name="20% - Accent1 4 2 2 2 5 3" xfId="14721" xr:uid="{00000000-0005-0000-0000-000090010000}"/>
    <cellStyle name="20% - Accent1 4 2 2 2 5 3 2" xfId="14722" xr:uid="{00000000-0005-0000-0000-000091010000}"/>
    <cellStyle name="20% - Accent1 4 2 2 2 5 3 3" xfId="14723" xr:uid="{00000000-0005-0000-0000-000092010000}"/>
    <cellStyle name="20% - Accent1 4 2 2 2 5 4" xfId="14724" xr:uid="{00000000-0005-0000-0000-000093010000}"/>
    <cellStyle name="20% - Accent1 4 2 2 2 5 4 2" xfId="14725" xr:uid="{00000000-0005-0000-0000-000094010000}"/>
    <cellStyle name="20% - Accent1 4 2 2 2 5 5" xfId="14726" xr:uid="{00000000-0005-0000-0000-000095010000}"/>
    <cellStyle name="20% - Accent1 4 2 2 2 5 6" xfId="14727" xr:uid="{00000000-0005-0000-0000-000096010000}"/>
    <cellStyle name="20% - Accent1 4 2 2 2 6" xfId="14728" xr:uid="{00000000-0005-0000-0000-000097010000}"/>
    <cellStyle name="20% - Accent1 4 2 2 2 6 2" xfId="14729" xr:uid="{00000000-0005-0000-0000-000098010000}"/>
    <cellStyle name="20% - Accent1 4 2 2 2 6 2 2" xfId="14730" xr:uid="{00000000-0005-0000-0000-000099010000}"/>
    <cellStyle name="20% - Accent1 4 2 2 2 6 2 3" xfId="14731" xr:uid="{00000000-0005-0000-0000-00009A010000}"/>
    <cellStyle name="20% - Accent1 4 2 2 2 6 3" xfId="14732" xr:uid="{00000000-0005-0000-0000-00009B010000}"/>
    <cellStyle name="20% - Accent1 4 2 2 2 6 3 2" xfId="14733" xr:uid="{00000000-0005-0000-0000-00009C010000}"/>
    <cellStyle name="20% - Accent1 4 2 2 2 6 3 3" xfId="14734" xr:uid="{00000000-0005-0000-0000-00009D010000}"/>
    <cellStyle name="20% - Accent1 4 2 2 2 6 4" xfId="14735" xr:uid="{00000000-0005-0000-0000-00009E010000}"/>
    <cellStyle name="20% - Accent1 4 2 2 2 6 4 2" xfId="14736" xr:uid="{00000000-0005-0000-0000-00009F010000}"/>
    <cellStyle name="20% - Accent1 4 2 2 2 6 5" xfId="14737" xr:uid="{00000000-0005-0000-0000-0000A0010000}"/>
    <cellStyle name="20% - Accent1 4 2 2 2 6 6" xfId="14738" xr:uid="{00000000-0005-0000-0000-0000A1010000}"/>
    <cellStyle name="20% - Accent1 4 2 2 2 7" xfId="14739" xr:uid="{00000000-0005-0000-0000-0000A2010000}"/>
    <cellStyle name="20% - Accent1 4 2 2 2 7 2" xfId="14740" xr:uid="{00000000-0005-0000-0000-0000A3010000}"/>
    <cellStyle name="20% - Accent1 4 2 2 2 7 2 2" xfId="14741" xr:uid="{00000000-0005-0000-0000-0000A4010000}"/>
    <cellStyle name="20% - Accent1 4 2 2 2 7 2 3" xfId="14742" xr:uid="{00000000-0005-0000-0000-0000A5010000}"/>
    <cellStyle name="20% - Accent1 4 2 2 2 7 3" xfId="14743" xr:uid="{00000000-0005-0000-0000-0000A6010000}"/>
    <cellStyle name="20% - Accent1 4 2 2 2 7 3 2" xfId="14744" xr:uid="{00000000-0005-0000-0000-0000A7010000}"/>
    <cellStyle name="20% - Accent1 4 2 2 2 7 4" xfId="14745" xr:uid="{00000000-0005-0000-0000-0000A8010000}"/>
    <cellStyle name="20% - Accent1 4 2 2 2 7 5" xfId="14746" xr:uid="{00000000-0005-0000-0000-0000A9010000}"/>
    <cellStyle name="20% - Accent1 4 2 2 2 8" xfId="14747" xr:uid="{00000000-0005-0000-0000-0000AA010000}"/>
    <cellStyle name="20% - Accent1 4 2 2 2 8 2" xfId="14748" xr:uid="{00000000-0005-0000-0000-0000AB010000}"/>
    <cellStyle name="20% - Accent1 4 2 2 2 8 3" xfId="14749" xr:uid="{00000000-0005-0000-0000-0000AC010000}"/>
    <cellStyle name="20% - Accent1 4 2 2 2 9" xfId="14750" xr:uid="{00000000-0005-0000-0000-0000AD010000}"/>
    <cellStyle name="20% - Accent1 4 2 2 2 9 2" xfId="14751" xr:uid="{00000000-0005-0000-0000-0000AE010000}"/>
    <cellStyle name="20% - Accent1 4 2 2 2 9 3" xfId="14752" xr:uid="{00000000-0005-0000-0000-0000AF010000}"/>
    <cellStyle name="20% - Accent1 4 2 2 3" xfId="162" xr:uid="{00000000-0005-0000-0000-0000B0010000}"/>
    <cellStyle name="20% - Accent1 4 2 2 3 10" xfId="14753" xr:uid="{00000000-0005-0000-0000-0000B1010000}"/>
    <cellStyle name="20% - Accent1 4 2 2 3 2" xfId="163" xr:uid="{00000000-0005-0000-0000-0000B2010000}"/>
    <cellStyle name="20% - Accent1 4 2 2 3 2 2" xfId="14754" xr:uid="{00000000-0005-0000-0000-0000B3010000}"/>
    <cellStyle name="20% - Accent1 4 2 2 3 2 2 2" xfId="14755" xr:uid="{00000000-0005-0000-0000-0000B4010000}"/>
    <cellStyle name="20% - Accent1 4 2 2 3 2 2 2 2" xfId="14756" xr:uid="{00000000-0005-0000-0000-0000B5010000}"/>
    <cellStyle name="20% - Accent1 4 2 2 3 2 2 2 3" xfId="14757" xr:uid="{00000000-0005-0000-0000-0000B6010000}"/>
    <cellStyle name="20% - Accent1 4 2 2 3 2 2 3" xfId="14758" xr:uid="{00000000-0005-0000-0000-0000B7010000}"/>
    <cellStyle name="20% - Accent1 4 2 2 3 2 2 3 2" xfId="14759" xr:uid="{00000000-0005-0000-0000-0000B8010000}"/>
    <cellStyle name="20% - Accent1 4 2 2 3 2 2 3 3" xfId="14760" xr:uid="{00000000-0005-0000-0000-0000B9010000}"/>
    <cellStyle name="20% - Accent1 4 2 2 3 2 2 4" xfId="14761" xr:uid="{00000000-0005-0000-0000-0000BA010000}"/>
    <cellStyle name="20% - Accent1 4 2 2 3 2 2 4 2" xfId="14762" xr:uid="{00000000-0005-0000-0000-0000BB010000}"/>
    <cellStyle name="20% - Accent1 4 2 2 3 2 2 5" xfId="14763" xr:uid="{00000000-0005-0000-0000-0000BC010000}"/>
    <cellStyle name="20% - Accent1 4 2 2 3 2 2 6" xfId="14764" xr:uid="{00000000-0005-0000-0000-0000BD010000}"/>
    <cellStyle name="20% - Accent1 4 2 2 3 2 3" xfId="14765" xr:uid="{00000000-0005-0000-0000-0000BE010000}"/>
    <cellStyle name="20% - Accent1 4 2 2 3 2 3 2" xfId="14766" xr:uid="{00000000-0005-0000-0000-0000BF010000}"/>
    <cellStyle name="20% - Accent1 4 2 2 3 2 3 2 2" xfId="14767" xr:uid="{00000000-0005-0000-0000-0000C0010000}"/>
    <cellStyle name="20% - Accent1 4 2 2 3 2 3 2 3" xfId="14768" xr:uid="{00000000-0005-0000-0000-0000C1010000}"/>
    <cellStyle name="20% - Accent1 4 2 2 3 2 3 3" xfId="14769" xr:uid="{00000000-0005-0000-0000-0000C2010000}"/>
    <cellStyle name="20% - Accent1 4 2 2 3 2 3 3 2" xfId="14770" xr:uid="{00000000-0005-0000-0000-0000C3010000}"/>
    <cellStyle name="20% - Accent1 4 2 2 3 2 3 3 3" xfId="14771" xr:uid="{00000000-0005-0000-0000-0000C4010000}"/>
    <cellStyle name="20% - Accent1 4 2 2 3 2 3 4" xfId="14772" xr:uid="{00000000-0005-0000-0000-0000C5010000}"/>
    <cellStyle name="20% - Accent1 4 2 2 3 2 3 4 2" xfId="14773" xr:uid="{00000000-0005-0000-0000-0000C6010000}"/>
    <cellStyle name="20% - Accent1 4 2 2 3 2 3 5" xfId="14774" xr:uid="{00000000-0005-0000-0000-0000C7010000}"/>
    <cellStyle name="20% - Accent1 4 2 2 3 2 3 6" xfId="14775" xr:uid="{00000000-0005-0000-0000-0000C8010000}"/>
    <cellStyle name="20% - Accent1 4 2 2 3 2 4" xfId="14776" xr:uid="{00000000-0005-0000-0000-0000C9010000}"/>
    <cellStyle name="20% - Accent1 4 2 2 3 2 4 2" xfId="14777" xr:uid="{00000000-0005-0000-0000-0000CA010000}"/>
    <cellStyle name="20% - Accent1 4 2 2 3 2 4 2 2" xfId="14778" xr:uid="{00000000-0005-0000-0000-0000CB010000}"/>
    <cellStyle name="20% - Accent1 4 2 2 3 2 4 2 3" xfId="14779" xr:uid="{00000000-0005-0000-0000-0000CC010000}"/>
    <cellStyle name="20% - Accent1 4 2 2 3 2 4 3" xfId="14780" xr:uid="{00000000-0005-0000-0000-0000CD010000}"/>
    <cellStyle name="20% - Accent1 4 2 2 3 2 4 3 2" xfId="14781" xr:uid="{00000000-0005-0000-0000-0000CE010000}"/>
    <cellStyle name="20% - Accent1 4 2 2 3 2 4 4" xfId="14782" xr:uid="{00000000-0005-0000-0000-0000CF010000}"/>
    <cellStyle name="20% - Accent1 4 2 2 3 2 4 5" xfId="14783" xr:uid="{00000000-0005-0000-0000-0000D0010000}"/>
    <cellStyle name="20% - Accent1 4 2 2 3 2 5" xfId="14784" xr:uid="{00000000-0005-0000-0000-0000D1010000}"/>
    <cellStyle name="20% - Accent1 4 2 2 3 2 5 2" xfId="14785" xr:uid="{00000000-0005-0000-0000-0000D2010000}"/>
    <cellStyle name="20% - Accent1 4 2 2 3 2 5 3" xfId="14786" xr:uid="{00000000-0005-0000-0000-0000D3010000}"/>
    <cellStyle name="20% - Accent1 4 2 2 3 2 6" xfId="14787" xr:uid="{00000000-0005-0000-0000-0000D4010000}"/>
    <cellStyle name="20% - Accent1 4 2 2 3 2 6 2" xfId="14788" xr:uid="{00000000-0005-0000-0000-0000D5010000}"/>
    <cellStyle name="20% - Accent1 4 2 2 3 2 6 3" xfId="14789" xr:uid="{00000000-0005-0000-0000-0000D6010000}"/>
    <cellStyle name="20% - Accent1 4 2 2 3 2 7" xfId="14790" xr:uid="{00000000-0005-0000-0000-0000D7010000}"/>
    <cellStyle name="20% - Accent1 4 2 2 3 2 7 2" xfId="14791" xr:uid="{00000000-0005-0000-0000-0000D8010000}"/>
    <cellStyle name="20% - Accent1 4 2 2 3 2 8" xfId="14792" xr:uid="{00000000-0005-0000-0000-0000D9010000}"/>
    <cellStyle name="20% - Accent1 4 2 2 3 2 9" xfId="14793" xr:uid="{00000000-0005-0000-0000-0000DA010000}"/>
    <cellStyle name="20% - Accent1 4 2 2 3 3" xfId="14794" xr:uid="{00000000-0005-0000-0000-0000DB010000}"/>
    <cellStyle name="20% - Accent1 4 2 2 3 3 2" xfId="14795" xr:uid="{00000000-0005-0000-0000-0000DC010000}"/>
    <cellStyle name="20% - Accent1 4 2 2 3 3 2 2" xfId="14796" xr:uid="{00000000-0005-0000-0000-0000DD010000}"/>
    <cellStyle name="20% - Accent1 4 2 2 3 3 2 3" xfId="14797" xr:uid="{00000000-0005-0000-0000-0000DE010000}"/>
    <cellStyle name="20% - Accent1 4 2 2 3 3 3" xfId="14798" xr:uid="{00000000-0005-0000-0000-0000DF010000}"/>
    <cellStyle name="20% - Accent1 4 2 2 3 3 3 2" xfId="14799" xr:uid="{00000000-0005-0000-0000-0000E0010000}"/>
    <cellStyle name="20% - Accent1 4 2 2 3 3 3 3" xfId="14800" xr:uid="{00000000-0005-0000-0000-0000E1010000}"/>
    <cellStyle name="20% - Accent1 4 2 2 3 3 4" xfId="14801" xr:uid="{00000000-0005-0000-0000-0000E2010000}"/>
    <cellStyle name="20% - Accent1 4 2 2 3 3 4 2" xfId="14802" xr:uid="{00000000-0005-0000-0000-0000E3010000}"/>
    <cellStyle name="20% - Accent1 4 2 2 3 3 5" xfId="14803" xr:uid="{00000000-0005-0000-0000-0000E4010000}"/>
    <cellStyle name="20% - Accent1 4 2 2 3 3 6" xfId="14804" xr:uid="{00000000-0005-0000-0000-0000E5010000}"/>
    <cellStyle name="20% - Accent1 4 2 2 3 4" xfId="14805" xr:uid="{00000000-0005-0000-0000-0000E6010000}"/>
    <cellStyle name="20% - Accent1 4 2 2 3 4 2" xfId="14806" xr:uid="{00000000-0005-0000-0000-0000E7010000}"/>
    <cellStyle name="20% - Accent1 4 2 2 3 4 2 2" xfId="14807" xr:uid="{00000000-0005-0000-0000-0000E8010000}"/>
    <cellStyle name="20% - Accent1 4 2 2 3 4 2 3" xfId="14808" xr:uid="{00000000-0005-0000-0000-0000E9010000}"/>
    <cellStyle name="20% - Accent1 4 2 2 3 4 3" xfId="14809" xr:uid="{00000000-0005-0000-0000-0000EA010000}"/>
    <cellStyle name="20% - Accent1 4 2 2 3 4 3 2" xfId="14810" xr:uid="{00000000-0005-0000-0000-0000EB010000}"/>
    <cellStyle name="20% - Accent1 4 2 2 3 4 3 3" xfId="14811" xr:uid="{00000000-0005-0000-0000-0000EC010000}"/>
    <cellStyle name="20% - Accent1 4 2 2 3 4 4" xfId="14812" xr:uid="{00000000-0005-0000-0000-0000ED010000}"/>
    <cellStyle name="20% - Accent1 4 2 2 3 4 4 2" xfId="14813" xr:uid="{00000000-0005-0000-0000-0000EE010000}"/>
    <cellStyle name="20% - Accent1 4 2 2 3 4 5" xfId="14814" xr:uid="{00000000-0005-0000-0000-0000EF010000}"/>
    <cellStyle name="20% - Accent1 4 2 2 3 4 6" xfId="14815" xr:uid="{00000000-0005-0000-0000-0000F0010000}"/>
    <cellStyle name="20% - Accent1 4 2 2 3 5" xfId="14816" xr:uid="{00000000-0005-0000-0000-0000F1010000}"/>
    <cellStyle name="20% - Accent1 4 2 2 3 5 2" xfId="14817" xr:uid="{00000000-0005-0000-0000-0000F2010000}"/>
    <cellStyle name="20% - Accent1 4 2 2 3 5 2 2" xfId="14818" xr:uid="{00000000-0005-0000-0000-0000F3010000}"/>
    <cellStyle name="20% - Accent1 4 2 2 3 5 2 3" xfId="14819" xr:uid="{00000000-0005-0000-0000-0000F4010000}"/>
    <cellStyle name="20% - Accent1 4 2 2 3 5 3" xfId="14820" xr:uid="{00000000-0005-0000-0000-0000F5010000}"/>
    <cellStyle name="20% - Accent1 4 2 2 3 5 3 2" xfId="14821" xr:uid="{00000000-0005-0000-0000-0000F6010000}"/>
    <cellStyle name="20% - Accent1 4 2 2 3 5 4" xfId="14822" xr:uid="{00000000-0005-0000-0000-0000F7010000}"/>
    <cellStyle name="20% - Accent1 4 2 2 3 5 5" xfId="14823" xr:uid="{00000000-0005-0000-0000-0000F8010000}"/>
    <cellStyle name="20% - Accent1 4 2 2 3 6" xfId="14824" xr:uid="{00000000-0005-0000-0000-0000F9010000}"/>
    <cellStyle name="20% - Accent1 4 2 2 3 6 2" xfId="14825" xr:uid="{00000000-0005-0000-0000-0000FA010000}"/>
    <cellStyle name="20% - Accent1 4 2 2 3 6 3" xfId="14826" xr:uid="{00000000-0005-0000-0000-0000FB010000}"/>
    <cellStyle name="20% - Accent1 4 2 2 3 7" xfId="14827" xr:uid="{00000000-0005-0000-0000-0000FC010000}"/>
    <cellStyle name="20% - Accent1 4 2 2 3 7 2" xfId="14828" xr:uid="{00000000-0005-0000-0000-0000FD010000}"/>
    <cellStyle name="20% - Accent1 4 2 2 3 7 3" xfId="14829" xr:uid="{00000000-0005-0000-0000-0000FE010000}"/>
    <cellStyle name="20% - Accent1 4 2 2 3 8" xfId="14830" xr:uid="{00000000-0005-0000-0000-0000FF010000}"/>
    <cellStyle name="20% - Accent1 4 2 2 3 8 2" xfId="14831" xr:uid="{00000000-0005-0000-0000-000000020000}"/>
    <cellStyle name="20% - Accent1 4 2 2 3 9" xfId="14832" xr:uid="{00000000-0005-0000-0000-000001020000}"/>
    <cellStyle name="20% - Accent1 4 2 2 4" xfId="164" xr:uid="{00000000-0005-0000-0000-000002020000}"/>
    <cellStyle name="20% - Accent1 4 2 2 4 2" xfId="14833" xr:uid="{00000000-0005-0000-0000-000003020000}"/>
    <cellStyle name="20% - Accent1 4 2 2 4 2 2" xfId="14834" xr:uid="{00000000-0005-0000-0000-000004020000}"/>
    <cellStyle name="20% - Accent1 4 2 2 4 2 2 2" xfId="14835" xr:uid="{00000000-0005-0000-0000-000005020000}"/>
    <cellStyle name="20% - Accent1 4 2 2 4 2 2 3" xfId="14836" xr:uid="{00000000-0005-0000-0000-000006020000}"/>
    <cellStyle name="20% - Accent1 4 2 2 4 2 3" xfId="14837" xr:uid="{00000000-0005-0000-0000-000007020000}"/>
    <cellStyle name="20% - Accent1 4 2 2 4 2 3 2" xfId="14838" xr:uid="{00000000-0005-0000-0000-000008020000}"/>
    <cellStyle name="20% - Accent1 4 2 2 4 2 3 3" xfId="14839" xr:uid="{00000000-0005-0000-0000-000009020000}"/>
    <cellStyle name="20% - Accent1 4 2 2 4 2 4" xfId="14840" xr:uid="{00000000-0005-0000-0000-00000A020000}"/>
    <cellStyle name="20% - Accent1 4 2 2 4 2 4 2" xfId="14841" xr:uid="{00000000-0005-0000-0000-00000B020000}"/>
    <cellStyle name="20% - Accent1 4 2 2 4 2 5" xfId="14842" xr:uid="{00000000-0005-0000-0000-00000C020000}"/>
    <cellStyle name="20% - Accent1 4 2 2 4 2 6" xfId="14843" xr:uid="{00000000-0005-0000-0000-00000D020000}"/>
    <cellStyle name="20% - Accent1 4 2 2 4 3" xfId="14844" xr:uid="{00000000-0005-0000-0000-00000E020000}"/>
    <cellStyle name="20% - Accent1 4 2 2 4 3 2" xfId="14845" xr:uid="{00000000-0005-0000-0000-00000F020000}"/>
    <cellStyle name="20% - Accent1 4 2 2 4 3 2 2" xfId="14846" xr:uid="{00000000-0005-0000-0000-000010020000}"/>
    <cellStyle name="20% - Accent1 4 2 2 4 3 2 3" xfId="14847" xr:uid="{00000000-0005-0000-0000-000011020000}"/>
    <cellStyle name="20% - Accent1 4 2 2 4 3 3" xfId="14848" xr:uid="{00000000-0005-0000-0000-000012020000}"/>
    <cellStyle name="20% - Accent1 4 2 2 4 3 3 2" xfId="14849" xr:uid="{00000000-0005-0000-0000-000013020000}"/>
    <cellStyle name="20% - Accent1 4 2 2 4 3 3 3" xfId="14850" xr:uid="{00000000-0005-0000-0000-000014020000}"/>
    <cellStyle name="20% - Accent1 4 2 2 4 3 4" xfId="14851" xr:uid="{00000000-0005-0000-0000-000015020000}"/>
    <cellStyle name="20% - Accent1 4 2 2 4 3 4 2" xfId="14852" xr:uid="{00000000-0005-0000-0000-000016020000}"/>
    <cellStyle name="20% - Accent1 4 2 2 4 3 5" xfId="14853" xr:uid="{00000000-0005-0000-0000-000017020000}"/>
    <cellStyle name="20% - Accent1 4 2 2 4 3 6" xfId="14854" xr:uid="{00000000-0005-0000-0000-000018020000}"/>
    <cellStyle name="20% - Accent1 4 2 2 4 4" xfId="14855" xr:uid="{00000000-0005-0000-0000-000019020000}"/>
    <cellStyle name="20% - Accent1 4 2 2 4 4 2" xfId="14856" xr:uid="{00000000-0005-0000-0000-00001A020000}"/>
    <cellStyle name="20% - Accent1 4 2 2 4 4 2 2" xfId="14857" xr:uid="{00000000-0005-0000-0000-00001B020000}"/>
    <cellStyle name="20% - Accent1 4 2 2 4 4 2 3" xfId="14858" xr:uid="{00000000-0005-0000-0000-00001C020000}"/>
    <cellStyle name="20% - Accent1 4 2 2 4 4 3" xfId="14859" xr:uid="{00000000-0005-0000-0000-00001D020000}"/>
    <cellStyle name="20% - Accent1 4 2 2 4 4 3 2" xfId="14860" xr:uid="{00000000-0005-0000-0000-00001E020000}"/>
    <cellStyle name="20% - Accent1 4 2 2 4 4 4" xfId="14861" xr:uid="{00000000-0005-0000-0000-00001F020000}"/>
    <cellStyle name="20% - Accent1 4 2 2 4 4 5" xfId="14862" xr:uid="{00000000-0005-0000-0000-000020020000}"/>
    <cellStyle name="20% - Accent1 4 2 2 4 5" xfId="14863" xr:uid="{00000000-0005-0000-0000-000021020000}"/>
    <cellStyle name="20% - Accent1 4 2 2 4 5 2" xfId="14864" xr:uid="{00000000-0005-0000-0000-000022020000}"/>
    <cellStyle name="20% - Accent1 4 2 2 4 5 3" xfId="14865" xr:uid="{00000000-0005-0000-0000-000023020000}"/>
    <cellStyle name="20% - Accent1 4 2 2 4 6" xfId="14866" xr:uid="{00000000-0005-0000-0000-000024020000}"/>
    <cellStyle name="20% - Accent1 4 2 2 4 6 2" xfId="14867" xr:uid="{00000000-0005-0000-0000-000025020000}"/>
    <cellStyle name="20% - Accent1 4 2 2 4 6 3" xfId="14868" xr:uid="{00000000-0005-0000-0000-000026020000}"/>
    <cellStyle name="20% - Accent1 4 2 2 4 7" xfId="14869" xr:uid="{00000000-0005-0000-0000-000027020000}"/>
    <cellStyle name="20% - Accent1 4 2 2 4 7 2" xfId="14870" xr:uid="{00000000-0005-0000-0000-000028020000}"/>
    <cellStyle name="20% - Accent1 4 2 2 4 8" xfId="14871" xr:uid="{00000000-0005-0000-0000-000029020000}"/>
    <cellStyle name="20% - Accent1 4 2 2 4 9" xfId="14872" xr:uid="{00000000-0005-0000-0000-00002A020000}"/>
    <cellStyle name="20% - Accent1 4 2 2 5" xfId="14873" xr:uid="{00000000-0005-0000-0000-00002B020000}"/>
    <cellStyle name="20% - Accent1 4 2 2 5 2" xfId="14874" xr:uid="{00000000-0005-0000-0000-00002C020000}"/>
    <cellStyle name="20% - Accent1 4 2 2 5 2 2" xfId="14875" xr:uid="{00000000-0005-0000-0000-00002D020000}"/>
    <cellStyle name="20% - Accent1 4 2 2 5 2 2 2" xfId="14876" xr:uid="{00000000-0005-0000-0000-00002E020000}"/>
    <cellStyle name="20% - Accent1 4 2 2 5 2 2 3" xfId="14877" xr:uid="{00000000-0005-0000-0000-00002F020000}"/>
    <cellStyle name="20% - Accent1 4 2 2 5 2 3" xfId="14878" xr:uid="{00000000-0005-0000-0000-000030020000}"/>
    <cellStyle name="20% - Accent1 4 2 2 5 2 3 2" xfId="14879" xr:uid="{00000000-0005-0000-0000-000031020000}"/>
    <cellStyle name="20% - Accent1 4 2 2 5 2 3 3" xfId="14880" xr:uid="{00000000-0005-0000-0000-000032020000}"/>
    <cellStyle name="20% - Accent1 4 2 2 5 2 4" xfId="14881" xr:uid="{00000000-0005-0000-0000-000033020000}"/>
    <cellStyle name="20% - Accent1 4 2 2 5 2 4 2" xfId="14882" xr:uid="{00000000-0005-0000-0000-000034020000}"/>
    <cellStyle name="20% - Accent1 4 2 2 5 2 5" xfId="14883" xr:uid="{00000000-0005-0000-0000-000035020000}"/>
    <cellStyle name="20% - Accent1 4 2 2 5 2 6" xfId="14884" xr:uid="{00000000-0005-0000-0000-000036020000}"/>
    <cellStyle name="20% - Accent1 4 2 2 5 3" xfId="14885" xr:uid="{00000000-0005-0000-0000-000037020000}"/>
    <cellStyle name="20% - Accent1 4 2 2 5 3 2" xfId="14886" xr:uid="{00000000-0005-0000-0000-000038020000}"/>
    <cellStyle name="20% - Accent1 4 2 2 5 3 2 2" xfId="14887" xr:uid="{00000000-0005-0000-0000-000039020000}"/>
    <cellStyle name="20% - Accent1 4 2 2 5 3 2 3" xfId="14888" xr:uid="{00000000-0005-0000-0000-00003A020000}"/>
    <cellStyle name="20% - Accent1 4 2 2 5 3 3" xfId="14889" xr:uid="{00000000-0005-0000-0000-00003B020000}"/>
    <cellStyle name="20% - Accent1 4 2 2 5 3 3 2" xfId="14890" xr:uid="{00000000-0005-0000-0000-00003C020000}"/>
    <cellStyle name="20% - Accent1 4 2 2 5 3 3 3" xfId="14891" xr:uid="{00000000-0005-0000-0000-00003D020000}"/>
    <cellStyle name="20% - Accent1 4 2 2 5 3 4" xfId="14892" xr:uid="{00000000-0005-0000-0000-00003E020000}"/>
    <cellStyle name="20% - Accent1 4 2 2 5 3 4 2" xfId="14893" xr:uid="{00000000-0005-0000-0000-00003F020000}"/>
    <cellStyle name="20% - Accent1 4 2 2 5 3 5" xfId="14894" xr:uid="{00000000-0005-0000-0000-000040020000}"/>
    <cellStyle name="20% - Accent1 4 2 2 5 3 6" xfId="14895" xr:uid="{00000000-0005-0000-0000-000041020000}"/>
    <cellStyle name="20% - Accent1 4 2 2 5 4" xfId="14896" xr:uid="{00000000-0005-0000-0000-000042020000}"/>
    <cellStyle name="20% - Accent1 4 2 2 5 4 2" xfId="14897" xr:uid="{00000000-0005-0000-0000-000043020000}"/>
    <cellStyle name="20% - Accent1 4 2 2 5 4 2 2" xfId="14898" xr:uid="{00000000-0005-0000-0000-000044020000}"/>
    <cellStyle name="20% - Accent1 4 2 2 5 4 2 3" xfId="14899" xr:uid="{00000000-0005-0000-0000-000045020000}"/>
    <cellStyle name="20% - Accent1 4 2 2 5 4 3" xfId="14900" xr:uid="{00000000-0005-0000-0000-000046020000}"/>
    <cellStyle name="20% - Accent1 4 2 2 5 4 3 2" xfId="14901" xr:uid="{00000000-0005-0000-0000-000047020000}"/>
    <cellStyle name="20% - Accent1 4 2 2 5 4 4" xfId="14902" xr:uid="{00000000-0005-0000-0000-000048020000}"/>
    <cellStyle name="20% - Accent1 4 2 2 5 4 5" xfId="14903" xr:uid="{00000000-0005-0000-0000-000049020000}"/>
    <cellStyle name="20% - Accent1 4 2 2 5 5" xfId="14904" xr:uid="{00000000-0005-0000-0000-00004A020000}"/>
    <cellStyle name="20% - Accent1 4 2 2 5 5 2" xfId="14905" xr:uid="{00000000-0005-0000-0000-00004B020000}"/>
    <cellStyle name="20% - Accent1 4 2 2 5 5 3" xfId="14906" xr:uid="{00000000-0005-0000-0000-00004C020000}"/>
    <cellStyle name="20% - Accent1 4 2 2 5 6" xfId="14907" xr:uid="{00000000-0005-0000-0000-00004D020000}"/>
    <cellStyle name="20% - Accent1 4 2 2 5 6 2" xfId="14908" xr:uid="{00000000-0005-0000-0000-00004E020000}"/>
    <cellStyle name="20% - Accent1 4 2 2 5 6 3" xfId="14909" xr:uid="{00000000-0005-0000-0000-00004F020000}"/>
    <cellStyle name="20% - Accent1 4 2 2 5 7" xfId="14910" xr:uid="{00000000-0005-0000-0000-000050020000}"/>
    <cellStyle name="20% - Accent1 4 2 2 5 7 2" xfId="14911" xr:uid="{00000000-0005-0000-0000-000051020000}"/>
    <cellStyle name="20% - Accent1 4 2 2 5 8" xfId="14912" xr:uid="{00000000-0005-0000-0000-000052020000}"/>
    <cellStyle name="20% - Accent1 4 2 2 5 9" xfId="14913" xr:uid="{00000000-0005-0000-0000-000053020000}"/>
    <cellStyle name="20% - Accent1 4 2 2 6" xfId="14914" xr:uid="{00000000-0005-0000-0000-000054020000}"/>
    <cellStyle name="20% - Accent1 4 2 2 6 2" xfId="14915" xr:uid="{00000000-0005-0000-0000-000055020000}"/>
    <cellStyle name="20% - Accent1 4 2 2 6 2 2" xfId="14916" xr:uid="{00000000-0005-0000-0000-000056020000}"/>
    <cellStyle name="20% - Accent1 4 2 2 6 2 3" xfId="14917" xr:uid="{00000000-0005-0000-0000-000057020000}"/>
    <cellStyle name="20% - Accent1 4 2 2 6 3" xfId="14918" xr:uid="{00000000-0005-0000-0000-000058020000}"/>
    <cellStyle name="20% - Accent1 4 2 2 6 3 2" xfId="14919" xr:uid="{00000000-0005-0000-0000-000059020000}"/>
    <cellStyle name="20% - Accent1 4 2 2 6 3 3" xfId="14920" xr:uid="{00000000-0005-0000-0000-00005A020000}"/>
    <cellStyle name="20% - Accent1 4 2 2 6 4" xfId="14921" xr:uid="{00000000-0005-0000-0000-00005B020000}"/>
    <cellStyle name="20% - Accent1 4 2 2 6 4 2" xfId="14922" xr:uid="{00000000-0005-0000-0000-00005C020000}"/>
    <cellStyle name="20% - Accent1 4 2 2 6 5" xfId="14923" xr:uid="{00000000-0005-0000-0000-00005D020000}"/>
    <cellStyle name="20% - Accent1 4 2 2 6 6" xfId="14924" xr:uid="{00000000-0005-0000-0000-00005E020000}"/>
    <cellStyle name="20% - Accent1 4 2 2 7" xfId="14925" xr:uid="{00000000-0005-0000-0000-00005F020000}"/>
    <cellStyle name="20% - Accent1 4 2 2 7 2" xfId="14926" xr:uid="{00000000-0005-0000-0000-000060020000}"/>
    <cellStyle name="20% - Accent1 4 2 2 7 2 2" xfId="14927" xr:uid="{00000000-0005-0000-0000-000061020000}"/>
    <cellStyle name="20% - Accent1 4 2 2 7 2 3" xfId="14928" xr:uid="{00000000-0005-0000-0000-000062020000}"/>
    <cellStyle name="20% - Accent1 4 2 2 7 3" xfId="14929" xr:uid="{00000000-0005-0000-0000-000063020000}"/>
    <cellStyle name="20% - Accent1 4 2 2 7 3 2" xfId="14930" xr:uid="{00000000-0005-0000-0000-000064020000}"/>
    <cellStyle name="20% - Accent1 4 2 2 7 3 3" xfId="14931" xr:uid="{00000000-0005-0000-0000-000065020000}"/>
    <cellStyle name="20% - Accent1 4 2 2 7 4" xfId="14932" xr:uid="{00000000-0005-0000-0000-000066020000}"/>
    <cellStyle name="20% - Accent1 4 2 2 7 4 2" xfId="14933" xr:uid="{00000000-0005-0000-0000-000067020000}"/>
    <cellStyle name="20% - Accent1 4 2 2 7 5" xfId="14934" xr:uid="{00000000-0005-0000-0000-000068020000}"/>
    <cellStyle name="20% - Accent1 4 2 2 7 6" xfId="14935" xr:uid="{00000000-0005-0000-0000-000069020000}"/>
    <cellStyle name="20% - Accent1 4 2 2 8" xfId="14936" xr:uid="{00000000-0005-0000-0000-00006A020000}"/>
    <cellStyle name="20% - Accent1 4 2 2 8 2" xfId="14937" xr:uid="{00000000-0005-0000-0000-00006B020000}"/>
    <cellStyle name="20% - Accent1 4 2 2 8 2 2" xfId="14938" xr:uid="{00000000-0005-0000-0000-00006C020000}"/>
    <cellStyle name="20% - Accent1 4 2 2 8 2 3" xfId="14939" xr:uid="{00000000-0005-0000-0000-00006D020000}"/>
    <cellStyle name="20% - Accent1 4 2 2 8 3" xfId="14940" xr:uid="{00000000-0005-0000-0000-00006E020000}"/>
    <cellStyle name="20% - Accent1 4 2 2 8 3 2" xfId="14941" xr:uid="{00000000-0005-0000-0000-00006F020000}"/>
    <cellStyle name="20% - Accent1 4 2 2 8 4" xfId="14942" xr:uid="{00000000-0005-0000-0000-000070020000}"/>
    <cellStyle name="20% - Accent1 4 2 2 8 5" xfId="14943" xr:uid="{00000000-0005-0000-0000-000071020000}"/>
    <cellStyle name="20% - Accent1 4 2 2 9" xfId="14944" xr:uid="{00000000-0005-0000-0000-000072020000}"/>
    <cellStyle name="20% - Accent1 4 2 2 9 2" xfId="14945" xr:uid="{00000000-0005-0000-0000-000073020000}"/>
    <cellStyle name="20% - Accent1 4 2 2 9 3" xfId="14946" xr:uid="{00000000-0005-0000-0000-000074020000}"/>
    <cellStyle name="20% - Accent1 4 2 3" xfId="165" xr:uid="{00000000-0005-0000-0000-000075020000}"/>
    <cellStyle name="20% - Accent1 4 2 3 10" xfId="14947" xr:uid="{00000000-0005-0000-0000-000076020000}"/>
    <cellStyle name="20% - Accent1 4 2 3 10 2" xfId="14948" xr:uid="{00000000-0005-0000-0000-000077020000}"/>
    <cellStyle name="20% - Accent1 4 2 3 11" xfId="14949" xr:uid="{00000000-0005-0000-0000-000078020000}"/>
    <cellStyle name="20% - Accent1 4 2 3 12" xfId="14950" xr:uid="{00000000-0005-0000-0000-000079020000}"/>
    <cellStyle name="20% - Accent1 4 2 3 2" xfId="166" xr:uid="{00000000-0005-0000-0000-00007A020000}"/>
    <cellStyle name="20% - Accent1 4 2 3 2 10" xfId="14951" xr:uid="{00000000-0005-0000-0000-00007B020000}"/>
    <cellStyle name="20% - Accent1 4 2 3 2 2" xfId="167" xr:uid="{00000000-0005-0000-0000-00007C020000}"/>
    <cellStyle name="20% - Accent1 4 2 3 2 2 2" xfId="14952" xr:uid="{00000000-0005-0000-0000-00007D020000}"/>
    <cellStyle name="20% - Accent1 4 2 3 2 2 2 2" xfId="14953" xr:uid="{00000000-0005-0000-0000-00007E020000}"/>
    <cellStyle name="20% - Accent1 4 2 3 2 2 2 2 2" xfId="14954" xr:uid="{00000000-0005-0000-0000-00007F020000}"/>
    <cellStyle name="20% - Accent1 4 2 3 2 2 2 2 3" xfId="14955" xr:uid="{00000000-0005-0000-0000-000080020000}"/>
    <cellStyle name="20% - Accent1 4 2 3 2 2 2 3" xfId="14956" xr:uid="{00000000-0005-0000-0000-000081020000}"/>
    <cellStyle name="20% - Accent1 4 2 3 2 2 2 3 2" xfId="14957" xr:uid="{00000000-0005-0000-0000-000082020000}"/>
    <cellStyle name="20% - Accent1 4 2 3 2 2 2 3 3" xfId="14958" xr:uid="{00000000-0005-0000-0000-000083020000}"/>
    <cellStyle name="20% - Accent1 4 2 3 2 2 2 4" xfId="14959" xr:uid="{00000000-0005-0000-0000-000084020000}"/>
    <cellStyle name="20% - Accent1 4 2 3 2 2 2 4 2" xfId="14960" xr:uid="{00000000-0005-0000-0000-000085020000}"/>
    <cellStyle name="20% - Accent1 4 2 3 2 2 2 5" xfId="14961" xr:uid="{00000000-0005-0000-0000-000086020000}"/>
    <cellStyle name="20% - Accent1 4 2 3 2 2 2 6" xfId="14962" xr:uid="{00000000-0005-0000-0000-000087020000}"/>
    <cellStyle name="20% - Accent1 4 2 3 2 2 3" xfId="14963" xr:uid="{00000000-0005-0000-0000-000088020000}"/>
    <cellStyle name="20% - Accent1 4 2 3 2 2 3 2" xfId="14964" xr:uid="{00000000-0005-0000-0000-000089020000}"/>
    <cellStyle name="20% - Accent1 4 2 3 2 2 3 2 2" xfId="14965" xr:uid="{00000000-0005-0000-0000-00008A020000}"/>
    <cellStyle name="20% - Accent1 4 2 3 2 2 3 2 3" xfId="14966" xr:uid="{00000000-0005-0000-0000-00008B020000}"/>
    <cellStyle name="20% - Accent1 4 2 3 2 2 3 3" xfId="14967" xr:uid="{00000000-0005-0000-0000-00008C020000}"/>
    <cellStyle name="20% - Accent1 4 2 3 2 2 3 3 2" xfId="14968" xr:uid="{00000000-0005-0000-0000-00008D020000}"/>
    <cellStyle name="20% - Accent1 4 2 3 2 2 3 3 3" xfId="14969" xr:uid="{00000000-0005-0000-0000-00008E020000}"/>
    <cellStyle name="20% - Accent1 4 2 3 2 2 3 4" xfId="14970" xr:uid="{00000000-0005-0000-0000-00008F020000}"/>
    <cellStyle name="20% - Accent1 4 2 3 2 2 3 4 2" xfId="14971" xr:uid="{00000000-0005-0000-0000-000090020000}"/>
    <cellStyle name="20% - Accent1 4 2 3 2 2 3 5" xfId="14972" xr:uid="{00000000-0005-0000-0000-000091020000}"/>
    <cellStyle name="20% - Accent1 4 2 3 2 2 3 6" xfId="14973" xr:uid="{00000000-0005-0000-0000-000092020000}"/>
    <cellStyle name="20% - Accent1 4 2 3 2 2 4" xfId="14974" xr:uid="{00000000-0005-0000-0000-000093020000}"/>
    <cellStyle name="20% - Accent1 4 2 3 2 2 4 2" xfId="14975" xr:uid="{00000000-0005-0000-0000-000094020000}"/>
    <cellStyle name="20% - Accent1 4 2 3 2 2 4 2 2" xfId="14976" xr:uid="{00000000-0005-0000-0000-000095020000}"/>
    <cellStyle name="20% - Accent1 4 2 3 2 2 4 2 3" xfId="14977" xr:uid="{00000000-0005-0000-0000-000096020000}"/>
    <cellStyle name="20% - Accent1 4 2 3 2 2 4 3" xfId="14978" xr:uid="{00000000-0005-0000-0000-000097020000}"/>
    <cellStyle name="20% - Accent1 4 2 3 2 2 4 3 2" xfId="14979" xr:uid="{00000000-0005-0000-0000-000098020000}"/>
    <cellStyle name="20% - Accent1 4 2 3 2 2 4 4" xfId="14980" xr:uid="{00000000-0005-0000-0000-000099020000}"/>
    <cellStyle name="20% - Accent1 4 2 3 2 2 4 5" xfId="14981" xr:uid="{00000000-0005-0000-0000-00009A020000}"/>
    <cellStyle name="20% - Accent1 4 2 3 2 2 5" xfId="14982" xr:uid="{00000000-0005-0000-0000-00009B020000}"/>
    <cellStyle name="20% - Accent1 4 2 3 2 2 5 2" xfId="14983" xr:uid="{00000000-0005-0000-0000-00009C020000}"/>
    <cellStyle name="20% - Accent1 4 2 3 2 2 5 3" xfId="14984" xr:uid="{00000000-0005-0000-0000-00009D020000}"/>
    <cellStyle name="20% - Accent1 4 2 3 2 2 6" xfId="14985" xr:uid="{00000000-0005-0000-0000-00009E020000}"/>
    <cellStyle name="20% - Accent1 4 2 3 2 2 6 2" xfId="14986" xr:uid="{00000000-0005-0000-0000-00009F020000}"/>
    <cellStyle name="20% - Accent1 4 2 3 2 2 6 3" xfId="14987" xr:uid="{00000000-0005-0000-0000-0000A0020000}"/>
    <cellStyle name="20% - Accent1 4 2 3 2 2 7" xfId="14988" xr:uid="{00000000-0005-0000-0000-0000A1020000}"/>
    <cellStyle name="20% - Accent1 4 2 3 2 2 7 2" xfId="14989" xr:uid="{00000000-0005-0000-0000-0000A2020000}"/>
    <cellStyle name="20% - Accent1 4 2 3 2 2 8" xfId="14990" xr:uid="{00000000-0005-0000-0000-0000A3020000}"/>
    <cellStyle name="20% - Accent1 4 2 3 2 2 9" xfId="14991" xr:uid="{00000000-0005-0000-0000-0000A4020000}"/>
    <cellStyle name="20% - Accent1 4 2 3 2 3" xfId="14992" xr:uid="{00000000-0005-0000-0000-0000A5020000}"/>
    <cellStyle name="20% - Accent1 4 2 3 2 3 2" xfId="14993" xr:uid="{00000000-0005-0000-0000-0000A6020000}"/>
    <cellStyle name="20% - Accent1 4 2 3 2 3 2 2" xfId="14994" xr:uid="{00000000-0005-0000-0000-0000A7020000}"/>
    <cellStyle name="20% - Accent1 4 2 3 2 3 2 3" xfId="14995" xr:uid="{00000000-0005-0000-0000-0000A8020000}"/>
    <cellStyle name="20% - Accent1 4 2 3 2 3 3" xfId="14996" xr:uid="{00000000-0005-0000-0000-0000A9020000}"/>
    <cellStyle name="20% - Accent1 4 2 3 2 3 3 2" xfId="14997" xr:uid="{00000000-0005-0000-0000-0000AA020000}"/>
    <cellStyle name="20% - Accent1 4 2 3 2 3 3 3" xfId="14998" xr:uid="{00000000-0005-0000-0000-0000AB020000}"/>
    <cellStyle name="20% - Accent1 4 2 3 2 3 4" xfId="14999" xr:uid="{00000000-0005-0000-0000-0000AC020000}"/>
    <cellStyle name="20% - Accent1 4 2 3 2 3 4 2" xfId="15000" xr:uid="{00000000-0005-0000-0000-0000AD020000}"/>
    <cellStyle name="20% - Accent1 4 2 3 2 3 5" xfId="15001" xr:uid="{00000000-0005-0000-0000-0000AE020000}"/>
    <cellStyle name="20% - Accent1 4 2 3 2 3 6" xfId="15002" xr:uid="{00000000-0005-0000-0000-0000AF020000}"/>
    <cellStyle name="20% - Accent1 4 2 3 2 4" xfId="15003" xr:uid="{00000000-0005-0000-0000-0000B0020000}"/>
    <cellStyle name="20% - Accent1 4 2 3 2 4 2" xfId="15004" xr:uid="{00000000-0005-0000-0000-0000B1020000}"/>
    <cellStyle name="20% - Accent1 4 2 3 2 4 2 2" xfId="15005" xr:uid="{00000000-0005-0000-0000-0000B2020000}"/>
    <cellStyle name="20% - Accent1 4 2 3 2 4 2 3" xfId="15006" xr:uid="{00000000-0005-0000-0000-0000B3020000}"/>
    <cellStyle name="20% - Accent1 4 2 3 2 4 3" xfId="15007" xr:uid="{00000000-0005-0000-0000-0000B4020000}"/>
    <cellStyle name="20% - Accent1 4 2 3 2 4 3 2" xfId="15008" xr:uid="{00000000-0005-0000-0000-0000B5020000}"/>
    <cellStyle name="20% - Accent1 4 2 3 2 4 3 3" xfId="15009" xr:uid="{00000000-0005-0000-0000-0000B6020000}"/>
    <cellStyle name="20% - Accent1 4 2 3 2 4 4" xfId="15010" xr:uid="{00000000-0005-0000-0000-0000B7020000}"/>
    <cellStyle name="20% - Accent1 4 2 3 2 4 4 2" xfId="15011" xr:uid="{00000000-0005-0000-0000-0000B8020000}"/>
    <cellStyle name="20% - Accent1 4 2 3 2 4 5" xfId="15012" xr:uid="{00000000-0005-0000-0000-0000B9020000}"/>
    <cellStyle name="20% - Accent1 4 2 3 2 4 6" xfId="15013" xr:uid="{00000000-0005-0000-0000-0000BA020000}"/>
    <cellStyle name="20% - Accent1 4 2 3 2 5" xfId="15014" xr:uid="{00000000-0005-0000-0000-0000BB020000}"/>
    <cellStyle name="20% - Accent1 4 2 3 2 5 2" xfId="15015" xr:uid="{00000000-0005-0000-0000-0000BC020000}"/>
    <cellStyle name="20% - Accent1 4 2 3 2 5 2 2" xfId="15016" xr:uid="{00000000-0005-0000-0000-0000BD020000}"/>
    <cellStyle name="20% - Accent1 4 2 3 2 5 2 3" xfId="15017" xr:uid="{00000000-0005-0000-0000-0000BE020000}"/>
    <cellStyle name="20% - Accent1 4 2 3 2 5 3" xfId="15018" xr:uid="{00000000-0005-0000-0000-0000BF020000}"/>
    <cellStyle name="20% - Accent1 4 2 3 2 5 3 2" xfId="15019" xr:uid="{00000000-0005-0000-0000-0000C0020000}"/>
    <cellStyle name="20% - Accent1 4 2 3 2 5 4" xfId="15020" xr:uid="{00000000-0005-0000-0000-0000C1020000}"/>
    <cellStyle name="20% - Accent1 4 2 3 2 5 5" xfId="15021" xr:uid="{00000000-0005-0000-0000-0000C2020000}"/>
    <cellStyle name="20% - Accent1 4 2 3 2 6" xfId="15022" xr:uid="{00000000-0005-0000-0000-0000C3020000}"/>
    <cellStyle name="20% - Accent1 4 2 3 2 6 2" xfId="15023" xr:uid="{00000000-0005-0000-0000-0000C4020000}"/>
    <cellStyle name="20% - Accent1 4 2 3 2 6 3" xfId="15024" xr:uid="{00000000-0005-0000-0000-0000C5020000}"/>
    <cellStyle name="20% - Accent1 4 2 3 2 7" xfId="15025" xr:uid="{00000000-0005-0000-0000-0000C6020000}"/>
    <cellStyle name="20% - Accent1 4 2 3 2 7 2" xfId="15026" xr:uid="{00000000-0005-0000-0000-0000C7020000}"/>
    <cellStyle name="20% - Accent1 4 2 3 2 7 3" xfId="15027" xr:uid="{00000000-0005-0000-0000-0000C8020000}"/>
    <cellStyle name="20% - Accent1 4 2 3 2 8" xfId="15028" xr:uid="{00000000-0005-0000-0000-0000C9020000}"/>
    <cellStyle name="20% - Accent1 4 2 3 2 8 2" xfId="15029" xr:uid="{00000000-0005-0000-0000-0000CA020000}"/>
    <cellStyle name="20% - Accent1 4 2 3 2 9" xfId="15030" xr:uid="{00000000-0005-0000-0000-0000CB020000}"/>
    <cellStyle name="20% - Accent1 4 2 3 3" xfId="168" xr:uid="{00000000-0005-0000-0000-0000CC020000}"/>
    <cellStyle name="20% - Accent1 4 2 3 3 2" xfId="15031" xr:uid="{00000000-0005-0000-0000-0000CD020000}"/>
    <cellStyle name="20% - Accent1 4 2 3 3 2 2" xfId="15032" xr:uid="{00000000-0005-0000-0000-0000CE020000}"/>
    <cellStyle name="20% - Accent1 4 2 3 3 2 2 2" xfId="15033" xr:uid="{00000000-0005-0000-0000-0000CF020000}"/>
    <cellStyle name="20% - Accent1 4 2 3 3 2 2 3" xfId="15034" xr:uid="{00000000-0005-0000-0000-0000D0020000}"/>
    <cellStyle name="20% - Accent1 4 2 3 3 2 3" xfId="15035" xr:uid="{00000000-0005-0000-0000-0000D1020000}"/>
    <cellStyle name="20% - Accent1 4 2 3 3 2 3 2" xfId="15036" xr:uid="{00000000-0005-0000-0000-0000D2020000}"/>
    <cellStyle name="20% - Accent1 4 2 3 3 2 3 3" xfId="15037" xr:uid="{00000000-0005-0000-0000-0000D3020000}"/>
    <cellStyle name="20% - Accent1 4 2 3 3 2 4" xfId="15038" xr:uid="{00000000-0005-0000-0000-0000D4020000}"/>
    <cellStyle name="20% - Accent1 4 2 3 3 2 4 2" xfId="15039" xr:uid="{00000000-0005-0000-0000-0000D5020000}"/>
    <cellStyle name="20% - Accent1 4 2 3 3 2 5" xfId="15040" xr:uid="{00000000-0005-0000-0000-0000D6020000}"/>
    <cellStyle name="20% - Accent1 4 2 3 3 2 6" xfId="15041" xr:uid="{00000000-0005-0000-0000-0000D7020000}"/>
    <cellStyle name="20% - Accent1 4 2 3 3 3" xfId="15042" xr:uid="{00000000-0005-0000-0000-0000D8020000}"/>
    <cellStyle name="20% - Accent1 4 2 3 3 3 2" xfId="15043" xr:uid="{00000000-0005-0000-0000-0000D9020000}"/>
    <cellStyle name="20% - Accent1 4 2 3 3 3 2 2" xfId="15044" xr:uid="{00000000-0005-0000-0000-0000DA020000}"/>
    <cellStyle name="20% - Accent1 4 2 3 3 3 2 3" xfId="15045" xr:uid="{00000000-0005-0000-0000-0000DB020000}"/>
    <cellStyle name="20% - Accent1 4 2 3 3 3 3" xfId="15046" xr:uid="{00000000-0005-0000-0000-0000DC020000}"/>
    <cellStyle name="20% - Accent1 4 2 3 3 3 3 2" xfId="15047" xr:uid="{00000000-0005-0000-0000-0000DD020000}"/>
    <cellStyle name="20% - Accent1 4 2 3 3 3 3 3" xfId="15048" xr:uid="{00000000-0005-0000-0000-0000DE020000}"/>
    <cellStyle name="20% - Accent1 4 2 3 3 3 4" xfId="15049" xr:uid="{00000000-0005-0000-0000-0000DF020000}"/>
    <cellStyle name="20% - Accent1 4 2 3 3 3 4 2" xfId="15050" xr:uid="{00000000-0005-0000-0000-0000E0020000}"/>
    <cellStyle name="20% - Accent1 4 2 3 3 3 5" xfId="15051" xr:uid="{00000000-0005-0000-0000-0000E1020000}"/>
    <cellStyle name="20% - Accent1 4 2 3 3 3 6" xfId="15052" xr:uid="{00000000-0005-0000-0000-0000E2020000}"/>
    <cellStyle name="20% - Accent1 4 2 3 3 4" xfId="15053" xr:uid="{00000000-0005-0000-0000-0000E3020000}"/>
    <cellStyle name="20% - Accent1 4 2 3 3 4 2" xfId="15054" xr:uid="{00000000-0005-0000-0000-0000E4020000}"/>
    <cellStyle name="20% - Accent1 4 2 3 3 4 2 2" xfId="15055" xr:uid="{00000000-0005-0000-0000-0000E5020000}"/>
    <cellStyle name="20% - Accent1 4 2 3 3 4 2 3" xfId="15056" xr:uid="{00000000-0005-0000-0000-0000E6020000}"/>
    <cellStyle name="20% - Accent1 4 2 3 3 4 3" xfId="15057" xr:uid="{00000000-0005-0000-0000-0000E7020000}"/>
    <cellStyle name="20% - Accent1 4 2 3 3 4 3 2" xfId="15058" xr:uid="{00000000-0005-0000-0000-0000E8020000}"/>
    <cellStyle name="20% - Accent1 4 2 3 3 4 4" xfId="15059" xr:uid="{00000000-0005-0000-0000-0000E9020000}"/>
    <cellStyle name="20% - Accent1 4 2 3 3 4 5" xfId="15060" xr:uid="{00000000-0005-0000-0000-0000EA020000}"/>
    <cellStyle name="20% - Accent1 4 2 3 3 5" xfId="15061" xr:uid="{00000000-0005-0000-0000-0000EB020000}"/>
    <cellStyle name="20% - Accent1 4 2 3 3 5 2" xfId="15062" xr:uid="{00000000-0005-0000-0000-0000EC020000}"/>
    <cellStyle name="20% - Accent1 4 2 3 3 5 3" xfId="15063" xr:uid="{00000000-0005-0000-0000-0000ED020000}"/>
    <cellStyle name="20% - Accent1 4 2 3 3 6" xfId="15064" xr:uid="{00000000-0005-0000-0000-0000EE020000}"/>
    <cellStyle name="20% - Accent1 4 2 3 3 6 2" xfId="15065" xr:uid="{00000000-0005-0000-0000-0000EF020000}"/>
    <cellStyle name="20% - Accent1 4 2 3 3 6 3" xfId="15066" xr:uid="{00000000-0005-0000-0000-0000F0020000}"/>
    <cellStyle name="20% - Accent1 4 2 3 3 7" xfId="15067" xr:uid="{00000000-0005-0000-0000-0000F1020000}"/>
    <cellStyle name="20% - Accent1 4 2 3 3 7 2" xfId="15068" xr:uid="{00000000-0005-0000-0000-0000F2020000}"/>
    <cellStyle name="20% - Accent1 4 2 3 3 8" xfId="15069" xr:uid="{00000000-0005-0000-0000-0000F3020000}"/>
    <cellStyle name="20% - Accent1 4 2 3 3 9" xfId="15070" xr:uid="{00000000-0005-0000-0000-0000F4020000}"/>
    <cellStyle name="20% - Accent1 4 2 3 4" xfId="15071" xr:uid="{00000000-0005-0000-0000-0000F5020000}"/>
    <cellStyle name="20% - Accent1 4 2 3 4 2" xfId="15072" xr:uid="{00000000-0005-0000-0000-0000F6020000}"/>
    <cellStyle name="20% - Accent1 4 2 3 4 2 2" xfId="15073" xr:uid="{00000000-0005-0000-0000-0000F7020000}"/>
    <cellStyle name="20% - Accent1 4 2 3 4 2 2 2" xfId="15074" xr:uid="{00000000-0005-0000-0000-0000F8020000}"/>
    <cellStyle name="20% - Accent1 4 2 3 4 2 2 3" xfId="15075" xr:uid="{00000000-0005-0000-0000-0000F9020000}"/>
    <cellStyle name="20% - Accent1 4 2 3 4 2 3" xfId="15076" xr:uid="{00000000-0005-0000-0000-0000FA020000}"/>
    <cellStyle name="20% - Accent1 4 2 3 4 2 3 2" xfId="15077" xr:uid="{00000000-0005-0000-0000-0000FB020000}"/>
    <cellStyle name="20% - Accent1 4 2 3 4 2 3 3" xfId="15078" xr:uid="{00000000-0005-0000-0000-0000FC020000}"/>
    <cellStyle name="20% - Accent1 4 2 3 4 2 4" xfId="15079" xr:uid="{00000000-0005-0000-0000-0000FD020000}"/>
    <cellStyle name="20% - Accent1 4 2 3 4 2 4 2" xfId="15080" xr:uid="{00000000-0005-0000-0000-0000FE020000}"/>
    <cellStyle name="20% - Accent1 4 2 3 4 2 5" xfId="15081" xr:uid="{00000000-0005-0000-0000-0000FF020000}"/>
    <cellStyle name="20% - Accent1 4 2 3 4 2 6" xfId="15082" xr:uid="{00000000-0005-0000-0000-000000030000}"/>
    <cellStyle name="20% - Accent1 4 2 3 4 3" xfId="15083" xr:uid="{00000000-0005-0000-0000-000001030000}"/>
    <cellStyle name="20% - Accent1 4 2 3 4 3 2" xfId="15084" xr:uid="{00000000-0005-0000-0000-000002030000}"/>
    <cellStyle name="20% - Accent1 4 2 3 4 3 2 2" xfId="15085" xr:uid="{00000000-0005-0000-0000-000003030000}"/>
    <cellStyle name="20% - Accent1 4 2 3 4 3 2 3" xfId="15086" xr:uid="{00000000-0005-0000-0000-000004030000}"/>
    <cellStyle name="20% - Accent1 4 2 3 4 3 3" xfId="15087" xr:uid="{00000000-0005-0000-0000-000005030000}"/>
    <cellStyle name="20% - Accent1 4 2 3 4 3 3 2" xfId="15088" xr:uid="{00000000-0005-0000-0000-000006030000}"/>
    <cellStyle name="20% - Accent1 4 2 3 4 3 3 3" xfId="15089" xr:uid="{00000000-0005-0000-0000-000007030000}"/>
    <cellStyle name="20% - Accent1 4 2 3 4 3 4" xfId="15090" xr:uid="{00000000-0005-0000-0000-000008030000}"/>
    <cellStyle name="20% - Accent1 4 2 3 4 3 4 2" xfId="15091" xr:uid="{00000000-0005-0000-0000-000009030000}"/>
    <cellStyle name="20% - Accent1 4 2 3 4 3 5" xfId="15092" xr:uid="{00000000-0005-0000-0000-00000A030000}"/>
    <cellStyle name="20% - Accent1 4 2 3 4 3 6" xfId="15093" xr:uid="{00000000-0005-0000-0000-00000B030000}"/>
    <cellStyle name="20% - Accent1 4 2 3 4 4" xfId="15094" xr:uid="{00000000-0005-0000-0000-00000C030000}"/>
    <cellStyle name="20% - Accent1 4 2 3 4 4 2" xfId="15095" xr:uid="{00000000-0005-0000-0000-00000D030000}"/>
    <cellStyle name="20% - Accent1 4 2 3 4 4 2 2" xfId="15096" xr:uid="{00000000-0005-0000-0000-00000E030000}"/>
    <cellStyle name="20% - Accent1 4 2 3 4 4 2 3" xfId="15097" xr:uid="{00000000-0005-0000-0000-00000F030000}"/>
    <cellStyle name="20% - Accent1 4 2 3 4 4 3" xfId="15098" xr:uid="{00000000-0005-0000-0000-000010030000}"/>
    <cellStyle name="20% - Accent1 4 2 3 4 4 3 2" xfId="15099" xr:uid="{00000000-0005-0000-0000-000011030000}"/>
    <cellStyle name="20% - Accent1 4 2 3 4 4 4" xfId="15100" xr:uid="{00000000-0005-0000-0000-000012030000}"/>
    <cellStyle name="20% - Accent1 4 2 3 4 4 5" xfId="15101" xr:uid="{00000000-0005-0000-0000-000013030000}"/>
    <cellStyle name="20% - Accent1 4 2 3 4 5" xfId="15102" xr:uid="{00000000-0005-0000-0000-000014030000}"/>
    <cellStyle name="20% - Accent1 4 2 3 4 5 2" xfId="15103" xr:uid="{00000000-0005-0000-0000-000015030000}"/>
    <cellStyle name="20% - Accent1 4 2 3 4 5 3" xfId="15104" xr:uid="{00000000-0005-0000-0000-000016030000}"/>
    <cellStyle name="20% - Accent1 4 2 3 4 6" xfId="15105" xr:uid="{00000000-0005-0000-0000-000017030000}"/>
    <cellStyle name="20% - Accent1 4 2 3 4 6 2" xfId="15106" xr:uid="{00000000-0005-0000-0000-000018030000}"/>
    <cellStyle name="20% - Accent1 4 2 3 4 6 3" xfId="15107" xr:uid="{00000000-0005-0000-0000-000019030000}"/>
    <cellStyle name="20% - Accent1 4 2 3 4 7" xfId="15108" xr:uid="{00000000-0005-0000-0000-00001A030000}"/>
    <cellStyle name="20% - Accent1 4 2 3 4 7 2" xfId="15109" xr:uid="{00000000-0005-0000-0000-00001B030000}"/>
    <cellStyle name="20% - Accent1 4 2 3 4 8" xfId="15110" xr:uid="{00000000-0005-0000-0000-00001C030000}"/>
    <cellStyle name="20% - Accent1 4 2 3 4 9" xfId="15111" xr:uid="{00000000-0005-0000-0000-00001D030000}"/>
    <cellStyle name="20% - Accent1 4 2 3 5" xfId="15112" xr:uid="{00000000-0005-0000-0000-00001E030000}"/>
    <cellStyle name="20% - Accent1 4 2 3 5 2" xfId="15113" xr:uid="{00000000-0005-0000-0000-00001F030000}"/>
    <cellStyle name="20% - Accent1 4 2 3 5 2 2" xfId="15114" xr:uid="{00000000-0005-0000-0000-000020030000}"/>
    <cellStyle name="20% - Accent1 4 2 3 5 2 3" xfId="15115" xr:uid="{00000000-0005-0000-0000-000021030000}"/>
    <cellStyle name="20% - Accent1 4 2 3 5 3" xfId="15116" xr:uid="{00000000-0005-0000-0000-000022030000}"/>
    <cellStyle name="20% - Accent1 4 2 3 5 3 2" xfId="15117" xr:uid="{00000000-0005-0000-0000-000023030000}"/>
    <cellStyle name="20% - Accent1 4 2 3 5 3 3" xfId="15118" xr:uid="{00000000-0005-0000-0000-000024030000}"/>
    <cellStyle name="20% - Accent1 4 2 3 5 4" xfId="15119" xr:uid="{00000000-0005-0000-0000-000025030000}"/>
    <cellStyle name="20% - Accent1 4 2 3 5 4 2" xfId="15120" xr:uid="{00000000-0005-0000-0000-000026030000}"/>
    <cellStyle name="20% - Accent1 4 2 3 5 5" xfId="15121" xr:uid="{00000000-0005-0000-0000-000027030000}"/>
    <cellStyle name="20% - Accent1 4 2 3 5 6" xfId="15122" xr:uid="{00000000-0005-0000-0000-000028030000}"/>
    <cellStyle name="20% - Accent1 4 2 3 6" xfId="15123" xr:uid="{00000000-0005-0000-0000-000029030000}"/>
    <cellStyle name="20% - Accent1 4 2 3 6 2" xfId="15124" xr:uid="{00000000-0005-0000-0000-00002A030000}"/>
    <cellStyle name="20% - Accent1 4 2 3 6 2 2" xfId="15125" xr:uid="{00000000-0005-0000-0000-00002B030000}"/>
    <cellStyle name="20% - Accent1 4 2 3 6 2 3" xfId="15126" xr:uid="{00000000-0005-0000-0000-00002C030000}"/>
    <cellStyle name="20% - Accent1 4 2 3 6 3" xfId="15127" xr:uid="{00000000-0005-0000-0000-00002D030000}"/>
    <cellStyle name="20% - Accent1 4 2 3 6 3 2" xfId="15128" xr:uid="{00000000-0005-0000-0000-00002E030000}"/>
    <cellStyle name="20% - Accent1 4 2 3 6 3 3" xfId="15129" xr:uid="{00000000-0005-0000-0000-00002F030000}"/>
    <cellStyle name="20% - Accent1 4 2 3 6 4" xfId="15130" xr:uid="{00000000-0005-0000-0000-000030030000}"/>
    <cellStyle name="20% - Accent1 4 2 3 6 4 2" xfId="15131" xr:uid="{00000000-0005-0000-0000-000031030000}"/>
    <cellStyle name="20% - Accent1 4 2 3 6 5" xfId="15132" xr:uid="{00000000-0005-0000-0000-000032030000}"/>
    <cellStyle name="20% - Accent1 4 2 3 6 6" xfId="15133" xr:uid="{00000000-0005-0000-0000-000033030000}"/>
    <cellStyle name="20% - Accent1 4 2 3 7" xfId="15134" xr:uid="{00000000-0005-0000-0000-000034030000}"/>
    <cellStyle name="20% - Accent1 4 2 3 7 2" xfId="15135" xr:uid="{00000000-0005-0000-0000-000035030000}"/>
    <cellStyle name="20% - Accent1 4 2 3 7 2 2" xfId="15136" xr:uid="{00000000-0005-0000-0000-000036030000}"/>
    <cellStyle name="20% - Accent1 4 2 3 7 2 3" xfId="15137" xr:uid="{00000000-0005-0000-0000-000037030000}"/>
    <cellStyle name="20% - Accent1 4 2 3 7 3" xfId="15138" xr:uid="{00000000-0005-0000-0000-000038030000}"/>
    <cellStyle name="20% - Accent1 4 2 3 7 3 2" xfId="15139" xr:uid="{00000000-0005-0000-0000-000039030000}"/>
    <cellStyle name="20% - Accent1 4 2 3 7 4" xfId="15140" xr:uid="{00000000-0005-0000-0000-00003A030000}"/>
    <cellStyle name="20% - Accent1 4 2 3 7 5" xfId="15141" xr:uid="{00000000-0005-0000-0000-00003B030000}"/>
    <cellStyle name="20% - Accent1 4 2 3 8" xfId="15142" xr:uid="{00000000-0005-0000-0000-00003C030000}"/>
    <cellStyle name="20% - Accent1 4 2 3 8 2" xfId="15143" xr:uid="{00000000-0005-0000-0000-00003D030000}"/>
    <cellStyle name="20% - Accent1 4 2 3 8 3" xfId="15144" xr:uid="{00000000-0005-0000-0000-00003E030000}"/>
    <cellStyle name="20% - Accent1 4 2 3 9" xfId="15145" xr:uid="{00000000-0005-0000-0000-00003F030000}"/>
    <cellStyle name="20% - Accent1 4 2 3 9 2" xfId="15146" xr:uid="{00000000-0005-0000-0000-000040030000}"/>
    <cellStyle name="20% - Accent1 4 2 3 9 3" xfId="15147" xr:uid="{00000000-0005-0000-0000-000041030000}"/>
    <cellStyle name="20% - Accent1 4 2 4" xfId="169" xr:uid="{00000000-0005-0000-0000-000042030000}"/>
    <cellStyle name="20% - Accent1 4 2 4 10" xfId="15148" xr:uid="{00000000-0005-0000-0000-000043030000}"/>
    <cellStyle name="20% - Accent1 4 2 4 2" xfId="170" xr:uid="{00000000-0005-0000-0000-000044030000}"/>
    <cellStyle name="20% - Accent1 4 2 4 2 2" xfId="15149" xr:uid="{00000000-0005-0000-0000-000045030000}"/>
    <cellStyle name="20% - Accent1 4 2 4 2 2 2" xfId="15150" xr:uid="{00000000-0005-0000-0000-000046030000}"/>
    <cellStyle name="20% - Accent1 4 2 4 2 2 2 2" xfId="15151" xr:uid="{00000000-0005-0000-0000-000047030000}"/>
    <cellStyle name="20% - Accent1 4 2 4 2 2 2 3" xfId="15152" xr:uid="{00000000-0005-0000-0000-000048030000}"/>
    <cellStyle name="20% - Accent1 4 2 4 2 2 3" xfId="15153" xr:uid="{00000000-0005-0000-0000-000049030000}"/>
    <cellStyle name="20% - Accent1 4 2 4 2 2 3 2" xfId="15154" xr:uid="{00000000-0005-0000-0000-00004A030000}"/>
    <cellStyle name="20% - Accent1 4 2 4 2 2 3 3" xfId="15155" xr:uid="{00000000-0005-0000-0000-00004B030000}"/>
    <cellStyle name="20% - Accent1 4 2 4 2 2 4" xfId="15156" xr:uid="{00000000-0005-0000-0000-00004C030000}"/>
    <cellStyle name="20% - Accent1 4 2 4 2 2 4 2" xfId="15157" xr:uid="{00000000-0005-0000-0000-00004D030000}"/>
    <cellStyle name="20% - Accent1 4 2 4 2 2 5" xfId="15158" xr:uid="{00000000-0005-0000-0000-00004E030000}"/>
    <cellStyle name="20% - Accent1 4 2 4 2 2 6" xfId="15159" xr:uid="{00000000-0005-0000-0000-00004F030000}"/>
    <cellStyle name="20% - Accent1 4 2 4 2 3" xfId="15160" xr:uid="{00000000-0005-0000-0000-000050030000}"/>
    <cellStyle name="20% - Accent1 4 2 4 2 3 2" xfId="15161" xr:uid="{00000000-0005-0000-0000-000051030000}"/>
    <cellStyle name="20% - Accent1 4 2 4 2 3 2 2" xfId="15162" xr:uid="{00000000-0005-0000-0000-000052030000}"/>
    <cellStyle name="20% - Accent1 4 2 4 2 3 2 3" xfId="15163" xr:uid="{00000000-0005-0000-0000-000053030000}"/>
    <cellStyle name="20% - Accent1 4 2 4 2 3 3" xfId="15164" xr:uid="{00000000-0005-0000-0000-000054030000}"/>
    <cellStyle name="20% - Accent1 4 2 4 2 3 3 2" xfId="15165" xr:uid="{00000000-0005-0000-0000-000055030000}"/>
    <cellStyle name="20% - Accent1 4 2 4 2 3 3 3" xfId="15166" xr:uid="{00000000-0005-0000-0000-000056030000}"/>
    <cellStyle name="20% - Accent1 4 2 4 2 3 4" xfId="15167" xr:uid="{00000000-0005-0000-0000-000057030000}"/>
    <cellStyle name="20% - Accent1 4 2 4 2 3 4 2" xfId="15168" xr:uid="{00000000-0005-0000-0000-000058030000}"/>
    <cellStyle name="20% - Accent1 4 2 4 2 3 5" xfId="15169" xr:uid="{00000000-0005-0000-0000-000059030000}"/>
    <cellStyle name="20% - Accent1 4 2 4 2 3 6" xfId="15170" xr:uid="{00000000-0005-0000-0000-00005A030000}"/>
    <cellStyle name="20% - Accent1 4 2 4 2 4" xfId="15171" xr:uid="{00000000-0005-0000-0000-00005B030000}"/>
    <cellStyle name="20% - Accent1 4 2 4 2 4 2" xfId="15172" xr:uid="{00000000-0005-0000-0000-00005C030000}"/>
    <cellStyle name="20% - Accent1 4 2 4 2 4 2 2" xfId="15173" xr:uid="{00000000-0005-0000-0000-00005D030000}"/>
    <cellStyle name="20% - Accent1 4 2 4 2 4 2 3" xfId="15174" xr:uid="{00000000-0005-0000-0000-00005E030000}"/>
    <cellStyle name="20% - Accent1 4 2 4 2 4 3" xfId="15175" xr:uid="{00000000-0005-0000-0000-00005F030000}"/>
    <cellStyle name="20% - Accent1 4 2 4 2 4 3 2" xfId="15176" xr:uid="{00000000-0005-0000-0000-000060030000}"/>
    <cellStyle name="20% - Accent1 4 2 4 2 4 4" xfId="15177" xr:uid="{00000000-0005-0000-0000-000061030000}"/>
    <cellStyle name="20% - Accent1 4 2 4 2 4 5" xfId="15178" xr:uid="{00000000-0005-0000-0000-000062030000}"/>
    <cellStyle name="20% - Accent1 4 2 4 2 5" xfId="15179" xr:uid="{00000000-0005-0000-0000-000063030000}"/>
    <cellStyle name="20% - Accent1 4 2 4 2 5 2" xfId="15180" xr:uid="{00000000-0005-0000-0000-000064030000}"/>
    <cellStyle name="20% - Accent1 4 2 4 2 5 3" xfId="15181" xr:uid="{00000000-0005-0000-0000-000065030000}"/>
    <cellStyle name="20% - Accent1 4 2 4 2 6" xfId="15182" xr:uid="{00000000-0005-0000-0000-000066030000}"/>
    <cellStyle name="20% - Accent1 4 2 4 2 6 2" xfId="15183" xr:uid="{00000000-0005-0000-0000-000067030000}"/>
    <cellStyle name="20% - Accent1 4 2 4 2 6 3" xfId="15184" xr:uid="{00000000-0005-0000-0000-000068030000}"/>
    <cellStyle name="20% - Accent1 4 2 4 2 7" xfId="15185" xr:uid="{00000000-0005-0000-0000-000069030000}"/>
    <cellStyle name="20% - Accent1 4 2 4 2 7 2" xfId="15186" xr:uid="{00000000-0005-0000-0000-00006A030000}"/>
    <cellStyle name="20% - Accent1 4 2 4 2 8" xfId="15187" xr:uid="{00000000-0005-0000-0000-00006B030000}"/>
    <cellStyle name="20% - Accent1 4 2 4 2 9" xfId="15188" xr:uid="{00000000-0005-0000-0000-00006C030000}"/>
    <cellStyle name="20% - Accent1 4 2 4 3" xfId="15189" xr:uid="{00000000-0005-0000-0000-00006D030000}"/>
    <cellStyle name="20% - Accent1 4 2 4 3 2" xfId="15190" xr:uid="{00000000-0005-0000-0000-00006E030000}"/>
    <cellStyle name="20% - Accent1 4 2 4 3 2 2" xfId="15191" xr:uid="{00000000-0005-0000-0000-00006F030000}"/>
    <cellStyle name="20% - Accent1 4 2 4 3 2 3" xfId="15192" xr:uid="{00000000-0005-0000-0000-000070030000}"/>
    <cellStyle name="20% - Accent1 4 2 4 3 3" xfId="15193" xr:uid="{00000000-0005-0000-0000-000071030000}"/>
    <cellStyle name="20% - Accent1 4 2 4 3 3 2" xfId="15194" xr:uid="{00000000-0005-0000-0000-000072030000}"/>
    <cellStyle name="20% - Accent1 4 2 4 3 3 3" xfId="15195" xr:uid="{00000000-0005-0000-0000-000073030000}"/>
    <cellStyle name="20% - Accent1 4 2 4 3 4" xfId="15196" xr:uid="{00000000-0005-0000-0000-000074030000}"/>
    <cellStyle name="20% - Accent1 4 2 4 3 4 2" xfId="15197" xr:uid="{00000000-0005-0000-0000-000075030000}"/>
    <cellStyle name="20% - Accent1 4 2 4 3 5" xfId="15198" xr:uid="{00000000-0005-0000-0000-000076030000}"/>
    <cellStyle name="20% - Accent1 4 2 4 3 6" xfId="15199" xr:uid="{00000000-0005-0000-0000-000077030000}"/>
    <cellStyle name="20% - Accent1 4 2 4 4" xfId="15200" xr:uid="{00000000-0005-0000-0000-000078030000}"/>
    <cellStyle name="20% - Accent1 4 2 4 4 2" xfId="15201" xr:uid="{00000000-0005-0000-0000-000079030000}"/>
    <cellStyle name="20% - Accent1 4 2 4 4 2 2" xfId="15202" xr:uid="{00000000-0005-0000-0000-00007A030000}"/>
    <cellStyle name="20% - Accent1 4 2 4 4 2 3" xfId="15203" xr:uid="{00000000-0005-0000-0000-00007B030000}"/>
    <cellStyle name="20% - Accent1 4 2 4 4 3" xfId="15204" xr:uid="{00000000-0005-0000-0000-00007C030000}"/>
    <cellStyle name="20% - Accent1 4 2 4 4 3 2" xfId="15205" xr:uid="{00000000-0005-0000-0000-00007D030000}"/>
    <cellStyle name="20% - Accent1 4 2 4 4 3 3" xfId="15206" xr:uid="{00000000-0005-0000-0000-00007E030000}"/>
    <cellStyle name="20% - Accent1 4 2 4 4 4" xfId="15207" xr:uid="{00000000-0005-0000-0000-00007F030000}"/>
    <cellStyle name="20% - Accent1 4 2 4 4 4 2" xfId="15208" xr:uid="{00000000-0005-0000-0000-000080030000}"/>
    <cellStyle name="20% - Accent1 4 2 4 4 5" xfId="15209" xr:uid="{00000000-0005-0000-0000-000081030000}"/>
    <cellStyle name="20% - Accent1 4 2 4 4 6" xfId="15210" xr:uid="{00000000-0005-0000-0000-000082030000}"/>
    <cellStyle name="20% - Accent1 4 2 4 5" xfId="15211" xr:uid="{00000000-0005-0000-0000-000083030000}"/>
    <cellStyle name="20% - Accent1 4 2 4 5 2" xfId="15212" xr:uid="{00000000-0005-0000-0000-000084030000}"/>
    <cellStyle name="20% - Accent1 4 2 4 5 2 2" xfId="15213" xr:uid="{00000000-0005-0000-0000-000085030000}"/>
    <cellStyle name="20% - Accent1 4 2 4 5 2 3" xfId="15214" xr:uid="{00000000-0005-0000-0000-000086030000}"/>
    <cellStyle name="20% - Accent1 4 2 4 5 3" xfId="15215" xr:uid="{00000000-0005-0000-0000-000087030000}"/>
    <cellStyle name="20% - Accent1 4 2 4 5 3 2" xfId="15216" xr:uid="{00000000-0005-0000-0000-000088030000}"/>
    <cellStyle name="20% - Accent1 4 2 4 5 4" xfId="15217" xr:uid="{00000000-0005-0000-0000-000089030000}"/>
    <cellStyle name="20% - Accent1 4 2 4 5 5" xfId="15218" xr:uid="{00000000-0005-0000-0000-00008A030000}"/>
    <cellStyle name="20% - Accent1 4 2 4 6" xfId="15219" xr:uid="{00000000-0005-0000-0000-00008B030000}"/>
    <cellStyle name="20% - Accent1 4 2 4 6 2" xfId="15220" xr:uid="{00000000-0005-0000-0000-00008C030000}"/>
    <cellStyle name="20% - Accent1 4 2 4 6 3" xfId="15221" xr:uid="{00000000-0005-0000-0000-00008D030000}"/>
    <cellStyle name="20% - Accent1 4 2 4 7" xfId="15222" xr:uid="{00000000-0005-0000-0000-00008E030000}"/>
    <cellStyle name="20% - Accent1 4 2 4 7 2" xfId="15223" xr:uid="{00000000-0005-0000-0000-00008F030000}"/>
    <cellStyle name="20% - Accent1 4 2 4 7 3" xfId="15224" xr:uid="{00000000-0005-0000-0000-000090030000}"/>
    <cellStyle name="20% - Accent1 4 2 4 8" xfId="15225" xr:uid="{00000000-0005-0000-0000-000091030000}"/>
    <cellStyle name="20% - Accent1 4 2 4 8 2" xfId="15226" xr:uid="{00000000-0005-0000-0000-000092030000}"/>
    <cellStyle name="20% - Accent1 4 2 4 9" xfId="15227" xr:uid="{00000000-0005-0000-0000-000093030000}"/>
    <cellStyle name="20% - Accent1 4 2 5" xfId="171" xr:uid="{00000000-0005-0000-0000-000094030000}"/>
    <cellStyle name="20% - Accent1 4 2 5 2" xfId="15228" xr:uid="{00000000-0005-0000-0000-000095030000}"/>
    <cellStyle name="20% - Accent1 4 2 5 2 2" xfId="15229" xr:uid="{00000000-0005-0000-0000-000096030000}"/>
    <cellStyle name="20% - Accent1 4 2 5 2 2 2" xfId="15230" xr:uid="{00000000-0005-0000-0000-000097030000}"/>
    <cellStyle name="20% - Accent1 4 2 5 2 2 3" xfId="15231" xr:uid="{00000000-0005-0000-0000-000098030000}"/>
    <cellStyle name="20% - Accent1 4 2 5 2 3" xfId="15232" xr:uid="{00000000-0005-0000-0000-000099030000}"/>
    <cellStyle name="20% - Accent1 4 2 5 2 3 2" xfId="15233" xr:uid="{00000000-0005-0000-0000-00009A030000}"/>
    <cellStyle name="20% - Accent1 4 2 5 2 3 3" xfId="15234" xr:uid="{00000000-0005-0000-0000-00009B030000}"/>
    <cellStyle name="20% - Accent1 4 2 5 2 4" xfId="15235" xr:uid="{00000000-0005-0000-0000-00009C030000}"/>
    <cellStyle name="20% - Accent1 4 2 5 2 4 2" xfId="15236" xr:uid="{00000000-0005-0000-0000-00009D030000}"/>
    <cellStyle name="20% - Accent1 4 2 5 2 5" xfId="15237" xr:uid="{00000000-0005-0000-0000-00009E030000}"/>
    <cellStyle name="20% - Accent1 4 2 5 2 6" xfId="15238" xr:uid="{00000000-0005-0000-0000-00009F030000}"/>
    <cellStyle name="20% - Accent1 4 2 5 3" xfId="15239" xr:uid="{00000000-0005-0000-0000-0000A0030000}"/>
    <cellStyle name="20% - Accent1 4 2 5 3 2" xfId="15240" xr:uid="{00000000-0005-0000-0000-0000A1030000}"/>
    <cellStyle name="20% - Accent1 4 2 5 3 2 2" xfId="15241" xr:uid="{00000000-0005-0000-0000-0000A2030000}"/>
    <cellStyle name="20% - Accent1 4 2 5 3 2 3" xfId="15242" xr:uid="{00000000-0005-0000-0000-0000A3030000}"/>
    <cellStyle name="20% - Accent1 4 2 5 3 3" xfId="15243" xr:uid="{00000000-0005-0000-0000-0000A4030000}"/>
    <cellStyle name="20% - Accent1 4 2 5 3 3 2" xfId="15244" xr:uid="{00000000-0005-0000-0000-0000A5030000}"/>
    <cellStyle name="20% - Accent1 4 2 5 3 3 3" xfId="15245" xr:uid="{00000000-0005-0000-0000-0000A6030000}"/>
    <cellStyle name="20% - Accent1 4 2 5 3 4" xfId="15246" xr:uid="{00000000-0005-0000-0000-0000A7030000}"/>
    <cellStyle name="20% - Accent1 4 2 5 3 4 2" xfId="15247" xr:uid="{00000000-0005-0000-0000-0000A8030000}"/>
    <cellStyle name="20% - Accent1 4 2 5 3 5" xfId="15248" xr:uid="{00000000-0005-0000-0000-0000A9030000}"/>
    <cellStyle name="20% - Accent1 4 2 5 3 6" xfId="15249" xr:uid="{00000000-0005-0000-0000-0000AA030000}"/>
    <cellStyle name="20% - Accent1 4 2 5 4" xfId="15250" xr:uid="{00000000-0005-0000-0000-0000AB030000}"/>
    <cellStyle name="20% - Accent1 4 2 5 4 2" xfId="15251" xr:uid="{00000000-0005-0000-0000-0000AC030000}"/>
    <cellStyle name="20% - Accent1 4 2 5 4 2 2" xfId="15252" xr:uid="{00000000-0005-0000-0000-0000AD030000}"/>
    <cellStyle name="20% - Accent1 4 2 5 4 2 3" xfId="15253" xr:uid="{00000000-0005-0000-0000-0000AE030000}"/>
    <cellStyle name="20% - Accent1 4 2 5 4 3" xfId="15254" xr:uid="{00000000-0005-0000-0000-0000AF030000}"/>
    <cellStyle name="20% - Accent1 4 2 5 4 3 2" xfId="15255" xr:uid="{00000000-0005-0000-0000-0000B0030000}"/>
    <cellStyle name="20% - Accent1 4 2 5 4 4" xfId="15256" xr:uid="{00000000-0005-0000-0000-0000B1030000}"/>
    <cellStyle name="20% - Accent1 4 2 5 4 5" xfId="15257" xr:uid="{00000000-0005-0000-0000-0000B2030000}"/>
    <cellStyle name="20% - Accent1 4 2 5 5" xfId="15258" xr:uid="{00000000-0005-0000-0000-0000B3030000}"/>
    <cellStyle name="20% - Accent1 4 2 5 5 2" xfId="15259" xr:uid="{00000000-0005-0000-0000-0000B4030000}"/>
    <cellStyle name="20% - Accent1 4 2 5 5 3" xfId="15260" xr:uid="{00000000-0005-0000-0000-0000B5030000}"/>
    <cellStyle name="20% - Accent1 4 2 5 6" xfId="15261" xr:uid="{00000000-0005-0000-0000-0000B6030000}"/>
    <cellStyle name="20% - Accent1 4 2 5 6 2" xfId="15262" xr:uid="{00000000-0005-0000-0000-0000B7030000}"/>
    <cellStyle name="20% - Accent1 4 2 5 6 3" xfId="15263" xr:uid="{00000000-0005-0000-0000-0000B8030000}"/>
    <cellStyle name="20% - Accent1 4 2 5 7" xfId="15264" xr:uid="{00000000-0005-0000-0000-0000B9030000}"/>
    <cellStyle name="20% - Accent1 4 2 5 7 2" xfId="15265" xr:uid="{00000000-0005-0000-0000-0000BA030000}"/>
    <cellStyle name="20% - Accent1 4 2 5 8" xfId="15266" xr:uid="{00000000-0005-0000-0000-0000BB030000}"/>
    <cellStyle name="20% - Accent1 4 2 5 9" xfId="15267" xr:uid="{00000000-0005-0000-0000-0000BC030000}"/>
    <cellStyle name="20% - Accent1 4 2 6" xfId="13846" xr:uid="{00000000-0005-0000-0000-0000BD030000}"/>
    <cellStyle name="20% - Accent1 4 2 6 2" xfId="15268" xr:uid="{00000000-0005-0000-0000-0000BE030000}"/>
    <cellStyle name="20% - Accent1 4 2 6 2 2" xfId="15269" xr:uid="{00000000-0005-0000-0000-0000BF030000}"/>
    <cellStyle name="20% - Accent1 4 2 6 2 2 2" xfId="15270" xr:uid="{00000000-0005-0000-0000-0000C0030000}"/>
    <cellStyle name="20% - Accent1 4 2 6 2 2 3" xfId="15271" xr:uid="{00000000-0005-0000-0000-0000C1030000}"/>
    <cellStyle name="20% - Accent1 4 2 6 2 3" xfId="15272" xr:uid="{00000000-0005-0000-0000-0000C2030000}"/>
    <cellStyle name="20% - Accent1 4 2 6 2 3 2" xfId="15273" xr:uid="{00000000-0005-0000-0000-0000C3030000}"/>
    <cellStyle name="20% - Accent1 4 2 6 2 3 3" xfId="15274" xr:uid="{00000000-0005-0000-0000-0000C4030000}"/>
    <cellStyle name="20% - Accent1 4 2 6 2 4" xfId="15275" xr:uid="{00000000-0005-0000-0000-0000C5030000}"/>
    <cellStyle name="20% - Accent1 4 2 6 2 4 2" xfId="15276" xr:uid="{00000000-0005-0000-0000-0000C6030000}"/>
    <cellStyle name="20% - Accent1 4 2 6 2 5" xfId="15277" xr:uid="{00000000-0005-0000-0000-0000C7030000}"/>
    <cellStyle name="20% - Accent1 4 2 6 2 6" xfId="15278" xr:uid="{00000000-0005-0000-0000-0000C8030000}"/>
    <cellStyle name="20% - Accent1 4 2 6 3" xfId="15279" xr:uid="{00000000-0005-0000-0000-0000C9030000}"/>
    <cellStyle name="20% - Accent1 4 2 6 3 2" xfId="15280" xr:uid="{00000000-0005-0000-0000-0000CA030000}"/>
    <cellStyle name="20% - Accent1 4 2 6 3 2 2" xfId="15281" xr:uid="{00000000-0005-0000-0000-0000CB030000}"/>
    <cellStyle name="20% - Accent1 4 2 6 3 2 3" xfId="15282" xr:uid="{00000000-0005-0000-0000-0000CC030000}"/>
    <cellStyle name="20% - Accent1 4 2 6 3 3" xfId="15283" xr:uid="{00000000-0005-0000-0000-0000CD030000}"/>
    <cellStyle name="20% - Accent1 4 2 6 3 3 2" xfId="15284" xr:uid="{00000000-0005-0000-0000-0000CE030000}"/>
    <cellStyle name="20% - Accent1 4 2 6 3 3 3" xfId="15285" xr:uid="{00000000-0005-0000-0000-0000CF030000}"/>
    <cellStyle name="20% - Accent1 4 2 6 3 4" xfId="15286" xr:uid="{00000000-0005-0000-0000-0000D0030000}"/>
    <cellStyle name="20% - Accent1 4 2 6 3 4 2" xfId="15287" xr:uid="{00000000-0005-0000-0000-0000D1030000}"/>
    <cellStyle name="20% - Accent1 4 2 6 3 5" xfId="15288" xr:uid="{00000000-0005-0000-0000-0000D2030000}"/>
    <cellStyle name="20% - Accent1 4 2 6 3 6" xfId="15289" xr:uid="{00000000-0005-0000-0000-0000D3030000}"/>
    <cellStyle name="20% - Accent1 4 2 6 4" xfId="15290" xr:uid="{00000000-0005-0000-0000-0000D4030000}"/>
    <cellStyle name="20% - Accent1 4 2 6 4 2" xfId="15291" xr:uid="{00000000-0005-0000-0000-0000D5030000}"/>
    <cellStyle name="20% - Accent1 4 2 6 4 2 2" xfId="15292" xr:uid="{00000000-0005-0000-0000-0000D6030000}"/>
    <cellStyle name="20% - Accent1 4 2 6 4 2 3" xfId="15293" xr:uid="{00000000-0005-0000-0000-0000D7030000}"/>
    <cellStyle name="20% - Accent1 4 2 6 4 3" xfId="15294" xr:uid="{00000000-0005-0000-0000-0000D8030000}"/>
    <cellStyle name="20% - Accent1 4 2 6 4 3 2" xfId="15295" xr:uid="{00000000-0005-0000-0000-0000D9030000}"/>
    <cellStyle name="20% - Accent1 4 2 6 4 4" xfId="15296" xr:uid="{00000000-0005-0000-0000-0000DA030000}"/>
    <cellStyle name="20% - Accent1 4 2 6 4 5" xfId="15297" xr:uid="{00000000-0005-0000-0000-0000DB030000}"/>
    <cellStyle name="20% - Accent1 4 2 6 5" xfId="15298" xr:uid="{00000000-0005-0000-0000-0000DC030000}"/>
    <cellStyle name="20% - Accent1 4 2 6 5 2" xfId="15299" xr:uid="{00000000-0005-0000-0000-0000DD030000}"/>
    <cellStyle name="20% - Accent1 4 2 6 5 3" xfId="15300" xr:uid="{00000000-0005-0000-0000-0000DE030000}"/>
    <cellStyle name="20% - Accent1 4 2 6 6" xfId="15301" xr:uid="{00000000-0005-0000-0000-0000DF030000}"/>
    <cellStyle name="20% - Accent1 4 2 6 6 2" xfId="15302" xr:uid="{00000000-0005-0000-0000-0000E0030000}"/>
    <cellStyle name="20% - Accent1 4 2 6 6 3" xfId="15303" xr:uid="{00000000-0005-0000-0000-0000E1030000}"/>
    <cellStyle name="20% - Accent1 4 2 6 7" xfId="15304" xr:uid="{00000000-0005-0000-0000-0000E2030000}"/>
    <cellStyle name="20% - Accent1 4 2 6 7 2" xfId="15305" xr:uid="{00000000-0005-0000-0000-0000E3030000}"/>
    <cellStyle name="20% - Accent1 4 2 6 8" xfId="15306" xr:uid="{00000000-0005-0000-0000-0000E4030000}"/>
    <cellStyle name="20% - Accent1 4 2 6 9" xfId="15307" xr:uid="{00000000-0005-0000-0000-0000E5030000}"/>
    <cellStyle name="20% - Accent1 4 2 7" xfId="15308" xr:uid="{00000000-0005-0000-0000-0000E6030000}"/>
    <cellStyle name="20% - Accent1 4 2 7 2" xfId="15309" xr:uid="{00000000-0005-0000-0000-0000E7030000}"/>
    <cellStyle name="20% - Accent1 4 2 7 2 2" xfId="15310" xr:uid="{00000000-0005-0000-0000-0000E8030000}"/>
    <cellStyle name="20% - Accent1 4 2 7 2 3" xfId="15311" xr:uid="{00000000-0005-0000-0000-0000E9030000}"/>
    <cellStyle name="20% - Accent1 4 2 7 3" xfId="15312" xr:uid="{00000000-0005-0000-0000-0000EA030000}"/>
    <cellStyle name="20% - Accent1 4 2 7 3 2" xfId="15313" xr:uid="{00000000-0005-0000-0000-0000EB030000}"/>
    <cellStyle name="20% - Accent1 4 2 7 3 3" xfId="15314" xr:uid="{00000000-0005-0000-0000-0000EC030000}"/>
    <cellStyle name="20% - Accent1 4 2 7 4" xfId="15315" xr:uid="{00000000-0005-0000-0000-0000ED030000}"/>
    <cellStyle name="20% - Accent1 4 2 7 4 2" xfId="15316" xr:uid="{00000000-0005-0000-0000-0000EE030000}"/>
    <cellStyle name="20% - Accent1 4 2 7 5" xfId="15317" xr:uid="{00000000-0005-0000-0000-0000EF030000}"/>
    <cellStyle name="20% - Accent1 4 2 7 6" xfId="15318" xr:uid="{00000000-0005-0000-0000-0000F0030000}"/>
    <cellStyle name="20% - Accent1 4 2 8" xfId="15319" xr:uid="{00000000-0005-0000-0000-0000F1030000}"/>
    <cellStyle name="20% - Accent1 4 2 8 2" xfId="15320" xr:uid="{00000000-0005-0000-0000-0000F2030000}"/>
    <cellStyle name="20% - Accent1 4 2 8 2 2" xfId="15321" xr:uid="{00000000-0005-0000-0000-0000F3030000}"/>
    <cellStyle name="20% - Accent1 4 2 8 2 3" xfId="15322" xr:uid="{00000000-0005-0000-0000-0000F4030000}"/>
    <cellStyle name="20% - Accent1 4 2 8 3" xfId="15323" xr:uid="{00000000-0005-0000-0000-0000F5030000}"/>
    <cellStyle name="20% - Accent1 4 2 8 3 2" xfId="15324" xr:uid="{00000000-0005-0000-0000-0000F6030000}"/>
    <cellStyle name="20% - Accent1 4 2 8 3 3" xfId="15325" xr:uid="{00000000-0005-0000-0000-0000F7030000}"/>
    <cellStyle name="20% - Accent1 4 2 8 4" xfId="15326" xr:uid="{00000000-0005-0000-0000-0000F8030000}"/>
    <cellStyle name="20% - Accent1 4 2 8 4 2" xfId="15327" xr:uid="{00000000-0005-0000-0000-0000F9030000}"/>
    <cellStyle name="20% - Accent1 4 2 8 5" xfId="15328" xr:uid="{00000000-0005-0000-0000-0000FA030000}"/>
    <cellStyle name="20% - Accent1 4 2 8 6" xfId="15329" xr:uid="{00000000-0005-0000-0000-0000FB030000}"/>
    <cellStyle name="20% - Accent1 4 2 9" xfId="15330" xr:uid="{00000000-0005-0000-0000-0000FC030000}"/>
    <cellStyle name="20% - Accent1 4 2 9 2" xfId="15331" xr:uid="{00000000-0005-0000-0000-0000FD030000}"/>
    <cellStyle name="20% - Accent1 4 2 9 2 2" xfId="15332" xr:uid="{00000000-0005-0000-0000-0000FE030000}"/>
    <cellStyle name="20% - Accent1 4 2 9 2 3" xfId="15333" xr:uid="{00000000-0005-0000-0000-0000FF030000}"/>
    <cellStyle name="20% - Accent1 4 2 9 3" xfId="15334" xr:uid="{00000000-0005-0000-0000-000000040000}"/>
    <cellStyle name="20% - Accent1 4 2 9 3 2" xfId="15335" xr:uid="{00000000-0005-0000-0000-000001040000}"/>
    <cellStyle name="20% - Accent1 4 2 9 4" xfId="15336" xr:uid="{00000000-0005-0000-0000-000002040000}"/>
    <cellStyle name="20% - Accent1 4 2 9 5" xfId="15337" xr:uid="{00000000-0005-0000-0000-000003040000}"/>
    <cellStyle name="20% - Accent1 4 3" xfId="172" xr:uid="{00000000-0005-0000-0000-000004040000}"/>
    <cellStyle name="20% - Accent1 4 3 10" xfId="15338" xr:uid="{00000000-0005-0000-0000-000005040000}"/>
    <cellStyle name="20% - Accent1 4 3 10 2" xfId="15339" xr:uid="{00000000-0005-0000-0000-000006040000}"/>
    <cellStyle name="20% - Accent1 4 3 10 3" xfId="15340" xr:uid="{00000000-0005-0000-0000-000007040000}"/>
    <cellStyle name="20% - Accent1 4 3 11" xfId="15341" xr:uid="{00000000-0005-0000-0000-000008040000}"/>
    <cellStyle name="20% - Accent1 4 3 11 2" xfId="15342" xr:uid="{00000000-0005-0000-0000-000009040000}"/>
    <cellStyle name="20% - Accent1 4 3 12" xfId="15343" xr:uid="{00000000-0005-0000-0000-00000A040000}"/>
    <cellStyle name="20% - Accent1 4 3 13" xfId="15344" xr:uid="{00000000-0005-0000-0000-00000B040000}"/>
    <cellStyle name="20% - Accent1 4 3 14" xfId="15345" xr:uid="{00000000-0005-0000-0000-00000C040000}"/>
    <cellStyle name="20% - Accent1 4 3 2" xfId="173" xr:uid="{00000000-0005-0000-0000-00000D040000}"/>
    <cellStyle name="20% - Accent1 4 3 2 10" xfId="15346" xr:uid="{00000000-0005-0000-0000-00000E040000}"/>
    <cellStyle name="20% - Accent1 4 3 2 10 2" xfId="15347" xr:uid="{00000000-0005-0000-0000-00000F040000}"/>
    <cellStyle name="20% - Accent1 4 3 2 11" xfId="15348" xr:uid="{00000000-0005-0000-0000-000010040000}"/>
    <cellStyle name="20% - Accent1 4 3 2 12" xfId="15349" xr:uid="{00000000-0005-0000-0000-000011040000}"/>
    <cellStyle name="20% - Accent1 4 3 2 2" xfId="174" xr:uid="{00000000-0005-0000-0000-000012040000}"/>
    <cellStyle name="20% - Accent1 4 3 2 2 10" xfId="15350" xr:uid="{00000000-0005-0000-0000-000013040000}"/>
    <cellStyle name="20% - Accent1 4 3 2 2 2" xfId="175" xr:uid="{00000000-0005-0000-0000-000014040000}"/>
    <cellStyle name="20% - Accent1 4 3 2 2 2 2" xfId="15351" xr:uid="{00000000-0005-0000-0000-000015040000}"/>
    <cellStyle name="20% - Accent1 4 3 2 2 2 2 2" xfId="15352" xr:uid="{00000000-0005-0000-0000-000016040000}"/>
    <cellStyle name="20% - Accent1 4 3 2 2 2 2 2 2" xfId="15353" xr:uid="{00000000-0005-0000-0000-000017040000}"/>
    <cellStyle name="20% - Accent1 4 3 2 2 2 2 2 3" xfId="15354" xr:uid="{00000000-0005-0000-0000-000018040000}"/>
    <cellStyle name="20% - Accent1 4 3 2 2 2 2 3" xfId="15355" xr:uid="{00000000-0005-0000-0000-000019040000}"/>
    <cellStyle name="20% - Accent1 4 3 2 2 2 2 3 2" xfId="15356" xr:uid="{00000000-0005-0000-0000-00001A040000}"/>
    <cellStyle name="20% - Accent1 4 3 2 2 2 2 3 3" xfId="15357" xr:uid="{00000000-0005-0000-0000-00001B040000}"/>
    <cellStyle name="20% - Accent1 4 3 2 2 2 2 4" xfId="15358" xr:uid="{00000000-0005-0000-0000-00001C040000}"/>
    <cellStyle name="20% - Accent1 4 3 2 2 2 2 4 2" xfId="15359" xr:uid="{00000000-0005-0000-0000-00001D040000}"/>
    <cellStyle name="20% - Accent1 4 3 2 2 2 2 5" xfId="15360" xr:uid="{00000000-0005-0000-0000-00001E040000}"/>
    <cellStyle name="20% - Accent1 4 3 2 2 2 2 6" xfId="15361" xr:uid="{00000000-0005-0000-0000-00001F040000}"/>
    <cellStyle name="20% - Accent1 4 3 2 2 2 3" xfId="15362" xr:uid="{00000000-0005-0000-0000-000020040000}"/>
    <cellStyle name="20% - Accent1 4 3 2 2 2 3 2" xfId="15363" xr:uid="{00000000-0005-0000-0000-000021040000}"/>
    <cellStyle name="20% - Accent1 4 3 2 2 2 3 2 2" xfId="15364" xr:uid="{00000000-0005-0000-0000-000022040000}"/>
    <cellStyle name="20% - Accent1 4 3 2 2 2 3 2 3" xfId="15365" xr:uid="{00000000-0005-0000-0000-000023040000}"/>
    <cellStyle name="20% - Accent1 4 3 2 2 2 3 3" xfId="15366" xr:uid="{00000000-0005-0000-0000-000024040000}"/>
    <cellStyle name="20% - Accent1 4 3 2 2 2 3 3 2" xfId="15367" xr:uid="{00000000-0005-0000-0000-000025040000}"/>
    <cellStyle name="20% - Accent1 4 3 2 2 2 3 3 3" xfId="15368" xr:uid="{00000000-0005-0000-0000-000026040000}"/>
    <cellStyle name="20% - Accent1 4 3 2 2 2 3 4" xfId="15369" xr:uid="{00000000-0005-0000-0000-000027040000}"/>
    <cellStyle name="20% - Accent1 4 3 2 2 2 3 4 2" xfId="15370" xr:uid="{00000000-0005-0000-0000-000028040000}"/>
    <cellStyle name="20% - Accent1 4 3 2 2 2 3 5" xfId="15371" xr:uid="{00000000-0005-0000-0000-000029040000}"/>
    <cellStyle name="20% - Accent1 4 3 2 2 2 3 6" xfId="15372" xr:uid="{00000000-0005-0000-0000-00002A040000}"/>
    <cellStyle name="20% - Accent1 4 3 2 2 2 4" xfId="15373" xr:uid="{00000000-0005-0000-0000-00002B040000}"/>
    <cellStyle name="20% - Accent1 4 3 2 2 2 4 2" xfId="15374" xr:uid="{00000000-0005-0000-0000-00002C040000}"/>
    <cellStyle name="20% - Accent1 4 3 2 2 2 4 2 2" xfId="15375" xr:uid="{00000000-0005-0000-0000-00002D040000}"/>
    <cellStyle name="20% - Accent1 4 3 2 2 2 4 2 3" xfId="15376" xr:uid="{00000000-0005-0000-0000-00002E040000}"/>
    <cellStyle name="20% - Accent1 4 3 2 2 2 4 3" xfId="15377" xr:uid="{00000000-0005-0000-0000-00002F040000}"/>
    <cellStyle name="20% - Accent1 4 3 2 2 2 4 3 2" xfId="15378" xr:uid="{00000000-0005-0000-0000-000030040000}"/>
    <cellStyle name="20% - Accent1 4 3 2 2 2 4 4" xfId="15379" xr:uid="{00000000-0005-0000-0000-000031040000}"/>
    <cellStyle name="20% - Accent1 4 3 2 2 2 4 5" xfId="15380" xr:uid="{00000000-0005-0000-0000-000032040000}"/>
    <cellStyle name="20% - Accent1 4 3 2 2 2 5" xfId="15381" xr:uid="{00000000-0005-0000-0000-000033040000}"/>
    <cellStyle name="20% - Accent1 4 3 2 2 2 5 2" xfId="15382" xr:uid="{00000000-0005-0000-0000-000034040000}"/>
    <cellStyle name="20% - Accent1 4 3 2 2 2 5 3" xfId="15383" xr:uid="{00000000-0005-0000-0000-000035040000}"/>
    <cellStyle name="20% - Accent1 4 3 2 2 2 6" xfId="15384" xr:uid="{00000000-0005-0000-0000-000036040000}"/>
    <cellStyle name="20% - Accent1 4 3 2 2 2 6 2" xfId="15385" xr:uid="{00000000-0005-0000-0000-000037040000}"/>
    <cellStyle name="20% - Accent1 4 3 2 2 2 6 3" xfId="15386" xr:uid="{00000000-0005-0000-0000-000038040000}"/>
    <cellStyle name="20% - Accent1 4 3 2 2 2 7" xfId="15387" xr:uid="{00000000-0005-0000-0000-000039040000}"/>
    <cellStyle name="20% - Accent1 4 3 2 2 2 7 2" xfId="15388" xr:uid="{00000000-0005-0000-0000-00003A040000}"/>
    <cellStyle name="20% - Accent1 4 3 2 2 2 8" xfId="15389" xr:uid="{00000000-0005-0000-0000-00003B040000}"/>
    <cellStyle name="20% - Accent1 4 3 2 2 2 9" xfId="15390" xr:uid="{00000000-0005-0000-0000-00003C040000}"/>
    <cellStyle name="20% - Accent1 4 3 2 2 3" xfId="15391" xr:uid="{00000000-0005-0000-0000-00003D040000}"/>
    <cellStyle name="20% - Accent1 4 3 2 2 3 2" xfId="15392" xr:uid="{00000000-0005-0000-0000-00003E040000}"/>
    <cellStyle name="20% - Accent1 4 3 2 2 3 2 2" xfId="15393" xr:uid="{00000000-0005-0000-0000-00003F040000}"/>
    <cellStyle name="20% - Accent1 4 3 2 2 3 2 3" xfId="15394" xr:uid="{00000000-0005-0000-0000-000040040000}"/>
    <cellStyle name="20% - Accent1 4 3 2 2 3 3" xfId="15395" xr:uid="{00000000-0005-0000-0000-000041040000}"/>
    <cellStyle name="20% - Accent1 4 3 2 2 3 3 2" xfId="15396" xr:uid="{00000000-0005-0000-0000-000042040000}"/>
    <cellStyle name="20% - Accent1 4 3 2 2 3 3 3" xfId="15397" xr:uid="{00000000-0005-0000-0000-000043040000}"/>
    <cellStyle name="20% - Accent1 4 3 2 2 3 4" xfId="15398" xr:uid="{00000000-0005-0000-0000-000044040000}"/>
    <cellStyle name="20% - Accent1 4 3 2 2 3 4 2" xfId="15399" xr:uid="{00000000-0005-0000-0000-000045040000}"/>
    <cellStyle name="20% - Accent1 4 3 2 2 3 5" xfId="15400" xr:uid="{00000000-0005-0000-0000-000046040000}"/>
    <cellStyle name="20% - Accent1 4 3 2 2 3 6" xfId="15401" xr:uid="{00000000-0005-0000-0000-000047040000}"/>
    <cellStyle name="20% - Accent1 4 3 2 2 4" xfId="15402" xr:uid="{00000000-0005-0000-0000-000048040000}"/>
    <cellStyle name="20% - Accent1 4 3 2 2 4 2" xfId="15403" xr:uid="{00000000-0005-0000-0000-000049040000}"/>
    <cellStyle name="20% - Accent1 4 3 2 2 4 2 2" xfId="15404" xr:uid="{00000000-0005-0000-0000-00004A040000}"/>
    <cellStyle name="20% - Accent1 4 3 2 2 4 2 3" xfId="15405" xr:uid="{00000000-0005-0000-0000-00004B040000}"/>
    <cellStyle name="20% - Accent1 4 3 2 2 4 3" xfId="15406" xr:uid="{00000000-0005-0000-0000-00004C040000}"/>
    <cellStyle name="20% - Accent1 4 3 2 2 4 3 2" xfId="15407" xr:uid="{00000000-0005-0000-0000-00004D040000}"/>
    <cellStyle name="20% - Accent1 4 3 2 2 4 3 3" xfId="15408" xr:uid="{00000000-0005-0000-0000-00004E040000}"/>
    <cellStyle name="20% - Accent1 4 3 2 2 4 4" xfId="15409" xr:uid="{00000000-0005-0000-0000-00004F040000}"/>
    <cellStyle name="20% - Accent1 4 3 2 2 4 4 2" xfId="15410" xr:uid="{00000000-0005-0000-0000-000050040000}"/>
    <cellStyle name="20% - Accent1 4 3 2 2 4 5" xfId="15411" xr:uid="{00000000-0005-0000-0000-000051040000}"/>
    <cellStyle name="20% - Accent1 4 3 2 2 4 6" xfId="15412" xr:uid="{00000000-0005-0000-0000-000052040000}"/>
    <cellStyle name="20% - Accent1 4 3 2 2 5" xfId="15413" xr:uid="{00000000-0005-0000-0000-000053040000}"/>
    <cellStyle name="20% - Accent1 4 3 2 2 5 2" xfId="15414" xr:uid="{00000000-0005-0000-0000-000054040000}"/>
    <cellStyle name="20% - Accent1 4 3 2 2 5 2 2" xfId="15415" xr:uid="{00000000-0005-0000-0000-000055040000}"/>
    <cellStyle name="20% - Accent1 4 3 2 2 5 2 3" xfId="15416" xr:uid="{00000000-0005-0000-0000-000056040000}"/>
    <cellStyle name="20% - Accent1 4 3 2 2 5 3" xfId="15417" xr:uid="{00000000-0005-0000-0000-000057040000}"/>
    <cellStyle name="20% - Accent1 4 3 2 2 5 3 2" xfId="15418" xr:uid="{00000000-0005-0000-0000-000058040000}"/>
    <cellStyle name="20% - Accent1 4 3 2 2 5 4" xfId="15419" xr:uid="{00000000-0005-0000-0000-000059040000}"/>
    <cellStyle name="20% - Accent1 4 3 2 2 5 5" xfId="15420" xr:uid="{00000000-0005-0000-0000-00005A040000}"/>
    <cellStyle name="20% - Accent1 4 3 2 2 6" xfId="15421" xr:uid="{00000000-0005-0000-0000-00005B040000}"/>
    <cellStyle name="20% - Accent1 4 3 2 2 6 2" xfId="15422" xr:uid="{00000000-0005-0000-0000-00005C040000}"/>
    <cellStyle name="20% - Accent1 4 3 2 2 6 3" xfId="15423" xr:uid="{00000000-0005-0000-0000-00005D040000}"/>
    <cellStyle name="20% - Accent1 4 3 2 2 7" xfId="15424" xr:uid="{00000000-0005-0000-0000-00005E040000}"/>
    <cellStyle name="20% - Accent1 4 3 2 2 7 2" xfId="15425" xr:uid="{00000000-0005-0000-0000-00005F040000}"/>
    <cellStyle name="20% - Accent1 4 3 2 2 7 3" xfId="15426" xr:uid="{00000000-0005-0000-0000-000060040000}"/>
    <cellStyle name="20% - Accent1 4 3 2 2 8" xfId="15427" xr:uid="{00000000-0005-0000-0000-000061040000}"/>
    <cellStyle name="20% - Accent1 4 3 2 2 8 2" xfId="15428" xr:uid="{00000000-0005-0000-0000-000062040000}"/>
    <cellStyle name="20% - Accent1 4 3 2 2 9" xfId="15429" xr:uid="{00000000-0005-0000-0000-000063040000}"/>
    <cellStyle name="20% - Accent1 4 3 2 3" xfId="176" xr:uid="{00000000-0005-0000-0000-000064040000}"/>
    <cellStyle name="20% - Accent1 4 3 2 3 2" xfId="15430" xr:uid="{00000000-0005-0000-0000-000065040000}"/>
    <cellStyle name="20% - Accent1 4 3 2 3 2 2" xfId="15431" xr:uid="{00000000-0005-0000-0000-000066040000}"/>
    <cellStyle name="20% - Accent1 4 3 2 3 2 2 2" xfId="15432" xr:uid="{00000000-0005-0000-0000-000067040000}"/>
    <cellStyle name="20% - Accent1 4 3 2 3 2 2 3" xfId="15433" xr:uid="{00000000-0005-0000-0000-000068040000}"/>
    <cellStyle name="20% - Accent1 4 3 2 3 2 3" xfId="15434" xr:uid="{00000000-0005-0000-0000-000069040000}"/>
    <cellStyle name="20% - Accent1 4 3 2 3 2 3 2" xfId="15435" xr:uid="{00000000-0005-0000-0000-00006A040000}"/>
    <cellStyle name="20% - Accent1 4 3 2 3 2 3 3" xfId="15436" xr:uid="{00000000-0005-0000-0000-00006B040000}"/>
    <cellStyle name="20% - Accent1 4 3 2 3 2 4" xfId="15437" xr:uid="{00000000-0005-0000-0000-00006C040000}"/>
    <cellStyle name="20% - Accent1 4 3 2 3 2 4 2" xfId="15438" xr:uid="{00000000-0005-0000-0000-00006D040000}"/>
    <cellStyle name="20% - Accent1 4 3 2 3 2 5" xfId="15439" xr:uid="{00000000-0005-0000-0000-00006E040000}"/>
    <cellStyle name="20% - Accent1 4 3 2 3 2 6" xfId="15440" xr:uid="{00000000-0005-0000-0000-00006F040000}"/>
    <cellStyle name="20% - Accent1 4 3 2 3 3" xfId="15441" xr:uid="{00000000-0005-0000-0000-000070040000}"/>
    <cellStyle name="20% - Accent1 4 3 2 3 3 2" xfId="15442" xr:uid="{00000000-0005-0000-0000-000071040000}"/>
    <cellStyle name="20% - Accent1 4 3 2 3 3 2 2" xfId="15443" xr:uid="{00000000-0005-0000-0000-000072040000}"/>
    <cellStyle name="20% - Accent1 4 3 2 3 3 2 3" xfId="15444" xr:uid="{00000000-0005-0000-0000-000073040000}"/>
    <cellStyle name="20% - Accent1 4 3 2 3 3 3" xfId="15445" xr:uid="{00000000-0005-0000-0000-000074040000}"/>
    <cellStyle name="20% - Accent1 4 3 2 3 3 3 2" xfId="15446" xr:uid="{00000000-0005-0000-0000-000075040000}"/>
    <cellStyle name="20% - Accent1 4 3 2 3 3 3 3" xfId="15447" xr:uid="{00000000-0005-0000-0000-000076040000}"/>
    <cellStyle name="20% - Accent1 4 3 2 3 3 4" xfId="15448" xr:uid="{00000000-0005-0000-0000-000077040000}"/>
    <cellStyle name="20% - Accent1 4 3 2 3 3 4 2" xfId="15449" xr:uid="{00000000-0005-0000-0000-000078040000}"/>
    <cellStyle name="20% - Accent1 4 3 2 3 3 5" xfId="15450" xr:uid="{00000000-0005-0000-0000-000079040000}"/>
    <cellStyle name="20% - Accent1 4 3 2 3 3 6" xfId="15451" xr:uid="{00000000-0005-0000-0000-00007A040000}"/>
    <cellStyle name="20% - Accent1 4 3 2 3 4" xfId="15452" xr:uid="{00000000-0005-0000-0000-00007B040000}"/>
    <cellStyle name="20% - Accent1 4 3 2 3 4 2" xfId="15453" xr:uid="{00000000-0005-0000-0000-00007C040000}"/>
    <cellStyle name="20% - Accent1 4 3 2 3 4 2 2" xfId="15454" xr:uid="{00000000-0005-0000-0000-00007D040000}"/>
    <cellStyle name="20% - Accent1 4 3 2 3 4 2 3" xfId="15455" xr:uid="{00000000-0005-0000-0000-00007E040000}"/>
    <cellStyle name="20% - Accent1 4 3 2 3 4 3" xfId="15456" xr:uid="{00000000-0005-0000-0000-00007F040000}"/>
    <cellStyle name="20% - Accent1 4 3 2 3 4 3 2" xfId="15457" xr:uid="{00000000-0005-0000-0000-000080040000}"/>
    <cellStyle name="20% - Accent1 4 3 2 3 4 4" xfId="15458" xr:uid="{00000000-0005-0000-0000-000081040000}"/>
    <cellStyle name="20% - Accent1 4 3 2 3 4 5" xfId="15459" xr:uid="{00000000-0005-0000-0000-000082040000}"/>
    <cellStyle name="20% - Accent1 4 3 2 3 5" xfId="15460" xr:uid="{00000000-0005-0000-0000-000083040000}"/>
    <cellStyle name="20% - Accent1 4 3 2 3 5 2" xfId="15461" xr:uid="{00000000-0005-0000-0000-000084040000}"/>
    <cellStyle name="20% - Accent1 4 3 2 3 5 3" xfId="15462" xr:uid="{00000000-0005-0000-0000-000085040000}"/>
    <cellStyle name="20% - Accent1 4 3 2 3 6" xfId="15463" xr:uid="{00000000-0005-0000-0000-000086040000}"/>
    <cellStyle name="20% - Accent1 4 3 2 3 6 2" xfId="15464" xr:uid="{00000000-0005-0000-0000-000087040000}"/>
    <cellStyle name="20% - Accent1 4 3 2 3 6 3" xfId="15465" xr:uid="{00000000-0005-0000-0000-000088040000}"/>
    <cellStyle name="20% - Accent1 4 3 2 3 7" xfId="15466" xr:uid="{00000000-0005-0000-0000-000089040000}"/>
    <cellStyle name="20% - Accent1 4 3 2 3 7 2" xfId="15467" xr:uid="{00000000-0005-0000-0000-00008A040000}"/>
    <cellStyle name="20% - Accent1 4 3 2 3 8" xfId="15468" xr:uid="{00000000-0005-0000-0000-00008B040000}"/>
    <cellStyle name="20% - Accent1 4 3 2 3 9" xfId="15469" xr:uid="{00000000-0005-0000-0000-00008C040000}"/>
    <cellStyle name="20% - Accent1 4 3 2 4" xfId="15470" xr:uid="{00000000-0005-0000-0000-00008D040000}"/>
    <cellStyle name="20% - Accent1 4 3 2 4 2" xfId="15471" xr:uid="{00000000-0005-0000-0000-00008E040000}"/>
    <cellStyle name="20% - Accent1 4 3 2 4 2 2" xfId="15472" xr:uid="{00000000-0005-0000-0000-00008F040000}"/>
    <cellStyle name="20% - Accent1 4 3 2 4 2 2 2" xfId="15473" xr:uid="{00000000-0005-0000-0000-000090040000}"/>
    <cellStyle name="20% - Accent1 4 3 2 4 2 2 3" xfId="15474" xr:uid="{00000000-0005-0000-0000-000091040000}"/>
    <cellStyle name="20% - Accent1 4 3 2 4 2 3" xfId="15475" xr:uid="{00000000-0005-0000-0000-000092040000}"/>
    <cellStyle name="20% - Accent1 4 3 2 4 2 3 2" xfId="15476" xr:uid="{00000000-0005-0000-0000-000093040000}"/>
    <cellStyle name="20% - Accent1 4 3 2 4 2 3 3" xfId="15477" xr:uid="{00000000-0005-0000-0000-000094040000}"/>
    <cellStyle name="20% - Accent1 4 3 2 4 2 4" xfId="15478" xr:uid="{00000000-0005-0000-0000-000095040000}"/>
    <cellStyle name="20% - Accent1 4 3 2 4 2 4 2" xfId="15479" xr:uid="{00000000-0005-0000-0000-000096040000}"/>
    <cellStyle name="20% - Accent1 4 3 2 4 2 5" xfId="15480" xr:uid="{00000000-0005-0000-0000-000097040000}"/>
    <cellStyle name="20% - Accent1 4 3 2 4 2 6" xfId="15481" xr:uid="{00000000-0005-0000-0000-000098040000}"/>
    <cellStyle name="20% - Accent1 4 3 2 4 3" xfId="15482" xr:uid="{00000000-0005-0000-0000-000099040000}"/>
    <cellStyle name="20% - Accent1 4 3 2 4 3 2" xfId="15483" xr:uid="{00000000-0005-0000-0000-00009A040000}"/>
    <cellStyle name="20% - Accent1 4 3 2 4 3 2 2" xfId="15484" xr:uid="{00000000-0005-0000-0000-00009B040000}"/>
    <cellStyle name="20% - Accent1 4 3 2 4 3 2 3" xfId="15485" xr:uid="{00000000-0005-0000-0000-00009C040000}"/>
    <cellStyle name="20% - Accent1 4 3 2 4 3 3" xfId="15486" xr:uid="{00000000-0005-0000-0000-00009D040000}"/>
    <cellStyle name="20% - Accent1 4 3 2 4 3 3 2" xfId="15487" xr:uid="{00000000-0005-0000-0000-00009E040000}"/>
    <cellStyle name="20% - Accent1 4 3 2 4 3 3 3" xfId="15488" xr:uid="{00000000-0005-0000-0000-00009F040000}"/>
    <cellStyle name="20% - Accent1 4 3 2 4 3 4" xfId="15489" xr:uid="{00000000-0005-0000-0000-0000A0040000}"/>
    <cellStyle name="20% - Accent1 4 3 2 4 3 4 2" xfId="15490" xr:uid="{00000000-0005-0000-0000-0000A1040000}"/>
    <cellStyle name="20% - Accent1 4 3 2 4 3 5" xfId="15491" xr:uid="{00000000-0005-0000-0000-0000A2040000}"/>
    <cellStyle name="20% - Accent1 4 3 2 4 3 6" xfId="15492" xr:uid="{00000000-0005-0000-0000-0000A3040000}"/>
    <cellStyle name="20% - Accent1 4 3 2 4 4" xfId="15493" xr:uid="{00000000-0005-0000-0000-0000A4040000}"/>
    <cellStyle name="20% - Accent1 4 3 2 4 4 2" xfId="15494" xr:uid="{00000000-0005-0000-0000-0000A5040000}"/>
    <cellStyle name="20% - Accent1 4 3 2 4 4 2 2" xfId="15495" xr:uid="{00000000-0005-0000-0000-0000A6040000}"/>
    <cellStyle name="20% - Accent1 4 3 2 4 4 2 3" xfId="15496" xr:uid="{00000000-0005-0000-0000-0000A7040000}"/>
    <cellStyle name="20% - Accent1 4 3 2 4 4 3" xfId="15497" xr:uid="{00000000-0005-0000-0000-0000A8040000}"/>
    <cellStyle name="20% - Accent1 4 3 2 4 4 3 2" xfId="15498" xr:uid="{00000000-0005-0000-0000-0000A9040000}"/>
    <cellStyle name="20% - Accent1 4 3 2 4 4 4" xfId="15499" xr:uid="{00000000-0005-0000-0000-0000AA040000}"/>
    <cellStyle name="20% - Accent1 4 3 2 4 4 5" xfId="15500" xr:uid="{00000000-0005-0000-0000-0000AB040000}"/>
    <cellStyle name="20% - Accent1 4 3 2 4 5" xfId="15501" xr:uid="{00000000-0005-0000-0000-0000AC040000}"/>
    <cellStyle name="20% - Accent1 4 3 2 4 5 2" xfId="15502" xr:uid="{00000000-0005-0000-0000-0000AD040000}"/>
    <cellStyle name="20% - Accent1 4 3 2 4 5 3" xfId="15503" xr:uid="{00000000-0005-0000-0000-0000AE040000}"/>
    <cellStyle name="20% - Accent1 4 3 2 4 6" xfId="15504" xr:uid="{00000000-0005-0000-0000-0000AF040000}"/>
    <cellStyle name="20% - Accent1 4 3 2 4 6 2" xfId="15505" xr:uid="{00000000-0005-0000-0000-0000B0040000}"/>
    <cellStyle name="20% - Accent1 4 3 2 4 6 3" xfId="15506" xr:uid="{00000000-0005-0000-0000-0000B1040000}"/>
    <cellStyle name="20% - Accent1 4 3 2 4 7" xfId="15507" xr:uid="{00000000-0005-0000-0000-0000B2040000}"/>
    <cellStyle name="20% - Accent1 4 3 2 4 7 2" xfId="15508" xr:uid="{00000000-0005-0000-0000-0000B3040000}"/>
    <cellStyle name="20% - Accent1 4 3 2 4 8" xfId="15509" xr:uid="{00000000-0005-0000-0000-0000B4040000}"/>
    <cellStyle name="20% - Accent1 4 3 2 4 9" xfId="15510" xr:uid="{00000000-0005-0000-0000-0000B5040000}"/>
    <cellStyle name="20% - Accent1 4 3 2 5" xfId="15511" xr:uid="{00000000-0005-0000-0000-0000B6040000}"/>
    <cellStyle name="20% - Accent1 4 3 2 5 2" xfId="15512" xr:uid="{00000000-0005-0000-0000-0000B7040000}"/>
    <cellStyle name="20% - Accent1 4 3 2 5 2 2" xfId="15513" xr:uid="{00000000-0005-0000-0000-0000B8040000}"/>
    <cellStyle name="20% - Accent1 4 3 2 5 2 3" xfId="15514" xr:uid="{00000000-0005-0000-0000-0000B9040000}"/>
    <cellStyle name="20% - Accent1 4 3 2 5 3" xfId="15515" xr:uid="{00000000-0005-0000-0000-0000BA040000}"/>
    <cellStyle name="20% - Accent1 4 3 2 5 3 2" xfId="15516" xr:uid="{00000000-0005-0000-0000-0000BB040000}"/>
    <cellStyle name="20% - Accent1 4 3 2 5 3 3" xfId="15517" xr:uid="{00000000-0005-0000-0000-0000BC040000}"/>
    <cellStyle name="20% - Accent1 4 3 2 5 4" xfId="15518" xr:uid="{00000000-0005-0000-0000-0000BD040000}"/>
    <cellStyle name="20% - Accent1 4 3 2 5 4 2" xfId="15519" xr:uid="{00000000-0005-0000-0000-0000BE040000}"/>
    <cellStyle name="20% - Accent1 4 3 2 5 5" xfId="15520" xr:uid="{00000000-0005-0000-0000-0000BF040000}"/>
    <cellStyle name="20% - Accent1 4 3 2 5 6" xfId="15521" xr:uid="{00000000-0005-0000-0000-0000C0040000}"/>
    <cellStyle name="20% - Accent1 4 3 2 6" xfId="15522" xr:uid="{00000000-0005-0000-0000-0000C1040000}"/>
    <cellStyle name="20% - Accent1 4 3 2 6 2" xfId="15523" xr:uid="{00000000-0005-0000-0000-0000C2040000}"/>
    <cellStyle name="20% - Accent1 4 3 2 6 2 2" xfId="15524" xr:uid="{00000000-0005-0000-0000-0000C3040000}"/>
    <cellStyle name="20% - Accent1 4 3 2 6 2 3" xfId="15525" xr:uid="{00000000-0005-0000-0000-0000C4040000}"/>
    <cellStyle name="20% - Accent1 4 3 2 6 3" xfId="15526" xr:uid="{00000000-0005-0000-0000-0000C5040000}"/>
    <cellStyle name="20% - Accent1 4 3 2 6 3 2" xfId="15527" xr:uid="{00000000-0005-0000-0000-0000C6040000}"/>
    <cellStyle name="20% - Accent1 4 3 2 6 3 3" xfId="15528" xr:uid="{00000000-0005-0000-0000-0000C7040000}"/>
    <cellStyle name="20% - Accent1 4 3 2 6 4" xfId="15529" xr:uid="{00000000-0005-0000-0000-0000C8040000}"/>
    <cellStyle name="20% - Accent1 4 3 2 6 4 2" xfId="15530" xr:uid="{00000000-0005-0000-0000-0000C9040000}"/>
    <cellStyle name="20% - Accent1 4 3 2 6 5" xfId="15531" xr:uid="{00000000-0005-0000-0000-0000CA040000}"/>
    <cellStyle name="20% - Accent1 4 3 2 6 6" xfId="15532" xr:uid="{00000000-0005-0000-0000-0000CB040000}"/>
    <cellStyle name="20% - Accent1 4 3 2 7" xfId="15533" xr:uid="{00000000-0005-0000-0000-0000CC040000}"/>
    <cellStyle name="20% - Accent1 4 3 2 7 2" xfId="15534" xr:uid="{00000000-0005-0000-0000-0000CD040000}"/>
    <cellStyle name="20% - Accent1 4 3 2 7 2 2" xfId="15535" xr:uid="{00000000-0005-0000-0000-0000CE040000}"/>
    <cellStyle name="20% - Accent1 4 3 2 7 2 3" xfId="15536" xr:uid="{00000000-0005-0000-0000-0000CF040000}"/>
    <cellStyle name="20% - Accent1 4 3 2 7 3" xfId="15537" xr:uid="{00000000-0005-0000-0000-0000D0040000}"/>
    <cellStyle name="20% - Accent1 4 3 2 7 3 2" xfId="15538" xr:uid="{00000000-0005-0000-0000-0000D1040000}"/>
    <cellStyle name="20% - Accent1 4 3 2 7 4" xfId="15539" xr:uid="{00000000-0005-0000-0000-0000D2040000}"/>
    <cellStyle name="20% - Accent1 4 3 2 7 5" xfId="15540" xr:uid="{00000000-0005-0000-0000-0000D3040000}"/>
    <cellStyle name="20% - Accent1 4 3 2 8" xfId="15541" xr:uid="{00000000-0005-0000-0000-0000D4040000}"/>
    <cellStyle name="20% - Accent1 4 3 2 8 2" xfId="15542" xr:uid="{00000000-0005-0000-0000-0000D5040000}"/>
    <cellStyle name="20% - Accent1 4 3 2 8 3" xfId="15543" xr:uid="{00000000-0005-0000-0000-0000D6040000}"/>
    <cellStyle name="20% - Accent1 4 3 2 9" xfId="15544" xr:uid="{00000000-0005-0000-0000-0000D7040000}"/>
    <cellStyle name="20% - Accent1 4 3 2 9 2" xfId="15545" xr:uid="{00000000-0005-0000-0000-0000D8040000}"/>
    <cellStyle name="20% - Accent1 4 3 2 9 3" xfId="15546" xr:uid="{00000000-0005-0000-0000-0000D9040000}"/>
    <cellStyle name="20% - Accent1 4 3 3" xfId="177" xr:uid="{00000000-0005-0000-0000-0000DA040000}"/>
    <cellStyle name="20% - Accent1 4 3 3 10" xfId="15547" xr:uid="{00000000-0005-0000-0000-0000DB040000}"/>
    <cellStyle name="20% - Accent1 4 3 3 2" xfId="178" xr:uid="{00000000-0005-0000-0000-0000DC040000}"/>
    <cellStyle name="20% - Accent1 4 3 3 2 2" xfId="15548" xr:uid="{00000000-0005-0000-0000-0000DD040000}"/>
    <cellStyle name="20% - Accent1 4 3 3 2 2 2" xfId="15549" xr:uid="{00000000-0005-0000-0000-0000DE040000}"/>
    <cellStyle name="20% - Accent1 4 3 3 2 2 2 2" xfId="15550" xr:uid="{00000000-0005-0000-0000-0000DF040000}"/>
    <cellStyle name="20% - Accent1 4 3 3 2 2 2 3" xfId="15551" xr:uid="{00000000-0005-0000-0000-0000E0040000}"/>
    <cellStyle name="20% - Accent1 4 3 3 2 2 3" xfId="15552" xr:uid="{00000000-0005-0000-0000-0000E1040000}"/>
    <cellStyle name="20% - Accent1 4 3 3 2 2 3 2" xfId="15553" xr:uid="{00000000-0005-0000-0000-0000E2040000}"/>
    <cellStyle name="20% - Accent1 4 3 3 2 2 3 3" xfId="15554" xr:uid="{00000000-0005-0000-0000-0000E3040000}"/>
    <cellStyle name="20% - Accent1 4 3 3 2 2 4" xfId="15555" xr:uid="{00000000-0005-0000-0000-0000E4040000}"/>
    <cellStyle name="20% - Accent1 4 3 3 2 2 4 2" xfId="15556" xr:uid="{00000000-0005-0000-0000-0000E5040000}"/>
    <cellStyle name="20% - Accent1 4 3 3 2 2 5" xfId="15557" xr:uid="{00000000-0005-0000-0000-0000E6040000}"/>
    <cellStyle name="20% - Accent1 4 3 3 2 2 6" xfId="15558" xr:uid="{00000000-0005-0000-0000-0000E7040000}"/>
    <cellStyle name="20% - Accent1 4 3 3 2 3" xfId="15559" xr:uid="{00000000-0005-0000-0000-0000E8040000}"/>
    <cellStyle name="20% - Accent1 4 3 3 2 3 2" xfId="15560" xr:uid="{00000000-0005-0000-0000-0000E9040000}"/>
    <cellStyle name="20% - Accent1 4 3 3 2 3 2 2" xfId="15561" xr:uid="{00000000-0005-0000-0000-0000EA040000}"/>
    <cellStyle name="20% - Accent1 4 3 3 2 3 2 3" xfId="15562" xr:uid="{00000000-0005-0000-0000-0000EB040000}"/>
    <cellStyle name="20% - Accent1 4 3 3 2 3 3" xfId="15563" xr:uid="{00000000-0005-0000-0000-0000EC040000}"/>
    <cellStyle name="20% - Accent1 4 3 3 2 3 3 2" xfId="15564" xr:uid="{00000000-0005-0000-0000-0000ED040000}"/>
    <cellStyle name="20% - Accent1 4 3 3 2 3 3 3" xfId="15565" xr:uid="{00000000-0005-0000-0000-0000EE040000}"/>
    <cellStyle name="20% - Accent1 4 3 3 2 3 4" xfId="15566" xr:uid="{00000000-0005-0000-0000-0000EF040000}"/>
    <cellStyle name="20% - Accent1 4 3 3 2 3 4 2" xfId="15567" xr:uid="{00000000-0005-0000-0000-0000F0040000}"/>
    <cellStyle name="20% - Accent1 4 3 3 2 3 5" xfId="15568" xr:uid="{00000000-0005-0000-0000-0000F1040000}"/>
    <cellStyle name="20% - Accent1 4 3 3 2 3 6" xfId="15569" xr:uid="{00000000-0005-0000-0000-0000F2040000}"/>
    <cellStyle name="20% - Accent1 4 3 3 2 4" xfId="15570" xr:uid="{00000000-0005-0000-0000-0000F3040000}"/>
    <cellStyle name="20% - Accent1 4 3 3 2 4 2" xfId="15571" xr:uid="{00000000-0005-0000-0000-0000F4040000}"/>
    <cellStyle name="20% - Accent1 4 3 3 2 4 2 2" xfId="15572" xr:uid="{00000000-0005-0000-0000-0000F5040000}"/>
    <cellStyle name="20% - Accent1 4 3 3 2 4 2 3" xfId="15573" xr:uid="{00000000-0005-0000-0000-0000F6040000}"/>
    <cellStyle name="20% - Accent1 4 3 3 2 4 3" xfId="15574" xr:uid="{00000000-0005-0000-0000-0000F7040000}"/>
    <cellStyle name="20% - Accent1 4 3 3 2 4 3 2" xfId="15575" xr:uid="{00000000-0005-0000-0000-0000F8040000}"/>
    <cellStyle name="20% - Accent1 4 3 3 2 4 4" xfId="15576" xr:uid="{00000000-0005-0000-0000-0000F9040000}"/>
    <cellStyle name="20% - Accent1 4 3 3 2 4 5" xfId="15577" xr:uid="{00000000-0005-0000-0000-0000FA040000}"/>
    <cellStyle name="20% - Accent1 4 3 3 2 5" xfId="15578" xr:uid="{00000000-0005-0000-0000-0000FB040000}"/>
    <cellStyle name="20% - Accent1 4 3 3 2 5 2" xfId="15579" xr:uid="{00000000-0005-0000-0000-0000FC040000}"/>
    <cellStyle name="20% - Accent1 4 3 3 2 5 3" xfId="15580" xr:uid="{00000000-0005-0000-0000-0000FD040000}"/>
    <cellStyle name="20% - Accent1 4 3 3 2 6" xfId="15581" xr:uid="{00000000-0005-0000-0000-0000FE040000}"/>
    <cellStyle name="20% - Accent1 4 3 3 2 6 2" xfId="15582" xr:uid="{00000000-0005-0000-0000-0000FF040000}"/>
    <cellStyle name="20% - Accent1 4 3 3 2 6 3" xfId="15583" xr:uid="{00000000-0005-0000-0000-000000050000}"/>
    <cellStyle name="20% - Accent1 4 3 3 2 7" xfId="15584" xr:uid="{00000000-0005-0000-0000-000001050000}"/>
    <cellStyle name="20% - Accent1 4 3 3 2 7 2" xfId="15585" xr:uid="{00000000-0005-0000-0000-000002050000}"/>
    <cellStyle name="20% - Accent1 4 3 3 2 8" xfId="15586" xr:uid="{00000000-0005-0000-0000-000003050000}"/>
    <cellStyle name="20% - Accent1 4 3 3 2 9" xfId="15587" xr:uid="{00000000-0005-0000-0000-000004050000}"/>
    <cellStyle name="20% - Accent1 4 3 3 3" xfId="15588" xr:uid="{00000000-0005-0000-0000-000005050000}"/>
    <cellStyle name="20% - Accent1 4 3 3 3 2" xfId="15589" xr:uid="{00000000-0005-0000-0000-000006050000}"/>
    <cellStyle name="20% - Accent1 4 3 3 3 2 2" xfId="15590" xr:uid="{00000000-0005-0000-0000-000007050000}"/>
    <cellStyle name="20% - Accent1 4 3 3 3 2 3" xfId="15591" xr:uid="{00000000-0005-0000-0000-000008050000}"/>
    <cellStyle name="20% - Accent1 4 3 3 3 3" xfId="15592" xr:uid="{00000000-0005-0000-0000-000009050000}"/>
    <cellStyle name="20% - Accent1 4 3 3 3 3 2" xfId="15593" xr:uid="{00000000-0005-0000-0000-00000A050000}"/>
    <cellStyle name="20% - Accent1 4 3 3 3 3 3" xfId="15594" xr:uid="{00000000-0005-0000-0000-00000B050000}"/>
    <cellStyle name="20% - Accent1 4 3 3 3 4" xfId="15595" xr:uid="{00000000-0005-0000-0000-00000C050000}"/>
    <cellStyle name="20% - Accent1 4 3 3 3 4 2" xfId="15596" xr:uid="{00000000-0005-0000-0000-00000D050000}"/>
    <cellStyle name="20% - Accent1 4 3 3 3 5" xfId="15597" xr:uid="{00000000-0005-0000-0000-00000E050000}"/>
    <cellStyle name="20% - Accent1 4 3 3 3 6" xfId="15598" xr:uid="{00000000-0005-0000-0000-00000F050000}"/>
    <cellStyle name="20% - Accent1 4 3 3 4" xfId="15599" xr:uid="{00000000-0005-0000-0000-000010050000}"/>
    <cellStyle name="20% - Accent1 4 3 3 4 2" xfId="15600" xr:uid="{00000000-0005-0000-0000-000011050000}"/>
    <cellStyle name="20% - Accent1 4 3 3 4 2 2" xfId="15601" xr:uid="{00000000-0005-0000-0000-000012050000}"/>
    <cellStyle name="20% - Accent1 4 3 3 4 2 3" xfId="15602" xr:uid="{00000000-0005-0000-0000-000013050000}"/>
    <cellStyle name="20% - Accent1 4 3 3 4 3" xfId="15603" xr:uid="{00000000-0005-0000-0000-000014050000}"/>
    <cellStyle name="20% - Accent1 4 3 3 4 3 2" xfId="15604" xr:uid="{00000000-0005-0000-0000-000015050000}"/>
    <cellStyle name="20% - Accent1 4 3 3 4 3 3" xfId="15605" xr:uid="{00000000-0005-0000-0000-000016050000}"/>
    <cellStyle name="20% - Accent1 4 3 3 4 4" xfId="15606" xr:uid="{00000000-0005-0000-0000-000017050000}"/>
    <cellStyle name="20% - Accent1 4 3 3 4 4 2" xfId="15607" xr:uid="{00000000-0005-0000-0000-000018050000}"/>
    <cellStyle name="20% - Accent1 4 3 3 4 5" xfId="15608" xr:uid="{00000000-0005-0000-0000-000019050000}"/>
    <cellStyle name="20% - Accent1 4 3 3 4 6" xfId="15609" xr:uid="{00000000-0005-0000-0000-00001A050000}"/>
    <cellStyle name="20% - Accent1 4 3 3 5" xfId="15610" xr:uid="{00000000-0005-0000-0000-00001B050000}"/>
    <cellStyle name="20% - Accent1 4 3 3 5 2" xfId="15611" xr:uid="{00000000-0005-0000-0000-00001C050000}"/>
    <cellStyle name="20% - Accent1 4 3 3 5 2 2" xfId="15612" xr:uid="{00000000-0005-0000-0000-00001D050000}"/>
    <cellStyle name="20% - Accent1 4 3 3 5 2 3" xfId="15613" xr:uid="{00000000-0005-0000-0000-00001E050000}"/>
    <cellStyle name="20% - Accent1 4 3 3 5 3" xfId="15614" xr:uid="{00000000-0005-0000-0000-00001F050000}"/>
    <cellStyle name="20% - Accent1 4 3 3 5 3 2" xfId="15615" xr:uid="{00000000-0005-0000-0000-000020050000}"/>
    <cellStyle name="20% - Accent1 4 3 3 5 4" xfId="15616" xr:uid="{00000000-0005-0000-0000-000021050000}"/>
    <cellStyle name="20% - Accent1 4 3 3 5 5" xfId="15617" xr:uid="{00000000-0005-0000-0000-000022050000}"/>
    <cellStyle name="20% - Accent1 4 3 3 6" xfId="15618" xr:uid="{00000000-0005-0000-0000-000023050000}"/>
    <cellStyle name="20% - Accent1 4 3 3 6 2" xfId="15619" xr:uid="{00000000-0005-0000-0000-000024050000}"/>
    <cellStyle name="20% - Accent1 4 3 3 6 3" xfId="15620" xr:uid="{00000000-0005-0000-0000-000025050000}"/>
    <cellStyle name="20% - Accent1 4 3 3 7" xfId="15621" xr:uid="{00000000-0005-0000-0000-000026050000}"/>
    <cellStyle name="20% - Accent1 4 3 3 7 2" xfId="15622" xr:uid="{00000000-0005-0000-0000-000027050000}"/>
    <cellStyle name="20% - Accent1 4 3 3 7 3" xfId="15623" xr:uid="{00000000-0005-0000-0000-000028050000}"/>
    <cellStyle name="20% - Accent1 4 3 3 8" xfId="15624" xr:uid="{00000000-0005-0000-0000-000029050000}"/>
    <cellStyle name="20% - Accent1 4 3 3 8 2" xfId="15625" xr:uid="{00000000-0005-0000-0000-00002A050000}"/>
    <cellStyle name="20% - Accent1 4 3 3 9" xfId="15626" xr:uid="{00000000-0005-0000-0000-00002B050000}"/>
    <cellStyle name="20% - Accent1 4 3 4" xfId="179" xr:uid="{00000000-0005-0000-0000-00002C050000}"/>
    <cellStyle name="20% - Accent1 4 3 4 2" xfId="15627" xr:uid="{00000000-0005-0000-0000-00002D050000}"/>
    <cellStyle name="20% - Accent1 4 3 4 2 2" xfId="15628" xr:uid="{00000000-0005-0000-0000-00002E050000}"/>
    <cellStyle name="20% - Accent1 4 3 4 2 2 2" xfId="15629" xr:uid="{00000000-0005-0000-0000-00002F050000}"/>
    <cellStyle name="20% - Accent1 4 3 4 2 2 3" xfId="15630" xr:uid="{00000000-0005-0000-0000-000030050000}"/>
    <cellStyle name="20% - Accent1 4 3 4 2 3" xfId="15631" xr:uid="{00000000-0005-0000-0000-000031050000}"/>
    <cellStyle name="20% - Accent1 4 3 4 2 3 2" xfId="15632" xr:uid="{00000000-0005-0000-0000-000032050000}"/>
    <cellStyle name="20% - Accent1 4 3 4 2 3 3" xfId="15633" xr:uid="{00000000-0005-0000-0000-000033050000}"/>
    <cellStyle name="20% - Accent1 4 3 4 2 4" xfId="15634" xr:uid="{00000000-0005-0000-0000-000034050000}"/>
    <cellStyle name="20% - Accent1 4 3 4 2 4 2" xfId="15635" xr:uid="{00000000-0005-0000-0000-000035050000}"/>
    <cellStyle name="20% - Accent1 4 3 4 2 5" xfId="15636" xr:uid="{00000000-0005-0000-0000-000036050000}"/>
    <cellStyle name="20% - Accent1 4 3 4 2 6" xfId="15637" xr:uid="{00000000-0005-0000-0000-000037050000}"/>
    <cellStyle name="20% - Accent1 4 3 4 3" xfId="15638" xr:uid="{00000000-0005-0000-0000-000038050000}"/>
    <cellStyle name="20% - Accent1 4 3 4 3 2" xfId="15639" xr:uid="{00000000-0005-0000-0000-000039050000}"/>
    <cellStyle name="20% - Accent1 4 3 4 3 2 2" xfId="15640" xr:uid="{00000000-0005-0000-0000-00003A050000}"/>
    <cellStyle name="20% - Accent1 4 3 4 3 2 3" xfId="15641" xr:uid="{00000000-0005-0000-0000-00003B050000}"/>
    <cellStyle name="20% - Accent1 4 3 4 3 3" xfId="15642" xr:uid="{00000000-0005-0000-0000-00003C050000}"/>
    <cellStyle name="20% - Accent1 4 3 4 3 3 2" xfId="15643" xr:uid="{00000000-0005-0000-0000-00003D050000}"/>
    <cellStyle name="20% - Accent1 4 3 4 3 3 3" xfId="15644" xr:uid="{00000000-0005-0000-0000-00003E050000}"/>
    <cellStyle name="20% - Accent1 4 3 4 3 4" xfId="15645" xr:uid="{00000000-0005-0000-0000-00003F050000}"/>
    <cellStyle name="20% - Accent1 4 3 4 3 4 2" xfId="15646" xr:uid="{00000000-0005-0000-0000-000040050000}"/>
    <cellStyle name="20% - Accent1 4 3 4 3 5" xfId="15647" xr:uid="{00000000-0005-0000-0000-000041050000}"/>
    <cellStyle name="20% - Accent1 4 3 4 3 6" xfId="15648" xr:uid="{00000000-0005-0000-0000-000042050000}"/>
    <cellStyle name="20% - Accent1 4 3 4 4" xfId="15649" xr:uid="{00000000-0005-0000-0000-000043050000}"/>
    <cellStyle name="20% - Accent1 4 3 4 4 2" xfId="15650" xr:uid="{00000000-0005-0000-0000-000044050000}"/>
    <cellStyle name="20% - Accent1 4 3 4 4 2 2" xfId="15651" xr:uid="{00000000-0005-0000-0000-000045050000}"/>
    <cellStyle name="20% - Accent1 4 3 4 4 2 3" xfId="15652" xr:uid="{00000000-0005-0000-0000-000046050000}"/>
    <cellStyle name="20% - Accent1 4 3 4 4 3" xfId="15653" xr:uid="{00000000-0005-0000-0000-000047050000}"/>
    <cellStyle name="20% - Accent1 4 3 4 4 3 2" xfId="15654" xr:uid="{00000000-0005-0000-0000-000048050000}"/>
    <cellStyle name="20% - Accent1 4 3 4 4 4" xfId="15655" xr:uid="{00000000-0005-0000-0000-000049050000}"/>
    <cellStyle name="20% - Accent1 4 3 4 4 5" xfId="15656" xr:uid="{00000000-0005-0000-0000-00004A050000}"/>
    <cellStyle name="20% - Accent1 4 3 4 5" xfId="15657" xr:uid="{00000000-0005-0000-0000-00004B050000}"/>
    <cellStyle name="20% - Accent1 4 3 4 5 2" xfId="15658" xr:uid="{00000000-0005-0000-0000-00004C050000}"/>
    <cellStyle name="20% - Accent1 4 3 4 5 3" xfId="15659" xr:uid="{00000000-0005-0000-0000-00004D050000}"/>
    <cellStyle name="20% - Accent1 4 3 4 6" xfId="15660" xr:uid="{00000000-0005-0000-0000-00004E050000}"/>
    <cellStyle name="20% - Accent1 4 3 4 6 2" xfId="15661" xr:uid="{00000000-0005-0000-0000-00004F050000}"/>
    <cellStyle name="20% - Accent1 4 3 4 6 3" xfId="15662" xr:uid="{00000000-0005-0000-0000-000050050000}"/>
    <cellStyle name="20% - Accent1 4 3 4 7" xfId="15663" xr:uid="{00000000-0005-0000-0000-000051050000}"/>
    <cellStyle name="20% - Accent1 4 3 4 7 2" xfId="15664" xr:uid="{00000000-0005-0000-0000-000052050000}"/>
    <cellStyle name="20% - Accent1 4 3 4 8" xfId="15665" xr:uid="{00000000-0005-0000-0000-000053050000}"/>
    <cellStyle name="20% - Accent1 4 3 4 9" xfId="15666" xr:uid="{00000000-0005-0000-0000-000054050000}"/>
    <cellStyle name="20% - Accent1 4 3 5" xfId="8693" xr:uid="{00000000-0005-0000-0000-000055050000}"/>
    <cellStyle name="20% - Accent1 4 3 5 2" xfId="15667" xr:uid="{00000000-0005-0000-0000-000056050000}"/>
    <cellStyle name="20% - Accent1 4 3 5 2 2" xfId="15668" xr:uid="{00000000-0005-0000-0000-000057050000}"/>
    <cellStyle name="20% - Accent1 4 3 5 2 2 2" xfId="15669" xr:uid="{00000000-0005-0000-0000-000058050000}"/>
    <cellStyle name="20% - Accent1 4 3 5 2 2 3" xfId="15670" xr:uid="{00000000-0005-0000-0000-000059050000}"/>
    <cellStyle name="20% - Accent1 4 3 5 2 3" xfId="15671" xr:uid="{00000000-0005-0000-0000-00005A050000}"/>
    <cellStyle name="20% - Accent1 4 3 5 2 3 2" xfId="15672" xr:uid="{00000000-0005-0000-0000-00005B050000}"/>
    <cellStyle name="20% - Accent1 4 3 5 2 3 3" xfId="15673" xr:uid="{00000000-0005-0000-0000-00005C050000}"/>
    <cellStyle name="20% - Accent1 4 3 5 2 4" xfId="15674" xr:uid="{00000000-0005-0000-0000-00005D050000}"/>
    <cellStyle name="20% - Accent1 4 3 5 2 4 2" xfId="15675" xr:uid="{00000000-0005-0000-0000-00005E050000}"/>
    <cellStyle name="20% - Accent1 4 3 5 2 5" xfId="15676" xr:uid="{00000000-0005-0000-0000-00005F050000}"/>
    <cellStyle name="20% - Accent1 4 3 5 2 6" xfId="15677" xr:uid="{00000000-0005-0000-0000-000060050000}"/>
    <cellStyle name="20% - Accent1 4 3 5 3" xfId="15678" xr:uid="{00000000-0005-0000-0000-000061050000}"/>
    <cellStyle name="20% - Accent1 4 3 5 3 2" xfId="15679" xr:uid="{00000000-0005-0000-0000-000062050000}"/>
    <cellStyle name="20% - Accent1 4 3 5 3 2 2" xfId="15680" xr:uid="{00000000-0005-0000-0000-000063050000}"/>
    <cellStyle name="20% - Accent1 4 3 5 3 2 3" xfId="15681" xr:uid="{00000000-0005-0000-0000-000064050000}"/>
    <cellStyle name="20% - Accent1 4 3 5 3 3" xfId="15682" xr:uid="{00000000-0005-0000-0000-000065050000}"/>
    <cellStyle name="20% - Accent1 4 3 5 3 3 2" xfId="15683" xr:uid="{00000000-0005-0000-0000-000066050000}"/>
    <cellStyle name="20% - Accent1 4 3 5 3 3 3" xfId="15684" xr:uid="{00000000-0005-0000-0000-000067050000}"/>
    <cellStyle name="20% - Accent1 4 3 5 3 4" xfId="15685" xr:uid="{00000000-0005-0000-0000-000068050000}"/>
    <cellStyle name="20% - Accent1 4 3 5 3 4 2" xfId="15686" xr:uid="{00000000-0005-0000-0000-000069050000}"/>
    <cellStyle name="20% - Accent1 4 3 5 3 5" xfId="15687" xr:uid="{00000000-0005-0000-0000-00006A050000}"/>
    <cellStyle name="20% - Accent1 4 3 5 3 6" xfId="15688" xr:uid="{00000000-0005-0000-0000-00006B050000}"/>
    <cellStyle name="20% - Accent1 4 3 5 4" xfId="15689" xr:uid="{00000000-0005-0000-0000-00006C050000}"/>
    <cellStyle name="20% - Accent1 4 3 5 4 2" xfId="15690" xr:uid="{00000000-0005-0000-0000-00006D050000}"/>
    <cellStyle name="20% - Accent1 4 3 5 4 2 2" xfId="15691" xr:uid="{00000000-0005-0000-0000-00006E050000}"/>
    <cellStyle name="20% - Accent1 4 3 5 4 2 3" xfId="15692" xr:uid="{00000000-0005-0000-0000-00006F050000}"/>
    <cellStyle name="20% - Accent1 4 3 5 4 3" xfId="15693" xr:uid="{00000000-0005-0000-0000-000070050000}"/>
    <cellStyle name="20% - Accent1 4 3 5 4 3 2" xfId="15694" xr:uid="{00000000-0005-0000-0000-000071050000}"/>
    <cellStyle name="20% - Accent1 4 3 5 4 4" xfId="15695" xr:uid="{00000000-0005-0000-0000-000072050000}"/>
    <cellStyle name="20% - Accent1 4 3 5 4 5" xfId="15696" xr:uid="{00000000-0005-0000-0000-000073050000}"/>
    <cellStyle name="20% - Accent1 4 3 5 5" xfId="15697" xr:uid="{00000000-0005-0000-0000-000074050000}"/>
    <cellStyle name="20% - Accent1 4 3 5 5 2" xfId="15698" xr:uid="{00000000-0005-0000-0000-000075050000}"/>
    <cellStyle name="20% - Accent1 4 3 5 5 3" xfId="15699" xr:uid="{00000000-0005-0000-0000-000076050000}"/>
    <cellStyle name="20% - Accent1 4 3 5 6" xfId="15700" xr:uid="{00000000-0005-0000-0000-000077050000}"/>
    <cellStyle name="20% - Accent1 4 3 5 6 2" xfId="15701" xr:uid="{00000000-0005-0000-0000-000078050000}"/>
    <cellStyle name="20% - Accent1 4 3 5 6 3" xfId="15702" xr:uid="{00000000-0005-0000-0000-000079050000}"/>
    <cellStyle name="20% - Accent1 4 3 5 7" xfId="15703" xr:uid="{00000000-0005-0000-0000-00007A050000}"/>
    <cellStyle name="20% - Accent1 4 3 5 7 2" xfId="15704" xr:uid="{00000000-0005-0000-0000-00007B050000}"/>
    <cellStyle name="20% - Accent1 4 3 5 8" xfId="15705" xr:uid="{00000000-0005-0000-0000-00007C050000}"/>
    <cellStyle name="20% - Accent1 4 3 5 9" xfId="15706" xr:uid="{00000000-0005-0000-0000-00007D050000}"/>
    <cellStyle name="20% - Accent1 4 3 6" xfId="15707" xr:uid="{00000000-0005-0000-0000-00007E050000}"/>
    <cellStyle name="20% - Accent1 4 3 6 2" xfId="15708" xr:uid="{00000000-0005-0000-0000-00007F050000}"/>
    <cellStyle name="20% - Accent1 4 3 6 2 2" xfId="15709" xr:uid="{00000000-0005-0000-0000-000080050000}"/>
    <cellStyle name="20% - Accent1 4 3 6 2 3" xfId="15710" xr:uid="{00000000-0005-0000-0000-000081050000}"/>
    <cellStyle name="20% - Accent1 4 3 6 3" xfId="15711" xr:uid="{00000000-0005-0000-0000-000082050000}"/>
    <cellStyle name="20% - Accent1 4 3 6 3 2" xfId="15712" xr:uid="{00000000-0005-0000-0000-000083050000}"/>
    <cellStyle name="20% - Accent1 4 3 6 3 3" xfId="15713" xr:uid="{00000000-0005-0000-0000-000084050000}"/>
    <cellStyle name="20% - Accent1 4 3 6 4" xfId="15714" xr:uid="{00000000-0005-0000-0000-000085050000}"/>
    <cellStyle name="20% - Accent1 4 3 6 4 2" xfId="15715" xr:uid="{00000000-0005-0000-0000-000086050000}"/>
    <cellStyle name="20% - Accent1 4 3 6 5" xfId="15716" xr:uid="{00000000-0005-0000-0000-000087050000}"/>
    <cellStyle name="20% - Accent1 4 3 6 6" xfId="15717" xr:uid="{00000000-0005-0000-0000-000088050000}"/>
    <cellStyle name="20% - Accent1 4 3 7" xfId="15718" xr:uid="{00000000-0005-0000-0000-000089050000}"/>
    <cellStyle name="20% - Accent1 4 3 7 2" xfId="15719" xr:uid="{00000000-0005-0000-0000-00008A050000}"/>
    <cellStyle name="20% - Accent1 4 3 7 2 2" xfId="15720" xr:uid="{00000000-0005-0000-0000-00008B050000}"/>
    <cellStyle name="20% - Accent1 4 3 7 2 3" xfId="15721" xr:uid="{00000000-0005-0000-0000-00008C050000}"/>
    <cellStyle name="20% - Accent1 4 3 7 3" xfId="15722" xr:uid="{00000000-0005-0000-0000-00008D050000}"/>
    <cellStyle name="20% - Accent1 4 3 7 3 2" xfId="15723" xr:uid="{00000000-0005-0000-0000-00008E050000}"/>
    <cellStyle name="20% - Accent1 4 3 7 3 3" xfId="15724" xr:uid="{00000000-0005-0000-0000-00008F050000}"/>
    <cellStyle name="20% - Accent1 4 3 7 4" xfId="15725" xr:uid="{00000000-0005-0000-0000-000090050000}"/>
    <cellStyle name="20% - Accent1 4 3 7 4 2" xfId="15726" xr:uid="{00000000-0005-0000-0000-000091050000}"/>
    <cellStyle name="20% - Accent1 4 3 7 5" xfId="15727" xr:uid="{00000000-0005-0000-0000-000092050000}"/>
    <cellStyle name="20% - Accent1 4 3 7 6" xfId="15728" xr:uid="{00000000-0005-0000-0000-000093050000}"/>
    <cellStyle name="20% - Accent1 4 3 8" xfId="15729" xr:uid="{00000000-0005-0000-0000-000094050000}"/>
    <cellStyle name="20% - Accent1 4 3 8 2" xfId="15730" xr:uid="{00000000-0005-0000-0000-000095050000}"/>
    <cellStyle name="20% - Accent1 4 3 8 2 2" xfId="15731" xr:uid="{00000000-0005-0000-0000-000096050000}"/>
    <cellStyle name="20% - Accent1 4 3 8 2 3" xfId="15732" xr:uid="{00000000-0005-0000-0000-000097050000}"/>
    <cellStyle name="20% - Accent1 4 3 8 3" xfId="15733" xr:uid="{00000000-0005-0000-0000-000098050000}"/>
    <cellStyle name="20% - Accent1 4 3 8 3 2" xfId="15734" xr:uid="{00000000-0005-0000-0000-000099050000}"/>
    <cellStyle name="20% - Accent1 4 3 8 4" xfId="15735" xr:uid="{00000000-0005-0000-0000-00009A050000}"/>
    <cellStyle name="20% - Accent1 4 3 8 5" xfId="15736" xr:uid="{00000000-0005-0000-0000-00009B050000}"/>
    <cellStyle name="20% - Accent1 4 3 9" xfId="15737" xr:uid="{00000000-0005-0000-0000-00009C050000}"/>
    <cellStyle name="20% - Accent1 4 3 9 2" xfId="15738" xr:uid="{00000000-0005-0000-0000-00009D050000}"/>
    <cellStyle name="20% - Accent1 4 3 9 3" xfId="15739" xr:uid="{00000000-0005-0000-0000-00009E050000}"/>
    <cellStyle name="20% - Accent1 4 4" xfId="180" xr:uid="{00000000-0005-0000-0000-00009F050000}"/>
    <cellStyle name="20% - Accent1 4 4 10" xfId="15740" xr:uid="{00000000-0005-0000-0000-0000A0050000}"/>
    <cellStyle name="20% - Accent1 4 4 10 2" xfId="15741" xr:uid="{00000000-0005-0000-0000-0000A1050000}"/>
    <cellStyle name="20% - Accent1 4 4 11" xfId="15742" xr:uid="{00000000-0005-0000-0000-0000A2050000}"/>
    <cellStyle name="20% - Accent1 4 4 12" xfId="15743" xr:uid="{00000000-0005-0000-0000-0000A3050000}"/>
    <cellStyle name="20% - Accent1 4 4 2" xfId="181" xr:uid="{00000000-0005-0000-0000-0000A4050000}"/>
    <cellStyle name="20% - Accent1 4 4 2 10" xfId="15744" xr:uid="{00000000-0005-0000-0000-0000A5050000}"/>
    <cellStyle name="20% - Accent1 4 4 2 2" xfId="182" xr:uid="{00000000-0005-0000-0000-0000A6050000}"/>
    <cellStyle name="20% - Accent1 4 4 2 2 2" xfId="15745" xr:uid="{00000000-0005-0000-0000-0000A7050000}"/>
    <cellStyle name="20% - Accent1 4 4 2 2 2 2" xfId="15746" xr:uid="{00000000-0005-0000-0000-0000A8050000}"/>
    <cellStyle name="20% - Accent1 4 4 2 2 2 2 2" xfId="15747" xr:uid="{00000000-0005-0000-0000-0000A9050000}"/>
    <cellStyle name="20% - Accent1 4 4 2 2 2 2 3" xfId="15748" xr:uid="{00000000-0005-0000-0000-0000AA050000}"/>
    <cellStyle name="20% - Accent1 4 4 2 2 2 3" xfId="15749" xr:uid="{00000000-0005-0000-0000-0000AB050000}"/>
    <cellStyle name="20% - Accent1 4 4 2 2 2 3 2" xfId="15750" xr:uid="{00000000-0005-0000-0000-0000AC050000}"/>
    <cellStyle name="20% - Accent1 4 4 2 2 2 3 3" xfId="15751" xr:uid="{00000000-0005-0000-0000-0000AD050000}"/>
    <cellStyle name="20% - Accent1 4 4 2 2 2 4" xfId="15752" xr:uid="{00000000-0005-0000-0000-0000AE050000}"/>
    <cellStyle name="20% - Accent1 4 4 2 2 2 4 2" xfId="15753" xr:uid="{00000000-0005-0000-0000-0000AF050000}"/>
    <cellStyle name="20% - Accent1 4 4 2 2 2 5" xfId="15754" xr:uid="{00000000-0005-0000-0000-0000B0050000}"/>
    <cellStyle name="20% - Accent1 4 4 2 2 2 6" xfId="15755" xr:uid="{00000000-0005-0000-0000-0000B1050000}"/>
    <cellStyle name="20% - Accent1 4 4 2 2 3" xfId="15756" xr:uid="{00000000-0005-0000-0000-0000B2050000}"/>
    <cellStyle name="20% - Accent1 4 4 2 2 3 2" xfId="15757" xr:uid="{00000000-0005-0000-0000-0000B3050000}"/>
    <cellStyle name="20% - Accent1 4 4 2 2 3 2 2" xfId="15758" xr:uid="{00000000-0005-0000-0000-0000B4050000}"/>
    <cellStyle name="20% - Accent1 4 4 2 2 3 2 3" xfId="15759" xr:uid="{00000000-0005-0000-0000-0000B5050000}"/>
    <cellStyle name="20% - Accent1 4 4 2 2 3 3" xfId="15760" xr:uid="{00000000-0005-0000-0000-0000B6050000}"/>
    <cellStyle name="20% - Accent1 4 4 2 2 3 3 2" xfId="15761" xr:uid="{00000000-0005-0000-0000-0000B7050000}"/>
    <cellStyle name="20% - Accent1 4 4 2 2 3 3 3" xfId="15762" xr:uid="{00000000-0005-0000-0000-0000B8050000}"/>
    <cellStyle name="20% - Accent1 4 4 2 2 3 4" xfId="15763" xr:uid="{00000000-0005-0000-0000-0000B9050000}"/>
    <cellStyle name="20% - Accent1 4 4 2 2 3 4 2" xfId="15764" xr:uid="{00000000-0005-0000-0000-0000BA050000}"/>
    <cellStyle name="20% - Accent1 4 4 2 2 3 5" xfId="15765" xr:uid="{00000000-0005-0000-0000-0000BB050000}"/>
    <cellStyle name="20% - Accent1 4 4 2 2 3 6" xfId="15766" xr:uid="{00000000-0005-0000-0000-0000BC050000}"/>
    <cellStyle name="20% - Accent1 4 4 2 2 4" xfId="15767" xr:uid="{00000000-0005-0000-0000-0000BD050000}"/>
    <cellStyle name="20% - Accent1 4 4 2 2 4 2" xfId="15768" xr:uid="{00000000-0005-0000-0000-0000BE050000}"/>
    <cellStyle name="20% - Accent1 4 4 2 2 4 2 2" xfId="15769" xr:uid="{00000000-0005-0000-0000-0000BF050000}"/>
    <cellStyle name="20% - Accent1 4 4 2 2 4 2 3" xfId="15770" xr:uid="{00000000-0005-0000-0000-0000C0050000}"/>
    <cellStyle name="20% - Accent1 4 4 2 2 4 3" xfId="15771" xr:uid="{00000000-0005-0000-0000-0000C1050000}"/>
    <cellStyle name="20% - Accent1 4 4 2 2 4 3 2" xfId="15772" xr:uid="{00000000-0005-0000-0000-0000C2050000}"/>
    <cellStyle name="20% - Accent1 4 4 2 2 4 4" xfId="15773" xr:uid="{00000000-0005-0000-0000-0000C3050000}"/>
    <cellStyle name="20% - Accent1 4 4 2 2 4 5" xfId="15774" xr:uid="{00000000-0005-0000-0000-0000C4050000}"/>
    <cellStyle name="20% - Accent1 4 4 2 2 5" xfId="15775" xr:uid="{00000000-0005-0000-0000-0000C5050000}"/>
    <cellStyle name="20% - Accent1 4 4 2 2 5 2" xfId="15776" xr:uid="{00000000-0005-0000-0000-0000C6050000}"/>
    <cellStyle name="20% - Accent1 4 4 2 2 5 3" xfId="15777" xr:uid="{00000000-0005-0000-0000-0000C7050000}"/>
    <cellStyle name="20% - Accent1 4 4 2 2 6" xfId="15778" xr:uid="{00000000-0005-0000-0000-0000C8050000}"/>
    <cellStyle name="20% - Accent1 4 4 2 2 6 2" xfId="15779" xr:uid="{00000000-0005-0000-0000-0000C9050000}"/>
    <cellStyle name="20% - Accent1 4 4 2 2 6 3" xfId="15780" xr:uid="{00000000-0005-0000-0000-0000CA050000}"/>
    <cellStyle name="20% - Accent1 4 4 2 2 7" xfId="15781" xr:uid="{00000000-0005-0000-0000-0000CB050000}"/>
    <cellStyle name="20% - Accent1 4 4 2 2 7 2" xfId="15782" xr:uid="{00000000-0005-0000-0000-0000CC050000}"/>
    <cellStyle name="20% - Accent1 4 4 2 2 8" xfId="15783" xr:uid="{00000000-0005-0000-0000-0000CD050000}"/>
    <cellStyle name="20% - Accent1 4 4 2 2 9" xfId="15784" xr:uid="{00000000-0005-0000-0000-0000CE050000}"/>
    <cellStyle name="20% - Accent1 4 4 2 3" xfId="15785" xr:uid="{00000000-0005-0000-0000-0000CF050000}"/>
    <cellStyle name="20% - Accent1 4 4 2 3 2" xfId="15786" xr:uid="{00000000-0005-0000-0000-0000D0050000}"/>
    <cellStyle name="20% - Accent1 4 4 2 3 2 2" xfId="15787" xr:uid="{00000000-0005-0000-0000-0000D1050000}"/>
    <cellStyle name="20% - Accent1 4 4 2 3 2 3" xfId="15788" xr:uid="{00000000-0005-0000-0000-0000D2050000}"/>
    <cellStyle name="20% - Accent1 4 4 2 3 3" xfId="15789" xr:uid="{00000000-0005-0000-0000-0000D3050000}"/>
    <cellStyle name="20% - Accent1 4 4 2 3 3 2" xfId="15790" xr:uid="{00000000-0005-0000-0000-0000D4050000}"/>
    <cellStyle name="20% - Accent1 4 4 2 3 3 3" xfId="15791" xr:uid="{00000000-0005-0000-0000-0000D5050000}"/>
    <cellStyle name="20% - Accent1 4 4 2 3 4" xfId="15792" xr:uid="{00000000-0005-0000-0000-0000D6050000}"/>
    <cellStyle name="20% - Accent1 4 4 2 3 4 2" xfId="15793" xr:uid="{00000000-0005-0000-0000-0000D7050000}"/>
    <cellStyle name="20% - Accent1 4 4 2 3 5" xfId="15794" xr:uid="{00000000-0005-0000-0000-0000D8050000}"/>
    <cellStyle name="20% - Accent1 4 4 2 3 6" xfId="15795" xr:uid="{00000000-0005-0000-0000-0000D9050000}"/>
    <cellStyle name="20% - Accent1 4 4 2 4" xfId="15796" xr:uid="{00000000-0005-0000-0000-0000DA050000}"/>
    <cellStyle name="20% - Accent1 4 4 2 4 2" xfId="15797" xr:uid="{00000000-0005-0000-0000-0000DB050000}"/>
    <cellStyle name="20% - Accent1 4 4 2 4 2 2" xfId="15798" xr:uid="{00000000-0005-0000-0000-0000DC050000}"/>
    <cellStyle name="20% - Accent1 4 4 2 4 2 3" xfId="15799" xr:uid="{00000000-0005-0000-0000-0000DD050000}"/>
    <cellStyle name="20% - Accent1 4 4 2 4 3" xfId="15800" xr:uid="{00000000-0005-0000-0000-0000DE050000}"/>
    <cellStyle name="20% - Accent1 4 4 2 4 3 2" xfId="15801" xr:uid="{00000000-0005-0000-0000-0000DF050000}"/>
    <cellStyle name="20% - Accent1 4 4 2 4 3 3" xfId="15802" xr:uid="{00000000-0005-0000-0000-0000E0050000}"/>
    <cellStyle name="20% - Accent1 4 4 2 4 4" xfId="15803" xr:uid="{00000000-0005-0000-0000-0000E1050000}"/>
    <cellStyle name="20% - Accent1 4 4 2 4 4 2" xfId="15804" xr:uid="{00000000-0005-0000-0000-0000E2050000}"/>
    <cellStyle name="20% - Accent1 4 4 2 4 5" xfId="15805" xr:uid="{00000000-0005-0000-0000-0000E3050000}"/>
    <cellStyle name="20% - Accent1 4 4 2 4 6" xfId="15806" xr:uid="{00000000-0005-0000-0000-0000E4050000}"/>
    <cellStyle name="20% - Accent1 4 4 2 5" xfId="15807" xr:uid="{00000000-0005-0000-0000-0000E5050000}"/>
    <cellStyle name="20% - Accent1 4 4 2 5 2" xfId="15808" xr:uid="{00000000-0005-0000-0000-0000E6050000}"/>
    <cellStyle name="20% - Accent1 4 4 2 5 2 2" xfId="15809" xr:uid="{00000000-0005-0000-0000-0000E7050000}"/>
    <cellStyle name="20% - Accent1 4 4 2 5 2 3" xfId="15810" xr:uid="{00000000-0005-0000-0000-0000E8050000}"/>
    <cellStyle name="20% - Accent1 4 4 2 5 3" xfId="15811" xr:uid="{00000000-0005-0000-0000-0000E9050000}"/>
    <cellStyle name="20% - Accent1 4 4 2 5 3 2" xfId="15812" xr:uid="{00000000-0005-0000-0000-0000EA050000}"/>
    <cellStyle name="20% - Accent1 4 4 2 5 4" xfId="15813" xr:uid="{00000000-0005-0000-0000-0000EB050000}"/>
    <cellStyle name="20% - Accent1 4 4 2 5 5" xfId="15814" xr:uid="{00000000-0005-0000-0000-0000EC050000}"/>
    <cellStyle name="20% - Accent1 4 4 2 6" xfId="15815" xr:uid="{00000000-0005-0000-0000-0000ED050000}"/>
    <cellStyle name="20% - Accent1 4 4 2 6 2" xfId="15816" xr:uid="{00000000-0005-0000-0000-0000EE050000}"/>
    <cellStyle name="20% - Accent1 4 4 2 6 3" xfId="15817" xr:uid="{00000000-0005-0000-0000-0000EF050000}"/>
    <cellStyle name="20% - Accent1 4 4 2 7" xfId="15818" xr:uid="{00000000-0005-0000-0000-0000F0050000}"/>
    <cellStyle name="20% - Accent1 4 4 2 7 2" xfId="15819" xr:uid="{00000000-0005-0000-0000-0000F1050000}"/>
    <cellStyle name="20% - Accent1 4 4 2 7 3" xfId="15820" xr:uid="{00000000-0005-0000-0000-0000F2050000}"/>
    <cellStyle name="20% - Accent1 4 4 2 8" xfId="15821" xr:uid="{00000000-0005-0000-0000-0000F3050000}"/>
    <cellStyle name="20% - Accent1 4 4 2 8 2" xfId="15822" xr:uid="{00000000-0005-0000-0000-0000F4050000}"/>
    <cellStyle name="20% - Accent1 4 4 2 9" xfId="15823" xr:uid="{00000000-0005-0000-0000-0000F5050000}"/>
    <cellStyle name="20% - Accent1 4 4 3" xfId="183" xr:uid="{00000000-0005-0000-0000-0000F6050000}"/>
    <cellStyle name="20% - Accent1 4 4 3 2" xfId="15824" xr:uid="{00000000-0005-0000-0000-0000F7050000}"/>
    <cellStyle name="20% - Accent1 4 4 3 2 2" xfId="15825" xr:uid="{00000000-0005-0000-0000-0000F8050000}"/>
    <cellStyle name="20% - Accent1 4 4 3 2 2 2" xfId="15826" xr:uid="{00000000-0005-0000-0000-0000F9050000}"/>
    <cellStyle name="20% - Accent1 4 4 3 2 2 3" xfId="15827" xr:uid="{00000000-0005-0000-0000-0000FA050000}"/>
    <cellStyle name="20% - Accent1 4 4 3 2 3" xfId="15828" xr:uid="{00000000-0005-0000-0000-0000FB050000}"/>
    <cellStyle name="20% - Accent1 4 4 3 2 3 2" xfId="15829" xr:uid="{00000000-0005-0000-0000-0000FC050000}"/>
    <cellStyle name="20% - Accent1 4 4 3 2 3 3" xfId="15830" xr:uid="{00000000-0005-0000-0000-0000FD050000}"/>
    <cellStyle name="20% - Accent1 4 4 3 2 4" xfId="15831" xr:uid="{00000000-0005-0000-0000-0000FE050000}"/>
    <cellStyle name="20% - Accent1 4 4 3 2 4 2" xfId="15832" xr:uid="{00000000-0005-0000-0000-0000FF050000}"/>
    <cellStyle name="20% - Accent1 4 4 3 2 5" xfId="15833" xr:uid="{00000000-0005-0000-0000-000000060000}"/>
    <cellStyle name="20% - Accent1 4 4 3 2 6" xfId="15834" xr:uid="{00000000-0005-0000-0000-000001060000}"/>
    <cellStyle name="20% - Accent1 4 4 3 3" xfId="15835" xr:uid="{00000000-0005-0000-0000-000002060000}"/>
    <cellStyle name="20% - Accent1 4 4 3 3 2" xfId="15836" xr:uid="{00000000-0005-0000-0000-000003060000}"/>
    <cellStyle name="20% - Accent1 4 4 3 3 2 2" xfId="15837" xr:uid="{00000000-0005-0000-0000-000004060000}"/>
    <cellStyle name="20% - Accent1 4 4 3 3 2 3" xfId="15838" xr:uid="{00000000-0005-0000-0000-000005060000}"/>
    <cellStyle name="20% - Accent1 4 4 3 3 3" xfId="15839" xr:uid="{00000000-0005-0000-0000-000006060000}"/>
    <cellStyle name="20% - Accent1 4 4 3 3 3 2" xfId="15840" xr:uid="{00000000-0005-0000-0000-000007060000}"/>
    <cellStyle name="20% - Accent1 4 4 3 3 3 3" xfId="15841" xr:uid="{00000000-0005-0000-0000-000008060000}"/>
    <cellStyle name="20% - Accent1 4 4 3 3 4" xfId="15842" xr:uid="{00000000-0005-0000-0000-000009060000}"/>
    <cellStyle name="20% - Accent1 4 4 3 3 4 2" xfId="15843" xr:uid="{00000000-0005-0000-0000-00000A060000}"/>
    <cellStyle name="20% - Accent1 4 4 3 3 5" xfId="15844" xr:uid="{00000000-0005-0000-0000-00000B060000}"/>
    <cellStyle name="20% - Accent1 4 4 3 3 6" xfId="15845" xr:uid="{00000000-0005-0000-0000-00000C060000}"/>
    <cellStyle name="20% - Accent1 4 4 3 4" xfId="15846" xr:uid="{00000000-0005-0000-0000-00000D060000}"/>
    <cellStyle name="20% - Accent1 4 4 3 4 2" xfId="15847" xr:uid="{00000000-0005-0000-0000-00000E060000}"/>
    <cellStyle name="20% - Accent1 4 4 3 4 2 2" xfId="15848" xr:uid="{00000000-0005-0000-0000-00000F060000}"/>
    <cellStyle name="20% - Accent1 4 4 3 4 2 3" xfId="15849" xr:uid="{00000000-0005-0000-0000-000010060000}"/>
    <cellStyle name="20% - Accent1 4 4 3 4 3" xfId="15850" xr:uid="{00000000-0005-0000-0000-000011060000}"/>
    <cellStyle name="20% - Accent1 4 4 3 4 3 2" xfId="15851" xr:uid="{00000000-0005-0000-0000-000012060000}"/>
    <cellStyle name="20% - Accent1 4 4 3 4 4" xfId="15852" xr:uid="{00000000-0005-0000-0000-000013060000}"/>
    <cellStyle name="20% - Accent1 4 4 3 4 5" xfId="15853" xr:uid="{00000000-0005-0000-0000-000014060000}"/>
    <cellStyle name="20% - Accent1 4 4 3 5" xfId="15854" xr:uid="{00000000-0005-0000-0000-000015060000}"/>
    <cellStyle name="20% - Accent1 4 4 3 5 2" xfId="15855" xr:uid="{00000000-0005-0000-0000-000016060000}"/>
    <cellStyle name="20% - Accent1 4 4 3 5 3" xfId="15856" xr:uid="{00000000-0005-0000-0000-000017060000}"/>
    <cellStyle name="20% - Accent1 4 4 3 6" xfId="15857" xr:uid="{00000000-0005-0000-0000-000018060000}"/>
    <cellStyle name="20% - Accent1 4 4 3 6 2" xfId="15858" xr:uid="{00000000-0005-0000-0000-000019060000}"/>
    <cellStyle name="20% - Accent1 4 4 3 6 3" xfId="15859" xr:uid="{00000000-0005-0000-0000-00001A060000}"/>
    <cellStyle name="20% - Accent1 4 4 3 7" xfId="15860" xr:uid="{00000000-0005-0000-0000-00001B060000}"/>
    <cellStyle name="20% - Accent1 4 4 3 7 2" xfId="15861" xr:uid="{00000000-0005-0000-0000-00001C060000}"/>
    <cellStyle name="20% - Accent1 4 4 3 8" xfId="15862" xr:uid="{00000000-0005-0000-0000-00001D060000}"/>
    <cellStyle name="20% - Accent1 4 4 3 9" xfId="15863" xr:uid="{00000000-0005-0000-0000-00001E060000}"/>
    <cellStyle name="20% - Accent1 4 4 4" xfId="15864" xr:uid="{00000000-0005-0000-0000-00001F060000}"/>
    <cellStyle name="20% - Accent1 4 4 4 2" xfId="15865" xr:uid="{00000000-0005-0000-0000-000020060000}"/>
    <cellStyle name="20% - Accent1 4 4 4 2 2" xfId="15866" xr:uid="{00000000-0005-0000-0000-000021060000}"/>
    <cellStyle name="20% - Accent1 4 4 4 2 2 2" xfId="15867" xr:uid="{00000000-0005-0000-0000-000022060000}"/>
    <cellStyle name="20% - Accent1 4 4 4 2 2 3" xfId="15868" xr:uid="{00000000-0005-0000-0000-000023060000}"/>
    <cellStyle name="20% - Accent1 4 4 4 2 3" xfId="15869" xr:uid="{00000000-0005-0000-0000-000024060000}"/>
    <cellStyle name="20% - Accent1 4 4 4 2 3 2" xfId="15870" xr:uid="{00000000-0005-0000-0000-000025060000}"/>
    <cellStyle name="20% - Accent1 4 4 4 2 3 3" xfId="15871" xr:uid="{00000000-0005-0000-0000-000026060000}"/>
    <cellStyle name="20% - Accent1 4 4 4 2 4" xfId="15872" xr:uid="{00000000-0005-0000-0000-000027060000}"/>
    <cellStyle name="20% - Accent1 4 4 4 2 4 2" xfId="15873" xr:uid="{00000000-0005-0000-0000-000028060000}"/>
    <cellStyle name="20% - Accent1 4 4 4 2 5" xfId="15874" xr:uid="{00000000-0005-0000-0000-000029060000}"/>
    <cellStyle name="20% - Accent1 4 4 4 2 6" xfId="15875" xr:uid="{00000000-0005-0000-0000-00002A060000}"/>
    <cellStyle name="20% - Accent1 4 4 4 3" xfId="15876" xr:uid="{00000000-0005-0000-0000-00002B060000}"/>
    <cellStyle name="20% - Accent1 4 4 4 3 2" xfId="15877" xr:uid="{00000000-0005-0000-0000-00002C060000}"/>
    <cellStyle name="20% - Accent1 4 4 4 3 2 2" xfId="15878" xr:uid="{00000000-0005-0000-0000-00002D060000}"/>
    <cellStyle name="20% - Accent1 4 4 4 3 2 3" xfId="15879" xr:uid="{00000000-0005-0000-0000-00002E060000}"/>
    <cellStyle name="20% - Accent1 4 4 4 3 3" xfId="15880" xr:uid="{00000000-0005-0000-0000-00002F060000}"/>
    <cellStyle name="20% - Accent1 4 4 4 3 3 2" xfId="15881" xr:uid="{00000000-0005-0000-0000-000030060000}"/>
    <cellStyle name="20% - Accent1 4 4 4 3 3 3" xfId="15882" xr:uid="{00000000-0005-0000-0000-000031060000}"/>
    <cellStyle name="20% - Accent1 4 4 4 3 4" xfId="15883" xr:uid="{00000000-0005-0000-0000-000032060000}"/>
    <cellStyle name="20% - Accent1 4 4 4 3 4 2" xfId="15884" xr:uid="{00000000-0005-0000-0000-000033060000}"/>
    <cellStyle name="20% - Accent1 4 4 4 3 5" xfId="15885" xr:uid="{00000000-0005-0000-0000-000034060000}"/>
    <cellStyle name="20% - Accent1 4 4 4 3 6" xfId="15886" xr:uid="{00000000-0005-0000-0000-000035060000}"/>
    <cellStyle name="20% - Accent1 4 4 4 4" xfId="15887" xr:uid="{00000000-0005-0000-0000-000036060000}"/>
    <cellStyle name="20% - Accent1 4 4 4 4 2" xfId="15888" xr:uid="{00000000-0005-0000-0000-000037060000}"/>
    <cellStyle name="20% - Accent1 4 4 4 4 2 2" xfId="15889" xr:uid="{00000000-0005-0000-0000-000038060000}"/>
    <cellStyle name="20% - Accent1 4 4 4 4 2 3" xfId="15890" xr:uid="{00000000-0005-0000-0000-000039060000}"/>
    <cellStyle name="20% - Accent1 4 4 4 4 3" xfId="15891" xr:uid="{00000000-0005-0000-0000-00003A060000}"/>
    <cellStyle name="20% - Accent1 4 4 4 4 3 2" xfId="15892" xr:uid="{00000000-0005-0000-0000-00003B060000}"/>
    <cellStyle name="20% - Accent1 4 4 4 4 4" xfId="15893" xr:uid="{00000000-0005-0000-0000-00003C060000}"/>
    <cellStyle name="20% - Accent1 4 4 4 4 5" xfId="15894" xr:uid="{00000000-0005-0000-0000-00003D060000}"/>
    <cellStyle name="20% - Accent1 4 4 4 5" xfId="15895" xr:uid="{00000000-0005-0000-0000-00003E060000}"/>
    <cellStyle name="20% - Accent1 4 4 4 5 2" xfId="15896" xr:uid="{00000000-0005-0000-0000-00003F060000}"/>
    <cellStyle name="20% - Accent1 4 4 4 5 3" xfId="15897" xr:uid="{00000000-0005-0000-0000-000040060000}"/>
    <cellStyle name="20% - Accent1 4 4 4 6" xfId="15898" xr:uid="{00000000-0005-0000-0000-000041060000}"/>
    <cellStyle name="20% - Accent1 4 4 4 6 2" xfId="15899" xr:uid="{00000000-0005-0000-0000-000042060000}"/>
    <cellStyle name="20% - Accent1 4 4 4 6 3" xfId="15900" xr:uid="{00000000-0005-0000-0000-000043060000}"/>
    <cellStyle name="20% - Accent1 4 4 4 7" xfId="15901" xr:uid="{00000000-0005-0000-0000-000044060000}"/>
    <cellStyle name="20% - Accent1 4 4 4 7 2" xfId="15902" xr:uid="{00000000-0005-0000-0000-000045060000}"/>
    <cellStyle name="20% - Accent1 4 4 4 8" xfId="15903" xr:uid="{00000000-0005-0000-0000-000046060000}"/>
    <cellStyle name="20% - Accent1 4 4 4 9" xfId="15904" xr:uid="{00000000-0005-0000-0000-000047060000}"/>
    <cellStyle name="20% - Accent1 4 4 5" xfId="15905" xr:uid="{00000000-0005-0000-0000-000048060000}"/>
    <cellStyle name="20% - Accent1 4 4 5 2" xfId="15906" xr:uid="{00000000-0005-0000-0000-000049060000}"/>
    <cellStyle name="20% - Accent1 4 4 5 2 2" xfId="15907" xr:uid="{00000000-0005-0000-0000-00004A060000}"/>
    <cellStyle name="20% - Accent1 4 4 5 2 3" xfId="15908" xr:uid="{00000000-0005-0000-0000-00004B060000}"/>
    <cellStyle name="20% - Accent1 4 4 5 3" xfId="15909" xr:uid="{00000000-0005-0000-0000-00004C060000}"/>
    <cellStyle name="20% - Accent1 4 4 5 3 2" xfId="15910" xr:uid="{00000000-0005-0000-0000-00004D060000}"/>
    <cellStyle name="20% - Accent1 4 4 5 3 3" xfId="15911" xr:uid="{00000000-0005-0000-0000-00004E060000}"/>
    <cellStyle name="20% - Accent1 4 4 5 4" xfId="15912" xr:uid="{00000000-0005-0000-0000-00004F060000}"/>
    <cellStyle name="20% - Accent1 4 4 5 4 2" xfId="15913" xr:uid="{00000000-0005-0000-0000-000050060000}"/>
    <cellStyle name="20% - Accent1 4 4 5 5" xfId="15914" xr:uid="{00000000-0005-0000-0000-000051060000}"/>
    <cellStyle name="20% - Accent1 4 4 5 6" xfId="15915" xr:uid="{00000000-0005-0000-0000-000052060000}"/>
    <cellStyle name="20% - Accent1 4 4 6" xfId="15916" xr:uid="{00000000-0005-0000-0000-000053060000}"/>
    <cellStyle name="20% - Accent1 4 4 6 2" xfId="15917" xr:uid="{00000000-0005-0000-0000-000054060000}"/>
    <cellStyle name="20% - Accent1 4 4 6 2 2" xfId="15918" xr:uid="{00000000-0005-0000-0000-000055060000}"/>
    <cellStyle name="20% - Accent1 4 4 6 2 3" xfId="15919" xr:uid="{00000000-0005-0000-0000-000056060000}"/>
    <cellStyle name="20% - Accent1 4 4 6 3" xfId="15920" xr:uid="{00000000-0005-0000-0000-000057060000}"/>
    <cellStyle name="20% - Accent1 4 4 6 3 2" xfId="15921" xr:uid="{00000000-0005-0000-0000-000058060000}"/>
    <cellStyle name="20% - Accent1 4 4 6 3 3" xfId="15922" xr:uid="{00000000-0005-0000-0000-000059060000}"/>
    <cellStyle name="20% - Accent1 4 4 6 4" xfId="15923" xr:uid="{00000000-0005-0000-0000-00005A060000}"/>
    <cellStyle name="20% - Accent1 4 4 6 4 2" xfId="15924" xr:uid="{00000000-0005-0000-0000-00005B060000}"/>
    <cellStyle name="20% - Accent1 4 4 6 5" xfId="15925" xr:uid="{00000000-0005-0000-0000-00005C060000}"/>
    <cellStyle name="20% - Accent1 4 4 6 6" xfId="15926" xr:uid="{00000000-0005-0000-0000-00005D060000}"/>
    <cellStyle name="20% - Accent1 4 4 7" xfId="15927" xr:uid="{00000000-0005-0000-0000-00005E060000}"/>
    <cellStyle name="20% - Accent1 4 4 7 2" xfId="15928" xr:uid="{00000000-0005-0000-0000-00005F060000}"/>
    <cellStyle name="20% - Accent1 4 4 7 2 2" xfId="15929" xr:uid="{00000000-0005-0000-0000-000060060000}"/>
    <cellStyle name="20% - Accent1 4 4 7 2 3" xfId="15930" xr:uid="{00000000-0005-0000-0000-000061060000}"/>
    <cellStyle name="20% - Accent1 4 4 7 3" xfId="15931" xr:uid="{00000000-0005-0000-0000-000062060000}"/>
    <cellStyle name="20% - Accent1 4 4 7 3 2" xfId="15932" xr:uid="{00000000-0005-0000-0000-000063060000}"/>
    <cellStyle name="20% - Accent1 4 4 7 4" xfId="15933" xr:uid="{00000000-0005-0000-0000-000064060000}"/>
    <cellStyle name="20% - Accent1 4 4 7 5" xfId="15934" xr:uid="{00000000-0005-0000-0000-000065060000}"/>
    <cellStyle name="20% - Accent1 4 4 8" xfId="15935" xr:uid="{00000000-0005-0000-0000-000066060000}"/>
    <cellStyle name="20% - Accent1 4 4 8 2" xfId="15936" xr:uid="{00000000-0005-0000-0000-000067060000}"/>
    <cellStyle name="20% - Accent1 4 4 8 3" xfId="15937" xr:uid="{00000000-0005-0000-0000-000068060000}"/>
    <cellStyle name="20% - Accent1 4 4 9" xfId="15938" xr:uid="{00000000-0005-0000-0000-000069060000}"/>
    <cellStyle name="20% - Accent1 4 4 9 2" xfId="15939" xr:uid="{00000000-0005-0000-0000-00006A060000}"/>
    <cellStyle name="20% - Accent1 4 4 9 3" xfId="15940" xr:uid="{00000000-0005-0000-0000-00006B060000}"/>
    <cellStyle name="20% - Accent1 4 5" xfId="184" xr:uid="{00000000-0005-0000-0000-00006C060000}"/>
    <cellStyle name="20% - Accent1 4 5 10" xfId="15941" xr:uid="{00000000-0005-0000-0000-00006D060000}"/>
    <cellStyle name="20% - Accent1 4 5 2" xfId="185" xr:uid="{00000000-0005-0000-0000-00006E060000}"/>
    <cellStyle name="20% - Accent1 4 5 2 2" xfId="15942" xr:uid="{00000000-0005-0000-0000-00006F060000}"/>
    <cellStyle name="20% - Accent1 4 5 2 2 2" xfId="15943" xr:uid="{00000000-0005-0000-0000-000070060000}"/>
    <cellStyle name="20% - Accent1 4 5 2 2 2 2" xfId="15944" xr:uid="{00000000-0005-0000-0000-000071060000}"/>
    <cellStyle name="20% - Accent1 4 5 2 2 2 3" xfId="15945" xr:uid="{00000000-0005-0000-0000-000072060000}"/>
    <cellStyle name="20% - Accent1 4 5 2 2 3" xfId="15946" xr:uid="{00000000-0005-0000-0000-000073060000}"/>
    <cellStyle name="20% - Accent1 4 5 2 2 3 2" xfId="15947" xr:uid="{00000000-0005-0000-0000-000074060000}"/>
    <cellStyle name="20% - Accent1 4 5 2 2 3 3" xfId="15948" xr:uid="{00000000-0005-0000-0000-000075060000}"/>
    <cellStyle name="20% - Accent1 4 5 2 2 4" xfId="15949" xr:uid="{00000000-0005-0000-0000-000076060000}"/>
    <cellStyle name="20% - Accent1 4 5 2 2 4 2" xfId="15950" xr:uid="{00000000-0005-0000-0000-000077060000}"/>
    <cellStyle name="20% - Accent1 4 5 2 2 5" xfId="15951" xr:uid="{00000000-0005-0000-0000-000078060000}"/>
    <cellStyle name="20% - Accent1 4 5 2 2 6" xfId="15952" xr:uid="{00000000-0005-0000-0000-000079060000}"/>
    <cellStyle name="20% - Accent1 4 5 2 3" xfId="15953" xr:uid="{00000000-0005-0000-0000-00007A060000}"/>
    <cellStyle name="20% - Accent1 4 5 2 3 2" xfId="15954" xr:uid="{00000000-0005-0000-0000-00007B060000}"/>
    <cellStyle name="20% - Accent1 4 5 2 3 2 2" xfId="15955" xr:uid="{00000000-0005-0000-0000-00007C060000}"/>
    <cellStyle name="20% - Accent1 4 5 2 3 2 3" xfId="15956" xr:uid="{00000000-0005-0000-0000-00007D060000}"/>
    <cellStyle name="20% - Accent1 4 5 2 3 3" xfId="15957" xr:uid="{00000000-0005-0000-0000-00007E060000}"/>
    <cellStyle name="20% - Accent1 4 5 2 3 3 2" xfId="15958" xr:uid="{00000000-0005-0000-0000-00007F060000}"/>
    <cellStyle name="20% - Accent1 4 5 2 3 3 3" xfId="15959" xr:uid="{00000000-0005-0000-0000-000080060000}"/>
    <cellStyle name="20% - Accent1 4 5 2 3 4" xfId="15960" xr:uid="{00000000-0005-0000-0000-000081060000}"/>
    <cellStyle name="20% - Accent1 4 5 2 3 4 2" xfId="15961" xr:uid="{00000000-0005-0000-0000-000082060000}"/>
    <cellStyle name="20% - Accent1 4 5 2 3 5" xfId="15962" xr:uid="{00000000-0005-0000-0000-000083060000}"/>
    <cellStyle name="20% - Accent1 4 5 2 3 6" xfId="15963" xr:uid="{00000000-0005-0000-0000-000084060000}"/>
    <cellStyle name="20% - Accent1 4 5 2 4" xfId="15964" xr:uid="{00000000-0005-0000-0000-000085060000}"/>
    <cellStyle name="20% - Accent1 4 5 2 4 2" xfId="15965" xr:uid="{00000000-0005-0000-0000-000086060000}"/>
    <cellStyle name="20% - Accent1 4 5 2 4 2 2" xfId="15966" xr:uid="{00000000-0005-0000-0000-000087060000}"/>
    <cellStyle name="20% - Accent1 4 5 2 4 2 3" xfId="15967" xr:uid="{00000000-0005-0000-0000-000088060000}"/>
    <cellStyle name="20% - Accent1 4 5 2 4 3" xfId="15968" xr:uid="{00000000-0005-0000-0000-000089060000}"/>
    <cellStyle name="20% - Accent1 4 5 2 4 3 2" xfId="15969" xr:uid="{00000000-0005-0000-0000-00008A060000}"/>
    <cellStyle name="20% - Accent1 4 5 2 4 4" xfId="15970" xr:uid="{00000000-0005-0000-0000-00008B060000}"/>
    <cellStyle name="20% - Accent1 4 5 2 4 5" xfId="15971" xr:uid="{00000000-0005-0000-0000-00008C060000}"/>
    <cellStyle name="20% - Accent1 4 5 2 5" xfId="15972" xr:uid="{00000000-0005-0000-0000-00008D060000}"/>
    <cellStyle name="20% - Accent1 4 5 2 5 2" xfId="15973" xr:uid="{00000000-0005-0000-0000-00008E060000}"/>
    <cellStyle name="20% - Accent1 4 5 2 5 3" xfId="15974" xr:uid="{00000000-0005-0000-0000-00008F060000}"/>
    <cellStyle name="20% - Accent1 4 5 2 6" xfId="15975" xr:uid="{00000000-0005-0000-0000-000090060000}"/>
    <cellStyle name="20% - Accent1 4 5 2 6 2" xfId="15976" xr:uid="{00000000-0005-0000-0000-000091060000}"/>
    <cellStyle name="20% - Accent1 4 5 2 6 3" xfId="15977" xr:uid="{00000000-0005-0000-0000-000092060000}"/>
    <cellStyle name="20% - Accent1 4 5 2 7" xfId="15978" xr:uid="{00000000-0005-0000-0000-000093060000}"/>
    <cellStyle name="20% - Accent1 4 5 2 7 2" xfId="15979" xr:uid="{00000000-0005-0000-0000-000094060000}"/>
    <cellStyle name="20% - Accent1 4 5 2 8" xfId="15980" xr:uid="{00000000-0005-0000-0000-000095060000}"/>
    <cellStyle name="20% - Accent1 4 5 2 9" xfId="15981" xr:uid="{00000000-0005-0000-0000-000096060000}"/>
    <cellStyle name="20% - Accent1 4 5 3" xfId="15982" xr:uid="{00000000-0005-0000-0000-000097060000}"/>
    <cellStyle name="20% - Accent1 4 5 3 2" xfId="15983" xr:uid="{00000000-0005-0000-0000-000098060000}"/>
    <cellStyle name="20% - Accent1 4 5 3 2 2" xfId="15984" xr:uid="{00000000-0005-0000-0000-000099060000}"/>
    <cellStyle name="20% - Accent1 4 5 3 2 3" xfId="15985" xr:uid="{00000000-0005-0000-0000-00009A060000}"/>
    <cellStyle name="20% - Accent1 4 5 3 3" xfId="15986" xr:uid="{00000000-0005-0000-0000-00009B060000}"/>
    <cellStyle name="20% - Accent1 4 5 3 3 2" xfId="15987" xr:uid="{00000000-0005-0000-0000-00009C060000}"/>
    <cellStyle name="20% - Accent1 4 5 3 3 3" xfId="15988" xr:uid="{00000000-0005-0000-0000-00009D060000}"/>
    <cellStyle name="20% - Accent1 4 5 3 4" xfId="15989" xr:uid="{00000000-0005-0000-0000-00009E060000}"/>
    <cellStyle name="20% - Accent1 4 5 3 4 2" xfId="15990" xr:uid="{00000000-0005-0000-0000-00009F060000}"/>
    <cellStyle name="20% - Accent1 4 5 3 5" xfId="15991" xr:uid="{00000000-0005-0000-0000-0000A0060000}"/>
    <cellStyle name="20% - Accent1 4 5 3 6" xfId="15992" xr:uid="{00000000-0005-0000-0000-0000A1060000}"/>
    <cellStyle name="20% - Accent1 4 5 4" xfId="15993" xr:uid="{00000000-0005-0000-0000-0000A2060000}"/>
    <cellStyle name="20% - Accent1 4 5 4 2" xfId="15994" xr:uid="{00000000-0005-0000-0000-0000A3060000}"/>
    <cellStyle name="20% - Accent1 4 5 4 2 2" xfId="15995" xr:uid="{00000000-0005-0000-0000-0000A4060000}"/>
    <cellStyle name="20% - Accent1 4 5 4 2 3" xfId="15996" xr:uid="{00000000-0005-0000-0000-0000A5060000}"/>
    <cellStyle name="20% - Accent1 4 5 4 3" xfId="15997" xr:uid="{00000000-0005-0000-0000-0000A6060000}"/>
    <cellStyle name="20% - Accent1 4 5 4 3 2" xfId="15998" xr:uid="{00000000-0005-0000-0000-0000A7060000}"/>
    <cellStyle name="20% - Accent1 4 5 4 3 3" xfId="15999" xr:uid="{00000000-0005-0000-0000-0000A8060000}"/>
    <cellStyle name="20% - Accent1 4 5 4 4" xfId="16000" xr:uid="{00000000-0005-0000-0000-0000A9060000}"/>
    <cellStyle name="20% - Accent1 4 5 4 4 2" xfId="16001" xr:uid="{00000000-0005-0000-0000-0000AA060000}"/>
    <cellStyle name="20% - Accent1 4 5 4 5" xfId="16002" xr:uid="{00000000-0005-0000-0000-0000AB060000}"/>
    <cellStyle name="20% - Accent1 4 5 4 6" xfId="16003" xr:uid="{00000000-0005-0000-0000-0000AC060000}"/>
    <cellStyle name="20% - Accent1 4 5 5" xfId="16004" xr:uid="{00000000-0005-0000-0000-0000AD060000}"/>
    <cellStyle name="20% - Accent1 4 5 5 2" xfId="16005" xr:uid="{00000000-0005-0000-0000-0000AE060000}"/>
    <cellStyle name="20% - Accent1 4 5 5 2 2" xfId="16006" xr:uid="{00000000-0005-0000-0000-0000AF060000}"/>
    <cellStyle name="20% - Accent1 4 5 5 2 3" xfId="16007" xr:uid="{00000000-0005-0000-0000-0000B0060000}"/>
    <cellStyle name="20% - Accent1 4 5 5 3" xfId="16008" xr:uid="{00000000-0005-0000-0000-0000B1060000}"/>
    <cellStyle name="20% - Accent1 4 5 5 3 2" xfId="16009" xr:uid="{00000000-0005-0000-0000-0000B2060000}"/>
    <cellStyle name="20% - Accent1 4 5 5 4" xfId="16010" xr:uid="{00000000-0005-0000-0000-0000B3060000}"/>
    <cellStyle name="20% - Accent1 4 5 5 5" xfId="16011" xr:uid="{00000000-0005-0000-0000-0000B4060000}"/>
    <cellStyle name="20% - Accent1 4 5 6" xfId="16012" xr:uid="{00000000-0005-0000-0000-0000B5060000}"/>
    <cellStyle name="20% - Accent1 4 5 6 2" xfId="16013" xr:uid="{00000000-0005-0000-0000-0000B6060000}"/>
    <cellStyle name="20% - Accent1 4 5 6 3" xfId="16014" xr:uid="{00000000-0005-0000-0000-0000B7060000}"/>
    <cellStyle name="20% - Accent1 4 5 7" xfId="16015" xr:uid="{00000000-0005-0000-0000-0000B8060000}"/>
    <cellStyle name="20% - Accent1 4 5 7 2" xfId="16016" xr:uid="{00000000-0005-0000-0000-0000B9060000}"/>
    <cellStyle name="20% - Accent1 4 5 7 3" xfId="16017" xr:uid="{00000000-0005-0000-0000-0000BA060000}"/>
    <cellStyle name="20% - Accent1 4 5 8" xfId="16018" xr:uid="{00000000-0005-0000-0000-0000BB060000}"/>
    <cellStyle name="20% - Accent1 4 5 8 2" xfId="16019" xr:uid="{00000000-0005-0000-0000-0000BC060000}"/>
    <cellStyle name="20% - Accent1 4 5 9" xfId="16020" xr:uid="{00000000-0005-0000-0000-0000BD060000}"/>
    <cellStyle name="20% - Accent1 4 6" xfId="186" xr:uid="{00000000-0005-0000-0000-0000BE060000}"/>
    <cellStyle name="20% - Accent1 4 6 2" xfId="16021" xr:uid="{00000000-0005-0000-0000-0000BF060000}"/>
    <cellStyle name="20% - Accent1 4 6 2 2" xfId="16022" xr:uid="{00000000-0005-0000-0000-0000C0060000}"/>
    <cellStyle name="20% - Accent1 4 6 2 2 2" xfId="16023" xr:uid="{00000000-0005-0000-0000-0000C1060000}"/>
    <cellStyle name="20% - Accent1 4 6 2 2 3" xfId="16024" xr:uid="{00000000-0005-0000-0000-0000C2060000}"/>
    <cellStyle name="20% - Accent1 4 6 2 3" xfId="16025" xr:uid="{00000000-0005-0000-0000-0000C3060000}"/>
    <cellStyle name="20% - Accent1 4 6 2 3 2" xfId="16026" xr:uid="{00000000-0005-0000-0000-0000C4060000}"/>
    <cellStyle name="20% - Accent1 4 6 2 3 3" xfId="16027" xr:uid="{00000000-0005-0000-0000-0000C5060000}"/>
    <cellStyle name="20% - Accent1 4 6 2 4" xfId="16028" xr:uid="{00000000-0005-0000-0000-0000C6060000}"/>
    <cellStyle name="20% - Accent1 4 6 2 4 2" xfId="16029" xr:uid="{00000000-0005-0000-0000-0000C7060000}"/>
    <cellStyle name="20% - Accent1 4 6 2 5" xfId="16030" xr:uid="{00000000-0005-0000-0000-0000C8060000}"/>
    <cellStyle name="20% - Accent1 4 6 2 6" xfId="16031" xr:uid="{00000000-0005-0000-0000-0000C9060000}"/>
    <cellStyle name="20% - Accent1 4 6 3" xfId="16032" xr:uid="{00000000-0005-0000-0000-0000CA060000}"/>
    <cellStyle name="20% - Accent1 4 6 3 2" xfId="16033" xr:uid="{00000000-0005-0000-0000-0000CB060000}"/>
    <cellStyle name="20% - Accent1 4 6 3 2 2" xfId="16034" xr:uid="{00000000-0005-0000-0000-0000CC060000}"/>
    <cellStyle name="20% - Accent1 4 6 3 2 3" xfId="16035" xr:uid="{00000000-0005-0000-0000-0000CD060000}"/>
    <cellStyle name="20% - Accent1 4 6 3 3" xfId="16036" xr:uid="{00000000-0005-0000-0000-0000CE060000}"/>
    <cellStyle name="20% - Accent1 4 6 3 3 2" xfId="16037" xr:uid="{00000000-0005-0000-0000-0000CF060000}"/>
    <cellStyle name="20% - Accent1 4 6 3 3 3" xfId="16038" xr:uid="{00000000-0005-0000-0000-0000D0060000}"/>
    <cellStyle name="20% - Accent1 4 6 3 4" xfId="16039" xr:uid="{00000000-0005-0000-0000-0000D1060000}"/>
    <cellStyle name="20% - Accent1 4 6 3 4 2" xfId="16040" xr:uid="{00000000-0005-0000-0000-0000D2060000}"/>
    <cellStyle name="20% - Accent1 4 6 3 5" xfId="16041" xr:uid="{00000000-0005-0000-0000-0000D3060000}"/>
    <cellStyle name="20% - Accent1 4 6 3 6" xfId="16042" xr:uid="{00000000-0005-0000-0000-0000D4060000}"/>
    <cellStyle name="20% - Accent1 4 6 4" xfId="16043" xr:uid="{00000000-0005-0000-0000-0000D5060000}"/>
    <cellStyle name="20% - Accent1 4 6 4 2" xfId="16044" xr:uid="{00000000-0005-0000-0000-0000D6060000}"/>
    <cellStyle name="20% - Accent1 4 6 4 2 2" xfId="16045" xr:uid="{00000000-0005-0000-0000-0000D7060000}"/>
    <cellStyle name="20% - Accent1 4 6 4 2 3" xfId="16046" xr:uid="{00000000-0005-0000-0000-0000D8060000}"/>
    <cellStyle name="20% - Accent1 4 6 4 3" xfId="16047" xr:uid="{00000000-0005-0000-0000-0000D9060000}"/>
    <cellStyle name="20% - Accent1 4 6 4 3 2" xfId="16048" xr:uid="{00000000-0005-0000-0000-0000DA060000}"/>
    <cellStyle name="20% - Accent1 4 6 4 4" xfId="16049" xr:uid="{00000000-0005-0000-0000-0000DB060000}"/>
    <cellStyle name="20% - Accent1 4 6 4 5" xfId="16050" xr:uid="{00000000-0005-0000-0000-0000DC060000}"/>
    <cellStyle name="20% - Accent1 4 6 5" xfId="16051" xr:uid="{00000000-0005-0000-0000-0000DD060000}"/>
    <cellStyle name="20% - Accent1 4 6 5 2" xfId="16052" xr:uid="{00000000-0005-0000-0000-0000DE060000}"/>
    <cellStyle name="20% - Accent1 4 6 5 3" xfId="16053" xr:uid="{00000000-0005-0000-0000-0000DF060000}"/>
    <cellStyle name="20% - Accent1 4 6 6" xfId="16054" xr:uid="{00000000-0005-0000-0000-0000E0060000}"/>
    <cellStyle name="20% - Accent1 4 6 6 2" xfId="16055" xr:uid="{00000000-0005-0000-0000-0000E1060000}"/>
    <cellStyle name="20% - Accent1 4 6 6 3" xfId="16056" xr:uid="{00000000-0005-0000-0000-0000E2060000}"/>
    <cellStyle name="20% - Accent1 4 6 7" xfId="16057" xr:uid="{00000000-0005-0000-0000-0000E3060000}"/>
    <cellStyle name="20% - Accent1 4 6 7 2" xfId="16058" xr:uid="{00000000-0005-0000-0000-0000E4060000}"/>
    <cellStyle name="20% - Accent1 4 6 8" xfId="16059" xr:uid="{00000000-0005-0000-0000-0000E5060000}"/>
    <cellStyle name="20% - Accent1 4 6 9" xfId="16060" xr:uid="{00000000-0005-0000-0000-0000E6060000}"/>
    <cellStyle name="20% - Accent1 4 7" xfId="13517" xr:uid="{00000000-0005-0000-0000-0000E7060000}"/>
    <cellStyle name="20% - Accent1 4 7 2" xfId="16061" xr:uid="{00000000-0005-0000-0000-0000E8060000}"/>
    <cellStyle name="20% - Accent1 4 7 2 2" xfId="16062" xr:uid="{00000000-0005-0000-0000-0000E9060000}"/>
    <cellStyle name="20% - Accent1 4 7 2 2 2" xfId="16063" xr:uid="{00000000-0005-0000-0000-0000EA060000}"/>
    <cellStyle name="20% - Accent1 4 7 2 2 3" xfId="16064" xr:uid="{00000000-0005-0000-0000-0000EB060000}"/>
    <cellStyle name="20% - Accent1 4 7 2 3" xfId="16065" xr:uid="{00000000-0005-0000-0000-0000EC060000}"/>
    <cellStyle name="20% - Accent1 4 7 2 3 2" xfId="16066" xr:uid="{00000000-0005-0000-0000-0000ED060000}"/>
    <cellStyle name="20% - Accent1 4 7 2 3 3" xfId="16067" xr:uid="{00000000-0005-0000-0000-0000EE060000}"/>
    <cellStyle name="20% - Accent1 4 7 2 4" xfId="16068" xr:uid="{00000000-0005-0000-0000-0000EF060000}"/>
    <cellStyle name="20% - Accent1 4 7 2 4 2" xfId="16069" xr:uid="{00000000-0005-0000-0000-0000F0060000}"/>
    <cellStyle name="20% - Accent1 4 7 2 5" xfId="16070" xr:uid="{00000000-0005-0000-0000-0000F1060000}"/>
    <cellStyle name="20% - Accent1 4 7 2 6" xfId="16071" xr:uid="{00000000-0005-0000-0000-0000F2060000}"/>
    <cellStyle name="20% - Accent1 4 7 3" xfId="16072" xr:uid="{00000000-0005-0000-0000-0000F3060000}"/>
    <cellStyle name="20% - Accent1 4 7 3 2" xfId="16073" xr:uid="{00000000-0005-0000-0000-0000F4060000}"/>
    <cellStyle name="20% - Accent1 4 7 3 2 2" xfId="16074" xr:uid="{00000000-0005-0000-0000-0000F5060000}"/>
    <cellStyle name="20% - Accent1 4 7 3 2 3" xfId="16075" xr:uid="{00000000-0005-0000-0000-0000F6060000}"/>
    <cellStyle name="20% - Accent1 4 7 3 3" xfId="16076" xr:uid="{00000000-0005-0000-0000-0000F7060000}"/>
    <cellStyle name="20% - Accent1 4 7 3 3 2" xfId="16077" xr:uid="{00000000-0005-0000-0000-0000F8060000}"/>
    <cellStyle name="20% - Accent1 4 7 3 3 3" xfId="16078" xr:uid="{00000000-0005-0000-0000-0000F9060000}"/>
    <cellStyle name="20% - Accent1 4 7 3 4" xfId="16079" xr:uid="{00000000-0005-0000-0000-0000FA060000}"/>
    <cellStyle name="20% - Accent1 4 7 3 4 2" xfId="16080" xr:uid="{00000000-0005-0000-0000-0000FB060000}"/>
    <cellStyle name="20% - Accent1 4 7 3 5" xfId="16081" xr:uid="{00000000-0005-0000-0000-0000FC060000}"/>
    <cellStyle name="20% - Accent1 4 7 3 6" xfId="16082" xr:uid="{00000000-0005-0000-0000-0000FD060000}"/>
    <cellStyle name="20% - Accent1 4 7 4" xfId="16083" xr:uid="{00000000-0005-0000-0000-0000FE060000}"/>
    <cellStyle name="20% - Accent1 4 7 4 2" xfId="16084" xr:uid="{00000000-0005-0000-0000-0000FF060000}"/>
    <cellStyle name="20% - Accent1 4 7 4 2 2" xfId="16085" xr:uid="{00000000-0005-0000-0000-000000070000}"/>
    <cellStyle name="20% - Accent1 4 7 4 2 3" xfId="16086" xr:uid="{00000000-0005-0000-0000-000001070000}"/>
    <cellStyle name="20% - Accent1 4 7 4 3" xfId="16087" xr:uid="{00000000-0005-0000-0000-000002070000}"/>
    <cellStyle name="20% - Accent1 4 7 4 3 2" xfId="16088" xr:uid="{00000000-0005-0000-0000-000003070000}"/>
    <cellStyle name="20% - Accent1 4 7 4 4" xfId="16089" xr:uid="{00000000-0005-0000-0000-000004070000}"/>
    <cellStyle name="20% - Accent1 4 7 4 5" xfId="16090" xr:uid="{00000000-0005-0000-0000-000005070000}"/>
    <cellStyle name="20% - Accent1 4 7 5" xfId="16091" xr:uid="{00000000-0005-0000-0000-000006070000}"/>
    <cellStyle name="20% - Accent1 4 7 5 2" xfId="16092" xr:uid="{00000000-0005-0000-0000-000007070000}"/>
    <cellStyle name="20% - Accent1 4 7 5 3" xfId="16093" xr:uid="{00000000-0005-0000-0000-000008070000}"/>
    <cellStyle name="20% - Accent1 4 7 6" xfId="16094" xr:uid="{00000000-0005-0000-0000-000009070000}"/>
    <cellStyle name="20% - Accent1 4 7 6 2" xfId="16095" xr:uid="{00000000-0005-0000-0000-00000A070000}"/>
    <cellStyle name="20% - Accent1 4 7 6 3" xfId="16096" xr:uid="{00000000-0005-0000-0000-00000B070000}"/>
    <cellStyle name="20% - Accent1 4 7 7" xfId="16097" xr:uid="{00000000-0005-0000-0000-00000C070000}"/>
    <cellStyle name="20% - Accent1 4 7 7 2" xfId="16098" xr:uid="{00000000-0005-0000-0000-00000D070000}"/>
    <cellStyle name="20% - Accent1 4 7 8" xfId="16099" xr:uid="{00000000-0005-0000-0000-00000E070000}"/>
    <cellStyle name="20% - Accent1 4 7 9" xfId="16100" xr:uid="{00000000-0005-0000-0000-00000F070000}"/>
    <cellStyle name="20% - Accent1 4 8" xfId="16101" xr:uid="{00000000-0005-0000-0000-000010070000}"/>
    <cellStyle name="20% - Accent1 4 8 2" xfId="16102" xr:uid="{00000000-0005-0000-0000-000011070000}"/>
    <cellStyle name="20% - Accent1 4 8 2 2" xfId="16103" xr:uid="{00000000-0005-0000-0000-000012070000}"/>
    <cellStyle name="20% - Accent1 4 8 2 3" xfId="16104" xr:uid="{00000000-0005-0000-0000-000013070000}"/>
    <cellStyle name="20% - Accent1 4 8 3" xfId="16105" xr:uid="{00000000-0005-0000-0000-000014070000}"/>
    <cellStyle name="20% - Accent1 4 8 3 2" xfId="16106" xr:uid="{00000000-0005-0000-0000-000015070000}"/>
    <cellStyle name="20% - Accent1 4 8 3 3" xfId="16107" xr:uid="{00000000-0005-0000-0000-000016070000}"/>
    <cellStyle name="20% - Accent1 4 8 4" xfId="16108" xr:uid="{00000000-0005-0000-0000-000017070000}"/>
    <cellStyle name="20% - Accent1 4 8 4 2" xfId="16109" xr:uid="{00000000-0005-0000-0000-000018070000}"/>
    <cellStyle name="20% - Accent1 4 8 5" xfId="16110" xr:uid="{00000000-0005-0000-0000-000019070000}"/>
    <cellStyle name="20% - Accent1 4 8 6" xfId="16111" xr:uid="{00000000-0005-0000-0000-00001A070000}"/>
    <cellStyle name="20% - Accent1 4 9" xfId="16112" xr:uid="{00000000-0005-0000-0000-00001B070000}"/>
    <cellStyle name="20% - Accent1 4 9 2" xfId="16113" xr:uid="{00000000-0005-0000-0000-00001C070000}"/>
    <cellStyle name="20% - Accent1 4 9 2 2" xfId="16114" xr:uid="{00000000-0005-0000-0000-00001D070000}"/>
    <cellStyle name="20% - Accent1 4 9 2 3" xfId="16115" xr:uid="{00000000-0005-0000-0000-00001E070000}"/>
    <cellStyle name="20% - Accent1 4 9 3" xfId="16116" xr:uid="{00000000-0005-0000-0000-00001F070000}"/>
    <cellStyle name="20% - Accent1 4 9 3 2" xfId="16117" xr:uid="{00000000-0005-0000-0000-000020070000}"/>
    <cellStyle name="20% - Accent1 4 9 3 3" xfId="16118" xr:uid="{00000000-0005-0000-0000-000021070000}"/>
    <cellStyle name="20% - Accent1 4 9 4" xfId="16119" xr:uid="{00000000-0005-0000-0000-000022070000}"/>
    <cellStyle name="20% - Accent1 4 9 4 2" xfId="16120" xr:uid="{00000000-0005-0000-0000-000023070000}"/>
    <cellStyle name="20% - Accent1 4 9 5" xfId="16121" xr:uid="{00000000-0005-0000-0000-000024070000}"/>
    <cellStyle name="20% - Accent1 4 9 6" xfId="16122" xr:uid="{00000000-0005-0000-0000-000025070000}"/>
    <cellStyle name="20% - Accent1 5" xfId="187" xr:uid="{00000000-0005-0000-0000-000026070000}"/>
    <cellStyle name="20% - Accent1 5 2" xfId="188" xr:uid="{00000000-0005-0000-0000-000027070000}"/>
    <cellStyle name="20% - Accent1 5 2 2" xfId="189" xr:uid="{00000000-0005-0000-0000-000028070000}"/>
    <cellStyle name="20% - Accent1 5 2 2 2" xfId="190" xr:uid="{00000000-0005-0000-0000-000029070000}"/>
    <cellStyle name="20% - Accent1 5 2 2 2 2" xfId="191" xr:uid="{00000000-0005-0000-0000-00002A070000}"/>
    <cellStyle name="20% - Accent1 5 2 2 3" xfId="192" xr:uid="{00000000-0005-0000-0000-00002B070000}"/>
    <cellStyle name="20% - Accent1 5 2 3" xfId="193" xr:uid="{00000000-0005-0000-0000-00002C070000}"/>
    <cellStyle name="20% - Accent1 5 2 3 2" xfId="194" xr:uid="{00000000-0005-0000-0000-00002D070000}"/>
    <cellStyle name="20% - Accent1 5 2 4" xfId="195" xr:uid="{00000000-0005-0000-0000-00002E070000}"/>
    <cellStyle name="20% - Accent1 5 2 5" xfId="8694" xr:uid="{00000000-0005-0000-0000-00002F070000}"/>
    <cellStyle name="20% - Accent1 5 3" xfId="196" xr:uid="{00000000-0005-0000-0000-000030070000}"/>
    <cellStyle name="20% - Accent1 5 3 2" xfId="197" xr:uid="{00000000-0005-0000-0000-000031070000}"/>
    <cellStyle name="20% - Accent1 5 3 2 2" xfId="198" xr:uid="{00000000-0005-0000-0000-000032070000}"/>
    <cellStyle name="20% - Accent1 5 3 3" xfId="199" xr:uid="{00000000-0005-0000-0000-000033070000}"/>
    <cellStyle name="20% - Accent1 5 4" xfId="200" xr:uid="{00000000-0005-0000-0000-000034070000}"/>
    <cellStyle name="20% - Accent1 5 4 2" xfId="201" xr:uid="{00000000-0005-0000-0000-000035070000}"/>
    <cellStyle name="20% - Accent1 5 5" xfId="202" xr:uid="{00000000-0005-0000-0000-000036070000}"/>
    <cellStyle name="20% - Accent1 5 6" xfId="13518" xr:uid="{00000000-0005-0000-0000-000037070000}"/>
    <cellStyle name="20% - Accent1 6" xfId="203" xr:uid="{00000000-0005-0000-0000-000038070000}"/>
    <cellStyle name="20% - Accent1 6 2" xfId="204" xr:uid="{00000000-0005-0000-0000-000039070000}"/>
    <cellStyle name="20% - Accent1 6 2 2" xfId="205" xr:uid="{00000000-0005-0000-0000-00003A070000}"/>
    <cellStyle name="20% - Accent1 6 2 2 2" xfId="206" xr:uid="{00000000-0005-0000-0000-00003B070000}"/>
    <cellStyle name="20% - Accent1 6 2 3" xfId="207" xr:uid="{00000000-0005-0000-0000-00003C070000}"/>
    <cellStyle name="20% - Accent1 6 2 4" xfId="8695" xr:uid="{00000000-0005-0000-0000-00003D070000}"/>
    <cellStyle name="20% - Accent1 6 2 5" xfId="8696" xr:uid="{00000000-0005-0000-0000-00003E070000}"/>
    <cellStyle name="20% - Accent1 6 3" xfId="208" xr:uid="{00000000-0005-0000-0000-00003F070000}"/>
    <cellStyle name="20% - Accent1 6 3 2" xfId="209" xr:uid="{00000000-0005-0000-0000-000040070000}"/>
    <cellStyle name="20% - Accent1 6 4" xfId="210" xr:uid="{00000000-0005-0000-0000-000041070000}"/>
    <cellStyle name="20% - Accent1 6 5" xfId="13519" xr:uid="{00000000-0005-0000-0000-000042070000}"/>
    <cellStyle name="20% - Accent1 7" xfId="211" xr:uid="{00000000-0005-0000-0000-000043070000}"/>
    <cellStyle name="20% - Accent1 7 2" xfId="212" xr:uid="{00000000-0005-0000-0000-000044070000}"/>
    <cellStyle name="20% - Accent1 7 2 2" xfId="213" xr:uid="{00000000-0005-0000-0000-000045070000}"/>
    <cellStyle name="20% - Accent1 7 2 2 2" xfId="214" xr:uid="{00000000-0005-0000-0000-000046070000}"/>
    <cellStyle name="20% - Accent1 7 2 3" xfId="215" xr:uid="{00000000-0005-0000-0000-000047070000}"/>
    <cellStyle name="20% - Accent1 7 3" xfId="216" xr:uid="{00000000-0005-0000-0000-000048070000}"/>
    <cellStyle name="20% - Accent1 7 3 2" xfId="217" xr:uid="{00000000-0005-0000-0000-000049070000}"/>
    <cellStyle name="20% - Accent1 7 4" xfId="218" xr:uid="{00000000-0005-0000-0000-00004A070000}"/>
    <cellStyle name="20% - Accent1 7 5" xfId="13520" xr:uid="{00000000-0005-0000-0000-00004B070000}"/>
    <cellStyle name="20% - Accent1 8" xfId="219" xr:uid="{00000000-0005-0000-0000-00004C070000}"/>
    <cellStyle name="20% - Accent1 8 2" xfId="220" xr:uid="{00000000-0005-0000-0000-00004D070000}"/>
    <cellStyle name="20% - Accent1 8 2 2" xfId="221" xr:uid="{00000000-0005-0000-0000-00004E070000}"/>
    <cellStyle name="20% - Accent1 8 2 2 2" xfId="222" xr:uid="{00000000-0005-0000-0000-00004F070000}"/>
    <cellStyle name="20% - Accent1 8 2 3" xfId="223" xr:uid="{00000000-0005-0000-0000-000050070000}"/>
    <cellStyle name="20% - Accent1 8 3" xfId="224" xr:uid="{00000000-0005-0000-0000-000051070000}"/>
    <cellStyle name="20% - Accent1 8 3 2" xfId="225" xr:uid="{00000000-0005-0000-0000-000052070000}"/>
    <cellStyle name="20% - Accent1 8 4" xfId="226" xr:uid="{00000000-0005-0000-0000-000053070000}"/>
    <cellStyle name="20% - Accent1 8 5" xfId="13521" xr:uid="{00000000-0005-0000-0000-000054070000}"/>
    <cellStyle name="20% - Accent1 9" xfId="227" xr:uid="{00000000-0005-0000-0000-000055070000}"/>
    <cellStyle name="20% - Accent1 9 2" xfId="228" xr:uid="{00000000-0005-0000-0000-000056070000}"/>
    <cellStyle name="20% - Accent1 9 2 2" xfId="229" xr:uid="{00000000-0005-0000-0000-000057070000}"/>
    <cellStyle name="20% - Accent1 9 3" xfId="230" xr:uid="{00000000-0005-0000-0000-000058070000}"/>
    <cellStyle name="20% - Accent1 9 4" xfId="13522" xr:uid="{00000000-0005-0000-0000-000059070000}"/>
    <cellStyle name="20% - Accent2 10" xfId="231" xr:uid="{00000000-0005-0000-0000-00005A070000}"/>
    <cellStyle name="20% - Accent2 10 2" xfId="232" xr:uid="{00000000-0005-0000-0000-00005B070000}"/>
    <cellStyle name="20% - Accent2 10 2 2" xfId="233" xr:uid="{00000000-0005-0000-0000-00005C070000}"/>
    <cellStyle name="20% - Accent2 10 3" xfId="234" xr:uid="{00000000-0005-0000-0000-00005D070000}"/>
    <cellStyle name="20% - Accent2 10 4" xfId="13523" xr:uid="{00000000-0005-0000-0000-00005E070000}"/>
    <cellStyle name="20% - Accent2 11" xfId="235" xr:uid="{00000000-0005-0000-0000-00005F070000}"/>
    <cellStyle name="20% - Accent2 11 2" xfId="236" xr:uid="{00000000-0005-0000-0000-000060070000}"/>
    <cellStyle name="20% - Accent2 11 2 2" xfId="237" xr:uid="{00000000-0005-0000-0000-000061070000}"/>
    <cellStyle name="20% - Accent2 11 3" xfId="238" xr:uid="{00000000-0005-0000-0000-000062070000}"/>
    <cellStyle name="20% - Accent2 11 4" xfId="13524" xr:uid="{00000000-0005-0000-0000-000063070000}"/>
    <cellStyle name="20% - Accent2 12" xfId="239" xr:uid="{00000000-0005-0000-0000-000064070000}"/>
    <cellStyle name="20% - Accent2 12 2" xfId="240" xr:uid="{00000000-0005-0000-0000-000065070000}"/>
    <cellStyle name="20% - Accent2 12 3" xfId="13525" xr:uid="{00000000-0005-0000-0000-000066070000}"/>
    <cellStyle name="20% - Accent2 13" xfId="241" xr:uid="{00000000-0005-0000-0000-000067070000}"/>
    <cellStyle name="20% - Accent2 13 2" xfId="13526" xr:uid="{00000000-0005-0000-0000-000068070000}"/>
    <cellStyle name="20% - Accent2 14" xfId="8697" xr:uid="{00000000-0005-0000-0000-000069070000}"/>
    <cellStyle name="20% - Accent2 15" xfId="8698" xr:uid="{00000000-0005-0000-0000-00006A070000}"/>
    <cellStyle name="20% - Accent2 16" xfId="8699" xr:uid="{00000000-0005-0000-0000-00006B070000}"/>
    <cellStyle name="20% - Accent2 17" xfId="8700" xr:uid="{00000000-0005-0000-0000-00006C070000}"/>
    <cellStyle name="20% - Accent2 17 2" xfId="14168" xr:uid="{00000000-0005-0000-0000-00006D070000}"/>
    <cellStyle name="20% - Accent2 18" xfId="8701" xr:uid="{00000000-0005-0000-0000-00006E070000}"/>
    <cellStyle name="20% - Accent2 19" xfId="8702" xr:uid="{00000000-0005-0000-0000-00006F070000}"/>
    <cellStyle name="20% - Accent2 2" xfId="242" xr:uid="{00000000-0005-0000-0000-000070070000}"/>
    <cellStyle name="20% - Accent2 2 2" xfId="243" xr:uid="{00000000-0005-0000-0000-000071070000}"/>
    <cellStyle name="20% - Accent2 2 2 2" xfId="244" xr:uid="{00000000-0005-0000-0000-000072070000}"/>
    <cellStyle name="20% - Accent2 2 2 2 2" xfId="245" xr:uid="{00000000-0005-0000-0000-000073070000}"/>
    <cellStyle name="20% - Accent2 2 2 2 2 2" xfId="246" xr:uid="{00000000-0005-0000-0000-000074070000}"/>
    <cellStyle name="20% - Accent2 2 2 2 2 2 2" xfId="247" xr:uid="{00000000-0005-0000-0000-000075070000}"/>
    <cellStyle name="20% - Accent2 2 2 2 2 2 2 2" xfId="248" xr:uid="{00000000-0005-0000-0000-000076070000}"/>
    <cellStyle name="20% - Accent2 2 2 2 2 2 3" xfId="249" xr:uid="{00000000-0005-0000-0000-000077070000}"/>
    <cellStyle name="20% - Accent2 2 2 2 2 3" xfId="250" xr:uid="{00000000-0005-0000-0000-000078070000}"/>
    <cellStyle name="20% - Accent2 2 2 2 2 3 2" xfId="251" xr:uid="{00000000-0005-0000-0000-000079070000}"/>
    <cellStyle name="20% - Accent2 2 2 2 2 4" xfId="252" xr:uid="{00000000-0005-0000-0000-00007A070000}"/>
    <cellStyle name="20% - Accent2 2 2 2 2 5" xfId="14169" xr:uid="{00000000-0005-0000-0000-00007B070000}"/>
    <cellStyle name="20% - Accent2 2 2 2 3" xfId="253" xr:uid="{00000000-0005-0000-0000-00007C070000}"/>
    <cellStyle name="20% - Accent2 2 2 2 3 2" xfId="254" xr:uid="{00000000-0005-0000-0000-00007D070000}"/>
    <cellStyle name="20% - Accent2 2 2 2 3 2 2" xfId="255" xr:uid="{00000000-0005-0000-0000-00007E070000}"/>
    <cellStyle name="20% - Accent2 2 2 2 3 3" xfId="256" xr:uid="{00000000-0005-0000-0000-00007F070000}"/>
    <cellStyle name="20% - Accent2 2 2 2 4" xfId="257" xr:uid="{00000000-0005-0000-0000-000080070000}"/>
    <cellStyle name="20% - Accent2 2 2 2 4 2" xfId="258" xr:uid="{00000000-0005-0000-0000-000081070000}"/>
    <cellStyle name="20% - Accent2 2 2 2 5" xfId="259" xr:uid="{00000000-0005-0000-0000-000082070000}"/>
    <cellStyle name="20% - Accent2 2 2 2 6" xfId="13847" xr:uid="{00000000-0005-0000-0000-000083070000}"/>
    <cellStyle name="20% - Accent2 2 2 3" xfId="260" xr:uid="{00000000-0005-0000-0000-000084070000}"/>
    <cellStyle name="20% - Accent2 2 2 3 2" xfId="261" xr:uid="{00000000-0005-0000-0000-000085070000}"/>
    <cellStyle name="20% - Accent2 2 2 3 2 2" xfId="262" xr:uid="{00000000-0005-0000-0000-000086070000}"/>
    <cellStyle name="20% - Accent2 2 2 3 2 2 2" xfId="263" xr:uid="{00000000-0005-0000-0000-000087070000}"/>
    <cellStyle name="20% - Accent2 2 2 3 2 3" xfId="264" xr:uid="{00000000-0005-0000-0000-000088070000}"/>
    <cellStyle name="20% - Accent2 2 2 3 3" xfId="265" xr:uid="{00000000-0005-0000-0000-000089070000}"/>
    <cellStyle name="20% - Accent2 2 2 3 3 2" xfId="266" xr:uid="{00000000-0005-0000-0000-00008A070000}"/>
    <cellStyle name="20% - Accent2 2 2 3 4" xfId="267" xr:uid="{00000000-0005-0000-0000-00008B070000}"/>
    <cellStyle name="20% - Accent2 2 2 3 5" xfId="13848" xr:uid="{00000000-0005-0000-0000-00008C070000}"/>
    <cellStyle name="20% - Accent2 2 2 4" xfId="268" xr:uid="{00000000-0005-0000-0000-00008D070000}"/>
    <cellStyle name="20% - Accent2 2 2 4 2" xfId="269" xr:uid="{00000000-0005-0000-0000-00008E070000}"/>
    <cellStyle name="20% - Accent2 2 2 4 2 2" xfId="270" xr:uid="{00000000-0005-0000-0000-00008F070000}"/>
    <cellStyle name="20% - Accent2 2 2 4 3" xfId="271" xr:uid="{00000000-0005-0000-0000-000090070000}"/>
    <cellStyle name="20% - Accent2 2 2 5" xfId="272" xr:uid="{00000000-0005-0000-0000-000091070000}"/>
    <cellStyle name="20% - Accent2 2 2 5 2" xfId="273" xr:uid="{00000000-0005-0000-0000-000092070000}"/>
    <cellStyle name="20% - Accent2 2 2 6" xfId="274" xr:uid="{00000000-0005-0000-0000-000093070000}"/>
    <cellStyle name="20% - Accent2 2 2 7" xfId="13818" xr:uid="{00000000-0005-0000-0000-000094070000}"/>
    <cellStyle name="20% - Accent2 2 3" xfId="275" xr:uid="{00000000-0005-0000-0000-000095070000}"/>
    <cellStyle name="20% - Accent2 2 3 2" xfId="276" xr:uid="{00000000-0005-0000-0000-000096070000}"/>
    <cellStyle name="20% - Accent2 2 3 2 2" xfId="277" xr:uid="{00000000-0005-0000-0000-000097070000}"/>
    <cellStyle name="20% - Accent2 2 3 2 2 2" xfId="278" xr:uid="{00000000-0005-0000-0000-000098070000}"/>
    <cellStyle name="20% - Accent2 2 3 2 2 2 2" xfId="279" xr:uid="{00000000-0005-0000-0000-000099070000}"/>
    <cellStyle name="20% - Accent2 2 3 2 2 3" xfId="280" xr:uid="{00000000-0005-0000-0000-00009A070000}"/>
    <cellStyle name="20% - Accent2 2 3 2 3" xfId="281" xr:uid="{00000000-0005-0000-0000-00009B070000}"/>
    <cellStyle name="20% - Accent2 2 3 2 3 2" xfId="282" xr:uid="{00000000-0005-0000-0000-00009C070000}"/>
    <cellStyle name="20% - Accent2 2 3 2 4" xfId="283" xr:uid="{00000000-0005-0000-0000-00009D070000}"/>
    <cellStyle name="20% - Accent2 2 3 3" xfId="284" xr:uid="{00000000-0005-0000-0000-00009E070000}"/>
    <cellStyle name="20% - Accent2 2 3 3 2" xfId="285" xr:uid="{00000000-0005-0000-0000-00009F070000}"/>
    <cellStyle name="20% - Accent2 2 3 3 2 2" xfId="286" xr:uid="{00000000-0005-0000-0000-0000A0070000}"/>
    <cellStyle name="20% - Accent2 2 3 3 3" xfId="287" xr:uid="{00000000-0005-0000-0000-0000A1070000}"/>
    <cellStyle name="20% - Accent2 2 3 4" xfId="288" xr:uid="{00000000-0005-0000-0000-0000A2070000}"/>
    <cellStyle name="20% - Accent2 2 3 4 2" xfId="289" xr:uid="{00000000-0005-0000-0000-0000A3070000}"/>
    <cellStyle name="20% - Accent2 2 3 5" xfId="290" xr:uid="{00000000-0005-0000-0000-0000A4070000}"/>
    <cellStyle name="20% - Accent2 2 3 6" xfId="13849" xr:uid="{00000000-0005-0000-0000-0000A5070000}"/>
    <cellStyle name="20% - Accent2 2 4" xfId="291" xr:uid="{00000000-0005-0000-0000-0000A6070000}"/>
    <cellStyle name="20% - Accent2 2 4 2" xfId="292" xr:uid="{00000000-0005-0000-0000-0000A7070000}"/>
    <cellStyle name="20% - Accent2 2 4 2 2" xfId="293" xr:uid="{00000000-0005-0000-0000-0000A8070000}"/>
    <cellStyle name="20% - Accent2 2 4 2 2 2" xfId="294" xr:uid="{00000000-0005-0000-0000-0000A9070000}"/>
    <cellStyle name="20% - Accent2 2 4 2 3" xfId="295" xr:uid="{00000000-0005-0000-0000-0000AA070000}"/>
    <cellStyle name="20% - Accent2 2 4 3" xfId="296" xr:uid="{00000000-0005-0000-0000-0000AB070000}"/>
    <cellStyle name="20% - Accent2 2 4 3 2" xfId="297" xr:uid="{00000000-0005-0000-0000-0000AC070000}"/>
    <cellStyle name="20% - Accent2 2 4 4" xfId="298" xr:uid="{00000000-0005-0000-0000-0000AD070000}"/>
    <cellStyle name="20% - Accent2 2 4 5" xfId="13850" xr:uid="{00000000-0005-0000-0000-0000AE070000}"/>
    <cellStyle name="20% - Accent2 2 5" xfId="299" xr:uid="{00000000-0005-0000-0000-0000AF070000}"/>
    <cellStyle name="20% - Accent2 2 5 2" xfId="300" xr:uid="{00000000-0005-0000-0000-0000B0070000}"/>
    <cellStyle name="20% - Accent2 2 5 2 2" xfId="301" xr:uid="{00000000-0005-0000-0000-0000B1070000}"/>
    <cellStyle name="20% - Accent2 2 5 3" xfId="302" xr:uid="{00000000-0005-0000-0000-0000B2070000}"/>
    <cellStyle name="20% - Accent2 2 5 4" xfId="13851" xr:uid="{00000000-0005-0000-0000-0000B3070000}"/>
    <cellStyle name="20% - Accent2 2 6" xfId="303" xr:uid="{00000000-0005-0000-0000-0000B4070000}"/>
    <cellStyle name="20% - Accent2 2 6 2" xfId="304" xr:uid="{00000000-0005-0000-0000-0000B5070000}"/>
    <cellStyle name="20% - Accent2 2 6 3" xfId="13852" xr:uid="{00000000-0005-0000-0000-0000B6070000}"/>
    <cellStyle name="20% - Accent2 2 7" xfId="305" xr:uid="{00000000-0005-0000-0000-0000B7070000}"/>
    <cellStyle name="20% - Accent2 2 8" xfId="306" xr:uid="{00000000-0005-0000-0000-0000B8070000}"/>
    <cellStyle name="20% - Accent2 2 9" xfId="13527" xr:uid="{00000000-0005-0000-0000-0000B9070000}"/>
    <cellStyle name="20% - Accent2 20" xfId="8703" xr:uid="{00000000-0005-0000-0000-0000BA070000}"/>
    <cellStyle name="20% - Accent2 21" xfId="8704" xr:uid="{00000000-0005-0000-0000-0000BB070000}"/>
    <cellStyle name="20% - Accent2 22" xfId="14490" xr:uid="{00000000-0005-0000-0000-0000BC070000}"/>
    <cellStyle name="20% - Accent2 3" xfId="307" xr:uid="{00000000-0005-0000-0000-0000BD070000}"/>
    <cellStyle name="20% - Accent2 3 2" xfId="308" xr:uid="{00000000-0005-0000-0000-0000BE070000}"/>
    <cellStyle name="20% - Accent2 3 2 2" xfId="309" xr:uid="{00000000-0005-0000-0000-0000BF070000}"/>
    <cellStyle name="20% - Accent2 3 2 2 2" xfId="310" xr:uid="{00000000-0005-0000-0000-0000C0070000}"/>
    <cellStyle name="20% - Accent2 3 2 2 2 2" xfId="311" xr:uid="{00000000-0005-0000-0000-0000C1070000}"/>
    <cellStyle name="20% - Accent2 3 2 2 2 2 2" xfId="312" xr:uid="{00000000-0005-0000-0000-0000C2070000}"/>
    <cellStyle name="20% - Accent2 3 2 2 2 2 2 2" xfId="313" xr:uid="{00000000-0005-0000-0000-0000C3070000}"/>
    <cellStyle name="20% - Accent2 3 2 2 2 2 3" xfId="314" xr:uid="{00000000-0005-0000-0000-0000C4070000}"/>
    <cellStyle name="20% - Accent2 3 2 2 2 3" xfId="315" xr:uid="{00000000-0005-0000-0000-0000C5070000}"/>
    <cellStyle name="20% - Accent2 3 2 2 2 3 2" xfId="316" xr:uid="{00000000-0005-0000-0000-0000C6070000}"/>
    <cellStyle name="20% - Accent2 3 2 2 2 4" xfId="317" xr:uid="{00000000-0005-0000-0000-0000C7070000}"/>
    <cellStyle name="20% - Accent2 3 2 2 2 5" xfId="16123" xr:uid="{00000000-0005-0000-0000-0000C8070000}"/>
    <cellStyle name="20% - Accent2 3 2 2 3" xfId="318" xr:uid="{00000000-0005-0000-0000-0000C9070000}"/>
    <cellStyle name="20% - Accent2 3 2 2 3 2" xfId="319" xr:uid="{00000000-0005-0000-0000-0000CA070000}"/>
    <cellStyle name="20% - Accent2 3 2 2 3 2 2" xfId="320" xr:uid="{00000000-0005-0000-0000-0000CB070000}"/>
    <cellStyle name="20% - Accent2 3 2 2 3 3" xfId="321" xr:uid="{00000000-0005-0000-0000-0000CC070000}"/>
    <cellStyle name="20% - Accent2 3 2 2 4" xfId="322" xr:uid="{00000000-0005-0000-0000-0000CD070000}"/>
    <cellStyle name="20% - Accent2 3 2 2 4 2" xfId="323" xr:uid="{00000000-0005-0000-0000-0000CE070000}"/>
    <cellStyle name="20% - Accent2 3 2 2 5" xfId="324" xr:uid="{00000000-0005-0000-0000-0000CF070000}"/>
    <cellStyle name="20% - Accent2 3 2 2 6" xfId="13854" xr:uid="{00000000-0005-0000-0000-0000D0070000}"/>
    <cellStyle name="20% - Accent2 3 2 3" xfId="325" xr:uid="{00000000-0005-0000-0000-0000D1070000}"/>
    <cellStyle name="20% - Accent2 3 2 3 2" xfId="326" xr:uid="{00000000-0005-0000-0000-0000D2070000}"/>
    <cellStyle name="20% - Accent2 3 2 3 2 2" xfId="327" xr:uid="{00000000-0005-0000-0000-0000D3070000}"/>
    <cellStyle name="20% - Accent2 3 2 3 2 2 2" xfId="328" xr:uid="{00000000-0005-0000-0000-0000D4070000}"/>
    <cellStyle name="20% - Accent2 3 2 3 2 3" xfId="329" xr:uid="{00000000-0005-0000-0000-0000D5070000}"/>
    <cellStyle name="20% - Accent2 3 2 3 3" xfId="330" xr:uid="{00000000-0005-0000-0000-0000D6070000}"/>
    <cellStyle name="20% - Accent2 3 2 3 3 2" xfId="331" xr:uid="{00000000-0005-0000-0000-0000D7070000}"/>
    <cellStyle name="20% - Accent2 3 2 3 4" xfId="332" xr:uid="{00000000-0005-0000-0000-0000D8070000}"/>
    <cellStyle name="20% - Accent2 3 2 3 5" xfId="16124" xr:uid="{00000000-0005-0000-0000-0000D9070000}"/>
    <cellStyle name="20% - Accent2 3 2 4" xfId="333" xr:uid="{00000000-0005-0000-0000-0000DA070000}"/>
    <cellStyle name="20% - Accent2 3 2 4 2" xfId="334" xr:uid="{00000000-0005-0000-0000-0000DB070000}"/>
    <cellStyle name="20% - Accent2 3 2 4 2 2" xfId="335" xr:uid="{00000000-0005-0000-0000-0000DC070000}"/>
    <cellStyle name="20% - Accent2 3 2 4 3" xfId="336" xr:uid="{00000000-0005-0000-0000-0000DD070000}"/>
    <cellStyle name="20% - Accent2 3 2 5" xfId="337" xr:uid="{00000000-0005-0000-0000-0000DE070000}"/>
    <cellStyle name="20% - Accent2 3 2 5 2" xfId="338" xr:uid="{00000000-0005-0000-0000-0000DF070000}"/>
    <cellStyle name="20% - Accent2 3 2 6" xfId="339" xr:uid="{00000000-0005-0000-0000-0000E0070000}"/>
    <cellStyle name="20% - Accent2 3 2 7" xfId="13853" xr:uid="{00000000-0005-0000-0000-0000E1070000}"/>
    <cellStyle name="20% - Accent2 3 3" xfId="340" xr:uid="{00000000-0005-0000-0000-0000E2070000}"/>
    <cellStyle name="20% - Accent2 3 3 2" xfId="341" xr:uid="{00000000-0005-0000-0000-0000E3070000}"/>
    <cellStyle name="20% - Accent2 3 3 2 2" xfId="342" xr:uid="{00000000-0005-0000-0000-0000E4070000}"/>
    <cellStyle name="20% - Accent2 3 3 2 2 2" xfId="343" xr:uid="{00000000-0005-0000-0000-0000E5070000}"/>
    <cellStyle name="20% - Accent2 3 3 2 2 2 2" xfId="344" xr:uid="{00000000-0005-0000-0000-0000E6070000}"/>
    <cellStyle name="20% - Accent2 3 3 2 2 3" xfId="345" xr:uid="{00000000-0005-0000-0000-0000E7070000}"/>
    <cellStyle name="20% - Accent2 3 3 2 3" xfId="346" xr:uid="{00000000-0005-0000-0000-0000E8070000}"/>
    <cellStyle name="20% - Accent2 3 3 2 3 2" xfId="347" xr:uid="{00000000-0005-0000-0000-0000E9070000}"/>
    <cellStyle name="20% - Accent2 3 3 2 4" xfId="348" xr:uid="{00000000-0005-0000-0000-0000EA070000}"/>
    <cellStyle name="20% - Accent2 3 3 2 5" xfId="16125" xr:uid="{00000000-0005-0000-0000-0000EB070000}"/>
    <cellStyle name="20% - Accent2 3 3 3" xfId="349" xr:uid="{00000000-0005-0000-0000-0000EC070000}"/>
    <cellStyle name="20% - Accent2 3 3 3 2" xfId="350" xr:uid="{00000000-0005-0000-0000-0000ED070000}"/>
    <cellStyle name="20% - Accent2 3 3 3 2 2" xfId="351" xr:uid="{00000000-0005-0000-0000-0000EE070000}"/>
    <cellStyle name="20% - Accent2 3 3 3 3" xfId="352" xr:uid="{00000000-0005-0000-0000-0000EF070000}"/>
    <cellStyle name="20% - Accent2 3 3 4" xfId="353" xr:uid="{00000000-0005-0000-0000-0000F0070000}"/>
    <cellStyle name="20% - Accent2 3 3 4 2" xfId="354" xr:uid="{00000000-0005-0000-0000-0000F1070000}"/>
    <cellStyle name="20% - Accent2 3 3 5" xfId="355" xr:uid="{00000000-0005-0000-0000-0000F2070000}"/>
    <cellStyle name="20% - Accent2 3 3 6" xfId="13855" xr:uid="{00000000-0005-0000-0000-0000F3070000}"/>
    <cellStyle name="20% - Accent2 3 4" xfId="356" xr:uid="{00000000-0005-0000-0000-0000F4070000}"/>
    <cellStyle name="20% - Accent2 3 4 2" xfId="357" xr:uid="{00000000-0005-0000-0000-0000F5070000}"/>
    <cellStyle name="20% - Accent2 3 4 2 2" xfId="358" xr:uid="{00000000-0005-0000-0000-0000F6070000}"/>
    <cellStyle name="20% - Accent2 3 4 2 2 2" xfId="359" xr:uid="{00000000-0005-0000-0000-0000F7070000}"/>
    <cellStyle name="20% - Accent2 3 4 2 3" xfId="360" xr:uid="{00000000-0005-0000-0000-0000F8070000}"/>
    <cellStyle name="20% - Accent2 3 4 3" xfId="361" xr:uid="{00000000-0005-0000-0000-0000F9070000}"/>
    <cellStyle name="20% - Accent2 3 4 3 2" xfId="362" xr:uid="{00000000-0005-0000-0000-0000FA070000}"/>
    <cellStyle name="20% - Accent2 3 4 4" xfId="363" xr:uid="{00000000-0005-0000-0000-0000FB070000}"/>
    <cellStyle name="20% - Accent2 3 4 5" xfId="8705" xr:uid="{00000000-0005-0000-0000-0000FC070000}"/>
    <cellStyle name="20% - Accent2 3 5" xfId="364" xr:uid="{00000000-0005-0000-0000-0000FD070000}"/>
    <cellStyle name="20% - Accent2 3 5 2" xfId="365" xr:uid="{00000000-0005-0000-0000-0000FE070000}"/>
    <cellStyle name="20% - Accent2 3 5 2 2" xfId="366" xr:uid="{00000000-0005-0000-0000-0000FF070000}"/>
    <cellStyle name="20% - Accent2 3 5 3" xfId="367" xr:uid="{00000000-0005-0000-0000-000000080000}"/>
    <cellStyle name="20% - Accent2 3 6" xfId="368" xr:uid="{00000000-0005-0000-0000-000001080000}"/>
    <cellStyle name="20% - Accent2 3 6 2" xfId="369" xr:uid="{00000000-0005-0000-0000-000002080000}"/>
    <cellStyle name="20% - Accent2 3 7" xfId="370" xr:uid="{00000000-0005-0000-0000-000003080000}"/>
    <cellStyle name="20% - Accent2 3 8" xfId="371" xr:uid="{00000000-0005-0000-0000-000004080000}"/>
    <cellStyle name="20% - Accent2 3 9" xfId="13528" xr:uid="{00000000-0005-0000-0000-000005080000}"/>
    <cellStyle name="20% - Accent2 4" xfId="372" xr:uid="{00000000-0005-0000-0000-000006080000}"/>
    <cellStyle name="20% - Accent2 4 10" xfId="16126" xr:uid="{00000000-0005-0000-0000-000007080000}"/>
    <cellStyle name="20% - Accent2 4 10 2" xfId="16127" xr:uid="{00000000-0005-0000-0000-000008080000}"/>
    <cellStyle name="20% - Accent2 4 10 2 2" xfId="16128" xr:uid="{00000000-0005-0000-0000-000009080000}"/>
    <cellStyle name="20% - Accent2 4 10 2 3" xfId="16129" xr:uid="{00000000-0005-0000-0000-00000A080000}"/>
    <cellStyle name="20% - Accent2 4 10 3" xfId="16130" xr:uid="{00000000-0005-0000-0000-00000B080000}"/>
    <cellStyle name="20% - Accent2 4 10 3 2" xfId="16131" xr:uid="{00000000-0005-0000-0000-00000C080000}"/>
    <cellStyle name="20% - Accent2 4 10 4" xfId="16132" xr:uid="{00000000-0005-0000-0000-00000D080000}"/>
    <cellStyle name="20% - Accent2 4 10 5" xfId="16133" xr:uid="{00000000-0005-0000-0000-00000E080000}"/>
    <cellStyle name="20% - Accent2 4 11" xfId="16134" xr:uid="{00000000-0005-0000-0000-00000F080000}"/>
    <cellStyle name="20% - Accent2 4 11 2" xfId="16135" xr:uid="{00000000-0005-0000-0000-000010080000}"/>
    <cellStyle name="20% - Accent2 4 11 3" xfId="16136" xr:uid="{00000000-0005-0000-0000-000011080000}"/>
    <cellStyle name="20% - Accent2 4 12" xfId="16137" xr:uid="{00000000-0005-0000-0000-000012080000}"/>
    <cellStyle name="20% - Accent2 4 12 2" xfId="16138" xr:uid="{00000000-0005-0000-0000-000013080000}"/>
    <cellStyle name="20% - Accent2 4 12 3" xfId="16139" xr:uid="{00000000-0005-0000-0000-000014080000}"/>
    <cellStyle name="20% - Accent2 4 13" xfId="16140" xr:uid="{00000000-0005-0000-0000-000015080000}"/>
    <cellStyle name="20% - Accent2 4 13 2" xfId="16141" xr:uid="{00000000-0005-0000-0000-000016080000}"/>
    <cellStyle name="20% - Accent2 4 14" xfId="16142" xr:uid="{00000000-0005-0000-0000-000017080000}"/>
    <cellStyle name="20% - Accent2 4 15" xfId="16143" xr:uid="{00000000-0005-0000-0000-000018080000}"/>
    <cellStyle name="20% - Accent2 4 16" xfId="16144" xr:uid="{00000000-0005-0000-0000-000019080000}"/>
    <cellStyle name="20% - Accent2 4 2" xfId="373" xr:uid="{00000000-0005-0000-0000-00001A080000}"/>
    <cellStyle name="20% - Accent2 4 2 10" xfId="16145" xr:uid="{00000000-0005-0000-0000-00001B080000}"/>
    <cellStyle name="20% - Accent2 4 2 10 2" xfId="16146" xr:uid="{00000000-0005-0000-0000-00001C080000}"/>
    <cellStyle name="20% - Accent2 4 2 10 3" xfId="16147" xr:uid="{00000000-0005-0000-0000-00001D080000}"/>
    <cellStyle name="20% - Accent2 4 2 11" xfId="16148" xr:uid="{00000000-0005-0000-0000-00001E080000}"/>
    <cellStyle name="20% - Accent2 4 2 11 2" xfId="16149" xr:uid="{00000000-0005-0000-0000-00001F080000}"/>
    <cellStyle name="20% - Accent2 4 2 11 3" xfId="16150" xr:uid="{00000000-0005-0000-0000-000020080000}"/>
    <cellStyle name="20% - Accent2 4 2 12" xfId="16151" xr:uid="{00000000-0005-0000-0000-000021080000}"/>
    <cellStyle name="20% - Accent2 4 2 12 2" xfId="16152" xr:uid="{00000000-0005-0000-0000-000022080000}"/>
    <cellStyle name="20% - Accent2 4 2 13" xfId="16153" xr:uid="{00000000-0005-0000-0000-000023080000}"/>
    <cellStyle name="20% - Accent2 4 2 14" xfId="16154" xr:uid="{00000000-0005-0000-0000-000024080000}"/>
    <cellStyle name="20% - Accent2 4 2 15" xfId="16155" xr:uid="{00000000-0005-0000-0000-000025080000}"/>
    <cellStyle name="20% - Accent2 4 2 2" xfId="374" xr:uid="{00000000-0005-0000-0000-000026080000}"/>
    <cellStyle name="20% - Accent2 4 2 2 10" xfId="16156" xr:uid="{00000000-0005-0000-0000-000027080000}"/>
    <cellStyle name="20% - Accent2 4 2 2 10 2" xfId="16157" xr:uid="{00000000-0005-0000-0000-000028080000}"/>
    <cellStyle name="20% - Accent2 4 2 2 10 3" xfId="16158" xr:uid="{00000000-0005-0000-0000-000029080000}"/>
    <cellStyle name="20% - Accent2 4 2 2 11" xfId="16159" xr:uid="{00000000-0005-0000-0000-00002A080000}"/>
    <cellStyle name="20% - Accent2 4 2 2 11 2" xfId="16160" xr:uid="{00000000-0005-0000-0000-00002B080000}"/>
    <cellStyle name="20% - Accent2 4 2 2 12" xfId="16161" xr:uid="{00000000-0005-0000-0000-00002C080000}"/>
    <cellStyle name="20% - Accent2 4 2 2 13" xfId="16162" xr:uid="{00000000-0005-0000-0000-00002D080000}"/>
    <cellStyle name="20% - Accent2 4 2 2 2" xfId="375" xr:uid="{00000000-0005-0000-0000-00002E080000}"/>
    <cellStyle name="20% - Accent2 4 2 2 2 10" xfId="16163" xr:uid="{00000000-0005-0000-0000-00002F080000}"/>
    <cellStyle name="20% - Accent2 4 2 2 2 10 2" xfId="16164" xr:uid="{00000000-0005-0000-0000-000030080000}"/>
    <cellStyle name="20% - Accent2 4 2 2 2 11" xfId="16165" xr:uid="{00000000-0005-0000-0000-000031080000}"/>
    <cellStyle name="20% - Accent2 4 2 2 2 12" xfId="16166" xr:uid="{00000000-0005-0000-0000-000032080000}"/>
    <cellStyle name="20% - Accent2 4 2 2 2 2" xfId="376" xr:uid="{00000000-0005-0000-0000-000033080000}"/>
    <cellStyle name="20% - Accent2 4 2 2 2 2 10" xfId="16167" xr:uid="{00000000-0005-0000-0000-000034080000}"/>
    <cellStyle name="20% - Accent2 4 2 2 2 2 2" xfId="377" xr:uid="{00000000-0005-0000-0000-000035080000}"/>
    <cellStyle name="20% - Accent2 4 2 2 2 2 2 2" xfId="16168" xr:uid="{00000000-0005-0000-0000-000036080000}"/>
    <cellStyle name="20% - Accent2 4 2 2 2 2 2 2 2" xfId="16169" xr:uid="{00000000-0005-0000-0000-000037080000}"/>
    <cellStyle name="20% - Accent2 4 2 2 2 2 2 2 2 2" xfId="16170" xr:uid="{00000000-0005-0000-0000-000038080000}"/>
    <cellStyle name="20% - Accent2 4 2 2 2 2 2 2 2 3" xfId="16171" xr:uid="{00000000-0005-0000-0000-000039080000}"/>
    <cellStyle name="20% - Accent2 4 2 2 2 2 2 2 3" xfId="16172" xr:uid="{00000000-0005-0000-0000-00003A080000}"/>
    <cellStyle name="20% - Accent2 4 2 2 2 2 2 2 3 2" xfId="16173" xr:uid="{00000000-0005-0000-0000-00003B080000}"/>
    <cellStyle name="20% - Accent2 4 2 2 2 2 2 2 3 3" xfId="16174" xr:uid="{00000000-0005-0000-0000-00003C080000}"/>
    <cellStyle name="20% - Accent2 4 2 2 2 2 2 2 4" xfId="16175" xr:uid="{00000000-0005-0000-0000-00003D080000}"/>
    <cellStyle name="20% - Accent2 4 2 2 2 2 2 2 4 2" xfId="16176" xr:uid="{00000000-0005-0000-0000-00003E080000}"/>
    <cellStyle name="20% - Accent2 4 2 2 2 2 2 2 5" xfId="16177" xr:uid="{00000000-0005-0000-0000-00003F080000}"/>
    <cellStyle name="20% - Accent2 4 2 2 2 2 2 2 6" xfId="16178" xr:uid="{00000000-0005-0000-0000-000040080000}"/>
    <cellStyle name="20% - Accent2 4 2 2 2 2 2 3" xfId="16179" xr:uid="{00000000-0005-0000-0000-000041080000}"/>
    <cellStyle name="20% - Accent2 4 2 2 2 2 2 3 2" xfId="16180" xr:uid="{00000000-0005-0000-0000-000042080000}"/>
    <cellStyle name="20% - Accent2 4 2 2 2 2 2 3 2 2" xfId="16181" xr:uid="{00000000-0005-0000-0000-000043080000}"/>
    <cellStyle name="20% - Accent2 4 2 2 2 2 2 3 2 3" xfId="16182" xr:uid="{00000000-0005-0000-0000-000044080000}"/>
    <cellStyle name="20% - Accent2 4 2 2 2 2 2 3 3" xfId="16183" xr:uid="{00000000-0005-0000-0000-000045080000}"/>
    <cellStyle name="20% - Accent2 4 2 2 2 2 2 3 3 2" xfId="16184" xr:uid="{00000000-0005-0000-0000-000046080000}"/>
    <cellStyle name="20% - Accent2 4 2 2 2 2 2 3 3 3" xfId="16185" xr:uid="{00000000-0005-0000-0000-000047080000}"/>
    <cellStyle name="20% - Accent2 4 2 2 2 2 2 3 4" xfId="16186" xr:uid="{00000000-0005-0000-0000-000048080000}"/>
    <cellStyle name="20% - Accent2 4 2 2 2 2 2 3 4 2" xfId="16187" xr:uid="{00000000-0005-0000-0000-000049080000}"/>
    <cellStyle name="20% - Accent2 4 2 2 2 2 2 3 5" xfId="16188" xr:uid="{00000000-0005-0000-0000-00004A080000}"/>
    <cellStyle name="20% - Accent2 4 2 2 2 2 2 3 6" xfId="16189" xr:uid="{00000000-0005-0000-0000-00004B080000}"/>
    <cellStyle name="20% - Accent2 4 2 2 2 2 2 4" xfId="16190" xr:uid="{00000000-0005-0000-0000-00004C080000}"/>
    <cellStyle name="20% - Accent2 4 2 2 2 2 2 4 2" xfId="16191" xr:uid="{00000000-0005-0000-0000-00004D080000}"/>
    <cellStyle name="20% - Accent2 4 2 2 2 2 2 4 2 2" xfId="16192" xr:uid="{00000000-0005-0000-0000-00004E080000}"/>
    <cellStyle name="20% - Accent2 4 2 2 2 2 2 4 2 3" xfId="16193" xr:uid="{00000000-0005-0000-0000-00004F080000}"/>
    <cellStyle name="20% - Accent2 4 2 2 2 2 2 4 3" xfId="16194" xr:uid="{00000000-0005-0000-0000-000050080000}"/>
    <cellStyle name="20% - Accent2 4 2 2 2 2 2 4 3 2" xfId="16195" xr:uid="{00000000-0005-0000-0000-000051080000}"/>
    <cellStyle name="20% - Accent2 4 2 2 2 2 2 4 4" xfId="16196" xr:uid="{00000000-0005-0000-0000-000052080000}"/>
    <cellStyle name="20% - Accent2 4 2 2 2 2 2 4 5" xfId="16197" xr:uid="{00000000-0005-0000-0000-000053080000}"/>
    <cellStyle name="20% - Accent2 4 2 2 2 2 2 5" xfId="16198" xr:uid="{00000000-0005-0000-0000-000054080000}"/>
    <cellStyle name="20% - Accent2 4 2 2 2 2 2 5 2" xfId="16199" xr:uid="{00000000-0005-0000-0000-000055080000}"/>
    <cellStyle name="20% - Accent2 4 2 2 2 2 2 5 3" xfId="16200" xr:uid="{00000000-0005-0000-0000-000056080000}"/>
    <cellStyle name="20% - Accent2 4 2 2 2 2 2 6" xfId="16201" xr:uid="{00000000-0005-0000-0000-000057080000}"/>
    <cellStyle name="20% - Accent2 4 2 2 2 2 2 6 2" xfId="16202" xr:uid="{00000000-0005-0000-0000-000058080000}"/>
    <cellStyle name="20% - Accent2 4 2 2 2 2 2 6 3" xfId="16203" xr:uid="{00000000-0005-0000-0000-000059080000}"/>
    <cellStyle name="20% - Accent2 4 2 2 2 2 2 7" xfId="16204" xr:uid="{00000000-0005-0000-0000-00005A080000}"/>
    <cellStyle name="20% - Accent2 4 2 2 2 2 2 7 2" xfId="16205" xr:uid="{00000000-0005-0000-0000-00005B080000}"/>
    <cellStyle name="20% - Accent2 4 2 2 2 2 2 8" xfId="16206" xr:uid="{00000000-0005-0000-0000-00005C080000}"/>
    <cellStyle name="20% - Accent2 4 2 2 2 2 2 9" xfId="16207" xr:uid="{00000000-0005-0000-0000-00005D080000}"/>
    <cellStyle name="20% - Accent2 4 2 2 2 2 3" xfId="16208" xr:uid="{00000000-0005-0000-0000-00005E080000}"/>
    <cellStyle name="20% - Accent2 4 2 2 2 2 3 2" xfId="16209" xr:uid="{00000000-0005-0000-0000-00005F080000}"/>
    <cellStyle name="20% - Accent2 4 2 2 2 2 3 2 2" xfId="16210" xr:uid="{00000000-0005-0000-0000-000060080000}"/>
    <cellStyle name="20% - Accent2 4 2 2 2 2 3 2 3" xfId="16211" xr:uid="{00000000-0005-0000-0000-000061080000}"/>
    <cellStyle name="20% - Accent2 4 2 2 2 2 3 3" xfId="16212" xr:uid="{00000000-0005-0000-0000-000062080000}"/>
    <cellStyle name="20% - Accent2 4 2 2 2 2 3 3 2" xfId="16213" xr:uid="{00000000-0005-0000-0000-000063080000}"/>
    <cellStyle name="20% - Accent2 4 2 2 2 2 3 3 3" xfId="16214" xr:uid="{00000000-0005-0000-0000-000064080000}"/>
    <cellStyle name="20% - Accent2 4 2 2 2 2 3 4" xfId="16215" xr:uid="{00000000-0005-0000-0000-000065080000}"/>
    <cellStyle name="20% - Accent2 4 2 2 2 2 3 4 2" xfId="16216" xr:uid="{00000000-0005-0000-0000-000066080000}"/>
    <cellStyle name="20% - Accent2 4 2 2 2 2 3 5" xfId="16217" xr:uid="{00000000-0005-0000-0000-000067080000}"/>
    <cellStyle name="20% - Accent2 4 2 2 2 2 3 6" xfId="16218" xr:uid="{00000000-0005-0000-0000-000068080000}"/>
    <cellStyle name="20% - Accent2 4 2 2 2 2 4" xfId="16219" xr:uid="{00000000-0005-0000-0000-000069080000}"/>
    <cellStyle name="20% - Accent2 4 2 2 2 2 4 2" xfId="16220" xr:uid="{00000000-0005-0000-0000-00006A080000}"/>
    <cellStyle name="20% - Accent2 4 2 2 2 2 4 2 2" xfId="16221" xr:uid="{00000000-0005-0000-0000-00006B080000}"/>
    <cellStyle name="20% - Accent2 4 2 2 2 2 4 2 3" xfId="16222" xr:uid="{00000000-0005-0000-0000-00006C080000}"/>
    <cellStyle name="20% - Accent2 4 2 2 2 2 4 3" xfId="16223" xr:uid="{00000000-0005-0000-0000-00006D080000}"/>
    <cellStyle name="20% - Accent2 4 2 2 2 2 4 3 2" xfId="16224" xr:uid="{00000000-0005-0000-0000-00006E080000}"/>
    <cellStyle name="20% - Accent2 4 2 2 2 2 4 3 3" xfId="16225" xr:uid="{00000000-0005-0000-0000-00006F080000}"/>
    <cellStyle name="20% - Accent2 4 2 2 2 2 4 4" xfId="16226" xr:uid="{00000000-0005-0000-0000-000070080000}"/>
    <cellStyle name="20% - Accent2 4 2 2 2 2 4 4 2" xfId="16227" xr:uid="{00000000-0005-0000-0000-000071080000}"/>
    <cellStyle name="20% - Accent2 4 2 2 2 2 4 5" xfId="16228" xr:uid="{00000000-0005-0000-0000-000072080000}"/>
    <cellStyle name="20% - Accent2 4 2 2 2 2 4 6" xfId="16229" xr:uid="{00000000-0005-0000-0000-000073080000}"/>
    <cellStyle name="20% - Accent2 4 2 2 2 2 5" xfId="16230" xr:uid="{00000000-0005-0000-0000-000074080000}"/>
    <cellStyle name="20% - Accent2 4 2 2 2 2 5 2" xfId="16231" xr:uid="{00000000-0005-0000-0000-000075080000}"/>
    <cellStyle name="20% - Accent2 4 2 2 2 2 5 2 2" xfId="16232" xr:uid="{00000000-0005-0000-0000-000076080000}"/>
    <cellStyle name="20% - Accent2 4 2 2 2 2 5 2 3" xfId="16233" xr:uid="{00000000-0005-0000-0000-000077080000}"/>
    <cellStyle name="20% - Accent2 4 2 2 2 2 5 3" xfId="16234" xr:uid="{00000000-0005-0000-0000-000078080000}"/>
    <cellStyle name="20% - Accent2 4 2 2 2 2 5 3 2" xfId="16235" xr:uid="{00000000-0005-0000-0000-000079080000}"/>
    <cellStyle name="20% - Accent2 4 2 2 2 2 5 4" xfId="16236" xr:uid="{00000000-0005-0000-0000-00007A080000}"/>
    <cellStyle name="20% - Accent2 4 2 2 2 2 5 5" xfId="16237" xr:uid="{00000000-0005-0000-0000-00007B080000}"/>
    <cellStyle name="20% - Accent2 4 2 2 2 2 6" xfId="16238" xr:uid="{00000000-0005-0000-0000-00007C080000}"/>
    <cellStyle name="20% - Accent2 4 2 2 2 2 6 2" xfId="16239" xr:uid="{00000000-0005-0000-0000-00007D080000}"/>
    <cellStyle name="20% - Accent2 4 2 2 2 2 6 3" xfId="16240" xr:uid="{00000000-0005-0000-0000-00007E080000}"/>
    <cellStyle name="20% - Accent2 4 2 2 2 2 7" xfId="16241" xr:uid="{00000000-0005-0000-0000-00007F080000}"/>
    <cellStyle name="20% - Accent2 4 2 2 2 2 7 2" xfId="16242" xr:uid="{00000000-0005-0000-0000-000080080000}"/>
    <cellStyle name="20% - Accent2 4 2 2 2 2 7 3" xfId="16243" xr:uid="{00000000-0005-0000-0000-000081080000}"/>
    <cellStyle name="20% - Accent2 4 2 2 2 2 8" xfId="16244" xr:uid="{00000000-0005-0000-0000-000082080000}"/>
    <cellStyle name="20% - Accent2 4 2 2 2 2 8 2" xfId="16245" xr:uid="{00000000-0005-0000-0000-000083080000}"/>
    <cellStyle name="20% - Accent2 4 2 2 2 2 9" xfId="16246" xr:uid="{00000000-0005-0000-0000-000084080000}"/>
    <cellStyle name="20% - Accent2 4 2 2 2 3" xfId="378" xr:uid="{00000000-0005-0000-0000-000085080000}"/>
    <cellStyle name="20% - Accent2 4 2 2 2 3 2" xfId="16247" xr:uid="{00000000-0005-0000-0000-000086080000}"/>
    <cellStyle name="20% - Accent2 4 2 2 2 3 2 2" xfId="16248" xr:uid="{00000000-0005-0000-0000-000087080000}"/>
    <cellStyle name="20% - Accent2 4 2 2 2 3 2 2 2" xfId="16249" xr:uid="{00000000-0005-0000-0000-000088080000}"/>
    <cellStyle name="20% - Accent2 4 2 2 2 3 2 2 3" xfId="16250" xr:uid="{00000000-0005-0000-0000-000089080000}"/>
    <cellStyle name="20% - Accent2 4 2 2 2 3 2 3" xfId="16251" xr:uid="{00000000-0005-0000-0000-00008A080000}"/>
    <cellStyle name="20% - Accent2 4 2 2 2 3 2 3 2" xfId="16252" xr:uid="{00000000-0005-0000-0000-00008B080000}"/>
    <cellStyle name="20% - Accent2 4 2 2 2 3 2 3 3" xfId="16253" xr:uid="{00000000-0005-0000-0000-00008C080000}"/>
    <cellStyle name="20% - Accent2 4 2 2 2 3 2 4" xfId="16254" xr:uid="{00000000-0005-0000-0000-00008D080000}"/>
    <cellStyle name="20% - Accent2 4 2 2 2 3 2 4 2" xfId="16255" xr:uid="{00000000-0005-0000-0000-00008E080000}"/>
    <cellStyle name="20% - Accent2 4 2 2 2 3 2 5" xfId="16256" xr:uid="{00000000-0005-0000-0000-00008F080000}"/>
    <cellStyle name="20% - Accent2 4 2 2 2 3 2 6" xfId="16257" xr:uid="{00000000-0005-0000-0000-000090080000}"/>
    <cellStyle name="20% - Accent2 4 2 2 2 3 3" xfId="16258" xr:uid="{00000000-0005-0000-0000-000091080000}"/>
    <cellStyle name="20% - Accent2 4 2 2 2 3 3 2" xfId="16259" xr:uid="{00000000-0005-0000-0000-000092080000}"/>
    <cellStyle name="20% - Accent2 4 2 2 2 3 3 2 2" xfId="16260" xr:uid="{00000000-0005-0000-0000-000093080000}"/>
    <cellStyle name="20% - Accent2 4 2 2 2 3 3 2 3" xfId="16261" xr:uid="{00000000-0005-0000-0000-000094080000}"/>
    <cellStyle name="20% - Accent2 4 2 2 2 3 3 3" xfId="16262" xr:uid="{00000000-0005-0000-0000-000095080000}"/>
    <cellStyle name="20% - Accent2 4 2 2 2 3 3 3 2" xfId="16263" xr:uid="{00000000-0005-0000-0000-000096080000}"/>
    <cellStyle name="20% - Accent2 4 2 2 2 3 3 3 3" xfId="16264" xr:uid="{00000000-0005-0000-0000-000097080000}"/>
    <cellStyle name="20% - Accent2 4 2 2 2 3 3 4" xfId="16265" xr:uid="{00000000-0005-0000-0000-000098080000}"/>
    <cellStyle name="20% - Accent2 4 2 2 2 3 3 4 2" xfId="16266" xr:uid="{00000000-0005-0000-0000-000099080000}"/>
    <cellStyle name="20% - Accent2 4 2 2 2 3 3 5" xfId="16267" xr:uid="{00000000-0005-0000-0000-00009A080000}"/>
    <cellStyle name="20% - Accent2 4 2 2 2 3 3 6" xfId="16268" xr:uid="{00000000-0005-0000-0000-00009B080000}"/>
    <cellStyle name="20% - Accent2 4 2 2 2 3 4" xfId="16269" xr:uid="{00000000-0005-0000-0000-00009C080000}"/>
    <cellStyle name="20% - Accent2 4 2 2 2 3 4 2" xfId="16270" xr:uid="{00000000-0005-0000-0000-00009D080000}"/>
    <cellStyle name="20% - Accent2 4 2 2 2 3 4 2 2" xfId="16271" xr:uid="{00000000-0005-0000-0000-00009E080000}"/>
    <cellStyle name="20% - Accent2 4 2 2 2 3 4 2 3" xfId="16272" xr:uid="{00000000-0005-0000-0000-00009F080000}"/>
    <cellStyle name="20% - Accent2 4 2 2 2 3 4 3" xfId="16273" xr:uid="{00000000-0005-0000-0000-0000A0080000}"/>
    <cellStyle name="20% - Accent2 4 2 2 2 3 4 3 2" xfId="16274" xr:uid="{00000000-0005-0000-0000-0000A1080000}"/>
    <cellStyle name="20% - Accent2 4 2 2 2 3 4 4" xfId="16275" xr:uid="{00000000-0005-0000-0000-0000A2080000}"/>
    <cellStyle name="20% - Accent2 4 2 2 2 3 4 5" xfId="16276" xr:uid="{00000000-0005-0000-0000-0000A3080000}"/>
    <cellStyle name="20% - Accent2 4 2 2 2 3 5" xfId="16277" xr:uid="{00000000-0005-0000-0000-0000A4080000}"/>
    <cellStyle name="20% - Accent2 4 2 2 2 3 5 2" xfId="16278" xr:uid="{00000000-0005-0000-0000-0000A5080000}"/>
    <cellStyle name="20% - Accent2 4 2 2 2 3 5 3" xfId="16279" xr:uid="{00000000-0005-0000-0000-0000A6080000}"/>
    <cellStyle name="20% - Accent2 4 2 2 2 3 6" xfId="16280" xr:uid="{00000000-0005-0000-0000-0000A7080000}"/>
    <cellStyle name="20% - Accent2 4 2 2 2 3 6 2" xfId="16281" xr:uid="{00000000-0005-0000-0000-0000A8080000}"/>
    <cellStyle name="20% - Accent2 4 2 2 2 3 6 3" xfId="16282" xr:uid="{00000000-0005-0000-0000-0000A9080000}"/>
    <cellStyle name="20% - Accent2 4 2 2 2 3 7" xfId="16283" xr:uid="{00000000-0005-0000-0000-0000AA080000}"/>
    <cellStyle name="20% - Accent2 4 2 2 2 3 7 2" xfId="16284" xr:uid="{00000000-0005-0000-0000-0000AB080000}"/>
    <cellStyle name="20% - Accent2 4 2 2 2 3 8" xfId="16285" xr:uid="{00000000-0005-0000-0000-0000AC080000}"/>
    <cellStyle name="20% - Accent2 4 2 2 2 3 9" xfId="16286" xr:uid="{00000000-0005-0000-0000-0000AD080000}"/>
    <cellStyle name="20% - Accent2 4 2 2 2 4" xfId="16287" xr:uid="{00000000-0005-0000-0000-0000AE080000}"/>
    <cellStyle name="20% - Accent2 4 2 2 2 4 2" xfId="16288" xr:uid="{00000000-0005-0000-0000-0000AF080000}"/>
    <cellStyle name="20% - Accent2 4 2 2 2 4 2 2" xfId="16289" xr:uid="{00000000-0005-0000-0000-0000B0080000}"/>
    <cellStyle name="20% - Accent2 4 2 2 2 4 2 2 2" xfId="16290" xr:uid="{00000000-0005-0000-0000-0000B1080000}"/>
    <cellStyle name="20% - Accent2 4 2 2 2 4 2 2 3" xfId="16291" xr:uid="{00000000-0005-0000-0000-0000B2080000}"/>
    <cellStyle name="20% - Accent2 4 2 2 2 4 2 3" xfId="16292" xr:uid="{00000000-0005-0000-0000-0000B3080000}"/>
    <cellStyle name="20% - Accent2 4 2 2 2 4 2 3 2" xfId="16293" xr:uid="{00000000-0005-0000-0000-0000B4080000}"/>
    <cellStyle name="20% - Accent2 4 2 2 2 4 2 3 3" xfId="16294" xr:uid="{00000000-0005-0000-0000-0000B5080000}"/>
    <cellStyle name="20% - Accent2 4 2 2 2 4 2 4" xfId="16295" xr:uid="{00000000-0005-0000-0000-0000B6080000}"/>
    <cellStyle name="20% - Accent2 4 2 2 2 4 2 4 2" xfId="16296" xr:uid="{00000000-0005-0000-0000-0000B7080000}"/>
    <cellStyle name="20% - Accent2 4 2 2 2 4 2 5" xfId="16297" xr:uid="{00000000-0005-0000-0000-0000B8080000}"/>
    <cellStyle name="20% - Accent2 4 2 2 2 4 2 6" xfId="16298" xr:uid="{00000000-0005-0000-0000-0000B9080000}"/>
    <cellStyle name="20% - Accent2 4 2 2 2 4 3" xfId="16299" xr:uid="{00000000-0005-0000-0000-0000BA080000}"/>
    <cellStyle name="20% - Accent2 4 2 2 2 4 3 2" xfId="16300" xr:uid="{00000000-0005-0000-0000-0000BB080000}"/>
    <cellStyle name="20% - Accent2 4 2 2 2 4 3 2 2" xfId="16301" xr:uid="{00000000-0005-0000-0000-0000BC080000}"/>
    <cellStyle name="20% - Accent2 4 2 2 2 4 3 2 3" xfId="16302" xr:uid="{00000000-0005-0000-0000-0000BD080000}"/>
    <cellStyle name="20% - Accent2 4 2 2 2 4 3 3" xfId="16303" xr:uid="{00000000-0005-0000-0000-0000BE080000}"/>
    <cellStyle name="20% - Accent2 4 2 2 2 4 3 3 2" xfId="16304" xr:uid="{00000000-0005-0000-0000-0000BF080000}"/>
    <cellStyle name="20% - Accent2 4 2 2 2 4 3 3 3" xfId="16305" xr:uid="{00000000-0005-0000-0000-0000C0080000}"/>
    <cellStyle name="20% - Accent2 4 2 2 2 4 3 4" xfId="16306" xr:uid="{00000000-0005-0000-0000-0000C1080000}"/>
    <cellStyle name="20% - Accent2 4 2 2 2 4 3 4 2" xfId="16307" xr:uid="{00000000-0005-0000-0000-0000C2080000}"/>
    <cellStyle name="20% - Accent2 4 2 2 2 4 3 5" xfId="16308" xr:uid="{00000000-0005-0000-0000-0000C3080000}"/>
    <cellStyle name="20% - Accent2 4 2 2 2 4 3 6" xfId="16309" xr:uid="{00000000-0005-0000-0000-0000C4080000}"/>
    <cellStyle name="20% - Accent2 4 2 2 2 4 4" xfId="16310" xr:uid="{00000000-0005-0000-0000-0000C5080000}"/>
    <cellStyle name="20% - Accent2 4 2 2 2 4 4 2" xfId="16311" xr:uid="{00000000-0005-0000-0000-0000C6080000}"/>
    <cellStyle name="20% - Accent2 4 2 2 2 4 4 2 2" xfId="16312" xr:uid="{00000000-0005-0000-0000-0000C7080000}"/>
    <cellStyle name="20% - Accent2 4 2 2 2 4 4 2 3" xfId="16313" xr:uid="{00000000-0005-0000-0000-0000C8080000}"/>
    <cellStyle name="20% - Accent2 4 2 2 2 4 4 3" xfId="16314" xr:uid="{00000000-0005-0000-0000-0000C9080000}"/>
    <cellStyle name="20% - Accent2 4 2 2 2 4 4 3 2" xfId="16315" xr:uid="{00000000-0005-0000-0000-0000CA080000}"/>
    <cellStyle name="20% - Accent2 4 2 2 2 4 4 4" xfId="16316" xr:uid="{00000000-0005-0000-0000-0000CB080000}"/>
    <cellStyle name="20% - Accent2 4 2 2 2 4 4 5" xfId="16317" xr:uid="{00000000-0005-0000-0000-0000CC080000}"/>
    <cellStyle name="20% - Accent2 4 2 2 2 4 5" xfId="16318" xr:uid="{00000000-0005-0000-0000-0000CD080000}"/>
    <cellStyle name="20% - Accent2 4 2 2 2 4 5 2" xfId="16319" xr:uid="{00000000-0005-0000-0000-0000CE080000}"/>
    <cellStyle name="20% - Accent2 4 2 2 2 4 5 3" xfId="16320" xr:uid="{00000000-0005-0000-0000-0000CF080000}"/>
    <cellStyle name="20% - Accent2 4 2 2 2 4 6" xfId="16321" xr:uid="{00000000-0005-0000-0000-0000D0080000}"/>
    <cellStyle name="20% - Accent2 4 2 2 2 4 6 2" xfId="16322" xr:uid="{00000000-0005-0000-0000-0000D1080000}"/>
    <cellStyle name="20% - Accent2 4 2 2 2 4 6 3" xfId="16323" xr:uid="{00000000-0005-0000-0000-0000D2080000}"/>
    <cellStyle name="20% - Accent2 4 2 2 2 4 7" xfId="16324" xr:uid="{00000000-0005-0000-0000-0000D3080000}"/>
    <cellStyle name="20% - Accent2 4 2 2 2 4 7 2" xfId="16325" xr:uid="{00000000-0005-0000-0000-0000D4080000}"/>
    <cellStyle name="20% - Accent2 4 2 2 2 4 8" xfId="16326" xr:uid="{00000000-0005-0000-0000-0000D5080000}"/>
    <cellStyle name="20% - Accent2 4 2 2 2 4 9" xfId="16327" xr:uid="{00000000-0005-0000-0000-0000D6080000}"/>
    <cellStyle name="20% - Accent2 4 2 2 2 5" xfId="16328" xr:uid="{00000000-0005-0000-0000-0000D7080000}"/>
    <cellStyle name="20% - Accent2 4 2 2 2 5 2" xfId="16329" xr:uid="{00000000-0005-0000-0000-0000D8080000}"/>
    <cellStyle name="20% - Accent2 4 2 2 2 5 2 2" xfId="16330" xr:uid="{00000000-0005-0000-0000-0000D9080000}"/>
    <cellStyle name="20% - Accent2 4 2 2 2 5 2 3" xfId="16331" xr:uid="{00000000-0005-0000-0000-0000DA080000}"/>
    <cellStyle name="20% - Accent2 4 2 2 2 5 3" xfId="16332" xr:uid="{00000000-0005-0000-0000-0000DB080000}"/>
    <cellStyle name="20% - Accent2 4 2 2 2 5 3 2" xfId="16333" xr:uid="{00000000-0005-0000-0000-0000DC080000}"/>
    <cellStyle name="20% - Accent2 4 2 2 2 5 3 3" xfId="16334" xr:uid="{00000000-0005-0000-0000-0000DD080000}"/>
    <cellStyle name="20% - Accent2 4 2 2 2 5 4" xfId="16335" xr:uid="{00000000-0005-0000-0000-0000DE080000}"/>
    <cellStyle name="20% - Accent2 4 2 2 2 5 4 2" xfId="16336" xr:uid="{00000000-0005-0000-0000-0000DF080000}"/>
    <cellStyle name="20% - Accent2 4 2 2 2 5 5" xfId="16337" xr:uid="{00000000-0005-0000-0000-0000E0080000}"/>
    <cellStyle name="20% - Accent2 4 2 2 2 5 6" xfId="16338" xr:uid="{00000000-0005-0000-0000-0000E1080000}"/>
    <cellStyle name="20% - Accent2 4 2 2 2 6" xfId="16339" xr:uid="{00000000-0005-0000-0000-0000E2080000}"/>
    <cellStyle name="20% - Accent2 4 2 2 2 6 2" xfId="16340" xr:uid="{00000000-0005-0000-0000-0000E3080000}"/>
    <cellStyle name="20% - Accent2 4 2 2 2 6 2 2" xfId="16341" xr:uid="{00000000-0005-0000-0000-0000E4080000}"/>
    <cellStyle name="20% - Accent2 4 2 2 2 6 2 3" xfId="16342" xr:uid="{00000000-0005-0000-0000-0000E5080000}"/>
    <cellStyle name="20% - Accent2 4 2 2 2 6 3" xfId="16343" xr:uid="{00000000-0005-0000-0000-0000E6080000}"/>
    <cellStyle name="20% - Accent2 4 2 2 2 6 3 2" xfId="16344" xr:uid="{00000000-0005-0000-0000-0000E7080000}"/>
    <cellStyle name="20% - Accent2 4 2 2 2 6 3 3" xfId="16345" xr:uid="{00000000-0005-0000-0000-0000E8080000}"/>
    <cellStyle name="20% - Accent2 4 2 2 2 6 4" xfId="16346" xr:uid="{00000000-0005-0000-0000-0000E9080000}"/>
    <cellStyle name="20% - Accent2 4 2 2 2 6 4 2" xfId="16347" xr:uid="{00000000-0005-0000-0000-0000EA080000}"/>
    <cellStyle name="20% - Accent2 4 2 2 2 6 5" xfId="16348" xr:uid="{00000000-0005-0000-0000-0000EB080000}"/>
    <cellStyle name="20% - Accent2 4 2 2 2 6 6" xfId="16349" xr:uid="{00000000-0005-0000-0000-0000EC080000}"/>
    <cellStyle name="20% - Accent2 4 2 2 2 7" xfId="16350" xr:uid="{00000000-0005-0000-0000-0000ED080000}"/>
    <cellStyle name="20% - Accent2 4 2 2 2 7 2" xfId="16351" xr:uid="{00000000-0005-0000-0000-0000EE080000}"/>
    <cellStyle name="20% - Accent2 4 2 2 2 7 2 2" xfId="16352" xr:uid="{00000000-0005-0000-0000-0000EF080000}"/>
    <cellStyle name="20% - Accent2 4 2 2 2 7 2 3" xfId="16353" xr:uid="{00000000-0005-0000-0000-0000F0080000}"/>
    <cellStyle name="20% - Accent2 4 2 2 2 7 3" xfId="16354" xr:uid="{00000000-0005-0000-0000-0000F1080000}"/>
    <cellStyle name="20% - Accent2 4 2 2 2 7 3 2" xfId="16355" xr:uid="{00000000-0005-0000-0000-0000F2080000}"/>
    <cellStyle name="20% - Accent2 4 2 2 2 7 4" xfId="16356" xr:uid="{00000000-0005-0000-0000-0000F3080000}"/>
    <cellStyle name="20% - Accent2 4 2 2 2 7 5" xfId="16357" xr:uid="{00000000-0005-0000-0000-0000F4080000}"/>
    <cellStyle name="20% - Accent2 4 2 2 2 8" xfId="16358" xr:uid="{00000000-0005-0000-0000-0000F5080000}"/>
    <cellStyle name="20% - Accent2 4 2 2 2 8 2" xfId="16359" xr:uid="{00000000-0005-0000-0000-0000F6080000}"/>
    <cellStyle name="20% - Accent2 4 2 2 2 8 3" xfId="16360" xr:uid="{00000000-0005-0000-0000-0000F7080000}"/>
    <cellStyle name="20% - Accent2 4 2 2 2 9" xfId="16361" xr:uid="{00000000-0005-0000-0000-0000F8080000}"/>
    <cellStyle name="20% - Accent2 4 2 2 2 9 2" xfId="16362" xr:uid="{00000000-0005-0000-0000-0000F9080000}"/>
    <cellStyle name="20% - Accent2 4 2 2 2 9 3" xfId="16363" xr:uid="{00000000-0005-0000-0000-0000FA080000}"/>
    <cellStyle name="20% - Accent2 4 2 2 3" xfId="379" xr:uid="{00000000-0005-0000-0000-0000FB080000}"/>
    <cellStyle name="20% - Accent2 4 2 2 3 10" xfId="16364" xr:uid="{00000000-0005-0000-0000-0000FC080000}"/>
    <cellStyle name="20% - Accent2 4 2 2 3 2" xfId="380" xr:uid="{00000000-0005-0000-0000-0000FD080000}"/>
    <cellStyle name="20% - Accent2 4 2 2 3 2 2" xfId="16365" xr:uid="{00000000-0005-0000-0000-0000FE080000}"/>
    <cellStyle name="20% - Accent2 4 2 2 3 2 2 2" xfId="16366" xr:uid="{00000000-0005-0000-0000-0000FF080000}"/>
    <cellStyle name="20% - Accent2 4 2 2 3 2 2 2 2" xfId="16367" xr:uid="{00000000-0005-0000-0000-000000090000}"/>
    <cellStyle name="20% - Accent2 4 2 2 3 2 2 2 3" xfId="16368" xr:uid="{00000000-0005-0000-0000-000001090000}"/>
    <cellStyle name="20% - Accent2 4 2 2 3 2 2 3" xfId="16369" xr:uid="{00000000-0005-0000-0000-000002090000}"/>
    <cellStyle name="20% - Accent2 4 2 2 3 2 2 3 2" xfId="16370" xr:uid="{00000000-0005-0000-0000-000003090000}"/>
    <cellStyle name="20% - Accent2 4 2 2 3 2 2 3 3" xfId="16371" xr:uid="{00000000-0005-0000-0000-000004090000}"/>
    <cellStyle name="20% - Accent2 4 2 2 3 2 2 4" xfId="16372" xr:uid="{00000000-0005-0000-0000-000005090000}"/>
    <cellStyle name="20% - Accent2 4 2 2 3 2 2 4 2" xfId="16373" xr:uid="{00000000-0005-0000-0000-000006090000}"/>
    <cellStyle name="20% - Accent2 4 2 2 3 2 2 5" xfId="16374" xr:uid="{00000000-0005-0000-0000-000007090000}"/>
    <cellStyle name="20% - Accent2 4 2 2 3 2 2 6" xfId="16375" xr:uid="{00000000-0005-0000-0000-000008090000}"/>
    <cellStyle name="20% - Accent2 4 2 2 3 2 3" xfId="16376" xr:uid="{00000000-0005-0000-0000-000009090000}"/>
    <cellStyle name="20% - Accent2 4 2 2 3 2 3 2" xfId="16377" xr:uid="{00000000-0005-0000-0000-00000A090000}"/>
    <cellStyle name="20% - Accent2 4 2 2 3 2 3 2 2" xfId="16378" xr:uid="{00000000-0005-0000-0000-00000B090000}"/>
    <cellStyle name="20% - Accent2 4 2 2 3 2 3 2 3" xfId="16379" xr:uid="{00000000-0005-0000-0000-00000C090000}"/>
    <cellStyle name="20% - Accent2 4 2 2 3 2 3 3" xfId="16380" xr:uid="{00000000-0005-0000-0000-00000D090000}"/>
    <cellStyle name="20% - Accent2 4 2 2 3 2 3 3 2" xfId="16381" xr:uid="{00000000-0005-0000-0000-00000E090000}"/>
    <cellStyle name="20% - Accent2 4 2 2 3 2 3 3 3" xfId="16382" xr:uid="{00000000-0005-0000-0000-00000F090000}"/>
    <cellStyle name="20% - Accent2 4 2 2 3 2 3 4" xfId="16383" xr:uid="{00000000-0005-0000-0000-000010090000}"/>
    <cellStyle name="20% - Accent2 4 2 2 3 2 3 4 2" xfId="16384" xr:uid="{00000000-0005-0000-0000-000011090000}"/>
    <cellStyle name="20% - Accent2 4 2 2 3 2 3 5" xfId="16385" xr:uid="{00000000-0005-0000-0000-000012090000}"/>
    <cellStyle name="20% - Accent2 4 2 2 3 2 3 6" xfId="16386" xr:uid="{00000000-0005-0000-0000-000013090000}"/>
    <cellStyle name="20% - Accent2 4 2 2 3 2 4" xfId="16387" xr:uid="{00000000-0005-0000-0000-000014090000}"/>
    <cellStyle name="20% - Accent2 4 2 2 3 2 4 2" xfId="16388" xr:uid="{00000000-0005-0000-0000-000015090000}"/>
    <cellStyle name="20% - Accent2 4 2 2 3 2 4 2 2" xfId="16389" xr:uid="{00000000-0005-0000-0000-000016090000}"/>
    <cellStyle name="20% - Accent2 4 2 2 3 2 4 2 3" xfId="16390" xr:uid="{00000000-0005-0000-0000-000017090000}"/>
    <cellStyle name="20% - Accent2 4 2 2 3 2 4 3" xfId="16391" xr:uid="{00000000-0005-0000-0000-000018090000}"/>
    <cellStyle name="20% - Accent2 4 2 2 3 2 4 3 2" xfId="16392" xr:uid="{00000000-0005-0000-0000-000019090000}"/>
    <cellStyle name="20% - Accent2 4 2 2 3 2 4 4" xfId="16393" xr:uid="{00000000-0005-0000-0000-00001A090000}"/>
    <cellStyle name="20% - Accent2 4 2 2 3 2 4 5" xfId="16394" xr:uid="{00000000-0005-0000-0000-00001B090000}"/>
    <cellStyle name="20% - Accent2 4 2 2 3 2 5" xfId="16395" xr:uid="{00000000-0005-0000-0000-00001C090000}"/>
    <cellStyle name="20% - Accent2 4 2 2 3 2 5 2" xfId="16396" xr:uid="{00000000-0005-0000-0000-00001D090000}"/>
    <cellStyle name="20% - Accent2 4 2 2 3 2 5 3" xfId="16397" xr:uid="{00000000-0005-0000-0000-00001E090000}"/>
    <cellStyle name="20% - Accent2 4 2 2 3 2 6" xfId="16398" xr:uid="{00000000-0005-0000-0000-00001F090000}"/>
    <cellStyle name="20% - Accent2 4 2 2 3 2 6 2" xfId="16399" xr:uid="{00000000-0005-0000-0000-000020090000}"/>
    <cellStyle name="20% - Accent2 4 2 2 3 2 6 3" xfId="16400" xr:uid="{00000000-0005-0000-0000-000021090000}"/>
    <cellStyle name="20% - Accent2 4 2 2 3 2 7" xfId="16401" xr:uid="{00000000-0005-0000-0000-000022090000}"/>
    <cellStyle name="20% - Accent2 4 2 2 3 2 7 2" xfId="16402" xr:uid="{00000000-0005-0000-0000-000023090000}"/>
    <cellStyle name="20% - Accent2 4 2 2 3 2 8" xfId="16403" xr:uid="{00000000-0005-0000-0000-000024090000}"/>
    <cellStyle name="20% - Accent2 4 2 2 3 2 9" xfId="16404" xr:uid="{00000000-0005-0000-0000-000025090000}"/>
    <cellStyle name="20% - Accent2 4 2 2 3 3" xfId="16405" xr:uid="{00000000-0005-0000-0000-000026090000}"/>
    <cellStyle name="20% - Accent2 4 2 2 3 3 2" xfId="16406" xr:uid="{00000000-0005-0000-0000-000027090000}"/>
    <cellStyle name="20% - Accent2 4 2 2 3 3 2 2" xfId="16407" xr:uid="{00000000-0005-0000-0000-000028090000}"/>
    <cellStyle name="20% - Accent2 4 2 2 3 3 2 3" xfId="16408" xr:uid="{00000000-0005-0000-0000-000029090000}"/>
    <cellStyle name="20% - Accent2 4 2 2 3 3 3" xfId="16409" xr:uid="{00000000-0005-0000-0000-00002A090000}"/>
    <cellStyle name="20% - Accent2 4 2 2 3 3 3 2" xfId="16410" xr:uid="{00000000-0005-0000-0000-00002B090000}"/>
    <cellStyle name="20% - Accent2 4 2 2 3 3 3 3" xfId="16411" xr:uid="{00000000-0005-0000-0000-00002C090000}"/>
    <cellStyle name="20% - Accent2 4 2 2 3 3 4" xfId="16412" xr:uid="{00000000-0005-0000-0000-00002D090000}"/>
    <cellStyle name="20% - Accent2 4 2 2 3 3 4 2" xfId="16413" xr:uid="{00000000-0005-0000-0000-00002E090000}"/>
    <cellStyle name="20% - Accent2 4 2 2 3 3 5" xfId="16414" xr:uid="{00000000-0005-0000-0000-00002F090000}"/>
    <cellStyle name="20% - Accent2 4 2 2 3 3 6" xfId="16415" xr:uid="{00000000-0005-0000-0000-000030090000}"/>
    <cellStyle name="20% - Accent2 4 2 2 3 4" xfId="16416" xr:uid="{00000000-0005-0000-0000-000031090000}"/>
    <cellStyle name="20% - Accent2 4 2 2 3 4 2" xfId="16417" xr:uid="{00000000-0005-0000-0000-000032090000}"/>
    <cellStyle name="20% - Accent2 4 2 2 3 4 2 2" xfId="16418" xr:uid="{00000000-0005-0000-0000-000033090000}"/>
    <cellStyle name="20% - Accent2 4 2 2 3 4 2 3" xfId="16419" xr:uid="{00000000-0005-0000-0000-000034090000}"/>
    <cellStyle name="20% - Accent2 4 2 2 3 4 3" xfId="16420" xr:uid="{00000000-0005-0000-0000-000035090000}"/>
    <cellStyle name="20% - Accent2 4 2 2 3 4 3 2" xfId="16421" xr:uid="{00000000-0005-0000-0000-000036090000}"/>
    <cellStyle name="20% - Accent2 4 2 2 3 4 3 3" xfId="16422" xr:uid="{00000000-0005-0000-0000-000037090000}"/>
    <cellStyle name="20% - Accent2 4 2 2 3 4 4" xfId="16423" xr:uid="{00000000-0005-0000-0000-000038090000}"/>
    <cellStyle name="20% - Accent2 4 2 2 3 4 4 2" xfId="16424" xr:uid="{00000000-0005-0000-0000-000039090000}"/>
    <cellStyle name="20% - Accent2 4 2 2 3 4 5" xfId="16425" xr:uid="{00000000-0005-0000-0000-00003A090000}"/>
    <cellStyle name="20% - Accent2 4 2 2 3 4 6" xfId="16426" xr:uid="{00000000-0005-0000-0000-00003B090000}"/>
    <cellStyle name="20% - Accent2 4 2 2 3 5" xfId="16427" xr:uid="{00000000-0005-0000-0000-00003C090000}"/>
    <cellStyle name="20% - Accent2 4 2 2 3 5 2" xfId="16428" xr:uid="{00000000-0005-0000-0000-00003D090000}"/>
    <cellStyle name="20% - Accent2 4 2 2 3 5 2 2" xfId="16429" xr:uid="{00000000-0005-0000-0000-00003E090000}"/>
    <cellStyle name="20% - Accent2 4 2 2 3 5 2 3" xfId="16430" xr:uid="{00000000-0005-0000-0000-00003F090000}"/>
    <cellStyle name="20% - Accent2 4 2 2 3 5 3" xfId="16431" xr:uid="{00000000-0005-0000-0000-000040090000}"/>
    <cellStyle name="20% - Accent2 4 2 2 3 5 3 2" xfId="16432" xr:uid="{00000000-0005-0000-0000-000041090000}"/>
    <cellStyle name="20% - Accent2 4 2 2 3 5 4" xfId="16433" xr:uid="{00000000-0005-0000-0000-000042090000}"/>
    <cellStyle name="20% - Accent2 4 2 2 3 5 5" xfId="16434" xr:uid="{00000000-0005-0000-0000-000043090000}"/>
    <cellStyle name="20% - Accent2 4 2 2 3 6" xfId="16435" xr:uid="{00000000-0005-0000-0000-000044090000}"/>
    <cellStyle name="20% - Accent2 4 2 2 3 6 2" xfId="16436" xr:uid="{00000000-0005-0000-0000-000045090000}"/>
    <cellStyle name="20% - Accent2 4 2 2 3 6 3" xfId="16437" xr:uid="{00000000-0005-0000-0000-000046090000}"/>
    <cellStyle name="20% - Accent2 4 2 2 3 7" xfId="16438" xr:uid="{00000000-0005-0000-0000-000047090000}"/>
    <cellStyle name="20% - Accent2 4 2 2 3 7 2" xfId="16439" xr:uid="{00000000-0005-0000-0000-000048090000}"/>
    <cellStyle name="20% - Accent2 4 2 2 3 7 3" xfId="16440" xr:uid="{00000000-0005-0000-0000-000049090000}"/>
    <cellStyle name="20% - Accent2 4 2 2 3 8" xfId="16441" xr:uid="{00000000-0005-0000-0000-00004A090000}"/>
    <cellStyle name="20% - Accent2 4 2 2 3 8 2" xfId="16442" xr:uid="{00000000-0005-0000-0000-00004B090000}"/>
    <cellStyle name="20% - Accent2 4 2 2 3 9" xfId="16443" xr:uid="{00000000-0005-0000-0000-00004C090000}"/>
    <cellStyle name="20% - Accent2 4 2 2 4" xfId="381" xr:uid="{00000000-0005-0000-0000-00004D090000}"/>
    <cellStyle name="20% - Accent2 4 2 2 4 2" xfId="16444" xr:uid="{00000000-0005-0000-0000-00004E090000}"/>
    <cellStyle name="20% - Accent2 4 2 2 4 2 2" xfId="16445" xr:uid="{00000000-0005-0000-0000-00004F090000}"/>
    <cellStyle name="20% - Accent2 4 2 2 4 2 2 2" xfId="16446" xr:uid="{00000000-0005-0000-0000-000050090000}"/>
    <cellStyle name="20% - Accent2 4 2 2 4 2 2 3" xfId="16447" xr:uid="{00000000-0005-0000-0000-000051090000}"/>
    <cellStyle name="20% - Accent2 4 2 2 4 2 3" xfId="16448" xr:uid="{00000000-0005-0000-0000-000052090000}"/>
    <cellStyle name="20% - Accent2 4 2 2 4 2 3 2" xfId="16449" xr:uid="{00000000-0005-0000-0000-000053090000}"/>
    <cellStyle name="20% - Accent2 4 2 2 4 2 3 3" xfId="16450" xr:uid="{00000000-0005-0000-0000-000054090000}"/>
    <cellStyle name="20% - Accent2 4 2 2 4 2 4" xfId="16451" xr:uid="{00000000-0005-0000-0000-000055090000}"/>
    <cellStyle name="20% - Accent2 4 2 2 4 2 4 2" xfId="16452" xr:uid="{00000000-0005-0000-0000-000056090000}"/>
    <cellStyle name="20% - Accent2 4 2 2 4 2 5" xfId="16453" xr:uid="{00000000-0005-0000-0000-000057090000}"/>
    <cellStyle name="20% - Accent2 4 2 2 4 2 6" xfId="16454" xr:uid="{00000000-0005-0000-0000-000058090000}"/>
    <cellStyle name="20% - Accent2 4 2 2 4 3" xfId="16455" xr:uid="{00000000-0005-0000-0000-000059090000}"/>
    <cellStyle name="20% - Accent2 4 2 2 4 3 2" xfId="16456" xr:uid="{00000000-0005-0000-0000-00005A090000}"/>
    <cellStyle name="20% - Accent2 4 2 2 4 3 2 2" xfId="16457" xr:uid="{00000000-0005-0000-0000-00005B090000}"/>
    <cellStyle name="20% - Accent2 4 2 2 4 3 2 3" xfId="16458" xr:uid="{00000000-0005-0000-0000-00005C090000}"/>
    <cellStyle name="20% - Accent2 4 2 2 4 3 3" xfId="16459" xr:uid="{00000000-0005-0000-0000-00005D090000}"/>
    <cellStyle name="20% - Accent2 4 2 2 4 3 3 2" xfId="16460" xr:uid="{00000000-0005-0000-0000-00005E090000}"/>
    <cellStyle name="20% - Accent2 4 2 2 4 3 3 3" xfId="16461" xr:uid="{00000000-0005-0000-0000-00005F090000}"/>
    <cellStyle name="20% - Accent2 4 2 2 4 3 4" xfId="16462" xr:uid="{00000000-0005-0000-0000-000060090000}"/>
    <cellStyle name="20% - Accent2 4 2 2 4 3 4 2" xfId="16463" xr:uid="{00000000-0005-0000-0000-000061090000}"/>
    <cellStyle name="20% - Accent2 4 2 2 4 3 5" xfId="16464" xr:uid="{00000000-0005-0000-0000-000062090000}"/>
    <cellStyle name="20% - Accent2 4 2 2 4 3 6" xfId="16465" xr:uid="{00000000-0005-0000-0000-000063090000}"/>
    <cellStyle name="20% - Accent2 4 2 2 4 4" xfId="16466" xr:uid="{00000000-0005-0000-0000-000064090000}"/>
    <cellStyle name="20% - Accent2 4 2 2 4 4 2" xfId="16467" xr:uid="{00000000-0005-0000-0000-000065090000}"/>
    <cellStyle name="20% - Accent2 4 2 2 4 4 2 2" xfId="16468" xr:uid="{00000000-0005-0000-0000-000066090000}"/>
    <cellStyle name="20% - Accent2 4 2 2 4 4 2 3" xfId="16469" xr:uid="{00000000-0005-0000-0000-000067090000}"/>
    <cellStyle name="20% - Accent2 4 2 2 4 4 3" xfId="16470" xr:uid="{00000000-0005-0000-0000-000068090000}"/>
    <cellStyle name="20% - Accent2 4 2 2 4 4 3 2" xfId="16471" xr:uid="{00000000-0005-0000-0000-000069090000}"/>
    <cellStyle name="20% - Accent2 4 2 2 4 4 4" xfId="16472" xr:uid="{00000000-0005-0000-0000-00006A090000}"/>
    <cellStyle name="20% - Accent2 4 2 2 4 4 5" xfId="16473" xr:uid="{00000000-0005-0000-0000-00006B090000}"/>
    <cellStyle name="20% - Accent2 4 2 2 4 5" xfId="16474" xr:uid="{00000000-0005-0000-0000-00006C090000}"/>
    <cellStyle name="20% - Accent2 4 2 2 4 5 2" xfId="16475" xr:uid="{00000000-0005-0000-0000-00006D090000}"/>
    <cellStyle name="20% - Accent2 4 2 2 4 5 3" xfId="16476" xr:uid="{00000000-0005-0000-0000-00006E090000}"/>
    <cellStyle name="20% - Accent2 4 2 2 4 6" xfId="16477" xr:uid="{00000000-0005-0000-0000-00006F090000}"/>
    <cellStyle name="20% - Accent2 4 2 2 4 6 2" xfId="16478" xr:uid="{00000000-0005-0000-0000-000070090000}"/>
    <cellStyle name="20% - Accent2 4 2 2 4 6 3" xfId="16479" xr:uid="{00000000-0005-0000-0000-000071090000}"/>
    <cellStyle name="20% - Accent2 4 2 2 4 7" xfId="16480" xr:uid="{00000000-0005-0000-0000-000072090000}"/>
    <cellStyle name="20% - Accent2 4 2 2 4 7 2" xfId="16481" xr:uid="{00000000-0005-0000-0000-000073090000}"/>
    <cellStyle name="20% - Accent2 4 2 2 4 8" xfId="16482" xr:uid="{00000000-0005-0000-0000-000074090000}"/>
    <cellStyle name="20% - Accent2 4 2 2 4 9" xfId="16483" xr:uid="{00000000-0005-0000-0000-000075090000}"/>
    <cellStyle name="20% - Accent2 4 2 2 5" xfId="16484" xr:uid="{00000000-0005-0000-0000-000076090000}"/>
    <cellStyle name="20% - Accent2 4 2 2 5 2" xfId="16485" xr:uid="{00000000-0005-0000-0000-000077090000}"/>
    <cellStyle name="20% - Accent2 4 2 2 5 2 2" xfId="16486" xr:uid="{00000000-0005-0000-0000-000078090000}"/>
    <cellStyle name="20% - Accent2 4 2 2 5 2 2 2" xfId="16487" xr:uid="{00000000-0005-0000-0000-000079090000}"/>
    <cellStyle name="20% - Accent2 4 2 2 5 2 2 3" xfId="16488" xr:uid="{00000000-0005-0000-0000-00007A090000}"/>
    <cellStyle name="20% - Accent2 4 2 2 5 2 3" xfId="16489" xr:uid="{00000000-0005-0000-0000-00007B090000}"/>
    <cellStyle name="20% - Accent2 4 2 2 5 2 3 2" xfId="16490" xr:uid="{00000000-0005-0000-0000-00007C090000}"/>
    <cellStyle name="20% - Accent2 4 2 2 5 2 3 3" xfId="16491" xr:uid="{00000000-0005-0000-0000-00007D090000}"/>
    <cellStyle name="20% - Accent2 4 2 2 5 2 4" xfId="16492" xr:uid="{00000000-0005-0000-0000-00007E090000}"/>
    <cellStyle name="20% - Accent2 4 2 2 5 2 4 2" xfId="16493" xr:uid="{00000000-0005-0000-0000-00007F090000}"/>
    <cellStyle name="20% - Accent2 4 2 2 5 2 5" xfId="16494" xr:uid="{00000000-0005-0000-0000-000080090000}"/>
    <cellStyle name="20% - Accent2 4 2 2 5 2 6" xfId="16495" xr:uid="{00000000-0005-0000-0000-000081090000}"/>
    <cellStyle name="20% - Accent2 4 2 2 5 3" xfId="16496" xr:uid="{00000000-0005-0000-0000-000082090000}"/>
    <cellStyle name="20% - Accent2 4 2 2 5 3 2" xfId="16497" xr:uid="{00000000-0005-0000-0000-000083090000}"/>
    <cellStyle name="20% - Accent2 4 2 2 5 3 2 2" xfId="16498" xr:uid="{00000000-0005-0000-0000-000084090000}"/>
    <cellStyle name="20% - Accent2 4 2 2 5 3 2 3" xfId="16499" xr:uid="{00000000-0005-0000-0000-000085090000}"/>
    <cellStyle name="20% - Accent2 4 2 2 5 3 3" xfId="16500" xr:uid="{00000000-0005-0000-0000-000086090000}"/>
    <cellStyle name="20% - Accent2 4 2 2 5 3 3 2" xfId="16501" xr:uid="{00000000-0005-0000-0000-000087090000}"/>
    <cellStyle name="20% - Accent2 4 2 2 5 3 3 3" xfId="16502" xr:uid="{00000000-0005-0000-0000-000088090000}"/>
    <cellStyle name="20% - Accent2 4 2 2 5 3 4" xfId="16503" xr:uid="{00000000-0005-0000-0000-000089090000}"/>
    <cellStyle name="20% - Accent2 4 2 2 5 3 4 2" xfId="16504" xr:uid="{00000000-0005-0000-0000-00008A090000}"/>
    <cellStyle name="20% - Accent2 4 2 2 5 3 5" xfId="16505" xr:uid="{00000000-0005-0000-0000-00008B090000}"/>
    <cellStyle name="20% - Accent2 4 2 2 5 3 6" xfId="16506" xr:uid="{00000000-0005-0000-0000-00008C090000}"/>
    <cellStyle name="20% - Accent2 4 2 2 5 4" xfId="16507" xr:uid="{00000000-0005-0000-0000-00008D090000}"/>
    <cellStyle name="20% - Accent2 4 2 2 5 4 2" xfId="16508" xr:uid="{00000000-0005-0000-0000-00008E090000}"/>
    <cellStyle name="20% - Accent2 4 2 2 5 4 2 2" xfId="16509" xr:uid="{00000000-0005-0000-0000-00008F090000}"/>
    <cellStyle name="20% - Accent2 4 2 2 5 4 2 3" xfId="16510" xr:uid="{00000000-0005-0000-0000-000090090000}"/>
    <cellStyle name="20% - Accent2 4 2 2 5 4 3" xfId="16511" xr:uid="{00000000-0005-0000-0000-000091090000}"/>
    <cellStyle name="20% - Accent2 4 2 2 5 4 3 2" xfId="16512" xr:uid="{00000000-0005-0000-0000-000092090000}"/>
    <cellStyle name="20% - Accent2 4 2 2 5 4 4" xfId="16513" xr:uid="{00000000-0005-0000-0000-000093090000}"/>
    <cellStyle name="20% - Accent2 4 2 2 5 4 5" xfId="16514" xr:uid="{00000000-0005-0000-0000-000094090000}"/>
    <cellStyle name="20% - Accent2 4 2 2 5 5" xfId="16515" xr:uid="{00000000-0005-0000-0000-000095090000}"/>
    <cellStyle name="20% - Accent2 4 2 2 5 5 2" xfId="16516" xr:uid="{00000000-0005-0000-0000-000096090000}"/>
    <cellStyle name="20% - Accent2 4 2 2 5 5 3" xfId="16517" xr:uid="{00000000-0005-0000-0000-000097090000}"/>
    <cellStyle name="20% - Accent2 4 2 2 5 6" xfId="16518" xr:uid="{00000000-0005-0000-0000-000098090000}"/>
    <cellStyle name="20% - Accent2 4 2 2 5 6 2" xfId="16519" xr:uid="{00000000-0005-0000-0000-000099090000}"/>
    <cellStyle name="20% - Accent2 4 2 2 5 6 3" xfId="16520" xr:uid="{00000000-0005-0000-0000-00009A090000}"/>
    <cellStyle name="20% - Accent2 4 2 2 5 7" xfId="16521" xr:uid="{00000000-0005-0000-0000-00009B090000}"/>
    <cellStyle name="20% - Accent2 4 2 2 5 7 2" xfId="16522" xr:uid="{00000000-0005-0000-0000-00009C090000}"/>
    <cellStyle name="20% - Accent2 4 2 2 5 8" xfId="16523" xr:uid="{00000000-0005-0000-0000-00009D090000}"/>
    <cellStyle name="20% - Accent2 4 2 2 5 9" xfId="16524" xr:uid="{00000000-0005-0000-0000-00009E090000}"/>
    <cellStyle name="20% - Accent2 4 2 2 6" xfId="16525" xr:uid="{00000000-0005-0000-0000-00009F090000}"/>
    <cellStyle name="20% - Accent2 4 2 2 6 2" xfId="16526" xr:uid="{00000000-0005-0000-0000-0000A0090000}"/>
    <cellStyle name="20% - Accent2 4 2 2 6 2 2" xfId="16527" xr:uid="{00000000-0005-0000-0000-0000A1090000}"/>
    <cellStyle name="20% - Accent2 4 2 2 6 2 3" xfId="16528" xr:uid="{00000000-0005-0000-0000-0000A2090000}"/>
    <cellStyle name="20% - Accent2 4 2 2 6 3" xfId="16529" xr:uid="{00000000-0005-0000-0000-0000A3090000}"/>
    <cellStyle name="20% - Accent2 4 2 2 6 3 2" xfId="16530" xr:uid="{00000000-0005-0000-0000-0000A4090000}"/>
    <cellStyle name="20% - Accent2 4 2 2 6 3 3" xfId="16531" xr:uid="{00000000-0005-0000-0000-0000A5090000}"/>
    <cellStyle name="20% - Accent2 4 2 2 6 4" xfId="16532" xr:uid="{00000000-0005-0000-0000-0000A6090000}"/>
    <cellStyle name="20% - Accent2 4 2 2 6 4 2" xfId="16533" xr:uid="{00000000-0005-0000-0000-0000A7090000}"/>
    <cellStyle name="20% - Accent2 4 2 2 6 5" xfId="16534" xr:uid="{00000000-0005-0000-0000-0000A8090000}"/>
    <cellStyle name="20% - Accent2 4 2 2 6 6" xfId="16535" xr:uid="{00000000-0005-0000-0000-0000A9090000}"/>
    <cellStyle name="20% - Accent2 4 2 2 7" xfId="16536" xr:uid="{00000000-0005-0000-0000-0000AA090000}"/>
    <cellStyle name="20% - Accent2 4 2 2 7 2" xfId="16537" xr:uid="{00000000-0005-0000-0000-0000AB090000}"/>
    <cellStyle name="20% - Accent2 4 2 2 7 2 2" xfId="16538" xr:uid="{00000000-0005-0000-0000-0000AC090000}"/>
    <cellStyle name="20% - Accent2 4 2 2 7 2 3" xfId="16539" xr:uid="{00000000-0005-0000-0000-0000AD090000}"/>
    <cellStyle name="20% - Accent2 4 2 2 7 3" xfId="16540" xr:uid="{00000000-0005-0000-0000-0000AE090000}"/>
    <cellStyle name="20% - Accent2 4 2 2 7 3 2" xfId="16541" xr:uid="{00000000-0005-0000-0000-0000AF090000}"/>
    <cellStyle name="20% - Accent2 4 2 2 7 3 3" xfId="16542" xr:uid="{00000000-0005-0000-0000-0000B0090000}"/>
    <cellStyle name="20% - Accent2 4 2 2 7 4" xfId="16543" xr:uid="{00000000-0005-0000-0000-0000B1090000}"/>
    <cellStyle name="20% - Accent2 4 2 2 7 4 2" xfId="16544" xr:uid="{00000000-0005-0000-0000-0000B2090000}"/>
    <cellStyle name="20% - Accent2 4 2 2 7 5" xfId="16545" xr:uid="{00000000-0005-0000-0000-0000B3090000}"/>
    <cellStyle name="20% - Accent2 4 2 2 7 6" xfId="16546" xr:uid="{00000000-0005-0000-0000-0000B4090000}"/>
    <cellStyle name="20% - Accent2 4 2 2 8" xfId="16547" xr:uid="{00000000-0005-0000-0000-0000B5090000}"/>
    <cellStyle name="20% - Accent2 4 2 2 8 2" xfId="16548" xr:uid="{00000000-0005-0000-0000-0000B6090000}"/>
    <cellStyle name="20% - Accent2 4 2 2 8 2 2" xfId="16549" xr:uid="{00000000-0005-0000-0000-0000B7090000}"/>
    <cellStyle name="20% - Accent2 4 2 2 8 2 3" xfId="16550" xr:uid="{00000000-0005-0000-0000-0000B8090000}"/>
    <cellStyle name="20% - Accent2 4 2 2 8 3" xfId="16551" xr:uid="{00000000-0005-0000-0000-0000B9090000}"/>
    <cellStyle name="20% - Accent2 4 2 2 8 3 2" xfId="16552" xr:uid="{00000000-0005-0000-0000-0000BA090000}"/>
    <cellStyle name="20% - Accent2 4 2 2 8 4" xfId="16553" xr:uid="{00000000-0005-0000-0000-0000BB090000}"/>
    <cellStyle name="20% - Accent2 4 2 2 8 5" xfId="16554" xr:uid="{00000000-0005-0000-0000-0000BC090000}"/>
    <cellStyle name="20% - Accent2 4 2 2 9" xfId="16555" xr:uid="{00000000-0005-0000-0000-0000BD090000}"/>
    <cellStyle name="20% - Accent2 4 2 2 9 2" xfId="16556" xr:uid="{00000000-0005-0000-0000-0000BE090000}"/>
    <cellStyle name="20% - Accent2 4 2 2 9 3" xfId="16557" xr:uid="{00000000-0005-0000-0000-0000BF090000}"/>
    <cellStyle name="20% - Accent2 4 2 3" xfId="382" xr:uid="{00000000-0005-0000-0000-0000C0090000}"/>
    <cellStyle name="20% - Accent2 4 2 3 10" xfId="16558" xr:uid="{00000000-0005-0000-0000-0000C1090000}"/>
    <cellStyle name="20% - Accent2 4 2 3 10 2" xfId="16559" xr:uid="{00000000-0005-0000-0000-0000C2090000}"/>
    <cellStyle name="20% - Accent2 4 2 3 11" xfId="16560" xr:uid="{00000000-0005-0000-0000-0000C3090000}"/>
    <cellStyle name="20% - Accent2 4 2 3 12" xfId="16561" xr:uid="{00000000-0005-0000-0000-0000C4090000}"/>
    <cellStyle name="20% - Accent2 4 2 3 2" xfId="383" xr:uid="{00000000-0005-0000-0000-0000C5090000}"/>
    <cellStyle name="20% - Accent2 4 2 3 2 10" xfId="16562" xr:uid="{00000000-0005-0000-0000-0000C6090000}"/>
    <cellStyle name="20% - Accent2 4 2 3 2 2" xfId="384" xr:uid="{00000000-0005-0000-0000-0000C7090000}"/>
    <cellStyle name="20% - Accent2 4 2 3 2 2 2" xfId="16563" xr:uid="{00000000-0005-0000-0000-0000C8090000}"/>
    <cellStyle name="20% - Accent2 4 2 3 2 2 2 2" xfId="16564" xr:uid="{00000000-0005-0000-0000-0000C9090000}"/>
    <cellStyle name="20% - Accent2 4 2 3 2 2 2 2 2" xfId="16565" xr:uid="{00000000-0005-0000-0000-0000CA090000}"/>
    <cellStyle name="20% - Accent2 4 2 3 2 2 2 2 3" xfId="16566" xr:uid="{00000000-0005-0000-0000-0000CB090000}"/>
    <cellStyle name="20% - Accent2 4 2 3 2 2 2 3" xfId="16567" xr:uid="{00000000-0005-0000-0000-0000CC090000}"/>
    <cellStyle name="20% - Accent2 4 2 3 2 2 2 3 2" xfId="16568" xr:uid="{00000000-0005-0000-0000-0000CD090000}"/>
    <cellStyle name="20% - Accent2 4 2 3 2 2 2 3 3" xfId="16569" xr:uid="{00000000-0005-0000-0000-0000CE090000}"/>
    <cellStyle name="20% - Accent2 4 2 3 2 2 2 4" xfId="16570" xr:uid="{00000000-0005-0000-0000-0000CF090000}"/>
    <cellStyle name="20% - Accent2 4 2 3 2 2 2 4 2" xfId="16571" xr:uid="{00000000-0005-0000-0000-0000D0090000}"/>
    <cellStyle name="20% - Accent2 4 2 3 2 2 2 5" xfId="16572" xr:uid="{00000000-0005-0000-0000-0000D1090000}"/>
    <cellStyle name="20% - Accent2 4 2 3 2 2 2 6" xfId="16573" xr:uid="{00000000-0005-0000-0000-0000D2090000}"/>
    <cellStyle name="20% - Accent2 4 2 3 2 2 3" xfId="16574" xr:uid="{00000000-0005-0000-0000-0000D3090000}"/>
    <cellStyle name="20% - Accent2 4 2 3 2 2 3 2" xfId="16575" xr:uid="{00000000-0005-0000-0000-0000D4090000}"/>
    <cellStyle name="20% - Accent2 4 2 3 2 2 3 2 2" xfId="16576" xr:uid="{00000000-0005-0000-0000-0000D5090000}"/>
    <cellStyle name="20% - Accent2 4 2 3 2 2 3 2 3" xfId="16577" xr:uid="{00000000-0005-0000-0000-0000D6090000}"/>
    <cellStyle name="20% - Accent2 4 2 3 2 2 3 3" xfId="16578" xr:uid="{00000000-0005-0000-0000-0000D7090000}"/>
    <cellStyle name="20% - Accent2 4 2 3 2 2 3 3 2" xfId="16579" xr:uid="{00000000-0005-0000-0000-0000D8090000}"/>
    <cellStyle name="20% - Accent2 4 2 3 2 2 3 3 3" xfId="16580" xr:uid="{00000000-0005-0000-0000-0000D9090000}"/>
    <cellStyle name="20% - Accent2 4 2 3 2 2 3 4" xfId="16581" xr:uid="{00000000-0005-0000-0000-0000DA090000}"/>
    <cellStyle name="20% - Accent2 4 2 3 2 2 3 4 2" xfId="16582" xr:uid="{00000000-0005-0000-0000-0000DB090000}"/>
    <cellStyle name="20% - Accent2 4 2 3 2 2 3 5" xfId="16583" xr:uid="{00000000-0005-0000-0000-0000DC090000}"/>
    <cellStyle name="20% - Accent2 4 2 3 2 2 3 6" xfId="16584" xr:uid="{00000000-0005-0000-0000-0000DD090000}"/>
    <cellStyle name="20% - Accent2 4 2 3 2 2 4" xfId="16585" xr:uid="{00000000-0005-0000-0000-0000DE090000}"/>
    <cellStyle name="20% - Accent2 4 2 3 2 2 4 2" xfId="16586" xr:uid="{00000000-0005-0000-0000-0000DF090000}"/>
    <cellStyle name="20% - Accent2 4 2 3 2 2 4 2 2" xfId="16587" xr:uid="{00000000-0005-0000-0000-0000E0090000}"/>
    <cellStyle name="20% - Accent2 4 2 3 2 2 4 2 3" xfId="16588" xr:uid="{00000000-0005-0000-0000-0000E1090000}"/>
    <cellStyle name="20% - Accent2 4 2 3 2 2 4 3" xfId="16589" xr:uid="{00000000-0005-0000-0000-0000E2090000}"/>
    <cellStyle name="20% - Accent2 4 2 3 2 2 4 3 2" xfId="16590" xr:uid="{00000000-0005-0000-0000-0000E3090000}"/>
    <cellStyle name="20% - Accent2 4 2 3 2 2 4 4" xfId="16591" xr:uid="{00000000-0005-0000-0000-0000E4090000}"/>
    <cellStyle name="20% - Accent2 4 2 3 2 2 4 5" xfId="16592" xr:uid="{00000000-0005-0000-0000-0000E5090000}"/>
    <cellStyle name="20% - Accent2 4 2 3 2 2 5" xfId="16593" xr:uid="{00000000-0005-0000-0000-0000E6090000}"/>
    <cellStyle name="20% - Accent2 4 2 3 2 2 5 2" xfId="16594" xr:uid="{00000000-0005-0000-0000-0000E7090000}"/>
    <cellStyle name="20% - Accent2 4 2 3 2 2 5 3" xfId="16595" xr:uid="{00000000-0005-0000-0000-0000E8090000}"/>
    <cellStyle name="20% - Accent2 4 2 3 2 2 6" xfId="16596" xr:uid="{00000000-0005-0000-0000-0000E9090000}"/>
    <cellStyle name="20% - Accent2 4 2 3 2 2 6 2" xfId="16597" xr:uid="{00000000-0005-0000-0000-0000EA090000}"/>
    <cellStyle name="20% - Accent2 4 2 3 2 2 6 3" xfId="16598" xr:uid="{00000000-0005-0000-0000-0000EB090000}"/>
    <cellStyle name="20% - Accent2 4 2 3 2 2 7" xfId="16599" xr:uid="{00000000-0005-0000-0000-0000EC090000}"/>
    <cellStyle name="20% - Accent2 4 2 3 2 2 7 2" xfId="16600" xr:uid="{00000000-0005-0000-0000-0000ED090000}"/>
    <cellStyle name="20% - Accent2 4 2 3 2 2 8" xfId="16601" xr:uid="{00000000-0005-0000-0000-0000EE090000}"/>
    <cellStyle name="20% - Accent2 4 2 3 2 2 9" xfId="16602" xr:uid="{00000000-0005-0000-0000-0000EF090000}"/>
    <cellStyle name="20% - Accent2 4 2 3 2 3" xfId="16603" xr:uid="{00000000-0005-0000-0000-0000F0090000}"/>
    <cellStyle name="20% - Accent2 4 2 3 2 3 2" xfId="16604" xr:uid="{00000000-0005-0000-0000-0000F1090000}"/>
    <cellStyle name="20% - Accent2 4 2 3 2 3 2 2" xfId="16605" xr:uid="{00000000-0005-0000-0000-0000F2090000}"/>
    <cellStyle name="20% - Accent2 4 2 3 2 3 2 3" xfId="16606" xr:uid="{00000000-0005-0000-0000-0000F3090000}"/>
    <cellStyle name="20% - Accent2 4 2 3 2 3 3" xfId="16607" xr:uid="{00000000-0005-0000-0000-0000F4090000}"/>
    <cellStyle name="20% - Accent2 4 2 3 2 3 3 2" xfId="16608" xr:uid="{00000000-0005-0000-0000-0000F5090000}"/>
    <cellStyle name="20% - Accent2 4 2 3 2 3 3 3" xfId="16609" xr:uid="{00000000-0005-0000-0000-0000F6090000}"/>
    <cellStyle name="20% - Accent2 4 2 3 2 3 4" xfId="16610" xr:uid="{00000000-0005-0000-0000-0000F7090000}"/>
    <cellStyle name="20% - Accent2 4 2 3 2 3 4 2" xfId="16611" xr:uid="{00000000-0005-0000-0000-0000F8090000}"/>
    <cellStyle name="20% - Accent2 4 2 3 2 3 5" xfId="16612" xr:uid="{00000000-0005-0000-0000-0000F9090000}"/>
    <cellStyle name="20% - Accent2 4 2 3 2 3 6" xfId="16613" xr:uid="{00000000-0005-0000-0000-0000FA090000}"/>
    <cellStyle name="20% - Accent2 4 2 3 2 4" xfId="16614" xr:uid="{00000000-0005-0000-0000-0000FB090000}"/>
    <cellStyle name="20% - Accent2 4 2 3 2 4 2" xfId="16615" xr:uid="{00000000-0005-0000-0000-0000FC090000}"/>
    <cellStyle name="20% - Accent2 4 2 3 2 4 2 2" xfId="16616" xr:uid="{00000000-0005-0000-0000-0000FD090000}"/>
    <cellStyle name="20% - Accent2 4 2 3 2 4 2 3" xfId="16617" xr:uid="{00000000-0005-0000-0000-0000FE090000}"/>
    <cellStyle name="20% - Accent2 4 2 3 2 4 3" xfId="16618" xr:uid="{00000000-0005-0000-0000-0000FF090000}"/>
    <cellStyle name="20% - Accent2 4 2 3 2 4 3 2" xfId="16619" xr:uid="{00000000-0005-0000-0000-0000000A0000}"/>
    <cellStyle name="20% - Accent2 4 2 3 2 4 3 3" xfId="16620" xr:uid="{00000000-0005-0000-0000-0000010A0000}"/>
    <cellStyle name="20% - Accent2 4 2 3 2 4 4" xfId="16621" xr:uid="{00000000-0005-0000-0000-0000020A0000}"/>
    <cellStyle name="20% - Accent2 4 2 3 2 4 4 2" xfId="16622" xr:uid="{00000000-0005-0000-0000-0000030A0000}"/>
    <cellStyle name="20% - Accent2 4 2 3 2 4 5" xfId="16623" xr:uid="{00000000-0005-0000-0000-0000040A0000}"/>
    <cellStyle name="20% - Accent2 4 2 3 2 4 6" xfId="16624" xr:uid="{00000000-0005-0000-0000-0000050A0000}"/>
    <cellStyle name="20% - Accent2 4 2 3 2 5" xfId="16625" xr:uid="{00000000-0005-0000-0000-0000060A0000}"/>
    <cellStyle name="20% - Accent2 4 2 3 2 5 2" xfId="16626" xr:uid="{00000000-0005-0000-0000-0000070A0000}"/>
    <cellStyle name="20% - Accent2 4 2 3 2 5 2 2" xfId="16627" xr:uid="{00000000-0005-0000-0000-0000080A0000}"/>
    <cellStyle name="20% - Accent2 4 2 3 2 5 2 3" xfId="16628" xr:uid="{00000000-0005-0000-0000-0000090A0000}"/>
    <cellStyle name="20% - Accent2 4 2 3 2 5 3" xfId="16629" xr:uid="{00000000-0005-0000-0000-00000A0A0000}"/>
    <cellStyle name="20% - Accent2 4 2 3 2 5 3 2" xfId="16630" xr:uid="{00000000-0005-0000-0000-00000B0A0000}"/>
    <cellStyle name="20% - Accent2 4 2 3 2 5 4" xfId="16631" xr:uid="{00000000-0005-0000-0000-00000C0A0000}"/>
    <cellStyle name="20% - Accent2 4 2 3 2 5 5" xfId="16632" xr:uid="{00000000-0005-0000-0000-00000D0A0000}"/>
    <cellStyle name="20% - Accent2 4 2 3 2 6" xfId="16633" xr:uid="{00000000-0005-0000-0000-00000E0A0000}"/>
    <cellStyle name="20% - Accent2 4 2 3 2 6 2" xfId="16634" xr:uid="{00000000-0005-0000-0000-00000F0A0000}"/>
    <cellStyle name="20% - Accent2 4 2 3 2 6 3" xfId="16635" xr:uid="{00000000-0005-0000-0000-0000100A0000}"/>
    <cellStyle name="20% - Accent2 4 2 3 2 7" xfId="16636" xr:uid="{00000000-0005-0000-0000-0000110A0000}"/>
    <cellStyle name="20% - Accent2 4 2 3 2 7 2" xfId="16637" xr:uid="{00000000-0005-0000-0000-0000120A0000}"/>
    <cellStyle name="20% - Accent2 4 2 3 2 7 3" xfId="16638" xr:uid="{00000000-0005-0000-0000-0000130A0000}"/>
    <cellStyle name="20% - Accent2 4 2 3 2 8" xfId="16639" xr:uid="{00000000-0005-0000-0000-0000140A0000}"/>
    <cellStyle name="20% - Accent2 4 2 3 2 8 2" xfId="16640" xr:uid="{00000000-0005-0000-0000-0000150A0000}"/>
    <cellStyle name="20% - Accent2 4 2 3 2 9" xfId="16641" xr:uid="{00000000-0005-0000-0000-0000160A0000}"/>
    <cellStyle name="20% - Accent2 4 2 3 3" xfId="385" xr:uid="{00000000-0005-0000-0000-0000170A0000}"/>
    <cellStyle name="20% - Accent2 4 2 3 3 2" xfId="16642" xr:uid="{00000000-0005-0000-0000-0000180A0000}"/>
    <cellStyle name="20% - Accent2 4 2 3 3 2 2" xfId="16643" xr:uid="{00000000-0005-0000-0000-0000190A0000}"/>
    <cellStyle name="20% - Accent2 4 2 3 3 2 2 2" xfId="16644" xr:uid="{00000000-0005-0000-0000-00001A0A0000}"/>
    <cellStyle name="20% - Accent2 4 2 3 3 2 2 3" xfId="16645" xr:uid="{00000000-0005-0000-0000-00001B0A0000}"/>
    <cellStyle name="20% - Accent2 4 2 3 3 2 3" xfId="16646" xr:uid="{00000000-0005-0000-0000-00001C0A0000}"/>
    <cellStyle name="20% - Accent2 4 2 3 3 2 3 2" xfId="16647" xr:uid="{00000000-0005-0000-0000-00001D0A0000}"/>
    <cellStyle name="20% - Accent2 4 2 3 3 2 3 3" xfId="16648" xr:uid="{00000000-0005-0000-0000-00001E0A0000}"/>
    <cellStyle name="20% - Accent2 4 2 3 3 2 4" xfId="16649" xr:uid="{00000000-0005-0000-0000-00001F0A0000}"/>
    <cellStyle name="20% - Accent2 4 2 3 3 2 4 2" xfId="16650" xr:uid="{00000000-0005-0000-0000-0000200A0000}"/>
    <cellStyle name="20% - Accent2 4 2 3 3 2 5" xfId="16651" xr:uid="{00000000-0005-0000-0000-0000210A0000}"/>
    <cellStyle name="20% - Accent2 4 2 3 3 2 6" xfId="16652" xr:uid="{00000000-0005-0000-0000-0000220A0000}"/>
    <cellStyle name="20% - Accent2 4 2 3 3 3" xfId="16653" xr:uid="{00000000-0005-0000-0000-0000230A0000}"/>
    <cellStyle name="20% - Accent2 4 2 3 3 3 2" xfId="16654" xr:uid="{00000000-0005-0000-0000-0000240A0000}"/>
    <cellStyle name="20% - Accent2 4 2 3 3 3 2 2" xfId="16655" xr:uid="{00000000-0005-0000-0000-0000250A0000}"/>
    <cellStyle name="20% - Accent2 4 2 3 3 3 2 3" xfId="16656" xr:uid="{00000000-0005-0000-0000-0000260A0000}"/>
    <cellStyle name="20% - Accent2 4 2 3 3 3 3" xfId="16657" xr:uid="{00000000-0005-0000-0000-0000270A0000}"/>
    <cellStyle name="20% - Accent2 4 2 3 3 3 3 2" xfId="16658" xr:uid="{00000000-0005-0000-0000-0000280A0000}"/>
    <cellStyle name="20% - Accent2 4 2 3 3 3 3 3" xfId="16659" xr:uid="{00000000-0005-0000-0000-0000290A0000}"/>
    <cellStyle name="20% - Accent2 4 2 3 3 3 4" xfId="16660" xr:uid="{00000000-0005-0000-0000-00002A0A0000}"/>
    <cellStyle name="20% - Accent2 4 2 3 3 3 4 2" xfId="16661" xr:uid="{00000000-0005-0000-0000-00002B0A0000}"/>
    <cellStyle name="20% - Accent2 4 2 3 3 3 5" xfId="16662" xr:uid="{00000000-0005-0000-0000-00002C0A0000}"/>
    <cellStyle name="20% - Accent2 4 2 3 3 3 6" xfId="16663" xr:uid="{00000000-0005-0000-0000-00002D0A0000}"/>
    <cellStyle name="20% - Accent2 4 2 3 3 4" xfId="16664" xr:uid="{00000000-0005-0000-0000-00002E0A0000}"/>
    <cellStyle name="20% - Accent2 4 2 3 3 4 2" xfId="16665" xr:uid="{00000000-0005-0000-0000-00002F0A0000}"/>
    <cellStyle name="20% - Accent2 4 2 3 3 4 2 2" xfId="16666" xr:uid="{00000000-0005-0000-0000-0000300A0000}"/>
    <cellStyle name="20% - Accent2 4 2 3 3 4 2 3" xfId="16667" xr:uid="{00000000-0005-0000-0000-0000310A0000}"/>
    <cellStyle name="20% - Accent2 4 2 3 3 4 3" xfId="16668" xr:uid="{00000000-0005-0000-0000-0000320A0000}"/>
    <cellStyle name="20% - Accent2 4 2 3 3 4 3 2" xfId="16669" xr:uid="{00000000-0005-0000-0000-0000330A0000}"/>
    <cellStyle name="20% - Accent2 4 2 3 3 4 4" xfId="16670" xr:uid="{00000000-0005-0000-0000-0000340A0000}"/>
    <cellStyle name="20% - Accent2 4 2 3 3 4 5" xfId="16671" xr:uid="{00000000-0005-0000-0000-0000350A0000}"/>
    <cellStyle name="20% - Accent2 4 2 3 3 5" xfId="16672" xr:uid="{00000000-0005-0000-0000-0000360A0000}"/>
    <cellStyle name="20% - Accent2 4 2 3 3 5 2" xfId="16673" xr:uid="{00000000-0005-0000-0000-0000370A0000}"/>
    <cellStyle name="20% - Accent2 4 2 3 3 5 3" xfId="16674" xr:uid="{00000000-0005-0000-0000-0000380A0000}"/>
    <cellStyle name="20% - Accent2 4 2 3 3 6" xfId="16675" xr:uid="{00000000-0005-0000-0000-0000390A0000}"/>
    <cellStyle name="20% - Accent2 4 2 3 3 6 2" xfId="16676" xr:uid="{00000000-0005-0000-0000-00003A0A0000}"/>
    <cellStyle name="20% - Accent2 4 2 3 3 6 3" xfId="16677" xr:uid="{00000000-0005-0000-0000-00003B0A0000}"/>
    <cellStyle name="20% - Accent2 4 2 3 3 7" xfId="16678" xr:uid="{00000000-0005-0000-0000-00003C0A0000}"/>
    <cellStyle name="20% - Accent2 4 2 3 3 7 2" xfId="16679" xr:uid="{00000000-0005-0000-0000-00003D0A0000}"/>
    <cellStyle name="20% - Accent2 4 2 3 3 8" xfId="16680" xr:uid="{00000000-0005-0000-0000-00003E0A0000}"/>
    <cellStyle name="20% - Accent2 4 2 3 3 9" xfId="16681" xr:uid="{00000000-0005-0000-0000-00003F0A0000}"/>
    <cellStyle name="20% - Accent2 4 2 3 4" xfId="16682" xr:uid="{00000000-0005-0000-0000-0000400A0000}"/>
    <cellStyle name="20% - Accent2 4 2 3 4 2" xfId="16683" xr:uid="{00000000-0005-0000-0000-0000410A0000}"/>
    <cellStyle name="20% - Accent2 4 2 3 4 2 2" xfId="16684" xr:uid="{00000000-0005-0000-0000-0000420A0000}"/>
    <cellStyle name="20% - Accent2 4 2 3 4 2 2 2" xfId="16685" xr:uid="{00000000-0005-0000-0000-0000430A0000}"/>
    <cellStyle name="20% - Accent2 4 2 3 4 2 2 3" xfId="16686" xr:uid="{00000000-0005-0000-0000-0000440A0000}"/>
    <cellStyle name="20% - Accent2 4 2 3 4 2 3" xfId="16687" xr:uid="{00000000-0005-0000-0000-0000450A0000}"/>
    <cellStyle name="20% - Accent2 4 2 3 4 2 3 2" xfId="16688" xr:uid="{00000000-0005-0000-0000-0000460A0000}"/>
    <cellStyle name="20% - Accent2 4 2 3 4 2 3 3" xfId="16689" xr:uid="{00000000-0005-0000-0000-0000470A0000}"/>
    <cellStyle name="20% - Accent2 4 2 3 4 2 4" xfId="16690" xr:uid="{00000000-0005-0000-0000-0000480A0000}"/>
    <cellStyle name="20% - Accent2 4 2 3 4 2 4 2" xfId="16691" xr:uid="{00000000-0005-0000-0000-0000490A0000}"/>
    <cellStyle name="20% - Accent2 4 2 3 4 2 5" xfId="16692" xr:uid="{00000000-0005-0000-0000-00004A0A0000}"/>
    <cellStyle name="20% - Accent2 4 2 3 4 2 6" xfId="16693" xr:uid="{00000000-0005-0000-0000-00004B0A0000}"/>
    <cellStyle name="20% - Accent2 4 2 3 4 3" xfId="16694" xr:uid="{00000000-0005-0000-0000-00004C0A0000}"/>
    <cellStyle name="20% - Accent2 4 2 3 4 3 2" xfId="16695" xr:uid="{00000000-0005-0000-0000-00004D0A0000}"/>
    <cellStyle name="20% - Accent2 4 2 3 4 3 2 2" xfId="16696" xr:uid="{00000000-0005-0000-0000-00004E0A0000}"/>
    <cellStyle name="20% - Accent2 4 2 3 4 3 2 3" xfId="16697" xr:uid="{00000000-0005-0000-0000-00004F0A0000}"/>
    <cellStyle name="20% - Accent2 4 2 3 4 3 3" xfId="16698" xr:uid="{00000000-0005-0000-0000-0000500A0000}"/>
    <cellStyle name="20% - Accent2 4 2 3 4 3 3 2" xfId="16699" xr:uid="{00000000-0005-0000-0000-0000510A0000}"/>
    <cellStyle name="20% - Accent2 4 2 3 4 3 3 3" xfId="16700" xr:uid="{00000000-0005-0000-0000-0000520A0000}"/>
    <cellStyle name="20% - Accent2 4 2 3 4 3 4" xfId="16701" xr:uid="{00000000-0005-0000-0000-0000530A0000}"/>
    <cellStyle name="20% - Accent2 4 2 3 4 3 4 2" xfId="16702" xr:uid="{00000000-0005-0000-0000-0000540A0000}"/>
    <cellStyle name="20% - Accent2 4 2 3 4 3 5" xfId="16703" xr:uid="{00000000-0005-0000-0000-0000550A0000}"/>
    <cellStyle name="20% - Accent2 4 2 3 4 3 6" xfId="16704" xr:uid="{00000000-0005-0000-0000-0000560A0000}"/>
    <cellStyle name="20% - Accent2 4 2 3 4 4" xfId="16705" xr:uid="{00000000-0005-0000-0000-0000570A0000}"/>
    <cellStyle name="20% - Accent2 4 2 3 4 4 2" xfId="16706" xr:uid="{00000000-0005-0000-0000-0000580A0000}"/>
    <cellStyle name="20% - Accent2 4 2 3 4 4 2 2" xfId="16707" xr:uid="{00000000-0005-0000-0000-0000590A0000}"/>
    <cellStyle name="20% - Accent2 4 2 3 4 4 2 3" xfId="16708" xr:uid="{00000000-0005-0000-0000-00005A0A0000}"/>
    <cellStyle name="20% - Accent2 4 2 3 4 4 3" xfId="16709" xr:uid="{00000000-0005-0000-0000-00005B0A0000}"/>
    <cellStyle name="20% - Accent2 4 2 3 4 4 3 2" xfId="16710" xr:uid="{00000000-0005-0000-0000-00005C0A0000}"/>
    <cellStyle name="20% - Accent2 4 2 3 4 4 4" xfId="16711" xr:uid="{00000000-0005-0000-0000-00005D0A0000}"/>
    <cellStyle name="20% - Accent2 4 2 3 4 4 5" xfId="16712" xr:uid="{00000000-0005-0000-0000-00005E0A0000}"/>
    <cellStyle name="20% - Accent2 4 2 3 4 5" xfId="16713" xr:uid="{00000000-0005-0000-0000-00005F0A0000}"/>
    <cellStyle name="20% - Accent2 4 2 3 4 5 2" xfId="16714" xr:uid="{00000000-0005-0000-0000-0000600A0000}"/>
    <cellStyle name="20% - Accent2 4 2 3 4 5 3" xfId="16715" xr:uid="{00000000-0005-0000-0000-0000610A0000}"/>
    <cellStyle name="20% - Accent2 4 2 3 4 6" xfId="16716" xr:uid="{00000000-0005-0000-0000-0000620A0000}"/>
    <cellStyle name="20% - Accent2 4 2 3 4 6 2" xfId="16717" xr:uid="{00000000-0005-0000-0000-0000630A0000}"/>
    <cellStyle name="20% - Accent2 4 2 3 4 6 3" xfId="16718" xr:uid="{00000000-0005-0000-0000-0000640A0000}"/>
    <cellStyle name="20% - Accent2 4 2 3 4 7" xfId="16719" xr:uid="{00000000-0005-0000-0000-0000650A0000}"/>
    <cellStyle name="20% - Accent2 4 2 3 4 7 2" xfId="16720" xr:uid="{00000000-0005-0000-0000-0000660A0000}"/>
    <cellStyle name="20% - Accent2 4 2 3 4 8" xfId="16721" xr:uid="{00000000-0005-0000-0000-0000670A0000}"/>
    <cellStyle name="20% - Accent2 4 2 3 4 9" xfId="16722" xr:uid="{00000000-0005-0000-0000-0000680A0000}"/>
    <cellStyle name="20% - Accent2 4 2 3 5" xfId="16723" xr:uid="{00000000-0005-0000-0000-0000690A0000}"/>
    <cellStyle name="20% - Accent2 4 2 3 5 2" xfId="16724" xr:uid="{00000000-0005-0000-0000-00006A0A0000}"/>
    <cellStyle name="20% - Accent2 4 2 3 5 2 2" xfId="16725" xr:uid="{00000000-0005-0000-0000-00006B0A0000}"/>
    <cellStyle name="20% - Accent2 4 2 3 5 2 3" xfId="16726" xr:uid="{00000000-0005-0000-0000-00006C0A0000}"/>
    <cellStyle name="20% - Accent2 4 2 3 5 3" xfId="16727" xr:uid="{00000000-0005-0000-0000-00006D0A0000}"/>
    <cellStyle name="20% - Accent2 4 2 3 5 3 2" xfId="16728" xr:uid="{00000000-0005-0000-0000-00006E0A0000}"/>
    <cellStyle name="20% - Accent2 4 2 3 5 3 3" xfId="16729" xr:uid="{00000000-0005-0000-0000-00006F0A0000}"/>
    <cellStyle name="20% - Accent2 4 2 3 5 4" xfId="16730" xr:uid="{00000000-0005-0000-0000-0000700A0000}"/>
    <cellStyle name="20% - Accent2 4 2 3 5 4 2" xfId="16731" xr:uid="{00000000-0005-0000-0000-0000710A0000}"/>
    <cellStyle name="20% - Accent2 4 2 3 5 5" xfId="16732" xr:uid="{00000000-0005-0000-0000-0000720A0000}"/>
    <cellStyle name="20% - Accent2 4 2 3 5 6" xfId="16733" xr:uid="{00000000-0005-0000-0000-0000730A0000}"/>
    <cellStyle name="20% - Accent2 4 2 3 6" xfId="16734" xr:uid="{00000000-0005-0000-0000-0000740A0000}"/>
    <cellStyle name="20% - Accent2 4 2 3 6 2" xfId="16735" xr:uid="{00000000-0005-0000-0000-0000750A0000}"/>
    <cellStyle name="20% - Accent2 4 2 3 6 2 2" xfId="16736" xr:uid="{00000000-0005-0000-0000-0000760A0000}"/>
    <cellStyle name="20% - Accent2 4 2 3 6 2 3" xfId="16737" xr:uid="{00000000-0005-0000-0000-0000770A0000}"/>
    <cellStyle name="20% - Accent2 4 2 3 6 3" xfId="16738" xr:uid="{00000000-0005-0000-0000-0000780A0000}"/>
    <cellStyle name="20% - Accent2 4 2 3 6 3 2" xfId="16739" xr:uid="{00000000-0005-0000-0000-0000790A0000}"/>
    <cellStyle name="20% - Accent2 4 2 3 6 3 3" xfId="16740" xr:uid="{00000000-0005-0000-0000-00007A0A0000}"/>
    <cellStyle name="20% - Accent2 4 2 3 6 4" xfId="16741" xr:uid="{00000000-0005-0000-0000-00007B0A0000}"/>
    <cellStyle name="20% - Accent2 4 2 3 6 4 2" xfId="16742" xr:uid="{00000000-0005-0000-0000-00007C0A0000}"/>
    <cellStyle name="20% - Accent2 4 2 3 6 5" xfId="16743" xr:uid="{00000000-0005-0000-0000-00007D0A0000}"/>
    <cellStyle name="20% - Accent2 4 2 3 6 6" xfId="16744" xr:uid="{00000000-0005-0000-0000-00007E0A0000}"/>
    <cellStyle name="20% - Accent2 4 2 3 7" xfId="16745" xr:uid="{00000000-0005-0000-0000-00007F0A0000}"/>
    <cellStyle name="20% - Accent2 4 2 3 7 2" xfId="16746" xr:uid="{00000000-0005-0000-0000-0000800A0000}"/>
    <cellStyle name="20% - Accent2 4 2 3 7 2 2" xfId="16747" xr:uid="{00000000-0005-0000-0000-0000810A0000}"/>
    <cellStyle name="20% - Accent2 4 2 3 7 2 3" xfId="16748" xr:uid="{00000000-0005-0000-0000-0000820A0000}"/>
    <cellStyle name="20% - Accent2 4 2 3 7 3" xfId="16749" xr:uid="{00000000-0005-0000-0000-0000830A0000}"/>
    <cellStyle name="20% - Accent2 4 2 3 7 3 2" xfId="16750" xr:uid="{00000000-0005-0000-0000-0000840A0000}"/>
    <cellStyle name="20% - Accent2 4 2 3 7 4" xfId="16751" xr:uid="{00000000-0005-0000-0000-0000850A0000}"/>
    <cellStyle name="20% - Accent2 4 2 3 7 5" xfId="16752" xr:uid="{00000000-0005-0000-0000-0000860A0000}"/>
    <cellStyle name="20% - Accent2 4 2 3 8" xfId="16753" xr:uid="{00000000-0005-0000-0000-0000870A0000}"/>
    <cellStyle name="20% - Accent2 4 2 3 8 2" xfId="16754" xr:uid="{00000000-0005-0000-0000-0000880A0000}"/>
    <cellStyle name="20% - Accent2 4 2 3 8 3" xfId="16755" xr:uid="{00000000-0005-0000-0000-0000890A0000}"/>
    <cellStyle name="20% - Accent2 4 2 3 9" xfId="16756" xr:uid="{00000000-0005-0000-0000-00008A0A0000}"/>
    <cellStyle name="20% - Accent2 4 2 3 9 2" xfId="16757" xr:uid="{00000000-0005-0000-0000-00008B0A0000}"/>
    <cellStyle name="20% - Accent2 4 2 3 9 3" xfId="16758" xr:uid="{00000000-0005-0000-0000-00008C0A0000}"/>
    <cellStyle name="20% - Accent2 4 2 4" xfId="386" xr:uid="{00000000-0005-0000-0000-00008D0A0000}"/>
    <cellStyle name="20% - Accent2 4 2 4 10" xfId="16759" xr:uid="{00000000-0005-0000-0000-00008E0A0000}"/>
    <cellStyle name="20% - Accent2 4 2 4 2" xfId="387" xr:uid="{00000000-0005-0000-0000-00008F0A0000}"/>
    <cellStyle name="20% - Accent2 4 2 4 2 2" xfId="16760" xr:uid="{00000000-0005-0000-0000-0000900A0000}"/>
    <cellStyle name="20% - Accent2 4 2 4 2 2 2" xfId="16761" xr:uid="{00000000-0005-0000-0000-0000910A0000}"/>
    <cellStyle name="20% - Accent2 4 2 4 2 2 2 2" xfId="16762" xr:uid="{00000000-0005-0000-0000-0000920A0000}"/>
    <cellStyle name="20% - Accent2 4 2 4 2 2 2 3" xfId="16763" xr:uid="{00000000-0005-0000-0000-0000930A0000}"/>
    <cellStyle name="20% - Accent2 4 2 4 2 2 3" xfId="16764" xr:uid="{00000000-0005-0000-0000-0000940A0000}"/>
    <cellStyle name="20% - Accent2 4 2 4 2 2 3 2" xfId="16765" xr:uid="{00000000-0005-0000-0000-0000950A0000}"/>
    <cellStyle name="20% - Accent2 4 2 4 2 2 3 3" xfId="16766" xr:uid="{00000000-0005-0000-0000-0000960A0000}"/>
    <cellStyle name="20% - Accent2 4 2 4 2 2 4" xfId="16767" xr:uid="{00000000-0005-0000-0000-0000970A0000}"/>
    <cellStyle name="20% - Accent2 4 2 4 2 2 4 2" xfId="16768" xr:uid="{00000000-0005-0000-0000-0000980A0000}"/>
    <cellStyle name="20% - Accent2 4 2 4 2 2 5" xfId="16769" xr:uid="{00000000-0005-0000-0000-0000990A0000}"/>
    <cellStyle name="20% - Accent2 4 2 4 2 2 6" xfId="16770" xr:uid="{00000000-0005-0000-0000-00009A0A0000}"/>
    <cellStyle name="20% - Accent2 4 2 4 2 3" xfId="16771" xr:uid="{00000000-0005-0000-0000-00009B0A0000}"/>
    <cellStyle name="20% - Accent2 4 2 4 2 3 2" xfId="16772" xr:uid="{00000000-0005-0000-0000-00009C0A0000}"/>
    <cellStyle name="20% - Accent2 4 2 4 2 3 2 2" xfId="16773" xr:uid="{00000000-0005-0000-0000-00009D0A0000}"/>
    <cellStyle name="20% - Accent2 4 2 4 2 3 2 3" xfId="16774" xr:uid="{00000000-0005-0000-0000-00009E0A0000}"/>
    <cellStyle name="20% - Accent2 4 2 4 2 3 3" xfId="16775" xr:uid="{00000000-0005-0000-0000-00009F0A0000}"/>
    <cellStyle name="20% - Accent2 4 2 4 2 3 3 2" xfId="16776" xr:uid="{00000000-0005-0000-0000-0000A00A0000}"/>
    <cellStyle name="20% - Accent2 4 2 4 2 3 3 3" xfId="16777" xr:uid="{00000000-0005-0000-0000-0000A10A0000}"/>
    <cellStyle name="20% - Accent2 4 2 4 2 3 4" xfId="16778" xr:uid="{00000000-0005-0000-0000-0000A20A0000}"/>
    <cellStyle name="20% - Accent2 4 2 4 2 3 4 2" xfId="16779" xr:uid="{00000000-0005-0000-0000-0000A30A0000}"/>
    <cellStyle name="20% - Accent2 4 2 4 2 3 5" xfId="16780" xr:uid="{00000000-0005-0000-0000-0000A40A0000}"/>
    <cellStyle name="20% - Accent2 4 2 4 2 3 6" xfId="16781" xr:uid="{00000000-0005-0000-0000-0000A50A0000}"/>
    <cellStyle name="20% - Accent2 4 2 4 2 4" xfId="16782" xr:uid="{00000000-0005-0000-0000-0000A60A0000}"/>
    <cellStyle name="20% - Accent2 4 2 4 2 4 2" xfId="16783" xr:uid="{00000000-0005-0000-0000-0000A70A0000}"/>
    <cellStyle name="20% - Accent2 4 2 4 2 4 2 2" xfId="16784" xr:uid="{00000000-0005-0000-0000-0000A80A0000}"/>
    <cellStyle name="20% - Accent2 4 2 4 2 4 2 3" xfId="16785" xr:uid="{00000000-0005-0000-0000-0000A90A0000}"/>
    <cellStyle name="20% - Accent2 4 2 4 2 4 3" xfId="16786" xr:uid="{00000000-0005-0000-0000-0000AA0A0000}"/>
    <cellStyle name="20% - Accent2 4 2 4 2 4 3 2" xfId="16787" xr:uid="{00000000-0005-0000-0000-0000AB0A0000}"/>
    <cellStyle name="20% - Accent2 4 2 4 2 4 4" xfId="16788" xr:uid="{00000000-0005-0000-0000-0000AC0A0000}"/>
    <cellStyle name="20% - Accent2 4 2 4 2 4 5" xfId="16789" xr:uid="{00000000-0005-0000-0000-0000AD0A0000}"/>
    <cellStyle name="20% - Accent2 4 2 4 2 5" xfId="16790" xr:uid="{00000000-0005-0000-0000-0000AE0A0000}"/>
    <cellStyle name="20% - Accent2 4 2 4 2 5 2" xfId="16791" xr:uid="{00000000-0005-0000-0000-0000AF0A0000}"/>
    <cellStyle name="20% - Accent2 4 2 4 2 5 3" xfId="16792" xr:uid="{00000000-0005-0000-0000-0000B00A0000}"/>
    <cellStyle name="20% - Accent2 4 2 4 2 6" xfId="16793" xr:uid="{00000000-0005-0000-0000-0000B10A0000}"/>
    <cellStyle name="20% - Accent2 4 2 4 2 6 2" xfId="16794" xr:uid="{00000000-0005-0000-0000-0000B20A0000}"/>
    <cellStyle name="20% - Accent2 4 2 4 2 6 3" xfId="16795" xr:uid="{00000000-0005-0000-0000-0000B30A0000}"/>
    <cellStyle name="20% - Accent2 4 2 4 2 7" xfId="16796" xr:uid="{00000000-0005-0000-0000-0000B40A0000}"/>
    <cellStyle name="20% - Accent2 4 2 4 2 7 2" xfId="16797" xr:uid="{00000000-0005-0000-0000-0000B50A0000}"/>
    <cellStyle name="20% - Accent2 4 2 4 2 8" xfId="16798" xr:uid="{00000000-0005-0000-0000-0000B60A0000}"/>
    <cellStyle name="20% - Accent2 4 2 4 2 9" xfId="16799" xr:uid="{00000000-0005-0000-0000-0000B70A0000}"/>
    <cellStyle name="20% - Accent2 4 2 4 3" xfId="16800" xr:uid="{00000000-0005-0000-0000-0000B80A0000}"/>
    <cellStyle name="20% - Accent2 4 2 4 3 2" xfId="16801" xr:uid="{00000000-0005-0000-0000-0000B90A0000}"/>
    <cellStyle name="20% - Accent2 4 2 4 3 2 2" xfId="16802" xr:uid="{00000000-0005-0000-0000-0000BA0A0000}"/>
    <cellStyle name="20% - Accent2 4 2 4 3 2 3" xfId="16803" xr:uid="{00000000-0005-0000-0000-0000BB0A0000}"/>
    <cellStyle name="20% - Accent2 4 2 4 3 3" xfId="16804" xr:uid="{00000000-0005-0000-0000-0000BC0A0000}"/>
    <cellStyle name="20% - Accent2 4 2 4 3 3 2" xfId="16805" xr:uid="{00000000-0005-0000-0000-0000BD0A0000}"/>
    <cellStyle name="20% - Accent2 4 2 4 3 3 3" xfId="16806" xr:uid="{00000000-0005-0000-0000-0000BE0A0000}"/>
    <cellStyle name="20% - Accent2 4 2 4 3 4" xfId="16807" xr:uid="{00000000-0005-0000-0000-0000BF0A0000}"/>
    <cellStyle name="20% - Accent2 4 2 4 3 4 2" xfId="16808" xr:uid="{00000000-0005-0000-0000-0000C00A0000}"/>
    <cellStyle name="20% - Accent2 4 2 4 3 5" xfId="16809" xr:uid="{00000000-0005-0000-0000-0000C10A0000}"/>
    <cellStyle name="20% - Accent2 4 2 4 3 6" xfId="16810" xr:uid="{00000000-0005-0000-0000-0000C20A0000}"/>
    <cellStyle name="20% - Accent2 4 2 4 4" xfId="16811" xr:uid="{00000000-0005-0000-0000-0000C30A0000}"/>
    <cellStyle name="20% - Accent2 4 2 4 4 2" xfId="16812" xr:uid="{00000000-0005-0000-0000-0000C40A0000}"/>
    <cellStyle name="20% - Accent2 4 2 4 4 2 2" xfId="16813" xr:uid="{00000000-0005-0000-0000-0000C50A0000}"/>
    <cellStyle name="20% - Accent2 4 2 4 4 2 3" xfId="16814" xr:uid="{00000000-0005-0000-0000-0000C60A0000}"/>
    <cellStyle name="20% - Accent2 4 2 4 4 3" xfId="16815" xr:uid="{00000000-0005-0000-0000-0000C70A0000}"/>
    <cellStyle name="20% - Accent2 4 2 4 4 3 2" xfId="16816" xr:uid="{00000000-0005-0000-0000-0000C80A0000}"/>
    <cellStyle name="20% - Accent2 4 2 4 4 3 3" xfId="16817" xr:uid="{00000000-0005-0000-0000-0000C90A0000}"/>
    <cellStyle name="20% - Accent2 4 2 4 4 4" xfId="16818" xr:uid="{00000000-0005-0000-0000-0000CA0A0000}"/>
    <cellStyle name="20% - Accent2 4 2 4 4 4 2" xfId="16819" xr:uid="{00000000-0005-0000-0000-0000CB0A0000}"/>
    <cellStyle name="20% - Accent2 4 2 4 4 5" xfId="16820" xr:uid="{00000000-0005-0000-0000-0000CC0A0000}"/>
    <cellStyle name="20% - Accent2 4 2 4 4 6" xfId="16821" xr:uid="{00000000-0005-0000-0000-0000CD0A0000}"/>
    <cellStyle name="20% - Accent2 4 2 4 5" xfId="16822" xr:uid="{00000000-0005-0000-0000-0000CE0A0000}"/>
    <cellStyle name="20% - Accent2 4 2 4 5 2" xfId="16823" xr:uid="{00000000-0005-0000-0000-0000CF0A0000}"/>
    <cellStyle name="20% - Accent2 4 2 4 5 2 2" xfId="16824" xr:uid="{00000000-0005-0000-0000-0000D00A0000}"/>
    <cellStyle name="20% - Accent2 4 2 4 5 2 3" xfId="16825" xr:uid="{00000000-0005-0000-0000-0000D10A0000}"/>
    <cellStyle name="20% - Accent2 4 2 4 5 3" xfId="16826" xr:uid="{00000000-0005-0000-0000-0000D20A0000}"/>
    <cellStyle name="20% - Accent2 4 2 4 5 3 2" xfId="16827" xr:uid="{00000000-0005-0000-0000-0000D30A0000}"/>
    <cellStyle name="20% - Accent2 4 2 4 5 4" xfId="16828" xr:uid="{00000000-0005-0000-0000-0000D40A0000}"/>
    <cellStyle name="20% - Accent2 4 2 4 5 5" xfId="16829" xr:uid="{00000000-0005-0000-0000-0000D50A0000}"/>
    <cellStyle name="20% - Accent2 4 2 4 6" xfId="16830" xr:uid="{00000000-0005-0000-0000-0000D60A0000}"/>
    <cellStyle name="20% - Accent2 4 2 4 6 2" xfId="16831" xr:uid="{00000000-0005-0000-0000-0000D70A0000}"/>
    <cellStyle name="20% - Accent2 4 2 4 6 3" xfId="16832" xr:uid="{00000000-0005-0000-0000-0000D80A0000}"/>
    <cellStyle name="20% - Accent2 4 2 4 7" xfId="16833" xr:uid="{00000000-0005-0000-0000-0000D90A0000}"/>
    <cellStyle name="20% - Accent2 4 2 4 7 2" xfId="16834" xr:uid="{00000000-0005-0000-0000-0000DA0A0000}"/>
    <cellStyle name="20% - Accent2 4 2 4 7 3" xfId="16835" xr:uid="{00000000-0005-0000-0000-0000DB0A0000}"/>
    <cellStyle name="20% - Accent2 4 2 4 8" xfId="16836" xr:uid="{00000000-0005-0000-0000-0000DC0A0000}"/>
    <cellStyle name="20% - Accent2 4 2 4 8 2" xfId="16837" xr:uid="{00000000-0005-0000-0000-0000DD0A0000}"/>
    <cellStyle name="20% - Accent2 4 2 4 9" xfId="16838" xr:uid="{00000000-0005-0000-0000-0000DE0A0000}"/>
    <cellStyle name="20% - Accent2 4 2 5" xfId="388" xr:uid="{00000000-0005-0000-0000-0000DF0A0000}"/>
    <cellStyle name="20% - Accent2 4 2 5 2" xfId="16839" xr:uid="{00000000-0005-0000-0000-0000E00A0000}"/>
    <cellStyle name="20% - Accent2 4 2 5 2 2" xfId="16840" xr:uid="{00000000-0005-0000-0000-0000E10A0000}"/>
    <cellStyle name="20% - Accent2 4 2 5 2 2 2" xfId="16841" xr:uid="{00000000-0005-0000-0000-0000E20A0000}"/>
    <cellStyle name="20% - Accent2 4 2 5 2 2 3" xfId="16842" xr:uid="{00000000-0005-0000-0000-0000E30A0000}"/>
    <cellStyle name="20% - Accent2 4 2 5 2 3" xfId="16843" xr:uid="{00000000-0005-0000-0000-0000E40A0000}"/>
    <cellStyle name="20% - Accent2 4 2 5 2 3 2" xfId="16844" xr:uid="{00000000-0005-0000-0000-0000E50A0000}"/>
    <cellStyle name="20% - Accent2 4 2 5 2 3 3" xfId="16845" xr:uid="{00000000-0005-0000-0000-0000E60A0000}"/>
    <cellStyle name="20% - Accent2 4 2 5 2 4" xfId="16846" xr:uid="{00000000-0005-0000-0000-0000E70A0000}"/>
    <cellStyle name="20% - Accent2 4 2 5 2 4 2" xfId="16847" xr:uid="{00000000-0005-0000-0000-0000E80A0000}"/>
    <cellStyle name="20% - Accent2 4 2 5 2 5" xfId="16848" xr:uid="{00000000-0005-0000-0000-0000E90A0000}"/>
    <cellStyle name="20% - Accent2 4 2 5 2 6" xfId="16849" xr:uid="{00000000-0005-0000-0000-0000EA0A0000}"/>
    <cellStyle name="20% - Accent2 4 2 5 3" xfId="16850" xr:uid="{00000000-0005-0000-0000-0000EB0A0000}"/>
    <cellStyle name="20% - Accent2 4 2 5 3 2" xfId="16851" xr:uid="{00000000-0005-0000-0000-0000EC0A0000}"/>
    <cellStyle name="20% - Accent2 4 2 5 3 2 2" xfId="16852" xr:uid="{00000000-0005-0000-0000-0000ED0A0000}"/>
    <cellStyle name="20% - Accent2 4 2 5 3 2 3" xfId="16853" xr:uid="{00000000-0005-0000-0000-0000EE0A0000}"/>
    <cellStyle name="20% - Accent2 4 2 5 3 3" xfId="16854" xr:uid="{00000000-0005-0000-0000-0000EF0A0000}"/>
    <cellStyle name="20% - Accent2 4 2 5 3 3 2" xfId="16855" xr:uid="{00000000-0005-0000-0000-0000F00A0000}"/>
    <cellStyle name="20% - Accent2 4 2 5 3 3 3" xfId="16856" xr:uid="{00000000-0005-0000-0000-0000F10A0000}"/>
    <cellStyle name="20% - Accent2 4 2 5 3 4" xfId="16857" xr:uid="{00000000-0005-0000-0000-0000F20A0000}"/>
    <cellStyle name="20% - Accent2 4 2 5 3 4 2" xfId="16858" xr:uid="{00000000-0005-0000-0000-0000F30A0000}"/>
    <cellStyle name="20% - Accent2 4 2 5 3 5" xfId="16859" xr:uid="{00000000-0005-0000-0000-0000F40A0000}"/>
    <cellStyle name="20% - Accent2 4 2 5 3 6" xfId="16860" xr:uid="{00000000-0005-0000-0000-0000F50A0000}"/>
    <cellStyle name="20% - Accent2 4 2 5 4" xfId="16861" xr:uid="{00000000-0005-0000-0000-0000F60A0000}"/>
    <cellStyle name="20% - Accent2 4 2 5 4 2" xfId="16862" xr:uid="{00000000-0005-0000-0000-0000F70A0000}"/>
    <cellStyle name="20% - Accent2 4 2 5 4 2 2" xfId="16863" xr:uid="{00000000-0005-0000-0000-0000F80A0000}"/>
    <cellStyle name="20% - Accent2 4 2 5 4 2 3" xfId="16864" xr:uid="{00000000-0005-0000-0000-0000F90A0000}"/>
    <cellStyle name="20% - Accent2 4 2 5 4 3" xfId="16865" xr:uid="{00000000-0005-0000-0000-0000FA0A0000}"/>
    <cellStyle name="20% - Accent2 4 2 5 4 3 2" xfId="16866" xr:uid="{00000000-0005-0000-0000-0000FB0A0000}"/>
    <cellStyle name="20% - Accent2 4 2 5 4 4" xfId="16867" xr:uid="{00000000-0005-0000-0000-0000FC0A0000}"/>
    <cellStyle name="20% - Accent2 4 2 5 4 5" xfId="16868" xr:uid="{00000000-0005-0000-0000-0000FD0A0000}"/>
    <cellStyle name="20% - Accent2 4 2 5 5" xfId="16869" xr:uid="{00000000-0005-0000-0000-0000FE0A0000}"/>
    <cellStyle name="20% - Accent2 4 2 5 5 2" xfId="16870" xr:uid="{00000000-0005-0000-0000-0000FF0A0000}"/>
    <cellStyle name="20% - Accent2 4 2 5 5 3" xfId="16871" xr:uid="{00000000-0005-0000-0000-0000000B0000}"/>
    <cellStyle name="20% - Accent2 4 2 5 6" xfId="16872" xr:uid="{00000000-0005-0000-0000-0000010B0000}"/>
    <cellStyle name="20% - Accent2 4 2 5 6 2" xfId="16873" xr:uid="{00000000-0005-0000-0000-0000020B0000}"/>
    <cellStyle name="20% - Accent2 4 2 5 6 3" xfId="16874" xr:uid="{00000000-0005-0000-0000-0000030B0000}"/>
    <cellStyle name="20% - Accent2 4 2 5 7" xfId="16875" xr:uid="{00000000-0005-0000-0000-0000040B0000}"/>
    <cellStyle name="20% - Accent2 4 2 5 7 2" xfId="16876" xr:uid="{00000000-0005-0000-0000-0000050B0000}"/>
    <cellStyle name="20% - Accent2 4 2 5 8" xfId="16877" xr:uid="{00000000-0005-0000-0000-0000060B0000}"/>
    <cellStyle name="20% - Accent2 4 2 5 9" xfId="16878" xr:uid="{00000000-0005-0000-0000-0000070B0000}"/>
    <cellStyle name="20% - Accent2 4 2 6" xfId="13856" xr:uid="{00000000-0005-0000-0000-0000080B0000}"/>
    <cellStyle name="20% - Accent2 4 2 6 2" xfId="16879" xr:uid="{00000000-0005-0000-0000-0000090B0000}"/>
    <cellStyle name="20% - Accent2 4 2 6 2 2" xfId="16880" xr:uid="{00000000-0005-0000-0000-00000A0B0000}"/>
    <cellStyle name="20% - Accent2 4 2 6 2 2 2" xfId="16881" xr:uid="{00000000-0005-0000-0000-00000B0B0000}"/>
    <cellStyle name="20% - Accent2 4 2 6 2 2 3" xfId="16882" xr:uid="{00000000-0005-0000-0000-00000C0B0000}"/>
    <cellStyle name="20% - Accent2 4 2 6 2 3" xfId="16883" xr:uid="{00000000-0005-0000-0000-00000D0B0000}"/>
    <cellStyle name="20% - Accent2 4 2 6 2 3 2" xfId="16884" xr:uid="{00000000-0005-0000-0000-00000E0B0000}"/>
    <cellStyle name="20% - Accent2 4 2 6 2 3 3" xfId="16885" xr:uid="{00000000-0005-0000-0000-00000F0B0000}"/>
    <cellStyle name="20% - Accent2 4 2 6 2 4" xfId="16886" xr:uid="{00000000-0005-0000-0000-0000100B0000}"/>
    <cellStyle name="20% - Accent2 4 2 6 2 4 2" xfId="16887" xr:uid="{00000000-0005-0000-0000-0000110B0000}"/>
    <cellStyle name="20% - Accent2 4 2 6 2 5" xfId="16888" xr:uid="{00000000-0005-0000-0000-0000120B0000}"/>
    <cellStyle name="20% - Accent2 4 2 6 2 6" xfId="16889" xr:uid="{00000000-0005-0000-0000-0000130B0000}"/>
    <cellStyle name="20% - Accent2 4 2 6 3" xfId="16890" xr:uid="{00000000-0005-0000-0000-0000140B0000}"/>
    <cellStyle name="20% - Accent2 4 2 6 3 2" xfId="16891" xr:uid="{00000000-0005-0000-0000-0000150B0000}"/>
    <cellStyle name="20% - Accent2 4 2 6 3 2 2" xfId="16892" xr:uid="{00000000-0005-0000-0000-0000160B0000}"/>
    <cellStyle name="20% - Accent2 4 2 6 3 2 3" xfId="16893" xr:uid="{00000000-0005-0000-0000-0000170B0000}"/>
    <cellStyle name="20% - Accent2 4 2 6 3 3" xfId="16894" xr:uid="{00000000-0005-0000-0000-0000180B0000}"/>
    <cellStyle name="20% - Accent2 4 2 6 3 3 2" xfId="16895" xr:uid="{00000000-0005-0000-0000-0000190B0000}"/>
    <cellStyle name="20% - Accent2 4 2 6 3 3 3" xfId="16896" xr:uid="{00000000-0005-0000-0000-00001A0B0000}"/>
    <cellStyle name="20% - Accent2 4 2 6 3 4" xfId="16897" xr:uid="{00000000-0005-0000-0000-00001B0B0000}"/>
    <cellStyle name="20% - Accent2 4 2 6 3 4 2" xfId="16898" xr:uid="{00000000-0005-0000-0000-00001C0B0000}"/>
    <cellStyle name="20% - Accent2 4 2 6 3 5" xfId="16899" xr:uid="{00000000-0005-0000-0000-00001D0B0000}"/>
    <cellStyle name="20% - Accent2 4 2 6 3 6" xfId="16900" xr:uid="{00000000-0005-0000-0000-00001E0B0000}"/>
    <cellStyle name="20% - Accent2 4 2 6 4" xfId="16901" xr:uid="{00000000-0005-0000-0000-00001F0B0000}"/>
    <cellStyle name="20% - Accent2 4 2 6 4 2" xfId="16902" xr:uid="{00000000-0005-0000-0000-0000200B0000}"/>
    <cellStyle name="20% - Accent2 4 2 6 4 2 2" xfId="16903" xr:uid="{00000000-0005-0000-0000-0000210B0000}"/>
    <cellStyle name="20% - Accent2 4 2 6 4 2 3" xfId="16904" xr:uid="{00000000-0005-0000-0000-0000220B0000}"/>
    <cellStyle name="20% - Accent2 4 2 6 4 3" xfId="16905" xr:uid="{00000000-0005-0000-0000-0000230B0000}"/>
    <cellStyle name="20% - Accent2 4 2 6 4 3 2" xfId="16906" xr:uid="{00000000-0005-0000-0000-0000240B0000}"/>
    <cellStyle name="20% - Accent2 4 2 6 4 4" xfId="16907" xr:uid="{00000000-0005-0000-0000-0000250B0000}"/>
    <cellStyle name="20% - Accent2 4 2 6 4 5" xfId="16908" xr:uid="{00000000-0005-0000-0000-0000260B0000}"/>
    <cellStyle name="20% - Accent2 4 2 6 5" xfId="16909" xr:uid="{00000000-0005-0000-0000-0000270B0000}"/>
    <cellStyle name="20% - Accent2 4 2 6 5 2" xfId="16910" xr:uid="{00000000-0005-0000-0000-0000280B0000}"/>
    <cellStyle name="20% - Accent2 4 2 6 5 3" xfId="16911" xr:uid="{00000000-0005-0000-0000-0000290B0000}"/>
    <cellStyle name="20% - Accent2 4 2 6 6" xfId="16912" xr:uid="{00000000-0005-0000-0000-00002A0B0000}"/>
    <cellStyle name="20% - Accent2 4 2 6 6 2" xfId="16913" xr:uid="{00000000-0005-0000-0000-00002B0B0000}"/>
    <cellStyle name="20% - Accent2 4 2 6 6 3" xfId="16914" xr:uid="{00000000-0005-0000-0000-00002C0B0000}"/>
    <cellStyle name="20% - Accent2 4 2 6 7" xfId="16915" xr:uid="{00000000-0005-0000-0000-00002D0B0000}"/>
    <cellStyle name="20% - Accent2 4 2 6 7 2" xfId="16916" xr:uid="{00000000-0005-0000-0000-00002E0B0000}"/>
    <cellStyle name="20% - Accent2 4 2 6 8" xfId="16917" xr:uid="{00000000-0005-0000-0000-00002F0B0000}"/>
    <cellStyle name="20% - Accent2 4 2 6 9" xfId="16918" xr:uid="{00000000-0005-0000-0000-0000300B0000}"/>
    <cellStyle name="20% - Accent2 4 2 7" xfId="16919" xr:uid="{00000000-0005-0000-0000-0000310B0000}"/>
    <cellStyle name="20% - Accent2 4 2 7 2" xfId="16920" xr:uid="{00000000-0005-0000-0000-0000320B0000}"/>
    <cellStyle name="20% - Accent2 4 2 7 2 2" xfId="16921" xr:uid="{00000000-0005-0000-0000-0000330B0000}"/>
    <cellStyle name="20% - Accent2 4 2 7 2 3" xfId="16922" xr:uid="{00000000-0005-0000-0000-0000340B0000}"/>
    <cellStyle name="20% - Accent2 4 2 7 3" xfId="16923" xr:uid="{00000000-0005-0000-0000-0000350B0000}"/>
    <cellStyle name="20% - Accent2 4 2 7 3 2" xfId="16924" xr:uid="{00000000-0005-0000-0000-0000360B0000}"/>
    <cellStyle name="20% - Accent2 4 2 7 3 3" xfId="16925" xr:uid="{00000000-0005-0000-0000-0000370B0000}"/>
    <cellStyle name="20% - Accent2 4 2 7 4" xfId="16926" xr:uid="{00000000-0005-0000-0000-0000380B0000}"/>
    <cellStyle name="20% - Accent2 4 2 7 4 2" xfId="16927" xr:uid="{00000000-0005-0000-0000-0000390B0000}"/>
    <cellStyle name="20% - Accent2 4 2 7 5" xfId="16928" xr:uid="{00000000-0005-0000-0000-00003A0B0000}"/>
    <cellStyle name="20% - Accent2 4 2 7 6" xfId="16929" xr:uid="{00000000-0005-0000-0000-00003B0B0000}"/>
    <cellStyle name="20% - Accent2 4 2 8" xfId="16930" xr:uid="{00000000-0005-0000-0000-00003C0B0000}"/>
    <cellStyle name="20% - Accent2 4 2 8 2" xfId="16931" xr:uid="{00000000-0005-0000-0000-00003D0B0000}"/>
    <cellStyle name="20% - Accent2 4 2 8 2 2" xfId="16932" xr:uid="{00000000-0005-0000-0000-00003E0B0000}"/>
    <cellStyle name="20% - Accent2 4 2 8 2 3" xfId="16933" xr:uid="{00000000-0005-0000-0000-00003F0B0000}"/>
    <cellStyle name="20% - Accent2 4 2 8 3" xfId="16934" xr:uid="{00000000-0005-0000-0000-0000400B0000}"/>
    <cellStyle name="20% - Accent2 4 2 8 3 2" xfId="16935" xr:uid="{00000000-0005-0000-0000-0000410B0000}"/>
    <cellStyle name="20% - Accent2 4 2 8 3 3" xfId="16936" xr:uid="{00000000-0005-0000-0000-0000420B0000}"/>
    <cellStyle name="20% - Accent2 4 2 8 4" xfId="16937" xr:uid="{00000000-0005-0000-0000-0000430B0000}"/>
    <cellStyle name="20% - Accent2 4 2 8 4 2" xfId="16938" xr:uid="{00000000-0005-0000-0000-0000440B0000}"/>
    <cellStyle name="20% - Accent2 4 2 8 5" xfId="16939" xr:uid="{00000000-0005-0000-0000-0000450B0000}"/>
    <cellStyle name="20% - Accent2 4 2 8 6" xfId="16940" xr:uid="{00000000-0005-0000-0000-0000460B0000}"/>
    <cellStyle name="20% - Accent2 4 2 9" xfId="16941" xr:uid="{00000000-0005-0000-0000-0000470B0000}"/>
    <cellStyle name="20% - Accent2 4 2 9 2" xfId="16942" xr:uid="{00000000-0005-0000-0000-0000480B0000}"/>
    <cellStyle name="20% - Accent2 4 2 9 2 2" xfId="16943" xr:uid="{00000000-0005-0000-0000-0000490B0000}"/>
    <cellStyle name="20% - Accent2 4 2 9 2 3" xfId="16944" xr:uid="{00000000-0005-0000-0000-00004A0B0000}"/>
    <cellStyle name="20% - Accent2 4 2 9 3" xfId="16945" xr:uid="{00000000-0005-0000-0000-00004B0B0000}"/>
    <cellStyle name="20% - Accent2 4 2 9 3 2" xfId="16946" xr:uid="{00000000-0005-0000-0000-00004C0B0000}"/>
    <cellStyle name="20% - Accent2 4 2 9 4" xfId="16947" xr:uid="{00000000-0005-0000-0000-00004D0B0000}"/>
    <cellStyle name="20% - Accent2 4 2 9 5" xfId="16948" xr:uid="{00000000-0005-0000-0000-00004E0B0000}"/>
    <cellStyle name="20% - Accent2 4 3" xfId="389" xr:uid="{00000000-0005-0000-0000-00004F0B0000}"/>
    <cellStyle name="20% - Accent2 4 3 10" xfId="16949" xr:uid="{00000000-0005-0000-0000-0000500B0000}"/>
    <cellStyle name="20% - Accent2 4 3 10 2" xfId="16950" xr:uid="{00000000-0005-0000-0000-0000510B0000}"/>
    <cellStyle name="20% - Accent2 4 3 10 3" xfId="16951" xr:uid="{00000000-0005-0000-0000-0000520B0000}"/>
    <cellStyle name="20% - Accent2 4 3 11" xfId="16952" xr:uid="{00000000-0005-0000-0000-0000530B0000}"/>
    <cellStyle name="20% - Accent2 4 3 11 2" xfId="16953" xr:uid="{00000000-0005-0000-0000-0000540B0000}"/>
    <cellStyle name="20% - Accent2 4 3 12" xfId="16954" xr:uid="{00000000-0005-0000-0000-0000550B0000}"/>
    <cellStyle name="20% - Accent2 4 3 13" xfId="16955" xr:uid="{00000000-0005-0000-0000-0000560B0000}"/>
    <cellStyle name="20% - Accent2 4 3 14" xfId="16956" xr:uid="{00000000-0005-0000-0000-0000570B0000}"/>
    <cellStyle name="20% - Accent2 4 3 2" xfId="390" xr:uid="{00000000-0005-0000-0000-0000580B0000}"/>
    <cellStyle name="20% - Accent2 4 3 2 10" xfId="16957" xr:uid="{00000000-0005-0000-0000-0000590B0000}"/>
    <cellStyle name="20% - Accent2 4 3 2 10 2" xfId="16958" xr:uid="{00000000-0005-0000-0000-00005A0B0000}"/>
    <cellStyle name="20% - Accent2 4 3 2 11" xfId="16959" xr:uid="{00000000-0005-0000-0000-00005B0B0000}"/>
    <cellStyle name="20% - Accent2 4 3 2 12" xfId="16960" xr:uid="{00000000-0005-0000-0000-00005C0B0000}"/>
    <cellStyle name="20% - Accent2 4 3 2 2" xfId="391" xr:uid="{00000000-0005-0000-0000-00005D0B0000}"/>
    <cellStyle name="20% - Accent2 4 3 2 2 10" xfId="16961" xr:uid="{00000000-0005-0000-0000-00005E0B0000}"/>
    <cellStyle name="20% - Accent2 4 3 2 2 2" xfId="392" xr:uid="{00000000-0005-0000-0000-00005F0B0000}"/>
    <cellStyle name="20% - Accent2 4 3 2 2 2 2" xfId="16962" xr:uid="{00000000-0005-0000-0000-0000600B0000}"/>
    <cellStyle name="20% - Accent2 4 3 2 2 2 2 2" xfId="16963" xr:uid="{00000000-0005-0000-0000-0000610B0000}"/>
    <cellStyle name="20% - Accent2 4 3 2 2 2 2 2 2" xfId="16964" xr:uid="{00000000-0005-0000-0000-0000620B0000}"/>
    <cellStyle name="20% - Accent2 4 3 2 2 2 2 2 3" xfId="16965" xr:uid="{00000000-0005-0000-0000-0000630B0000}"/>
    <cellStyle name="20% - Accent2 4 3 2 2 2 2 3" xfId="16966" xr:uid="{00000000-0005-0000-0000-0000640B0000}"/>
    <cellStyle name="20% - Accent2 4 3 2 2 2 2 3 2" xfId="16967" xr:uid="{00000000-0005-0000-0000-0000650B0000}"/>
    <cellStyle name="20% - Accent2 4 3 2 2 2 2 3 3" xfId="16968" xr:uid="{00000000-0005-0000-0000-0000660B0000}"/>
    <cellStyle name="20% - Accent2 4 3 2 2 2 2 4" xfId="16969" xr:uid="{00000000-0005-0000-0000-0000670B0000}"/>
    <cellStyle name="20% - Accent2 4 3 2 2 2 2 4 2" xfId="16970" xr:uid="{00000000-0005-0000-0000-0000680B0000}"/>
    <cellStyle name="20% - Accent2 4 3 2 2 2 2 5" xfId="16971" xr:uid="{00000000-0005-0000-0000-0000690B0000}"/>
    <cellStyle name="20% - Accent2 4 3 2 2 2 2 6" xfId="16972" xr:uid="{00000000-0005-0000-0000-00006A0B0000}"/>
    <cellStyle name="20% - Accent2 4 3 2 2 2 3" xfId="16973" xr:uid="{00000000-0005-0000-0000-00006B0B0000}"/>
    <cellStyle name="20% - Accent2 4 3 2 2 2 3 2" xfId="16974" xr:uid="{00000000-0005-0000-0000-00006C0B0000}"/>
    <cellStyle name="20% - Accent2 4 3 2 2 2 3 2 2" xfId="16975" xr:uid="{00000000-0005-0000-0000-00006D0B0000}"/>
    <cellStyle name="20% - Accent2 4 3 2 2 2 3 2 3" xfId="16976" xr:uid="{00000000-0005-0000-0000-00006E0B0000}"/>
    <cellStyle name="20% - Accent2 4 3 2 2 2 3 3" xfId="16977" xr:uid="{00000000-0005-0000-0000-00006F0B0000}"/>
    <cellStyle name="20% - Accent2 4 3 2 2 2 3 3 2" xfId="16978" xr:uid="{00000000-0005-0000-0000-0000700B0000}"/>
    <cellStyle name="20% - Accent2 4 3 2 2 2 3 3 3" xfId="16979" xr:uid="{00000000-0005-0000-0000-0000710B0000}"/>
    <cellStyle name="20% - Accent2 4 3 2 2 2 3 4" xfId="16980" xr:uid="{00000000-0005-0000-0000-0000720B0000}"/>
    <cellStyle name="20% - Accent2 4 3 2 2 2 3 4 2" xfId="16981" xr:uid="{00000000-0005-0000-0000-0000730B0000}"/>
    <cellStyle name="20% - Accent2 4 3 2 2 2 3 5" xfId="16982" xr:uid="{00000000-0005-0000-0000-0000740B0000}"/>
    <cellStyle name="20% - Accent2 4 3 2 2 2 3 6" xfId="16983" xr:uid="{00000000-0005-0000-0000-0000750B0000}"/>
    <cellStyle name="20% - Accent2 4 3 2 2 2 4" xfId="16984" xr:uid="{00000000-0005-0000-0000-0000760B0000}"/>
    <cellStyle name="20% - Accent2 4 3 2 2 2 4 2" xfId="16985" xr:uid="{00000000-0005-0000-0000-0000770B0000}"/>
    <cellStyle name="20% - Accent2 4 3 2 2 2 4 2 2" xfId="16986" xr:uid="{00000000-0005-0000-0000-0000780B0000}"/>
    <cellStyle name="20% - Accent2 4 3 2 2 2 4 2 3" xfId="16987" xr:uid="{00000000-0005-0000-0000-0000790B0000}"/>
    <cellStyle name="20% - Accent2 4 3 2 2 2 4 3" xfId="16988" xr:uid="{00000000-0005-0000-0000-00007A0B0000}"/>
    <cellStyle name="20% - Accent2 4 3 2 2 2 4 3 2" xfId="16989" xr:uid="{00000000-0005-0000-0000-00007B0B0000}"/>
    <cellStyle name="20% - Accent2 4 3 2 2 2 4 4" xfId="16990" xr:uid="{00000000-0005-0000-0000-00007C0B0000}"/>
    <cellStyle name="20% - Accent2 4 3 2 2 2 4 5" xfId="16991" xr:uid="{00000000-0005-0000-0000-00007D0B0000}"/>
    <cellStyle name="20% - Accent2 4 3 2 2 2 5" xfId="16992" xr:uid="{00000000-0005-0000-0000-00007E0B0000}"/>
    <cellStyle name="20% - Accent2 4 3 2 2 2 5 2" xfId="16993" xr:uid="{00000000-0005-0000-0000-00007F0B0000}"/>
    <cellStyle name="20% - Accent2 4 3 2 2 2 5 3" xfId="16994" xr:uid="{00000000-0005-0000-0000-0000800B0000}"/>
    <cellStyle name="20% - Accent2 4 3 2 2 2 6" xfId="16995" xr:uid="{00000000-0005-0000-0000-0000810B0000}"/>
    <cellStyle name="20% - Accent2 4 3 2 2 2 6 2" xfId="16996" xr:uid="{00000000-0005-0000-0000-0000820B0000}"/>
    <cellStyle name="20% - Accent2 4 3 2 2 2 6 3" xfId="16997" xr:uid="{00000000-0005-0000-0000-0000830B0000}"/>
    <cellStyle name="20% - Accent2 4 3 2 2 2 7" xfId="16998" xr:uid="{00000000-0005-0000-0000-0000840B0000}"/>
    <cellStyle name="20% - Accent2 4 3 2 2 2 7 2" xfId="16999" xr:uid="{00000000-0005-0000-0000-0000850B0000}"/>
    <cellStyle name="20% - Accent2 4 3 2 2 2 8" xfId="17000" xr:uid="{00000000-0005-0000-0000-0000860B0000}"/>
    <cellStyle name="20% - Accent2 4 3 2 2 2 9" xfId="17001" xr:uid="{00000000-0005-0000-0000-0000870B0000}"/>
    <cellStyle name="20% - Accent2 4 3 2 2 3" xfId="17002" xr:uid="{00000000-0005-0000-0000-0000880B0000}"/>
    <cellStyle name="20% - Accent2 4 3 2 2 3 2" xfId="17003" xr:uid="{00000000-0005-0000-0000-0000890B0000}"/>
    <cellStyle name="20% - Accent2 4 3 2 2 3 2 2" xfId="17004" xr:uid="{00000000-0005-0000-0000-00008A0B0000}"/>
    <cellStyle name="20% - Accent2 4 3 2 2 3 2 3" xfId="17005" xr:uid="{00000000-0005-0000-0000-00008B0B0000}"/>
    <cellStyle name="20% - Accent2 4 3 2 2 3 3" xfId="17006" xr:uid="{00000000-0005-0000-0000-00008C0B0000}"/>
    <cellStyle name="20% - Accent2 4 3 2 2 3 3 2" xfId="17007" xr:uid="{00000000-0005-0000-0000-00008D0B0000}"/>
    <cellStyle name="20% - Accent2 4 3 2 2 3 3 3" xfId="17008" xr:uid="{00000000-0005-0000-0000-00008E0B0000}"/>
    <cellStyle name="20% - Accent2 4 3 2 2 3 4" xfId="17009" xr:uid="{00000000-0005-0000-0000-00008F0B0000}"/>
    <cellStyle name="20% - Accent2 4 3 2 2 3 4 2" xfId="17010" xr:uid="{00000000-0005-0000-0000-0000900B0000}"/>
    <cellStyle name="20% - Accent2 4 3 2 2 3 5" xfId="17011" xr:uid="{00000000-0005-0000-0000-0000910B0000}"/>
    <cellStyle name="20% - Accent2 4 3 2 2 3 6" xfId="17012" xr:uid="{00000000-0005-0000-0000-0000920B0000}"/>
    <cellStyle name="20% - Accent2 4 3 2 2 4" xfId="17013" xr:uid="{00000000-0005-0000-0000-0000930B0000}"/>
    <cellStyle name="20% - Accent2 4 3 2 2 4 2" xfId="17014" xr:uid="{00000000-0005-0000-0000-0000940B0000}"/>
    <cellStyle name="20% - Accent2 4 3 2 2 4 2 2" xfId="17015" xr:uid="{00000000-0005-0000-0000-0000950B0000}"/>
    <cellStyle name="20% - Accent2 4 3 2 2 4 2 3" xfId="17016" xr:uid="{00000000-0005-0000-0000-0000960B0000}"/>
    <cellStyle name="20% - Accent2 4 3 2 2 4 3" xfId="17017" xr:uid="{00000000-0005-0000-0000-0000970B0000}"/>
    <cellStyle name="20% - Accent2 4 3 2 2 4 3 2" xfId="17018" xr:uid="{00000000-0005-0000-0000-0000980B0000}"/>
    <cellStyle name="20% - Accent2 4 3 2 2 4 3 3" xfId="17019" xr:uid="{00000000-0005-0000-0000-0000990B0000}"/>
    <cellStyle name="20% - Accent2 4 3 2 2 4 4" xfId="17020" xr:uid="{00000000-0005-0000-0000-00009A0B0000}"/>
    <cellStyle name="20% - Accent2 4 3 2 2 4 4 2" xfId="17021" xr:uid="{00000000-0005-0000-0000-00009B0B0000}"/>
    <cellStyle name="20% - Accent2 4 3 2 2 4 5" xfId="17022" xr:uid="{00000000-0005-0000-0000-00009C0B0000}"/>
    <cellStyle name="20% - Accent2 4 3 2 2 4 6" xfId="17023" xr:uid="{00000000-0005-0000-0000-00009D0B0000}"/>
    <cellStyle name="20% - Accent2 4 3 2 2 5" xfId="17024" xr:uid="{00000000-0005-0000-0000-00009E0B0000}"/>
    <cellStyle name="20% - Accent2 4 3 2 2 5 2" xfId="17025" xr:uid="{00000000-0005-0000-0000-00009F0B0000}"/>
    <cellStyle name="20% - Accent2 4 3 2 2 5 2 2" xfId="17026" xr:uid="{00000000-0005-0000-0000-0000A00B0000}"/>
    <cellStyle name="20% - Accent2 4 3 2 2 5 2 3" xfId="17027" xr:uid="{00000000-0005-0000-0000-0000A10B0000}"/>
    <cellStyle name="20% - Accent2 4 3 2 2 5 3" xfId="17028" xr:uid="{00000000-0005-0000-0000-0000A20B0000}"/>
    <cellStyle name="20% - Accent2 4 3 2 2 5 3 2" xfId="17029" xr:uid="{00000000-0005-0000-0000-0000A30B0000}"/>
    <cellStyle name="20% - Accent2 4 3 2 2 5 4" xfId="17030" xr:uid="{00000000-0005-0000-0000-0000A40B0000}"/>
    <cellStyle name="20% - Accent2 4 3 2 2 5 5" xfId="17031" xr:uid="{00000000-0005-0000-0000-0000A50B0000}"/>
    <cellStyle name="20% - Accent2 4 3 2 2 6" xfId="17032" xr:uid="{00000000-0005-0000-0000-0000A60B0000}"/>
    <cellStyle name="20% - Accent2 4 3 2 2 6 2" xfId="17033" xr:uid="{00000000-0005-0000-0000-0000A70B0000}"/>
    <cellStyle name="20% - Accent2 4 3 2 2 6 3" xfId="17034" xr:uid="{00000000-0005-0000-0000-0000A80B0000}"/>
    <cellStyle name="20% - Accent2 4 3 2 2 7" xfId="17035" xr:uid="{00000000-0005-0000-0000-0000A90B0000}"/>
    <cellStyle name="20% - Accent2 4 3 2 2 7 2" xfId="17036" xr:uid="{00000000-0005-0000-0000-0000AA0B0000}"/>
    <cellStyle name="20% - Accent2 4 3 2 2 7 3" xfId="17037" xr:uid="{00000000-0005-0000-0000-0000AB0B0000}"/>
    <cellStyle name="20% - Accent2 4 3 2 2 8" xfId="17038" xr:uid="{00000000-0005-0000-0000-0000AC0B0000}"/>
    <cellStyle name="20% - Accent2 4 3 2 2 8 2" xfId="17039" xr:uid="{00000000-0005-0000-0000-0000AD0B0000}"/>
    <cellStyle name="20% - Accent2 4 3 2 2 9" xfId="17040" xr:uid="{00000000-0005-0000-0000-0000AE0B0000}"/>
    <cellStyle name="20% - Accent2 4 3 2 3" xfId="393" xr:uid="{00000000-0005-0000-0000-0000AF0B0000}"/>
    <cellStyle name="20% - Accent2 4 3 2 3 2" xfId="17041" xr:uid="{00000000-0005-0000-0000-0000B00B0000}"/>
    <cellStyle name="20% - Accent2 4 3 2 3 2 2" xfId="17042" xr:uid="{00000000-0005-0000-0000-0000B10B0000}"/>
    <cellStyle name="20% - Accent2 4 3 2 3 2 2 2" xfId="17043" xr:uid="{00000000-0005-0000-0000-0000B20B0000}"/>
    <cellStyle name="20% - Accent2 4 3 2 3 2 2 3" xfId="17044" xr:uid="{00000000-0005-0000-0000-0000B30B0000}"/>
    <cellStyle name="20% - Accent2 4 3 2 3 2 3" xfId="17045" xr:uid="{00000000-0005-0000-0000-0000B40B0000}"/>
    <cellStyle name="20% - Accent2 4 3 2 3 2 3 2" xfId="17046" xr:uid="{00000000-0005-0000-0000-0000B50B0000}"/>
    <cellStyle name="20% - Accent2 4 3 2 3 2 3 3" xfId="17047" xr:uid="{00000000-0005-0000-0000-0000B60B0000}"/>
    <cellStyle name="20% - Accent2 4 3 2 3 2 4" xfId="17048" xr:uid="{00000000-0005-0000-0000-0000B70B0000}"/>
    <cellStyle name="20% - Accent2 4 3 2 3 2 4 2" xfId="17049" xr:uid="{00000000-0005-0000-0000-0000B80B0000}"/>
    <cellStyle name="20% - Accent2 4 3 2 3 2 5" xfId="17050" xr:uid="{00000000-0005-0000-0000-0000B90B0000}"/>
    <cellStyle name="20% - Accent2 4 3 2 3 2 6" xfId="17051" xr:uid="{00000000-0005-0000-0000-0000BA0B0000}"/>
    <cellStyle name="20% - Accent2 4 3 2 3 3" xfId="17052" xr:uid="{00000000-0005-0000-0000-0000BB0B0000}"/>
    <cellStyle name="20% - Accent2 4 3 2 3 3 2" xfId="17053" xr:uid="{00000000-0005-0000-0000-0000BC0B0000}"/>
    <cellStyle name="20% - Accent2 4 3 2 3 3 2 2" xfId="17054" xr:uid="{00000000-0005-0000-0000-0000BD0B0000}"/>
    <cellStyle name="20% - Accent2 4 3 2 3 3 2 3" xfId="17055" xr:uid="{00000000-0005-0000-0000-0000BE0B0000}"/>
    <cellStyle name="20% - Accent2 4 3 2 3 3 3" xfId="17056" xr:uid="{00000000-0005-0000-0000-0000BF0B0000}"/>
    <cellStyle name="20% - Accent2 4 3 2 3 3 3 2" xfId="17057" xr:uid="{00000000-0005-0000-0000-0000C00B0000}"/>
    <cellStyle name="20% - Accent2 4 3 2 3 3 3 3" xfId="17058" xr:uid="{00000000-0005-0000-0000-0000C10B0000}"/>
    <cellStyle name="20% - Accent2 4 3 2 3 3 4" xfId="17059" xr:uid="{00000000-0005-0000-0000-0000C20B0000}"/>
    <cellStyle name="20% - Accent2 4 3 2 3 3 4 2" xfId="17060" xr:uid="{00000000-0005-0000-0000-0000C30B0000}"/>
    <cellStyle name="20% - Accent2 4 3 2 3 3 5" xfId="17061" xr:uid="{00000000-0005-0000-0000-0000C40B0000}"/>
    <cellStyle name="20% - Accent2 4 3 2 3 3 6" xfId="17062" xr:uid="{00000000-0005-0000-0000-0000C50B0000}"/>
    <cellStyle name="20% - Accent2 4 3 2 3 4" xfId="17063" xr:uid="{00000000-0005-0000-0000-0000C60B0000}"/>
    <cellStyle name="20% - Accent2 4 3 2 3 4 2" xfId="17064" xr:uid="{00000000-0005-0000-0000-0000C70B0000}"/>
    <cellStyle name="20% - Accent2 4 3 2 3 4 2 2" xfId="17065" xr:uid="{00000000-0005-0000-0000-0000C80B0000}"/>
    <cellStyle name="20% - Accent2 4 3 2 3 4 2 3" xfId="17066" xr:uid="{00000000-0005-0000-0000-0000C90B0000}"/>
    <cellStyle name="20% - Accent2 4 3 2 3 4 3" xfId="17067" xr:uid="{00000000-0005-0000-0000-0000CA0B0000}"/>
    <cellStyle name="20% - Accent2 4 3 2 3 4 3 2" xfId="17068" xr:uid="{00000000-0005-0000-0000-0000CB0B0000}"/>
    <cellStyle name="20% - Accent2 4 3 2 3 4 4" xfId="17069" xr:uid="{00000000-0005-0000-0000-0000CC0B0000}"/>
    <cellStyle name="20% - Accent2 4 3 2 3 4 5" xfId="17070" xr:uid="{00000000-0005-0000-0000-0000CD0B0000}"/>
    <cellStyle name="20% - Accent2 4 3 2 3 5" xfId="17071" xr:uid="{00000000-0005-0000-0000-0000CE0B0000}"/>
    <cellStyle name="20% - Accent2 4 3 2 3 5 2" xfId="17072" xr:uid="{00000000-0005-0000-0000-0000CF0B0000}"/>
    <cellStyle name="20% - Accent2 4 3 2 3 5 3" xfId="17073" xr:uid="{00000000-0005-0000-0000-0000D00B0000}"/>
    <cellStyle name="20% - Accent2 4 3 2 3 6" xfId="17074" xr:uid="{00000000-0005-0000-0000-0000D10B0000}"/>
    <cellStyle name="20% - Accent2 4 3 2 3 6 2" xfId="17075" xr:uid="{00000000-0005-0000-0000-0000D20B0000}"/>
    <cellStyle name="20% - Accent2 4 3 2 3 6 3" xfId="17076" xr:uid="{00000000-0005-0000-0000-0000D30B0000}"/>
    <cellStyle name="20% - Accent2 4 3 2 3 7" xfId="17077" xr:uid="{00000000-0005-0000-0000-0000D40B0000}"/>
    <cellStyle name="20% - Accent2 4 3 2 3 7 2" xfId="17078" xr:uid="{00000000-0005-0000-0000-0000D50B0000}"/>
    <cellStyle name="20% - Accent2 4 3 2 3 8" xfId="17079" xr:uid="{00000000-0005-0000-0000-0000D60B0000}"/>
    <cellStyle name="20% - Accent2 4 3 2 3 9" xfId="17080" xr:uid="{00000000-0005-0000-0000-0000D70B0000}"/>
    <cellStyle name="20% - Accent2 4 3 2 4" xfId="17081" xr:uid="{00000000-0005-0000-0000-0000D80B0000}"/>
    <cellStyle name="20% - Accent2 4 3 2 4 2" xfId="17082" xr:uid="{00000000-0005-0000-0000-0000D90B0000}"/>
    <cellStyle name="20% - Accent2 4 3 2 4 2 2" xfId="17083" xr:uid="{00000000-0005-0000-0000-0000DA0B0000}"/>
    <cellStyle name="20% - Accent2 4 3 2 4 2 2 2" xfId="17084" xr:uid="{00000000-0005-0000-0000-0000DB0B0000}"/>
    <cellStyle name="20% - Accent2 4 3 2 4 2 2 3" xfId="17085" xr:uid="{00000000-0005-0000-0000-0000DC0B0000}"/>
    <cellStyle name="20% - Accent2 4 3 2 4 2 3" xfId="17086" xr:uid="{00000000-0005-0000-0000-0000DD0B0000}"/>
    <cellStyle name="20% - Accent2 4 3 2 4 2 3 2" xfId="17087" xr:uid="{00000000-0005-0000-0000-0000DE0B0000}"/>
    <cellStyle name="20% - Accent2 4 3 2 4 2 3 3" xfId="17088" xr:uid="{00000000-0005-0000-0000-0000DF0B0000}"/>
    <cellStyle name="20% - Accent2 4 3 2 4 2 4" xfId="17089" xr:uid="{00000000-0005-0000-0000-0000E00B0000}"/>
    <cellStyle name="20% - Accent2 4 3 2 4 2 4 2" xfId="17090" xr:uid="{00000000-0005-0000-0000-0000E10B0000}"/>
    <cellStyle name="20% - Accent2 4 3 2 4 2 5" xfId="17091" xr:uid="{00000000-0005-0000-0000-0000E20B0000}"/>
    <cellStyle name="20% - Accent2 4 3 2 4 2 6" xfId="17092" xr:uid="{00000000-0005-0000-0000-0000E30B0000}"/>
    <cellStyle name="20% - Accent2 4 3 2 4 3" xfId="17093" xr:uid="{00000000-0005-0000-0000-0000E40B0000}"/>
    <cellStyle name="20% - Accent2 4 3 2 4 3 2" xfId="17094" xr:uid="{00000000-0005-0000-0000-0000E50B0000}"/>
    <cellStyle name="20% - Accent2 4 3 2 4 3 2 2" xfId="17095" xr:uid="{00000000-0005-0000-0000-0000E60B0000}"/>
    <cellStyle name="20% - Accent2 4 3 2 4 3 2 3" xfId="17096" xr:uid="{00000000-0005-0000-0000-0000E70B0000}"/>
    <cellStyle name="20% - Accent2 4 3 2 4 3 3" xfId="17097" xr:uid="{00000000-0005-0000-0000-0000E80B0000}"/>
    <cellStyle name="20% - Accent2 4 3 2 4 3 3 2" xfId="17098" xr:uid="{00000000-0005-0000-0000-0000E90B0000}"/>
    <cellStyle name="20% - Accent2 4 3 2 4 3 3 3" xfId="17099" xr:uid="{00000000-0005-0000-0000-0000EA0B0000}"/>
    <cellStyle name="20% - Accent2 4 3 2 4 3 4" xfId="17100" xr:uid="{00000000-0005-0000-0000-0000EB0B0000}"/>
    <cellStyle name="20% - Accent2 4 3 2 4 3 4 2" xfId="17101" xr:uid="{00000000-0005-0000-0000-0000EC0B0000}"/>
    <cellStyle name="20% - Accent2 4 3 2 4 3 5" xfId="17102" xr:uid="{00000000-0005-0000-0000-0000ED0B0000}"/>
    <cellStyle name="20% - Accent2 4 3 2 4 3 6" xfId="17103" xr:uid="{00000000-0005-0000-0000-0000EE0B0000}"/>
    <cellStyle name="20% - Accent2 4 3 2 4 4" xfId="17104" xr:uid="{00000000-0005-0000-0000-0000EF0B0000}"/>
    <cellStyle name="20% - Accent2 4 3 2 4 4 2" xfId="17105" xr:uid="{00000000-0005-0000-0000-0000F00B0000}"/>
    <cellStyle name="20% - Accent2 4 3 2 4 4 2 2" xfId="17106" xr:uid="{00000000-0005-0000-0000-0000F10B0000}"/>
    <cellStyle name="20% - Accent2 4 3 2 4 4 2 3" xfId="17107" xr:uid="{00000000-0005-0000-0000-0000F20B0000}"/>
    <cellStyle name="20% - Accent2 4 3 2 4 4 3" xfId="17108" xr:uid="{00000000-0005-0000-0000-0000F30B0000}"/>
    <cellStyle name="20% - Accent2 4 3 2 4 4 3 2" xfId="17109" xr:uid="{00000000-0005-0000-0000-0000F40B0000}"/>
    <cellStyle name="20% - Accent2 4 3 2 4 4 4" xfId="17110" xr:uid="{00000000-0005-0000-0000-0000F50B0000}"/>
    <cellStyle name="20% - Accent2 4 3 2 4 4 5" xfId="17111" xr:uid="{00000000-0005-0000-0000-0000F60B0000}"/>
    <cellStyle name="20% - Accent2 4 3 2 4 5" xfId="17112" xr:uid="{00000000-0005-0000-0000-0000F70B0000}"/>
    <cellStyle name="20% - Accent2 4 3 2 4 5 2" xfId="17113" xr:uid="{00000000-0005-0000-0000-0000F80B0000}"/>
    <cellStyle name="20% - Accent2 4 3 2 4 5 3" xfId="17114" xr:uid="{00000000-0005-0000-0000-0000F90B0000}"/>
    <cellStyle name="20% - Accent2 4 3 2 4 6" xfId="17115" xr:uid="{00000000-0005-0000-0000-0000FA0B0000}"/>
    <cellStyle name="20% - Accent2 4 3 2 4 6 2" xfId="17116" xr:uid="{00000000-0005-0000-0000-0000FB0B0000}"/>
    <cellStyle name="20% - Accent2 4 3 2 4 6 3" xfId="17117" xr:uid="{00000000-0005-0000-0000-0000FC0B0000}"/>
    <cellStyle name="20% - Accent2 4 3 2 4 7" xfId="17118" xr:uid="{00000000-0005-0000-0000-0000FD0B0000}"/>
    <cellStyle name="20% - Accent2 4 3 2 4 7 2" xfId="17119" xr:uid="{00000000-0005-0000-0000-0000FE0B0000}"/>
    <cellStyle name="20% - Accent2 4 3 2 4 8" xfId="17120" xr:uid="{00000000-0005-0000-0000-0000FF0B0000}"/>
    <cellStyle name="20% - Accent2 4 3 2 4 9" xfId="17121" xr:uid="{00000000-0005-0000-0000-0000000C0000}"/>
    <cellStyle name="20% - Accent2 4 3 2 5" xfId="17122" xr:uid="{00000000-0005-0000-0000-0000010C0000}"/>
    <cellStyle name="20% - Accent2 4 3 2 5 2" xfId="17123" xr:uid="{00000000-0005-0000-0000-0000020C0000}"/>
    <cellStyle name="20% - Accent2 4 3 2 5 2 2" xfId="17124" xr:uid="{00000000-0005-0000-0000-0000030C0000}"/>
    <cellStyle name="20% - Accent2 4 3 2 5 2 3" xfId="17125" xr:uid="{00000000-0005-0000-0000-0000040C0000}"/>
    <cellStyle name="20% - Accent2 4 3 2 5 3" xfId="17126" xr:uid="{00000000-0005-0000-0000-0000050C0000}"/>
    <cellStyle name="20% - Accent2 4 3 2 5 3 2" xfId="17127" xr:uid="{00000000-0005-0000-0000-0000060C0000}"/>
    <cellStyle name="20% - Accent2 4 3 2 5 3 3" xfId="17128" xr:uid="{00000000-0005-0000-0000-0000070C0000}"/>
    <cellStyle name="20% - Accent2 4 3 2 5 4" xfId="17129" xr:uid="{00000000-0005-0000-0000-0000080C0000}"/>
    <cellStyle name="20% - Accent2 4 3 2 5 4 2" xfId="17130" xr:uid="{00000000-0005-0000-0000-0000090C0000}"/>
    <cellStyle name="20% - Accent2 4 3 2 5 5" xfId="17131" xr:uid="{00000000-0005-0000-0000-00000A0C0000}"/>
    <cellStyle name="20% - Accent2 4 3 2 5 6" xfId="17132" xr:uid="{00000000-0005-0000-0000-00000B0C0000}"/>
    <cellStyle name="20% - Accent2 4 3 2 6" xfId="17133" xr:uid="{00000000-0005-0000-0000-00000C0C0000}"/>
    <cellStyle name="20% - Accent2 4 3 2 6 2" xfId="17134" xr:uid="{00000000-0005-0000-0000-00000D0C0000}"/>
    <cellStyle name="20% - Accent2 4 3 2 6 2 2" xfId="17135" xr:uid="{00000000-0005-0000-0000-00000E0C0000}"/>
    <cellStyle name="20% - Accent2 4 3 2 6 2 3" xfId="17136" xr:uid="{00000000-0005-0000-0000-00000F0C0000}"/>
    <cellStyle name="20% - Accent2 4 3 2 6 3" xfId="17137" xr:uid="{00000000-0005-0000-0000-0000100C0000}"/>
    <cellStyle name="20% - Accent2 4 3 2 6 3 2" xfId="17138" xr:uid="{00000000-0005-0000-0000-0000110C0000}"/>
    <cellStyle name="20% - Accent2 4 3 2 6 3 3" xfId="17139" xr:uid="{00000000-0005-0000-0000-0000120C0000}"/>
    <cellStyle name="20% - Accent2 4 3 2 6 4" xfId="17140" xr:uid="{00000000-0005-0000-0000-0000130C0000}"/>
    <cellStyle name="20% - Accent2 4 3 2 6 4 2" xfId="17141" xr:uid="{00000000-0005-0000-0000-0000140C0000}"/>
    <cellStyle name="20% - Accent2 4 3 2 6 5" xfId="17142" xr:uid="{00000000-0005-0000-0000-0000150C0000}"/>
    <cellStyle name="20% - Accent2 4 3 2 6 6" xfId="17143" xr:uid="{00000000-0005-0000-0000-0000160C0000}"/>
    <cellStyle name="20% - Accent2 4 3 2 7" xfId="17144" xr:uid="{00000000-0005-0000-0000-0000170C0000}"/>
    <cellStyle name="20% - Accent2 4 3 2 7 2" xfId="17145" xr:uid="{00000000-0005-0000-0000-0000180C0000}"/>
    <cellStyle name="20% - Accent2 4 3 2 7 2 2" xfId="17146" xr:uid="{00000000-0005-0000-0000-0000190C0000}"/>
    <cellStyle name="20% - Accent2 4 3 2 7 2 3" xfId="17147" xr:uid="{00000000-0005-0000-0000-00001A0C0000}"/>
    <cellStyle name="20% - Accent2 4 3 2 7 3" xfId="17148" xr:uid="{00000000-0005-0000-0000-00001B0C0000}"/>
    <cellStyle name="20% - Accent2 4 3 2 7 3 2" xfId="17149" xr:uid="{00000000-0005-0000-0000-00001C0C0000}"/>
    <cellStyle name="20% - Accent2 4 3 2 7 4" xfId="17150" xr:uid="{00000000-0005-0000-0000-00001D0C0000}"/>
    <cellStyle name="20% - Accent2 4 3 2 7 5" xfId="17151" xr:uid="{00000000-0005-0000-0000-00001E0C0000}"/>
    <cellStyle name="20% - Accent2 4 3 2 8" xfId="17152" xr:uid="{00000000-0005-0000-0000-00001F0C0000}"/>
    <cellStyle name="20% - Accent2 4 3 2 8 2" xfId="17153" xr:uid="{00000000-0005-0000-0000-0000200C0000}"/>
    <cellStyle name="20% - Accent2 4 3 2 8 3" xfId="17154" xr:uid="{00000000-0005-0000-0000-0000210C0000}"/>
    <cellStyle name="20% - Accent2 4 3 2 9" xfId="17155" xr:uid="{00000000-0005-0000-0000-0000220C0000}"/>
    <cellStyle name="20% - Accent2 4 3 2 9 2" xfId="17156" xr:uid="{00000000-0005-0000-0000-0000230C0000}"/>
    <cellStyle name="20% - Accent2 4 3 2 9 3" xfId="17157" xr:uid="{00000000-0005-0000-0000-0000240C0000}"/>
    <cellStyle name="20% - Accent2 4 3 3" xfId="394" xr:uid="{00000000-0005-0000-0000-0000250C0000}"/>
    <cellStyle name="20% - Accent2 4 3 3 10" xfId="17158" xr:uid="{00000000-0005-0000-0000-0000260C0000}"/>
    <cellStyle name="20% - Accent2 4 3 3 2" xfId="395" xr:uid="{00000000-0005-0000-0000-0000270C0000}"/>
    <cellStyle name="20% - Accent2 4 3 3 2 2" xfId="17159" xr:uid="{00000000-0005-0000-0000-0000280C0000}"/>
    <cellStyle name="20% - Accent2 4 3 3 2 2 2" xfId="17160" xr:uid="{00000000-0005-0000-0000-0000290C0000}"/>
    <cellStyle name="20% - Accent2 4 3 3 2 2 2 2" xfId="17161" xr:uid="{00000000-0005-0000-0000-00002A0C0000}"/>
    <cellStyle name="20% - Accent2 4 3 3 2 2 2 3" xfId="17162" xr:uid="{00000000-0005-0000-0000-00002B0C0000}"/>
    <cellStyle name="20% - Accent2 4 3 3 2 2 3" xfId="17163" xr:uid="{00000000-0005-0000-0000-00002C0C0000}"/>
    <cellStyle name="20% - Accent2 4 3 3 2 2 3 2" xfId="17164" xr:uid="{00000000-0005-0000-0000-00002D0C0000}"/>
    <cellStyle name="20% - Accent2 4 3 3 2 2 3 3" xfId="17165" xr:uid="{00000000-0005-0000-0000-00002E0C0000}"/>
    <cellStyle name="20% - Accent2 4 3 3 2 2 4" xfId="17166" xr:uid="{00000000-0005-0000-0000-00002F0C0000}"/>
    <cellStyle name="20% - Accent2 4 3 3 2 2 4 2" xfId="17167" xr:uid="{00000000-0005-0000-0000-0000300C0000}"/>
    <cellStyle name="20% - Accent2 4 3 3 2 2 5" xfId="17168" xr:uid="{00000000-0005-0000-0000-0000310C0000}"/>
    <cellStyle name="20% - Accent2 4 3 3 2 2 6" xfId="17169" xr:uid="{00000000-0005-0000-0000-0000320C0000}"/>
    <cellStyle name="20% - Accent2 4 3 3 2 3" xfId="17170" xr:uid="{00000000-0005-0000-0000-0000330C0000}"/>
    <cellStyle name="20% - Accent2 4 3 3 2 3 2" xfId="17171" xr:uid="{00000000-0005-0000-0000-0000340C0000}"/>
    <cellStyle name="20% - Accent2 4 3 3 2 3 2 2" xfId="17172" xr:uid="{00000000-0005-0000-0000-0000350C0000}"/>
    <cellStyle name="20% - Accent2 4 3 3 2 3 2 3" xfId="17173" xr:uid="{00000000-0005-0000-0000-0000360C0000}"/>
    <cellStyle name="20% - Accent2 4 3 3 2 3 3" xfId="17174" xr:uid="{00000000-0005-0000-0000-0000370C0000}"/>
    <cellStyle name="20% - Accent2 4 3 3 2 3 3 2" xfId="17175" xr:uid="{00000000-0005-0000-0000-0000380C0000}"/>
    <cellStyle name="20% - Accent2 4 3 3 2 3 3 3" xfId="17176" xr:uid="{00000000-0005-0000-0000-0000390C0000}"/>
    <cellStyle name="20% - Accent2 4 3 3 2 3 4" xfId="17177" xr:uid="{00000000-0005-0000-0000-00003A0C0000}"/>
    <cellStyle name="20% - Accent2 4 3 3 2 3 4 2" xfId="17178" xr:uid="{00000000-0005-0000-0000-00003B0C0000}"/>
    <cellStyle name="20% - Accent2 4 3 3 2 3 5" xfId="17179" xr:uid="{00000000-0005-0000-0000-00003C0C0000}"/>
    <cellStyle name="20% - Accent2 4 3 3 2 3 6" xfId="17180" xr:uid="{00000000-0005-0000-0000-00003D0C0000}"/>
    <cellStyle name="20% - Accent2 4 3 3 2 4" xfId="17181" xr:uid="{00000000-0005-0000-0000-00003E0C0000}"/>
    <cellStyle name="20% - Accent2 4 3 3 2 4 2" xfId="17182" xr:uid="{00000000-0005-0000-0000-00003F0C0000}"/>
    <cellStyle name="20% - Accent2 4 3 3 2 4 2 2" xfId="17183" xr:uid="{00000000-0005-0000-0000-0000400C0000}"/>
    <cellStyle name="20% - Accent2 4 3 3 2 4 2 3" xfId="17184" xr:uid="{00000000-0005-0000-0000-0000410C0000}"/>
    <cellStyle name="20% - Accent2 4 3 3 2 4 3" xfId="17185" xr:uid="{00000000-0005-0000-0000-0000420C0000}"/>
    <cellStyle name="20% - Accent2 4 3 3 2 4 3 2" xfId="17186" xr:uid="{00000000-0005-0000-0000-0000430C0000}"/>
    <cellStyle name="20% - Accent2 4 3 3 2 4 4" xfId="17187" xr:uid="{00000000-0005-0000-0000-0000440C0000}"/>
    <cellStyle name="20% - Accent2 4 3 3 2 4 5" xfId="17188" xr:uid="{00000000-0005-0000-0000-0000450C0000}"/>
    <cellStyle name="20% - Accent2 4 3 3 2 5" xfId="17189" xr:uid="{00000000-0005-0000-0000-0000460C0000}"/>
    <cellStyle name="20% - Accent2 4 3 3 2 5 2" xfId="17190" xr:uid="{00000000-0005-0000-0000-0000470C0000}"/>
    <cellStyle name="20% - Accent2 4 3 3 2 5 3" xfId="17191" xr:uid="{00000000-0005-0000-0000-0000480C0000}"/>
    <cellStyle name="20% - Accent2 4 3 3 2 6" xfId="17192" xr:uid="{00000000-0005-0000-0000-0000490C0000}"/>
    <cellStyle name="20% - Accent2 4 3 3 2 6 2" xfId="17193" xr:uid="{00000000-0005-0000-0000-00004A0C0000}"/>
    <cellStyle name="20% - Accent2 4 3 3 2 6 3" xfId="17194" xr:uid="{00000000-0005-0000-0000-00004B0C0000}"/>
    <cellStyle name="20% - Accent2 4 3 3 2 7" xfId="17195" xr:uid="{00000000-0005-0000-0000-00004C0C0000}"/>
    <cellStyle name="20% - Accent2 4 3 3 2 7 2" xfId="17196" xr:uid="{00000000-0005-0000-0000-00004D0C0000}"/>
    <cellStyle name="20% - Accent2 4 3 3 2 8" xfId="17197" xr:uid="{00000000-0005-0000-0000-00004E0C0000}"/>
    <cellStyle name="20% - Accent2 4 3 3 2 9" xfId="17198" xr:uid="{00000000-0005-0000-0000-00004F0C0000}"/>
    <cellStyle name="20% - Accent2 4 3 3 3" xfId="17199" xr:uid="{00000000-0005-0000-0000-0000500C0000}"/>
    <cellStyle name="20% - Accent2 4 3 3 3 2" xfId="17200" xr:uid="{00000000-0005-0000-0000-0000510C0000}"/>
    <cellStyle name="20% - Accent2 4 3 3 3 2 2" xfId="17201" xr:uid="{00000000-0005-0000-0000-0000520C0000}"/>
    <cellStyle name="20% - Accent2 4 3 3 3 2 3" xfId="17202" xr:uid="{00000000-0005-0000-0000-0000530C0000}"/>
    <cellStyle name="20% - Accent2 4 3 3 3 3" xfId="17203" xr:uid="{00000000-0005-0000-0000-0000540C0000}"/>
    <cellStyle name="20% - Accent2 4 3 3 3 3 2" xfId="17204" xr:uid="{00000000-0005-0000-0000-0000550C0000}"/>
    <cellStyle name="20% - Accent2 4 3 3 3 3 3" xfId="17205" xr:uid="{00000000-0005-0000-0000-0000560C0000}"/>
    <cellStyle name="20% - Accent2 4 3 3 3 4" xfId="17206" xr:uid="{00000000-0005-0000-0000-0000570C0000}"/>
    <cellStyle name="20% - Accent2 4 3 3 3 4 2" xfId="17207" xr:uid="{00000000-0005-0000-0000-0000580C0000}"/>
    <cellStyle name="20% - Accent2 4 3 3 3 5" xfId="17208" xr:uid="{00000000-0005-0000-0000-0000590C0000}"/>
    <cellStyle name="20% - Accent2 4 3 3 3 6" xfId="17209" xr:uid="{00000000-0005-0000-0000-00005A0C0000}"/>
    <cellStyle name="20% - Accent2 4 3 3 4" xfId="17210" xr:uid="{00000000-0005-0000-0000-00005B0C0000}"/>
    <cellStyle name="20% - Accent2 4 3 3 4 2" xfId="17211" xr:uid="{00000000-0005-0000-0000-00005C0C0000}"/>
    <cellStyle name="20% - Accent2 4 3 3 4 2 2" xfId="17212" xr:uid="{00000000-0005-0000-0000-00005D0C0000}"/>
    <cellStyle name="20% - Accent2 4 3 3 4 2 3" xfId="17213" xr:uid="{00000000-0005-0000-0000-00005E0C0000}"/>
    <cellStyle name="20% - Accent2 4 3 3 4 3" xfId="17214" xr:uid="{00000000-0005-0000-0000-00005F0C0000}"/>
    <cellStyle name="20% - Accent2 4 3 3 4 3 2" xfId="17215" xr:uid="{00000000-0005-0000-0000-0000600C0000}"/>
    <cellStyle name="20% - Accent2 4 3 3 4 3 3" xfId="17216" xr:uid="{00000000-0005-0000-0000-0000610C0000}"/>
    <cellStyle name="20% - Accent2 4 3 3 4 4" xfId="17217" xr:uid="{00000000-0005-0000-0000-0000620C0000}"/>
    <cellStyle name="20% - Accent2 4 3 3 4 4 2" xfId="17218" xr:uid="{00000000-0005-0000-0000-0000630C0000}"/>
    <cellStyle name="20% - Accent2 4 3 3 4 5" xfId="17219" xr:uid="{00000000-0005-0000-0000-0000640C0000}"/>
    <cellStyle name="20% - Accent2 4 3 3 4 6" xfId="17220" xr:uid="{00000000-0005-0000-0000-0000650C0000}"/>
    <cellStyle name="20% - Accent2 4 3 3 5" xfId="17221" xr:uid="{00000000-0005-0000-0000-0000660C0000}"/>
    <cellStyle name="20% - Accent2 4 3 3 5 2" xfId="17222" xr:uid="{00000000-0005-0000-0000-0000670C0000}"/>
    <cellStyle name="20% - Accent2 4 3 3 5 2 2" xfId="17223" xr:uid="{00000000-0005-0000-0000-0000680C0000}"/>
    <cellStyle name="20% - Accent2 4 3 3 5 2 3" xfId="17224" xr:uid="{00000000-0005-0000-0000-0000690C0000}"/>
    <cellStyle name="20% - Accent2 4 3 3 5 3" xfId="17225" xr:uid="{00000000-0005-0000-0000-00006A0C0000}"/>
    <cellStyle name="20% - Accent2 4 3 3 5 3 2" xfId="17226" xr:uid="{00000000-0005-0000-0000-00006B0C0000}"/>
    <cellStyle name="20% - Accent2 4 3 3 5 4" xfId="17227" xr:uid="{00000000-0005-0000-0000-00006C0C0000}"/>
    <cellStyle name="20% - Accent2 4 3 3 5 5" xfId="17228" xr:uid="{00000000-0005-0000-0000-00006D0C0000}"/>
    <cellStyle name="20% - Accent2 4 3 3 6" xfId="17229" xr:uid="{00000000-0005-0000-0000-00006E0C0000}"/>
    <cellStyle name="20% - Accent2 4 3 3 6 2" xfId="17230" xr:uid="{00000000-0005-0000-0000-00006F0C0000}"/>
    <cellStyle name="20% - Accent2 4 3 3 6 3" xfId="17231" xr:uid="{00000000-0005-0000-0000-0000700C0000}"/>
    <cellStyle name="20% - Accent2 4 3 3 7" xfId="17232" xr:uid="{00000000-0005-0000-0000-0000710C0000}"/>
    <cellStyle name="20% - Accent2 4 3 3 7 2" xfId="17233" xr:uid="{00000000-0005-0000-0000-0000720C0000}"/>
    <cellStyle name="20% - Accent2 4 3 3 7 3" xfId="17234" xr:uid="{00000000-0005-0000-0000-0000730C0000}"/>
    <cellStyle name="20% - Accent2 4 3 3 8" xfId="17235" xr:uid="{00000000-0005-0000-0000-0000740C0000}"/>
    <cellStyle name="20% - Accent2 4 3 3 8 2" xfId="17236" xr:uid="{00000000-0005-0000-0000-0000750C0000}"/>
    <cellStyle name="20% - Accent2 4 3 3 9" xfId="17237" xr:uid="{00000000-0005-0000-0000-0000760C0000}"/>
    <cellStyle name="20% - Accent2 4 3 4" xfId="396" xr:uid="{00000000-0005-0000-0000-0000770C0000}"/>
    <cellStyle name="20% - Accent2 4 3 4 2" xfId="17238" xr:uid="{00000000-0005-0000-0000-0000780C0000}"/>
    <cellStyle name="20% - Accent2 4 3 4 2 2" xfId="17239" xr:uid="{00000000-0005-0000-0000-0000790C0000}"/>
    <cellStyle name="20% - Accent2 4 3 4 2 2 2" xfId="17240" xr:uid="{00000000-0005-0000-0000-00007A0C0000}"/>
    <cellStyle name="20% - Accent2 4 3 4 2 2 3" xfId="17241" xr:uid="{00000000-0005-0000-0000-00007B0C0000}"/>
    <cellStyle name="20% - Accent2 4 3 4 2 3" xfId="17242" xr:uid="{00000000-0005-0000-0000-00007C0C0000}"/>
    <cellStyle name="20% - Accent2 4 3 4 2 3 2" xfId="17243" xr:uid="{00000000-0005-0000-0000-00007D0C0000}"/>
    <cellStyle name="20% - Accent2 4 3 4 2 3 3" xfId="17244" xr:uid="{00000000-0005-0000-0000-00007E0C0000}"/>
    <cellStyle name="20% - Accent2 4 3 4 2 4" xfId="17245" xr:uid="{00000000-0005-0000-0000-00007F0C0000}"/>
    <cellStyle name="20% - Accent2 4 3 4 2 4 2" xfId="17246" xr:uid="{00000000-0005-0000-0000-0000800C0000}"/>
    <cellStyle name="20% - Accent2 4 3 4 2 5" xfId="17247" xr:uid="{00000000-0005-0000-0000-0000810C0000}"/>
    <cellStyle name="20% - Accent2 4 3 4 2 6" xfId="17248" xr:uid="{00000000-0005-0000-0000-0000820C0000}"/>
    <cellStyle name="20% - Accent2 4 3 4 3" xfId="17249" xr:uid="{00000000-0005-0000-0000-0000830C0000}"/>
    <cellStyle name="20% - Accent2 4 3 4 3 2" xfId="17250" xr:uid="{00000000-0005-0000-0000-0000840C0000}"/>
    <cellStyle name="20% - Accent2 4 3 4 3 2 2" xfId="17251" xr:uid="{00000000-0005-0000-0000-0000850C0000}"/>
    <cellStyle name="20% - Accent2 4 3 4 3 2 3" xfId="17252" xr:uid="{00000000-0005-0000-0000-0000860C0000}"/>
    <cellStyle name="20% - Accent2 4 3 4 3 3" xfId="17253" xr:uid="{00000000-0005-0000-0000-0000870C0000}"/>
    <cellStyle name="20% - Accent2 4 3 4 3 3 2" xfId="17254" xr:uid="{00000000-0005-0000-0000-0000880C0000}"/>
    <cellStyle name="20% - Accent2 4 3 4 3 3 3" xfId="17255" xr:uid="{00000000-0005-0000-0000-0000890C0000}"/>
    <cellStyle name="20% - Accent2 4 3 4 3 4" xfId="17256" xr:uid="{00000000-0005-0000-0000-00008A0C0000}"/>
    <cellStyle name="20% - Accent2 4 3 4 3 4 2" xfId="17257" xr:uid="{00000000-0005-0000-0000-00008B0C0000}"/>
    <cellStyle name="20% - Accent2 4 3 4 3 5" xfId="17258" xr:uid="{00000000-0005-0000-0000-00008C0C0000}"/>
    <cellStyle name="20% - Accent2 4 3 4 3 6" xfId="17259" xr:uid="{00000000-0005-0000-0000-00008D0C0000}"/>
    <cellStyle name="20% - Accent2 4 3 4 4" xfId="17260" xr:uid="{00000000-0005-0000-0000-00008E0C0000}"/>
    <cellStyle name="20% - Accent2 4 3 4 4 2" xfId="17261" xr:uid="{00000000-0005-0000-0000-00008F0C0000}"/>
    <cellStyle name="20% - Accent2 4 3 4 4 2 2" xfId="17262" xr:uid="{00000000-0005-0000-0000-0000900C0000}"/>
    <cellStyle name="20% - Accent2 4 3 4 4 2 3" xfId="17263" xr:uid="{00000000-0005-0000-0000-0000910C0000}"/>
    <cellStyle name="20% - Accent2 4 3 4 4 3" xfId="17264" xr:uid="{00000000-0005-0000-0000-0000920C0000}"/>
    <cellStyle name="20% - Accent2 4 3 4 4 3 2" xfId="17265" xr:uid="{00000000-0005-0000-0000-0000930C0000}"/>
    <cellStyle name="20% - Accent2 4 3 4 4 4" xfId="17266" xr:uid="{00000000-0005-0000-0000-0000940C0000}"/>
    <cellStyle name="20% - Accent2 4 3 4 4 5" xfId="17267" xr:uid="{00000000-0005-0000-0000-0000950C0000}"/>
    <cellStyle name="20% - Accent2 4 3 4 5" xfId="17268" xr:uid="{00000000-0005-0000-0000-0000960C0000}"/>
    <cellStyle name="20% - Accent2 4 3 4 5 2" xfId="17269" xr:uid="{00000000-0005-0000-0000-0000970C0000}"/>
    <cellStyle name="20% - Accent2 4 3 4 5 3" xfId="17270" xr:uid="{00000000-0005-0000-0000-0000980C0000}"/>
    <cellStyle name="20% - Accent2 4 3 4 6" xfId="17271" xr:uid="{00000000-0005-0000-0000-0000990C0000}"/>
    <cellStyle name="20% - Accent2 4 3 4 6 2" xfId="17272" xr:uid="{00000000-0005-0000-0000-00009A0C0000}"/>
    <cellStyle name="20% - Accent2 4 3 4 6 3" xfId="17273" xr:uid="{00000000-0005-0000-0000-00009B0C0000}"/>
    <cellStyle name="20% - Accent2 4 3 4 7" xfId="17274" xr:uid="{00000000-0005-0000-0000-00009C0C0000}"/>
    <cellStyle name="20% - Accent2 4 3 4 7 2" xfId="17275" xr:uid="{00000000-0005-0000-0000-00009D0C0000}"/>
    <cellStyle name="20% - Accent2 4 3 4 8" xfId="17276" xr:uid="{00000000-0005-0000-0000-00009E0C0000}"/>
    <cellStyle name="20% - Accent2 4 3 4 9" xfId="17277" xr:uid="{00000000-0005-0000-0000-00009F0C0000}"/>
    <cellStyle name="20% - Accent2 4 3 5" xfId="8706" xr:uid="{00000000-0005-0000-0000-0000A00C0000}"/>
    <cellStyle name="20% - Accent2 4 3 5 2" xfId="17278" xr:uid="{00000000-0005-0000-0000-0000A10C0000}"/>
    <cellStyle name="20% - Accent2 4 3 5 2 2" xfId="17279" xr:uid="{00000000-0005-0000-0000-0000A20C0000}"/>
    <cellStyle name="20% - Accent2 4 3 5 2 2 2" xfId="17280" xr:uid="{00000000-0005-0000-0000-0000A30C0000}"/>
    <cellStyle name="20% - Accent2 4 3 5 2 2 3" xfId="17281" xr:uid="{00000000-0005-0000-0000-0000A40C0000}"/>
    <cellStyle name="20% - Accent2 4 3 5 2 3" xfId="17282" xr:uid="{00000000-0005-0000-0000-0000A50C0000}"/>
    <cellStyle name="20% - Accent2 4 3 5 2 3 2" xfId="17283" xr:uid="{00000000-0005-0000-0000-0000A60C0000}"/>
    <cellStyle name="20% - Accent2 4 3 5 2 3 3" xfId="17284" xr:uid="{00000000-0005-0000-0000-0000A70C0000}"/>
    <cellStyle name="20% - Accent2 4 3 5 2 4" xfId="17285" xr:uid="{00000000-0005-0000-0000-0000A80C0000}"/>
    <cellStyle name="20% - Accent2 4 3 5 2 4 2" xfId="17286" xr:uid="{00000000-0005-0000-0000-0000A90C0000}"/>
    <cellStyle name="20% - Accent2 4 3 5 2 5" xfId="17287" xr:uid="{00000000-0005-0000-0000-0000AA0C0000}"/>
    <cellStyle name="20% - Accent2 4 3 5 2 6" xfId="17288" xr:uid="{00000000-0005-0000-0000-0000AB0C0000}"/>
    <cellStyle name="20% - Accent2 4 3 5 3" xfId="17289" xr:uid="{00000000-0005-0000-0000-0000AC0C0000}"/>
    <cellStyle name="20% - Accent2 4 3 5 3 2" xfId="17290" xr:uid="{00000000-0005-0000-0000-0000AD0C0000}"/>
    <cellStyle name="20% - Accent2 4 3 5 3 2 2" xfId="17291" xr:uid="{00000000-0005-0000-0000-0000AE0C0000}"/>
    <cellStyle name="20% - Accent2 4 3 5 3 2 3" xfId="17292" xr:uid="{00000000-0005-0000-0000-0000AF0C0000}"/>
    <cellStyle name="20% - Accent2 4 3 5 3 3" xfId="17293" xr:uid="{00000000-0005-0000-0000-0000B00C0000}"/>
    <cellStyle name="20% - Accent2 4 3 5 3 3 2" xfId="17294" xr:uid="{00000000-0005-0000-0000-0000B10C0000}"/>
    <cellStyle name="20% - Accent2 4 3 5 3 3 3" xfId="17295" xr:uid="{00000000-0005-0000-0000-0000B20C0000}"/>
    <cellStyle name="20% - Accent2 4 3 5 3 4" xfId="17296" xr:uid="{00000000-0005-0000-0000-0000B30C0000}"/>
    <cellStyle name="20% - Accent2 4 3 5 3 4 2" xfId="17297" xr:uid="{00000000-0005-0000-0000-0000B40C0000}"/>
    <cellStyle name="20% - Accent2 4 3 5 3 5" xfId="17298" xr:uid="{00000000-0005-0000-0000-0000B50C0000}"/>
    <cellStyle name="20% - Accent2 4 3 5 3 6" xfId="17299" xr:uid="{00000000-0005-0000-0000-0000B60C0000}"/>
    <cellStyle name="20% - Accent2 4 3 5 4" xfId="17300" xr:uid="{00000000-0005-0000-0000-0000B70C0000}"/>
    <cellStyle name="20% - Accent2 4 3 5 4 2" xfId="17301" xr:uid="{00000000-0005-0000-0000-0000B80C0000}"/>
    <cellStyle name="20% - Accent2 4 3 5 4 2 2" xfId="17302" xr:uid="{00000000-0005-0000-0000-0000B90C0000}"/>
    <cellStyle name="20% - Accent2 4 3 5 4 2 3" xfId="17303" xr:uid="{00000000-0005-0000-0000-0000BA0C0000}"/>
    <cellStyle name="20% - Accent2 4 3 5 4 3" xfId="17304" xr:uid="{00000000-0005-0000-0000-0000BB0C0000}"/>
    <cellStyle name="20% - Accent2 4 3 5 4 3 2" xfId="17305" xr:uid="{00000000-0005-0000-0000-0000BC0C0000}"/>
    <cellStyle name="20% - Accent2 4 3 5 4 4" xfId="17306" xr:uid="{00000000-0005-0000-0000-0000BD0C0000}"/>
    <cellStyle name="20% - Accent2 4 3 5 4 5" xfId="17307" xr:uid="{00000000-0005-0000-0000-0000BE0C0000}"/>
    <cellStyle name="20% - Accent2 4 3 5 5" xfId="17308" xr:uid="{00000000-0005-0000-0000-0000BF0C0000}"/>
    <cellStyle name="20% - Accent2 4 3 5 5 2" xfId="17309" xr:uid="{00000000-0005-0000-0000-0000C00C0000}"/>
    <cellStyle name="20% - Accent2 4 3 5 5 3" xfId="17310" xr:uid="{00000000-0005-0000-0000-0000C10C0000}"/>
    <cellStyle name="20% - Accent2 4 3 5 6" xfId="17311" xr:uid="{00000000-0005-0000-0000-0000C20C0000}"/>
    <cellStyle name="20% - Accent2 4 3 5 6 2" xfId="17312" xr:uid="{00000000-0005-0000-0000-0000C30C0000}"/>
    <cellStyle name="20% - Accent2 4 3 5 6 3" xfId="17313" xr:uid="{00000000-0005-0000-0000-0000C40C0000}"/>
    <cellStyle name="20% - Accent2 4 3 5 7" xfId="17314" xr:uid="{00000000-0005-0000-0000-0000C50C0000}"/>
    <cellStyle name="20% - Accent2 4 3 5 7 2" xfId="17315" xr:uid="{00000000-0005-0000-0000-0000C60C0000}"/>
    <cellStyle name="20% - Accent2 4 3 5 8" xfId="17316" xr:uid="{00000000-0005-0000-0000-0000C70C0000}"/>
    <cellStyle name="20% - Accent2 4 3 5 9" xfId="17317" xr:uid="{00000000-0005-0000-0000-0000C80C0000}"/>
    <cellStyle name="20% - Accent2 4 3 6" xfId="17318" xr:uid="{00000000-0005-0000-0000-0000C90C0000}"/>
    <cellStyle name="20% - Accent2 4 3 6 2" xfId="17319" xr:uid="{00000000-0005-0000-0000-0000CA0C0000}"/>
    <cellStyle name="20% - Accent2 4 3 6 2 2" xfId="17320" xr:uid="{00000000-0005-0000-0000-0000CB0C0000}"/>
    <cellStyle name="20% - Accent2 4 3 6 2 3" xfId="17321" xr:uid="{00000000-0005-0000-0000-0000CC0C0000}"/>
    <cellStyle name="20% - Accent2 4 3 6 3" xfId="17322" xr:uid="{00000000-0005-0000-0000-0000CD0C0000}"/>
    <cellStyle name="20% - Accent2 4 3 6 3 2" xfId="17323" xr:uid="{00000000-0005-0000-0000-0000CE0C0000}"/>
    <cellStyle name="20% - Accent2 4 3 6 3 3" xfId="17324" xr:uid="{00000000-0005-0000-0000-0000CF0C0000}"/>
    <cellStyle name="20% - Accent2 4 3 6 4" xfId="17325" xr:uid="{00000000-0005-0000-0000-0000D00C0000}"/>
    <cellStyle name="20% - Accent2 4 3 6 4 2" xfId="17326" xr:uid="{00000000-0005-0000-0000-0000D10C0000}"/>
    <cellStyle name="20% - Accent2 4 3 6 5" xfId="17327" xr:uid="{00000000-0005-0000-0000-0000D20C0000}"/>
    <cellStyle name="20% - Accent2 4 3 6 6" xfId="17328" xr:uid="{00000000-0005-0000-0000-0000D30C0000}"/>
    <cellStyle name="20% - Accent2 4 3 7" xfId="17329" xr:uid="{00000000-0005-0000-0000-0000D40C0000}"/>
    <cellStyle name="20% - Accent2 4 3 7 2" xfId="17330" xr:uid="{00000000-0005-0000-0000-0000D50C0000}"/>
    <cellStyle name="20% - Accent2 4 3 7 2 2" xfId="17331" xr:uid="{00000000-0005-0000-0000-0000D60C0000}"/>
    <cellStyle name="20% - Accent2 4 3 7 2 3" xfId="17332" xr:uid="{00000000-0005-0000-0000-0000D70C0000}"/>
    <cellStyle name="20% - Accent2 4 3 7 3" xfId="17333" xr:uid="{00000000-0005-0000-0000-0000D80C0000}"/>
    <cellStyle name="20% - Accent2 4 3 7 3 2" xfId="17334" xr:uid="{00000000-0005-0000-0000-0000D90C0000}"/>
    <cellStyle name="20% - Accent2 4 3 7 3 3" xfId="17335" xr:uid="{00000000-0005-0000-0000-0000DA0C0000}"/>
    <cellStyle name="20% - Accent2 4 3 7 4" xfId="17336" xr:uid="{00000000-0005-0000-0000-0000DB0C0000}"/>
    <cellStyle name="20% - Accent2 4 3 7 4 2" xfId="17337" xr:uid="{00000000-0005-0000-0000-0000DC0C0000}"/>
    <cellStyle name="20% - Accent2 4 3 7 5" xfId="17338" xr:uid="{00000000-0005-0000-0000-0000DD0C0000}"/>
    <cellStyle name="20% - Accent2 4 3 7 6" xfId="17339" xr:uid="{00000000-0005-0000-0000-0000DE0C0000}"/>
    <cellStyle name="20% - Accent2 4 3 8" xfId="17340" xr:uid="{00000000-0005-0000-0000-0000DF0C0000}"/>
    <cellStyle name="20% - Accent2 4 3 8 2" xfId="17341" xr:uid="{00000000-0005-0000-0000-0000E00C0000}"/>
    <cellStyle name="20% - Accent2 4 3 8 2 2" xfId="17342" xr:uid="{00000000-0005-0000-0000-0000E10C0000}"/>
    <cellStyle name="20% - Accent2 4 3 8 2 3" xfId="17343" xr:uid="{00000000-0005-0000-0000-0000E20C0000}"/>
    <cellStyle name="20% - Accent2 4 3 8 3" xfId="17344" xr:uid="{00000000-0005-0000-0000-0000E30C0000}"/>
    <cellStyle name="20% - Accent2 4 3 8 3 2" xfId="17345" xr:uid="{00000000-0005-0000-0000-0000E40C0000}"/>
    <cellStyle name="20% - Accent2 4 3 8 4" xfId="17346" xr:uid="{00000000-0005-0000-0000-0000E50C0000}"/>
    <cellStyle name="20% - Accent2 4 3 8 5" xfId="17347" xr:uid="{00000000-0005-0000-0000-0000E60C0000}"/>
    <cellStyle name="20% - Accent2 4 3 9" xfId="17348" xr:uid="{00000000-0005-0000-0000-0000E70C0000}"/>
    <cellStyle name="20% - Accent2 4 3 9 2" xfId="17349" xr:uid="{00000000-0005-0000-0000-0000E80C0000}"/>
    <cellStyle name="20% - Accent2 4 3 9 3" xfId="17350" xr:uid="{00000000-0005-0000-0000-0000E90C0000}"/>
    <cellStyle name="20% - Accent2 4 4" xfId="397" xr:uid="{00000000-0005-0000-0000-0000EA0C0000}"/>
    <cellStyle name="20% - Accent2 4 4 10" xfId="17351" xr:uid="{00000000-0005-0000-0000-0000EB0C0000}"/>
    <cellStyle name="20% - Accent2 4 4 10 2" xfId="17352" xr:uid="{00000000-0005-0000-0000-0000EC0C0000}"/>
    <cellStyle name="20% - Accent2 4 4 11" xfId="17353" xr:uid="{00000000-0005-0000-0000-0000ED0C0000}"/>
    <cellStyle name="20% - Accent2 4 4 12" xfId="17354" xr:uid="{00000000-0005-0000-0000-0000EE0C0000}"/>
    <cellStyle name="20% - Accent2 4 4 2" xfId="398" xr:uid="{00000000-0005-0000-0000-0000EF0C0000}"/>
    <cellStyle name="20% - Accent2 4 4 2 10" xfId="17355" xr:uid="{00000000-0005-0000-0000-0000F00C0000}"/>
    <cellStyle name="20% - Accent2 4 4 2 2" xfId="399" xr:uid="{00000000-0005-0000-0000-0000F10C0000}"/>
    <cellStyle name="20% - Accent2 4 4 2 2 2" xfId="17356" xr:uid="{00000000-0005-0000-0000-0000F20C0000}"/>
    <cellStyle name="20% - Accent2 4 4 2 2 2 2" xfId="17357" xr:uid="{00000000-0005-0000-0000-0000F30C0000}"/>
    <cellStyle name="20% - Accent2 4 4 2 2 2 2 2" xfId="17358" xr:uid="{00000000-0005-0000-0000-0000F40C0000}"/>
    <cellStyle name="20% - Accent2 4 4 2 2 2 2 3" xfId="17359" xr:uid="{00000000-0005-0000-0000-0000F50C0000}"/>
    <cellStyle name="20% - Accent2 4 4 2 2 2 3" xfId="17360" xr:uid="{00000000-0005-0000-0000-0000F60C0000}"/>
    <cellStyle name="20% - Accent2 4 4 2 2 2 3 2" xfId="17361" xr:uid="{00000000-0005-0000-0000-0000F70C0000}"/>
    <cellStyle name="20% - Accent2 4 4 2 2 2 3 3" xfId="17362" xr:uid="{00000000-0005-0000-0000-0000F80C0000}"/>
    <cellStyle name="20% - Accent2 4 4 2 2 2 4" xfId="17363" xr:uid="{00000000-0005-0000-0000-0000F90C0000}"/>
    <cellStyle name="20% - Accent2 4 4 2 2 2 4 2" xfId="17364" xr:uid="{00000000-0005-0000-0000-0000FA0C0000}"/>
    <cellStyle name="20% - Accent2 4 4 2 2 2 5" xfId="17365" xr:uid="{00000000-0005-0000-0000-0000FB0C0000}"/>
    <cellStyle name="20% - Accent2 4 4 2 2 2 6" xfId="17366" xr:uid="{00000000-0005-0000-0000-0000FC0C0000}"/>
    <cellStyle name="20% - Accent2 4 4 2 2 3" xfId="17367" xr:uid="{00000000-0005-0000-0000-0000FD0C0000}"/>
    <cellStyle name="20% - Accent2 4 4 2 2 3 2" xfId="17368" xr:uid="{00000000-0005-0000-0000-0000FE0C0000}"/>
    <cellStyle name="20% - Accent2 4 4 2 2 3 2 2" xfId="17369" xr:uid="{00000000-0005-0000-0000-0000FF0C0000}"/>
    <cellStyle name="20% - Accent2 4 4 2 2 3 2 3" xfId="17370" xr:uid="{00000000-0005-0000-0000-0000000D0000}"/>
    <cellStyle name="20% - Accent2 4 4 2 2 3 3" xfId="17371" xr:uid="{00000000-0005-0000-0000-0000010D0000}"/>
    <cellStyle name="20% - Accent2 4 4 2 2 3 3 2" xfId="17372" xr:uid="{00000000-0005-0000-0000-0000020D0000}"/>
    <cellStyle name="20% - Accent2 4 4 2 2 3 3 3" xfId="17373" xr:uid="{00000000-0005-0000-0000-0000030D0000}"/>
    <cellStyle name="20% - Accent2 4 4 2 2 3 4" xfId="17374" xr:uid="{00000000-0005-0000-0000-0000040D0000}"/>
    <cellStyle name="20% - Accent2 4 4 2 2 3 4 2" xfId="17375" xr:uid="{00000000-0005-0000-0000-0000050D0000}"/>
    <cellStyle name="20% - Accent2 4 4 2 2 3 5" xfId="17376" xr:uid="{00000000-0005-0000-0000-0000060D0000}"/>
    <cellStyle name="20% - Accent2 4 4 2 2 3 6" xfId="17377" xr:uid="{00000000-0005-0000-0000-0000070D0000}"/>
    <cellStyle name="20% - Accent2 4 4 2 2 4" xfId="17378" xr:uid="{00000000-0005-0000-0000-0000080D0000}"/>
    <cellStyle name="20% - Accent2 4 4 2 2 4 2" xfId="17379" xr:uid="{00000000-0005-0000-0000-0000090D0000}"/>
    <cellStyle name="20% - Accent2 4 4 2 2 4 2 2" xfId="17380" xr:uid="{00000000-0005-0000-0000-00000A0D0000}"/>
    <cellStyle name="20% - Accent2 4 4 2 2 4 2 3" xfId="17381" xr:uid="{00000000-0005-0000-0000-00000B0D0000}"/>
    <cellStyle name="20% - Accent2 4 4 2 2 4 3" xfId="17382" xr:uid="{00000000-0005-0000-0000-00000C0D0000}"/>
    <cellStyle name="20% - Accent2 4 4 2 2 4 3 2" xfId="17383" xr:uid="{00000000-0005-0000-0000-00000D0D0000}"/>
    <cellStyle name="20% - Accent2 4 4 2 2 4 4" xfId="17384" xr:uid="{00000000-0005-0000-0000-00000E0D0000}"/>
    <cellStyle name="20% - Accent2 4 4 2 2 4 5" xfId="17385" xr:uid="{00000000-0005-0000-0000-00000F0D0000}"/>
    <cellStyle name="20% - Accent2 4 4 2 2 5" xfId="17386" xr:uid="{00000000-0005-0000-0000-0000100D0000}"/>
    <cellStyle name="20% - Accent2 4 4 2 2 5 2" xfId="17387" xr:uid="{00000000-0005-0000-0000-0000110D0000}"/>
    <cellStyle name="20% - Accent2 4 4 2 2 5 3" xfId="17388" xr:uid="{00000000-0005-0000-0000-0000120D0000}"/>
    <cellStyle name="20% - Accent2 4 4 2 2 6" xfId="17389" xr:uid="{00000000-0005-0000-0000-0000130D0000}"/>
    <cellStyle name="20% - Accent2 4 4 2 2 6 2" xfId="17390" xr:uid="{00000000-0005-0000-0000-0000140D0000}"/>
    <cellStyle name="20% - Accent2 4 4 2 2 6 3" xfId="17391" xr:uid="{00000000-0005-0000-0000-0000150D0000}"/>
    <cellStyle name="20% - Accent2 4 4 2 2 7" xfId="17392" xr:uid="{00000000-0005-0000-0000-0000160D0000}"/>
    <cellStyle name="20% - Accent2 4 4 2 2 7 2" xfId="17393" xr:uid="{00000000-0005-0000-0000-0000170D0000}"/>
    <cellStyle name="20% - Accent2 4 4 2 2 8" xfId="17394" xr:uid="{00000000-0005-0000-0000-0000180D0000}"/>
    <cellStyle name="20% - Accent2 4 4 2 2 9" xfId="17395" xr:uid="{00000000-0005-0000-0000-0000190D0000}"/>
    <cellStyle name="20% - Accent2 4 4 2 3" xfId="17396" xr:uid="{00000000-0005-0000-0000-00001A0D0000}"/>
    <cellStyle name="20% - Accent2 4 4 2 3 2" xfId="17397" xr:uid="{00000000-0005-0000-0000-00001B0D0000}"/>
    <cellStyle name="20% - Accent2 4 4 2 3 2 2" xfId="17398" xr:uid="{00000000-0005-0000-0000-00001C0D0000}"/>
    <cellStyle name="20% - Accent2 4 4 2 3 2 3" xfId="17399" xr:uid="{00000000-0005-0000-0000-00001D0D0000}"/>
    <cellStyle name="20% - Accent2 4 4 2 3 3" xfId="17400" xr:uid="{00000000-0005-0000-0000-00001E0D0000}"/>
    <cellStyle name="20% - Accent2 4 4 2 3 3 2" xfId="17401" xr:uid="{00000000-0005-0000-0000-00001F0D0000}"/>
    <cellStyle name="20% - Accent2 4 4 2 3 3 3" xfId="17402" xr:uid="{00000000-0005-0000-0000-0000200D0000}"/>
    <cellStyle name="20% - Accent2 4 4 2 3 4" xfId="17403" xr:uid="{00000000-0005-0000-0000-0000210D0000}"/>
    <cellStyle name="20% - Accent2 4 4 2 3 4 2" xfId="17404" xr:uid="{00000000-0005-0000-0000-0000220D0000}"/>
    <cellStyle name="20% - Accent2 4 4 2 3 5" xfId="17405" xr:uid="{00000000-0005-0000-0000-0000230D0000}"/>
    <cellStyle name="20% - Accent2 4 4 2 3 6" xfId="17406" xr:uid="{00000000-0005-0000-0000-0000240D0000}"/>
    <cellStyle name="20% - Accent2 4 4 2 4" xfId="17407" xr:uid="{00000000-0005-0000-0000-0000250D0000}"/>
    <cellStyle name="20% - Accent2 4 4 2 4 2" xfId="17408" xr:uid="{00000000-0005-0000-0000-0000260D0000}"/>
    <cellStyle name="20% - Accent2 4 4 2 4 2 2" xfId="17409" xr:uid="{00000000-0005-0000-0000-0000270D0000}"/>
    <cellStyle name="20% - Accent2 4 4 2 4 2 3" xfId="17410" xr:uid="{00000000-0005-0000-0000-0000280D0000}"/>
    <cellStyle name="20% - Accent2 4 4 2 4 3" xfId="17411" xr:uid="{00000000-0005-0000-0000-0000290D0000}"/>
    <cellStyle name="20% - Accent2 4 4 2 4 3 2" xfId="17412" xr:uid="{00000000-0005-0000-0000-00002A0D0000}"/>
    <cellStyle name="20% - Accent2 4 4 2 4 3 3" xfId="17413" xr:uid="{00000000-0005-0000-0000-00002B0D0000}"/>
    <cellStyle name="20% - Accent2 4 4 2 4 4" xfId="17414" xr:uid="{00000000-0005-0000-0000-00002C0D0000}"/>
    <cellStyle name="20% - Accent2 4 4 2 4 4 2" xfId="17415" xr:uid="{00000000-0005-0000-0000-00002D0D0000}"/>
    <cellStyle name="20% - Accent2 4 4 2 4 5" xfId="17416" xr:uid="{00000000-0005-0000-0000-00002E0D0000}"/>
    <cellStyle name="20% - Accent2 4 4 2 4 6" xfId="17417" xr:uid="{00000000-0005-0000-0000-00002F0D0000}"/>
    <cellStyle name="20% - Accent2 4 4 2 5" xfId="17418" xr:uid="{00000000-0005-0000-0000-0000300D0000}"/>
    <cellStyle name="20% - Accent2 4 4 2 5 2" xfId="17419" xr:uid="{00000000-0005-0000-0000-0000310D0000}"/>
    <cellStyle name="20% - Accent2 4 4 2 5 2 2" xfId="17420" xr:uid="{00000000-0005-0000-0000-0000320D0000}"/>
    <cellStyle name="20% - Accent2 4 4 2 5 2 3" xfId="17421" xr:uid="{00000000-0005-0000-0000-0000330D0000}"/>
    <cellStyle name="20% - Accent2 4 4 2 5 3" xfId="17422" xr:uid="{00000000-0005-0000-0000-0000340D0000}"/>
    <cellStyle name="20% - Accent2 4 4 2 5 3 2" xfId="17423" xr:uid="{00000000-0005-0000-0000-0000350D0000}"/>
    <cellStyle name="20% - Accent2 4 4 2 5 4" xfId="17424" xr:uid="{00000000-0005-0000-0000-0000360D0000}"/>
    <cellStyle name="20% - Accent2 4 4 2 5 5" xfId="17425" xr:uid="{00000000-0005-0000-0000-0000370D0000}"/>
    <cellStyle name="20% - Accent2 4 4 2 6" xfId="17426" xr:uid="{00000000-0005-0000-0000-0000380D0000}"/>
    <cellStyle name="20% - Accent2 4 4 2 6 2" xfId="17427" xr:uid="{00000000-0005-0000-0000-0000390D0000}"/>
    <cellStyle name="20% - Accent2 4 4 2 6 3" xfId="17428" xr:uid="{00000000-0005-0000-0000-00003A0D0000}"/>
    <cellStyle name="20% - Accent2 4 4 2 7" xfId="17429" xr:uid="{00000000-0005-0000-0000-00003B0D0000}"/>
    <cellStyle name="20% - Accent2 4 4 2 7 2" xfId="17430" xr:uid="{00000000-0005-0000-0000-00003C0D0000}"/>
    <cellStyle name="20% - Accent2 4 4 2 7 3" xfId="17431" xr:uid="{00000000-0005-0000-0000-00003D0D0000}"/>
    <cellStyle name="20% - Accent2 4 4 2 8" xfId="17432" xr:uid="{00000000-0005-0000-0000-00003E0D0000}"/>
    <cellStyle name="20% - Accent2 4 4 2 8 2" xfId="17433" xr:uid="{00000000-0005-0000-0000-00003F0D0000}"/>
    <cellStyle name="20% - Accent2 4 4 2 9" xfId="17434" xr:uid="{00000000-0005-0000-0000-0000400D0000}"/>
    <cellStyle name="20% - Accent2 4 4 3" xfId="400" xr:uid="{00000000-0005-0000-0000-0000410D0000}"/>
    <cellStyle name="20% - Accent2 4 4 3 2" xfId="17435" xr:uid="{00000000-0005-0000-0000-0000420D0000}"/>
    <cellStyle name="20% - Accent2 4 4 3 2 2" xfId="17436" xr:uid="{00000000-0005-0000-0000-0000430D0000}"/>
    <cellStyle name="20% - Accent2 4 4 3 2 2 2" xfId="17437" xr:uid="{00000000-0005-0000-0000-0000440D0000}"/>
    <cellStyle name="20% - Accent2 4 4 3 2 2 3" xfId="17438" xr:uid="{00000000-0005-0000-0000-0000450D0000}"/>
    <cellStyle name="20% - Accent2 4 4 3 2 3" xfId="17439" xr:uid="{00000000-0005-0000-0000-0000460D0000}"/>
    <cellStyle name="20% - Accent2 4 4 3 2 3 2" xfId="17440" xr:uid="{00000000-0005-0000-0000-0000470D0000}"/>
    <cellStyle name="20% - Accent2 4 4 3 2 3 3" xfId="17441" xr:uid="{00000000-0005-0000-0000-0000480D0000}"/>
    <cellStyle name="20% - Accent2 4 4 3 2 4" xfId="17442" xr:uid="{00000000-0005-0000-0000-0000490D0000}"/>
    <cellStyle name="20% - Accent2 4 4 3 2 4 2" xfId="17443" xr:uid="{00000000-0005-0000-0000-00004A0D0000}"/>
    <cellStyle name="20% - Accent2 4 4 3 2 5" xfId="17444" xr:uid="{00000000-0005-0000-0000-00004B0D0000}"/>
    <cellStyle name="20% - Accent2 4 4 3 2 6" xfId="17445" xr:uid="{00000000-0005-0000-0000-00004C0D0000}"/>
    <cellStyle name="20% - Accent2 4 4 3 3" xfId="17446" xr:uid="{00000000-0005-0000-0000-00004D0D0000}"/>
    <cellStyle name="20% - Accent2 4 4 3 3 2" xfId="17447" xr:uid="{00000000-0005-0000-0000-00004E0D0000}"/>
    <cellStyle name="20% - Accent2 4 4 3 3 2 2" xfId="17448" xr:uid="{00000000-0005-0000-0000-00004F0D0000}"/>
    <cellStyle name="20% - Accent2 4 4 3 3 2 3" xfId="17449" xr:uid="{00000000-0005-0000-0000-0000500D0000}"/>
    <cellStyle name="20% - Accent2 4 4 3 3 3" xfId="17450" xr:uid="{00000000-0005-0000-0000-0000510D0000}"/>
    <cellStyle name="20% - Accent2 4 4 3 3 3 2" xfId="17451" xr:uid="{00000000-0005-0000-0000-0000520D0000}"/>
    <cellStyle name="20% - Accent2 4 4 3 3 3 3" xfId="17452" xr:uid="{00000000-0005-0000-0000-0000530D0000}"/>
    <cellStyle name="20% - Accent2 4 4 3 3 4" xfId="17453" xr:uid="{00000000-0005-0000-0000-0000540D0000}"/>
    <cellStyle name="20% - Accent2 4 4 3 3 4 2" xfId="17454" xr:uid="{00000000-0005-0000-0000-0000550D0000}"/>
    <cellStyle name="20% - Accent2 4 4 3 3 5" xfId="17455" xr:uid="{00000000-0005-0000-0000-0000560D0000}"/>
    <cellStyle name="20% - Accent2 4 4 3 3 6" xfId="17456" xr:uid="{00000000-0005-0000-0000-0000570D0000}"/>
    <cellStyle name="20% - Accent2 4 4 3 4" xfId="17457" xr:uid="{00000000-0005-0000-0000-0000580D0000}"/>
    <cellStyle name="20% - Accent2 4 4 3 4 2" xfId="17458" xr:uid="{00000000-0005-0000-0000-0000590D0000}"/>
    <cellStyle name="20% - Accent2 4 4 3 4 2 2" xfId="17459" xr:uid="{00000000-0005-0000-0000-00005A0D0000}"/>
    <cellStyle name="20% - Accent2 4 4 3 4 2 3" xfId="17460" xr:uid="{00000000-0005-0000-0000-00005B0D0000}"/>
    <cellStyle name="20% - Accent2 4 4 3 4 3" xfId="17461" xr:uid="{00000000-0005-0000-0000-00005C0D0000}"/>
    <cellStyle name="20% - Accent2 4 4 3 4 3 2" xfId="17462" xr:uid="{00000000-0005-0000-0000-00005D0D0000}"/>
    <cellStyle name="20% - Accent2 4 4 3 4 4" xfId="17463" xr:uid="{00000000-0005-0000-0000-00005E0D0000}"/>
    <cellStyle name="20% - Accent2 4 4 3 4 5" xfId="17464" xr:uid="{00000000-0005-0000-0000-00005F0D0000}"/>
    <cellStyle name="20% - Accent2 4 4 3 5" xfId="17465" xr:uid="{00000000-0005-0000-0000-0000600D0000}"/>
    <cellStyle name="20% - Accent2 4 4 3 5 2" xfId="17466" xr:uid="{00000000-0005-0000-0000-0000610D0000}"/>
    <cellStyle name="20% - Accent2 4 4 3 5 3" xfId="17467" xr:uid="{00000000-0005-0000-0000-0000620D0000}"/>
    <cellStyle name="20% - Accent2 4 4 3 6" xfId="17468" xr:uid="{00000000-0005-0000-0000-0000630D0000}"/>
    <cellStyle name="20% - Accent2 4 4 3 6 2" xfId="17469" xr:uid="{00000000-0005-0000-0000-0000640D0000}"/>
    <cellStyle name="20% - Accent2 4 4 3 6 3" xfId="17470" xr:uid="{00000000-0005-0000-0000-0000650D0000}"/>
    <cellStyle name="20% - Accent2 4 4 3 7" xfId="17471" xr:uid="{00000000-0005-0000-0000-0000660D0000}"/>
    <cellStyle name="20% - Accent2 4 4 3 7 2" xfId="17472" xr:uid="{00000000-0005-0000-0000-0000670D0000}"/>
    <cellStyle name="20% - Accent2 4 4 3 8" xfId="17473" xr:uid="{00000000-0005-0000-0000-0000680D0000}"/>
    <cellStyle name="20% - Accent2 4 4 3 9" xfId="17474" xr:uid="{00000000-0005-0000-0000-0000690D0000}"/>
    <cellStyle name="20% - Accent2 4 4 4" xfId="17475" xr:uid="{00000000-0005-0000-0000-00006A0D0000}"/>
    <cellStyle name="20% - Accent2 4 4 4 2" xfId="17476" xr:uid="{00000000-0005-0000-0000-00006B0D0000}"/>
    <cellStyle name="20% - Accent2 4 4 4 2 2" xfId="17477" xr:uid="{00000000-0005-0000-0000-00006C0D0000}"/>
    <cellStyle name="20% - Accent2 4 4 4 2 2 2" xfId="17478" xr:uid="{00000000-0005-0000-0000-00006D0D0000}"/>
    <cellStyle name="20% - Accent2 4 4 4 2 2 3" xfId="17479" xr:uid="{00000000-0005-0000-0000-00006E0D0000}"/>
    <cellStyle name="20% - Accent2 4 4 4 2 3" xfId="17480" xr:uid="{00000000-0005-0000-0000-00006F0D0000}"/>
    <cellStyle name="20% - Accent2 4 4 4 2 3 2" xfId="17481" xr:uid="{00000000-0005-0000-0000-0000700D0000}"/>
    <cellStyle name="20% - Accent2 4 4 4 2 3 3" xfId="17482" xr:uid="{00000000-0005-0000-0000-0000710D0000}"/>
    <cellStyle name="20% - Accent2 4 4 4 2 4" xfId="17483" xr:uid="{00000000-0005-0000-0000-0000720D0000}"/>
    <cellStyle name="20% - Accent2 4 4 4 2 4 2" xfId="17484" xr:uid="{00000000-0005-0000-0000-0000730D0000}"/>
    <cellStyle name="20% - Accent2 4 4 4 2 5" xfId="17485" xr:uid="{00000000-0005-0000-0000-0000740D0000}"/>
    <cellStyle name="20% - Accent2 4 4 4 2 6" xfId="17486" xr:uid="{00000000-0005-0000-0000-0000750D0000}"/>
    <cellStyle name="20% - Accent2 4 4 4 3" xfId="17487" xr:uid="{00000000-0005-0000-0000-0000760D0000}"/>
    <cellStyle name="20% - Accent2 4 4 4 3 2" xfId="17488" xr:uid="{00000000-0005-0000-0000-0000770D0000}"/>
    <cellStyle name="20% - Accent2 4 4 4 3 2 2" xfId="17489" xr:uid="{00000000-0005-0000-0000-0000780D0000}"/>
    <cellStyle name="20% - Accent2 4 4 4 3 2 3" xfId="17490" xr:uid="{00000000-0005-0000-0000-0000790D0000}"/>
    <cellStyle name="20% - Accent2 4 4 4 3 3" xfId="17491" xr:uid="{00000000-0005-0000-0000-00007A0D0000}"/>
    <cellStyle name="20% - Accent2 4 4 4 3 3 2" xfId="17492" xr:uid="{00000000-0005-0000-0000-00007B0D0000}"/>
    <cellStyle name="20% - Accent2 4 4 4 3 3 3" xfId="17493" xr:uid="{00000000-0005-0000-0000-00007C0D0000}"/>
    <cellStyle name="20% - Accent2 4 4 4 3 4" xfId="17494" xr:uid="{00000000-0005-0000-0000-00007D0D0000}"/>
    <cellStyle name="20% - Accent2 4 4 4 3 4 2" xfId="17495" xr:uid="{00000000-0005-0000-0000-00007E0D0000}"/>
    <cellStyle name="20% - Accent2 4 4 4 3 5" xfId="17496" xr:uid="{00000000-0005-0000-0000-00007F0D0000}"/>
    <cellStyle name="20% - Accent2 4 4 4 3 6" xfId="17497" xr:uid="{00000000-0005-0000-0000-0000800D0000}"/>
    <cellStyle name="20% - Accent2 4 4 4 4" xfId="17498" xr:uid="{00000000-0005-0000-0000-0000810D0000}"/>
    <cellStyle name="20% - Accent2 4 4 4 4 2" xfId="17499" xr:uid="{00000000-0005-0000-0000-0000820D0000}"/>
    <cellStyle name="20% - Accent2 4 4 4 4 2 2" xfId="17500" xr:uid="{00000000-0005-0000-0000-0000830D0000}"/>
    <cellStyle name="20% - Accent2 4 4 4 4 2 3" xfId="17501" xr:uid="{00000000-0005-0000-0000-0000840D0000}"/>
    <cellStyle name="20% - Accent2 4 4 4 4 3" xfId="17502" xr:uid="{00000000-0005-0000-0000-0000850D0000}"/>
    <cellStyle name="20% - Accent2 4 4 4 4 3 2" xfId="17503" xr:uid="{00000000-0005-0000-0000-0000860D0000}"/>
    <cellStyle name="20% - Accent2 4 4 4 4 4" xfId="17504" xr:uid="{00000000-0005-0000-0000-0000870D0000}"/>
    <cellStyle name="20% - Accent2 4 4 4 4 5" xfId="17505" xr:uid="{00000000-0005-0000-0000-0000880D0000}"/>
    <cellStyle name="20% - Accent2 4 4 4 5" xfId="17506" xr:uid="{00000000-0005-0000-0000-0000890D0000}"/>
    <cellStyle name="20% - Accent2 4 4 4 5 2" xfId="17507" xr:uid="{00000000-0005-0000-0000-00008A0D0000}"/>
    <cellStyle name="20% - Accent2 4 4 4 5 3" xfId="17508" xr:uid="{00000000-0005-0000-0000-00008B0D0000}"/>
    <cellStyle name="20% - Accent2 4 4 4 6" xfId="17509" xr:uid="{00000000-0005-0000-0000-00008C0D0000}"/>
    <cellStyle name="20% - Accent2 4 4 4 6 2" xfId="17510" xr:uid="{00000000-0005-0000-0000-00008D0D0000}"/>
    <cellStyle name="20% - Accent2 4 4 4 6 3" xfId="17511" xr:uid="{00000000-0005-0000-0000-00008E0D0000}"/>
    <cellStyle name="20% - Accent2 4 4 4 7" xfId="17512" xr:uid="{00000000-0005-0000-0000-00008F0D0000}"/>
    <cellStyle name="20% - Accent2 4 4 4 7 2" xfId="17513" xr:uid="{00000000-0005-0000-0000-0000900D0000}"/>
    <cellStyle name="20% - Accent2 4 4 4 8" xfId="17514" xr:uid="{00000000-0005-0000-0000-0000910D0000}"/>
    <cellStyle name="20% - Accent2 4 4 4 9" xfId="17515" xr:uid="{00000000-0005-0000-0000-0000920D0000}"/>
    <cellStyle name="20% - Accent2 4 4 5" xfId="17516" xr:uid="{00000000-0005-0000-0000-0000930D0000}"/>
    <cellStyle name="20% - Accent2 4 4 5 2" xfId="17517" xr:uid="{00000000-0005-0000-0000-0000940D0000}"/>
    <cellStyle name="20% - Accent2 4 4 5 2 2" xfId="17518" xr:uid="{00000000-0005-0000-0000-0000950D0000}"/>
    <cellStyle name="20% - Accent2 4 4 5 2 3" xfId="17519" xr:uid="{00000000-0005-0000-0000-0000960D0000}"/>
    <cellStyle name="20% - Accent2 4 4 5 3" xfId="17520" xr:uid="{00000000-0005-0000-0000-0000970D0000}"/>
    <cellStyle name="20% - Accent2 4 4 5 3 2" xfId="17521" xr:uid="{00000000-0005-0000-0000-0000980D0000}"/>
    <cellStyle name="20% - Accent2 4 4 5 3 3" xfId="17522" xr:uid="{00000000-0005-0000-0000-0000990D0000}"/>
    <cellStyle name="20% - Accent2 4 4 5 4" xfId="17523" xr:uid="{00000000-0005-0000-0000-00009A0D0000}"/>
    <cellStyle name="20% - Accent2 4 4 5 4 2" xfId="17524" xr:uid="{00000000-0005-0000-0000-00009B0D0000}"/>
    <cellStyle name="20% - Accent2 4 4 5 5" xfId="17525" xr:uid="{00000000-0005-0000-0000-00009C0D0000}"/>
    <cellStyle name="20% - Accent2 4 4 5 6" xfId="17526" xr:uid="{00000000-0005-0000-0000-00009D0D0000}"/>
    <cellStyle name="20% - Accent2 4 4 6" xfId="17527" xr:uid="{00000000-0005-0000-0000-00009E0D0000}"/>
    <cellStyle name="20% - Accent2 4 4 6 2" xfId="17528" xr:uid="{00000000-0005-0000-0000-00009F0D0000}"/>
    <cellStyle name="20% - Accent2 4 4 6 2 2" xfId="17529" xr:uid="{00000000-0005-0000-0000-0000A00D0000}"/>
    <cellStyle name="20% - Accent2 4 4 6 2 3" xfId="17530" xr:uid="{00000000-0005-0000-0000-0000A10D0000}"/>
    <cellStyle name="20% - Accent2 4 4 6 3" xfId="17531" xr:uid="{00000000-0005-0000-0000-0000A20D0000}"/>
    <cellStyle name="20% - Accent2 4 4 6 3 2" xfId="17532" xr:uid="{00000000-0005-0000-0000-0000A30D0000}"/>
    <cellStyle name="20% - Accent2 4 4 6 3 3" xfId="17533" xr:uid="{00000000-0005-0000-0000-0000A40D0000}"/>
    <cellStyle name="20% - Accent2 4 4 6 4" xfId="17534" xr:uid="{00000000-0005-0000-0000-0000A50D0000}"/>
    <cellStyle name="20% - Accent2 4 4 6 4 2" xfId="17535" xr:uid="{00000000-0005-0000-0000-0000A60D0000}"/>
    <cellStyle name="20% - Accent2 4 4 6 5" xfId="17536" xr:uid="{00000000-0005-0000-0000-0000A70D0000}"/>
    <cellStyle name="20% - Accent2 4 4 6 6" xfId="17537" xr:uid="{00000000-0005-0000-0000-0000A80D0000}"/>
    <cellStyle name="20% - Accent2 4 4 7" xfId="17538" xr:uid="{00000000-0005-0000-0000-0000A90D0000}"/>
    <cellStyle name="20% - Accent2 4 4 7 2" xfId="17539" xr:uid="{00000000-0005-0000-0000-0000AA0D0000}"/>
    <cellStyle name="20% - Accent2 4 4 7 2 2" xfId="17540" xr:uid="{00000000-0005-0000-0000-0000AB0D0000}"/>
    <cellStyle name="20% - Accent2 4 4 7 2 3" xfId="17541" xr:uid="{00000000-0005-0000-0000-0000AC0D0000}"/>
    <cellStyle name="20% - Accent2 4 4 7 3" xfId="17542" xr:uid="{00000000-0005-0000-0000-0000AD0D0000}"/>
    <cellStyle name="20% - Accent2 4 4 7 3 2" xfId="17543" xr:uid="{00000000-0005-0000-0000-0000AE0D0000}"/>
    <cellStyle name="20% - Accent2 4 4 7 4" xfId="17544" xr:uid="{00000000-0005-0000-0000-0000AF0D0000}"/>
    <cellStyle name="20% - Accent2 4 4 7 5" xfId="17545" xr:uid="{00000000-0005-0000-0000-0000B00D0000}"/>
    <cellStyle name="20% - Accent2 4 4 8" xfId="17546" xr:uid="{00000000-0005-0000-0000-0000B10D0000}"/>
    <cellStyle name="20% - Accent2 4 4 8 2" xfId="17547" xr:uid="{00000000-0005-0000-0000-0000B20D0000}"/>
    <cellStyle name="20% - Accent2 4 4 8 3" xfId="17548" xr:uid="{00000000-0005-0000-0000-0000B30D0000}"/>
    <cellStyle name="20% - Accent2 4 4 9" xfId="17549" xr:uid="{00000000-0005-0000-0000-0000B40D0000}"/>
    <cellStyle name="20% - Accent2 4 4 9 2" xfId="17550" xr:uid="{00000000-0005-0000-0000-0000B50D0000}"/>
    <cellStyle name="20% - Accent2 4 4 9 3" xfId="17551" xr:uid="{00000000-0005-0000-0000-0000B60D0000}"/>
    <cellStyle name="20% - Accent2 4 5" xfId="401" xr:uid="{00000000-0005-0000-0000-0000B70D0000}"/>
    <cellStyle name="20% - Accent2 4 5 10" xfId="17552" xr:uid="{00000000-0005-0000-0000-0000B80D0000}"/>
    <cellStyle name="20% - Accent2 4 5 2" xfId="402" xr:uid="{00000000-0005-0000-0000-0000B90D0000}"/>
    <cellStyle name="20% - Accent2 4 5 2 2" xfId="17553" xr:uid="{00000000-0005-0000-0000-0000BA0D0000}"/>
    <cellStyle name="20% - Accent2 4 5 2 2 2" xfId="17554" xr:uid="{00000000-0005-0000-0000-0000BB0D0000}"/>
    <cellStyle name="20% - Accent2 4 5 2 2 2 2" xfId="17555" xr:uid="{00000000-0005-0000-0000-0000BC0D0000}"/>
    <cellStyle name="20% - Accent2 4 5 2 2 2 3" xfId="17556" xr:uid="{00000000-0005-0000-0000-0000BD0D0000}"/>
    <cellStyle name="20% - Accent2 4 5 2 2 3" xfId="17557" xr:uid="{00000000-0005-0000-0000-0000BE0D0000}"/>
    <cellStyle name="20% - Accent2 4 5 2 2 3 2" xfId="17558" xr:uid="{00000000-0005-0000-0000-0000BF0D0000}"/>
    <cellStyle name="20% - Accent2 4 5 2 2 3 3" xfId="17559" xr:uid="{00000000-0005-0000-0000-0000C00D0000}"/>
    <cellStyle name="20% - Accent2 4 5 2 2 4" xfId="17560" xr:uid="{00000000-0005-0000-0000-0000C10D0000}"/>
    <cellStyle name="20% - Accent2 4 5 2 2 4 2" xfId="17561" xr:uid="{00000000-0005-0000-0000-0000C20D0000}"/>
    <cellStyle name="20% - Accent2 4 5 2 2 5" xfId="17562" xr:uid="{00000000-0005-0000-0000-0000C30D0000}"/>
    <cellStyle name="20% - Accent2 4 5 2 2 6" xfId="17563" xr:uid="{00000000-0005-0000-0000-0000C40D0000}"/>
    <cellStyle name="20% - Accent2 4 5 2 3" xfId="17564" xr:uid="{00000000-0005-0000-0000-0000C50D0000}"/>
    <cellStyle name="20% - Accent2 4 5 2 3 2" xfId="17565" xr:uid="{00000000-0005-0000-0000-0000C60D0000}"/>
    <cellStyle name="20% - Accent2 4 5 2 3 2 2" xfId="17566" xr:uid="{00000000-0005-0000-0000-0000C70D0000}"/>
    <cellStyle name="20% - Accent2 4 5 2 3 2 3" xfId="17567" xr:uid="{00000000-0005-0000-0000-0000C80D0000}"/>
    <cellStyle name="20% - Accent2 4 5 2 3 3" xfId="17568" xr:uid="{00000000-0005-0000-0000-0000C90D0000}"/>
    <cellStyle name="20% - Accent2 4 5 2 3 3 2" xfId="17569" xr:uid="{00000000-0005-0000-0000-0000CA0D0000}"/>
    <cellStyle name="20% - Accent2 4 5 2 3 3 3" xfId="17570" xr:uid="{00000000-0005-0000-0000-0000CB0D0000}"/>
    <cellStyle name="20% - Accent2 4 5 2 3 4" xfId="17571" xr:uid="{00000000-0005-0000-0000-0000CC0D0000}"/>
    <cellStyle name="20% - Accent2 4 5 2 3 4 2" xfId="17572" xr:uid="{00000000-0005-0000-0000-0000CD0D0000}"/>
    <cellStyle name="20% - Accent2 4 5 2 3 5" xfId="17573" xr:uid="{00000000-0005-0000-0000-0000CE0D0000}"/>
    <cellStyle name="20% - Accent2 4 5 2 3 6" xfId="17574" xr:uid="{00000000-0005-0000-0000-0000CF0D0000}"/>
    <cellStyle name="20% - Accent2 4 5 2 4" xfId="17575" xr:uid="{00000000-0005-0000-0000-0000D00D0000}"/>
    <cellStyle name="20% - Accent2 4 5 2 4 2" xfId="17576" xr:uid="{00000000-0005-0000-0000-0000D10D0000}"/>
    <cellStyle name="20% - Accent2 4 5 2 4 2 2" xfId="17577" xr:uid="{00000000-0005-0000-0000-0000D20D0000}"/>
    <cellStyle name="20% - Accent2 4 5 2 4 2 3" xfId="17578" xr:uid="{00000000-0005-0000-0000-0000D30D0000}"/>
    <cellStyle name="20% - Accent2 4 5 2 4 3" xfId="17579" xr:uid="{00000000-0005-0000-0000-0000D40D0000}"/>
    <cellStyle name="20% - Accent2 4 5 2 4 3 2" xfId="17580" xr:uid="{00000000-0005-0000-0000-0000D50D0000}"/>
    <cellStyle name="20% - Accent2 4 5 2 4 4" xfId="17581" xr:uid="{00000000-0005-0000-0000-0000D60D0000}"/>
    <cellStyle name="20% - Accent2 4 5 2 4 5" xfId="17582" xr:uid="{00000000-0005-0000-0000-0000D70D0000}"/>
    <cellStyle name="20% - Accent2 4 5 2 5" xfId="17583" xr:uid="{00000000-0005-0000-0000-0000D80D0000}"/>
    <cellStyle name="20% - Accent2 4 5 2 5 2" xfId="17584" xr:uid="{00000000-0005-0000-0000-0000D90D0000}"/>
    <cellStyle name="20% - Accent2 4 5 2 5 3" xfId="17585" xr:uid="{00000000-0005-0000-0000-0000DA0D0000}"/>
    <cellStyle name="20% - Accent2 4 5 2 6" xfId="17586" xr:uid="{00000000-0005-0000-0000-0000DB0D0000}"/>
    <cellStyle name="20% - Accent2 4 5 2 6 2" xfId="17587" xr:uid="{00000000-0005-0000-0000-0000DC0D0000}"/>
    <cellStyle name="20% - Accent2 4 5 2 6 3" xfId="17588" xr:uid="{00000000-0005-0000-0000-0000DD0D0000}"/>
    <cellStyle name="20% - Accent2 4 5 2 7" xfId="17589" xr:uid="{00000000-0005-0000-0000-0000DE0D0000}"/>
    <cellStyle name="20% - Accent2 4 5 2 7 2" xfId="17590" xr:uid="{00000000-0005-0000-0000-0000DF0D0000}"/>
    <cellStyle name="20% - Accent2 4 5 2 8" xfId="17591" xr:uid="{00000000-0005-0000-0000-0000E00D0000}"/>
    <cellStyle name="20% - Accent2 4 5 2 9" xfId="17592" xr:uid="{00000000-0005-0000-0000-0000E10D0000}"/>
    <cellStyle name="20% - Accent2 4 5 3" xfId="17593" xr:uid="{00000000-0005-0000-0000-0000E20D0000}"/>
    <cellStyle name="20% - Accent2 4 5 3 2" xfId="17594" xr:uid="{00000000-0005-0000-0000-0000E30D0000}"/>
    <cellStyle name="20% - Accent2 4 5 3 2 2" xfId="17595" xr:uid="{00000000-0005-0000-0000-0000E40D0000}"/>
    <cellStyle name="20% - Accent2 4 5 3 2 3" xfId="17596" xr:uid="{00000000-0005-0000-0000-0000E50D0000}"/>
    <cellStyle name="20% - Accent2 4 5 3 3" xfId="17597" xr:uid="{00000000-0005-0000-0000-0000E60D0000}"/>
    <cellStyle name="20% - Accent2 4 5 3 3 2" xfId="17598" xr:uid="{00000000-0005-0000-0000-0000E70D0000}"/>
    <cellStyle name="20% - Accent2 4 5 3 3 3" xfId="17599" xr:uid="{00000000-0005-0000-0000-0000E80D0000}"/>
    <cellStyle name="20% - Accent2 4 5 3 4" xfId="17600" xr:uid="{00000000-0005-0000-0000-0000E90D0000}"/>
    <cellStyle name="20% - Accent2 4 5 3 4 2" xfId="17601" xr:uid="{00000000-0005-0000-0000-0000EA0D0000}"/>
    <cellStyle name="20% - Accent2 4 5 3 5" xfId="17602" xr:uid="{00000000-0005-0000-0000-0000EB0D0000}"/>
    <cellStyle name="20% - Accent2 4 5 3 6" xfId="17603" xr:uid="{00000000-0005-0000-0000-0000EC0D0000}"/>
    <cellStyle name="20% - Accent2 4 5 4" xfId="17604" xr:uid="{00000000-0005-0000-0000-0000ED0D0000}"/>
    <cellStyle name="20% - Accent2 4 5 4 2" xfId="17605" xr:uid="{00000000-0005-0000-0000-0000EE0D0000}"/>
    <cellStyle name="20% - Accent2 4 5 4 2 2" xfId="17606" xr:uid="{00000000-0005-0000-0000-0000EF0D0000}"/>
    <cellStyle name="20% - Accent2 4 5 4 2 3" xfId="17607" xr:uid="{00000000-0005-0000-0000-0000F00D0000}"/>
    <cellStyle name="20% - Accent2 4 5 4 3" xfId="17608" xr:uid="{00000000-0005-0000-0000-0000F10D0000}"/>
    <cellStyle name="20% - Accent2 4 5 4 3 2" xfId="17609" xr:uid="{00000000-0005-0000-0000-0000F20D0000}"/>
    <cellStyle name="20% - Accent2 4 5 4 3 3" xfId="17610" xr:uid="{00000000-0005-0000-0000-0000F30D0000}"/>
    <cellStyle name="20% - Accent2 4 5 4 4" xfId="17611" xr:uid="{00000000-0005-0000-0000-0000F40D0000}"/>
    <cellStyle name="20% - Accent2 4 5 4 4 2" xfId="17612" xr:uid="{00000000-0005-0000-0000-0000F50D0000}"/>
    <cellStyle name="20% - Accent2 4 5 4 5" xfId="17613" xr:uid="{00000000-0005-0000-0000-0000F60D0000}"/>
    <cellStyle name="20% - Accent2 4 5 4 6" xfId="17614" xr:uid="{00000000-0005-0000-0000-0000F70D0000}"/>
    <cellStyle name="20% - Accent2 4 5 5" xfId="17615" xr:uid="{00000000-0005-0000-0000-0000F80D0000}"/>
    <cellStyle name="20% - Accent2 4 5 5 2" xfId="17616" xr:uid="{00000000-0005-0000-0000-0000F90D0000}"/>
    <cellStyle name="20% - Accent2 4 5 5 2 2" xfId="17617" xr:uid="{00000000-0005-0000-0000-0000FA0D0000}"/>
    <cellStyle name="20% - Accent2 4 5 5 2 3" xfId="17618" xr:uid="{00000000-0005-0000-0000-0000FB0D0000}"/>
    <cellStyle name="20% - Accent2 4 5 5 3" xfId="17619" xr:uid="{00000000-0005-0000-0000-0000FC0D0000}"/>
    <cellStyle name="20% - Accent2 4 5 5 3 2" xfId="17620" xr:uid="{00000000-0005-0000-0000-0000FD0D0000}"/>
    <cellStyle name="20% - Accent2 4 5 5 4" xfId="17621" xr:uid="{00000000-0005-0000-0000-0000FE0D0000}"/>
    <cellStyle name="20% - Accent2 4 5 5 5" xfId="17622" xr:uid="{00000000-0005-0000-0000-0000FF0D0000}"/>
    <cellStyle name="20% - Accent2 4 5 6" xfId="17623" xr:uid="{00000000-0005-0000-0000-0000000E0000}"/>
    <cellStyle name="20% - Accent2 4 5 6 2" xfId="17624" xr:uid="{00000000-0005-0000-0000-0000010E0000}"/>
    <cellStyle name="20% - Accent2 4 5 6 3" xfId="17625" xr:uid="{00000000-0005-0000-0000-0000020E0000}"/>
    <cellStyle name="20% - Accent2 4 5 7" xfId="17626" xr:uid="{00000000-0005-0000-0000-0000030E0000}"/>
    <cellStyle name="20% - Accent2 4 5 7 2" xfId="17627" xr:uid="{00000000-0005-0000-0000-0000040E0000}"/>
    <cellStyle name="20% - Accent2 4 5 7 3" xfId="17628" xr:uid="{00000000-0005-0000-0000-0000050E0000}"/>
    <cellStyle name="20% - Accent2 4 5 8" xfId="17629" xr:uid="{00000000-0005-0000-0000-0000060E0000}"/>
    <cellStyle name="20% - Accent2 4 5 8 2" xfId="17630" xr:uid="{00000000-0005-0000-0000-0000070E0000}"/>
    <cellStyle name="20% - Accent2 4 5 9" xfId="17631" xr:uid="{00000000-0005-0000-0000-0000080E0000}"/>
    <cellStyle name="20% - Accent2 4 6" xfId="403" xr:uid="{00000000-0005-0000-0000-0000090E0000}"/>
    <cellStyle name="20% - Accent2 4 6 2" xfId="17632" xr:uid="{00000000-0005-0000-0000-00000A0E0000}"/>
    <cellStyle name="20% - Accent2 4 6 2 2" xfId="17633" xr:uid="{00000000-0005-0000-0000-00000B0E0000}"/>
    <cellStyle name="20% - Accent2 4 6 2 2 2" xfId="17634" xr:uid="{00000000-0005-0000-0000-00000C0E0000}"/>
    <cellStyle name="20% - Accent2 4 6 2 2 3" xfId="17635" xr:uid="{00000000-0005-0000-0000-00000D0E0000}"/>
    <cellStyle name="20% - Accent2 4 6 2 3" xfId="17636" xr:uid="{00000000-0005-0000-0000-00000E0E0000}"/>
    <cellStyle name="20% - Accent2 4 6 2 3 2" xfId="17637" xr:uid="{00000000-0005-0000-0000-00000F0E0000}"/>
    <cellStyle name="20% - Accent2 4 6 2 3 3" xfId="17638" xr:uid="{00000000-0005-0000-0000-0000100E0000}"/>
    <cellStyle name="20% - Accent2 4 6 2 4" xfId="17639" xr:uid="{00000000-0005-0000-0000-0000110E0000}"/>
    <cellStyle name="20% - Accent2 4 6 2 4 2" xfId="17640" xr:uid="{00000000-0005-0000-0000-0000120E0000}"/>
    <cellStyle name="20% - Accent2 4 6 2 5" xfId="17641" xr:uid="{00000000-0005-0000-0000-0000130E0000}"/>
    <cellStyle name="20% - Accent2 4 6 2 6" xfId="17642" xr:uid="{00000000-0005-0000-0000-0000140E0000}"/>
    <cellStyle name="20% - Accent2 4 6 3" xfId="17643" xr:uid="{00000000-0005-0000-0000-0000150E0000}"/>
    <cellStyle name="20% - Accent2 4 6 3 2" xfId="17644" xr:uid="{00000000-0005-0000-0000-0000160E0000}"/>
    <cellStyle name="20% - Accent2 4 6 3 2 2" xfId="17645" xr:uid="{00000000-0005-0000-0000-0000170E0000}"/>
    <cellStyle name="20% - Accent2 4 6 3 2 3" xfId="17646" xr:uid="{00000000-0005-0000-0000-0000180E0000}"/>
    <cellStyle name="20% - Accent2 4 6 3 3" xfId="17647" xr:uid="{00000000-0005-0000-0000-0000190E0000}"/>
    <cellStyle name="20% - Accent2 4 6 3 3 2" xfId="17648" xr:uid="{00000000-0005-0000-0000-00001A0E0000}"/>
    <cellStyle name="20% - Accent2 4 6 3 3 3" xfId="17649" xr:uid="{00000000-0005-0000-0000-00001B0E0000}"/>
    <cellStyle name="20% - Accent2 4 6 3 4" xfId="17650" xr:uid="{00000000-0005-0000-0000-00001C0E0000}"/>
    <cellStyle name="20% - Accent2 4 6 3 4 2" xfId="17651" xr:uid="{00000000-0005-0000-0000-00001D0E0000}"/>
    <cellStyle name="20% - Accent2 4 6 3 5" xfId="17652" xr:uid="{00000000-0005-0000-0000-00001E0E0000}"/>
    <cellStyle name="20% - Accent2 4 6 3 6" xfId="17653" xr:uid="{00000000-0005-0000-0000-00001F0E0000}"/>
    <cellStyle name="20% - Accent2 4 6 4" xfId="17654" xr:uid="{00000000-0005-0000-0000-0000200E0000}"/>
    <cellStyle name="20% - Accent2 4 6 4 2" xfId="17655" xr:uid="{00000000-0005-0000-0000-0000210E0000}"/>
    <cellStyle name="20% - Accent2 4 6 4 2 2" xfId="17656" xr:uid="{00000000-0005-0000-0000-0000220E0000}"/>
    <cellStyle name="20% - Accent2 4 6 4 2 3" xfId="17657" xr:uid="{00000000-0005-0000-0000-0000230E0000}"/>
    <cellStyle name="20% - Accent2 4 6 4 3" xfId="17658" xr:uid="{00000000-0005-0000-0000-0000240E0000}"/>
    <cellStyle name="20% - Accent2 4 6 4 3 2" xfId="17659" xr:uid="{00000000-0005-0000-0000-0000250E0000}"/>
    <cellStyle name="20% - Accent2 4 6 4 4" xfId="17660" xr:uid="{00000000-0005-0000-0000-0000260E0000}"/>
    <cellStyle name="20% - Accent2 4 6 4 5" xfId="17661" xr:uid="{00000000-0005-0000-0000-0000270E0000}"/>
    <cellStyle name="20% - Accent2 4 6 5" xfId="17662" xr:uid="{00000000-0005-0000-0000-0000280E0000}"/>
    <cellStyle name="20% - Accent2 4 6 5 2" xfId="17663" xr:uid="{00000000-0005-0000-0000-0000290E0000}"/>
    <cellStyle name="20% - Accent2 4 6 5 3" xfId="17664" xr:uid="{00000000-0005-0000-0000-00002A0E0000}"/>
    <cellStyle name="20% - Accent2 4 6 6" xfId="17665" xr:uid="{00000000-0005-0000-0000-00002B0E0000}"/>
    <cellStyle name="20% - Accent2 4 6 6 2" xfId="17666" xr:uid="{00000000-0005-0000-0000-00002C0E0000}"/>
    <cellStyle name="20% - Accent2 4 6 6 3" xfId="17667" xr:uid="{00000000-0005-0000-0000-00002D0E0000}"/>
    <cellStyle name="20% - Accent2 4 6 7" xfId="17668" xr:uid="{00000000-0005-0000-0000-00002E0E0000}"/>
    <cellStyle name="20% - Accent2 4 6 7 2" xfId="17669" xr:uid="{00000000-0005-0000-0000-00002F0E0000}"/>
    <cellStyle name="20% - Accent2 4 6 8" xfId="17670" xr:uid="{00000000-0005-0000-0000-0000300E0000}"/>
    <cellStyle name="20% - Accent2 4 6 9" xfId="17671" xr:uid="{00000000-0005-0000-0000-0000310E0000}"/>
    <cellStyle name="20% - Accent2 4 7" xfId="13529" xr:uid="{00000000-0005-0000-0000-0000320E0000}"/>
    <cellStyle name="20% - Accent2 4 7 2" xfId="17672" xr:uid="{00000000-0005-0000-0000-0000330E0000}"/>
    <cellStyle name="20% - Accent2 4 7 2 2" xfId="17673" xr:uid="{00000000-0005-0000-0000-0000340E0000}"/>
    <cellStyle name="20% - Accent2 4 7 2 2 2" xfId="17674" xr:uid="{00000000-0005-0000-0000-0000350E0000}"/>
    <cellStyle name="20% - Accent2 4 7 2 2 3" xfId="17675" xr:uid="{00000000-0005-0000-0000-0000360E0000}"/>
    <cellStyle name="20% - Accent2 4 7 2 3" xfId="17676" xr:uid="{00000000-0005-0000-0000-0000370E0000}"/>
    <cellStyle name="20% - Accent2 4 7 2 3 2" xfId="17677" xr:uid="{00000000-0005-0000-0000-0000380E0000}"/>
    <cellStyle name="20% - Accent2 4 7 2 3 3" xfId="17678" xr:uid="{00000000-0005-0000-0000-0000390E0000}"/>
    <cellStyle name="20% - Accent2 4 7 2 4" xfId="17679" xr:uid="{00000000-0005-0000-0000-00003A0E0000}"/>
    <cellStyle name="20% - Accent2 4 7 2 4 2" xfId="17680" xr:uid="{00000000-0005-0000-0000-00003B0E0000}"/>
    <cellStyle name="20% - Accent2 4 7 2 5" xfId="17681" xr:uid="{00000000-0005-0000-0000-00003C0E0000}"/>
    <cellStyle name="20% - Accent2 4 7 2 6" xfId="17682" xr:uid="{00000000-0005-0000-0000-00003D0E0000}"/>
    <cellStyle name="20% - Accent2 4 7 3" xfId="17683" xr:uid="{00000000-0005-0000-0000-00003E0E0000}"/>
    <cellStyle name="20% - Accent2 4 7 3 2" xfId="17684" xr:uid="{00000000-0005-0000-0000-00003F0E0000}"/>
    <cellStyle name="20% - Accent2 4 7 3 2 2" xfId="17685" xr:uid="{00000000-0005-0000-0000-0000400E0000}"/>
    <cellStyle name="20% - Accent2 4 7 3 2 3" xfId="17686" xr:uid="{00000000-0005-0000-0000-0000410E0000}"/>
    <cellStyle name="20% - Accent2 4 7 3 3" xfId="17687" xr:uid="{00000000-0005-0000-0000-0000420E0000}"/>
    <cellStyle name="20% - Accent2 4 7 3 3 2" xfId="17688" xr:uid="{00000000-0005-0000-0000-0000430E0000}"/>
    <cellStyle name="20% - Accent2 4 7 3 3 3" xfId="17689" xr:uid="{00000000-0005-0000-0000-0000440E0000}"/>
    <cellStyle name="20% - Accent2 4 7 3 4" xfId="17690" xr:uid="{00000000-0005-0000-0000-0000450E0000}"/>
    <cellStyle name="20% - Accent2 4 7 3 4 2" xfId="17691" xr:uid="{00000000-0005-0000-0000-0000460E0000}"/>
    <cellStyle name="20% - Accent2 4 7 3 5" xfId="17692" xr:uid="{00000000-0005-0000-0000-0000470E0000}"/>
    <cellStyle name="20% - Accent2 4 7 3 6" xfId="17693" xr:uid="{00000000-0005-0000-0000-0000480E0000}"/>
    <cellStyle name="20% - Accent2 4 7 4" xfId="17694" xr:uid="{00000000-0005-0000-0000-0000490E0000}"/>
    <cellStyle name="20% - Accent2 4 7 4 2" xfId="17695" xr:uid="{00000000-0005-0000-0000-00004A0E0000}"/>
    <cellStyle name="20% - Accent2 4 7 4 2 2" xfId="17696" xr:uid="{00000000-0005-0000-0000-00004B0E0000}"/>
    <cellStyle name="20% - Accent2 4 7 4 2 3" xfId="17697" xr:uid="{00000000-0005-0000-0000-00004C0E0000}"/>
    <cellStyle name="20% - Accent2 4 7 4 3" xfId="17698" xr:uid="{00000000-0005-0000-0000-00004D0E0000}"/>
    <cellStyle name="20% - Accent2 4 7 4 3 2" xfId="17699" xr:uid="{00000000-0005-0000-0000-00004E0E0000}"/>
    <cellStyle name="20% - Accent2 4 7 4 4" xfId="17700" xr:uid="{00000000-0005-0000-0000-00004F0E0000}"/>
    <cellStyle name="20% - Accent2 4 7 4 5" xfId="17701" xr:uid="{00000000-0005-0000-0000-0000500E0000}"/>
    <cellStyle name="20% - Accent2 4 7 5" xfId="17702" xr:uid="{00000000-0005-0000-0000-0000510E0000}"/>
    <cellStyle name="20% - Accent2 4 7 5 2" xfId="17703" xr:uid="{00000000-0005-0000-0000-0000520E0000}"/>
    <cellStyle name="20% - Accent2 4 7 5 3" xfId="17704" xr:uid="{00000000-0005-0000-0000-0000530E0000}"/>
    <cellStyle name="20% - Accent2 4 7 6" xfId="17705" xr:uid="{00000000-0005-0000-0000-0000540E0000}"/>
    <cellStyle name="20% - Accent2 4 7 6 2" xfId="17706" xr:uid="{00000000-0005-0000-0000-0000550E0000}"/>
    <cellStyle name="20% - Accent2 4 7 6 3" xfId="17707" xr:uid="{00000000-0005-0000-0000-0000560E0000}"/>
    <cellStyle name="20% - Accent2 4 7 7" xfId="17708" xr:uid="{00000000-0005-0000-0000-0000570E0000}"/>
    <cellStyle name="20% - Accent2 4 7 7 2" xfId="17709" xr:uid="{00000000-0005-0000-0000-0000580E0000}"/>
    <cellStyle name="20% - Accent2 4 7 8" xfId="17710" xr:uid="{00000000-0005-0000-0000-0000590E0000}"/>
    <cellStyle name="20% - Accent2 4 7 9" xfId="17711" xr:uid="{00000000-0005-0000-0000-00005A0E0000}"/>
    <cellStyle name="20% - Accent2 4 8" xfId="17712" xr:uid="{00000000-0005-0000-0000-00005B0E0000}"/>
    <cellStyle name="20% - Accent2 4 8 2" xfId="17713" xr:uid="{00000000-0005-0000-0000-00005C0E0000}"/>
    <cellStyle name="20% - Accent2 4 8 2 2" xfId="17714" xr:uid="{00000000-0005-0000-0000-00005D0E0000}"/>
    <cellStyle name="20% - Accent2 4 8 2 3" xfId="17715" xr:uid="{00000000-0005-0000-0000-00005E0E0000}"/>
    <cellStyle name="20% - Accent2 4 8 3" xfId="17716" xr:uid="{00000000-0005-0000-0000-00005F0E0000}"/>
    <cellStyle name="20% - Accent2 4 8 3 2" xfId="17717" xr:uid="{00000000-0005-0000-0000-0000600E0000}"/>
    <cellStyle name="20% - Accent2 4 8 3 3" xfId="17718" xr:uid="{00000000-0005-0000-0000-0000610E0000}"/>
    <cellStyle name="20% - Accent2 4 8 4" xfId="17719" xr:uid="{00000000-0005-0000-0000-0000620E0000}"/>
    <cellStyle name="20% - Accent2 4 8 4 2" xfId="17720" xr:uid="{00000000-0005-0000-0000-0000630E0000}"/>
    <cellStyle name="20% - Accent2 4 8 5" xfId="17721" xr:uid="{00000000-0005-0000-0000-0000640E0000}"/>
    <cellStyle name="20% - Accent2 4 8 6" xfId="17722" xr:uid="{00000000-0005-0000-0000-0000650E0000}"/>
    <cellStyle name="20% - Accent2 4 9" xfId="17723" xr:uid="{00000000-0005-0000-0000-0000660E0000}"/>
    <cellStyle name="20% - Accent2 4 9 2" xfId="17724" xr:uid="{00000000-0005-0000-0000-0000670E0000}"/>
    <cellStyle name="20% - Accent2 4 9 2 2" xfId="17725" xr:uid="{00000000-0005-0000-0000-0000680E0000}"/>
    <cellStyle name="20% - Accent2 4 9 2 3" xfId="17726" xr:uid="{00000000-0005-0000-0000-0000690E0000}"/>
    <cellStyle name="20% - Accent2 4 9 3" xfId="17727" xr:uid="{00000000-0005-0000-0000-00006A0E0000}"/>
    <cellStyle name="20% - Accent2 4 9 3 2" xfId="17728" xr:uid="{00000000-0005-0000-0000-00006B0E0000}"/>
    <cellStyle name="20% - Accent2 4 9 3 3" xfId="17729" xr:uid="{00000000-0005-0000-0000-00006C0E0000}"/>
    <cellStyle name="20% - Accent2 4 9 4" xfId="17730" xr:uid="{00000000-0005-0000-0000-00006D0E0000}"/>
    <cellStyle name="20% - Accent2 4 9 4 2" xfId="17731" xr:uid="{00000000-0005-0000-0000-00006E0E0000}"/>
    <cellStyle name="20% - Accent2 4 9 5" xfId="17732" xr:uid="{00000000-0005-0000-0000-00006F0E0000}"/>
    <cellStyle name="20% - Accent2 4 9 6" xfId="17733" xr:uid="{00000000-0005-0000-0000-0000700E0000}"/>
    <cellStyle name="20% - Accent2 5" xfId="404" xr:uid="{00000000-0005-0000-0000-0000710E0000}"/>
    <cellStyle name="20% - Accent2 5 2" xfId="405" xr:uid="{00000000-0005-0000-0000-0000720E0000}"/>
    <cellStyle name="20% - Accent2 5 2 2" xfId="406" xr:uid="{00000000-0005-0000-0000-0000730E0000}"/>
    <cellStyle name="20% - Accent2 5 2 2 2" xfId="407" xr:uid="{00000000-0005-0000-0000-0000740E0000}"/>
    <cellStyle name="20% - Accent2 5 2 2 2 2" xfId="408" xr:uid="{00000000-0005-0000-0000-0000750E0000}"/>
    <cellStyle name="20% - Accent2 5 2 2 3" xfId="409" xr:uid="{00000000-0005-0000-0000-0000760E0000}"/>
    <cellStyle name="20% - Accent2 5 2 3" xfId="410" xr:uid="{00000000-0005-0000-0000-0000770E0000}"/>
    <cellStyle name="20% - Accent2 5 2 3 2" xfId="411" xr:uid="{00000000-0005-0000-0000-0000780E0000}"/>
    <cellStyle name="20% - Accent2 5 2 4" xfId="412" xr:uid="{00000000-0005-0000-0000-0000790E0000}"/>
    <cellStyle name="20% - Accent2 5 2 5" xfId="8707" xr:uid="{00000000-0005-0000-0000-00007A0E0000}"/>
    <cellStyle name="20% - Accent2 5 3" xfId="413" xr:uid="{00000000-0005-0000-0000-00007B0E0000}"/>
    <cellStyle name="20% - Accent2 5 3 2" xfId="414" xr:uid="{00000000-0005-0000-0000-00007C0E0000}"/>
    <cellStyle name="20% - Accent2 5 3 2 2" xfId="415" xr:uid="{00000000-0005-0000-0000-00007D0E0000}"/>
    <cellStyle name="20% - Accent2 5 3 3" xfId="416" xr:uid="{00000000-0005-0000-0000-00007E0E0000}"/>
    <cellStyle name="20% - Accent2 5 4" xfId="417" xr:uid="{00000000-0005-0000-0000-00007F0E0000}"/>
    <cellStyle name="20% - Accent2 5 4 2" xfId="418" xr:uid="{00000000-0005-0000-0000-0000800E0000}"/>
    <cellStyle name="20% - Accent2 5 5" xfId="419" xr:uid="{00000000-0005-0000-0000-0000810E0000}"/>
    <cellStyle name="20% - Accent2 5 6" xfId="13530" xr:uid="{00000000-0005-0000-0000-0000820E0000}"/>
    <cellStyle name="20% - Accent2 6" xfId="420" xr:uid="{00000000-0005-0000-0000-0000830E0000}"/>
    <cellStyle name="20% - Accent2 6 2" xfId="421" xr:uid="{00000000-0005-0000-0000-0000840E0000}"/>
    <cellStyle name="20% - Accent2 6 2 2" xfId="422" xr:uid="{00000000-0005-0000-0000-0000850E0000}"/>
    <cellStyle name="20% - Accent2 6 2 2 2" xfId="423" xr:uid="{00000000-0005-0000-0000-0000860E0000}"/>
    <cellStyle name="20% - Accent2 6 2 3" xfId="424" xr:uid="{00000000-0005-0000-0000-0000870E0000}"/>
    <cellStyle name="20% - Accent2 6 2 4" xfId="8708" xr:uid="{00000000-0005-0000-0000-0000880E0000}"/>
    <cellStyle name="20% - Accent2 6 2 5" xfId="8709" xr:uid="{00000000-0005-0000-0000-0000890E0000}"/>
    <cellStyle name="20% - Accent2 6 3" xfId="425" xr:uid="{00000000-0005-0000-0000-00008A0E0000}"/>
    <cellStyle name="20% - Accent2 6 3 2" xfId="426" xr:uid="{00000000-0005-0000-0000-00008B0E0000}"/>
    <cellStyle name="20% - Accent2 6 4" xfId="427" xr:uid="{00000000-0005-0000-0000-00008C0E0000}"/>
    <cellStyle name="20% - Accent2 6 5" xfId="13531" xr:uid="{00000000-0005-0000-0000-00008D0E0000}"/>
    <cellStyle name="20% - Accent2 7" xfId="428" xr:uid="{00000000-0005-0000-0000-00008E0E0000}"/>
    <cellStyle name="20% - Accent2 7 2" xfId="429" xr:uid="{00000000-0005-0000-0000-00008F0E0000}"/>
    <cellStyle name="20% - Accent2 7 2 2" xfId="430" xr:uid="{00000000-0005-0000-0000-0000900E0000}"/>
    <cellStyle name="20% - Accent2 7 2 2 2" xfId="431" xr:uid="{00000000-0005-0000-0000-0000910E0000}"/>
    <cellStyle name="20% - Accent2 7 2 3" xfId="432" xr:uid="{00000000-0005-0000-0000-0000920E0000}"/>
    <cellStyle name="20% - Accent2 7 3" xfId="433" xr:uid="{00000000-0005-0000-0000-0000930E0000}"/>
    <cellStyle name="20% - Accent2 7 3 2" xfId="434" xr:uid="{00000000-0005-0000-0000-0000940E0000}"/>
    <cellStyle name="20% - Accent2 7 4" xfId="435" xr:uid="{00000000-0005-0000-0000-0000950E0000}"/>
    <cellStyle name="20% - Accent2 7 5" xfId="13532" xr:uid="{00000000-0005-0000-0000-0000960E0000}"/>
    <cellStyle name="20% - Accent2 8" xfId="436" xr:uid="{00000000-0005-0000-0000-0000970E0000}"/>
    <cellStyle name="20% - Accent2 8 2" xfId="437" xr:uid="{00000000-0005-0000-0000-0000980E0000}"/>
    <cellStyle name="20% - Accent2 8 2 2" xfId="438" xr:uid="{00000000-0005-0000-0000-0000990E0000}"/>
    <cellStyle name="20% - Accent2 8 2 2 2" xfId="439" xr:uid="{00000000-0005-0000-0000-00009A0E0000}"/>
    <cellStyle name="20% - Accent2 8 2 3" xfId="440" xr:uid="{00000000-0005-0000-0000-00009B0E0000}"/>
    <cellStyle name="20% - Accent2 8 3" xfId="441" xr:uid="{00000000-0005-0000-0000-00009C0E0000}"/>
    <cellStyle name="20% - Accent2 8 3 2" xfId="442" xr:uid="{00000000-0005-0000-0000-00009D0E0000}"/>
    <cellStyle name="20% - Accent2 8 4" xfId="443" xr:uid="{00000000-0005-0000-0000-00009E0E0000}"/>
    <cellStyle name="20% - Accent2 8 5" xfId="13533" xr:uid="{00000000-0005-0000-0000-00009F0E0000}"/>
    <cellStyle name="20% - Accent2 9" xfId="444" xr:uid="{00000000-0005-0000-0000-0000A00E0000}"/>
    <cellStyle name="20% - Accent2 9 2" xfId="445" xr:uid="{00000000-0005-0000-0000-0000A10E0000}"/>
    <cellStyle name="20% - Accent2 9 2 2" xfId="446" xr:uid="{00000000-0005-0000-0000-0000A20E0000}"/>
    <cellStyle name="20% - Accent2 9 3" xfId="447" xr:uid="{00000000-0005-0000-0000-0000A30E0000}"/>
    <cellStyle name="20% - Accent2 9 4" xfId="13534" xr:uid="{00000000-0005-0000-0000-0000A40E0000}"/>
    <cellStyle name="20% - Accent3 10" xfId="448" xr:uid="{00000000-0005-0000-0000-0000A50E0000}"/>
    <cellStyle name="20% - Accent3 10 2" xfId="449" xr:uid="{00000000-0005-0000-0000-0000A60E0000}"/>
    <cellStyle name="20% - Accent3 10 2 2" xfId="450" xr:uid="{00000000-0005-0000-0000-0000A70E0000}"/>
    <cellStyle name="20% - Accent3 10 3" xfId="451" xr:uid="{00000000-0005-0000-0000-0000A80E0000}"/>
    <cellStyle name="20% - Accent3 10 4" xfId="13535" xr:uid="{00000000-0005-0000-0000-0000A90E0000}"/>
    <cellStyle name="20% - Accent3 11" xfId="452" xr:uid="{00000000-0005-0000-0000-0000AA0E0000}"/>
    <cellStyle name="20% - Accent3 11 2" xfId="453" xr:uid="{00000000-0005-0000-0000-0000AB0E0000}"/>
    <cellStyle name="20% - Accent3 11 2 2" xfId="454" xr:uid="{00000000-0005-0000-0000-0000AC0E0000}"/>
    <cellStyle name="20% - Accent3 11 3" xfId="455" xr:uid="{00000000-0005-0000-0000-0000AD0E0000}"/>
    <cellStyle name="20% - Accent3 11 4" xfId="13536" xr:uid="{00000000-0005-0000-0000-0000AE0E0000}"/>
    <cellStyle name="20% - Accent3 12" xfId="456" xr:uid="{00000000-0005-0000-0000-0000AF0E0000}"/>
    <cellStyle name="20% - Accent3 12 2" xfId="457" xr:uid="{00000000-0005-0000-0000-0000B00E0000}"/>
    <cellStyle name="20% - Accent3 12 3" xfId="13537" xr:uid="{00000000-0005-0000-0000-0000B10E0000}"/>
    <cellStyle name="20% - Accent3 13" xfId="458" xr:uid="{00000000-0005-0000-0000-0000B20E0000}"/>
    <cellStyle name="20% - Accent3 13 2" xfId="13538" xr:uid="{00000000-0005-0000-0000-0000B30E0000}"/>
    <cellStyle name="20% - Accent3 14" xfId="8710" xr:uid="{00000000-0005-0000-0000-0000B40E0000}"/>
    <cellStyle name="20% - Accent3 15" xfId="8711" xr:uid="{00000000-0005-0000-0000-0000B50E0000}"/>
    <cellStyle name="20% - Accent3 16" xfId="8712" xr:uid="{00000000-0005-0000-0000-0000B60E0000}"/>
    <cellStyle name="20% - Accent3 17" xfId="8713" xr:uid="{00000000-0005-0000-0000-0000B70E0000}"/>
    <cellStyle name="20% - Accent3 17 2" xfId="14170" xr:uid="{00000000-0005-0000-0000-0000B80E0000}"/>
    <cellStyle name="20% - Accent3 18" xfId="8714" xr:uid="{00000000-0005-0000-0000-0000B90E0000}"/>
    <cellStyle name="20% - Accent3 19" xfId="8715" xr:uid="{00000000-0005-0000-0000-0000BA0E0000}"/>
    <cellStyle name="20% - Accent3 2" xfId="459" xr:uid="{00000000-0005-0000-0000-0000BB0E0000}"/>
    <cellStyle name="20% - Accent3 2 2" xfId="460" xr:uid="{00000000-0005-0000-0000-0000BC0E0000}"/>
    <cellStyle name="20% - Accent3 2 2 2" xfId="461" xr:uid="{00000000-0005-0000-0000-0000BD0E0000}"/>
    <cellStyle name="20% - Accent3 2 2 2 2" xfId="462" xr:uid="{00000000-0005-0000-0000-0000BE0E0000}"/>
    <cellStyle name="20% - Accent3 2 2 2 2 2" xfId="463" xr:uid="{00000000-0005-0000-0000-0000BF0E0000}"/>
    <cellStyle name="20% - Accent3 2 2 2 2 2 2" xfId="464" xr:uid="{00000000-0005-0000-0000-0000C00E0000}"/>
    <cellStyle name="20% - Accent3 2 2 2 2 2 2 2" xfId="465" xr:uid="{00000000-0005-0000-0000-0000C10E0000}"/>
    <cellStyle name="20% - Accent3 2 2 2 2 2 3" xfId="466" xr:uid="{00000000-0005-0000-0000-0000C20E0000}"/>
    <cellStyle name="20% - Accent3 2 2 2 2 3" xfId="467" xr:uid="{00000000-0005-0000-0000-0000C30E0000}"/>
    <cellStyle name="20% - Accent3 2 2 2 2 3 2" xfId="468" xr:uid="{00000000-0005-0000-0000-0000C40E0000}"/>
    <cellStyle name="20% - Accent3 2 2 2 2 4" xfId="469" xr:uid="{00000000-0005-0000-0000-0000C50E0000}"/>
    <cellStyle name="20% - Accent3 2 2 2 2 5" xfId="14171" xr:uid="{00000000-0005-0000-0000-0000C60E0000}"/>
    <cellStyle name="20% - Accent3 2 2 2 3" xfId="470" xr:uid="{00000000-0005-0000-0000-0000C70E0000}"/>
    <cellStyle name="20% - Accent3 2 2 2 3 2" xfId="471" xr:uid="{00000000-0005-0000-0000-0000C80E0000}"/>
    <cellStyle name="20% - Accent3 2 2 2 3 2 2" xfId="472" xr:uid="{00000000-0005-0000-0000-0000C90E0000}"/>
    <cellStyle name="20% - Accent3 2 2 2 3 3" xfId="473" xr:uid="{00000000-0005-0000-0000-0000CA0E0000}"/>
    <cellStyle name="20% - Accent3 2 2 2 4" xfId="474" xr:uid="{00000000-0005-0000-0000-0000CB0E0000}"/>
    <cellStyle name="20% - Accent3 2 2 2 4 2" xfId="475" xr:uid="{00000000-0005-0000-0000-0000CC0E0000}"/>
    <cellStyle name="20% - Accent3 2 2 2 5" xfId="476" xr:uid="{00000000-0005-0000-0000-0000CD0E0000}"/>
    <cellStyle name="20% - Accent3 2 2 2 6" xfId="13857" xr:uid="{00000000-0005-0000-0000-0000CE0E0000}"/>
    <cellStyle name="20% - Accent3 2 2 3" xfId="477" xr:uid="{00000000-0005-0000-0000-0000CF0E0000}"/>
    <cellStyle name="20% - Accent3 2 2 3 2" xfId="478" xr:uid="{00000000-0005-0000-0000-0000D00E0000}"/>
    <cellStyle name="20% - Accent3 2 2 3 2 2" xfId="479" xr:uid="{00000000-0005-0000-0000-0000D10E0000}"/>
    <cellStyle name="20% - Accent3 2 2 3 2 2 2" xfId="480" xr:uid="{00000000-0005-0000-0000-0000D20E0000}"/>
    <cellStyle name="20% - Accent3 2 2 3 2 3" xfId="481" xr:uid="{00000000-0005-0000-0000-0000D30E0000}"/>
    <cellStyle name="20% - Accent3 2 2 3 3" xfId="482" xr:uid="{00000000-0005-0000-0000-0000D40E0000}"/>
    <cellStyle name="20% - Accent3 2 2 3 3 2" xfId="483" xr:uid="{00000000-0005-0000-0000-0000D50E0000}"/>
    <cellStyle name="20% - Accent3 2 2 3 4" xfId="484" xr:uid="{00000000-0005-0000-0000-0000D60E0000}"/>
    <cellStyle name="20% - Accent3 2 2 3 5" xfId="13858" xr:uid="{00000000-0005-0000-0000-0000D70E0000}"/>
    <cellStyle name="20% - Accent3 2 2 4" xfId="485" xr:uid="{00000000-0005-0000-0000-0000D80E0000}"/>
    <cellStyle name="20% - Accent3 2 2 4 2" xfId="486" xr:uid="{00000000-0005-0000-0000-0000D90E0000}"/>
    <cellStyle name="20% - Accent3 2 2 4 2 2" xfId="487" xr:uid="{00000000-0005-0000-0000-0000DA0E0000}"/>
    <cellStyle name="20% - Accent3 2 2 4 3" xfId="488" xr:uid="{00000000-0005-0000-0000-0000DB0E0000}"/>
    <cellStyle name="20% - Accent3 2 2 5" xfId="489" xr:uid="{00000000-0005-0000-0000-0000DC0E0000}"/>
    <cellStyle name="20% - Accent3 2 2 5 2" xfId="490" xr:uid="{00000000-0005-0000-0000-0000DD0E0000}"/>
    <cellStyle name="20% - Accent3 2 2 6" xfId="491" xr:uid="{00000000-0005-0000-0000-0000DE0E0000}"/>
    <cellStyle name="20% - Accent3 2 2 7" xfId="13819" xr:uid="{00000000-0005-0000-0000-0000DF0E0000}"/>
    <cellStyle name="20% - Accent3 2 3" xfId="492" xr:uid="{00000000-0005-0000-0000-0000E00E0000}"/>
    <cellStyle name="20% - Accent3 2 3 2" xfId="493" xr:uid="{00000000-0005-0000-0000-0000E10E0000}"/>
    <cellStyle name="20% - Accent3 2 3 2 2" xfId="494" xr:uid="{00000000-0005-0000-0000-0000E20E0000}"/>
    <cellStyle name="20% - Accent3 2 3 2 2 2" xfId="495" xr:uid="{00000000-0005-0000-0000-0000E30E0000}"/>
    <cellStyle name="20% - Accent3 2 3 2 2 2 2" xfId="496" xr:uid="{00000000-0005-0000-0000-0000E40E0000}"/>
    <cellStyle name="20% - Accent3 2 3 2 2 3" xfId="497" xr:uid="{00000000-0005-0000-0000-0000E50E0000}"/>
    <cellStyle name="20% - Accent3 2 3 2 3" xfId="498" xr:uid="{00000000-0005-0000-0000-0000E60E0000}"/>
    <cellStyle name="20% - Accent3 2 3 2 3 2" xfId="499" xr:uid="{00000000-0005-0000-0000-0000E70E0000}"/>
    <cellStyle name="20% - Accent3 2 3 2 4" xfId="500" xr:uid="{00000000-0005-0000-0000-0000E80E0000}"/>
    <cellStyle name="20% - Accent3 2 3 3" xfId="501" xr:uid="{00000000-0005-0000-0000-0000E90E0000}"/>
    <cellStyle name="20% - Accent3 2 3 3 2" xfId="502" xr:uid="{00000000-0005-0000-0000-0000EA0E0000}"/>
    <cellStyle name="20% - Accent3 2 3 3 2 2" xfId="503" xr:uid="{00000000-0005-0000-0000-0000EB0E0000}"/>
    <cellStyle name="20% - Accent3 2 3 3 3" xfId="504" xr:uid="{00000000-0005-0000-0000-0000EC0E0000}"/>
    <cellStyle name="20% - Accent3 2 3 4" xfId="505" xr:uid="{00000000-0005-0000-0000-0000ED0E0000}"/>
    <cellStyle name="20% - Accent3 2 3 4 2" xfId="506" xr:uid="{00000000-0005-0000-0000-0000EE0E0000}"/>
    <cellStyle name="20% - Accent3 2 3 5" xfId="507" xr:uid="{00000000-0005-0000-0000-0000EF0E0000}"/>
    <cellStyle name="20% - Accent3 2 3 6" xfId="13859" xr:uid="{00000000-0005-0000-0000-0000F00E0000}"/>
    <cellStyle name="20% - Accent3 2 4" xfId="508" xr:uid="{00000000-0005-0000-0000-0000F10E0000}"/>
    <cellStyle name="20% - Accent3 2 4 2" xfId="509" xr:uid="{00000000-0005-0000-0000-0000F20E0000}"/>
    <cellStyle name="20% - Accent3 2 4 2 2" xfId="510" xr:uid="{00000000-0005-0000-0000-0000F30E0000}"/>
    <cellStyle name="20% - Accent3 2 4 2 2 2" xfId="511" xr:uid="{00000000-0005-0000-0000-0000F40E0000}"/>
    <cellStyle name="20% - Accent3 2 4 2 3" xfId="512" xr:uid="{00000000-0005-0000-0000-0000F50E0000}"/>
    <cellStyle name="20% - Accent3 2 4 3" xfId="513" xr:uid="{00000000-0005-0000-0000-0000F60E0000}"/>
    <cellStyle name="20% - Accent3 2 4 3 2" xfId="514" xr:uid="{00000000-0005-0000-0000-0000F70E0000}"/>
    <cellStyle name="20% - Accent3 2 4 4" xfId="515" xr:uid="{00000000-0005-0000-0000-0000F80E0000}"/>
    <cellStyle name="20% - Accent3 2 4 5" xfId="13860" xr:uid="{00000000-0005-0000-0000-0000F90E0000}"/>
    <cellStyle name="20% - Accent3 2 5" xfId="516" xr:uid="{00000000-0005-0000-0000-0000FA0E0000}"/>
    <cellStyle name="20% - Accent3 2 5 2" xfId="517" xr:uid="{00000000-0005-0000-0000-0000FB0E0000}"/>
    <cellStyle name="20% - Accent3 2 5 2 2" xfId="518" xr:uid="{00000000-0005-0000-0000-0000FC0E0000}"/>
    <cellStyle name="20% - Accent3 2 5 3" xfId="519" xr:uid="{00000000-0005-0000-0000-0000FD0E0000}"/>
    <cellStyle name="20% - Accent3 2 5 4" xfId="13861" xr:uid="{00000000-0005-0000-0000-0000FE0E0000}"/>
    <cellStyle name="20% - Accent3 2 6" xfId="520" xr:uid="{00000000-0005-0000-0000-0000FF0E0000}"/>
    <cellStyle name="20% - Accent3 2 6 2" xfId="521" xr:uid="{00000000-0005-0000-0000-0000000F0000}"/>
    <cellStyle name="20% - Accent3 2 6 3" xfId="13862" xr:uid="{00000000-0005-0000-0000-0000010F0000}"/>
    <cellStyle name="20% - Accent3 2 7" xfId="522" xr:uid="{00000000-0005-0000-0000-0000020F0000}"/>
    <cellStyle name="20% - Accent3 2 8" xfId="523" xr:uid="{00000000-0005-0000-0000-0000030F0000}"/>
    <cellStyle name="20% - Accent3 2 9" xfId="13539" xr:uid="{00000000-0005-0000-0000-0000040F0000}"/>
    <cellStyle name="20% - Accent3 20" xfId="8716" xr:uid="{00000000-0005-0000-0000-0000050F0000}"/>
    <cellStyle name="20% - Accent3 21" xfId="8717" xr:uid="{00000000-0005-0000-0000-0000060F0000}"/>
    <cellStyle name="20% - Accent3 22" xfId="14494" xr:uid="{00000000-0005-0000-0000-0000070F0000}"/>
    <cellStyle name="20% - Accent3 3" xfId="524" xr:uid="{00000000-0005-0000-0000-0000080F0000}"/>
    <cellStyle name="20% - Accent3 3 2" xfId="525" xr:uid="{00000000-0005-0000-0000-0000090F0000}"/>
    <cellStyle name="20% - Accent3 3 2 2" xfId="526" xr:uid="{00000000-0005-0000-0000-00000A0F0000}"/>
    <cellStyle name="20% - Accent3 3 2 2 2" xfId="527" xr:uid="{00000000-0005-0000-0000-00000B0F0000}"/>
    <cellStyle name="20% - Accent3 3 2 2 2 2" xfId="528" xr:uid="{00000000-0005-0000-0000-00000C0F0000}"/>
    <cellStyle name="20% - Accent3 3 2 2 2 2 2" xfId="529" xr:uid="{00000000-0005-0000-0000-00000D0F0000}"/>
    <cellStyle name="20% - Accent3 3 2 2 2 2 2 2" xfId="530" xr:uid="{00000000-0005-0000-0000-00000E0F0000}"/>
    <cellStyle name="20% - Accent3 3 2 2 2 2 3" xfId="531" xr:uid="{00000000-0005-0000-0000-00000F0F0000}"/>
    <cellStyle name="20% - Accent3 3 2 2 2 3" xfId="532" xr:uid="{00000000-0005-0000-0000-0000100F0000}"/>
    <cellStyle name="20% - Accent3 3 2 2 2 3 2" xfId="533" xr:uid="{00000000-0005-0000-0000-0000110F0000}"/>
    <cellStyle name="20% - Accent3 3 2 2 2 4" xfId="534" xr:uid="{00000000-0005-0000-0000-0000120F0000}"/>
    <cellStyle name="20% - Accent3 3 2 2 2 5" xfId="17734" xr:uid="{00000000-0005-0000-0000-0000130F0000}"/>
    <cellStyle name="20% - Accent3 3 2 2 3" xfId="535" xr:uid="{00000000-0005-0000-0000-0000140F0000}"/>
    <cellStyle name="20% - Accent3 3 2 2 3 2" xfId="536" xr:uid="{00000000-0005-0000-0000-0000150F0000}"/>
    <cellStyle name="20% - Accent3 3 2 2 3 2 2" xfId="537" xr:uid="{00000000-0005-0000-0000-0000160F0000}"/>
    <cellStyle name="20% - Accent3 3 2 2 3 3" xfId="538" xr:uid="{00000000-0005-0000-0000-0000170F0000}"/>
    <cellStyle name="20% - Accent3 3 2 2 4" xfId="539" xr:uid="{00000000-0005-0000-0000-0000180F0000}"/>
    <cellStyle name="20% - Accent3 3 2 2 4 2" xfId="540" xr:uid="{00000000-0005-0000-0000-0000190F0000}"/>
    <cellStyle name="20% - Accent3 3 2 2 5" xfId="541" xr:uid="{00000000-0005-0000-0000-00001A0F0000}"/>
    <cellStyle name="20% - Accent3 3 2 2 6" xfId="13864" xr:uid="{00000000-0005-0000-0000-00001B0F0000}"/>
    <cellStyle name="20% - Accent3 3 2 3" xfId="542" xr:uid="{00000000-0005-0000-0000-00001C0F0000}"/>
    <cellStyle name="20% - Accent3 3 2 3 2" xfId="543" xr:uid="{00000000-0005-0000-0000-00001D0F0000}"/>
    <cellStyle name="20% - Accent3 3 2 3 2 2" xfId="544" xr:uid="{00000000-0005-0000-0000-00001E0F0000}"/>
    <cellStyle name="20% - Accent3 3 2 3 2 2 2" xfId="545" xr:uid="{00000000-0005-0000-0000-00001F0F0000}"/>
    <cellStyle name="20% - Accent3 3 2 3 2 3" xfId="546" xr:uid="{00000000-0005-0000-0000-0000200F0000}"/>
    <cellStyle name="20% - Accent3 3 2 3 3" xfId="547" xr:uid="{00000000-0005-0000-0000-0000210F0000}"/>
    <cellStyle name="20% - Accent3 3 2 3 3 2" xfId="548" xr:uid="{00000000-0005-0000-0000-0000220F0000}"/>
    <cellStyle name="20% - Accent3 3 2 3 4" xfId="549" xr:uid="{00000000-0005-0000-0000-0000230F0000}"/>
    <cellStyle name="20% - Accent3 3 2 3 5" xfId="17735" xr:uid="{00000000-0005-0000-0000-0000240F0000}"/>
    <cellStyle name="20% - Accent3 3 2 4" xfId="550" xr:uid="{00000000-0005-0000-0000-0000250F0000}"/>
    <cellStyle name="20% - Accent3 3 2 4 2" xfId="551" xr:uid="{00000000-0005-0000-0000-0000260F0000}"/>
    <cellStyle name="20% - Accent3 3 2 4 2 2" xfId="552" xr:uid="{00000000-0005-0000-0000-0000270F0000}"/>
    <cellStyle name="20% - Accent3 3 2 4 3" xfId="553" xr:uid="{00000000-0005-0000-0000-0000280F0000}"/>
    <cellStyle name="20% - Accent3 3 2 5" xfId="554" xr:uid="{00000000-0005-0000-0000-0000290F0000}"/>
    <cellStyle name="20% - Accent3 3 2 5 2" xfId="555" xr:uid="{00000000-0005-0000-0000-00002A0F0000}"/>
    <cellStyle name="20% - Accent3 3 2 6" xfId="556" xr:uid="{00000000-0005-0000-0000-00002B0F0000}"/>
    <cellStyle name="20% - Accent3 3 2 7" xfId="13863" xr:uid="{00000000-0005-0000-0000-00002C0F0000}"/>
    <cellStyle name="20% - Accent3 3 3" xfId="557" xr:uid="{00000000-0005-0000-0000-00002D0F0000}"/>
    <cellStyle name="20% - Accent3 3 3 2" xfId="558" xr:uid="{00000000-0005-0000-0000-00002E0F0000}"/>
    <cellStyle name="20% - Accent3 3 3 2 2" xfId="559" xr:uid="{00000000-0005-0000-0000-00002F0F0000}"/>
    <cellStyle name="20% - Accent3 3 3 2 2 2" xfId="560" xr:uid="{00000000-0005-0000-0000-0000300F0000}"/>
    <cellStyle name="20% - Accent3 3 3 2 2 2 2" xfId="561" xr:uid="{00000000-0005-0000-0000-0000310F0000}"/>
    <cellStyle name="20% - Accent3 3 3 2 2 3" xfId="562" xr:uid="{00000000-0005-0000-0000-0000320F0000}"/>
    <cellStyle name="20% - Accent3 3 3 2 3" xfId="563" xr:uid="{00000000-0005-0000-0000-0000330F0000}"/>
    <cellStyle name="20% - Accent3 3 3 2 3 2" xfId="564" xr:uid="{00000000-0005-0000-0000-0000340F0000}"/>
    <cellStyle name="20% - Accent3 3 3 2 4" xfId="565" xr:uid="{00000000-0005-0000-0000-0000350F0000}"/>
    <cellStyle name="20% - Accent3 3 3 2 5" xfId="17736" xr:uid="{00000000-0005-0000-0000-0000360F0000}"/>
    <cellStyle name="20% - Accent3 3 3 3" xfId="566" xr:uid="{00000000-0005-0000-0000-0000370F0000}"/>
    <cellStyle name="20% - Accent3 3 3 3 2" xfId="567" xr:uid="{00000000-0005-0000-0000-0000380F0000}"/>
    <cellStyle name="20% - Accent3 3 3 3 2 2" xfId="568" xr:uid="{00000000-0005-0000-0000-0000390F0000}"/>
    <cellStyle name="20% - Accent3 3 3 3 3" xfId="569" xr:uid="{00000000-0005-0000-0000-00003A0F0000}"/>
    <cellStyle name="20% - Accent3 3 3 4" xfId="570" xr:uid="{00000000-0005-0000-0000-00003B0F0000}"/>
    <cellStyle name="20% - Accent3 3 3 4 2" xfId="571" xr:uid="{00000000-0005-0000-0000-00003C0F0000}"/>
    <cellStyle name="20% - Accent3 3 3 5" xfId="572" xr:uid="{00000000-0005-0000-0000-00003D0F0000}"/>
    <cellStyle name="20% - Accent3 3 3 6" xfId="13865" xr:uid="{00000000-0005-0000-0000-00003E0F0000}"/>
    <cellStyle name="20% - Accent3 3 4" xfId="573" xr:uid="{00000000-0005-0000-0000-00003F0F0000}"/>
    <cellStyle name="20% - Accent3 3 4 2" xfId="574" xr:uid="{00000000-0005-0000-0000-0000400F0000}"/>
    <cellStyle name="20% - Accent3 3 4 2 2" xfId="575" xr:uid="{00000000-0005-0000-0000-0000410F0000}"/>
    <cellStyle name="20% - Accent3 3 4 2 2 2" xfId="576" xr:uid="{00000000-0005-0000-0000-0000420F0000}"/>
    <cellStyle name="20% - Accent3 3 4 2 3" xfId="577" xr:uid="{00000000-0005-0000-0000-0000430F0000}"/>
    <cellStyle name="20% - Accent3 3 4 3" xfId="578" xr:uid="{00000000-0005-0000-0000-0000440F0000}"/>
    <cellStyle name="20% - Accent3 3 4 3 2" xfId="579" xr:uid="{00000000-0005-0000-0000-0000450F0000}"/>
    <cellStyle name="20% - Accent3 3 4 4" xfId="580" xr:uid="{00000000-0005-0000-0000-0000460F0000}"/>
    <cellStyle name="20% - Accent3 3 4 5" xfId="8718" xr:uid="{00000000-0005-0000-0000-0000470F0000}"/>
    <cellStyle name="20% - Accent3 3 5" xfId="581" xr:uid="{00000000-0005-0000-0000-0000480F0000}"/>
    <cellStyle name="20% - Accent3 3 5 2" xfId="582" xr:uid="{00000000-0005-0000-0000-0000490F0000}"/>
    <cellStyle name="20% - Accent3 3 5 2 2" xfId="583" xr:uid="{00000000-0005-0000-0000-00004A0F0000}"/>
    <cellStyle name="20% - Accent3 3 5 3" xfId="584" xr:uid="{00000000-0005-0000-0000-00004B0F0000}"/>
    <cellStyle name="20% - Accent3 3 6" xfId="585" xr:uid="{00000000-0005-0000-0000-00004C0F0000}"/>
    <cellStyle name="20% - Accent3 3 6 2" xfId="586" xr:uid="{00000000-0005-0000-0000-00004D0F0000}"/>
    <cellStyle name="20% - Accent3 3 7" xfId="587" xr:uid="{00000000-0005-0000-0000-00004E0F0000}"/>
    <cellStyle name="20% - Accent3 3 8" xfId="588" xr:uid="{00000000-0005-0000-0000-00004F0F0000}"/>
    <cellStyle name="20% - Accent3 3 9" xfId="13540" xr:uid="{00000000-0005-0000-0000-0000500F0000}"/>
    <cellStyle name="20% - Accent3 4" xfId="589" xr:uid="{00000000-0005-0000-0000-0000510F0000}"/>
    <cellStyle name="20% - Accent3 4 10" xfId="17737" xr:uid="{00000000-0005-0000-0000-0000520F0000}"/>
    <cellStyle name="20% - Accent3 4 10 2" xfId="17738" xr:uid="{00000000-0005-0000-0000-0000530F0000}"/>
    <cellStyle name="20% - Accent3 4 10 2 2" xfId="17739" xr:uid="{00000000-0005-0000-0000-0000540F0000}"/>
    <cellStyle name="20% - Accent3 4 10 2 3" xfId="17740" xr:uid="{00000000-0005-0000-0000-0000550F0000}"/>
    <cellStyle name="20% - Accent3 4 10 3" xfId="17741" xr:uid="{00000000-0005-0000-0000-0000560F0000}"/>
    <cellStyle name="20% - Accent3 4 10 3 2" xfId="17742" xr:uid="{00000000-0005-0000-0000-0000570F0000}"/>
    <cellStyle name="20% - Accent3 4 10 4" xfId="17743" xr:uid="{00000000-0005-0000-0000-0000580F0000}"/>
    <cellStyle name="20% - Accent3 4 10 5" xfId="17744" xr:uid="{00000000-0005-0000-0000-0000590F0000}"/>
    <cellStyle name="20% - Accent3 4 11" xfId="17745" xr:uid="{00000000-0005-0000-0000-00005A0F0000}"/>
    <cellStyle name="20% - Accent3 4 11 2" xfId="17746" xr:uid="{00000000-0005-0000-0000-00005B0F0000}"/>
    <cellStyle name="20% - Accent3 4 11 3" xfId="17747" xr:uid="{00000000-0005-0000-0000-00005C0F0000}"/>
    <cellStyle name="20% - Accent3 4 12" xfId="17748" xr:uid="{00000000-0005-0000-0000-00005D0F0000}"/>
    <cellStyle name="20% - Accent3 4 12 2" xfId="17749" xr:uid="{00000000-0005-0000-0000-00005E0F0000}"/>
    <cellStyle name="20% - Accent3 4 12 3" xfId="17750" xr:uid="{00000000-0005-0000-0000-00005F0F0000}"/>
    <cellStyle name="20% - Accent3 4 13" xfId="17751" xr:uid="{00000000-0005-0000-0000-0000600F0000}"/>
    <cellStyle name="20% - Accent3 4 13 2" xfId="17752" xr:uid="{00000000-0005-0000-0000-0000610F0000}"/>
    <cellStyle name="20% - Accent3 4 14" xfId="17753" xr:uid="{00000000-0005-0000-0000-0000620F0000}"/>
    <cellStyle name="20% - Accent3 4 15" xfId="17754" xr:uid="{00000000-0005-0000-0000-0000630F0000}"/>
    <cellStyle name="20% - Accent3 4 16" xfId="17755" xr:uid="{00000000-0005-0000-0000-0000640F0000}"/>
    <cellStyle name="20% - Accent3 4 2" xfId="590" xr:uid="{00000000-0005-0000-0000-0000650F0000}"/>
    <cellStyle name="20% - Accent3 4 2 10" xfId="17756" xr:uid="{00000000-0005-0000-0000-0000660F0000}"/>
    <cellStyle name="20% - Accent3 4 2 10 2" xfId="17757" xr:uid="{00000000-0005-0000-0000-0000670F0000}"/>
    <cellStyle name="20% - Accent3 4 2 10 3" xfId="17758" xr:uid="{00000000-0005-0000-0000-0000680F0000}"/>
    <cellStyle name="20% - Accent3 4 2 11" xfId="17759" xr:uid="{00000000-0005-0000-0000-0000690F0000}"/>
    <cellStyle name="20% - Accent3 4 2 11 2" xfId="17760" xr:uid="{00000000-0005-0000-0000-00006A0F0000}"/>
    <cellStyle name="20% - Accent3 4 2 11 3" xfId="17761" xr:uid="{00000000-0005-0000-0000-00006B0F0000}"/>
    <cellStyle name="20% - Accent3 4 2 12" xfId="17762" xr:uid="{00000000-0005-0000-0000-00006C0F0000}"/>
    <cellStyle name="20% - Accent3 4 2 12 2" xfId="17763" xr:uid="{00000000-0005-0000-0000-00006D0F0000}"/>
    <cellStyle name="20% - Accent3 4 2 13" xfId="17764" xr:uid="{00000000-0005-0000-0000-00006E0F0000}"/>
    <cellStyle name="20% - Accent3 4 2 14" xfId="17765" xr:uid="{00000000-0005-0000-0000-00006F0F0000}"/>
    <cellStyle name="20% - Accent3 4 2 15" xfId="17766" xr:uid="{00000000-0005-0000-0000-0000700F0000}"/>
    <cellStyle name="20% - Accent3 4 2 2" xfId="591" xr:uid="{00000000-0005-0000-0000-0000710F0000}"/>
    <cellStyle name="20% - Accent3 4 2 2 10" xfId="17767" xr:uid="{00000000-0005-0000-0000-0000720F0000}"/>
    <cellStyle name="20% - Accent3 4 2 2 10 2" xfId="17768" xr:uid="{00000000-0005-0000-0000-0000730F0000}"/>
    <cellStyle name="20% - Accent3 4 2 2 10 3" xfId="17769" xr:uid="{00000000-0005-0000-0000-0000740F0000}"/>
    <cellStyle name="20% - Accent3 4 2 2 11" xfId="17770" xr:uid="{00000000-0005-0000-0000-0000750F0000}"/>
    <cellStyle name="20% - Accent3 4 2 2 11 2" xfId="17771" xr:uid="{00000000-0005-0000-0000-0000760F0000}"/>
    <cellStyle name="20% - Accent3 4 2 2 12" xfId="17772" xr:uid="{00000000-0005-0000-0000-0000770F0000}"/>
    <cellStyle name="20% - Accent3 4 2 2 13" xfId="17773" xr:uid="{00000000-0005-0000-0000-0000780F0000}"/>
    <cellStyle name="20% - Accent3 4 2 2 2" xfId="592" xr:uid="{00000000-0005-0000-0000-0000790F0000}"/>
    <cellStyle name="20% - Accent3 4 2 2 2 10" xfId="17774" xr:uid="{00000000-0005-0000-0000-00007A0F0000}"/>
    <cellStyle name="20% - Accent3 4 2 2 2 10 2" xfId="17775" xr:uid="{00000000-0005-0000-0000-00007B0F0000}"/>
    <cellStyle name="20% - Accent3 4 2 2 2 11" xfId="17776" xr:uid="{00000000-0005-0000-0000-00007C0F0000}"/>
    <cellStyle name="20% - Accent3 4 2 2 2 12" xfId="17777" xr:uid="{00000000-0005-0000-0000-00007D0F0000}"/>
    <cellStyle name="20% - Accent3 4 2 2 2 2" xfId="593" xr:uid="{00000000-0005-0000-0000-00007E0F0000}"/>
    <cellStyle name="20% - Accent3 4 2 2 2 2 10" xfId="17778" xr:uid="{00000000-0005-0000-0000-00007F0F0000}"/>
    <cellStyle name="20% - Accent3 4 2 2 2 2 2" xfId="594" xr:uid="{00000000-0005-0000-0000-0000800F0000}"/>
    <cellStyle name="20% - Accent3 4 2 2 2 2 2 2" xfId="17779" xr:uid="{00000000-0005-0000-0000-0000810F0000}"/>
    <cellStyle name="20% - Accent3 4 2 2 2 2 2 2 2" xfId="17780" xr:uid="{00000000-0005-0000-0000-0000820F0000}"/>
    <cellStyle name="20% - Accent3 4 2 2 2 2 2 2 2 2" xfId="17781" xr:uid="{00000000-0005-0000-0000-0000830F0000}"/>
    <cellStyle name="20% - Accent3 4 2 2 2 2 2 2 2 3" xfId="17782" xr:uid="{00000000-0005-0000-0000-0000840F0000}"/>
    <cellStyle name="20% - Accent3 4 2 2 2 2 2 2 3" xfId="17783" xr:uid="{00000000-0005-0000-0000-0000850F0000}"/>
    <cellStyle name="20% - Accent3 4 2 2 2 2 2 2 3 2" xfId="17784" xr:uid="{00000000-0005-0000-0000-0000860F0000}"/>
    <cellStyle name="20% - Accent3 4 2 2 2 2 2 2 3 3" xfId="17785" xr:uid="{00000000-0005-0000-0000-0000870F0000}"/>
    <cellStyle name="20% - Accent3 4 2 2 2 2 2 2 4" xfId="17786" xr:uid="{00000000-0005-0000-0000-0000880F0000}"/>
    <cellStyle name="20% - Accent3 4 2 2 2 2 2 2 4 2" xfId="17787" xr:uid="{00000000-0005-0000-0000-0000890F0000}"/>
    <cellStyle name="20% - Accent3 4 2 2 2 2 2 2 5" xfId="17788" xr:uid="{00000000-0005-0000-0000-00008A0F0000}"/>
    <cellStyle name="20% - Accent3 4 2 2 2 2 2 2 6" xfId="17789" xr:uid="{00000000-0005-0000-0000-00008B0F0000}"/>
    <cellStyle name="20% - Accent3 4 2 2 2 2 2 3" xfId="17790" xr:uid="{00000000-0005-0000-0000-00008C0F0000}"/>
    <cellStyle name="20% - Accent3 4 2 2 2 2 2 3 2" xfId="17791" xr:uid="{00000000-0005-0000-0000-00008D0F0000}"/>
    <cellStyle name="20% - Accent3 4 2 2 2 2 2 3 2 2" xfId="17792" xr:uid="{00000000-0005-0000-0000-00008E0F0000}"/>
    <cellStyle name="20% - Accent3 4 2 2 2 2 2 3 2 3" xfId="17793" xr:uid="{00000000-0005-0000-0000-00008F0F0000}"/>
    <cellStyle name="20% - Accent3 4 2 2 2 2 2 3 3" xfId="17794" xr:uid="{00000000-0005-0000-0000-0000900F0000}"/>
    <cellStyle name="20% - Accent3 4 2 2 2 2 2 3 3 2" xfId="17795" xr:uid="{00000000-0005-0000-0000-0000910F0000}"/>
    <cellStyle name="20% - Accent3 4 2 2 2 2 2 3 3 3" xfId="17796" xr:uid="{00000000-0005-0000-0000-0000920F0000}"/>
    <cellStyle name="20% - Accent3 4 2 2 2 2 2 3 4" xfId="17797" xr:uid="{00000000-0005-0000-0000-0000930F0000}"/>
    <cellStyle name="20% - Accent3 4 2 2 2 2 2 3 4 2" xfId="17798" xr:uid="{00000000-0005-0000-0000-0000940F0000}"/>
    <cellStyle name="20% - Accent3 4 2 2 2 2 2 3 5" xfId="17799" xr:uid="{00000000-0005-0000-0000-0000950F0000}"/>
    <cellStyle name="20% - Accent3 4 2 2 2 2 2 3 6" xfId="17800" xr:uid="{00000000-0005-0000-0000-0000960F0000}"/>
    <cellStyle name="20% - Accent3 4 2 2 2 2 2 4" xfId="17801" xr:uid="{00000000-0005-0000-0000-0000970F0000}"/>
    <cellStyle name="20% - Accent3 4 2 2 2 2 2 4 2" xfId="17802" xr:uid="{00000000-0005-0000-0000-0000980F0000}"/>
    <cellStyle name="20% - Accent3 4 2 2 2 2 2 4 2 2" xfId="17803" xr:uid="{00000000-0005-0000-0000-0000990F0000}"/>
    <cellStyle name="20% - Accent3 4 2 2 2 2 2 4 2 3" xfId="17804" xr:uid="{00000000-0005-0000-0000-00009A0F0000}"/>
    <cellStyle name="20% - Accent3 4 2 2 2 2 2 4 3" xfId="17805" xr:uid="{00000000-0005-0000-0000-00009B0F0000}"/>
    <cellStyle name="20% - Accent3 4 2 2 2 2 2 4 3 2" xfId="17806" xr:uid="{00000000-0005-0000-0000-00009C0F0000}"/>
    <cellStyle name="20% - Accent3 4 2 2 2 2 2 4 4" xfId="17807" xr:uid="{00000000-0005-0000-0000-00009D0F0000}"/>
    <cellStyle name="20% - Accent3 4 2 2 2 2 2 4 5" xfId="17808" xr:uid="{00000000-0005-0000-0000-00009E0F0000}"/>
    <cellStyle name="20% - Accent3 4 2 2 2 2 2 5" xfId="17809" xr:uid="{00000000-0005-0000-0000-00009F0F0000}"/>
    <cellStyle name="20% - Accent3 4 2 2 2 2 2 5 2" xfId="17810" xr:uid="{00000000-0005-0000-0000-0000A00F0000}"/>
    <cellStyle name="20% - Accent3 4 2 2 2 2 2 5 3" xfId="17811" xr:uid="{00000000-0005-0000-0000-0000A10F0000}"/>
    <cellStyle name="20% - Accent3 4 2 2 2 2 2 6" xfId="17812" xr:uid="{00000000-0005-0000-0000-0000A20F0000}"/>
    <cellStyle name="20% - Accent3 4 2 2 2 2 2 6 2" xfId="17813" xr:uid="{00000000-0005-0000-0000-0000A30F0000}"/>
    <cellStyle name="20% - Accent3 4 2 2 2 2 2 6 3" xfId="17814" xr:uid="{00000000-0005-0000-0000-0000A40F0000}"/>
    <cellStyle name="20% - Accent3 4 2 2 2 2 2 7" xfId="17815" xr:uid="{00000000-0005-0000-0000-0000A50F0000}"/>
    <cellStyle name="20% - Accent3 4 2 2 2 2 2 7 2" xfId="17816" xr:uid="{00000000-0005-0000-0000-0000A60F0000}"/>
    <cellStyle name="20% - Accent3 4 2 2 2 2 2 8" xfId="17817" xr:uid="{00000000-0005-0000-0000-0000A70F0000}"/>
    <cellStyle name="20% - Accent3 4 2 2 2 2 2 9" xfId="17818" xr:uid="{00000000-0005-0000-0000-0000A80F0000}"/>
    <cellStyle name="20% - Accent3 4 2 2 2 2 3" xfId="17819" xr:uid="{00000000-0005-0000-0000-0000A90F0000}"/>
    <cellStyle name="20% - Accent3 4 2 2 2 2 3 2" xfId="17820" xr:uid="{00000000-0005-0000-0000-0000AA0F0000}"/>
    <cellStyle name="20% - Accent3 4 2 2 2 2 3 2 2" xfId="17821" xr:uid="{00000000-0005-0000-0000-0000AB0F0000}"/>
    <cellStyle name="20% - Accent3 4 2 2 2 2 3 2 3" xfId="17822" xr:uid="{00000000-0005-0000-0000-0000AC0F0000}"/>
    <cellStyle name="20% - Accent3 4 2 2 2 2 3 3" xfId="17823" xr:uid="{00000000-0005-0000-0000-0000AD0F0000}"/>
    <cellStyle name="20% - Accent3 4 2 2 2 2 3 3 2" xfId="17824" xr:uid="{00000000-0005-0000-0000-0000AE0F0000}"/>
    <cellStyle name="20% - Accent3 4 2 2 2 2 3 3 3" xfId="17825" xr:uid="{00000000-0005-0000-0000-0000AF0F0000}"/>
    <cellStyle name="20% - Accent3 4 2 2 2 2 3 4" xfId="17826" xr:uid="{00000000-0005-0000-0000-0000B00F0000}"/>
    <cellStyle name="20% - Accent3 4 2 2 2 2 3 4 2" xfId="17827" xr:uid="{00000000-0005-0000-0000-0000B10F0000}"/>
    <cellStyle name="20% - Accent3 4 2 2 2 2 3 5" xfId="17828" xr:uid="{00000000-0005-0000-0000-0000B20F0000}"/>
    <cellStyle name="20% - Accent3 4 2 2 2 2 3 6" xfId="17829" xr:uid="{00000000-0005-0000-0000-0000B30F0000}"/>
    <cellStyle name="20% - Accent3 4 2 2 2 2 4" xfId="17830" xr:uid="{00000000-0005-0000-0000-0000B40F0000}"/>
    <cellStyle name="20% - Accent3 4 2 2 2 2 4 2" xfId="17831" xr:uid="{00000000-0005-0000-0000-0000B50F0000}"/>
    <cellStyle name="20% - Accent3 4 2 2 2 2 4 2 2" xfId="17832" xr:uid="{00000000-0005-0000-0000-0000B60F0000}"/>
    <cellStyle name="20% - Accent3 4 2 2 2 2 4 2 3" xfId="17833" xr:uid="{00000000-0005-0000-0000-0000B70F0000}"/>
    <cellStyle name="20% - Accent3 4 2 2 2 2 4 3" xfId="17834" xr:uid="{00000000-0005-0000-0000-0000B80F0000}"/>
    <cellStyle name="20% - Accent3 4 2 2 2 2 4 3 2" xfId="17835" xr:uid="{00000000-0005-0000-0000-0000B90F0000}"/>
    <cellStyle name="20% - Accent3 4 2 2 2 2 4 3 3" xfId="17836" xr:uid="{00000000-0005-0000-0000-0000BA0F0000}"/>
    <cellStyle name="20% - Accent3 4 2 2 2 2 4 4" xfId="17837" xr:uid="{00000000-0005-0000-0000-0000BB0F0000}"/>
    <cellStyle name="20% - Accent3 4 2 2 2 2 4 4 2" xfId="17838" xr:uid="{00000000-0005-0000-0000-0000BC0F0000}"/>
    <cellStyle name="20% - Accent3 4 2 2 2 2 4 5" xfId="17839" xr:uid="{00000000-0005-0000-0000-0000BD0F0000}"/>
    <cellStyle name="20% - Accent3 4 2 2 2 2 4 6" xfId="17840" xr:uid="{00000000-0005-0000-0000-0000BE0F0000}"/>
    <cellStyle name="20% - Accent3 4 2 2 2 2 5" xfId="17841" xr:uid="{00000000-0005-0000-0000-0000BF0F0000}"/>
    <cellStyle name="20% - Accent3 4 2 2 2 2 5 2" xfId="17842" xr:uid="{00000000-0005-0000-0000-0000C00F0000}"/>
    <cellStyle name="20% - Accent3 4 2 2 2 2 5 2 2" xfId="17843" xr:uid="{00000000-0005-0000-0000-0000C10F0000}"/>
    <cellStyle name="20% - Accent3 4 2 2 2 2 5 2 3" xfId="17844" xr:uid="{00000000-0005-0000-0000-0000C20F0000}"/>
    <cellStyle name="20% - Accent3 4 2 2 2 2 5 3" xfId="17845" xr:uid="{00000000-0005-0000-0000-0000C30F0000}"/>
    <cellStyle name="20% - Accent3 4 2 2 2 2 5 3 2" xfId="17846" xr:uid="{00000000-0005-0000-0000-0000C40F0000}"/>
    <cellStyle name="20% - Accent3 4 2 2 2 2 5 4" xfId="17847" xr:uid="{00000000-0005-0000-0000-0000C50F0000}"/>
    <cellStyle name="20% - Accent3 4 2 2 2 2 5 5" xfId="17848" xr:uid="{00000000-0005-0000-0000-0000C60F0000}"/>
    <cellStyle name="20% - Accent3 4 2 2 2 2 6" xfId="17849" xr:uid="{00000000-0005-0000-0000-0000C70F0000}"/>
    <cellStyle name="20% - Accent3 4 2 2 2 2 6 2" xfId="17850" xr:uid="{00000000-0005-0000-0000-0000C80F0000}"/>
    <cellStyle name="20% - Accent3 4 2 2 2 2 6 3" xfId="17851" xr:uid="{00000000-0005-0000-0000-0000C90F0000}"/>
    <cellStyle name="20% - Accent3 4 2 2 2 2 7" xfId="17852" xr:uid="{00000000-0005-0000-0000-0000CA0F0000}"/>
    <cellStyle name="20% - Accent3 4 2 2 2 2 7 2" xfId="17853" xr:uid="{00000000-0005-0000-0000-0000CB0F0000}"/>
    <cellStyle name="20% - Accent3 4 2 2 2 2 7 3" xfId="17854" xr:uid="{00000000-0005-0000-0000-0000CC0F0000}"/>
    <cellStyle name="20% - Accent3 4 2 2 2 2 8" xfId="17855" xr:uid="{00000000-0005-0000-0000-0000CD0F0000}"/>
    <cellStyle name="20% - Accent3 4 2 2 2 2 8 2" xfId="17856" xr:uid="{00000000-0005-0000-0000-0000CE0F0000}"/>
    <cellStyle name="20% - Accent3 4 2 2 2 2 9" xfId="17857" xr:uid="{00000000-0005-0000-0000-0000CF0F0000}"/>
    <cellStyle name="20% - Accent3 4 2 2 2 3" xfId="595" xr:uid="{00000000-0005-0000-0000-0000D00F0000}"/>
    <cellStyle name="20% - Accent3 4 2 2 2 3 2" xfId="17858" xr:uid="{00000000-0005-0000-0000-0000D10F0000}"/>
    <cellStyle name="20% - Accent3 4 2 2 2 3 2 2" xfId="17859" xr:uid="{00000000-0005-0000-0000-0000D20F0000}"/>
    <cellStyle name="20% - Accent3 4 2 2 2 3 2 2 2" xfId="17860" xr:uid="{00000000-0005-0000-0000-0000D30F0000}"/>
    <cellStyle name="20% - Accent3 4 2 2 2 3 2 2 3" xfId="17861" xr:uid="{00000000-0005-0000-0000-0000D40F0000}"/>
    <cellStyle name="20% - Accent3 4 2 2 2 3 2 3" xfId="17862" xr:uid="{00000000-0005-0000-0000-0000D50F0000}"/>
    <cellStyle name="20% - Accent3 4 2 2 2 3 2 3 2" xfId="17863" xr:uid="{00000000-0005-0000-0000-0000D60F0000}"/>
    <cellStyle name="20% - Accent3 4 2 2 2 3 2 3 3" xfId="17864" xr:uid="{00000000-0005-0000-0000-0000D70F0000}"/>
    <cellStyle name="20% - Accent3 4 2 2 2 3 2 4" xfId="17865" xr:uid="{00000000-0005-0000-0000-0000D80F0000}"/>
    <cellStyle name="20% - Accent3 4 2 2 2 3 2 4 2" xfId="17866" xr:uid="{00000000-0005-0000-0000-0000D90F0000}"/>
    <cellStyle name="20% - Accent3 4 2 2 2 3 2 5" xfId="17867" xr:uid="{00000000-0005-0000-0000-0000DA0F0000}"/>
    <cellStyle name="20% - Accent3 4 2 2 2 3 2 6" xfId="17868" xr:uid="{00000000-0005-0000-0000-0000DB0F0000}"/>
    <cellStyle name="20% - Accent3 4 2 2 2 3 3" xfId="17869" xr:uid="{00000000-0005-0000-0000-0000DC0F0000}"/>
    <cellStyle name="20% - Accent3 4 2 2 2 3 3 2" xfId="17870" xr:uid="{00000000-0005-0000-0000-0000DD0F0000}"/>
    <cellStyle name="20% - Accent3 4 2 2 2 3 3 2 2" xfId="17871" xr:uid="{00000000-0005-0000-0000-0000DE0F0000}"/>
    <cellStyle name="20% - Accent3 4 2 2 2 3 3 2 3" xfId="17872" xr:uid="{00000000-0005-0000-0000-0000DF0F0000}"/>
    <cellStyle name="20% - Accent3 4 2 2 2 3 3 3" xfId="17873" xr:uid="{00000000-0005-0000-0000-0000E00F0000}"/>
    <cellStyle name="20% - Accent3 4 2 2 2 3 3 3 2" xfId="17874" xr:uid="{00000000-0005-0000-0000-0000E10F0000}"/>
    <cellStyle name="20% - Accent3 4 2 2 2 3 3 3 3" xfId="17875" xr:uid="{00000000-0005-0000-0000-0000E20F0000}"/>
    <cellStyle name="20% - Accent3 4 2 2 2 3 3 4" xfId="17876" xr:uid="{00000000-0005-0000-0000-0000E30F0000}"/>
    <cellStyle name="20% - Accent3 4 2 2 2 3 3 4 2" xfId="17877" xr:uid="{00000000-0005-0000-0000-0000E40F0000}"/>
    <cellStyle name="20% - Accent3 4 2 2 2 3 3 5" xfId="17878" xr:uid="{00000000-0005-0000-0000-0000E50F0000}"/>
    <cellStyle name="20% - Accent3 4 2 2 2 3 3 6" xfId="17879" xr:uid="{00000000-0005-0000-0000-0000E60F0000}"/>
    <cellStyle name="20% - Accent3 4 2 2 2 3 4" xfId="17880" xr:uid="{00000000-0005-0000-0000-0000E70F0000}"/>
    <cellStyle name="20% - Accent3 4 2 2 2 3 4 2" xfId="17881" xr:uid="{00000000-0005-0000-0000-0000E80F0000}"/>
    <cellStyle name="20% - Accent3 4 2 2 2 3 4 2 2" xfId="17882" xr:uid="{00000000-0005-0000-0000-0000E90F0000}"/>
    <cellStyle name="20% - Accent3 4 2 2 2 3 4 2 3" xfId="17883" xr:uid="{00000000-0005-0000-0000-0000EA0F0000}"/>
    <cellStyle name="20% - Accent3 4 2 2 2 3 4 3" xfId="17884" xr:uid="{00000000-0005-0000-0000-0000EB0F0000}"/>
    <cellStyle name="20% - Accent3 4 2 2 2 3 4 3 2" xfId="17885" xr:uid="{00000000-0005-0000-0000-0000EC0F0000}"/>
    <cellStyle name="20% - Accent3 4 2 2 2 3 4 4" xfId="17886" xr:uid="{00000000-0005-0000-0000-0000ED0F0000}"/>
    <cellStyle name="20% - Accent3 4 2 2 2 3 4 5" xfId="17887" xr:uid="{00000000-0005-0000-0000-0000EE0F0000}"/>
    <cellStyle name="20% - Accent3 4 2 2 2 3 5" xfId="17888" xr:uid="{00000000-0005-0000-0000-0000EF0F0000}"/>
    <cellStyle name="20% - Accent3 4 2 2 2 3 5 2" xfId="17889" xr:uid="{00000000-0005-0000-0000-0000F00F0000}"/>
    <cellStyle name="20% - Accent3 4 2 2 2 3 5 3" xfId="17890" xr:uid="{00000000-0005-0000-0000-0000F10F0000}"/>
    <cellStyle name="20% - Accent3 4 2 2 2 3 6" xfId="17891" xr:uid="{00000000-0005-0000-0000-0000F20F0000}"/>
    <cellStyle name="20% - Accent3 4 2 2 2 3 6 2" xfId="17892" xr:uid="{00000000-0005-0000-0000-0000F30F0000}"/>
    <cellStyle name="20% - Accent3 4 2 2 2 3 6 3" xfId="17893" xr:uid="{00000000-0005-0000-0000-0000F40F0000}"/>
    <cellStyle name="20% - Accent3 4 2 2 2 3 7" xfId="17894" xr:uid="{00000000-0005-0000-0000-0000F50F0000}"/>
    <cellStyle name="20% - Accent3 4 2 2 2 3 7 2" xfId="17895" xr:uid="{00000000-0005-0000-0000-0000F60F0000}"/>
    <cellStyle name="20% - Accent3 4 2 2 2 3 8" xfId="17896" xr:uid="{00000000-0005-0000-0000-0000F70F0000}"/>
    <cellStyle name="20% - Accent3 4 2 2 2 3 9" xfId="17897" xr:uid="{00000000-0005-0000-0000-0000F80F0000}"/>
    <cellStyle name="20% - Accent3 4 2 2 2 4" xfId="17898" xr:uid="{00000000-0005-0000-0000-0000F90F0000}"/>
    <cellStyle name="20% - Accent3 4 2 2 2 4 2" xfId="17899" xr:uid="{00000000-0005-0000-0000-0000FA0F0000}"/>
    <cellStyle name="20% - Accent3 4 2 2 2 4 2 2" xfId="17900" xr:uid="{00000000-0005-0000-0000-0000FB0F0000}"/>
    <cellStyle name="20% - Accent3 4 2 2 2 4 2 2 2" xfId="17901" xr:uid="{00000000-0005-0000-0000-0000FC0F0000}"/>
    <cellStyle name="20% - Accent3 4 2 2 2 4 2 2 3" xfId="17902" xr:uid="{00000000-0005-0000-0000-0000FD0F0000}"/>
    <cellStyle name="20% - Accent3 4 2 2 2 4 2 3" xfId="17903" xr:uid="{00000000-0005-0000-0000-0000FE0F0000}"/>
    <cellStyle name="20% - Accent3 4 2 2 2 4 2 3 2" xfId="17904" xr:uid="{00000000-0005-0000-0000-0000FF0F0000}"/>
    <cellStyle name="20% - Accent3 4 2 2 2 4 2 3 3" xfId="17905" xr:uid="{00000000-0005-0000-0000-000000100000}"/>
    <cellStyle name="20% - Accent3 4 2 2 2 4 2 4" xfId="17906" xr:uid="{00000000-0005-0000-0000-000001100000}"/>
    <cellStyle name="20% - Accent3 4 2 2 2 4 2 4 2" xfId="17907" xr:uid="{00000000-0005-0000-0000-000002100000}"/>
    <cellStyle name="20% - Accent3 4 2 2 2 4 2 5" xfId="17908" xr:uid="{00000000-0005-0000-0000-000003100000}"/>
    <cellStyle name="20% - Accent3 4 2 2 2 4 2 6" xfId="17909" xr:uid="{00000000-0005-0000-0000-000004100000}"/>
    <cellStyle name="20% - Accent3 4 2 2 2 4 3" xfId="17910" xr:uid="{00000000-0005-0000-0000-000005100000}"/>
    <cellStyle name="20% - Accent3 4 2 2 2 4 3 2" xfId="17911" xr:uid="{00000000-0005-0000-0000-000006100000}"/>
    <cellStyle name="20% - Accent3 4 2 2 2 4 3 2 2" xfId="17912" xr:uid="{00000000-0005-0000-0000-000007100000}"/>
    <cellStyle name="20% - Accent3 4 2 2 2 4 3 2 3" xfId="17913" xr:uid="{00000000-0005-0000-0000-000008100000}"/>
    <cellStyle name="20% - Accent3 4 2 2 2 4 3 3" xfId="17914" xr:uid="{00000000-0005-0000-0000-000009100000}"/>
    <cellStyle name="20% - Accent3 4 2 2 2 4 3 3 2" xfId="17915" xr:uid="{00000000-0005-0000-0000-00000A100000}"/>
    <cellStyle name="20% - Accent3 4 2 2 2 4 3 3 3" xfId="17916" xr:uid="{00000000-0005-0000-0000-00000B100000}"/>
    <cellStyle name="20% - Accent3 4 2 2 2 4 3 4" xfId="17917" xr:uid="{00000000-0005-0000-0000-00000C100000}"/>
    <cellStyle name="20% - Accent3 4 2 2 2 4 3 4 2" xfId="17918" xr:uid="{00000000-0005-0000-0000-00000D100000}"/>
    <cellStyle name="20% - Accent3 4 2 2 2 4 3 5" xfId="17919" xr:uid="{00000000-0005-0000-0000-00000E100000}"/>
    <cellStyle name="20% - Accent3 4 2 2 2 4 3 6" xfId="17920" xr:uid="{00000000-0005-0000-0000-00000F100000}"/>
    <cellStyle name="20% - Accent3 4 2 2 2 4 4" xfId="17921" xr:uid="{00000000-0005-0000-0000-000010100000}"/>
    <cellStyle name="20% - Accent3 4 2 2 2 4 4 2" xfId="17922" xr:uid="{00000000-0005-0000-0000-000011100000}"/>
    <cellStyle name="20% - Accent3 4 2 2 2 4 4 2 2" xfId="17923" xr:uid="{00000000-0005-0000-0000-000012100000}"/>
    <cellStyle name="20% - Accent3 4 2 2 2 4 4 2 3" xfId="17924" xr:uid="{00000000-0005-0000-0000-000013100000}"/>
    <cellStyle name="20% - Accent3 4 2 2 2 4 4 3" xfId="17925" xr:uid="{00000000-0005-0000-0000-000014100000}"/>
    <cellStyle name="20% - Accent3 4 2 2 2 4 4 3 2" xfId="17926" xr:uid="{00000000-0005-0000-0000-000015100000}"/>
    <cellStyle name="20% - Accent3 4 2 2 2 4 4 4" xfId="17927" xr:uid="{00000000-0005-0000-0000-000016100000}"/>
    <cellStyle name="20% - Accent3 4 2 2 2 4 4 5" xfId="17928" xr:uid="{00000000-0005-0000-0000-000017100000}"/>
    <cellStyle name="20% - Accent3 4 2 2 2 4 5" xfId="17929" xr:uid="{00000000-0005-0000-0000-000018100000}"/>
    <cellStyle name="20% - Accent3 4 2 2 2 4 5 2" xfId="17930" xr:uid="{00000000-0005-0000-0000-000019100000}"/>
    <cellStyle name="20% - Accent3 4 2 2 2 4 5 3" xfId="17931" xr:uid="{00000000-0005-0000-0000-00001A100000}"/>
    <cellStyle name="20% - Accent3 4 2 2 2 4 6" xfId="17932" xr:uid="{00000000-0005-0000-0000-00001B100000}"/>
    <cellStyle name="20% - Accent3 4 2 2 2 4 6 2" xfId="17933" xr:uid="{00000000-0005-0000-0000-00001C100000}"/>
    <cellStyle name="20% - Accent3 4 2 2 2 4 6 3" xfId="17934" xr:uid="{00000000-0005-0000-0000-00001D100000}"/>
    <cellStyle name="20% - Accent3 4 2 2 2 4 7" xfId="17935" xr:uid="{00000000-0005-0000-0000-00001E100000}"/>
    <cellStyle name="20% - Accent3 4 2 2 2 4 7 2" xfId="17936" xr:uid="{00000000-0005-0000-0000-00001F100000}"/>
    <cellStyle name="20% - Accent3 4 2 2 2 4 8" xfId="17937" xr:uid="{00000000-0005-0000-0000-000020100000}"/>
    <cellStyle name="20% - Accent3 4 2 2 2 4 9" xfId="17938" xr:uid="{00000000-0005-0000-0000-000021100000}"/>
    <cellStyle name="20% - Accent3 4 2 2 2 5" xfId="17939" xr:uid="{00000000-0005-0000-0000-000022100000}"/>
    <cellStyle name="20% - Accent3 4 2 2 2 5 2" xfId="17940" xr:uid="{00000000-0005-0000-0000-000023100000}"/>
    <cellStyle name="20% - Accent3 4 2 2 2 5 2 2" xfId="17941" xr:uid="{00000000-0005-0000-0000-000024100000}"/>
    <cellStyle name="20% - Accent3 4 2 2 2 5 2 3" xfId="17942" xr:uid="{00000000-0005-0000-0000-000025100000}"/>
    <cellStyle name="20% - Accent3 4 2 2 2 5 3" xfId="17943" xr:uid="{00000000-0005-0000-0000-000026100000}"/>
    <cellStyle name="20% - Accent3 4 2 2 2 5 3 2" xfId="17944" xr:uid="{00000000-0005-0000-0000-000027100000}"/>
    <cellStyle name="20% - Accent3 4 2 2 2 5 3 3" xfId="17945" xr:uid="{00000000-0005-0000-0000-000028100000}"/>
    <cellStyle name="20% - Accent3 4 2 2 2 5 4" xfId="17946" xr:uid="{00000000-0005-0000-0000-000029100000}"/>
    <cellStyle name="20% - Accent3 4 2 2 2 5 4 2" xfId="17947" xr:uid="{00000000-0005-0000-0000-00002A100000}"/>
    <cellStyle name="20% - Accent3 4 2 2 2 5 5" xfId="17948" xr:uid="{00000000-0005-0000-0000-00002B100000}"/>
    <cellStyle name="20% - Accent3 4 2 2 2 5 6" xfId="17949" xr:uid="{00000000-0005-0000-0000-00002C100000}"/>
    <cellStyle name="20% - Accent3 4 2 2 2 6" xfId="17950" xr:uid="{00000000-0005-0000-0000-00002D100000}"/>
    <cellStyle name="20% - Accent3 4 2 2 2 6 2" xfId="17951" xr:uid="{00000000-0005-0000-0000-00002E100000}"/>
    <cellStyle name="20% - Accent3 4 2 2 2 6 2 2" xfId="17952" xr:uid="{00000000-0005-0000-0000-00002F100000}"/>
    <cellStyle name="20% - Accent3 4 2 2 2 6 2 3" xfId="17953" xr:uid="{00000000-0005-0000-0000-000030100000}"/>
    <cellStyle name="20% - Accent3 4 2 2 2 6 3" xfId="17954" xr:uid="{00000000-0005-0000-0000-000031100000}"/>
    <cellStyle name="20% - Accent3 4 2 2 2 6 3 2" xfId="17955" xr:uid="{00000000-0005-0000-0000-000032100000}"/>
    <cellStyle name="20% - Accent3 4 2 2 2 6 3 3" xfId="17956" xr:uid="{00000000-0005-0000-0000-000033100000}"/>
    <cellStyle name="20% - Accent3 4 2 2 2 6 4" xfId="17957" xr:uid="{00000000-0005-0000-0000-000034100000}"/>
    <cellStyle name="20% - Accent3 4 2 2 2 6 4 2" xfId="17958" xr:uid="{00000000-0005-0000-0000-000035100000}"/>
    <cellStyle name="20% - Accent3 4 2 2 2 6 5" xfId="17959" xr:uid="{00000000-0005-0000-0000-000036100000}"/>
    <cellStyle name="20% - Accent3 4 2 2 2 6 6" xfId="17960" xr:uid="{00000000-0005-0000-0000-000037100000}"/>
    <cellStyle name="20% - Accent3 4 2 2 2 7" xfId="17961" xr:uid="{00000000-0005-0000-0000-000038100000}"/>
    <cellStyle name="20% - Accent3 4 2 2 2 7 2" xfId="17962" xr:uid="{00000000-0005-0000-0000-000039100000}"/>
    <cellStyle name="20% - Accent3 4 2 2 2 7 2 2" xfId="17963" xr:uid="{00000000-0005-0000-0000-00003A100000}"/>
    <cellStyle name="20% - Accent3 4 2 2 2 7 2 3" xfId="17964" xr:uid="{00000000-0005-0000-0000-00003B100000}"/>
    <cellStyle name="20% - Accent3 4 2 2 2 7 3" xfId="17965" xr:uid="{00000000-0005-0000-0000-00003C100000}"/>
    <cellStyle name="20% - Accent3 4 2 2 2 7 3 2" xfId="17966" xr:uid="{00000000-0005-0000-0000-00003D100000}"/>
    <cellStyle name="20% - Accent3 4 2 2 2 7 4" xfId="17967" xr:uid="{00000000-0005-0000-0000-00003E100000}"/>
    <cellStyle name="20% - Accent3 4 2 2 2 7 5" xfId="17968" xr:uid="{00000000-0005-0000-0000-00003F100000}"/>
    <cellStyle name="20% - Accent3 4 2 2 2 8" xfId="17969" xr:uid="{00000000-0005-0000-0000-000040100000}"/>
    <cellStyle name="20% - Accent3 4 2 2 2 8 2" xfId="17970" xr:uid="{00000000-0005-0000-0000-000041100000}"/>
    <cellStyle name="20% - Accent3 4 2 2 2 8 3" xfId="17971" xr:uid="{00000000-0005-0000-0000-000042100000}"/>
    <cellStyle name="20% - Accent3 4 2 2 2 9" xfId="17972" xr:uid="{00000000-0005-0000-0000-000043100000}"/>
    <cellStyle name="20% - Accent3 4 2 2 2 9 2" xfId="17973" xr:uid="{00000000-0005-0000-0000-000044100000}"/>
    <cellStyle name="20% - Accent3 4 2 2 2 9 3" xfId="17974" xr:uid="{00000000-0005-0000-0000-000045100000}"/>
    <cellStyle name="20% - Accent3 4 2 2 3" xfId="596" xr:uid="{00000000-0005-0000-0000-000046100000}"/>
    <cellStyle name="20% - Accent3 4 2 2 3 10" xfId="17975" xr:uid="{00000000-0005-0000-0000-000047100000}"/>
    <cellStyle name="20% - Accent3 4 2 2 3 2" xfId="597" xr:uid="{00000000-0005-0000-0000-000048100000}"/>
    <cellStyle name="20% - Accent3 4 2 2 3 2 2" xfId="17976" xr:uid="{00000000-0005-0000-0000-000049100000}"/>
    <cellStyle name="20% - Accent3 4 2 2 3 2 2 2" xfId="17977" xr:uid="{00000000-0005-0000-0000-00004A100000}"/>
    <cellStyle name="20% - Accent3 4 2 2 3 2 2 2 2" xfId="17978" xr:uid="{00000000-0005-0000-0000-00004B100000}"/>
    <cellStyle name="20% - Accent3 4 2 2 3 2 2 2 3" xfId="17979" xr:uid="{00000000-0005-0000-0000-00004C100000}"/>
    <cellStyle name="20% - Accent3 4 2 2 3 2 2 3" xfId="17980" xr:uid="{00000000-0005-0000-0000-00004D100000}"/>
    <cellStyle name="20% - Accent3 4 2 2 3 2 2 3 2" xfId="17981" xr:uid="{00000000-0005-0000-0000-00004E100000}"/>
    <cellStyle name="20% - Accent3 4 2 2 3 2 2 3 3" xfId="17982" xr:uid="{00000000-0005-0000-0000-00004F100000}"/>
    <cellStyle name="20% - Accent3 4 2 2 3 2 2 4" xfId="17983" xr:uid="{00000000-0005-0000-0000-000050100000}"/>
    <cellStyle name="20% - Accent3 4 2 2 3 2 2 4 2" xfId="17984" xr:uid="{00000000-0005-0000-0000-000051100000}"/>
    <cellStyle name="20% - Accent3 4 2 2 3 2 2 5" xfId="17985" xr:uid="{00000000-0005-0000-0000-000052100000}"/>
    <cellStyle name="20% - Accent3 4 2 2 3 2 2 6" xfId="17986" xr:uid="{00000000-0005-0000-0000-000053100000}"/>
    <cellStyle name="20% - Accent3 4 2 2 3 2 3" xfId="17987" xr:uid="{00000000-0005-0000-0000-000054100000}"/>
    <cellStyle name="20% - Accent3 4 2 2 3 2 3 2" xfId="17988" xr:uid="{00000000-0005-0000-0000-000055100000}"/>
    <cellStyle name="20% - Accent3 4 2 2 3 2 3 2 2" xfId="17989" xr:uid="{00000000-0005-0000-0000-000056100000}"/>
    <cellStyle name="20% - Accent3 4 2 2 3 2 3 2 3" xfId="17990" xr:uid="{00000000-0005-0000-0000-000057100000}"/>
    <cellStyle name="20% - Accent3 4 2 2 3 2 3 3" xfId="17991" xr:uid="{00000000-0005-0000-0000-000058100000}"/>
    <cellStyle name="20% - Accent3 4 2 2 3 2 3 3 2" xfId="17992" xr:uid="{00000000-0005-0000-0000-000059100000}"/>
    <cellStyle name="20% - Accent3 4 2 2 3 2 3 3 3" xfId="17993" xr:uid="{00000000-0005-0000-0000-00005A100000}"/>
    <cellStyle name="20% - Accent3 4 2 2 3 2 3 4" xfId="17994" xr:uid="{00000000-0005-0000-0000-00005B100000}"/>
    <cellStyle name="20% - Accent3 4 2 2 3 2 3 4 2" xfId="17995" xr:uid="{00000000-0005-0000-0000-00005C100000}"/>
    <cellStyle name="20% - Accent3 4 2 2 3 2 3 5" xfId="17996" xr:uid="{00000000-0005-0000-0000-00005D100000}"/>
    <cellStyle name="20% - Accent3 4 2 2 3 2 3 6" xfId="17997" xr:uid="{00000000-0005-0000-0000-00005E100000}"/>
    <cellStyle name="20% - Accent3 4 2 2 3 2 4" xfId="17998" xr:uid="{00000000-0005-0000-0000-00005F100000}"/>
    <cellStyle name="20% - Accent3 4 2 2 3 2 4 2" xfId="17999" xr:uid="{00000000-0005-0000-0000-000060100000}"/>
    <cellStyle name="20% - Accent3 4 2 2 3 2 4 2 2" xfId="18000" xr:uid="{00000000-0005-0000-0000-000061100000}"/>
    <cellStyle name="20% - Accent3 4 2 2 3 2 4 2 3" xfId="18001" xr:uid="{00000000-0005-0000-0000-000062100000}"/>
    <cellStyle name="20% - Accent3 4 2 2 3 2 4 3" xfId="18002" xr:uid="{00000000-0005-0000-0000-000063100000}"/>
    <cellStyle name="20% - Accent3 4 2 2 3 2 4 3 2" xfId="18003" xr:uid="{00000000-0005-0000-0000-000064100000}"/>
    <cellStyle name="20% - Accent3 4 2 2 3 2 4 4" xfId="18004" xr:uid="{00000000-0005-0000-0000-000065100000}"/>
    <cellStyle name="20% - Accent3 4 2 2 3 2 4 5" xfId="18005" xr:uid="{00000000-0005-0000-0000-000066100000}"/>
    <cellStyle name="20% - Accent3 4 2 2 3 2 5" xfId="18006" xr:uid="{00000000-0005-0000-0000-000067100000}"/>
    <cellStyle name="20% - Accent3 4 2 2 3 2 5 2" xfId="18007" xr:uid="{00000000-0005-0000-0000-000068100000}"/>
    <cellStyle name="20% - Accent3 4 2 2 3 2 5 3" xfId="18008" xr:uid="{00000000-0005-0000-0000-000069100000}"/>
    <cellStyle name="20% - Accent3 4 2 2 3 2 6" xfId="18009" xr:uid="{00000000-0005-0000-0000-00006A100000}"/>
    <cellStyle name="20% - Accent3 4 2 2 3 2 6 2" xfId="18010" xr:uid="{00000000-0005-0000-0000-00006B100000}"/>
    <cellStyle name="20% - Accent3 4 2 2 3 2 6 3" xfId="18011" xr:uid="{00000000-0005-0000-0000-00006C100000}"/>
    <cellStyle name="20% - Accent3 4 2 2 3 2 7" xfId="18012" xr:uid="{00000000-0005-0000-0000-00006D100000}"/>
    <cellStyle name="20% - Accent3 4 2 2 3 2 7 2" xfId="18013" xr:uid="{00000000-0005-0000-0000-00006E100000}"/>
    <cellStyle name="20% - Accent3 4 2 2 3 2 8" xfId="18014" xr:uid="{00000000-0005-0000-0000-00006F100000}"/>
    <cellStyle name="20% - Accent3 4 2 2 3 2 9" xfId="18015" xr:uid="{00000000-0005-0000-0000-000070100000}"/>
    <cellStyle name="20% - Accent3 4 2 2 3 3" xfId="18016" xr:uid="{00000000-0005-0000-0000-000071100000}"/>
    <cellStyle name="20% - Accent3 4 2 2 3 3 2" xfId="18017" xr:uid="{00000000-0005-0000-0000-000072100000}"/>
    <cellStyle name="20% - Accent3 4 2 2 3 3 2 2" xfId="18018" xr:uid="{00000000-0005-0000-0000-000073100000}"/>
    <cellStyle name="20% - Accent3 4 2 2 3 3 2 3" xfId="18019" xr:uid="{00000000-0005-0000-0000-000074100000}"/>
    <cellStyle name="20% - Accent3 4 2 2 3 3 3" xfId="18020" xr:uid="{00000000-0005-0000-0000-000075100000}"/>
    <cellStyle name="20% - Accent3 4 2 2 3 3 3 2" xfId="18021" xr:uid="{00000000-0005-0000-0000-000076100000}"/>
    <cellStyle name="20% - Accent3 4 2 2 3 3 3 3" xfId="18022" xr:uid="{00000000-0005-0000-0000-000077100000}"/>
    <cellStyle name="20% - Accent3 4 2 2 3 3 4" xfId="18023" xr:uid="{00000000-0005-0000-0000-000078100000}"/>
    <cellStyle name="20% - Accent3 4 2 2 3 3 4 2" xfId="18024" xr:uid="{00000000-0005-0000-0000-000079100000}"/>
    <cellStyle name="20% - Accent3 4 2 2 3 3 5" xfId="18025" xr:uid="{00000000-0005-0000-0000-00007A100000}"/>
    <cellStyle name="20% - Accent3 4 2 2 3 3 6" xfId="18026" xr:uid="{00000000-0005-0000-0000-00007B100000}"/>
    <cellStyle name="20% - Accent3 4 2 2 3 4" xfId="18027" xr:uid="{00000000-0005-0000-0000-00007C100000}"/>
    <cellStyle name="20% - Accent3 4 2 2 3 4 2" xfId="18028" xr:uid="{00000000-0005-0000-0000-00007D100000}"/>
    <cellStyle name="20% - Accent3 4 2 2 3 4 2 2" xfId="18029" xr:uid="{00000000-0005-0000-0000-00007E100000}"/>
    <cellStyle name="20% - Accent3 4 2 2 3 4 2 3" xfId="18030" xr:uid="{00000000-0005-0000-0000-00007F100000}"/>
    <cellStyle name="20% - Accent3 4 2 2 3 4 3" xfId="18031" xr:uid="{00000000-0005-0000-0000-000080100000}"/>
    <cellStyle name="20% - Accent3 4 2 2 3 4 3 2" xfId="18032" xr:uid="{00000000-0005-0000-0000-000081100000}"/>
    <cellStyle name="20% - Accent3 4 2 2 3 4 3 3" xfId="18033" xr:uid="{00000000-0005-0000-0000-000082100000}"/>
    <cellStyle name="20% - Accent3 4 2 2 3 4 4" xfId="18034" xr:uid="{00000000-0005-0000-0000-000083100000}"/>
    <cellStyle name="20% - Accent3 4 2 2 3 4 4 2" xfId="18035" xr:uid="{00000000-0005-0000-0000-000084100000}"/>
    <cellStyle name="20% - Accent3 4 2 2 3 4 5" xfId="18036" xr:uid="{00000000-0005-0000-0000-000085100000}"/>
    <cellStyle name="20% - Accent3 4 2 2 3 4 6" xfId="18037" xr:uid="{00000000-0005-0000-0000-000086100000}"/>
    <cellStyle name="20% - Accent3 4 2 2 3 5" xfId="18038" xr:uid="{00000000-0005-0000-0000-000087100000}"/>
    <cellStyle name="20% - Accent3 4 2 2 3 5 2" xfId="18039" xr:uid="{00000000-0005-0000-0000-000088100000}"/>
    <cellStyle name="20% - Accent3 4 2 2 3 5 2 2" xfId="18040" xr:uid="{00000000-0005-0000-0000-000089100000}"/>
    <cellStyle name="20% - Accent3 4 2 2 3 5 2 3" xfId="18041" xr:uid="{00000000-0005-0000-0000-00008A100000}"/>
    <cellStyle name="20% - Accent3 4 2 2 3 5 3" xfId="18042" xr:uid="{00000000-0005-0000-0000-00008B100000}"/>
    <cellStyle name="20% - Accent3 4 2 2 3 5 3 2" xfId="18043" xr:uid="{00000000-0005-0000-0000-00008C100000}"/>
    <cellStyle name="20% - Accent3 4 2 2 3 5 4" xfId="18044" xr:uid="{00000000-0005-0000-0000-00008D100000}"/>
    <cellStyle name="20% - Accent3 4 2 2 3 5 5" xfId="18045" xr:uid="{00000000-0005-0000-0000-00008E100000}"/>
    <cellStyle name="20% - Accent3 4 2 2 3 6" xfId="18046" xr:uid="{00000000-0005-0000-0000-00008F100000}"/>
    <cellStyle name="20% - Accent3 4 2 2 3 6 2" xfId="18047" xr:uid="{00000000-0005-0000-0000-000090100000}"/>
    <cellStyle name="20% - Accent3 4 2 2 3 6 3" xfId="18048" xr:uid="{00000000-0005-0000-0000-000091100000}"/>
    <cellStyle name="20% - Accent3 4 2 2 3 7" xfId="18049" xr:uid="{00000000-0005-0000-0000-000092100000}"/>
    <cellStyle name="20% - Accent3 4 2 2 3 7 2" xfId="18050" xr:uid="{00000000-0005-0000-0000-000093100000}"/>
    <cellStyle name="20% - Accent3 4 2 2 3 7 3" xfId="18051" xr:uid="{00000000-0005-0000-0000-000094100000}"/>
    <cellStyle name="20% - Accent3 4 2 2 3 8" xfId="18052" xr:uid="{00000000-0005-0000-0000-000095100000}"/>
    <cellStyle name="20% - Accent3 4 2 2 3 8 2" xfId="18053" xr:uid="{00000000-0005-0000-0000-000096100000}"/>
    <cellStyle name="20% - Accent3 4 2 2 3 9" xfId="18054" xr:uid="{00000000-0005-0000-0000-000097100000}"/>
    <cellStyle name="20% - Accent3 4 2 2 4" xfId="598" xr:uid="{00000000-0005-0000-0000-000098100000}"/>
    <cellStyle name="20% - Accent3 4 2 2 4 2" xfId="18055" xr:uid="{00000000-0005-0000-0000-000099100000}"/>
    <cellStyle name="20% - Accent3 4 2 2 4 2 2" xfId="18056" xr:uid="{00000000-0005-0000-0000-00009A100000}"/>
    <cellStyle name="20% - Accent3 4 2 2 4 2 2 2" xfId="18057" xr:uid="{00000000-0005-0000-0000-00009B100000}"/>
    <cellStyle name="20% - Accent3 4 2 2 4 2 2 3" xfId="18058" xr:uid="{00000000-0005-0000-0000-00009C100000}"/>
    <cellStyle name="20% - Accent3 4 2 2 4 2 3" xfId="18059" xr:uid="{00000000-0005-0000-0000-00009D100000}"/>
    <cellStyle name="20% - Accent3 4 2 2 4 2 3 2" xfId="18060" xr:uid="{00000000-0005-0000-0000-00009E100000}"/>
    <cellStyle name="20% - Accent3 4 2 2 4 2 3 3" xfId="18061" xr:uid="{00000000-0005-0000-0000-00009F100000}"/>
    <cellStyle name="20% - Accent3 4 2 2 4 2 4" xfId="18062" xr:uid="{00000000-0005-0000-0000-0000A0100000}"/>
    <cellStyle name="20% - Accent3 4 2 2 4 2 4 2" xfId="18063" xr:uid="{00000000-0005-0000-0000-0000A1100000}"/>
    <cellStyle name="20% - Accent3 4 2 2 4 2 5" xfId="18064" xr:uid="{00000000-0005-0000-0000-0000A2100000}"/>
    <cellStyle name="20% - Accent3 4 2 2 4 2 6" xfId="18065" xr:uid="{00000000-0005-0000-0000-0000A3100000}"/>
    <cellStyle name="20% - Accent3 4 2 2 4 3" xfId="18066" xr:uid="{00000000-0005-0000-0000-0000A4100000}"/>
    <cellStyle name="20% - Accent3 4 2 2 4 3 2" xfId="18067" xr:uid="{00000000-0005-0000-0000-0000A5100000}"/>
    <cellStyle name="20% - Accent3 4 2 2 4 3 2 2" xfId="18068" xr:uid="{00000000-0005-0000-0000-0000A6100000}"/>
    <cellStyle name="20% - Accent3 4 2 2 4 3 2 3" xfId="18069" xr:uid="{00000000-0005-0000-0000-0000A7100000}"/>
    <cellStyle name="20% - Accent3 4 2 2 4 3 3" xfId="18070" xr:uid="{00000000-0005-0000-0000-0000A8100000}"/>
    <cellStyle name="20% - Accent3 4 2 2 4 3 3 2" xfId="18071" xr:uid="{00000000-0005-0000-0000-0000A9100000}"/>
    <cellStyle name="20% - Accent3 4 2 2 4 3 3 3" xfId="18072" xr:uid="{00000000-0005-0000-0000-0000AA100000}"/>
    <cellStyle name="20% - Accent3 4 2 2 4 3 4" xfId="18073" xr:uid="{00000000-0005-0000-0000-0000AB100000}"/>
    <cellStyle name="20% - Accent3 4 2 2 4 3 4 2" xfId="18074" xr:uid="{00000000-0005-0000-0000-0000AC100000}"/>
    <cellStyle name="20% - Accent3 4 2 2 4 3 5" xfId="18075" xr:uid="{00000000-0005-0000-0000-0000AD100000}"/>
    <cellStyle name="20% - Accent3 4 2 2 4 3 6" xfId="18076" xr:uid="{00000000-0005-0000-0000-0000AE100000}"/>
    <cellStyle name="20% - Accent3 4 2 2 4 4" xfId="18077" xr:uid="{00000000-0005-0000-0000-0000AF100000}"/>
    <cellStyle name="20% - Accent3 4 2 2 4 4 2" xfId="18078" xr:uid="{00000000-0005-0000-0000-0000B0100000}"/>
    <cellStyle name="20% - Accent3 4 2 2 4 4 2 2" xfId="18079" xr:uid="{00000000-0005-0000-0000-0000B1100000}"/>
    <cellStyle name="20% - Accent3 4 2 2 4 4 2 3" xfId="18080" xr:uid="{00000000-0005-0000-0000-0000B2100000}"/>
    <cellStyle name="20% - Accent3 4 2 2 4 4 3" xfId="18081" xr:uid="{00000000-0005-0000-0000-0000B3100000}"/>
    <cellStyle name="20% - Accent3 4 2 2 4 4 3 2" xfId="18082" xr:uid="{00000000-0005-0000-0000-0000B4100000}"/>
    <cellStyle name="20% - Accent3 4 2 2 4 4 4" xfId="18083" xr:uid="{00000000-0005-0000-0000-0000B5100000}"/>
    <cellStyle name="20% - Accent3 4 2 2 4 4 5" xfId="18084" xr:uid="{00000000-0005-0000-0000-0000B6100000}"/>
    <cellStyle name="20% - Accent3 4 2 2 4 5" xfId="18085" xr:uid="{00000000-0005-0000-0000-0000B7100000}"/>
    <cellStyle name="20% - Accent3 4 2 2 4 5 2" xfId="18086" xr:uid="{00000000-0005-0000-0000-0000B8100000}"/>
    <cellStyle name="20% - Accent3 4 2 2 4 5 3" xfId="18087" xr:uid="{00000000-0005-0000-0000-0000B9100000}"/>
    <cellStyle name="20% - Accent3 4 2 2 4 6" xfId="18088" xr:uid="{00000000-0005-0000-0000-0000BA100000}"/>
    <cellStyle name="20% - Accent3 4 2 2 4 6 2" xfId="18089" xr:uid="{00000000-0005-0000-0000-0000BB100000}"/>
    <cellStyle name="20% - Accent3 4 2 2 4 6 3" xfId="18090" xr:uid="{00000000-0005-0000-0000-0000BC100000}"/>
    <cellStyle name="20% - Accent3 4 2 2 4 7" xfId="18091" xr:uid="{00000000-0005-0000-0000-0000BD100000}"/>
    <cellStyle name="20% - Accent3 4 2 2 4 7 2" xfId="18092" xr:uid="{00000000-0005-0000-0000-0000BE100000}"/>
    <cellStyle name="20% - Accent3 4 2 2 4 8" xfId="18093" xr:uid="{00000000-0005-0000-0000-0000BF100000}"/>
    <cellStyle name="20% - Accent3 4 2 2 4 9" xfId="18094" xr:uid="{00000000-0005-0000-0000-0000C0100000}"/>
    <cellStyle name="20% - Accent3 4 2 2 5" xfId="18095" xr:uid="{00000000-0005-0000-0000-0000C1100000}"/>
    <cellStyle name="20% - Accent3 4 2 2 5 2" xfId="18096" xr:uid="{00000000-0005-0000-0000-0000C2100000}"/>
    <cellStyle name="20% - Accent3 4 2 2 5 2 2" xfId="18097" xr:uid="{00000000-0005-0000-0000-0000C3100000}"/>
    <cellStyle name="20% - Accent3 4 2 2 5 2 2 2" xfId="18098" xr:uid="{00000000-0005-0000-0000-0000C4100000}"/>
    <cellStyle name="20% - Accent3 4 2 2 5 2 2 3" xfId="18099" xr:uid="{00000000-0005-0000-0000-0000C5100000}"/>
    <cellStyle name="20% - Accent3 4 2 2 5 2 3" xfId="18100" xr:uid="{00000000-0005-0000-0000-0000C6100000}"/>
    <cellStyle name="20% - Accent3 4 2 2 5 2 3 2" xfId="18101" xr:uid="{00000000-0005-0000-0000-0000C7100000}"/>
    <cellStyle name="20% - Accent3 4 2 2 5 2 3 3" xfId="18102" xr:uid="{00000000-0005-0000-0000-0000C8100000}"/>
    <cellStyle name="20% - Accent3 4 2 2 5 2 4" xfId="18103" xr:uid="{00000000-0005-0000-0000-0000C9100000}"/>
    <cellStyle name="20% - Accent3 4 2 2 5 2 4 2" xfId="18104" xr:uid="{00000000-0005-0000-0000-0000CA100000}"/>
    <cellStyle name="20% - Accent3 4 2 2 5 2 5" xfId="18105" xr:uid="{00000000-0005-0000-0000-0000CB100000}"/>
    <cellStyle name="20% - Accent3 4 2 2 5 2 6" xfId="18106" xr:uid="{00000000-0005-0000-0000-0000CC100000}"/>
    <cellStyle name="20% - Accent3 4 2 2 5 3" xfId="18107" xr:uid="{00000000-0005-0000-0000-0000CD100000}"/>
    <cellStyle name="20% - Accent3 4 2 2 5 3 2" xfId="18108" xr:uid="{00000000-0005-0000-0000-0000CE100000}"/>
    <cellStyle name="20% - Accent3 4 2 2 5 3 2 2" xfId="18109" xr:uid="{00000000-0005-0000-0000-0000CF100000}"/>
    <cellStyle name="20% - Accent3 4 2 2 5 3 2 3" xfId="18110" xr:uid="{00000000-0005-0000-0000-0000D0100000}"/>
    <cellStyle name="20% - Accent3 4 2 2 5 3 3" xfId="18111" xr:uid="{00000000-0005-0000-0000-0000D1100000}"/>
    <cellStyle name="20% - Accent3 4 2 2 5 3 3 2" xfId="18112" xr:uid="{00000000-0005-0000-0000-0000D2100000}"/>
    <cellStyle name="20% - Accent3 4 2 2 5 3 3 3" xfId="18113" xr:uid="{00000000-0005-0000-0000-0000D3100000}"/>
    <cellStyle name="20% - Accent3 4 2 2 5 3 4" xfId="18114" xr:uid="{00000000-0005-0000-0000-0000D4100000}"/>
    <cellStyle name="20% - Accent3 4 2 2 5 3 4 2" xfId="18115" xr:uid="{00000000-0005-0000-0000-0000D5100000}"/>
    <cellStyle name="20% - Accent3 4 2 2 5 3 5" xfId="18116" xr:uid="{00000000-0005-0000-0000-0000D6100000}"/>
    <cellStyle name="20% - Accent3 4 2 2 5 3 6" xfId="18117" xr:uid="{00000000-0005-0000-0000-0000D7100000}"/>
    <cellStyle name="20% - Accent3 4 2 2 5 4" xfId="18118" xr:uid="{00000000-0005-0000-0000-0000D8100000}"/>
    <cellStyle name="20% - Accent3 4 2 2 5 4 2" xfId="18119" xr:uid="{00000000-0005-0000-0000-0000D9100000}"/>
    <cellStyle name="20% - Accent3 4 2 2 5 4 2 2" xfId="18120" xr:uid="{00000000-0005-0000-0000-0000DA100000}"/>
    <cellStyle name="20% - Accent3 4 2 2 5 4 2 3" xfId="18121" xr:uid="{00000000-0005-0000-0000-0000DB100000}"/>
    <cellStyle name="20% - Accent3 4 2 2 5 4 3" xfId="18122" xr:uid="{00000000-0005-0000-0000-0000DC100000}"/>
    <cellStyle name="20% - Accent3 4 2 2 5 4 3 2" xfId="18123" xr:uid="{00000000-0005-0000-0000-0000DD100000}"/>
    <cellStyle name="20% - Accent3 4 2 2 5 4 4" xfId="18124" xr:uid="{00000000-0005-0000-0000-0000DE100000}"/>
    <cellStyle name="20% - Accent3 4 2 2 5 4 5" xfId="18125" xr:uid="{00000000-0005-0000-0000-0000DF100000}"/>
    <cellStyle name="20% - Accent3 4 2 2 5 5" xfId="18126" xr:uid="{00000000-0005-0000-0000-0000E0100000}"/>
    <cellStyle name="20% - Accent3 4 2 2 5 5 2" xfId="18127" xr:uid="{00000000-0005-0000-0000-0000E1100000}"/>
    <cellStyle name="20% - Accent3 4 2 2 5 5 3" xfId="18128" xr:uid="{00000000-0005-0000-0000-0000E2100000}"/>
    <cellStyle name="20% - Accent3 4 2 2 5 6" xfId="18129" xr:uid="{00000000-0005-0000-0000-0000E3100000}"/>
    <cellStyle name="20% - Accent3 4 2 2 5 6 2" xfId="18130" xr:uid="{00000000-0005-0000-0000-0000E4100000}"/>
    <cellStyle name="20% - Accent3 4 2 2 5 6 3" xfId="18131" xr:uid="{00000000-0005-0000-0000-0000E5100000}"/>
    <cellStyle name="20% - Accent3 4 2 2 5 7" xfId="18132" xr:uid="{00000000-0005-0000-0000-0000E6100000}"/>
    <cellStyle name="20% - Accent3 4 2 2 5 7 2" xfId="18133" xr:uid="{00000000-0005-0000-0000-0000E7100000}"/>
    <cellStyle name="20% - Accent3 4 2 2 5 8" xfId="18134" xr:uid="{00000000-0005-0000-0000-0000E8100000}"/>
    <cellStyle name="20% - Accent3 4 2 2 5 9" xfId="18135" xr:uid="{00000000-0005-0000-0000-0000E9100000}"/>
    <cellStyle name="20% - Accent3 4 2 2 6" xfId="18136" xr:uid="{00000000-0005-0000-0000-0000EA100000}"/>
    <cellStyle name="20% - Accent3 4 2 2 6 2" xfId="18137" xr:uid="{00000000-0005-0000-0000-0000EB100000}"/>
    <cellStyle name="20% - Accent3 4 2 2 6 2 2" xfId="18138" xr:uid="{00000000-0005-0000-0000-0000EC100000}"/>
    <cellStyle name="20% - Accent3 4 2 2 6 2 3" xfId="18139" xr:uid="{00000000-0005-0000-0000-0000ED100000}"/>
    <cellStyle name="20% - Accent3 4 2 2 6 3" xfId="18140" xr:uid="{00000000-0005-0000-0000-0000EE100000}"/>
    <cellStyle name="20% - Accent3 4 2 2 6 3 2" xfId="18141" xr:uid="{00000000-0005-0000-0000-0000EF100000}"/>
    <cellStyle name="20% - Accent3 4 2 2 6 3 3" xfId="18142" xr:uid="{00000000-0005-0000-0000-0000F0100000}"/>
    <cellStyle name="20% - Accent3 4 2 2 6 4" xfId="18143" xr:uid="{00000000-0005-0000-0000-0000F1100000}"/>
    <cellStyle name="20% - Accent3 4 2 2 6 4 2" xfId="18144" xr:uid="{00000000-0005-0000-0000-0000F2100000}"/>
    <cellStyle name="20% - Accent3 4 2 2 6 5" xfId="18145" xr:uid="{00000000-0005-0000-0000-0000F3100000}"/>
    <cellStyle name="20% - Accent3 4 2 2 6 6" xfId="18146" xr:uid="{00000000-0005-0000-0000-0000F4100000}"/>
    <cellStyle name="20% - Accent3 4 2 2 7" xfId="18147" xr:uid="{00000000-0005-0000-0000-0000F5100000}"/>
    <cellStyle name="20% - Accent3 4 2 2 7 2" xfId="18148" xr:uid="{00000000-0005-0000-0000-0000F6100000}"/>
    <cellStyle name="20% - Accent3 4 2 2 7 2 2" xfId="18149" xr:uid="{00000000-0005-0000-0000-0000F7100000}"/>
    <cellStyle name="20% - Accent3 4 2 2 7 2 3" xfId="18150" xr:uid="{00000000-0005-0000-0000-0000F8100000}"/>
    <cellStyle name="20% - Accent3 4 2 2 7 3" xfId="18151" xr:uid="{00000000-0005-0000-0000-0000F9100000}"/>
    <cellStyle name="20% - Accent3 4 2 2 7 3 2" xfId="18152" xr:uid="{00000000-0005-0000-0000-0000FA100000}"/>
    <cellStyle name="20% - Accent3 4 2 2 7 3 3" xfId="18153" xr:uid="{00000000-0005-0000-0000-0000FB100000}"/>
    <cellStyle name="20% - Accent3 4 2 2 7 4" xfId="18154" xr:uid="{00000000-0005-0000-0000-0000FC100000}"/>
    <cellStyle name="20% - Accent3 4 2 2 7 4 2" xfId="18155" xr:uid="{00000000-0005-0000-0000-0000FD100000}"/>
    <cellStyle name="20% - Accent3 4 2 2 7 5" xfId="18156" xr:uid="{00000000-0005-0000-0000-0000FE100000}"/>
    <cellStyle name="20% - Accent3 4 2 2 7 6" xfId="18157" xr:uid="{00000000-0005-0000-0000-0000FF100000}"/>
    <cellStyle name="20% - Accent3 4 2 2 8" xfId="18158" xr:uid="{00000000-0005-0000-0000-000000110000}"/>
    <cellStyle name="20% - Accent3 4 2 2 8 2" xfId="18159" xr:uid="{00000000-0005-0000-0000-000001110000}"/>
    <cellStyle name="20% - Accent3 4 2 2 8 2 2" xfId="18160" xr:uid="{00000000-0005-0000-0000-000002110000}"/>
    <cellStyle name="20% - Accent3 4 2 2 8 2 3" xfId="18161" xr:uid="{00000000-0005-0000-0000-000003110000}"/>
    <cellStyle name="20% - Accent3 4 2 2 8 3" xfId="18162" xr:uid="{00000000-0005-0000-0000-000004110000}"/>
    <cellStyle name="20% - Accent3 4 2 2 8 3 2" xfId="18163" xr:uid="{00000000-0005-0000-0000-000005110000}"/>
    <cellStyle name="20% - Accent3 4 2 2 8 4" xfId="18164" xr:uid="{00000000-0005-0000-0000-000006110000}"/>
    <cellStyle name="20% - Accent3 4 2 2 8 5" xfId="18165" xr:uid="{00000000-0005-0000-0000-000007110000}"/>
    <cellStyle name="20% - Accent3 4 2 2 9" xfId="18166" xr:uid="{00000000-0005-0000-0000-000008110000}"/>
    <cellStyle name="20% - Accent3 4 2 2 9 2" xfId="18167" xr:uid="{00000000-0005-0000-0000-000009110000}"/>
    <cellStyle name="20% - Accent3 4 2 2 9 3" xfId="18168" xr:uid="{00000000-0005-0000-0000-00000A110000}"/>
    <cellStyle name="20% - Accent3 4 2 3" xfId="599" xr:uid="{00000000-0005-0000-0000-00000B110000}"/>
    <cellStyle name="20% - Accent3 4 2 3 10" xfId="18169" xr:uid="{00000000-0005-0000-0000-00000C110000}"/>
    <cellStyle name="20% - Accent3 4 2 3 10 2" xfId="18170" xr:uid="{00000000-0005-0000-0000-00000D110000}"/>
    <cellStyle name="20% - Accent3 4 2 3 11" xfId="18171" xr:uid="{00000000-0005-0000-0000-00000E110000}"/>
    <cellStyle name="20% - Accent3 4 2 3 12" xfId="18172" xr:uid="{00000000-0005-0000-0000-00000F110000}"/>
    <cellStyle name="20% - Accent3 4 2 3 2" xfId="600" xr:uid="{00000000-0005-0000-0000-000010110000}"/>
    <cellStyle name="20% - Accent3 4 2 3 2 10" xfId="18173" xr:uid="{00000000-0005-0000-0000-000011110000}"/>
    <cellStyle name="20% - Accent3 4 2 3 2 2" xfId="601" xr:uid="{00000000-0005-0000-0000-000012110000}"/>
    <cellStyle name="20% - Accent3 4 2 3 2 2 2" xfId="18174" xr:uid="{00000000-0005-0000-0000-000013110000}"/>
    <cellStyle name="20% - Accent3 4 2 3 2 2 2 2" xfId="18175" xr:uid="{00000000-0005-0000-0000-000014110000}"/>
    <cellStyle name="20% - Accent3 4 2 3 2 2 2 2 2" xfId="18176" xr:uid="{00000000-0005-0000-0000-000015110000}"/>
    <cellStyle name="20% - Accent3 4 2 3 2 2 2 2 3" xfId="18177" xr:uid="{00000000-0005-0000-0000-000016110000}"/>
    <cellStyle name="20% - Accent3 4 2 3 2 2 2 3" xfId="18178" xr:uid="{00000000-0005-0000-0000-000017110000}"/>
    <cellStyle name="20% - Accent3 4 2 3 2 2 2 3 2" xfId="18179" xr:uid="{00000000-0005-0000-0000-000018110000}"/>
    <cellStyle name="20% - Accent3 4 2 3 2 2 2 3 3" xfId="18180" xr:uid="{00000000-0005-0000-0000-000019110000}"/>
    <cellStyle name="20% - Accent3 4 2 3 2 2 2 4" xfId="18181" xr:uid="{00000000-0005-0000-0000-00001A110000}"/>
    <cellStyle name="20% - Accent3 4 2 3 2 2 2 4 2" xfId="18182" xr:uid="{00000000-0005-0000-0000-00001B110000}"/>
    <cellStyle name="20% - Accent3 4 2 3 2 2 2 5" xfId="18183" xr:uid="{00000000-0005-0000-0000-00001C110000}"/>
    <cellStyle name="20% - Accent3 4 2 3 2 2 2 6" xfId="18184" xr:uid="{00000000-0005-0000-0000-00001D110000}"/>
    <cellStyle name="20% - Accent3 4 2 3 2 2 3" xfId="18185" xr:uid="{00000000-0005-0000-0000-00001E110000}"/>
    <cellStyle name="20% - Accent3 4 2 3 2 2 3 2" xfId="18186" xr:uid="{00000000-0005-0000-0000-00001F110000}"/>
    <cellStyle name="20% - Accent3 4 2 3 2 2 3 2 2" xfId="18187" xr:uid="{00000000-0005-0000-0000-000020110000}"/>
    <cellStyle name="20% - Accent3 4 2 3 2 2 3 2 3" xfId="18188" xr:uid="{00000000-0005-0000-0000-000021110000}"/>
    <cellStyle name="20% - Accent3 4 2 3 2 2 3 3" xfId="18189" xr:uid="{00000000-0005-0000-0000-000022110000}"/>
    <cellStyle name="20% - Accent3 4 2 3 2 2 3 3 2" xfId="18190" xr:uid="{00000000-0005-0000-0000-000023110000}"/>
    <cellStyle name="20% - Accent3 4 2 3 2 2 3 3 3" xfId="18191" xr:uid="{00000000-0005-0000-0000-000024110000}"/>
    <cellStyle name="20% - Accent3 4 2 3 2 2 3 4" xfId="18192" xr:uid="{00000000-0005-0000-0000-000025110000}"/>
    <cellStyle name="20% - Accent3 4 2 3 2 2 3 4 2" xfId="18193" xr:uid="{00000000-0005-0000-0000-000026110000}"/>
    <cellStyle name="20% - Accent3 4 2 3 2 2 3 5" xfId="18194" xr:uid="{00000000-0005-0000-0000-000027110000}"/>
    <cellStyle name="20% - Accent3 4 2 3 2 2 3 6" xfId="18195" xr:uid="{00000000-0005-0000-0000-000028110000}"/>
    <cellStyle name="20% - Accent3 4 2 3 2 2 4" xfId="18196" xr:uid="{00000000-0005-0000-0000-000029110000}"/>
    <cellStyle name="20% - Accent3 4 2 3 2 2 4 2" xfId="18197" xr:uid="{00000000-0005-0000-0000-00002A110000}"/>
    <cellStyle name="20% - Accent3 4 2 3 2 2 4 2 2" xfId="18198" xr:uid="{00000000-0005-0000-0000-00002B110000}"/>
    <cellStyle name="20% - Accent3 4 2 3 2 2 4 2 3" xfId="18199" xr:uid="{00000000-0005-0000-0000-00002C110000}"/>
    <cellStyle name="20% - Accent3 4 2 3 2 2 4 3" xfId="18200" xr:uid="{00000000-0005-0000-0000-00002D110000}"/>
    <cellStyle name="20% - Accent3 4 2 3 2 2 4 3 2" xfId="18201" xr:uid="{00000000-0005-0000-0000-00002E110000}"/>
    <cellStyle name="20% - Accent3 4 2 3 2 2 4 4" xfId="18202" xr:uid="{00000000-0005-0000-0000-00002F110000}"/>
    <cellStyle name="20% - Accent3 4 2 3 2 2 4 5" xfId="18203" xr:uid="{00000000-0005-0000-0000-000030110000}"/>
    <cellStyle name="20% - Accent3 4 2 3 2 2 5" xfId="18204" xr:uid="{00000000-0005-0000-0000-000031110000}"/>
    <cellStyle name="20% - Accent3 4 2 3 2 2 5 2" xfId="18205" xr:uid="{00000000-0005-0000-0000-000032110000}"/>
    <cellStyle name="20% - Accent3 4 2 3 2 2 5 3" xfId="18206" xr:uid="{00000000-0005-0000-0000-000033110000}"/>
    <cellStyle name="20% - Accent3 4 2 3 2 2 6" xfId="18207" xr:uid="{00000000-0005-0000-0000-000034110000}"/>
    <cellStyle name="20% - Accent3 4 2 3 2 2 6 2" xfId="18208" xr:uid="{00000000-0005-0000-0000-000035110000}"/>
    <cellStyle name="20% - Accent3 4 2 3 2 2 6 3" xfId="18209" xr:uid="{00000000-0005-0000-0000-000036110000}"/>
    <cellStyle name="20% - Accent3 4 2 3 2 2 7" xfId="18210" xr:uid="{00000000-0005-0000-0000-000037110000}"/>
    <cellStyle name="20% - Accent3 4 2 3 2 2 7 2" xfId="18211" xr:uid="{00000000-0005-0000-0000-000038110000}"/>
    <cellStyle name="20% - Accent3 4 2 3 2 2 8" xfId="18212" xr:uid="{00000000-0005-0000-0000-000039110000}"/>
    <cellStyle name="20% - Accent3 4 2 3 2 2 9" xfId="18213" xr:uid="{00000000-0005-0000-0000-00003A110000}"/>
    <cellStyle name="20% - Accent3 4 2 3 2 3" xfId="18214" xr:uid="{00000000-0005-0000-0000-00003B110000}"/>
    <cellStyle name="20% - Accent3 4 2 3 2 3 2" xfId="18215" xr:uid="{00000000-0005-0000-0000-00003C110000}"/>
    <cellStyle name="20% - Accent3 4 2 3 2 3 2 2" xfId="18216" xr:uid="{00000000-0005-0000-0000-00003D110000}"/>
    <cellStyle name="20% - Accent3 4 2 3 2 3 2 3" xfId="18217" xr:uid="{00000000-0005-0000-0000-00003E110000}"/>
    <cellStyle name="20% - Accent3 4 2 3 2 3 3" xfId="18218" xr:uid="{00000000-0005-0000-0000-00003F110000}"/>
    <cellStyle name="20% - Accent3 4 2 3 2 3 3 2" xfId="18219" xr:uid="{00000000-0005-0000-0000-000040110000}"/>
    <cellStyle name="20% - Accent3 4 2 3 2 3 3 3" xfId="18220" xr:uid="{00000000-0005-0000-0000-000041110000}"/>
    <cellStyle name="20% - Accent3 4 2 3 2 3 4" xfId="18221" xr:uid="{00000000-0005-0000-0000-000042110000}"/>
    <cellStyle name="20% - Accent3 4 2 3 2 3 4 2" xfId="18222" xr:uid="{00000000-0005-0000-0000-000043110000}"/>
    <cellStyle name="20% - Accent3 4 2 3 2 3 5" xfId="18223" xr:uid="{00000000-0005-0000-0000-000044110000}"/>
    <cellStyle name="20% - Accent3 4 2 3 2 3 6" xfId="18224" xr:uid="{00000000-0005-0000-0000-000045110000}"/>
    <cellStyle name="20% - Accent3 4 2 3 2 4" xfId="18225" xr:uid="{00000000-0005-0000-0000-000046110000}"/>
    <cellStyle name="20% - Accent3 4 2 3 2 4 2" xfId="18226" xr:uid="{00000000-0005-0000-0000-000047110000}"/>
    <cellStyle name="20% - Accent3 4 2 3 2 4 2 2" xfId="18227" xr:uid="{00000000-0005-0000-0000-000048110000}"/>
    <cellStyle name="20% - Accent3 4 2 3 2 4 2 3" xfId="18228" xr:uid="{00000000-0005-0000-0000-000049110000}"/>
    <cellStyle name="20% - Accent3 4 2 3 2 4 3" xfId="18229" xr:uid="{00000000-0005-0000-0000-00004A110000}"/>
    <cellStyle name="20% - Accent3 4 2 3 2 4 3 2" xfId="18230" xr:uid="{00000000-0005-0000-0000-00004B110000}"/>
    <cellStyle name="20% - Accent3 4 2 3 2 4 3 3" xfId="18231" xr:uid="{00000000-0005-0000-0000-00004C110000}"/>
    <cellStyle name="20% - Accent3 4 2 3 2 4 4" xfId="18232" xr:uid="{00000000-0005-0000-0000-00004D110000}"/>
    <cellStyle name="20% - Accent3 4 2 3 2 4 4 2" xfId="18233" xr:uid="{00000000-0005-0000-0000-00004E110000}"/>
    <cellStyle name="20% - Accent3 4 2 3 2 4 5" xfId="18234" xr:uid="{00000000-0005-0000-0000-00004F110000}"/>
    <cellStyle name="20% - Accent3 4 2 3 2 4 6" xfId="18235" xr:uid="{00000000-0005-0000-0000-000050110000}"/>
    <cellStyle name="20% - Accent3 4 2 3 2 5" xfId="18236" xr:uid="{00000000-0005-0000-0000-000051110000}"/>
    <cellStyle name="20% - Accent3 4 2 3 2 5 2" xfId="18237" xr:uid="{00000000-0005-0000-0000-000052110000}"/>
    <cellStyle name="20% - Accent3 4 2 3 2 5 2 2" xfId="18238" xr:uid="{00000000-0005-0000-0000-000053110000}"/>
    <cellStyle name="20% - Accent3 4 2 3 2 5 2 3" xfId="18239" xr:uid="{00000000-0005-0000-0000-000054110000}"/>
    <cellStyle name="20% - Accent3 4 2 3 2 5 3" xfId="18240" xr:uid="{00000000-0005-0000-0000-000055110000}"/>
    <cellStyle name="20% - Accent3 4 2 3 2 5 3 2" xfId="18241" xr:uid="{00000000-0005-0000-0000-000056110000}"/>
    <cellStyle name="20% - Accent3 4 2 3 2 5 4" xfId="18242" xr:uid="{00000000-0005-0000-0000-000057110000}"/>
    <cellStyle name="20% - Accent3 4 2 3 2 5 5" xfId="18243" xr:uid="{00000000-0005-0000-0000-000058110000}"/>
    <cellStyle name="20% - Accent3 4 2 3 2 6" xfId="18244" xr:uid="{00000000-0005-0000-0000-000059110000}"/>
    <cellStyle name="20% - Accent3 4 2 3 2 6 2" xfId="18245" xr:uid="{00000000-0005-0000-0000-00005A110000}"/>
    <cellStyle name="20% - Accent3 4 2 3 2 6 3" xfId="18246" xr:uid="{00000000-0005-0000-0000-00005B110000}"/>
    <cellStyle name="20% - Accent3 4 2 3 2 7" xfId="18247" xr:uid="{00000000-0005-0000-0000-00005C110000}"/>
    <cellStyle name="20% - Accent3 4 2 3 2 7 2" xfId="18248" xr:uid="{00000000-0005-0000-0000-00005D110000}"/>
    <cellStyle name="20% - Accent3 4 2 3 2 7 3" xfId="18249" xr:uid="{00000000-0005-0000-0000-00005E110000}"/>
    <cellStyle name="20% - Accent3 4 2 3 2 8" xfId="18250" xr:uid="{00000000-0005-0000-0000-00005F110000}"/>
    <cellStyle name="20% - Accent3 4 2 3 2 8 2" xfId="18251" xr:uid="{00000000-0005-0000-0000-000060110000}"/>
    <cellStyle name="20% - Accent3 4 2 3 2 9" xfId="18252" xr:uid="{00000000-0005-0000-0000-000061110000}"/>
    <cellStyle name="20% - Accent3 4 2 3 3" xfId="602" xr:uid="{00000000-0005-0000-0000-000062110000}"/>
    <cellStyle name="20% - Accent3 4 2 3 3 2" xfId="18253" xr:uid="{00000000-0005-0000-0000-000063110000}"/>
    <cellStyle name="20% - Accent3 4 2 3 3 2 2" xfId="18254" xr:uid="{00000000-0005-0000-0000-000064110000}"/>
    <cellStyle name="20% - Accent3 4 2 3 3 2 2 2" xfId="18255" xr:uid="{00000000-0005-0000-0000-000065110000}"/>
    <cellStyle name="20% - Accent3 4 2 3 3 2 2 3" xfId="18256" xr:uid="{00000000-0005-0000-0000-000066110000}"/>
    <cellStyle name="20% - Accent3 4 2 3 3 2 3" xfId="18257" xr:uid="{00000000-0005-0000-0000-000067110000}"/>
    <cellStyle name="20% - Accent3 4 2 3 3 2 3 2" xfId="18258" xr:uid="{00000000-0005-0000-0000-000068110000}"/>
    <cellStyle name="20% - Accent3 4 2 3 3 2 3 3" xfId="18259" xr:uid="{00000000-0005-0000-0000-000069110000}"/>
    <cellStyle name="20% - Accent3 4 2 3 3 2 4" xfId="18260" xr:uid="{00000000-0005-0000-0000-00006A110000}"/>
    <cellStyle name="20% - Accent3 4 2 3 3 2 4 2" xfId="18261" xr:uid="{00000000-0005-0000-0000-00006B110000}"/>
    <cellStyle name="20% - Accent3 4 2 3 3 2 5" xfId="18262" xr:uid="{00000000-0005-0000-0000-00006C110000}"/>
    <cellStyle name="20% - Accent3 4 2 3 3 2 6" xfId="18263" xr:uid="{00000000-0005-0000-0000-00006D110000}"/>
    <cellStyle name="20% - Accent3 4 2 3 3 3" xfId="18264" xr:uid="{00000000-0005-0000-0000-00006E110000}"/>
    <cellStyle name="20% - Accent3 4 2 3 3 3 2" xfId="18265" xr:uid="{00000000-0005-0000-0000-00006F110000}"/>
    <cellStyle name="20% - Accent3 4 2 3 3 3 2 2" xfId="18266" xr:uid="{00000000-0005-0000-0000-000070110000}"/>
    <cellStyle name="20% - Accent3 4 2 3 3 3 2 3" xfId="18267" xr:uid="{00000000-0005-0000-0000-000071110000}"/>
    <cellStyle name="20% - Accent3 4 2 3 3 3 3" xfId="18268" xr:uid="{00000000-0005-0000-0000-000072110000}"/>
    <cellStyle name="20% - Accent3 4 2 3 3 3 3 2" xfId="18269" xr:uid="{00000000-0005-0000-0000-000073110000}"/>
    <cellStyle name="20% - Accent3 4 2 3 3 3 3 3" xfId="18270" xr:uid="{00000000-0005-0000-0000-000074110000}"/>
    <cellStyle name="20% - Accent3 4 2 3 3 3 4" xfId="18271" xr:uid="{00000000-0005-0000-0000-000075110000}"/>
    <cellStyle name="20% - Accent3 4 2 3 3 3 4 2" xfId="18272" xr:uid="{00000000-0005-0000-0000-000076110000}"/>
    <cellStyle name="20% - Accent3 4 2 3 3 3 5" xfId="18273" xr:uid="{00000000-0005-0000-0000-000077110000}"/>
    <cellStyle name="20% - Accent3 4 2 3 3 3 6" xfId="18274" xr:uid="{00000000-0005-0000-0000-000078110000}"/>
    <cellStyle name="20% - Accent3 4 2 3 3 4" xfId="18275" xr:uid="{00000000-0005-0000-0000-000079110000}"/>
    <cellStyle name="20% - Accent3 4 2 3 3 4 2" xfId="18276" xr:uid="{00000000-0005-0000-0000-00007A110000}"/>
    <cellStyle name="20% - Accent3 4 2 3 3 4 2 2" xfId="18277" xr:uid="{00000000-0005-0000-0000-00007B110000}"/>
    <cellStyle name="20% - Accent3 4 2 3 3 4 2 3" xfId="18278" xr:uid="{00000000-0005-0000-0000-00007C110000}"/>
    <cellStyle name="20% - Accent3 4 2 3 3 4 3" xfId="18279" xr:uid="{00000000-0005-0000-0000-00007D110000}"/>
    <cellStyle name="20% - Accent3 4 2 3 3 4 3 2" xfId="18280" xr:uid="{00000000-0005-0000-0000-00007E110000}"/>
    <cellStyle name="20% - Accent3 4 2 3 3 4 4" xfId="18281" xr:uid="{00000000-0005-0000-0000-00007F110000}"/>
    <cellStyle name="20% - Accent3 4 2 3 3 4 5" xfId="18282" xr:uid="{00000000-0005-0000-0000-000080110000}"/>
    <cellStyle name="20% - Accent3 4 2 3 3 5" xfId="18283" xr:uid="{00000000-0005-0000-0000-000081110000}"/>
    <cellStyle name="20% - Accent3 4 2 3 3 5 2" xfId="18284" xr:uid="{00000000-0005-0000-0000-000082110000}"/>
    <cellStyle name="20% - Accent3 4 2 3 3 5 3" xfId="18285" xr:uid="{00000000-0005-0000-0000-000083110000}"/>
    <cellStyle name="20% - Accent3 4 2 3 3 6" xfId="18286" xr:uid="{00000000-0005-0000-0000-000084110000}"/>
    <cellStyle name="20% - Accent3 4 2 3 3 6 2" xfId="18287" xr:uid="{00000000-0005-0000-0000-000085110000}"/>
    <cellStyle name="20% - Accent3 4 2 3 3 6 3" xfId="18288" xr:uid="{00000000-0005-0000-0000-000086110000}"/>
    <cellStyle name="20% - Accent3 4 2 3 3 7" xfId="18289" xr:uid="{00000000-0005-0000-0000-000087110000}"/>
    <cellStyle name="20% - Accent3 4 2 3 3 7 2" xfId="18290" xr:uid="{00000000-0005-0000-0000-000088110000}"/>
    <cellStyle name="20% - Accent3 4 2 3 3 8" xfId="18291" xr:uid="{00000000-0005-0000-0000-000089110000}"/>
    <cellStyle name="20% - Accent3 4 2 3 3 9" xfId="18292" xr:uid="{00000000-0005-0000-0000-00008A110000}"/>
    <cellStyle name="20% - Accent3 4 2 3 4" xfId="18293" xr:uid="{00000000-0005-0000-0000-00008B110000}"/>
    <cellStyle name="20% - Accent3 4 2 3 4 2" xfId="18294" xr:uid="{00000000-0005-0000-0000-00008C110000}"/>
    <cellStyle name="20% - Accent3 4 2 3 4 2 2" xfId="18295" xr:uid="{00000000-0005-0000-0000-00008D110000}"/>
    <cellStyle name="20% - Accent3 4 2 3 4 2 2 2" xfId="18296" xr:uid="{00000000-0005-0000-0000-00008E110000}"/>
    <cellStyle name="20% - Accent3 4 2 3 4 2 2 3" xfId="18297" xr:uid="{00000000-0005-0000-0000-00008F110000}"/>
    <cellStyle name="20% - Accent3 4 2 3 4 2 3" xfId="18298" xr:uid="{00000000-0005-0000-0000-000090110000}"/>
    <cellStyle name="20% - Accent3 4 2 3 4 2 3 2" xfId="18299" xr:uid="{00000000-0005-0000-0000-000091110000}"/>
    <cellStyle name="20% - Accent3 4 2 3 4 2 3 3" xfId="18300" xr:uid="{00000000-0005-0000-0000-000092110000}"/>
    <cellStyle name="20% - Accent3 4 2 3 4 2 4" xfId="18301" xr:uid="{00000000-0005-0000-0000-000093110000}"/>
    <cellStyle name="20% - Accent3 4 2 3 4 2 4 2" xfId="18302" xr:uid="{00000000-0005-0000-0000-000094110000}"/>
    <cellStyle name="20% - Accent3 4 2 3 4 2 5" xfId="18303" xr:uid="{00000000-0005-0000-0000-000095110000}"/>
    <cellStyle name="20% - Accent3 4 2 3 4 2 6" xfId="18304" xr:uid="{00000000-0005-0000-0000-000096110000}"/>
    <cellStyle name="20% - Accent3 4 2 3 4 3" xfId="18305" xr:uid="{00000000-0005-0000-0000-000097110000}"/>
    <cellStyle name="20% - Accent3 4 2 3 4 3 2" xfId="18306" xr:uid="{00000000-0005-0000-0000-000098110000}"/>
    <cellStyle name="20% - Accent3 4 2 3 4 3 2 2" xfId="18307" xr:uid="{00000000-0005-0000-0000-000099110000}"/>
    <cellStyle name="20% - Accent3 4 2 3 4 3 2 3" xfId="18308" xr:uid="{00000000-0005-0000-0000-00009A110000}"/>
    <cellStyle name="20% - Accent3 4 2 3 4 3 3" xfId="18309" xr:uid="{00000000-0005-0000-0000-00009B110000}"/>
    <cellStyle name="20% - Accent3 4 2 3 4 3 3 2" xfId="18310" xr:uid="{00000000-0005-0000-0000-00009C110000}"/>
    <cellStyle name="20% - Accent3 4 2 3 4 3 3 3" xfId="18311" xr:uid="{00000000-0005-0000-0000-00009D110000}"/>
    <cellStyle name="20% - Accent3 4 2 3 4 3 4" xfId="18312" xr:uid="{00000000-0005-0000-0000-00009E110000}"/>
    <cellStyle name="20% - Accent3 4 2 3 4 3 4 2" xfId="18313" xr:uid="{00000000-0005-0000-0000-00009F110000}"/>
    <cellStyle name="20% - Accent3 4 2 3 4 3 5" xfId="18314" xr:uid="{00000000-0005-0000-0000-0000A0110000}"/>
    <cellStyle name="20% - Accent3 4 2 3 4 3 6" xfId="18315" xr:uid="{00000000-0005-0000-0000-0000A1110000}"/>
    <cellStyle name="20% - Accent3 4 2 3 4 4" xfId="18316" xr:uid="{00000000-0005-0000-0000-0000A2110000}"/>
    <cellStyle name="20% - Accent3 4 2 3 4 4 2" xfId="18317" xr:uid="{00000000-0005-0000-0000-0000A3110000}"/>
    <cellStyle name="20% - Accent3 4 2 3 4 4 2 2" xfId="18318" xr:uid="{00000000-0005-0000-0000-0000A4110000}"/>
    <cellStyle name="20% - Accent3 4 2 3 4 4 2 3" xfId="18319" xr:uid="{00000000-0005-0000-0000-0000A5110000}"/>
    <cellStyle name="20% - Accent3 4 2 3 4 4 3" xfId="18320" xr:uid="{00000000-0005-0000-0000-0000A6110000}"/>
    <cellStyle name="20% - Accent3 4 2 3 4 4 3 2" xfId="18321" xr:uid="{00000000-0005-0000-0000-0000A7110000}"/>
    <cellStyle name="20% - Accent3 4 2 3 4 4 4" xfId="18322" xr:uid="{00000000-0005-0000-0000-0000A8110000}"/>
    <cellStyle name="20% - Accent3 4 2 3 4 4 5" xfId="18323" xr:uid="{00000000-0005-0000-0000-0000A9110000}"/>
    <cellStyle name="20% - Accent3 4 2 3 4 5" xfId="18324" xr:uid="{00000000-0005-0000-0000-0000AA110000}"/>
    <cellStyle name="20% - Accent3 4 2 3 4 5 2" xfId="18325" xr:uid="{00000000-0005-0000-0000-0000AB110000}"/>
    <cellStyle name="20% - Accent3 4 2 3 4 5 3" xfId="18326" xr:uid="{00000000-0005-0000-0000-0000AC110000}"/>
    <cellStyle name="20% - Accent3 4 2 3 4 6" xfId="18327" xr:uid="{00000000-0005-0000-0000-0000AD110000}"/>
    <cellStyle name="20% - Accent3 4 2 3 4 6 2" xfId="18328" xr:uid="{00000000-0005-0000-0000-0000AE110000}"/>
    <cellStyle name="20% - Accent3 4 2 3 4 6 3" xfId="18329" xr:uid="{00000000-0005-0000-0000-0000AF110000}"/>
    <cellStyle name="20% - Accent3 4 2 3 4 7" xfId="18330" xr:uid="{00000000-0005-0000-0000-0000B0110000}"/>
    <cellStyle name="20% - Accent3 4 2 3 4 7 2" xfId="18331" xr:uid="{00000000-0005-0000-0000-0000B1110000}"/>
    <cellStyle name="20% - Accent3 4 2 3 4 8" xfId="18332" xr:uid="{00000000-0005-0000-0000-0000B2110000}"/>
    <cellStyle name="20% - Accent3 4 2 3 4 9" xfId="18333" xr:uid="{00000000-0005-0000-0000-0000B3110000}"/>
    <cellStyle name="20% - Accent3 4 2 3 5" xfId="18334" xr:uid="{00000000-0005-0000-0000-0000B4110000}"/>
    <cellStyle name="20% - Accent3 4 2 3 5 2" xfId="18335" xr:uid="{00000000-0005-0000-0000-0000B5110000}"/>
    <cellStyle name="20% - Accent3 4 2 3 5 2 2" xfId="18336" xr:uid="{00000000-0005-0000-0000-0000B6110000}"/>
    <cellStyle name="20% - Accent3 4 2 3 5 2 3" xfId="18337" xr:uid="{00000000-0005-0000-0000-0000B7110000}"/>
    <cellStyle name="20% - Accent3 4 2 3 5 3" xfId="18338" xr:uid="{00000000-0005-0000-0000-0000B8110000}"/>
    <cellStyle name="20% - Accent3 4 2 3 5 3 2" xfId="18339" xr:uid="{00000000-0005-0000-0000-0000B9110000}"/>
    <cellStyle name="20% - Accent3 4 2 3 5 3 3" xfId="18340" xr:uid="{00000000-0005-0000-0000-0000BA110000}"/>
    <cellStyle name="20% - Accent3 4 2 3 5 4" xfId="18341" xr:uid="{00000000-0005-0000-0000-0000BB110000}"/>
    <cellStyle name="20% - Accent3 4 2 3 5 4 2" xfId="18342" xr:uid="{00000000-0005-0000-0000-0000BC110000}"/>
    <cellStyle name="20% - Accent3 4 2 3 5 5" xfId="18343" xr:uid="{00000000-0005-0000-0000-0000BD110000}"/>
    <cellStyle name="20% - Accent3 4 2 3 5 6" xfId="18344" xr:uid="{00000000-0005-0000-0000-0000BE110000}"/>
    <cellStyle name="20% - Accent3 4 2 3 6" xfId="18345" xr:uid="{00000000-0005-0000-0000-0000BF110000}"/>
    <cellStyle name="20% - Accent3 4 2 3 6 2" xfId="18346" xr:uid="{00000000-0005-0000-0000-0000C0110000}"/>
    <cellStyle name="20% - Accent3 4 2 3 6 2 2" xfId="18347" xr:uid="{00000000-0005-0000-0000-0000C1110000}"/>
    <cellStyle name="20% - Accent3 4 2 3 6 2 3" xfId="18348" xr:uid="{00000000-0005-0000-0000-0000C2110000}"/>
    <cellStyle name="20% - Accent3 4 2 3 6 3" xfId="18349" xr:uid="{00000000-0005-0000-0000-0000C3110000}"/>
    <cellStyle name="20% - Accent3 4 2 3 6 3 2" xfId="18350" xr:uid="{00000000-0005-0000-0000-0000C4110000}"/>
    <cellStyle name="20% - Accent3 4 2 3 6 3 3" xfId="18351" xr:uid="{00000000-0005-0000-0000-0000C5110000}"/>
    <cellStyle name="20% - Accent3 4 2 3 6 4" xfId="18352" xr:uid="{00000000-0005-0000-0000-0000C6110000}"/>
    <cellStyle name="20% - Accent3 4 2 3 6 4 2" xfId="18353" xr:uid="{00000000-0005-0000-0000-0000C7110000}"/>
    <cellStyle name="20% - Accent3 4 2 3 6 5" xfId="18354" xr:uid="{00000000-0005-0000-0000-0000C8110000}"/>
    <cellStyle name="20% - Accent3 4 2 3 6 6" xfId="18355" xr:uid="{00000000-0005-0000-0000-0000C9110000}"/>
    <cellStyle name="20% - Accent3 4 2 3 7" xfId="18356" xr:uid="{00000000-0005-0000-0000-0000CA110000}"/>
    <cellStyle name="20% - Accent3 4 2 3 7 2" xfId="18357" xr:uid="{00000000-0005-0000-0000-0000CB110000}"/>
    <cellStyle name="20% - Accent3 4 2 3 7 2 2" xfId="18358" xr:uid="{00000000-0005-0000-0000-0000CC110000}"/>
    <cellStyle name="20% - Accent3 4 2 3 7 2 3" xfId="18359" xr:uid="{00000000-0005-0000-0000-0000CD110000}"/>
    <cellStyle name="20% - Accent3 4 2 3 7 3" xfId="18360" xr:uid="{00000000-0005-0000-0000-0000CE110000}"/>
    <cellStyle name="20% - Accent3 4 2 3 7 3 2" xfId="18361" xr:uid="{00000000-0005-0000-0000-0000CF110000}"/>
    <cellStyle name="20% - Accent3 4 2 3 7 4" xfId="18362" xr:uid="{00000000-0005-0000-0000-0000D0110000}"/>
    <cellStyle name="20% - Accent3 4 2 3 7 5" xfId="18363" xr:uid="{00000000-0005-0000-0000-0000D1110000}"/>
    <cellStyle name="20% - Accent3 4 2 3 8" xfId="18364" xr:uid="{00000000-0005-0000-0000-0000D2110000}"/>
    <cellStyle name="20% - Accent3 4 2 3 8 2" xfId="18365" xr:uid="{00000000-0005-0000-0000-0000D3110000}"/>
    <cellStyle name="20% - Accent3 4 2 3 8 3" xfId="18366" xr:uid="{00000000-0005-0000-0000-0000D4110000}"/>
    <cellStyle name="20% - Accent3 4 2 3 9" xfId="18367" xr:uid="{00000000-0005-0000-0000-0000D5110000}"/>
    <cellStyle name="20% - Accent3 4 2 3 9 2" xfId="18368" xr:uid="{00000000-0005-0000-0000-0000D6110000}"/>
    <cellStyle name="20% - Accent3 4 2 3 9 3" xfId="18369" xr:uid="{00000000-0005-0000-0000-0000D7110000}"/>
    <cellStyle name="20% - Accent3 4 2 4" xfId="603" xr:uid="{00000000-0005-0000-0000-0000D8110000}"/>
    <cellStyle name="20% - Accent3 4 2 4 10" xfId="18370" xr:uid="{00000000-0005-0000-0000-0000D9110000}"/>
    <cellStyle name="20% - Accent3 4 2 4 2" xfId="604" xr:uid="{00000000-0005-0000-0000-0000DA110000}"/>
    <cellStyle name="20% - Accent3 4 2 4 2 2" xfId="18371" xr:uid="{00000000-0005-0000-0000-0000DB110000}"/>
    <cellStyle name="20% - Accent3 4 2 4 2 2 2" xfId="18372" xr:uid="{00000000-0005-0000-0000-0000DC110000}"/>
    <cellStyle name="20% - Accent3 4 2 4 2 2 2 2" xfId="18373" xr:uid="{00000000-0005-0000-0000-0000DD110000}"/>
    <cellStyle name="20% - Accent3 4 2 4 2 2 2 3" xfId="18374" xr:uid="{00000000-0005-0000-0000-0000DE110000}"/>
    <cellStyle name="20% - Accent3 4 2 4 2 2 3" xfId="18375" xr:uid="{00000000-0005-0000-0000-0000DF110000}"/>
    <cellStyle name="20% - Accent3 4 2 4 2 2 3 2" xfId="18376" xr:uid="{00000000-0005-0000-0000-0000E0110000}"/>
    <cellStyle name="20% - Accent3 4 2 4 2 2 3 3" xfId="18377" xr:uid="{00000000-0005-0000-0000-0000E1110000}"/>
    <cellStyle name="20% - Accent3 4 2 4 2 2 4" xfId="18378" xr:uid="{00000000-0005-0000-0000-0000E2110000}"/>
    <cellStyle name="20% - Accent3 4 2 4 2 2 4 2" xfId="18379" xr:uid="{00000000-0005-0000-0000-0000E3110000}"/>
    <cellStyle name="20% - Accent3 4 2 4 2 2 5" xfId="18380" xr:uid="{00000000-0005-0000-0000-0000E4110000}"/>
    <cellStyle name="20% - Accent3 4 2 4 2 2 6" xfId="18381" xr:uid="{00000000-0005-0000-0000-0000E5110000}"/>
    <cellStyle name="20% - Accent3 4 2 4 2 3" xfId="18382" xr:uid="{00000000-0005-0000-0000-0000E6110000}"/>
    <cellStyle name="20% - Accent3 4 2 4 2 3 2" xfId="18383" xr:uid="{00000000-0005-0000-0000-0000E7110000}"/>
    <cellStyle name="20% - Accent3 4 2 4 2 3 2 2" xfId="18384" xr:uid="{00000000-0005-0000-0000-0000E8110000}"/>
    <cellStyle name="20% - Accent3 4 2 4 2 3 2 3" xfId="18385" xr:uid="{00000000-0005-0000-0000-0000E9110000}"/>
    <cellStyle name="20% - Accent3 4 2 4 2 3 3" xfId="18386" xr:uid="{00000000-0005-0000-0000-0000EA110000}"/>
    <cellStyle name="20% - Accent3 4 2 4 2 3 3 2" xfId="18387" xr:uid="{00000000-0005-0000-0000-0000EB110000}"/>
    <cellStyle name="20% - Accent3 4 2 4 2 3 3 3" xfId="18388" xr:uid="{00000000-0005-0000-0000-0000EC110000}"/>
    <cellStyle name="20% - Accent3 4 2 4 2 3 4" xfId="18389" xr:uid="{00000000-0005-0000-0000-0000ED110000}"/>
    <cellStyle name="20% - Accent3 4 2 4 2 3 4 2" xfId="18390" xr:uid="{00000000-0005-0000-0000-0000EE110000}"/>
    <cellStyle name="20% - Accent3 4 2 4 2 3 5" xfId="18391" xr:uid="{00000000-0005-0000-0000-0000EF110000}"/>
    <cellStyle name="20% - Accent3 4 2 4 2 3 6" xfId="18392" xr:uid="{00000000-0005-0000-0000-0000F0110000}"/>
    <cellStyle name="20% - Accent3 4 2 4 2 4" xfId="18393" xr:uid="{00000000-0005-0000-0000-0000F1110000}"/>
    <cellStyle name="20% - Accent3 4 2 4 2 4 2" xfId="18394" xr:uid="{00000000-0005-0000-0000-0000F2110000}"/>
    <cellStyle name="20% - Accent3 4 2 4 2 4 2 2" xfId="18395" xr:uid="{00000000-0005-0000-0000-0000F3110000}"/>
    <cellStyle name="20% - Accent3 4 2 4 2 4 2 3" xfId="18396" xr:uid="{00000000-0005-0000-0000-0000F4110000}"/>
    <cellStyle name="20% - Accent3 4 2 4 2 4 3" xfId="18397" xr:uid="{00000000-0005-0000-0000-0000F5110000}"/>
    <cellStyle name="20% - Accent3 4 2 4 2 4 3 2" xfId="18398" xr:uid="{00000000-0005-0000-0000-0000F6110000}"/>
    <cellStyle name="20% - Accent3 4 2 4 2 4 4" xfId="18399" xr:uid="{00000000-0005-0000-0000-0000F7110000}"/>
    <cellStyle name="20% - Accent3 4 2 4 2 4 5" xfId="18400" xr:uid="{00000000-0005-0000-0000-0000F8110000}"/>
    <cellStyle name="20% - Accent3 4 2 4 2 5" xfId="18401" xr:uid="{00000000-0005-0000-0000-0000F9110000}"/>
    <cellStyle name="20% - Accent3 4 2 4 2 5 2" xfId="18402" xr:uid="{00000000-0005-0000-0000-0000FA110000}"/>
    <cellStyle name="20% - Accent3 4 2 4 2 5 3" xfId="18403" xr:uid="{00000000-0005-0000-0000-0000FB110000}"/>
    <cellStyle name="20% - Accent3 4 2 4 2 6" xfId="18404" xr:uid="{00000000-0005-0000-0000-0000FC110000}"/>
    <cellStyle name="20% - Accent3 4 2 4 2 6 2" xfId="18405" xr:uid="{00000000-0005-0000-0000-0000FD110000}"/>
    <cellStyle name="20% - Accent3 4 2 4 2 6 3" xfId="18406" xr:uid="{00000000-0005-0000-0000-0000FE110000}"/>
    <cellStyle name="20% - Accent3 4 2 4 2 7" xfId="18407" xr:uid="{00000000-0005-0000-0000-0000FF110000}"/>
    <cellStyle name="20% - Accent3 4 2 4 2 7 2" xfId="18408" xr:uid="{00000000-0005-0000-0000-000000120000}"/>
    <cellStyle name="20% - Accent3 4 2 4 2 8" xfId="18409" xr:uid="{00000000-0005-0000-0000-000001120000}"/>
    <cellStyle name="20% - Accent3 4 2 4 2 9" xfId="18410" xr:uid="{00000000-0005-0000-0000-000002120000}"/>
    <cellStyle name="20% - Accent3 4 2 4 3" xfId="18411" xr:uid="{00000000-0005-0000-0000-000003120000}"/>
    <cellStyle name="20% - Accent3 4 2 4 3 2" xfId="18412" xr:uid="{00000000-0005-0000-0000-000004120000}"/>
    <cellStyle name="20% - Accent3 4 2 4 3 2 2" xfId="18413" xr:uid="{00000000-0005-0000-0000-000005120000}"/>
    <cellStyle name="20% - Accent3 4 2 4 3 2 3" xfId="18414" xr:uid="{00000000-0005-0000-0000-000006120000}"/>
    <cellStyle name="20% - Accent3 4 2 4 3 3" xfId="18415" xr:uid="{00000000-0005-0000-0000-000007120000}"/>
    <cellStyle name="20% - Accent3 4 2 4 3 3 2" xfId="18416" xr:uid="{00000000-0005-0000-0000-000008120000}"/>
    <cellStyle name="20% - Accent3 4 2 4 3 3 3" xfId="18417" xr:uid="{00000000-0005-0000-0000-000009120000}"/>
    <cellStyle name="20% - Accent3 4 2 4 3 4" xfId="18418" xr:uid="{00000000-0005-0000-0000-00000A120000}"/>
    <cellStyle name="20% - Accent3 4 2 4 3 4 2" xfId="18419" xr:uid="{00000000-0005-0000-0000-00000B120000}"/>
    <cellStyle name="20% - Accent3 4 2 4 3 5" xfId="18420" xr:uid="{00000000-0005-0000-0000-00000C120000}"/>
    <cellStyle name="20% - Accent3 4 2 4 3 6" xfId="18421" xr:uid="{00000000-0005-0000-0000-00000D120000}"/>
    <cellStyle name="20% - Accent3 4 2 4 4" xfId="18422" xr:uid="{00000000-0005-0000-0000-00000E120000}"/>
    <cellStyle name="20% - Accent3 4 2 4 4 2" xfId="18423" xr:uid="{00000000-0005-0000-0000-00000F120000}"/>
    <cellStyle name="20% - Accent3 4 2 4 4 2 2" xfId="18424" xr:uid="{00000000-0005-0000-0000-000010120000}"/>
    <cellStyle name="20% - Accent3 4 2 4 4 2 3" xfId="18425" xr:uid="{00000000-0005-0000-0000-000011120000}"/>
    <cellStyle name="20% - Accent3 4 2 4 4 3" xfId="18426" xr:uid="{00000000-0005-0000-0000-000012120000}"/>
    <cellStyle name="20% - Accent3 4 2 4 4 3 2" xfId="18427" xr:uid="{00000000-0005-0000-0000-000013120000}"/>
    <cellStyle name="20% - Accent3 4 2 4 4 3 3" xfId="18428" xr:uid="{00000000-0005-0000-0000-000014120000}"/>
    <cellStyle name="20% - Accent3 4 2 4 4 4" xfId="18429" xr:uid="{00000000-0005-0000-0000-000015120000}"/>
    <cellStyle name="20% - Accent3 4 2 4 4 4 2" xfId="18430" xr:uid="{00000000-0005-0000-0000-000016120000}"/>
    <cellStyle name="20% - Accent3 4 2 4 4 5" xfId="18431" xr:uid="{00000000-0005-0000-0000-000017120000}"/>
    <cellStyle name="20% - Accent3 4 2 4 4 6" xfId="18432" xr:uid="{00000000-0005-0000-0000-000018120000}"/>
    <cellStyle name="20% - Accent3 4 2 4 5" xfId="18433" xr:uid="{00000000-0005-0000-0000-000019120000}"/>
    <cellStyle name="20% - Accent3 4 2 4 5 2" xfId="18434" xr:uid="{00000000-0005-0000-0000-00001A120000}"/>
    <cellStyle name="20% - Accent3 4 2 4 5 2 2" xfId="18435" xr:uid="{00000000-0005-0000-0000-00001B120000}"/>
    <cellStyle name="20% - Accent3 4 2 4 5 2 3" xfId="18436" xr:uid="{00000000-0005-0000-0000-00001C120000}"/>
    <cellStyle name="20% - Accent3 4 2 4 5 3" xfId="18437" xr:uid="{00000000-0005-0000-0000-00001D120000}"/>
    <cellStyle name="20% - Accent3 4 2 4 5 3 2" xfId="18438" xr:uid="{00000000-0005-0000-0000-00001E120000}"/>
    <cellStyle name="20% - Accent3 4 2 4 5 4" xfId="18439" xr:uid="{00000000-0005-0000-0000-00001F120000}"/>
    <cellStyle name="20% - Accent3 4 2 4 5 5" xfId="18440" xr:uid="{00000000-0005-0000-0000-000020120000}"/>
    <cellStyle name="20% - Accent3 4 2 4 6" xfId="18441" xr:uid="{00000000-0005-0000-0000-000021120000}"/>
    <cellStyle name="20% - Accent3 4 2 4 6 2" xfId="18442" xr:uid="{00000000-0005-0000-0000-000022120000}"/>
    <cellStyle name="20% - Accent3 4 2 4 6 3" xfId="18443" xr:uid="{00000000-0005-0000-0000-000023120000}"/>
    <cellStyle name="20% - Accent3 4 2 4 7" xfId="18444" xr:uid="{00000000-0005-0000-0000-000024120000}"/>
    <cellStyle name="20% - Accent3 4 2 4 7 2" xfId="18445" xr:uid="{00000000-0005-0000-0000-000025120000}"/>
    <cellStyle name="20% - Accent3 4 2 4 7 3" xfId="18446" xr:uid="{00000000-0005-0000-0000-000026120000}"/>
    <cellStyle name="20% - Accent3 4 2 4 8" xfId="18447" xr:uid="{00000000-0005-0000-0000-000027120000}"/>
    <cellStyle name="20% - Accent3 4 2 4 8 2" xfId="18448" xr:uid="{00000000-0005-0000-0000-000028120000}"/>
    <cellStyle name="20% - Accent3 4 2 4 9" xfId="18449" xr:uid="{00000000-0005-0000-0000-000029120000}"/>
    <cellStyle name="20% - Accent3 4 2 5" xfId="605" xr:uid="{00000000-0005-0000-0000-00002A120000}"/>
    <cellStyle name="20% - Accent3 4 2 5 2" xfId="18450" xr:uid="{00000000-0005-0000-0000-00002B120000}"/>
    <cellStyle name="20% - Accent3 4 2 5 2 2" xfId="18451" xr:uid="{00000000-0005-0000-0000-00002C120000}"/>
    <cellStyle name="20% - Accent3 4 2 5 2 2 2" xfId="18452" xr:uid="{00000000-0005-0000-0000-00002D120000}"/>
    <cellStyle name="20% - Accent3 4 2 5 2 2 3" xfId="18453" xr:uid="{00000000-0005-0000-0000-00002E120000}"/>
    <cellStyle name="20% - Accent3 4 2 5 2 3" xfId="18454" xr:uid="{00000000-0005-0000-0000-00002F120000}"/>
    <cellStyle name="20% - Accent3 4 2 5 2 3 2" xfId="18455" xr:uid="{00000000-0005-0000-0000-000030120000}"/>
    <cellStyle name="20% - Accent3 4 2 5 2 3 3" xfId="18456" xr:uid="{00000000-0005-0000-0000-000031120000}"/>
    <cellStyle name="20% - Accent3 4 2 5 2 4" xfId="18457" xr:uid="{00000000-0005-0000-0000-000032120000}"/>
    <cellStyle name="20% - Accent3 4 2 5 2 4 2" xfId="18458" xr:uid="{00000000-0005-0000-0000-000033120000}"/>
    <cellStyle name="20% - Accent3 4 2 5 2 5" xfId="18459" xr:uid="{00000000-0005-0000-0000-000034120000}"/>
    <cellStyle name="20% - Accent3 4 2 5 2 6" xfId="18460" xr:uid="{00000000-0005-0000-0000-000035120000}"/>
    <cellStyle name="20% - Accent3 4 2 5 3" xfId="18461" xr:uid="{00000000-0005-0000-0000-000036120000}"/>
    <cellStyle name="20% - Accent3 4 2 5 3 2" xfId="18462" xr:uid="{00000000-0005-0000-0000-000037120000}"/>
    <cellStyle name="20% - Accent3 4 2 5 3 2 2" xfId="18463" xr:uid="{00000000-0005-0000-0000-000038120000}"/>
    <cellStyle name="20% - Accent3 4 2 5 3 2 3" xfId="18464" xr:uid="{00000000-0005-0000-0000-000039120000}"/>
    <cellStyle name="20% - Accent3 4 2 5 3 3" xfId="18465" xr:uid="{00000000-0005-0000-0000-00003A120000}"/>
    <cellStyle name="20% - Accent3 4 2 5 3 3 2" xfId="18466" xr:uid="{00000000-0005-0000-0000-00003B120000}"/>
    <cellStyle name="20% - Accent3 4 2 5 3 3 3" xfId="18467" xr:uid="{00000000-0005-0000-0000-00003C120000}"/>
    <cellStyle name="20% - Accent3 4 2 5 3 4" xfId="18468" xr:uid="{00000000-0005-0000-0000-00003D120000}"/>
    <cellStyle name="20% - Accent3 4 2 5 3 4 2" xfId="18469" xr:uid="{00000000-0005-0000-0000-00003E120000}"/>
    <cellStyle name="20% - Accent3 4 2 5 3 5" xfId="18470" xr:uid="{00000000-0005-0000-0000-00003F120000}"/>
    <cellStyle name="20% - Accent3 4 2 5 3 6" xfId="18471" xr:uid="{00000000-0005-0000-0000-000040120000}"/>
    <cellStyle name="20% - Accent3 4 2 5 4" xfId="18472" xr:uid="{00000000-0005-0000-0000-000041120000}"/>
    <cellStyle name="20% - Accent3 4 2 5 4 2" xfId="18473" xr:uid="{00000000-0005-0000-0000-000042120000}"/>
    <cellStyle name="20% - Accent3 4 2 5 4 2 2" xfId="18474" xr:uid="{00000000-0005-0000-0000-000043120000}"/>
    <cellStyle name="20% - Accent3 4 2 5 4 2 3" xfId="18475" xr:uid="{00000000-0005-0000-0000-000044120000}"/>
    <cellStyle name="20% - Accent3 4 2 5 4 3" xfId="18476" xr:uid="{00000000-0005-0000-0000-000045120000}"/>
    <cellStyle name="20% - Accent3 4 2 5 4 3 2" xfId="18477" xr:uid="{00000000-0005-0000-0000-000046120000}"/>
    <cellStyle name="20% - Accent3 4 2 5 4 4" xfId="18478" xr:uid="{00000000-0005-0000-0000-000047120000}"/>
    <cellStyle name="20% - Accent3 4 2 5 4 5" xfId="18479" xr:uid="{00000000-0005-0000-0000-000048120000}"/>
    <cellStyle name="20% - Accent3 4 2 5 5" xfId="18480" xr:uid="{00000000-0005-0000-0000-000049120000}"/>
    <cellStyle name="20% - Accent3 4 2 5 5 2" xfId="18481" xr:uid="{00000000-0005-0000-0000-00004A120000}"/>
    <cellStyle name="20% - Accent3 4 2 5 5 3" xfId="18482" xr:uid="{00000000-0005-0000-0000-00004B120000}"/>
    <cellStyle name="20% - Accent3 4 2 5 6" xfId="18483" xr:uid="{00000000-0005-0000-0000-00004C120000}"/>
    <cellStyle name="20% - Accent3 4 2 5 6 2" xfId="18484" xr:uid="{00000000-0005-0000-0000-00004D120000}"/>
    <cellStyle name="20% - Accent3 4 2 5 6 3" xfId="18485" xr:uid="{00000000-0005-0000-0000-00004E120000}"/>
    <cellStyle name="20% - Accent3 4 2 5 7" xfId="18486" xr:uid="{00000000-0005-0000-0000-00004F120000}"/>
    <cellStyle name="20% - Accent3 4 2 5 7 2" xfId="18487" xr:uid="{00000000-0005-0000-0000-000050120000}"/>
    <cellStyle name="20% - Accent3 4 2 5 8" xfId="18488" xr:uid="{00000000-0005-0000-0000-000051120000}"/>
    <cellStyle name="20% - Accent3 4 2 5 9" xfId="18489" xr:uid="{00000000-0005-0000-0000-000052120000}"/>
    <cellStyle name="20% - Accent3 4 2 6" xfId="13866" xr:uid="{00000000-0005-0000-0000-000053120000}"/>
    <cellStyle name="20% - Accent3 4 2 6 2" xfId="18490" xr:uid="{00000000-0005-0000-0000-000054120000}"/>
    <cellStyle name="20% - Accent3 4 2 6 2 2" xfId="18491" xr:uid="{00000000-0005-0000-0000-000055120000}"/>
    <cellStyle name="20% - Accent3 4 2 6 2 2 2" xfId="18492" xr:uid="{00000000-0005-0000-0000-000056120000}"/>
    <cellStyle name="20% - Accent3 4 2 6 2 2 3" xfId="18493" xr:uid="{00000000-0005-0000-0000-000057120000}"/>
    <cellStyle name="20% - Accent3 4 2 6 2 3" xfId="18494" xr:uid="{00000000-0005-0000-0000-000058120000}"/>
    <cellStyle name="20% - Accent3 4 2 6 2 3 2" xfId="18495" xr:uid="{00000000-0005-0000-0000-000059120000}"/>
    <cellStyle name="20% - Accent3 4 2 6 2 3 3" xfId="18496" xr:uid="{00000000-0005-0000-0000-00005A120000}"/>
    <cellStyle name="20% - Accent3 4 2 6 2 4" xfId="18497" xr:uid="{00000000-0005-0000-0000-00005B120000}"/>
    <cellStyle name="20% - Accent3 4 2 6 2 4 2" xfId="18498" xr:uid="{00000000-0005-0000-0000-00005C120000}"/>
    <cellStyle name="20% - Accent3 4 2 6 2 5" xfId="18499" xr:uid="{00000000-0005-0000-0000-00005D120000}"/>
    <cellStyle name="20% - Accent3 4 2 6 2 6" xfId="18500" xr:uid="{00000000-0005-0000-0000-00005E120000}"/>
    <cellStyle name="20% - Accent3 4 2 6 3" xfId="18501" xr:uid="{00000000-0005-0000-0000-00005F120000}"/>
    <cellStyle name="20% - Accent3 4 2 6 3 2" xfId="18502" xr:uid="{00000000-0005-0000-0000-000060120000}"/>
    <cellStyle name="20% - Accent3 4 2 6 3 2 2" xfId="18503" xr:uid="{00000000-0005-0000-0000-000061120000}"/>
    <cellStyle name="20% - Accent3 4 2 6 3 2 3" xfId="18504" xr:uid="{00000000-0005-0000-0000-000062120000}"/>
    <cellStyle name="20% - Accent3 4 2 6 3 3" xfId="18505" xr:uid="{00000000-0005-0000-0000-000063120000}"/>
    <cellStyle name="20% - Accent3 4 2 6 3 3 2" xfId="18506" xr:uid="{00000000-0005-0000-0000-000064120000}"/>
    <cellStyle name="20% - Accent3 4 2 6 3 3 3" xfId="18507" xr:uid="{00000000-0005-0000-0000-000065120000}"/>
    <cellStyle name="20% - Accent3 4 2 6 3 4" xfId="18508" xr:uid="{00000000-0005-0000-0000-000066120000}"/>
    <cellStyle name="20% - Accent3 4 2 6 3 4 2" xfId="18509" xr:uid="{00000000-0005-0000-0000-000067120000}"/>
    <cellStyle name="20% - Accent3 4 2 6 3 5" xfId="18510" xr:uid="{00000000-0005-0000-0000-000068120000}"/>
    <cellStyle name="20% - Accent3 4 2 6 3 6" xfId="18511" xr:uid="{00000000-0005-0000-0000-000069120000}"/>
    <cellStyle name="20% - Accent3 4 2 6 4" xfId="18512" xr:uid="{00000000-0005-0000-0000-00006A120000}"/>
    <cellStyle name="20% - Accent3 4 2 6 4 2" xfId="18513" xr:uid="{00000000-0005-0000-0000-00006B120000}"/>
    <cellStyle name="20% - Accent3 4 2 6 4 2 2" xfId="18514" xr:uid="{00000000-0005-0000-0000-00006C120000}"/>
    <cellStyle name="20% - Accent3 4 2 6 4 2 3" xfId="18515" xr:uid="{00000000-0005-0000-0000-00006D120000}"/>
    <cellStyle name="20% - Accent3 4 2 6 4 3" xfId="18516" xr:uid="{00000000-0005-0000-0000-00006E120000}"/>
    <cellStyle name="20% - Accent3 4 2 6 4 3 2" xfId="18517" xr:uid="{00000000-0005-0000-0000-00006F120000}"/>
    <cellStyle name="20% - Accent3 4 2 6 4 4" xfId="18518" xr:uid="{00000000-0005-0000-0000-000070120000}"/>
    <cellStyle name="20% - Accent3 4 2 6 4 5" xfId="18519" xr:uid="{00000000-0005-0000-0000-000071120000}"/>
    <cellStyle name="20% - Accent3 4 2 6 5" xfId="18520" xr:uid="{00000000-0005-0000-0000-000072120000}"/>
    <cellStyle name="20% - Accent3 4 2 6 5 2" xfId="18521" xr:uid="{00000000-0005-0000-0000-000073120000}"/>
    <cellStyle name="20% - Accent3 4 2 6 5 3" xfId="18522" xr:uid="{00000000-0005-0000-0000-000074120000}"/>
    <cellStyle name="20% - Accent3 4 2 6 6" xfId="18523" xr:uid="{00000000-0005-0000-0000-000075120000}"/>
    <cellStyle name="20% - Accent3 4 2 6 6 2" xfId="18524" xr:uid="{00000000-0005-0000-0000-000076120000}"/>
    <cellStyle name="20% - Accent3 4 2 6 6 3" xfId="18525" xr:uid="{00000000-0005-0000-0000-000077120000}"/>
    <cellStyle name="20% - Accent3 4 2 6 7" xfId="18526" xr:uid="{00000000-0005-0000-0000-000078120000}"/>
    <cellStyle name="20% - Accent3 4 2 6 7 2" xfId="18527" xr:uid="{00000000-0005-0000-0000-000079120000}"/>
    <cellStyle name="20% - Accent3 4 2 6 8" xfId="18528" xr:uid="{00000000-0005-0000-0000-00007A120000}"/>
    <cellStyle name="20% - Accent3 4 2 6 9" xfId="18529" xr:uid="{00000000-0005-0000-0000-00007B120000}"/>
    <cellStyle name="20% - Accent3 4 2 7" xfId="18530" xr:uid="{00000000-0005-0000-0000-00007C120000}"/>
    <cellStyle name="20% - Accent3 4 2 7 2" xfId="18531" xr:uid="{00000000-0005-0000-0000-00007D120000}"/>
    <cellStyle name="20% - Accent3 4 2 7 2 2" xfId="18532" xr:uid="{00000000-0005-0000-0000-00007E120000}"/>
    <cellStyle name="20% - Accent3 4 2 7 2 3" xfId="18533" xr:uid="{00000000-0005-0000-0000-00007F120000}"/>
    <cellStyle name="20% - Accent3 4 2 7 3" xfId="18534" xr:uid="{00000000-0005-0000-0000-000080120000}"/>
    <cellStyle name="20% - Accent3 4 2 7 3 2" xfId="18535" xr:uid="{00000000-0005-0000-0000-000081120000}"/>
    <cellStyle name="20% - Accent3 4 2 7 3 3" xfId="18536" xr:uid="{00000000-0005-0000-0000-000082120000}"/>
    <cellStyle name="20% - Accent3 4 2 7 4" xfId="18537" xr:uid="{00000000-0005-0000-0000-000083120000}"/>
    <cellStyle name="20% - Accent3 4 2 7 4 2" xfId="18538" xr:uid="{00000000-0005-0000-0000-000084120000}"/>
    <cellStyle name="20% - Accent3 4 2 7 5" xfId="18539" xr:uid="{00000000-0005-0000-0000-000085120000}"/>
    <cellStyle name="20% - Accent3 4 2 7 6" xfId="18540" xr:uid="{00000000-0005-0000-0000-000086120000}"/>
    <cellStyle name="20% - Accent3 4 2 8" xfId="18541" xr:uid="{00000000-0005-0000-0000-000087120000}"/>
    <cellStyle name="20% - Accent3 4 2 8 2" xfId="18542" xr:uid="{00000000-0005-0000-0000-000088120000}"/>
    <cellStyle name="20% - Accent3 4 2 8 2 2" xfId="18543" xr:uid="{00000000-0005-0000-0000-000089120000}"/>
    <cellStyle name="20% - Accent3 4 2 8 2 3" xfId="18544" xr:uid="{00000000-0005-0000-0000-00008A120000}"/>
    <cellStyle name="20% - Accent3 4 2 8 3" xfId="18545" xr:uid="{00000000-0005-0000-0000-00008B120000}"/>
    <cellStyle name="20% - Accent3 4 2 8 3 2" xfId="18546" xr:uid="{00000000-0005-0000-0000-00008C120000}"/>
    <cellStyle name="20% - Accent3 4 2 8 3 3" xfId="18547" xr:uid="{00000000-0005-0000-0000-00008D120000}"/>
    <cellStyle name="20% - Accent3 4 2 8 4" xfId="18548" xr:uid="{00000000-0005-0000-0000-00008E120000}"/>
    <cellStyle name="20% - Accent3 4 2 8 4 2" xfId="18549" xr:uid="{00000000-0005-0000-0000-00008F120000}"/>
    <cellStyle name="20% - Accent3 4 2 8 5" xfId="18550" xr:uid="{00000000-0005-0000-0000-000090120000}"/>
    <cellStyle name="20% - Accent3 4 2 8 6" xfId="18551" xr:uid="{00000000-0005-0000-0000-000091120000}"/>
    <cellStyle name="20% - Accent3 4 2 9" xfId="18552" xr:uid="{00000000-0005-0000-0000-000092120000}"/>
    <cellStyle name="20% - Accent3 4 2 9 2" xfId="18553" xr:uid="{00000000-0005-0000-0000-000093120000}"/>
    <cellStyle name="20% - Accent3 4 2 9 2 2" xfId="18554" xr:uid="{00000000-0005-0000-0000-000094120000}"/>
    <cellStyle name="20% - Accent3 4 2 9 2 3" xfId="18555" xr:uid="{00000000-0005-0000-0000-000095120000}"/>
    <cellStyle name="20% - Accent3 4 2 9 3" xfId="18556" xr:uid="{00000000-0005-0000-0000-000096120000}"/>
    <cellStyle name="20% - Accent3 4 2 9 3 2" xfId="18557" xr:uid="{00000000-0005-0000-0000-000097120000}"/>
    <cellStyle name="20% - Accent3 4 2 9 4" xfId="18558" xr:uid="{00000000-0005-0000-0000-000098120000}"/>
    <cellStyle name="20% - Accent3 4 2 9 5" xfId="18559" xr:uid="{00000000-0005-0000-0000-000099120000}"/>
    <cellStyle name="20% - Accent3 4 3" xfId="606" xr:uid="{00000000-0005-0000-0000-00009A120000}"/>
    <cellStyle name="20% - Accent3 4 3 10" xfId="18560" xr:uid="{00000000-0005-0000-0000-00009B120000}"/>
    <cellStyle name="20% - Accent3 4 3 10 2" xfId="18561" xr:uid="{00000000-0005-0000-0000-00009C120000}"/>
    <cellStyle name="20% - Accent3 4 3 10 3" xfId="18562" xr:uid="{00000000-0005-0000-0000-00009D120000}"/>
    <cellStyle name="20% - Accent3 4 3 11" xfId="18563" xr:uid="{00000000-0005-0000-0000-00009E120000}"/>
    <cellStyle name="20% - Accent3 4 3 11 2" xfId="18564" xr:uid="{00000000-0005-0000-0000-00009F120000}"/>
    <cellStyle name="20% - Accent3 4 3 12" xfId="18565" xr:uid="{00000000-0005-0000-0000-0000A0120000}"/>
    <cellStyle name="20% - Accent3 4 3 13" xfId="18566" xr:uid="{00000000-0005-0000-0000-0000A1120000}"/>
    <cellStyle name="20% - Accent3 4 3 14" xfId="18567" xr:uid="{00000000-0005-0000-0000-0000A2120000}"/>
    <cellStyle name="20% - Accent3 4 3 2" xfId="607" xr:uid="{00000000-0005-0000-0000-0000A3120000}"/>
    <cellStyle name="20% - Accent3 4 3 2 10" xfId="18568" xr:uid="{00000000-0005-0000-0000-0000A4120000}"/>
    <cellStyle name="20% - Accent3 4 3 2 10 2" xfId="18569" xr:uid="{00000000-0005-0000-0000-0000A5120000}"/>
    <cellStyle name="20% - Accent3 4 3 2 11" xfId="18570" xr:uid="{00000000-0005-0000-0000-0000A6120000}"/>
    <cellStyle name="20% - Accent3 4 3 2 12" xfId="18571" xr:uid="{00000000-0005-0000-0000-0000A7120000}"/>
    <cellStyle name="20% - Accent3 4 3 2 2" xfId="608" xr:uid="{00000000-0005-0000-0000-0000A8120000}"/>
    <cellStyle name="20% - Accent3 4 3 2 2 10" xfId="18572" xr:uid="{00000000-0005-0000-0000-0000A9120000}"/>
    <cellStyle name="20% - Accent3 4 3 2 2 2" xfId="609" xr:uid="{00000000-0005-0000-0000-0000AA120000}"/>
    <cellStyle name="20% - Accent3 4 3 2 2 2 2" xfId="18573" xr:uid="{00000000-0005-0000-0000-0000AB120000}"/>
    <cellStyle name="20% - Accent3 4 3 2 2 2 2 2" xfId="18574" xr:uid="{00000000-0005-0000-0000-0000AC120000}"/>
    <cellStyle name="20% - Accent3 4 3 2 2 2 2 2 2" xfId="18575" xr:uid="{00000000-0005-0000-0000-0000AD120000}"/>
    <cellStyle name="20% - Accent3 4 3 2 2 2 2 2 3" xfId="18576" xr:uid="{00000000-0005-0000-0000-0000AE120000}"/>
    <cellStyle name="20% - Accent3 4 3 2 2 2 2 3" xfId="18577" xr:uid="{00000000-0005-0000-0000-0000AF120000}"/>
    <cellStyle name="20% - Accent3 4 3 2 2 2 2 3 2" xfId="18578" xr:uid="{00000000-0005-0000-0000-0000B0120000}"/>
    <cellStyle name="20% - Accent3 4 3 2 2 2 2 3 3" xfId="18579" xr:uid="{00000000-0005-0000-0000-0000B1120000}"/>
    <cellStyle name="20% - Accent3 4 3 2 2 2 2 4" xfId="18580" xr:uid="{00000000-0005-0000-0000-0000B2120000}"/>
    <cellStyle name="20% - Accent3 4 3 2 2 2 2 4 2" xfId="18581" xr:uid="{00000000-0005-0000-0000-0000B3120000}"/>
    <cellStyle name="20% - Accent3 4 3 2 2 2 2 5" xfId="18582" xr:uid="{00000000-0005-0000-0000-0000B4120000}"/>
    <cellStyle name="20% - Accent3 4 3 2 2 2 2 6" xfId="18583" xr:uid="{00000000-0005-0000-0000-0000B5120000}"/>
    <cellStyle name="20% - Accent3 4 3 2 2 2 3" xfId="18584" xr:uid="{00000000-0005-0000-0000-0000B6120000}"/>
    <cellStyle name="20% - Accent3 4 3 2 2 2 3 2" xfId="18585" xr:uid="{00000000-0005-0000-0000-0000B7120000}"/>
    <cellStyle name="20% - Accent3 4 3 2 2 2 3 2 2" xfId="18586" xr:uid="{00000000-0005-0000-0000-0000B8120000}"/>
    <cellStyle name="20% - Accent3 4 3 2 2 2 3 2 3" xfId="18587" xr:uid="{00000000-0005-0000-0000-0000B9120000}"/>
    <cellStyle name="20% - Accent3 4 3 2 2 2 3 3" xfId="18588" xr:uid="{00000000-0005-0000-0000-0000BA120000}"/>
    <cellStyle name="20% - Accent3 4 3 2 2 2 3 3 2" xfId="18589" xr:uid="{00000000-0005-0000-0000-0000BB120000}"/>
    <cellStyle name="20% - Accent3 4 3 2 2 2 3 3 3" xfId="18590" xr:uid="{00000000-0005-0000-0000-0000BC120000}"/>
    <cellStyle name="20% - Accent3 4 3 2 2 2 3 4" xfId="18591" xr:uid="{00000000-0005-0000-0000-0000BD120000}"/>
    <cellStyle name="20% - Accent3 4 3 2 2 2 3 4 2" xfId="18592" xr:uid="{00000000-0005-0000-0000-0000BE120000}"/>
    <cellStyle name="20% - Accent3 4 3 2 2 2 3 5" xfId="18593" xr:uid="{00000000-0005-0000-0000-0000BF120000}"/>
    <cellStyle name="20% - Accent3 4 3 2 2 2 3 6" xfId="18594" xr:uid="{00000000-0005-0000-0000-0000C0120000}"/>
    <cellStyle name="20% - Accent3 4 3 2 2 2 4" xfId="18595" xr:uid="{00000000-0005-0000-0000-0000C1120000}"/>
    <cellStyle name="20% - Accent3 4 3 2 2 2 4 2" xfId="18596" xr:uid="{00000000-0005-0000-0000-0000C2120000}"/>
    <cellStyle name="20% - Accent3 4 3 2 2 2 4 2 2" xfId="18597" xr:uid="{00000000-0005-0000-0000-0000C3120000}"/>
    <cellStyle name="20% - Accent3 4 3 2 2 2 4 2 3" xfId="18598" xr:uid="{00000000-0005-0000-0000-0000C4120000}"/>
    <cellStyle name="20% - Accent3 4 3 2 2 2 4 3" xfId="18599" xr:uid="{00000000-0005-0000-0000-0000C5120000}"/>
    <cellStyle name="20% - Accent3 4 3 2 2 2 4 3 2" xfId="18600" xr:uid="{00000000-0005-0000-0000-0000C6120000}"/>
    <cellStyle name="20% - Accent3 4 3 2 2 2 4 4" xfId="18601" xr:uid="{00000000-0005-0000-0000-0000C7120000}"/>
    <cellStyle name="20% - Accent3 4 3 2 2 2 4 5" xfId="18602" xr:uid="{00000000-0005-0000-0000-0000C8120000}"/>
    <cellStyle name="20% - Accent3 4 3 2 2 2 5" xfId="18603" xr:uid="{00000000-0005-0000-0000-0000C9120000}"/>
    <cellStyle name="20% - Accent3 4 3 2 2 2 5 2" xfId="18604" xr:uid="{00000000-0005-0000-0000-0000CA120000}"/>
    <cellStyle name="20% - Accent3 4 3 2 2 2 5 3" xfId="18605" xr:uid="{00000000-0005-0000-0000-0000CB120000}"/>
    <cellStyle name="20% - Accent3 4 3 2 2 2 6" xfId="18606" xr:uid="{00000000-0005-0000-0000-0000CC120000}"/>
    <cellStyle name="20% - Accent3 4 3 2 2 2 6 2" xfId="18607" xr:uid="{00000000-0005-0000-0000-0000CD120000}"/>
    <cellStyle name="20% - Accent3 4 3 2 2 2 6 3" xfId="18608" xr:uid="{00000000-0005-0000-0000-0000CE120000}"/>
    <cellStyle name="20% - Accent3 4 3 2 2 2 7" xfId="18609" xr:uid="{00000000-0005-0000-0000-0000CF120000}"/>
    <cellStyle name="20% - Accent3 4 3 2 2 2 7 2" xfId="18610" xr:uid="{00000000-0005-0000-0000-0000D0120000}"/>
    <cellStyle name="20% - Accent3 4 3 2 2 2 8" xfId="18611" xr:uid="{00000000-0005-0000-0000-0000D1120000}"/>
    <cellStyle name="20% - Accent3 4 3 2 2 2 9" xfId="18612" xr:uid="{00000000-0005-0000-0000-0000D2120000}"/>
    <cellStyle name="20% - Accent3 4 3 2 2 3" xfId="18613" xr:uid="{00000000-0005-0000-0000-0000D3120000}"/>
    <cellStyle name="20% - Accent3 4 3 2 2 3 2" xfId="18614" xr:uid="{00000000-0005-0000-0000-0000D4120000}"/>
    <cellStyle name="20% - Accent3 4 3 2 2 3 2 2" xfId="18615" xr:uid="{00000000-0005-0000-0000-0000D5120000}"/>
    <cellStyle name="20% - Accent3 4 3 2 2 3 2 3" xfId="18616" xr:uid="{00000000-0005-0000-0000-0000D6120000}"/>
    <cellStyle name="20% - Accent3 4 3 2 2 3 3" xfId="18617" xr:uid="{00000000-0005-0000-0000-0000D7120000}"/>
    <cellStyle name="20% - Accent3 4 3 2 2 3 3 2" xfId="18618" xr:uid="{00000000-0005-0000-0000-0000D8120000}"/>
    <cellStyle name="20% - Accent3 4 3 2 2 3 3 3" xfId="18619" xr:uid="{00000000-0005-0000-0000-0000D9120000}"/>
    <cellStyle name="20% - Accent3 4 3 2 2 3 4" xfId="18620" xr:uid="{00000000-0005-0000-0000-0000DA120000}"/>
    <cellStyle name="20% - Accent3 4 3 2 2 3 4 2" xfId="18621" xr:uid="{00000000-0005-0000-0000-0000DB120000}"/>
    <cellStyle name="20% - Accent3 4 3 2 2 3 5" xfId="18622" xr:uid="{00000000-0005-0000-0000-0000DC120000}"/>
    <cellStyle name="20% - Accent3 4 3 2 2 3 6" xfId="18623" xr:uid="{00000000-0005-0000-0000-0000DD120000}"/>
    <cellStyle name="20% - Accent3 4 3 2 2 4" xfId="18624" xr:uid="{00000000-0005-0000-0000-0000DE120000}"/>
    <cellStyle name="20% - Accent3 4 3 2 2 4 2" xfId="18625" xr:uid="{00000000-0005-0000-0000-0000DF120000}"/>
    <cellStyle name="20% - Accent3 4 3 2 2 4 2 2" xfId="18626" xr:uid="{00000000-0005-0000-0000-0000E0120000}"/>
    <cellStyle name="20% - Accent3 4 3 2 2 4 2 3" xfId="18627" xr:uid="{00000000-0005-0000-0000-0000E1120000}"/>
    <cellStyle name="20% - Accent3 4 3 2 2 4 3" xfId="18628" xr:uid="{00000000-0005-0000-0000-0000E2120000}"/>
    <cellStyle name="20% - Accent3 4 3 2 2 4 3 2" xfId="18629" xr:uid="{00000000-0005-0000-0000-0000E3120000}"/>
    <cellStyle name="20% - Accent3 4 3 2 2 4 3 3" xfId="18630" xr:uid="{00000000-0005-0000-0000-0000E4120000}"/>
    <cellStyle name="20% - Accent3 4 3 2 2 4 4" xfId="18631" xr:uid="{00000000-0005-0000-0000-0000E5120000}"/>
    <cellStyle name="20% - Accent3 4 3 2 2 4 4 2" xfId="18632" xr:uid="{00000000-0005-0000-0000-0000E6120000}"/>
    <cellStyle name="20% - Accent3 4 3 2 2 4 5" xfId="18633" xr:uid="{00000000-0005-0000-0000-0000E7120000}"/>
    <cellStyle name="20% - Accent3 4 3 2 2 4 6" xfId="18634" xr:uid="{00000000-0005-0000-0000-0000E8120000}"/>
    <cellStyle name="20% - Accent3 4 3 2 2 5" xfId="18635" xr:uid="{00000000-0005-0000-0000-0000E9120000}"/>
    <cellStyle name="20% - Accent3 4 3 2 2 5 2" xfId="18636" xr:uid="{00000000-0005-0000-0000-0000EA120000}"/>
    <cellStyle name="20% - Accent3 4 3 2 2 5 2 2" xfId="18637" xr:uid="{00000000-0005-0000-0000-0000EB120000}"/>
    <cellStyle name="20% - Accent3 4 3 2 2 5 2 3" xfId="18638" xr:uid="{00000000-0005-0000-0000-0000EC120000}"/>
    <cellStyle name="20% - Accent3 4 3 2 2 5 3" xfId="18639" xr:uid="{00000000-0005-0000-0000-0000ED120000}"/>
    <cellStyle name="20% - Accent3 4 3 2 2 5 3 2" xfId="18640" xr:uid="{00000000-0005-0000-0000-0000EE120000}"/>
    <cellStyle name="20% - Accent3 4 3 2 2 5 4" xfId="18641" xr:uid="{00000000-0005-0000-0000-0000EF120000}"/>
    <cellStyle name="20% - Accent3 4 3 2 2 5 5" xfId="18642" xr:uid="{00000000-0005-0000-0000-0000F0120000}"/>
    <cellStyle name="20% - Accent3 4 3 2 2 6" xfId="18643" xr:uid="{00000000-0005-0000-0000-0000F1120000}"/>
    <cellStyle name="20% - Accent3 4 3 2 2 6 2" xfId="18644" xr:uid="{00000000-0005-0000-0000-0000F2120000}"/>
    <cellStyle name="20% - Accent3 4 3 2 2 6 3" xfId="18645" xr:uid="{00000000-0005-0000-0000-0000F3120000}"/>
    <cellStyle name="20% - Accent3 4 3 2 2 7" xfId="18646" xr:uid="{00000000-0005-0000-0000-0000F4120000}"/>
    <cellStyle name="20% - Accent3 4 3 2 2 7 2" xfId="18647" xr:uid="{00000000-0005-0000-0000-0000F5120000}"/>
    <cellStyle name="20% - Accent3 4 3 2 2 7 3" xfId="18648" xr:uid="{00000000-0005-0000-0000-0000F6120000}"/>
    <cellStyle name="20% - Accent3 4 3 2 2 8" xfId="18649" xr:uid="{00000000-0005-0000-0000-0000F7120000}"/>
    <cellStyle name="20% - Accent3 4 3 2 2 8 2" xfId="18650" xr:uid="{00000000-0005-0000-0000-0000F8120000}"/>
    <cellStyle name="20% - Accent3 4 3 2 2 9" xfId="18651" xr:uid="{00000000-0005-0000-0000-0000F9120000}"/>
    <cellStyle name="20% - Accent3 4 3 2 3" xfId="610" xr:uid="{00000000-0005-0000-0000-0000FA120000}"/>
    <cellStyle name="20% - Accent3 4 3 2 3 2" xfId="18652" xr:uid="{00000000-0005-0000-0000-0000FB120000}"/>
    <cellStyle name="20% - Accent3 4 3 2 3 2 2" xfId="18653" xr:uid="{00000000-0005-0000-0000-0000FC120000}"/>
    <cellStyle name="20% - Accent3 4 3 2 3 2 2 2" xfId="18654" xr:uid="{00000000-0005-0000-0000-0000FD120000}"/>
    <cellStyle name="20% - Accent3 4 3 2 3 2 2 3" xfId="18655" xr:uid="{00000000-0005-0000-0000-0000FE120000}"/>
    <cellStyle name="20% - Accent3 4 3 2 3 2 3" xfId="18656" xr:uid="{00000000-0005-0000-0000-0000FF120000}"/>
    <cellStyle name="20% - Accent3 4 3 2 3 2 3 2" xfId="18657" xr:uid="{00000000-0005-0000-0000-000000130000}"/>
    <cellStyle name="20% - Accent3 4 3 2 3 2 3 3" xfId="18658" xr:uid="{00000000-0005-0000-0000-000001130000}"/>
    <cellStyle name="20% - Accent3 4 3 2 3 2 4" xfId="18659" xr:uid="{00000000-0005-0000-0000-000002130000}"/>
    <cellStyle name="20% - Accent3 4 3 2 3 2 4 2" xfId="18660" xr:uid="{00000000-0005-0000-0000-000003130000}"/>
    <cellStyle name="20% - Accent3 4 3 2 3 2 5" xfId="18661" xr:uid="{00000000-0005-0000-0000-000004130000}"/>
    <cellStyle name="20% - Accent3 4 3 2 3 2 6" xfId="18662" xr:uid="{00000000-0005-0000-0000-000005130000}"/>
    <cellStyle name="20% - Accent3 4 3 2 3 3" xfId="18663" xr:uid="{00000000-0005-0000-0000-000006130000}"/>
    <cellStyle name="20% - Accent3 4 3 2 3 3 2" xfId="18664" xr:uid="{00000000-0005-0000-0000-000007130000}"/>
    <cellStyle name="20% - Accent3 4 3 2 3 3 2 2" xfId="18665" xr:uid="{00000000-0005-0000-0000-000008130000}"/>
    <cellStyle name="20% - Accent3 4 3 2 3 3 2 3" xfId="18666" xr:uid="{00000000-0005-0000-0000-000009130000}"/>
    <cellStyle name="20% - Accent3 4 3 2 3 3 3" xfId="18667" xr:uid="{00000000-0005-0000-0000-00000A130000}"/>
    <cellStyle name="20% - Accent3 4 3 2 3 3 3 2" xfId="18668" xr:uid="{00000000-0005-0000-0000-00000B130000}"/>
    <cellStyle name="20% - Accent3 4 3 2 3 3 3 3" xfId="18669" xr:uid="{00000000-0005-0000-0000-00000C130000}"/>
    <cellStyle name="20% - Accent3 4 3 2 3 3 4" xfId="18670" xr:uid="{00000000-0005-0000-0000-00000D130000}"/>
    <cellStyle name="20% - Accent3 4 3 2 3 3 4 2" xfId="18671" xr:uid="{00000000-0005-0000-0000-00000E130000}"/>
    <cellStyle name="20% - Accent3 4 3 2 3 3 5" xfId="18672" xr:uid="{00000000-0005-0000-0000-00000F130000}"/>
    <cellStyle name="20% - Accent3 4 3 2 3 3 6" xfId="18673" xr:uid="{00000000-0005-0000-0000-000010130000}"/>
    <cellStyle name="20% - Accent3 4 3 2 3 4" xfId="18674" xr:uid="{00000000-0005-0000-0000-000011130000}"/>
    <cellStyle name="20% - Accent3 4 3 2 3 4 2" xfId="18675" xr:uid="{00000000-0005-0000-0000-000012130000}"/>
    <cellStyle name="20% - Accent3 4 3 2 3 4 2 2" xfId="18676" xr:uid="{00000000-0005-0000-0000-000013130000}"/>
    <cellStyle name="20% - Accent3 4 3 2 3 4 2 3" xfId="18677" xr:uid="{00000000-0005-0000-0000-000014130000}"/>
    <cellStyle name="20% - Accent3 4 3 2 3 4 3" xfId="18678" xr:uid="{00000000-0005-0000-0000-000015130000}"/>
    <cellStyle name="20% - Accent3 4 3 2 3 4 3 2" xfId="18679" xr:uid="{00000000-0005-0000-0000-000016130000}"/>
    <cellStyle name="20% - Accent3 4 3 2 3 4 4" xfId="18680" xr:uid="{00000000-0005-0000-0000-000017130000}"/>
    <cellStyle name="20% - Accent3 4 3 2 3 4 5" xfId="18681" xr:uid="{00000000-0005-0000-0000-000018130000}"/>
    <cellStyle name="20% - Accent3 4 3 2 3 5" xfId="18682" xr:uid="{00000000-0005-0000-0000-000019130000}"/>
    <cellStyle name="20% - Accent3 4 3 2 3 5 2" xfId="18683" xr:uid="{00000000-0005-0000-0000-00001A130000}"/>
    <cellStyle name="20% - Accent3 4 3 2 3 5 3" xfId="18684" xr:uid="{00000000-0005-0000-0000-00001B130000}"/>
    <cellStyle name="20% - Accent3 4 3 2 3 6" xfId="18685" xr:uid="{00000000-0005-0000-0000-00001C130000}"/>
    <cellStyle name="20% - Accent3 4 3 2 3 6 2" xfId="18686" xr:uid="{00000000-0005-0000-0000-00001D130000}"/>
    <cellStyle name="20% - Accent3 4 3 2 3 6 3" xfId="18687" xr:uid="{00000000-0005-0000-0000-00001E130000}"/>
    <cellStyle name="20% - Accent3 4 3 2 3 7" xfId="18688" xr:uid="{00000000-0005-0000-0000-00001F130000}"/>
    <cellStyle name="20% - Accent3 4 3 2 3 7 2" xfId="18689" xr:uid="{00000000-0005-0000-0000-000020130000}"/>
    <cellStyle name="20% - Accent3 4 3 2 3 8" xfId="18690" xr:uid="{00000000-0005-0000-0000-000021130000}"/>
    <cellStyle name="20% - Accent3 4 3 2 3 9" xfId="18691" xr:uid="{00000000-0005-0000-0000-000022130000}"/>
    <cellStyle name="20% - Accent3 4 3 2 4" xfId="18692" xr:uid="{00000000-0005-0000-0000-000023130000}"/>
    <cellStyle name="20% - Accent3 4 3 2 4 2" xfId="18693" xr:uid="{00000000-0005-0000-0000-000024130000}"/>
    <cellStyle name="20% - Accent3 4 3 2 4 2 2" xfId="18694" xr:uid="{00000000-0005-0000-0000-000025130000}"/>
    <cellStyle name="20% - Accent3 4 3 2 4 2 2 2" xfId="18695" xr:uid="{00000000-0005-0000-0000-000026130000}"/>
    <cellStyle name="20% - Accent3 4 3 2 4 2 2 3" xfId="18696" xr:uid="{00000000-0005-0000-0000-000027130000}"/>
    <cellStyle name="20% - Accent3 4 3 2 4 2 3" xfId="18697" xr:uid="{00000000-0005-0000-0000-000028130000}"/>
    <cellStyle name="20% - Accent3 4 3 2 4 2 3 2" xfId="18698" xr:uid="{00000000-0005-0000-0000-000029130000}"/>
    <cellStyle name="20% - Accent3 4 3 2 4 2 3 3" xfId="18699" xr:uid="{00000000-0005-0000-0000-00002A130000}"/>
    <cellStyle name="20% - Accent3 4 3 2 4 2 4" xfId="18700" xr:uid="{00000000-0005-0000-0000-00002B130000}"/>
    <cellStyle name="20% - Accent3 4 3 2 4 2 4 2" xfId="18701" xr:uid="{00000000-0005-0000-0000-00002C130000}"/>
    <cellStyle name="20% - Accent3 4 3 2 4 2 5" xfId="18702" xr:uid="{00000000-0005-0000-0000-00002D130000}"/>
    <cellStyle name="20% - Accent3 4 3 2 4 2 6" xfId="18703" xr:uid="{00000000-0005-0000-0000-00002E130000}"/>
    <cellStyle name="20% - Accent3 4 3 2 4 3" xfId="18704" xr:uid="{00000000-0005-0000-0000-00002F130000}"/>
    <cellStyle name="20% - Accent3 4 3 2 4 3 2" xfId="18705" xr:uid="{00000000-0005-0000-0000-000030130000}"/>
    <cellStyle name="20% - Accent3 4 3 2 4 3 2 2" xfId="18706" xr:uid="{00000000-0005-0000-0000-000031130000}"/>
    <cellStyle name="20% - Accent3 4 3 2 4 3 2 3" xfId="18707" xr:uid="{00000000-0005-0000-0000-000032130000}"/>
    <cellStyle name="20% - Accent3 4 3 2 4 3 3" xfId="18708" xr:uid="{00000000-0005-0000-0000-000033130000}"/>
    <cellStyle name="20% - Accent3 4 3 2 4 3 3 2" xfId="18709" xr:uid="{00000000-0005-0000-0000-000034130000}"/>
    <cellStyle name="20% - Accent3 4 3 2 4 3 3 3" xfId="18710" xr:uid="{00000000-0005-0000-0000-000035130000}"/>
    <cellStyle name="20% - Accent3 4 3 2 4 3 4" xfId="18711" xr:uid="{00000000-0005-0000-0000-000036130000}"/>
    <cellStyle name="20% - Accent3 4 3 2 4 3 4 2" xfId="18712" xr:uid="{00000000-0005-0000-0000-000037130000}"/>
    <cellStyle name="20% - Accent3 4 3 2 4 3 5" xfId="18713" xr:uid="{00000000-0005-0000-0000-000038130000}"/>
    <cellStyle name="20% - Accent3 4 3 2 4 3 6" xfId="18714" xr:uid="{00000000-0005-0000-0000-000039130000}"/>
    <cellStyle name="20% - Accent3 4 3 2 4 4" xfId="18715" xr:uid="{00000000-0005-0000-0000-00003A130000}"/>
    <cellStyle name="20% - Accent3 4 3 2 4 4 2" xfId="18716" xr:uid="{00000000-0005-0000-0000-00003B130000}"/>
    <cellStyle name="20% - Accent3 4 3 2 4 4 2 2" xfId="18717" xr:uid="{00000000-0005-0000-0000-00003C130000}"/>
    <cellStyle name="20% - Accent3 4 3 2 4 4 2 3" xfId="18718" xr:uid="{00000000-0005-0000-0000-00003D130000}"/>
    <cellStyle name="20% - Accent3 4 3 2 4 4 3" xfId="18719" xr:uid="{00000000-0005-0000-0000-00003E130000}"/>
    <cellStyle name="20% - Accent3 4 3 2 4 4 3 2" xfId="18720" xr:uid="{00000000-0005-0000-0000-00003F130000}"/>
    <cellStyle name="20% - Accent3 4 3 2 4 4 4" xfId="18721" xr:uid="{00000000-0005-0000-0000-000040130000}"/>
    <cellStyle name="20% - Accent3 4 3 2 4 4 5" xfId="18722" xr:uid="{00000000-0005-0000-0000-000041130000}"/>
    <cellStyle name="20% - Accent3 4 3 2 4 5" xfId="18723" xr:uid="{00000000-0005-0000-0000-000042130000}"/>
    <cellStyle name="20% - Accent3 4 3 2 4 5 2" xfId="18724" xr:uid="{00000000-0005-0000-0000-000043130000}"/>
    <cellStyle name="20% - Accent3 4 3 2 4 5 3" xfId="18725" xr:uid="{00000000-0005-0000-0000-000044130000}"/>
    <cellStyle name="20% - Accent3 4 3 2 4 6" xfId="18726" xr:uid="{00000000-0005-0000-0000-000045130000}"/>
    <cellStyle name="20% - Accent3 4 3 2 4 6 2" xfId="18727" xr:uid="{00000000-0005-0000-0000-000046130000}"/>
    <cellStyle name="20% - Accent3 4 3 2 4 6 3" xfId="18728" xr:uid="{00000000-0005-0000-0000-000047130000}"/>
    <cellStyle name="20% - Accent3 4 3 2 4 7" xfId="18729" xr:uid="{00000000-0005-0000-0000-000048130000}"/>
    <cellStyle name="20% - Accent3 4 3 2 4 7 2" xfId="18730" xr:uid="{00000000-0005-0000-0000-000049130000}"/>
    <cellStyle name="20% - Accent3 4 3 2 4 8" xfId="18731" xr:uid="{00000000-0005-0000-0000-00004A130000}"/>
    <cellStyle name="20% - Accent3 4 3 2 4 9" xfId="18732" xr:uid="{00000000-0005-0000-0000-00004B130000}"/>
    <cellStyle name="20% - Accent3 4 3 2 5" xfId="18733" xr:uid="{00000000-0005-0000-0000-00004C130000}"/>
    <cellStyle name="20% - Accent3 4 3 2 5 2" xfId="18734" xr:uid="{00000000-0005-0000-0000-00004D130000}"/>
    <cellStyle name="20% - Accent3 4 3 2 5 2 2" xfId="18735" xr:uid="{00000000-0005-0000-0000-00004E130000}"/>
    <cellStyle name="20% - Accent3 4 3 2 5 2 3" xfId="18736" xr:uid="{00000000-0005-0000-0000-00004F130000}"/>
    <cellStyle name="20% - Accent3 4 3 2 5 3" xfId="18737" xr:uid="{00000000-0005-0000-0000-000050130000}"/>
    <cellStyle name="20% - Accent3 4 3 2 5 3 2" xfId="18738" xr:uid="{00000000-0005-0000-0000-000051130000}"/>
    <cellStyle name="20% - Accent3 4 3 2 5 3 3" xfId="18739" xr:uid="{00000000-0005-0000-0000-000052130000}"/>
    <cellStyle name="20% - Accent3 4 3 2 5 4" xfId="18740" xr:uid="{00000000-0005-0000-0000-000053130000}"/>
    <cellStyle name="20% - Accent3 4 3 2 5 4 2" xfId="18741" xr:uid="{00000000-0005-0000-0000-000054130000}"/>
    <cellStyle name="20% - Accent3 4 3 2 5 5" xfId="18742" xr:uid="{00000000-0005-0000-0000-000055130000}"/>
    <cellStyle name="20% - Accent3 4 3 2 5 6" xfId="18743" xr:uid="{00000000-0005-0000-0000-000056130000}"/>
    <cellStyle name="20% - Accent3 4 3 2 6" xfId="18744" xr:uid="{00000000-0005-0000-0000-000057130000}"/>
    <cellStyle name="20% - Accent3 4 3 2 6 2" xfId="18745" xr:uid="{00000000-0005-0000-0000-000058130000}"/>
    <cellStyle name="20% - Accent3 4 3 2 6 2 2" xfId="18746" xr:uid="{00000000-0005-0000-0000-000059130000}"/>
    <cellStyle name="20% - Accent3 4 3 2 6 2 3" xfId="18747" xr:uid="{00000000-0005-0000-0000-00005A130000}"/>
    <cellStyle name="20% - Accent3 4 3 2 6 3" xfId="18748" xr:uid="{00000000-0005-0000-0000-00005B130000}"/>
    <cellStyle name="20% - Accent3 4 3 2 6 3 2" xfId="18749" xr:uid="{00000000-0005-0000-0000-00005C130000}"/>
    <cellStyle name="20% - Accent3 4 3 2 6 3 3" xfId="18750" xr:uid="{00000000-0005-0000-0000-00005D130000}"/>
    <cellStyle name="20% - Accent3 4 3 2 6 4" xfId="18751" xr:uid="{00000000-0005-0000-0000-00005E130000}"/>
    <cellStyle name="20% - Accent3 4 3 2 6 4 2" xfId="18752" xr:uid="{00000000-0005-0000-0000-00005F130000}"/>
    <cellStyle name="20% - Accent3 4 3 2 6 5" xfId="18753" xr:uid="{00000000-0005-0000-0000-000060130000}"/>
    <cellStyle name="20% - Accent3 4 3 2 6 6" xfId="18754" xr:uid="{00000000-0005-0000-0000-000061130000}"/>
    <cellStyle name="20% - Accent3 4 3 2 7" xfId="18755" xr:uid="{00000000-0005-0000-0000-000062130000}"/>
    <cellStyle name="20% - Accent3 4 3 2 7 2" xfId="18756" xr:uid="{00000000-0005-0000-0000-000063130000}"/>
    <cellStyle name="20% - Accent3 4 3 2 7 2 2" xfId="18757" xr:uid="{00000000-0005-0000-0000-000064130000}"/>
    <cellStyle name="20% - Accent3 4 3 2 7 2 3" xfId="18758" xr:uid="{00000000-0005-0000-0000-000065130000}"/>
    <cellStyle name="20% - Accent3 4 3 2 7 3" xfId="18759" xr:uid="{00000000-0005-0000-0000-000066130000}"/>
    <cellStyle name="20% - Accent3 4 3 2 7 3 2" xfId="18760" xr:uid="{00000000-0005-0000-0000-000067130000}"/>
    <cellStyle name="20% - Accent3 4 3 2 7 4" xfId="18761" xr:uid="{00000000-0005-0000-0000-000068130000}"/>
    <cellStyle name="20% - Accent3 4 3 2 7 5" xfId="18762" xr:uid="{00000000-0005-0000-0000-000069130000}"/>
    <cellStyle name="20% - Accent3 4 3 2 8" xfId="18763" xr:uid="{00000000-0005-0000-0000-00006A130000}"/>
    <cellStyle name="20% - Accent3 4 3 2 8 2" xfId="18764" xr:uid="{00000000-0005-0000-0000-00006B130000}"/>
    <cellStyle name="20% - Accent3 4 3 2 8 3" xfId="18765" xr:uid="{00000000-0005-0000-0000-00006C130000}"/>
    <cellStyle name="20% - Accent3 4 3 2 9" xfId="18766" xr:uid="{00000000-0005-0000-0000-00006D130000}"/>
    <cellStyle name="20% - Accent3 4 3 2 9 2" xfId="18767" xr:uid="{00000000-0005-0000-0000-00006E130000}"/>
    <cellStyle name="20% - Accent3 4 3 2 9 3" xfId="18768" xr:uid="{00000000-0005-0000-0000-00006F130000}"/>
    <cellStyle name="20% - Accent3 4 3 3" xfId="611" xr:uid="{00000000-0005-0000-0000-000070130000}"/>
    <cellStyle name="20% - Accent3 4 3 3 10" xfId="18769" xr:uid="{00000000-0005-0000-0000-000071130000}"/>
    <cellStyle name="20% - Accent3 4 3 3 2" xfId="612" xr:uid="{00000000-0005-0000-0000-000072130000}"/>
    <cellStyle name="20% - Accent3 4 3 3 2 2" xfId="18770" xr:uid="{00000000-0005-0000-0000-000073130000}"/>
    <cellStyle name="20% - Accent3 4 3 3 2 2 2" xfId="18771" xr:uid="{00000000-0005-0000-0000-000074130000}"/>
    <cellStyle name="20% - Accent3 4 3 3 2 2 2 2" xfId="18772" xr:uid="{00000000-0005-0000-0000-000075130000}"/>
    <cellStyle name="20% - Accent3 4 3 3 2 2 2 3" xfId="18773" xr:uid="{00000000-0005-0000-0000-000076130000}"/>
    <cellStyle name="20% - Accent3 4 3 3 2 2 3" xfId="18774" xr:uid="{00000000-0005-0000-0000-000077130000}"/>
    <cellStyle name="20% - Accent3 4 3 3 2 2 3 2" xfId="18775" xr:uid="{00000000-0005-0000-0000-000078130000}"/>
    <cellStyle name="20% - Accent3 4 3 3 2 2 3 3" xfId="18776" xr:uid="{00000000-0005-0000-0000-000079130000}"/>
    <cellStyle name="20% - Accent3 4 3 3 2 2 4" xfId="18777" xr:uid="{00000000-0005-0000-0000-00007A130000}"/>
    <cellStyle name="20% - Accent3 4 3 3 2 2 4 2" xfId="18778" xr:uid="{00000000-0005-0000-0000-00007B130000}"/>
    <cellStyle name="20% - Accent3 4 3 3 2 2 5" xfId="18779" xr:uid="{00000000-0005-0000-0000-00007C130000}"/>
    <cellStyle name="20% - Accent3 4 3 3 2 2 6" xfId="18780" xr:uid="{00000000-0005-0000-0000-00007D130000}"/>
    <cellStyle name="20% - Accent3 4 3 3 2 3" xfId="18781" xr:uid="{00000000-0005-0000-0000-00007E130000}"/>
    <cellStyle name="20% - Accent3 4 3 3 2 3 2" xfId="18782" xr:uid="{00000000-0005-0000-0000-00007F130000}"/>
    <cellStyle name="20% - Accent3 4 3 3 2 3 2 2" xfId="18783" xr:uid="{00000000-0005-0000-0000-000080130000}"/>
    <cellStyle name="20% - Accent3 4 3 3 2 3 2 3" xfId="18784" xr:uid="{00000000-0005-0000-0000-000081130000}"/>
    <cellStyle name="20% - Accent3 4 3 3 2 3 3" xfId="18785" xr:uid="{00000000-0005-0000-0000-000082130000}"/>
    <cellStyle name="20% - Accent3 4 3 3 2 3 3 2" xfId="18786" xr:uid="{00000000-0005-0000-0000-000083130000}"/>
    <cellStyle name="20% - Accent3 4 3 3 2 3 3 3" xfId="18787" xr:uid="{00000000-0005-0000-0000-000084130000}"/>
    <cellStyle name="20% - Accent3 4 3 3 2 3 4" xfId="18788" xr:uid="{00000000-0005-0000-0000-000085130000}"/>
    <cellStyle name="20% - Accent3 4 3 3 2 3 4 2" xfId="18789" xr:uid="{00000000-0005-0000-0000-000086130000}"/>
    <cellStyle name="20% - Accent3 4 3 3 2 3 5" xfId="18790" xr:uid="{00000000-0005-0000-0000-000087130000}"/>
    <cellStyle name="20% - Accent3 4 3 3 2 3 6" xfId="18791" xr:uid="{00000000-0005-0000-0000-000088130000}"/>
    <cellStyle name="20% - Accent3 4 3 3 2 4" xfId="18792" xr:uid="{00000000-0005-0000-0000-000089130000}"/>
    <cellStyle name="20% - Accent3 4 3 3 2 4 2" xfId="18793" xr:uid="{00000000-0005-0000-0000-00008A130000}"/>
    <cellStyle name="20% - Accent3 4 3 3 2 4 2 2" xfId="18794" xr:uid="{00000000-0005-0000-0000-00008B130000}"/>
    <cellStyle name="20% - Accent3 4 3 3 2 4 2 3" xfId="18795" xr:uid="{00000000-0005-0000-0000-00008C130000}"/>
    <cellStyle name="20% - Accent3 4 3 3 2 4 3" xfId="18796" xr:uid="{00000000-0005-0000-0000-00008D130000}"/>
    <cellStyle name="20% - Accent3 4 3 3 2 4 3 2" xfId="18797" xr:uid="{00000000-0005-0000-0000-00008E130000}"/>
    <cellStyle name="20% - Accent3 4 3 3 2 4 4" xfId="18798" xr:uid="{00000000-0005-0000-0000-00008F130000}"/>
    <cellStyle name="20% - Accent3 4 3 3 2 4 5" xfId="18799" xr:uid="{00000000-0005-0000-0000-000090130000}"/>
    <cellStyle name="20% - Accent3 4 3 3 2 5" xfId="18800" xr:uid="{00000000-0005-0000-0000-000091130000}"/>
    <cellStyle name="20% - Accent3 4 3 3 2 5 2" xfId="18801" xr:uid="{00000000-0005-0000-0000-000092130000}"/>
    <cellStyle name="20% - Accent3 4 3 3 2 5 3" xfId="18802" xr:uid="{00000000-0005-0000-0000-000093130000}"/>
    <cellStyle name="20% - Accent3 4 3 3 2 6" xfId="18803" xr:uid="{00000000-0005-0000-0000-000094130000}"/>
    <cellStyle name="20% - Accent3 4 3 3 2 6 2" xfId="18804" xr:uid="{00000000-0005-0000-0000-000095130000}"/>
    <cellStyle name="20% - Accent3 4 3 3 2 6 3" xfId="18805" xr:uid="{00000000-0005-0000-0000-000096130000}"/>
    <cellStyle name="20% - Accent3 4 3 3 2 7" xfId="18806" xr:uid="{00000000-0005-0000-0000-000097130000}"/>
    <cellStyle name="20% - Accent3 4 3 3 2 7 2" xfId="18807" xr:uid="{00000000-0005-0000-0000-000098130000}"/>
    <cellStyle name="20% - Accent3 4 3 3 2 8" xfId="18808" xr:uid="{00000000-0005-0000-0000-000099130000}"/>
    <cellStyle name="20% - Accent3 4 3 3 2 9" xfId="18809" xr:uid="{00000000-0005-0000-0000-00009A130000}"/>
    <cellStyle name="20% - Accent3 4 3 3 3" xfId="18810" xr:uid="{00000000-0005-0000-0000-00009B130000}"/>
    <cellStyle name="20% - Accent3 4 3 3 3 2" xfId="18811" xr:uid="{00000000-0005-0000-0000-00009C130000}"/>
    <cellStyle name="20% - Accent3 4 3 3 3 2 2" xfId="18812" xr:uid="{00000000-0005-0000-0000-00009D130000}"/>
    <cellStyle name="20% - Accent3 4 3 3 3 2 3" xfId="18813" xr:uid="{00000000-0005-0000-0000-00009E130000}"/>
    <cellStyle name="20% - Accent3 4 3 3 3 3" xfId="18814" xr:uid="{00000000-0005-0000-0000-00009F130000}"/>
    <cellStyle name="20% - Accent3 4 3 3 3 3 2" xfId="18815" xr:uid="{00000000-0005-0000-0000-0000A0130000}"/>
    <cellStyle name="20% - Accent3 4 3 3 3 3 3" xfId="18816" xr:uid="{00000000-0005-0000-0000-0000A1130000}"/>
    <cellStyle name="20% - Accent3 4 3 3 3 4" xfId="18817" xr:uid="{00000000-0005-0000-0000-0000A2130000}"/>
    <cellStyle name="20% - Accent3 4 3 3 3 4 2" xfId="18818" xr:uid="{00000000-0005-0000-0000-0000A3130000}"/>
    <cellStyle name="20% - Accent3 4 3 3 3 5" xfId="18819" xr:uid="{00000000-0005-0000-0000-0000A4130000}"/>
    <cellStyle name="20% - Accent3 4 3 3 3 6" xfId="18820" xr:uid="{00000000-0005-0000-0000-0000A5130000}"/>
    <cellStyle name="20% - Accent3 4 3 3 4" xfId="18821" xr:uid="{00000000-0005-0000-0000-0000A6130000}"/>
    <cellStyle name="20% - Accent3 4 3 3 4 2" xfId="18822" xr:uid="{00000000-0005-0000-0000-0000A7130000}"/>
    <cellStyle name="20% - Accent3 4 3 3 4 2 2" xfId="18823" xr:uid="{00000000-0005-0000-0000-0000A8130000}"/>
    <cellStyle name="20% - Accent3 4 3 3 4 2 3" xfId="18824" xr:uid="{00000000-0005-0000-0000-0000A9130000}"/>
    <cellStyle name="20% - Accent3 4 3 3 4 3" xfId="18825" xr:uid="{00000000-0005-0000-0000-0000AA130000}"/>
    <cellStyle name="20% - Accent3 4 3 3 4 3 2" xfId="18826" xr:uid="{00000000-0005-0000-0000-0000AB130000}"/>
    <cellStyle name="20% - Accent3 4 3 3 4 3 3" xfId="18827" xr:uid="{00000000-0005-0000-0000-0000AC130000}"/>
    <cellStyle name="20% - Accent3 4 3 3 4 4" xfId="18828" xr:uid="{00000000-0005-0000-0000-0000AD130000}"/>
    <cellStyle name="20% - Accent3 4 3 3 4 4 2" xfId="18829" xr:uid="{00000000-0005-0000-0000-0000AE130000}"/>
    <cellStyle name="20% - Accent3 4 3 3 4 5" xfId="18830" xr:uid="{00000000-0005-0000-0000-0000AF130000}"/>
    <cellStyle name="20% - Accent3 4 3 3 4 6" xfId="18831" xr:uid="{00000000-0005-0000-0000-0000B0130000}"/>
    <cellStyle name="20% - Accent3 4 3 3 5" xfId="18832" xr:uid="{00000000-0005-0000-0000-0000B1130000}"/>
    <cellStyle name="20% - Accent3 4 3 3 5 2" xfId="18833" xr:uid="{00000000-0005-0000-0000-0000B2130000}"/>
    <cellStyle name="20% - Accent3 4 3 3 5 2 2" xfId="18834" xr:uid="{00000000-0005-0000-0000-0000B3130000}"/>
    <cellStyle name="20% - Accent3 4 3 3 5 2 3" xfId="18835" xr:uid="{00000000-0005-0000-0000-0000B4130000}"/>
    <cellStyle name="20% - Accent3 4 3 3 5 3" xfId="18836" xr:uid="{00000000-0005-0000-0000-0000B5130000}"/>
    <cellStyle name="20% - Accent3 4 3 3 5 3 2" xfId="18837" xr:uid="{00000000-0005-0000-0000-0000B6130000}"/>
    <cellStyle name="20% - Accent3 4 3 3 5 4" xfId="18838" xr:uid="{00000000-0005-0000-0000-0000B7130000}"/>
    <cellStyle name="20% - Accent3 4 3 3 5 5" xfId="18839" xr:uid="{00000000-0005-0000-0000-0000B8130000}"/>
    <cellStyle name="20% - Accent3 4 3 3 6" xfId="18840" xr:uid="{00000000-0005-0000-0000-0000B9130000}"/>
    <cellStyle name="20% - Accent3 4 3 3 6 2" xfId="18841" xr:uid="{00000000-0005-0000-0000-0000BA130000}"/>
    <cellStyle name="20% - Accent3 4 3 3 6 3" xfId="18842" xr:uid="{00000000-0005-0000-0000-0000BB130000}"/>
    <cellStyle name="20% - Accent3 4 3 3 7" xfId="18843" xr:uid="{00000000-0005-0000-0000-0000BC130000}"/>
    <cellStyle name="20% - Accent3 4 3 3 7 2" xfId="18844" xr:uid="{00000000-0005-0000-0000-0000BD130000}"/>
    <cellStyle name="20% - Accent3 4 3 3 7 3" xfId="18845" xr:uid="{00000000-0005-0000-0000-0000BE130000}"/>
    <cellStyle name="20% - Accent3 4 3 3 8" xfId="18846" xr:uid="{00000000-0005-0000-0000-0000BF130000}"/>
    <cellStyle name="20% - Accent3 4 3 3 8 2" xfId="18847" xr:uid="{00000000-0005-0000-0000-0000C0130000}"/>
    <cellStyle name="20% - Accent3 4 3 3 9" xfId="18848" xr:uid="{00000000-0005-0000-0000-0000C1130000}"/>
    <cellStyle name="20% - Accent3 4 3 4" xfId="613" xr:uid="{00000000-0005-0000-0000-0000C2130000}"/>
    <cellStyle name="20% - Accent3 4 3 4 2" xfId="18849" xr:uid="{00000000-0005-0000-0000-0000C3130000}"/>
    <cellStyle name="20% - Accent3 4 3 4 2 2" xfId="18850" xr:uid="{00000000-0005-0000-0000-0000C4130000}"/>
    <cellStyle name="20% - Accent3 4 3 4 2 2 2" xfId="18851" xr:uid="{00000000-0005-0000-0000-0000C5130000}"/>
    <cellStyle name="20% - Accent3 4 3 4 2 2 3" xfId="18852" xr:uid="{00000000-0005-0000-0000-0000C6130000}"/>
    <cellStyle name="20% - Accent3 4 3 4 2 3" xfId="18853" xr:uid="{00000000-0005-0000-0000-0000C7130000}"/>
    <cellStyle name="20% - Accent3 4 3 4 2 3 2" xfId="18854" xr:uid="{00000000-0005-0000-0000-0000C8130000}"/>
    <cellStyle name="20% - Accent3 4 3 4 2 3 3" xfId="18855" xr:uid="{00000000-0005-0000-0000-0000C9130000}"/>
    <cellStyle name="20% - Accent3 4 3 4 2 4" xfId="18856" xr:uid="{00000000-0005-0000-0000-0000CA130000}"/>
    <cellStyle name="20% - Accent3 4 3 4 2 4 2" xfId="18857" xr:uid="{00000000-0005-0000-0000-0000CB130000}"/>
    <cellStyle name="20% - Accent3 4 3 4 2 5" xfId="18858" xr:uid="{00000000-0005-0000-0000-0000CC130000}"/>
    <cellStyle name="20% - Accent3 4 3 4 2 6" xfId="18859" xr:uid="{00000000-0005-0000-0000-0000CD130000}"/>
    <cellStyle name="20% - Accent3 4 3 4 3" xfId="18860" xr:uid="{00000000-0005-0000-0000-0000CE130000}"/>
    <cellStyle name="20% - Accent3 4 3 4 3 2" xfId="18861" xr:uid="{00000000-0005-0000-0000-0000CF130000}"/>
    <cellStyle name="20% - Accent3 4 3 4 3 2 2" xfId="18862" xr:uid="{00000000-0005-0000-0000-0000D0130000}"/>
    <cellStyle name="20% - Accent3 4 3 4 3 2 3" xfId="18863" xr:uid="{00000000-0005-0000-0000-0000D1130000}"/>
    <cellStyle name="20% - Accent3 4 3 4 3 3" xfId="18864" xr:uid="{00000000-0005-0000-0000-0000D2130000}"/>
    <cellStyle name="20% - Accent3 4 3 4 3 3 2" xfId="18865" xr:uid="{00000000-0005-0000-0000-0000D3130000}"/>
    <cellStyle name="20% - Accent3 4 3 4 3 3 3" xfId="18866" xr:uid="{00000000-0005-0000-0000-0000D4130000}"/>
    <cellStyle name="20% - Accent3 4 3 4 3 4" xfId="18867" xr:uid="{00000000-0005-0000-0000-0000D5130000}"/>
    <cellStyle name="20% - Accent3 4 3 4 3 4 2" xfId="18868" xr:uid="{00000000-0005-0000-0000-0000D6130000}"/>
    <cellStyle name="20% - Accent3 4 3 4 3 5" xfId="18869" xr:uid="{00000000-0005-0000-0000-0000D7130000}"/>
    <cellStyle name="20% - Accent3 4 3 4 3 6" xfId="18870" xr:uid="{00000000-0005-0000-0000-0000D8130000}"/>
    <cellStyle name="20% - Accent3 4 3 4 4" xfId="18871" xr:uid="{00000000-0005-0000-0000-0000D9130000}"/>
    <cellStyle name="20% - Accent3 4 3 4 4 2" xfId="18872" xr:uid="{00000000-0005-0000-0000-0000DA130000}"/>
    <cellStyle name="20% - Accent3 4 3 4 4 2 2" xfId="18873" xr:uid="{00000000-0005-0000-0000-0000DB130000}"/>
    <cellStyle name="20% - Accent3 4 3 4 4 2 3" xfId="18874" xr:uid="{00000000-0005-0000-0000-0000DC130000}"/>
    <cellStyle name="20% - Accent3 4 3 4 4 3" xfId="18875" xr:uid="{00000000-0005-0000-0000-0000DD130000}"/>
    <cellStyle name="20% - Accent3 4 3 4 4 3 2" xfId="18876" xr:uid="{00000000-0005-0000-0000-0000DE130000}"/>
    <cellStyle name="20% - Accent3 4 3 4 4 4" xfId="18877" xr:uid="{00000000-0005-0000-0000-0000DF130000}"/>
    <cellStyle name="20% - Accent3 4 3 4 4 5" xfId="18878" xr:uid="{00000000-0005-0000-0000-0000E0130000}"/>
    <cellStyle name="20% - Accent3 4 3 4 5" xfId="18879" xr:uid="{00000000-0005-0000-0000-0000E1130000}"/>
    <cellStyle name="20% - Accent3 4 3 4 5 2" xfId="18880" xr:uid="{00000000-0005-0000-0000-0000E2130000}"/>
    <cellStyle name="20% - Accent3 4 3 4 5 3" xfId="18881" xr:uid="{00000000-0005-0000-0000-0000E3130000}"/>
    <cellStyle name="20% - Accent3 4 3 4 6" xfId="18882" xr:uid="{00000000-0005-0000-0000-0000E4130000}"/>
    <cellStyle name="20% - Accent3 4 3 4 6 2" xfId="18883" xr:uid="{00000000-0005-0000-0000-0000E5130000}"/>
    <cellStyle name="20% - Accent3 4 3 4 6 3" xfId="18884" xr:uid="{00000000-0005-0000-0000-0000E6130000}"/>
    <cellStyle name="20% - Accent3 4 3 4 7" xfId="18885" xr:uid="{00000000-0005-0000-0000-0000E7130000}"/>
    <cellStyle name="20% - Accent3 4 3 4 7 2" xfId="18886" xr:uid="{00000000-0005-0000-0000-0000E8130000}"/>
    <cellStyle name="20% - Accent3 4 3 4 8" xfId="18887" xr:uid="{00000000-0005-0000-0000-0000E9130000}"/>
    <cellStyle name="20% - Accent3 4 3 4 9" xfId="18888" xr:uid="{00000000-0005-0000-0000-0000EA130000}"/>
    <cellStyle name="20% - Accent3 4 3 5" xfId="8719" xr:uid="{00000000-0005-0000-0000-0000EB130000}"/>
    <cellStyle name="20% - Accent3 4 3 5 2" xfId="18889" xr:uid="{00000000-0005-0000-0000-0000EC130000}"/>
    <cellStyle name="20% - Accent3 4 3 5 2 2" xfId="18890" xr:uid="{00000000-0005-0000-0000-0000ED130000}"/>
    <cellStyle name="20% - Accent3 4 3 5 2 2 2" xfId="18891" xr:uid="{00000000-0005-0000-0000-0000EE130000}"/>
    <cellStyle name="20% - Accent3 4 3 5 2 2 3" xfId="18892" xr:uid="{00000000-0005-0000-0000-0000EF130000}"/>
    <cellStyle name="20% - Accent3 4 3 5 2 3" xfId="18893" xr:uid="{00000000-0005-0000-0000-0000F0130000}"/>
    <cellStyle name="20% - Accent3 4 3 5 2 3 2" xfId="18894" xr:uid="{00000000-0005-0000-0000-0000F1130000}"/>
    <cellStyle name="20% - Accent3 4 3 5 2 3 3" xfId="18895" xr:uid="{00000000-0005-0000-0000-0000F2130000}"/>
    <cellStyle name="20% - Accent3 4 3 5 2 4" xfId="18896" xr:uid="{00000000-0005-0000-0000-0000F3130000}"/>
    <cellStyle name="20% - Accent3 4 3 5 2 4 2" xfId="18897" xr:uid="{00000000-0005-0000-0000-0000F4130000}"/>
    <cellStyle name="20% - Accent3 4 3 5 2 5" xfId="18898" xr:uid="{00000000-0005-0000-0000-0000F5130000}"/>
    <cellStyle name="20% - Accent3 4 3 5 2 6" xfId="18899" xr:uid="{00000000-0005-0000-0000-0000F6130000}"/>
    <cellStyle name="20% - Accent3 4 3 5 3" xfId="18900" xr:uid="{00000000-0005-0000-0000-0000F7130000}"/>
    <cellStyle name="20% - Accent3 4 3 5 3 2" xfId="18901" xr:uid="{00000000-0005-0000-0000-0000F8130000}"/>
    <cellStyle name="20% - Accent3 4 3 5 3 2 2" xfId="18902" xr:uid="{00000000-0005-0000-0000-0000F9130000}"/>
    <cellStyle name="20% - Accent3 4 3 5 3 2 3" xfId="18903" xr:uid="{00000000-0005-0000-0000-0000FA130000}"/>
    <cellStyle name="20% - Accent3 4 3 5 3 3" xfId="18904" xr:uid="{00000000-0005-0000-0000-0000FB130000}"/>
    <cellStyle name="20% - Accent3 4 3 5 3 3 2" xfId="18905" xr:uid="{00000000-0005-0000-0000-0000FC130000}"/>
    <cellStyle name="20% - Accent3 4 3 5 3 3 3" xfId="18906" xr:uid="{00000000-0005-0000-0000-0000FD130000}"/>
    <cellStyle name="20% - Accent3 4 3 5 3 4" xfId="18907" xr:uid="{00000000-0005-0000-0000-0000FE130000}"/>
    <cellStyle name="20% - Accent3 4 3 5 3 4 2" xfId="18908" xr:uid="{00000000-0005-0000-0000-0000FF130000}"/>
    <cellStyle name="20% - Accent3 4 3 5 3 5" xfId="18909" xr:uid="{00000000-0005-0000-0000-000000140000}"/>
    <cellStyle name="20% - Accent3 4 3 5 3 6" xfId="18910" xr:uid="{00000000-0005-0000-0000-000001140000}"/>
    <cellStyle name="20% - Accent3 4 3 5 4" xfId="18911" xr:uid="{00000000-0005-0000-0000-000002140000}"/>
    <cellStyle name="20% - Accent3 4 3 5 4 2" xfId="18912" xr:uid="{00000000-0005-0000-0000-000003140000}"/>
    <cellStyle name="20% - Accent3 4 3 5 4 2 2" xfId="18913" xr:uid="{00000000-0005-0000-0000-000004140000}"/>
    <cellStyle name="20% - Accent3 4 3 5 4 2 3" xfId="18914" xr:uid="{00000000-0005-0000-0000-000005140000}"/>
    <cellStyle name="20% - Accent3 4 3 5 4 3" xfId="18915" xr:uid="{00000000-0005-0000-0000-000006140000}"/>
    <cellStyle name="20% - Accent3 4 3 5 4 3 2" xfId="18916" xr:uid="{00000000-0005-0000-0000-000007140000}"/>
    <cellStyle name="20% - Accent3 4 3 5 4 4" xfId="18917" xr:uid="{00000000-0005-0000-0000-000008140000}"/>
    <cellStyle name="20% - Accent3 4 3 5 4 5" xfId="18918" xr:uid="{00000000-0005-0000-0000-000009140000}"/>
    <cellStyle name="20% - Accent3 4 3 5 5" xfId="18919" xr:uid="{00000000-0005-0000-0000-00000A140000}"/>
    <cellStyle name="20% - Accent3 4 3 5 5 2" xfId="18920" xr:uid="{00000000-0005-0000-0000-00000B140000}"/>
    <cellStyle name="20% - Accent3 4 3 5 5 3" xfId="18921" xr:uid="{00000000-0005-0000-0000-00000C140000}"/>
    <cellStyle name="20% - Accent3 4 3 5 6" xfId="18922" xr:uid="{00000000-0005-0000-0000-00000D140000}"/>
    <cellStyle name="20% - Accent3 4 3 5 6 2" xfId="18923" xr:uid="{00000000-0005-0000-0000-00000E140000}"/>
    <cellStyle name="20% - Accent3 4 3 5 6 3" xfId="18924" xr:uid="{00000000-0005-0000-0000-00000F140000}"/>
    <cellStyle name="20% - Accent3 4 3 5 7" xfId="18925" xr:uid="{00000000-0005-0000-0000-000010140000}"/>
    <cellStyle name="20% - Accent3 4 3 5 7 2" xfId="18926" xr:uid="{00000000-0005-0000-0000-000011140000}"/>
    <cellStyle name="20% - Accent3 4 3 5 8" xfId="18927" xr:uid="{00000000-0005-0000-0000-000012140000}"/>
    <cellStyle name="20% - Accent3 4 3 5 9" xfId="18928" xr:uid="{00000000-0005-0000-0000-000013140000}"/>
    <cellStyle name="20% - Accent3 4 3 6" xfId="18929" xr:uid="{00000000-0005-0000-0000-000014140000}"/>
    <cellStyle name="20% - Accent3 4 3 6 2" xfId="18930" xr:uid="{00000000-0005-0000-0000-000015140000}"/>
    <cellStyle name="20% - Accent3 4 3 6 2 2" xfId="18931" xr:uid="{00000000-0005-0000-0000-000016140000}"/>
    <cellStyle name="20% - Accent3 4 3 6 2 3" xfId="18932" xr:uid="{00000000-0005-0000-0000-000017140000}"/>
    <cellStyle name="20% - Accent3 4 3 6 3" xfId="18933" xr:uid="{00000000-0005-0000-0000-000018140000}"/>
    <cellStyle name="20% - Accent3 4 3 6 3 2" xfId="18934" xr:uid="{00000000-0005-0000-0000-000019140000}"/>
    <cellStyle name="20% - Accent3 4 3 6 3 3" xfId="18935" xr:uid="{00000000-0005-0000-0000-00001A140000}"/>
    <cellStyle name="20% - Accent3 4 3 6 4" xfId="18936" xr:uid="{00000000-0005-0000-0000-00001B140000}"/>
    <cellStyle name="20% - Accent3 4 3 6 4 2" xfId="18937" xr:uid="{00000000-0005-0000-0000-00001C140000}"/>
    <cellStyle name="20% - Accent3 4 3 6 5" xfId="18938" xr:uid="{00000000-0005-0000-0000-00001D140000}"/>
    <cellStyle name="20% - Accent3 4 3 6 6" xfId="18939" xr:uid="{00000000-0005-0000-0000-00001E140000}"/>
    <cellStyle name="20% - Accent3 4 3 7" xfId="18940" xr:uid="{00000000-0005-0000-0000-00001F140000}"/>
    <cellStyle name="20% - Accent3 4 3 7 2" xfId="18941" xr:uid="{00000000-0005-0000-0000-000020140000}"/>
    <cellStyle name="20% - Accent3 4 3 7 2 2" xfId="18942" xr:uid="{00000000-0005-0000-0000-000021140000}"/>
    <cellStyle name="20% - Accent3 4 3 7 2 3" xfId="18943" xr:uid="{00000000-0005-0000-0000-000022140000}"/>
    <cellStyle name="20% - Accent3 4 3 7 3" xfId="18944" xr:uid="{00000000-0005-0000-0000-000023140000}"/>
    <cellStyle name="20% - Accent3 4 3 7 3 2" xfId="18945" xr:uid="{00000000-0005-0000-0000-000024140000}"/>
    <cellStyle name="20% - Accent3 4 3 7 3 3" xfId="18946" xr:uid="{00000000-0005-0000-0000-000025140000}"/>
    <cellStyle name="20% - Accent3 4 3 7 4" xfId="18947" xr:uid="{00000000-0005-0000-0000-000026140000}"/>
    <cellStyle name="20% - Accent3 4 3 7 4 2" xfId="18948" xr:uid="{00000000-0005-0000-0000-000027140000}"/>
    <cellStyle name="20% - Accent3 4 3 7 5" xfId="18949" xr:uid="{00000000-0005-0000-0000-000028140000}"/>
    <cellStyle name="20% - Accent3 4 3 7 6" xfId="18950" xr:uid="{00000000-0005-0000-0000-000029140000}"/>
    <cellStyle name="20% - Accent3 4 3 8" xfId="18951" xr:uid="{00000000-0005-0000-0000-00002A140000}"/>
    <cellStyle name="20% - Accent3 4 3 8 2" xfId="18952" xr:uid="{00000000-0005-0000-0000-00002B140000}"/>
    <cellStyle name="20% - Accent3 4 3 8 2 2" xfId="18953" xr:uid="{00000000-0005-0000-0000-00002C140000}"/>
    <cellStyle name="20% - Accent3 4 3 8 2 3" xfId="18954" xr:uid="{00000000-0005-0000-0000-00002D140000}"/>
    <cellStyle name="20% - Accent3 4 3 8 3" xfId="18955" xr:uid="{00000000-0005-0000-0000-00002E140000}"/>
    <cellStyle name="20% - Accent3 4 3 8 3 2" xfId="18956" xr:uid="{00000000-0005-0000-0000-00002F140000}"/>
    <cellStyle name="20% - Accent3 4 3 8 4" xfId="18957" xr:uid="{00000000-0005-0000-0000-000030140000}"/>
    <cellStyle name="20% - Accent3 4 3 8 5" xfId="18958" xr:uid="{00000000-0005-0000-0000-000031140000}"/>
    <cellStyle name="20% - Accent3 4 3 9" xfId="18959" xr:uid="{00000000-0005-0000-0000-000032140000}"/>
    <cellStyle name="20% - Accent3 4 3 9 2" xfId="18960" xr:uid="{00000000-0005-0000-0000-000033140000}"/>
    <cellStyle name="20% - Accent3 4 3 9 3" xfId="18961" xr:uid="{00000000-0005-0000-0000-000034140000}"/>
    <cellStyle name="20% - Accent3 4 4" xfId="614" xr:uid="{00000000-0005-0000-0000-000035140000}"/>
    <cellStyle name="20% - Accent3 4 4 10" xfId="18962" xr:uid="{00000000-0005-0000-0000-000036140000}"/>
    <cellStyle name="20% - Accent3 4 4 10 2" xfId="18963" xr:uid="{00000000-0005-0000-0000-000037140000}"/>
    <cellStyle name="20% - Accent3 4 4 11" xfId="18964" xr:uid="{00000000-0005-0000-0000-000038140000}"/>
    <cellStyle name="20% - Accent3 4 4 12" xfId="18965" xr:uid="{00000000-0005-0000-0000-000039140000}"/>
    <cellStyle name="20% - Accent3 4 4 2" xfId="615" xr:uid="{00000000-0005-0000-0000-00003A140000}"/>
    <cellStyle name="20% - Accent3 4 4 2 10" xfId="18966" xr:uid="{00000000-0005-0000-0000-00003B140000}"/>
    <cellStyle name="20% - Accent3 4 4 2 2" xfId="616" xr:uid="{00000000-0005-0000-0000-00003C140000}"/>
    <cellStyle name="20% - Accent3 4 4 2 2 2" xfId="18967" xr:uid="{00000000-0005-0000-0000-00003D140000}"/>
    <cellStyle name="20% - Accent3 4 4 2 2 2 2" xfId="18968" xr:uid="{00000000-0005-0000-0000-00003E140000}"/>
    <cellStyle name="20% - Accent3 4 4 2 2 2 2 2" xfId="18969" xr:uid="{00000000-0005-0000-0000-00003F140000}"/>
    <cellStyle name="20% - Accent3 4 4 2 2 2 2 3" xfId="18970" xr:uid="{00000000-0005-0000-0000-000040140000}"/>
    <cellStyle name="20% - Accent3 4 4 2 2 2 3" xfId="18971" xr:uid="{00000000-0005-0000-0000-000041140000}"/>
    <cellStyle name="20% - Accent3 4 4 2 2 2 3 2" xfId="18972" xr:uid="{00000000-0005-0000-0000-000042140000}"/>
    <cellStyle name="20% - Accent3 4 4 2 2 2 3 3" xfId="18973" xr:uid="{00000000-0005-0000-0000-000043140000}"/>
    <cellStyle name="20% - Accent3 4 4 2 2 2 4" xfId="18974" xr:uid="{00000000-0005-0000-0000-000044140000}"/>
    <cellStyle name="20% - Accent3 4 4 2 2 2 4 2" xfId="18975" xr:uid="{00000000-0005-0000-0000-000045140000}"/>
    <cellStyle name="20% - Accent3 4 4 2 2 2 5" xfId="18976" xr:uid="{00000000-0005-0000-0000-000046140000}"/>
    <cellStyle name="20% - Accent3 4 4 2 2 2 6" xfId="18977" xr:uid="{00000000-0005-0000-0000-000047140000}"/>
    <cellStyle name="20% - Accent3 4 4 2 2 3" xfId="18978" xr:uid="{00000000-0005-0000-0000-000048140000}"/>
    <cellStyle name="20% - Accent3 4 4 2 2 3 2" xfId="18979" xr:uid="{00000000-0005-0000-0000-000049140000}"/>
    <cellStyle name="20% - Accent3 4 4 2 2 3 2 2" xfId="18980" xr:uid="{00000000-0005-0000-0000-00004A140000}"/>
    <cellStyle name="20% - Accent3 4 4 2 2 3 2 3" xfId="18981" xr:uid="{00000000-0005-0000-0000-00004B140000}"/>
    <cellStyle name="20% - Accent3 4 4 2 2 3 3" xfId="18982" xr:uid="{00000000-0005-0000-0000-00004C140000}"/>
    <cellStyle name="20% - Accent3 4 4 2 2 3 3 2" xfId="18983" xr:uid="{00000000-0005-0000-0000-00004D140000}"/>
    <cellStyle name="20% - Accent3 4 4 2 2 3 3 3" xfId="18984" xr:uid="{00000000-0005-0000-0000-00004E140000}"/>
    <cellStyle name="20% - Accent3 4 4 2 2 3 4" xfId="18985" xr:uid="{00000000-0005-0000-0000-00004F140000}"/>
    <cellStyle name="20% - Accent3 4 4 2 2 3 4 2" xfId="18986" xr:uid="{00000000-0005-0000-0000-000050140000}"/>
    <cellStyle name="20% - Accent3 4 4 2 2 3 5" xfId="18987" xr:uid="{00000000-0005-0000-0000-000051140000}"/>
    <cellStyle name="20% - Accent3 4 4 2 2 3 6" xfId="18988" xr:uid="{00000000-0005-0000-0000-000052140000}"/>
    <cellStyle name="20% - Accent3 4 4 2 2 4" xfId="18989" xr:uid="{00000000-0005-0000-0000-000053140000}"/>
    <cellStyle name="20% - Accent3 4 4 2 2 4 2" xfId="18990" xr:uid="{00000000-0005-0000-0000-000054140000}"/>
    <cellStyle name="20% - Accent3 4 4 2 2 4 2 2" xfId="18991" xr:uid="{00000000-0005-0000-0000-000055140000}"/>
    <cellStyle name="20% - Accent3 4 4 2 2 4 2 3" xfId="18992" xr:uid="{00000000-0005-0000-0000-000056140000}"/>
    <cellStyle name="20% - Accent3 4 4 2 2 4 3" xfId="18993" xr:uid="{00000000-0005-0000-0000-000057140000}"/>
    <cellStyle name="20% - Accent3 4 4 2 2 4 3 2" xfId="18994" xr:uid="{00000000-0005-0000-0000-000058140000}"/>
    <cellStyle name="20% - Accent3 4 4 2 2 4 4" xfId="18995" xr:uid="{00000000-0005-0000-0000-000059140000}"/>
    <cellStyle name="20% - Accent3 4 4 2 2 4 5" xfId="18996" xr:uid="{00000000-0005-0000-0000-00005A140000}"/>
    <cellStyle name="20% - Accent3 4 4 2 2 5" xfId="18997" xr:uid="{00000000-0005-0000-0000-00005B140000}"/>
    <cellStyle name="20% - Accent3 4 4 2 2 5 2" xfId="18998" xr:uid="{00000000-0005-0000-0000-00005C140000}"/>
    <cellStyle name="20% - Accent3 4 4 2 2 5 3" xfId="18999" xr:uid="{00000000-0005-0000-0000-00005D140000}"/>
    <cellStyle name="20% - Accent3 4 4 2 2 6" xfId="19000" xr:uid="{00000000-0005-0000-0000-00005E140000}"/>
    <cellStyle name="20% - Accent3 4 4 2 2 6 2" xfId="19001" xr:uid="{00000000-0005-0000-0000-00005F140000}"/>
    <cellStyle name="20% - Accent3 4 4 2 2 6 3" xfId="19002" xr:uid="{00000000-0005-0000-0000-000060140000}"/>
    <cellStyle name="20% - Accent3 4 4 2 2 7" xfId="19003" xr:uid="{00000000-0005-0000-0000-000061140000}"/>
    <cellStyle name="20% - Accent3 4 4 2 2 7 2" xfId="19004" xr:uid="{00000000-0005-0000-0000-000062140000}"/>
    <cellStyle name="20% - Accent3 4 4 2 2 8" xfId="19005" xr:uid="{00000000-0005-0000-0000-000063140000}"/>
    <cellStyle name="20% - Accent3 4 4 2 2 9" xfId="19006" xr:uid="{00000000-0005-0000-0000-000064140000}"/>
    <cellStyle name="20% - Accent3 4 4 2 3" xfId="19007" xr:uid="{00000000-0005-0000-0000-000065140000}"/>
    <cellStyle name="20% - Accent3 4 4 2 3 2" xfId="19008" xr:uid="{00000000-0005-0000-0000-000066140000}"/>
    <cellStyle name="20% - Accent3 4 4 2 3 2 2" xfId="19009" xr:uid="{00000000-0005-0000-0000-000067140000}"/>
    <cellStyle name="20% - Accent3 4 4 2 3 2 3" xfId="19010" xr:uid="{00000000-0005-0000-0000-000068140000}"/>
    <cellStyle name="20% - Accent3 4 4 2 3 3" xfId="19011" xr:uid="{00000000-0005-0000-0000-000069140000}"/>
    <cellStyle name="20% - Accent3 4 4 2 3 3 2" xfId="19012" xr:uid="{00000000-0005-0000-0000-00006A140000}"/>
    <cellStyle name="20% - Accent3 4 4 2 3 3 3" xfId="19013" xr:uid="{00000000-0005-0000-0000-00006B140000}"/>
    <cellStyle name="20% - Accent3 4 4 2 3 4" xfId="19014" xr:uid="{00000000-0005-0000-0000-00006C140000}"/>
    <cellStyle name="20% - Accent3 4 4 2 3 4 2" xfId="19015" xr:uid="{00000000-0005-0000-0000-00006D140000}"/>
    <cellStyle name="20% - Accent3 4 4 2 3 5" xfId="19016" xr:uid="{00000000-0005-0000-0000-00006E140000}"/>
    <cellStyle name="20% - Accent3 4 4 2 3 6" xfId="19017" xr:uid="{00000000-0005-0000-0000-00006F140000}"/>
    <cellStyle name="20% - Accent3 4 4 2 4" xfId="19018" xr:uid="{00000000-0005-0000-0000-000070140000}"/>
    <cellStyle name="20% - Accent3 4 4 2 4 2" xfId="19019" xr:uid="{00000000-0005-0000-0000-000071140000}"/>
    <cellStyle name="20% - Accent3 4 4 2 4 2 2" xfId="19020" xr:uid="{00000000-0005-0000-0000-000072140000}"/>
    <cellStyle name="20% - Accent3 4 4 2 4 2 3" xfId="19021" xr:uid="{00000000-0005-0000-0000-000073140000}"/>
    <cellStyle name="20% - Accent3 4 4 2 4 3" xfId="19022" xr:uid="{00000000-0005-0000-0000-000074140000}"/>
    <cellStyle name="20% - Accent3 4 4 2 4 3 2" xfId="19023" xr:uid="{00000000-0005-0000-0000-000075140000}"/>
    <cellStyle name="20% - Accent3 4 4 2 4 3 3" xfId="19024" xr:uid="{00000000-0005-0000-0000-000076140000}"/>
    <cellStyle name="20% - Accent3 4 4 2 4 4" xfId="19025" xr:uid="{00000000-0005-0000-0000-000077140000}"/>
    <cellStyle name="20% - Accent3 4 4 2 4 4 2" xfId="19026" xr:uid="{00000000-0005-0000-0000-000078140000}"/>
    <cellStyle name="20% - Accent3 4 4 2 4 5" xfId="19027" xr:uid="{00000000-0005-0000-0000-000079140000}"/>
    <cellStyle name="20% - Accent3 4 4 2 4 6" xfId="19028" xr:uid="{00000000-0005-0000-0000-00007A140000}"/>
    <cellStyle name="20% - Accent3 4 4 2 5" xfId="19029" xr:uid="{00000000-0005-0000-0000-00007B140000}"/>
    <cellStyle name="20% - Accent3 4 4 2 5 2" xfId="19030" xr:uid="{00000000-0005-0000-0000-00007C140000}"/>
    <cellStyle name="20% - Accent3 4 4 2 5 2 2" xfId="19031" xr:uid="{00000000-0005-0000-0000-00007D140000}"/>
    <cellStyle name="20% - Accent3 4 4 2 5 2 3" xfId="19032" xr:uid="{00000000-0005-0000-0000-00007E140000}"/>
    <cellStyle name="20% - Accent3 4 4 2 5 3" xfId="19033" xr:uid="{00000000-0005-0000-0000-00007F140000}"/>
    <cellStyle name="20% - Accent3 4 4 2 5 3 2" xfId="19034" xr:uid="{00000000-0005-0000-0000-000080140000}"/>
    <cellStyle name="20% - Accent3 4 4 2 5 4" xfId="19035" xr:uid="{00000000-0005-0000-0000-000081140000}"/>
    <cellStyle name="20% - Accent3 4 4 2 5 5" xfId="19036" xr:uid="{00000000-0005-0000-0000-000082140000}"/>
    <cellStyle name="20% - Accent3 4 4 2 6" xfId="19037" xr:uid="{00000000-0005-0000-0000-000083140000}"/>
    <cellStyle name="20% - Accent3 4 4 2 6 2" xfId="19038" xr:uid="{00000000-0005-0000-0000-000084140000}"/>
    <cellStyle name="20% - Accent3 4 4 2 6 3" xfId="19039" xr:uid="{00000000-0005-0000-0000-000085140000}"/>
    <cellStyle name="20% - Accent3 4 4 2 7" xfId="19040" xr:uid="{00000000-0005-0000-0000-000086140000}"/>
    <cellStyle name="20% - Accent3 4 4 2 7 2" xfId="19041" xr:uid="{00000000-0005-0000-0000-000087140000}"/>
    <cellStyle name="20% - Accent3 4 4 2 7 3" xfId="19042" xr:uid="{00000000-0005-0000-0000-000088140000}"/>
    <cellStyle name="20% - Accent3 4 4 2 8" xfId="19043" xr:uid="{00000000-0005-0000-0000-000089140000}"/>
    <cellStyle name="20% - Accent3 4 4 2 8 2" xfId="19044" xr:uid="{00000000-0005-0000-0000-00008A140000}"/>
    <cellStyle name="20% - Accent3 4 4 2 9" xfId="19045" xr:uid="{00000000-0005-0000-0000-00008B140000}"/>
    <cellStyle name="20% - Accent3 4 4 3" xfId="617" xr:uid="{00000000-0005-0000-0000-00008C140000}"/>
    <cellStyle name="20% - Accent3 4 4 3 2" xfId="19046" xr:uid="{00000000-0005-0000-0000-00008D140000}"/>
    <cellStyle name="20% - Accent3 4 4 3 2 2" xfId="19047" xr:uid="{00000000-0005-0000-0000-00008E140000}"/>
    <cellStyle name="20% - Accent3 4 4 3 2 2 2" xfId="19048" xr:uid="{00000000-0005-0000-0000-00008F140000}"/>
    <cellStyle name="20% - Accent3 4 4 3 2 2 3" xfId="19049" xr:uid="{00000000-0005-0000-0000-000090140000}"/>
    <cellStyle name="20% - Accent3 4 4 3 2 3" xfId="19050" xr:uid="{00000000-0005-0000-0000-000091140000}"/>
    <cellStyle name="20% - Accent3 4 4 3 2 3 2" xfId="19051" xr:uid="{00000000-0005-0000-0000-000092140000}"/>
    <cellStyle name="20% - Accent3 4 4 3 2 3 3" xfId="19052" xr:uid="{00000000-0005-0000-0000-000093140000}"/>
    <cellStyle name="20% - Accent3 4 4 3 2 4" xfId="19053" xr:uid="{00000000-0005-0000-0000-000094140000}"/>
    <cellStyle name="20% - Accent3 4 4 3 2 4 2" xfId="19054" xr:uid="{00000000-0005-0000-0000-000095140000}"/>
    <cellStyle name="20% - Accent3 4 4 3 2 5" xfId="19055" xr:uid="{00000000-0005-0000-0000-000096140000}"/>
    <cellStyle name="20% - Accent3 4 4 3 2 6" xfId="19056" xr:uid="{00000000-0005-0000-0000-000097140000}"/>
    <cellStyle name="20% - Accent3 4 4 3 3" xfId="19057" xr:uid="{00000000-0005-0000-0000-000098140000}"/>
    <cellStyle name="20% - Accent3 4 4 3 3 2" xfId="19058" xr:uid="{00000000-0005-0000-0000-000099140000}"/>
    <cellStyle name="20% - Accent3 4 4 3 3 2 2" xfId="19059" xr:uid="{00000000-0005-0000-0000-00009A140000}"/>
    <cellStyle name="20% - Accent3 4 4 3 3 2 3" xfId="19060" xr:uid="{00000000-0005-0000-0000-00009B140000}"/>
    <cellStyle name="20% - Accent3 4 4 3 3 3" xfId="19061" xr:uid="{00000000-0005-0000-0000-00009C140000}"/>
    <cellStyle name="20% - Accent3 4 4 3 3 3 2" xfId="19062" xr:uid="{00000000-0005-0000-0000-00009D140000}"/>
    <cellStyle name="20% - Accent3 4 4 3 3 3 3" xfId="19063" xr:uid="{00000000-0005-0000-0000-00009E140000}"/>
    <cellStyle name="20% - Accent3 4 4 3 3 4" xfId="19064" xr:uid="{00000000-0005-0000-0000-00009F140000}"/>
    <cellStyle name="20% - Accent3 4 4 3 3 4 2" xfId="19065" xr:uid="{00000000-0005-0000-0000-0000A0140000}"/>
    <cellStyle name="20% - Accent3 4 4 3 3 5" xfId="19066" xr:uid="{00000000-0005-0000-0000-0000A1140000}"/>
    <cellStyle name="20% - Accent3 4 4 3 3 6" xfId="19067" xr:uid="{00000000-0005-0000-0000-0000A2140000}"/>
    <cellStyle name="20% - Accent3 4 4 3 4" xfId="19068" xr:uid="{00000000-0005-0000-0000-0000A3140000}"/>
    <cellStyle name="20% - Accent3 4 4 3 4 2" xfId="19069" xr:uid="{00000000-0005-0000-0000-0000A4140000}"/>
    <cellStyle name="20% - Accent3 4 4 3 4 2 2" xfId="19070" xr:uid="{00000000-0005-0000-0000-0000A5140000}"/>
    <cellStyle name="20% - Accent3 4 4 3 4 2 3" xfId="19071" xr:uid="{00000000-0005-0000-0000-0000A6140000}"/>
    <cellStyle name="20% - Accent3 4 4 3 4 3" xfId="19072" xr:uid="{00000000-0005-0000-0000-0000A7140000}"/>
    <cellStyle name="20% - Accent3 4 4 3 4 3 2" xfId="19073" xr:uid="{00000000-0005-0000-0000-0000A8140000}"/>
    <cellStyle name="20% - Accent3 4 4 3 4 4" xfId="19074" xr:uid="{00000000-0005-0000-0000-0000A9140000}"/>
    <cellStyle name="20% - Accent3 4 4 3 4 5" xfId="19075" xr:uid="{00000000-0005-0000-0000-0000AA140000}"/>
    <cellStyle name="20% - Accent3 4 4 3 5" xfId="19076" xr:uid="{00000000-0005-0000-0000-0000AB140000}"/>
    <cellStyle name="20% - Accent3 4 4 3 5 2" xfId="19077" xr:uid="{00000000-0005-0000-0000-0000AC140000}"/>
    <cellStyle name="20% - Accent3 4 4 3 5 3" xfId="19078" xr:uid="{00000000-0005-0000-0000-0000AD140000}"/>
    <cellStyle name="20% - Accent3 4 4 3 6" xfId="19079" xr:uid="{00000000-0005-0000-0000-0000AE140000}"/>
    <cellStyle name="20% - Accent3 4 4 3 6 2" xfId="19080" xr:uid="{00000000-0005-0000-0000-0000AF140000}"/>
    <cellStyle name="20% - Accent3 4 4 3 6 3" xfId="19081" xr:uid="{00000000-0005-0000-0000-0000B0140000}"/>
    <cellStyle name="20% - Accent3 4 4 3 7" xfId="19082" xr:uid="{00000000-0005-0000-0000-0000B1140000}"/>
    <cellStyle name="20% - Accent3 4 4 3 7 2" xfId="19083" xr:uid="{00000000-0005-0000-0000-0000B2140000}"/>
    <cellStyle name="20% - Accent3 4 4 3 8" xfId="19084" xr:uid="{00000000-0005-0000-0000-0000B3140000}"/>
    <cellStyle name="20% - Accent3 4 4 3 9" xfId="19085" xr:uid="{00000000-0005-0000-0000-0000B4140000}"/>
    <cellStyle name="20% - Accent3 4 4 4" xfId="19086" xr:uid="{00000000-0005-0000-0000-0000B5140000}"/>
    <cellStyle name="20% - Accent3 4 4 4 2" xfId="19087" xr:uid="{00000000-0005-0000-0000-0000B6140000}"/>
    <cellStyle name="20% - Accent3 4 4 4 2 2" xfId="19088" xr:uid="{00000000-0005-0000-0000-0000B7140000}"/>
    <cellStyle name="20% - Accent3 4 4 4 2 2 2" xfId="19089" xr:uid="{00000000-0005-0000-0000-0000B8140000}"/>
    <cellStyle name="20% - Accent3 4 4 4 2 2 3" xfId="19090" xr:uid="{00000000-0005-0000-0000-0000B9140000}"/>
    <cellStyle name="20% - Accent3 4 4 4 2 3" xfId="19091" xr:uid="{00000000-0005-0000-0000-0000BA140000}"/>
    <cellStyle name="20% - Accent3 4 4 4 2 3 2" xfId="19092" xr:uid="{00000000-0005-0000-0000-0000BB140000}"/>
    <cellStyle name="20% - Accent3 4 4 4 2 3 3" xfId="19093" xr:uid="{00000000-0005-0000-0000-0000BC140000}"/>
    <cellStyle name="20% - Accent3 4 4 4 2 4" xfId="19094" xr:uid="{00000000-0005-0000-0000-0000BD140000}"/>
    <cellStyle name="20% - Accent3 4 4 4 2 4 2" xfId="19095" xr:uid="{00000000-0005-0000-0000-0000BE140000}"/>
    <cellStyle name="20% - Accent3 4 4 4 2 5" xfId="19096" xr:uid="{00000000-0005-0000-0000-0000BF140000}"/>
    <cellStyle name="20% - Accent3 4 4 4 2 6" xfId="19097" xr:uid="{00000000-0005-0000-0000-0000C0140000}"/>
    <cellStyle name="20% - Accent3 4 4 4 3" xfId="19098" xr:uid="{00000000-0005-0000-0000-0000C1140000}"/>
    <cellStyle name="20% - Accent3 4 4 4 3 2" xfId="19099" xr:uid="{00000000-0005-0000-0000-0000C2140000}"/>
    <cellStyle name="20% - Accent3 4 4 4 3 2 2" xfId="19100" xr:uid="{00000000-0005-0000-0000-0000C3140000}"/>
    <cellStyle name="20% - Accent3 4 4 4 3 2 3" xfId="19101" xr:uid="{00000000-0005-0000-0000-0000C4140000}"/>
    <cellStyle name="20% - Accent3 4 4 4 3 3" xfId="19102" xr:uid="{00000000-0005-0000-0000-0000C5140000}"/>
    <cellStyle name="20% - Accent3 4 4 4 3 3 2" xfId="19103" xr:uid="{00000000-0005-0000-0000-0000C6140000}"/>
    <cellStyle name="20% - Accent3 4 4 4 3 3 3" xfId="19104" xr:uid="{00000000-0005-0000-0000-0000C7140000}"/>
    <cellStyle name="20% - Accent3 4 4 4 3 4" xfId="19105" xr:uid="{00000000-0005-0000-0000-0000C8140000}"/>
    <cellStyle name="20% - Accent3 4 4 4 3 4 2" xfId="19106" xr:uid="{00000000-0005-0000-0000-0000C9140000}"/>
    <cellStyle name="20% - Accent3 4 4 4 3 5" xfId="19107" xr:uid="{00000000-0005-0000-0000-0000CA140000}"/>
    <cellStyle name="20% - Accent3 4 4 4 3 6" xfId="19108" xr:uid="{00000000-0005-0000-0000-0000CB140000}"/>
    <cellStyle name="20% - Accent3 4 4 4 4" xfId="19109" xr:uid="{00000000-0005-0000-0000-0000CC140000}"/>
    <cellStyle name="20% - Accent3 4 4 4 4 2" xfId="19110" xr:uid="{00000000-0005-0000-0000-0000CD140000}"/>
    <cellStyle name="20% - Accent3 4 4 4 4 2 2" xfId="19111" xr:uid="{00000000-0005-0000-0000-0000CE140000}"/>
    <cellStyle name="20% - Accent3 4 4 4 4 2 3" xfId="19112" xr:uid="{00000000-0005-0000-0000-0000CF140000}"/>
    <cellStyle name="20% - Accent3 4 4 4 4 3" xfId="19113" xr:uid="{00000000-0005-0000-0000-0000D0140000}"/>
    <cellStyle name="20% - Accent3 4 4 4 4 3 2" xfId="19114" xr:uid="{00000000-0005-0000-0000-0000D1140000}"/>
    <cellStyle name="20% - Accent3 4 4 4 4 4" xfId="19115" xr:uid="{00000000-0005-0000-0000-0000D2140000}"/>
    <cellStyle name="20% - Accent3 4 4 4 4 5" xfId="19116" xr:uid="{00000000-0005-0000-0000-0000D3140000}"/>
    <cellStyle name="20% - Accent3 4 4 4 5" xfId="19117" xr:uid="{00000000-0005-0000-0000-0000D4140000}"/>
    <cellStyle name="20% - Accent3 4 4 4 5 2" xfId="19118" xr:uid="{00000000-0005-0000-0000-0000D5140000}"/>
    <cellStyle name="20% - Accent3 4 4 4 5 3" xfId="19119" xr:uid="{00000000-0005-0000-0000-0000D6140000}"/>
    <cellStyle name="20% - Accent3 4 4 4 6" xfId="19120" xr:uid="{00000000-0005-0000-0000-0000D7140000}"/>
    <cellStyle name="20% - Accent3 4 4 4 6 2" xfId="19121" xr:uid="{00000000-0005-0000-0000-0000D8140000}"/>
    <cellStyle name="20% - Accent3 4 4 4 6 3" xfId="19122" xr:uid="{00000000-0005-0000-0000-0000D9140000}"/>
    <cellStyle name="20% - Accent3 4 4 4 7" xfId="19123" xr:uid="{00000000-0005-0000-0000-0000DA140000}"/>
    <cellStyle name="20% - Accent3 4 4 4 7 2" xfId="19124" xr:uid="{00000000-0005-0000-0000-0000DB140000}"/>
    <cellStyle name="20% - Accent3 4 4 4 8" xfId="19125" xr:uid="{00000000-0005-0000-0000-0000DC140000}"/>
    <cellStyle name="20% - Accent3 4 4 4 9" xfId="19126" xr:uid="{00000000-0005-0000-0000-0000DD140000}"/>
    <cellStyle name="20% - Accent3 4 4 5" xfId="19127" xr:uid="{00000000-0005-0000-0000-0000DE140000}"/>
    <cellStyle name="20% - Accent3 4 4 5 2" xfId="19128" xr:uid="{00000000-0005-0000-0000-0000DF140000}"/>
    <cellStyle name="20% - Accent3 4 4 5 2 2" xfId="19129" xr:uid="{00000000-0005-0000-0000-0000E0140000}"/>
    <cellStyle name="20% - Accent3 4 4 5 2 3" xfId="19130" xr:uid="{00000000-0005-0000-0000-0000E1140000}"/>
    <cellStyle name="20% - Accent3 4 4 5 3" xfId="19131" xr:uid="{00000000-0005-0000-0000-0000E2140000}"/>
    <cellStyle name="20% - Accent3 4 4 5 3 2" xfId="19132" xr:uid="{00000000-0005-0000-0000-0000E3140000}"/>
    <cellStyle name="20% - Accent3 4 4 5 3 3" xfId="19133" xr:uid="{00000000-0005-0000-0000-0000E4140000}"/>
    <cellStyle name="20% - Accent3 4 4 5 4" xfId="19134" xr:uid="{00000000-0005-0000-0000-0000E5140000}"/>
    <cellStyle name="20% - Accent3 4 4 5 4 2" xfId="19135" xr:uid="{00000000-0005-0000-0000-0000E6140000}"/>
    <cellStyle name="20% - Accent3 4 4 5 5" xfId="19136" xr:uid="{00000000-0005-0000-0000-0000E7140000}"/>
    <cellStyle name="20% - Accent3 4 4 5 6" xfId="19137" xr:uid="{00000000-0005-0000-0000-0000E8140000}"/>
    <cellStyle name="20% - Accent3 4 4 6" xfId="19138" xr:uid="{00000000-0005-0000-0000-0000E9140000}"/>
    <cellStyle name="20% - Accent3 4 4 6 2" xfId="19139" xr:uid="{00000000-0005-0000-0000-0000EA140000}"/>
    <cellStyle name="20% - Accent3 4 4 6 2 2" xfId="19140" xr:uid="{00000000-0005-0000-0000-0000EB140000}"/>
    <cellStyle name="20% - Accent3 4 4 6 2 3" xfId="19141" xr:uid="{00000000-0005-0000-0000-0000EC140000}"/>
    <cellStyle name="20% - Accent3 4 4 6 3" xfId="19142" xr:uid="{00000000-0005-0000-0000-0000ED140000}"/>
    <cellStyle name="20% - Accent3 4 4 6 3 2" xfId="19143" xr:uid="{00000000-0005-0000-0000-0000EE140000}"/>
    <cellStyle name="20% - Accent3 4 4 6 3 3" xfId="19144" xr:uid="{00000000-0005-0000-0000-0000EF140000}"/>
    <cellStyle name="20% - Accent3 4 4 6 4" xfId="19145" xr:uid="{00000000-0005-0000-0000-0000F0140000}"/>
    <cellStyle name="20% - Accent3 4 4 6 4 2" xfId="19146" xr:uid="{00000000-0005-0000-0000-0000F1140000}"/>
    <cellStyle name="20% - Accent3 4 4 6 5" xfId="19147" xr:uid="{00000000-0005-0000-0000-0000F2140000}"/>
    <cellStyle name="20% - Accent3 4 4 6 6" xfId="19148" xr:uid="{00000000-0005-0000-0000-0000F3140000}"/>
    <cellStyle name="20% - Accent3 4 4 7" xfId="19149" xr:uid="{00000000-0005-0000-0000-0000F4140000}"/>
    <cellStyle name="20% - Accent3 4 4 7 2" xfId="19150" xr:uid="{00000000-0005-0000-0000-0000F5140000}"/>
    <cellStyle name="20% - Accent3 4 4 7 2 2" xfId="19151" xr:uid="{00000000-0005-0000-0000-0000F6140000}"/>
    <cellStyle name="20% - Accent3 4 4 7 2 3" xfId="19152" xr:uid="{00000000-0005-0000-0000-0000F7140000}"/>
    <cellStyle name="20% - Accent3 4 4 7 3" xfId="19153" xr:uid="{00000000-0005-0000-0000-0000F8140000}"/>
    <cellStyle name="20% - Accent3 4 4 7 3 2" xfId="19154" xr:uid="{00000000-0005-0000-0000-0000F9140000}"/>
    <cellStyle name="20% - Accent3 4 4 7 4" xfId="19155" xr:uid="{00000000-0005-0000-0000-0000FA140000}"/>
    <cellStyle name="20% - Accent3 4 4 7 5" xfId="19156" xr:uid="{00000000-0005-0000-0000-0000FB140000}"/>
    <cellStyle name="20% - Accent3 4 4 8" xfId="19157" xr:uid="{00000000-0005-0000-0000-0000FC140000}"/>
    <cellStyle name="20% - Accent3 4 4 8 2" xfId="19158" xr:uid="{00000000-0005-0000-0000-0000FD140000}"/>
    <cellStyle name="20% - Accent3 4 4 8 3" xfId="19159" xr:uid="{00000000-0005-0000-0000-0000FE140000}"/>
    <cellStyle name="20% - Accent3 4 4 9" xfId="19160" xr:uid="{00000000-0005-0000-0000-0000FF140000}"/>
    <cellStyle name="20% - Accent3 4 4 9 2" xfId="19161" xr:uid="{00000000-0005-0000-0000-000000150000}"/>
    <cellStyle name="20% - Accent3 4 4 9 3" xfId="19162" xr:uid="{00000000-0005-0000-0000-000001150000}"/>
    <cellStyle name="20% - Accent3 4 5" xfId="618" xr:uid="{00000000-0005-0000-0000-000002150000}"/>
    <cellStyle name="20% - Accent3 4 5 10" xfId="19163" xr:uid="{00000000-0005-0000-0000-000003150000}"/>
    <cellStyle name="20% - Accent3 4 5 2" xfId="619" xr:uid="{00000000-0005-0000-0000-000004150000}"/>
    <cellStyle name="20% - Accent3 4 5 2 2" xfId="19164" xr:uid="{00000000-0005-0000-0000-000005150000}"/>
    <cellStyle name="20% - Accent3 4 5 2 2 2" xfId="19165" xr:uid="{00000000-0005-0000-0000-000006150000}"/>
    <cellStyle name="20% - Accent3 4 5 2 2 2 2" xfId="19166" xr:uid="{00000000-0005-0000-0000-000007150000}"/>
    <cellStyle name="20% - Accent3 4 5 2 2 2 3" xfId="19167" xr:uid="{00000000-0005-0000-0000-000008150000}"/>
    <cellStyle name="20% - Accent3 4 5 2 2 3" xfId="19168" xr:uid="{00000000-0005-0000-0000-000009150000}"/>
    <cellStyle name="20% - Accent3 4 5 2 2 3 2" xfId="19169" xr:uid="{00000000-0005-0000-0000-00000A150000}"/>
    <cellStyle name="20% - Accent3 4 5 2 2 3 3" xfId="19170" xr:uid="{00000000-0005-0000-0000-00000B150000}"/>
    <cellStyle name="20% - Accent3 4 5 2 2 4" xfId="19171" xr:uid="{00000000-0005-0000-0000-00000C150000}"/>
    <cellStyle name="20% - Accent3 4 5 2 2 4 2" xfId="19172" xr:uid="{00000000-0005-0000-0000-00000D150000}"/>
    <cellStyle name="20% - Accent3 4 5 2 2 5" xfId="19173" xr:uid="{00000000-0005-0000-0000-00000E150000}"/>
    <cellStyle name="20% - Accent3 4 5 2 2 6" xfId="19174" xr:uid="{00000000-0005-0000-0000-00000F150000}"/>
    <cellStyle name="20% - Accent3 4 5 2 3" xfId="19175" xr:uid="{00000000-0005-0000-0000-000010150000}"/>
    <cellStyle name="20% - Accent3 4 5 2 3 2" xfId="19176" xr:uid="{00000000-0005-0000-0000-000011150000}"/>
    <cellStyle name="20% - Accent3 4 5 2 3 2 2" xfId="19177" xr:uid="{00000000-0005-0000-0000-000012150000}"/>
    <cellStyle name="20% - Accent3 4 5 2 3 2 3" xfId="19178" xr:uid="{00000000-0005-0000-0000-000013150000}"/>
    <cellStyle name="20% - Accent3 4 5 2 3 3" xfId="19179" xr:uid="{00000000-0005-0000-0000-000014150000}"/>
    <cellStyle name="20% - Accent3 4 5 2 3 3 2" xfId="19180" xr:uid="{00000000-0005-0000-0000-000015150000}"/>
    <cellStyle name="20% - Accent3 4 5 2 3 3 3" xfId="19181" xr:uid="{00000000-0005-0000-0000-000016150000}"/>
    <cellStyle name="20% - Accent3 4 5 2 3 4" xfId="19182" xr:uid="{00000000-0005-0000-0000-000017150000}"/>
    <cellStyle name="20% - Accent3 4 5 2 3 4 2" xfId="19183" xr:uid="{00000000-0005-0000-0000-000018150000}"/>
    <cellStyle name="20% - Accent3 4 5 2 3 5" xfId="19184" xr:uid="{00000000-0005-0000-0000-000019150000}"/>
    <cellStyle name="20% - Accent3 4 5 2 3 6" xfId="19185" xr:uid="{00000000-0005-0000-0000-00001A150000}"/>
    <cellStyle name="20% - Accent3 4 5 2 4" xfId="19186" xr:uid="{00000000-0005-0000-0000-00001B150000}"/>
    <cellStyle name="20% - Accent3 4 5 2 4 2" xfId="19187" xr:uid="{00000000-0005-0000-0000-00001C150000}"/>
    <cellStyle name="20% - Accent3 4 5 2 4 2 2" xfId="19188" xr:uid="{00000000-0005-0000-0000-00001D150000}"/>
    <cellStyle name="20% - Accent3 4 5 2 4 2 3" xfId="19189" xr:uid="{00000000-0005-0000-0000-00001E150000}"/>
    <cellStyle name="20% - Accent3 4 5 2 4 3" xfId="19190" xr:uid="{00000000-0005-0000-0000-00001F150000}"/>
    <cellStyle name="20% - Accent3 4 5 2 4 3 2" xfId="19191" xr:uid="{00000000-0005-0000-0000-000020150000}"/>
    <cellStyle name="20% - Accent3 4 5 2 4 4" xfId="19192" xr:uid="{00000000-0005-0000-0000-000021150000}"/>
    <cellStyle name="20% - Accent3 4 5 2 4 5" xfId="19193" xr:uid="{00000000-0005-0000-0000-000022150000}"/>
    <cellStyle name="20% - Accent3 4 5 2 5" xfId="19194" xr:uid="{00000000-0005-0000-0000-000023150000}"/>
    <cellStyle name="20% - Accent3 4 5 2 5 2" xfId="19195" xr:uid="{00000000-0005-0000-0000-000024150000}"/>
    <cellStyle name="20% - Accent3 4 5 2 5 3" xfId="19196" xr:uid="{00000000-0005-0000-0000-000025150000}"/>
    <cellStyle name="20% - Accent3 4 5 2 6" xfId="19197" xr:uid="{00000000-0005-0000-0000-000026150000}"/>
    <cellStyle name="20% - Accent3 4 5 2 6 2" xfId="19198" xr:uid="{00000000-0005-0000-0000-000027150000}"/>
    <cellStyle name="20% - Accent3 4 5 2 6 3" xfId="19199" xr:uid="{00000000-0005-0000-0000-000028150000}"/>
    <cellStyle name="20% - Accent3 4 5 2 7" xfId="19200" xr:uid="{00000000-0005-0000-0000-000029150000}"/>
    <cellStyle name="20% - Accent3 4 5 2 7 2" xfId="19201" xr:uid="{00000000-0005-0000-0000-00002A150000}"/>
    <cellStyle name="20% - Accent3 4 5 2 8" xfId="19202" xr:uid="{00000000-0005-0000-0000-00002B150000}"/>
    <cellStyle name="20% - Accent3 4 5 2 9" xfId="19203" xr:uid="{00000000-0005-0000-0000-00002C150000}"/>
    <cellStyle name="20% - Accent3 4 5 3" xfId="19204" xr:uid="{00000000-0005-0000-0000-00002D150000}"/>
    <cellStyle name="20% - Accent3 4 5 3 2" xfId="19205" xr:uid="{00000000-0005-0000-0000-00002E150000}"/>
    <cellStyle name="20% - Accent3 4 5 3 2 2" xfId="19206" xr:uid="{00000000-0005-0000-0000-00002F150000}"/>
    <cellStyle name="20% - Accent3 4 5 3 2 3" xfId="19207" xr:uid="{00000000-0005-0000-0000-000030150000}"/>
    <cellStyle name="20% - Accent3 4 5 3 3" xfId="19208" xr:uid="{00000000-0005-0000-0000-000031150000}"/>
    <cellStyle name="20% - Accent3 4 5 3 3 2" xfId="19209" xr:uid="{00000000-0005-0000-0000-000032150000}"/>
    <cellStyle name="20% - Accent3 4 5 3 3 3" xfId="19210" xr:uid="{00000000-0005-0000-0000-000033150000}"/>
    <cellStyle name="20% - Accent3 4 5 3 4" xfId="19211" xr:uid="{00000000-0005-0000-0000-000034150000}"/>
    <cellStyle name="20% - Accent3 4 5 3 4 2" xfId="19212" xr:uid="{00000000-0005-0000-0000-000035150000}"/>
    <cellStyle name="20% - Accent3 4 5 3 5" xfId="19213" xr:uid="{00000000-0005-0000-0000-000036150000}"/>
    <cellStyle name="20% - Accent3 4 5 3 6" xfId="19214" xr:uid="{00000000-0005-0000-0000-000037150000}"/>
    <cellStyle name="20% - Accent3 4 5 4" xfId="19215" xr:uid="{00000000-0005-0000-0000-000038150000}"/>
    <cellStyle name="20% - Accent3 4 5 4 2" xfId="19216" xr:uid="{00000000-0005-0000-0000-000039150000}"/>
    <cellStyle name="20% - Accent3 4 5 4 2 2" xfId="19217" xr:uid="{00000000-0005-0000-0000-00003A150000}"/>
    <cellStyle name="20% - Accent3 4 5 4 2 3" xfId="19218" xr:uid="{00000000-0005-0000-0000-00003B150000}"/>
    <cellStyle name="20% - Accent3 4 5 4 3" xfId="19219" xr:uid="{00000000-0005-0000-0000-00003C150000}"/>
    <cellStyle name="20% - Accent3 4 5 4 3 2" xfId="19220" xr:uid="{00000000-0005-0000-0000-00003D150000}"/>
    <cellStyle name="20% - Accent3 4 5 4 3 3" xfId="19221" xr:uid="{00000000-0005-0000-0000-00003E150000}"/>
    <cellStyle name="20% - Accent3 4 5 4 4" xfId="19222" xr:uid="{00000000-0005-0000-0000-00003F150000}"/>
    <cellStyle name="20% - Accent3 4 5 4 4 2" xfId="19223" xr:uid="{00000000-0005-0000-0000-000040150000}"/>
    <cellStyle name="20% - Accent3 4 5 4 5" xfId="19224" xr:uid="{00000000-0005-0000-0000-000041150000}"/>
    <cellStyle name="20% - Accent3 4 5 4 6" xfId="19225" xr:uid="{00000000-0005-0000-0000-000042150000}"/>
    <cellStyle name="20% - Accent3 4 5 5" xfId="19226" xr:uid="{00000000-0005-0000-0000-000043150000}"/>
    <cellStyle name="20% - Accent3 4 5 5 2" xfId="19227" xr:uid="{00000000-0005-0000-0000-000044150000}"/>
    <cellStyle name="20% - Accent3 4 5 5 2 2" xfId="19228" xr:uid="{00000000-0005-0000-0000-000045150000}"/>
    <cellStyle name="20% - Accent3 4 5 5 2 3" xfId="19229" xr:uid="{00000000-0005-0000-0000-000046150000}"/>
    <cellStyle name="20% - Accent3 4 5 5 3" xfId="19230" xr:uid="{00000000-0005-0000-0000-000047150000}"/>
    <cellStyle name="20% - Accent3 4 5 5 3 2" xfId="19231" xr:uid="{00000000-0005-0000-0000-000048150000}"/>
    <cellStyle name="20% - Accent3 4 5 5 4" xfId="19232" xr:uid="{00000000-0005-0000-0000-000049150000}"/>
    <cellStyle name="20% - Accent3 4 5 5 5" xfId="19233" xr:uid="{00000000-0005-0000-0000-00004A150000}"/>
    <cellStyle name="20% - Accent3 4 5 6" xfId="19234" xr:uid="{00000000-0005-0000-0000-00004B150000}"/>
    <cellStyle name="20% - Accent3 4 5 6 2" xfId="19235" xr:uid="{00000000-0005-0000-0000-00004C150000}"/>
    <cellStyle name="20% - Accent3 4 5 6 3" xfId="19236" xr:uid="{00000000-0005-0000-0000-00004D150000}"/>
    <cellStyle name="20% - Accent3 4 5 7" xfId="19237" xr:uid="{00000000-0005-0000-0000-00004E150000}"/>
    <cellStyle name="20% - Accent3 4 5 7 2" xfId="19238" xr:uid="{00000000-0005-0000-0000-00004F150000}"/>
    <cellStyle name="20% - Accent3 4 5 7 3" xfId="19239" xr:uid="{00000000-0005-0000-0000-000050150000}"/>
    <cellStyle name="20% - Accent3 4 5 8" xfId="19240" xr:uid="{00000000-0005-0000-0000-000051150000}"/>
    <cellStyle name="20% - Accent3 4 5 8 2" xfId="19241" xr:uid="{00000000-0005-0000-0000-000052150000}"/>
    <cellStyle name="20% - Accent3 4 5 9" xfId="19242" xr:uid="{00000000-0005-0000-0000-000053150000}"/>
    <cellStyle name="20% - Accent3 4 6" xfId="620" xr:uid="{00000000-0005-0000-0000-000054150000}"/>
    <cellStyle name="20% - Accent3 4 6 2" xfId="19243" xr:uid="{00000000-0005-0000-0000-000055150000}"/>
    <cellStyle name="20% - Accent3 4 6 2 2" xfId="19244" xr:uid="{00000000-0005-0000-0000-000056150000}"/>
    <cellStyle name="20% - Accent3 4 6 2 2 2" xfId="19245" xr:uid="{00000000-0005-0000-0000-000057150000}"/>
    <cellStyle name="20% - Accent3 4 6 2 2 3" xfId="19246" xr:uid="{00000000-0005-0000-0000-000058150000}"/>
    <cellStyle name="20% - Accent3 4 6 2 3" xfId="19247" xr:uid="{00000000-0005-0000-0000-000059150000}"/>
    <cellStyle name="20% - Accent3 4 6 2 3 2" xfId="19248" xr:uid="{00000000-0005-0000-0000-00005A150000}"/>
    <cellStyle name="20% - Accent3 4 6 2 3 3" xfId="19249" xr:uid="{00000000-0005-0000-0000-00005B150000}"/>
    <cellStyle name="20% - Accent3 4 6 2 4" xfId="19250" xr:uid="{00000000-0005-0000-0000-00005C150000}"/>
    <cellStyle name="20% - Accent3 4 6 2 4 2" xfId="19251" xr:uid="{00000000-0005-0000-0000-00005D150000}"/>
    <cellStyle name="20% - Accent3 4 6 2 5" xfId="19252" xr:uid="{00000000-0005-0000-0000-00005E150000}"/>
    <cellStyle name="20% - Accent3 4 6 2 6" xfId="19253" xr:uid="{00000000-0005-0000-0000-00005F150000}"/>
    <cellStyle name="20% - Accent3 4 6 3" xfId="19254" xr:uid="{00000000-0005-0000-0000-000060150000}"/>
    <cellStyle name="20% - Accent3 4 6 3 2" xfId="19255" xr:uid="{00000000-0005-0000-0000-000061150000}"/>
    <cellStyle name="20% - Accent3 4 6 3 2 2" xfId="19256" xr:uid="{00000000-0005-0000-0000-000062150000}"/>
    <cellStyle name="20% - Accent3 4 6 3 2 3" xfId="19257" xr:uid="{00000000-0005-0000-0000-000063150000}"/>
    <cellStyle name="20% - Accent3 4 6 3 3" xfId="19258" xr:uid="{00000000-0005-0000-0000-000064150000}"/>
    <cellStyle name="20% - Accent3 4 6 3 3 2" xfId="19259" xr:uid="{00000000-0005-0000-0000-000065150000}"/>
    <cellStyle name="20% - Accent3 4 6 3 3 3" xfId="19260" xr:uid="{00000000-0005-0000-0000-000066150000}"/>
    <cellStyle name="20% - Accent3 4 6 3 4" xfId="19261" xr:uid="{00000000-0005-0000-0000-000067150000}"/>
    <cellStyle name="20% - Accent3 4 6 3 4 2" xfId="19262" xr:uid="{00000000-0005-0000-0000-000068150000}"/>
    <cellStyle name="20% - Accent3 4 6 3 5" xfId="19263" xr:uid="{00000000-0005-0000-0000-000069150000}"/>
    <cellStyle name="20% - Accent3 4 6 3 6" xfId="19264" xr:uid="{00000000-0005-0000-0000-00006A150000}"/>
    <cellStyle name="20% - Accent3 4 6 4" xfId="19265" xr:uid="{00000000-0005-0000-0000-00006B150000}"/>
    <cellStyle name="20% - Accent3 4 6 4 2" xfId="19266" xr:uid="{00000000-0005-0000-0000-00006C150000}"/>
    <cellStyle name="20% - Accent3 4 6 4 2 2" xfId="19267" xr:uid="{00000000-0005-0000-0000-00006D150000}"/>
    <cellStyle name="20% - Accent3 4 6 4 2 3" xfId="19268" xr:uid="{00000000-0005-0000-0000-00006E150000}"/>
    <cellStyle name="20% - Accent3 4 6 4 3" xfId="19269" xr:uid="{00000000-0005-0000-0000-00006F150000}"/>
    <cellStyle name="20% - Accent3 4 6 4 3 2" xfId="19270" xr:uid="{00000000-0005-0000-0000-000070150000}"/>
    <cellStyle name="20% - Accent3 4 6 4 4" xfId="19271" xr:uid="{00000000-0005-0000-0000-000071150000}"/>
    <cellStyle name="20% - Accent3 4 6 4 5" xfId="19272" xr:uid="{00000000-0005-0000-0000-000072150000}"/>
    <cellStyle name="20% - Accent3 4 6 5" xfId="19273" xr:uid="{00000000-0005-0000-0000-000073150000}"/>
    <cellStyle name="20% - Accent3 4 6 5 2" xfId="19274" xr:uid="{00000000-0005-0000-0000-000074150000}"/>
    <cellStyle name="20% - Accent3 4 6 5 3" xfId="19275" xr:uid="{00000000-0005-0000-0000-000075150000}"/>
    <cellStyle name="20% - Accent3 4 6 6" xfId="19276" xr:uid="{00000000-0005-0000-0000-000076150000}"/>
    <cellStyle name="20% - Accent3 4 6 6 2" xfId="19277" xr:uid="{00000000-0005-0000-0000-000077150000}"/>
    <cellStyle name="20% - Accent3 4 6 6 3" xfId="19278" xr:uid="{00000000-0005-0000-0000-000078150000}"/>
    <cellStyle name="20% - Accent3 4 6 7" xfId="19279" xr:uid="{00000000-0005-0000-0000-000079150000}"/>
    <cellStyle name="20% - Accent3 4 6 7 2" xfId="19280" xr:uid="{00000000-0005-0000-0000-00007A150000}"/>
    <cellStyle name="20% - Accent3 4 6 8" xfId="19281" xr:uid="{00000000-0005-0000-0000-00007B150000}"/>
    <cellStyle name="20% - Accent3 4 6 9" xfId="19282" xr:uid="{00000000-0005-0000-0000-00007C150000}"/>
    <cellStyle name="20% - Accent3 4 7" xfId="13541" xr:uid="{00000000-0005-0000-0000-00007D150000}"/>
    <cellStyle name="20% - Accent3 4 7 2" xfId="19283" xr:uid="{00000000-0005-0000-0000-00007E150000}"/>
    <cellStyle name="20% - Accent3 4 7 2 2" xfId="19284" xr:uid="{00000000-0005-0000-0000-00007F150000}"/>
    <cellStyle name="20% - Accent3 4 7 2 2 2" xfId="19285" xr:uid="{00000000-0005-0000-0000-000080150000}"/>
    <cellStyle name="20% - Accent3 4 7 2 2 3" xfId="19286" xr:uid="{00000000-0005-0000-0000-000081150000}"/>
    <cellStyle name="20% - Accent3 4 7 2 3" xfId="19287" xr:uid="{00000000-0005-0000-0000-000082150000}"/>
    <cellStyle name="20% - Accent3 4 7 2 3 2" xfId="19288" xr:uid="{00000000-0005-0000-0000-000083150000}"/>
    <cellStyle name="20% - Accent3 4 7 2 3 3" xfId="19289" xr:uid="{00000000-0005-0000-0000-000084150000}"/>
    <cellStyle name="20% - Accent3 4 7 2 4" xfId="19290" xr:uid="{00000000-0005-0000-0000-000085150000}"/>
    <cellStyle name="20% - Accent3 4 7 2 4 2" xfId="19291" xr:uid="{00000000-0005-0000-0000-000086150000}"/>
    <cellStyle name="20% - Accent3 4 7 2 5" xfId="19292" xr:uid="{00000000-0005-0000-0000-000087150000}"/>
    <cellStyle name="20% - Accent3 4 7 2 6" xfId="19293" xr:uid="{00000000-0005-0000-0000-000088150000}"/>
    <cellStyle name="20% - Accent3 4 7 3" xfId="19294" xr:uid="{00000000-0005-0000-0000-000089150000}"/>
    <cellStyle name="20% - Accent3 4 7 3 2" xfId="19295" xr:uid="{00000000-0005-0000-0000-00008A150000}"/>
    <cellStyle name="20% - Accent3 4 7 3 2 2" xfId="19296" xr:uid="{00000000-0005-0000-0000-00008B150000}"/>
    <cellStyle name="20% - Accent3 4 7 3 2 3" xfId="19297" xr:uid="{00000000-0005-0000-0000-00008C150000}"/>
    <cellStyle name="20% - Accent3 4 7 3 3" xfId="19298" xr:uid="{00000000-0005-0000-0000-00008D150000}"/>
    <cellStyle name="20% - Accent3 4 7 3 3 2" xfId="19299" xr:uid="{00000000-0005-0000-0000-00008E150000}"/>
    <cellStyle name="20% - Accent3 4 7 3 3 3" xfId="19300" xr:uid="{00000000-0005-0000-0000-00008F150000}"/>
    <cellStyle name="20% - Accent3 4 7 3 4" xfId="19301" xr:uid="{00000000-0005-0000-0000-000090150000}"/>
    <cellStyle name="20% - Accent3 4 7 3 4 2" xfId="19302" xr:uid="{00000000-0005-0000-0000-000091150000}"/>
    <cellStyle name="20% - Accent3 4 7 3 5" xfId="19303" xr:uid="{00000000-0005-0000-0000-000092150000}"/>
    <cellStyle name="20% - Accent3 4 7 3 6" xfId="19304" xr:uid="{00000000-0005-0000-0000-000093150000}"/>
    <cellStyle name="20% - Accent3 4 7 4" xfId="19305" xr:uid="{00000000-0005-0000-0000-000094150000}"/>
    <cellStyle name="20% - Accent3 4 7 4 2" xfId="19306" xr:uid="{00000000-0005-0000-0000-000095150000}"/>
    <cellStyle name="20% - Accent3 4 7 4 2 2" xfId="19307" xr:uid="{00000000-0005-0000-0000-000096150000}"/>
    <cellStyle name="20% - Accent3 4 7 4 2 3" xfId="19308" xr:uid="{00000000-0005-0000-0000-000097150000}"/>
    <cellStyle name="20% - Accent3 4 7 4 3" xfId="19309" xr:uid="{00000000-0005-0000-0000-000098150000}"/>
    <cellStyle name="20% - Accent3 4 7 4 3 2" xfId="19310" xr:uid="{00000000-0005-0000-0000-000099150000}"/>
    <cellStyle name="20% - Accent3 4 7 4 4" xfId="19311" xr:uid="{00000000-0005-0000-0000-00009A150000}"/>
    <cellStyle name="20% - Accent3 4 7 4 5" xfId="19312" xr:uid="{00000000-0005-0000-0000-00009B150000}"/>
    <cellStyle name="20% - Accent3 4 7 5" xfId="19313" xr:uid="{00000000-0005-0000-0000-00009C150000}"/>
    <cellStyle name="20% - Accent3 4 7 5 2" xfId="19314" xr:uid="{00000000-0005-0000-0000-00009D150000}"/>
    <cellStyle name="20% - Accent3 4 7 5 3" xfId="19315" xr:uid="{00000000-0005-0000-0000-00009E150000}"/>
    <cellStyle name="20% - Accent3 4 7 6" xfId="19316" xr:uid="{00000000-0005-0000-0000-00009F150000}"/>
    <cellStyle name="20% - Accent3 4 7 6 2" xfId="19317" xr:uid="{00000000-0005-0000-0000-0000A0150000}"/>
    <cellStyle name="20% - Accent3 4 7 6 3" xfId="19318" xr:uid="{00000000-0005-0000-0000-0000A1150000}"/>
    <cellStyle name="20% - Accent3 4 7 7" xfId="19319" xr:uid="{00000000-0005-0000-0000-0000A2150000}"/>
    <cellStyle name="20% - Accent3 4 7 7 2" xfId="19320" xr:uid="{00000000-0005-0000-0000-0000A3150000}"/>
    <cellStyle name="20% - Accent3 4 7 8" xfId="19321" xr:uid="{00000000-0005-0000-0000-0000A4150000}"/>
    <cellStyle name="20% - Accent3 4 7 9" xfId="19322" xr:uid="{00000000-0005-0000-0000-0000A5150000}"/>
    <cellStyle name="20% - Accent3 4 8" xfId="19323" xr:uid="{00000000-0005-0000-0000-0000A6150000}"/>
    <cellStyle name="20% - Accent3 4 8 2" xfId="19324" xr:uid="{00000000-0005-0000-0000-0000A7150000}"/>
    <cellStyle name="20% - Accent3 4 8 2 2" xfId="19325" xr:uid="{00000000-0005-0000-0000-0000A8150000}"/>
    <cellStyle name="20% - Accent3 4 8 2 3" xfId="19326" xr:uid="{00000000-0005-0000-0000-0000A9150000}"/>
    <cellStyle name="20% - Accent3 4 8 3" xfId="19327" xr:uid="{00000000-0005-0000-0000-0000AA150000}"/>
    <cellStyle name="20% - Accent3 4 8 3 2" xfId="19328" xr:uid="{00000000-0005-0000-0000-0000AB150000}"/>
    <cellStyle name="20% - Accent3 4 8 3 3" xfId="19329" xr:uid="{00000000-0005-0000-0000-0000AC150000}"/>
    <cellStyle name="20% - Accent3 4 8 4" xfId="19330" xr:uid="{00000000-0005-0000-0000-0000AD150000}"/>
    <cellStyle name="20% - Accent3 4 8 4 2" xfId="19331" xr:uid="{00000000-0005-0000-0000-0000AE150000}"/>
    <cellStyle name="20% - Accent3 4 8 5" xfId="19332" xr:uid="{00000000-0005-0000-0000-0000AF150000}"/>
    <cellStyle name="20% - Accent3 4 8 6" xfId="19333" xr:uid="{00000000-0005-0000-0000-0000B0150000}"/>
    <cellStyle name="20% - Accent3 4 9" xfId="19334" xr:uid="{00000000-0005-0000-0000-0000B1150000}"/>
    <cellStyle name="20% - Accent3 4 9 2" xfId="19335" xr:uid="{00000000-0005-0000-0000-0000B2150000}"/>
    <cellStyle name="20% - Accent3 4 9 2 2" xfId="19336" xr:uid="{00000000-0005-0000-0000-0000B3150000}"/>
    <cellStyle name="20% - Accent3 4 9 2 3" xfId="19337" xr:uid="{00000000-0005-0000-0000-0000B4150000}"/>
    <cellStyle name="20% - Accent3 4 9 3" xfId="19338" xr:uid="{00000000-0005-0000-0000-0000B5150000}"/>
    <cellStyle name="20% - Accent3 4 9 3 2" xfId="19339" xr:uid="{00000000-0005-0000-0000-0000B6150000}"/>
    <cellStyle name="20% - Accent3 4 9 3 3" xfId="19340" xr:uid="{00000000-0005-0000-0000-0000B7150000}"/>
    <cellStyle name="20% - Accent3 4 9 4" xfId="19341" xr:uid="{00000000-0005-0000-0000-0000B8150000}"/>
    <cellStyle name="20% - Accent3 4 9 4 2" xfId="19342" xr:uid="{00000000-0005-0000-0000-0000B9150000}"/>
    <cellStyle name="20% - Accent3 4 9 5" xfId="19343" xr:uid="{00000000-0005-0000-0000-0000BA150000}"/>
    <cellStyle name="20% - Accent3 4 9 6" xfId="19344" xr:uid="{00000000-0005-0000-0000-0000BB150000}"/>
    <cellStyle name="20% - Accent3 5" xfId="621" xr:uid="{00000000-0005-0000-0000-0000BC150000}"/>
    <cellStyle name="20% - Accent3 5 2" xfId="622" xr:uid="{00000000-0005-0000-0000-0000BD150000}"/>
    <cellStyle name="20% - Accent3 5 2 2" xfId="623" xr:uid="{00000000-0005-0000-0000-0000BE150000}"/>
    <cellStyle name="20% - Accent3 5 2 2 2" xfId="624" xr:uid="{00000000-0005-0000-0000-0000BF150000}"/>
    <cellStyle name="20% - Accent3 5 2 2 2 2" xfId="625" xr:uid="{00000000-0005-0000-0000-0000C0150000}"/>
    <cellStyle name="20% - Accent3 5 2 2 3" xfId="626" xr:uid="{00000000-0005-0000-0000-0000C1150000}"/>
    <cellStyle name="20% - Accent3 5 2 3" xfId="627" xr:uid="{00000000-0005-0000-0000-0000C2150000}"/>
    <cellStyle name="20% - Accent3 5 2 3 2" xfId="628" xr:uid="{00000000-0005-0000-0000-0000C3150000}"/>
    <cellStyle name="20% - Accent3 5 2 4" xfId="629" xr:uid="{00000000-0005-0000-0000-0000C4150000}"/>
    <cellStyle name="20% - Accent3 5 2 5" xfId="8720" xr:uid="{00000000-0005-0000-0000-0000C5150000}"/>
    <cellStyle name="20% - Accent3 5 3" xfId="630" xr:uid="{00000000-0005-0000-0000-0000C6150000}"/>
    <cellStyle name="20% - Accent3 5 3 2" xfId="631" xr:uid="{00000000-0005-0000-0000-0000C7150000}"/>
    <cellStyle name="20% - Accent3 5 3 2 2" xfId="632" xr:uid="{00000000-0005-0000-0000-0000C8150000}"/>
    <cellStyle name="20% - Accent3 5 3 3" xfId="633" xr:uid="{00000000-0005-0000-0000-0000C9150000}"/>
    <cellStyle name="20% - Accent3 5 4" xfId="634" xr:uid="{00000000-0005-0000-0000-0000CA150000}"/>
    <cellStyle name="20% - Accent3 5 4 2" xfId="635" xr:uid="{00000000-0005-0000-0000-0000CB150000}"/>
    <cellStyle name="20% - Accent3 5 5" xfId="636" xr:uid="{00000000-0005-0000-0000-0000CC150000}"/>
    <cellStyle name="20% - Accent3 5 6" xfId="13542" xr:uid="{00000000-0005-0000-0000-0000CD150000}"/>
    <cellStyle name="20% - Accent3 6" xfId="637" xr:uid="{00000000-0005-0000-0000-0000CE150000}"/>
    <cellStyle name="20% - Accent3 6 2" xfId="638" xr:uid="{00000000-0005-0000-0000-0000CF150000}"/>
    <cellStyle name="20% - Accent3 6 2 2" xfId="639" xr:uid="{00000000-0005-0000-0000-0000D0150000}"/>
    <cellStyle name="20% - Accent3 6 2 2 2" xfId="640" xr:uid="{00000000-0005-0000-0000-0000D1150000}"/>
    <cellStyle name="20% - Accent3 6 2 3" xfId="641" xr:uid="{00000000-0005-0000-0000-0000D2150000}"/>
    <cellStyle name="20% - Accent3 6 2 4" xfId="8721" xr:uid="{00000000-0005-0000-0000-0000D3150000}"/>
    <cellStyle name="20% - Accent3 6 2 5" xfId="8722" xr:uid="{00000000-0005-0000-0000-0000D4150000}"/>
    <cellStyle name="20% - Accent3 6 3" xfId="642" xr:uid="{00000000-0005-0000-0000-0000D5150000}"/>
    <cellStyle name="20% - Accent3 6 3 2" xfId="643" xr:uid="{00000000-0005-0000-0000-0000D6150000}"/>
    <cellStyle name="20% - Accent3 6 4" xfId="644" xr:uid="{00000000-0005-0000-0000-0000D7150000}"/>
    <cellStyle name="20% - Accent3 6 5" xfId="13543" xr:uid="{00000000-0005-0000-0000-0000D8150000}"/>
    <cellStyle name="20% - Accent3 7" xfId="645" xr:uid="{00000000-0005-0000-0000-0000D9150000}"/>
    <cellStyle name="20% - Accent3 7 2" xfId="646" xr:uid="{00000000-0005-0000-0000-0000DA150000}"/>
    <cellStyle name="20% - Accent3 7 2 2" xfId="647" xr:uid="{00000000-0005-0000-0000-0000DB150000}"/>
    <cellStyle name="20% - Accent3 7 2 2 2" xfId="648" xr:uid="{00000000-0005-0000-0000-0000DC150000}"/>
    <cellStyle name="20% - Accent3 7 2 3" xfId="649" xr:uid="{00000000-0005-0000-0000-0000DD150000}"/>
    <cellStyle name="20% - Accent3 7 3" xfId="650" xr:uid="{00000000-0005-0000-0000-0000DE150000}"/>
    <cellStyle name="20% - Accent3 7 3 2" xfId="651" xr:uid="{00000000-0005-0000-0000-0000DF150000}"/>
    <cellStyle name="20% - Accent3 7 4" xfId="652" xr:uid="{00000000-0005-0000-0000-0000E0150000}"/>
    <cellStyle name="20% - Accent3 7 5" xfId="13544" xr:uid="{00000000-0005-0000-0000-0000E1150000}"/>
    <cellStyle name="20% - Accent3 8" xfId="653" xr:uid="{00000000-0005-0000-0000-0000E2150000}"/>
    <cellStyle name="20% - Accent3 8 2" xfId="654" xr:uid="{00000000-0005-0000-0000-0000E3150000}"/>
    <cellStyle name="20% - Accent3 8 2 2" xfId="655" xr:uid="{00000000-0005-0000-0000-0000E4150000}"/>
    <cellStyle name="20% - Accent3 8 2 2 2" xfId="656" xr:uid="{00000000-0005-0000-0000-0000E5150000}"/>
    <cellStyle name="20% - Accent3 8 2 3" xfId="657" xr:uid="{00000000-0005-0000-0000-0000E6150000}"/>
    <cellStyle name="20% - Accent3 8 3" xfId="658" xr:uid="{00000000-0005-0000-0000-0000E7150000}"/>
    <cellStyle name="20% - Accent3 8 3 2" xfId="659" xr:uid="{00000000-0005-0000-0000-0000E8150000}"/>
    <cellStyle name="20% - Accent3 8 4" xfId="660" xr:uid="{00000000-0005-0000-0000-0000E9150000}"/>
    <cellStyle name="20% - Accent3 8 5" xfId="13545" xr:uid="{00000000-0005-0000-0000-0000EA150000}"/>
    <cellStyle name="20% - Accent3 9" xfId="661" xr:uid="{00000000-0005-0000-0000-0000EB150000}"/>
    <cellStyle name="20% - Accent3 9 2" xfId="662" xr:uid="{00000000-0005-0000-0000-0000EC150000}"/>
    <cellStyle name="20% - Accent3 9 2 2" xfId="663" xr:uid="{00000000-0005-0000-0000-0000ED150000}"/>
    <cellStyle name="20% - Accent3 9 3" xfId="664" xr:uid="{00000000-0005-0000-0000-0000EE150000}"/>
    <cellStyle name="20% - Accent3 9 4" xfId="13546" xr:uid="{00000000-0005-0000-0000-0000EF150000}"/>
    <cellStyle name="20% - Accent4 10" xfId="665" xr:uid="{00000000-0005-0000-0000-0000F0150000}"/>
    <cellStyle name="20% - Accent4 10 2" xfId="666" xr:uid="{00000000-0005-0000-0000-0000F1150000}"/>
    <cellStyle name="20% - Accent4 10 2 2" xfId="667" xr:uid="{00000000-0005-0000-0000-0000F2150000}"/>
    <cellStyle name="20% - Accent4 10 3" xfId="668" xr:uid="{00000000-0005-0000-0000-0000F3150000}"/>
    <cellStyle name="20% - Accent4 10 4" xfId="13547" xr:uid="{00000000-0005-0000-0000-0000F4150000}"/>
    <cellStyle name="20% - Accent4 11" xfId="669" xr:uid="{00000000-0005-0000-0000-0000F5150000}"/>
    <cellStyle name="20% - Accent4 11 2" xfId="670" xr:uid="{00000000-0005-0000-0000-0000F6150000}"/>
    <cellStyle name="20% - Accent4 11 2 2" xfId="671" xr:uid="{00000000-0005-0000-0000-0000F7150000}"/>
    <cellStyle name="20% - Accent4 11 3" xfId="672" xr:uid="{00000000-0005-0000-0000-0000F8150000}"/>
    <cellStyle name="20% - Accent4 11 4" xfId="13548" xr:uid="{00000000-0005-0000-0000-0000F9150000}"/>
    <cellStyle name="20% - Accent4 12" xfId="673" xr:uid="{00000000-0005-0000-0000-0000FA150000}"/>
    <cellStyle name="20% - Accent4 12 2" xfId="674" xr:uid="{00000000-0005-0000-0000-0000FB150000}"/>
    <cellStyle name="20% - Accent4 12 2 2" xfId="675" xr:uid="{00000000-0005-0000-0000-0000FC150000}"/>
    <cellStyle name="20% - Accent4 12 3" xfId="676" xr:uid="{00000000-0005-0000-0000-0000FD150000}"/>
    <cellStyle name="20% - Accent4 12 4" xfId="13549" xr:uid="{00000000-0005-0000-0000-0000FE150000}"/>
    <cellStyle name="20% - Accent4 13" xfId="677" xr:uid="{00000000-0005-0000-0000-0000FF150000}"/>
    <cellStyle name="20% - Accent4 13 2" xfId="678" xr:uid="{00000000-0005-0000-0000-000000160000}"/>
    <cellStyle name="20% - Accent4 13 3" xfId="13550" xr:uid="{00000000-0005-0000-0000-000001160000}"/>
    <cellStyle name="20% - Accent4 14" xfId="679" xr:uid="{00000000-0005-0000-0000-000002160000}"/>
    <cellStyle name="20% - Accent4 14 2" xfId="13551" xr:uid="{00000000-0005-0000-0000-000003160000}"/>
    <cellStyle name="20% - Accent4 15" xfId="8723" xr:uid="{00000000-0005-0000-0000-000004160000}"/>
    <cellStyle name="20% - Accent4 16" xfId="8724" xr:uid="{00000000-0005-0000-0000-000005160000}"/>
    <cellStyle name="20% - Accent4 17" xfId="8725" xr:uid="{00000000-0005-0000-0000-000006160000}"/>
    <cellStyle name="20% - Accent4 17 2" xfId="14172" xr:uid="{00000000-0005-0000-0000-000007160000}"/>
    <cellStyle name="20% - Accent4 18" xfId="8726" xr:uid="{00000000-0005-0000-0000-000008160000}"/>
    <cellStyle name="20% - Accent4 19" xfId="8727" xr:uid="{00000000-0005-0000-0000-000009160000}"/>
    <cellStyle name="20% - Accent4 2" xfId="680" xr:uid="{00000000-0005-0000-0000-00000A160000}"/>
    <cellStyle name="20% - Accent4 2 10" xfId="8728" xr:uid="{00000000-0005-0000-0000-00000B160000}"/>
    <cellStyle name="20% - Accent4 2 11" xfId="8729" xr:uid="{00000000-0005-0000-0000-00000C160000}"/>
    <cellStyle name="20% - Accent4 2 12" xfId="8730" xr:uid="{00000000-0005-0000-0000-00000D160000}"/>
    <cellStyle name="20% - Accent4 2 13" xfId="8731" xr:uid="{00000000-0005-0000-0000-00000E160000}"/>
    <cellStyle name="20% - Accent4 2 2" xfId="681" xr:uid="{00000000-0005-0000-0000-00000F160000}"/>
    <cellStyle name="20% - Accent4 2 2 10" xfId="8732" xr:uid="{00000000-0005-0000-0000-000010160000}"/>
    <cellStyle name="20% - Accent4 2 2 2" xfId="682" xr:uid="{00000000-0005-0000-0000-000011160000}"/>
    <cellStyle name="20% - Accent4 2 2 2 2" xfId="683" xr:uid="{00000000-0005-0000-0000-000012160000}"/>
    <cellStyle name="20% - Accent4 2 2 2 2 2" xfId="684" xr:uid="{00000000-0005-0000-0000-000013160000}"/>
    <cellStyle name="20% - Accent4 2 2 2 2 2 2" xfId="685" xr:uid="{00000000-0005-0000-0000-000014160000}"/>
    <cellStyle name="20% - Accent4 2 2 2 2 2 2 2" xfId="686" xr:uid="{00000000-0005-0000-0000-000015160000}"/>
    <cellStyle name="20% - Accent4 2 2 2 2 2 3" xfId="687" xr:uid="{00000000-0005-0000-0000-000016160000}"/>
    <cellStyle name="20% - Accent4 2 2 2 2 2 4" xfId="19345" xr:uid="{00000000-0005-0000-0000-000017160000}"/>
    <cellStyle name="20% - Accent4 2 2 2 2 3" xfId="688" xr:uid="{00000000-0005-0000-0000-000018160000}"/>
    <cellStyle name="20% - Accent4 2 2 2 2 3 2" xfId="689" xr:uid="{00000000-0005-0000-0000-000019160000}"/>
    <cellStyle name="20% - Accent4 2 2 2 2 4" xfId="690" xr:uid="{00000000-0005-0000-0000-00001A160000}"/>
    <cellStyle name="20% - Accent4 2 2 2 2 5" xfId="691" xr:uid="{00000000-0005-0000-0000-00001B160000}"/>
    <cellStyle name="20% - Accent4 2 2 2 2 6" xfId="14173" xr:uid="{00000000-0005-0000-0000-00001C160000}"/>
    <cellStyle name="20% - Accent4 2 2 2 3" xfId="692" xr:uid="{00000000-0005-0000-0000-00001D160000}"/>
    <cellStyle name="20% - Accent4 2 2 2 3 2" xfId="693" xr:uid="{00000000-0005-0000-0000-00001E160000}"/>
    <cellStyle name="20% - Accent4 2 2 2 3 2 2" xfId="694" xr:uid="{00000000-0005-0000-0000-00001F160000}"/>
    <cellStyle name="20% - Accent4 2 2 2 3 3" xfId="695" xr:uid="{00000000-0005-0000-0000-000020160000}"/>
    <cellStyle name="20% - Accent4 2 2 2 3 4" xfId="19346" xr:uid="{00000000-0005-0000-0000-000021160000}"/>
    <cellStyle name="20% - Accent4 2 2 2 4" xfId="696" xr:uid="{00000000-0005-0000-0000-000022160000}"/>
    <cellStyle name="20% - Accent4 2 2 2 4 2" xfId="697" xr:uid="{00000000-0005-0000-0000-000023160000}"/>
    <cellStyle name="20% - Accent4 2 2 2 5" xfId="698" xr:uid="{00000000-0005-0000-0000-000024160000}"/>
    <cellStyle name="20% - Accent4 2 2 2 6" xfId="699" xr:uid="{00000000-0005-0000-0000-000025160000}"/>
    <cellStyle name="20% - Accent4 2 2 2 7" xfId="13867" xr:uid="{00000000-0005-0000-0000-000026160000}"/>
    <cellStyle name="20% - Accent4 2 2 3" xfId="700" xr:uid="{00000000-0005-0000-0000-000027160000}"/>
    <cellStyle name="20% - Accent4 2 2 3 2" xfId="701" xr:uid="{00000000-0005-0000-0000-000028160000}"/>
    <cellStyle name="20% - Accent4 2 2 3 2 2" xfId="702" xr:uid="{00000000-0005-0000-0000-000029160000}"/>
    <cellStyle name="20% - Accent4 2 2 3 2 2 2" xfId="703" xr:uid="{00000000-0005-0000-0000-00002A160000}"/>
    <cellStyle name="20% - Accent4 2 2 3 2 3" xfId="704" xr:uid="{00000000-0005-0000-0000-00002B160000}"/>
    <cellStyle name="20% - Accent4 2 2 3 2 4" xfId="19347" xr:uid="{00000000-0005-0000-0000-00002C160000}"/>
    <cellStyle name="20% - Accent4 2 2 3 3" xfId="705" xr:uid="{00000000-0005-0000-0000-00002D160000}"/>
    <cellStyle name="20% - Accent4 2 2 3 3 2" xfId="706" xr:uid="{00000000-0005-0000-0000-00002E160000}"/>
    <cellStyle name="20% - Accent4 2 2 3 4" xfId="707" xr:uid="{00000000-0005-0000-0000-00002F160000}"/>
    <cellStyle name="20% - Accent4 2 2 3 5" xfId="708" xr:uid="{00000000-0005-0000-0000-000030160000}"/>
    <cellStyle name="20% - Accent4 2 2 3 6" xfId="13868" xr:uid="{00000000-0005-0000-0000-000031160000}"/>
    <cellStyle name="20% - Accent4 2 2 4" xfId="709" xr:uid="{00000000-0005-0000-0000-000032160000}"/>
    <cellStyle name="20% - Accent4 2 2 4 2" xfId="710" xr:uid="{00000000-0005-0000-0000-000033160000}"/>
    <cellStyle name="20% - Accent4 2 2 4 2 2" xfId="711" xr:uid="{00000000-0005-0000-0000-000034160000}"/>
    <cellStyle name="20% - Accent4 2 2 4 3" xfId="712" xr:uid="{00000000-0005-0000-0000-000035160000}"/>
    <cellStyle name="20% - Accent4 2 2 4 4" xfId="8733" xr:uid="{00000000-0005-0000-0000-000036160000}"/>
    <cellStyle name="20% - Accent4 2 2 5" xfId="713" xr:uid="{00000000-0005-0000-0000-000037160000}"/>
    <cellStyle name="20% - Accent4 2 2 5 2" xfId="714" xr:uid="{00000000-0005-0000-0000-000038160000}"/>
    <cellStyle name="20% - Accent4 2 2 5 3" xfId="8734" xr:uid="{00000000-0005-0000-0000-000039160000}"/>
    <cellStyle name="20% - Accent4 2 2 6" xfId="715" xr:uid="{00000000-0005-0000-0000-00003A160000}"/>
    <cellStyle name="20% - Accent4 2 2 6 2" xfId="8735" xr:uid="{00000000-0005-0000-0000-00003B160000}"/>
    <cellStyle name="20% - Accent4 2 2 7" xfId="716" xr:uid="{00000000-0005-0000-0000-00003C160000}"/>
    <cellStyle name="20% - Accent4 2 2 8" xfId="8736" xr:uid="{00000000-0005-0000-0000-00003D160000}"/>
    <cellStyle name="20% - Accent4 2 2 9" xfId="8737" xr:uid="{00000000-0005-0000-0000-00003E160000}"/>
    <cellStyle name="20% - Accent4 2 3" xfId="717" xr:uid="{00000000-0005-0000-0000-00003F160000}"/>
    <cellStyle name="20% - Accent4 2 3 2" xfId="718" xr:uid="{00000000-0005-0000-0000-000040160000}"/>
    <cellStyle name="20% - Accent4 2 3 2 2" xfId="719" xr:uid="{00000000-0005-0000-0000-000041160000}"/>
    <cellStyle name="20% - Accent4 2 3 2 2 2" xfId="720" xr:uid="{00000000-0005-0000-0000-000042160000}"/>
    <cellStyle name="20% - Accent4 2 3 2 2 2 2" xfId="721" xr:uid="{00000000-0005-0000-0000-000043160000}"/>
    <cellStyle name="20% - Accent4 2 3 2 2 2 3" xfId="19348" xr:uid="{00000000-0005-0000-0000-000044160000}"/>
    <cellStyle name="20% - Accent4 2 3 2 2 3" xfId="722" xr:uid="{00000000-0005-0000-0000-000045160000}"/>
    <cellStyle name="20% - Accent4 2 3 2 2 4" xfId="723" xr:uid="{00000000-0005-0000-0000-000046160000}"/>
    <cellStyle name="20% - Accent4 2 3 2 2 5" xfId="19349" xr:uid="{00000000-0005-0000-0000-000047160000}"/>
    <cellStyle name="20% - Accent4 2 3 2 3" xfId="724" xr:uid="{00000000-0005-0000-0000-000048160000}"/>
    <cellStyle name="20% - Accent4 2 3 2 3 2" xfId="725" xr:uid="{00000000-0005-0000-0000-000049160000}"/>
    <cellStyle name="20% - Accent4 2 3 2 3 3" xfId="19350" xr:uid="{00000000-0005-0000-0000-00004A160000}"/>
    <cellStyle name="20% - Accent4 2 3 2 4" xfId="726" xr:uid="{00000000-0005-0000-0000-00004B160000}"/>
    <cellStyle name="20% - Accent4 2 3 2 5" xfId="727" xr:uid="{00000000-0005-0000-0000-00004C160000}"/>
    <cellStyle name="20% - Accent4 2 3 2 6" xfId="19351" xr:uid="{00000000-0005-0000-0000-00004D160000}"/>
    <cellStyle name="20% - Accent4 2 3 3" xfId="728" xr:uid="{00000000-0005-0000-0000-00004E160000}"/>
    <cellStyle name="20% - Accent4 2 3 3 2" xfId="729" xr:uid="{00000000-0005-0000-0000-00004F160000}"/>
    <cellStyle name="20% - Accent4 2 3 3 2 2" xfId="730" xr:uid="{00000000-0005-0000-0000-000050160000}"/>
    <cellStyle name="20% - Accent4 2 3 3 2 3" xfId="19352" xr:uid="{00000000-0005-0000-0000-000051160000}"/>
    <cellStyle name="20% - Accent4 2 3 3 3" xfId="731" xr:uid="{00000000-0005-0000-0000-000052160000}"/>
    <cellStyle name="20% - Accent4 2 3 3 4" xfId="732" xr:uid="{00000000-0005-0000-0000-000053160000}"/>
    <cellStyle name="20% - Accent4 2 3 3 5" xfId="19353" xr:uid="{00000000-0005-0000-0000-000054160000}"/>
    <cellStyle name="20% - Accent4 2 3 4" xfId="733" xr:uid="{00000000-0005-0000-0000-000055160000}"/>
    <cellStyle name="20% - Accent4 2 3 4 2" xfId="734" xr:uid="{00000000-0005-0000-0000-000056160000}"/>
    <cellStyle name="20% - Accent4 2 3 4 3" xfId="19354" xr:uid="{00000000-0005-0000-0000-000057160000}"/>
    <cellStyle name="20% - Accent4 2 3 5" xfId="735" xr:uid="{00000000-0005-0000-0000-000058160000}"/>
    <cellStyle name="20% - Accent4 2 3 6" xfId="736" xr:uid="{00000000-0005-0000-0000-000059160000}"/>
    <cellStyle name="20% - Accent4 2 3 7" xfId="13869" xr:uid="{00000000-0005-0000-0000-00005A160000}"/>
    <cellStyle name="20% - Accent4 2 4" xfId="737" xr:uid="{00000000-0005-0000-0000-00005B160000}"/>
    <cellStyle name="20% - Accent4 2 4 2" xfId="738" xr:uid="{00000000-0005-0000-0000-00005C160000}"/>
    <cellStyle name="20% - Accent4 2 4 2 2" xfId="739" xr:uid="{00000000-0005-0000-0000-00005D160000}"/>
    <cellStyle name="20% - Accent4 2 4 2 2 2" xfId="740" xr:uid="{00000000-0005-0000-0000-00005E160000}"/>
    <cellStyle name="20% - Accent4 2 4 2 2 2 2" xfId="8738" xr:uid="{00000000-0005-0000-0000-00005F160000}"/>
    <cellStyle name="20% - Accent4 2 4 2 2 3" xfId="741" xr:uid="{00000000-0005-0000-0000-000060160000}"/>
    <cellStyle name="20% - Accent4 2 4 2 2 4" xfId="8739" xr:uid="{00000000-0005-0000-0000-000061160000}"/>
    <cellStyle name="20% - Accent4 2 4 2 3" xfId="742" xr:uid="{00000000-0005-0000-0000-000062160000}"/>
    <cellStyle name="20% - Accent4 2 4 2 3 2" xfId="8740" xr:uid="{00000000-0005-0000-0000-000063160000}"/>
    <cellStyle name="20% - Accent4 2 4 2 4" xfId="743" xr:uid="{00000000-0005-0000-0000-000064160000}"/>
    <cellStyle name="20% - Accent4 2 4 2 5" xfId="8741" xr:uid="{00000000-0005-0000-0000-000065160000}"/>
    <cellStyle name="20% - Accent4 2 4 3" xfId="744" xr:uid="{00000000-0005-0000-0000-000066160000}"/>
    <cellStyle name="20% - Accent4 2 4 3 2" xfId="745" xr:uid="{00000000-0005-0000-0000-000067160000}"/>
    <cellStyle name="20% - Accent4 2 4 3 2 2" xfId="8742" xr:uid="{00000000-0005-0000-0000-000068160000}"/>
    <cellStyle name="20% - Accent4 2 4 3 3" xfId="746" xr:uid="{00000000-0005-0000-0000-000069160000}"/>
    <cellStyle name="20% - Accent4 2 4 3 4" xfId="8743" xr:uid="{00000000-0005-0000-0000-00006A160000}"/>
    <cellStyle name="20% - Accent4 2 4 4" xfId="747" xr:uid="{00000000-0005-0000-0000-00006B160000}"/>
    <cellStyle name="20% - Accent4 2 4 4 2" xfId="8744" xr:uid="{00000000-0005-0000-0000-00006C160000}"/>
    <cellStyle name="20% - Accent4 2 4 5" xfId="748" xr:uid="{00000000-0005-0000-0000-00006D160000}"/>
    <cellStyle name="20% - Accent4 2 4 6" xfId="8745" xr:uid="{00000000-0005-0000-0000-00006E160000}"/>
    <cellStyle name="20% - Accent4 2 4 7" xfId="13870" xr:uid="{00000000-0005-0000-0000-00006F160000}"/>
    <cellStyle name="20% - Accent4 2 5" xfId="749" xr:uid="{00000000-0005-0000-0000-000070160000}"/>
    <cellStyle name="20% - Accent4 2 5 2" xfId="750" xr:uid="{00000000-0005-0000-0000-000071160000}"/>
    <cellStyle name="20% - Accent4 2 5 2 2" xfId="751" xr:uid="{00000000-0005-0000-0000-000072160000}"/>
    <cellStyle name="20% - Accent4 2 5 2 2 2" xfId="8746" xr:uid="{00000000-0005-0000-0000-000073160000}"/>
    <cellStyle name="20% - Accent4 2 5 2 3" xfId="752" xr:uid="{00000000-0005-0000-0000-000074160000}"/>
    <cellStyle name="20% - Accent4 2 5 2 4" xfId="8747" xr:uid="{00000000-0005-0000-0000-000075160000}"/>
    <cellStyle name="20% - Accent4 2 5 3" xfId="753" xr:uid="{00000000-0005-0000-0000-000076160000}"/>
    <cellStyle name="20% - Accent4 2 5 3 2" xfId="8748" xr:uid="{00000000-0005-0000-0000-000077160000}"/>
    <cellStyle name="20% - Accent4 2 5 4" xfId="754" xr:uid="{00000000-0005-0000-0000-000078160000}"/>
    <cellStyle name="20% - Accent4 2 5 5" xfId="8749" xr:uid="{00000000-0005-0000-0000-000079160000}"/>
    <cellStyle name="20% - Accent4 2 5 6" xfId="13871" xr:uid="{00000000-0005-0000-0000-00007A160000}"/>
    <cellStyle name="20% - Accent4 2 6" xfId="755" xr:uid="{00000000-0005-0000-0000-00007B160000}"/>
    <cellStyle name="20% - Accent4 2 6 2" xfId="756" xr:uid="{00000000-0005-0000-0000-00007C160000}"/>
    <cellStyle name="20% - Accent4 2 6 2 2" xfId="8750" xr:uid="{00000000-0005-0000-0000-00007D160000}"/>
    <cellStyle name="20% - Accent4 2 6 3" xfId="757" xr:uid="{00000000-0005-0000-0000-00007E160000}"/>
    <cellStyle name="20% - Accent4 2 6 4" xfId="8751" xr:uid="{00000000-0005-0000-0000-00007F160000}"/>
    <cellStyle name="20% - Accent4 2 6 5" xfId="13872" xr:uid="{00000000-0005-0000-0000-000080160000}"/>
    <cellStyle name="20% - Accent4 2 7" xfId="758" xr:uid="{00000000-0005-0000-0000-000081160000}"/>
    <cellStyle name="20% - Accent4 2 7 2" xfId="8752" xr:uid="{00000000-0005-0000-0000-000082160000}"/>
    <cellStyle name="20% - Accent4 2 7 3" xfId="8753" xr:uid="{00000000-0005-0000-0000-000083160000}"/>
    <cellStyle name="20% - Accent4 2 7 4" xfId="8754" xr:uid="{00000000-0005-0000-0000-000084160000}"/>
    <cellStyle name="20% - Accent4 2 8" xfId="759" xr:uid="{00000000-0005-0000-0000-000085160000}"/>
    <cellStyle name="20% - Accent4 2 8 2" xfId="8755" xr:uid="{00000000-0005-0000-0000-000086160000}"/>
    <cellStyle name="20% - Accent4 2 8 3" xfId="8756" xr:uid="{00000000-0005-0000-0000-000087160000}"/>
    <cellStyle name="20% - Accent4 2 9" xfId="8757" xr:uid="{00000000-0005-0000-0000-000088160000}"/>
    <cellStyle name="20% - Accent4 2 9 2" xfId="8758" xr:uid="{00000000-0005-0000-0000-000089160000}"/>
    <cellStyle name="20% - Accent4 20" xfId="8759" xr:uid="{00000000-0005-0000-0000-00008A160000}"/>
    <cellStyle name="20% - Accent4 21" xfId="8760" xr:uid="{00000000-0005-0000-0000-00008B160000}"/>
    <cellStyle name="20% - Accent4 22" xfId="14498" xr:uid="{00000000-0005-0000-0000-00008C160000}"/>
    <cellStyle name="20% - Accent4 3" xfId="760" xr:uid="{00000000-0005-0000-0000-00008D160000}"/>
    <cellStyle name="20% - Accent4 3 2" xfId="761" xr:uid="{00000000-0005-0000-0000-00008E160000}"/>
    <cellStyle name="20% - Accent4 3 2 2" xfId="762" xr:uid="{00000000-0005-0000-0000-00008F160000}"/>
    <cellStyle name="20% - Accent4 3 2 2 2" xfId="763" xr:uid="{00000000-0005-0000-0000-000090160000}"/>
    <cellStyle name="20% - Accent4 3 2 2 2 2" xfId="764" xr:uid="{00000000-0005-0000-0000-000091160000}"/>
    <cellStyle name="20% - Accent4 3 2 2 2 2 2" xfId="765" xr:uid="{00000000-0005-0000-0000-000092160000}"/>
    <cellStyle name="20% - Accent4 3 2 2 2 2 2 2" xfId="766" xr:uid="{00000000-0005-0000-0000-000093160000}"/>
    <cellStyle name="20% - Accent4 3 2 2 2 2 3" xfId="767" xr:uid="{00000000-0005-0000-0000-000094160000}"/>
    <cellStyle name="20% - Accent4 3 2 2 2 2 4" xfId="19355" xr:uid="{00000000-0005-0000-0000-000095160000}"/>
    <cellStyle name="20% - Accent4 3 2 2 2 3" xfId="768" xr:uid="{00000000-0005-0000-0000-000096160000}"/>
    <cellStyle name="20% - Accent4 3 2 2 2 3 2" xfId="769" xr:uid="{00000000-0005-0000-0000-000097160000}"/>
    <cellStyle name="20% - Accent4 3 2 2 2 4" xfId="770" xr:uid="{00000000-0005-0000-0000-000098160000}"/>
    <cellStyle name="20% - Accent4 3 2 2 2 5" xfId="771" xr:uid="{00000000-0005-0000-0000-000099160000}"/>
    <cellStyle name="20% - Accent4 3 2 2 2 6" xfId="19356" xr:uid="{00000000-0005-0000-0000-00009A160000}"/>
    <cellStyle name="20% - Accent4 3 2 2 3" xfId="772" xr:uid="{00000000-0005-0000-0000-00009B160000}"/>
    <cellStyle name="20% - Accent4 3 2 2 3 2" xfId="773" xr:uid="{00000000-0005-0000-0000-00009C160000}"/>
    <cellStyle name="20% - Accent4 3 2 2 3 2 2" xfId="774" xr:uid="{00000000-0005-0000-0000-00009D160000}"/>
    <cellStyle name="20% - Accent4 3 2 2 3 3" xfId="775" xr:uid="{00000000-0005-0000-0000-00009E160000}"/>
    <cellStyle name="20% - Accent4 3 2 2 3 4" xfId="19357" xr:uid="{00000000-0005-0000-0000-00009F160000}"/>
    <cellStyle name="20% - Accent4 3 2 2 4" xfId="776" xr:uid="{00000000-0005-0000-0000-0000A0160000}"/>
    <cellStyle name="20% - Accent4 3 2 2 4 2" xfId="777" xr:uid="{00000000-0005-0000-0000-0000A1160000}"/>
    <cellStyle name="20% - Accent4 3 2 2 5" xfId="778" xr:uid="{00000000-0005-0000-0000-0000A2160000}"/>
    <cellStyle name="20% - Accent4 3 2 2 6" xfId="779" xr:uid="{00000000-0005-0000-0000-0000A3160000}"/>
    <cellStyle name="20% - Accent4 3 2 2 7" xfId="13873" xr:uid="{00000000-0005-0000-0000-0000A4160000}"/>
    <cellStyle name="20% - Accent4 3 2 3" xfId="780" xr:uid="{00000000-0005-0000-0000-0000A5160000}"/>
    <cellStyle name="20% - Accent4 3 2 3 2" xfId="781" xr:uid="{00000000-0005-0000-0000-0000A6160000}"/>
    <cellStyle name="20% - Accent4 3 2 3 2 2" xfId="782" xr:uid="{00000000-0005-0000-0000-0000A7160000}"/>
    <cellStyle name="20% - Accent4 3 2 3 2 2 2" xfId="783" xr:uid="{00000000-0005-0000-0000-0000A8160000}"/>
    <cellStyle name="20% - Accent4 3 2 3 2 3" xfId="784" xr:uid="{00000000-0005-0000-0000-0000A9160000}"/>
    <cellStyle name="20% - Accent4 3 2 3 2 4" xfId="19358" xr:uid="{00000000-0005-0000-0000-0000AA160000}"/>
    <cellStyle name="20% - Accent4 3 2 3 3" xfId="785" xr:uid="{00000000-0005-0000-0000-0000AB160000}"/>
    <cellStyle name="20% - Accent4 3 2 3 3 2" xfId="786" xr:uid="{00000000-0005-0000-0000-0000AC160000}"/>
    <cellStyle name="20% - Accent4 3 2 3 4" xfId="787" xr:uid="{00000000-0005-0000-0000-0000AD160000}"/>
    <cellStyle name="20% - Accent4 3 2 3 5" xfId="788" xr:uid="{00000000-0005-0000-0000-0000AE160000}"/>
    <cellStyle name="20% - Accent4 3 2 3 6" xfId="19359" xr:uid="{00000000-0005-0000-0000-0000AF160000}"/>
    <cellStyle name="20% - Accent4 3 2 4" xfId="789" xr:uid="{00000000-0005-0000-0000-0000B0160000}"/>
    <cellStyle name="20% - Accent4 3 2 4 2" xfId="790" xr:uid="{00000000-0005-0000-0000-0000B1160000}"/>
    <cellStyle name="20% - Accent4 3 2 4 2 2" xfId="791" xr:uid="{00000000-0005-0000-0000-0000B2160000}"/>
    <cellStyle name="20% - Accent4 3 2 4 3" xfId="792" xr:uid="{00000000-0005-0000-0000-0000B3160000}"/>
    <cellStyle name="20% - Accent4 3 2 4 4" xfId="8761" xr:uid="{00000000-0005-0000-0000-0000B4160000}"/>
    <cellStyle name="20% - Accent4 3 2 5" xfId="793" xr:uid="{00000000-0005-0000-0000-0000B5160000}"/>
    <cellStyle name="20% - Accent4 3 2 5 2" xfId="794" xr:uid="{00000000-0005-0000-0000-0000B6160000}"/>
    <cellStyle name="20% - Accent4 3 2 6" xfId="795" xr:uid="{00000000-0005-0000-0000-0000B7160000}"/>
    <cellStyle name="20% - Accent4 3 2 7" xfId="796" xr:uid="{00000000-0005-0000-0000-0000B8160000}"/>
    <cellStyle name="20% - Accent4 3 2 8" xfId="8762" xr:uid="{00000000-0005-0000-0000-0000B9160000}"/>
    <cellStyle name="20% - Accent4 3 2 9" xfId="8763" xr:uid="{00000000-0005-0000-0000-0000BA160000}"/>
    <cellStyle name="20% - Accent4 3 3" xfId="797" xr:uid="{00000000-0005-0000-0000-0000BB160000}"/>
    <cellStyle name="20% - Accent4 3 3 2" xfId="798" xr:uid="{00000000-0005-0000-0000-0000BC160000}"/>
    <cellStyle name="20% - Accent4 3 3 2 2" xfId="799" xr:uid="{00000000-0005-0000-0000-0000BD160000}"/>
    <cellStyle name="20% - Accent4 3 3 2 2 2" xfId="800" xr:uid="{00000000-0005-0000-0000-0000BE160000}"/>
    <cellStyle name="20% - Accent4 3 3 2 2 2 2" xfId="801" xr:uid="{00000000-0005-0000-0000-0000BF160000}"/>
    <cellStyle name="20% - Accent4 3 3 2 2 2 3" xfId="19360" xr:uid="{00000000-0005-0000-0000-0000C0160000}"/>
    <cellStyle name="20% - Accent4 3 3 2 2 3" xfId="802" xr:uid="{00000000-0005-0000-0000-0000C1160000}"/>
    <cellStyle name="20% - Accent4 3 3 2 2 4" xfId="803" xr:uid="{00000000-0005-0000-0000-0000C2160000}"/>
    <cellStyle name="20% - Accent4 3 3 2 2 5" xfId="19361" xr:uid="{00000000-0005-0000-0000-0000C3160000}"/>
    <cellStyle name="20% - Accent4 3 3 2 3" xfId="804" xr:uid="{00000000-0005-0000-0000-0000C4160000}"/>
    <cellStyle name="20% - Accent4 3 3 2 3 2" xfId="805" xr:uid="{00000000-0005-0000-0000-0000C5160000}"/>
    <cellStyle name="20% - Accent4 3 3 2 3 3" xfId="19362" xr:uid="{00000000-0005-0000-0000-0000C6160000}"/>
    <cellStyle name="20% - Accent4 3 3 2 4" xfId="806" xr:uid="{00000000-0005-0000-0000-0000C7160000}"/>
    <cellStyle name="20% - Accent4 3 3 2 5" xfId="807" xr:uid="{00000000-0005-0000-0000-0000C8160000}"/>
    <cellStyle name="20% - Accent4 3 3 2 6" xfId="19363" xr:uid="{00000000-0005-0000-0000-0000C9160000}"/>
    <cellStyle name="20% - Accent4 3 3 3" xfId="808" xr:uid="{00000000-0005-0000-0000-0000CA160000}"/>
    <cellStyle name="20% - Accent4 3 3 3 2" xfId="809" xr:uid="{00000000-0005-0000-0000-0000CB160000}"/>
    <cellStyle name="20% - Accent4 3 3 3 2 2" xfId="810" xr:uid="{00000000-0005-0000-0000-0000CC160000}"/>
    <cellStyle name="20% - Accent4 3 3 3 2 3" xfId="19364" xr:uid="{00000000-0005-0000-0000-0000CD160000}"/>
    <cellStyle name="20% - Accent4 3 3 3 3" xfId="811" xr:uid="{00000000-0005-0000-0000-0000CE160000}"/>
    <cellStyle name="20% - Accent4 3 3 3 4" xfId="812" xr:uid="{00000000-0005-0000-0000-0000CF160000}"/>
    <cellStyle name="20% - Accent4 3 3 3 5" xfId="19365" xr:uid="{00000000-0005-0000-0000-0000D0160000}"/>
    <cellStyle name="20% - Accent4 3 3 4" xfId="813" xr:uid="{00000000-0005-0000-0000-0000D1160000}"/>
    <cellStyle name="20% - Accent4 3 3 4 2" xfId="814" xr:uid="{00000000-0005-0000-0000-0000D2160000}"/>
    <cellStyle name="20% - Accent4 3 3 4 3" xfId="8764" xr:uid="{00000000-0005-0000-0000-0000D3160000}"/>
    <cellStyle name="20% - Accent4 3 3 4 4" xfId="8765" xr:uid="{00000000-0005-0000-0000-0000D4160000}"/>
    <cellStyle name="20% - Accent4 3 3 5" xfId="815" xr:uid="{00000000-0005-0000-0000-0000D5160000}"/>
    <cellStyle name="20% - Accent4 3 3 5 2" xfId="8766" xr:uid="{00000000-0005-0000-0000-0000D6160000}"/>
    <cellStyle name="20% - Accent4 3 3 6" xfId="816" xr:uid="{00000000-0005-0000-0000-0000D7160000}"/>
    <cellStyle name="20% - Accent4 3 3 7" xfId="8767" xr:uid="{00000000-0005-0000-0000-0000D8160000}"/>
    <cellStyle name="20% - Accent4 3 3 8" xfId="8768" xr:uid="{00000000-0005-0000-0000-0000D9160000}"/>
    <cellStyle name="20% - Accent4 3 3 9" xfId="8769" xr:uid="{00000000-0005-0000-0000-0000DA160000}"/>
    <cellStyle name="20% - Accent4 3 4" xfId="817" xr:uid="{00000000-0005-0000-0000-0000DB160000}"/>
    <cellStyle name="20% - Accent4 3 4 2" xfId="818" xr:uid="{00000000-0005-0000-0000-0000DC160000}"/>
    <cellStyle name="20% - Accent4 3 4 2 2" xfId="819" xr:uid="{00000000-0005-0000-0000-0000DD160000}"/>
    <cellStyle name="20% - Accent4 3 4 2 2 2" xfId="820" xr:uid="{00000000-0005-0000-0000-0000DE160000}"/>
    <cellStyle name="20% - Accent4 3 4 2 2 2 2" xfId="8770" xr:uid="{00000000-0005-0000-0000-0000DF160000}"/>
    <cellStyle name="20% - Accent4 3 4 2 2 3" xfId="821" xr:uid="{00000000-0005-0000-0000-0000E0160000}"/>
    <cellStyle name="20% - Accent4 3 4 2 2 4" xfId="8771" xr:uid="{00000000-0005-0000-0000-0000E1160000}"/>
    <cellStyle name="20% - Accent4 3 4 2 3" xfId="822" xr:uid="{00000000-0005-0000-0000-0000E2160000}"/>
    <cellStyle name="20% - Accent4 3 4 2 3 2" xfId="8772" xr:uid="{00000000-0005-0000-0000-0000E3160000}"/>
    <cellStyle name="20% - Accent4 3 4 2 4" xfId="823" xr:uid="{00000000-0005-0000-0000-0000E4160000}"/>
    <cellStyle name="20% - Accent4 3 4 2 5" xfId="8773" xr:uid="{00000000-0005-0000-0000-0000E5160000}"/>
    <cellStyle name="20% - Accent4 3 4 3" xfId="824" xr:uid="{00000000-0005-0000-0000-0000E6160000}"/>
    <cellStyle name="20% - Accent4 3 4 3 2" xfId="825" xr:uid="{00000000-0005-0000-0000-0000E7160000}"/>
    <cellStyle name="20% - Accent4 3 4 3 2 2" xfId="8774" xr:uid="{00000000-0005-0000-0000-0000E8160000}"/>
    <cellStyle name="20% - Accent4 3 4 3 3" xfId="826" xr:uid="{00000000-0005-0000-0000-0000E9160000}"/>
    <cellStyle name="20% - Accent4 3 4 3 4" xfId="8775" xr:uid="{00000000-0005-0000-0000-0000EA160000}"/>
    <cellStyle name="20% - Accent4 3 4 4" xfId="827" xr:uid="{00000000-0005-0000-0000-0000EB160000}"/>
    <cellStyle name="20% - Accent4 3 4 4 2" xfId="8776" xr:uid="{00000000-0005-0000-0000-0000EC160000}"/>
    <cellStyle name="20% - Accent4 3 4 4 3" xfId="8777" xr:uid="{00000000-0005-0000-0000-0000ED160000}"/>
    <cellStyle name="20% - Accent4 3 4 4 4" xfId="8778" xr:uid="{00000000-0005-0000-0000-0000EE160000}"/>
    <cellStyle name="20% - Accent4 3 4 5" xfId="828" xr:uid="{00000000-0005-0000-0000-0000EF160000}"/>
    <cellStyle name="20% - Accent4 3 4 5 2" xfId="8779" xr:uid="{00000000-0005-0000-0000-0000F0160000}"/>
    <cellStyle name="20% - Accent4 3 4 6" xfId="8780" xr:uid="{00000000-0005-0000-0000-0000F1160000}"/>
    <cellStyle name="20% - Accent4 3 4 7" xfId="8781" xr:uid="{00000000-0005-0000-0000-0000F2160000}"/>
    <cellStyle name="20% - Accent4 3 4 8" xfId="8782" xr:uid="{00000000-0005-0000-0000-0000F3160000}"/>
    <cellStyle name="20% - Accent4 3 4 9" xfId="8783" xr:uid="{00000000-0005-0000-0000-0000F4160000}"/>
    <cellStyle name="20% - Accent4 3 5" xfId="829" xr:uid="{00000000-0005-0000-0000-0000F5160000}"/>
    <cellStyle name="20% - Accent4 3 5 2" xfId="830" xr:uid="{00000000-0005-0000-0000-0000F6160000}"/>
    <cellStyle name="20% - Accent4 3 5 2 2" xfId="831" xr:uid="{00000000-0005-0000-0000-0000F7160000}"/>
    <cellStyle name="20% - Accent4 3 5 2 2 2" xfId="8784" xr:uid="{00000000-0005-0000-0000-0000F8160000}"/>
    <cellStyle name="20% - Accent4 3 5 2 3" xfId="832" xr:uid="{00000000-0005-0000-0000-0000F9160000}"/>
    <cellStyle name="20% - Accent4 3 5 2 4" xfId="8785" xr:uid="{00000000-0005-0000-0000-0000FA160000}"/>
    <cellStyle name="20% - Accent4 3 5 3" xfId="833" xr:uid="{00000000-0005-0000-0000-0000FB160000}"/>
    <cellStyle name="20% - Accent4 3 5 3 2" xfId="8786" xr:uid="{00000000-0005-0000-0000-0000FC160000}"/>
    <cellStyle name="20% - Accent4 3 5 4" xfId="834" xr:uid="{00000000-0005-0000-0000-0000FD160000}"/>
    <cellStyle name="20% - Accent4 3 5 5" xfId="8787" xr:uid="{00000000-0005-0000-0000-0000FE160000}"/>
    <cellStyle name="20% - Accent4 3 6" xfId="835" xr:uid="{00000000-0005-0000-0000-0000FF160000}"/>
    <cellStyle name="20% - Accent4 3 6 2" xfId="836" xr:uid="{00000000-0005-0000-0000-000000170000}"/>
    <cellStyle name="20% - Accent4 3 6 2 2" xfId="8788" xr:uid="{00000000-0005-0000-0000-000001170000}"/>
    <cellStyle name="20% - Accent4 3 6 3" xfId="837" xr:uid="{00000000-0005-0000-0000-000002170000}"/>
    <cellStyle name="20% - Accent4 3 6 4" xfId="8789" xr:uid="{00000000-0005-0000-0000-000003170000}"/>
    <cellStyle name="20% - Accent4 3 7" xfId="838" xr:uid="{00000000-0005-0000-0000-000004170000}"/>
    <cellStyle name="20% - Accent4 3 7 2" xfId="8790" xr:uid="{00000000-0005-0000-0000-000005170000}"/>
    <cellStyle name="20% - Accent4 3 7 3" xfId="8791" xr:uid="{00000000-0005-0000-0000-000006170000}"/>
    <cellStyle name="20% - Accent4 3 7 4" xfId="8792" xr:uid="{00000000-0005-0000-0000-000007170000}"/>
    <cellStyle name="20% - Accent4 3 8" xfId="839" xr:uid="{00000000-0005-0000-0000-000008170000}"/>
    <cellStyle name="20% - Accent4 3 9" xfId="13552" xr:uid="{00000000-0005-0000-0000-000009170000}"/>
    <cellStyle name="20% - Accent4 4" xfId="840" xr:uid="{00000000-0005-0000-0000-00000A170000}"/>
    <cellStyle name="20% - Accent4 4 10" xfId="19366" xr:uid="{00000000-0005-0000-0000-00000B170000}"/>
    <cellStyle name="20% - Accent4 4 10 2" xfId="19367" xr:uid="{00000000-0005-0000-0000-00000C170000}"/>
    <cellStyle name="20% - Accent4 4 10 2 2" xfId="19368" xr:uid="{00000000-0005-0000-0000-00000D170000}"/>
    <cellStyle name="20% - Accent4 4 10 2 3" xfId="19369" xr:uid="{00000000-0005-0000-0000-00000E170000}"/>
    <cellStyle name="20% - Accent4 4 10 3" xfId="19370" xr:uid="{00000000-0005-0000-0000-00000F170000}"/>
    <cellStyle name="20% - Accent4 4 10 3 2" xfId="19371" xr:uid="{00000000-0005-0000-0000-000010170000}"/>
    <cellStyle name="20% - Accent4 4 10 4" xfId="19372" xr:uid="{00000000-0005-0000-0000-000011170000}"/>
    <cellStyle name="20% - Accent4 4 10 5" xfId="19373" xr:uid="{00000000-0005-0000-0000-000012170000}"/>
    <cellStyle name="20% - Accent4 4 11" xfId="19374" xr:uid="{00000000-0005-0000-0000-000013170000}"/>
    <cellStyle name="20% - Accent4 4 11 2" xfId="19375" xr:uid="{00000000-0005-0000-0000-000014170000}"/>
    <cellStyle name="20% - Accent4 4 11 3" xfId="19376" xr:uid="{00000000-0005-0000-0000-000015170000}"/>
    <cellStyle name="20% - Accent4 4 12" xfId="19377" xr:uid="{00000000-0005-0000-0000-000016170000}"/>
    <cellStyle name="20% - Accent4 4 12 2" xfId="19378" xr:uid="{00000000-0005-0000-0000-000017170000}"/>
    <cellStyle name="20% - Accent4 4 12 3" xfId="19379" xr:uid="{00000000-0005-0000-0000-000018170000}"/>
    <cellStyle name="20% - Accent4 4 13" xfId="19380" xr:uid="{00000000-0005-0000-0000-000019170000}"/>
    <cellStyle name="20% - Accent4 4 13 2" xfId="19381" xr:uid="{00000000-0005-0000-0000-00001A170000}"/>
    <cellStyle name="20% - Accent4 4 14" xfId="19382" xr:uid="{00000000-0005-0000-0000-00001B170000}"/>
    <cellStyle name="20% - Accent4 4 15" xfId="19383" xr:uid="{00000000-0005-0000-0000-00001C170000}"/>
    <cellStyle name="20% - Accent4 4 16" xfId="19384" xr:uid="{00000000-0005-0000-0000-00001D170000}"/>
    <cellStyle name="20% - Accent4 4 2" xfId="841" xr:uid="{00000000-0005-0000-0000-00001E170000}"/>
    <cellStyle name="20% - Accent4 4 2 10" xfId="19385" xr:uid="{00000000-0005-0000-0000-00001F170000}"/>
    <cellStyle name="20% - Accent4 4 2 10 2" xfId="19386" xr:uid="{00000000-0005-0000-0000-000020170000}"/>
    <cellStyle name="20% - Accent4 4 2 10 3" xfId="19387" xr:uid="{00000000-0005-0000-0000-000021170000}"/>
    <cellStyle name="20% - Accent4 4 2 11" xfId="19388" xr:uid="{00000000-0005-0000-0000-000022170000}"/>
    <cellStyle name="20% - Accent4 4 2 11 2" xfId="19389" xr:uid="{00000000-0005-0000-0000-000023170000}"/>
    <cellStyle name="20% - Accent4 4 2 11 3" xfId="19390" xr:uid="{00000000-0005-0000-0000-000024170000}"/>
    <cellStyle name="20% - Accent4 4 2 12" xfId="19391" xr:uid="{00000000-0005-0000-0000-000025170000}"/>
    <cellStyle name="20% - Accent4 4 2 12 2" xfId="19392" xr:uid="{00000000-0005-0000-0000-000026170000}"/>
    <cellStyle name="20% - Accent4 4 2 13" xfId="19393" xr:uid="{00000000-0005-0000-0000-000027170000}"/>
    <cellStyle name="20% - Accent4 4 2 14" xfId="19394" xr:uid="{00000000-0005-0000-0000-000028170000}"/>
    <cellStyle name="20% - Accent4 4 2 15" xfId="19395" xr:uid="{00000000-0005-0000-0000-000029170000}"/>
    <cellStyle name="20% - Accent4 4 2 2" xfId="842" xr:uid="{00000000-0005-0000-0000-00002A170000}"/>
    <cellStyle name="20% - Accent4 4 2 2 10" xfId="19396" xr:uid="{00000000-0005-0000-0000-00002B170000}"/>
    <cellStyle name="20% - Accent4 4 2 2 10 2" xfId="19397" xr:uid="{00000000-0005-0000-0000-00002C170000}"/>
    <cellStyle name="20% - Accent4 4 2 2 10 3" xfId="19398" xr:uid="{00000000-0005-0000-0000-00002D170000}"/>
    <cellStyle name="20% - Accent4 4 2 2 11" xfId="19399" xr:uid="{00000000-0005-0000-0000-00002E170000}"/>
    <cellStyle name="20% - Accent4 4 2 2 11 2" xfId="19400" xr:uid="{00000000-0005-0000-0000-00002F170000}"/>
    <cellStyle name="20% - Accent4 4 2 2 12" xfId="19401" xr:uid="{00000000-0005-0000-0000-000030170000}"/>
    <cellStyle name="20% - Accent4 4 2 2 13" xfId="19402" xr:uid="{00000000-0005-0000-0000-000031170000}"/>
    <cellStyle name="20% - Accent4 4 2 2 2" xfId="843" xr:uid="{00000000-0005-0000-0000-000032170000}"/>
    <cellStyle name="20% - Accent4 4 2 2 2 10" xfId="19403" xr:uid="{00000000-0005-0000-0000-000033170000}"/>
    <cellStyle name="20% - Accent4 4 2 2 2 10 2" xfId="19404" xr:uid="{00000000-0005-0000-0000-000034170000}"/>
    <cellStyle name="20% - Accent4 4 2 2 2 11" xfId="19405" xr:uid="{00000000-0005-0000-0000-000035170000}"/>
    <cellStyle name="20% - Accent4 4 2 2 2 12" xfId="19406" xr:uid="{00000000-0005-0000-0000-000036170000}"/>
    <cellStyle name="20% - Accent4 4 2 2 2 2" xfId="844" xr:uid="{00000000-0005-0000-0000-000037170000}"/>
    <cellStyle name="20% - Accent4 4 2 2 2 2 10" xfId="19407" xr:uid="{00000000-0005-0000-0000-000038170000}"/>
    <cellStyle name="20% - Accent4 4 2 2 2 2 2" xfId="845" xr:uid="{00000000-0005-0000-0000-000039170000}"/>
    <cellStyle name="20% - Accent4 4 2 2 2 2 2 2" xfId="846" xr:uid="{00000000-0005-0000-0000-00003A170000}"/>
    <cellStyle name="20% - Accent4 4 2 2 2 2 2 2 2" xfId="19408" xr:uid="{00000000-0005-0000-0000-00003B170000}"/>
    <cellStyle name="20% - Accent4 4 2 2 2 2 2 2 2 2" xfId="19409" xr:uid="{00000000-0005-0000-0000-00003C170000}"/>
    <cellStyle name="20% - Accent4 4 2 2 2 2 2 2 2 3" xfId="19410" xr:uid="{00000000-0005-0000-0000-00003D170000}"/>
    <cellStyle name="20% - Accent4 4 2 2 2 2 2 2 3" xfId="19411" xr:uid="{00000000-0005-0000-0000-00003E170000}"/>
    <cellStyle name="20% - Accent4 4 2 2 2 2 2 2 3 2" xfId="19412" xr:uid="{00000000-0005-0000-0000-00003F170000}"/>
    <cellStyle name="20% - Accent4 4 2 2 2 2 2 2 3 3" xfId="19413" xr:uid="{00000000-0005-0000-0000-000040170000}"/>
    <cellStyle name="20% - Accent4 4 2 2 2 2 2 2 4" xfId="19414" xr:uid="{00000000-0005-0000-0000-000041170000}"/>
    <cellStyle name="20% - Accent4 4 2 2 2 2 2 2 4 2" xfId="19415" xr:uid="{00000000-0005-0000-0000-000042170000}"/>
    <cellStyle name="20% - Accent4 4 2 2 2 2 2 2 5" xfId="19416" xr:uid="{00000000-0005-0000-0000-000043170000}"/>
    <cellStyle name="20% - Accent4 4 2 2 2 2 2 2 6" xfId="19417" xr:uid="{00000000-0005-0000-0000-000044170000}"/>
    <cellStyle name="20% - Accent4 4 2 2 2 2 2 3" xfId="19418" xr:uid="{00000000-0005-0000-0000-000045170000}"/>
    <cellStyle name="20% - Accent4 4 2 2 2 2 2 3 2" xfId="19419" xr:uid="{00000000-0005-0000-0000-000046170000}"/>
    <cellStyle name="20% - Accent4 4 2 2 2 2 2 3 2 2" xfId="19420" xr:uid="{00000000-0005-0000-0000-000047170000}"/>
    <cellStyle name="20% - Accent4 4 2 2 2 2 2 3 2 3" xfId="19421" xr:uid="{00000000-0005-0000-0000-000048170000}"/>
    <cellStyle name="20% - Accent4 4 2 2 2 2 2 3 3" xfId="19422" xr:uid="{00000000-0005-0000-0000-000049170000}"/>
    <cellStyle name="20% - Accent4 4 2 2 2 2 2 3 3 2" xfId="19423" xr:uid="{00000000-0005-0000-0000-00004A170000}"/>
    <cellStyle name="20% - Accent4 4 2 2 2 2 2 3 3 3" xfId="19424" xr:uid="{00000000-0005-0000-0000-00004B170000}"/>
    <cellStyle name="20% - Accent4 4 2 2 2 2 2 3 4" xfId="19425" xr:uid="{00000000-0005-0000-0000-00004C170000}"/>
    <cellStyle name="20% - Accent4 4 2 2 2 2 2 3 4 2" xfId="19426" xr:uid="{00000000-0005-0000-0000-00004D170000}"/>
    <cellStyle name="20% - Accent4 4 2 2 2 2 2 3 5" xfId="19427" xr:uid="{00000000-0005-0000-0000-00004E170000}"/>
    <cellStyle name="20% - Accent4 4 2 2 2 2 2 3 6" xfId="19428" xr:uid="{00000000-0005-0000-0000-00004F170000}"/>
    <cellStyle name="20% - Accent4 4 2 2 2 2 2 4" xfId="19429" xr:uid="{00000000-0005-0000-0000-000050170000}"/>
    <cellStyle name="20% - Accent4 4 2 2 2 2 2 4 2" xfId="19430" xr:uid="{00000000-0005-0000-0000-000051170000}"/>
    <cellStyle name="20% - Accent4 4 2 2 2 2 2 4 2 2" xfId="19431" xr:uid="{00000000-0005-0000-0000-000052170000}"/>
    <cellStyle name="20% - Accent4 4 2 2 2 2 2 4 2 3" xfId="19432" xr:uid="{00000000-0005-0000-0000-000053170000}"/>
    <cellStyle name="20% - Accent4 4 2 2 2 2 2 4 3" xfId="19433" xr:uid="{00000000-0005-0000-0000-000054170000}"/>
    <cellStyle name="20% - Accent4 4 2 2 2 2 2 4 3 2" xfId="19434" xr:uid="{00000000-0005-0000-0000-000055170000}"/>
    <cellStyle name="20% - Accent4 4 2 2 2 2 2 4 4" xfId="19435" xr:uid="{00000000-0005-0000-0000-000056170000}"/>
    <cellStyle name="20% - Accent4 4 2 2 2 2 2 4 5" xfId="19436" xr:uid="{00000000-0005-0000-0000-000057170000}"/>
    <cellStyle name="20% - Accent4 4 2 2 2 2 2 5" xfId="19437" xr:uid="{00000000-0005-0000-0000-000058170000}"/>
    <cellStyle name="20% - Accent4 4 2 2 2 2 2 5 2" xfId="19438" xr:uid="{00000000-0005-0000-0000-000059170000}"/>
    <cellStyle name="20% - Accent4 4 2 2 2 2 2 5 3" xfId="19439" xr:uid="{00000000-0005-0000-0000-00005A170000}"/>
    <cellStyle name="20% - Accent4 4 2 2 2 2 2 6" xfId="19440" xr:uid="{00000000-0005-0000-0000-00005B170000}"/>
    <cellStyle name="20% - Accent4 4 2 2 2 2 2 6 2" xfId="19441" xr:uid="{00000000-0005-0000-0000-00005C170000}"/>
    <cellStyle name="20% - Accent4 4 2 2 2 2 2 6 3" xfId="19442" xr:uid="{00000000-0005-0000-0000-00005D170000}"/>
    <cellStyle name="20% - Accent4 4 2 2 2 2 2 7" xfId="19443" xr:uid="{00000000-0005-0000-0000-00005E170000}"/>
    <cellStyle name="20% - Accent4 4 2 2 2 2 2 7 2" xfId="19444" xr:uid="{00000000-0005-0000-0000-00005F170000}"/>
    <cellStyle name="20% - Accent4 4 2 2 2 2 2 8" xfId="19445" xr:uid="{00000000-0005-0000-0000-000060170000}"/>
    <cellStyle name="20% - Accent4 4 2 2 2 2 2 9" xfId="19446" xr:uid="{00000000-0005-0000-0000-000061170000}"/>
    <cellStyle name="20% - Accent4 4 2 2 2 2 3" xfId="847" xr:uid="{00000000-0005-0000-0000-000062170000}"/>
    <cellStyle name="20% - Accent4 4 2 2 2 2 3 2" xfId="19447" xr:uid="{00000000-0005-0000-0000-000063170000}"/>
    <cellStyle name="20% - Accent4 4 2 2 2 2 3 2 2" xfId="19448" xr:uid="{00000000-0005-0000-0000-000064170000}"/>
    <cellStyle name="20% - Accent4 4 2 2 2 2 3 2 3" xfId="19449" xr:uid="{00000000-0005-0000-0000-000065170000}"/>
    <cellStyle name="20% - Accent4 4 2 2 2 2 3 3" xfId="19450" xr:uid="{00000000-0005-0000-0000-000066170000}"/>
    <cellStyle name="20% - Accent4 4 2 2 2 2 3 3 2" xfId="19451" xr:uid="{00000000-0005-0000-0000-000067170000}"/>
    <cellStyle name="20% - Accent4 4 2 2 2 2 3 3 3" xfId="19452" xr:uid="{00000000-0005-0000-0000-000068170000}"/>
    <cellStyle name="20% - Accent4 4 2 2 2 2 3 4" xfId="19453" xr:uid="{00000000-0005-0000-0000-000069170000}"/>
    <cellStyle name="20% - Accent4 4 2 2 2 2 3 4 2" xfId="19454" xr:uid="{00000000-0005-0000-0000-00006A170000}"/>
    <cellStyle name="20% - Accent4 4 2 2 2 2 3 5" xfId="19455" xr:uid="{00000000-0005-0000-0000-00006B170000}"/>
    <cellStyle name="20% - Accent4 4 2 2 2 2 3 6" xfId="19456" xr:uid="{00000000-0005-0000-0000-00006C170000}"/>
    <cellStyle name="20% - Accent4 4 2 2 2 2 4" xfId="19457" xr:uid="{00000000-0005-0000-0000-00006D170000}"/>
    <cellStyle name="20% - Accent4 4 2 2 2 2 4 2" xfId="19458" xr:uid="{00000000-0005-0000-0000-00006E170000}"/>
    <cellStyle name="20% - Accent4 4 2 2 2 2 4 2 2" xfId="19459" xr:uid="{00000000-0005-0000-0000-00006F170000}"/>
    <cellStyle name="20% - Accent4 4 2 2 2 2 4 2 3" xfId="19460" xr:uid="{00000000-0005-0000-0000-000070170000}"/>
    <cellStyle name="20% - Accent4 4 2 2 2 2 4 3" xfId="19461" xr:uid="{00000000-0005-0000-0000-000071170000}"/>
    <cellStyle name="20% - Accent4 4 2 2 2 2 4 3 2" xfId="19462" xr:uid="{00000000-0005-0000-0000-000072170000}"/>
    <cellStyle name="20% - Accent4 4 2 2 2 2 4 3 3" xfId="19463" xr:uid="{00000000-0005-0000-0000-000073170000}"/>
    <cellStyle name="20% - Accent4 4 2 2 2 2 4 4" xfId="19464" xr:uid="{00000000-0005-0000-0000-000074170000}"/>
    <cellStyle name="20% - Accent4 4 2 2 2 2 4 4 2" xfId="19465" xr:uid="{00000000-0005-0000-0000-000075170000}"/>
    <cellStyle name="20% - Accent4 4 2 2 2 2 4 5" xfId="19466" xr:uid="{00000000-0005-0000-0000-000076170000}"/>
    <cellStyle name="20% - Accent4 4 2 2 2 2 4 6" xfId="19467" xr:uid="{00000000-0005-0000-0000-000077170000}"/>
    <cellStyle name="20% - Accent4 4 2 2 2 2 5" xfId="19468" xr:uid="{00000000-0005-0000-0000-000078170000}"/>
    <cellStyle name="20% - Accent4 4 2 2 2 2 5 2" xfId="19469" xr:uid="{00000000-0005-0000-0000-000079170000}"/>
    <cellStyle name="20% - Accent4 4 2 2 2 2 5 2 2" xfId="19470" xr:uid="{00000000-0005-0000-0000-00007A170000}"/>
    <cellStyle name="20% - Accent4 4 2 2 2 2 5 2 3" xfId="19471" xr:uid="{00000000-0005-0000-0000-00007B170000}"/>
    <cellStyle name="20% - Accent4 4 2 2 2 2 5 3" xfId="19472" xr:uid="{00000000-0005-0000-0000-00007C170000}"/>
    <cellStyle name="20% - Accent4 4 2 2 2 2 5 3 2" xfId="19473" xr:uid="{00000000-0005-0000-0000-00007D170000}"/>
    <cellStyle name="20% - Accent4 4 2 2 2 2 5 4" xfId="19474" xr:uid="{00000000-0005-0000-0000-00007E170000}"/>
    <cellStyle name="20% - Accent4 4 2 2 2 2 5 5" xfId="19475" xr:uid="{00000000-0005-0000-0000-00007F170000}"/>
    <cellStyle name="20% - Accent4 4 2 2 2 2 6" xfId="19476" xr:uid="{00000000-0005-0000-0000-000080170000}"/>
    <cellStyle name="20% - Accent4 4 2 2 2 2 6 2" xfId="19477" xr:uid="{00000000-0005-0000-0000-000081170000}"/>
    <cellStyle name="20% - Accent4 4 2 2 2 2 6 3" xfId="19478" xr:uid="{00000000-0005-0000-0000-000082170000}"/>
    <cellStyle name="20% - Accent4 4 2 2 2 2 7" xfId="19479" xr:uid="{00000000-0005-0000-0000-000083170000}"/>
    <cellStyle name="20% - Accent4 4 2 2 2 2 7 2" xfId="19480" xr:uid="{00000000-0005-0000-0000-000084170000}"/>
    <cellStyle name="20% - Accent4 4 2 2 2 2 7 3" xfId="19481" xr:uid="{00000000-0005-0000-0000-000085170000}"/>
    <cellStyle name="20% - Accent4 4 2 2 2 2 8" xfId="19482" xr:uid="{00000000-0005-0000-0000-000086170000}"/>
    <cellStyle name="20% - Accent4 4 2 2 2 2 8 2" xfId="19483" xr:uid="{00000000-0005-0000-0000-000087170000}"/>
    <cellStyle name="20% - Accent4 4 2 2 2 2 9" xfId="19484" xr:uid="{00000000-0005-0000-0000-000088170000}"/>
    <cellStyle name="20% - Accent4 4 2 2 2 3" xfId="848" xr:uid="{00000000-0005-0000-0000-000089170000}"/>
    <cellStyle name="20% - Accent4 4 2 2 2 3 2" xfId="849" xr:uid="{00000000-0005-0000-0000-00008A170000}"/>
    <cellStyle name="20% - Accent4 4 2 2 2 3 2 2" xfId="19485" xr:uid="{00000000-0005-0000-0000-00008B170000}"/>
    <cellStyle name="20% - Accent4 4 2 2 2 3 2 2 2" xfId="19486" xr:uid="{00000000-0005-0000-0000-00008C170000}"/>
    <cellStyle name="20% - Accent4 4 2 2 2 3 2 2 3" xfId="19487" xr:uid="{00000000-0005-0000-0000-00008D170000}"/>
    <cellStyle name="20% - Accent4 4 2 2 2 3 2 3" xfId="19488" xr:uid="{00000000-0005-0000-0000-00008E170000}"/>
    <cellStyle name="20% - Accent4 4 2 2 2 3 2 3 2" xfId="19489" xr:uid="{00000000-0005-0000-0000-00008F170000}"/>
    <cellStyle name="20% - Accent4 4 2 2 2 3 2 3 3" xfId="19490" xr:uid="{00000000-0005-0000-0000-000090170000}"/>
    <cellStyle name="20% - Accent4 4 2 2 2 3 2 4" xfId="19491" xr:uid="{00000000-0005-0000-0000-000091170000}"/>
    <cellStyle name="20% - Accent4 4 2 2 2 3 2 4 2" xfId="19492" xr:uid="{00000000-0005-0000-0000-000092170000}"/>
    <cellStyle name="20% - Accent4 4 2 2 2 3 2 5" xfId="19493" xr:uid="{00000000-0005-0000-0000-000093170000}"/>
    <cellStyle name="20% - Accent4 4 2 2 2 3 2 6" xfId="19494" xr:uid="{00000000-0005-0000-0000-000094170000}"/>
    <cellStyle name="20% - Accent4 4 2 2 2 3 3" xfId="19495" xr:uid="{00000000-0005-0000-0000-000095170000}"/>
    <cellStyle name="20% - Accent4 4 2 2 2 3 3 2" xfId="19496" xr:uid="{00000000-0005-0000-0000-000096170000}"/>
    <cellStyle name="20% - Accent4 4 2 2 2 3 3 2 2" xfId="19497" xr:uid="{00000000-0005-0000-0000-000097170000}"/>
    <cellStyle name="20% - Accent4 4 2 2 2 3 3 2 3" xfId="19498" xr:uid="{00000000-0005-0000-0000-000098170000}"/>
    <cellStyle name="20% - Accent4 4 2 2 2 3 3 3" xfId="19499" xr:uid="{00000000-0005-0000-0000-000099170000}"/>
    <cellStyle name="20% - Accent4 4 2 2 2 3 3 3 2" xfId="19500" xr:uid="{00000000-0005-0000-0000-00009A170000}"/>
    <cellStyle name="20% - Accent4 4 2 2 2 3 3 3 3" xfId="19501" xr:uid="{00000000-0005-0000-0000-00009B170000}"/>
    <cellStyle name="20% - Accent4 4 2 2 2 3 3 4" xfId="19502" xr:uid="{00000000-0005-0000-0000-00009C170000}"/>
    <cellStyle name="20% - Accent4 4 2 2 2 3 3 4 2" xfId="19503" xr:uid="{00000000-0005-0000-0000-00009D170000}"/>
    <cellStyle name="20% - Accent4 4 2 2 2 3 3 5" xfId="19504" xr:uid="{00000000-0005-0000-0000-00009E170000}"/>
    <cellStyle name="20% - Accent4 4 2 2 2 3 3 6" xfId="19505" xr:uid="{00000000-0005-0000-0000-00009F170000}"/>
    <cellStyle name="20% - Accent4 4 2 2 2 3 4" xfId="19506" xr:uid="{00000000-0005-0000-0000-0000A0170000}"/>
    <cellStyle name="20% - Accent4 4 2 2 2 3 4 2" xfId="19507" xr:uid="{00000000-0005-0000-0000-0000A1170000}"/>
    <cellStyle name="20% - Accent4 4 2 2 2 3 4 2 2" xfId="19508" xr:uid="{00000000-0005-0000-0000-0000A2170000}"/>
    <cellStyle name="20% - Accent4 4 2 2 2 3 4 2 3" xfId="19509" xr:uid="{00000000-0005-0000-0000-0000A3170000}"/>
    <cellStyle name="20% - Accent4 4 2 2 2 3 4 3" xfId="19510" xr:uid="{00000000-0005-0000-0000-0000A4170000}"/>
    <cellStyle name="20% - Accent4 4 2 2 2 3 4 3 2" xfId="19511" xr:uid="{00000000-0005-0000-0000-0000A5170000}"/>
    <cellStyle name="20% - Accent4 4 2 2 2 3 4 4" xfId="19512" xr:uid="{00000000-0005-0000-0000-0000A6170000}"/>
    <cellStyle name="20% - Accent4 4 2 2 2 3 4 5" xfId="19513" xr:uid="{00000000-0005-0000-0000-0000A7170000}"/>
    <cellStyle name="20% - Accent4 4 2 2 2 3 5" xfId="19514" xr:uid="{00000000-0005-0000-0000-0000A8170000}"/>
    <cellStyle name="20% - Accent4 4 2 2 2 3 5 2" xfId="19515" xr:uid="{00000000-0005-0000-0000-0000A9170000}"/>
    <cellStyle name="20% - Accent4 4 2 2 2 3 5 3" xfId="19516" xr:uid="{00000000-0005-0000-0000-0000AA170000}"/>
    <cellStyle name="20% - Accent4 4 2 2 2 3 6" xfId="19517" xr:uid="{00000000-0005-0000-0000-0000AB170000}"/>
    <cellStyle name="20% - Accent4 4 2 2 2 3 6 2" xfId="19518" xr:uid="{00000000-0005-0000-0000-0000AC170000}"/>
    <cellStyle name="20% - Accent4 4 2 2 2 3 6 3" xfId="19519" xr:uid="{00000000-0005-0000-0000-0000AD170000}"/>
    <cellStyle name="20% - Accent4 4 2 2 2 3 7" xfId="19520" xr:uid="{00000000-0005-0000-0000-0000AE170000}"/>
    <cellStyle name="20% - Accent4 4 2 2 2 3 7 2" xfId="19521" xr:uid="{00000000-0005-0000-0000-0000AF170000}"/>
    <cellStyle name="20% - Accent4 4 2 2 2 3 8" xfId="19522" xr:uid="{00000000-0005-0000-0000-0000B0170000}"/>
    <cellStyle name="20% - Accent4 4 2 2 2 3 9" xfId="19523" xr:uid="{00000000-0005-0000-0000-0000B1170000}"/>
    <cellStyle name="20% - Accent4 4 2 2 2 4" xfId="850" xr:uid="{00000000-0005-0000-0000-0000B2170000}"/>
    <cellStyle name="20% - Accent4 4 2 2 2 4 2" xfId="19524" xr:uid="{00000000-0005-0000-0000-0000B3170000}"/>
    <cellStyle name="20% - Accent4 4 2 2 2 4 2 2" xfId="19525" xr:uid="{00000000-0005-0000-0000-0000B4170000}"/>
    <cellStyle name="20% - Accent4 4 2 2 2 4 2 2 2" xfId="19526" xr:uid="{00000000-0005-0000-0000-0000B5170000}"/>
    <cellStyle name="20% - Accent4 4 2 2 2 4 2 2 3" xfId="19527" xr:uid="{00000000-0005-0000-0000-0000B6170000}"/>
    <cellStyle name="20% - Accent4 4 2 2 2 4 2 3" xfId="19528" xr:uid="{00000000-0005-0000-0000-0000B7170000}"/>
    <cellStyle name="20% - Accent4 4 2 2 2 4 2 3 2" xfId="19529" xr:uid="{00000000-0005-0000-0000-0000B8170000}"/>
    <cellStyle name="20% - Accent4 4 2 2 2 4 2 3 3" xfId="19530" xr:uid="{00000000-0005-0000-0000-0000B9170000}"/>
    <cellStyle name="20% - Accent4 4 2 2 2 4 2 4" xfId="19531" xr:uid="{00000000-0005-0000-0000-0000BA170000}"/>
    <cellStyle name="20% - Accent4 4 2 2 2 4 2 4 2" xfId="19532" xr:uid="{00000000-0005-0000-0000-0000BB170000}"/>
    <cellStyle name="20% - Accent4 4 2 2 2 4 2 5" xfId="19533" xr:uid="{00000000-0005-0000-0000-0000BC170000}"/>
    <cellStyle name="20% - Accent4 4 2 2 2 4 2 6" xfId="19534" xr:uid="{00000000-0005-0000-0000-0000BD170000}"/>
    <cellStyle name="20% - Accent4 4 2 2 2 4 3" xfId="19535" xr:uid="{00000000-0005-0000-0000-0000BE170000}"/>
    <cellStyle name="20% - Accent4 4 2 2 2 4 3 2" xfId="19536" xr:uid="{00000000-0005-0000-0000-0000BF170000}"/>
    <cellStyle name="20% - Accent4 4 2 2 2 4 3 2 2" xfId="19537" xr:uid="{00000000-0005-0000-0000-0000C0170000}"/>
    <cellStyle name="20% - Accent4 4 2 2 2 4 3 2 3" xfId="19538" xr:uid="{00000000-0005-0000-0000-0000C1170000}"/>
    <cellStyle name="20% - Accent4 4 2 2 2 4 3 3" xfId="19539" xr:uid="{00000000-0005-0000-0000-0000C2170000}"/>
    <cellStyle name="20% - Accent4 4 2 2 2 4 3 3 2" xfId="19540" xr:uid="{00000000-0005-0000-0000-0000C3170000}"/>
    <cellStyle name="20% - Accent4 4 2 2 2 4 3 3 3" xfId="19541" xr:uid="{00000000-0005-0000-0000-0000C4170000}"/>
    <cellStyle name="20% - Accent4 4 2 2 2 4 3 4" xfId="19542" xr:uid="{00000000-0005-0000-0000-0000C5170000}"/>
    <cellStyle name="20% - Accent4 4 2 2 2 4 3 4 2" xfId="19543" xr:uid="{00000000-0005-0000-0000-0000C6170000}"/>
    <cellStyle name="20% - Accent4 4 2 2 2 4 3 5" xfId="19544" xr:uid="{00000000-0005-0000-0000-0000C7170000}"/>
    <cellStyle name="20% - Accent4 4 2 2 2 4 3 6" xfId="19545" xr:uid="{00000000-0005-0000-0000-0000C8170000}"/>
    <cellStyle name="20% - Accent4 4 2 2 2 4 4" xfId="19546" xr:uid="{00000000-0005-0000-0000-0000C9170000}"/>
    <cellStyle name="20% - Accent4 4 2 2 2 4 4 2" xfId="19547" xr:uid="{00000000-0005-0000-0000-0000CA170000}"/>
    <cellStyle name="20% - Accent4 4 2 2 2 4 4 2 2" xfId="19548" xr:uid="{00000000-0005-0000-0000-0000CB170000}"/>
    <cellStyle name="20% - Accent4 4 2 2 2 4 4 2 3" xfId="19549" xr:uid="{00000000-0005-0000-0000-0000CC170000}"/>
    <cellStyle name="20% - Accent4 4 2 2 2 4 4 3" xfId="19550" xr:uid="{00000000-0005-0000-0000-0000CD170000}"/>
    <cellStyle name="20% - Accent4 4 2 2 2 4 4 3 2" xfId="19551" xr:uid="{00000000-0005-0000-0000-0000CE170000}"/>
    <cellStyle name="20% - Accent4 4 2 2 2 4 4 4" xfId="19552" xr:uid="{00000000-0005-0000-0000-0000CF170000}"/>
    <cellStyle name="20% - Accent4 4 2 2 2 4 4 5" xfId="19553" xr:uid="{00000000-0005-0000-0000-0000D0170000}"/>
    <cellStyle name="20% - Accent4 4 2 2 2 4 5" xfId="19554" xr:uid="{00000000-0005-0000-0000-0000D1170000}"/>
    <cellStyle name="20% - Accent4 4 2 2 2 4 5 2" xfId="19555" xr:uid="{00000000-0005-0000-0000-0000D2170000}"/>
    <cellStyle name="20% - Accent4 4 2 2 2 4 5 3" xfId="19556" xr:uid="{00000000-0005-0000-0000-0000D3170000}"/>
    <cellStyle name="20% - Accent4 4 2 2 2 4 6" xfId="19557" xr:uid="{00000000-0005-0000-0000-0000D4170000}"/>
    <cellStyle name="20% - Accent4 4 2 2 2 4 6 2" xfId="19558" xr:uid="{00000000-0005-0000-0000-0000D5170000}"/>
    <cellStyle name="20% - Accent4 4 2 2 2 4 6 3" xfId="19559" xr:uid="{00000000-0005-0000-0000-0000D6170000}"/>
    <cellStyle name="20% - Accent4 4 2 2 2 4 7" xfId="19560" xr:uid="{00000000-0005-0000-0000-0000D7170000}"/>
    <cellStyle name="20% - Accent4 4 2 2 2 4 7 2" xfId="19561" xr:uid="{00000000-0005-0000-0000-0000D8170000}"/>
    <cellStyle name="20% - Accent4 4 2 2 2 4 8" xfId="19562" xr:uid="{00000000-0005-0000-0000-0000D9170000}"/>
    <cellStyle name="20% - Accent4 4 2 2 2 4 9" xfId="19563" xr:uid="{00000000-0005-0000-0000-0000DA170000}"/>
    <cellStyle name="20% - Accent4 4 2 2 2 5" xfId="851" xr:uid="{00000000-0005-0000-0000-0000DB170000}"/>
    <cellStyle name="20% - Accent4 4 2 2 2 5 2" xfId="19564" xr:uid="{00000000-0005-0000-0000-0000DC170000}"/>
    <cellStyle name="20% - Accent4 4 2 2 2 5 2 2" xfId="19565" xr:uid="{00000000-0005-0000-0000-0000DD170000}"/>
    <cellStyle name="20% - Accent4 4 2 2 2 5 2 3" xfId="19566" xr:uid="{00000000-0005-0000-0000-0000DE170000}"/>
    <cellStyle name="20% - Accent4 4 2 2 2 5 3" xfId="19567" xr:uid="{00000000-0005-0000-0000-0000DF170000}"/>
    <cellStyle name="20% - Accent4 4 2 2 2 5 3 2" xfId="19568" xr:uid="{00000000-0005-0000-0000-0000E0170000}"/>
    <cellStyle name="20% - Accent4 4 2 2 2 5 3 3" xfId="19569" xr:uid="{00000000-0005-0000-0000-0000E1170000}"/>
    <cellStyle name="20% - Accent4 4 2 2 2 5 4" xfId="19570" xr:uid="{00000000-0005-0000-0000-0000E2170000}"/>
    <cellStyle name="20% - Accent4 4 2 2 2 5 4 2" xfId="19571" xr:uid="{00000000-0005-0000-0000-0000E3170000}"/>
    <cellStyle name="20% - Accent4 4 2 2 2 5 5" xfId="19572" xr:uid="{00000000-0005-0000-0000-0000E4170000}"/>
    <cellStyle name="20% - Accent4 4 2 2 2 5 6" xfId="19573" xr:uid="{00000000-0005-0000-0000-0000E5170000}"/>
    <cellStyle name="20% - Accent4 4 2 2 2 6" xfId="19574" xr:uid="{00000000-0005-0000-0000-0000E6170000}"/>
    <cellStyle name="20% - Accent4 4 2 2 2 6 2" xfId="19575" xr:uid="{00000000-0005-0000-0000-0000E7170000}"/>
    <cellStyle name="20% - Accent4 4 2 2 2 6 2 2" xfId="19576" xr:uid="{00000000-0005-0000-0000-0000E8170000}"/>
    <cellStyle name="20% - Accent4 4 2 2 2 6 2 3" xfId="19577" xr:uid="{00000000-0005-0000-0000-0000E9170000}"/>
    <cellStyle name="20% - Accent4 4 2 2 2 6 3" xfId="19578" xr:uid="{00000000-0005-0000-0000-0000EA170000}"/>
    <cellStyle name="20% - Accent4 4 2 2 2 6 3 2" xfId="19579" xr:uid="{00000000-0005-0000-0000-0000EB170000}"/>
    <cellStyle name="20% - Accent4 4 2 2 2 6 3 3" xfId="19580" xr:uid="{00000000-0005-0000-0000-0000EC170000}"/>
    <cellStyle name="20% - Accent4 4 2 2 2 6 4" xfId="19581" xr:uid="{00000000-0005-0000-0000-0000ED170000}"/>
    <cellStyle name="20% - Accent4 4 2 2 2 6 4 2" xfId="19582" xr:uid="{00000000-0005-0000-0000-0000EE170000}"/>
    <cellStyle name="20% - Accent4 4 2 2 2 6 5" xfId="19583" xr:uid="{00000000-0005-0000-0000-0000EF170000}"/>
    <cellStyle name="20% - Accent4 4 2 2 2 6 6" xfId="19584" xr:uid="{00000000-0005-0000-0000-0000F0170000}"/>
    <cellStyle name="20% - Accent4 4 2 2 2 7" xfId="19585" xr:uid="{00000000-0005-0000-0000-0000F1170000}"/>
    <cellStyle name="20% - Accent4 4 2 2 2 7 2" xfId="19586" xr:uid="{00000000-0005-0000-0000-0000F2170000}"/>
    <cellStyle name="20% - Accent4 4 2 2 2 7 2 2" xfId="19587" xr:uid="{00000000-0005-0000-0000-0000F3170000}"/>
    <cellStyle name="20% - Accent4 4 2 2 2 7 2 3" xfId="19588" xr:uid="{00000000-0005-0000-0000-0000F4170000}"/>
    <cellStyle name="20% - Accent4 4 2 2 2 7 3" xfId="19589" xr:uid="{00000000-0005-0000-0000-0000F5170000}"/>
    <cellStyle name="20% - Accent4 4 2 2 2 7 3 2" xfId="19590" xr:uid="{00000000-0005-0000-0000-0000F6170000}"/>
    <cellStyle name="20% - Accent4 4 2 2 2 7 4" xfId="19591" xr:uid="{00000000-0005-0000-0000-0000F7170000}"/>
    <cellStyle name="20% - Accent4 4 2 2 2 7 5" xfId="19592" xr:uid="{00000000-0005-0000-0000-0000F8170000}"/>
    <cellStyle name="20% - Accent4 4 2 2 2 8" xfId="19593" xr:uid="{00000000-0005-0000-0000-0000F9170000}"/>
    <cellStyle name="20% - Accent4 4 2 2 2 8 2" xfId="19594" xr:uid="{00000000-0005-0000-0000-0000FA170000}"/>
    <cellStyle name="20% - Accent4 4 2 2 2 8 3" xfId="19595" xr:uid="{00000000-0005-0000-0000-0000FB170000}"/>
    <cellStyle name="20% - Accent4 4 2 2 2 9" xfId="19596" xr:uid="{00000000-0005-0000-0000-0000FC170000}"/>
    <cellStyle name="20% - Accent4 4 2 2 2 9 2" xfId="19597" xr:uid="{00000000-0005-0000-0000-0000FD170000}"/>
    <cellStyle name="20% - Accent4 4 2 2 2 9 3" xfId="19598" xr:uid="{00000000-0005-0000-0000-0000FE170000}"/>
    <cellStyle name="20% - Accent4 4 2 2 3" xfId="852" xr:uid="{00000000-0005-0000-0000-0000FF170000}"/>
    <cellStyle name="20% - Accent4 4 2 2 3 10" xfId="19599" xr:uid="{00000000-0005-0000-0000-000000180000}"/>
    <cellStyle name="20% - Accent4 4 2 2 3 2" xfId="853" xr:uid="{00000000-0005-0000-0000-000001180000}"/>
    <cellStyle name="20% - Accent4 4 2 2 3 2 2" xfId="854" xr:uid="{00000000-0005-0000-0000-000002180000}"/>
    <cellStyle name="20% - Accent4 4 2 2 3 2 2 2" xfId="19600" xr:uid="{00000000-0005-0000-0000-000003180000}"/>
    <cellStyle name="20% - Accent4 4 2 2 3 2 2 2 2" xfId="19601" xr:uid="{00000000-0005-0000-0000-000004180000}"/>
    <cellStyle name="20% - Accent4 4 2 2 3 2 2 2 3" xfId="19602" xr:uid="{00000000-0005-0000-0000-000005180000}"/>
    <cellStyle name="20% - Accent4 4 2 2 3 2 2 3" xfId="19603" xr:uid="{00000000-0005-0000-0000-000006180000}"/>
    <cellStyle name="20% - Accent4 4 2 2 3 2 2 3 2" xfId="19604" xr:uid="{00000000-0005-0000-0000-000007180000}"/>
    <cellStyle name="20% - Accent4 4 2 2 3 2 2 3 3" xfId="19605" xr:uid="{00000000-0005-0000-0000-000008180000}"/>
    <cellStyle name="20% - Accent4 4 2 2 3 2 2 4" xfId="19606" xr:uid="{00000000-0005-0000-0000-000009180000}"/>
    <cellStyle name="20% - Accent4 4 2 2 3 2 2 4 2" xfId="19607" xr:uid="{00000000-0005-0000-0000-00000A180000}"/>
    <cellStyle name="20% - Accent4 4 2 2 3 2 2 5" xfId="19608" xr:uid="{00000000-0005-0000-0000-00000B180000}"/>
    <cellStyle name="20% - Accent4 4 2 2 3 2 2 6" xfId="19609" xr:uid="{00000000-0005-0000-0000-00000C180000}"/>
    <cellStyle name="20% - Accent4 4 2 2 3 2 3" xfId="19610" xr:uid="{00000000-0005-0000-0000-00000D180000}"/>
    <cellStyle name="20% - Accent4 4 2 2 3 2 3 2" xfId="19611" xr:uid="{00000000-0005-0000-0000-00000E180000}"/>
    <cellStyle name="20% - Accent4 4 2 2 3 2 3 2 2" xfId="19612" xr:uid="{00000000-0005-0000-0000-00000F180000}"/>
    <cellStyle name="20% - Accent4 4 2 2 3 2 3 2 3" xfId="19613" xr:uid="{00000000-0005-0000-0000-000010180000}"/>
    <cellStyle name="20% - Accent4 4 2 2 3 2 3 3" xfId="19614" xr:uid="{00000000-0005-0000-0000-000011180000}"/>
    <cellStyle name="20% - Accent4 4 2 2 3 2 3 3 2" xfId="19615" xr:uid="{00000000-0005-0000-0000-000012180000}"/>
    <cellStyle name="20% - Accent4 4 2 2 3 2 3 3 3" xfId="19616" xr:uid="{00000000-0005-0000-0000-000013180000}"/>
    <cellStyle name="20% - Accent4 4 2 2 3 2 3 4" xfId="19617" xr:uid="{00000000-0005-0000-0000-000014180000}"/>
    <cellStyle name="20% - Accent4 4 2 2 3 2 3 4 2" xfId="19618" xr:uid="{00000000-0005-0000-0000-000015180000}"/>
    <cellStyle name="20% - Accent4 4 2 2 3 2 3 5" xfId="19619" xr:uid="{00000000-0005-0000-0000-000016180000}"/>
    <cellStyle name="20% - Accent4 4 2 2 3 2 3 6" xfId="19620" xr:uid="{00000000-0005-0000-0000-000017180000}"/>
    <cellStyle name="20% - Accent4 4 2 2 3 2 4" xfId="19621" xr:uid="{00000000-0005-0000-0000-000018180000}"/>
    <cellStyle name="20% - Accent4 4 2 2 3 2 4 2" xfId="19622" xr:uid="{00000000-0005-0000-0000-000019180000}"/>
    <cellStyle name="20% - Accent4 4 2 2 3 2 4 2 2" xfId="19623" xr:uid="{00000000-0005-0000-0000-00001A180000}"/>
    <cellStyle name="20% - Accent4 4 2 2 3 2 4 2 3" xfId="19624" xr:uid="{00000000-0005-0000-0000-00001B180000}"/>
    <cellStyle name="20% - Accent4 4 2 2 3 2 4 3" xfId="19625" xr:uid="{00000000-0005-0000-0000-00001C180000}"/>
    <cellStyle name="20% - Accent4 4 2 2 3 2 4 3 2" xfId="19626" xr:uid="{00000000-0005-0000-0000-00001D180000}"/>
    <cellStyle name="20% - Accent4 4 2 2 3 2 4 4" xfId="19627" xr:uid="{00000000-0005-0000-0000-00001E180000}"/>
    <cellStyle name="20% - Accent4 4 2 2 3 2 4 5" xfId="19628" xr:uid="{00000000-0005-0000-0000-00001F180000}"/>
    <cellStyle name="20% - Accent4 4 2 2 3 2 5" xfId="19629" xr:uid="{00000000-0005-0000-0000-000020180000}"/>
    <cellStyle name="20% - Accent4 4 2 2 3 2 5 2" xfId="19630" xr:uid="{00000000-0005-0000-0000-000021180000}"/>
    <cellStyle name="20% - Accent4 4 2 2 3 2 5 3" xfId="19631" xr:uid="{00000000-0005-0000-0000-000022180000}"/>
    <cellStyle name="20% - Accent4 4 2 2 3 2 6" xfId="19632" xr:uid="{00000000-0005-0000-0000-000023180000}"/>
    <cellStyle name="20% - Accent4 4 2 2 3 2 6 2" xfId="19633" xr:uid="{00000000-0005-0000-0000-000024180000}"/>
    <cellStyle name="20% - Accent4 4 2 2 3 2 6 3" xfId="19634" xr:uid="{00000000-0005-0000-0000-000025180000}"/>
    <cellStyle name="20% - Accent4 4 2 2 3 2 7" xfId="19635" xr:uid="{00000000-0005-0000-0000-000026180000}"/>
    <cellStyle name="20% - Accent4 4 2 2 3 2 7 2" xfId="19636" xr:uid="{00000000-0005-0000-0000-000027180000}"/>
    <cellStyle name="20% - Accent4 4 2 2 3 2 8" xfId="19637" xr:uid="{00000000-0005-0000-0000-000028180000}"/>
    <cellStyle name="20% - Accent4 4 2 2 3 2 9" xfId="19638" xr:uid="{00000000-0005-0000-0000-000029180000}"/>
    <cellStyle name="20% - Accent4 4 2 2 3 3" xfId="855" xr:uid="{00000000-0005-0000-0000-00002A180000}"/>
    <cellStyle name="20% - Accent4 4 2 2 3 3 2" xfId="19639" xr:uid="{00000000-0005-0000-0000-00002B180000}"/>
    <cellStyle name="20% - Accent4 4 2 2 3 3 2 2" xfId="19640" xr:uid="{00000000-0005-0000-0000-00002C180000}"/>
    <cellStyle name="20% - Accent4 4 2 2 3 3 2 3" xfId="19641" xr:uid="{00000000-0005-0000-0000-00002D180000}"/>
    <cellStyle name="20% - Accent4 4 2 2 3 3 3" xfId="19642" xr:uid="{00000000-0005-0000-0000-00002E180000}"/>
    <cellStyle name="20% - Accent4 4 2 2 3 3 3 2" xfId="19643" xr:uid="{00000000-0005-0000-0000-00002F180000}"/>
    <cellStyle name="20% - Accent4 4 2 2 3 3 3 3" xfId="19644" xr:uid="{00000000-0005-0000-0000-000030180000}"/>
    <cellStyle name="20% - Accent4 4 2 2 3 3 4" xfId="19645" xr:uid="{00000000-0005-0000-0000-000031180000}"/>
    <cellStyle name="20% - Accent4 4 2 2 3 3 4 2" xfId="19646" xr:uid="{00000000-0005-0000-0000-000032180000}"/>
    <cellStyle name="20% - Accent4 4 2 2 3 3 5" xfId="19647" xr:uid="{00000000-0005-0000-0000-000033180000}"/>
    <cellStyle name="20% - Accent4 4 2 2 3 3 6" xfId="19648" xr:uid="{00000000-0005-0000-0000-000034180000}"/>
    <cellStyle name="20% - Accent4 4 2 2 3 4" xfId="19649" xr:uid="{00000000-0005-0000-0000-000035180000}"/>
    <cellStyle name="20% - Accent4 4 2 2 3 4 2" xfId="19650" xr:uid="{00000000-0005-0000-0000-000036180000}"/>
    <cellStyle name="20% - Accent4 4 2 2 3 4 2 2" xfId="19651" xr:uid="{00000000-0005-0000-0000-000037180000}"/>
    <cellStyle name="20% - Accent4 4 2 2 3 4 2 3" xfId="19652" xr:uid="{00000000-0005-0000-0000-000038180000}"/>
    <cellStyle name="20% - Accent4 4 2 2 3 4 3" xfId="19653" xr:uid="{00000000-0005-0000-0000-000039180000}"/>
    <cellStyle name="20% - Accent4 4 2 2 3 4 3 2" xfId="19654" xr:uid="{00000000-0005-0000-0000-00003A180000}"/>
    <cellStyle name="20% - Accent4 4 2 2 3 4 3 3" xfId="19655" xr:uid="{00000000-0005-0000-0000-00003B180000}"/>
    <cellStyle name="20% - Accent4 4 2 2 3 4 4" xfId="19656" xr:uid="{00000000-0005-0000-0000-00003C180000}"/>
    <cellStyle name="20% - Accent4 4 2 2 3 4 4 2" xfId="19657" xr:uid="{00000000-0005-0000-0000-00003D180000}"/>
    <cellStyle name="20% - Accent4 4 2 2 3 4 5" xfId="19658" xr:uid="{00000000-0005-0000-0000-00003E180000}"/>
    <cellStyle name="20% - Accent4 4 2 2 3 4 6" xfId="19659" xr:uid="{00000000-0005-0000-0000-00003F180000}"/>
    <cellStyle name="20% - Accent4 4 2 2 3 5" xfId="19660" xr:uid="{00000000-0005-0000-0000-000040180000}"/>
    <cellStyle name="20% - Accent4 4 2 2 3 5 2" xfId="19661" xr:uid="{00000000-0005-0000-0000-000041180000}"/>
    <cellStyle name="20% - Accent4 4 2 2 3 5 2 2" xfId="19662" xr:uid="{00000000-0005-0000-0000-000042180000}"/>
    <cellStyle name="20% - Accent4 4 2 2 3 5 2 3" xfId="19663" xr:uid="{00000000-0005-0000-0000-000043180000}"/>
    <cellStyle name="20% - Accent4 4 2 2 3 5 3" xfId="19664" xr:uid="{00000000-0005-0000-0000-000044180000}"/>
    <cellStyle name="20% - Accent4 4 2 2 3 5 3 2" xfId="19665" xr:uid="{00000000-0005-0000-0000-000045180000}"/>
    <cellStyle name="20% - Accent4 4 2 2 3 5 4" xfId="19666" xr:uid="{00000000-0005-0000-0000-000046180000}"/>
    <cellStyle name="20% - Accent4 4 2 2 3 5 5" xfId="19667" xr:uid="{00000000-0005-0000-0000-000047180000}"/>
    <cellStyle name="20% - Accent4 4 2 2 3 6" xfId="19668" xr:uid="{00000000-0005-0000-0000-000048180000}"/>
    <cellStyle name="20% - Accent4 4 2 2 3 6 2" xfId="19669" xr:uid="{00000000-0005-0000-0000-000049180000}"/>
    <cellStyle name="20% - Accent4 4 2 2 3 6 3" xfId="19670" xr:uid="{00000000-0005-0000-0000-00004A180000}"/>
    <cellStyle name="20% - Accent4 4 2 2 3 7" xfId="19671" xr:uid="{00000000-0005-0000-0000-00004B180000}"/>
    <cellStyle name="20% - Accent4 4 2 2 3 7 2" xfId="19672" xr:uid="{00000000-0005-0000-0000-00004C180000}"/>
    <cellStyle name="20% - Accent4 4 2 2 3 7 3" xfId="19673" xr:uid="{00000000-0005-0000-0000-00004D180000}"/>
    <cellStyle name="20% - Accent4 4 2 2 3 8" xfId="19674" xr:uid="{00000000-0005-0000-0000-00004E180000}"/>
    <cellStyle name="20% - Accent4 4 2 2 3 8 2" xfId="19675" xr:uid="{00000000-0005-0000-0000-00004F180000}"/>
    <cellStyle name="20% - Accent4 4 2 2 3 9" xfId="19676" xr:uid="{00000000-0005-0000-0000-000050180000}"/>
    <cellStyle name="20% - Accent4 4 2 2 4" xfId="856" xr:uid="{00000000-0005-0000-0000-000051180000}"/>
    <cellStyle name="20% - Accent4 4 2 2 4 2" xfId="857" xr:uid="{00000000-0005-0000-0000-000052180000}"/>
    <cellStyle name="20% - Accent4 4 2 2 4 2 2" xfId="19677" xr:uid="{00000000-0005-0000-0000-000053180000}"/>
    <cellStyle name="20% - Accent4 4 2 2 4 2 2 2" xfId="19678" xr:uid="{00000000-0005-0000-0000-000054180000}"/>
    <cellStyle name="20% - Accent4 4 2 2 4 2 2 3" xfId="19679" xr:uid="{00000000-0005-0000-0000-000055180000}"/>
    <cellStyle name="20% - Accent4 4 2 2 4 2 3" xfId="19680" xr:uid="{00000000-0005-0000-0000-000056180000}"/>
    <cellStyle name="20% - Accent4 4 2 2 4 2 3 2" xfId="19681" xr:uid="{00000000-0005-0000-0000-000057180000}"/>
    <cellStyle name="20% - Accent4 4 2 2 4 2 3 3" xfId="19682" xr:uid="{00000000-0005-0000-0000-000058180000}"/>
    <cellStyle name="20% - Accent4 4 2 2 4 2 4" xfId="19683" xr:uid="{00000000-0005-0000-0000-000059180000}"/>
    <cellStyle name="20% - Accent4 4 2 2 4 2 4 2" xfId="19684" xr:uid="{00000000-0005-0000-0000-00005A180000}"/>
    <cellStyle name="20% - Accent4 4 2 2 4 2 5" xfId="19685" xr:uid="{00000000-0005-0000-0000-00005B180000}"/>
    <cellStyle name="20% - Accent4 4 2 2 4 2 6" xfId="19686" xr:uid="{00000000-0005-0000-0000-00005C180000}"/>
    <cellStyle name="20% - Accent4 4 2 2 4 3" xfId="19687" xr:uid="{00000000-0005-0000-0000-00005D180000}"/>
    <cellStyle name="20% - Accent4 4 2 2 4 3 2" xfId="19688" xr:uid="{00000000-0005-0000-0000-00005E180000}"/>
    <cellStyle name="20% - Accent4 4 2 2 4 3 2 2" xfId="19689" xr:uid="{00000000-0005-0000-0000-00005F180000}"/>
    <cellStyle name="20% - Accent4 4 2 2 4 3 2 3" xfId="19690" xr:uid="{00000000-0005-0000-0000-000060180000}"/>
    <cellStyle name="20% - Accent4 4 2 2 4 3 3" xfId="19691" xr:uid="{00000000-0005-0000-0000-000061180000}"/>
    <cellStyle name="20% - Accent4 4 2 2 4 3 3 2" xfId="19692" xr:uid="{00000000-0005-0000-0000-000062180000}"/>
    <cellStyle name="20% - Accent4 4 2 2 4 3 3 3" xfId="19693" xr:uid="{00000000-0005-0000-0000-000063180000}"/>
    <cellStyle name="20% - Accent4 4 2 2 4 3 4" xfId="19694" xr:uid="{00000000-0005-0000-0000-000064180000}"/>
    <cellStyle name="20% - Accent4 4 2 2 4 3 4 2" xfId="19695" xr:uid="{00000000-0005-0000-0000-000065180000}"/>
    <cellStyle name="20% - Accent4 4 2 2 4 3 5" xfId="19696" xr:uid="{00000000-0005-0000-0000-000066180000}"/>
    <cellStyle name="20% - Accent4 4 2 2 4 3 6" xfId="19697" xr:uid="{00000000-0005-0000-0000-000067180000}"/>
    <cellStyle name="20% - Accent4 4 2 2 4 4" xfId="19698" xr:uid="{00000000-0005-0000-0000-000068180000}"/>
    <cellStyle name="20% - Accent4 4 2 2 4 4 2" xfId="19699" xr:uid="{00000000-0005-0000-0000-000069180000}"/>
    <cellStyle name="20% - Accent4 4 2 2 4 4 2 2" xfId="19700" xr:uid="{00000000-0005-0000-0000-00006A180000}"/>
    <cellStyle name="20% - Accent4 4 2 2 4 4 2 3" xfId="19701" xr:uid="{00000000-0005-0000-0000-00006B180000}"/>
    <cellStyle name="20% - Accent4 4 2 2 4 4 3" xfId="19702" xr:uid="{00000000-0005-0000-0000-00006C180000}"/>
    <cellStyle name="20% - Accent4 4 2 2 4 4 3 2" xfId="19703" xr:uid="{00000000-0005-0000-0000-00006D180000}"/>
    <cellStyle name="20% - Accent4 4 2 2 4 4 4" xfId="19704" xr:uid="{00000000-0005-0000-0000-00006E180000}"/>
    <cellStyle name="20% - Accent4 4 2 2 4 4 5" xfId="19705" xr:uid="{00000000-0005-0000-0000-00006F180000}"/>
    <cellStyle name="20% - Accent4 4 2 2 4 5" xfId="19706" xr:uid="{00000000-0005-0000-0000-000070180000}"/>
    <cellStyle name="20% - Accent4 4 2 2 4 5 2" xfId="19707" xr:uid="{00000000-0005-0000-0000-000071180000}"/>
    <cellStyle name="20% - Accent4 4 2 2 4 5 3" xfId="19708" xr:uid="{00000000-0005-0000-0000-000072180000}"/>
    <cellStyle name="20% - Accent4 4 2 2 4 6" xfId="19709" xr:uid="{00000000-0005-0000-0000-000073180000}"/>
    <cellStyle name="20% - Accent4 4 2 2 4 6 2" xfId="19710" xr:uid="{00000000-0005-0000-0000-000074180000}"/>
    <cellStyle name="20% - Accent4 4 2 2 4 6 3" xfId="19711" xr:uid="{00000000-0005-0000-0000-000075180000}"/>
    <cellStyle name="20% - Accent4 4 2 2 4 7" xfId="19712" xr:uid="{00000000-0005-0000-0000-000076180000}"/>
    <cellStyle name="20% - Accent4 4 2 2 4 7 2" xfId="19713" xr:uid="{00000000-0005-0000-0000-000077180000}"/>
    <cellStyle name="20% - Accent4 4 2 2 4 8" xfId="19714" xr:uid="{00000000-0005-0000-0000-000078180000}"/>
    <cellStyle name="20% - Accent4 4 2 2 4 9" xfId="19715" xr:uid="{00000000-0005-0000-0000-000079180000}"/>
    <cellStyle name="20% - Accent4 4 2 2 5" xfId="858" xr:uid="{00000000-0005-0000-0000-00007A180000}"/>
    <cellStyle name="20% - Accent4 4 2 2 5 2" xfId="19716" xr:uid="{00000000-0005-0000-0000-00007B180000}"/>
    <cellStyle name="20% - Accent4 4 2 2 5 2 2" xfId="19717" xr:uid="{00000000-0005-0000-0000-00007C180000}"/>
    <cellStyle name="20% - Accent4 4 2 2 5 2 2 2" xfId="19718" xr:uid="{00000000-0005-0000-0000-00007D180000}"/>
    <cellStyle name="20% - Accent4 4 2 2 5 2 2 3" xfId="19719" xr:uid="{00000000-0005-0000-0000-00007E180000}"/>
    <cellStyle name="20% - Accent4 4 2 2 5 2 3" xfId="19720" xr:uid="{00000000-0005-0000-0000-00007F180000}"/>
    <cellStyle name="20% - Accent4 4 2 2 5 2 3 2" xfId="19721" xr:uid="{00000000-0005-0000-0000-000080180000}"/>
    <cellStyle name="20% - Accent4 4 2 2 5 2 3 3" xfId="19722" xr:uid="{00000000-0005-0000-0000-000081180000}"/>
    <cellStyle name="20% - Accent4 4 2 2 5 2 4" xfId="19723" xr:uid="{00000000-0005-0000-0000-000082180000}"/>
    <cellStyle name="20% - Accent4 4 2 2 5 2 4 2" xfId="19724" xr:uid="{00000000-0005-0000-0000-000083180000}"/>
    <cellStyle name="20% - Accent4 4 2 2 5 2 5" xfId="19725" xr:uid="{00000000-0005-0000-0000-000084180000}"/>
    <cellStyle name="20% - Accent4 4 2 2 5 2 6" xfId="19726" xr:uid="{00000000-0005-0000-0000-000085180000}"/>
    <cellStyle name="20% - Accent4 4 2 2 5 3" xfId="19727" xr:uid="{00000000-0005-0000-0000-000086180000}"/>
    <cellStyle name="20% - Accent4 4 2 2 5 3 2" xfId="19728" xr:uid="{00000000-0005-0000-0000-000087180000}"/>
    <cellStyle name="20% - Accent4 4 2 2 5 3 2 2" xfId="19729" xr:uid="{00000000-0005-0000-0000-000088180000}"/>
    <cellStyle name="20% - Accent4 4 2 2 5 3 2 3" xfId="19730" xr:uid="{00000000-0005-0000-0000-000089180000}"/>
    <cellStyle name="20% - Accent4 4 2 2 5 3 3" xfId="19731" xr:uid="{00000000-0005-0000-0000-00008A180000}"/>
    <cellStyle name="20% - Accent4 4 2 2 5 3 3 2" xfId="19732" xr:uid="{00000000-0005-0000-0000-00008B180000}"/>
    <cellStyle name="20% - Accent4 4 2 2 5 3 3 3" xfId="19733" xr:uid="{00000000-0005-0000-0000-00008C180000}"/>
    <cellStyle name="20% - Accent4 4 2 2 5 3 4" xfId="19734" xr:uid="{00000000-0005-0000-0000-00008D180000}"/>
    <cellStyle name="20% - Accent4 4 2 2 5 3 4 2" xfId="19735" xr:uid="{00000000-0005-0000-0000-00008E180000}"/>
    <cellStyle name="20% - Accent4 4 2 2 5 3 5" xfId="19736" xr:uid="{00000000-0005-0000-0000-00008F180000}"/>
    <cellStyle name="20% - Accent4 4 2 2 5 3 6" xfId="19737" xr:uid="{00000000-0005-0000-0000-000090180000}"/>
    <cellStyle name="20% - Accent4 4 2 2 5 4" xfId="19738" xr:uid="{00000000-0005-0000-0000-000091180000}"/>
    <cellStyle name="20% - Accent4 4 2 2 5 4 2" xfId="19739" xr:uid="{00000000-0005-0000-0000-000092180000}"/>
    <cellStyle name="20% - Accent4 4 2 2 5 4 2 2" xfId="19740" xr:uid="{00000000-0005-0000-0000-000093180000}"/>
    <cellStyle name="20% - Accent4 4 2 2 5 4 2 3" xfId="19741" xr:uid="{00000000-0005-0000-0000-000094180000}"/>
    <cellStyle name="20% - Accent4 4 2 2 5 4 3" xfId="19742" xr:uid="{00000000-0005-0000-0000-000095180000}"/>
    <cellStyle name="20% - Accent4 4 2 2 5 4 3 2" xfId="19743" xr:uid="{00000000-0005-0000-0000-000096180000}"/>
    <cellStyle name="20% - Accent4 4 2 2 5 4 4" xfId="19744" xr:uid="{00000000-0005-0000-0000-000097180000}"/>
    <cellStyle name="20% - Accent4 4 2 2 5 4 5" xfId="19745" xr:uid="{00000000-0005-0000-0000-000098180000}"/>
    <cellStyle name="20% - Accent4 4 2 2 5 5" xfId="19746" xr:uid="{00000000-0005-0000-0000-000099180000}"/>
    <cellStyle name="20% - Accent4 4 2 2 5 5 2" xfId="19747" xr:uid="{00000000-0005-0000-0000-00009A180000}"/>
    <cellStyle name="20% - Accent4 4 2 2 5 5 3" xfId="19748" xr:uid="{00000000-0005-0000-0000-00009B180000}"/>
    <cellStyle name="20% - Accent4 4 2 2 5 6" xfId="19749" xr:uid="{00000000-0005-0000-0000-00009C180000}"/>
    <cellStyle name="20% - Accent4 4 2 2 5 6 2" xfId="19750" xr:uid="{00000000-0005-0000-0000-00009D180000}"/>
    <cellStyle name="20% - Accent4 4 2 2 5 6 3" xfId="19751" xr:uid="{00000000-0005-0000-0000-00009E180000}"/>
    <cellStyle name="20% - Accent4 4 2 2 5 7" xfId="19752" xr:uid="{00000000-0005-0000-0000-00009F180000}"/>
    <cellStyle name="20% - Accent4 4 2 2 5 7 2" xfId="19753" xr:uid="{00000000-0005-0000-0000-0000A0180000}"/>
    <cellStyle name="20% - Accent4 4 2 2 5 8" xfId="19754" xr:uid="{00000000-0005-0000-0000-0000A1180000}"/>
    <cellStyle name="20% - Accent4 4 2 2 5 9" xfId="19755" xr:uid="{00000000-0005-0000-0000-0000A2180000}"/>
    <cellStyle name="20% - Accent4 4 2 2 6" xfId="859" xr:uid="{00000000-0005-0000-0000-0000A3180000}"/>
    <cellStyle name="20% - Accent4 4 2 2 6 2" xfId="19756" xr:uid="{00000000-0005-0000-0000-0000A4180000}"/>
    <cellStyle name="20% - Accent4 4 2 2 6 2 2" xfId="19757" xr:uid="{00000000-0005-0000-0000-0000A5180000}"/>
    <cellStyle name="20% - Accent4 4 2 2 6 2 3" xfId="19758" xr:uid="{00000000-0005-0000-0000-0000A6180000}"/>
    <cellStyle name="20% - Accent4 4 2 2 6 3" xfId="19759" xr:uid="{00000000-0005-0000-0000-0000A7180000}"/>
    <cellStyle name="20% - Accent4 4 2 2 6 3 2" xfId="19760" xr:uid="{00000000-0005-0000-0000-0000A8180000}"/>
    <cellStyle name="20% - Accent4 4 2 2 6 3 3" xfId="19761" xr:uid="{00000000-0005-0000-0000-0000A9180000}"/>
    <cellStyle name="20% - Accent4 4 2 2 6 4" xfId="19762" xr:uid="{00000000-0005-0000-0000-0000AA180000}"/>
    <cellStyle name="20% - Accent4 4 2 2 6 4 2" xfId="19763" xr:uid="{00000000-0005-0000-0000-0000AB180000}"/>
    <cellStyle name="20% - Accent4 4 2 2 6 5" xfId="19764" xr:uid="{00000000-0005-0000-0000-0000AC180000}"/>
    <cellStyle name="20% - Accent4 4 2 2 6 6" xfId="19765" xr:uid="{00000000-0005-0000-0000-0000AD180000}"/>
    <cellStyle name="20% - Accent4 4 2 2 7" xfId="19766" xr:uid="{00000000-0005-0000-0000-0000AE180000}"/>
    <cellStyle name="20% - Accent4 4 2 2 7 2" xfId="19767" xr:uid="{00000000-0005-0000-0000-0000AF180000}"/>
    <cellStyle name="20% - Accent4 4 2 2 7 2 2" xfId="19768" xr:uid="{00000000-0005-0000-0000-0000B0180000}"/>
    <cellStyle name="20% - Accent4 4 2 2 7 2 3" xfId="19769" xr:uid="{00000000-0005-0000-0000-0000B1180000}"/>
    <cellStyle name="20% - Accent4 4 2 2 7 3" xfId="19770" xr:uid="{00000000-0005-0000-0000-0000B2180000}"/>
    <cellStyle name="20% - Accent4 4 2 2 7 3 2" xfId="19771" xr:uid="{00000000-0005-0000-0000-0000B3180000}"/>
    <cellStyle name="20% - Accent4 4 2 2 7 3 3" xfId="19772" xr:uid="{00000000-0005-0000-0000-0000B4180000}"/>
    <cellStyle name="20% - Accent4 4 2 2 7 4" xfId="19773" xr:uid="{00000000-0005-0000-0000-0000B5180000}"/>
    <cellStyle name="20% - Accent4 4 2 2 7 4 2" xfId="19774" xr:uid="{00000000-0005-0000-0000-0000B6180000}"/>
    <cellStyle name="20% - Accent4 4 2 2 7 5" xfId="19775" xr:uid="{00000000-0005-0000-0000-0000B7180000}"/>
    <cellStyle name="20% - Accent4 4 2 2 7 6" xfId="19776" xr:uid="{00000000-0005-0000-0000-0000B8180000}"/>
    <cellStyle name="20% - Accent4 4 2 2 8" xfId="19777" xr:uid="{00000000-0005-0000-0000-0000B9180000}"/>
    <cellStyle name="20% - Accent4 4 2 2 8 2" xfId="19778" xr:uid="{00000000-0005-0000-0000-0000BA180000}"/>
    <cellStyle name="20% - Accent4 4 2 2 8 2 2" xfId="19779" xr:uid="{00000000-0005-0000-0000-0000BB180000}"/>
    <cellStyle name="20% - Accent4 4 2 2 8 2 3" xfId="19780" xr:uid="{00000000-0005-0000-0000-0000BC180000}"/>
    <cellStyle name="20% - Accent4 4 2 2 8 3" xfId="19781" xr:uid="{00000000-0005-0000-0000-0000BD180000}"/>
    <cellStyle name="20% - Accent4 4 2 2 8 3 2" xfId="19782" xr:uid="{00000000-0005-0000-0000-0000BE180000}"/>
    <cellStyle name="20% - Accent4 4 2 2 8 4" xfId="19783" xr:uid="{00000000-0005-0000-0000-0000BF180000}"/>
    <cellStyle name="20% - Accent4 4 2 2 8 5" xfId="19784" xr:uid="{00000000-0005-0000-0000-0000C0180000}"/>
    <cellStyle name="20% - Accent4 4 2 2 9" xfId="19785" xr:uid="{00000000-0005-0000-0000-0000C1180000}"/>
    <cellStyle name="20% - Accent4 4 2 2 9 2" xfId="19786" xr:uid="{00000000-0005-0000-0000-0000C2180000}"/>
    <cellStyle name="20% - Accent4 4 2 2 9 3" xfId="19787" xr:uid="{00000000-0005-0000-0000-0000C3180000}"/>
    <cellStyle name="20% - Accent4 4 2 3" xfId="860" xr:uid="{00000000-0005-0000-0000-0000C4180000}"/>
    <cellStyle name="20% - Accent4 4 2 3 10" xfId="19788" xr:uid="{00000000-0005-0000-0000-0000C5180000}"/>
    <cellStyle name="20% - Accent4 4 2 3 10 2" xfId="19789" xr:uid="{00000000-0005-0000-0000-0000C6180000}"/>
    <cellStyle name="20% - Accent4 4 2 3 11" xfId="19790" xr:uid="{00000000-0005-0000-0000-0000C7180000}"/>
    <cellStyle name="20% - Accent4 4 2 3 12" xfId="19791" xr:uid="{00000000-0005-0000-0000-0000C8180000}"/>
    <cellStyle name="20% - Accent4 4 2 3 2" xfId="861" xr:uid="{00000000-0005-0000-0000-0000C9180000}"/>
    <cellStyle name="20% - Accent4 4 2 3 2 10" xfId="19792" xr:uid="{00000000-0005-0000-0000-0000CA180000}"/>
    <cellStyle name="20% - Accent4 4 2 3 2 2" xfId="862" xr:uid="{00000000-0005-0000-0000-0000CB180000}"/>
    <cellStyle name="20% - Accent4 4 2 3 2 2 2" xfId="863" xr:uid="{00000000-0005-0000-0000-0000CC180000}"/>
    <cellStyle name="20% - Accent4 4 2 3 2 2 2 2" xfId="19793" xr:uid="{00000000-0005-0000-0000-0000CD180000}"/>
    <cellStyle name="20% - Accent4 4 2 3 2 2 2 2 2" xfId="19794" xr:uid="{00000000-0005-0000-0000-0000CE180000}"/>
    <cellStyle name="20% - Accent4 4 2 3 2 2 2 2 3" xfId="19795" xr:uid="{00000000-0005-0000-0000-0000CF180000}"/>
    <cellStyle name="20% - Accent4 4 2 3 2 2 2 3" xfId="19796" xr:uid="{00000000-0005-0000-0000-0000D0180000}"/>
    <cellStyle name="20% - Accent4 4 2 3 2 2 2 3 2" xfId="19797" xr:uid="{00000000-0005-0000-0000-0000D1180000}"/>
    <cellStyle name="20% - Accent4 4 2 3 2 2 2 3 3" xfId="19798" xr:uid="{00000000-0005-0000-0000-0000D2180000}"/>
    <cellStyle name="20% - Accent4 4 2 3 2 2 2 4" xfId="19799" xr:uid="{00000000-0005-0000-0000-0000D3180000}"/>
    <cellStyle name="20% - Accent4 4 2 3 2 2 2 4 2" xfId="19800" xr:uid="{00000000-0005-0000-0000-0000D4180000}"/>
    <cellStyle name="20% - Accent4 4 2 3 2 2 2 5" xfId="19801" xr:uid="{00000000-0005-0000-0000-0000D5180000}"/>
    <cellStyle name="20% - Accent4 4 2 3 2 2 2 6" xfId="19802" xr:uid="{00000000-0005-0000-0000-0000D6180000}"/>
    <cellStyle name="20% - Accent4 4 2 3 2 2 3" xfId="19803" xr:uid="{00000000-0005-0000-0000-0000D7180000}"/>
    <cellStyle name="20% - Accent4 4 2 3 2 2 3 2" xfId="19804" xr:uid="{00000000-0005-0000-0000-0000D8180000}"/>
    <cellStyle name="20% - Accent4 4 2 3 2 2 3 2 2" xfId="19805" xr:uid="{00000000-0005-0000-0000-0000D9180000}"/>
    <cellStyle name="20% - Accent4 4 2 3 2 2 3 2 3" xfId="19806" xr:uid="{00000000-0005-0000-0000-0000DA180000}"/>
    <cellStyle name="20% - Accent4 4 2 3 2 2 3 3" xfId="19807" xr:uid="{00000000-0005-0000-0000-0000DB180000}"/>
    <cellStyle name="20% - Accent4 4 2 3 2 2 3 3 2" xfId="19808" xr:uid="{00000000-0005-0000-0000-0000DC180000}"/>
    <cellStyle name="20% - Accent4 4 2 3 2 2 3 3 3" xfId="19809" xr:uid="{00000000-0005-0000-0000-0000DD180000}"/>
    <cellStyle name="20% - Accent4 4 2 3 2 2 3 4" xfId="19810" xr:uid="{00000000-0005-0000-0000-0000DE180000}"/>
    <cellStyle name="20% - Accent4 4 2 3 2 2 3 4 2" xfId="19811" xr:uid="{00000000-0005-0000-0000-0000DF180000}"/>
    <cellStyle name="20% - Accent4 4 2 3 2 2 3 5" xfId="19812" xr:uid="{00000000-0005-0000-0000-0000E0180000}"/>
    <cellStyle name="20% - Accent4 4 2 3 2 2 3 6" xfId="19813" xr:uid="{00000000-0005-0000-0000-0000E1180000}"/>
    <cellStyle name="20% - Accent4 4 2 3 2 2 4" xfId="19814" xr:uid="{00000000-0005-0000-0000-0000E2180000}"/>
    <cellStyle name="20% - Accent4 4 2 3 2 2 4 2" xfId="19815" xr:uid="{00000000-0005-0000-0000-0000E3180000}"/>
    <cellStyle name="20% - Accent4 4 2 3 2 2 4 2 2" xfId="19816" xr:uid="{00000000-0005-0000-0000-0000E4180000}"/>
    <cellStyle name="20% - Accent4 4 2 3 2 2 4 2 3" xfId="19817" xr:uid="{00000000-0005-0000-0000-0000E5180000}"/>
    <cellStyle name="20% - Accent4 4 2 3 2 2 4 3" xfId="19818" xr:uid="{00000000-0005-0000-0000-0000E6180000}"/>
    <cellStyle name="20% - Accent4 4 2 3 2 2 4 3 2" xfId="19819" xr:uid="{00000000-0005-0000-0000-0000E7180000}"/>
    <cellStyle name="20% - Accent4 4 2 3 2 2 4 4" xfId="19820" xr:uid="{00000000-0005-0000-0000-0000E8180000}"/>
    <cellStyle name="20% - Accent4 4 2 3 2 2 4 5" xfId="19821" xr:uid="{00000000-0005-0000-0000-0000E9180000}"/>
    <cellStyle name="20% - Accent4 4 2 3 2 2 5" xfId="19822" xr:uid="{00000000-0005-0000-0000-0000EA180000}"/>
    <cellStyle name="20% - Accent4 4 2 3 2 2 5 2" xfId="19823" xr:uid="{00000000-0005-0000-0000-0000EB180000}"/>
    <cellStyle name="20% - Accent4 4 2 3 2 2 5 3" xfId="19824" xr:uid="{00000000-0005-0000-0000-0000EC180000}"/>
    <cellStyle name="20% - Accent4 4 2 3 2 2 6" xfId="19825" xr:uid="{00000000-0005-0000-0000-0000ED180000}"/>
    <cellStyle name="20% - Accent4 4 2 3 2 2 6 2" xfId="19826" xr:uid="{00000000-0005-0000-0000-0000EE180000}"/>
    <cellStyle name="20% - Accent4 4 2 3 2 2 6 3" xfId="19827" xr:uid="{00000000-0005-0000-0000-0000EF180000}"/>
    <cellStyle name="20% - Accent4 4 2 3 2 2 7" xfId="19828" xr:uid="{00000000-0005-0000-0000-0000F0180000}"/>
    <cellStyle name="20% - Accent4 4 2 3 2 2 7 2" xfId="19829" xr:uid="{00000000-0005-0000-0000-0000F1180000}"/>
    <cellStyle name="20% - Accent4 4 2 3 2 2 8" xfId="19830" xr:uid="{00000000-0005-0000-0000-0000F2180000}"/>
    <cellStyle name="20% - Accent4 4 2 3 2 2 9" xfId="19831" xr:uid="{00000000-0005-0000-0000-0000F3180000}"/>
    <cellStyle name="20% - Accent4 4 2 3 2 3" xfId="864" xr:uid="{00000000-0005-0000-0000-0000F4180000}"/>
    <cellStyle name="20% - Accent4 4 2 3 2 3 2" xfId="19832" xr:uid="{00000000-0005-0000-0000-0000F5180000}"/>
    <cellStyle name="20% - Accent4 4 2 3 2 3 2 2" xfId="19833" xr:uid="{00000000-0005-0000-0000-0000F6180000}"/>
    <cellStyle name="20% - Accent4 4 2 3 2 3 2 3" xfId="19834" xr:uid="{00000000-0005-0000-0000-0000F7180000}"/>
    <cellStyle name="20% - Accent4 4 2 3 2 3 3" xfId="19835" xr:uid="{00000000-0005-0000-0000-0000F8180000}"/>
    <cellStyle name="20% - Accent4 4 2 3 2 3 3 2" xfId="19836" xr:uid="{00000000-0005-0000-0000-0000F9180000}"/>
    <cellStyle name="20% - Accent4 4 2 3 2 3 3 3" xfId="19837" xr:uid="{00000000-0005-0000-0000-0000FA180000}"/>
    <cellStyle name="20% - Accent4 4 2 3 2 3 4" xfId="19838" xr:uid="{00000000-0005-0000-0000-0000FB180000}"/>
    <cellStyle name="20% - Accent4 4 2 3 2 3 4 2" xfId="19839" xr:uid="{00000000-0005-0000-0000-0000FC180000}"/>
    <cellStyle name="20% - Accent4 4 2 3 2 3 5" xfId="19840" xr:uid="{00000000-0005-0000-0000-0000FD180000}"/>
    <cellStyle name="20% - Accent4 4 2 3 2 3 6" xfId="19841" xr:uid="{00000000-0005-0000-0000-0000FE180000}"/>
    <cellStyle name="20% - Accent4 4 2 3 2 4" xfId="19842" xr:uid="{00000000-0005-0000-0000-0000FF180000}"/>
    <cellStyle name="20% - Accent4 4 2 3 2 4 2" xfId="19843" xr:uid="{00000000-0005-0000-0000-000000190000}"/>
    <cellStyle name="20% - Accent4 4 2 3 2 4 2 2" xfId="19844" xr:uid="{00000000-0005-0000-0000-000001190000}"/>
    <cellStyle name="20% - Accent4 4 2 3 2 4 2 3" xfId="19845" xr:uid="{00000000-0005-0000-0000-000002190000}"/>
    <cellStyle name="20% - Accent4 4 2 3 2 4 3" xfId="19846" xr:uid="{00000000-0005-0000-0000-000003190000}"/>
    <cellStyle name="20% - Accent4 4 2 3 2 4 3 2" xfId="19847" xr:uid="{00000000-0005-0000-0000-000004190000}"/>
    <cellStyle name="20% - Accent4 4 2 3 2 4 3 3" xfId="19848" xr:uid="{00000000-0005-0000-0000-000005190000}"/>
    <cellStyle name="20% - Accent4 4 2 3 2 4 4" xfId="19849" xr:uid="{00000000-0005-0000-0000-000006190000}"/>
    <cellStyle name="20% - Accent4 4 2 3 2 4 4 2" xfId="19850" xr:uid="{00000000-0005-0000-0000-000007190000}"/>
    <cellStyle name="20% - Accent4 4 2 3 2 4 5" xfId="19851" xr:uid="{00000000-0005-0000-0000-000008190000}"/>
    <cellStyle name="20% - Accent4 4 2 3 2 4 6" xfId="19852" xr:uid="{00000000-0005-0000-0000-000009190000}"/>
    <cellStyle name="20% - Accent4 4 2 3 2 5" xfId="19853" xr:uid="{00000000-0005-0000-0000-00000A190000}"/>
    <cellStyle name="20% - Accent4 4 2 3 2 5 2" xfId="19854" xr:uid="{00000000-0005-0000-0000-00000B190000}"/>
    <cellStyle name="20% - Accent4 4 2 3 2 5 2 2" xfId="19855" xr:uid="{00000000-0005-0000-0000-00000C190000}"/>
    <cellStyle name="20% - Accent4 4 2 3 2 5 2 3" xfId="19856" xr:uid="{00000000-0005-0000-0000-00000D190000}"/>
    <cellStyle name="20% - Accent4 4 2 3 2 5 3" xfId="19857" xr:uid="{00000000-0005-0000-0000-00000E190000}"/>
    <cellStyle name="20% - Accent4 4 2 3 2 5 3 2" xfId="19858" xr:uid="{00000000-0005-0000-0000-00000F190000}"/>
    <cellStyle name="20% - Accent4 4 2 3 2 5 4" xfId="19859" xr:uid="{00000000-0005-0000-0000-000010190000}"/>
    <cellStyle name="20% - Accent4 4 2 3 2 5 5" xfId="19860" xr:uid="{00000000-0005-0000-0000-000011190000}"/>
    <cellStyle name="20% - Accent4 4 2 3 2 6" xfId="19861" xr:uid="{00000000-0005-0000-0000-000012190000}"/>
    <cellStyle name="20% - Accent4 4 2 3 2 6 2" xfId="19862" xr:uid="{00000000-0005-0000-0000-000013190000}"/>
    <cellStyle name="20% - Accent4 4 2 3 2 6 3" xfId="19863" xr:uid="{00000000-0005-0000-0000-000014190000}"/>
    <cellStyle name="20% - Accent4 4 2 3 2 7" xfId="19864" xr:uid="{00000000-0005-0000-0000-000015190000}"/>
    <cellStyle name="20% - Accent4 4 2 3 2 7 2" xfId="19865" xr:uid="{00000000-0005-0000-0000-000016190000}"/>
    <cellStyle name="20% - Accent4 4 2 3 2 7 3" xfId="19866" xr:uid="{00000000-0005-0000-0000-000017190000}"/>
    <cellStyle name="20% - Accent4 4 2 3 2 8" xfId="19867" xr:uid="{00000000-0005-0000-0000-000018190000}"/>
    <cellStyle name="20% - Accent4 4 2 3 2 8 2" xfId="19868" xr:uid="{00000000-0005-0000-0000-000019190000}"/>
    <cellStyle name="20% - Accent4 4 2 3 2 9" xfId="19869" xr:uid="{00000000-0005-0000-0000-00001A190000}"/>
    <cellStyle name="20% - Accent4 4 2 3 3" xfId="865" xr:uid="{00000000-0005-0000-0000-00001B190000}"/>
    <cellStyle name="20% - Accent4 4 2 3 3 2" xfId="866" xr:uid="{00000000-0005-0000-0000-00001C190000}"/>
    <cellStyle name="20% - Accent4 4 2 3 3 2 2" xfId="19870" xr:uid="{00000000-0005-0000-0000-00001D190000}"/>
    <cellStyle name="20% - Accent4 4 2 3 3 2 2 2" xfId="19871" xr:uid="{00000000-0005-0000-0000-00001E190000}"/>
    <cellStyle name="20% - Accent4 4 2 3 3 2 2 3" xfId="19872" xr:uid="{00000000-0005-0000-0000-00001F190000}"/>
    <cellStyle name="20% - Accent4 4 2 3 3 2 3" xfId="19873" xr:uid="{00000000-0005-0000-0000-000020190000}"/>
    <cellStyle name="20% - Accent4 4 2 3 3 2 3 2" xfId="19874" xr:uid="{00000000-0005-0000-0000-000021190000}"/>
    <cellStyle name="20% - Accent4 4 2 3 3 2 3 3" xfId="19875" xr:uid="{00000000-0005-0000-0000-000022190000}"/>
    <cellStyle name="20% - Accent4 4 2 3 3 2 4" xfId="19876" xr:uid="{00000000-0005-0000-0000-000023190000}"/>
    <cellStyle name="20% - Accent4 4 2 3 3 2 4 2" xfId="19877" xr:uid="{00000000-0005-0000-0000-000024190000}"/>
    <cellStyle name="20% - Accent4 4 2 3 3 2 5" xfId="19878" xr:uid="{00000000-0005-0000-0000-000025190000}"/>
    <cellStyle name="20% - Accent4 4 2 3 3 2 6" xfId="19879" xr:uid="{00000000-0005-0000-0000-000026190000}"/>
    <cellStyle name="20% - Accent4 4 2 3 3 3" xfId="19880" xr:uid="{00000000-0005-0000-0000-000027190000}"/>
    <cellStyle name="20% - Accent4 4 2 3 3 3 2" xfId="19881" xr:uid="{00000000-0005-0000-0000-000028190000}"/>
    <cellStyle name="20% - Accent4 4 2 3 3 3 2 2" xfId="19882" xr:uid="{00000000-0005-0000-0000-000029190000}"/>
    <cellStyle name="20% - Accent4 4 2 3 3 3 2 3" xfId="19883" xr:uid="{00000000-0005-0000-0000-00002A190000}"/>
    <cellStyle name="20% - Accent4 4 2 3 3 3 3" xfId="19884" xr:uid="{00000000-0005-0000-0000-00002B190000}"/>
    <cellStyle name="20% - Accent4 4 2 3 3 3 3 2" xfId="19885" xr:uid="{00000000-0005-0000-0000-00002C190000}"/>
    <cellStyle name="20% - Accent4 4 2 3 3 3 3 3" xfId="19886" xr:uid="{00000000-0005-0000-0000-00002D190000}"/>
    <cellStyle name="20% - Accent4 4 2 3 3 3 4" xfId="19887" xr:uid="{00000000-0005-0000-0000-00002E190000}"/>
    <cellStyle name="20% - Accent4 4 2 3 3 3 4 2" xfId="19888" xr:uid="{00000000-0005-0000-0000-00002F190000}"/>
    <cellStyle name="20% - Accent4 4 2 3 3 3 5" xfId="19889" xr:uid="{00000000-0005-0000-0000-000030190000}"/>
    <cellStyle name="20% - Accent4 4 2 3 3 3 6" xfId="19890" xr:uid="{00000000-0005-0000-0000-000031190000}"/>
    <cellStyle name="20% - Accent4 4 2 3 3 4" xfId="19891" xr:uid="{00000000-0005-0000-0000-000032190000}"/>
    <cellStyle name="20% - Accent4 4 2 3 3 4 2" xfId="19892" xr:uid="{00000000-0005-0000-0000-000033190000}"/>
    <cellStyle name="20% - Accent4 4 2 3 3 4 2 2" xfId="19893" xr:uid="{00000000-0005-0000-0000-000034190000}"/>
    <cellStyle name="20% - Accent4 4 2 3 3 4 2 3" xfId="19894" xr:uid="{00000000-0005-0000-0000-000035190000}"/>
    <cellStyle name="20% - Accent4 4 2 3 3 4 3" xfId="19895" xr:uid="{00000000-0005-0000-0000-000036190000}"/>
    <cellStyle name="20% - Accent4 4 2 3 3 4 3 2" xfId="19896" xr:uid="{00000000-0005-0000-0000-000037190000}"/>
    <cellStyle name="20% - Accent4 4 2 3 3 4 4" xfId="19897" xr:uid="{00000000-0005-0000-0000-000038190000}"/>
    <cellStyle name="20% - Accent4 4 2 3 3 4 5" xfId="19898" xr:uid="{00000000-0005-0000-0000-000039190000}"/>
    <cellStyle name="20% - Accent4 4 2 3 3 5" xfId="19899" xr:uid="{00000000-0005-0000-0000-00003A190000}"/>
    <cellStyle name="20% - Accent4 4 2 3 3 5 2" xfId="19900" xr:uid="{00000000-0005-0000-0000-00003B190000}"/>
    <cellStyle name="20% - Accent4 4 2 3 3 5 3" xfId="19901" xr:uid="{00000000-0005-0000-0000-00003C190000}"/>
    <cellStyle name="20% - Accent4 4 2 3 3 6" xfId="19902" xr:uid="{00000000-0005-0000-0000-00003D190000}"/>
    <cellStyle name="20% - Accent4 4 2 3 3 6 2" xfId="19903" xr:uid="{00000000-0005-0000-0000-00003E190000}"/>
    <cellStyle name="20% - Accent4 4 2 3 3 6 3" xfId="19904" xr:uid="{00000000-0005-0000-0000-00003F190000}"/>
    <cellStyle name="20% - Accent4 4 2 3 3 7" xfId="19905" xr:uid="{00000000-0005-0000-0000-000040190000}"/>
    <cellStyle name="20% - Accent4 4 2 3 3 7 2" xfId="19906" xr:uid="{00000000-0005-0000-0000-000041190000}"/>
    <cellStyle name="20% - Accent4 4 2 3 3 8" xfId="19907" xr:uid="{00000000-0005-0000-0000-000042190000}"/>
    <cellStyle name="20% - Accent4 4 2 3 3 9" xfId="19908" xr:uid="{00000000-0005-0000-0000-000043190000}"/>
    <cellStyle name="20% - Accent4 4 2 3 4" xfId="867" xr:uid="{00000000-0005-0000-0000-000044190000}"/>
    <cellStyle name="20% - Accent4 4 2 3 4 2" xfId="19909" xr:uid="{00000000-0005-0000-0000-000045190000}"/>
    <cellStyle name="20% - Accent4 4 2 3 4 2 2" xfId="19910" xr:uid="{00000000-0005-0000-0000-000046190000}"/>
    <cellStyle name="20% - Accent4 4 2 3 4 2 2 2" xfId="19911" xr:uid="{00000000-0005-0000-0000-000047190000}"/>
    <cellStyle name="20% - Accent4 4 2 3 4 2 2 3" xfId="19912" xr:uid="{00000000-0005-0000-0000-000048190000}"/>
    <cellStyle name="20% - Accent4 4 2 3 4 2 3" xfId="19913" xr:uid="{00000000-0005-0000-0000-000049190000}"/>
    <cellStyle name="20% - Accent4 4 2 3 4 2 3 2" xfId="19914" xr:uid="{00000000-0005-0000-0000-00004A190000}"/>
    <cellStyle name="20% - Accent4 4 2 3 4 2 3 3" xfId="19915" xr:uid="{00000000-0005-0000-0000-00004B190000}"/>
    <cellStyle name="20% - Accent4 4 2 3 4 2 4" xfId="19916" xr:uid="{00000000-0005-0000-0000-00004C190000}"/>
    <cellStyle name="20% - Accent4 4 2 3 4 2 4 2" xfId="19917" xr:uid="{00000000-0005-0000-0000-00004D190000}"/>
    <cellStyle name="20% - Accent4 4 2 3 4 2 5" xfId="19918" xr:uid="{00000000-0005-0000-0000-00004E190000}"/>
    <cellStyle name="20% - Accent4 4 2 3 4 2 6" xfId="19919" xr:uid="{00000000-0005-0000-0000-00004F190000}"/>
    <cellStyle name="20% - Accent4 4 2 3 4 3" xfId="19920" xr:uid="{00000000-0005-0000-0000-000050190000}"/>
    <cellStyle name="20% - Accent4 4 2 3 4 3 2" xfId="19921" xr:uid="{00000000-0005-0000-0000-000051190000}"/>
    <cellStyle name="20% - Accent4 4 2 3 4 3 2 2" xfId="19922" xr:uid="{00000000-0005-0000-0000-000052190000}"/>
    <cellStyle name="20% - Accent4 4 2 3 4 3 2 3" xfId="19923" xr:uid="{00000000-0005-0000-0000-000053190000}"/>
    <cellStyle name="20% - Accent4 4 2 3 4 3 3" xfId="19924" xr:uid="{00000000-0005-0000-0000-000054190000}"/>
    <cellStyle name="20% - Accent4 4 2 3 4 3 3 2" xfId="19925" xr:uid="{00000000-0005-0000-0000-000055190000}"/>
    <cellStyle name="20% - Accent4 4 2 3 4 3 3 3" xfId="19926" xr:uid="{00000000-0005-0000-0000-000056190000}"/>
    <cellStyle name="20% - Accent4 4 2 3 4 3 4" xfId="19927" xr:uid="{00000000-0005-0000-0000-000057190000}"/>
    <cellStyle name="20% - Accent4 4 2 3 4 3 4 2" xfId="19928" xr:uid="{00000000-0005-0000-0000-000058190000}"/>
    <cellStyle name="20% - Accent4 4 2 3 4 3 5" xfId="19929" xr:uid="{00000000-0005-0000-0000-000059190000}"/>
    <cellStyle name="20% - Accent4 4 2 3 4 3 6" xfId="19930" xr:uid="{00000000-0005-0000-0000-00005A190000}"/>
    <cellStyle name="20% - Accent4 4 2 3 4 4" xfId="19931" xr:uid="{00000000-0005-0000-0000-00005B190000}"/>
    <cellStyle name="20% - Accent4 4 2 3 4 4 2" xfId="19932" xr:uid="{00000000-0005-0000-0000-00005C190000}"/>
    <cellStyle name="20% - Accent4 4 2 3 4 4 2 2" xfId="19933" xr:uid="{00000000-0005-0000-0000-00005D190000}"/>
    <cellStyle name="20% - Accent4 4 2 3 4 4 2 3" xfId="19934" xr:uid="{00000000-0005-0000-0000-00005E190000}"/>
    <cellStyle name="20% - Accent4 4 2 3 4 4 3" xfId="19935" xr:uid="{00000000-0005-0000-0000-00005F190000}"/>
    <cellStyle name="20% - Accent4 4 2 3 4 4 3 2" xfId="19936" xr:uid="{00000000-0005-0000-0000-000060190000}"/>
    <cellStyle name="20% - Accent4 4 2 3 4 4 4" xfId="19937" xr:uid="{00000000-0005-0000-0000-000061190000}"/>
    <cellStyle name="20% - Accent4 4 2 3 4 4 5" xfId="19938" xr:uid="{00000000-0005-0000-0000-000062190000}"/>
    <cellStyle name="20% - Accent4 4 2 3 4 5" xfId="19939" xr:uid="{00000000-0005-0000-0000-000063190000}"/>
    <cellStyle name="20% - Accent4 4 2 3 4 5 2" xfId="19940" xr:uid="{00000000-0005-0000-0000-000064190000}"/>
    <cellStyle name="20% - Accent4 4 2 3 4 5 3" xfId="19941" xr:uid="{00000000-0005-0000-0000-000065190000}"/>
    <cellStyle name="20% - Accent4 4 2 3 4 6" xfId="19942" xr:uid="{00000000-0005-0000-0000-000066190000}"/>
    <cellStyle name="20% - Accent4 4 2 3 4 6 2" xfId="19943" xr:uid="{00000000-0005-0000-0000-000067190000}"/>
    <cellStyle name="20% - Accent4 4 2 3 4 6 3" xfId="19944" xr:uid="{00000000-0005-0000-0000-000068190000}"/>
    <cellStyle name="20% - Accent4 4 2 3 4 7" xfId="19945" xr:uid="{00000000-0005-0000-0000-000069190000}"/>
    <cellStyle name="20% - Accent4 4 2 3 4 7 2" xfId="19946" xr:uid="{00000000-0005-0000-0000-00006A190000}"/>
    <cellStyle name="20% - Accent4 4 2 3 4 8" xfId="19947" xr:uid="{00000000-0005-0000-0000-00006B190000}"/>
    <cellStyle name="20% - Accent4 4 2 3 4 9" xfId="19948" xr:uid="{00000000-0005-0000-0000-00006C190000}"/>
    <cellStyle name="20% - Accent4 4 2 3 5" xfId="868" xr:uid="{00000000-0005-0000-0000-00006D190000}"/>
    <cellStyle name="20% - Accent4 4 2 3 5 2" xfId="19949" xr:uid="{00000000-0005-0000-0000-00006E190000}"/>
    <cellStyle name="20% - Accent4 4 2 3 5 2 2" xfId="19950" xr:uid="{00000000-0005-0000-0000-00006F190000}"/>
    <cellStyle name="20% - Accent4 4 2 3 5 2 3" xfId="19951" xr:uid="{00000000-0005-0000-0000-000070190000}"/>
    <cellStyle name="20% - Accent4 4 2 3 5 3" xfId="19952" xr:uid="{00000000-0005-0000-0000-000071190000}"/>
    <cellStyle name="20% - Accent4 4 2 3 5 3 2" xfId="19953" xr:uid="{00000000-0005-0000-0000-000072190000}"/>
    <cellStyle name="20% - Accent4 4 2 3 5 3 3" xfId="19954" xr:uid="{00000000-0005-0000-0000-000073190000}"/>
    <cellStyle name="20% - Accent4 4 2 3 5 4" xfId="19955" xr:uid="{00000000-0005-0000-0000-000074190000}"/>
    <cellStyle name="20% - Accent4 4 2 3 5 4 2" xfId="19956" xr:uid="{00000000-0005-0000-0000-000075190000}"/>
    <cellStyle name="20% - Accent4 4 2 3 5 5" xfId="19957" xr:uid="{00000000-0005-0000-0000-000076190000}"/>
    <cellStyle name="20% - Accent4 4 2 3 5 6" xfId="19958" xr:uid="{00000000-0005-0000-0000-000077190000}"/>
    <cellStyle name="20% - Accent4 4 2 3 6" xfId="19959" xr:uid="{00000000-0005-0000-0000-000078190000}"/>
    <cellStyle name="20% - Accent4 4 2 3 6 2" xfId="19960" xr:uid="{00000000-0005-0000-0000-000079190000}"/>
    <cellStyle name="20% - Accent4 4 2 3 6 2 2" xfId="19961" xr:uid="{00000000-0005-0000-0000-00007A190000}"/>
    <cellStyle name="20% - Accent4 4 2 3 6 2 3" xfId="19962" xr:uid="{00000000-0005-0000-0000-00007B190000}"/>
    <cellStyle name="20% - Accent4 4 2 3 6 3" xfId="19963" xr:uid="{00000000-0005-0000-0000-00007C190000}"/>
    <cellStyle name="20% - Accent4 4 2 3 6 3 2" xfId="19964" xr:uid="{00000000-0005-0000-0000-00007D190000}"/>
    <cellStyle name="20% - Accent4 4 2 3 6 3 3" xfId="19965" xr:uid="{00000000-0005-0000-0000-00007E190000}"/>
    <cellStyle name="20% - Accent4 4 2 3 6 4" xfId="19966" xr:uid="{00000000-0005-0000-0000-00007F190000}"/>
    <cellStyle name="20% - Accent4 4 2 3 6 4 2" xfId="19967" xr:uid="{00000000-0005-0000-0000-000080190000}"/>
    <cellStyle name="20% - Accent4 4 2 3 6 5" xfId="19968" xr:uid="{00000000-0005-0000-0000-000081190000}"/>
    <cellStyle name="20% - Accent4 4 2 3 6 6" xfId="19969" xr:uid="{00000000-0005-0000-0000-000082190000}"/>
    <cellStyle name="20% - Accent4 4 2 3 7" xfId="19970" xr:uid="{00000000-0005-0000-0000-000083190000}"/>
    <cellStyle name="20% - Accent4 4 2 3 7 2" xfId="19971" xr:uid="{00000000-0005-0000-0000-000084190000}"/>
    <cellStyle name="20% - Accent4 4 2 3 7 2 2" xfId="19972" xr:uid="{00000000-0005-0000-0000-000085190000}"/>
    <cellStyle name="20% - Accent4 4 2 3 7 2 3" xfId="19973" xr:uid="{00000000-0005-0000-0000-000086190000}"/>
    <cellStyle name="20% - Accent4 4 2 3 7 3" xfId="19974" xr:uid="{00000000-0005-0000-0000-000087190000}"/>
    <cellStyle name="20% - Accent4 4 2 3 7 3 2" xfId="19975" xr:uid="{00000000-0005-0000-0000-000088190000}"/>
    <cellStyle name="20% - Accent4 4 2 3 7 4" xfId="19976" xr:uid="{00000000-0005-0000-0000-000089190000}"/>
    <cellStyle name="20% - Accent4 4 2 3 7 5" xfId="19977" xr:uid="{00000000-0005-0000-0000-00008A190000}"/>
    <cellStyle name="20% - Accent4 4 2 3 8" xfId="19978" xr:uid="{00000000-0005-0000-0000-00008B190000}"/>
    <cellStyle name="20% - Accent4 4 2 3 8 2" xfId="19979" xr:uid="{00000000-0005-0000-0000-00008C190000}"/>
    <cellStyle name="20% - Accent4 4 2 3 8 3" xfId="19980" xr:uid="{00000000-0005-0000-0000-00008D190000}"/>
    <cellStyle name="20% - Accent4 4 2 3 9" xfId="19981" xr:uid="{00000000-0005-0000-0000-00008E190000}"/>
    <cellStyle name="20% - Accent4 4 2 3 9 2" xfId="19982" xr:uid="{00000000-0005-0000-0000-00008F190000}"/>
    <cellStyle name="20% - Accent4 4 2 3 9 3" xfId="19983" xr:uid="{00000000-0005-0000-0000-000090190000}"/>
    <cellStyle name="20% - Accent4 4 2 4" xfId="869" xr:uid="{00000000-0005-0000-0000-000091190000}"/>
    <cellStyle name="20% - Accent4 4 2 4 10" xfId="19984" xr:uid="{00000000-0005-0000-0000-000092190000}"/>
    <cellStyle name="20% - Accent4 4 2 4 2" xfId="870" xr:uid="{00000000-0005-0000-0000-000093190000}"/>
    <cellStyle name="20% - Accent4 4 2 4 2 2" xfId="871" xr:uid="{00000000-0005-0000-0000-000094190000}"/>
    <cellStyle name="20% - Accent4 4 2 4 2 2 2" xfId="19985" xr:uid="{00000000-0005-0000-0000-000095190000}"/>
    <cellStyle name="20% - Accent4 4 2 4 2 2 2 2" xfId="19986" xr:uid="{00000000-0005-0000-0000-000096190000}"/>
    <cellStyle name="20% - Accent4 4 2 4 2 2 2 3" xfId="19987" xr:uid="{00000000-0005-0000-0000-000097190000}"/>
    <cellStyle name="20% - Accent4 4 2 4 2 2 3" xfId="19988" xr:uid="{00000000-0005-0000-0000-000098190000}"/>
    <cellStyle name="20% - Accent4 4 2 4 2 2 3 2" xfId="19989" xr:uid="{00000000-0005-0000-0000-000099190000}"/>
    <cellStyle name="20% - Accent4 4 2 4 2 2 3 3" xfId="19990" xr:uid="{00000000-0005-0000-0000-00009A190000}"/>
    <cellStyle name="20% - Accent4 4 2 4 2 2 4" xfId="19991" xr:uid="{00000000-0005-0000-0000-00009B190000}"/>
    <cellStyle name="20% - Accent4 4 2 4 2 2 4 2" xfId="19992" xr:uid="{00000000-0005-0000-0000-00009C190000}"/>
    <cellStyle name="20% - Accent4 4 2 4 2 2 5" xfId="19993" xr:uid="{00000000-0005-0000-0000-00009D190000}"/>
    <cellStyle name="20% - Accent4 4 2 4 2 2 6" xfId="19994" xr:uid="{00000000-0005-0000-0000-00009E190000}"/>
    <cellStyle name="20% - Accent4 4 2 4 2 3" xfId="19995" xr:uid="{00000000-0005-0000-0000-00009F190000}"/>
    <cellStyle name="20% - Accent4 4 2 4 2 3 2" xfId="19996" xr:uid="{00000000-0005-0000-0000-0000A0190000}"/>
    <cellStyle name="20% - Accent4 4 2 4 2 3 2 2" xfId="19997" xr:uid="{00000000-0005-0000-0000-0000A1190000}"/>
    <cellStyle name="20% - Accent4 4 2 4 2 3 2 3" xfId="19998" xr:uid="{00000000-0005-0000-0000-0000A2190000}"/>
    <cellStyle name="20% - Accent4 4 2 4 2 3 3" xfId="19999" xr:uid="{00000000-0005-0000-0000-0000A3190000}"/>
    <cellStyle name="20% - Accent4 4 2 4 2 3 3 2" xfId="20000" xr:uid="{00000000-0005-0000-0000-0000A4190000}"/>
    <cellStyle name="20% - Accent4 4 2 4 2 3 3 3" xfId="20001" xr:uid="{00000000-0005-0000-0000-0000A5190000}"/>
    <cellStyle name="20% - Accent4 4 2 4 2 3 4" xfId="20002" xr:uid="{00000000-0005-0000-0000-0000A6190000}"/>
    <cellStyle name="20% - Accent4 4 2 4 2 3 4 2" xfId="20003" xr:uid="{00000000-0005-0000-0000-0000A7190000}"/>
    <cellStyle name="20% - Accent4 4 2 4 2 3 5" xfId="20004" xr:uid="{00000000-0005-0000-0000-0000A8190000}"/>
    <cellStyle name="20% - Accent4 4 2 4 2 3 6" xfId="20005" xr:uid="{00000000-0005-0000-0000-0000A9190000}"/>
    <cellStyle name="20% - Accent4 4 2 4 2 4" xfId="20006" xr:uid="{00000000-0005-0000-0000-0000AA190000}"/>
    <cellStyle name="20% - Accent4 4 2 4 2 4 2" xfId="20007" xr:uid="{00000000-0005-0000-0000-0000AB190000}"/>
    <cellStyle name="20% - Accent4 4 2 4 2 4 2 2" xfId="20008" xr:uid="{00000000-0005-0000-0000-0000AC190000}"/>
    <cellStyle name="20% - Accent4 4 2 4 2 4 2 3" xfId="20009" xr:uid="{00000000-0005-0000-0000-0000AD190000}"/>
    <cellStyle name="20% - Accent4 4 2 4 2 4 3" xfId="20010" xr:uid="{00000000-0005-0000-0000-0000AE190000}"/>
    <cellStyle name="20% - Accent4 4 2 4 2 4 3 2" xfId="20011" xr:uid="{00000000-0005-0000-0000-0000AF190000}"/>
    <cellStyle name="20% - Accent4 4 2 4 2 4 4" xfId="20012" xr:uid="{00000000-0005-0000-0000-0000B0190000}"/>
    <cellStyle name="20% - Accent4 4 2 4 2 4 5" xfId="20013" xr:uid="{00000000-0005-0000-0000-0000B1190000}"/>
    <cellStyle name="20% - Accent4 4 2 4 2 5" xfId="20014" xr:uid="{00000000-0005-0000-0000-0000B2190000}"/>
    <cellStyle name="20% - Accent4 4 2 4 2 5 2" xfId="20015" xr:uid="{00000000-0005-0000-0000-0000B3190000}"/>
    <cellStyle name="20% - Accent4 4 2 4 2 5 3" xfId="20016" xr:uid="{00000000-0005-0000-0000-0000B4190000}"/>
    <cellStyle name="20% - Accent4 4 2 4 2 6" xfId="20017" xr:uid="{00000000-0005-0000-0000-0000B5190000}"/>
    <cellStyle name="20% - Accent4 4 2 4 2 6 2" xfId="20018" xr:uid="{00000000-0005-0000-0000-0000B6190000}"/>
    <cellStyle name="20% - Accent4 4 2 4 2 6 3" xfId="20019" xr:uid="{00000000-0005-0000-0000-0000B7190000}"/>
    <cellStyle name="20% - Accent4 4 2 4 2 7" xfId="20020" xr:uid="{00000000-0005-0000-0000-0000B8190000}"/>
    <cellStyle name="20% - Accent4 4 2 4 2 7 2" xfId="20021" xr:uid="{00000000-0005-0000-0000-0000B9190000}"/>
    <cellStyle name="20% - Accent4 4 2 4 2 8" xfId="20022" xr:uid="{00000000-0005-0000-0000-0000BA190000}"/>
    <cellStyle name="20% - Accent4 4 2 4 2 9" xfId="20023" xr:uid="{00000000-0005-0000-0000-0000BB190000}"/>
    <cellStyle name="20% - Accent4 4 2 4 3" xfId="872" xr:uid="{00000000-0005-0000-0000-0000BC190000}"/>
    <cellStyle name="20% - Accent4 4 2 4 3 2" xfId="20024" xr:uid="{00000000-0005-0000-0000-0000BD190000}"/>
    <cellStyle name="20% - Accent4 4 2 4 3 2 2" xfId="20025" xr:uid="{00000000-0005-0000-0000-0000BE190000}"/>
    <cellStyle name="20% - Accent4 4 2 4 3 2 3" xfId="20026" xr:uid="{00000000-0005-0000-0000-0000BF190000}"/>
    <cellStyle name="20% - Accent4 4 2 4 3 3" xfId="20027" xr:uid="{00000000-0005-0000-0000-0000C0190000}"/>
    <cellStyle name="20% - Accent4 4 2 4 3 3 2" xfId="20028" xr:uid="{00000000-0005-0000-0000-0000C1190000}"/>
    <cellStyle name="20% - Accent4 4 2 4 3 3 3" xfId="20029" xr:uid="{00000000-0005-0000-0000-0000C2190000}"/>
    <cellStyle name="20% - Accent4 4 2 4 3 4" xfId="20030" xr:uid="{00000000-0005-0000-0000-0000C3190000}"/>
    <cellStyle name="20% - Accent4 4 2 4 3 4 2" xfId="20031" xr:uid="{00000000-0005-0000-0000-0000C4190000}"/>
    <cellStyle name="20% - Accent4 4 2 4 3 5" xfId="20032" xr:uid="{00000000-0005-0000-0000-0000C5190000}"/>
    <cellStyle name="20% - Accent4 4 2 4 3 6" xfId="20033" xr:uid="{00000000-0005-0000-0000-0000C6190000}"/>
    <cellStyle name="20% - Accent4 4 2 4 4" xfId="8793" xr:uid="{00000000-0005-0000-0000-0000C7190000}"/>
    <cellStyle name="20% - Accent4 4 2 4 4 2" xfId="20034" xr:uid="{00000000-0005-0000-0000-0000C8190000}"/>
    <cellStyle name="20% - Accent4 4 2 4 4 2 2" xfId="20035" xr:uid="{00000000-0005-0000-0000-0000C9190000}"/>
    <cellStyle name="20% - Accent4 4 2 4 4 2 3" xfId="20036" xr:uid="{00000000-0005-0000-0000-0000CA190000}"/>
    <cellStyle name="20% - Accent4 4 2 4 4 3" xfId="20037" xr:uid="{00000000-0005-0000-0000-0000CB190000}"/>
    <cellStyle name="20% - Accent4 4 2 4 4 3 2" xfId="20038" xr:uid="{00000000-0005-0000-0000-0000CC190000}"/>
    <cellStyle name="20% - Accent4 4 2 4 4 3 3" xfId="20039" xr:uid="{00000000-0005-0000-0000-0000CD190000}"/>
    <cellStyle name="20% - Accent4 4 2 4 4 4" xfId="20040" xr:uid="{00000000-0005-0000-0000-0000CE190000}"/>
    <cellStyle name="20% - Accent4 4 2 4 4 4 2" xfId="20041" xr:uid="{00000000-0005-0000-0000-0000CF190000}"/>
    <cellStyle name="20% - Accent4 4 2 4 4 5" xfId="20042" xr:uid="{00000000-0005-0000-0000-0000D0190000}"/>
    <cellStyle name="20% - Accent4 4 2 4 4 6" xfId="20043" xr:uid="{00000000-0005-0000-0000-0000D1190000}"/>
    <cellStyle name="20% - Accent4 4 2 4 5" xfId="20044" xr:uid="{00000000-0005-0000-0000-0000D2190000}"/>
    <cellStyle name="20% - Accent4 4 2 4 5 2" xfId="20045" xr:uid="{00000000-0005-0000-0000-0000D3190000}"/>
    <cellStyle name="20% - Accent4 4 2 4 5 2 2" xfId="20046" xr:uid="{00000000-0005-0000-0000-0000D4190000}"/>
    <cellStyle name="20% - Accent4 4 2 4 5 2 3" xfId="20047" xr:uid="{00000000-0005-0000-0000-0000D5190000}"/>
    <cellStyle name="20% - Accent4 4 2 4 5 3" xfId="20048" xr:uid="{00000000-0005-0000-0000-0000D6190000}"/>
    <cellStyle name="20% - Accent4 4 2 4 5 3 2" xfId="20049" xr:uid="{00000000-0005-0000-0000-0000D7190000}"/>
    <cellStyle name="20% - Accent4 4 2 4 5 4" xfId="20050" xr:uid="{00000000-0005-0000-0000-0000D8190000}"/>
    <cellStyle name="20% - Accent4 4 2 4 5 5" xfId="20051" xr:uid="{00000000-0005-0000-0000-0000D9190000}"/>
    <cellStyle name="20% - Accent4 4 2 4 6" xfId="20052" xr:uid="{00000000-0005-0000-0000-0000DA190000}"/>
    <cellStyle name="20% - Accent4 4 2 4 6 2" xfId="20053" xr:uid="{00000000-0005-0000-0000-0000DB190000}"/>
    <cellStyle name="20% - Accent4 4 2 4 6 3" xfId="20054" xr:uid="{00000000-0005-0000-0000-0000DC190000}"/>
    <cellStyle name="20% - Accent4 4 2 4 7" xfId="20055" xr:uid="{00000000-0005-0000-0000-0000DD190000}"/>
    <cellStyle name="20% - Accent4 4 2 4 7 2" xfId="20056" xr:uid="{00000000-0005-0000-0000-0000DE190000}"/>
    <cellStyle name="20% - Accent4 4 2 4 7 3" xfId="20057" xr:uid="{00000000-0005-0000-0000-0000DF190000}"/>
    <cellStyle name="20% - Accent4 4 2 4 8" xfId="20058" xr:uid="{00000000-0005-0000-0000-0000E0190000}"/>
    <cellStyle name="20% - Accent4 4 2 4 8 2" xfId="20059" xr:uid="{00000000-0005-0000-0000-0000E1190000}"/>
    <cellStyle name="20% - Accent4 4 2 4 9" xfId="20060" xr:uid="{00000000-0005-0000-0000-0000E2190000}"/>
    <cellStyle name="20% - Accent4 4 2 5" xfId="873" xr:uid="{00000000-0005-0000-0000-0000E3190000}"/>
    <cellStyle name="20% - Accent4 4 2 5 2" xfId="874" xr:uid="{00000000-0005-0000-0000-0000E4190000}"/>
    <cellStyle name="20% - Accent4 4 2 5 2 2" xfId="20061" xr:uid="{00000000-0005-0000-0000-0000E5190000}"/>
    <cellStyle name="20% - Accent4 4 2 5 2 2 2" xfId="20062" xr:uid="{00000000-0005-0000-0000-0000E6190000}"/>
    <cellStyle name="20% - Accent4 4 2 5 2 2 3" xfId="20063" xr:uid="{00000000-0005-0000-0000-0000E7190000}"/>
    <cellStyle name="20% - Accent4 4 2 5 2 3" xfId="20064" xr:uid="{00000000-0005-0000-0000-0000E8190000}"/>
    <cellStyle name="20% - Accent4 4 2 5 2 3 2" xfId="20065" xr:uid="{00000000-0005-0000-0000-0000E9190000}"/>
    <cellStyle name="20% - Accent4 4 2 5 2 3 3" xfId="20066" xr:uid="{00000000-0005-0000-0000-0000EA190000}"/>
    <cellStyle name="20% - Accent4 4 2 5 2 4" xfId="20067" xr:uid="{00000000-0005-0000-0000-0000EB190000}"/>
    <cellStyle name="20% - Accent4 4 2 5 2 4 2" xfId="20068" xr:uid="{00000000-0005-0000-0000-0000EC190000}"/>
    <cellStyle name="20% - Accent4 4 2 5 2 5" xfId="20069" xr:uid="{00000000-0005-0000-0000-0000ED190000}"/>
    <cellStyle name="20% - Accent4 4 2 5 2 6" xfId="20070" xr:uid="{00000000-0005-0000-0000-0000EE190000}"/>
    <cellStyle name="20% - Accent4 4 2 5 3" xfId="20071" xr:uid="{00000000-0005-0000-0000-0000EF190000}"/>
    <cellStyle name="20% - Accent4 4 2 5 3 2" xfId="20072" xr:uid="{00000000-0005-0000-0000-0000F0190000}"/>
    <cellStyle name="20% - Accent4 4 2 5 3 2 2" xfId="20073" xr:uid="{00000000-0005-0000-0000-0000F1190000}"/>
    <cellStyle name="20% - Accent4 4 2 5 3 2 3" xfId="20074" xr:uid="{00000000-0005-0000-0000-0000F2190000}"/>
    <cellStyle name="20% - Accent4 4 2 5 3 3" xfId="20075" xr:uid="{00000000-0005-0000-0000-0000F3190000}"/>
    <cellStyle name="20% - Accent4 4 2 5 3 3 2" xfId="20076" xr:uid="{00000000-0005-0000-0000-0000F4190000}"/>
    <cellStyle name="20% - Accent4 4 2 5 3 3 3" xfId="20077" xr:uid="{00000000-0005-0000-0000-0000F5190000}"/>
    <cellStyle name="20% - Accent4 4 2 5 3 4" xfId="20078" xr:uid="{00000000-0005-0000-0000-0000F6190000}"/>
    <cellStyle name="20% - Accent4 4 2 5 3 4 2" xfId="20079" xr:uid="{00000000-0005-0000-0000-0000F7190000}"/>
    <cellStyle name="20% - Accent4 4 2 5 3 5" xfId="20080" xr:uid="{00000000-0005-0000-0000-0000F8190000}"/>
    <cellStyle name="20% - Accent4 4 2 5 3 6" xfId="20081" xr:uid="{00000000-0005-0000-0000-0000F9190000}"/>
    <cellStyle name="20% - Accent4 4 2 5 4" xfId="20082" xr:uid="{00000000-0005-0000-0000-0000FA190000}"/>
    <cellStyle name="20% - Accent4 4 2 5 4 2" xfId="20083" xr:uid="{00000000-0005-0000-0000-0000FB190000}"/>
    <cellStyle name="20% - Accent4 4 2 5 4 2 2" xfId="20084" xr:uid="{00000000-0005-0000-0000-0000FC190000}"/>
    <cellStyle name="20% - Accent4 4 2 5 4 2 3" xfId="20085" xr:uid="{00000000-0005-0000-0000-0000FD190000}"/>
    <cellStyle name="20% - Accent4 4 2 5 4 3" xfId="20086" xr:uid="{00000000-0005-0000-0000-0000FE190000}"/>
    <cellStyle name="20% - Accent4 4 2 5 4 3 2" xfId="20087" xr:uid="{00000000-0005-0000-0000-0000FF190000}"/>
    <cellStyle name="20% - Accent4 4 2 5 4 4" xfId="20088" xr:uid="{00000000-0005-0000-0000-0000001A0000}"/>
    <cellStyle name="20% - Accent4 4 2 5 4 5" xfId="20089" xr:uid="{00000000-0005-0000-0000-0000011A0000}"/>
    <cellStyle name="20% - Accent4 4 2 5 5" xfId="20090" xr:uid="{00000000-0005-0000-0000-0000021A0000}"/>
    <cellStyle name="20% - Accent4 4 2 5 5 2" xfId="20091" xr:uid="{00000000-0005-0000-0000-0000031A0000}"/>
    <cellStyle name="20% - Accent4 4 2 5 5 3" xfId="20092" xr:uid="{00000000-0005-0000-0000-0000041A0000}"/>
    <cellStyle name="20% - Accent4 4 2 5 6" xfId="20093" xr:uid="{00000000-0005-0000-0000-0000051A0000}"/>
    <cellStyle name="20% - Accent4 4 2 5 6 2" xfId="20094" xr:uid="{00000000-0005-0000-0000-0000061A0000}"/>
    <cellStyle name="20% - Accent4 4 2 5 6 3" xfId="20095" xr:uid="{00000000-0005-0000-0000-0000071A0000}"/>
    <cellStyle name="20% - Accent4 4 2 5 7" xfId="20096" xr:uid="{00000000-0005-0000-0000-0000081A0000}"/>
    <cellStyle name="20% - Accent4 4 2 5 7 2" xfId="20097" xr:uid="{00000000-0005-0000-0000-0000091A0000}"/>
    <cellStyle name="20% - Accent4 4 2 5 8" xfId="20098" xr:uid="{00000000-0005-0000-0000-00000A1A0000}"/>
    <cellStyle name="20% - Accent4 4 2 5 9" xfId="20099" xr:uid="{00000000-0005-0000-0000-00000B1A0000}"/>
    <cellStyle name="20% - Accent4 4 2 6" xfId="875" xr:uid="{00000000-0005-0000-0000-00000C1A0000}"/>
    <cellStyle name="20% - Accent4 4 2 6 2" xfId="20100" xr:uid="{00000000-0005-0000-0000-00000D1A0000}"/>
    <cellStyle name="20% - Accent4 4 2 6 2 2" xfId="20101" xr:uid="{00000000-0005-0000-0000-00000E1A0000}"/>
    <cellStyle name="20% - Accent4 4 2 6 2 2 2" xfId="20102" xr:uid="{00000000-0005-0000-0000-00000F1A0000}"/>
    <cellStyle name="20% - Accent4 4 2 6 2 2 3" xfId="20103" xr:uid="{00000000-0005-0000-0000-0000101A0000}"/>
    <cellStyle name="20% - Accent4 4 2 6 2 3" xfId="20104" xr:uid="{00000000-0005-0000-0000-0000111A0000}"/>
    <cellStyle name="20% - Accent4 4 2 6 2 3 2" xfId="20105" xr:uid="{00000000-0005-0000-0000-0000121A0000}"/>
    <cellStyle name="20% - Accent4 4 2 6 2 3 3" xfId="20106" xr:uid="{00000000-0005-0000-0000-0000131A0000}"/>
    <cellStyle name="20% - Accent4 4 2 6 2 4" xfId="20107" xr:uid="{00000000-0005-0000-0000-0000141A0000}"/>
    <cellStyle name="20% - Accent4 4 2 6 2 4 2" xfId="20108" xr:uid="{00000000-0005-0000-0000-0000151A0000}"/>
    <cellStyle name="20% - Accent4 4 2 6 2 5" xfId="20109" xr:uid="{00000000-0005-0000-0000-0000161A0000}"/>
    <cellStyle name="20% - Accent4 4 2 6 2 6" xfId="20110" xr:uid="{00000000-0005-0000-0000-0000171A0000}"/>
    <cellStyle name="20% - Accent4 4 2 6 3" xfId="20111" xr:uid="{00000000-0005-0000-0000-0000181A0000}"/>
    <cellStyle name="20% - Accent4 4 2 6 3 2" xfId="20112" xr:uid="{00000000-0005-0000-0000-0000191A0000}"/>
    <cellStyle name="20% - Accent4 4 2 6 3 2 2" xfId="20113" xr:uid="{00000000-0005-0000-0000-00001A1A0000}"/>
    <cellStyle name="20% - Accent4 4 2 6 3 2 3" xfId="20114" xr:uid="{00000000-0005-0000-0000-00001B1A0000}"/>
    <cellStyle name="20% - Accent4 4 2 6 3 3" xfId="20115" xr:uid="{00000000-0005-0000-0000-00001C1A0000}"/>
    <cellStyle name="20% - Accent4 4 2 6 3 3 2" xfId="20116" xr:uid="{00000000-0005-0000-0000-00001D1A0000}"/>
    <cellStyle name="20% - Accent4 4 2 6 3 3 3" xfId="20117" xr:uid="{00000000-0005-0000-0000-00001E1A0000}"/>
    <cellStyle name="20% - Accent4 4 2 6 3 4" xfId="20118" xr:uid="{00000000-0005-0000-0000-00001F1A0000}"/>
    <cellStyle name="20% - Accent4 4 2 6 3 4 2" xfId="20119" xr:uid="{00000000-0005-0000-0000-0000201A0000}"/>
    <cellStyle name="20% - Accent4 4 2 6 3 5" xfId="20120" xr:uid="{00000000-0005-0000-0000-0000211A0000}"/>
    <cellStyle name="20% - Accent4 4 2 6 3 6" xfId="20121" xr:uid="{00000000-0005-0000-0000-0000221A0000}"/>
    <cellStyle name="20% - Accent4 4 2 6 4" xfId="20122" xr:uid="{00000000-0005-0000-0000-0000231A0000}"/>
    <cellStyle name="20% - Accent4 4 2 6 4 2" xfId="20123" xr:uid="{00000000-0005-0000-0000-0000241A0000}"/>
    <cellStyle name="20% - Accent4 4 2 6 4 2 2" xfId="20124" xr:uid="{00000000-0005-0000-0000-0000251A0000}"/>
    <cellStyle name="20% - Accent4 4 2 6 4 2 3" xfId="20125" xr:uid="{00000000-0005-0000-0000-0000261A0000}"/>
    <cellStyle name="20% - Accent4 4 2 6 4 3" xfId="20126" xr:uid="{00000000-0005-0000-0000-0000271A0000}"/>
    <cellStyle name="20% - Accent4 4 2 6 4 3 2" xfId="20127" xr:uid="{00000000-0005-0000-0000-0000281A0000}"/>
    <cellStyle name="20% - Accent4 4 2 6 4 4" xfId="20128" xr:uid="{00000000-0005-0000-0000-0000291A0000}"/>
    <cellStyle name="20% - Accent4 4 2 6 4 5" xfId="20129" xr:uid="{00000000-0005-0000-0000-00002A1A0000}"/>
    <cellStyle name="20% - Accent4 4 2 6 5" xfId="20130" xr:uid="{00000000-0005-0000-0000-00002B1A0000}"/>
    <cellStyle name="20% - Accent4 4 2 6 5 2" xfId="20131" xr:uid="{00000000-0005-0000-0000-00002C1A0000}"/>
    <cellStyle name="20% - Accent4 4 2 6 5 3" xfId="20132" xr:uid="{00000000-0005-0000-0000-00002D1A0000}"/>
    <cellStyle name="20% - Accent4 4 2 6 6" xfId="20133" xr:uid="{00000000-0005-0000-0000-00002E1A0000}"/>
    <cellStyle name="20% - Accent4 4 2 6 6 2" xfId="20134" xr:uid="{00000000-0005-0000-0000-00002F1A0000}"/>
    <cellStyle name="20% - Accent4 4 2 6 6 3" xfId="20135" xr:uid="{00000000-0005-0000-0000-0000301A0000}"/>
    <cellStyle name="20% - Accent4 4 2 6 7" xfId="20136" xr:uid="{00000000-0005-0000-0000-0000311A0000}"/>
    <cellStyle name="20% - Accent4 4 2 6 7 2" xfId="20137" xr:uid="{00000000-0005-0000-0000-0000321A0000}"/>
    <cellStyle name="20% - Accent4 4 2 6 8" xfId="20138" xr:uid="{00000000-0005-0000-0000-0000331A0000}"/>
    <cellStyle name="20% - Accent4 4 2 6 9" xfId="20139" xr:uid="{00000000-0005-0000-0000-0000341A0000}"/>
    <cellStyle name="20% - Accent4 4 2 7" xfId="876" xr:uid="{00000000-0005-0000-0000-0000351A0000}"/>
    <cellStyle name="20% - Accent4 4 2 7 2" xfId="20140" xr:uid="{00000000-0005-0000-0000-0000361A0000}"/>
    <cellStyle name="20% - Accent4 4 2 7 2 2" xfId="20141" xr:uid="{00000000-0005-0000-0000-0000371A0000}"/>
    <cellStyle name="20% - Accent4 4 2 7 2 3" xfId="20142" xr:uid="{00000000-0005-0000-0000-0000381A0000}"/>
    <cellStyle name="20% - Accent4 4 2 7 3" xfId="20143" xr:uid="{00000000-0005-0000-0000-0000391A0000}"/>
    <cellStyle name="20% - Accent4 4 2 7 3 2" xfId="20144" xr:uid="{00000000-0005-0000-0000-00003A1A0000}"/>
    <cellStyle name="20% - Accent4 4 2 7 3 3" xfId="20145" xr:uid="{00000000-0005-0000-0000-00003B1A0000}"/>
    <cellStyle name="20% - Accent4 4 2 7 4" xfId="20146" xr:uid="{00000000-0005-0000-0000-00003C1A0000}"/>
    <cellStyle name="20% - Accent4 4 2 7 4 2" xfId="20147" xr:uid="{00000000-0005-0000-0000-00003D1A0000}"/>
    <cellStyle name="20% - Accent4 4 2 7 5" xfId="20148" xr:uid="{00000000-0005-0000-0000-00003E1A0000}"/>
    <cellStyle name="20% - Accent4 4 2 7 6" xfId="20149" xr:uid="{00000000-0005-0000-0000-00003F1A0000}"/>
    <cellStyle name="20% - Accent4 4 2 8" xfId="8794" xr:uid="{00000000-0005-0000-0000-0000401A0000}"/>
    <cellStyle name="20% - Accent4 4 2 8 2" xfId="20150" xr:uid="{00000000-0005-0000-0000-0000411A0000}"/>
    <cellStyle name="20% - Accent4 4 2 8 2 2" xfId="20151" xr:uid="{00000000-0005-0000-0000-0000421A0000}"/>
    <cellStyle name="20% - Accent4 4 2 8 2 3" xfId="20152" xr:uid="{00000000-0005-0000-0000-0000431A0000}"/>
    <cellStyle name="20% - Accent4 4 2 8 3" xfId="20153" xr:uid="{00000000-0005-0000-0000-0000441A0000}"/>
    <cellStyle name="20% - Accent4 4 2 8 3 2" xfId="20154" xr:uid="{00000000-0005-0000-0000-0000451A0000}"/>
    <cellStyle name="20% - Accent4 4 2 8 3 3" xfId="20155" xr:uid="{00000000-0005-0000-0000-0000461A0000}"/>
    <cellStyle name="20% - Accent4 4 2 8 4" xfId="20156" xr:uid="{00000000-0005-0000-0000-0000471A0000}"/>
    <cellStyle name="20% - Accent4 4 2 8 4 2" xfId="20157" xr:uid="{00000000-0005-0000-0000-0000481A0000}"/>
    <cellStyle name="20% - Accent4 4 2 8 5" xfId="20158" xr:uid="{00000000-0005-0000-0000-0000491A0000}"/>
    <cellStyle name="20% - Accent4 4 2 8 6" xfId="20159" xr:uid="{00000000-0005-0000-0000-00004A1A0000}"/>
    <cellStyle name="20% - Accent4 4 2 9" xfId="8795" xr:uid="{00000000-0005-0000-0000-00004B1A0000}"/>
    <cellStyle name="20% - Accent4 4 2 9 2" xfId="20160" xr:uid="{00000000-0005-0000-0000-00004C1A0000}"/>
    <cellStyle name="20% - Accent4 4 2 9 2 2" xfId="20161" xr:uid="{00000000-0005-0000-0000-00004D1A0000}"/>
    <cellStyle name="20% - Accent4 4 2 9 2 3" xfId="20162" xr:uid="{00000000-0005-0000-0000-00004E1A0000}"/>
    <cellStyle name="20% - Accent4 4 2 9 3" xfId="20163" xr:uid="{00000000-0005-0000-0000-00004F1A0000}"/>
    <cellStyle name="20% - Accent4 4 2 9 3 2" xfId="20164" xr:uid="{00000000-0005-0000-0000-0000501A0000}"/>
    <cellStyle name="20% - Accent4 4 2 9 4" xfId="20165" xr:uid="{00000000-0005-0000-0000-0000511A0000}"/>
    <cellStyle name="20% - Accent4 4 2 9 5" xfId="20166" xr:uid="{00000000-0005-0000-0000-0000521A0000}"/>
    <cellStyle name="20% - Accent4 4 3" xfId="877" xr:uid="{00000000-0005-0000-0000-0000531A0000}"/>
    <cellStyle name="20% - Accent4 4 3 10" xfId="20167" xr:uid="{00000000-0005-0000-0000-0000541A0000}"/>
    <cellStyle name="20% - Accent4 4 3 10 2" xfId="20168" xr:uid="{00000000-0005-0000-0000-0000551A0000}"/>
    <cellStyle name="20% - Accent4 4 3 10 3" xfId="20169" xr:uid="{00000000-0005-0000-0000-0000561A0000}"/>
    <cellStyle name="20% - Accent4 4 3 11" xfId="20170" xr:uid="{00000000-0005-0000-0000-0000571A0000}"/>
    <cellStyle name="20% - Accent4 4 3 11 2" xfId="20171" xr:uid="{00000000-0005-0000-0000-0000581A0000}"/>
    <cellStyle name="20% - Accent4 4 3 12" xfId="20172" xr:uid="{00000000-0005-0000-0000-0000591A0000}"/>
    <cellStyle name="20% - Accent4 4 3 13" xfId="20173" xr:uid="{00000000-0005-0000-0000-00005A1A0000}"/>
    <cellStyle name="20% - Accent4 4 3 14" xfId="20174" xr:uid="{00000000-0005-0000-0000-00005B1A0000}"/>
    <cellStyle name="20% - Accent4 4 3 2" xfId="878" xr:uid="{00000000-0005-0000-0000-00005C1A0000}"/>
    <cellStyle name="20% - Accent4 4 3 2 10" xfId="20175" xr:uid="{00000000-0005-0000-0000-00005D1A0000}"/>
    <cellStyle name="20% - Accent4 4 3 2 10 2" xfId="20176" xr:uid="{00000000-0005-0000-0000-00005E1A0000}"/>
    <cellStyle name="20% - Accent4 4 3 2 11" xfId="20177" xr:uid="{00000000-0005-0000-0000-00005F1A0000}"/>
    <cellStyle name="20% - Accent4 4 3 2 12" xfId="20178" xr:uid="{00000000-0005-0000-0000-0000601A0000}"/>
    <cellStyle name="20% - Accent4 4 3 2 2" xfId="879" xr:uid="{00000000-0005-0000-0000-0000611A0000}"/>
    <cellStyle name="20% - Accent4 4 3 2 2 10" xfId="20179" xr:uid="{00000000-0005-0000-0000-0000621A0000}"/>
    <cellStyle name="20% - Accent4 4 3 2 2 2" xfId="880" xr:uid="{00000000-0005-0000-0000-0000631A0000}"/>
    <cellStyle name="20% - Accent4 4 3 2 2 2 2" xfId="881" xr:uid="{00000000-0005-0000-0000-0000641A0000}"/>
    <cellStyle name="20% - Accent4 4 3 2 2 2 2 2" xfId="20180" xr:uid="{00000000-0005-0000-0000-0000651A0000}"/>
    <cellStyle name="20% - Accent4 4 3 2 2 2 2 2 2" xfId="20181" xr:uid="{00000000-0005-0000-0000-0000661A0000}"/>
    <cellStyle name="20% - Accent4 4 3 2 2 2 2 2 3" xfId="20182" xr:uid="{00000000-0005-0000-0000-0000671A0000}"/>
    <cellStyle name="20% - Accent4 4 3 2 2 2 2 3" xfId="20183" xr:uid="{00000000-0005-0000-0000-0000681A0000}"/>
    <cellStyle name="20% - Accent4 4 3 2 2 2 2 3 2" xfId="20184" xr:uid="{00000000-0005-0000-0000-0000691A0000}"/>
    <cellStyle name="20% - Accent4 4 3 2 2 2 2 3 3" xfId="20185" xr:uid="{00000000-0005-0000-0000-00006A1A0000}"/>
    <cellStyle name="20% - Accent4 4 3 2 2 2 2 4" xfId="20186" xr:uid="{00000000-0005-0000-0000-00006B1A0000}"/>
    <cellStyle name="20% - Accent4 4 3 2 2 2 2 4 2" xfId="20187" xr:uid="{00000000-0005-0000-0000-00006C1A0000}"/>
    <cellStyle name="20% - Accent4 4 3 2 2 2 2 5" xfId="20188" xr:uid="{00000000-0005-0000-0000-00006D1A0000}"/>
    <cellStyle name="20% - Accent4 4 3 2 2 2 2 6" xfId="20189" xr:uid="{00000000-0005-0000-0000-00006E1A0000}"/>
    <cellStyle name="20% - Accent4 4 3 2 2 2 3" xfId="20190" xr:uid="{00000000-0005-0000-0000-00006F1A0000}"/>
    <cellStyle name="20% - Accent4 4 3 2 2 2 3 2" xfId="20191" xr:uid="{00000000-0005-0000-0000-0000701A0000}"/>
    <cellStyle name="20% - Accent4 4 3 2 2 2 3 2 2" xfId="20192" xr:uid="{00000000-0005-0000-0000-0000711A0000}"/>
    <cellStyle name="20% - Accent4 4 3 2 2 2 3 2 3" xfId="20193" xr:uid="{00000000-0005-0000-0000-0000721A0000}"/>
    <cellStyle name="20% - Accent4 4 3 2 2 2 3 3" xfId="20194" xr:uid="{00000000-0005-0000-0000-0000731A0000}"/>
    <cellStyle name="20% - Accent4 4 3 2 2 2 3 3 2" xfId="20195" xr:uid="{00000000-0005-0000-0000-0000741A0000}"/>
    <cellStyle name="20% - Accent4 4 3 2 2 2 3 3 3" xfId="20196" xr:uid="{00000000-0005-0000-0000-0000751A0000}"/>
    <cellStyle name="20% - Accent4 4 3 2 2 2 3 4" xfId="20197" xr:uid="{00000000-0005-0000-0000-0000761A0000}"/>
    <cellStyle name="20% - Accent4 4 3 2 2 2 3 4 2" xfId="20198" xr:uid="{00000000-0005-0000-0000-0000771A0000}"/>
    <cellStyle name="20% - Accent4 4 3 2 2 2 3 5" xfId="20199" xr:uid="{00000000-0005-0000-0000-0000781A0000}"/>
    <cellStyle name="20% - Accent4 4 3 2 2 2 3 6" xfId="20200" xr:uid="{00000000-0005-0000-0000-0000791A0000}"/>
    <cellStyle name="20% - Accent4 4 3 2 2 2 4" xfId="20201" xr:uid="{00000000-0005-0000-0000-00007A1A0000}"/>
    <cellStyle name="20% - Accent4 4 3 2 2 2 4 2" xfId="20202" xr:uid="{00000000-0005-0000-0000-00007B1A0000}"/>
    <cellStyle name="20% - Accent4 4 3 2 2 2 4 2 2" xfId="20203" xr:uid="{00000000-0005-0000-0000-00007C1A0000}"/>
    <cellStyle name="20% - Accent4 4 3 2 2 2 4 2 3" xfId="20204" xr:uid="{00000000-0005-0000-0000-00007D1A0000}"/>
    <cellStyle name="20% - Accent4 4 3 2 2 2 4 3" xfId="20205" xr:uid="{00000000-0005-0000-0000-00007E1A0000}"/>
    <cellStyle name="20% - Accent4 4 3 2 2 2 4 3 2" xfId="20206" xr:uid="{00000000-0005-0000-0000-00007F1A0000}"/>
    <cellStyle name="20% - Accent4 4 3 2 2 2 4 4" xfId="20207" xr:uid="{00000000-0005-0000-0000-0000801A0000}"/>
    <cellStyle name="20% - Accent4 4 3 2 2 2 4 5" xfId="20208" xr:uid="{00000000-0005-0000-0000-0000811A0000}"/>
    <cellStyle name="20% - Accent4 4 3 2 2 2 5" xfId="20209" xr:uid="{00000000-0005-0000-0000-0000821A0000}"/>
    <cellStyle name="20% - Accent4 4 3 2 2 2 5 2" xfId="20210" xr:uid="{00000000-0005-0000-0000-0000831A0000}"/>
    <cellStyle name="20% - Accent4 4 3 2 2 2 5 3" xfId="20211" xr:uid="{00000000-0005-0000-0000-0000841A0000}"/>
    <cellStyle name="20% - Accent4 4 3 2 2 2 6" xfId="20212" xr:uid="{00000000-0005-0000-0000-0000851A0000}"/>
    <cellStyle name="20% - Accent4 4 3 2 2 2 6 2" xfId="20213" xr:uid="{00000000-0005-0000-0000-0000861A0000}"/>
    <cellStyle name="20% - Accent4 4 3 2 2 2 6 3" xfId="20214" xr:uid="{00000000-0005-0000-0000-0000871A0000}"/>
    <cellStyle name="20% - Accent4 4 3 2 2 2 7" xfId="20215" xr:uid="{00000000-0005-0000-0000-0000881A0000}"/>
    <cellStyle name="20% - Accent4 4 3 2 2 2 7 2" xfId="20216" xr:uid="{00000000-0005-0000-0000-0000891A0000}"/>
    <cellStyle name="20% - Accent4 4 3 2 2 2 8" xfId="20217" xr:uid="{00000000-0005-0000-0000-00008A1A0000}"/>
    <cellStyle name="20% - Accent4 4 3 2 2 2 9" xfId="20218" xr:uid="{00000000-0005-0000-0000-00008B1A0000}"/>
    <cellStyle name="20% - Accent4 4 3 2 2 3" xfId="882" xr:uid="{00000000-0005-0000-0000-00008C1A0000}"/>
    <cellStyle name="20% - Accent4 4 3 2 2 3 2" xfId="20219" xr:uid="{00000000-0005-0000-0000-00008D1A0000}"/>
    <cellStyle name="20% - Accent4 4 3 2 2 3 2 2" xfId="20220" xr:uid="{00000000-0005-0000-0000-00008E1A0000}"/>
    <cellStyle name="20% - Accent4 4 3 2 2 3 2 3" xfId="20221" xr:uid="{00000000-0005-0000-0000-00008F1A0000}"/>
    <cellStyle name="20% - Accent4 4 3 2 2 3 3" xfId="20222" xr:uid="{00000000-0005-0000-0000-0000901A0000}"/>
    <cellStyle name="20% - Accent4 4 3 2 2 3 3 2" xfId="20223" xr:uid="{00000000-0005-0000-0000-0000911A0000}"/>
    <cellStyle name="20% - Accent4 4 3 2 2 3 3 3" xfId="20224" xr:uid="{00000000-0005-0000-0000-0000921A0000}"/>
    <cellStyle name="20% - Accent4 4 3 2 2 3 4" xfId="20225" xr:uid="{00000000-0005-0000-0000-0000931A0000}"/>
    <cellStyle name="20% - Accent4 4 3 2 2 3 4 2" xfId="20226" xr:uid="{00000000-0005-0000-0000-0000941A0000}"/>
    <cellStyle name="20% - Accent4 4 3 2 2 3 5" xfId="20227" xr:uid="{00000000-0005-0000-0000-0000951A0000}"/>
    <cellStyle name="20% - Accent4 4 3 2 2 3 6" xfId="20228" xr:uid="{00000000-0005-0000-0000-0000961A0000}"/>
    <cellStyle name="20% - Accent4 4 3 2 2 4" xfId="883" xr:uid="{00000000-0005-0000-0000-0000971A0000}"/>
    <cellStyle name="20% - Accent4 4 3 2 2 4 2" xfId="20229" xr:uid="{00000000-0005-0000-0000-0000981A0000}"/>
    <cellStyle name="20% - Accent4 4 3 2 2 4 2 2" xfId="20230" xr:uid="{00000000-0005-0000-0000-0000991A0000}"/>
    <cellStyle name="20% - Accent4 4 3 2 2 4 2 3" xfId="20231" xr:uid="{00000000-0005-0000-0000-00009A1A0000}"/>
    <cellStyle name="20% - Accent4 4 3 2 2 4 3" xfId="20232" xr:uid="{00000000-0005-0000-0000-00009B1A0000}"/>
    <cellStyle name="20% - Accent4 4 3 2 2 4 3 2" xfId="20233" xr:uid="{00000000-0005-0000-0000-00009C1A0000}"/>
    <cellStyle name="20% - Accent4 4 3 2 2 4 3 3" xfId="20234" xr:uid="{00000000-0005-0000-0000-00009D1A0000}"/>
    <cellStyle name="20% - Accent4 4 3 2 2 4 4" xfId="20235" xr:uid="{00000000-0005-0000-0000-00009E1A0000}"/>
    <cellStyle name="20% - Accent4 4 3 2 2 4 4 2" xfId="20236" xr:uid="{00000000-0005-0000-0000-00009F1A0000}"/>
    <cellStyle name="20% - Accent4 4 3 2 2 4 5" xfId="20237" xr:uid="{00000000-0005-0000-0000-0000A01A0000}"/>
    <cellStyle name="20% - Accent4 4 3 2 2 4 6" xfId="20238" xr:uid="{00000000-0005-0000-0000-0000A11A0000}"/>
    <cellStyle name="20% - Accent4 4 3 2 2 5" xfId="20239" xr:uid="{00000000-0005-0000-0000-0000A21A0000}"/>
    <cellStyle name="20% - Accent4 4 3 2 2 5 2" xfId="20240" xr:uid="{00000000-0005-0000-0000-0000A31A0000}"/>
    <cellStyle name="20% - Accent4 4 3 2 2 5 2 2" xfId="20241" xr:uid="{00000000-0005-0000-0000-0000A41A0000}"/>
    <cellStyle name="20% - Accent4 4 3 2 2 5 2 3" xfId="20242" xr:uid="{00000000-0005-0000-0000-0000A51A0000}"/>
    <cellStyle name="20% - Accent4 4 3 2 2 5 3" xfId="20243" xr:uid="{00000000-0005-0000-0000-0000A61A0000}"/>
    <cellStyle name="20% - Accent4 4 3 2 2 5 3 2" xfId="20244" xr:uid="{00000000-0005-0000-0000-0000A71A0000}"/>
    <cellStyle name="20% - Accent4 4 3 2 2 5 4" xfId="20245" xr:uid="{00000000-0005-0000-0000-0000A81A0000}"/>
    <cellStyle name="20% - Accent4 4 3 2 2 5 5" xfId="20246" xr:uid="{00000000-0005-0000-0000-0000A91A0000}"/>
    <cellStyle name="20% - Accent4 4 3 2 2 6" xfId="20247" xr:uid="{00000000-0005-0000-0000-0000AA1A0000}"/>
    <cellStyle name="20% - Accent4 4 3 2 2 6 2" xfId="20248" xr:uid="{00000000-0005-0000-0000-0000AB1A0000}"/>
    <cellStyle name="20% - Accent4 4 3 2 2 6 3" xfId="20249" xr:uid="{00000000-0005-0000-0000-0000AC1A0000}"/>
    <cellStyle name="20% - Accent4 4 3 2 2 7" xfId="20250" xr:uid="{00000000-0005-0000-0000-0000AD1A0000}"/>
    <cellStyle name="20% - Accent4 4 3 2 2 7 2" xfId="20251" xr:uid="{00000000-0005-0000-0000-0000AE1A0000}"/>
    <cellStyle name="20% - Accent4 4 3 2 2 7 3" xfId="20252" xr:uid="{00000000-0005-0000-0000-0000AF1A0000}"/>
    <cellStyle name="20% - Accent4 4 3 2 2 8" xfId="20253" xr:uid="{00000000-0005-0000-0000-0000B01A0000}"/>
    <cellStyle name="20% - Accent4 4 3 2 2 8 2" xfId="20254" xr:uid="{00000000-0005-0000-0000-0000B11A0000}"/>
    <cellStyle name="20% - Accent4 4 3 2 2 9" xfId="20255" xr:uid="{00000000-0005-0000-0000-0000B21A0000}"/>
    <cellStyle name="20% - Accent4 4 3 2 3" xfId="884" xr:uid="{00000000-0005-0000-0000-0000B31A0000}"/>
    <cellStyle name="20% - Accent4 4 3 2 3 2" xfId="885" xr:uid="{00000000-0005-0000-0000-0000B41A0000}"/>
    <cellStyle name="20% - Accent4 4 3 2 3 2 2" xfId="20256" xr:uid="{00000000-0005-0000-0000-0000B51A0000}"/>
    <cellStyle name="20% - Accent4 4 3 2 3 2 2 2" xfId="20257" xr:uid="{00000000-0005-0000-0000-0000B61A0000}"/>
    <cellStyle name="20% - Accent4 4 3 2 3 2 2 3" xfId="20258" xr:uid="{00000000-0005-0000-0000-0000B71A0000}"/>
    <cellStyle name="20% - Accent4 4 3 2 3 2 3" xfId="20259" xr:uid="{00000000-0005-0000-0000-0000B81A0000}"/>
    <cellStyle name="20% - Accent4 4 3 2 3 2 3 2" xfId="20260" xr:uid="{00000000-0005-0000-0000-0000B91A0000}"/>
    <cellStyle name="20% - Accent4 4 3 2 3 2 3 3" xfId="20261" xr:uid="{00000000-0005-0000-0000-0000BA1A0000}"/>
    <cellStyle name="20% - Accent4 4 3 2 3 2 4" xfId="20262" xr:uid="{00000000-0005-0000-0000-0000BB1A0000}"/>
    <cellStyle name="20% - Accent4 4 3 2 3 2 4 2" xfId="20263" xr:uid="{00000000-0005-0000-0000-0000BC1A0000}"/>
    <cellStyle name="20% - Accent4 4 3 2 3 2 5" xfId="20264" xr:uid="{00000000-0005-0000-0000-0000BD1A0000}"/>
    <cellStyle name="20% - Accent4 4 3 2 3 2 6" xfId="20265" xr:uid="{00000000-0005-0000-0000-0000BE1A0000}"/>
    <cellStyle name="20% - Accent4 4 3 2 3 3" xfId="20266" xr:uid="{00000000-0005-0000-0000-0000BF1A0000}"/>
    <cellStyle name="20% - Accent4 4 3 2 3 3 2" xfId="20267" xr:uid="{00000000-0005-0000-0000-0000C01A0000}"/>
    <cellStyle name="20% - Accent4 4 3 2 3 3 2 2" xfId="20268" xr:uid="{00000000-0005-0000-0000-0000C11A0000}"/>
    <cellStyle name="20% - Accent4 4 3 2 3 3 2 3" xfId="20269" xr:uid="{00000000-0005-0000-0000-0000C21A0000}"/>
    <cellStyle name="20% - Accent4 4 3 2 3 3 3" xfId="20270" xr:uid="{00000000-0005-0000-0000-0000C31A0000}"/>
    <cellStyle name="20% - Accent4 4 3 2 3 3 3 2" xfId="20271" xr:uid="{00000000-0005-0000-0000-0000C41A0000}"/>
    <cellStyle name="20% - Accent4 4 3 2 3 3 3 3" xfId="20272" xr:uid="{00000000-0005-0000-0000-0000C51A0000}"/>
    <cellStyle name="20% - Accent4 4 3 2 3 3 4" xfId="20273" xr:uid="{00000000-0005-0000-0000-0000C61A0000}"/>
    <cellStyle name="20% - Accent4 4 3 2 3 3 4 2" xfId="20274" xr:uid="{00000000-0005-0000-0000-0000C71A0000}"/>
    <cellStyle name="20% - Accent4 4 3 2 3 3 5" xfId="20275" xr:uid="{00000000-0005-0000-0000-0000C81A0000}"/>
    <cellStyle name="20% - Accent4 4 3 2 3 3 6" xfId="20276" xr:uid="{00000000-0005-0000-0000-0000C91A0000}"/>
    <cellStyle name="20% - Accent4 4 3 2 3 4" xfId="20277" xr:uid="{00000000-0005-0000-0000-0000CA1A0000}"/>
    <cellStyle name="20% - Accent4 4 3 2 3 4 2" xfId="20278" xr:uid="{00000000-0005-0000-0000-0000CB1A0000}"/>
    <cellStyle name="20% - Accent4 4 3 2 3 4 2 2" xfId="20279" xr:uid="{00000000-0005-0000-0000-0000CC1A0000}"/>
    <cellStyle name="20% - Accent4 4 3 2 3 4 2 3" xfId="20280" xr:uid="{00000000-0005-0000-0000-0000CD1A0000}"/>
    <cellStyle name="20% - Accent4 4 3 2 3 4 3" xfId="20281" xr:uid="{00000000-0005-0000-0000-0000CE1A0000}"/>
    <cellStyle name="20% - Accent4 4 3 2 3 4 3 2" xfId="20282" xr:uid="{00000000-0005-0000-0000-0000CF1A0000}"/>
    <cellStyle name="20% - Accent4 4 3 2 3 4 4" xfId="20283" xr:uid="{00000000-0005-0000-0000-0000D01A0000}"/>
    <cellStyle name="20% - Accent4 4 3 2 3 4 5" xfId="20284" xr:uid="{00000000-0005-0000-0000-0000D11A0000}"/>
    <cellStyle name="20% - Accent4 4 3 2 3 5" xfId="20285" xr:uid="{00000000-0005-0000-0000-0000D21A0000}"/>
    <cellStyle name="20% - Accent4 4 3 2 3 5 2" xfId="20286" xr:uid="{00000000-0005-0000-0000-0000D31A0000}"/>
    <cellStyle name="20% - Accent4 4 3 2 3 5 3" xfId="20287" xr:uid="{00000000-0005-0000-0000-0000D41A0000}"/>
    <cellStyle name="20% - Accent4 4 3 2 3 6" xfId="20288" xr:uid="{00000000-0005-0000-0000-0000D51A0000}"/>
    <cellStyle name="20% - Accent4 4 3 2 3 6 2" xfId="20289" xr:uid="{00000000-0005-0000-0000-0000D61A0000}"/>
    <cellStyle name="20% - Accent4 4 3 2 3 6 3" xfId="20290" xr:uid="{00000000-0005-0000-0000-0000D71A0000}"/>
    <cellStyle name="20% - Accent4 4 3 2 3 7" xfId="20291" xr:uid="{00000000-0005-0000-0000-0000D81A0000}"/>
    <cellStyle name="20% - Accent4 4 3 2 3 7 2" xfId="20292" xr:uid="{00000000-0005-0000-0000-0000D91A0000}"/>
    <cellStyle name="20% - Accent4 4 3 2 3 8" xfId="20293" xr:uid="{00000000-0005-0000-0000-0000DA1A0000}"/>
    <cellStyle name="20% - Accent4 4 3 2 3 9" xfId="20294" xr:uid="{00000000-0005-0000-0000-0000DB1A0000}"/>
    <cellStyle name="20% - Accent4 4 3 2 4" xfId="886" xr:uid="{00000000-0005-0000-0000-0000DC1A0000}"/>
    <cellStyle name="20% - Accent4 4 3 2 4 2" xfId="20295" xr:uid="{00000000-0005-0000-0000-0000DD1A0000}"/>
    <cellStyle name="20% - Accent4 4 3 2 4 2 2" xfId="20296" xr:uid="{00000000-0005-0000-0000-0000DE1A0000}"/>
    <cellStyle name="20% - Accent4 4 3 2 4 2 2 2" xfId="20297" xr:uid="{00000000-0005-0000-0000-0000DF1A0000}"/>
    <cellStyle name="20% - Accent4 4 3 2 4 2 2 3" xfId="20298" xr:uid="{00000000-0005-0000-0000-0000E01A0000}"/>
    <cellStyle name="20% - Accent4 4 3 2 4 2 3" xfId="20299" xr:uid="{00000000-0005-0000-0000-0000E11A0000}"/>
    <cellStyle name="20% - Accent4 4 3 2 4 2 3 2" xfId="20300" xr:uid="{00000000-0005-0000-0000-0000E21A0000}"/>
    <cellStyle name="20% - Accent4 4 3 2 4 2 3 3" xfId="20301" xr:uid="{00000000-0005-0000-0000-0000E31A0000}"/>
    <cellStyle name="20% - Accent4 4 3 2 4 2 4" xfId="20302" xr:uid="{00000000-0005-0000-0000-0000E41A0000}"/>
    <cellStyle name="20% - Accent4 4 3 2 4 2 4 2" xfId="20303" xr:uid="{00000000-0005-0000-0000-0000E51A0000}"/>
    <cellStyle name="20% - Accent4 4 3 2 4 2 5" xfId="20304" xr:uid="{00000000-0005-0000-0000-0000E61A0000}"/>
    <cellStyle name="20% - Accent4 4 3 2 4 2 6" xfId="20305" xr:uid="{00000000-0005-0000-0000-0000E71A0000}"/>
    <cellStyle name="20% - Accent4 4 3 2 4 3" xfId="20306" xr:uid="{00000000-0005-0000-0000-0000E81A0000}"/>
    <cellStyle name="20% - Accent4 4 3 2 4 3 2" xfId="20307" xr:uid="{00000000-0005-0000-0000-0000E91A0000}"/>
    <cellStyle name="20% - Accent4 4 3 2 4 3 2 2" xfId="20308" xr:uid="{00000000-0005-0000-0000-0000EA1A0000}"/>
    <cellStyle name="20% - Accent4 4 3 2 4 3 2 3" xfId="20309" xr:uid="{00000000-0005-0000-0000-0000EB1A0000}"/>
    <cellStyle name="20% - Accent4 4 3 2 4 3 3" xfId="20310" xr:uid="{00000000-0005-0000-0000-0000EC1A0000}"/>
    <cellStyle name="20% - Accent4 4 3 2 4 3 3 2" xfId="20311" xr:uid="{00000000-0005-0000-0000-0000ED1A0000}"/>
    <cellStyle name="20% - Accent4 4 3 2 4 3 3 3" xfId="20312" xr:uid="{00000000-0005-0000-0000-0000EE1A0000}"/>
    <cellStyle name="20% - Accent4 4 3 2 4 3 4" xfId="20313" xr:uid="{00000000-0005-0000-0000-0000EF1A0000}"/>
    <cellStyle name="20% - Accent4 4 3 2 4 3 4 2" xfId="20314" xr:uid="{00000000-0005-0000-0000-0000F01A0000}"/>
    <cellStyle name="20% - Accent4 4 3 2 4 3 5" xfId="20315" xr:uid="{00000000-0005-0000-0000-0000F11A0000}"/>
    <cellStyle name="20% - Accent4 4 3 2 4 3 6" xfId="20316" xr:uid="{00000000-0005-0000-0000-0000F21A0000}"/>
    <cellStyle name="20% - Accent4 4 3 2 4 4" xfId="20317" xr:uid="{00000000-0005-0000-0000-0000F31A0000}"/>
    <cellStyle name="20% - Accent4 4 3 2 4 4 2" xfId="20318" xr:uid="{00000000-0005-0000-0000-0000F41A0000}"/>
    <cellStyle name="20% - Accent4 4 3 2 4 4 2 2" xfId="20319" xr:uid="{00000000-0005-0000-0000-0000F51A0000}"/>
    <cellStyle name="20% - Accent4 4 3 2 4 4 2 3" xfId="20320" xr:uid="{00000000-0005-0000-0000-0000F61A0000}"/>
    <cellStyle name="20% - Accent4 4 3 2 4 4 3" xfId="20321" xr:uid="{00000000-0005-0000-0000-0000F71A0000}"/>
    <cellStyle name="20% - Accent4 4 3 2 4 4 3 2" xfId="20322" xr:uid="{00000000-0005-0000-0000-0000F81A0000}"/>
    <cellStyle name="20% - Accent4 4 3 2 4 4 4" xfId="20323" xr:uid="{00000000-0005-0000-0000-0000F91A0000}"/>
    <cellStyle name="20% - Accent4 4 3 2 4 4 5" xfId="20324" xr:uid="{00000000-0005-0000-0000-0000FA1A0000}"/>
    <cellStyle name="20% - Accent4 4 3 2 4 5" xfId="20325" xr:uid="{00000000-0005-0000-0000-0000FB1A0000}"/>
    <cellStyle name="20% - Accent4 4 3 2 4 5 2" xfId="20326" xr:uid="{00000000-0005-0000-0000-0000FC1A0000}"/>
    <cellStyle name="20% - Accent4 4 3 2 4 5 3" xfId="20327" xr:uid="{00000000-0005-0000-0000-0000FD1A0000}"/>
    <cellStyle name="20% - Accent4 4 3 2 4 6" xfId="20328" xr:uid="{00000000-0005-0000-0000-0000FE1A0000}"/>
    <cellStyle name="20% - Accent4 4 3 2 4 6 2" xfId="20329" xr:uid="{00000000-0005-0000-0000-0000FF1A0000}"/>
    <cellStyle name="20% - Accent4 4 3 2 4 6 3" xfId="20330" xr:uid="{00000000-0005-0000-0000-0000001B0000}"/>
    <cellStyle name="20% - Accent4 4 3 2 4 7" xfId="20331" xr:uid="{00000000-0005-0000-0000-0000011B0000}"/>
    <cellStyle name="20% - Accent4 4 3 2 4 7 2" xfId="20332" xr:uid="{00000000-0005-0000-0000-0000021B0000}"/>
    <cellStyle name="20% - Accent4 4 3 2 4 8" xfId="20333" xr:uid="{00000000-0005-0000-0000-0000031B0000}"/>
    <cellStyle name="20% - Accent4 4 3 2 4 9" xfId="20334" xr:uid="{00000000-0005-0000-0000-0000041B0000}"/>
    <cellStyle name="20% - Accent4 4 3 2 5" xfId="887" xr:uid="{00000000-0005-0000-0000-0000051B0000}"/>
    <cellStyle name="20% - Accent4 4 3 2 5 2" xfId="20335" xr:uid="{00000000-0005-0000-0000-0000061B0000}"/>
    <cellStyle name="20% - Accent4 4 3 2 5 2 2" xfId="20336" xr:uid="{00000000-0005-0000-0000-0000071B0000}"/>
    <cellStyle name="20% - Accent4 4 3 2 5 2 3" xfId="20337" xr:uid="{00000000-0005-0000-0000-0000081B0000}"/>
    <cellStyle name="20% - Accent4 4 3 2 5 3" xfId="20338" xr:uid="{00000000-0005-0000-0000-0000091B0000}"/>
    <cellStyle name="20% - Accent4 4 3 2 5 3 2" xfId="20339" xr:uid="{00000000-0005-0000-0000-00000A1B0000}"/>
    <cellStyle name="20% - Accent4 4 3 2 5 3 3" xfId="20340" xr:uid="{00000000-0005-0000-0000-00000B1B0000}"/>
    <cellStyle name="20% - Accent4 4 3 2 5 4" xfId="20341" xr:uid="{00000000-0005-0000-0000-00000C1B0000}"/>
    <cellStyle name="20% - Accent4 4 3 2 5 4 2" xfId="20342" xr:uid="{00000000-0005-0000-0000-00000D1B0000}"/>
    <cellStyle name="20% - Accent4 4 3 2 5 5" xfId="20343" xr:uid="{00000000-0005-0000-0000-00000E1B0000}"/>
    <cellStyle name="20% - Accent4 4 3 2 5 6" xfId="20344" xr:uid="{00000000-0005-0000-0000-00000F1B0000}"/>
    <cellStyle name="20% - Accent4 4 3 2 6" xfId="20345" xr:uid="{00000000-0005-0000-0000-0000101B0000}"/>
    <cellStyle name="20% - Accent4 4 3 2 6 2" xfId="20346" xr:uid="{00000000-0005-0000-0000-0000111B0000}"/>
    <cellStyle name="20% - Accent4 4 3 2 6 2 2" xfId="20347" xr:uid="{00000000-0005-0000-0000-0000121B0000}"/>
    <cellStyle name="20% - Accent4 4 3 2 6 2 3" xfId="20348" xr:uid="{00000000-0005-0000-0000-0000131B0000}"/>
    <cellStyle name="20% - Accent4 4 3 2 6 3" xfId="20349" xr:uid="{00000000-0005-0000-0000-0000141B0000}"/>
    <cellStyle name="20% - Accent4 4 3 2 6 3 2" xfId="20350" xr:uid="{00000000-0005-0000-0000-0000151B0000}"/>
    <cellStyle name="20% - Accent4 4 3 2 6 3 3" xfId="20351" xr:uid="{00000000-0005-0000-0000-0000161B0000}"/>
    <cellStyle name="20% - Accent4 4 3 2 6 4" xfId="20352" xr:uid="{00000000-0005-0000-0000-0000171B0000}"/>
    <cellStyle name="20% - Accent4 4 3 2 6 4 2" xfId="20353" xr:uid="{00000000-0005-0000-0000-0000181B0000}"/>
    <cellStyle name="20% - Accent4 4 3 2 6 5" xfId="20354" xr:uid="{00000000-0005-0000-0000-0000191B0000}"/>
    <cellStyle name="20% - Accent4 4 3 2 6 6" xfId="20355" xr:uid="{00000000-0005-0000-0000-00001A1B0000}"/>
    <cellStyle name="20% - Accent4 4 3 2 7" xfId="20356" xr:uid="{00000000-0005-0000-0000-00001B1B0000}"/>
    <cellStyle name="20% - Accent4 4 3 2 7 2" xfId="20357" xr:uid="{00000000-0005-0000-0000-00001C1B0000}"/>
    <cellStyle name="20% - Accent4 4 3 2 7 2 2" xfId="20358" xr:uid="{00000000-0005-0000-0000-00001D1B0000}"/>
    <cellStyle name="20% - Accent4 4 3 2 7 2 3" xfId="20359" xr:uid="{00000000-0005-0000-0000-00001E1B0000}"/>
    <cellStyle name="20% - Accent4 4 3 2 7 3" xfId="20360" xr:uid="{00000000-0005-0000-0000-00001F1B0000}"/>
    <cellStyle name="20% - Accent4 4 3 2 7 3 2" xfId="20361" xr:uid="{00000000-0005-0000-0000-0000201B0000}"/>
    <cellStyle name="20% - Accent4 4 3 2 7 4" xfId="20362" xr:uid="{00000000-0005-0000-0000-0000211B0000}"/>
    <cellStyle name="20% - Accent4 4 3 2 7 5" xfId="20363" xr:uid="{00000000-0005-0000-0000-0000221B0000}"/>
    <cellStyle name="20% - Accent4 4 3 2 8" xfId="20364" xr:uid="{00000000-0005-0000-0000-0000231B0000}"/>
    <cellStyle name="20% - Accent4 4 3 2 8 2" xfId="20365" xr:uid="{00000000-0005-0000-0000-0000241B0000}"/>
    <cellStyle name="20% - Accent4 4 3 2 8 3" xfId="20366" xr:uid="{00000000-0005-0000-0000-0000251B0000}"/>
    <cellStyle name="20% - Accent4 4 3 2 9" xfId="20367" xr:uid="{00000000-0005-0000-0000-0000261B0000}"/>
    <cellStyle name="20% - Accent4 4 3 2 9 2" xfId="20368" xr:uid="{00000000-0005-0000-0000-0000271B0000}"/>
    <cellStyle name="20% - Accent4 4 3 2 9 3" xfId="20369" xr:uid="{00000000-0005-0000-0000-0000281B0000}"/>
    <cellStyle name="20% - Accent4 4 3 3" xfId="888" xr:uid="{00000000-0005-0000-0000-0000291B0000}"/>
    <cellStyle name="20% - Accent4 4 3 3 10" xfId="20370" xr:uid="{00000000-0005-0000-0000-00002A1B0000}"/>
    <cellStyle name="20% - Accent4 4 3 3 2" xfId="889" xr:uid="{00000000-0005-0000-0000-00002B1B0000}"/>
    <cellStyle name="20% - Accent4 4 3 3 2 2" xfId="890" xr:uid="{00000000-0005-0000-0000-00002C1B0000}"/>
    <cellStyle name="20% - Accent4 4 3 3 2 2 2" xfId="20371" xr:uid="{00000000-0005-0000-0000-00002D1B0000}"/>
    <cellStyle name="20% - Accent4 4 3 3 2 2 2 2" xfId="20372" xr:uid="{00000000-0005-0000-0000-00002E1B0000}"/>
    <cellStyle name="20% - Accent4 4 3 3 2 2 2 3" xfId="20373" xr:uid="{00000000-0005-0000-0000-00002F1B0000}"/>
    <cellStyle name="20% - Accent4 4 3 3 2 2 3" xfId="20374" xr:uid="{00000000-0005-0000-0000-0000301B0000}"/>
    <cellStyle name="20% - Accent4 4 3 3 2 2 3 2" xfId="20375" xr:uid="{00000000-0005-0000-0000-0000311B0000}"/>
    <cellStyle name="20% - Accent4 4 3 3 2 2 3 3" xfId="20376" xr:uid="{00000000-0005-0000-0000-0000321B0000}"/>
    <cellStyle name="20% - Accent4 4 3 3 2 2 4" xfId="20377" xr:uid="{00000000-0005-0000-0000-0000331B0000}"/>
    <cellStyle name="20% - Accent4 4 3 3 2 2 4 2" xfId="20378" xr:uid="{00000000-0005-0000-0000-0000341B0000}"/>
    <cellStyle name="20% - Accent4 4 3 3 2 2 5" xfId="20379" xr:uid="{00000000-0005-0000-0000-0000351B0000}"/>
    <cellStyle name="20% - Accent4 4 3 3 2 2 6" xfId="20380" xr:uid="{00000000-0005-0000-0000-0000361B0000}"/>
    <cellStyle name="20% - Accent4 4 3 3 2 3" xfId="20381" xr:uid="{00000000-0005-0000-0000-0000371B0000}"/>
    <cellStyle name="20% - Accent4 4 3 3 2 3 2" xfId="20382" xr:uid="{00000000-0005-0000-0000-0000381B0000}"/>
    <cellStyle name="20% - Accent4 4 3 3 2 3 2 2" xfId="20383" xr:uid="{00000000-0005-0000-0000-0000391B0000}"/>
    <cellStyle name="20% - Accent4 4 3 3 2 3 2 3" xfId="20384" xr:uid="{00000000-0005-0000-0000-00003A1B0000}"/>
    <cellStyle name="20% - Accent4 4 3 3 2 3 3" xfId="20385" xr:uid="{00000000-0005-0000-0000-00003B1B0000}"/>
    <cellStyle name="20% - Accent4 4 3 3 2 3 3 2" xfId="20386" xr:uid="{00000000-0005-0000-0000-00003C1B0000}"/>
    <cellStyle name="20% - Accent4 4 3 3 2 3 3 3" xfId="20387" xr:uid="{00000000-0005-0000-0000-00003D1B0000}"/>
    <cellStyle name="20% - Accent4 4 3 3 2 3 4" xfId="20388" xr:uid="{00000000-0005-0000-0000-00003E1B0000}"/>
    <cellStyle name="20% - Accent4 4 3 3 2 3 4 2" xfId="20389" xr:uid="{00000000-0005-0000-0000-00003F1B0000}"/>
    <cellStyle name="20% - Accent4 4 3 3 2 3 5" xfId="20390" xr:uid="{00000000-0005-0000-0000-0000401B0000}"/>
    <cellStyle name="20% - Accent4 4 3 3 2 3 6" xfId="20391" xr:uid="{00000000-0005-0000-0000-0000411B0000}"/>
    <cellStyle name="20% - Accent4 4 3 3 2 4" xfId="20392" xr:uid="{00000000-0005-0000-0000-0000421B0000}"/>
    <cellStyle name="20% - Accent4 4 3 3 2 4 2" xfId="20393" xr:uid="{00000000-0005-0000-0000-0000431B0000}"/>
    <cellStyle name="20% - Accent4 4 3 3 2 4 2 2" xfId="20394" xr:uid="{00000000-0005-0000-0000-0000441B0000}"/>
    <cellStyle name="20% - Accent4 4 3 3 2 4 2 3" xfId="20395" xr:uid="{00000000-0005-0000-0000-0000451B0000}"/>
    <cellStyle name="20% - Accent4 4 3 3 2 4 3" xfId="20396" xr:uid="{00000000-0005-0000-0000-0000461B0000}"/>
    <cellStyle name="20% - Accent4 4 3 3 2 4 3 2" xfId="20397" xr:uid="{00000000-0005-0000-0000-0000471B0000}"/>
    <cellStyle name="20% - Accent4 4 3 3 2 4 4" xfId="20398" xr:uid="{00000000-0005-0000-0000-0000481B0000}"/>
    <cellStyle name="20% - Accent4 4 3 3 2 4 5" xfId="20399" xr:uid="{00000000-0005-0000-0000-0000491B0000}"/>
    <cellStyle name="20% - Accent4 4 3 3 2 5" xfId="20400" xr:uid="{00000000-0005-0000-0000-00004A1B0000}"/>
    <cellStyle name="20% - Accent4 4 3 3 2 5 2" xfId="20401" xr:uid="{00000000-0005-0000-0000-00004B1B0000}"/>
    <cellStyle name="20% - Accent4 4 3 3 2 5 3" xfId="20402" xr:uid="{00000000-0005-0000-0000-00004C1B0000}"/>
    <cellStyle name="20% - Accent4 4 3 3 2 6" xfId="20403" xr:uid="{00000000-0005-0000-0000-00004D1B0000}"/>
    <cellStyle name="20% - Accent4 4 3 3 2 6 2" xfId="20404" xr:uid="{00000000-0005-0000-0000-00004E1B0000}"/>
    <cellStyle name="20% - Accent4 4 3 3 2 6 3" xfId="20405" xr:uid="{00000000-0005-0000-0000-00004F1B0000}"/>
    <cellStyle name="20% - Accent4 4 3 3 2 7" xfId="20406" xr:uid="{00000000-0005-0000-0000-0000501B0000}"/>
    <cellStyle name="20% - Accent4 4 3 3 2 7 2" xfId="20407" xr:uid="{00000000-0005-0000-0000-0000511B0000}"/>
    <cellStyle name="20% - Accent4 4 3 3 2 8" xfId="20408" xr:uid="{00000000-0005-0000-0000-0000521B0000}"/>
    <cellStyle name="20% - Accent4 4 3 3 2 9" xfId="20409" xr:uid="{00000000-0005-0000-0000-0000531B0000}"/>
    <cellStyle name="20% - Accent4 4 3 3 3" xfId="891" xr:uid="{00000000-0005-0000-0000-0000541B0000}"/>
    <cellStyle name="20% - Accent4 4 3 3 3 2" xfId="20410" xr:uid="{00000000-0005-0000-0000-0000551B0000}"/>
    <cellStyle name="20% - Accent4 4 3 3 3 2 2" xfId="20411" xr:uid="{00000000-0005-0000-0000-0000561B0000}"/>
    <cellStyle name="20% - Accent4 4 3 3 3 2 3" xfId="20412" xr:uid="{00000000-0005-0000-0000-0000571B0000}"/>
    <cellStyle name="20% - Accent4 4 3 3 3 3" xfId="20413" xr:uid="{00000000-0005-0000-0000-0000581B0000}"/>
    <cellStyle name="20% - Accent4 4 3 3 3 3 2" xfId="20414" xr:uid="{00000000-0005-0000-0000-0000591B0000}"/>
    <cellStyle name="20% - Accent4 4 3 3 3 3 3" xfId="20415" xr:uid="{00000000-0005-0000-0000-00005A1B0000}"/>
    <cellStyle name="20% - Accent4 4 3 3 3 4" xfId="20416" xr:uid="{00000000-0005-0000-0000-00005B1B0000}"/>
    <cellStyle name="20% - Accent4 4 3 3 3 4 2" xfId="20417" xr:uid="{00000000-0005-0000-0000-00005C1B0000}"/>
    <cellStyle name="20% - Accent4 4 3 3 3 5" xfId="20418" xr:uid="{00000000-0005-0000-0000-00005D1B0000}"/>
    <cellStyle name="20% - Accent4 4 3 3 3 6" xfId="20419" xr:uid="{00000000-0005-0000-0000-00005E1B0000}"/>
    <cellStyle name="20% - Accent4 4 3 3 4" xfId="892" xr:uid="{00000000-0005-0000-0000-00005F1B0000}"/>
    <cellStyle name="20% - Accent4 4 3 3 4 2" xfId="20420" xr:uid="{00000000-0005-0000-0000-0000601B0000}"/>
    <cellStyle name="20% - Accent4 4 3 3 4 2 2" xfId="20421" xr:uid="{00000000-0005-0000-0000-0000611B0000}"/>
    <cellStyle name="20% - Accent4 4 3 3 4 2 3" xfId="20422" xr:uid="{00000000-0005-0000-0000-0000621B0000}"/>
    <cellStyle name="20% - Accent4 4 3 3 4 3" xfId="20423" xr:uid="{00000000-0005-0000-0000-0000631B0000}"/>
    <cellStyle name="20% - Accent4 4 3 3 4 3 2" xfId="20424" xr:uid="{00000000-0005-0000-0000-0000641B0000}"/>
    <cellStyle name="20% - Accent4 4 3 3 4 3 3" xfId="20425" xr:uid="{00000000-0005-0000-0000-0000651B0000}"/>
    <cellStyle name="20% - Accent4 4 3 3 4 4" xfId="20426" xr:uid="{00000000-0005-0000-0000-0000661B0000}"/>
    <cellStyle name="20% - Accent4 4 3 3 4 4 2" xfId="20427" xr:uid="{00000000-0005-0000-0000-0000671B0000}"/>
    <cellStyle name="20% - Accent4 4 3 3 4 5" xfId="20428" xr:uid="{00000000-0005-0000-0000-0000681B0000}"/>
    <cellStyle name="20% - Accent4 4 3 3 4 6" xfId="20429" xr:uid="{00000000-0005-0000-0000-0000691B0000}"/>
    <cellStyle name="20% - Accent4 4 3 3 5" xfId="20430" xr:uid="{00000000-0005-0000-0000-00006A1B0000}"/>
    <cellStyle name="20% - Accent4 4 3 3 5 2" xfId="20431" xr:uid="{00000000-0005-0000-0000-00006B1B0000}"/>
    <cellStyle name="20% - Accent4 4 3 3 5 2 2" xfId="20432" xr:uid="{00000000-0005-0000-0000-00006C1B0000}"/>
    <cellStyle name="20% - Accent4 4 3 3 5 2 3" xfId="20433" xr:uid="{00000000-0005-0000-0000-00006D1B0000}"/>
    <cellStyle name="20% - Accent4 4 3 3 5 3" xfId="20434" xr:uid="{00000000-0005-0000-0000-00006E1B0000}"/>
    <cellStyle name="20% - Accent4 4 3 3 5 3 2" xfId="20435" xr:uid="{00000000-0005-0000-0000-00006F1B0000}"/>
    <cellStyle name="20% - Accent4 4 3 3 5 4" xfId="20436" xr:uid="{00000000-0005-0000-0000-0000701B0000}"/>
    <cellStyle name="20% - Accent4 4 3 3 5 5" xfId="20437" xr:uid="{00000000-0005-0000-0000-0000711B0000}"/>
    <cellStyle name="20% - Accent4 4 3 3 6" xfId="20438" xr:uid="{00000000-0005-0000-0000-0000721B0000}"/>
    <cellStyle name="20% - Accent4 4 3 3 6 2" xfId="20439" xr:uid="{00000000-0005-0000-0000-0000731B0000}"/>
    <cellStyle name="20% - Accent4 4 3 3 6 3" xfId="20440" xr:uid="{00000000-0005-0000-0000-0000741B0000}"/>
    <cellStyle name="20% - Accent4 4 3 3 7" xfId="20441" xr:uid="{00000000-0005-0000-0000-0000751B0000}"/>
    <cellStyle name="20% - Accent4 4 3 3 7 2" xfId="20442" xr:uid="{00000000-0005-0000-0000-0000761B0000}"/>
    <cellStyle name="20% - Accent4 4 3 3 7 3" xfId="20443" xr:uid="{00000000-0005-0000-0000-0000771B0000}"/>
    <cellStyle name="20% - Accent4 4 3 3 8" xfId="20444" xr:uid="{00000000-0005-0000-0000-0000781B0000}"/>
    <cellStyle name="20% - Accent4 4 3 3 8 2" xfId="20445" xr:uid="{00000000-0005-0000-0000-0000791B0000}"/>
    <cellStyle name="20% - Accent4 4 3 3 9" xfId="20446" xr:uid="{00000000-0005-0000-0000-00007A1B0000}"/>
    <cellStyle name="20% - Accent4 4 3 4" xfId="893" xr:uid="{00000000-0005-0000-0000-00007B1B0000}"/>
    <cellStyle name="20% - Accent4 4 3 4 2" xfId="894" xr:uid="{00000000-0005-0000-0000-00007C1B0000}"/>
    <cellStyle name="20% - Accent4 4 3 4 2 2" xfId="20447" xr:uid="{00000000-0005-0000-0000-00007D1B0000}"/>
    <cellStyle name="20% - Accent4 4 3 4 2 2 2" xfId="20448" xr:uid="{00000000-0005-0000-0000-00007E1B0000}"/>
    <cellStyle name="20% - Accent4 4 3 4 2 2 3" xfId="20449" xr:uid="{00000000-0005-0000-0000-00007F1B0000}"/>
    <cellStyle name="20% - Accent4 4 3 4 2 3" xfId="20450" xr:uid="{00000000-0005-0000-0000-0000801B0000}"/>
    <cellStyle name="20% - Accent4 4 3 4 2 3 2" xfId="20451" xr:uid="{00000000-0005-0000-0000-0000811B0000}"/>
    <cellStyle name="20% - Accent4 4 3 4 2 3 3" xfId="20452" xr:uid="{00000000-0005-0000-0000-0000821B0000}"/>
    <cellStyle name="20% - Accent4 4 3 4 2 4" xfId="20453" xr:uid="{00000000-0005-0000-0000-0000831B0000}"/>
    <cellStyle name="20% - Accent4 4 3 4 2 4 2" xfId="20454" xr:uid="{00000000-0005-0000-0000-0000841B0000}"/>
    <cellStyle name="20% - Accent4 4 3 4 2 5" xfId="20455" xr:uid="{00000000-0005-0000-0000-0000851B0000}"/>
    <cellStyle name="20% - Accent4 4 3 4 2 6" xfId="20456" xr:uid="{00000000-0005-0000-0000-0000861B0000}"/>
    <cellStyle name="20% - Accent4 4 3 4 3" xfId="8796" xr:uid="{00000000-0005-0000-0000-0000871B0000}"/>
    <cellStyle name="20% - Accent4 4 3 4 3 2" xfId="20457" xr:uid="{00000000-0005-0000-0000-0000881B0000}"/>
    <cellStyle name="20% - Accent4 4 3 4 3 2 2" xfId="20458" xr:uid="{00000000-0005-0000-0000-0000891B0000}"/>
    <cellStyle name="20% - Accent4 4 3 4 3 2 3" xfId="20459" xr:uid="{00000000-0005-0000-0000-00008A1B0000}"/>
    <cellStyle name="20% - Accent4 4 3 4 3 3" xfId="20460" xr:uid="{00000000-0005-0000-0000-00008B1B0000}"/>
    <cellStyle name="20% - Accent4 4 3 4 3 3 2" xfId="20461" xr:uid="{00000000-0005-0000-0000-00008C1B0000}"/>
    <cellStyle name="20% - Accent4 4 3 4 3 3 3" xfId="20462" xr:uid="{00000000-0005-0000-0000-00008D1B0000}"/>
    <cellStyle name="20% - Accent4 4 3 4 3 4" xfId="20463" xr:uid="{00000000-0005-0000-0000-00008E1B0000}"/>
    <cellStyle name="20% - Accent4 4 3 4 3 4 2" xfId="20464" xr:uid="{00000000-0005-0000-0000-00008F1B0000}"/>
    <cellStyle name="20% - Accent4 4 3 4 3 5" xfId="20465" xr:uid="{00000000-0005-0000-0000-0000901B0000}"/>
    <cellStyle name="20% - Accent4 4 3 4 3 6" xfId="20466" xr:uid="{00000000-0005-0000-0000-0000911B0000}"/>
    <cellStyle name="20% - Accent4 4 3 4 4" xfId="8797" xr:uid="{00000000-0005-0000-0000-0000921B0000}"/>
    <cellStyle name="20% - Accent4 4 3 4 4 2" xfId="20467" xr:uid="{00000000-0005-0000-0000-0000931B0000}"/>
    <cellStyle name="20% - Accent4 4 3 4 4 2 2" xfId="20468" xr:uid="{00000000-0005-0000-0000-0000941B0000}"/>
    <cellStyle name="20% - Accent4 4 3 4 4 2 3" xfId="20469" xr:uid="{00000000-0005-0000-0000-0000951B0000}"/>
    <cellStyle name="20% - Accent4 4 3 4 4 3" xfId="20470" xr:uid="{00000000-0005-0000-0000-0000961B0000}"/>
    <cellStyle name="20% - Accent4 4 3 4 4 3 2" xfId="20471" xr:uid="{00000000-0005-0000-0000-0000971B0000}"/>
    <cellStyle name="20% - Accent4 4 3 4 4 4" xfId="20472" xr:uid="{00000000-0005-0000-0000-0000981B0000}"/>
    <cellStyle name="20% - Accent4 4 3 4 4 5" xfId="20473" xr:uid="{00000000-0005-0000-0000-0000991B0000}"/>
    <cellStyle name="20% - Accent4 4 3 4 5" xfId="20474" xr:uid="{00000000-0005-0000-0000-00009A1B0000}"/>
    <cellStyle name="20% - Accent4 4 3 4 5 2" xfId="20475" xr:uid="{00000000-0005-0000-0000-00009B1B0000}"/>
    <cellStyle name="20% - Accent4 4 3 4 5 3" xfId="20476" xr:uid="{00000000-0005-0000-0000-00009C1B0000}"/>
    <cellStyle name="20% - Accent4 4 3 4 6" xfId="20477" xr:uid="{00000000-0005-0000-0000-00009D1B0000}"/>
    <cellStyle name="20% - Accent4 4 3 4 6 2" xfId="20478" xr:uid="{00000000-0005-0000-0000-00009E1B0000}"/>
    <cellStyle name="20% - Accent4 4 3 4 6 3" xfId="20479" xr:uid="{00000000-0005-0000-0000-00009F1B0000}"/>
    <cellStyle name="20% - Accent4 4 3 4 7" xfId="20480" xr:uid="{00000000-0005-0000-0000-0000A01B0000}"/>
    <cellStyle name="20% - Accent4 4 3 4 7 2" xfId="20481" xr:uid="{00000000-0005-0000-0000-0000A11B0000}"/>
    <cellStyle name="20% - Accent4 4 3 4 8" xfId="20482" xr:uid="{00000000-0005-0000-0000-0000A21B0000}"/>
    <cellStyle name="20% - Accent4 4 3 4 9" xfId="20483" xr:uid="{00000000-0005-0000-0000-0000A31B0000}"/>
    <cellStyle name="20% - Accent4 4 3 5" xfId="895" xr:uid="{00000000-0005-0000-0000-0000A41B0000}"/>
    <cellStyle name="20% - Accent4 4 3 5 2" xfId="8798" xr:uid="{00000000-0005-0000-0000-0000A51B0000}"/>
    <cellStyle name="20% - Accent4 4 3 5 2 2" xfId="20484" xr:uid="{00000000-0005-0000-0000-0000A61B0000}"/>
    <cellStyle name="20% - Accent4 4 3 5 2 2 2" xfId="20485" xr:uid="{00000000-0005-0000-0000-0000A71B0000}"/>
    <cellStyle name="20% - Accent4 4 3 5 2 2 3" xfId="20486" xr:uid="{00000000-0005-0000-0000-0000A81B0000}"/>
    <cellStyle name="20% - Accent4 4 3 5 2 3" xfId="20487" xr:uid="{00000000-0005-0000-0000-0000A91B0000}"/>
    <cellStyle name="20% - Accent4 4 3 5 2 3 2" xfId="20488" xr:uid="{00000000-0005-0000-0000-0000AA1B0000}"/>
    <cellStyle name="20% - Accent4 4 3 5 2 3 3" xfId="20489" xr:uid="{00000000-0005-0000-0000-0000AB1B0000}"/>
    <cellStyle name="20% - Accent4 4 3 5 2 4" xfId="20490" xr:uid="{00000000-0005-0000-0000-0000AC1B0000}"/>
    <cellStyle name="20% - Accent4 4 3 5 2 4 2" xfId="20491" xr:uid="{00000000-0005-0000-0000-0000AD1B0000}"/>
    <cellStyle name="20% - Accent4 4 3 5 2 5" xfId="20492" xr:uid="{00000000-0005-0000-0000-0000AE1B0000}"/>
    <cellStyle name="20% - Accent4 4 3 5 2 6" xfId="20493" xr:uid="{00000000-0005-0000-0000-0000AF1B0000}"/>
    <cellStyle name="20% - Accent4 4 3 5 3" xfId="20494" xr:uid="{00000000-0005-0000-0000-0000B01B0000}"/>
    <cellStyle name="20% - Accent4 4 3 5 3 2" xfId="20495" xr:uid="{00000000-0005-0000-0000-0000B11B0000}"/>
    <cellStyle name="20% - Accent4 4 3 5 3 2 2" xfId="20496" xr:uid="{00000000-0005-0000-0000-0000B21B0000}"/>
    <cellStyle name="20% - Accent4 4 3 5 3 2 3" xfId="20497" xr:uid="{00000000-0005-0000-0000-0000B31B0000}"/>
    <cellStyle name="20% - Accent4 4 3 5 3 3" xfId="20498" xr:uid="{00000000-0005-0000-0000-0000B41B0000}"/>
    <cellStyle name="20% - Accent4 4 3 5 3 3 2" xfId="20499" xr:uid="{00000000-0005-0000-0000-0000B51B0000}"/>
    <cellStyle name="20% - Accent4 4 3 5 3 3 3" xfId="20500" xr:uid="{00000000-0005-0000-0000-0000B61B0000}"/>
    <cellStyle name="20% - Accent4 4 3 5 3 4" xfId="20501" xr:uid="{00000000-0005-0000-0000-0000B71B0000}"/>
    <cellStyle name="20% - Accent4 4 3 5 3 4 2" xfId="20502" xr:uid="{00000000-0005-0000-0000-0000B81B0000}"/>
    <cellStyle name="20% - Accent4 4 3 5 3 5" xfId="20503" xr:uid="{00000000-0005-0000-0000-0000B91B0000}"/>
    <cellStyle name="20% - Accent4 4 3 5 3 6" xfId="20504" xr:uid="{00000000-0005-0000-0000-0000BA1B0000}"/>
    <cellStyle name="20% - Accent4 4 3 5 4" xfId="20505" xr:uid="{00000000-0005-0000-0000-0000BB1B0000}"/>
    <cellStyle name="20% - Accent4 4 3 5 4 2" xfId="20506" xr:uid="{00000000-0005-0000-0000-0000BC1B0000}"/>
    <cellStyle name="20% - Accent4 4 3 5 4 2 2" xfId="20507" xr:uid="{00000000-0005-0000-0000-0000BD1B0000}"/>
    <cellStyle name="20% - Accent4 4 3 5 4 2 3" xfId="20508" xr:uid="{00000000-0005-0000-0000-0000BE1B0000}"/>
    <cellStyle name="20% - Accent4 4 3 5 4 3" xfId="20509" xr:uid="{00000000-0005-0000-0000-0000BF1B0000}"/>
    <cellStyle name="20% - Accent4 4 3 5 4 3 2" xfId="20510" xr:uid="{00000000-0005-0000-0000-0000C01B0000}"/>
    <cellStyle name="20% - Accent4 4 3 5 4 4" xfId="20511" xr:uid="{00000000-0005-0000-0000-0000C11B0000}"/>
    <cellStyle name="20% - Accent4 4 3 5 4 5" xfId="20512" xr:uid="{00000000-0005-0000-0000-0000C21B0000}"/>
    <cellStyle name="20% - Accent4 4 3 5 5" xfId="20513" xr:uid="{00000000-0005-0000-0000-0000C31B0000}"/>
    <cellStyle name="20% - Accent4 4 3 5 5 2" xfId="20514" xr:uid="{00000000-0005-0000-0000-0000C41B0000}"/>
    <cellStyle name="20% - Accent4 4 3 5 5 3" xfId="20515" xr:uid="{00000000-0005-0000-0000-0000C51B0000}"/>
    <cellStyle name="20% - Accent4 4 3 5 6" xfId="20516" xr:uid="{00000000-0005-0000-0000-0000C61B0000}"/>
    <cellStyle name="20% - Accent4 4 3 5 6 2" xfId="20517" xr:uid="{00000000-0005-0000-0000-0000C71B0000}"/>
    <cellStyle name="20% - Accent4 4 3 5 6 3" xfId="20518" xr:uid="{00000000-0005-0000-0000-0000C81B0000}"/>
    <cellStyle name="20% - Accent4 4 3 5 7" xfId="20519" xr:uid="{00000000-0005-0000-0000-0000C91B0000}"/>
    <cellStyle name="20% - Accent4 4 3 5 7 2" xfId="20520" xr:uid="{00000000-0005-0000-0000-0000CA1B0000}"/>
    <cellStyle name="20% - Accent4 4 3 5 8" xfId="20521" xr:uid="{00000000-0005-0000-0000-0000CB1B0000}"/>
    <cellStyle name="20% - Accent4 4 3 5 9" xfId="20522" xr:uid="{00000000-0005-0000-0000-0000CC1B0000}"/>
    <cellStyle name="20% - Accent4 4 3 6" xfId="896" xr:uid="{00000000-0005-0000-0000-0000CD1B0000}"/>
    <cellStyle name="20% - Accent4 4 3 6 2" xfId="20523" xr:uid="{00000000-0005-0000-0000-0000CE1B0000}"/>
    <cellStyle name="20% - Accent4 4 3 6 2 2" xfId="20524" xr:uid="{00000000-0005-0000-0000-0000CF1B0000}"/>
    <cellStyle name="20% - Accent4 4 3 6 2 3" xfId="20525" xr:uid="{00000000-0005-0000-0000-0000D01B0000}"/>
    <cellStyle name="20% - Accent4 4 3 6 3" xfId="20526" xr:uid="{00000000-0005-0000-0000-0000D11B0000}"/>
    <cellStyle name="20% - Accent4 4 3 6 3 2" xfId="20527" xr:uid="{00000000-0005-0000-0000-0000D21B0000}"/>
    <cellStyle name="20% - Accent4 4 3 6 3 3" xfId="20528" xr:uid="{00000000-0005-0000-0000-0000D31B0000}"/>
    <cellStyle name="20% - Accent4 4 3 6 4" xfId="20529" xr:uid="{00000000-0005-0000-0000-0000D41B0000}"/>
    <cellStyle name="20% - Accent4 4 3 6 4 2" xfId="20530" xr:uid="{00000000-0005-0000-0000-0000D51B0000}"/>
    <cellStyle name="20% - Accent4 4 3 6 5" xfId="20531" xr:uid="{00000000-0005-0000-0000-0000D61B0000}"/>
    <cellStyle name="20% - Accent4 4 3 6 6" xfId="20532" xr:uid="{00000000-0005-0000-0000-0000D71B0000}"/>
    <cellStyle name="20% - Accent4 4 3 7" xfId="8799" xr:uid="{00000000-0005-0000-0000-0000D81B0000}"/>
    <cellStyle name="20% - Accent4 4 3 7 2" xfId="20533" xr:uid="{00000000-0005-0000-0000-0000D91B0000}"/>
    <cellStyle name="20% - Accent4 4 3 7 2 2" xfId="20534" xr:uid="{00000000-0005-0000-0000-0000DA1B0000}"/>
    <cellStyle name="20% - Accent4 4 3 7 2 3" xfId="20535" xr:uid="{00000000-0005-0000-0000-0000DB1B0000}"/>
    <cellStyle name="20% - Accent4 4 3 7 3" xfId="20536" xr:uid="{00000000-0005-0000-0000-0000DC1B0000}"/>
    <cellStyle name="20% - Accent4 4 3 7 3 2" xfId="20537" xr:uid="{00000000-0005-0000-0000-0000DD1B0000}"/>
    <cellStyle name="20% - Accent4 4 3 7 3 3" xfId="20538" xr:uid="{00000000-0005-0000-0000-0000DE1B0000}"/>
    <cellStyle name="20% - Accent4 4 3 7 4" xfId="20539" xr:uid="{00000000-0005-0000-0000-0000DF1B0000}"/>
    <cellStyle name="20% - Accent4 4 3 7 4 2" xfId="20540" xr:uid="{00000000-0005-0000-0000-0000E01B0000}"/>
    <cellStyle name="20% - Accent4 4 3 7 5" xfId="20541" xr:uid="{00000000-0005-0000-0000-0000E11B0000}"/>
    <cellStyle name="20% - Accent4 4 3 7 6" xfId="20542" xr:uid="{00000000-0005-0000-0000-0000E21B0000}"/>
    <cellStyle name="20% - Accent4 4 3 8" xfId="8800" xr:uid="{00000000-0005-0000-0000-0000E31B0000}"/>
    <cellStyle name="20% - Accent4 4 3 8 2" xfId="20543" xr:uid="{00000000-0005-0000-0000-0000E41B0000}"/>
    <cellStyle name="20% - Accent4 4 3 8 2 2" xfId="20544" xr:uid="{00000000-0005-0000-0000-0000E51B0000}"/>
    <cellStyle name="20% - Accent4 4 3 8 2 3" xfId="20545" xr:uid="{00000000-0005-0000-0000-0000E61B0000}"/>
    <cellStyle name="20% - Accent4 4 3 8 3" xfId="20546" xr:uid="{00000000-0005-0000-0000-0000E71B0000}"/>
    <cellStyle name="20% - Accent4 4 3 8 3 2" xfId="20547" xr:uid="{00000000-0005-0000-0000-0000E81B0000}"/>
    <cellStyle name="20% - Accent4 4 3 8 4" xfId="20548" xr:uid="{00000000-0005-0000-0000-0000E91B0000}"/>
    <cellStyle name="20% - Accent4 4 3 8 5" xfId="20549" xr:uid="{00000000-0005-0000-0000-0000EA1B0000}"/>
    <cellStyle name="20% - Accent4 4 3 9" xfId="8801" xr:uid="{00000000-0005-0000-0000-0000EB1B0000}"/>
    <cellStyle name="20% - Accent4 4 3 9 2" xfId="20550" xr:uid="{00000000-0005-0000-0000-0000EC1B0000}"/>
    <cellStyle name="20% - Accent4 4 3 9 3" xfId="20551" xr:uid="{00000000-0005-0000-0000-0000ED1B0000}"/>
    <cellStyle name="20% - Accent4 4 4" xfId="897" xr:uid="{00000000-0005-0000-0000-0000EE1B0000}"/>
    <cellStyle name="20% - Accent4 4 4 10" xfId="20552" xr:uid="{00000000-0005-0000-0000-0000EF1B0000}"/>
    <cellStyle name="20% - Accent4 4 4 10 2" xfId="20553" xr:uid="{00000000-0005-0000-0000-0000F01B0000}"/>
    <cellStyle name="20% - Accent4 4 4 11" xfId="20554" xr:uid="{00000000-0005-0000-0000-0000F11B0000}"/>
    <cellStyle name="20% - Accent4 4 4 12" xfId="20555" xr:uid="{00000000-0005-0000-0000-0000F21B0000}"/>
    <cellStyle name="20% - Accent4 4 4 2" xfId="898" xr:uid="{00000000-0005-0000-0000-0000F31B0000}"/>
    <cellStyle name="20% - Accent4 4 4 2 10" xfId="20556" xr:uid="{00000000-0005-0000-0000-0000F41B0000}"/>
    <cellStyle name="20% - Accent4 4 4 2 2" xfId="899" xr:uid="{00000000-0005-0000-0000-0000F51B0000}"/>
    <cellStyle name="20% - Accent4 4 4 2 2 2" xfId="900" xr:uid="{00000000-0005-0000-0000-0000F61B0000}"/>
    <cellStyle name="20% - Accent4 4 4 2 2 2 2" xfId="8802" xr:uid="{00000000-0005-0000-0000-0000F71B0000}"/>
    <cellStyle name="20% - Accent4 4 4 2 2 2 2 2" xfId="20557" xr:uid="{00000000-0005-0000-0000-0000F81B0000}"/>
    <cellStyle name="20% - Accent4 4 4 2 2 2 2 3" xfId="20558" xr:uid="{00000000-0005-0000-0000-0000F91B0000}"/>
    <cellStyle name="20% - Accent4 4 4 2 2 2 3" xfId="20559" xr:uid="{00000000-0005-0000-0000-0000FA1B0000}"/>
    <cellStyle name="20% - Accent4 4 4 2 2 2 3 2" xfId="20560" xr:uid="{00000000-0005-0000-0000-0000FB1B0000}"/>
    <cellStyle name="20% - Accent4 4 4 2 2 2 3 3" xfId="20561" xr:uid="{00000000-0005-0000-0000-0000FC1B0000}"/>
    <cellStyle name="20% - Accent4 4 4 2 2 2 4" xfId="20562" xr:uid="{00000000-0005-0000-0000-0000FD1B0000}"/>
    <cellStyle name="20% - Accent4 4 4 2 2 2 4 2" xfId="20563" xr:uid="{00000000-0005-0000-0000-0000FE1B0000}"/>
    <cellStyle name="20% - Accent4 4 4 2 2 2 5" xfId="20564" xr:uid="{00000000-0005-0000-0000-0000FF1B0000}"/>
    <cellStyle name="20% - Accent4 4 4 2 2 2 6" xfId="20565" xr:uid="{00000000-0005-0000-0000-0000001C0000}"/>
    <cellStyle name="20% - Accent4 4 4 2 2 3" xfId="901" xr:uid="{00000000-0005-0000-0000-0000011C0000}"/>
    <cellStyle name="20% - Accent4 4 4 2 2 3 2" xfId="20566" xr:uid="{00000000-0005-0000-0000-0000021C0000}"/>
    <cellStyle name="20% - Accent4 4 4 2 2 3 2 2" xfId="20567" xr:uid="{00000000-0005-0000-0000-0000031C0000}"/>
    <cellStyle name="20% - Accent4 4 4 2 2 3 2 3" xfId="20568" xr:uid="{00000000-0005-0000-0000-0000041C0000}"/>
    <cellStyle name="20% - Accent4 4 4 2 2 3 3" xfId="20569" xr:uid="{00000000-0005-0000-0000-0000051C0000}"/>
    <cellStyle name="20% - Accent4 4 4 2 2 3 3 2" xfId="20570" xr:uid="{00000000-0005-0000-0000-0000061C0000}"/>
    <cellStyle name="20% - Accent4 4 4 2 2 3 3 3" xfId="20571" xr:uid="{00000000-0005-0000-0000-0000071C0000}"/>
    <cellStyle name="20% - Accent4 4 4 2 2 3 4" xfId="20572" xr:uid="{00000000-0005-0000-0000-0000081C0000}"/>
    <cellStyle name="20% - Accent4 4 4 2 2 3 4 2" xfId="20573" xr:uid="{00000000-0005-0000-0000-0000091C0000}"/>
    <cellStyle name="20% - Accent4 4 4 2 2 3 5" xfId="20574" xr:uid="{00000000-0005-0000-0000-00000A1C0000}"/>
    <cellStyle name="20% - Accent4 4 4 2 2 3 6" xfId="20575" xr:uid="{00000000-0005-0000-0000-00000B1C0000}"/>
    <cellStyle name="20% - Accent4 4 4 2 2 4" xfId="8803" xr:uid="{00000000-0005-0000-0000-00000C1C0000}"/>
    <cellStyle name="20% - Accent4 4 4 2 2 4 2" xfId="20576" xr:uid="{00000000-0005-0000-0000-00000D1C0000}"/>
    <cellStyle name="20% - Accent4 4 4 2 2 4 2 2" xfId="20577" xr:uid="{00000000-0005-0000-0000-00000E1C0000}"/>
    <cellStyle name="20% - Accent4 4 4 2 2 4 2 3" xfId="20578" xr:uid="{00000000-0005-0000-0000-00000F1C0000}"/>
    <cellStyle name="20% - Accent4 4 4 2 2 4 3" xfId="20579" xr:uid="{00000000-0005-0000-0000-0000101C0000}"/>
    <cellStyle name="20% - Accent4 4 4 2 2 4 3 2" xfId="20580" xr:uid="{00000000-0005-0000-0000-0000111C0000}"/>
    <cellStyle name="20% - Accent4 4 4 2 2 4 4" xfId="20581" xr:uid="{00000000-0005-0000-0000-0000121C0000}"/>
    <cellStyle name="20% - Accent4 4 4 2 2 4 5" xfId="20582" xr:uid="{00000000-0005-0000-0000-0000131C0000}"/>
    <cellStyle name="20% - Accent4 4 4 2 2 5" xfId="20583" xr:uid="{00000000-0005-0000-0000-0000141C0000}"/>
    <cellStyle name="20% - Accent4 4 4 2 2 5 2" xfId="20584" xr:uid="{00000000-0005-0000-0000-0000151C0000}"/>
    <cellStyle name="20% - Accent4 4 4 2 2 5 3" xfId="20585" xr:uid="{00000000-0005-0000-0000-0000161C0000}"/>
    <cellStyle name="20% - Accent4 4 4 2 2 6" xfId="20586" xr:uid="{00000000-0005-0000-0000-0000171C0000}"/>
    <cellStyle name="20% - Accent4 4 4 2 2 6 2" xfId="20587" xr:uid="{00000000-0005-0000-0000-0000181C0000}"/>
    <cellStyle name="20% - Accent4 4 4 2 2 6 3" xfId="20588" xr:uid="{00000000-0005-0000-0000-0000191C0000}"/>
    <cellStyle name="20% - Accent4 4 4 2 2 7" xfId="20589" xr:uid="{00000000-0005-0000-0000-00001A1C0000}"/>
    <cellStyle name="20% - Accent4 4 4 2 2 7 2" xfId="20590" xr:uid="{00000000-0005-0000-0000-00001B1C0000}"/>
    <cellStyle name="20% - Accent4 4 4 2 2 8" xfId="20591" xr:uid="{00000000-0005-0000-0000-00001C1C0000}"/>
    <cellStyle name="20% - Accent4 4 4 2 2 9" xfId="20592" xr:uid="{00000000-0005-0000-0000-00001D1C0000}"/>
    <cellStyle name="20% - Accent4 4 4 2 3" xfId="902" xr:uid="{00000000-0005-0000-0000-00001E1C0000}"/>
    <cellStyle name="20% - Accent4 4 4 2 3 2" xfId="8804" xr:uid="{00000000-0005-0000-0000-00001F1C0000}"/>
    <cellStyle name="20% - Accent4 4 4 2 3 2 2" xfId="20593" xr:uid="{00000000-0005-0000-0000-0000201C0000}"/>
    <cellStyle name="20% - Accent4 4 4 2 3 2 3" xfId="20594" xr:uid="{00000000-0005-0000-0000-0000211C0000}"/>
    <cellStyle name="20% - Accent4 4 4 2 3 3" xfId="20595" xr:uid="{00000000-0005-0000-0000-0000221C0000}"/>
    <cellStyle name="20% - Accent4 4 4 2 3 3 2" xfId="20596" xr:uid="{00000000-0005-0000-0000-0000231C0000}"/>
    <cellStyle name="20% - Accent4 4 4 2 3 3 3" xfId="20597" xr:uid="{00000000-0005-0000-0000-0000241C0000}"/>
    <cellStyle name="20% - Accent4 4 4 2 3 4" xfId="20598" xr:uid="{00000000-0005-0000-0000-0000251C0000}"/>
    <cellStyle name="20% - Accent4 4 4 2 3 4 2" xfId="20599" xr:uid="{00000000-0005-0000-0000-0000261C0000}"/>
    <cellStyle name="20% - Accent4 4 4 2 3 5" xfId="20600" xr:uid="{00000000-0005-0000-0000-0000271C0000}"/>
    <cellStyle name="20% - Accent4 4 4 2 3 6" xfId="20601" xr:uid="{00000000-0005-0000-0000-0000281C0000}"/>
    <cellStyle name="20% - Accent4 4 4 2 4" xfId="903" xr:uid="{00000000-0005-0000-0000-0000291C0000}"/>
    <cellStyle name="20% - Accent4 4 4 2 4 2" xfId="20602" xr:uid="{00000000-0005-0000-0000-00002A1C0000}"/>
    <cellStyle name="20% - Accent4 4 4 2 4 2 2" xfId="20603" xr:uid="{00000000-0005-0000-0000-00002B1C0000}"/>
    <cellStyle name="20% - Accent4 4 4 2 4 2 3" xfId="20604" xr:uid="{00000000-0005-0000-0000-00002C1C0000}"/>
    <cellStyle name="20% - Accent4 4 4 2 4 3" xfId="20605" xr:uid="{00000000-0005-0000-0000-00002D1C0000}"/>
    <cellStyle name="20% - Accent4 4 4 2 4 3 2" xfId="20606" xr:uid="{00000000-0005-0000-0000-00002E1C0000}"/>
    <cellStyle name="20% - Accent4 4 4 2 4 3 3" xfId="20607" xr:uid="{00000000-0005-0000-0000-00002F1C0000}"/>
    <cellStyle name="20% - Accent4 4 4 2 4 4" xfId="20608" xr:uid="{00000000-0005-0000-0000-0000301C0000}"/>
    <cellStyle name="20% - Accent4 4 4 2 4 4 2" xfId="20609" xr:uid="{00000000-0005-0000-0000-0000311C0000}"/>
    <cellStyle name="20% - Accent4 4 4 2 4 5" xfId="20610" xr:uid="{00000000-0005-0000-0000-0000321C0000}"/>
    <cellStyle name="20% - Accent4 4 4 2 4 6" xfId="20611" xr:uid="{00000000-0005-0000-0000-0000331C0000}"/>
    <cellStyle name="20% - Accent4 4 4 2 5" xfId="8805" xr:uid="{00000000-0005-0000-0000-0000341C0000}"/>
    <cellStyle name="20% - Accent4 4 4 2 5 2" xfId="20612" xr:uid="{00000000-0005-0000-0000-0000351C0000}"/>
    <cellStyle name="20% - Accent4 4 4 2 5 2 2" xfId="20613" xr:uid="{00000000-0005-0000-0000-0000361C0000}"/>
    <cellStyle name="20% - Accent4 4 4 2 5 2 3" xfId="20614" xr:uid="{00000000-0005-0000-0000-0000371C0000}"/>
    <cellStyle name="20% - Accent4 4 4 2 5 3" xfId="20615" xr:uid="{00000000-0005-0000-0000-0000381C0000}"/>
    <cellStyle name="20% - Accent4 4 4 2 5 3 2" xfId="20616" xr:uid="{00000000-0005-0000-0000-0000391C0000}"/>
    <cellStyle name="20% - Accent4 4 4 2 5 4" xfId="20617" xr:uid="{00000000-0005-0000-0000-00003A1C0000}"/>
    <cellStyle name="20% - Accent4 4 4 2 5 5" xfId="20618" xr:uid="{00000000-0005-0000-0000-00003B1C0000}"/>
    <cellStyle name="20% - Accent4 4 4 2 6" xfId="20619" xr:uid="{00000000-0005-0000-0000-00003C1C0000}"/>
    <cellStyle name="20% - Accent4 4 4 2 6 2" xfId="20620" xr:uid="{00000000-0005-0000-0000-00003D1C0000}"/>
    <cellStyle name="20% - Accent4 4 4 2 6 3" xfId="20621" xr:uid="{00000000-0005-0000-0000-00003E1C0000}"/>
    <cellStyle name="20% - Accent4 4 4 2 7" xfId="20622" xr:uid="{00000000-0005-0000-0000-00003F1C0000}"/>
    <cellStyle name="20% - Accent4 4 4 2 7 2" xfId="20623" xr:uid="{00000000-0005-0000-0000-0000401C0000}"/>
    <cellStyle name="20% - Accent4 4 4 2 7 3" xfId="20624" xr:uid="{00000000-0005-0000-0000-0000411C0000}"/>
    <cellStyle name="20% - Accent4 4 4 2 8" xfId="20625" xr:uid="{00000000-0005-0000-0000-0000421C0000}"/>
    <cellStyle name="20% - Accent4 4 4 2 8 2" xfId="20626" xr:uid="{00000000-0005-0000-0000-0000431C0000}"/>
    <cellStyle name="20% - Accent4 4 4 2 9" xfId="20627" xr:uid="{00000000-0005-0000-0000-0000441C0000}"/>
    <cellStyle name="20% - Accent4 4 4 3" xfId="904" xr:uid="{00000000-0005-0000-0000-0000451C0000}"/>
    <cellStyle name="20% - Accent4 4 4 3 2" xfId="905" xr:uid="{00000000-0005-0000-0000-0000461C0000}"/>
    <cellStyle name="20% - Accent4 4 4 3 2 2" xfId="8806" xr:uid="{00000000-0005-0000-0000-0000471C0000}"/>
    <cellStyle name="20% - Accent4 4 4 3 2 2 2" xfId="20628" xr:uid="{00000000-0005-0000-0000-0000481C0000}"/>
    <cellStyle name="20% - Accent4 4 4 3 2 2 3" xfId="20629" xr:uid="{00000000-0005-0000-0000-0000491C0000}"/>
    <cellStyle name="20% - Accent4 4 4 3 2 3" xfId="20630" xr:uid="{00000000-0005-0000-0000-00004A1C0000}"/>
    <cellStyle name="20% - Accent4 4 4 3 2 3 2" xfId="20631" xr:uid="{00000000-0005-0000-0000-00004B1C0000}"/>
    <cellStyle name="20% - Accent4 4 4 3 2 3 3" xfId="20632" xr:uid="{00000000-0005-0000-0000-00004C1C0000}"/>
    <cellStyle name="20% - Accent4 4 4 3 2 4" xfId="20633" xr:uid="{00000000-0005-0000-0000-00004D1C0000}"/>
    <cellStyle name="20% - Accent4 4 4 3 2 4 2" xfId="20634" xr:uid="{00000000-0005-0000-0000-00004E1C0000}"/>
    <cellStyle name="20% - Accent4 4 4 3 2 5" xfId="20635" xr:uid="{00000000-0005-0000-0000-00004F1C0000}"/>
    <cellStyle name="20% - Accent4 4 4 3 2 6" xfId="20636" xr:uid="{00000000-0005-0000-0000-0000501C0000}"/>
    <cellStyle name="20% - Accent4 4 4 3 3" xfId="906" xr:uid="{00000000-0005-0000-0000-0000511C0000}"/>
    <cellStyle name="20% - Accent4 4 4 3 3 2" xfId="20637" xr:uid="{00000000-0005-0000-0000-0000521C0000}"/>
    <cellStyle name="20% - Accent4 4 4 3 3 2 2" xfId="20638" xr:uid="{00000000-0005-0000-0000-0000531C0000}"/>
    <cellStyle name="20% - Accent4 4 4 3 3 2 3" xfId="20639" xr:uid="{00000000-0005-0000-0000-0000541C0000}"/>
    <cellStyle name="20% - Accent4 4 4 3 3 3" xfId="20640" xr:uid="{00000000-0005-0000-0000-0000551C0000}"/>
    <cellStyle name="20% - Accent4 4 4 3 3 3 2" xfId="20641" xr:uid="{00000000-0005-0000-0000-0000561C0000}"/>
    <cellStyle name="20% - Accent4 4 4 3 3 3 3" xfId="20642" xr:uid="{00000000-0005-0000-0000-0000571C0000}"/>
    <cellStyle name="20% - Accent4 4 4 3 3 4" xfId="20643" xr:uid="{00000000-0005-0000-0000-0000581C0000}"/>
    <cellStyle name="20% - Accent4 4 4 3 3 4 2" xfId="20644" xr:uid="{00000000-0005-0000-0000-0000591C0000}"/>
    <cellStyle name="20% - Accent4 4 4 3 3 5" xfId="20645" xr:uid="{00000000-0005-0000-0000-00005A1C0000}"/>
    <cellStyle name="20% - Accent4 4 4 3 3 6" xfId="20646" xr:uid="{00000000-0005-0000-0000-00005B1C0000}"/>
    <cellStyle name="20% - Accent4 4 4 3 4" xfId="8807" xr:uid="{00000000-0005-0000-0000-00005C1C0000}"/>
    <cellStyle name="20% - Accent4 4 4 3 4 2" xfId="20647" xr:uid="{00000000-0005-0000-0000-00005D1C0000}"/>
    <cellStyle name="20% - Accent4 4 4 3 4 2 2" xfId="20648" xr:uid="{00000000-0005-0000-0000-00005E1C0000}"/>
    <cellStyle name="20% - Accent4 4 4 3 4 2 3" xfId="20649" xr:uid="{00000000-0005-0000-0000-00005F1C0000}"/>
    <cellStyle name="20% - Accent4 4 4 3 4 3" xfId="20650" xr:uid="{00000000-0005-0000-0000-0000601C0000}"/>
    <cellStyle name="20% - Accent4 4 4 3 4 3 2" xfId="20651" xr:uid="{00000000-0005-0000-0000-0000611C0000}"/>
    <cellStyle name="20% - Accent4 4 4 3 4 4" xfId="20652" xr:uid="{00000000-0005-0000-0000-0000621C0000}"/>
    <cellStyle name="20% - Accent4 4 4 3 4 5" xfId="20653" xr:uid="{00000000-0005-0000-0000-0000631C0000}"/>
    <cellStyle name="20% - Accent4 4 4 3 5" xfId="20654" xr:uid="{00000000-0005-0000-0000-0000641C0000}"/>
    <cellStyle name="20% - Accent4 4 4 3 5 2" xfId="20655" xr:uid="{00000000-0005-0000-0000-0000651C0000}"/>
    <cellStyle name="20% - Accent4 4 4 3 5 3" xfId="20656" xr:uid="{00000000-0005-0000-0000-0000661C0000}"/>
    <cellStyle name="20% - Accent4 4 4 3 6" xfId="20657" xr:uid="{00000000-0005-0000-0000-0000671C0000}"/>
    <cellStyle name="20% - Accent4 4 4 3 6 2" xfId="20658" xr:uid="{00000000-0005-0000-0000-0000681C0000}"/>
    <cellStyle name="20% - Accent4 4 4 3 6 3" xfId="20659" xr:uid="{00000000-0005-0000-0000-0000691C0000}"/>
    <cellStyle name="20% - Accent4 4 4 3 7" xfId="20660" xr:uid="{00000000-0005-0000-0000-00006A1C0000}"/>
    <cellStyle name="20% - Accent4 4 4 3 7 2" xfId="20661" xr:uid="{00000000-0005-0000-0000-00006B1C0000}"/>
    <cellStyle name="20% - Accent4 4 4 3 8" xfId="20662" xr:uid="{00000000-0005-0000-0000-00006C1C0000}"/>
    <cellStyle name="20% - Accent4 4 4 3 9" xfId="20663" xr:uid="{00000000-0005-0000-0000-00006D1C0000}"/>
    <cellStyle name="20% - Accent4 4 4 4" xfId="907" xr:uid="{00000000-0005-0000-0000-00006E1C0000}"/>
    <cellStyle name="20% - Accent4 4 4 4 2" xfId="8808" xr:uid="{00000000-0005-0000-0000-00006F1C0000}"/>
    <cellStyle name="20% - Accent4 4 4 4 2 2" xfId="20664" xr:uid="{00000000-0005-0000-0000-0000701C0000}"/>
    <cellStyle name="20% - Accent4 4 4 4 2 2 2" xfId="20665" xr:uid="{00000000-0005-0000-0000-0000711C0000}"/>
    <cellStyle name="20% - Accent4 4 4 4 2 2 3" xfId="20666" xr:uid="{00000000-0005-0000-0000-0000721C0000}"/>
    <cellStyle name="20% - Accent4 4 4 4 2 3" xfId="20667" xr:uid="{00000000-0005-0000-0000-0000731C0000}"/>
    <cellStyle name="20% - Accent4 4 4 4 2 3 2" xfId="20668" xr:uid="{00000000-0005-0000-0000-0000741C0000}"/>
    <cellStyle name="20% - Accent4 4 4 4 2 3 3" xfId="20669" xr:uid="{00000000-0005-0000-0000-0000751C0000}"/>
    <cellStyle name="20% - Accent4 4 4 4 2 4" xfId="20670" xr:uid="{00000000-0005-0000-0000-0000761C0000}"/>
    <cellStyle name="20% - Accent4 4 4 4 2 4 2" xfId="20671" xr:uid="{00000000-0005-0000-0000-0000771C0000}"/>
    <cellStyle name="20% - Accent4 4 4 4 2 5" xfId="20672" xr:uid="{00000000-0005-0000-0000-0000781C0000}"/>
    <cellStyle name="20% - Accent4 4 4 4 2 6" xfId="20673" xr:uid="{00000000-0005-0000-0000-0000791C0000}"/>
    <cellStyle name="20% - Accent4 4 4 4 3" xfId="20674" xr:uid="{00000000-0005-0000-0000-00007A1C0000}"/>
    <cellStyle name="20% - Accent4 4 4 4 3 2" xfId="20675" xr:uid="{00000000-0005-0000-0000-00007B1C0000}"/>
    <cellStyle name="20% - Accent4 4 4 4 3 2 2" xfId="20676" xr:uid="{00000000-0005-0000-0000-00007C1C0000}"/>
    <cellStyle name="20% - Accent4 4 4 4 3 2 3" xfId="20677" xr:uid="{00000000-0005-0000-0000-00007D1C0000}"/>
    <cellStyle name="20% - Accent4 4 4 4 3 3" xfId="20678" xr:uid="{00000000-0005-0000-0000-00007E1C0000}"/>
    <cellStyle name="20% - Accent4 4 4 4 3 3 2" xfId="20679" xr:uid="{00000000-0005-0000-0000-00007F1C0000}"/>
    <cellStyle name="20% - Accent4 4 4 4 3 3 3" xfId="20680" xr:uid="{00000000-0005-0000-0000-0000801C0000}"/>
    <cellStyle name="20% - Accent4 4 4 4 3 4" xfId="20681" xr:uid="{00000000-0005-0000-0000-0000811C0000}"/>
    <cellStyle name="20% - Accent4 4 4 4 3 4 2" xfId="20682" xr:uid="{00000000-0005-0000-0000-0000821C0000}"/>
    <cellStyle name="20% - Accent4 4 4 4 3 5" xfId="20683" xr:uid="{00000000-0005-0000-0000-0000831C0000}"/>
    <cellStyle name="20% - Accent4 4 4 4 3 6" xfId="20684" xr:uid="{00000000-0005-0000-0000-0000841C0000}"/>
    <cellStyle name="20% - Accent4 4 4 4 4" xfId="20685" xr:uid="{00000000-0005-0000-0000-0000851C0000}"/>
    <cellStyle name="20% - Accent4 4 4 4 4 2" xfId="20686" xr:uid="{00000000-0005-0000-0000-0000861C0000}"/>
    <cellStyle name="20% - Accent4 4 4 4 4 2 2" xfId="20687" xr:uid="{00000000-0005-0000-0000-0000871C0000}"/>
    <cellStyle name="20% - Accent4 4 4 4 4 2 3" xfId="20688" xr:uid="{00000000-0005-0000-0000-0000881C0000}"/>
    <cellStyle name="20% - Accent4 4 4 4 4 3" xfId="20689" xr:uid="{00000000-0005-0000-0000-0000891C0000}"/>
    <cellStyle name="20% - Accent4 4 4 4 4 3 2" xfId="20690" xr:uid="{00000000-0005-0000-0000-00008A1C0000}"/>
    <cellStyle name="20% - Accent4 4 4 4 4 4" xfId="20691" xr:uid="{00000000-0005-0000-0000-00008B1C0000}"/>
    <cellStyle name="20% - Accent4 4 4 4 4 5" xfId="20692" xr:uid="{00000000-0005-0000-0000-00008C1C0000}"/>
    <cellStyle name="20% - Accent4 4 4 4 5" xfId="20693" xr:uid="{00000000-0005-0000-0000-00008D1C0000}"/>
    <cellStyle name="20% - Accent4 4 4 4 5 2" xfId="20694" xr:uid="{00000000-0005-0000-0000-00008E1C0000}"/>
    <cellStyle name="20% - Accent4 4 4 4 5 3" xfId="20695" xr:uid="{00000000-0005-0000-0000-00008F1C0000}"/>
    <cellStyle name="20% - Accent4 4 4 4 6" xfId="20696" xr:uid="{00000000-0005-0000-0000-0000901C0000}"/>
    <cellStyle name="20% - Accent4 4 4 4 6 2" xfId="20697" xr:uid="{00000000-0005-0000-0000-0000911C0000}"/>
    <cellStyle name="20% - Accent4 4 4 4 6 3" xfId="20698" xr:uid="{00000000-0005-0000-0000-0000921C0000}"/>
    <cellStyle name="20% - Accent4 4 4 4 7" xfId="20699" xr:uid="{00000000-0005-0000-0000-0000931C0000}"/>
    <cellStyle name="20% - Accent4 4 4 4 7 2" xfId="20700" xr:uid="{00000000-0005-0000-0000-0000941C0000}"/>
    <cellStyle name="20% - Accent4 4 4 4 8" xfId="20701" xr:uid="{00000000-0005-0000-0000-0000951C0000}"/>
    <cellStyle name="20% - Accent4 4 4 4 9" xfId="20702" xr:uid="{00000000-0005-0000-0000-0000961C0000}"/>
    <cellStyle name="20% - Accent4 4 4 5" xfId="908" xr:uid="{00000000-0005-0000-0000-0000971C0000}"/>
    <cellStyle name="20% - Accent4 4 4 5 2" xfId="20703" xr:uid="{00000000-0005-0000-0000-0000981C0000}"/>
    <cellStyle name="20% - Accent4 4 4 5 2 2" xfId="20704" xr:uid="{00000000-0005-0000-0000-0000991C0000}"/>
    <cellStyle name="20% - Accent4 4 4 5 2 3" xfId="20705" xr:uid="{00000000-0005-0000-0000-00009A1C0000}"/>
    <cellStyle name="20% - Accent4 4 4 5 3" xfId="20706" xr:uid="{00000000-0005-0000-0000-00009B1C0000}"/>
    <cellStyle name="20% - Accent4 4 4 5 3 2" xfId="20707" xr:uid="{00000000-0005-0000-0000-00009C1C0000}"/>
    <cellStyle name="20% - Accent4 4 4 5 3 3" xfId="20708" xr:uid="{00000000-0005-0000-0000-00009D1C0000}"/>
    <cellStyle name="20% - Accent4 4 4 5 4" xfId="20709" xr:uid="{00000000-0005-0000-0000-00009E1C0000}"/>
    <cellStyle name="20% - Accent4 4 4 5 4 2" xfId="20710" xr:uid="{00000000-0005-0000-0000-00009F1C0000}"/>
    <cellStyle name="20% - Accent4 4 4 5 5" xfId="20711" xr:uid="{00000000-0005-0000-0000-0000A01C0000}"/>
    <cellStyle name="20% - Accent4 4 4 5 6" xfId="20712" xr:uid="{00000000-0005-0000-0000-0000A11C0000}"/>
    <cellStyle name="20% - Accent4 4 4 6" xfId="8809" xr:uid="{00000000-0005-0000-0000-0000A21C0000}"/>
    <cellStyle name="20% - Accent4 4 4 6 2" xfId="20713" xr:uid="{00000000-0005-0000-0000-0000A31C0000}"/>
    <cellStyle name="20% - Accent4 4 4 6 2 2" xfId="20714" xr:uid="{00000000-0005-0000-0000-0000A41C0000}"/>
    <cellStyle name="20% - Accent4 4 4 6 2 3" xfId="20715" xr:uid="{00000000-0005-0000-0000-0000A51C0000}"/>
    <cellStyle name="20% - Accent4 4 4 6 3" xfId="20716" xr:uid="{00000000-0005-0000-0000-0000A61C0000}"/>
    <cellStyle name="20% - Accent4 4 4 6 3 2" xfId="20717" xr:uid="{00000000-0005-0000-0000-0000A71C0000}"/>
    <cellStyle name="20% - Accent4 4 4 6 3 3" xfId="20718" xr:uid="{00000000-0005-0000-0000-0000A81C0000}"/>
    <cellStyle name="20% - Accent4 4 4 6 4" xfId="20719" xr:uid="{00000000-0005-0000-0000-0000A91C0000}"/>
    <cellStyle name="20% - Accent4 4 4 6 4 2" xfId="20720" xr:uid="{00000000-0005-0000-0000-0000AA1C0000}"/>
    <cellStyle name="20% - Accent4 4 4 6 5" xfId="20721" xr:uid="{00000000-0005-0000-0000-0000AB1C0000}"/>
    <cellStyle name="20% - Accent4 4 4 6 6" xfId="20722" xr:uid="{00000000-0005-0000-0000-0000AC1C0000}"/>
    <cellStyle name="20% - Accent4 4 4 7" xfId="20723" xr:uid="{00000000-0005-0000-0000-0000AD1C0000}"/>
    <cellStyle name="20% - Accent4 4 4 7 2" xfId="20724" xr:uid="{00000000-0005-0000-0000-0000AE1C0000}"/>
    <cellStyle name="20% - Accent4 4 4 7 2 2" xfId="20725" xr:uid="{00000000-0005-0000-0000-0000AF1C0000}"/>
    <cellStyle name="20% - Accent4 4 4 7 2 3" xfId="20726" xr:uid="{00000000-0005-0000-0000-0000B01C0000}"/>
    <cellStyle name="20% - Accent4 4 4 7 3" xfId="20727" xr:uid="{00000000-0005-0000-0000-0000B11C0000}"/>
    <cellStyle name="20% - Accent4 4 4 7 3 2" xfId="20728" xr:uid="{00000000-0005-0000-0000-0000B21C0000}"/>
    <cellStyle name="20% - Accent4 4 4 7 4" xfId="20729" xr:uid="{00000000-0005-0000-0000-0000B31C0000}"/>
    <cellStyle name="20% - Accent4 4 4 7 5" xfId="20730" xr:uid="{00000000-0005-0000-0000-0000B41C0000}"/>
    <cellStyle name="20% - Accent4 4 4 8" xfId="20731" xr:uid="{00000000-0005-0000-0000-0000B51C0000}"/>
    <cellStyle name="20% - Accent4 4 4 8 2" xfId="20732" xr:uid="{00000000-0005-0000-0000-0000B61C0000}"/>
    <cellStyle name="20% - Accent4 4 4 8 3" xfId="20733" xr:uid="{00000000-0005-0000-0000-0000B71C0000}"/>
    <cellStyle name="20% - Accent4 4 4 9" xfId="20734" xr:uid="{00000000-0005-0000-0000-0000B81C0000}"/>
    <cellStyle name="20% - Accent4 4 4 9 2" xfId="20735" xr:uid="{00000000-0005-0000-0000-0000B91C0000}"/>
    <cellStyle name="20% - Accent4 4 4 9 3" xfId="20736" xr:uid="{00000000-0005-0000-0000-0000BA1C0000}"/>
    <cellStyle name="20% - Accent4 4 5" xfId="909" xr:uid="{00000000-0005-0000-0000-0000BB1C0000}"/>
    <cellStyle name="20% - Accent4 4 5 10" xfId="20737" xr:uid="{00000000-0005-0000-0000-0000BC1C0000}"/>
    <cellStyle name="20% - Accent4 4 5 2" xfId="910" xr:uid="{00000000-0005-0000-0000-0000BD1C0000}"/>
    <cellStyle name="20% - Accent4 4 5 2 2" xfId="911" xr:uid="{00000000-0005-0000-0000-0000BE1C0000}"/>
    <cellStyle name="20% - Accent4 4 5 2 2 2" xfId="8810" xr:uid="{00000000-0005-0000-0000-0000BF1C0000}"/>
    <cellStyle name="20% - Accent4 4 5 2 2 2 2" xfId="20738" xr:uid="{00000000-0005-0000-0000-0000C01C0000}"/>
    <cellStyle name="20% - Accent4 4 5 2 2 2 3" xfId="20739" xr:uid="{00000000-0005-0000-0000-0000C11C0000}"/>
    <cellStyle name="20% - Accent4 4 5 2 2 3" xfId="20740" xr:uid="{00000000-0005-0000-0000-0000C21C0000}"/>
    <cellStyle name="20% - Accent4 4 5 2 2 3 2" xfId="20741" xr:uid="{00000000-0005-0000-0000-0000C31C0000}"/>
    <cellStyle name="20% - Accent4 4 5 2 2 3 3" xfId="20742" xr:uid="{00000000-0005-0000-0000-0000C41C0000}"/>
    <cellStyle name="20% - Accent4 4 5 2 2 4" xfId="20743" xr:uid="{00000000-0005-0000-0000-0000C51C0000}"/>
    <cellStyle name="20% - Accent4 4 5 2 2 4 2" xfId="20744" xr:uid="{00000000-0005-0000-0000-0000C61C0000}"/>
    <cellStyle name="20% - Accent4 4 5 2 2 5" xfId="20745" xr:uid="{00000000-0005-0000-0000-0000C71C0000}"/>
    <cellStyle name="20% - Accent4 4 5 2 2 6" xfId="20746" xr:uid="{00000000-0005-0000-0000-0000C81C0000}"/>
    <cellStyle name="20% - Accent4 4 5 2 3" xfId="912" xr:uid="{00000000-0005-0000-0000-0000C91C0000}"/>
    <cellStyle name="20% - Accent4 4 5 2 3 2" xfId="20747" xr:uid="{00000000-0005-0000-0000-0000CA1C0000}"/>
    <cellStyle name="20% - Accent4 4 5 2 3 2 2" xfId="20748" xr:uid="{00000000-0005-0000-0000-0000CB1C0000}"/>
    <cellStyle name="20% - Accent4 4 5 2 3 2 3" xfId="20749" xr:uid="{00000000-0005-0000-0000-0000CC1C0000}"/>
    <cellStyle name="20% - Accent4 4 5 2 3 3" xfId="20750" xr:uid="{00000000-0005-0000-0000-0000CD1C0000}"/>
    <cellStyle name="20% - Accent4 4 5 2 3 3 2" xfId="20751" xr:uid="{00000000-0005-0000-0000-0000CE1C0000}"/>
    <cellStyle name="20% - Accent4 4 5 2 3 3 3" xfId="20752" xr:uid="{00000000-0005-0000-0000-0000CF1C0000}"/>
    <cellStyle name="20% - Accent4 4 5 2 3 4" xfId="20753" xr:uid="{00000000-0005-0000-0000-0000D01C0000}"/>
    <cellStyle name="20% - Accent4 4 5 2 3 4 2" xfId="20754" xr:uid="{00000000-0005-0000-0000-0000D11C0000}"/>
    <cellStyle name="20% - Accent4 4 5 2 3 5" xfId="20755" xr:uid="{00000000-0005-0000-0000-0000D21C0000}"/>
    <cellStyle name="20% - Accent4 4 5 2 3 6" xfId="20756" xr:uid="{00000000-0005-0000-0000-0000D31C0000}"/>
    <cellStyle name="20% - Accent4 4 5 2 4" xfId="8811" xr:uid="{00000000-0005-0000-0000-0000D41C0000}"/>
    <cellStyle name="20% - Accent4 4 5 2 4 2" xfId="20757" xr:uid="{00000000-0005-0000-0000-0000D51C0000}"/>
    <cellStyle name="20% - Accent4 4 5 2 4 2 2" xfId="20758" xr:uid="{00000000-0005-0000-0000-0000D61C0000}"/>
    <cellStyle name="20% - Accent4 4 5 2 4 2 3" xfId="20759" xr:uid="{00000000-0005-0000-0000-0000D71C0000}"/>
    <cellStyle name="20% - Accent4 4 5 2 4 3" xfId="20760" xr:uid="{00000000-0005-0000-0000-0000D81C0000}"/>
    <cellStyle name="20% - Accent4 4 5 2 4 3 2" xfId="20761" xr:uid="{00000000-0005-0000-0000-0000D91C0000}"/>
    <cellStyle name="20% - Accent4 4 5 2 4 4" xfId="20762" xr:uid="{00000000-0005-0000-0000-0000DA1C0000}"/>
    <cellStyle name="20% - Accent4 4 5 2 4 5" xfId="20763" xr:uid="{00000000-0005-0000-0000-0000DB1C0000}"/>
    <cellStyle name="20% - Accent4 4 5 2 5" xfId="20764" xr:uid="{00000000-0005-0000-0000-0000DC1C0000}"/>
    <cellStyle name="20% - Accent4 4 5 2 5 2" xfId="20765" xr:uid="{00000000-0005-0000-0000-0000DD1C0000}"/>
    <cellStyle name="20% - Accent4 4 5 2 5 3" xfId="20766" xr:uid="{00000000-0005-0000-0000-0000DE1C0000}"/>
    <cellStyle name="20% - Accent4 4 5 2 6" xfId="20767" xr:uid="{00000000-0005-0000-0000-0000DF1C0000}"/>
    <cellStyle name="20% - Accent4 4 5 2 6 2" xfId="20768" xr:uid="{00000000-0005-0000-0000-0000E01C0000}"/>
    <cellStyle name="20% - Accent4 4 5 2 6 3" xfId="20769" xr:uid="{00000000-0005-0000-0000-0000E11C0000}"/>
    <cellStyle name="20% - Accent4 4 5 2 7" xfId="20770" xr:uid="{00000000-0005-0000-0000-0000E21C0000}"/>
    <cellStyle name="20% - Accent4 4 5 2 7 2" xfId="20771" xr:uid="{00000000-0005-0000-0000-0000E31C0000}"/>
    <cellStyle name="20% - Accent4 4 5 2 8" xfId="20772" xr:uid="{00000000-0005-0000-0000-0000E41C0000}"/>
    <cellStyle name="20% - Accent4 4 5 2 9" xfId="20773" xr:uid="{00000000-0005-0000-0000-0000E51C0000}"/>
    <cellStyle name="20% - Accent4 4 5 3" xfId="913" xr:uid="{00000000-0005-0000-0000-0000E61C0000}"/>
    <cellStyle name="20% - Accent4 4 5 3 2" xfId="8812" xr:uid="{00000000-0005-0000-0000-0000E71C0000}"/>
    <cellStyle name="20% - Accent4 4 5 3 2 2" xfId="20774" xr:uid="{00000000-0005-0000-0000-0000E81C0000}"/>
    <cellStyle name="20% - Accent4 4 5 3 2 3" xfId="20775" xr:uid="{00000000-0005-0000-0000-0000E91C0000}"/>
    <cellStyle name="20% - Accent4 4 5 3 3" xfId="20776" xr:uid="{00000000-0005-0000-0000-0000EA1C0000}"/>
    <cellStyle name="20% - Accent4 4 5 3 3 2" xfId="20777" xr:uid="{00000000-0005-0000-0000-0000EB1C0000}"/>
    <cellStyle name="20% - Accent4 4 5 3 3 3" xfId="20778" xr:uid="{00000000-0005-0000-0000-0000EC1C0000}"/>
    <cellStyle name="20% - Accent4 4 5 3 4" xfId="20779" xr:uid="{00000000-0005-0000-0000-0000ED1C0000}"/>
    <cellStyle name="20% - Accent4 4 5 3 4 2" xfId="20780" xr:uid="{00000000-0005-0000-0000-0000EE1C0000}"/>
    <cellStyle name="20% - Accent4 4 5 3 5" xfId="20781" xr:uid="{00000000-0005-0000-0000-0000EF1C0000}"/>
    <cellStyle name="20% - Accent4 4 5 3 6" xfId="20782" xr:uid="{00000000-0005-0000-0000-0000F01C0000}"/>
    <cellStyle name="20% - Accent4 4 5 4" xfId="914" xr:uid="{00000000-0005-0000-0000-0000F11C0000}"/>
    <cellStyle name="20% - Accent4 4 5 4 2" xfId="20783" xr:uid="{00000000-0005-0000-0000-0000F21C0000}"/>
    <cellStyle name="20% - Accent4 4 5 4 2 2" xfId="20784" xr:uid="{00000000-0005-0000-0000-0000F31C0000}"/>
    <cellStyle name="20% - Accent4 4 5 4 2 3" xfId="20785" xr:uid="{00000000-0005-0000-0000-0000F41C0000}"/>
    <cellStyle name="20% - Accent4 4 5 4 3" xfId="20786" xr:uid="{00000000-0005-0000-0000-0000F51C0000}"/>
    <cellStyle name="20% - Accent4 4 5 4 3 2" xfId="20787" xr:uid="{00000000-0005-0000-0000-0000F61C0000}"/>
    <cellStyle name="20% - Accent4 4 5 4 3 3" xfId="20788" xr:uid="{00000000-0005-0000-0000-0000F71C0000}"/>
    <cellStyle name="20% - Accent4 4 5 4 4" xfId="20789" xr:uid="{00000000-0005-0000-0000-0000F81C0000}"/>
    <cellStyle name="20% - Accent4 4 5 4 4 2" xfId="20790" xr:uid="{00000000-0005-0000-0000-0000F91C0000}"/>
    <cellStyle name="20% - Accent4 4 5 4 5" xfId="20791" xr:uid="{00000000-0005-0000-0000-0000FA1C0000}"/>
    <cellStyle name="20% - Accent4 4 5 4 6" xfId="20792" xr:uid="{00000000-0005-0000-0000-0000FB1C0000}"/>
    <cellStyle name="20% - Accent4 4 5 5" xfId="8813" xr:uid="{00000000-0005-0000-0000-0000FC1C0000}"/>
    <cellStyle name="20% - Accent4 4 5 5 2" xfId="20793" xr:uid="{00000000-0005-0000-0000-0000FD1C0000}"/>
    <cellStyle name="20% - Accent4 4 5 5 2 2" xfId="20794" xr:uid="{00000000-0005-0000-0000-0000FE1C0000}"/>
    <cellStyle name="20% - Accent4 4 5 5 2 3" xfId="20795" xr:uid="{00000000-0005-0000-0000-0000FF1C0000}"/>
    <cellStyle name="20% - Accent4 4 5 5 3" xfId="20796" xr:uid="{00000000-0005-0000-0000-0000001D0000}"/>
    <cellStyle name="20% - Accent4 4 5 5 3 2" xfId="20797" xr:uid="{00000000-0005-0000-0000-0000011D0000}"/>
    <cellStyle name="20% - Accent4 4 5 5 4" xfId="20798" xr:uid="{00000000-0005-0000-0000-0000021D0000}"/>
    <cellStyle name="20% - Accent4 4 5 5 5" xfId="20799" xr:uid="{00000000-0005-0000-0000-0000031D0000}"/>
    <cellStyle name="20% - Accent4 4 5 6" xfId="20800" xr:uid="{00000000-0005-0000-0000-0000041D0000}"/>
    <cellStyle name="20% - Accent4 4 5 6 2" xfId="20801" xr:uid="{00000000-0005-0000-0000-0000051D0000}"/>
    <cellStyle name="20% - Accent4 4 5 6 3" xfId="20802" xr:uid="{00000000-0005-0000-0000-0000061D0000}"/>
    <cellStyle name="20% - Accent4 4 5 7" xfId="20803" xr:uid="{00000000-0005-0000-0000-0000071D0000}"/>
    <cellStyle name="20% - Accent4 4 5 7 2" xfId="20804" xr:uid="{00000000-0005-0000-0000-0000081D0000}"/>
    <cellStyle name="20% - Accent4 4 5 7 3" xfId="20805" xr:uid="{00000000-0005-0000-0000-0000091D0000}"/>
    <cellStyle name="20% - Accent4 4 5 8" xfId="20806" xr:uid="{00000000-0005-0000-0000-00000A1D0000}"/>
    <cellStyle name="20% - Accent4 4 5 8 2" xfId="20807" xr:uid="{00000000-0005-0000-0000-00000B1D0000}"/>
    <cellStyle name="20% - Accent4 4 5 9" xfId="20808" xr:uid="{00000000-0005-0000-0000-00000C1D0000}"/>
    <cellStyle name="20% - Accent4 4 6" xfId="915" xr:uid="{00000000-0005-0000-0000-00000D1D0000}"/>
    <cellStyle name="20% - Accent4 4 6 2" xfId="916" xr:uid="{00000000-0005-0000-0000-00000E1D0000}"/>
    <cellStyle name="20% - Accent4 4 6 2 2" xfId="8814" xr:uid="{00000000-0005-0000-0000-00000F1D0000}"/>
    <cellStyle name="20% - Accent4 4 6 2 2 2" xfId="20809" xr:uid="{00000000-0005-0000-0000-0000101D0000}"/>
    <cellStyle name="20% - Accent4 4 6 2 2 3" xfId="20810" xr:uid="{00000000-0005-0000-0000-0000111D0000}"/>
    <cellStyle name="20% - Accent4 4 6 2 3" xfId="20811" xr:uid="{00000000-0005-0000-0000-0000121D0000}"/>
    <cellStyle name="20% - Accent4 4 6 2 3 2" xfId="20812" xr:uid="{00000000-0005-0000-0000-0000131D0000}"/>
    <cellStyle name="20% - Accent4 4 6 2 3 3" xfId="20813" xr:uid="{00000000-0005-0000-0000-0000141D0000}"/>
    <cellStyle name="20% - Accent4 4 6 2 4" xfId="20814" xr:uid="{00000000-0005-0000-0000-0000151D0000}"/>
    <cellStyle name="20% - Accent4 4 6 2 4 2" xfId="20815" xr:uid="{00000000-0005-0000-0000-0000161D0000}"/>
    <cellStyle name="20% - Accent4 4 6 2 5" xfId="20816" xr:uid="{00000000-0005-0000-0000-0000171D0000}"/>
    <cellStyle name="20% - Accent4 4 6 2 6" xfId="20817" xr:uid="{00000000-0005-0000-0000-0000181D0000}"/>
    <cellStyle name="20% - Accent4 4 6 3" xfId="917" xr:uid="{00000000-0005-0000-0000-0000191D0000}"/>
    <cellStyle name="20% - Accent4 4 6 3 2" xfId="20818" xr:uid="{00000000-0005-0000-0000-00001A1D0000}"/>
    <cellStyle name="20% - Accent4 4 6 3 2 2" xfId="20819" xr:uid="{00000000-0005-0000-0000-00001B1D0000}"/>
    <cellStyle name="20% - Accent4 4 6 3 2 3" xfId="20820" xr:uid="{00000000-0005-0000-0000-00001C1D0000}"/>
    <cellStyle name="20% - Accent4 4 6 3 3" xfId="20821" xr:uid="{00000000-0005-0000-0000-00001D1D0000}"/>
    <cellStyle name="20% - Accent4 4 6 3 3 2" xfId="20822" xr:uid="{00000000-0005-0000-0000-00001E1D0000}"/>
    <cellStyle name="20% - Accent4 4 6 3 3 3" xfId="20823" xr:uid="{00000000-0005-0000-0000-00001F1D0000}"/>
    <cellStyle name="20% - Accent4 4 6 3 4" xfId="20824" xr:uid="{00000000-0005-0000-0000-0000201D0000}"/>
    <cellStyle name="20% - Accent4 4 6 3 4 2" xfId="20825" xr:uid="{00000000-0005-0000-0000-0000211D0000}"/>
    <cellStyle name="20% - Accent4 4 6 3 5" xfId="20826" xr:uid="{00000000-0005-0000-0000-0000221D0000}"/>
    <cellStyle name="20% - Accent4 4 6 3 6" xfId="20827" xr:uid="{00000000-0005-0000-0000-0000231D0000}"/>
    <cellStyle name="20% - Accent4 4 6 4" xfId="8815" xr:uid="{00000000-0005-0000-0000-0000241D0000}"/>
    <cellStyle name="20% - Accent4 4 6 4 2" xfId="20828" xr:uid="{00000000-0005-0000-0000-0000251D0000}"/>
    <cellStyle name="20% - Accent4 4 6 4 2 2" xfId="20829" xr:uid="{00000000-0005-0000-0000-0000261D0000}"/>
    <cellStyle name="20% - Accent4 4 6 4 2 3" xfId="20830" xr:uid="{00000000-0005-0000-0000-0000271D0000}"/>
    <cellStyle name="20% - Accent4 4 6 4 3" xfId="20831" xr:uid="{00000000-0005-0000-0000-0000281D0000}"/>
    <cellStyle name="20% - Accent4 4 6 4 3 2" xfId="20832" xr:uid="{00000000-0005-0000-0000-0000291D0000}"/>
    <cellStyle name="20% - Accent4 4 6 4 4" xfId="20833" xr:uid="{00000000-0005-0000-0000-00002A1D0000}"/>
    <cellStyle name="20% - Accent4 4 6 4 5" xfId="20834" xr:uid="{00000000-0005-0000-0000-00002B1D0000}"/>
    <cellStyle name="20% - Accent4 4 6 5" xfId="20835" xr:uid="{00000000-0005-0000-0000-00002C1D0000}"/>
    <cellStyle name="20% - Accent4 4 6 5 2" xfId="20836" xr:uid="{00000000-0005-0000-0000-00002D1D0000}"/>
    <cellStyle name="20% - Accent4 4 6 5 3" xfId="20837" xr:uid="{00000000-0005-0000-0000-00002E1D0000}"/>
    <cellStyle name="20% - Accent4 4 6 6" xfId="20838" xr:uid="{00000000-0005-0000-0000-00002F1D0000}"/>
    <cellStyle name="20% - Accent4 4 6 6 2" xfId="20839" xr:uid="{00000000-0005-0000-0000-0000301D0000}"/>
    <cellStyle name="20% - Accent4 4 6 6 3" xfId="20840" xr:uid="{00000000-0005-0000-0000-0000311D0000}"/>
    <cellStyle name="20% - Accent4 4 6 7" xfId="20841" xr:uid="{00000000-0005-0000-0000-0000321D0000}"/>
    <cellStyle name="20% - Accent4 4 6 7 2" xfId="20842" xr:uid="{00000000-0005-0000-0000-0000331D0000}"/>
    <cellStyle name="20% - Accent4 4 6 8" xfId="20843" xr:uid="{00000000-0005-0000-0000-0000341D0000}"/>
    <cellStyle name="20% - Accent4 4 6 9" xfId="20844" xr:uid="{00000000-0005-0000-0000-0000351D0000}"/>
    <cellStyle name="20% - Accent4 4 7" xfId="918" xr:uid="{00000000-0005-0000-0000-0000361D0000}"/>
    <cellStyle name="20% - Accent4 4 7 2" xfId="8816" xr:uid="{00000000-0005-0000-0000-0000371D0000}"/>
    <cellStyle name="20% - Accent4 4 7 2 2" xfId="20845" xr:uid="{00000000-0005-0000-0000-0000381D0000}"/>
    <cellStyle name="20% - Accent4 4 7 2 2 2" xfId="20846" xr:uid="{00000000-0005-0000-0000-0000391D0000}"/>
    <cellStyle name="20% - Accent4 4 7 2 2 3" xfId="20847" xr:uid="{00000000-0005-0000-0000-00003A1D0000}"/>
    <cellStyle name="20% - Accent4 4 7 2 3" xfId="20848" xr:uid="{00000000-0005-0000-0000-00003B1D0000}"/>
    <cellStyle name="20% - Accent4 4 7 2 3 2" xfId="20849" xr:uid="{00000000-0005-0000-0000-00003C1D0000}"/>
    <cellStyle name="20% - Accent4 4 7 2 3 3" xfId="20850" xr:uid="{00000000-0005-0000-0000-00003D1D0000}"/>
    <cellStyle name="20% - Accent4 4 7 2 4" xfId="20851" xr:uid="{00000000-0005-0000-0000-00003E1D0000}"/>
    <cellStyle name="20% - Accent4 4 7 2 4 2" xfId="20852" xr:uid="{00000000-0005-0000-0000-00003F1D0000}"/>
    <cellStyle name="20% - Accent4 4 7 2 5" xfId="20853" xr:uid="{00000000-0005-0000-0000-0000401D0000}"/>
    <cellStyle name="20% - Accent4 4 7 2 6" xfId="20854" xr:uid="{00000000-0005-0000-0000-0000411D0000}"/>
    <cellStyle name="20% - Accent4 4 7 3" xfId="8817" xr:uid="{00000000-0005-0000-0000-0000421D0000}"/>
    <cellStyle name="20% - Accent4 4 7 3 2" xfId="20855" xr:uid="{00000000-0005-0000-0000-0000431D0000}"/>
    <cellStyle name="20% - Accent4 4 7 3 2 2" xfId="20856" xr:uid="{00000000-0005-0000-0000-0000441D0000}"/>
    <cellStyle name="20% - Accent4 4 7 3 2 3" xfId="20857" xr:uid="{00000000-0005-0000-0000-0000451D0000}"/>
    <cellStyle name="20% - Accent4 4 7 3 3" xfId="20858" xr:uid="{00000000-0005-0000-0000-0000461D0000}"/>
    <cellStyle name="20% - Accent4 4 7 3 3 2" xfId="20859" xr:uid="{00000000-0005-0000-0000-0000471D0000}"/>
    <cellStyle name="20% - Accent4 4 7 3 3 3" xfId="20860" xr:uid="{00000000-0005-0000-0000-0000481D0000}"/>
    <cellStyle name="20% - Accent4 4 7 3 4" xfId="20861" xr:uid="{00000000-0005-0000-0000-0000491D0000}"/>
    <cellStyle name="20% - Accent4 4 7 3 4 2" xfId="20862" xr:uid="{00000000-0005-0000-0000-00004A1D0000}"/>
    <cellStyle name="20% - Accent4 4 7 3 5" xfId="20863" xr:uid="{00000000-0005-0000-0000-00004B1D0000}"/>
    <cellStyle name="20% - Accent4 4 7 3 6" xfId="20864" xr:uid="{00000000-0005-0000-0000-00004C1D0000}"/>
    <cellStyle name="20% - Accent4 4 7 4" xfId="8818" xr:uid="{00000000-0005-0000-0000-00004D1D0000}"/>
    <cellStyle name="20% - Accent4 4 7 4 2" xfId="20865" xr:uid="{00000000-0005-0000-0000-00004E1D0000}"/>
    <cellStyle name="20% - Accent4 4 7 4 2 2" xfId="20866" xr:uid="{00000000-0005-0000-0000-00004F1D0000}"/>
    <cellStyle name="20% - Accent4 4 7 4 2 3" xfId="20867" xr:uid="{00000000-0005-0000-0000-0000501D0000}"/>
    <cellStyle name="20% - Accent4 4 7 4 3" xfId="20868" xr:uid="{00000000-0005-0000-0000-0000511D0000}"/>
    <cellStyle name="20% - Accent4 4 7 4 3 2" xfId="20869" xr:uid="{00000000-0005-0000-0000-0000521D0000}"/>
    <cellStyle name="20% - Accent4 4 7 4 4" xfId="20870" xr:uid="{00000000-0005-0000-0000-0000531D0000}"/>
    <cellStyle name="20% - Accent4 4 7 4 5" xfId="20871" xr:uid="{00000000-0005-0000-0000-0000541D0000}"/>
    <cellStyle name="20% - Accent4 4 7 5" xfId="20872" xr:uid="{00000000-0005-0000-0000-0000551D0000}"/>
    <cellStyle name="20% - Accent4 4 7 5 2" xfId="20873" xr:uid="{00000000-0005-0000-0000-0000561D0000}"/>
    <cellStyle name="20% - Accent4 4 7 5 3" xfId="20874" xr:uid="{00000000-0005-0000-0000-0000571D0000}"/>
    <cellStyle name="20% - Accent4 4 7 6" xfId="20875" xr:uid="{00000000-0005-0000-0000-0000581D0000}"/>
    <cellStyle name="20% - Accent4 4 7 6 2" xfId="20876" xr:uid="{00000000-0005-0000-0000-0000591D0000}"/>
    <cellStyle name="20% - Accent4 4 7 6 3" xfId="20877" xr:uid="{00000000-0005-0000-0000-00005A1D0000}"/>
    <cellStyle name="20% - Accent4 4 7 7" xfId="20878" xr:uid="{00000000-0005-0000-0000-00005B1D0000}"/>
    <cellStyle name="20% - Accent4 4 7 7 2" xfId="20879" xr:uid="{00000000-0005-0000-0000-00005C1D0000}"/>
    <cellStyle name="20% - Accent4 4 7 8" xfId="20880" xr:uid="{00000000-0005-0000-0000-00005D1D0000}"/>
    <cellStyle name="20% - Accent4 4 7 9" xfId="20881" xr:uid="{00000000-0005-0000-0000-00005E1D0000}"/>
    <cellStyle name="20% - Accent4 4 8" xfId="919" xr:uid="{00000000-0005-0000-0000-00005F1D0000}"/>
    <cellStyle name="20% - Accent4 4 8 2" xfId="20882" xr:uid="{00000000-0005-0000-0000-0000601D0000}"/>
    <cellStyle name="20% - Accent4 4 8 2 2" xfId="20883" xr:uid="{00000000-0005-0000-0000-0000611D0000}"/>
    <cellStyle name="20% - Accent4 4 8 2 3" xfId="20884" xr:uid="{00000000-0005-0000-0000-0000621D0000}"/>
    <cellStyle name="20% - Accent4 4 8 3" xfId="20885" xr:uid="{00000000-0005-0000-0000-0000631D0000}"/>
    <cellStyle name="20% - Accent4 4 8 3 2" xfId="20886" xr:uid="{00000000-0005-0000-0000-0000641D0000}"/>
    <cellStyle name="20% - Accent4 4 8 3 3" xfId="20887" xr:uid="{00000000-0005-0000-0000-0000651D0000}"/>
    <cellStyle name="20% - Accent4 4 8 4" xfId="20888" xr:uid="{00000000-0005-0000-0000-0000661D0000}"/>
    <cellStyle name="20% - Accent4 4 8 4 2" xfId="20889" xr:uid="{00000000-0005-0000-0000-0000671D0000}"/>
    <cellStyle name="20% - Accent4 4 8 5" xfId="20890" xr:uid="{00000000-0005-0000-0000-0000681D0000}"/>
    <cellStyle name="20% - Accent4 4 8 6" xfId="20891" xr:uid="{00000000-0005-0000-0000-0000691D0000}"/>
    <cellStyle name="20% - Accent4 4 9" xfId="13553" xr:uid="{00000000-0005-0000-0000-00006A1D0000}"/>
    <cellStyle name="20% - Accent4 4 9 2" xfId="20892" xr:uid="{00000000-0005-0000-0000-00006B1D0000}"/>
    <cellStyle name="20% - Accent4 4 9 2 2" xfId="20893" xr:uid="{00000000-0005-0000-0000-00006C1D0000}"/>
    <cellStyle name="20% - Accent4 4 9 2 3" xfId="20894" xr:uid="{00000000-0005-0000-0000-00006D1D0000}"/>
    <cellStyle name="20% - Accent4 4 9 3" xfId="20895" xr:uid="{00000000-0005-0000-0000-00006E1D0000}"/>
    <cellStyle name="20% - Accent4 4 9 3 2" xfId="20896" xr:uid="{00000000-0005-0000-0000-00006F1D0000}"/>
    <cellStyle name="20% - Accent4 4 9 3 3" xfId="20897" xr:uid="{00000000-0005-0000-0000-0000701D0000}"/>
    <cellStyle name="20% - Accent4 4 9 4" xfId="20898" xr:uid="{00000000-0005-0000-0000-0000711D0000}"/>
    <cellStyle name="20% - Accent4 4 9 4 2" xfId="20899" xr:uid="{00000000-0005-0000-0000-0000721D0000}"/>
    <cellStyle name="20% - Accent4 4 9 5" xfId="20900" xr:uid="{00000000-0005-0000-0000-0000731D0000}"/>
    <cellStyle name="20% - Accent4 4 9 6" xfId="20901" xr:uid="{00000000-0005-0000-0000-0000741D0000}"/>
    <cellStyle name="20% - Accent4 5" xfId="920" xr:uid="{00000000-0005-0000-0000-0000751D0000}"/>
    <cellStyle name="20% - Accent4 5 2" xfId="921" xr:uid="{00000000-0005-0000-0000-0000761D0000}"/>
    <cellStyle name="20% - Accent4 5 2 2" xfId="922" xr:uid="{00000000-0005-0000-0000-0000771D0000}"/>
    <cellStyle name="20% - Accent4 5 2 2 2" xfId="923" xr:uid="{00000000-0005-0000-0000-0000781D0000}"/>
    <cellStyle name="20% - Accent4 5 2 2 2 2" xfId="924" xr:uid="{00000000-0005-0000-0000-0000791D0000}"/>
    <cellStyle name="20% - Accent4 5 2 2 2 2 2" xfId="925" xr:uid="{00000000-0005-0000-0000-00007A1D0000}"/>
    <cellStyle name="20% - Accent4 5 2 2 2 3" xfId="926" xr:uid="{00000000-0005-0000-0000-00007B1D0000}"/>
    <cellStyle name="20% - Accent4 5 2 2 3" xfId="927" xr:uid="{00000000-0005-0000-0000-00007C1D0000}"/>
    <cellStyle name="20% - Accent4 5 2 2 3 2" xfId="928" xr:uid="{00000000-0005-0000-0000-00007D1D0000}"/>
    <cellStyle name="20% - Accent4 5 2 2 4" xfId="929" xr:uid="{00000000-0005-0000-0000-00007E1D0000}"/>
    <cellStyle name="20% - Accent4 5 2 3" xfId="930" xr:uid="{00000000-0005-0000-0000-00007F1D0000}"/>
    <cellStyle name="20% - Accent4 5 2 3 2" xfId="931" xr:uid="{00000000-0005-0000-0000-0000801D0000}"/>
    <cellStyle name="20% - Accent4 5 2 3 2 2" xfId="932" xr:uid="{00000000-0005-0000-0000-0000811D0000}"/>
    <cellStyle name="20% - Accent4 5 2 3 3" xfId="933" xr:uid="{00000000-0005-0000-0000-0000821D0000}"/>
    <cellStyle name="20% - Accent4 5 2 4" xfId="934" xr:uid="{00000000-0005-0000-0000-0000831D0000}"/>
    <cellStyle name="20% - Accent4 5 2 4 2" xfId="935" xr:uid="{00000000-0005-0000-0000-0000841D0000}"/>
    <cellStyle name="20% - Accent4 5 2 5" xfId="936" xr:uid="{00000000-0005-0000-0000-0000851D0000}"/>
    <cellStyle name="20% - Accent4 5 2 6" xfId="13874" xr:uid="{00000000-0005-0000-0000-0000861D0000}"/>
    <cellStyle name="20% - Accent4 5 3" xfId="937" xr:uid="{00000000-0005-0000-0000-0000871D0000}"/>
    <cellStyle name="20% - Accent4 5 3 2" xfId="938" xr:uid="{00000000-0005-0000-0000-0000881D0000}"/>
    <cellStyle name="20% - Accent4 5 3 2 2" xfId="939" xr:uid="{00000000-0005-0000-0000-0000891D0000}"/>
    <cellStyle name="20% - Accent4 5 3 2 2 2" xfId="940" xr:uid="{00000000-0005-0000-0000-00008A1D0000}"/>
    <cellStyle name="20% - Accent4 5 3 2 3" xfId="941" xr:uid="{00000000-0005-0000-0000-00008B1D0000}"/>
    <cellStyle name="20% - Accent4 5 3 3" xfId="942" xr:uid="{00000000-0005-0000-0000-00008C1D0000}"/>
    <cellStyle name="20% - Accent4 5 3 3 2" xfId="943" xr:uid="{00000000-0005-0000-0000-00008D1D0000}"/>
    <cellStyle name="20% - Accent4 5 3 4" xfId="944" xr:uid="{00000000-0005-0000-0000-00008E1D0000}"/>
    <cellStyle name="20% - Accent4 5 4" xfId="945" xr:uid="{00000000-0005-0000-0000-00008F1D0000}"/>
    <cellStyle name="20% - Accent4 5 4 2" xfId="946" xr:uid="{00000000-0005-0000-0000-0000901D0000}"/>
    <cellStyle name="20% - Accent4 5 4 2 2" xfId="947" xr:uid="{00000000-0005-0000-0000-0000911D0000}"/>
    <cellStyle name="20% - Accent4 5 4 3" xfId="948" xr:uid="{00000000-0005-0000-0000-0000921D0000}"/>
    <cellStyle name="20% - Accent4 5 5" xfId="949" xr:uid="{00000000-0005-0000-0000-0000931D0000}"/>
    <cellStyle name="20% - Accent4 5 5 2" xfId="950" xr:uid="{00000000-0005-0000-0000-0000941D0000}"/>
    <cellStyle name="20% - Accent4 5 6" xfId="951" xr:uid="{00000000-0005-0000-0000-0000951D0000}"/>
    <cellStyle name="20% - Accent4 5 7" xfId="952" xr:uid="{00000000-0005-0000-0000-0000961D0000}"/>
    <cellStyle name="20% - Accent4 5 8" xfId="13554" xr:uid="{00000000-0005-0000-0000-0000971D0000}"/>
    <cellStyle name="20% - Accent4 6" xfId="953" xr:uid="{00000000-0005-0000-0000-0000981D0000}"/>
    <cellStyle name="20% - Accent4 6 2" xfId="954" xr:uid="{00000000-0005-0000-0000-0000991D0000}"/>
    <cellStyle name="20% - Accent4 6 2 2" xfId="955" xr:uid="{00000000-0005-0000-0000-00009A1D0000}"/>
    <cellStyle name="20% - Accent4 6 2 2 2" xfId="956" xr:uid="{00000000-0005-0000-0000-00009B1D0000}"/>
    <cellStyle name="20% - Accent4 6 2 2 2 2" xfId="957" xr:uid="{00000000-0005-0000-0000-00009C1D0000}"/>
    <cellStyle name="20% - Accent4 6 2 2 2 3" xfId="20902" xr:uid="{00000000-0005-0000-0000-00009D1D0000}"/>
    <cellStyle name="20% - Accent4 6 2 2 3" xfId="958" xr:uid="{00000000-0005-0000-0000-00009E1D0000}"/>
    <cellStyle name="20% - Accent4 6 2 2 4" xfId="20903" xr:uid="{00000000-0005-0000-0000-00009F1D0000}"/>
    <cellStyle name="20% - Accent4 6 2 3" xfId="959" xr:uid="{00000000-0005-0000-0000-0000A01D0000}"/>
    <cellStyle name="20% - Accent4 6 2 3 2" xfId="960" xr:uid="{00000000-0005-0000-0000-0000A11D0000}"/>
    <cellStyle name="20% - Accent4 6 2 3 3" xfId="20904" xr:uid="{00000000-0005-0000-0000-0000A21D0000}"/>
    <cellStyle name="20% - Accent4 6 2 4" xfId="961" xr:uid="{00000000-0005-0000-0000-0000A31D0000}"/>
    <cellStyle name="20% - Accent4 6 2 5" xfId="8819" xr:uid="{00000000-0005-0000-0000-0000A41D0000}"/>
    <cellStyle name="20% - Accent4 6 3" xfId="962" xr:uid="{00000000-0005-0000-0000-0000A51D0000}"/>
    <cellStyle name="20% - Accent4 6 3 2" xfId="963" xr:uid="{00000000-0005-0000-0000-0000A61D0000}"/>
    <cellStyle name="20% - Accent4 6 3 2 2" xfId="964" xr:uid="{00000000-0005-0000-0000-0000A71D0000}"/>
    <cellStyle name="20% - Accent4 6 3 2 3" xfId="20905" xr:uid="{00000000-0005-0000-0000-0000A81D0000}"/>
    <cellStyle name="20% - Accent4 6 3 3" xfId="965" xr:uid="{00000000-0005-0000-0000-0000A91D0000}"/>
    <cellStyle name="20% - Accent4 6 3 4" xfId="20906" xr:uid="{00000000-0005-0000-0000-0000AA1D0000}"/>
    <cellStyle name="20% - Accent4 6 4" xfId="966" xr:uid="{00000000-0005-0000-0000-0000AB1D0000}"/>
    <cellStyle name="20% - Accent4 6 4 2" xfId="967" xr:uid="{00000000-0005-0000-0000-0000AC1D0000}"/>
    <cellStyle name="20% - Accent4 6 4 3" xfId="20907" xr:uid="{00000000-0005-0000-0000-0000AD1D0000}"/>
    <cellStyle name="20% - Accent4 6 5" xfId="968" xr:uid="{00000000-0005-0000-0000-0000AE1D0000}"/>
    <cellStyle name="20% - Accent4 6 6" xfId="13555" xr:uid="{00000000-0005-0000-0000-0000AF1D0000}"/>
    <cellStyle name="20% - Accent4 7" xfId="969" xr:uid="{00000000-0005-0000-0000-0000B01D0000}"/>
    <cellStyle name="20% - Accent4 7 2" xfId="970" xr:uid="{00000000-0005-0000-0000-0000B11D0000}"/>
    <cellStyle name="20% - Accent4 7 2 2" xfId="971" xr:uid="{00000000-0005-0000-0000-0000B21D0000}"/>
    <cellStyle name="20% - Accent4 7 2 2 2" xfId="972" xr:uid="{00000000-0005-0000-0000-0000B31D0000}"/>
    <cellStyle name="20% - Accent4 7 2 3" xfId="973" xr:uid="{00000000-0005-0000-0000-0000B41D0000}"/>
    <cellStyle name="20% - Accent4 7 3" xfId="974" xr:uid="{00000000-0005-0000-0000-0000B51D0000}"/>
    <cellStyle name="20% - Accent4 7 3 2" xfId="975" xr:uid="{00000000-0005-0000-0000-0000B61D0000}"/>
    <cellStyle name="20% - Accent4 7 4" xfId="976" xr:uid="{00000000-0005-0000-0000-0000B71D0000}"/>
    <cellStyle name="20% - Accent4 7 5" xfId="13556" xr:uid="{00000000-0005-0000-0000-0000B81D0000}"/>
    <cellStyle name="20% - Accent4 8" xfId="977" xr:uid="{00000000-0005-0000-0000-0000B91D0000}"/>
    <cellStyle name="20% - Accent4 8 2" xfId="978" xr:uid="{00000000-0005-0000-0000-0000BA1D0000}"/>
    <cellStyle name="20% - Accent4 8 2 2" xfId="979" xr:uid="{00000000-0005-0000-0000-0000BB1D0000}"/>
    <cellStyle name="20% - Accent4 8 2 2 2" xfId="980" xr:uid="{00000000-0005-0000-0000-0000BC1D0000}"/>
    <cellStyle name="20% - Accent4 8 2 3" xfId="981" xr:uid="{00000000-0005-0000-0000-0000BD1D0000}"/>
    <cellStyle name="20% - Accent4 8 3" xfId="982" xr:uid="{00000000-0005-0000-0000-0000BE1D0000}"/>
    <cellStyle name="20% - Accent4 8 3 2" xfId="983" xr:uid="{00000000-0005-0000-0000-0000BF1D0000}"/>
    <cellStyle name="20% - Accent4 8 4" xfId="984" xr:uid="{00000000-0005-0000-0000-0000C01D0000}"/>
    <cellStyle name="20% - Accent4 8 5" xfId="13557" xr:uid="{00000000-0005-0000-0000-0000C11D0000}"/>
    <cellStyle name="20% - Accent4 9" xfId="985" xr:uid="{00000000-0005-0000-0000-0000C21D0000}"/>
    <cellStyle name="20% - Accent4 9 2" xfId="986" xr:uid="{00000000-0005-0000-0000-0000C31D0000}"/>
    <cellStyle name="20% - Accent4 9 2 2" xfId="987" xr:uid="{00000000-0005-0000-0000-0000C41D0000}"/>
    <cellStyle name="20% - Accent4 9 2 2 2" xfId="988" xr:uid="{00000000-0005-0000-0000-0000C51D0000}"/>
    <cellStyle name="20% - Accent4 9 2 3" xfId="989" xr:uid="{00000000-0005-0000-0000-0000C61D0000}"/>
    <cellStyle name="20% - Accent4 9 3" xfId="990" xr:uid="{00000000-0005-0000-0000-0000C71D0000}"/>
    <cellStyle name="20% - Accent4 9 3 2" xfId="991" xr:uid="{00000000-0005-0000-0000-0000C81D0000}"/>
    <cellStyle name="20% - Accent4 9 4" xfId="992" xr:uid="{00000000-0005-0000-0000-0000C91D0000}"/>
    <cellStyle name="20% - Accent4 9 5" xfId="13558" xr:uid="{00000000-0005-0000-0000-0000CA1D0000}"/>
    <cellStyle name="20% - Accent5 10" xfId="993" xr:uid="{00000000-0005-0000-0000-0000CB1D0000}"/>
    <cellStyle name="20% - Accent5 10 2" xfId="994" xr:uid="{00000000-0005-0000-0000-0000CC1D0000}"/>
    <cellStyle name="20% - Accent5 10 2 2" xfId="995" xr:uid="{00000000-0005-0000-0000-0000CD1D0000}"/>
    <cellStyle name="20% - Accent5 10 3" xfId="996" xr:uid="{00000000-0005-0000-0000-0000CE1D0000}"/>
    <cellStyle name="20% - Accent5 10 4" xfId="13559" xr:uid="{00000000-0005-0000-0000-0000CF1D0000}"/>
    <cellStyle name="20% - Accent5 11" xfId="997" xr:uid="{00000000-0005-0000-0000-0000D01D0000}"/>
    <cellStyle name="20% - Accent5 11 2" xfId="998" xr:uid="{00000000-0005-0000-0000-0000D11D0000}"/>
    <cellStyle name="20% - Accent5 11 2 2" xfId="999" xr:uid="{00000000-0005-0000-0000-0000D21D0000}"/>
    <cellStyle name="20% - Accent5 11 3" xfId="1000" xr:uid="{00000000-0005-0000-0000-0000D31D0000}"/>
    <cellStyle name="20% - Accent5 11 4" xfId="13560" xr:uid="{00000000-0005-0000-0000-0000D41D0000}"/>
    <cellStyle name="20% - Accent5 12" xfId="1001" xr:uid="{00000000-0005-0000-0000-0000D51D0000}"/>
    <cellStyle name="20% - Accent5 12 2" xfId="1002" xr:uid="{00000000-0005-0000-0000-0000D61D0000}"/>
    <cellStyle name="20% - Accent5 12 3" xfId="13561" xr:uid="{00000000-0005-0000-0000-0000D71D0000}"/>
    <cellStyle name="20% - Accent5 13" xfId="1003" xr:uid="{00000000-0005-0000-0000-0000D81D0000}"/>
    <cellStyle name="20% - Accent5 13 2" xfId="13562" xr:uid="{00000000-0005-0000-0000-0000D91D0000}"/>
    <cellStyle name="20% - Accent5 14" xfId="8820" xr:uid="{00000000-0005-0000-0000-0000DA1D0000}"/>
    <cellStyle name="20% - Accent5 15" xfId="8821" xr:uid="{00000000-0005-0000-0000-0000DB1D0000}"/>
    <cellStyle name="20% - Accent5 16" xfId="8822" xr:uid="{00000000-0005-0000-0000-0000DC1D0000}"/>
    <cellStyle name="20% - Accent5 17" xfId="8823" xr:uid="{00000000-0005-0000-0000-0000DD1D0000}"/>
    <cellStyle name="20% - Accent5 18" xfId="8824" xr:uid="{00000000-0005-0000-0000-0000DE1D0000}"/>
    <cellStyle name="20% - Accent5 19" xfId="8825" xr:uid="{00000000-0005-0000-0000-0000DF1D0000}"/>
    <cellStyle name="20% - Accent5 2" xfId="1004" xr:uid="{00000000-0005-0000-0000-0000E01D0000}"/>
    <cellStyle name="20% - Accent5 2 2" xfId="1005" xr:uid="{00000000-0005-0000-0000-0000E11D0000}"/>
    <cellStyle name="20% - Accent5 2 2 2" xfId="1006" xr:uid="{00000000-0005-0000-0000-0000E21D0000}"/>
    <cellStyle name="20% - Accent5 2 2 2 2" xfId="1007" xr:uid="{00000000-0005-0000-0000-0000E31D0000}"/>
    <cellStyle name="20% - Accent5 2 2 2 2 2" xfId="1008" xr:uid="{00000000-0005-0000-0000-0000E41D0000}"/>
    <cellStyle name="20% - Accent5 2 2 2 2 2 2" xfId="1009" xr:uid="{00000000-0005-0000-0000-0000E51D0000}"/>
    <cellStyle name="20% - Accent5 2 2 2 2 2 2 2" xfId="1010" xr:uid="{00000000-0005-0000-0000-0000E61D0000}"/>
    <cellStyle name="20% - Accent5 2 2 2 2 2 3" xfId="1011" xr:uid="{00000000-0005-0000-0000-0000E71D0000}"/>
    <cellStyle name="20% - Accent5 2 2 2 2 3" xfId="1012" xr:uid="{00000000-0005-0000-0000-0000E81D0000}"/>
    <cellStyle name="20% - Accent5 2 2 2 2 3 2" xfId="1013" xr:uid="{00000000-0005-0000-0000-0000E91D0000}"/>
    <cellStyle name="20% - Accent5 2 2 2 2 4" xfId="1014" xr:uid="{00000000-0005-0000-0000-0000EA1D0000}"/>
    <cellStyle name="20% - Accent5 2 2 2 2 5" xfId="14174" xr:uid="{00000000-0005-0000-0000-0000EB1D0000}"/>
    <cellStyle name="20% - Accent5 2 2 2 3" xfId="1015" xr:uid="{00000000-0005-0000-0000-0000EC1D0000}"/>
    <cellStyle name="20% - Accent5 2 2 2 3 2" xfId="1016" xr:uid="{00000000-0005-0000-0000-0000ED1D0000}"/>
    <cellStyle name="20% - Accent5 2 2 2 3 2 2" xfId="1017" xr:uid="{00000000-0005-0000-0000-0000EE1D0000}"/>
    <cellStyle name="20% - Accent5 2 2 2 3 3" xfId="1018" xr:uid="{00000000-0005-0000-0000-0000EF1D0000}"/>
    <cellStyle name="20% - Accent5 2 2 2 4" xfId="1019" xr:uid="{00000000-0005-0000-0000-0000F01D0000}"/>
    <cellStyle name="20% - Accent5 2 2 2 4 2" xfId="1020" xr:uid="{00000000-0005-0000-0000-0000F11D0000}"/>
    <cellStyle name="20% - Accent5 2 2 2 5" xfId="1021" xr:uid="{00000000-0005-0000-0000-0000F21D0000}"/>
    <cellStyle name="20% - Accent5 2 2 2 6" xfId="13875" xr:uid="{00000000-0005-0000-0000-0000F31D0000}"/>
    <cellStyle name="20% - Accent5 2 2 3" xfId="1022" xr:uid="{00000000-0005-0000-0000-0000F41D0000}"/>
    <cellStyle name="20% - Accent5 2 2 3 2" xfId="1023" xr:uid="{00000000-0005-0000-0000-0000F51D0000}"/>
    <cellStyle name="20% - Accent5 2 2 3 2 2" xfId="1024" xr:uid="{00000000-0005-0000-0000-0000F61D0000}"/>
    <cellStyle name="20% - Accent5 2 2 3 2 2 2" xfId="1025" xr:uid="{00000000-0005-0000-0000-0000F71D0000}"/>
    <cellStyle name="20% - Accent5 2 2 3 2 3" xfId="1026" xr:uid="{00000000-0005-0000-0000-0000F81D0000}"/>
    <cellStyle name="20% - Accent5 2 2 3 3" xfId="1027" xr:uid="{00000000-0005-0000-0000-0000F91D0000}"/>
    <cellStyle name="20% - Accent5 2 2 3 3 2" xfId="1028" xr:uid="{00000000-0005-0000-0000-0000FA1D0000}"/>
    <cellStyle name="20% - Accent5 2 2 3 4" xfId="1029" xr:uid="{00000000-0005-0000-0000-0000FB1D0000}"/>
    <cellStyle name="20% - Accent5 2 2 3 5" xfId="13876" xr:uid="{00000000-0005-0000-0000-0000FC1D0000}"/>
    <cellStyle name="20% - Accent5 2 2 4" xfId="1030" xr:uid="{00000000-0005-0000-0000-0000FD1D0000}"/>
    <cellStyle name="20% - Accent5 2 2 4 2" xfId="1031" xr:uid="{00000000-0005-0000-0000-0000FE1D0000}"/>
    <cellStyle name="20% - Accent5 2 2 4 2 2" xfId="1032" xr:uid="{00000000-0005-0000-0000-0000FF1D0000}"/>
    <cellStyle name="20% - Accent5 2 2 4 3" xfId="1033" xr:uid="{00000000-0005-0000-0000-0000001E0000}"/>
    <cellStyle name="20% - Accent5 2 2 5" xfId="1034" xr:uid="{00000000-0005-0000-0000-0000011E0000}"/>
    <cellStyle name="20% - Accent5 2 2 5 2" xfId="1035" xr:uid="{00000000-0005-0000-0000-0000021E0000}"/>
    <cellStyle name="20% - Accent5 2 2 6" xfId="1036" xr:uid="{00000000-0005-0000-0000-0000031E0000}"/>
    <cellStyle name="20% - Accent5 2 2 7" xfId="13820" xr:uid="{00000000-0005-0000-0000-0000041E0000}"/>
    <cellStyle name="20% - Accent5 2 3" xfId="1037" xr:uid="{00000000-0005-0000-0000-0000051E0000}"/>
    <cellStyle name="20% - Accent5 2 3 2" xfId="1038" xr:uid="{00000000-0005-0000-0000-0000061E0000}"/>
    <cellStyle name="20% - Accent5 2 3 2 2" xfId="1039" xr:uid="{00000000-0005-0000-0000-0000071E0000}"/>
    <cellStyle name="20% - Accent5 2 3 2 2 2" xfId="1040" xr:uid="{00000000-0005-0000-0000-0000081E0000}"/>
    <cellStyle name="20% - Accent5 2 3 2 2 2 2" xfId="1041" xr:uid="{00000000-0005-0000-0000-0000091E0000}"/>
    <cellStyle name="20% - Accent5 2 3 2 2 3" xfId="1042" xr:uid="{00000000-0005-0000-0000-00000A1E0000}"/>
    <cellStyle name="20% - Accent5 2 3 2 3" xfId="1043" xr:uid="{00000000-0005-0000-0000-00000B1E0000}"/>
    <cellStyle name="20% - Accent5 2 3 2 3 2" xfId="1044" xr:uid="{00000000-0005-0000-0000-00000C1E0000}"/>
    <cellStyle name="20% - Accent5 2 3 2 4" xfId="1045" xr:uid="{00000000-0005-0000-0000-00000D1E0000}"/>
    <cellStyle name="20% - Accent5 2 3 3" xfId="1046" xr:uid="{00000000-0005-0000-0000-00000E1E0000}"/>
    <cellStyle name="20% - Accent5 2 3 3 2" xfId="1047" xr:uid="{00000000-0005-0000-0000-00000F1E0000}"/>
    <cellStyle name="20% - Accent5 2 3 3 2 2" xfId="1048" xr:uid="{00000000-0005-0000-0000-0000101E0000}"/>
    <cellStyle name="20% - Accent5 2 3 3 3" xfId="1049" xr:uid="{00000000-0005-0000-0000-0000111E0000}"/>
    <cellStyle name="20% - Accent5 2 3 4" xfId="1050" xr:uid="{00000000-0005-0000-0000-0000121E0000}"/>
    <cellStyle name="20% - Accent5 2 3 4 2" xfId="1051" xr:uid="{00000000-0005-0000-0000-0000131E0000}"/>
    <cellStyle name="20% - Accent5 2 3 5" xfId="1052" xr:uid="{00000000-0005-0000-0000-0000141E0000}"/>
    <cellStyle name="20% - Accent5 2 3 6" xfId="13877" xr:uid="{00000000-0005-0000-0000-0000151E0000}"/>
    <cellStyle name="20% - Accent5 2 4" xfId="1053" xr:uid="{00000000-0005-0000-0000-0000161E0000}"/>
    <cellStyle name="20% - Accent5 2 4 2" xfId="1054" xr:uid="{00000000-0005-0000-0000-0000171E0000}"/>
    <cellStyle name="20% - Accent5 2 4 2 2" xfId="1055" xr:uid="{00000000-0005-0000-0000-0000181E0000}"/>
    <cellStyle name="20% - Accent5 2 4 2 2 2" xfId="1056" xr:uid="{00000000-0005-0000-0000-0000191E0000}"/>
    <cellStyle name="20% - Accent5 2 4 2 3" xfId="1057" xr:uid="{00000000-0005-0000-0000-00001A1E0000}"/>
    <cellStyle name="20% - Accent5 2 4 3" xfId="1058" xr:uid="{00000000-0005-0000-0000-00001B1E0000}"/>
    <cellStyle name="20% - Accent5 2 4 3 2" xfId="1059" xr:uid="{00000000-0005-0000-0000-00001C1E0000}"/>
    <cellStyle name="20% - Accent5 2 4 4" xfId="1060" xr:uid="{00000000-0005-0000-0000-00001D1E0000}"/>
    <cellStyle name="20% - Accent5 2 4 5" xfId="13878" xr:uid="{00000000-0005-0000-0000-00001E1E0000}"/>
    <cellStyle name="20% - Accent5 2 5" xfId="1061" xr:uid="{00000000-0005-0000-0000-00001F1E0000}"/>
    <cellStyle name="20% - Accent5 2 5 2" xfId="1062" xr:uid="{00000000-0005-0000-0000-0000201E0000}"/>
    <cellStyle name="20% - Accent5 2 5 2 2" xfId="1063" xr:uid="{00000000-0005-0000-0000-0000211E0000}"/>
    <cellStyle name="20% - Accent5 2 5 3" xfId="1064" xr:uid="{00000000-0005-0000-0000-0000221E0000}"/>
    <cellStyle name="20% - Accent5 2 5 4" xfId="13879" xr:uid="{00000000-0005-0000-0000-0000231E0000}"/>
    <cellStyle name="20% - Accent5 2 6" xfId="1065" xr:uid="{00000000-0005-0000-0000-0000241E0000}"/>
    <cellStyle name="20% - Accent5 2 6 2" xfId="1066" xr:uid="{00000000-0005-0000-0000-0000251E0000}"/>
    <cellStyle name="20% - Accent5 2 6 3" xfId="13880" xr:uid="{00000000-0005-0000-0000-0000261E0000}"/>
    <cellStyle name="20% - Accent5 2 7" xfId="1067" xr:uid="{00000000-0005-0000-0000-0000271E0000}"/>
    <cellStyle name="20% - Accent5 2 8" xfId="1068" xr:uid="{00000000-0005-0000-0000-0000281E0000}"/>
    <cellStyle name="20% - Accent5 2 9" xfId="13563" xr:uid="{00000000-0005-0000-0000-0000291E0000}"/>
    <cellStyle name="20% - Accent5 20" xfId="8826" xr:uid="{00000000-0005-0000-0000-00002A1E0000}"/>
    <cellStyle name="20% - Accent5 21" xfId="8827" xr:uid="{00000000-0005-0000-0000-00002B1E0000}"/>
    <cellStyle name="20% - Accent5 22" xfId="14502" xr:uid="{00000000-0005-0000-0000-00002C1E0000}"/>
    <cellStyle name="20% - Accent5 3" xfId="1069" xr:uid="{00000000-0005-0000-0000-00002D1E0000}"/>
    <cellStyle name="20% - Accent5 3 2" xfId="1070" xr:uid="{00000000-0005-0000-0000-00002E1E0000}"/>
    <cellStyle name="20% - Accent5 3 2 2" xfId="1071" xr:uid="{00000000-0005-0000-0000-00002F1E0000}"/>
    <cellStyle name="20% - Accent5 3 2 2 2" xfId="1072" xr:uid="{00000000-0005-0000-0000-0000301E0000}"/>
    <cellStyle name="20% - Accent5 3 2 2 2 2" xfId="1073" xr:uid="{00000000-0005-0000-0000-0000311E0000}"/>
    <cellStyle name="20% - Accent5 3 2 2 2 2 2" xfId="1074" xr:uid="{00000000-0005-0000-0000-0000321E0000}"/>
    <cellStyle name="20% - Accent5 3 2 2 2 2 2 2" xfId="1075" xr:uid="{00000000-0005-0000-0000-0000331E0000}"/>
    <cellStyle name="20% - Accent5 3 2 2 2 2 3" xfId="1076" xr:uid="{00000000-0005-0000-0000-0000341E0000}"/>
    <cellStyle name="20% - Accent5 3 2 2 2 3" xfId="1077" xr:uid="{00000000-0005-0000-0000-0000351E0000}"/>
    <cellStyle name="20% - Accent5 3 2 2 2 3 2" xfId="1078" xr:uid="{00000000-0005-0000-0000-0000361E0000}"/>
    <cellStyle name="20% - Accent5 3 2 2 2 4" xfId="1079" xr:uid="{00000000-0005-0000-0000-0000371E0000}"/>
    <cellStyle name="20% - Accent5 3 2 2 2 5" xfId="20908" xr:uid="{00000000-0005-0000-0000-0000381E0000}"/>
    <cellStyle name="20% - Accent5 3 2 2 3" xfId="1080" xr:uid="{00000000-0005-0000-0000-0000391E0000}"/>
    <cellStyle name="20% - Accent5 3 2 2 3 2" xfId="1081" xr:uid="{00000000-0005-0000-0000-00003A1E0000}"/>
    <cellStyle name="20% - Accent5 3 2 2 3 2 2" xfId="1082" xr:uid="{00000000-0005-0000-0000-00003B1E0000}"/>
    <cellStyle name="20% - Accent5 3 2 2 3 3" xfId="1083" xr:uid="{00000000-0005-0000-0000-00003C1E0000}"/>
    <cellStyle name="20% - Accent5 3 2 2 4" xfId="1084" xr:uid="{00000000-0005-0000-0000-00003D1E0000}"/>
    <cellStyle name="20% - Accent5 3 2 2 4 2" xfId="1085" xr:uid="{00000000-0005-0000-0000-00003E1E0000}"/>
    <cellStyle name="20% - Accent5 3 2 2 5" xfId="1086" xr:uid="{00000000-0005-0000-0000-00003F1E0000}"/>
    <cellStyle name="20% - Accent5 3 2 2 6" xfId="13882" xr:uid="{00000000-0005-0000-0000-0000401E0000}"/>
    <cellStyle name="20% - Accent5 3 2 3" xfId="1087" xr:uid="{00000000-0005-0000-0000-0000411E0000}"/>
    <cellStyle name="20% - Accent5 3 2 3 2" xfId="1088" xr:uid="{00000000-0005-0000-0000-0000421E0000}"/>
    <cellStyle name="20% - Accent5 3 2 3 2 2" xfId="1089" xr:uid="{00000000-0005-0000-0000-0000431E0000}"/>
    <cellStyle name="20% - Accent5 3 2 3 2 2 2" xfId="1090" xr:uid="{00000000-0005-0000-0000-0000441E0000}"/>
    <cellStyle name="20% - Accent5 3 2 3 2 3" xfId="1091" xr:uid="{00000000-0005-0000-0000-0000451E0000}"/>
    <cellStyle name="20% - Accent5 3 2 3 3" xfId="1092" xr:uid="{00000000-0005-0000-0000-0000461E0000}"/>
    <cellStyle name="20% - Accent5 3 2 3 3 2" xfId="1093" xr:uid="{00000000-0005-0000-0000-0000471E0000}"/>
    <cellStyle name="20% - Accent5 3 2 3 4" xfId="1094" xr:uid="{00000000-0005-0000-0000-0000481E0000}"/>
    <cellStyle name="20% - Accent5 3 2 3 5" xfId="20909" xr:uid="{00000000-0005-0000-0000-0000491E0000}"/>
    <cellStyle name="20% - Accent5 3 2 4" xfId="1095" xr:uid="{00000000-0005-0000-0000-00004A1E0000}"/>
    <cellStyle name="20% - Accent5 3 2 4 2" xfId="1096" xr:uid="{00000000-0005-0000-0000-00004B1E0000}"/>
    <cellStyle name="20% - Accent5 3 2 4 2 2" xfId="1097" xr:uid="{00000000-0005-0000-0000-00004C1E0000}"/>
    <cellStyle name="20% - Accent5 3 2 4 3" xfId="1098" xr:uid="{00000000-0005-0000-0000-00004D1E0000}"/>
    <cellStyle name="20% - Accent5 3 2 5" xfId="1099" xr:uid="{00000000-0005-0000-0000-00004E1E0000}"/>
    <cellStyle name="20% - Accent5 3 2 5 2" xfId="1100" xr:uid="{00000000-0005-0000-0000-00004F1E0000}"/>
    <cellStyle name="20% - Accent5 3 2 6" xfId="1101" xr:uid="{00000000-0005-0000-0000-0000501E0000}"/>
    <cellStyle name="20% - Accent5 3 2 7" xfId="13881" xr:uid="{00000000-0005-0000-0000-0000511E0000}"/>
    <cellStyle name="20% - Accent5 3 3" xfId="1102" xr:uid="{00000000-0005-0000-0000-0000521E0000}"/>
    <cellStyle name="20% - Accent5 3 3 2" xfId="1103" xr:uid="{00000000-0005-0000-0000-0000531E0000}"/>
    <cellStyle name="20% - Accent5 3 3 2 2" xfId="1104" xr:uid="{00000000-0005-0000-0000-0000541E0000}"/>
    <cellStyle name="20% - Accent5 3 3 2 2 2" xfId="1105" xr:uid="{00000000-0005-0000-0000-0000551E0000}"/>
    <cellStyle name="20% - Accent5 3 3 2 2 2 2" xfId="1106" xr:uid="{00000000-0005-0000-0000-0000561E0000}"/>
    <cellStyle name="20% - Accent5 3 3 2 2 3" xfId="1107" xr:uid="{00000000-0005-0000-0000-0000571E0000}"/>
    <cellStyle name="20% - Accent5 3 3 2 3" xfId="1108" xr:uid="{00000000-0005-0000-0000-0000581E0000}"/>
    <cellStyle name="20% - Accent5 3 3 2 3 2" xfId="1109" xr:uid="{00000000-0005-0000-0000-0000591E0000}"/>
    <cellStyle name="20% - Accent5 3 3 2 4" xfId="1110" xr:uid="{00000000-0005-0000-0000-00005A1E0000}"/>
    <cellStyle name="20% - Accent5 3 3 2 5" xfId="20910" xr:uid="{00000000-0005-0000-0000-00005B1E0000}"/>
    <cellStyle name="20% - Accent5 3 3 3" xfId="1111" xr:uid="{00000000-0005-0000-0000-00005C1E0000}"/>
    <cellStyle name="20% - Accent5 3 3 3 2" xfId="1112" xr:uid="{00000000-0005-0000-0000-00005D1E0000}"/>
    <cellStyle name="20% - Accent5 3 3 3 2 2" xfId="1113" xr:uid="{00000000-0005-0000-0000-00005E1E0000}"/>
    <cellStyle name="20% - Accent5 3 3 3 3" xfId="1114" xr:uid="{00000000-0005-0000-0000-00005F1E0000}"/>
    <cellStyle name="20% - Accent5 3 3 4" xfId="1115" xr:uid="{00000000-0005-0000-0000-0000601E0000}"/>
    <cellStyle name="20% - Accent5 3 3 4 2" xfId="1116" xr:uid="{00000000-0005-0000-0000-0000611E0000}"/>
    <cellStyle name="20% - Accent5 3 3 5" xfId="1117" xr:uid="{00000000-0005-0000-0000-0000621E0000}"/>
    <cellStyle name="20% - Accent5 3 3 6" xfId="13883" xr:uid="{00000000-0005-0000-0000-0000631E0000}"/>
    <cellStyle name="20% - Accent5 3 4" xfId="1118" xr:uid="{00000000-0005-0000-0000-0000641E0000}"/>
    <cellStyle name="20% - Accent5 3 4 2" xfId="1119" xr:uid="{00000000-0005-0000-0000-0000651E0000}"/>
    <cellStyle name="20% - Accent5 3 4 2 2" xfId="1120" xr:uid="{00000000-0005-0000-0000-0000661E0000}"/>
    <cellStyle name="20% - Accent5 3 4 2 2 2" xfId="1121" xr:uid="{00000000-0005-0000-0000-0000671E0000}"/>
    <cellStyle name="20% - Accent5 3 4 2 3" xfId="1122" xr:uid="{00000000-0005-0000-0000-0000681E0000}"/>
    <cellStyle name="20% - Accent5 3 4 3" xfId="1123" xr:uid="{00000000-0005-0000-0000-0000691E0000}"/>
    <cellStyle name="20% - Accent5 3 4 3 2" xfId="1124" xr:uid="{00000000-0005-0000-0000-00006A1E0000}"/>
    <cellStyle name="20% - Accent5 3 4 4" xfId="1125" xr:uid="{00000000-0005-0000-0000-00006B1E0000}"/>
    <cellStyle name="20% - Accent5 3 4 5" xfId="8828" xr:uid="{00000000-0005-0000-0000-00006C1E0000}"/>
    <cellStyle name="20% - Accent5 3 5" xfId="1126" xr:uid="{00000000-0005-0000-0000-00006D1E0000}"/>
    <cellStyle name="20% - Accent5 3 5 2" xfId="1127" xr:uid="{00000000-0005-0000-0000-00006E1E0000}"/>
    <cellStyle name="20% - Accent5 3 5 2 2" xfId="1128" xr:uid="{00000000-0005-0000-0000-00006F1E0000}"/>
    <cellStyle name="20% - Accent5 3 5 3" xfId="1129" xr:uid="{00000000-0005-0000-0000-0000701E0000}"/>
    <cellStyle name="20% - Accent5 3 6" xfId="1130" xr:uid="{00000000-0005-0000-0000-0000711E0000}"/>
    <cellStyle name="20% - Accent5 3 6 2" xfId="1131" xr:uid="{00000000-0005-0000-0000-0000721E0000}"/>
    <cellStyle name="20% - Accent5 3 7" xfId="1132" xr:uid="{00000000-0005-0000-0000-0000731E0000}"/>
    <cellStyle name="20% - Accent5 3 8" xfId="1133" xr:uid="{00000000-0005-0000-0000-0000741E0000}"/>
    <cellStyle name="20% - Accent5 3 9" xfId="13564" xr:uid="{00000000-0005-0000-0000-0000751E0000}"/>
    <cellStyle name="20% - Accent5 4" xfId="1134" xr:uid="{00000000-0005-0000-0000-0000761E0000}"/>
    <cellStyle name="20% - Accent5 4 10" xfId="20911" xr:uid="{00000000-0005-0000-0000-0000771E0000}"/>
    <cellStyle name="20% - Accent5 4 10 2" xfId="20912" xr:uid="{00000000-0005-0000-0000-0000781E0000}"/>
    <cellStyle name="20% - Accent5 4 10 2 2" xfId="20913" xr:uid="{00000000-0005-0000-0000-0000791E0000}"/>
    <cellStyle name="20% - Accent5 4 10 2 3" xfId="20914" xr:uid="{00000000-0005-0000-0000-00007A1E0000}"/>
    <cellStyle name="20% - Accent5 4 10 3" xfId="20915" xr:uid="{00000000-0005-0000-0000-00007B1E0000}"/>
    <cellStyle name="20% - Accent5 4 10 3 2" xfId="20916" xr:uid="{00000000-0005-0000-0000-00007C1E0000}"/>
    <cellStyle name="20% - Accent5 4 10 4" xfId="20917" xr:uid="{00000000-0005-0000-0000-00007D1E0000}"/>
    <cellStyle name="20% - Accent5 4 10 5" xfId="20918" xr:uid="{00000000-0005-0000-0000-00007E1E0000}"/>
    <cellStyle name="20% - Accent5 4 11" xfId="20919" xr:uid="{00000000-0005-0000-0000-00007F1E0000}"/>
    <cellStyle name="20% - Accent5 4 11 2" xfId="20920" xr:uid="{00000000-0005-0000-0000-0000801E0000}"/>
    <cellStyle name="20% - Accent5 4 11 3" xfId="20921" xr:uid="{00000000-0005-0000-0000-0000811E0000}"/>
    <cellStyle name="20% - Accent5 4 12" xfId="20922" xr:uid="{00000000-0005-0000-0000-0000821E0000}"/>
    <cellStyle name="20% - Accent5 4 12 2" xfId="20923" xr:uid="{00000000-0005-0000-0000-0000831E0000}"/>
    <cellStyle name="20% - Accent5 4 12 3" xfId="20924" xr:uid="{00000000-0005-0000-0000-0000841E0000}"/>
    <cellStyle name="20% - Accent5 4 13" xfId="20925" xr:uid="{00000000-0005-0000-0000-0000851E0000}"/>
    <cellStyle name="20% - Accent5 4 13 2" xfId="20926" xr:uid="{00000000-0005-0000-0000-0000861E0000}"/>
    <cellStyle name="20% - Accent5 4 14" xfId="20927" xr:uid="{00000000-0005-0000-0000-0000871E0000}"/>
    <cellStyle name="20% - Accent5 4 15" xfId="20928" xr:uid="{00000000-0005-0000-0000-0000881E0000}"/>
    <cellStyle name="20% - Accent5 4 16" xfId="20929" xr:uid="{00000000-0005-0000-0000-0000891E0000}"/>
    <cellStyle name="20% - Accent5 4 2" xfId="1135" xr:uid="{00000000-0005-0000-0000-00008A1E0000}"/>
    <cellStyle name="20% - Accent5 4 2 10" xfId="20930" xr:uid="{00000000-0005-0000-0000-00008B1E0000}"/>
    <cellStyle name="20% - Accent5 4 2 10 2" xfId="20931" xr:uid="{00000000-0005-0000-0000-00008C1E0000}"/>
    <cellStyle name="20% - Accent5 4 2 10 3" xfId="20932" xr:uid="{00000000-0005-0000-0000-00008D1E0000}"/>
    <cellStyle name="20% - Accent5 4 2 11" xfId="20933" xr:uid="{00000000-0005-0000-0000-00008E1E0000}"/>
    <cellStyle name="20% - Accent5 4 2 11 2" xfId="20934" xr:uid="{00000000-0005-0000-0000-00008F1E0000}"/>
    <cellStyle name="20% - Accent5 4 2 11 3" xfId="20935" xr:uid="{00000000-0005-0000-0000-0000901E0000}"/>
    <cellStyle name="20% - Accent5 4 2 12" xfId="20936" xr:uid="{00000000-0005-0000-0000-0000911E0000}"/>
    <cellStyle name="20% - Accent5 4 2 12 2" xfId="20937" xr:uid="{00000000-0005-0000-0000-0000921E0000}"/>
    <cellStyle name="20% - Accent5 4 2 13" xfId="20938" xr:uid="{00000000-0005-0000-0000-0000931E0000}"/>
    <cellStyle name="20% - Accent5 4 2 14" xfId="20939" xr:uid="{00000000-0005-0000-0000-0000941E0000}"/>
    <cellStyle name="20% - Accent5 4 2 15" xfId="20940" xr:uid="{00000000-0005-0000-0000-0000951E0000}"/>
    <cellStyle name="20% - Accent5 4 2 2" xfId="1136" xr:uid="{00000000-0005-0000-0000-0000961E0000}"/>
    <cellStyle name="20% - Accent5 4 2 2 10" xfId="20941" xr:uid="{00000000-0005-0000-0000-0000971E0000}"/>
    <cellStyle name="20% - Accent5 4 2 2 10 2" xfId="20942" xr:uid="{00000000-0005-0000-0000-0000981E0000}"/>
    <cellStyle name="20% - Accent5 4 2 2 10 3" xfId="20943" xr:uid="{00000000-0005-0000-0000-0000991E0000}"/>
    <cellStyle name="20% - Accent5 4 2 2 11" xfId="20944" xr:uid="{00000000-0005-0000-0000-00009A1E0000}"/>
    <cellStyle name="20% - Accent5 4 2 2 11 2" xfId="20945" xr:uid="{00000000-0005-0000-0000-00009B1E0000}"/>
    <cellStyle name="20% - Accent5 4 2 2 12" xfId="20946" xr:uid="{00000000-0005-0000-0000-00009C1E0000}"/>
    <cellStyle name="20% - Accent5 4 2 2 13" xfId="20947" xr:uid="{00000000-0005-0000-0000-00009D1E0000}"/>
    <cellStyle name="20% - Accent5 4 2 2 2" xfId="1137" xr:uid="{00000000-0005-0000-0000-00009E1E0000}"/>
    <cellStyle name="20% - Accent5 4 2 2 2 10" xfId="20948" xr:uid="{00000000-0005-0000-0000-00009F1E0000}"/>
    <cellStyle name="20% - Accent5 4 2 2 2 10 2" xfId="20949" xr:uid="{00000000-0005-0000-0000-0000A01E0000}"/>
    <cellStyle name="20% - Accent5 4 2 2 2 11" xfId="20950" xr:uid="{00000000-0005-0000-0000-0000A11E0000}"/>
    <cellStyle name="20% - Accent5 4 2 2 2 12" xfId="20951" xr:uid="{00000000-0005-0000-0000-0000A21E0000}"/>
    <cellStyle name="20% - Accent5 4 2 2 2 2" xfId="1138" xr:uid="{00000000-0005-0000-0000-0000A31E0000}"/>
    <cellStyle name="20% - Accent5 4 2 2 2 2 10" xfId="20952" xr:uid="{00000000-0005-0000-0000-0000A41E0000}"/>
    <cellStyle name="20% - Accent5 4 2 2 2 2 2" xfId="1139" xr:uid="{00000000-0005-0000-0000-0000A51E0000}"/>
    <cellStyle name="20% - Accent5 4 2 2 2 2 2 2" xfId="20953" xr:uid="{00000000-0005-0000-0000-0000A61E0000}"/>
    <cellStyle name="20% - Accent5 4 2 2 2 2 2 2 2" xfId="20954" xr:uid="{00000000-0005-0000-0000-0000A71E0000}"/>
    <cellStyle name="20% - Accent5 4 2 2 2 2 2 2 2 2" xfId="20955" xr:uid="{00000000-0005-0000-0000-0000A81E0000}"/>
    <cellStyle name="20% - Accent5 4 2 2 2 2 2 2 2 3" xfId="20956" xr:uid="{00000000-0005-0000-0000-0000A91E0000}"/>
    <cellStyle name="20% - Accent5 4 2 2 2 2 2 2 3" xfId="20957" xr:uid="{00000000-0005-0000-0000-0000AA1E0000}"/>
    <cellStyle name="20% - Accent5 4 2 2 2 2 2 2 3 2" xfId="20958" xr:uid="{00000000-0005-0000-0000-0000AB1E0000}"/>
    <cellStyle name="20% - Accent5 4 2 2 2 2 2 2 3 3" xfId="20959" xr:uid="{00000000-0005-0000-0000-0000AC1E0000}"/>
    <cellStyle name="20% - Accent5 4 2 2 2 2 2 2 4" xfId="20960" xr:uid="{00000000-0005-0000-0000-0000AD1E0000}"/>
    <cellStyle name="20% - Accent5 4 2 2 2 2 2 2 4 2" xfId="20961" xr:uid="{00000000-0005-0000-0000-0000AE1E0000}"/>
    <cellStyle name="20% - Accent5 4 2 2 2 2 2 2 5" xfId="20962" xr:uid="{00000000-0005-0000-0000-0000AF1E0000}"/>
    <cellStyle name="20% - Accent5 4 2 2 2 2 2 2 6" xfId="20963" xr:uid="{00000000-0005-0000-0000-0000B01E0000}"/>
    <cellStyle name="20% - Accent5 4 2 2 2 2 2 3" xfId="20964" xr:uid="{00000000-0005-0000-0000-0000B11E0000}"/>
    <cellStyle name="20% - Accent5 4 2 2 2 2 2 3 2" xfId="20965" xr:uid="{00000000-0005-0000-0000-0000B21E0000}"/>
    <cellStyle name="20% - Accent5 4 2 2 2 2 2 3 2 2" xfId="20966" xr:uid="{00000000-0005-0000-0000-0000B31E0000}"/>
    <cellStyle name="20% - Accent5 4 2 2 2 2 2 3 2 3" xfId="20967" xr:uid="{00000000-0005-0000-0000-0000B41E0000}"/>
    <cellStyle name="20% - Accent5 4 2 2 2 2 2 3 3" xfId="20968" xr:uid="{00000000-0005-0000-0000-0000B51E0000}"/>
    <cellStyle name="20% - Accent5 4 2 2 2 2 2 3 3 2" xfId="20969" xr:uid="{00000000-0005-0000-0000-0000B61E0000}"/>
    <cellStyle name="20% - Accent5 4 2 2 2 2 2 3 3 3" xfId="20970" xr:uid="{00000000-0005-0000-0000-0000B71E0000}"/>
    <cellStyle name="20% - Accent5 4 2 2 2 2 2 3 4" xfId="20971" xr:uid="{00000000-0005-0000-0000-0000B81E0000}"/>
    <cellStyle name="20% - Accent5 4 2 2 2 2 2 3 4 2" xfId="20972" xr:uid="{00000000-0005-0000-0000-0000B91E0000}"/>
    <cellStyle name="20% - Accent5 4 2 2 2 2 2 3 5" xfId="20973" xr:uid="{00000000-0005-0000-0000-0000BA1E0000}"/>
    <cellStyle name="20% - Accent5 4 2 2 2 2 2 3 6" xfId="20974" xr:uid="{00000000-0005-0000-0000-0000BB1E0000}"/>
    <cellStyle name="20% - Accent5 4 2 2 2 2 2 4" xfId="20975" xr:uid="{00000000-0005-0000-0000-0000BC1E0000}"/>
    <cellStyle name="20% - Accent5 4 2 2 2 2 2 4 2" xfId="20976" xr:uid="{00000000-0005-0000-0000-0000BD1E0000}"/>
    <cellStyle name="20% - Accent5 4 2 2 2 2 2 4 2 2" xfId="20977" xr:uid="{00000000-0005-0000-0000-0000BE1E0000}"/>
    <cellStyle name="20% - Accent5 4 2 2 2 2 2 4 2 3" xfId="20978" xr:uid="{00000000-0005-0000-0000-0000BF1E0000}"/>
    <cellStyle name="20% - Accent5 4 2 2 2 2 2 4 3" xfId="20979" xr:uid="{00000000-0005-0000-0000-0000C01E0000}"/>
    <cellStyle name="20% - Accent5 4 2 2 2 2 2 4 3 2" xfId="20980" xr:uid="{00000000-0005-0000-0000-0000C11E0000}"/>
    <cellStyle name="20% - Accent5 4 2 2 2 2 2 4 4" xfId="20981" xr:uid="{00000000-0005-0000-0000-0000C21E0000}"/>
    <cellStyle name="20% - Accent5 4 2 2 2 2 2 4 5" xfId="20982" xr:uid="{00000000-0005-0000-0000-0000C31E0000}"/>
    <cellStyle name="20% - Accent5 4 2 2 2 2 2 5" xfId="20983" xr:uid="{00000000-0005-0000-0000-0000C41E0000}"/>
    <cellStyle name="20% - Accent5 4 2 2 2 2 2 5 2" xfId="20984" xr:uid="{00000000-0005-0000-0000-0000C51E0000}"/>
    <cellStyle name="20% - Accent5 4 2 2 2 2 2 5 3" xfId="20985" xr:uid="{00000000-0005-0000-0000-0000C61E0000}"/>
    <cellStyle name="20% - Accent5 4 2 2 2 2 2 6" xfId="20986" xr:uid="{00000000-0005-0000-0000-0000C71E0000}"/>
    <cellStyle name="20% - Accent5 4 2 2 2 2 2 6 2" xfId="20987" xr:uid="{00000000-0005-0000-0000-0000C81E0000}"/>
    <cellStyle name="20% - Accent5 4 2 2 2 2 2 6 3" xfId="20988" xr:uid="{00000000-0005-0000-0000-0000C91E0000}"/>
    <cellStyle name="20% - Accent5 4 2 2 2 2 2 7" xfId="20989" xr:uid="{00000000-0005-0000-0000-0000CA1E0000}"/>
    <cellStyle name="20% - Accent5 4 2 2 2 2 2 7 2" xfId="20990" xr:uid="{00000000-0005-0000-0000-0000CB1E0000}"/>
    <cellStyle name="20% - Accent5 4 2 2 2 2 2 8" xfId="20991" xr:uid="{00000000-0005-0000-0000-0000CC1E0000}"/>
    <cellStyle name="20% - Accent5 4 2 2 2 2 2 9" xfId="20992" xr:uid="{00000000-0005-0000-0000-0000CD1E0000}"/>
    <cellStyle name="20% - Accent5 4 2 2 2 2 3" xfId="20993" xr:uid="{00000000-0005-0000-0000-0000CE1E0000}"/>
    <cellStyle name="20% - Accent5 4 2 2 2 2 3 2" xfId="20994" xr:uid="{00000000-0005-0000-0000-0000CF1E0000}"/>
    <cellStyle name="20% - Accent5 4 2 2 2 2 3 2 2" xfId="20995" xr:uid="{00000000-0005-0000-0000-0000D01E0000}"/>
    <cellStyle name="20% - Accent5 4 2 2 2 2 3 2 3" xfId="20996" xr:uid="{00000000-0005-0000-0000-0000D11E0000}"/>
    <cellStyle name="20% - Accent5 4 2 2 2 2 3 3" xfId="20997" xr:uid="{00000000-0005-0000-0000-0000D21E0000}"/>
    <cellStyle name="20% - Accent5 4 2 2 2 2 3 3 2" xfId="20998" xr:uid="{00000000-0005-0000-0000-0000D31E0000}"/>
    <cellStyle name="20% - Accent5 4 2 2 2 2 3 3 3" xfId="20999" xr:uid="{00000000-0005-0000-0000-0000D41E0000}"/>
    <cellStyle name="20% - Accent5 4 2 2 2 2 3 4" xfId="21000" xr:uid="{00000000-0005-0000-0000-0000D51E0000}"/>
    <cellStyle name="20% - Accent5 4 2 2 2 2 3 4 2" xfId="21001" xr:uid="{00000000-0005-0000-0000-0000D61E0000}"/>
    <cellStyle name="20% - Accent5 4 2 2 2 2 3 5" xfId="21002" xr:uid="{00000000-0005-0000-0000-0000D71E0000}"/>
    <cellStyle name="20% - Accent5 4 2 2 2 2 3 6" xfId="21003" xr:uid="{00000000-0005-0000-0000-0000D81E0000}"/>
    <cellStyle name="20% - Accent5 4 2 2 2 2 4" xfId="21004" xr:uid="{00000000-0005-0000-0000-0000D91E0000}"/>
    <cellStyle name="20% - Accent5 4 2 2 2 2 4 2" xfId="21005" xr:uid="{00000000-0005-0000-0000-0000DA1E0000}"/>
    <cellStyle name="20% - Accent5 4 2 2 2 2 4 2 2" xfId="21006" xr:uid="{00000000-0005-0000-0000-0000DB1E0000}"/>
    <cellStyle name="20% - Accent5 4 2 2 2 2 4 2 3" xfId="21007" xr:uid="{00000000-0005-0000-0000-0000DC1E0000}"/>
    <cellStyle name="20% - Accent5 4 2 2 2 2 4 3" xfId="21008" xr:uid="{00000000-0005-0000-0000-0000DD1E0000}"/>
    <cellStyle name="20% - Accent5 4 2 2 2 2 4 3 2" xfId="21009" xr:uid="{00000000-0005-0000-0000-0000DE1E0000}"/>
    <cellStyle name="20% - Accent5 4 2 2 2 2 4 3 3" xfId="21010" xr:uid="{00000000-0005-0000-0000-0000DF1E0000}"/>
    <cellStyle name="20% - Accent5 4 2 2 2 2 4 4" xfId="21011" xr:uid="{00000000-0005-0000-0000-0000E01E0000}"/>
    <cellStyle name="20% - Accent5 4 2 2 2 2 4 4 2" xfId="21012" xr:uid="{00000000-0005-0000-0000-0000E11E0000}"/>
    <cellStyle name="20% - Accent5 4 2 2 2 2 4 5" xfId="21013" xr:uid="{00000000-0005-0000-0000-0000E21E0000}"/>
    <cellStyle name="20% - Accent5 4 2 2 2 2 4 6" xfId="21014" xr:uid="{00000000-0005-0000-0000-0000E31E0000}"/>
    <cellStyle name="20% - Accent5 4 2 2 2 2 5" xfId="21015" xr:uid="{00000000-0005-0000-0000-0000E41E0000}"/>
    <cellStyle name="20% - Accent5 4 2 2 2 2 5 2" xfId="21016" xr:uid="{00000000-0005-0000-0000-0000E51E0000}"/>
    <cellStyle name="20% - Accent5 4 2 2 2 2 5 2 2" xfId="21017" xr:uid="{00000000-0005-0000-0000-0000E61E0000}"/>
    <cellStyle name="20% - Accent5 4 2 2 2 2 5 2 3" xfId="21018" xr:uid="{00000000-0005-0000-0000-0000E71E0000}"/>
    <cellStyle name="20% - Accent5 4 2 2 2 2 5 3" xfId="21019" xr:uid="{00000000-0005-0000-0000-0000E81E0000}"/>
    <cellStyle name="20% - Accent5 4 2 2 2 2 5 3 2" xfId="21020" xr:uid="{00000000-0005-0000-0000-0000E91E0000}"/>
    <cellStyle name="20% - Accent5 4 2 2 2 2 5 4" xfId="21021" xr:uid="{00000000-0005-0000-0000-0000EA1E0000}"/>
    <cellStyle name="20% - Accent5 4 2 2 2 2 5 5" xfId="21022" xr:uid="{00000000-0005-0000-0000-0000EB1E0000}"/>
    <cellStyle name="20% - Accent5 4 2 2 2 2 6" xfId="21023" xr:uid="{00000000-0005-0000-0000-0000EC1E0000}"/>
    <cellStyle name="20% - Accent5 4 2 2 2 2 6 2" xfId="21024" xr:uid="{00000000-0005-0000-0000-0000ED1E0000}"/>
    <cellStyle name="20% - Accent5 4 2 2 2 2 6 3" xfId="21025" xr:uid="{00000000-0005-0000-0000-0000EE1E0000}"/>
    <cellStyle name="20% - Accent5 4 2 2 2 2 7" xfId="21026" xr:uid="{00000000-0005-0000-0000-0000EF1E0000}"/>
    <cellStyle name="20% - Accent5 4 2 2 2 2 7 2" xfId="21027" xr:uid="{00000000-0005-0000-0000-0000F01E0000}"/>
    <cellStyle name="20% - Accent5 4 2 2 2 2 7 3" xfId="21028" xr:uid="{00000000-0005-0000-0000-0000F11E0000}"/>
    <cellStyle name="20% - Accent5 4 2 2 2 2 8" xfId="21029" xr:uid="{00000000-0005-0000-0000-0000F21E0000}"/>
    <cellStyle name="20% - Accent5 4 2 2 2 2 8 2" xfId="21030" xr:uid="{00000000-0005-0000-0000-0000F31E0000}"/>
    <cellStyle name="20% - Accent5 4 2 2 2 2 9" xfId="21031" xr:uid="{00000000-0005-0000-0000-0000F41E0000}"/>
    <cellStyle name="20% - Accent5 4 2 2 2 3" xfId="1140" xr:uid="{00000000-0005-0000-0000-0000F51E0000}"/>
    <cellStyle name="20% - Accent5 4 2 2 2 3 2" xfId="21032" xr:uid="{00000000-0005-0000-0000-0000F61E0000}"/>
    <cellStyle name="20% - Accent5 4 2 2 2 3 2 2" xfId="21033" xr:uid="{00000000-0005-0000-0000-0000F71E0000}"/>
    <cellStyle name="20% - Accent5 4 2 2 2 3 2 2 2" xfId="21034" xr:uid="{00000000-0005-0000-0000-0000F81E0000}"/>
    <cellStyle name="20% - Accent5 4 2 2 2 3 2 2 3" xfId="21035" xr:uid="{00000000-0005-0000-0000-0000F91E0000}"/>
    <cellStyle name="20% - Accent5 4 2 2 2 3 2 3" xfId="21036" xr:uid="{00000000-0005-0000-0000-0000FA1E0000}"/>
    <cellStyle name="20% - Accent5 4 2 2 2 3 2 3 2" xfId="21037" xr:uid="{00000000-0005-0000-0000-0000FB1E0000}"/>
    <cellStyle name="20% - Accent5 4 2 2 2 3 2 3 3" xfId="21038" xr:uid="{00000000-0005-0000-0000-0000FC1E0000}"/>
    <cellStyle name="20% - Accent5 4 2 2 2 3 2 4" xfId="21039" xr:uid="{00000000-0005-0000-0000-0000FD1E0000}"/>
    <cellStyle name="20% - Accent5 4 2 2 2 3 2 4 2" xfId="21040" xr:uid="{00000000-0005-0000-0000-0000FE1E0000}"/>
    <cellStyle name="20% - Accent5 4 2 2 2 3 2 5" xfId="21041" xr:uid="{00000000-0005-0000-0000-0000FF1E0000}"/>
    <cellStyle name="20% - Accent5 4 2 2 2 3 2 6" xfId="21042" xr:uid="{00000000-0005-0000-0000-0000001F0000}"/>
    <cellStyle name="20% - Accent5 4 2 2 2 3 3" xfId="21043" xr:uid="{00000000-0005-0000-0000-0000011F0000}"/>
    <cellStyle name="20% - Accent5 4 2 2 2 3 3 2" xfId="21044" xr:uid="{00000000-0005-0000-0000-0000021F0000}"/>
    <cellStyle name="20% - Accent5 4 2 2 2 3 3 2 2" xfId="21045" xr:uid="{00000000-0005-0000-0000-0000031F0000}"/>
    <cellStyle name="20% - Accent5 4 2 2 2 3 3 2 3" xfId="21046" xr:uid="{00000000-0005-0000-0000-0000041F0000}"/>
    <cellStyle name="20% - Accent5 4 2 2 2 3 3 3" xfId="21047" xr:uid="{00000000-0005-0000-0000-0000051F0000}"/>
    <cellStyle name="20% - Accent5 4 2 2 2 3 3 3 2" xfId="21048" xr:uid="{00000000-0005-0000-0000-0000061F0000}"/>
    <cellStyle name="20% - Accent5 4 2 2 2 3 3 3 3" xfId="21049" xr:uid="{00000000-0005-0000-0000-0000071F0000}"/>
    <cellStyle name="20% - Accent5 4 2 2 2 3 3 4" xfId="21050" xr:uid="{00000000-0005-0000-0000-0000081F0000}"/>
    <cellStyle name="20% - Accent5 4 2 2 2 3 3 4 2" xfId="21051" xr:uid="{00000000-0005-0000-0000-0000091F0000}"/>
    <cellStyle name="20% - Accent5 4 2 2 2 3 3 5" xfId="21052" xr:uid="{00000000-0005-0000-0000-00000A1F0000}"/>
    <cellStyle name="20% - Accent5 4 2 2 2 3 3 6" xfId="21053" xr:uid="{00000000-0005-0000-0000-00000B1F0000}"/>
    <cellStyle name="20% - Accent5 4 2 2 2 3 4" xfId="21054" xr:uid="{00000000-0005-0000-0000-00000C1F0000}"/>
    <cellStyle name="20% - Accent5 4 2 2 2 3 4 2" xfId="21055" xr:uid="{00000000-0005-0000-0000-00000D1F0000}"/>
    <cellStyle name="20% - Accent5 4 2 2 2 3 4 2 2" xfId="21056" xr:uid="{00000000-0005-0000-0000-00000E1F0000}"/>
    <cellStyle name="20% - Accent5 4 2 2 2 3 4 2 3" xfId="21057" xr:uid="{00000000-0005-0000-0000-00000F1F0000}"/>
    <cellStyle name="20% - Accent5 4 2 2 2 3 4 3" xfId="21058" xr:uid="{00000000-0005-0000-0000-0000101F0000}"/>
    <cellStyle name="20% - Accent5 4 2 2 2 3 4 3 2" xfId="21059" xr:uid="{00000000-0005-0000-0000-0000111F0000}"/>
    <cellStyle name="20% - Accent5 4 2 2 2 3 4 4" xfId="21060" xr:uid="{00000000-0005-0000-0000-0000121F0000}"/>
    <cellStyle name="20% - Accent5 4 2 2 2 3 4 5" xfId="21061" xr:uid="{00000000-0005-0000-0000-0000131F0000}"/>
    <cellStyle name="20% - Accent5 4 2 2 2 3 5" xfId="21062" xr:uid="{00000000-0005-0000-0000-0000141F0000}"/>
    <cellStyle name="20% - Accent5 4 2 2 2 3 5 2" xfId="21063" xr:uid="{00000000-0005-0000-0000-0000151F0000}"/>
    <cellStyle name="20% - Accent5 4 2 2 2 3 5 3" xfId="21064" xr:uid="{00000000-0005-0000-0000-0000161F0000}"/>
    <cellStyle name="20% - Accent5 4 2 2 2 3 6" xfId="21065" xr:uid="{00000000-0005-0000-0000-0000171F0000}"/>
    <cellStyle name="20% - Accent5 4 2 2 2 3 6 2" xfId="21066" xr:uid="{00000000-0005-0000-0000-0000181F0000}"/>
    <cellStyle name="20% - Accent5 4 2 2 2 3 6 3" xfId="21067" xr:uid="{00000000-0005-0000-0000-0000191F0000}"/>
    <cellStyle name="20% - Accent5 4 2 2 2 3 7" xfId="21068" xr:uid="{00000000-0005-0000-0000-00001A1F0000}"/>
    <cellStyle name="20% - Accent5 4 2 2 2 3 7 2" xfId="21069" xr:uid="{00000000-0005-0000-0000-00001B1F0000}"/>
    <cellStyle name="20% - Accent5 4 2 2 2 3 8" xfId="21070" xr:uid="{00000000-0005-0000-0000-00001C1F0000}"/>
    <cellStyle name="20% - Accent5 4 2 2 2 3 9" xfId="21071" xr:uid="{00000000-0005-0000-0000-00001D1F0000}"/>
    <cellStyle name="20% - Accent5 4 2 2 2 4" xfId="21072" xr:uid="{00000000-0005-0000-0000-00001E1F0000}"/>
    <cellStyle name="20% - Accent5 4 2 2 2 4 2" xfId="21073" xr:uid="{00000000-0005-0000-0000-00001F1F0000}"/>
    <cellStyle name="20% - Accent5 4 2 2 2 4 2 2" xfId="21074" xr:uid="{00000000-0005-0000-0000-0000201F0000}"/>
    <cellStyle name="20% - Accent5 4 2 2 2 4 2 2 2" xfId="21075" xr:uid="{00000000-0005-0000-0000-0000211F0000}"/>
    <cellStyle name="20% - Accent5 4 2 2 2 4 2 2 3" xfId="21076" xr:uid="{00000000-0005-0000-0000-0000221F0000}"/>
    <cellStyle name="20% - Accent5 4 2 2 2 4 2 3" xfId="21077" xr:uid="{00000000-0005-0000-0000-0000231F0000}"/>
    <cellStyle name="20% - Accent5 4 2 2 2 4 2 3 2" xfId="21078" xr:uid="{00000000-0005-0000-0000-0000241F0000}"/>
    <cellStyle name="20% - Accent5 4 2 2 2 4 2 3 3" xfId="21079" xr:uid="{00000000-0005-0000-0000-0000251F0000}"/>
    <cellStyle name="20% - Accent5 4 2 2 2 4 2 4" xfId="21080" xr:uid="{00000000-0005-0000-0000-0000261F0000}"/>
    <cellStyle name="20% - Accent5 4 2 2 2 4 2 4 2" xfId="21081" xr:uid="{00000000-0005-0000-0000-0000271F0000}"/>
    <cellStyle name="20% - Accent5 4 2 2 2 4 2 5" xfId="21082" xr:uid="{00000000-0005-0000-0000-0000281F0000}"/>
    <cellStyle name="20% - Accent5 4 2 2 2 4 2 6" xfId="21083" xr:uid="{00000000-0005-0000-0000-0000291F0000}"/>
    <cellStyle name="20% - Accent5 4 2 2 2 4 3" xfId="21084" xr:uid="{00000000-0005-0000-0000-00002A1F0000}"/>
    <cellStyle name="20% - Accent5 4 2 2 2 4 3 2" xfId="21085" xr:uid="{00000000-0005-0000-0000-00002B1F0000}"/>
    <cellStyle name="20% - Accent5 4 2 2 2 4 3 2 2" xfId="21086" xr:uid="{00000000-0005-0000-0000-00002C1F0000}"/>
    <cellStyle name="20% - Accent5 4 2 2 2 4 3 2 3" xfId="21087" xr:uid="{00000000-0005-0000-0000-00002D1F0000}"/>
    <cellStyle name="20% - Accent5 4 2 2 2 4 3 3" xfId="21088" xr:uid="{00000000-0005-0000-0000-00002E1F0000}"/>
    <cellStyle name="20% - Accent5 4 2 2 2 4 3 3 2" xfId="21089" xr:uid="{00000000-0005-0000-0000-00002F1F0000}"/>
    <cellStyle name="20% - Accent5 4 2 2 2 4 3 3 3" xfId="21090" xr:uid="{00000000-0005-0000-0000-0000301F0000}"/>
    <cellStyle name="20% - Accent5 4 2 2 2 4 3 4" xfId="21091" xr:uid="{00000000-0005-0000-0000-0000311F0000}"/>
    <cellStyle name="20% - Accent5 4 2 2 2 4 3 4 2" xfId="21092" xr:uid="{00000000-0005-0000-0000-0000321F0000}"/>
    <cellStyle name="20% - Accent5 4 2 2 2 4 3 5" xfId="21093" xr:uid="{00000000-0005-0000-0000-0000331F0000}"/>
    <cellStyle name="20% - Accent5 4 2 2 2 4 3 6" xfId="21094" xr:uid="{00000000-0005-0000-0000-0000341F0000}"/>
    <cellStyle name="20% - Accent5 4 2 2 2 4 4" xfId="21095" xr:uid="{00000000-0005-0000-0000-0000351F0000}"/>
    <cellStyle name="20% - Accent5 4 2 2 2 4 4 2" xfId="21096" xr:uid="{00000000-0005-0000-0000-0000361F0000}"/>
    <cellStyle name="20% - Accent5 4 2 2 2 4 4 2 2" xfId="21097" xr:uid="{00000000-0005-0000-0000-0000371F0000}"/>
    <cellStyle name="20% - Accent5 4 2 2 2 4 4 2 3" xfId="21098" xr:uid="{00000000-0005-0000-0000-0000381F0000}"/>
    <cellStyle name="20% - Accent5 4 2 2 2 4 4 3" xfId="21099" xr:uid="{00000000-0005-0000-0000-0000391F0000}"/>
    <cellStyle name="20% - Accent5 4 2 2 2 4 4 3 2" xfId="21100" xr:uid="{00000000-0005-0000-0000-00003A1F0000}"/>
    <cellStyle name="20% - Accent5 4 2 2 2 4 4 4" xfId="21101" xr:uid="{00000000-0005-0000-0000-00003B1F0000}"/>
    <cellStyle name="20% - Accent5 4 2 2 2 4 4 5" xfId="21102" xr:uid="{00000000-0005-0000-0000-00003C1F0000}"/>
    <cellStyle name="20% - Accent5 4 2 2 2 4 5" xfId="21103" xr:uid="{00000000-0005-0000-0000-00003D1F0000}"/>
    <cellStyle name="20% - Accent5 4 2 2 2 4 5 2" xfId="21104" xr:uid="{00000000-0005-0000-0000-00003E1F0000}"/>
    <cellStyle name="20% - Accent5 4 2 2 2 4 5 3" xfId="21105" xr:uid="{00000000-0005-0000-0000-00003F1F0000}"/>
    <cellStyle name="20% - Accent5 4 2 2 2 4 6" xfId="21106" xr:uid="{00000000-0005-0000-0000-0000401F0000}"/>
    <cellStyle name="20% - Accent5 4 2 2 2 4 6 2" xfId="21107" xr:uid="{00000000-0005-0000-0000-0000411F0000}"/>
    <cellStyle name="20% - Accent5 4 2 2 2 4 6 3" xfId="21108" xr:uid="{00000000-0005-0000-0000-0000421F0000}"/>
    <cellStyle name="20% - Accent5 4 2 2 2 4 7" xfId="21109" xr:uid="{00000000-0005-0000-0000-0000431F0000}"/>
    <cellStyle name="20% - Accent5 4 2 2 2 4 7 2" xfId="21110" xr:uid="{00000000-0005-0000-0000-0000441F0000}"/>
    <cellStyle name="20% - Accent5 4 2 2 2 4 8" xfId="21111" xr:uid="{00000000-0005-0000-0000-0000451F0000}"/>
    <cellStyle name="20% - Accent5 4 2 2 2 4 9" xfId="21112" xr:uid="{00000000-0005-0000-0000-0000461F0000}"/>
    <cellStyle name="20% - Accent5 4 2 2 2 5" xfId="21113" xr:uid="{00000000-0005-0000-0000-0000471F0000}"/>
    <cellStyle name="20% - Accent5 4 2 2 2 5 2" xfId="21114" xr:uid="{00000000-0005-0000-0000-0000481F0000}"/>
    <cellStyle name="20% - Accent5 4 2 2 2 5 2 2" xfId="21115" xr:uid="{00000000-0005-0000-0000-0000491F0000}"/>
    <cellStyle name="20% - Accent5 4 2 2 2 5 2 3" xfId="21116" xr:uid="{00000000-0005-0000-0000-00004A1F0000}"/>
    <cellStyle name="20% - Accent5 4 2 2 2 5 3" xfId="21117" xr:uid="{00000000-0005-0000-0000-00004B1F0000}"/>
    <cellStyle name="20% - Accent5 4 2 2 2 5 3 2" xfId="21118" xr:uid="{00000000-0005-0000-0000-00004C1F0000}"/>
    <cellStyle name="20% - Accent5 4 2 2 2 5 3 3" xfId="21119" xr:uid="{00000000-0005-0000-0000-00004D1F0000}"/>
    <cellStyle name="20% - Accent5 4 2 2 2 5 4" xfId="21120" xr:uid="{00000000-0005-0000-0000-00004E1F0000}"/>
    <cellStyle name="20% - Accent5 4 2 2 2 5 4 2" xfId="21121" xr:uid="{00000000-0005-0000-0000-00004F1F0000}"/>
    <cellStyle name="20% - Accent5 4 2 2 2 5 5" xfId="21122" xr:uid="{00000000-0005-0000-0000-0000501F0000}"/>
    <cellStyle name="20% - Accent5 4 2 2 2 5 6" xfId="21123" xr:uid="{00000000-0005-0000-0000-0000511F0000}"/>
    <cellStyle name="20% - Accent5 4 2 2 2 6" xfId="21124" xr:uid="{00000000-0005-0000-0000-0000521F0000}"/>
    <cellStyle name="20% - Accent5 4 2 2 2 6 2" xfId="21125" xr:uid="{00000000-0005-0000-0000-0000531F0000}"/>
    <cellStyle name="20% - Accent5 4 2 2 2 6 2 2" xfId="21126" xr:uid="{00000000-0005-0000-0000-0000541F0000}"/>
    <cellStyle name="20% - Accent5 4 2 2 2 6 2 3" xfId="21127" xr:uid="{00000000-0005-0000-0000-0000551F0000}"/>
    <cellStyle name="20% - Accent5 4 2 2 2 6 3" xfId="21128" xr:uid="{00000000-0005-0000-0000-0000561F0000}"/>
    <cellStyle name="20% - Accent5 4 2 2 2 6 3 2" xfId="21129" xr:uid="{00000000-0005-0000-0000-0000571F0000}"/>
    <cellStyle name="20% - Accent5 4 2 2 2 6 3 3" xfId="21130" xr:uid="{00000000-0005-0000-0000-0000581F0000}"/>
    <cellStyle name="20% - Accent5 4 2 2 2 6 4" xfId="21131" xr:uid="{00000000-0005-0000-0000-0000591F0000}"/>
    <cellStyle name="20% - Accent5 4 2 2 2 6 4 2" xfId="21132" xr:uid="{00000000-0005-0000-0000-00005A1F0000}"/>
    <cellStyle name="20% - Accent5 4 2 2 2 6 5" xfId="21133" xr:uid="{00000000-0005-0000-0000-00005B1F0000}"/>
    <cellStyle name="20% - Accent5 4 2 2 2 6 6" xfId="21134" xr:uid="{00000000-0005-0000-0000-00005C1F0000}"/>
    <cellStyle name="20% - Accent5 4 2 2 2 7" xfId="21135" xr:uid="{00000000-0005-0000-0000-00005D1F0000}"/>
    <cellStyle name="20% - Accent5 4 2 2 2 7 2" xfId="21136" xr:uid="{00000000-0005-0000-0000-00005E1F0000}"/>
    <cellStyle name="20% - Accent5 4 2 2 2 7 2 2" xfId="21137" xr:uid="{00000000-0005-0000-0000-00005F1F0000}"/>
    <cellStyle name="20% - Accent5 4 2 2 2 7 2 3" xfId="21138" xr:uid="{00000000-0005-0000-0000-0000601F0000}"/>
    <cellStyle name="20% - Accent5 4 2 2 2 7 3" xfId="21139" xr:uid="{00000000-0005-0000-0000-0000611F0000}"/>
    <cellStyle name="20% - Accent5 4 2 2 2 7 3 2" xfId="21140" xr:uid="{00000000-0005-0000-0000-0000621F0000}"/>
    <cellStyle name="20% - Accent5 4 2 2 2 7 4" xfId="21141" xr:uid="{00000000-0005-0000-0000-0000631F0000}"/>
    <cellStyle name="20% - Accent5 4 2 2 2 7 5" xfId="21142" xr:uid="{00000000-0005-0000-0000-0000641F0000}"/>
    <cellStyle name="20% - Accent5 4 2 2 2 8" xfId="21143" xr:uid="{00000000-0005-0000-0000-0000651F0000}"/>
    <cellStyle name="20% - Accent5 4 2 2 2 8 2" xfId="21144" xr:uid="{00000000-0005-0000-0000-0000661F0000}"/>
    <cellStyle name="20% - Accent5 4 2 2 2 8 3" xfId="21145" xr:uid="{00000000-0005-0000-0000-0000671F0000}"/>
    <cellStyle name="20% - Accent5 4 2 2 2 9" xfId="21146" xr:uid="{00000000-0005-0000-0000-0000681F0000}"/>
    <cellStyle name="20% - Accent5 4 2 2 2 9 2" xfId="21147" xr:uid="{00000000-0005-0000-0000-0000691F0000}"/>
    <cellStyle name="20% - Accent5 4 2 2 2 9 3" xfId="21148" xr:uid="{00000000-0005-0000-0000-00006A1F0000}"/>
    <cellStyle name="20% - Accent5 4 2 2 3" xfId="1141" xr:uid="{00000000-0005-0000-0000-00006B1F0000}"/>
    <cellStyle name="20% - Accent5 4 2 2 3 10" xfId="21149" xr:uid="{00000000-0005-0000-0000-00006C1F0000}"/>
    <cellStyle name="20% - Accent5 4 2 2 3 2" xfId="1142" xr:uid="{00000000-0005-0000-0000-00006D1F0000}"/>
    <cellStyle name="20% - Accent5 4 2 2 3 2 2" xfId="21150" xr:uid="{00000000-0005-0000-0000-00006E1F0000}"/>
    <cellStyle name="20% - Accent5 4 2 2 3 2 2 2" xfId="21151" xr:uid="{00000000-0005-0000-0000-00006F1F0000}"/>
    <cellStyle name="20% - Accent5 4 2 2 3 2 2 2 2" xfId="21152" xr:uid="{00000000-0005-0000-0000-0000701F0000}"/>
    <cellStyle name="20% - Accent5 4 2 2 3 2 2 2 3" xfId="21153" xr:uid="{00000000-0005-0000-0000-0000711F0000}"/>
    <cellStyle name="20% - Accent5 4 2 2 3 2 2 3" xfId="21154" xr:uid="{00000000-0005-0000-0000-0000721F0000}"/>
    <cellStyle name="20% - Accent5 4 2 2 3 2 2 3 2" xfId="21155" xr:uid="{00000000-0005-0000-0000-0000731F0000}"/>
    <cellStyle name="20% - Accent5 4 2 2 3 2 2 3 3" xfId="21156" xr:uid="{00000000-0005-0000-0000-0000741F0000}"/>
    <cellStyle name="20% - Accent5 4 2 2 3 2 2 4" xfId="21157" xr:uid="{00000000-0005-0000-0000-0000751F0000}"/>
    <cellStyle name="20% - Accent5 4 2 2 3 2 2 4 2" xfId="21158" xr:uid="{00000000-0005-0000-0000-0000761F0000}"/>
    <cellStyle name="20% - Accent5 4 2 2 3 2 2 5" xfId="21159" xr:uid="{00000000-0005-0000-0000-0000771F0000}"/>
    <cellStyle name="20% - Accent5 4 2 2 3 2 2 6" xfId="21160" xr:uid="{00000000-0005-0000-0000-0000781F0000}"/>
    <cellStyle name="20% - Accent5 4 2 2 3 2 3" xfId="21161" xr:uid="{00000000-0005-0000-0000-0000791F0000}"/>
    <cellStyle name="20% - Accent5 4 2 2 3 2 3 2" xfId="21162" xr:uid="{00000000-0005-0000-0000-00007A1F0000}"/>
    <cellStyle name="20% - Accent5 4 2 2 3 2 3 2 2" xfId="21163" xr:uid="{00000000-0005-0000-0000-00007B1F0000}"/>
    <cellStyle name="20% - Accent5 4 2 2 3 2 3 2 3" xfId="21164" xr:uid="{00000000-0005-0000-0000-00007C1F0000}"/>
    <cellStyle name="20% - Accent5 4 2 2 3 2 3 3" xfId="21165" xr:uid="{00000000-0005-0000-0000-00007D1F0000}"/>
    <cellStyle name="20% - Accent5 4 2 2 3 2 3 3 2" xfId="21166" xr:uid="{00000000-0005-0000-0000-00007E1F0000}"/>
    <cellStyle name="20% - Accent5 4 2 2 3 2 3 3 3" xfId="21167" xr:uid="{00000000-0005-0000-0000-00007F1F0000}"/>
    <cellStyle name="20% - Accent5 4 2 2 3 2 3 4" xfId="21168" xr:uid="{00000000-0005-0000-0000-0000801F0000}"/>
    <cellStyle name="20% - Accent5 4 2 2 3 2 3 4 2" xfId="21169" xr:uid="{00000000-0005-0000-0000-0000811F0000}"/>
    <cellStyle name="20% - Accent5 4 2 2 3 2 3 5" xfId="21170" xr:uid="{00000000-0005-0000-0000-0000821F0000}"/>
    <cellStyle name="20% - Accent5 4 2 2 3 2 3 6" xfId="21171" xr:uid="{00000000-0005-0000-0000-0000831F0000}"/>
    <cellStyle name="20% - Accent5 4 2 2 3 2 4" xfId="21172" xr:uid="{00000000-0005-0000-0000-0000841F0000}"/>
    <cellStyle name="20% - Accent5 4 2 2 3 2 4 2" xfId="21173" xr:uid="{00000000-0005-0000-0000-0000851F0000}"/>
    <cellStyle name="20% - Accent5 4 2 2 3 2 4 2 2" xfId="21174" xr:uid="{00000000-0005-0000-0000-0000861F0000}"/>
    <cellStyle name="20% - Accent5 4 2 2 3 2 4 2 3" xfId="21175" xr:uid="{00000000-0005-0000-0000-0000871F0000}"/>
    <cellStyle name="20% - Accent5 4 2 2 3 2 4 3" xfId="21176" xr:uid="{00000000-0005-0000-0000-0000881F0000}"/>
    <cellStyle name="20% - Accent5 4 2 2 3 2 4 3 2" xfId="21177" xr:uid="{00000000-0005-0000-0000-0000891F0000}"/>
    <cellStyle name="20% - Accent5 4 2 2 3 2 4 4" xfId="21178" xr:uid="{00000000-0005-0000-0000-00008A1F0000}"/>
    <cellStyle name="20% - Accent5 4 2 2 3 2 4 5" xfId="21179" xr:uid="{00000000-0005-0000-0000-00008B1F0000}"/>
    <cellStyle name="20% - Accent5 4 2 2 3 2 5" xfId="21180" xr:uid="{00000000-0005-0000-0000-00008C1F0000}"/>
    <cellStyle name="20% - Accent5 4 2 2 3 2 5 2" xfId="21181" xr:uid="{00000000-0005-0000-0000-00008D1F0000}"/>
    <cellStyle name="20% - Accent5 4 2 2 3 2 5 3" xfId="21182" xr:uid="{00000000-0005-0000-0000-00008E1F0000}"/>
    <cellStyle name="20% - Accent5 4 2 2 3 2 6" xfId="21183" xr:uid="{00000000-0005-0000-0000-00008F1F0000}"/>
    <cellStyle name="20% - Accent5 4 2 2 3 2 6 2" xfId="21184" xr:uid="{00000000-0005-0000-0000-0000901F0000}"/>
    <cellStyle name="20% - Accent5 4 2 2 3 2 6 3" xfId="21185" xr:uid="{00000000-0005-0000-0000-0000911F0000}"/>
    <cellStyle name="20% - Accent5 4 2 2 3 2 7" xfId="21186" xr:uid="{00000000-0005-0000-0000-0000921F0000}"/>
    <cellStyle name="20% - Accent5 4 2 2 3 2 7 2" xfId="21187" xr:uid="{00000000-0005-0000-0000-0000931F0000}"/>
    <cellStyle name="20% - Accent5 4 2 2 3 2 8" xfId="21188" xr:uid="{00000000-0005-0000-0000-0000941F0000}"/>
    <cellStyle name="20% - Accent5 4 2 2 3 2 9" xfId="21189" xr:uid="{00000000-0005-0000-0000-0000951F0000}"/>
    <cellStyle name="20% - Accent5 4 2 2 3 3" xfId="21190" xr:uid="{00000000-0005-0000-0000-0000961F0000}"/>
    <cellStyle name="20% - Accent5 4 2 2 3 3 2" xfId="21191" xr:uid="{00000000-0005-0000-0000-0000971F0000}"/>
    <cellStyle name="20% - Accent5 4 2 2 3 3 2 2" xfId="21192" xr:uid="{00000000-0005-0000-0000-0000981F0000}"/>
    <cellStyle name="20% - Accent5 4 2 2 3 3 2 3" xfId="21193" xr:uid="{00000000-0005-0000-0000-0000991F0000}"/>
    <cellStyle name="20% - Accent5 4 2 2 3 3 3" xfId="21194" xr:uid="{00000000-0005-0000-0000-00009A1F0000}"/>
    <cellStyle name="20% - Accent5 4 2 2 3 3 3 2" xfId="21195" xr:uid="{00000000-0005-0000-0000-00009B1F0000}"/>
    <cellStyle name="20% - Accent5 4 2 2 3 3 3 3" xfId="21196" xr:uid="{00000000-0005-0000-0000-00009C1F0000}"/>
    <cellStyle name="20% - Accent5 4 2 2 3 3 4" xfId="21197" xr:uid="{00000000-0005-0000-0000-00009D1F0000}"/>
    <cellStyle name="20% - Accent5 4 2 2 3 3 4 2" xfId="21198" xr:uid="{00000000-0005-0000-0000-00009E1F0000}"/>
    <cellStyle name="20% - Accent5 4 2 2 3 3 5" xfId="21199" xr:uid="{00000000-0005-0000-0000-00009F1F0000}"/>
    <cellStyle name="20% - Accent5 4 2 2 3 3 6" xfId="21200" xr:uid="{00000000-0005-0000-0000-0000A01F0000}"/>
    <cellStyle name="20% - Accent5 4 2 2 3 4" xfId="21201" xr:uid="{00000000-0005-0000-0000-0000A11F0000}"/>
    <cellStyle name="20% - Accent5 4 2 2 3 4 2" xfId="21202" xr:uid="{00000000-0005-0000-0000-0000A21F0000}"/>
    <cellStyle name="20% - Accent5 4 2 2 3 4 2 2" xfId="21203" xr:uid="{00000000-0005-0000-0000-0000A31F0000}"/>
    <cellStyle name="20% - Accent5 4 2 2 3 4 2 3" xfId="21204" xr:uid="{00000000-0005-0000-0000-0000A41F0000}"/>
    <cellStyle name="20% - Accent5 4 2 2 3 4 3" xfId="21205" xr:uid="{00000000-0005-0000-0000-0000A51F0000}"/>
    <cellStyle name="20% - Accent5 4 2 2 3 4 3 2" xfId="21206" xr:uid="{00000000-0005-0000-0000-0000A61F0000}"/>
    <cellStyle name="20% - Accent5 4 2 2 3 4 3 3" xfId="21207" xr:uid="{00000000-0005-0000-0000-0000A71F0000}"/>
    <cellStyle name="20% - Accent5 4 2 2 3 4 4" xfId="21208" xr:uid="{00000000-0005-0000-0000-0000A81F0000}"/>
    <cellStyle name="20% - Accent5 4 2 2 3 4 4 2" xfId="21209" xr:uid="{00000000-0005-0000-0000-0000A91F0000}"/>
    <cellStyle name="20% - Accent5 4 2 2 3 4 5" xfId="21210" xr:uid="{00000000-0005-0000-0000-0000AA1F0000}"/>
    <cellStyle name="20% - Accent5 4 2 2 3 4 6" xfId="21211" xr:uid="{00000000-0005-0000-0000-0000AB1F0000}"/>
    <cellStyle name="20% - Accent5 4 2 2 3 5" xfId="21212" xr:uid="{00000000-0005-0000-0000-0000AC1F0000}"/>
    <cellStyle name="20% - Accent5 4 2 2 3 5 2" xfId="21213" xr:uid="{00000000-0005-0000-0000-0000AD1F0000}"/>
    <cellStyle name="20% - Accent5 4 2 2 3 5 2 2" xfId="21214" xr:uid="{00000000-0005-0000-0000-0000AE1F0000}"/>
    <cellStyle name="20% - Accent5 4 2 2 3 5 2 3" xfId="21215" xr:uid="{00000000-0005-0000-0000-0000AF1F0000}"/>
    <cellStyle name="20% - Accent5 4 2 2 3 5 3" xfId="21216" xr:uid="{00000000-0005-0000-0000-0000B01F0000}"/>
    <cellStyle name="20% - Accent5 4 2 2 3 5 3 2" xfId="21217" xr:uid="{00000000-0005-0000-0000-0000B11F0000}"/>
    <cellStyle name="20% - Accent5 4 2 2 3 5 4" xfId="21218" xr:uid="{00000000-0005-0000-0000-0000B21F0000}"/>
    <cellStyle name="20% - Accent5 4 2 2 3 5 5" xfId="21219" xr:uid="{00000000-0005-0000-0000-0000B31F0000}"/>
    <cellStyle name="20% - Accent5 4 2 2 3 6" xfId="21220" xr:uid="{00000000-0005-0000-0000-0000B41F0000}"/>
    <cellStyle name="20% - Accent5 4 2 2 3 6 2" xfId="21221" xr:uid="{00000000-0005-0000-0000-0000B51F0000}"/>
    <cellStyle name="20% - Accent5 4 2 2 3 6 3" xfId="21222" xr:uid="{00000000-0005-0000-0000-0000B61F0000}"/>
    <cellStyle name="20% - Accent5 4 2 2 3 7" xfId="21223" xr:uid="{00000000-0005-0000-0000-0000B71F0000}"/>
    <cellStyle name="20% - Accent5 4 2 2 3 7 2" xfId="21224" xr:uid="{00000000-0005-0000-0000-0000B81F0000}"/>
    <cellStyle name="20% - Accent5 4 2 2 3 7 3" xfId="21225" xr:uid="{00000000-0005-0000-0000-0000B91F0000}"/>
    <cellStyle name="20% - Accent5 4 2 2 3 8" xfId="21226" xr:uid="{00000000-0005-0000-0000-0000BA1F0000}"/>
    <cellStyle name="20% - Accent5 4 2 2 3 8 2" xfId="21227" xr:uid="{00000000-0005-0000-0000-0000BB1F0000}"/>
    <cellStyle name="20% - Accent5 4 2 2 3 9" xfId="21228" xr:uid="{00000000-0005-0000-0000-0000BC1F0000}"/>
    <cellStyle name="20% - Accent5 4 2 2 4" xfId="1143" xr:uid="{00000000-0005-0000-0000-0000BD1F0000}"/>
    <cellStyle name="20% - Accent5 4 2 2 4 2" xfId="21229" xr:uid="{00000000-0005-0000-0000-0000BE1F0000}"/>
    <cellStyle name="20% - Accent5 4 2 2 4 2 2" xfId="21230" xr:uid="{00000000-0005-0000-0000-0000BF1F0000}"/>
    <cellStyle name="20% - Accent5 4 2 2 4 2 2 2" xfId="21231" xr:uid="{00000000-0005-0000-0000-0000C01F0000}"/>
    <cellStyle name="20% - Accent5 4 2 2 4 2 2 3" xfId="21232" xr:uid="{00000000-0005-0000-0000-0000C11F0000}"/>
    <cellStyle name="20% - Accent5 4 2 2 4 2 3" xfId="21233" xr:uid="{00000000-0005-0000-0000-0000C21F0000}"/>
    <cellStyle name="20% - Accent5 4 2 2 4 2 3 2" xfId="21234" xr:uid="{00000000-0005-0000-0000-0000C31F0000}"/>
    <cellStyle name="20% - Accent5 4 2 2 4 2 3 3" xfId="21235" xr:uid="{00000000-0005-0000-0000-0000C41F0000}"/>
    <cellStyle name="20% - Accent5 4 2 2 4 2 4" xfId="21236" xr:uid="{00000000-0005-0000-0000-0000C51F0000}"/>
    <cellStyle name="20% - Accent5 4 2 2 4 2 4 2" xfId="21237" xr:uid="{00000000-0005-0000-0000-0000C61F0000}"/>
    <cellStyle name="20% - Accent5 4 2 2 4 2 5" xfId="21238" xr:uid="{00000000-0005-0000-0000-0000C71F0000}"/>
    <cellStyle name="20% - Accent5 4 2 2 4 2 6" xfId="21239" xr:uid="{00000000-0005-0000-0000-0000C81F0000}"/>
    <cellStyle name="20% - Accent5 4 2 2 4 3" xfId="21240" xr:uid="{00000000-0005-0000-0000-0000C91F0000}"/>
    <cellStyle name="20% - Accent5 4 2 2 4 3 2" xfId="21241" xr:uid="{00000000-0005-0000-0000-0000CA1F0000}"/>
    <cellStyle name="20% - Accent5 4 2 2 4 3 2 2" xfId="21242" xr:uid="{00000000-0005-0000-0000-0000CB1F0000}"/>
    <cellStyle name="20% - Accent5 4 2 2 4 3 2 3" xfId="21243" xr:uid="{00000000-0005-0000-0000-0000CC1F0000}"/>
    <cellStyle name="20% - Accent5 4 2 2 4 3 3" xfId="21244" xr:uid="{00000000-0005-0000-0000-0000CD1F0000}"/>
    <cellStyle name="20% - Accent5 4 2 2 4 3 3 2" xfId="21245" xr:uid="{00000000-0005-0000-0000-0000CE1F0000}"/>
    <cellStyle name="20% - Accent5 4 2 2 4 3 3 3" xfId="21246" xr:uid="{00000000-0005-0000-0000-0000CF1F0000}"/>
    <cellStyle name="20% - Accent5 4 2 2 4 3 4" xfId="21247" xr:uid="{00000000-0005-0000-0000-0000D01F0000}"/>
    <cellStyle name="20% - Accent5 4 2 2 4 3 4 2" xfId="21248" xr:uid="{00000000-0005-0000-0000-0000D11F0000}"/>
    <cellStyle name="20% - Accent5 4 2 2 4 3 5" xfId="21249" xr:uid="{00000000-0005-0000-0000-0000D21F0000}"/>
    <cellStyle name="20% - Accent5 4 2 2 4 3 6" xfId="21250" xr:uid="{00000000-0005-0000-0000-0000D31F0000}"/>
    <cellStyle name="20% - Accent5 4 2 2 4 4" xfId="21251" xr:uid="{00000000-0005-0000-0000-0000D41F0000}"/>
    <cellStyle name="20% - Accent5 4 2 2 4 4 2" xfId="21252" xr:uid="{00000000-0005-0000-0000-0000D51F0000}"/>
    <cellStyle name="20% - Accent5 4 2 2 4 4 2 2" xfId="21253" xr:uid="{00000000-0005-0000-0000-0000D61F0000}"/>
    <cellStyle name="20% - Accent5 4 2 2 4 4 2 3" xfId="21254" xr:uid="{00000000-0005-0000-0000-0000D71F0000}"/>
    <cellStyle name="20% - Accent5 4 2 2 4 4 3" xfId="21255" xr:uid="{00000000-0005-0000-0000-0000D81F0000}"/>
    <cellStyle name="20% - Accent5 4 2 2 4 4 3 2" xfId="21256" xr:uid="{00000000-0005-0000-0000-0000D91F0000}"/>
    <cellStyle name="20% - Accent5 4 2 2 4 4 4" xfId="21257" xr:uid="{00000000-0005-0000-0000-0000DA1F0000}"/>
    <cellStyle name="20% - Accent5 4 2 2 4 4 5" xfId="21258" xr:uid="{00000000-0005-0000-0000-0000DB1F0000}"/>
    <cellStyle name="20% - Accent5 4 2 2 4 5" xfId="21259" xr:uid="{00000000-0005-0000-0000-0000DC1F0000}"/>
    <cellStyle name="20% - Accent5 4 2 2 4 5 2" xfId="21260" xr:uid="{00000000-0005-0000-0000-0000DD1F0000}"/>
    <cellStyle name="20% - Accent5 4 2 2 4 5 3" xfId="21261" xr:uid="{00000000-0005-0000-0000-0000DE1F0000}"/>
    <cellStyle name="20% - Accent5 4 2 2 4 6" xfId="21262" xr:uid="{00000000-0005-0000-0000-0000DF1F0000}"/>
    <cellStyle name="20% - Accent5 4 2 2 4 6 2" xfId="21263" xr:uid="{00000000-0005-0000-0000-0000E01F0000}"/>
    <cellStyle name="20% - Accent5 4 2 2 4 6 3" xfId="21264" xr:uid="{00000000-0005-0000-0000-0000E11F0000}"/>
    <cellStyle name="20% - Accent5 4 2 2 4 7" xfId="21265" xr:uid="{00000000-0005-0000-0000-0000E21F0000}"/>
    <cellStyle name="20% - Accent5 4 2 2 4 7 2" xfId="21266" xr:uid="{00000000-0005-0000-0000-0000E31F0000}"/>
    <cellStyle name="20% - Accent5 4 2 2 4 8" xfId="21267" xr:uid="{00000000-0005-0000-0000-0000E41F0000}"/>
    <cellStyle name="20% - Accent5 4 2 2 4 9" xfId="21268" xr:uid="{00000000-0005-0000-0000-0000E51F0000}"/>
    <cellStyle name="20% - Accent5 4 2 2 5" xfId="21269" xr:uid="{00000000-0005-0000-0000-0000E61F0000}"/>
    <cellStyle name="20% - Accent5 4 2 2 5 2" xfId="21270" xr:uid="{00000000-0005-0000-0000-0000E71F0000}"/>
    <cellStyle name="20% - Accent5 4 2 2 5 2 2" xfId="21271" xr:uid="{00000000-0005-0000-0000-0000E81F0000}"/>
    <cellStyle name="20% - Accent5 4 2 2 5 2 2 2" xfId="21272" xr:uid="{00000000-0005-0000-0000-0000E91F0000}"/>
    <cellStyle name="20% - Accent5 4 2 2 5 2 2 3" xfId="21273" xr:uid="{00000000-0005-0000-0000-0000EA1F0000}"/>
    <cellStyle name="20% - Accent5 4 2 2 5 2 3" xfId="21274" xr:uid="{00000000-0005-0000-0000-0000EB1F0000}"/>
    <cellStyle name="20% - Accent5 4 2 2 5 2 3 2" xfId="21275" xr:uid="{00000000-0005-0000-0000-0000EC1F0000}"/>
    <cellStyle name="20% - Accent5 4 2 2 5 2 3 3" xfId="21276" xr:uid="{00000000-0005-0000-0000-0000ED1F0000}"/>
    <cellStyle name="20% - Accent5 4 2 2 5 2 4" xfId="21277" xr:uid="{00000000-0005-0000-0000-0000EE1F0000}"/>
    <cellStyle name="20% - Accent5 4 2 2 5 2 4 2" xfId="21278" xr:uid="{00000000-0005-0000-0000-0000EF1F0000}"/>
    <cellStyle name="20% - Accent5 4 2 2 5 2 5" xfId="21279" xr:uid="{00000000-0005-0000-0000-0000F01F0000}"/>
    <cellStyle name="20% - Accent5 4 2 2 5 2 6" xfId="21280" xr:uid="{00000000-0005-0000-0000-0000F11F0000}"/>
    <cellStyle name="20% - Accent5 4 2 2 5 3" xfId="21281" xr:uid="{00000000-0005-0000-0000-0000F21F0000}"/>
    <cellStyle name="20% - Accent5 4 2 2 5 3 2" xfId="21282" xr:uid="{00000000-0005-0000-0000-0000F31F0000}"/>
    <cellStyle name="20% - Accent5 4 2 2 5 3 2 2" xfId="21283" xr:uid="{00000000-0005-0000-0000-0000F41F0000}"/>
    <cellStyle name="20% - Accent5 4 2 2 5 3 2 3" xfId="21284" xr:uid="{00000000-0005-0000-0000-0000F51F0000}"/>
    <cellStyle name="20% - Accent5 4 2 2 5 3 3" xfId="21285" xr:uid="{00000000-0005-0000-0000-0000F61F0000}"/>
    <cellStyle name="20% - Accent5 4 2 2 5 3 3 2" xfId="21286" xr:uid="{00000000-0005-0000-0000-0000F71F0000}"/>
    <cellStyle name="20% - Accent5 4 2 2 5 3 3 3" xfId="21287" xr:uid="{00000000-0005-0000-0000-0000F81F0000}"/>
    <cellStyle name="20% - Accent5 4 2 2 5 3 4" xfId="21288" xr:uid="{00000000-0005-0000-0000-0000F91F0000}"/>
    <cellStyle name="20% - Accent5 4 2 2 5 3 4 2" xfId="21289" xr:uid="{00000000-0005-0000-0000-0000FA1F0000}"/>
    <cellStyle name="20% - Accent5 4 2 2 5 3 5" xfId="21290" xr:uid="{00000000-0005-0000-0000-0000FB1F0000}"/>
    <cellStyle name="20% - Accent5 4 2 2 5 3 6" xfId="21291" xr:uid="{00000000-0005-0000-0000-0000FC1F0000}"/>
    <cellStyle name="20% - Accent5 4 2 2 5 4" xfId="21292" xr:uid="{00000000-0005-0000-0000-0000FD1F0000}"/>
    <cellStyle name="20% - Accent5 4 2 2 5 4 2" xfId="21293" xr:uid="{00000000-0005-0000-0000-0000FE1F0000}"/>
    <cellStyle name="20% - Accent5 4 2 2 5 4 2 2" xfId="21294" xr:uid="{00000000-0005-0000-0000-0000FF1F0000}"/>
    <cellStyle name="20% - Accent5 4 2 2 5 4 2 3" xfId="21295" xr:uid="{00000000-0005-0000-0000-000000200000}"/>
    <cellStyle name="20% - Accent5 4 2 2 5 4 3" xfId="21296" xr:uid="{00000000-0005-0000-0000-000001200000}"/>
    <cellStyle name="20% - Accent5 4 2 2 5 4 3 2" xfId="21297" xr:uid="{00000000-0005-0000-0000-000002200000}"/>
    <cellStyle name="20% - Accent5 4 2 2 5 4 4" xfId="21298" xr:uid="{00000000-0005-0000-0000-000003200000}"/>
    <cellStyle name="20% - Accent5 4 2 2 5 4 5" xfId="21299" xr:uid="{00000000-0005-0000-0000-000004200000}"/>
    <cellStyle name="20% - Accent5 4 2 2 5 5" xfId="21300" xr:uid="{00000000-0005-0000-0000-000005200000}"/>
    <cellStyle name="20% - Accent5 4 2 2 5 5 2" xfId="21301" xr:uid="{00000000-0005-0000-0000-000006200000}"/>
    <cellStyle name="20% - Accent5 4 2 2 5 5 3" xfId="21302" xr:uid="{00000000-0005-0000-0000-000007200000}"/>
    <cellStyle name="20% - Accent5 4 2 2 5 6" xfId="21303" xr:uid="{00000000-0005-0000-0000-000008200000}"/>
    <cellStyle name="20% - Accent5 4 2 2 5 6 2" xfId="21304" xr:uid="{00000000-0005-0000-0000-000009200000}"/>
    <cellStyle name="20% - Accent5 4 2 2 5 6 3" xfId="21305" xr:uid="{00000000-0005-0000-0000-00000A200000}"/>
    <cellStyle name="20% - Accent5 4 2 2 5 7" xfId="21306" xr:uid="{00000000-0005-0000-0000-00000B200000}"/>
    <cellStyle name="20% - Accent5 4 2 2 5 7 2" xfId="21307" xr:uid="{00000000-0005-0000-0000-00000C200000}"/>
    <cellStyle name="20% - Accent5 4 2 2 5 8" xfId="21308" xr:uid="{00000000-0005-0000-0000-00000D200000}"/>
    <cellStyle name="20% - Accent5 4 2 2 5 9" xfId="21309" xr:uid="{00000000-0005-0000-0000-00000E200000}"/>
    <cellStyle name="20% - Accent5 4 2 2 6" xfId="21310" xr:uid="{00000000-0005-0000-0000-00000F200000}"/>
    <cellStyle name="20% - Accent5 4 2 2 6 2" xfId="21311" xr:uid="{00000000-0005-0000-0000-000010200000}"/>
    <cellStyle name="20% - Accent5 4 2 2 6 2 2" xfId="21312" xr:uid="{00000000-0005-0000-0000-000011200000}"/>
    <cellStyle name="20% - Accent5 4 2 2 6 2 3" xfId="21313" xr:uid="{00000000-0005-0000-0000-000012200000}"/>
    <cellStyle name="20% - Accent5 4 2 2 6 3" xfId="21314" xr:uid="{00000000-0005-0000-0000-000013200000}"/>
    <cellStyle name="20% - Accent5 4 2 2 6 3 2" xfId="21315" xr:uid="{00000000-0005-0000-0000-000014200000}"/>
    <cellStyle name="20% - Accent5 4 2 2 6 3 3" xfId="21316" xr:uid="{00000000-0005-0000-0000-000015200000}"/>
    <cellStyle name="20% - Accent5 4 2 2 6 4" xfId="21317" xr:uid="{00000000-0005-0000-0000-000016200000}"/>
    <cellStyle name="20% - Accent5 4 2 2 6 4 2" xfId="21318" xr:uid="{00000000-0005-0000-0000-000017200000}"/>
    <cellStyle name="20% - Accent5 4 2 2 6 5" xfId="21319" xr:uid="{00000000-0005-0000-0000-000018200000}"/>
    <cellStyle name="20% - Accent5 4 2 2 6 6" xfId="21320" xr:uid="{00000000-0005-0000-0000-000019200000}"/>
    <cellStyle name="20% - Accent5 4 2 2 7" xfId="21321" xr:uid="{00000000-0005-0000-0000-00001A200000}"/>
    <cellStyle name="20% - Accent5 4 2 2 7 2" xfId="21322" xr:uid="{00000000-0005-0000-0000-00001B200000}"/>
    <cellStyle name="20% - Accent5 4 2 2 7 2 2" xfId="21323" xr:uid="{00000000-0005-0000-0000-00001C200000}"/>
    <cellStyle name="20% - Accent5 4 2 2 7 2 3" xfId="21324" xr:uid="{00000000-0005-0000-0000-00001D200000}"/>
    <cellStyle name="20% - Accent5 4 2 2 7 3" xfId="21325" xr:uid="{00000000-0005-0000-0000-00001E200000}"/>
    <cellStyle name="20% - Accent5 4 2 2 7 3 2" xfId="21326" xr:uid="{00000000-0005-0000-0000-00001F200000}"/>
    <cellStyle name="20% - Accent5 4 2 2 7 3 3" xfId="21327" xr:uid="{00000000-0005-0000-0000-000020200000}"/>
    <cellStyle name="20% - Accent5 4 2 2 7 4" xfId="21328" xr:uid="{00000000-0005-0000-0000-000021200000}"/>
    <cellStyle name="20% - Accent5 4 2 2 7 4 2" xfId="21329" xr:uid="{00000000-0005-0000-0000-000022200000}"/>
    <cellStyle name="20% - Accent5 4 2 2 7 5" xfId="21330" xr:uid="{00000000-0005-0000-0000-000023200000}"/>
    <cellStyle name="20% - Accent5 4 2 2 7 6" xfId="21331" xr:uid="{00000000-0005-0000-0000-000024200000}"/>
    <cellStyle name="20% - Accent5 4 2 2 8" xfId="21332" xr:uid="{00000000-0005-0000-0000-000025200000}"/>
    <cellStyle name="20% - Accent5 4 2 2 8 2" xfId="21333" xr:uid="{00000000-0005-0000-0000-000026200000}"/>
    <cellStyle name="20% - Accent5 4 2 2 8 2 2" xfId="21334" xr:uid="{00000000-0005-0000-0000-000027200000}"/>
    <cellStyle name="20% - Accent5 4 2 2 8 2 3" xfId="21335" xr:uid="{00000000-0005-0000-0000-000028200000}"/>
    <cellStyle name="20% - Accent5 4 2 2 8 3" xfId="21336" xr:uid="{00000000-0005-0000-0000-000029200000}"/>
    <cellStyle name="20% - Accent5 4 2 2 8 3 2" xfId="21337" xr:uid="{00000000-0005-0000-0000-00002A200000}"/>
    <cellStyle name="20% - Accent5 4 2 2 8 4" xfId="21338" xr:uid="{00000000-0005-0000-0000-00002B200000}"/>
    <cellStyle name="20% - Accent5 4 2 2 8 5" xfId="21339" xr:uid="{00000000-0005-0000-0000-00002C200000}"/>
    <cellStyle name="20% - Accent5 4 2 2 9" xfId="21340" xr:uid="{00000000-0005-0000-0000-00002D200000}"/>
    <cellStyle name="20% - Accent5 4 2 2 9 2" xfId="21341" xr:uid="{00000000-0005-0000-0000-00002E200000}"/>
    <cellStyle name="20% - Accent5 4 2 2 9 3" xfId="21342" xr:uid="{00000000-0005-0000-0000-00002F200000}"/>
    <cellStyle name="20% - Accent5 4 2 3" xfId="1144" xr:uid="{00000000-0005-0000-0000-000030200000}"/>
    <cellStyle name="20% - Accent5 4 2 3 10" xfId="21343" xr:uid="{00000000-0005-0000-0000-000031200000}"/>
    <cellStyle name="20% - Accent5 4 2 3 10 2" xfId="21344" xr:uid="{00000000-0005-0000-0000-000032200000}"/>
    <cellStyle name="20% - Accent5 4 2 3 11" xfId="21345" xr:uid="{00000000-0005-0000-0000-000033200000}"/>
    <cellStyle name="20% - Accent5 4 2 3 12" xfId="21346" xr:uid="{00000000-0005-0000-0000-000034200000}"/>
    <cellStyle name="20% - Accent5 4 2 3 2" xfId="1145" xr:uid="{00000000-0005-0000-0000-000035200000}"/>
    <cellStyle name="20% - Accent5 4 2 3 2 10" xfId="21347" xr:uid="{00000000-0005-0000-0000-000036200000}"/>
    <cellStyle name="20% - Accent5 4 2 3 2 2" xfId="1146" xr:uid="{00000000-0005-0000-0000-000037200000}"/>
    <cellStyle name="20% - Accent5 4 2 3 2 2 2" xfId="21348" xr:uid="{00000000-0005-0000-0000-000038200000}"/>
    <cellStyle name="20% - Accent5 4 2 3 2 2 2 2" xfId="21349" xr:uid="{00000000-0005-0000-0000-000039200000}"/>
    <cellStyle name="20% - Accent5 4 2 3 2 2 2 2 2" xfId="21350" xr:uid="{00000000-0005-0000-0000-00003A200000}"/>
    <cellStyle name="20% - Accent5 4 2 3 2 2 2 2 3" xfId="21351" xr:uid="{00000000-0005-0000-0000-00003B200000}"/>
    <cellStyle name="20% - Accent5 4 2 3 2 2 2 3" xfId="21352" xr:uid="{00000000-0005-0000-0000-00003C200000}"/>
    <cellStyle name="20% - Accent5 4 2 3 2 2 2 3 2" xfId="21353" xr:uid="{00000000-0005-0000-0000-00003D200000}"/>
    <cellStyle name="20% - Accent5 4 2 3 2 2 2 3 3" xfId="21354" xr:uid="{00000000-0005-0000-0000-00003E200000}"/>
    <cellStyle name="20% - Accent5 4 2 3 2 2 2 4" xfId="21355" xr:uid="{00000000-0005-0000-0000-00003F200000}"/>
    <cellStyle name="20% - Accent5 4 2 3 2 2 2 4 2" xfId="21356" xr:uid="{00000000-0005-0000-0000-000040200000}"/>
    <cellStyle name="20% - Accent5 4 2 3 2 2 2 5" xfId="21357" xr:uid="{00000000-0005-0000-0000-000041200000}"/>
    <cellStyle name="20% - Accent5 4 2 3 2 2 2 6" xfId="21358" xr:uid="{00000000-0005-0000-0000-000042200000}"/>
    <cellStyle name="20% - Accent5 4 2 3 2 2 3" xfId="21359" xr:uid="{00000000-0005-0000-0000-000043200000}"/>
    <cellStyle name="20% - Accent5 4 2 3 2 2 3 2" xfId="21360" xr:uid="{00000000-0005-0000-0000-000044200000}"/>
    <cellStyle name="20% - Accent5 4 2 3 2 2 3 2 2" xfId="21361" xr:uid="{00000000-0005-0000-0000-000045200000}"/>
    <cellStyle name="20% - Accent5 4 2 3 2 2 3 2 3" xfId="21362" xr:uid="{00000000-0005-0000-0000-000046200000}"/>
    <cellStyle name="20% - Accent5 4 2 3 2 2 3 3" xfId="21363" xr:uid="{00000000-0005-0000-0000-000047200000}"/>
    <cellStyle name="20% - Accent5 4 2 3 2 2 3 3 2" xfId="21364" xr:uid="{00000000-0005-0000-0000-000048200000}"/>
    <cellStyle name="20% - Accent5 4 2 3 2 2 3 3 3" xfId="21365" xr:uid="{00000000-0005-0000-0000-000049200000}"/>
    <cellStyle name="20% - Accent5 4 2 3 2 2 3 4" xfId="21366" xr:uid="{00000000-0005-0000-0000-00004A200000}"/>
    <cellStyle name="20% - Accent5 4 2 3 2 2 3 4 2" xfId="21367" xr:uid="{00000000-0005-0000-0000-00004B200000}"/>
    <cellStyle name="20% - Accent5 4 2 3 2 2 3 5" xfId="21368" xr:uid="{00000000-0005-0000-0000-00004C200000}"/>
    <cellStyle name="20% - Accent5 4 2 3 2 2 3 6" xfId="21369" xr:uid="{00000000-0005-0000-0000-00004D200000}"/>
    <cellStyle name="20% - Accent5 4 2 3 2 2 4" xfId="21370" xr:uid="{00000000-0005-0000-0000-00004E200000}"/>
    <cellStyle name="20% - Accent5 4 2 3 2 2 4 2" xfId="21371" xr:uid="{00000000-0005-0000-0000-00004F200000}"/>
    <cellStyle name="20% - Accent5 4 2 3 2 2 4 2 2" xfId="21372" xr:uid="{00000000-0005-0000-0000-000050200000}"/>
    <cellStyle name="20% - Accent5 4 2 3 2 2 4 2 3" xfId="21373" xr:uid="{00000000-0005-0000-0000-000051200000}"/>
    <cellStyle name="20% - Accent5 4 2 3 2 2 4 3" xfId="21374" xr:uid="{00000000-0005-0000-0000-000052200000}"/>
    <cellStyle name="20% - Accent5 4 2 3 2 2 4 3 2" xfId="21375" xr:uid="{00000000-0005-0000-0000-000053200000}"/>
    <cellStyle name="20% - Accent5 4 2 3 2 2 4 4" xfId="21376" xr:uid="{00000000-0005-0000-0000-000054200000}"/>
    <cellStyle name="20% - Accent5 4 2 3 2 2 4 5" xfId="21377" xr:uid="{00000000-0005-0000-0000-000055200000}"/>
    <cellStyle name="20% - Accent5 4 2 3 2 2 5" xfId="21378" xr:uid="{00000000-0005-0000-0000-000056200000}"/>
    <cellStyle name="20% - Accent5 4 2 3 2 2 5 2" xfId="21379" xr:uid="{00000000-0005-0000-0000-000057200000}"/>
    <cellStyle name="20% - Accent5 4 2 3 2 2 5 3" xfId="21380" xr:uid="{00000000-0005-0000-0000-000058200000}"/>
    <cellStyle name="20% - Accent5 4 2 3 2 2 6" xfId="21381" xr:uid="{00000000-0005-0000-0000-000059200000}"/>
    <cellStyle name="20% - Accent5 4 2 3 2 2 6 2" xfId="21382" xr:uid="{00000000-0005-0000-0000-00005A200000}"/>
    <cellStyle name="20% - Accent5 4 2 3 2 2 6 3" xfId="21383" xr:uid="{00000000-0005-0000-0000-00005B200000}"/>
    <cellStyle name="20% - Accent5 4 2 3 2 2 7" xfId="21384" xr:uid="{00000000-0005-0000-0000-00005C200000}"/>
    <cellStyle name="20% - Accent5 4 2 3 2 2 7 2" xfId="21385" xr:uid="{00000000-0005-0000-0000-00005D200000}"/>
    <cellStyle name="20% - Accent5 4 2 3 2 2 8" xfId="21386" xr:uid="{00000000-0005-0000-0000-00005E200000}"/>
    <cellStyle name="20% - Accent5 4 2 3 2 2 9" xfId="21387" xr:uid="{00000000-0005-0000-0000-00005F200000}"/>
    <cellStyle name="20% - Accent5 4 2 3 2 3" xfId="21388" xr:uid="{00000000-0005-0000-0000-000060200000}"/>
    <cellStyle name="20% - Accent5 4 2 3 2 3 2" xfId="21389" xr:uid="{00000000-0005-0000-0000-000061200000}"/>
    <cellStyle name="20% - Accent5 4 2 3 2 3 2 2" xfId="21390" xr:uid="{00000000-0005-0000-0000-000062200000}"/>
    <cellStyle name="20% - Accent5 4 2 3 2 3 2 3" xfId="21391" xr:uid="{00000000-0005-0000-0000-000063200000}"/>
    <cellStyle name="20% - Accent5 4 2 3 2 3 3" xfId="21392" xr:uid="{00000000-0005-0000-0000-000064200000}"/>
    <cellStyle name="20% - Accent5 4 2 3 2 3 3 2" xfId="21393" xr:uid="{00000000-0005-0000-0000-000065200000}"/>
    <cellStyle name="20% - Accent5 4 2 3 2 3 3 3" xfId="21394" xr:uid="{00000000-0005-0000-0000-000066200000}"/>
    <cellStyle name="20% - Accent5 4 2 3 2 3 4" xfId="21395" xr:uid="{00000000-0005-0000-0000-000067200000}"/>
    <cellStyle name="20% - Accent5 4 2 3 2 3 4 2" xfId="21396" xr:uid="{00000000-0005-0000-0000-000068200000}"/>
    <cellStyle name="20% - Accent5 4 2 3 2 3 5" xfId="21397" xr:uid="{00000000-0005-0000-0000-000069200000}"/>
    <cellStyle name="20% - Accent5 4 2 3 2 3 6" xfId="21398" xr:uid="{00000000-0005-0000-0000-00006A200000}"/>
    <cellStyle name="20% - Accent5 4 2 3 2 4" xfId="21399" xr:uid="{00000000-0005-0000-0000-00006B200000}"/>
    <cellStyle name="20% - Accent5 4 2 3 2 4 2" xfId="21400" xr:uid="{00000000-0005-0000-0000-00006C200000}"/>
    <cellStyle name="20% - Accent5 4 2 3 2 4 2 2" xfId="21401" xr:uid="{00000000-0005-0000-0000-00006D200000}"/>
    <cellStyle name="20% - Accent5 4 2 3 2 4 2 3" xfId="21402" xr:uid="{00000000-0005-0000-0000-00006E200000}"/>
    <cellStyle name="20% - Accent5 4 2 3 2 4 3" xfId="21403" xr:uid="{00000000-0005-0000-0000-00006F200000}"/>
    <cellStyle name="20% - Accent5 4 2 3 2 4 3 2" xfId="21404" xr:uid="{00000000-0005-0000-0000-000070200000}"/>
    <cellStyle name="20% - Accent5 4 2 3 2 4 3 3" xfId="21405" xr:uid="{00000000-0005-0000-0000-000071200000}"/>
    <cellStyle name="20% - Accent5 4 2 3 2 4 4" xfId="21406" xr:uid="{00000000-0005-0000-0000-000072200000}"/>
    <cellStyle name="20% - Accent5 4 2 3 2 4 4 2" xfId="21407" xr:uid="{00000000-0005-0000-0000-000073200000}"/>
    <cellStyle name="20% - Accent5 4 2 3 2 4 5" xfId="21408" xr:uid="{00000000-0005-0000-0000-000074200000}"/>
    <cellStyle name="20% - Accent5 4 2 3 2 4 6" xfId="21409" xr:uid="{00000000-0005-0000-0000-000075200000}"/>
    <cellStyle name="20% - Accent5 4 2 3 2 5" xfId="21410" xr:uid="{00000000-0005-0000-0000-000076200000}"/>
    <cellStyle name="20% - Accent5 4 2 3 2 5 2" xfId="21411" xr:uid="{00000000-0005-0000-0000-000077200000}"/>
    <cellStyle name="20% - Accent5 4 2 3 2 5 2 2" xfId="21412" xr:uid="{00000000-0005-0000-0000-000078200000}"/>
    <cellStyle name="20% - Accent5 4 2 3 2 5 2 3" xfId="21413" xr:uid="{00000000-0005-0000-0000-000079200000}"/>
    <cellStyle name="20% - Accent5 4 2 3 2 5 3" xfId="21414" xr:uid="{00000000-0005-0000-0000-00007A200000}"/>
    <cellStyle name="20% - Accent5 4 2 3 2 5 3 2" xfId="21415" xr:uid="{00000000-0005-0000-0000-00007B200000}"/>
    <cellStyle name="20% - Accent5 4 2 3 2 5 4" xfId="21416" xr:uid="{00000000-0005-0000-0000-00007C200000}"/>
    <cellStyle name="20% - Accent5 4 2 3 2 5 5" xfId="21417" xr:uid="{00000000-0005-0000-0000-00007D200000}"/>
    <cellStyle name="20% - Accent5 4 2 3 2 6" xfId="21418" xr:uid="{00000000-0005-0000-0000-00007E200000}"/>
    <cellStyle name="20% - Accent5 4 2 3 2 6 2" xfId="21419" xr:uid="{00000000-0005-0000-0000-00007F200000}"/>
    <cellStyle name="20% - Accent5 4 2 3 2 6 3" xfId="21420" xr:uid="{00000000-0005-0000-0000-000080200000}"/>
    <cellStyle name="20% - Accent5 4 2 3 2 7" xfId="21421" xr:uid="{00000000-0005-0000-0000-000081200000}"/>
    <cellStyle name="20% - Accent5 4 2 3 2 7 2" xfId="21422" xr:uid="{00000000-0005-0000-0000-000082200000}"/>
    <cellStyle name="20% - Accent5 4 2 3 2 7 3" xfId="21423" xr:uid="{00000000-0005-0000-0000-000083200000}"/>
    <cellStyle name="20% - Accent5 4 2 3 2 8" xfId="21424" xr:uid="{00000000-0005-0000-0000-000084200000}"/>
    <cellStyle name="20% - Accent5 4 2 3 2 8 2" xfId="21425" xr:uid="{00000000-0005-0000-0000-000085200000}"/>
    <cellStyle name="20% - Accent5 4 2 3 2 9" xfId="21426" xr:uid="{00000000-0005-0000-0000-000086200000}"/>
    <cellStyle name="20% - Accent5 4 2 3 3" xfId="1147" xr:uid="{00000000-0005-0000-0000-000087200000}"/>
    <cellStyle name="20% - Accent5 4 2 3 3 2" xfId="21427" xr:uid="{00000000-0005-0000-0000-000088200000}"/>
    <cellStyle name="20% - Accent5 4 2 3 3 2 2" xfId="21428" xr:uid="{00000000-0005-0000-0000-000089200000}"/>
    <cellStyle name="20% - Accent5 4 2 3 3 2 2 2" xfId="21429" xr:uid="{00000000-0005-0000-0000-00008A200000}"/>
    <cellStyle name="20% - Accent5 4 2 3 3 2 2 3" xfId="21430" xr:uid="{00000000-0005-0000-0000-00008B200000}"/>
    <cellStyle name="20% - Accent5 4 2 3 3 2 3" xfId="21431" xr:uid="{00000000-0005-0000-0000-00008C200000}"/>
    <cellStyle name="20% - Accent5 4 2 3 3 2 3 2" xfId="21432" xr:uid="{00000000-0005-0000-0000-00008D200000}"/>
    <cellStyle name="20% - Accent5 4 2 3 3 2 3 3" xfId="21433" xr:uid="{00000000-0005-0000-0000-00008E200000}"/>
    <cellStyle name="20% - Accent5 4 2 3 3 2 4" xfId="21434" xr:uid="{00000000-0005-0000-0000-00008F200000}"/>
    <cellStyle name="20% - Accent5 4 2 3 3 2 4 2" xfId="21435" xr:uid="{00000000-0005-0000-0000-000090200000}"/>
    <cellStyle name="20% - Accent5 4 2 3 3 2 5" xfId="21436" xr:uid="{00000000-0005-0000-0000-000091200000}"/>
    <cellStyle name="20% - Accent5 4 2 3 3 2 6" xfId="21437" xr:uid="{00000000-0005-0000-0000-000092200000}"/>
    <cellStyle name="20% - Accent5 4 2 3 3 3" xfId="21438" xr:uid="{00000000-0005-0000-0000-000093200000}"/>
    <cellStyle name="20% - Accent5 4 2 3 3 3 2" xfId="21439" xr:uid="{00000000-0005-0000-0000-000094200000}"/>
    <cellStyle name="20% - Accent5 4 2 3 3 3 2 2" xfId="21440" xr:uid="{00000000-0005-0000-0000-000095200000}"/>
    <cellStyle name="20% - Accent5 4 2 3 3 3 2 3" xfId="21441" xr:uid="{00000000-0005-0000-0000-000096200000}"/>
    <cellStyle name="20% - Accent5 4 2 3 3 3 3" xfId="21442" xr:uid="{00000000-0005-0000-0000-000097200000}"/>
    <cellStyle name="20% - Accent5 4 2 3 3 3 3 2" xfId="21443" xr:uid="{00000000-0005-0000-0000-000098200000}"/>
    <cellStyle name="20% - Accent5 4 2 3 3 3 3 3" xfId="21444" xr:uid="{00000000-0005-0000-0000-000099200000}"/>
    <cellStyle name="20% - Accent5 4 2 3 3 3 4" xfId="21445" xr:uid="{00000000-0005-0000-0000-00009A200000}"/>
    <cellStyle name="20% - Accent5 4 2 3 3 3 4 2" xfId="21446" xr:uid="{00000000-0005-0000-0000-00009B200000}"/>
    <cellStyle name="20% - Accent5 4 2 3 3 3 5" xfId="21447" xr:uid="{00000000-0005-0000-0000-00009C200000}"/>
    <cellStyle name="20% - Accent5 4 2 3 3 3 6" xfId="21448" xr:uid="{00000000-0005-0000-0000-00009D200000}"/>
    <cellStyle name="20% - Accent5 4 2 3 3 4" xfId="21449" xr:uid="{00000000-0005-0000-0000-00009E200000}"/>
    <cellStyle name="20% - Accent5 4 2 3 3 4 2" xfId="21450" xr:uid="{00000000-0005-0000-0000-00009F200000}"/>
    <cellStyle name="20% - Accent5 4 2 3 3 4 2 2" xfId="21451" xr:uid="{00000000-0005-0000-0000-0000A0200000}"/>
    <cellStyle name="20% - Accent5 4 2 3 3 4 2 3" xfId="21452" xr:uid="{00000000-0005-0000-0000-0000A1200000}"/>
    <cellStyle name="20% - Accent5 4 2 3 3 4 3" xfId="21453" xr:uid="{00000000-0005-0000-0000-0000A2200000}"/>
    <cellStyle name="20% - Accent5 4 2 3 3 4 3 2" xfId="21454" xr:uid="{00000000-0005-0000-0000-0000A3200000}"/>
    <cellStyle name="20% - Accent5 4 2 3 3 4 4" xfId="21455" xr:uid="{00000000-0005-0000-0000-0000A4200000}"/>
    <cellStyle name="20% - Accent5 4 2 3 3 4 5" xfId="21456" xr:uid="{00000000-0005-0000-0000-0000A5200000}"/>
    <cellStyle name="20% - Accent5 4 2 3 3 5" xfId="21457" xr:uid="{00000000-0005-0000-0000-0000A6200000}"/>
    <cellStyle name="20% - Accent5 4 2 3 3 5 2" xfId="21458" xr:uid="{00000000-0005-0000-0000-0000A7200000}"/>
    <cellStyle name="20% - Accent5 4 2 3 3 5 3" xfId="21459" xr:uid="{00000000-0005-0000-0000-0000A8200000}"/>
    <cellStyle name="20% - Accent5 4 2 3 3 6" xfId="21460" xr:uid="{00000000-0005-0000-0000-0000A9200000}"/>
    <cellStyle name="20% - Accent5 4 2 3 3 6 2" xfId="21461" xr:uid="{00000000-0005-0000-0000-0000AA200000}"/>
    <cellStyle name="20% - Accent5 4 2 3 3 6 3" xfId="21462" xr:uid="{00000000-0005-0000-0000-0000AB200000}"/>
    <cellStyle name="20% - Accent5 4 2 3 3 7" xfId="21463" xr:uid="{00000000-0005-0000-0000-0000AC200000}"/>
    <cellStyle name="20% - Accent5 4 2 3 3 7 2" xfId="21464" xr:uid="{00000000-0005-0000-0000-0000AD200000}"/>
    <cellStyle name="20% - Accent5 4 2 3 3 8" xfId="21465" xr:uid="{00000000-0005-0000-0000-0000AE200000}"/>
    <cellStyle name="20% - Accent5 4 2 3 3 9" xfId="21466" xr:uid="{00000000-0005-0000-0000-0000AF200000}"/>
    <cellStyle name="20% - Accent5 4 2 3 4" xfId="21467" xr:uid="{00000000-0005-0000-0000-0000B0200000}"/>
    <cellStyle name="20% - Accent5 4 2 3 4 2" xfId="21468" xr:uid="{00000000-0005-0000-0000-0000B1200000}"/>
    <cellStyle name="20% - Accent5 4 2 3 4 2 2" xfId="21469" xr:uid="{00000000-0005-0000-0000-0000B2200000}"/>
    <cellStyle name="20% - Accent5 4 2 3 4 2 2 2" xfId="21470" xr:uid="{00000000-0005-0000-0000-0000B3200000}"/>
    <cellStyle name="20% - Accent5 4 2 3 4 2 2 3" xfId="21471" xr:uid="{00000000-0005-0000-0000-0000B4200000}"/>
    <cellStyle name="20% - Accent5 4 2 3 4 2 3" xfId="21472" xr:uid="{00000000-0005-0000-0000-0000B5200000}"/>
    <cellStyle name="20% - Accent5 4 2 3 4 2 3 2" xfId="21473" xr:uid="{00000000-0005-0000-0000-0000B6200000}"/>
    <cellStyle name="20% - Accent5 4 2 3 4 2 3 3" xfId="21474" xr:uid="{00000000-0005-0000-0000-0000B7200000}"/>
    <cellStyle name="20% - Accent5 4 2 3 4 2 4" xfId="21475" xr:uid="{00000000-0005-0000-0000-0000B8200000}"/>
    <cellStyle name="20% - Accent5 4 2 3 4 2 4 2" xfId="21476" xr:uid="{00000000-0005-0000-0000-0000B9200000}"/>
    <cellStyle name="20% - Accent5 4 2 3 4 2 5" xfId="21477" xr:uid="{00000000-0005-0000-0000-0000BA200000}"/>
    <cellStyle name="20% - Accent5 4 2 3 4 2 6" xfId="21478" xr:uid="{00000000-0005-0000-0000-0000BB200000}"/>
    <cellStyle name="20% - Accent5 4 2 3 4 3" xfId="21479" xr:uid="{00000000-0005-0000-0000-0000BC200000}"/>
    <cellStyle name="20% - Accent5 4 2 3 4 3 2" xfId="21480" xr:uid="{00000000-0005-0000-0000-0000BD200000}"/>
    <cellStyle name="20% - Accent5 4 2 3 4 3 2 2" xfId="21481" xr:uid="{00000000-0005-0000-0000-0000BE200000}"/>
    <cellStyle name="20% - Accent5 4 2 3 4 3 2 3" xfId="21482" xr:uid="{00000000-0005-0000-0000-0000BF200000}"/>
    <cellStyle name="20% - Accent5 4 2 3 4 3 3" xfId="21483" xr:uid="{00000000-0005-0000-0000-0000C0200000}"/>
    <cellStyle name="20% - Accent5 4 2 3 4 3 3 2" xfId="21484" xr:uid="{00000000-0005-0000-0000-0000C1200000}"/>
    <cellStyle name="20% - Accent5 4 2 3 4 3 3 3" xfId="21485" xr:uid="{00000000-0005-0000-0000-0000C2200000}"/>
    <cellStyle name="20% - Accent5 4 2 3 4 3 4" xfId="21486" xr:uid="{00000000-0005-0000-0000-0000C3200000}"/>
    <cellStyle name="20% - Accent5 4 2 3 4 3 4 2" xfId="21487" xr:uid="{00000000-0005-0000-0000-0000C4200000}"/>
    <cellStyle name="20% - Accent5 4 2 3 4 3 5" xfId="21488" xr:uid="{00000000-0005-0000-0000-0000C5200000}"/>
    <cellStyle name="20% - Accent5 4 2 3 4 3 6" xfId="21489" xr:uid="{00000000-0005-0000-0000-0000C6200000}"/>
    <cellStyle name="20% - Accent5 4 2 3 4 4" xfId="21490" xr:uid="{00000000-0005-0000-0000-0000C7200000}"/>
    <cellStyle name="20% - Accent5 4 2 3 4 4 2" xfId="21491" xr:uid="{00000000-0005-0000-0000-0000C8200000}"/>
    <cellStyle name="20% - Accent5 4 2 3 4 4 2 2" xfId="21492" xr:uid="{00000000-0005-0000-0000-0000C9200000}"/>
    <cellStyle name="20% - Accent5 4 2 3 4 4 2 3" xfId="21493" xr:uid="{00000000-0005-0000-0000-0000CA200000}"/>
    <cellStyle name="20% - Accent5 4 2 3 4 4 3" xfId="21494" xr:uid="{00000000-0005-0000-0000-0000CB200000}"/>
    <cellStyle name="20% - Accent5 4 2 3 4 4 3 2" xfId="21495" xr:uid="{00000000-0005-0000-0000-0000CC200000}"/>
    <cellStyle name="20% - Accent5 4 2 3 4 4 4" xfId="21496" xr:uid="{00000000-0005-0000-0000-0000CD200000}"/>
    <cellStyle name="20% - Accent5 4 2 3 4 4 5" xfId="21497" xr:uid="{00000000-0005-0000-0000-0000CE200000}"/>
    <cellStyle name="20% - Accent5 4 2 3 4 5" xfId="21498" xr:uid="{00000000-0005-0000-0000-0000CF200000}"/>
    <cellStyle name="20% - Accent5 4 2 3 4 5 2" xfId="21499" xr:uid="{00000000-0005-0000-0000-0000D0200000}"/>
    <cellStyle name="20% - Accent5 4 2 3 4 5 3" xfId="21500" xr:uid="{00000000-0005-0000-0000-0000D1200000}"/>
    <cellStyle name="20% - Accent5 4 2 3 4 6" xfId="21501" xr:uid="{00000000-0005-0000-0000-0000D2200000}"/>
    <cellStyle name="20% - Accent5 4 2 3 4 6 2" xfId="21502" xr:uid="{00000000-0005-0000-0000-0000D3200000}"/>
    <cellStyle name="20% - Accent5 4 2 3 4 6 3" xfId="21503" xr:uid="{00000000-0005-0000-0000-0000D4200000}"/>
    <cellStyle name="20% - Accent5 4 2 3 4 7" xfId="21504" xr:uid="{00000000-0005-0000-0000-0000D5200000}"/>
    <cellStyle name="20% - Accent5 4 2 3 4 7 2" xfId="21505" xr:uid="{00000000-0005-0000-0000-0000D6200000}"/>
    <cellStyle name="20% - Accent5 4 2 3 4 8" xfId="21506" xr:uid="{00000000-0005-0000-0000-0000D7200000}"/>
    <cellStyle name="20% - Accent5 4 2 3 4 9" xfId="21507" xr:uid="{00000000-0005-0000-0000-0000D8200000}"/>
    <cellStyle name="20% - Accent5 4 2 3 5" xfId="21508" xr:uid="{00000000-0005-0000-0000-0000D9200000}"/>
    <cellStyle name="20% - Accent5 4 2 3 5 2" xfId="21509" xr:uid="{00000000-0005-0000-0000-0000DA200000}"/>
    <cellStyle name="20% - Accent5 4 2 3 5 2 2" xfId="21510" xr:uid="{00000000-0005-0000-0000-0000DB200000}"/>
    <cellStyle name="20% - Accent5 4 2 3 5 2 3" xfId="21511" xr:uid="{00000000-0005-0000-0000-0000DC200000}"/>
    <cellStyle name="20% - Accent5 4 2 3 5 3" xfId="21512" xr:uid="{00000000-0005-0000-0000-0000DD200000}"/>
    <cellStyle name="20% - Accent5 4 2 3 5 3 2" xfId="21513" xr:uid="{00000000-0005-0000-0000-0000DE200000}"/>
    <cellStyle name="20% - Accent5 4 2 3 5 3 3" xfId="21514" xr:uid="{00000000-0005-0000-0000-0000DF200000}"/>
    <cellStyle name="20% - Accent5 4 2 3 5 4" xfId="21515" xr:uid="{00000000-0005-0000-0000-0000E0200000}"/>
    <cellStyle name="20% - Accent5 4 2 3 5 4 2" xfId="21516" xr:uid="{00000000-0005-0000-0000-0000E1200000}"/>
    <cellStyle name="20% - Accent5 4 2 3 5 5" xfId="21517" xr:uid="{00000000-0005-0000-0000-0000E2200000}"/>
    <cellStyle name="20% - Accent5 4 2 3 5 6" xfId="21518" xr:uid="{00000000-0005-0000-0000-0000E3200000}"/>
    <cellStyle name="20% - Accent5 4 2 3 6" xfId="21519" xr:uid="{00000000-0005-0000-0000-0000E4200000}"/>
    <cellStyle name="20% - Accent5 4 2 3 6 2" xfId="21520" xr:uid="{00000000-0005-0000-0000-0000E5200000}"/>
    <cellStyle name="20% - Accent5 4 2 3 6 2 2" xfId="21521" xr:uid="{00000000-0005-0000-0000-0000E6200000}"/>
    <cellStyle name="20% - Accent5 4 2 3 6 2 3" xfId="21522" xr:uid="{00000000-0005-0000-0000-0000E7200000}"/>
    <cellStyle name="20% - Accent5 4 2 3 6 3" xfId="21523" xr:uid="{00000000-0005-0000-0000-0000E8200000}"/>
    <cellStyle name="20% - Accent5 4 2 3 6 3 2" xfId="21524" xr:uid="{00000000-0005-0000-0000-0000E9200000}"/>
    <cellStyle name="20% - Accent5 4 2 3 6 3 3" xfId="21525" xr:uid="{00000000-0005-0000-0000-0000EA200000}"/>
    <cellStyle name="20% - Accent5 4 2 3 6 4" xfId="21526" xr:uid="{00000000-0005-0000-0000-0000EB200000}"/>
    <cellStyle name="20% - Accent5 4 2 3 6 4 2" xfId="21527" xr:uid="{00000000-0005-0000-0000-0000EC200000}"/>
    <cellStyle name="20% - Accent5 4 2 3 6 5" xfId="21528" xr:uid="{00000000-0005-0000-0000-0000ED200000}"/>
    <cellStyle name="20% - Accent5 4 2 3 6 6" xfId="21529" xr:uid="{00000000-0005-0000-0000-0000EE200000}"/>
    <cellStyle name="20% - Accent5 4 2 3 7" xfId="21530" xr:uid="{00000000-0005-0000-0000-0000EF200000}"/>
    <cellStyle name="20% - Accent5 4 2 3 7 2" xfId="21531" xr:uid="{00000000-0005-0000-0000-0000F0200000}"/>
    <cellStyle name="20% - Accent5 4 2 3 7 2 2" xfId="21532" xr:uid="{00000000-0005-0000-0000-0000F1200000}"/>
    <cellStyle name="20% - Accent5 4 2 3 7 2 3" xfId="21533" xr:uid="{00000000-0005-0000-0000-0000F2200000}"/>
    <cellStyle name="20% - Accent5 4 2 3 7 3" xfId="21534" xr:uid="{00000000-0005-0000-0000-0000F3200000}"/>
    <cellStyle name="20% - Accent5 4 2 3 7 3 2" xfId="21535" xr:uid="{00000000-0005-0000-0000-0000F4200000}"/>
    <cellStyle name="20% - Accent5 4 2 3 7 4" xfId="21536" xr:uid="{00000000-0005-0000-0000-0000F5200000}"/>
    <cellStyle name="20% - Accent5 4 2 3 7 5" xfId="21537" xr:uid="{00000000-0005-0000-0000-0000F6200000}"/>
    <cellStyle name="20% - Accent5 4 2 3 8" xfId="21538" xr:uid="{00000000-0005-0000-0000-0000F7200000}"/>
    <cellStyle name="20% - Accent5 4 2 3 8 2" xfId="21539" xr:uid="{00000000-0005-0000-0000-0000F8200000}"/>
    <cellStyle name="20% - Accent5 4 2 3 8 3" xfId="21540" xr:uid="{00000000-0005-0000-0000-0000F9200000}"/>
    <cellStyle name="20% - Accent5 4 2 3 9" xfId="21541" xr:uid="{00000000-0005-0000-0000-0000FA200000}"/>
    <cellStyle name="20% - Accent5 4 2 3 9 2" xfId="21542" xr:uid="{00000000-0005-0000-0000-0000FB200000}"/>
    <cellStyle name="20% - Accent5 4 2 3 9 3" xfId="21543" xr:uid="{00000000-0005-0000-0000-0000FC200000}"/>
    <cellStyle name="20% - Accent5 4 2 4" xfId="1148" xr:uid="{00000000-0005-0000-0000-0000FD200000}"/>
    <cellStyle name="20% - Accent5 4 2 4 10" xfId="21544" xr:uid="{00000000-0005-0000-0000-0000FE200000}"/>
    <cellStyle name="20% - Accent5 4 2 4 2" xfId="1149" xr:uid="{00000000-0005-0000-0000-0000FF200000}"/>
    <cellStyle name="20% - Accent5 4 2 4 2 2" xfId="21545" xr:uid="{00000000-0005-0000-0000-000000210000}"/>
    <cellStyle name="20% - Accent5 4 2 4 2 2 2" xfId="21546" xr:uid="{00000000-0005-0000-0000-000001210000}"/>
    <cellStyle name="20% - Accent5 4 2 4 2 2 2 2" xfId="21547" xr:uid="{00000000-0005-0000-0000-000002210000}"/>
    <cellStyle name="20% - Accent5 4 2 4 2 2 2 3" xfId="21548" xr:uid="{00000000-0005-0000-0000-000003210000}"/>
    <cellStyle name="20% - Accent5 4 2 4 2 2 3" xfId="21549" xr:uid="{00000000-0005-0000-0000-000004210000}"/>
    <cellStyle name="20% - Accent5 4 2 4 2 2 3 2" xfId="21550" xr:uid="{00000000-0005-0000-0000-000005210000}"/>
    <cellStyle name="20% - Accent5 4 2 4 2 2 3 3" xfId="21551" xr:uid="{00000000-0005-0000-0000-000006210000}"/>
    <cellStyle name="20% - Accent5 4 2 4 2 2 4" xfId="21552" xr:uid="{00000000-0005-0000-0000-000007210000}"/>
    <cellStyle name="20% - Accent5 4 2 4 2 2 4 2" xfId="21553" xr:uid="{00000000-0005-0000-0000-000008210000}"/>
    <cellStyle name="20% - Accent5 4 2 4 2 2 5" xfId="21554" xr:uid="{00000000-0005-0000-0000-000009210000}"/>
    <cellStyle name="20% - Accent5 4 2 4 2 2 6" xfId="21555" xr:uid="{00000000-0005-0000-0000-00000A210000}"/>
    <cellStyle name="20% - Accent5 4 2 4 2 3" xfId="21556" xr:uid="{00000000-0005-0000-0000-00000B210000}"/>
    <cellStyle name="20% - Accent5 4 2 4 2 3 2" xfId="21557" xr:uid="{00000000-0005-0000-0000-00000C210000}"/>
    <cellStyle name="20% - Accent5 4 2 4 2 3 2 2" xfId="21558" xr:uid="{00000000-0005-0000-0000-00000D210000}"/>
    <cellStyle name="20% - Accent5 4 2 4 2 3 2 3" xfId="21559" xr:uid="{00000000-0005-0000-0000-00000E210000}"/>
    <cellStyle name="20% - Accent5 4 2 4 2 3 3" xfId="21560" xr:uid="{00000000-0005-0000-0000-00000F210000}"/>
    <cellStyle name="20% - Accent5 4 2 4 2 3 3 2" xfId="21561" xr:uid="{00000000-0005-0000-0000-000010210000}"/>
    <cellStyle name="20% - Accent5 4 2 4 2 3 3 3" xfId="21562" xr:uid="{00000000-0005-0000-0000-000011210000}"/>
    <cellStyle name="20% - Accent5 4 2 4 2 3 4" xfId="21563" xr:uid="{00000000-0005-0000-0000-000012210000}"/>
    <cellStyle name="20% - Accent5 4 2 4 2 3 4 2" xfId="21564" xr:uid="{00000000-0005-0000-0000-000013210000}"/>
    <cellStyle name="20% - Accent5 4 2 4 2 3 5" xfId="21565" xr:uid="{00000000-0005-0000-0000-000014210000}"/>
    <cellStyle name="20% - Accent5 4 2 4 2 3 6" xfId="21566" xr:uid="{00000000-0005-0000-0000-000015210000}"/>
    <cellStyle name="20% - Accent5 4 2 4 2 4" xfId="21567" xr:uid="{00000000-0005-0000-0000-000016210000}"/>
    <cellStyle name="20% - Accent5 4 2 4 2 4 2" xfId="21568" xr:uid="{00000000-0005-0000-0000-000017210000}"/>
    <cellStyle name="20% - Accent5 4 2 4 2 4 2 2" xfId="21569" xr:uid="{00000000-0005-0000-0000-000018210000}"/>
    <cellStyle name="20% - Accent5 4 2 4 2 4 2 3" xfId="21570" xr:uid="{00000000-0005-0000-0000-000019210000}"/>
    <cellStyle name="20% - Accent5 4 2 4 2 4 3" xfId="21571" xr:uid="{00000000-0005-0000-0000-00001A210000}"/>
    <cellStyle name="20% - Accent5 4 2 4 2 4 3 2" xfId="21572" xr:uid="{00000000-0005-0000-0000-00001B210000}"/>
    <cellStyle name="20% - Accent5 4 2 4 2 4 4" xfId="21573" xr:uid="{00000000-0005-0000-0000-00001C210000}"/>
    <cellStyle name="20% - Accent5 4 2 4 2 4 5" xfId="21574" xr:uid="{00000000-0005-0000-0000-00001D210000}"/>
    <cellStyle name="20% - Accent5 4 2 4 2 5" xfId="21575" xr:uid="{00000000-0005-0000-0000-00001E210000}"/>
    <cellStyle name="20% - Accent5 4 2 4 2 5 2" xfId="21576" xr:uid="{00000000-0005-0000-0000-00001F210000}"/>
    <cellStyle name="20% - Accent5 4 2 4 2 5 3" xfId="21577" xr:uid="{00000000-0005-0000-0000-000020210000}"/>
    <cellStyle name="20% - Accent5 4 2 4 2 6" xfId="21578" xr:uid="{00000000-0005-0000-0000-000021210000}"/>
    <cellStyle name="20% - Accent5 4 2 4 2 6 2" xfId="21579" xr:uid="{00000000-0005-0000-0000-000022210000}"/>
    <cellStyle name="20% - Accent5 4 2 4 2 6 3" xfId="21580" xr:uid="{00000000-0005-0000-0000-000023210000}"/>
    <cellStyle name="20% - Accent5 4 2 4 2 7" xfId="21581" xr:uid="{00000000-0005-0000-0000-000024210000}"/>
    <cellStyle name="20% - Accent5 4 2 4 2 7 2" xfId="21582" xr:uid="{00000000-0005-0000-0000-000025210000}"/>
    <cellStyle name="20% - Accent5 4 2 4 2 8" xfId="21583" xr:uid="{00000000-0005-0000-0000-000026210000}"/>
    <cellStyle name="20% - Accent5 4 2 4 2 9" xfId="21584" xr:uid="{00000000-0005-0000-0000-000027210000}"/>
    <cellStyle name="20% - Accent5 4 2 4 3" xfId="21585" xr:uid="{00000000-0005-0000-0000-000028210000}"/>
    <cellStyle name="20% - Accent5 4 2 4 3 2" xfId="21586" xr:uid="{00000000-0005-0000-0000-000029210000}"/>
    <cellStyle name="20% - Accent5 4 2 4 3 2 2" xfId="21587" xr:uid="{00000000-0005-0000-0000-00002A210000}"/>
    <cellStyle name="20% - Accent5 4 2 4 3 2 3" xfId="21588" xr:uid="{00000000-0005-0000-0000-00002B210000}"/>
    <cellStyle name="20% - Accent5 4 2 4 3 3" xfId="21589" xr:uid="{00000000-0005-0000-0000-00002C210000}"/>
    <cellStyle name="20% - Accent5 4 2 4 3 3 2" xfId="21590" xr:uid="{00000000-0005-0000-0000-00002D210000}"/>
    <cellStyle name="20% - Accent5 4 2 4 3 3 3" xfId="21591" xr:uid="{00000000-0005-0000-0000-00002E210000}"/>
    <cellStyle name="20% - Accent5 4 2 4 3 4" xfId="21592" xr:uid="{00000000-0005-0000-0000-00002F210000}"/>
    <cellStyle name="20% - Accent5 4 2 4 3 4 2" xfId="21593" xr:uid="{00000000-0005-0000-0000-000030210000}"/>
    <cellStyle name="20% - Accent5 4 2 4 3 5" xfId="21594" xr:uid="{00000000-0005-0000-0000-000031210000}"/>
    <cellStyle name="20% - Accent5 4 2 4 3 6" xfId="21595" xr:uid="{00000000-0005-0000-0000-000032210000}"/>
    <cellStyle name="20% - Accent5 4 2 4 4" xfId="21596" xr:uid="{00000000-0005-0000-0000-000033210000}"/>
    <cellStyle name="20% - Accent5 4 2 4 4 2" xfId="21597" xr:uid="{00000000-0005-0000-0000-000034210000}"/>
    <cellStyle name="20% - Accent5 4 2 4 4 2 2" xfId="21598" xr:uid="{00000000-0005-0000-0000-000035210000}"/>
    <cellStyle name="20% - Accent5 4 2 4 4 2 3" xfId="21599" xr:uid="{00000000-0005-0000-0000-000036210000}"/>
    <cellStyle name="20% - Accent5 4 2 4 4 3" xfId="21600" xr:uid="{00000000-0005-0000-0000-000037210000}"/>
    <cellStyle name="20% - Accent5 4 2 4 4 3 2" xfId="21601" xr:uid="{00000000-0005-0000-0000-000038210000}"/>
    <cellStyle name="20% - Accent5 4 2 4 4 3 3" xfId="21602" xr:uid="{00000000-0005-0000-0000-000039210000}"/>
    <cellStyle name="20% - Accent5 4 2 4 4 4" xfId="21603" xr:uid="{00000000-0005-0000-0000-00003A210000}"/>
    <cellStyle name="20% - Accent5 4 2 4 4 4 2" xfId="21604" xr:uid="{00000000-0005-0000-0000-00003B210000}"/>
    <cellStyle name="20% - Accent5 4 2 4 4 5" xfId="21605" xr:uid="{00000000-0005-0000-0000-00003C210000}"/>
    <cellStyle name="20% - Accent5 4 2 4 4 6" xfId="21606" xr:uid="{00000000-0005-0000-0000-00003D210000}"/>
    <cellStyle name="20% - Accent5 4 2 4 5" xfId="21607" xr:uid="{00000000-0005-0000-0000-00003E210000}"/>
    <cellStyle name="20% - Accent5 4 2 4 5 2" xfId="21608" xr:uid="{00000000-0005-0000-0000-00003F210000}"/>
    <cellStyle name="20% - Accent5 4 2 4 5 2 2" xfId="21609" xr:uid="{00000000-0005-0000-0000-000040210000}"/>
    <cellStyle name="20% - Accent5 4 2 4 5 2 3" xfId="21610" xr:uid="{00000000-0005-0000-0000-000041210000}"/>
    <cellStyle name="20% - Accent5 4 2 4 5 3" xfId="21611" xr:uid="{00000000-0005-0000-0000-000042210000}"/>
    <cellStyle name="20% - Accent5 4 2 4 5 3 2" xfId="21612" xr:uid="{00000000-0005-0000-0000-000043210000}"/>
    <cellStyle name="20% - Accent5 4 2 4 5 4" xfId="21613" xr:uid="{00000000-0005-0000-0000-000044210000}"/>
    <cellStyle name="20% - Accent5 4 2 4 5 5" xfId="21614" xr:uid="{00000000-0005-0000-0000-000045210000}"/>
    <cellStyle name="20% - Accent5 4 2 4 6" xfId="21615" xr:uid="{00000000-0005-0000-0000-000046210000}"/>
    <cellStyle name="20% - Accent5 4 2 4 6 2" xfId="21616" xr:uid="{00000000-0005-0000-0000-000047210000}"/>
    <cellStyle name="20% - Accent5 4 2 4 6 3" xfId="21617" xr:uid="{00000000-0005-0000-0000-000048210000}"/>
    <cellStyle name="20% - Accent5 4 2 4 7" xfId="21618" xr:uid="{00000000-0005-0000-0000-000049210000}"/>
    <cellStyle name="20% - Accent5 4 2 4 7 2" xfId="21619" xr:uid="{00000000-0005-0000-0000-00004A210000}"/>
    <cellStyle name="20% - Accent5 4 2 4 7 3" xfId="21620" xr:uid="{00000000-0005-0000-0000-00004B210000}"/>
    <cellStyle name="20% - Accent5 4 2 4 8" xfId="21621" xr:uid="{00000000-0005-0000-0000-00004C210000}"/>
    <cellStyle name="20% - Accent5 4 2 4 8 2" xfId="21622" xr:uid="{00000000-0005-0000-0000-00004D210000}"/>
    <cellStyle name="20% - Accent5 4 2 4 9" xfId="21623" xr:uid="{00000000-0005-0000-0000-00004E210000}"/>
    <cellStyle name="20% - Accent5 4 2 5" xfId="1150" xr:uid="{00000000-0005-0000-0000-00004F210000}"/>
    <cellStyle name="20% - Accent5 4 2 5 2" xfId="21624" xr:uid="{00000000-0005-0000-0000-000050210000}"/>
    <cellStyle name="20% - Accent5 4 2 5 2 2" xfId="21625" xr:uid="{00000000-0005-0000-0000-000051210000}"/>
    <cellStyle name="20% - Accent5 4 2 5 2 2 2" xfId="21626" xr:uid="{00000000-0005-0000-0000-000052210000}"/>
    <cellStyle name="20% - Accent5 4 2 5 2 2 3" xfId="21627" xr:uid="{00000000-0005-0000-0000-000053210000}"/>
    <cellStyle name="20% - Accent5 4 2 5 2 3" xfId="21628" xr:uid="{00000000-0005-0000-0000-000054210000}"/>
    <cellStyle name="20% - Accent5 4 2 5 2 3 2" xfId="21629" xr:uid="{00000000-0005-0000-0000-000055210000}"/>
    <cellStyle name="20% - Accent5 4 2 5 2 3 3" xfId="21630" xr:uid="{00000000-0005-0000-0000-000056210000}"/>
    <cellStyle name="20% - Accent5 4 2 5 2 4" xfId="21631" xr:uid="{00000000-0005-0000-0000-000057210000}"/>
    <cellStyle name="20% - Accent5 4 2 5 2 4 2" xfId="21632" xr:uid="{00000000-0005-0000-0000-000058210000}"/>
    <cellStyle name="20% - Accent5 4 2 5 2 5" xfId="21633" xr:uid="{00000000-0005-0000-0000-000059210000}"/>
    <cellStyle name="20% - Accent5 4 2 5 2 6" xfId="21634" xr:uid="{00000000-0005-0000-0000-00005A210000}"/>
    <cellStyle name="20% - Accent5 4 2 5 3" xfId="21635" xr:uid="{00000000-0005-0000-0000-00005B210000}"/>
    <cellStyle name="20% - Accent5 4 2 5 3 2" xfId="21636" xr:uid="{00000000-0005-0000-0000-00005C210000}"/>
    <cellStyle name="20% - Accent5 4 2 5 3 2 2" xfId="21637" xr:uid="{00000000-0005-0000-0000-00005D210000}"/>
    <cellStyle name="20% - Accent5 4 2 5 3 2 3" xfId="21638" xr:uid="{00000000-0005-0000-0000-00005E210000}"/>
    <cellStyle name="20% - Accent5 4 2 5 3 3" xfId="21639" xr:uid="{00000000-0005-0000-0000-00005F210000}"/>
    <cellStyle name="20% - Accent5 4 2 5 3 3 2" xfId="21640" xr:uid="{00000000-0005-0000-0000-000060210000}"/>
    <cellStyle name="20% - Accent5 4 2 5 3 3 3" xfId="21641" xr:uid="{00000000-0005-0000-0000-000061210000}"/>
    <cellStyle name="20% - Accent5 4 2 5 3 4" xfId="21642" xr:uid="{00000000-0005-0000-0000-000062210000}"/>
    <cellStyle name="20% - Accent5 4 2 5 3 4 2" xfId="21643" xr:uid="{00000000-0005-0000-0000-000063210000}"/>
    <cellStyle name="20% - Accent5 4 2 5 3 5" xfId="21644" xr:uid="{00000000-0005-0000-0000-000064210000}"/>
    <cellStyle name="20% - Accent5 4 2 5 3 6" xfId="21645" xr:uid="{00000000-0005-0000-0000-000065210000}"/>
    <cellStyle name="20% - Accent5 4 2 5 4" xfId="21646" xr:uid="{00000000-0005-0000-0000-000066210000}"/>
    <cellStyle name="20% - Accent5 4 2 5 4 2" xfId="21647" xr:uid="{00000000-0005-0000-0000-000067210000}"/>
    <cellStyle name="20% - Accent5 4 2 5 4 2 2" xfId="21648" xr:uid="{00000000-0005-0000-0000-000068210000}"/>
    <cellStyle name="20% - Accent5 4 2 5 4 2 3" xfId="21649" xr:uid="{00000000-0005-0000-0000-000069210000}"/>
    <cellStyle name="20% - Accent5 4 2 5 4 3" xfId="21650" xr:uid="{00000000-0005-0000-0000-00006A210000}"/>
    <cellStyle name="20% - Accent5 4 2 5 4 3 2" xfId="21651" xr:uid="{00000000-0005-0000-0000-00006B210000}"/>
    <cellStyle name="20% - Accent5 4 2 5 4 4" xfId="21652" xr:uid="{00000000-0005-0000-0000-00006C210000}"/>
    <cellStyle name="20% - Accent5 4 2 5 4 5" xfId="21653" xr:uid="{00000000-0005-0000-0000-00006D210000}"/>
    <cellStyle name="20% - Accent5 4 2 5 5" xfId="21654" xr:uid="{00000000-0005-0000-0000-00006E210000}"/>
    <cellStyle name="20% - Accent5 4 2 5 5 2" xfId="21655" xr:uid="{00000000-0005-0000-0000-00006F210000}"/>
    <cellStyle name="20% - Accent5 4 2 5 5 3" xfId="21656" xr:uid="{00000000-0005-0000-0000-000070210000}"/>
    <cellStyle name="20% - Accent5 4 2 5 6" xfId="21657" xr:uid="{00000000-0005-0000-0000-000071210000}"/>
    <cellStyle name="20% - Accent5 4 2 5 6 2" xfId="21658" xr:uid="{00000000-0005-0000-0000-000072210000}"/>
    <cellStyle name="20% - Accent5 4 2 5 6 3" xfId="21659" xr:uid="{00000000-0005-0000-0000-000073210000}"/>
    <cellStyle name="20% - Accent5 4 2 5 7" xfId="21660" xr:uid="{00000000-0005-0000-0000-000074210000}"/>
    <cellStyle name="20% - Accent5 4 2 5 7 2" xfId="21661" xr:uid="{00000000-0005-0000-0000-000075210000}"/>
    <cellStyle name="20% - Accent5 4 2 5 8" xfId="21662" xr:uid="{00000000-0005-0000-0000-000076210000}"/>
    <cellStyle name="20% - Accent5 4 2 5 9" xfId="21663" xr:uid="{00000000-0005-0000-0000-000077210000}"/>
    <cellStyle name="20% - Accent5 4 2 6" xfId="13884" xr:uid="{00000000-0005-0000-0000-000078210000}"/>
    <cellStyle name="20% - Accent5 4 2 6 2" xfId="21664" xr:uid="{00000000-0005-0000-0000-000079210000}"/>
    <cellStyle name="20% - Accent5 4 2 6 2 2" xfId="21665" xr:uid="{00000000-0005-0000-0000-00007A210000}"/>
    <cellStyle name="20% - Accent5 4 2 6 2 2 2" xfId="21666" xr:uid="{00000000-0005-0000-0000-00007B210000}"/>
    <cellStyle name="20% - Accent5 4 2 6 2 2 3" xfId="21667" xr:uid="{00000000-0005-0000-0000-00007C210000}"/>
    <cellStyle name="20% - Accent5 4 2 6 2 3" xfId="21668" xr:uid="{00000000-0005-0000-0000-00007D210000}"/>
    <cellStyle name="20% - Accent5 4 2 6 2 3 2" xfId="21669" xr:uid="{00000000-0005-0000-0000-00007E210000}"/>
    <cellStyle name="20% - Accent5 4 2 6 2 3 3" xfId="21670" xr:uid="{00000000-0005-0000-0000-00007F210000}"/>
    <cellStyle name="20% - Accent5 4 2 6 2 4" xfId="21671" xr:uid="{00000000-0005-0000-0000-000080210000}"/>
    <cellStyle name="20% - Accent5 4 2 6 2 4 2" xfId="21672" xr:uid="{00000000-0005-0000-0000-000081210000}"/>
    <cellStyle name="20% - Accent5 4 2 6 2 5" xfId="21673" xr:uid="{00000000-0005-0000-0000-000082210000}"/>
    <cellStyle name="20% - Accent5 4 2 6 2 6" xfId="21674" xr:uid="{00000000-0005-0000-0000-000083210000}"/>
    <cellStyle name="20% - Accent5 4 2 6 3" xfId="21675" xr:uid="{00000000-0005-0000-0000-000084210000}"/>
    <cellStyle name="20% - Accent5 4 2 6 3 2" xfId="21676" xr:uid="{00000000-0005-0000-0000-000085210000}"/>
    <cellStyle name="20% - Accent5 4 2 6 3 2 2" xfId="21677" xr:uid="{00000000-0005-0000-0000-000086210000}"/>
    <cellStyle name="20% - Accent5 4 2 6 3 2 3" xfId="21678" xr:uid="{00000000-0005-0000-0000-000087210000}"/>
    <cellStyle name="20% - Accent5 4 2 6 3 3" xfId="21679" xr:uid="{00000000-0005-0000-0000-000088210000}"/>
    <cellStyle name="20% - Accent5 4 2 6 3 3 2" xfId="21680" xr:uid="{00000000-0005-0000-0000-000089210000}"/>
    <cellStyle name="20% - Accent5 4 2 6 3 3 3" xfId="21681" xr:uid="{00000000-0005-0000-0000-00008A210000}"/>
    <cellStyle name="20% - Accent5 4 2 6 3 4" xfId="21682" xr:uid="{00000000-0005-0000-0000-00008B210000}"/>
    <cellStyle name="20% - Accent5 4 2 6 3 4 2" xfId="21683" xr:uid="{00000000-0005-0000-0000-00008C210000}"/>
    <cellStyle name="20% - Accent5 4 2 6 3 5" xfId="21684" xr:uid="{00000000-0005-0000-0000-00008D210000}"/>
    <cellStyle name="20% - Accent5 4 2 6 3 6" xfId="21685" xr:uid="{00000000-0005-0000-0000-00008E210000}"/>
    <cellStyle name="20% - Accent5 4 2 6 4" xfId="21686" xr:uid="{00000000-0005-0000-0000-00008F210000}"/>
    <cellStyle name="20% - Accent5 4 2 6 4 2" xfId="21687" xr:uid="{00000000-0005-0000-0000-000090210000}"/>
    <cellStyle name="20% - Accent5 4 2 6 4 2 2" xfId="21688" xr:uid="{00000000-0005-0000-0000-000091210000}"/>
    <cellStyle name="20% - Accent5 4 2 6 4 2 3" xfId="21689" xr:uid="{00000000-0005-0000-0000-000092210000}"/>
    <cellStyle name="20% - Accent5 4 2 6 4 3" xfId="21690" xr:uid="{00000000-0005-0000-0000-000093210000}"/>
    <cellStyle name="20% - Accent5 4 2 6 4 3 2" xfId="21691" xr:uid="{00000000-0005-0000-0000-000094210000}"/>
    <cellStyle name="20% - Accent5 4 2 6 4 4" xfId="21692" xr:uid="{00000000-0005-0000-0000-000095210000}"/>
    <cellStyle name="20% - Accent5 4 2 6 4 5" xfId="21693" xr:uid="{00000000-0005-0000-0000-000096210000}"/>
    <cellStyle name="20% - Accent5 4 2 6 5" xfId="21694" xr:uid="{00000000-0005-0000-0000-000097210000}"/>
    <cellStyle name="20% - Accent5 4 2 6 5 2" xfId="21695" xr:uid="{00000000-0005-0000-0000-000098210000}"/>
    <cellStyle name="20% - Accent5 4 2 6 5 3" xfId="21696" xr:uid="{00000000-0005-0000-0000-000099210000}"/>
    <cellStyle name="20% - Accent5 4 2 6 6" xfId="21697" xr:uid="{00000000-0005-0000-0000-00009A210000}"/>
    <cellStyle name="20% - Accent5 4 2 6 6 2" xfId="21698" xr:uid="{00000000-0005-0000-0000-00009B210000}"/>
    <cellStyle name="20% - Accent5 4 2 6 6 3" xfId="21699" xr:uid="{00000000-0005-0000-0000-00009C210000}"/>
    <cellStyle name="20% - Accent5 4 2 6 7" xfId="21700" xr:uid="{00000000-0005-0000-0000-00009D210000}"/>
    <cellStyle name="20% - Accent5 4 2 6 7 2" xfId="21701" xr:uid="{00000000-0005-0000-0000-00009E210000}"/>
    <cellStyle name="20% - Accent5 4 2 6 8" xfId="21702" xr:uid="{00000000-0005-0000-0000-00009F210000}"/>
    <cellStyle name="20% - Accent5 4 2 6 9" xfId="21703" xr:uid="{00000000-0005-0000-0000-0000A0210000}"/>
    <cellStyle name="20% - Accent5 4 2 7" xfId="21704" xr:uid="{00000000-0005-0000-0000-0000A1210000}"/>
    <cellStyle name="20% - Accent5 4 2 7 2" xfId="21705" xr:uid="{00000000-0005-0000-0000-0000A2210000}"/>
    <cellStyle name="20% - Accent5 4 2 7 2 2" xfId="21706" xr:uid="{00000000-0005-0000-0000-0000A3210000}"/>
    <cellStyle name="20% - Accent5 4 2 7 2 3" xfId="21707" xr:uid="{00000000-0005-0000-0000-0000A4210000}"/>
    <cellStyle name="20% - Accent5 4 2 7 3" xfId="21708" xr:uid="{00000000-0005-0000-0000-0000A5210000}"/>
    <cellStyle name="20% - Accent5 4 2 7 3 2" xfId="21709" xr:uid="{00000000-0005-0000-0000-0000A6210000}"/>
    <cellStyle name="20% - Accent5 4 2 7 3 3" xfId="21710" xr:uid="{00000000-0005-0000-0000-0000A7210000}"/>
    <cellStyle name="20% - Accent5 4 2 7 4" xfId="21711" xr:uid="{00000000-0005-0000-0000-0000A8210000}"/>
    <cellStyle name="20% - Accent5 4 2 7 4 2" xfId="21712" xr:uid="{00000000-0005-0000-0000-0000A9210000}"/>
    <cellStyle name="20% - Accent5 4 2 7 5" xfId="21713" xr:uid="{00000000-0005-0000-0000-0000AA210000}"/>
    <cellStyle name="20% - Accent5 4 2 7 6" xfId="21714" xr:uid="{00000000-0005-0000-0000-0000AB210000}"/>
    <cellStyle name="20% - Accent5 4 2 8" xfId="21715" xr:uid="{00000000-0005-0000-0000-0000AC210000}"/>
    <cellStyle name="20% - Accent5 4 2 8 2" xfId="21716" xr:uid="{00000000-0005-0000-0000-0000AD210000}"/>
    <cellStyle name="20% - Accent5 4 2 8 2 2" xfId="21717" xr:uid="{00000000-0005-0000-0000-0000AE210000}"/>
    <cellStyle name="20% - Accent5 4 2 8 2 3" xfId="21718" xr:uid="{00000000-0005-0000-0000-0000AF210000}"/>
    <cellStyle name="20% - Accent5 4 2 8 3" xfId="21719" xr:uid="{00000000-0005-0000-0000-0000B0210000}"/>
    <cellStyle name="20% - Accent5 4 2 8 3 2" xfId="21720" xr:uid="{00000000-0005-0000-0000-0000B1210000}"/>
    <cellStyle name="20% - Accent5 4 2 8 3 3" xfId="21721" xr:uid="{00000000-0005-0000-0000-0000B2210000}"/>
    <cellStyle name="20% - Accent5 4 2 8 4" xfId="21722" xr:uid="{00000000-0005-0000-0000-0000B3210000}"/>
    <cellStyle name="20% - Accent5 4 2 8 4 2" xfId="21723" xr:uid="{00000000-0005-0000-0000-0000B4210000}"/>
    <cellStyle name="20% - Accent5 4 2 8 5" xfId="21724" xr:uid="{00000000-0005-0000-0000-0000B5210000}"/>
    <cellStyle name="20% - Accent5 4 2 8 6" xfId="21725" xr:uid="{00000000-0005-0000-0000-0000B6210000}"/>
    <cellStyle name="20% - Accent5 4 2 9" xfId="21726" xr:uid="{00000000-0005-0000-0000-0000B7210000}"/>
    <cellStyle name="20% - Accent5 4 2 9 2" xfId="21727" xr:uid="{00000000-0005-0000-0000-0000B8210000}"/>
    <cellStyle name="20% - Accent5 4 2 9 2 2" xfId="21728" xr:uid="{00000000-0005-0000-0000-0000B9210000}"/>
    <cellStyle name="20% - Accent5 4 2 9 2 3" xfId="21729" xr:uid="{00000000-0005-0000-0000-0000BA210000}"/>
    <cellStyle name="20% - Accent5 4 2 9 3" xfId="21730" xr:uid="{00000000-0005-0000-0000-0000BB210000}"/>
    <cellStyle name="20% - Accent5 4 2 9 3 2" xfId="21731" xr:uid="{00000000-0005-0000-0000-0000BC210000}"/>
    <cellStyle name="20% - Accent5 4 2 9 4" xfId="21732" xr:uid="{00000000-0005-0000-0000-0000BD210000}"/>
    <cellStyle name="20% - Accent5 4 2 9 5" xfId="21733" xr:uid="{00000000-0005-0000-0000-0000BE210000}"/>
    <cellStyle name="20% - Accent5 4 3" xfId="1151" xr:uid="{00000000-0005-0000-0000-0000BF210000}"/>
    <cellStyle name="20% - Accent5 4 3 10" xfId="21734" xr:uid="{00000000-0005-0000-0000-0000C0210000}"/>
    <cellStyle name="20% - Accent5 4 3 10 2" xfId="21735" xr:uid="{00000000-0005-0000-0000-0000C1210000}"/>
    <cellStyle name="20% - Accent5 4 3 10 3" xfId="21736" xr:uid="{00000000-0005-0000-0000-0000C2210000}"/>
    <cellStyle name="20% - Accent5 4 3 11" xfId="21737" xr:uid="{00000000-0005-0000-0000-0000C3210000}"/>
    <cellStyle name="20% - Accent5 4 3 11 2" xfId="21738" xr:uid="{00000000-0005-0000-0000-0000C4210000}"/>
    <cellStyle name="20% - Accent5 4 3 12" xfId="21739" xr:uid="{00000000-0005-0000-0000-0000C5210000}"/>
    <cellStyle name="20% - Accent5 4 3 13" xfId="21740" xr:uid="{00000000-0005-0000-0000-0000C6210000}"/>
    <cellStyle name="20% - Accent5 4 3 14" xfId="21741" xr:uid="{00000000-0005-0000-0000-0000C7210000}"/>
    <cellStyle name="20% - Accent5 4 3 2" xfId="1152" xr:uid="{00000000-0005-0000-0000-0000C8210000}"/>
    <cellStyle name="20% - Accent5 4 3 2 10" xfId="21742" xr:uid="{00000000-0005-0000-0000-0000C9210000}"/>
    <cellStyle name="20% - Accent5 4 3 2 10 2" xfId="21743" xr:uid="{00000000-0005-0000-0000-0000CA210000}"/>
    <cellStyle name="20% - Accent5 4 3 2 11" xfId="21744" xr:uid="{00000000-0005-0000-0000-0000CB210000}"/>
    <cellStyle name="20% - Accent5 4 3 2 12" xfId="21745" xr:uid="{00000000-0005-0000-0000-0000CC210000}"/>
    <cellStyle name="20% - Accent5 4 3 2 2" xfId="1153" xr:uid="{00000000-0005-0000-0000-0000CD210000}"/>
    <cellStyle name="20% - Accent5 4 3 2 2 10" xfId="21746" xr:uid="{00000000-0005-0000-0000-0000CE210000}"/>
    <cellStyle name="20% - Accent5 4 3 2 2 2" xfId="1154" xr:uid="{00000000-0005-0000-0000-0000CF210000}"/>
    <cellStyle name="20% - Accent5 4 3 2 2 2 2" xfId="21747" xr:uid="{00000000-0005-0000-0000-0000D0210000}"/>
    <cellStyle name="20% - Accent5 4 3 2 2 2 2 2" xfId="21748" xr:uid="{00000000-0005-0000-0000-0000D1210000}"/>
    <cellStyle name="20% - Accent5 4 3 2 2 2 2 2 2" xfId="21749" xr:uid="{00000000-0005-0000-0000-0000D2210000}"/>
    <cellStyle name="20% - Accent5 4 3 2 2 2 2 2 3" xfId="21750" xr:uid="{00000000-0005-0000-0000-0000D3210000}"/>
    <cellStyle name="20% - Accent5 4 3 2 2 2 2 3" xfId="21751" xr:uid="{00000000-0005-0000-0000-0000D4210000}"/>
    <cellStyle name="20% - Accent5 4 3 2 2 2 2 3 2" xfId="21752" xr:uid="{00000000-0005-0000-0000-0000D5210000}"/>
    <cellStyle name="20% - Accent5 4 3 2 2 2 2 3 3" xfId="21753" xr:uid="{00000000-0005-0000-0000-0000D6210000}"/>
    <cellStyle name="20% - Accent5 4 3 2 2 2 2 4" xfId="21754" xr:uid="{00000000-0005-0000-0000-0000D7210000}"/>
    <cellStyle name="20% - Accent5 4 3 2 2 2 2 4 2" xfId="21755" xr:uid="{00000000-0005-0000-0000-0000D8210000}"/>
    <cellStyle name="20% - Accent5 4 3 2 2 2 2 5" xfId="21756" xr:uid="{00000000-0005-0000-0000-0000D9210000}"/>
    <cellStyle name="20% - Accent5 4 3 2 2 2 2 6" xfId="21757" xr:uid="{00000000-0005-0000-0000-0000DA210000}"/>
    <cellStyle name="20% - Accent5 4 3 2 2 2 3" xfId="21758" xr:uid="{00000000-0005-0000-0000-0000DB210000}"/>
    <cellStyle name="20% - Accent5 4 3 2 2 2 3 2" xfId="21759" xr:uid="{00000000-0005-0000-0000-0000DC210000}"/>
    <cellStyle name="20% - Accent5 4 3 2 2 2 3 2 2" xfId="21760" xr:uid="{00000000-0005-0000-0000-0000DD210000}"/>
    <cellStyle name="20% - Accent5 4 3 2 2 2 3 2 3" xfId="21761" xr:uid="{00000000-0005-0000-0000-0000DE210000}"/>
    <cellStyle name="20% - Accent5 4 3 2 2 2 3 3" xfId="21762" xr:uid="{00000000-0005-0000-0000-0000DF210000}"/>
    <cellStyle name="20% - Accent5 4 3 2 2 2 3 3 2" xfId="21763" xr:uid="{00000000-0005-0000-0000-0000E0210000}"/>
    <cellStyle name="20% - Accent5 4 3 2 2 2 3 3 3" xfId="21764" xr:uid="{00000000-0005-0000-0000-0000E1210000}"/>
    <cellStyle name="20% - Accent5 4 3 2 2 2 3 4" xfId="21765" xr:uid="{00000000-0005-0000-0000-0000E2210000}"/>
    <cellStyle name="20% - Accent5 4 3 2 2 2 3 4 2" xfId="21766" xr:uid="{00000000-0005-0000-0000-0000E3210000}"/>
    <cellStyle name="20% - Accent5 4 3 2 2 2 3 5" xfId="21767" xr:uid="{00000000-0005-0000-0000-0000E4210000}"/>
    <cellStyle name="20% - Accent5 4 3 2 2 2 3 6" xfId="21768" xr:uid="{00000000-0005-0000-0000-0000E5210000}"/>
    <cellStyle name="20% - Accent5 4 3 2 2 2 4" xfId="21769" xr:uid="{00000000-0005-0000-0000-0000E6210000}"/>
    <cellStyle name="20% - Accent5 4 3 2 2 2 4 2" xfId="21770" xr:uid="{00000000-0005-0000-0000-0000E7210000}"/>
    <cellStyle name="20% - Accent5 4 3 2 2 2 4 2 2" xfId="21771" xr:uid="{00000000-0005-0000-0000-0000E8210000}"/>
    <cellStyle name="20% - Accent5 4 3 2 2 2 4 2 3" xfId="21772" xr:uid="{00000000-0005-0000-0000-0000E9210000}"/>
    <cellStyle name="20% - Accent5 4 3 2 2 2 4 3" xfId="21773" xr:uid="{00000000-0005-0000-0000-0000EA210000}"/>
    <cellStyle name="20% - Accent5 4 3 2 2 2 4 3 2" xfId="21774" xr:uid="{00000000-0005-0000-0000-0000EB210000}"/>
    <cellStyle name="20% - Accent5 4 3 2 2 2 4 4" xfId="21775" xr:uid="{00000000-0005-0000-0000-0000EC210000}"/>
    <cellStyle name="20% - Accent5 4 3 2 2 2 4 5" xfId="21776" xr:uid="{00000000-0005-0000-0000-0000ED210000}"/>
    <cellStyle name="20% - Accent5 4 3 2 2 2 5" xfId="21777" xr:uid="{00000000-0005-0000-0000-0000EE210000}"/>
    <cellStyle name="20% - Accent5 4 3 2 2 2 5 2" xfId="21778" xr:uid="{00000000-0005-0000-0000-0000EF210000}"/>
    <cellStyle name="20% - Accent5 4 3 2 2 2 5 3" xfId="21779" xr:uid="{00000000-0005-0000-0000-0000F0210000}"/>
    <cellStyle name="20% - Accent5 4 3 2 2 2 6" xfId="21780" xr:uid="{00000000-0005-0000-0000-0000F1210000}"/>
    <cellStyle name="20% - Accent5 4 3 2 2 2 6 2" xfId="21781" xr:uid="{00000000-0005-0000-0000-0000F2210000}"/>
    <cellStyle name="20% - Accent5 4 3 2 2 2 6 3" xfId="21782" xr:uid="{00000000-0005-0000-0000-0000F3210000}"/>
    <cellStyle name="20% - Accent5 4 3 2 2 2 7" xfId="21783" xr:uid="{00000000-0005-0000-0000-0000F4210000}"/>
    <cellStyle name="20% - Accent5 4 3 2 2 2 7 2" xfId="21784" xr:uid="{00000000-0005-0000-0000-0000F5210000}"/>
    <cellStyle name="20% - Accent5 4 3 2 2 2 8" xfId="21785" xr:uid="{00000000-0005-0000-0000-0000F6210000}"/>
    <cellStyle name="20% - Accent5 4 3 2 2 2 9" xfId="21786" xr:uid="{00000000-0005-0000-0000-0000F7210000}"/>
    <cellStyle name="20% - Accent5 4 3 2 2 3" xfId="21787" xr:uid="{00000000-0005-0000-0000-0000F8210000}"/>
    <cellStyle name="20% - Accent5 4 3 2 2 3 2" xfId="21788" xr:uid="{00000000-0005-0000-0000-0000F9210000}"/>
    <cellStyle name="20% - Accent5 4 3 2 2 3 2 2" xfId="21789" xr:uid="{00000000-0005-0000-0000-0000FA210000}"/>
    <cellStyle name="20% - Accent5 4 3 2 2 3 2 3" xfId="21790" xr:uid="{00000000-0005-0000-0000-0000FB210000}"/>
    <cellStyle name="20% - Accent5 4 3 2 2 3 3" xfId="21791" xr:uid="{00000000-0005-0000-0000-0000FC210000}"/>
    <cellStyle name="20% - Accent5 4 3 2 2 3 3 2" xfId="21792" xr:uid="{00000000-0005-0000-0000-0000FD210000}"/>
    <cellStyle name="20% - Accent5 4 3 2 2 3 3 3" xfId="21793" xr:uid="{00000000-0005-0000-0000-0000FE210000}"/>
    <cellStyle name="20% - Accent5 4 3 2 2 3 4" xfId="21794" xr:uid="{00000000-0005-0000-0000-0000FF210000}"/>
    <cellStyle name="20% - Accent5 4 3 2 2 3 4 2" xfId="21795" xr:uid="{00000000-0005-0000-0000-000000220000}"/>
    <cellStyle name="20% - Accent5 4 3 2 2 3 5" xfId="21796" xr:uid="{00000000-0005-0000-0000-000001220000}"/>
    <cellStyle name="20% - Accent5 4 3 2 2 3 6" xfId="21797" xr:uid="{00000000-0005-0000-0000-000002220000}"/>
    <cellStyle name="20% - Accent5 4 3 2 2 4" xfId="21798" xr:uid="{00000000-0005-0000-0000-000003220000}"/>
    <cellStyle name="20% - Accent5 4 3 2 2 4 2" xfId="21799" xr:uid="{00000000-0005-0000-0000-000004220000}"/>
    <cellStyle name="20% - Accent5 4 3 2 2 4 2 2" xfId="21800" xr:uid="{00000000-0005-0000-0000-000005220000}"/>
    <cellStyle name="20% - Accent5 4 3 2 2 4 2 3" xfId="21801" xr:uid="{00000000-0005-0000-0000-000006220000}"/>
    <cellStyle name="20% - Accent5 4 3 2 2 4 3" xfId="21802" xr:uid="{00000000-0005-0000-0000-000007220000}"/>
    <cellStyle name="20% - Accent5 4 3 2 2 4 3 2" xfId="21803" xr:uid="{00000000-0005-0000-0000-000008220000}"/>
    <cellStyle name="20% - Accent5 4 3 2 2 4 3 3" xfId="21804" xr:uid="{00000000-0005-0000-0000-000009220000}"/>
    <cellStyle name="20% - Accent5 4 3 2 2 4 4" xfId="21805" xr:uid="{00000000-0005-0000-0000-00000A220000}"/>
    <cellStyle name="20% - Accent5 4 3 2 2 4 4 2" xfId="21806" xr:uid="{00000000-0005-0000-0000-00000B220000}"/>
    <cellStyle name="20% - Accent5 4 3 2 2 4 5" xfId="21807" xr:uid="{00000000-0005-0000-0000-00000C220000}"/>
    <cellStyle name="20% - Accent5 4 3 2 2 4 6" xfId="21808" xr:uid="{00000000-0005-0000-0000-00000D220000}"/>
    <cellStyle name="20% - Accent5 4 3 2 2 5" xfId="21809" xr:uid="{00000000-0005-0000-0000-00000E220000}"/>
    <cellStyle name="20% - Accent5 4 3 2 2 5 2" xfId="21810" xr:uid="{00000000-0005-0000-0000-00000F220000}"/>
    <cellStyle name="20% - Accent5 4 3 2 2 5 2 2" xfId="21811" xr:uid="{00000000-0005-0000-0000-000010220000}"/>
    <cellStyle name="20% - Accent5 4 3 2 2 5 2 3" xfId="21812" xr:uid="{00000000-0005-0000-0000-000011220000}"/>
    <cellStyle name="20% - Accent5 4 3 2 2 5 3" xfId="21813" xr:uid="{00000000-0005-0000-0000-000012220000}"/>
    <cellStyle name="20% - Accent5 4 3 2 2 5 3 2" xfId="21814" xr:uid="{00000000-0005-0000-0000-000013220000}"/>
    <cellStyle name="20% - Accent5 4 3 2 2 5 4" xfId="21815" xr:uid="{00000000-0005-0000-0000-000014220000}"/>
    <cellStyle name="20% - Accent5 4 3 2 2 5 5" xfId="21816" xr:uid="{00000000-0005-0000-0000-000015220000}"/>
    <cellStyle name="20% - Accent5 4 3 2 2 6" xfId="21817" xr:uid="{00000000-0005-0000-0000-000016220000}"/>
    <cellStyle name="20% - Accent5 4 3 2 2 6 2" xfId="21818" xr:uid="{00000000-0005-0000-0000-000017220000}"/>
    <cellStyle name="20% - Accent5 4 3 2 2 6 3" xfId="21819" xr:uid="{00000000-0005-0000-0000-000018220000}"/>
    <cellStyle name="20% - Accent5 4 3 2 2 7" xfId="21820" xr:uid="{00000000-0005-0000-0000-000019220000}"/>
    <cellStyle name="20% - Accent5 4 3 2 2 7 2" xfId="21821" xr:uid="{00000000-0005-0000-0000-00001A220000}"/>
    <cellStyle name="20% - Accent5 4 3 2 2 7 3" xfId="21822" xr:uid="{00000000-0005-0000-0000-00001B220000}"/>
    <cellStyle name="20% - Accent5 4 3 2 2 8" xfId="21823" xr:uid="{00000000-0005-0000-0000-00001C220000}"/>
    <cellStyle name="20% - Accent5 4 3 2 2 8 2" xfId="21824" xr:uid="{00000000-0005-0000-0000-00001D220000}"/>
    <cellStyle name="20% - Accent5 4 3 2 2 9" xfId="21825" xr:uid="{00000000-0005-0000-0000-00001E220000}"/>
    <cellStyle name="20% - Accent5 4 3 2 3" xfId="1155" xr:uid="{00000000-0005-0000-0000-00001F220000}"/>
    <cellStyle name="20% - Accent5 4 3 2 3 2" xfId="21826" xr:uid="{00000000-0005-0000-0000-000020220000}"/>
    <cellStyle name="20% - Accent5 4 3 2 3 2 2" xfId="21827" xr:uid="{00000000-0005-0000-0000-000021220000}"/>
    <cellStyle name="20% - Accent5 4 3 2 3 2 2 2" xfId="21828" xr:uid="{00000000-0005-0000-0000-000022220000}"/>
    <cellStyle name="20% - Accent5 4 3 2 3 2 2 3" xfId="21829" xr:uid="{00000000-0005-0000-0000-000023220000}"/>
    <cellStyle name="20% - Accent5 4 3 2 3 2 3" xfId="21830" xr:uid="{00000000-0005-0000-0000-000024220000}"/>
    <cellStyle name="20% - Accent5 4 3 2 3 2 3 2" xfId="21831" xr:uid="{00000000-0005-0000-0000-000025220000}"/>
    <cellStyle name="20% - Accent5 4 3 2 3 2 3 3" xfId="21832" xr:uid="{00000000-0005-0000-0000-000026220000}"/>
    <cellStyle name="20% - Accent5 4 3 2 3 2 4" xfId="21833" xr:uid="{00000000-0005-0000-0000-000027220000}"/>
    <cellStyle name="20% - Accent5 4 3 2 3 2 4 2" xfId="21834" xr:uid="{00000000-0005-0000-0000-000028220000}"/>
    <cellStyle name="20% - Accent5 4 3 2 3 2 5" xfId="21835" xr:uid="{00000000-0005-0000-0000-000029220000}"/>
    <cellStyle name="20% - Accent5 4 3 2 3 2 6" xfId="21836" xr:uid="{00000000-0005-0000-0000-00002A220000}"/>
    <cellStyle name="20% - Accent5 4 3 2 3 3" xfId="21837" xr:uid="{00000000-0005-0000-0000-00002B220000}"/>
    <cellStyle name="20% - Accent5 4 3 2 3 3 2" xfId="21838" xr:uid="{00000000-0005-0000-0000-00002C220000}"/>
    <cellStyle name="20% - Accent5 4 3 2 3 3 2 2" xfId="21839" xr:uid="{00000000-0005-0000-0000-00002D220000}"/>
    <cellStyle name="20% - Accent5 4 3 2 3 3 2 3" xfId="21840" xr:uid="{00000000-0005-0000-0000-00002E220000}"/>
    <cellStyle name="20% - Accent5 4 3 2 3 3 3" xfId="21841" xr:uid="{00000000-0005-0000-0000-00002F220000}"/>
    <cellStyle name="20% - Accent5 4 3 2 3 3 3 2" xfId="21842" xr:uid="{00000000-0005-0000-0000-000030220000}"/>
    <cellStyle name="20% - Accent5 4 3 2 3 3 3 3" xfId="21843" xr:uid="{00000000-0005-0000-0000-000031220000}"/>
    <cellStyle name="20% - Accent5 4 3 2 3 3 4" xfId="21844" xr:uid="{00000000-0005-0000-0000-000032220000}"/>
    <cellStyle name="20% - Accent5 4 3 2 3 3 4 2" xfId="21845" xr:uid="{00000000-0005-0000-0000-000033220000}"/>
    <cellStyle name="20% - Accent5 4 3 2 3 3 5" xfId="21846" xr:uid="{00000000-0005-0000-0000-000034220000}"/>
    <cellStyle name="20% - Accent5 4 3 2 3 3 6" xfId="21847" xr:uid="{00000000-0005-0000-0000-000035220000}"/>
    <cellStyle name="20% - Accent5 4 3 2 3 4" xfId="21848" xr:uid="{00000000-0005-0000-0000-000036220000}"/>
    <cellStyle name="20% - Accent5 4 3 2 3 4 2" xfId="21849" xr:uid="{00000000-0005-0000-0000-000037220000}"/>
    <cellStyle name="20% - Accent5 4 3 2 3 4 2 2" xfId="21850" xr:uid="{00000000-0005-0000-0000-000038220000}"/>
    <cellStyle name="20% - Accent5 4 3 2 3 4 2 3" xfId="21851" xr:uid="{00000000-0005-0000-0000-000039220000}"/>
    <cellStyle name="20% - Accent5 4 3 2 3 4 3" xfId="21852" xr:uid="{00000000-0005-0000-0000-00003A220000}"/>
    <cellStyle name="20% - Accent5 4 3 2 3 4 3 2" xfId="21853" xr:uid="{00000000-0005-0000-0000-00003B220000}"/>
    <cellStyle name="20% - Accent5 4 3 2 3 4 4" xfId="21854" xr:uid="{00000000-0005-0000-0000-00003C220000}"/>
    <cellStyle name="20% - Accent5 4 3 2 3 4 5" xfId="21855" xr:uid="{00000000-0005-0000-0000-00003D220000}"/>
    <cellStyle name="20% - Accent5 4 3 2 3 5" xfId="21856" xr:uid="{00000000-0005-0000-0000-00003E220000}"/>
    <cellStyle name="20% - Accent5 4 3 2 3 5 2" xfId="21857" xr:uid="{00000000-0005-0000-0000-00003F220000}"/>
    <cellStyle name="20% - Accent5 4 3 2 3 5 3" xfId="21858" xr:uid="{00000000-0005-0000-0000-000040220000}"/>
    <cellStyle name="20% - Accent5 4 3 2 3 6" xfId="21859" xr:uid="{00000000-0005-0000-0000-000041220000}"/>
    <cellStyle name="20% - Accent5 4 3 2 3 6 2" xfId="21860" xr:uid="{00000000-0005-0000-0000-000042220000}"/>
    <cellStyle name="20% - Accent5 4 3 2 3 6 3" xfId="21861" xr:uid="{00000000-0005-0000-0000-000043220000}"/>
    <cellStyle name="20% - Accent5 4 3 2 3 7" xfId="21862" xr:uid="{00000000-0005-0000-0000-000044220000}"/>
    <cellStyle name="20% - Accent5 4 3 2 3 7 2" xfId="21863" xr:uid="{00000000-0005-0000-0000-000045220000}"/>
    <cellStyle name="20% - Accent5 4 3 2 3 8" xfId="21864" xr:uid="{00000000-0005-0000-0000-000046220000}"/>
    <cellStyle name="20% - Accent5 4 3 2 3 9" xfId="21865" xr:uid="{00000000-0005-0000-0000-000047220000}"/>
    <cellStyle name="20% - Accent5 4 3 2 4" xfId="21866" xr:uid="{00000000-0005-0000-0000-000048220000}"/>
    <cellStyle name="20% - Accent5 4 3 2 4 2" xfId="21867" xr:uid="{00000000-0005-0000-0000-000049220000}"/>
    <cellStyle name="20% - Accent5 4 3 2 4 2 2" xfId="21868" xr:uid="{00000000-0005-0000-0000-00004A220000}"/>
    <cellStyle name="20% - Accent5 4 3 2 4 2 2 2" xfId="21869" xr:uid="{00000000-0005-0000-0000-00004B220000}"/>
    <cellStyle name="20% - Accent5 4 3 2 4 2 2 3" xfId="21870" xr:uid="{00000000-0005-0000-0000-00004C220000}"/>
    <cellStyle name="20% - Accent5 4 3 2 4 2 3" xfId="21871" xr:uid="{00000000-0005-0000-0000-00004D220000}"/>
    <cellStyle name="20% - Accent5 4 3 2 4 2 3 2" xfId="21872" xr:uid="{00000000-0005-0000-0000-00004E220000}"/>
    <cellStyle name="20% - Accent5 4 3 2 4 2 3 3" xfId="21873" xr:uid="{00000000-0005-0000-0000-00004F220000}"/>
    <cellStyle name="20% - Accent5 4 3 2 4 2 4" xfId="21874" xr:uid="{00000000-0005-0000-0000-000050220000}"/>
    <cellStyle name="20% - Accent5 4 3 2 4 2 4 2" xfId="21875" xr:uid="{00000000-0005-0000-0000-000051220000}"/>
    <cellStyle name="20% - Accent5 4 3 2 4 2 5" xfId="21876" xr:uid="{00000000-0005-0000-0000-000052220000}"/>
    <cellStyle name="20% - Accent5 4 3 2 4 2 6" xfId="21877" xr:uid="{00000000-0005-0000-0000-000053220000}"/>
    <cellStyle name="20% - Accent5 4 3 2 4 3" xfId="21878" xr:uid="{00000000-0005-0000-0000-000054220000}"/>
    <cellStyle name="20% - Accent5 4 3 2 4 3 2" xfId="21879" xr:uid="{00000000-0005-0000-0000-000055220000}"/>
    <cellStyle name="20% - Accent5 4 3 2 4 3 2 2" xfId="21880" xr:uid="{00000000-0005-0000-0000-000056220000}"/>
    <cellStyle name="20% - Accent5 4 3 2 4 3 2 3" xfId="21881" xr:uid="{00000000-0005-0000-0000-000057220000}"/>
    <cellStyle name="20% - Accent5 4 3 2 4 3 3" xfId="21882" xr:uid="{00000000-0005-0000-0000-000058220000}"/>
    <cellStyle name="20% - Accent5 4 3 2 4 3 3 2" xfId="21883" xr:uid="{00000000-0005-0000-0000-000059220000}"/>
    <cellStyle name="20% - Accent5 4 3 2 4 3 3 3" xfId="21884" xr:uid="{00000000-0005-0000-0000-00005A220000}"/>
    <cellStyle name="20% - Accent5 4 3 2 4 3 4" xfId="21885" xr:uid="{00000000-0005-0000-0000-00005B220000}"/>
    <cellStyle name="20% - Accent5 4 3 2 4 3 4 2" xfId="21886" xr:uid="{00000000-0005-0000-0000-00005C220000}"/>
    <cellStyle name="20% - Accent5 4 3 2 4 3 5" xfId="21887" xr:uid="{00000000-0005-0000-0000-00005D220000}"/>
    <cellStyle name="20% - Accent5 4 3 2 4 3 6" xfId="21888" xr:uid="{00000000-0005-0000-0000-00005E220000}"/>
    <cellStyle name="20% - Accent5 4 3 2 4 4" xfId="21889" xr:uid="{00000000-0005-0000-0000-00005F220000}"/>
    <cellStyle name="20% - Accent5 4 3 2 4 4 2" xfId="21890" xr:uid="{00000000-0005-0000-0000-000060220000}"/>
    <cellStyle name="20% - Accent5 4 3 2 4 4 2 2" xfId="21891" xr:uid="{00000000-0005-0000-0000-000061220000}"/>
    <cellStyle name="20% - Accent5 4 3 2 4 4 2 3" xfId="21892" xr:uid="{00000000-0005-0000-0000-000062220000}"/>
    <cellStyle name="20% - Accent5 4 3 2 4 4 3" xfId="21893" xr:uid="{00000000-0005-0000-0000-000063220000}"/>
    <cellStyle name="20% - Accent5 4 3 2 4 4 3 2" xfId="21894" xr:uid="{00000000-0005-0000-0000-000064220000}"/>
    <cellStyle name="20% - Accent5 4 3 2 4 4 4" xfId="21895" xr:uid="{00000000-0005-0000-0000-000065220000}"/>
    <cellStyle name="20% - Accent5 4 3 2 4 4 5" xfId="21896" xr:uid="{00000000-0005-0000-0000-000066220000}"/>
    <cellStyle name="20% - Accent5 4 3 2 4 5" xfId="21897" xr:uid="{00000000-0005-0000-0000-000067220000}"/>
    <cellStyle name="20% - Accent5 4 3 2 4 5 2" xfId="21898" xr:uid="{00000000-0005-0000-0000-000068220000}"/>
    <cellStyle name="20% - Accent5 4 3 2 4 5 3" xfId="21899" xr:uid="{00000000-0005-0000-0000-000069220000}"/>
    <cellStyle name="20% - Accent5 4 3 2 4 6" xfId="21900" xr:uid="{00000000-0005-0000-0000-00006A220000}"/>
    <cellStyle name="20% - Accent5 4 3 2 4 6 2" xfId="21901" xr:uid="{00000000-0005-0000-0000-00006B220000}"/>
    <cellStyle name="20% - Accent5 4 3 2 4 6 3" xfId="21902" xr:uid="{00000000-0005-0000-0000-00006C220000}"/>
    <cellStyle name="20% - Accent5 4 3 2 4 7" xfId="21903" xr:uid="{00000000-0005-0000-0000-00006D220000}"/>
    <cellStyle name="20% - Accent5 4 3 2 4 7 2" xfId="21904" xr:uid="{00000000-0005-0000-0000-00006E220000}"/>
    <cellStyle name="20% - Accent5 4 3 2 4 8" xfId="21905" xr:uid="{00000000-0005-0000-0000-00006F220000}"/>
    <cellStyle name="20% - Accent5 4 3 2 4 9" xfId="21906" xr:uid="{00000000-0005-0000-0000-000070220000}"/>
    <cellStyle name="20% - Accent5 4 3 2 5" xfId="21907" xr:uid="{00000000-0005-0000-0000-000071220000}"/>
    <cellStyle name="20% - Accent5 4 3 2 5 2" xfId="21908" xr:uid="{00000000-0005-0000-0000-000072220000}"/>
    <cellStyle name="20% - Accent5 4 3 2 5 2 2" xfId="21909" xr:uid="{00000000-0005-0000-0000-000073220000}"/>
    <cellStyle name="20% - Accent5 4 3 2 5 2 3" xfId="21910" xr:uid="{00000000-0005-0000-0000-000074220000}"/>
    <cellStyle name="20% - Accent5 4 3 2 5 3" xfId="21911" xr:uid="{00000000-0005-0000-0000-000075220000}"/>
    <cellStyle name="20% - Accent5 4 3 2 5 3 2" xfId="21912" xr:uid="{00000000-0005-0000-0000-000076220000}"/>
    <cellStyle name="20% - Accent5 4 3 2 5 3 3" xfId="21913" xr:uid="{00000000-0005-0000-0000-000077220000}"/>
    <cellStyle name="20% - Accent5 4 3 2 5 4" xfId="21914" xr:uid="{00000000-0005-0000-0000-000078220000}"/>
    <cellStyle name="20% - Accent5 4 3 2 5 4 2" xfId="21915" xr:uid="{00000000-0005-0000-0000-000079220000}"/>
    <cellStyle name="20% - Accent5 4 3 2 5 5" xfId="21916" xr:uid="{00000000-0005-0000-0000-00007A220000}"/>
    <cellStyle name="20% - Accent5 4 3 2 5 6" xfId="21917" xr:uid="{00000000-0005-0000-0000-00007B220000}"/>
    <cellStyle name="20% - Accent5 4 3 2 6" xfId="21918" xr:uid="{00000000-0005-0000-0000-00007C220000}"/>
    <cellStyle name="20% - Accent5 4 3 2 6 2" xfId="21919" xr:uid="{00000000-0005-0000-0000-00007D220000}"/>
    <cellStyle name="20% - Accent5 4 3 2 6 2 2" xfId="21920" xr:uid="{00000000-0005-0000-0000-00007E220000}"/>
    <cellStyle name="20% - Accent5 4 3 2 6 2 3" xfId="21921" xr:uid="{00000000-0005-0000-0000-00007F220000}"/>
    <cellStyle name="20% - Accent5 4 3 2 6 3" xfId="21922" xr:uid="{00000000-0005-0000-0000-000080220000}"/>
    <cellStyle name="20% - Accent5 4 3 2 6 3 2" xfId="21923" xr:uid="{00000000-0005-0000-0000-000081220000}"/>
    <cellStyle name="20% - Accent5 4 3 2 6 3 3" xfId="21924" xr:uid="{00000000-0005-0000-0000-000082220000}"/>
    <cellStyle name="20% - Accent5 4 3 2 6 4" xfId="21925" xr:uid="{00000000-0005-0000-0000-000083220000}"/>
    <cellStyle name="20% - Accent5 4 3 2 6 4 2" xfId="21926" xr:uid="{00000000-0005-0000-0000-000084220000}"/>
    <cellStyle name="20% - Accent5 4 3 2 6 5" xfId="21927" xr:uid="{00000000-0005-0000-0000-000085220000}"/>
    <cellStyle name="20% - Accent5 4 3 2 6 6" xfId="21928" xr:uid="{00000000-0005-0000-0000-000086220000}"/>
    <cellStyle name="20% - Accent5 4 3 2 7" xfId="21929" xr:uid="{00000000-0005-0000-0000-000087220000}"/>
    <cellStyle name="20% - Accent5 4 3 2 7 2" xfId="21930" xr:uid="{00000000-0005-0000-0000-000088220000}"/>
    <cellStyle name="20% - Accent5 4 3 2 7 2 2" xfId="21931" xr:uid="{00000000-0005-0000-0000-000089220000}"/>
    <cellStyle name="20% - Accent5 4 3 2 7 2 3" xfId="21932" xr:uid="{00000000-0005-0000-0000-00008A220000}"/>
    <cellStyle name="20% - Accent5 4 3 2 7 3" xfId="21933" xr:uid="{00000000-0005-0000-0000-00008B220000}"/>
    <cellStyle name="20% - Accent5 4 3 2 7 3 2" xfId="21934" xr:uid="{00000000-0005-0000-0000-00008C220000}"/>
    <cellStyle name="20% - Accent5 4 3 2 7 4" xfId="21935" xr:uid="{00000000-0005-0000-0000-00008D220000}"/>
    <cellStyle name="20% - Accent5 4 3 2 7 5" xfId="21936" xr:uid="{00000000-0005-0000-0000-00008E220000}"/>
    <cellStyle name="20% - Accent5 4 3 2 8" xfId="21937" xr:uid="{00000000-0005-0000-0000-00008F220000}"/>
    <cellStyle name="20% - Accent5 4 3 2 8 2" xfId="21938" xr:uid="{00000000-0005-0000-0000-000090220000}"/>
    <cellStyle name="20% - Accent5 4 3 2 8 3" xfId="21939" xr:uid="{00000000-0005-0000-0000-000091220000}"/>
    <cellStyle name="20% - Accent5 4 3 2 9" xfId="21940" xr:uid="{00000000-0005-0000-0000-000092220000}"/>
    <cellStyle name="20% - Accent5 4 3 2 9 2" xfId="21941" xr:uid="{00000000-0005-0000-0000-000093220000}"/>
    <cellStyle name="20% - Accent5 4 3 2 9 3" xfId="21942" xr:uid="{00000000-0005-0000-0000-000094220000}"/>
    <cellStyle name="20% - Accent5 4 3 3" xfId="1156" xr:uid="{00000000-0005-0000-0000-000095220000}"/>
    <cellStyle name="20% - Accent5 4 3 3 10" xfId="21943" xr:uid="{00000000-0005-0000-0000-000096220000}"/>
    <cellStyle name="20% - Accent5 4 3 3 2" xfId="1157" xr:uid="{00000000-0005-0000-0000-000097220000}"/>
    <cellStyle name="20% - Accent5 4 3 3 2 2" xfId="21944" xr:uid="{00000000-0005-0000-0000-000098220000}"/>
    <cellStyle name="20% - Accent5 4 3 3 2 2 2" xfId="21945" xr:uid="{00000000-0005-0000-0000-000099220000}"/>
    <cellStyle name="20% - Accent5 4 3 3 2 2 2 2" xfId="21946" xr:uid="{00000000-0005-0000-0000-00009A220000}"/>
    <cellStyle name="20% - Accent5 4 3 3 2 2 2 3" xfId="21947" xr:uid="{00000000-0005-0000-0000-00009B220000}"/>
    <cellStyle name="20% - Accent5 4 3 3 2 2 3" xfId="21948" xr:uid="{00000000-0005-0000-0000-00009C220000}"/>
    <cellStyle name="20% - Accent5 4 3 3 2 2 3 2" xfId="21949" xr:uid="{00000000-0005-0000-0000-00009D220000}"/>
    <cellStyle name="20% - Accent5 4 3 3 2 2 3 3" xfId="21950" xr:uid="{00000000-0005-0000-0000-00009E220000}"/>
    <cellStyle name="20% - Accent5 4 3 3 2 2 4" xfId="21951" xr:uid="{00000000-0005-0000-0000-00009F220000}"/>
    <cellStyle name="20% - Accent5 4 3 3 2 2 4 2" xfId="21952" xr:uid="{00000000-0005-0000-0000-0000A0220000}"/>
    <cellStyle name="20% - Accent5 4 3 3 2 2 5" xfId="21953" xr:uid="{00000000-0005-0000-0000-0000A1220000}"/>
    <cellStyle name="20% - Accent5 4 3 3 2 2 6" xfId="21954" xr:uid="{00000000-0005-0000-0000-0000A2220000}"/>
    <cellStyle name="20% - Accent5 4 3 3 2 3" xfId="21955" xr:uid="{00000000-0005-0000-0000-0000A3220000}"/>
    <cellStyle name="20% - Accent5 4 3 3 2 3 2" xfId="21956" xr:uid="{00000000-0005-0000-0000-0000A4220000}"/>
    <cellStyle name="20% - Accent5 4 3 3 2 3 2 2" xfId="21957" xr:uid="{00000000-0005-0000-0000-0000A5220000}"/>
    <cellStyle name="20% - Accent5 4 3 3 2 3 2 3" xfId="21958" xr:uid="{00000000-0005-0000-0000-0000A6220000}"/>
    <cellStyle name="20% - Accent5 4 3 3 2 3 3" xfId="21959" xr:uid="{00000000-0005-0000-0000-0000A7220000}"/>
    <cellStyle name="20% - Accent5 4 3 3 2 3 3 2" xfId="21960" xr:uid="{00000000-0005-0000-0000-0000A8220000}"/>
    <cellStyle name="20% - Accent5 4 3 3 2 3 3 3" xfId="21961" xr:uid="{00000000-0005-0000-0000-0000A9220000}"/>
    <cellStyle name="20% - Accent5 4 3 3 2 3 4" xfId="21962" xr:uid="{00000000-0005-0000-0000-0000AA220000}"/>
    <cellStyle name="20% - Accent5 4 3 3 2 3 4 2" xfId="21963" xr:uid="{00000000-0005-0000-0000-0000AB220000}"/>
    <cellStyle name="20% - Accent5 4 3 3 2 3 5" xfId="21964" xr:uid="{00000000-0005-0000-0000-0000AC220000}"/>
    <cellStyle name="20% - Accent5 4 3 3 2 3 6" xfId="21965" xr:uid="{00000000-0005-0000-0000-0000AD220000}"/>
    <cellStyle name="20% - Accent5 4 3 3 2 4" xfId="21966" xr:uid="{00000000-0005-0000-0000-0000AE220000}"/>
    <cellStyle name="20% - Accent5 4 3 3 2 4 2" xfId="21967" xr:uid="{00000000-0005-0000-0000-0000AF220000}"/>
    <cellStyle name="20% - Accent5 4 3 3 2 4 2 2" xfId="21968" xr:uid="{00000000-0005-0000-0000-0000B0220000}"/>
    <cellStyle name="20% - Accent5 4 3 3 2 4 2 3" xfId="21969" xr:uid="{00000000-0005-0000-0000-0000B1220000}"/>
    <cellStyle name="20% - Accent5 4 3 3 2 4 3" xfId="21970" xr:uid="{00000000-0005-0000-0000-0000B2220000}"/>
    <cellStyle name="20% - Accent5 4 3 3 2 4 3 2" xfId="21971" xr:uid="{00000000-0005-0000-0000-0000B3220000}"/>
    <cellStyle name="20% - Accent5 4 3 3 2 4 4" xfId="21972" xr:uid="{00000000-0005-0000-0000-0000B4220000}"/>
    <cellStyle name="20% - Accent5 4 3 3 2 4 5" xfId="21973" xr:uid="{00000000-0005-0000-0000-0000B5220000}"/>
    <cellStyle name="20% - Accent5 4 3 3 2 5" xfId="21974" xr:uid="{00000000-0005-0000-0000-0000B6220000}"/>
    <cellStyle name="20% - Accent5 4 3 3 2 5 2" xfId="21975" xr:uid="{00000000-0005-0000-0000-0000B7220000}"/>
    <cellStyle name="20% - Accent5 4 3 3 2 5 3" xfId="21976" xr:uid="{00000000-0005-0000-0000-0000B8220000}"/>
    <cellStyle name="20% - Accent5 4 3 3 2 6" xfId="21977" xr:uid="{00000000-0005-0000-0000-0000B9220000}"/>
    <cellStyle name="20% - Accent5 4 3 3 2 6 2" xfId="21978" xr:uid="{00000000-0005-0000-0000-0000BA220000}"/>
    <cellStyle name="20% - Accent5 4 3 3 2 6 3" xfId="21979" xr:uid="{00000000-0005-0000-0000-0000BB220000}"/>
    <cellStyle name="20% - Accent5 4 3 3 2 7" xfId="21980" xr:uid="{00000000-0005-0000-0000-0000BC220000}"/>
    <cellStyle name="20% - Accent5 4 3 3 2 7 2" xfId="21981" xr:uid="{00000000-0005-0000-0000-0000BD220000}"/>
    <cellStyle name="20% - Accent5 4 3 3 2 8" xfId="21982" xr:uid="{00000000-0005-0000-0000-0000BE220000}"/>
    <cellStyle name="20% - Accent5 4 3 3 2 9" xfId="21983" xr:uid="{00000000-0005-0000-0000-0000BF220000}"/>
    <cellStyle name="20% - Accent5 4 3 3 3" xfId="21984" xr:uid="{00000000-0005-0000-0000-0000C0220000}"/>
    <cellStyle name="20% - Accent5 4 3 3 3 2" xfId="21985" xr:uid="{00000000-0005-0000-0000-0000C1220000}"/>
    <cellStyle name="20% - Accent5 4 3 3 3 2 2" xfId="21986" xr:uid="{00000000-0005-0000-0000-0000C2220000}"/>
    <cellStyle name="20% - Accent5 4 3 3 3 2 3" xfId="21987" xr:uid="{00000000-0005-0000-0000-0000C3220000}"/>
    <cellStyle name="20% - Accent5 4 3 3 3 3" xfId="21988" xr:uid="{00000000-0005-0000-0000-0000C4220000}"/>
    <cellStyle name="20% - Accent5 4 3 3 3 3 2" xfId="21989" xr:uid="{00000000-0005-0000-0000-0000C5220000}"/>
    <cellStyle name="20% - Accent5 4 3 3 3 3 3" xfId="21990" xr:uid="{00000000-0005-0000-0000-0000C6220000}"/>
    <cellStyle name="20% - Accent5 4 3 3 3 4" xfId="21991" xr:uid="{00000000-0005-0000-0000-0000C7220000}"/>
    <cellStyle name="20% - Accent5 4 3 3 3 4 2" xfId="21992" xr:uid="{00000000-0005-0000-0000-0000C8220000}"/>
    <cellStyle name="20% - Accent5 4 3 3 3 5" xfId="21993" xr:uid="{00000000-0005-0000-0000-0000C9220000}"/>
    <cellStyle name="20% - Accent5 4 3 3 3 6" xfId="21994" xr:uid="{00000000-0005-0000-0000-0000CA220000}"/>
    <cellStyle name="20% - Accent5 4 3 3 4" xfId="21995" xr:uid="{00000000-0005-0000-0000-0000CB220000}"/>
    <cellStyle name="20% - Accent5 4 3 3 4 2" xfId="21996" xr:uid="{00000000-0005-0000-0000-0000CC220000}"/>
    <cellStyle name="20% - Accent5 4 3 3 4 2 2" xfId="21997" xr:uid="{00000000-0005-0000-0000-0000CD220000}"/>
    <cellStyle name="20% - Accent5 4 3 3 4 2 3" xfId="21998" xr:uid="{00000000-0005-0000-0000-0000CE220000}"/>
    <cellStyle name="20% - Accent5 4 3 3 4 3" xfId="21999" xr:uid="{00000000-0005-0000-0000-0000CF220000}"/>
    <cellStyle name="20% - Accent5 4 3 3 4 3 2" xfId="22000" xr:uid="{00000000-0005-0000-0000-0000D0220000}"/>
    <cellStyle name="20% - Accent5 4 3 3 4 3 3" xfId="22001" xr:uid="{00000000-0005-0000-0000-0000D1220000}"/>
    <cellStyle name="20% - Accent5 4 3 3 4 4" xfId="22002" xr:uid="{00000000-0005-0000-0000-0000D2220000}"/>
    <cellStyle name="20% - Accent5 4 3 3 4 4 2" xfId="22003" xr:uid="{00000000-0005-0000-0000-0000D3220000}"/>
    <cellStyle name="20% - Accent5 4 3 3 4 5" xfId="22004" xr:uid="{00000000-0005-0000-0000-0000D4220000}"/>
    <cellStyle name="20% - Accent5 4 3 3 4 6" xfId="22005" xr:uid="{00000000-0005-0000-0000-0000D5220000}"/>
    <cellStyle name="20% - Accent5 4 3 3 5" xfId="22006" xr:uid="{00000000-0005-0000-0000-0000D6220000}"/>
    <cellStyle name="20% - Accent5 4 3 3 5 2" xfId="22007" xr:uid="{00000000-0005-0000-0000-0000D7220000}"/>
    <cellStyle name="20% - Accent5 4 3 3 5 2 2" xfId="22008" xr:uid="{00000000-0005-0000-0000-0000D8220000}"/>
    <cellStyle name="20% - Accent5 4 3 3 5 2 3" xfId="22009" xr:uid="{00000000-0005-0000-0000-0000D9220000}"/>
    <cellStyle name="20% - Accent5 4 3 3 5 3" xfId="22010" xr:uid="{00000000-0005-0000-0000-0000DA220000}"/>
    <cellStyle name="20% - Accent5 4 3 3 5 3 2" xfId="22011" xr:uid="{00000000-0005-0000-0000-0000DB220000}"/>
    <cellStyle name="20% - Accent5 4 3 3 5 4" xfId="22012" xr:uid="{00000000-0005-0000-0000-0000DC220000}"/>
    <cellStyle name="20% - Accent5 4 3 3 5 5" xfId="22013" xr:uid="{00000000-0005-0000-0000-0000DD220000}"/>
    <cellStyle name="20% - Accent5 4 3 3 6" xfId="22014" xr:uid="{00000000-0005-0000-0000-0000DE220000}"/>
    <cellStyle name="20% - Accent5 4 3 3 6 2" xfId="22015" xr:uid="{00000000-0005-0000-0000-0000DF220000}"/>
    <cellStyle name="20% - Accent5 4 3 3 6 3" xfId="22016" xr:uid="{00000000-0005-0000-0000-0000E0220000}"/>
    <cellStyle name="20% - Accent5 4 3 3 7" xfId="22017" xr:uid="{00000000-0005-0000-0000-0000E1220000}"/>
    <cellStyle name="20% - Accent5 4 3 3 7 2" xfId="22018" xr:uid="{00000000-0005-0000-0000-0000E2220000}"/>
    <cellStyle name="20% - Accent5 4 3 3 7 3" xfId="22019" xr:uid="{00000000-0005-0000-0000-0000E3220000}"/>
    <cellStyle name="20% - Accent5 4 3 3 8" xfId="22020" xr:uid="{00000000-0005-0000-0000-0000E4220000}"/>
    <cellStyle name="20% - Accent5 4 3 3 8 2" xfId="22021" xr:uid="{00000000-0005-0000-0000-0000E5220000}"/>
    <cellStyle name="20% - Accent5 4 3 3 9" xfId="22022" xr:uid="{00000000-0005-0000-0000-0000E6220000}"/>
    <cellStyle name="20% - Accent5 4 3 4" xfId="1158" xr:uid="{00000000-0005-0000-0000-0000E7220000}"/>
    <cellStyle name="20% - Accent5 4 3 4 2" xfId="22023" xr:uid="{00000000-0005-0000-0000-0000E8220000}"/>
    <cellStyle name="20% - Accent5 4 3 4 2 2" xfId="22024" xr:uid="{00000000-0005-0000-0000-0000E9220000}"/>
    <cellStyle name="20% - Accent5 4 3 4 2 2 2" xfId="22025" xr:uid="{00000000-0005-0000-0000-0000EA220000}"/>
    <cellStyle name="20% - Accent5 4 3 4 2 2 3" xfId="22026" xr:uid="{00000000-0005-0000-0000-0000EB220000}"/>
    <cellStyle name="20% - Accent5 4 3 4 2 3" xfId="22027" xr:uid="{00000000-0005-0000-0000-0000EC220000}"/>
    <cellStyle name="20% - Accent5 4 3 4 2 3 2" xfId="22028" xr:uid="{00000000-0005-0000-0000-0000ED220000}"/>
    <cellStyle name="20% - Accent5 4 3 4 2 3 3" xfId="22029" xr:uid="{00000000-0005-0000-0000-0000EE220000}"/>
    <cellStyle name="20% - Accent5 4 3 4 2 4" xfId="22030" xr:uid="{00000000-0005-0000-0000-0000EF220000}"/>
    <cellStyle name="20% - Accent5 4 3 4 2 4 2" xfId="22031" xr:uid="{00000000-0005-0000-0000-0000F0220000}"/>
    <cellStyle name="20% - Accent5 4 3 4 2 5" xfId="22032" xr:uid="{00000000-0005-0000-0000-0000F1220000}"/>
    <cellStyle name="20% - Accent5 4 3 4 2 6" xfId="22033" xr:uid="{00000000-0005-0000-0000-0000F2220000}"/>
    <cellStyle name="20% - Accent5 4 3 4 3" xfId="22034" xr:uid="{00000000-0005-0000-0000-0000F3220000}"/>
    <cellStyle name="20% - Accent5 4 3 4 3 2" xfId="22035" xr:uid="{00000000-0005-0000-0000-0000F4220000}"/>
    <cellStyle name="20% - Accent5 4 3 4 3 2 2" xfId="22036" xr:uid="{00000000-0005-0000-0000-0000F5220000}"/>
    <cellStyle name="20% - Accent5 4 3 4 3 2 3" xfId="22037" xr:uid="{00000000-0005-0000-0000-0000F6220000}"/>
    <cellStyle name="20% - Accent5 4 3 4 3 3" xfId="22038" xr:uid="{00000000-0005-0000-0000-0000F7220000}"/>
    <cellStyle name="20% - Accent5 4 3 4 3 3 2" xfId="22039" xr:uid="{00000000-0005-0000-0000-0000F8220000}"/>
    <cellStyle name="20% - Accent5 4 3 4 3 3 3" xfId="22040" xr:uid="{00000000-0005-0000-0000-0000F9220000}"/>
    <cellStyle name="20% - Accent5 4 3 4 3 4" xfId="22041" xr:uid="{00000000-0005-0000-0000-0000FA220000}"/>
    <cellStyle name="20% - Accent5 4 3 4 3 4 2" xfId="22042" xr:uid="{00000000-0005-0000-0000-0000FB220000}"/>
    <cellStyle name="20% - Accent5 4 3 4 3 5" xfId="22043" xr:uid="{00000000-0005-0000-0000-0000FC220000}"/>
    <cellStyle name="20% - Accent5 4 3 4 3 6" xfId="22044" xr:uid="{00000000-0005-0000-0000-0000FD220000}"/>
    <cellStyle name="20% - Accent5 4 3 4 4" xfId="22045" xr:uid="{00000000-0005-0000-0000-0000FE220000}"/>
    <cellStyle name="20% - Accent5 4 3 4 4 2" xfId="22046" xr:uid="{00000000-0005-0000-0000-0000FF220000}"/>
    <cellStyle name="20% - Accent5 4 3 4 4 2 2" xfId="22047" xr:uid="{00000000-0005-0000-0000-000000230000}"/>
    <cellStyle name="20% - Accent5 4 3 4 4 2 3" xfId="22048" xr:uid="{00000000-0005-0000-0000-000001230000}"/>
    <cellStyle name="20% - Accent5 4 3 4 4 3" xfId="22049" xr:uid="{00000000-0005-0000-0000-000002230000}"/>
    <cellStyle name="20% - Accent5 4 3 4 4 3 2" xfId="22050" xr:uid="{00000000-0005-0000-0000-000003230000}"/>
    <cellStyle name="20% - Accent5 4 3 4 4 4" xfId="22051" xr:uid="{00000000-0005-0000-0000-000004230000}"/>
    <cellStyle name="20% - Accent5 4 3 4 4 5" xfId="22052" xr:uid="{00000000-0005-0000-0000-000005230000}"/>
    <cellStyle name="20% - Accent5 4 3 4 5" xfId="22053" xr:uid="{00000000-0005-0000-0000-000006230000}"/>
    <cellStyle name="20% - Accent5 4 3 4 5 2" xfId="22054" xr:uid="{00000000-0005-0000-0000-000007230000}"/>
    <cellStyle name="20% - Accent5 4 3 4 5 3" xfId="22055" xr:uid="{00000000-0005-0000-0000-000008230000}"/>
    <cellStyle name="20% - Accent5 4 3 4 6" xfId="22056" xr:uid="{00000000-0005-0000-0000-000009230000}"/>
    <cellStyle name="20% - Accent5 4 3 4 6 2" xfId="22057" xr:uid="{00000000-0005-0000-0000-00000A230000}"/>
    <cellStyle name="20% - Accent5 4 3 4 6 3" xfId="22058" xr:uid="{00000000-0005-0000-0000-00000B230000}"/>
    <cellStyle name="20% - Accent5 4 3 4 7" xfId="22059" xr:uid="{00000000-0005-0000-0000-00000C230000}"/>
    <cellStyle name="20% - Accent5 4 3 4 7 2" xfId="22060" xr:uid="{00000000-0005-0000-0000-00000D230000}"/>
    <cellStyle name="20% - Accent5 4 3 4 8" xfId="22061" xr:uid="{00000000-0005-0000-0000-00000E230000}"/>
    <cellStyle name="20% - Accent5 4 3 4 9" xfId="22062" xr:uid="{00000000-0005-0000-0000-00000F230000}"/>
    <cellStyle name="20% - Accent5 4 3 5" xfId="8829" xr:uid="{00000000-0005-0000-0000-000010230000}"/>
    <cellStyle name="20% - Accent5 4 3 5 2" xfId="22063" xr:uid="{00000000-0005-0000-0000-000011230000}"/>
    <cellStyle name="20% - Accent5 4 3 5 2 2" xfId="22064" xr:uid="{00000000-0005-0000-0000-000012230000}"/>
    <cellStyle name="20% - Accent5 4 3 5 2 2 2" xfId="22065" xr:uid="{00000000-0005-0000-0000-000013230000}"/>
    <cellStyle name="20% - Accent5 4 3 5 2 2 3" xfId="22066" xr:uid="{00000000-0005-0000-0000-000014230000}"/>
    <cellStyle name="20% - Accent5 4 3 5 2 3" xfId="22067" xr:uid="{00000000-0005-0000-0000-000015230000}"/>
    <cellStyle name="20% - Accent5 4 3 5 2 3 2" xfId="22068" xr:uid="{00000000-0005-0000-0000-000016230000}"/>
    <cellStyle name="20% - Accent5 4 3 5 2 3 3" xfId="22069" xr:uid="{00000000-0005-0000-0000-000017230000}"/>
    <cellStyle name="20% - Accent5 4 3 5 2 4" xfId="22070" xr:uid="{00000000-0005-0000-0000-000018230000}"/>
    <cellStyle name="20% - Accent5 4 3 5 2 4 2" xfId="22071" xr:uid="{00000000-0005-0000-0000-000019230000}"/>
    <cellStyle name="20% - Accent5 4 3 5 2 5" xfId="22072" xr:uid="{00000000-0005-0000-0000-00001A230000}"/>
    <cellStyle name="20% - Accent5 4 3 5 2 6" xfId="22073" xr:uid="{00000000-0005-0000-0000-00001B230000}"/>
    <cellStyle name="20% - Accent5 4 3 5 3" xfId="22074" xr:uid="{00000000-0005-0000-0000-00001C230000}"/>
    <cellStyle name="20% - Accent5 4 3 5 3 2" xfId="22075" xr:uid="{00000000-0005-0000-0000-00001D230000}"/>
    <cellStyle name="20% - Accent5 4 3 5 3 2 2" xfId="22076" xr:uid="{00000000-0005-0000-0000-00001E230000}"/>
    <cellStyle name="20% - Accent5 4 3 5 3 2 3" xfId="22077" xr:uid="{00000000-0005-0000-0000-00001F230000}"/>
    <cellStyle name="20% - Accent5 4 3 5 3 3" xfId="22078" xr:uid="{00000000-0005-0000-0000-000020230000}"/>
    <cellStyle name="20% - Accent5 4 3 5 3 3 2" xfId="22079" xr:uid="{00000000-0005-0000-0000-000021230000}"/>
    <cellStyle name="20% - Accent5 4 3 5 3 3 3" xfId="22080" xr:uid="{00000000-0005-0000-0000-000022230000}"/>
    <cellStyle name="20% - Accent5 4 3 5 3 4" xfId="22081" xr:uid="{00000000-0005-0000-0000-000023230000}"/>
    <cellStyle name="20% - Accent5 4 3 5 3 4 2" xfId="22082" xr:uid="{00000000-0005-0000-0000-000024230000}"/>
    <cellStyle name="20% - Accent5 4 3 5 3 5" xfId="22083" xr:uid="{00000000-0005-0000-0000-000025230000}"/>
    <cellStyle name="20% - Accent5 4 3 5 3 6" xfId="22084" xr:uid="{00000000-0005-0000-0000-000026230000}"/>
    <cellStyle name="20% - Accent5 4 3 5 4" xfId="22085" xr:uid="{00000000-0005-0000-0000-000027230000}"/>
    <cellStyle name="20% - Accent5 4 3 5 4 2" xfId="22086" xr:uid="{00000000-0005-0000-0000-000028230000}"/>
    <cellStyle name="20% - Accent5 4 3 5 4 2 2" xfId="22087" xr:uid="{00000000-0005-0000-0000-000029230000}"/>
    <cellStyle name="20% - Accent5 4 3 5 4 2 3" xfId="22088" xr:uid="{00000000-0005-0000-0000-00002A230000}"/>
    <cellStyle name="20% - Accent5 4 3 5 4 3" xfId="22089" xr:uid="{00000000-0005-0000-0000-00002B230000}"/>
    <cellStyle name="20% - Accent5 4 3 5 4 3 2" xfId="22090" xr:uid="{00000000-0005-0000-0000-00002C230000}"/>
    <cellStyle name="20% - Accent5 4 3 5 4 4" xfId="22091" xr:uid="{00000000-0005-0000-0000-00002D230000}"/>
    <cellStyle name="20% - Accent5 4 3 5 4 5" xfId="22092" xr:uid="{00000000-0005-0000-0000-00002E230000}"/>
    <cellStyle name="20% - Accent5 4 3 5 5" xfId="22093" xr:uid="{00000000-0005-0000-0000-00002F230000}"/>
    <cellStyle name="20% - Accent5 4 3 5 5 2" xfId="22094" xr:uid="{00000000-0005-0000-0000-000030230000}"/>
    <cellStyle name="20% - Accent5 4 3 5 5 3" xfId="22095" xr:uid="{00000000-0005-0000-0000-000031230000}"/>
    <cellStyle name="20% - Accent5 4 3 5 6" xfId="22096" xr:uid="{00000000-0005-0000-0000-000032230000}"/>
    <cellStyle name="20% - Accent5 4 3 5 6 2" xfId="22097" xr:uid="{00000000-0005-0000-0000-000033230000}"/>
    <cellStyle name="20% - Accent5 4 3 5 6 3" xfId="22098" xr:uid="{00000000-0005-0000-0000-000034230000}"/>
    <cellStyle name="20% - Accent5 4 3 5 7" xfId="22099" xr:uid="{00000000-0005-0000-0000-000035230000}"/>
    <cellStyle name="20% - Accent5 4 3 5 7 2" xfId="22100" xr:uid="{00000000-0005-0000-0000-000036230000}"/>
    <cellStyle name="20% - Accent5 4 3 5 8" xfId="22101" xr:uid="{00000000-0005-0000-0000-000037230000}"/>
    <cellStyle name="20% - Accent5 4 3 5 9" xfId="22102" xr:uid="{00000000-0005-0000-0000-000038230000}"/>
    <cellStyle name="20% - Accent5 4 3 6" xfId="22103" xr:uid="{00000000-0005-0000-0000-000039230000}"/>
    <cellStyle name="20% - Accent5 4 3 6 2" xfId="22104" xr:uid="{00000000-0005-0000-0000-00003A230000}"/>
    <cellStyle name="20% - Accent5 4 3 6 2 2" xfId="22105" xr:uid="{00000000-0005-0000-0000-00003B230000}"/>
    <cellStyle name="20% - Accent5 4 3 6 2 3" xfId="22106" xr:uid="{00000000-0005-0000-0000-00003C230000}"/>
    <cellStyle name="20% - Accent5 4 3 6 3" xfId="22107" xr:uid="{00000000-0005-0000-0000-00003D230000}"/>
    <cellStyle name="20% - Accent5 4 3 6 3 2" xfId="22108" xr:uid="{00000000-0005-0000-0000-00003E230000}"/>
    <cellStyle name="20% - Accent5 4 3 6 3 3" xfId="22109" xr:uid="{00000000-0005-0000-0000-00003F230000}"/>
    <cellStyle name="20% - Accent5 4 3 6 4" xfId="22110" xr:uid="{00000000-0005-0000-0000-000040230000}"/>
    <cellStyle name="20% - Accent5 4 3 6 4 2" xfId="22111" xr:uid="{00000000-0005-0000-0000-000041230000}"/>
    <cellStyle name="20% - Accent5 4 3 6 5" xfId="22112" xr:uid="{00000000-0005-0000-0000-000042230000}"/>
    <cellStyle name="20% - Accent5 4 3 6 6" xfId="22113" xr:uid="{00000000-0005-0000-0000-000043230000}"/>
    <cellStyle name="20% - Accent5 4 3 7" xfId="22114" xr:uid="{00000000-0005-0000-0000-000044230000}"/>
    <cellStyle name="20% - Accent5 4 3 7 2" xfId="22115" xr:uid="{00000000-0005-0000-0000-000045230000}"/>
    <cellStyle name="20% - Accent5 4 3 7 2 2" xfId="22116" xr:uid="{00000000-0005-0000-0000-000046230000}"/>
    <cellStyle name="20% - Accent5 4 3 7 2 3" xfId="22117" xr:uid="{00000000-0005-0000-0000-000047230000}"/>
    <cellStyle name="20% - Accent5 4 3 7 3" xfId="22118" xr:uid="{00000000-0005-0000-0000-000048230000}"/>
    <cellStyle name="20% - Accent5 4 3 7 3 2" xfId="22119" xr:uid="{00000000-0005-0000-0000-000049230000}"/>
    <cellStyle name="20% - Accent5 4 3 7 3 3" xfId="22120" xr:uid="{00000000-0005-0000-0000-00004A230000}"/>
    <cellStyle name="20% - Accent5 4 3 7 4" xfId="22121" xr:uid="{00000000-0005-0000-0000-00004B230000}"/>
    <cellStyle name="20% - Accent5 4 3 7 4 2" xfId="22122" xr:uid="{00000000-0005-0000-0000-00004C230000}"/>
    <cellStyle name="20% - Accent5 4 3 7 5" xfId="22123" xr:uid="{00000000-0005-0000-0000-00004D230000}"/>
    <cellStyle name="20% - Accent5 4 3 7 6" xfId="22124" xr:uid="{00000000-0005-0000-0000-00004E230000}"/>
    <cellStyle name="20% - Accent5 4 3 8" xfId="22125" xr:uid="{00000000-0005-0000-0000-00004F230000}"/>
    <cellStyle name="20% - Accent5 4 3 8 2" xfId="22126" xr:uid="{00000000-0005-0000-0000-000050230000}"/>
    <cellStyle name="20% - Accent5 4 3 8 2 2" xfId="22127" xr:uid="{00000000-0005-0000-0000-000051230000}"/>
    <cellStyle name="20% - Accent5 4 3 8 2 3" xfId="22128" xr:uid="{00000000-0005-0000-0000-000052230000}"/>
    <cellStyle name="20% - Accent5 4 3 8 3" xfId="22129" xr:uid="{00000000-0005-0000-0000-000053230000}"/>
    <cellStyle name="20% - Accent5 4 3 8 3 2" xfId="22130" xr:uid="{00000000-0005-0000-0000-000054230000}"/>
    <cellStyle name="20% - Accent5 4 3 8 4" xfId="22131" xr:uid="{00000000-0005-0000-0000-000055230000}"/>
    <cellStyle name="20% - Accent5 4 3 8 5" xfId="22132" xr:uid="{00000000-0005-0000-0000-000056230000}"/>
    <cellStyle name="20% - Accent5 4 3 9" xfId="22133" xr:uid="{00000000-0005-0000-0000-000057230000}"/>
    <cellStyle name="20% - Accent5 4 3 9 2" xfId="22134" xr:uid="{00000000-0005-0000-0000-000058230000}"/>
    <cellStyle name="20% - Accent5 4 3 9 3" xfId="22135" xr:uid="{00000000-0005-0000-0000-000059230000}"/>
    <cellStyle name="20% - Accent5 4 4" xfId="1159" xr:uid="{00000000-0005-0000-0000-00005A230000}"/>
    <cellStyle name="20% - Accent5 4 4 10" xfId="22136" xr:uid="{00000000-0005-0000-0000-00005B230000}"/>
    <cellStyle name="20% - Accent5 4 4 10 2" xfId="22137" xr:uid="{00000000-0005-0000-0000-00005C230000}"/>
    <cellStyle name="20% - Accent5 4 4 11" xfId="22138" xr:uid="{00000000-0005-0000-0000-00005D230000}"/>
    <cellStyle name="20% - Accent5 4 4 12" xfId="22139" xr:uid="{00000000-0005-0000-0000-00005E230000}"/>
    <cellStyle name="20% - Accent5 4 4 2" xfId="1160" xr:uid="{00000000-0005-0000-0000-00005F230000}"/>
    <cellStyle name="20% - Accent5 4 4 2 10" xfId="22140" xr:uid="{00000000-0005-0000-0000-000060230000}"/>
    <cellStyle name="20% - Accent5 4 4 2 2" xfId="1161" xr:uid="{00000000-0005-0000-0000-000061230000}"/>
    <cellStyle name="20% - Accent5 4 4 2 2 2" xfId="22141" xr:uid="{00000000-0005-0000-0000-000062230000}"/>
    <cellStyle name="20% - Accent5 4 4 2 2 2 2" xfId="22142" xr:uid="{00000000-0005-0000-0000-000063230000}"/>
    <cellStyle name="20% - Accent5 4 4 2 2 2 2 2" xfId="22143" xr:uid="{00000000-0005-0000-0000-000064230000}"/>
    <cellStyle name="20% - Accent5 4 4 2 2 2 2 3" xfId="22144" xr:uid="{00000000-0005-0000-0000-000065230000}"/>
    <cellStyle name="20% - Accent5 4 4 2 2 2 3" xfId="22145" xr:uid="{00000000-0005-0000-0000-000066230000}"/>
    <cellStyle name="20% - Accent5 4 4 2 2 2 3 2" xfId="22146" xr:uid="{00000000-0005-0000-0000-000067230000}"/>
    <cellStyle name="20% - Accent5 4 4 2 2 2 3 3" xfId="22147" xr:uid="{00000000-0005-0000-0000-000068230000}"/>
    <cellStyle name="20% - Accent5 4 4 2 2 2 4" xfId="22148" xr:uid="{00000000-0005-0000-0000-000069230000}"/>
    <cellStyle name="20% - Accent5 4 4 2 2 2 4 2" xfId="22149" xr:uid="{00000000-0005-0000-0000-00006A230000}"/>
    <cellStyle name="20% - Accent5 4 4 2 2 2 5" xfId="22150" xr:uid="{00000000-0005-0000-0000-00006B230000}"/>
    <cellStyle name="20% - Accent5 4 4 2 2 2 6" xfId="22151" xr:uid="{00000000-0005-0000-0000-00006C230000}"/>
    <cellStyle name="20% - Accent5 4 4 2 2 3" xfId="22152" xr:uid="{00000000-0005-0000-0000-00006D230000}"/>
    <cellStyle name="20% - Accent5 4 4 2 2 3 2" xfId="22153" xr:uid="{00000000-0005-0000-0000-00006E230000}"/>
    <cellStyle name="20% - Accent5 4 4 2 2 3 2 2" xfId="22154" xr:uid="{00000000-0005-0000-0000-00006F230000}"/>
    <cellStyle name="20% - Accent5 4 4 2 2 3 2 3" xfId="22155" xr:uid="{00000000-0005-0000-0000-000070230000}"/>
    <cellStyle name="20% - Accent5 4 4 2 2 3 3" xfId="22156" xr:uid="{00000000-0005-0000-0000-000071230000}"/>
    <cellStyle name="20% - Accent5 4 4 2 2 3 3 2" xfId="22157" xr:uid="{00000000-0005-0000-0000-000072230000}"/>
    <cellStyle name="20% - Accent5 4 4 2 2 3 3 3" xfId="22158" xr:uid="{00000000-0005-0000-0000-000073230000}"/>
    <cellStyle name="20% - Accent5 4 4 2 2 3 4" xfId="22159" xr:uid="{00000000-0005-0000-0000-000074230000}"/>
    <cellStyle name="20% - Accent5 4 4 2 2 3 4 2" xfId="22160" xr:uid="{00000000-0005-0000-0000-000075230000}"/>
    <cellStyle name="20% - Accent5 4 4 2 2 3 5" xfId="22161" xr:uid="{00000000-0005-0000-0000-000076230000}"/>
    <cellStyle name="20% - Accent5 4 4 2 2 3 6" xfId="22162" xr:uid="{00000000-0005-0000-0000-000077230000}"/>
    <cellStyle name="20% - Accent5 4 4 2 2 4" xfId="22163" xr:uid="{00000000-0005-0000-0000-000078230000}"/>
    <cellStyle name="20% - Accent5 4 4 2 2 4 2" xfId="22164" xr:uid="{00000000-0005-0000-0000-000079230000}"/>
    <cellStyle name="20% - Accent5 4 4 2 2 4 2 2" xfId="22165" xr:uid="{00000000-0005-0000-0000-00007A230000}"/>
    <cellStyle name="20% - Accent5 4 4 2 2 4 2 3" xfId="22166" xr:uid="{00000000-0005-0000-0000-00007B230000}"/>
    <cellStyle name="20% - Accent5 4 4 2 2 4 3" xfId="22167" xr:uid="{00000000-0005-0000-0000-00007C230000}"/>
    <cellStyle name="20% - Accent5 4 4 2 2 4 3 2" xfId="22168" xr:uid="{00000000-0005-0000-0000-00007D230000}"/>
    <cellStyle name="20% - Accent5 4 4 2 2 4 4" xfId="22169" xr:uid="{00000000-0005-0000-0000-00007E230000}"/>
    <cellStyle name="20% - Accent5 4 4 2 2 4 5" xfId="22170" xr:uid="{00000000-0005-0000-0000-00007F230000}"/>
    <cellStyle name="20% - Accent5 4 4 2 2 5" xfId="22171" xr:uid="{00000000-0005-0000-0000-000080230000}"/>
    <cellStyle name="20% - Accent5 4 4 2 2 5 2" xfId="22172" xr:uid="{00000000-0005-0000-0000-000081230000}"/>
    <cellStyle name="20% - Accent5 4 4 2 2 5 3" xfId="22173" xr:uid="{00000000-0005-0000-0000-000082230000}"/>
    <cellStyle name="20% - Accent5 4 4 2 2 6" xfId="22174" xr:uid="{00000000-0005-0000-0000-000083230000}"/>
    <cellStyle name="20% - Accent5 4 4 2 2 6 2" xfId="22175" xr:uid="{00000000-0005-0000-0000-000084230000}"/>
    <cellStyle name="20% - Accent5 4 4 2 2 6 3" xfId="22176" xr:uid="{00000000-0005-0000-0000-000085230000}"/>
    <cellStyle name="20% - Accent5 4 4 2 2 7" xfId="22177" xr:uid="{00000000-0005-0000-0000-000086230000}"/>
    <cellStyle name="20% - Accent5 4 4 2 2 7 2" xfId="22178" xr:uid="{00000000-0005-0000-0000-000087230000}"/>
    <cellStyle name="20% - Accent5 4 4 2 2 8" xfId="22179" xr:uid="{00000000-0005-0000-0000-000088230000}"/>
    <cellStyle name="20% - Accent5 4 4 2 2 9" xfId="22180" xr:uid="{00000000-0005-0000-0000-000089230000}"/>
    <cellStyle name="20% - Accent5 4 4 2 3" xfId="22181" xr:uid="{00000000-0005-0000-0000-00008A230000}"/>
    <cellStyle name="20% - Accent5 4 4 2 3 2" xfId="22182" xr:uid="{00000000-0005-0000-0000-00008B230000}"/>
    <cellStyle name="20% - Accent5 4 4 2 3 2 2" xfId="22183" xr:uid="{00000000-0005-0000-0000-00008C230000}"/>
    <cellStyle name="20% - Accent5 4 4 2 3 2 3" xfId="22184" xr:uid="{00000000-0005-0000-0000-00008D230000}"/>
    <cellStyle name="20% - Accent5 4 4 2 3 3" xfId="22185" xr:uid="{00000000-0005-0000-0000-00008E230000}"/>
    <cellStyle name="20% - Accent5 4 4 2 3 3 2" xfId="22186" xr:uid="{00000000-0005-0000-0000-00008F230000}"/>
    <cellStyle name="20% - Accent5 4 4 2 3 3 3" xfId="22187" xr:uid="{00000000-0005-0000-0000-000090230000}"/>
    <cellStyle name="20% - Accent5 4 4 2 3 4" xfId="22188" xr:uid="{00000000-0005-0000-0000-000091230000}"/>
    <cellStyle name="20% - Accent5 4 4 2 3 4 2" xfId="22189" xr:uid="{00000000-0005-0000-0000-000092230000}"/>
    <cellStyle name="20% - Accent5 4 4 2 3 5" xfId="22190" xr:uid="{00000000-0005-0000-0000-000093230000}"/>
    <cellStyle name="20% - Accent5 4 4 2 3 6" xfId="22191" xr:uid="{00000000-0005-0000-0000-000094230000}"/>
    <cellStyle name="20% - Accent5 4 4 2 4" xfId="22192" xr:uid="{00000000-0005-0000-0000-000095230000}"/>
    <cellStyle name="20% - Accent5 4 4 2 4 2" xfId="22193" xr:uid="{00000000-0005-0000-0000-000096230000}"/>
    <cellStyle name="20% - Accent5 4 4 2 4 2 2" xfId="22194" xr:uid="{00000000-0005-0000-0000-000097230000}"/>
    <cellStyle name="20% - Accent5 4 4 2 4 2 3" xfId="22195" xr:uid="{00000000-0005-0000-0000-000098230000}"/>
    <cellStyle name="20% - Accent5 4 4 2 4 3" xfId="22196" xr:uid="{00000000-0005-0000-0000-000099230000}"/>
    <cellStyle name="20% - Accent5 4 4 2 4 3 2" xfId="22197" xr:uid="{00000000-0005-0000-0000-00009A230000}"/>
    <cellStyle name="20% - Accent5 4 4 2 4 3 3" xfId="22198" xr:uid="{00000000-0005-0000-0000-00009B230000}"/>
    <cellStyle name="20% - Accent5 4 4 2 4 4" xfId="22199" xr:uid="{00000000-0005-0000-0000-00009C230000}"/>
    <cellStyle name="20% - Accent5 4 4 2 4 4 2" xfId="22200" xr:uid="{00000000-0005-0000-0000-00009D230000}"/>
    <cellStyle name="20% - Accent5 4 4 2 4 5" xfId="22201" xr:uid="{00000000-0005-0000-0000-00009E230000}"/>
    <cellStyle name="20% - Accent5 4 4 2 4 6" xfId="22202" xr:uid="{00000000-0005-0000-0000-00009F230000}"/>
    <cellStyle name="20% - Accent5 4 4 2 5" xfId="22203" xr:uid="{00000000-0005-0000-0000-0000A0230000}"/>
    <cellStyle name="20% - Accent5 4 4 2 5 2" xfId="22204" xr:uid="{00000000-0005-0000-0000-0000A1230000}"/>
    <cellStyle name="20% - Accent5 4 4 2 5 2 2" xfId="22205" xr:uid="{00000000-0005-0000-0000-0000A2230000}"/>
    <cellStyle name="20% - Accent5 4 4 2 5 2 3" xfId="22206" xr:uid="{00000000-0005-0000-0000-0000A3230000}"/>
    <cellStyle name="20% - Accent5 4 4 2 5 3" xfId="22207" xr:uid="{00000000-0005-0000-0000-0000A4230000}"/>
    <cellStyle name="20% - Accent5 4 4 2 5 3 2" xfId="22208" xr:uid="{00000000-0005-0000-0000-0000A5230000}"/>
    <cellStyle name="20% - Accent5 4 4 2 5 4" xfId="22209" xr:uid="{00000000-0005-0000-0000-0000A6230000}"/>
    <cellStyle name="20% - Accent5 4 4 2 5 5" xfId="22210" xr:uid="{00000000-0005-0000-0000-0000A7230000}"/>
    <cellStyle name="20% - Accent5 4 4 2 6" xfId="22211" xr:uid="{00000000-0005-0000-0000-0000A8230000}"/>
    <cellStyle name="20% - Accent5 4 4 2 6 2" xfId="22212" xr:uid="{00000000-0005-0000-0000-0000A9230000}"/>
    <cellStyle name="20% - Accent5 4 4 2 6 3" xfId="22213" xr:uid="{00000000-0005-0000-0000-0000AA230000}"/>
    <cellStyle name="20% - Accent5 4 4 2 7" xfId="22214" xr:uid="{00000000-0005-0000-0000-0000AB230000}"/>
    <cellStyle name="20% - Accent5 4 4 2 7 2" xfId="22215" xr:uid="{00000000-0005-0000-0000-0000AC230000}"/>
    <cellStyle name="20% - Accent5 4 4 2 7 3" xfId="22216" xr:uid="{00000000-0005-0000-0000-0000AD230000}"/>
    <cellStyle name="20% - Accent5 4 4 2 8" xfId="22217" xr:uid="{00000000-0005-0000-0000-0000AE230000}"/>
    <cellStyle name="20% - Accent5 4 4 2 8 2" xfId="22218" xr:uid="{00000000-0005-0000-0000-0000AF230000}"/>
    <cellStyle name="20% - Accent5 4 4 2 9" xfId="22219" xr:uid="{00000000-0005-0000-0000-0000B0230000}"/>
    <cellStyle name="20% - Accent5 4 4 3" xfId="1162" xr:uid="{00000000-0005-0000-0000-0000B1230000}"/>
    <cellStyle name="20% - Accent5 4 4 3 2" xfId="22220" xr:uid="{00000000-0005-0000-0000-0000B2230000}"/>
    <cellStyle name="20% - Accent5 4 4 3 2 2" xfId="22221" xr:uid="{00000000-0005-0000-0000-0000B3230000}"/>
    <cellStyle name="20% - Accent5 4 4 3 2 2 2" xfId="22222" xr:uid="{00000000-0005-0000-0000-0000B4230000}"/>
    <cellStyle name="20% - Accent5 4 4 3 2 2 3" xfId="22223" xr:uid="{00000000-0005-0000-0000-0000B5230000}"/>
    <cellStyle name="20% - Accent5 4 4 3 2 3" xfId="22224" xr:uid="{00000000-0005-0000-0000-0000B6230000}"/>
    <cellStyle name="20% - Accent5 4 4 3 2 3 2" xfId="22225" xr:uid="{00000000-0005-0000-0000-0000B7230000}"/>
    <cellStyle name="20% - Accent5 4 4 3 2 3 3" xfId="22226" xr:uid="{00000000-0005-0000-0000-0000B8230000}"/>
    <cellStyle name="20% - Accent5 4 4 3 2 4" xfId="22227" xr:uid="{00000000-0005-0000-0000-0000B9230000}"/>
    <cellStyle name="20% - Accent5 4 4 3 2 4 2" xfId="22228" xr:uid="{00000000-0005-0000-0000-0000BA230000}"/>
    <cellStyle name="20% - Accent5 4 4 3 2 5" xfId="22229" xr:uid="{00000000-0005-0000-0000-0000BB230000}"/>
    <cellStyle name="20% - Accent5 4 4 3 2 6" xfId="22230" xr:uid="{00000000-0005-0000-0000-0000BC230000}"/>
    <cellStyle name="20% - Accent5 4 4 3 3" xfId="22231" xr:uid="{00000000-0005-0000-0000-0000BD230000}"/>
    <cellStyle name="20% - Accent5 4 4 3 3 2" xfId="22232" xr:uid="{00000000-0005-0000-0000-0000BE230000}"/>
    <cellStyle name="20% - Accent5 4 4 3 3 2 2" xfId="22233" xr:uid="{00000000-0005-0000-0000-0000BF230000}"/>
    <cellStyle name="20% - Accent5 4 4 3 3 2 3" xfId="22234" xr:uid="{00000000-0005-0000-0000-0000C0230000}"/>
    <cellStyle name="20% - Accent5 4 4 3 3 3" xfId="22235" xr:uid="{00000000-0005-0000-0000-0000C1230000}"/>
    <cellStyle name="20% - Accent5 4 4 3 3 3 2" xfId="22236" xr:uid="{00000000-0005-0000-0000-0000C2230000}"/>
    <cellStyle name="20% - Accent5 4 4 3 3 3 3" xfId="22237" xr:uid="{00000000-0005-0000-0000-0000C3230000}"/>
    <cellStyle name="20% - Accent5 4 4 3 3 4" xfId="22238" xr:uid="{00000000-0005-0000-0000-0000C4230000}"/>
    <cellStyle name="20% - Accent5 4 4 3 3 4 2" xfId="22239" xr:uid="{00000000-0005-0000-0000-0000C5230000}"/>
    <cellStyle name="20% - Accent5 4 4 3 3 5" xfId="22240" xr:uid="{00000000-0005-0000-0000-0000C6230000}"/>
    <cellStyle name="20% - Accent5 4 4 3 3 6" xfId="22241" xr:uid="{00000000-0005-0000-0000-0000C7230000}"/>
    <cellStyle name="20% - Accent5 4 4 3 4" xfId="22242" xr:uid="{00000000-0005-0000-0000-0000C8230000}"/>
    <cellStyle name="20% - Accent5 4 4 3 4 2" xfId="22243" xr:uid="{00000000-0005-0000-0000-0000C9230000}"/>
    <cellStyle name="20% - Accent5 4 4 3 4 2 2" xfId="22244" xr:uid="{00000000-0005-0000-0000-0000CA230000}"/>
    <cellStyle name="20% - Accent5 4 4 3 4 2 3" xfId="22245" xr:uid="{00000000-0005-0000-0000-0000CB230000}"/>
    <cellStyle name="20% - Accent5 4 4 3 4 3" xfId="22246" xr:uid="{00000000-0005-0000-0000-0000CC230000}"/>
    <cellStyle name="20% - Accent5 4 4 3 4 3 2" xfId="22247" xr:uid="{00000000-0005-0000-0000-0000CD230000}"/>
    <cellStyle name="20% - Accent5 4 4 3 4 4" xfId="22248" xr:uid="{00000000-0005-0000-0000-0000CE230000}"/>
    <cellStyle name="20% - Accent5 4 4 3 4 5" xfId="22249" xr:uid="{00000000-0005-0000-0000-0000CF230000}"/>
    <cellStyle name="20% - Accent5 4 4 3 5" xfId="22250" xr:uid="{00000000-0005-0000-0000-0000D0230000}"/>
    <cellStyle name="20% - Accent5 4 4 3 5 2" xfId="22251" xr:uid="{00000000-0005-0000-0000-0000D1230000}"/>
    <cellStyle name="20% - Accent5 4 4 3 5 3" xfId="22252" xr:uid="{00000000-0005-0000-0000-0000D2230000}"/>
    <cellStyle name="20% - Accent5 4 4 3 6" xfId="22253" xr:uid="{00000000-0005-0000-0000-0000D3230000}"/>
    <cellStyle name="20% - Accent5 4 4 3 6 2" xfId="22254" xr:uid="{00000000-0005-0000-0000-0000D4230000}"/>
    <cellStyle name="20% - Accent5 4 4 3 6 3" xfId="22255" xr:uid="{00000000-0005-0000-0000-0000D5230000}"/>
    <cellStyle name="20% - Accent5 4 4 3 7" xfId="22256" xr:uid="{00000000-0005-0000-0000-0000D6230000}"/>
    <cellStyle name="20% - Accent5 4 4 3 7 2" xfId="22257" xr:uid="{00000000-0005-0000-0000-0000D7230000}"/>
    <cellStyle name="20% - Accent5 4 4 3 8" xfId="22258" xr:uid="{00000000-0005-0000-0000-0000D8230000}"/>
    <cellStyle name="20% - Accent5 4 4 3 9" xfId="22259" xr:uid="{00000000-0005-0000-0000-0000D9230000}"/>
    <cellStyle name="20% - Accent5 4 4 4" xfId="22260" xr:uid="{00000000-0005-0000-0000-0000DA230000}"/>
    <cellStyle name="20% - Accent5 4 4 4 2" xfId="22261" xr:uid="{00000000-0005-0000-0000-0000DB230000}"/>
    <cellStyle name="20% - Accent5 4 4 4 2 2" xfId="22262" xr:uid="{00000000-0005-0000-0000-0000DC230000}"/>
    <cellStyle name="20% - Accent5 4 4 4 2 2 2" xfId="22263" xr:uid="{00000000-0005-0000-0000-0000DD230000}"/>
    <cellStyle name="20% - Accent5 4 4 4 2 2 3" xfId="22264" xr:uid="{00000000-0005-0000-0000-0000DE230000}"/>
    <cellStyle name="20% - Accent5 4 4 4 2 3" xfId="22265" xr:uid="{00000000-0005-0000-0000-0000DF230000}"/>
    <cellStyle name="20% - Accent5 4 4 4 2 3 2" xfId="22266" xr:uid="{00000000-0005-0000-0000-0000E0230000}"/>
    <cellStyle name="20% - Accent5 4 4 4 2 3 3" xfId="22267" xr:uid="{00000000-0005-0000-0000-0000E1230000}"/>
    <cellStyle name="20% - Accent5 4 4 4 2 4" xfId="22268" xr:uid="{00000000-0005-0000-0000-0000E2230000}"/>
    <cellStyle name="20% - Accent5 4 4 4 2 4 2" xfId="22269" xr:uid="{00000000-0005-0000-0000-0000E3230000}"/>
    <cellStyle name="20% - Accent5 4 4 4 2 5" xfId="22270" xr:uid="{00000000-0005-0000-0000-0000E4230000}"/>
    <cellStyle name="20% - Accent5 4 4 4 2 6" xfId="22271" xr:uid="{00000000-0005-0000-0000-0000E5230000}"/>
    <cellStyle name="20% - Accent5 4 4 4 3" xfId="22272" xr:uid="{00000000-0005-0000-0000-0000E6230000}"/>
    <cellStyle name="20% - Accent5 4 4 4 3 2" xfId="22273" xr:uid="{00000000-0005-0000-0000-0000E7230000}"/>
    <cellStyle name="20% - Accent5 4 4 4 3 2 2" xfId="22274" xr:uid="{00000000-0005-0000-0000-0000E8230000}"/>
    <cellStyle name="20% - Accent5 4 4 4 3 2 3" xfId="22275" xr:uid="{00000000-0005-0000-0000-0000E9230000}"/>
    <cellStyle name="20% - Accent5 4 4 4 3 3" xfId="22276" xr:uid="{00000000-0005-0000-0000-0000EA230000}"/>
    <cellStyle name="20% - Accent5 4 4 4 3 3 2" xfId="22277" xr:uid="{00000000-0005-0000-0000-0000EB230000}"/>
    <cellStyle name="20% - Accent5 4 4 4 3 3 3" xfId="22278" xr:uid="{00000000-0005-0000-0000-0000EC230000}"/>
    <cellStyle name="20% - Accent5 4 4 4 3 4" xfId="22279" xr:uid="{00000000-0005-0000-0000-0000ED230000}"/>
    <cellStyle name="20% - Accent5 4 4 4 3 4 2" xfId="22280" xr:uid="{00000000-0005-0000-0000-0000EE230000}"/>
    <cellStyle name="20% - Accent5 4 4 4 3 5" xfId="22281" xr:uid="{00000000-0005-0000-0000-0000EF230000}"/>
    <cellStyle name="20% - Accent5 4 4 4 3 6" xfId="22282" xr:uid="{00000000-0005-0000-0000-0000F0230000}"/>
    <cellStyle name="20% - Accent5 4 4 4 4" xfId="22283" xr:uid="{00000000-0005-0000-0000-0000F1230000}"/>
    <cellStyle name="20% - Accent5 4 4 4 4 2" xfId="22284" xr:uid="{00000000-0005-0000-0000-0000F2230000}"/>
    <cellStyle name="20% - Accent5 4 4 4 4 2 2" xfId="22285" xr:uid="{00000000-0005-0000-0000-0000F3230000}"/>
    <cellStyle name="20% - Accent5 4 4 4 4 2 3" xfId="22286" xr:uid="{00000000-0005-0000-0000-0000F4230000}"/>
    <cellStyle name="20% - Accent5 4 4 4 4 3" xfId="22287" xr:uid="{00000000-0005-0000-0000-0000F5230000}"/>
    <cellStyle name="20% - Accent5 4 4 4 4 3 2" xfId="22288" xr:uid="{00000000-0005-0000-0000-0000F6230000}"/>
    <cellStyle name="20% - Accent5 4 4 4 4 4" xfId="22289" xr:uid="{00000000-0005-0000-0000-0000F7230000}"/>
    <cellStyle name="20% - Accent5 4 4 4 4 5" xfId="22290" xr:uid="{00000000-0005-0000-0000-0000F8230000}"/>
    <cellStyle name="20% - Accent5 4 4 4 5" xfId="22291" xr:uid="{00000000-0005-0000-0000-0000F9230000}"/>
    <cellStyle name="20% - Accent5 4 4 4 5 2" xfId="22292" xr:uid="{00000000-0005-0000-0000-0000FA230000}"/>
    <cellStyle name="20% - Accent5 4 4 4 5 3" xfId="22293" xr:uid="{00000000-0005-0000-0000-0000FB230000}"/>
    <cellStyle name="20% - Accent5 4 4 4 6" xfId="22294" xr:uid="{00000000-0005-0000-0000-0000FC230000}"/>
    <cellStyle name="20% - Accent5 4 4 4 6 2" xfId="22295" xr:uid="{00000000-0005-0000-0000-0000FD230000}"/>
    <cellStyle name="20% - Accent5 4 4 4 6 3" xfId="22296" xr:uid="{00000000-0005-0000-0000-0000FE230000}"/>
    <cellStyle name="20% - Accent5 4 4 4 7" xfId="22297" xr:uid="{00000000-0005-0000-0000-0000FF230000}"/>
    <cellStyle name="20% - Accent5 4 4 4 7 2" xfId="22298" xr:uid="{00000000-0005-0000-0000-000000240000}"/>
    <cellStyle name="20% - Accent5 4 4 4 8" xfId="22299" xr:uid="{00000000-0005-0000-0000-000001240000}"/>
    <cellStyle name="20% - Accent5 4 4 4 9" xfId="22300" xr:uid="{00000000-0005-0000-0000-000002240000}"/>
    <cellStyle name="20% - Accent5 4 4 5" xfId="22301" xr:uid="{00000000-0005-0000-0000-000003240000}"/>
    <cellStyle name="20% - Accent5 4 4 5 2" xfId="22302" xr:uid="{00000000-0005-0000-0000-000004240000}"/>
    <cellStyle name="20% - Accent5 4 4 5 2 2" xfId="22303" xr:uid="{00000000-0005-0000-0000-000005240000}"/>
    <cellStyle name="20% - Accent5 4 4 5 2 3" xfId="22304" xr:uid="{00000000-0005-0000-0000-000006240000}"/>
    <cellStyle name="20% - Accent5 4 4 5 3" xfId="22305" xr:uid="{00000000-0005-0000-0000-000007240000}"/>
    <cellStyle name="20% - Accent5 4 4 5 3 2" xfId="22306" xr:uid="{00000000-0005-0000-0000-000008240000}"/>
    <cellStyle name="20% - Accent5 4 4 5 3 3" xfId="22307" xr:uid="{00000000-0005-0000-0000-000009240000}"/>
    <cellStyle name="20% - Accent5 4 4 5 4" xfId="22308" xr:uid="{00000000-0005-0000-0000-00000A240000}"/>
    <cellStyle name="20% - Accent5 4 4 5 4 2" xfId="22309" xr:uid="{00000000-0005-0000-0000-00000B240000}"/>
    <cellStyle name="20% - Accent5 4 4 5 5" xfId="22310" xr:uid="{00000000-0005-0000-0000-00000C240000}"/>
    <cellStyle name="20% - Accent5 4 4 5 6" xfId="22311" xr:uid="{00000000-0005-0000-0000-00000D240000}"/>
    <cellStyle name="20% - Accent5 4 4 6" xfId="22312" xr:uid="{00000000-0005-0000-0000-00000E240000}"/>
    <cellStyle name="20% - Accent5 4 4 6 2" xfId="22313" xr:uid="{00000000-0005-0000-0000-00000F240000}"/>
    <cellStyle name="20% - Accent5 4 4 6 2 2" xfId="22314" xr:uid="{00000000-0005-0000-0000-000010240000}"/>
    <cellStyle name="20% - Accent5 4 4 6 2 3" xfId="22315" xr:uid="{00000000-0005-0000-0000-000011240000}"/>
    <cellStyle name="20% - Accent5 4 4 6 3" xfId="22316" xr:uid="{00000000-0005-0000-0000-000012240000}"/>
    <cellStyle name="20% - Accent5 4 4 6 3 2" xfId="22317" xr:uid="{00000000-0005-0000-0000-000013240000}"/>
    <cellStyle name="20% - Accent5 4 4 6 3 3" xfId="22318" xr:uid="{00000000-0005-0000-0000-000014240000}"/>
    <cellStyle name="20% - Accent5 4 4 6 4" xfId="22319" xr:uid="{00000000-0005-0000-0000-000015240000}"/>
    <cellStyle name="20% - Accent5 4 4 6 4 2" xfId="22320" xr:uid="{00000000-0005-0000-0000-000016240000}"/>
    <cellStyle name="20% - Accent5 4 4 6 5" xfId="22321" xr:uid="{00000000-0005-0000-0000-000017240000}"/>
    <cellStyle name="20% - Accent5 4 4 6 6" xfId="22322" xr:uid="{00000000-0005-0000-0000-000018240000}"/>
    <cellStyle name="20% - Accent5 4 4 7" xfId="22323" xr:uid="{00000000-0005-0000-0000-000019240000}"/>
    <cellStyle name="20% - Accent5 4 4 7 2" xfId="22324" xr:uid="{00000000-0005-0000-0000-00001A240000}"/>
    <cellStyle name="20% - Accent5 4 4 7 2 2" xfId="22325" xr:uid="{00000000-0005-0000-0000-00001B240000}"/>
    <cellStyle name="20% - Accent5 4 4 7 2 3" xfId="22326" xr:uid="{00000000-0005-0000-0000-00001C240000}"/>
    <cellStyle name="20% - Accent5 4 4 7 3" xfId="22327" xr:uid="{00000000-0005-0000-0000-00001D240000}"/>
    <cellStyle name="20% - Accent5 4 4 7 3 2" xfId="22328" xr:uid="{00000000-0005-0000-0000-00001E240000}"/>
    <cellStyle name="20% - Accent5 4 4 7 4" xfId="22329" xr:uid="{00000000-0005-0000-0000-00001F240000}"/>
    <cellStyle name="20% - Accent5 4 4 7 5" xfId="22330" xr:uid="{00000000-0005-0000-0000-000020240000}"/>
    <cellStyle name="20% - Accent5 4 4 8" xfId="22331" xr:uid="{00000000-0005-0000-0000-000021240000}"/>
    <cellStyle name="20% - Accent5 4 4 8 2" xfId="22332" xr:uid="{00000000-0005-0000-0000-000022240000}"/>
    <cellStyle name="20% - Accent5 4 4 8 3" xfId="22333" xr:uid="{00000000-0005-0000-0000-000023240000}"/>
    <cellStyle name="20% - Accent5 4 4 9" xfId="22334" xr:uid="{00000000-0005-0000-0000-000024240000}"/>
    <cellStyle name="20% - Accent5 4 4 9 2" xfId="22335" xr:uid="{00000000-0005-0000-0000-000025240000}"/>
    <cellStyle name="20% - Accent5 4 4 9 3" xfId="22336" xr:uid="{00000000-0005-0000-0000-000026240000}"/>
    <cellStyle name="20% - Accent5 4 5" xfId="1163" xr:uid="{00000000-0005-0000-0000-000027240000}"/>
    <cellStyle name="20% - Accent5 4 5 10" xfId="22337" xr:uid="{00000000-0005-0000-0000-000028240000}"/>
    <cellStyle name="20% - Accent5 4 5 2" xfId="1164" xr:uid="{00000000-0005-0000-0000-000029240000}"/>
    <cellStyle name="20% - Accent5 4 5 2 2" xfId="22338" xr:uid="{00000000-0005-0000-0000-00002A240000}"/>
    <cellStyle name="20% - Accent5 4 5 2 2 2" xfId="22339" xr:uid="{00000000-0005-0000-0000-00002B240000}"/>
    <cellStyle name="20% - Accent5 4 5 2 2 2 2" xfId="22340" xr:uid="{00000000-0005-0000-0000-00002C240000}"/>
    <cellStyle name="20% - Accent5 4 5 2 2 2 3" xfId="22341" xr:uid="{00000000-0005-0000-0000-00002D240000}"/>
    <cellStyle name="20% - Accent5 4 5 2 2 3" xfId="22342" xr:uid="{00000000-0005-0000-0000-00002E240000}"/>
    <cellStyle name="20% - Accent5 4 5 2 2 3 2" xfId="22343" xr:uid="{00000000-0005-0000-0000-00002F240000}"/>
    <cellStyle name="20% - Accent5 4 5 2 2 3 3" xfId="22344" xr:uid="{00000000-0005-0000-0000-000030240000}"/>
    <cellStyle name="20% - Accent5 4 5 2 2 4" xfId="22345" xr:uid="{00000000-0005-0000-0000-000031240000}"/>
    <cellStyle name="20% - Accent5 4 5 2 2 4 2" xfId="22346" xr:uid="{00000000-0005-0000-0000-000032240000}"/>
    <cellStyle name="20% - Accent5 4 5 2 2 5" xfId="22347" xr:uid="{00000000-0005-0000-0000-000033240000}"/>
    <cellStyle name="20% - Accent5 4 5 2 2 6" xfId="22348" xr:uid="{00000000-0005-0000-0000-000034240000}"/>
    <cellStyle name="20% - Accent5 4 5 2 3" xfId="22349" xr:uid="{00000000-0005-0000-0000-000035240000}"/>
    <cellStyle name="20% - Accent5 4 5 2 3 2" xfId="22350" xr:uid="{00000000-0005-0000-0000-000036240000}"/>
    <cellStyle name="20% - Accent5 4 5 2 3 2 2" xfId="22351" xr:uid="{00000000-0005-0000-0000-000037240000}"/>
    <cellStyle name="20% - Accent5 4 5 2 3 2 3" xfId="22352" xr:uid="{00000000-0005-0000-0000-000038240000}"/>
    <cellStyle name="20% - Accent5 4 5 2 3 3" xfId="22353" xr:uid="{00000000-0005-0000-0000-000039240000}"/>
    <cellStyle name="20% - Accent5 4 5 2 3 3 2" xfId="22354" xr:uid="{00000000-0005-0000-0000-00003A240000}"/>
    <cellStyle name="20% - Accent5 4 5 2 3 3 3" xfId="22355" xr:uid="{00000000-0005-0000-0000-00003B240000}"/>
    <cellStyle name="20% - Accent5 4 5 2 3 4" xfId="22356" xr:uid="{00000000-0005-0000-0000-00003C240000}"/>
    <cellStyle name="20% - Accent5 4 5 2 3 4 2" xfId="22357" xr:uid="{00000000-0005-0000-0000-00003D240000}"/>
    <cellStyle name="20% - Accent5 4 5 2 3 5" xfId="22358" xr:uid="{00000000-0005-0000-0000-00003E240000}"/>
    <cellStyle name="20% - Accent5 4 5 2 3 6" xfId="22359" xr:uid="{00000000-0005-0000-0000-00003F240000}"/>
    <cellStyle name="20% - Accent5 4 5 2 4" xfId="22360" xr:uid="{00000000-0005-0000-0000-000040240000}"/>
    <cellStyle name="20% - Accent5 4 5 2 4 2" xfId="22361" xr:uid="{00000000-0005-0000-0000-000041240000}"/>
    <cellStyle name="20% - Accent5 4 5 2 4 2 2" xfId="22362" xr:uid="{00000000-0005-0000-0000-000042240000}"/>
    <cellStyle name="20% - Accent5 4 5 2 4 2 3" xfId="22363" xr:uid="{00000000-0005-0000-0000-000043240000}"/>
    <cellStyle name="20% - Accent5 4 5 2 4 3" xfId="22364" xr:uid="{00000000-0005-0000-0000-000044240000}"/>
    <cellStyle name="20% - Accent5 4 5 2 4 3 2" xfId="22365" xr:uid="{00000000-0005-0000-0000-000045240000}"/>
    <cellStyle name="20% - Accent5 4 5 2 4 4" xfId="22366" xr:uid="{00000000-0005-0000-0000-000046240000}"/>
    <cellStyle name="20% - Accent5 4 5 2 4 5" xfId="22367" xr:uid="{00000000-0005-0000-0000-000047240000}"/>
    <cellStyle name="20% - Accent5 4 5 2 5" xfId="22368" xr:uid="{00000000-0005-0000-0000-000048240000}"/>
    <cellStyle name="20% - Accent5 4 5 2 5 2" xfId="22369" xr:uid="{00000000-0005-0000-0000-000049240000}"/>
    <cellStyle name="20% - Accent5 4 5 2 5 3" xfId="22370" xr:uid="{00000000-0005-0000-0000-00004A240000}"/>
    <cellStyle name="20% - Accent5 4 5 2 6" xfId="22371" xr:uid="{00000000-0005-0000-0000-00004B240000}"/>
    <cellStyle name="20% - Accent5 4 5 2 6 2" xfId="22372" xr:uid="{00000000-0005-0000-0000-00004C240000}"/>
    <cellStyle name="20% - Accent5 4 5 2 6 3" xfId="22373" xr:uid="{00000000-0005-0000-0000-00004D240000}"/>
    <cellStyle name="20% - Accent5 4 5 2 7" xfId="22374" xr:uid="{00000000-0005-0000-0000-00004E240000}"/>
    <cellStyle name="20% - Accent5 4 5 2 7 2" xfId="22375" xr:uid="{00000000-0005-0000-0000-00004F240000}"/>
    <cellStyle name="20% - Accent5 4 5 2 8" xfId="22376" xr:uid="{00000000-0005-0000-0000-000050240000}"/>
    <cellStyle name="20% - Accent5 4 5 2 9" xfId="22377" xr:uid="{00000000-0005-0000-0000-000051240000}"/>
    <cellStyle name="20% - Accent5 4 5 3" xfId="22378" xr:uid="{00000000-0005-0000-0000-000052240000}"/>
    <cellStyle name="20% - Accent5 4 5 3 2" xfId="22379" xr:uid="{00000000-0005-0000-0000-000053240000}"/>
    <cellStyle name="20% - Accent5 4 5 3 2 2" xfId="22380" xr:uid="{00000000-0005-0000-0000-000054240000}"/>
    <cellStyle name="20% - Accent5 4 5 3 2 3" xfId="22381" xr:uid="{00000000-0005-0000-0000-000055240000}"/>
    <cellStyle name="20% - Accent5 4 5 3 3" xfId="22382" xr:uid="{00000000-0005-0000-0000-000056240000}"/>
    <cellStyle name="20% - Accent5 4 5 3 3 2" xfId="22383" xr:uid="{00000000-0005-0000-0000-000057240000}"/>
    <cellStyle name="20% - Accent5 4 5 3 3 3" xfId="22384" xr:uid="{00000000-0005-0000-0000-000058240000}"/>
    <cellStyle name="20% - Accent5 4 5 3 4" xfId="22385" xr:uid="{00000000-0005-0000-0000-000059240000}"/>
    <cellStyle name="20% - Accent5 4 5 3 4 2" xfId="22386" xr:uid="{00000000-0005-0000-0000-00005A240000}"/>
    <cellStyle name="20% - Accent5 4 5 3 5" xfId="22387" xr:uid="{00000000-0005-0000-0000-00005B240000}"/>
    <cellStyle name="20% - Accent5 4 5 3 6" xfId="22388" xr:uid="{00000000-0005-0000-0000-00005C240000}"/>
    <cellStyle name="20% - Accent5 4 5 4" xfId="22389" xr:uid="{00000000-0005-0000-0000-00005D240000}"/>
    <cellStyle name="20% - Accent5 4 5 4 2" xfId="22390" xr:uid="{00000000-0005-0000-0000-00005E240000}"/>
    <cellStyle name="20% - Accent5 4 5 4 2 2" xfId="22391" xr:uid="{00000000-0005-0000-0000-00005F240000}"/>
    <cellStyle name="20% - Accent5 4 5 4 2 3" xfId="22392" xr:uid="{00000000-0005-0000-0000-000060240000}"/>
    <cellStyle name="20% - Accent5 4 5 4 3" xfId="22393" xr:uid="{00000000-0005-0000-0000-000061240000}"/>
    <cellStyle name="20% - Accent5 4 5 4 3 2" xfId="22394" xr:uid="{00000000-0005-0000-0000-000062240000}"/>
    <cellStyle name="20% - Accent5 4 5 4 3 3" xfId="22395" xr:uid="{00000000-0005-0000-0000-000063240000}"/>
    <cellStyle name="20% - Accent5 4 5 4 4" xfId="22396" xr:uid="{00000000-0005-0000-0000-000064240000}"/>
    <cellStyle name="20% - Accent5 4 5 4 4 2" xfId="22397" xr:uid="{00000000-0005-0000-0000-000065240000}"/>
    <cellStyle name="20% - Accent5 4 5 4 5" xfId="22398" xr:uid="{00000000-0005-0000-0000-000066240000}"/>
    <cellStyle name="20% - Accent5 4 5 4 6" xfId="22399" xr:uid="{00000000-0005-0000-0000-000067240000}"/>
    <cellStyle name="20% - Accent5 4 5 5" xfId="22400" xr:uid="{00000000-0005-0000-0000-000068240000}"/>
    <cellStyle name="20% - Accent5 4 5 5 2" xfId="22401" xr:uid="{00000000-0005-0000-0000-000069240000}"/>
    <cellStyle name="20% - Accent5 4 5 5 2 2" xfId="22402" xr:uid="{00000000-0005-0000-0000-00006A240000}"/>
    <cellStyle name="20% - Accent5 4 5 5 2 3" xfId="22403" xr:uid="{00000000-0005-0000-0000-00006B240000}"/>
    <cellStyle name="20% - Accent5 4 5 5 3" xfId="22404" xr:uid="{00000000-0005-0000-0000-00006C240000}"/>
    <cellStyle name="20% - Accent5 4 5 5 3 2" xfId="22405" xr:uid="{00000000-0005-0000-0000-00006D240000}"/>
    <cellStyle name="20% - Accent5 4 5 5 4" xfId="22406" xr:uid="{00000000-0005-0000-0000-00006E240000}"/>
    <cellStyle name="20% - Accent5 4 5 5 5" xfId="22407" xr:uid="{00000000-0005-0000-0000-00006F240000}"/>
    <cellStyle name="20% - Accent5 4 5 6" xfId="22408" xr:uid="{00000000-0005-0000-0000-000070240000}"/>
    <cellStyle name="20% - Accent5 4 5 6 2" xfId="22409" xr:uid="{00000000-0005-0000-0000-000071240000}"/>
    <cellStyle name="20% - Accent5 4 5 6 3" xfId="22410" xr:uid="{00000000-0005-0000-0000-000072240000}"/>
    <cellStyle name="20% - Accent5 4 5 7" xfId="22411" xr:uid="{00000000-0005-0000-0000-000073240000}"/>
    <cellStyle name="20% - Accent5 4 5 7 2" xfId="22412" xr:uid="{00000000-0005-0000-0000-000074240000}"/>
    <cellStyle name="20% - Accent5 4 5 7 3" xfId="22413" xr:uid="{00000000-0005-0000-0000-000075240000}"/>
    <cellStyle name="20% - Accent5 4 5 8" xfId="22414" xr:uid="{00000000-0005-0000-0000-000076240000}"/>
    <cellStyle name="20% - Accent5 4 5 8 2" xfId="22415" xr:uid="{00000000-0005-0000-0000-000077240000}"/>
    <cellStyle name="20% - Accent5 4 5 9" xfId="22416" xr:uid="{00000000-0005-0000-0000-000078240000}"/>
    <cellStyle name="20% - Accent5 4 6" xfId="1165" xr:uid="{00000000-0005-0000-0000-000079240000}"/>
    <cellStyle name="20% - Accent5 4 6 2" xfId="22417" xr:uid="{00000000-0005-0000-0000-00007A240000}"/>
    <cellStyle name="20% - Accent5 4 6 2 2" xfId="22418" xr:uid="{00000000-0005-0000-0000-00007B240000}"/>
    <cellStyle name="20% - Accent5 4 6 2 2 2" xfId="22419" xr:uid="{00000000-0005-0000-0000-00007C240000}"/>
    <cellStyle name="20% - Accent5 4 6 2 2 3" xfId="22420" xr:uid="{00000000-0005-0000-0000-00007D240000}"/>
    <cellStyle name="20% - Accent5 4 6 2 3" xfId="22421" xr:uid="{00000000-0005-0000-0000-00007E240000}"/>
    <cellStyle name="20% - Accent5 4 6 2 3 2" xfId="22422" xr:uid="{00000000-0005-0000-0000-00007F240000}"/>
    <cellStyle name="20% - Accent5 4 6 2 3 3" xfId="22423" xr:uid="{00000000-0005-0000-0000-000080240000}"/>
    <cellStyle name="20% - Accent5 4 6 2 4" xfId="22424" xr:uid="{00000000-0005-0000-0000-000081240000}"/>
    <cellStyle name="20% - Accent5 4 6 2 4 2" xfId="22425" xr:uid="{00000000-0005-0000-0000-000082240000}"/>
    <cellStyle name="20% - Accent5 4 6 2 5" xfId="22426" xr:uid="{00000000-0005-0000-0000-000083240000}"/>
    <cellStyle name="20% - Accent5 4 6 2 6" xfId="22427" xr:uid="{00000000-0005-0000-0000-000084240000}"/>
    <cellStyle name="20% - Accent5 4 6 3" xfId="22428" xr:uid="{00000000-0005-0000-0000-000085240000}"/>
    <cellStyle name="20% - Accent5 4 6 3 2" xfId="22429" xr:uid="{00000000-0005-0000-0000-000086240000}"/>
    <cellStyle name="20% - Accent5 4 6 3 2 2" xfId="22430" xr:uid="{00000000-0005-0000-0000-000087240000}"/>
    <cellStyle name="20% - Accent5 4 6 3 2 3" xfId="22431" xr:uid="{00000000-0005-0000-0000-000088240000}"/>
    <cellStyle name="20% - Accent5 4 6 3 3" xfId="22432" xr:uid="{00000000-0005-0000-0000-000089240000}"/>
    <cellStyle name="20% - Accent5 4 6 3 3 2" xfId="22433" xr:uid="{00000000-0005-0000-0000-00008A240000}"/>
    <cellStyle name="20% - Accent5 4 6 3 3 3" xfId="22434" xr:uid="{00000000-0005-0000-0000-00008B240000}"/>
    <cellStyle name="20% - Accent5 4 6 3 4" xfId="22435" xr:uid="{00000000-0005-0000-0000-00008C240000}"/>
    <cellStyle name="20% - Accent5 4 6 3 4 2" xfId="22436" xr:uid="{00000000-0005-0000-0000-00008D240000}"/>
    <cellStyle name="20% - Accent5 4 6 3 5" xfId="22437" xr:uid="{00000000-0005-0000-0000-00008E240000}"/>
    <cellStyle name="20% - Accent5 4 6 3 6" xfId="22438" xr:uid="{00000000-0005-0000-0000-00008F240000}"/>
    <cellStyle name="20% - Accent5 4 6 4" xfId="22439" xr:uid="{00000000-0005-0000-0000-000090240000}"/>
    <cellStyle name="20% - Accent5 4 6 4 2" xfId="22440" xr:uid="{00000000-0005-0000-0000-000091240000}"/>
    <cellStyle name="20% - Accent5 4 6 4 2 2" xfId="22441" xr:uid="{00000000-0005-0000-0000-000092240000}"/>
    <cellStyle name="20% - Accent5 4 6 4 2 3" xfId="22442" xr:uid="{00000000-0005-0000-0000-000093240000}"/>
    <cellStyle name="20% - Accent5 4 6 4 3" xfId="22443" xr:uid="{00000000-0005-0000-0000-000094240000}"/>
    <cellStyle name="20% - Accent5 4 6 4 3 2" xfId="22444" xr:uid="{00000000-0005-0000-0000-000095240000}"/>
    <cellStyle name="20% - Accent5 4 6 4 4" xfId="22445" xr:uid="{00000000-0005-0000-0000-000096240000}"/>
    <cellStyle name="20% - Accent5 4 6 4 5" xfId="22446" xr:uid="{00000000-0005-0000-0000-000097240000}"/>
    <cellStyle name="20% - Accent5 4 6 5" xfId="22447" xr:uid="{00000000-0005-0000-0000-000098240000}"/>
    <cellStyle name="20% - Accent5 4 6 5 2" xfId="22448" xr:uid="{00000000-0005-0000-0000-000099240000}"/>
    <cellStyle name="20% - Accent5 4 6 5 3" xfId="22449" xr:uid="{00000000-0005-0000-0000-00009A240000}"/>
    <cellStyle name="20% - Accent5 4 6 6" xfId="22450" xr:uid="{00000000-0005-0000-0000-00009B240000}"/>
    <cellStyle name="20% - Accent5 4 6 6 2" xfId="22451" xr:uid="{00000000-0005-0000-0000-00009C240000}"/>
    <cellStyle name="20% - Accent5 4 6 6 3" xfId="22452" xr:uid="{00000000-0005-0000-0000-00009D240000}"/>
    <cellStyle name="20% - Accent5 4 6 7" xfId="22453" xr:uid="{00000000-0005-0000-0000-00009E240000}"/>
    <cellStyle name="20% - Accent5 4 6 7 2" xfId="22454" xr:uid="{00000000-0005-0000-0000-00009F240000}"/>
    <cellStyle name="20% - Accent5 4 6 8" xfId="22455" xr:uid="{00000000-0005-0000-0000-0000A0240000}"/>
    <cellStyle name="20% - Accent5 4 6 9" xfId="22456" xr:uid="{00000000-0005-0000-0000-0000A1240000}"/>
    <cellStyle name="20% - Accent5 4 7" xfId="13565" xr:uid="{00000000-0005-0000-0000-0000A2240000}"/>
    <cellStyle name="20% - Accent5 4 7 2" xfId="22457" xr:uid="{00000000-0005-0000-0000-0000A3240000}"/>
    <cellStyle name="20% - Accent5 4 7 2 2" xfId="22458" xr:uid="{00000000-0005-0000-0000-0000A4240000}"/>
    <cellStyle name="20% - Accent5 4 7 2 2 2" xfId="22459" xr:uid="{00000000-0005-0000-0000-0000A5240000}"/>
    <cellStyle name="20% - Accent5 4 7 2 2 3" xfId="22460" xr:uid="{00000000-0005-0000-0000-0000A6240000}"/>
    <cellStyle name="20% - Accent5 4 7 2 3" xfId="22461" xr:uid="{00000000-0005-0000-0000-0000A7240000}"/>
    <cellStyle name="20% - Accent5 4 7 2 3 2" xfId="22462" xr:uid="{00000000-0005-0000-0000-0000A8240000}"/>
    <cellStyle name="20% - Accent5 4 7 2 3 3" xfId="22463" xr:uid="{00000000-0005-0000-0000-0000A9240000}"/>
    <cellStyle name="20% - Accent5 4 7 2 4" xfId="22464" xr:uid="{00000000-0005-0000-0000-0000AA240000}"/>
    <cellStyle name="20% - Accent5 4 7 2 4 2" xfId="22465" xr:uid="{00000000-0005-0000-0000-0000AB240000}"/>
    <cellStyle name="20% - Accent5 4 7 2 5" xfId="22466" xr:uid="{00000000-0005-0000-0000-0000AC240000}"/>
    <cellStyle name="20% - Accent5 4 7 2 6" xfId="22467" xr:uid="{00000000-0005-0000-0000-0000AD240000}"/>
    <cellStyle name="20% - Accent5 4 7 3" xfId="22468" xr:uid="{00000000-0005-0000-0000-0000AE240000}"/>
    <cellStyle name="20% - Accent5 4 7 3 2" xfId="22469" xr:uid="{00000000-0005-0000-0000-0000AF240000}"/>
    <cellStyle name="20% - Accent5 4 7 3 2 2" xfId="22470" xr:uid="{00000000-0005-0000-0000-0000B0240000}"/>
    <cellStyle name="20% - Accent5 4 7 3 2 3" xfId="22471" xr:uid="{00000000-0005-0000-0000-0000B1240000}"/>
    <cellStyle name="20% - Accent5 4 7 3 3" xfId="22472" xr:uid="{00000000-0005-0000-0000-0000B2240000}"/>
    <cellStyle name="20% - Accent5 4 7 3 3 2" xfId="22473" xr:uid="{00000000-0005-0000-0000-0000B3240000}"/>
    <cellStyle name="20% - Accent5 4 7 3 3 3" xfId="22474" xr:uid="{00000000-0005-0000-0000-0000B4240000}"/>
    <cellStyle name="20% - Accent5 4 7 3 4" xfId="22475" xr:uid="{00000000-0005-0000-0000-0000B5240000}"/>
    <cellStyle name="20% - Accent5 4 7 3 4 2" xfId="22476" xr:uid="{00000000-0005-0000-0000-0000B6240000}"/>
    <cellStyle name="20% - Accent5 4 7 3 5" xfId="22477" xr:uid="{00000000-0005-0000-0000-0000B7240000}"/>
    <cellStyle name="20% - Accent5 4 7 3 6" xfId="22478" xr:uid="{00000000-0005-0000-0000-0000B8240000}"/>
    <cellStyle name="20% - Accent5 4 7 4" xfId="22479" xr:uid="{00000000-0005-0000-0000-0000B9240000}"/>
    <cellStyle name="20% - Accent5 4 7 4 2" xfId="22480" xr:uid="{00000000-0005-0000-0000-0000BA240000}"/>
    <cellStyle name="20% - Accent5 4 7 4 2 2" xfId="22481" xr:uid="{00000000-0005-0000-0000-0000BB240000}"/>
    <cellStyle name="20% - Accent5 4 7 4 2 3" xfId="22482" xr:uid="{00000000-0005-0000-0000-0000BC240000}"/>
    <cellStyle name="20% - Accent5 4 7 4 3" xfId="22483" xr:uid="{00000000-0005-0000-0000-0000BD240000}"/>
    <cellStyle name="20% - Accent5 4 7 4 3 2" xfId="22484" xr:uid="{00000000-0005-0000-0000-0000BE240000}"/>
    <cellStyle name="20% - Accent5 4 7 4 4" xfId="22485" xr:uid="{00000000-0005-0000-0000-0000BF240000}"/>
    <cellStyle name="20% - Accent5 4 7 4 5" xfId="22486" xr:uid="{00000000-0005-0000-0000-0000C0240000}"/>
    <cellStyle name="20% - Accent5 4 7 5" xfId="22487" xr:uid="{00000000-0005-0000-0000-0000C1240000}"/>
    <cellStyle name="20% - Accent5 4 7 5 2" xfId="22488" xr:uid="{00000000-0005-0000-0000-0000C2240000}"/>
    <cellStyle name="20% - Accent5 4 7 5 3" xfId="22489" xr:uid="{00000000-0005-0000-0000-0000C3240000}"/>
    <cellStyle name="20% - Accent5 4 7 6" xfId="22490" xr:uid="{00000000-0005-0000-0000-0000C4240000}"/>
    <cellStyle name="20% - Accent5 4 7 6 2" xfId="22491" xr:uid="{00000000-0005-0000-0000-0000C5240000}"/>
    <cellStyle name="20% - Accent5 4 7 6 3" xfId="22492" xr:uid="{00000000-0005-0000-0000-0000C6240000}"/>
    <cellStyle name="20% - Accent5 4 7 7" xfId="22493" xr:uid="{00000000-0005-0000-0000-0000C7240000}"/>
    <cellStyle name="20% - Accent5 4 7 7 2" xfId="22494" xr:uid="{00000000-0005-0000-0000-0000C8240000}"/>
    <cellStyle name="20% - Accent5 4 7 8" xfId="22495" xr:uid="{00000000-0005-0000-0000-0000C9240000}"/>
    <cellStyle name="20% - Accent5 4 7 9" xfId="22496" xr:uid="{00000000-0005-0000-0000-0000CA240000}"/>
    <cellStyle name="20% - Accent5 4 8" xfId="22497" xr:uid="{00000000-0005-0000-0000-0000CB240000}"/>
    <cellStyle name="20% - Accent5 4 8 2" xfId="22498" xr:uid="{00000000-0005-0000-0000-0000CC240000}"/>
    <cellStyle name="20% - Accent5 4 8 2 2" xfId="22499" xr:uid="{00000000-0005-0000-0000-0000CD240000}"/>
    <cellStyle name="20% - Accent5 4 8 2 3" xfId="22500" xr:uid="{00000000-0005-0000-0000-0000CE240000}"/>
    <cellStyle name="20% - Accent5 4 8 3" xfId="22501" xr:uid="{00000000-0005-0000-0000-0000CF240000}"/>
    <cellStyle name="20% - Accent5 4 8 3 2" xfId="22502" xr:uid="{00000000-0005-0000-0000-0000D0240000}"/>
    <cellStyle name="20% - Accent5 4 8 3 3" xfId="22503" xr:uid="{00000000-0005-0000-0000-0000D1240000}"/>
    <cellStyle name="20% - Accent5 4 8 4" xfId="22504" xr:uid="{00000000-0005-0000-0000-0000D2240000}"/>
    <cellStyle name="20% - Accent5 4 8 4 2" xfId="22505" xr:uid="{00000000-0005-0000-0000-0000D3240000}"/>
    <cellStyle name="20% - Accent5 4 8 5" xfId="22506" xr:uid="{00000000-0005-0000-0000-0000D4240000}"/>
    <cellStyle name="20% - Accent5 4 8 6" xfId="22507" xr:uid="{00000000-0005-0000-0000-0000D5240000}"/>
    <cellStyle name="20% - Accent5 4 9" xfId="22508" xr:uid="{00000000-0005-0000-0000-0000D6240000}"/>
    <cellStyle name="20% - Accent5 4 9 2" xfId="22509" xr:uid="{00000000-0005-0000-0000-0000D7240000}"/>
    <cellStyle name="20% - Accent5 4 9 2 2" xfId="22510" xr:uid="{00000000-0005-0000-0000-0000D8240000}"/>
    <cellStyle name="20% - Accent5 4 9 2 3" xfId="22511" xr:uid="{00000000-0005-0000-0000-0000D9240000}"/>
    <cellStyle name="20% - Accent5 4 9 3" xfId="22512" xr:uid="{00000000-0005-0000-0000-0000DA240000}"/>
    <cellStyle name="20% - Accent5 4 9 3 2" xfId="22513" xr:uid="{00000000-0005-0000-0000-0000DB240000}"/>
    <cellStyle name="20% - Accent5 4 9 3 3" xfId="22514" xr:uid="{00000000-0005-0000-0000-0000DC240000}"/>
    <cellStyle name="20% - Accent5 4 9 4" xfId="22515" xr:uid="{00000000-0005-0000-0000-0000DD240000}"/>
    <cellStyle name="20% - Accent5 4 9 4 2" xfId="22516" xr:uid="{00000000-0005-0000-0000-0000DE240000}"/>
    <cellStyle name="20% - Accent5 4 9 5" xfId="22517" xr:uid="{00000000-0005-0000-0000-0000DF240000}"/>
    <cellStyle name="20% - Accent5 4 9 6" xfId="22518" xr:uid="{00000000-0005-0000-0000-0000E0240000}"/>
    <cellStyle name="20% - Accent5 5" xfId="1166" xr:uid="{00000000-0005-0000-0000-0000E1240000}"/>
    <cellStyle name="20% - Accent5 5 2" xfId="1167" xr:uid="{00000000-0005-0000-0000-0000E2240000}"/>
    <cellStyle name="20% - Accent5 5 2 2" xfId="1168" xr:uid="{00000000-0005-0000-0000-0000E3240000}"/>
    <cellStyle name="20% - Accent5 5 2 2 2" xfId="1169" xr:uid="{00000000-0005-0000-0000-0000E4240000}"/>
    <cellStyle name="20% - Accent5 5 2 2 2 2" xfId="1170" xr:uid="{00000000-0005-0000-0000-0000E5240000}"/>
    <cellStyle name="20% - Accent5 5 2 2 3" xfId="1171" xr:uid="{00000000-0005-0000-0000-0000E6240000}"/>
    <cellStyle name="20% - Accent5 5 2 3" xfId="1172" xr:uid="{00000000-0005-0000-0000-0000E7240000}"/>
    <cellStyle name="20% - Accent5 5 2 3 2" xfId="1173" xr:uid="{00000000-0005-0000-0000-0000E8240000}"/>
    <cellStyle name="20% - Accent5 5 2 4" xfId="1174" xr:uid="{00000000-0005-0000-0000-0000E9240000}"/>
    <cellStyle name="20% - Accent5 5 2 5" xfId="8830" xr:uid="{00000000-0005-0000-0000-0000EA240000}"/>
    <cellStyle name="20% - Accent5 5 3" xfId="1175" xr:uid="{00000000-0005-0000-0000-0000EB240000}"/>
    <cellStyle name="20% - Accent5 5 3 2" xfId="1176" xr:uid="{00000000-0005-0000-0000-0000EC240000}"/>
    <cellStyle name="20% - Accent5 5 3 2 2" xfId="1177" xr:uid="{00000000-0005-0000-0000-0000ED240000}"/>
    <cellStyle name="20% - Accent5 5 3 3" xfId="1178" xr:uid="{00000000-0005-0000-0000-0000EE240000}"/>
    <cellStyle name="20% - Accent5 5 4" xfId="1179" xr:uid="{00000000-0005-0000-0000-0000EF240000}"/>
    <cellStyle name="20% - Accent5 5 4 2" xfId="1180" xr:uid="{00000000-0005-0000-0000-0000F0240000}"/>
    <cellStyle name="20% - Accent5 5 5" xfId="1181" xr:uid="{00000000-0005-0000-0000-0000F1240000}"/>
    <cellStyle name="20% - Accent5 5 6" xfId="13566" xr:uid="{00000000-0005-0000-0000-0000F2240000}"/>
    <cellStyle name="20% - Accent5 6" xfId="1182" xr:uid="{00000000-0005-0000-0000-0000F3240000}"/>
    <cellStyle name="20% - Accent5 6 2" xfId="1183" xr:uid="{00000000-0005-0000-0000-0000F4240000}"/>
    <cellStyle name="20% - Accent5 6 2 2" xfId="1184" xr:uid="{00000000-0005-0000-0000-0000F5240000}"/>
    <cellStyle name="20% - Accent5 6 2 2 2" xfId="1185" xr:uid="{00000000-0005-0000-0000-0000F6240000}"/>
    <cellStyle name="20% - Accent5 6 2 3" xfId="1186" xr:uid="{00000000-0005-0000-0000-0000F7240000}"/>
    <cellStyle name="20% - Accent5 6 2 4" xfId="8831" xr:uid="{00000000-0005-0000-0000-0000F8240000}"/>
    <cellStyle name="20% - Accent5 6 2 5" xfId="8832" xr:uid="{00000000-0005-0000-0000-0000F9240000}"/>
    <cellStyle name="20% - Accent5 6 3" xfId="1187" xr:uid="{00000000-0005-0000-0000-0000FA240000}"/>
    <cellStyle name="20% - Accent5 6 3 2" xfId="1188" xr:uid="{00000000-0005-0000-0000-0000FB240000}"/>
    <cellStyle name="20% - Accent5 6 4" xfId="1189" xr:uid="{00000000-0005-0000-0000-0000FC240000}"/>
    <cellStyle name="20% - Accent5 6 5" xfId="13567" xr:uid="{00000000-0005-0000-0000-0000FD240000}"/>
    <cellStyle name="20% - Accent5 7" xfId="1190" xr:uid="{00000000-0005-0000-0000-0000FE240000}"/>
    <cellStyle name="20% - Accent5 7 2" xfId="1191" xr:uid="{00000000-0005-0000-0000-0000FF240000}"/>
    <cellStyle name="20% - Accent5 7 2 2" xfId="1192" xr:uid="{00000000-0005-0000-0000-000000250000}"/>
    <cellStyle name="20% - Accent5 7 2 2 2" xfId="1193" xr:uid="{00000000-0005-0000-0000-000001250000}"/>
    <cellStyle name="20% - Accent5 7 2 3" xfId="1194" xr:uid="{00000000-0005-0000-0000-000002250000}"/>
    <cellStyle name="20% - Accent5 7 3" xfId="1195" xr:uid="{00000000-0005-0000-0000-000003250000}"/>
    <cellStyle name="20% - Accent5 7 3 2" xfId="1196" xr:uid="{00000000-0005-0000-0000-000004250000}"/>
    <cellStyle name="20% - Accent5 7 4" xfId="1197" xr:uid="{00000000-0005-0000-0000-000005250000}"/>
    <cellStyle name="20% - Accent5 7 5" xfId="13568" xr:uid="{00000000-0005-0000-0000-000006250000}"/>
    <cellStyle name="20% - Accent5 8" xfId="1198" xr:uid="{00000000-0005-0000-0000-000007250000}"/>
    <cellStyle name="20% - Accent5 8 2" xfId="1199" xr:uid="{00000000-0005-0000-0000-000008250000}"/>
    <cellStyle name="20% - Accent5 8 2 2" xfId="1200" xr:uid="{00000000-0005-0000-0000-000009250000}"/>
    <cellStyle name="20% - Accent5 8 2 2 2" xfId="1201" xr:uid="{00000000-0005-0000-0000-00000A250000}"/>
    <cellStyle name="20% - Accent5 8 2 3" xfId="1202" xr:uid="{00000000-0005-0000-0000-00000B250000}"/>
    <cellStyle name="20% - Accent5 8 3" xfId="1203" xr:uid="{00000000-0005-0000-0000-00000C250000}"/>
    <cellStyle name="20% - Accent5 8 3 2" xfId="1204" xr:uid="{00000000-0005-0000-0000-00000D250000}"/>
    <cellStyle name="20% - Accent5 8 4" xfId="1205" xr:uid="{00000000-0005-0000-0000-00000E250000}"/>
    <cellStyle name="20% - Accent5 8 5" xfId="13569" xr:uid="{00000000-0005-0000-0000-00000F250000}"/>
    <cellStyle name="20% - Accent5 9" xfId="1206" xr:uid="{00000000-0005-0000-0000-000010250000}"/>
    <cellStyle name="20% - Accent5 9 2" xfId="1207" xr:uid="{00000000-0005-0000-0000-000011250000}"/>
    <cellStyle name="20% - Accent5 9 2 2" xfId="1208" xr:uid="{00000000-0005-0000-0000-000012250000}"/>
    <cellStyle name="20% - Accent5 9 3" xfId="1209" xr:uid="{00000000-0005-0000-0000-000013250000}"/>
    <cellStyle name="20% - Accent5 9 4" xfId="13570" xr:uid="{00000000-0005-0000-0000-000014250000}"/>
    <cellStyle name="20% - Accent6 10" xfId="1210" xr:uid="{00000000-0005-0000-0000-000015250000}"/>
    <cellStyle name="20% - Accent6 10 2" xfId="1211" xr:uid="{00000000-0005-0000-0000-000016250000}"/>
    <cellStyle name="20% - Accent6 10 2 2" xfId="1212" xr:uid="{00000000-0005-0000-0000-000017250000}"/>
    <cellStyle name="20% - Accent6 10 3" xfId="1213" xr:uid="{00000000-0005-0000-0000-000018250000}"/>
    <cellStyle name="20% - Accent6 10 4" xfId="13571" xr:uid="{00000000-0005-0000-0000-000019250000}"/>
    <cellStyle name="20% - Accent6 11" xfId="1214" xr:uid="{00000000-0005-0000-0000-00001A250000}"/>
    <cellStyle name="20% - Accent6 11 2" xfId="1215" xr:uid="{00000000-0005-0000-0000-00001B250000}"/>
    <cellStyle name="20% - Accent6 11 2 2" xfId="1216" xr:uid="{00000000-0005-0000-0000-00001C250000}"/>
    <cellStyle name="20% - Accent6 11 3" xfId="1217" xr:uid="{00000000-0005-0000-0000-00001D250000}"/>
    <cellStyle name="20% - Accent6 11 4" xfId="13572" xr:uid="{00000000-0005-0000-0000-00001E250000}"/>
    <cellStyle name="20% - Accent6 12" xfId="1218" xr:uid="{00000000-0005-0000-0000-00001F250000}"/>
    <cellStyle name="20% - Accent6 12 2" xfId="1219" xr:uid="{00000000-0005-0000-0000-000020250000}"/>
    <cellStyle name="20% - Accent6 12 3" xfId="13573" xr:uid="{00000000-0005-0000-0000-000021250000}"/>
    <cellStyle name="20% - Accent6 13" xfId="1220" xr:uid="{00000000-0005-0000-0000-000022250000}"/>
    <cellStyle name="20% - Accent6 13 2" xfId="13574" xr:uid="{00000000-0005-0000-0000-000023250000}"/>
    <cellStyle name="20% - Accent6 14" xfId="8833" xr:uid="{00000000-0005-0000-0000-000024250000}"/>
    <cellStyle name="20% - Accent6 15" xfId="8834" xr:uid="{00000000-0005-0000-0000-000025250000}"/>
    <cellStyle name="20% - Accent6 16" xfId="8835" xr:uid="{00000000-0005-0000-0000-000026250000}"/>
    <cellStyle name="20% - Accent6 17" xfId="8836" xr:uid="{00000000-0005-0000-0000-000027250000}"/>
    <cellStyle name="20% - Accent6 17 2" xfId="14175" xr:uid="{00000000-0005-0000-0000-000028250000}"/>
    <cellStyle name="20% - Accent6 18" xfId="8837" xr:uid="{00000000-0005-0000-0000-000029250000}"/>
    <cellStyle name="20% - Accent6 19" xfId="8838" xr:uid="{00000000-0005-0000-0000-00002A250000}"/>
    <cellStyle name="20% - Accent6 2" xfId="1221" xr:uid="{00000000-0005-0000-0000-00002B250000}"/>
    <cellStyle name="20% - Accent6 2 2" xfId="1222" xr:uid="{00000000-0005-0000-0000-00002C250000}"/>
    <cellStyle name="20% - Accent6 2 2 2" xfId="1223" xr:uid="{00000000-0005-0000-0000-00002D250000}"/>
    <cellStyle name="20% - Accent6 2 2 2 2" xfId="1224" xr:uid="{00000000-0005-0000-0000-00002E250000}"/>
    <cellStyle name="20% - Accent6 2 2 2 2 2" xfId="1225" xr:uid="{00000000-0005-0000-0000-00002F250000}"/>
    <cellStyle name="20% - Accent6 2 2 2 2 2 2" xfId="1226" xr:uid="{00000000-0005-0000-0000-000030250000}"/>
    <cellStyle name="20% - Accent6 2 2 2 2 2 2 2" xfId="1227" xr:uid="{00000000-0005-0000-0000-000031250000}"/>
    <cellStyle name="20% - Accent6 2 2 2 2 2 3" xfId="1228" xr:uid="{00000000-0005-0000-0000-000032250000}"/>
    <cellStyle name="20% - Accent6 2 2 2 2 3" xfId="1229" xr:uid="{00000000-0005-0000-0000-000033250000}"/>
    <cellStyle name="20% - Accent6 2 2 2 2 3 2" xfId="1230" xr:uid="{00000000-0005-0000-0000-000034250000}"/>
    <cellStyle name="20% - Accent6 2 2 2 2 4" xfId="1231" xr:uid="{00000000-0005-0000-0000-000035250000}"/>
    <cellStyle name="20% - Accent6 2 2 2 2 5" xfId="14176" xr:uid="{00000000-0005-0000-0000-000036250000}"/>
    <cellStyle name="20% - Accent6 2 2 2 3" xfId="1232" xr:uid="{00000000-0005-0000-0000-000037250000}"/>
    <cellStyle name="20% - Accent6 2 2 2 3 2" xfId="1233" xr:uid="{00000000-0005-0000-0000-000038250000}"/>
    <cellStyle name="20% - Accent6 2 2 2 3 2 2" xfId="1234" xr:uid="{00000000-0005-0000-0000-000039250000}"/>
    <cellStyle name="20% - Accent6 2 2 2 3 3" xfId="1235" xr:uid="{00000000-0005-0000-0000-00003A250000}"/>
    <cellStyle name="20% - Accent6 2 2 2 4" xfId="1236" xr:uid="{00000000-0005-0000-0000-00003B250000}"/>
    <cellStyle name="20% - Accent6 2 2 2 4 2" xfId="1237" xr:uid="{00000000-0005-0000-0000-00003C250000}"/>
    <cellStyle name="20% - Accent6 2 2 2 5" xfId="1238" xr:uid="{00000000-0005-0000-0000-00003D250000}"/>
    <cellStyle name="20% - Accent6 2 2 2 6" xfId="13885" xr:uid="{00000000-0005-0000-0000-00003E250000}"/>
    <cellStyle name="20% - Accent6 2 2 3" xfId="1239" xr:uid="{00000000-0005-0000-0000-00003F250000}"/>
    <cellStyle name="20% - Accent6 2 2 3 2" xfId="1240" xr:uid="{00000000-0005-0000-0000-000040250000}"/>
    <cellStyle name="20% - Accent6 2 2 3 2 2" xfId="1241" xr:uid="{00000000-0005-0000-0000-000041250000}"/>
    <cellStyle name="20% - Accent6 2 2 3 2 2 2" xfId="1242" xr:uid="{00000000-0005-0000-0000-000042250000}"/>
    <cellStyle name="20% - Accent6 2 2 3 2 3" xfId="1243" xr:uid="{00000000-0005-0000-0000-000043250000}"/>
    <cellStyle name="20% - Accent6 2 2 3 3" xfId="1244" xr:uid="{00000000-0005-0000-0000-000044250000}"/>
    <cellStyle name="20% - Accent6 2 2 3 3 2" xfId="1245" xr:uid="{00000000-0005-0000-0000-000045250000}"/>
    <cellStyle name="20% - Accent6 2 2 3 4" xfId="1246" xr:uid="{00000000-0005-0000-0000-000046250000}"/>
    <cellStyle name="20% - Accent6 2 2 3 5" xfId="13886" xr:uid="{00000000-0005-0000-0000-000047250000}"/>
    <cellStyle name="20% - Accent6 2 2 4" xfId="1247" xr:uid="{00000000-0005-0000-0000-000048250000}"/>
    <cellStyle name="20% - Accent6 2 2 4 2" xfId="1248" xr:uid="{00000000-0005-0000-0000-000049250000}"/>
    <cellStyle name="20% - Accent6 2 2 4 2 2" xfId="1249" xr:uid="{00000000-0005-0000-0000-00004A250000}"/>
    <cellStyle name="20% - Accent6 2 2 4 3" xfId="1250" xr:uid="{00000000-0005-0000-0000-00004B250000}"/>
    <cellStyle name="20% - Accent6 2 2 5" xfId="1251" xr:uid="{00000000-0005-0000-0000-00004C250000}"/>
    <cellStyle name="20% - Accent6 2 2 5 2" xfId="1252" xr:uid="{00000000-0005-0000-0000-00004D250000}"/>
    <cellStyle name="20% - Accent6 2 2 6" xfId="1253" xr:uid="{00000000-0005-0000-0000-00004E250000}"/>
    <cellStyle name="20% - Accent6 2 2 7" xfId="13821" xr:uid="{00000000-0005-0000-0000-00004F250000}"/>
    <cellStyle name="20% - Accent6 2 3" xfId="1254" xr:uid="{00000000-0005-0000-0000-000050250000}"/>
    <cellStyle name="20% - Accent6 2 3 2" xfId="1255" xr:uid="{00000000-0005-0000-0000-000051250000}"/>
    <cellStyle name="20% - Accent6 2 3 2 2" xfId="1256" xr:uid="{00000000-0005-0000-0000-000052250000}"/>
    <cellStyle name="20% - Accent6 2 3 2 2 2" xfId="1257" xr:uid="{00000000-0005-0000-0000-000053250000}"/>
    <cellStyle name="20% - Accent6 2 3 2 2 2 2" xfId="1258" xr:uid="{00000000-0005-0000-0000-000054250000}"/>
    <cellStyle name="20% - Accent6 2 3 2 2 3" xfId="1259" xr:uid="{00000000-0005-0000-0000-000055250000}"/>
    <cellStyle name="20% - Accent6 2 3 2 3" xfId="1260" xr:uid="{00000000-0005-0000-0000-000056250000}"/>
    <cellStyle name="20% - Accent6 2 3 2 3 2" xfId="1261" xr:uid="{00000000-0005-0000-0000-000057250000}"/>
    <cellStyle name="20% - Accent6 2 3 2 4" xfId="1262" xr:uid="{00000000-0005-0000-0000-000058250000}"/>
    <cellStyle name="20% - Accent6 2 3 3" xfId="1263" xr:uid="{00000000-0005-0000-0000-000059250000}"/>
    <cellStyle name="20% - Accent6 2 3 3 2" xfId="1264" xr:uid="{00000000-0005-0000-0000-00005A250000}"/>
    <cellStyle name="20% - Accent6 2 3 3 2 2" xfId="1265" xr:uid="{00000000-0005-0000-0000-00005B250000}"/>
    <cellStyle name="20% - Accent6 2 3 3 3" xfId="1266" xr:uid="{00000000-0005-0000-0000-00005C250000}"/>
    <cellStyle name="20% - Accent6 2 3 4" xfId="1267" xr:uid="{00000000-0005-0000-0000-00005D250000}"/>
    <cellStyle name="20% - Accent6 2 3 4 2" xfId="1268" xr:uid="{00000000-0005-0000-0000-00005E250000}"/>
    <cellStyle name="20% - Accent6 2 3 5" xfId="1269" xr:uid="{00000000-0005-0000-0000-00005F250000}"/>
    <cellStyle name="20% - Accent6 2 3 6" xfId="13887" xr:uid="{00000000-0005-0000-0000-000060250000}"/>
    <cellStyle name="20% - Accent6 2 4" xfId="1270" xr:uid="{00000000-0005-0000-0000-000061250000}"/>
    <cellStyle name="20% - Accent6 2 4 2" xfId="1271" xr:uid="{00000000-0005-0000-0000-000062250000}"/>
    <cellStyle name="20% - Accent6 2 4 2 2" xfId="1272" xr:uid="{00000000-0005-0000-0000-000063250000}"/>
    <cellStyle name="20% - Accent6 2 4 2 2 2" xfId="1273" xr:uid="{00000000-0005-0000-0000-000064250000}"/>
    <cellStyle name="20% - Accent6 2 4 2 3" xfId="1274" xr:uid="{00000000-0005-0000-0000-000065250000}"/>
    <cellStyle name="20% - Accent6 2 4 3" xfId="1275" xr:uid="{00000000-0005-0000-0000-000066250000}"/>
    <cellStyle name="20% - Accent6 2 4 3 2" xfId="1276" xr:uid="{00000000-0005-0000-0000-000067250000}"/>
    <cellStyle name="20% - Accent6 2 4 4" xfId="1277" xr:uid="{00000000-0005-0000-0000-000068250000}"/>
    <cellStyle name="20% - Accent6 2 4 5" xfId="13888" xr:uid="{00000000-0005-0000-0000-000069250000}"/>
    <cellStyle name="20% - Accent6 2 5" xfId="1278" xr:uid="{00000000-0005-0000-0000-00006A250000}"/>
    <cellStyle name="20% - Accent6 2 5 2" xfId="1279" xr:uid="{00000000-0005-0000-0000-00006B250000}"/>
    <cellStyle name="20% - Accent6 2 5 2 2" xfId="1280" xr:uid="{00000000-0005-0000-0000-00006C250000}"/>
    <cellStyle name="20% - Accent6 2 5 3" xfId="1281" xr:uid="{00000000-0005-0000-0000-00006D250000}"/>
    <cellStyle name="20% - Accent6 2 5 4" xfId="13889" xr:uid="{00000000-0005-0000-0000-00006E250000}"/>
    <cellStyle name="20% - Accent6 2 6" xfId="1282" xr:uid="{00000000-0005-0000-0000-00006F250000}"/>
    <cellStyle name="20% - Accent6 2 6 2" xfId="1283" xr:uid="{00000000-0005-0000-0000-000070250000}"/>
    <cellStyle name="20% - Accent6 2 6 3" xfId="13890" xr:uid="{00000000-0005-0000-0000-000071250000}"/>
    <cellStyle name="20% - Accent6 2 7" xfId="1284" xr:uid="{00000000-0005-0000-0000-000072250000}"/>
    <cellStyle name="20% - Accent6 2 8" xfId="1285" xr:uid="{00000000-0005-0000-0000-000073250000}"/>
    <cellStyle name="20% - Accent6 2 9" xfId="13575" xr:uid="{00000000-0005-0000-0000-000074250000}"/>
    <cellStyle name="20% - Accent6 20" xfId="8839" xr:uid="{00000000-0005-0000-0000-000075250000}"/>
    <cellStyle name="20% - Accent6 21" xfId="8840" xr:uid="{00000000-0005-0000-0000-000076250000}"/>
    <cellStyle name="20% - Accent6 22" xfId="14506" xr:uid="{00000000-0005-0000-0000-000077250000}"/>
    <cellStyle name="20% - Accent6 3" xfId="1286" xr:uid="{00000000-0005-0000-0000-000078250000}"/>
    <cellStyle name="20% - Accent6 3 2" xfId="1287" xr:uid="{00000000-0005-0000-0000-000079250000}"/>
    <cellStyle name="20% - Accent6 3 2 2" xfId="1288" xr:uid="{00000000-0005-0000-0000-00007A250000}"/>
    <cellStyle name="20% - Accent6 3 2 2 2" xfId="1289" xr:uid="{00000000-0005-0000-0000-00007B250000}"/>
    <cellStyle name="20% - Accent6 3 2 2 2 2" xfId="1290" xr:uid="{00000000-0005-0000-0000-00007C250000}"/>
    <cellStyle name="20% - Accent6 3 2 2 2 2 2" xfId="1291" xr:uid="{00000000-0005-0000-0000-00007D250000}"/>
    <cellStyle name="20% - Accent6 3 2 2 2 2 2 2" xfId="1292" xr:uid="{00000000-0005-0000-0000-00007E250000}"/>
    <cellStyle name="20% - Accent6 3 2 2 2 2 3" xfId="1293" xr:uid="{00000000-0005-0000-0000-00007F250000}"/>
    <cellStyle name="20% - Accent6 3 2 2 2 3" xfId="1294" xr:uid="{00000000-0005-0000-0000-000080250000}"/>
    <cellStyle name="20% - Accent6 3 2 2 2 3 2" xfId="1295" xr:uid="{00000000-0005-0000-0000-000081250000}"/>
    <cellStyle name="20% - Accent6 3 2 2 2 4" xfId="1296" xr:uid="{00000000-0005-0000-0000-000082250000}"/>
    <cellStyle name="20% - Accent6 3 2 2 2 5" xfId="22519" xr:uid="{00000000-0005-0000-0000-000083250000}"/>
    <cellStyle name="20% - Accent6 3 2 2 3" xfId="1297" xr:uid="{00000000-0005-0000-0000-000084250000}"/>
    <cellStyle name="20% - Accent6 3 2 2 3 2" xfId="1298" xr:uid="{00000000-0005-0000-0000-000085250000}"/>
    <cellStyle name="20% - Accent6 3 2 2 3 2 2" xfId="1299" xr:uid="{00000000-0005-0000-0000-000086250000}"/>
    <cellStyle name="20% - Accent6 3 2 2 3 3" xfId="1300" xr:uid="{00000000-0005-0000-0000-000087250000}"/>
    <cellStyle name="20% - Accent6 3 2 2 4" xfId="1301" xr:uid="{00000000-0005-0000-0000-000088250000}"/>
    <cellStyle name="20% - Accent6 3 2 2 4 2" xfId="1302" xr:uid="{00000000-0005-0000-0000-000089250000}"/>
    <cellStyle name="20% - Accent6 3 2 2 5" xfId="1303" xr:uid="{00000000-0005-0000-0000-00008A250000}"/>
    <cellStyle name="20% - Accent6 3 2 2 6" xfId="13892" xr:uid="{00000000-0005-0000-0000-00008B250000}"/>
    <cellStyle name="20% - Accent6 3 2 3" xfId="1304" xr:uid="{00000000-0005-0000-0000-00008C250000}"/>
    <cellStyle name="20% - Accent6 3 2 3 2" xfId="1305" xr:uid="{00000000-0005-0000-0000-00008D250000}"/>
    <cellStyle name="20% - Accent6 3 2 3 2 2" xfId="1306" xr:uid="{00000000-0005-0000-0000-00008E250000}"/>
    <cellStyle name="20% - Accent6 3 2 3 2 2 2" xfId="1307" xr:uid="{00000000-0005-0000-0000-00008F250000}"/>
    <cellStyle name="20% - Accent6 3 2 3 2 3" xfId="1308" xr:uid="{00000000-0005-0000-0000-000090250000}"/>
    <cellStyle name="20% - Accent6 3 2 3 3" xfId="1309" xr:uid="{00000000-0005-0000-0000-000091250000}"/>
    <cellStyle name="20% - Accent6 3 2 3 3 2" xfId="1310" xr:uid="{00000000-0005-0000-0000-000092250000}"/>
    <cellStyle name="20% - Accent6 3 2 3 4" xfId="1311" xr:uid="{00000000-0005-0000-0000-000093250000}"/>
    <cellStyle name="20% - Accent6 3 2 3 5" xfId="22520" xr:uid="{00000000-0005-0000-0000-000094250000}"/>
    <cellStyle name="20% - Accent6 3 2 4" xfId="1312" xr:uid="{00000000-0005-0000-0000-000095250000}"/>
    <cellStyle name="20% - Accent6 3 2 4 2" xfId="1313" xr:uid="{00000000-0005-0000-0000-000096250000}"/>
    <cellStyle name="20% - Accent6 3 2 4 2 2" xfId="1314" xr:uid="{00000000-0005-0000-0000-000097250000}"/>
    <cellStyle name="20% - Accent6 3 2 4 3" xfId="1315" xr:uid="{00000000-0005-0000-0000-000098250000}"/>
    <cellStyle name="20% - Accent6 3 2 5" xfId="1316" xr:uid="{00000000-0005-0000-0000-000099250000}"/>
    <cellStyle name="20% - Accent6 3 2 5 2" xfId="1317" xr:uid="{00000000-0005-0000-0000-00009A250000}"/>
    <cellStyle name="20% - Accent6 3 2 6" xfId="1318" xr:uid="{00000000-0005-0000-0000-00009B250000}"/>
    <cellStyle name="20% - Accent6 3 2 7" xfId="13891" xr:uid="{00000000-0005-0000-0000-00009C250000}"/>
    <cellStyle name="20% - Accent6 3 3" xfId="1319" xr:uid="{00000000-0005-0000-0000-00009D250000}"/>
    <cellStyle name="20% - Accent6 3 3 2" xfId="1320" xr:uid="{00000000-0005-0000-0000-00009E250000}"/>
    <cellStyle name="20% - Accent6 3 3 2 2" xfId="1321" xr:uid="{00000000-0005-0000-0000-00009F250000}"/>
    <cellStyle name="20% - Accent6 3 3 2 2 2" xfId="1322" xr:uid="{00000000-0005-0000-0000-0000A0250000}"/>
    <cellStyle name="20% - Accent6 3 3 2 2 2 2" xfId="1323" xr:uid="{00000000-0005-0000-0000-0000A1250000}"/>
    <cellStyle name="20% - Accent6 3 3 2 2 3" xfId="1324" xr:uid="{00000000-0005-0000-0000-0000A2250000}"/>
    <cellStyle name="20% - Accent6 3 3 2 3" xfId="1325" xr:uid="{00000000-0005-0000-0000-0000A3250000}"/>
    <cellStyle name="20% - Accent6 3 3 2 3 2" xfId="1326" xr:uid="{00000000-0005-0000-0000-0000A4250000}"/>
    <cellStyle name="20% - Accent6 3 3 2 4" xfId="1327" xr:uid="{00000000-0005-0000-0000-0000A5250000}"/>
    <cellStyle name="20% - Accent6 3 3 2 5" xfId="22521" xr:uid="{00000000-0005-0000-0000-0000A6250000}"/>
    <cellStyle name="20% - Accent6 3 3 3" xfId="1328" xr:uid="{00000000-0005-0000-0000-0000A7250000}"/>
    <cellStyle name="20% - Accent6 3 3 3 2" xfId="1329" xr:uid="{00000000-0005-0000-0000-0000A8250000}"/>
    <cellStyle name="20% - Accent6 3 3 3 2 2" xfId="1330" xr:uid="{00000000-0005-0000-0000-0000A9250000}"/>
    <cellStyle name="20% - Accent6 3 3 3 3" xfId="1331" xr:uid="{00000000-0005-0000-0000-0000AA250000}"/>
    <cellStyle name="20% - Accent6 3 3 4" xfId="1332" xr:uid="{00000000-0005-0000-0000-0000AB250000}"/>
    <cellStyle name="20% - Accent6 3 3 4 2" xfId="1333" xr:uid="{00000000-0005-0000-0000-0000AC250000}"/>
    <cellStyle name="20% - Accent6 3 3 5" xfId="1334" xr:uid="{00000000-0005-0000-0000-0000AD250000}"/>
    <cellStyle name="20% - Accent6 3 3 6" xfId="13893" xr:uid="{00000000-0005-0000-0000-0000AE250000}"/>
    <cellStyle name="20% - Accent6 3 4" xfId="1335" xr:uid="{00000000-0005-0000-0000-0000AF250000}"/>
    <cellStyle name="20% - Accent6 3 4 2" xfId="1336" xr:uid="{00000000-0005-0000-0000-0000B0250000}"/>
    <cellStyle name="20% - Accent6 3 4 2 2" xfId="1337" xr:uid="{00000000-0005-0000-0000-0000B1250000}"/>
    <cellStyle name="20% - Accent6 3 4 2 2 2" xfId="1338" xr:uid="{00000000-0005-0000-0000-0000B2250000}"/>
    <cellStyle name="20% - Accent6 3 4 2 3" xfId="1339" xr:uid="{00000000-0005-0000-0000-0000B3250000}"/>
    <cellStyle name="20% - Accent6 3 4 3" xfId="1340" xr:uid="{00000000-0005-0000-0000-0000B4250000}"/>
    <cellStyle name="20% - Accent6 3 4 3 2" xfId="1341" xr:uid="{00000000-0005-0000-0000-0000B5250000}"/>
    <cellStyle name="20% - Accent6 3 4 4" xfId="1342" xr:uid="{00000000-0005-0000-0000-0000B6250000}"/>
    <cellStyle name="20% - Accent6 3 4 5" xfId="8841" xr:uid="{00000000-0005-0000-0000-0000B7250000}"/>
    <cellStyle name="20% - Accent6 3 5" xfId="1343" xr:uid="{00000000-0005-0000-0000-0000B8250000}"/>
    <cellStyle name="20% - Accent6 3 5 2" xfId="1344" xr:uid="{00000000-0005-0000-0000-0000B9250000}"/>
    <cellStyle name="20% - Accent6 3 5 2 2" xfId="1345" xr:uid="{00000000-0005-0000-0000-0000BA250000}"/>
    <cellStyle name="20% - Accent6 3 5 3" xfId="1346" xr:uid="{00000000-0005-0000-0000-0000BB250000}"/>
    <cellStyle name="20% - Accent6 3 6" xfId="1347" xr:uid="{00000000-0005-0000-0000-0000BC250000}"/>
    <cellStyle name="20% - Accent6 3 6 2" xfId="1348" xr:uid="{00000000-0005-0000-0000-0000BD250000}"/>
    <cellStyle name="20% - Accent6 3 7" xfId="1349" xr:uid="{00000000-0005-0000-0000-0000BE250000}"/>
    <cellStyle name="20% - Accent6 3 8" xfId="1350" xr:uid="{00000000-0005-0000-0000-0000BF250000}"/>
    <cellStyle name="20% - Accent6 3 9" xfId="13576" xr:uid="{00000000-0005-0000-0000-0000C0250000}"/>
    <cellStyle name="20% - Accent6 4" xfId="1351" xr:uid="{00000000-0005-0000-0000-0000C1250000}"/>
    <cellStyle name="20% - Accent6 4 10" xfId="22522" xr:uid="{00000000-0005-0000-0000-0000C2250000}"/>
    <cellStyle name="20% - Accent6 4 10 2" xfId="22523" xr:uid="{00000000-0005-0000-0000-0000C3250000}"/>
    <cellStyle name="20% - Accent6 4 10 2 2" xfId="22524" xr:uid="{00000000-0005-0000-0000-0000C4250000}"/>
    <cellStyle name="20% - Accent6 4 10 2 3" xfId="22525" xr:uid="{00000000-0005-0000-0000-0000C5250000}"/>
    <cellStyle name="20% - Accent6 4 10 3" xfId="22526" xr:uid="{00000000-0005-0000-0000-0000C6250000}"/>
    <cellStyle name="20% - Accent6 4 10 3 2" xfId="22527" xr:uid="{00000000-0005-0000-0000-0000C7250000}"/>
    <cellStyle name="20% - Accent6 4 10 4" xfId="22528" xr:uid="{00000000-0005-0000-0000-0000C8250000}"/>
    <cellStyle name="20% - Accent6 4 10 5" xfId="22529" xr:uid="{00000000-0005-0000-0000-0000C9250000}"/>
    <cellStyle name="20% - Accent6 4 11" xfId="22530" xr:uid="{00000000-0005-0000-0000-0000CA250000}"/>
    <cellStyle name="20% - Accent6 4 11 2" xfId="22531" xr:uid="{00000000-0005-0000-0000-0000CB250000}"/>
    <cellStyle name="20% - Accent6 4 11 3" xfId="22532" xr:uid="{00000000-0005-0000-0000-0000CC250000}"/>
    <cellStyle name="20% - Accent6 4 12" xfId="22533" xr:uid="{00000000-0005-0000-0000-0000CD250000}"/>
    <cellStyle name="20% - Accent6 4 12 2" xfId="22534" xr:uid="{00000000-0005-0000-0000-0000CE250000}"/>
    <cellStyle name="20% - Accent6 4 12 3" xfId="22535" xr:uid="{00000000-0005-0000-0000-0000CF250000}"/>
    <cellStyle name="20% - Accent6 4 13" xfId="22536" xr:uid="{00000000-0005-0000-0000-0000D0250000}"/>
    <cellStyle name="20% - Accent6 4 13 2" xfId="22537" xr:uid="{00000000-0005-0000-0000-0000D1250000}"/>
    <cellStyle name="20% - Accent6 4 14" xfId="22538" xr:uid="{00000000-0005-0000-0000-0000D2250000}"/>
    <cellStyle name="20% - Accent6 4 15" xfId="22539" xr:uid="{00000000-0005-0000-0000-0000D3250000}"/>
    <cellStyle name="20% - Accent6 4 16" xfId="22540" xr:uid="{00000000-0005-0000-0000-0000D4250000}"/>
    <cellStyle name="20% - Accent6 4 2" xfId="1352" xr:uid="{00000000-0005-0000-0000-0000D5250000}"/>
    <cellStyle name="20% - Accent6 4 2 10" xfId="22541" xr:uid="{00000000-0005-0000-0000-0000D6250000}"/>
    <cellStyle name="20% - Accent6 4 2 10 2" xfId="22542" xr:uid="{00000000-0005-0000-0000-0000D7250000}"/>
    <cellStyle name="20% - Accent6 4 2 10 3" xfId="22543" xr:uid="{00000000-0005-0000-0000-0000D8250000}"/>
    <cellStyle name="20% - Accent6 4 2 11" xfId="22544" xr:uid="{00000000-0005-0000-0000-0000D9250000}"/>
    <cellStyle name="20% - Accent6 4 2 11 2" xfId="22545" xr:uid="{00000000-0005-0000-0000-0000DA250000}"/>
    <cellStyle name="20% - Accent6 4 2 11 3" xfId="22546" xr:uid="{00000000-0005-0000-0000-0000DB250000}"/>
    <cellStyle name="20% - Accent6 4 2 12" xfId="22547" xr:uid="{00000000-0005-0000-0000-0000DC250000}"/>
    <cellStyle name="20% - Accent6 4 2 12 2" xfId="22548" xr:uid="{00000000-0005-0000-0000-0000DD250000}"/>
    <cellStyle name="20% - Accent6 4 2 13" xfId="22549" xr:uid="{00000000-0005-0000-0000-0000DE250000}"/>
    <cellStyle name="20% - Accent6 4 2 14" xfId="22550" xr:uid="{00000000-0005-0000-0000-0000DF250000}"/>
    <cellStyle name="20% - Accent6 4 2 15" xfId="22551" xr:uid="{00000000-0005-0000-0000-0000E0250000}"/>
    <cellStyle name="20% - Accent6 4 2 2" xfId="1353" xr:uid="{00000000-0005-0000-0000-0000E1250000}"/>
    <cellStyle name="20% - Accent6 4 2 2 10" xfId="22552" xr:uid="{00000000-0005-0000-0000-0000E2250000}"/>
    <cellStyle name="20% - Accent6 4 2 2 10 2" xfId="22553" xr:uid="{00000000-0005-0000-0000-0000E3250000}"/>
    <cellStyle name="20% - Accent6 4 2 2 10 3" xfId="22554" xr:uid="{00000000-0005-0000-0000-0000E4250000}"/>
    <cellStyle name="20% - Accent6 4 2 2 11" xfId="22555" xr:uid="{00000000-0005-0000-0000-0000E5250000}"/>
    <cellStyle name="20% - Accent6 4 2 2 11 2" xfId="22556" xr:uid="{00000000-0005-0000-0000-0000E6250000}"/>
    <cellStyle name="20% - Accent6 4 2 2 12" xfId="22557" xr:uid="{00000000-0005-0000-0000-0000E7250000}"/>
    <cellStyle name="20% - Accent6 4 2 2 13" xfId="22558" xr:uid="{00000000-0005-0000-0000-0000E8250000}"/>
    <cellStyle name="20% - Accent6 4 2 2 2" xfId="1354" xr:uid="{00000000-0005-0000-0000-0000E9250000}"/>
    <cellStyle name="20% - Accent6 4 2 2 2 10" xfId="22559" xr:uid="{00000000-0005-0000-0000-0000EA250000}"/>
    <cellStyle name="20% - Accent6 4 2 2 2 10 2" xfId="22560" xr:uid="{00000000-0005-0000-0000-0000EB250000}"/>
    <cellStyle name="20% - Accent6 4 2 2 2 11" xfId="22561" xr:uid="{00000000-0005-0000-0000-0000EC250000}"/>
    <cellStyle name="20% - Accent6 4 2 2 2 12" xfId="22562" xr:uid="{00000000-0005-0000-0000-0000ED250000}"/>
    <cellStyle name="20% - Accent6 4 2 2 2 2" xfId="1355" xr:uid="{00000000-0005-0000-0000-0000EE250000}"/>
    <cellStyle name="20% - Accent6 4 2 2 2 2 10" xfId="22563" xr:uid="{00000000-0005-0000-0000-0000EF250000}"/>
    <cellStyle name="20% - Accent6 4 2 2 2 2 2" xfId="1356" xr:uid="{00000000-0005-0000-0000-0000F0250000}"/>
    <cellStyle name="20% - Accent6 4 2 2 2 2 2 2" xfId="22564" xr:uid="{00000000-0005-0000-0000-0000F1250000}"/>
    <cellStyle name="20% - Accent6 4 2 2 2 2 2 2 2" xfId="22565" xr:uid="{00000000-0005-0000-0000-0000F2250000}"/>
    <cellStyle name="20% - Accent6 4 2 2 2 2 2 2 2 2" xfId="22566" xr:uid="{00000000-0005-0000-0000-0000F3250000}"/>
    <cellStyle name="20% - Accent6 4 2 2 2 2 2 2 2 3" xfId="22567" xr:uid="{00000000-0005-0000-0000-0000F4250000}"/>
    <cellStyle name="20% - Accent6 4 2 2 2 2 2 2 3" xfId="22568" xr:uid="{00000000-0005-0000-0000-0000F5250000}"/>
    <cellStyle name="20% - Accent6 4 2 2 2 2 2 2 3 2" xfId="22569" xr:uid="{00000000-0005-0000-0000-0000F6250000}"/>
    <cellStyle name="20% - Accent6 4 2 2 2 2 2 2 3 3" xfId="22570" xr:uid="{00000000-0005-0000-0000-0000F7250000}"/>
    <cellStyle name="20% - Accent6 4 2 2 2 2 2 2 4" xfId="22571" xr:uid="{00000000-0005-0000-0000-0000F8250000}"/>
    <cellStyle name="20% - Accent6 4 2 2 2 2 2 2 4 2" xfId="22572" xr:uid="{00000000-0005-0000-0000-0000F9250000}"/>
    <cellStyle name="20% - Accent6 4 2 2 2 2 2 2 5" xfId="22573" xr:uid="{00000000-0005-0000-0000-0000FA250000}"/>
    <cellStyle name="20% - Accent6 4 2 2 2 2 2 2 6" xfId="22574" xr:uid="{00000000-0005-0000-0000-0000FB250000}"/>
    <cellStyle name="20% - Accent6 4 2 2 2 2 2 3" xfId="22575" xr:uid="{00000000-0005-0000-0000-0000FC250000}"/>
    <cellStyle name="20% - Accent6 4 2 2 2 2 2 3 2" xfId="22576" xr:uid="{00000000-0005-0000-0000-0000FD250000}"/>
    <cellStyle name="20% - Accent6 4 2 2 2 2 2 3 2 2" xfId="22577" xr:uid="{00000000-0005-0000-0000-0000FE250000}"/>
    <cellStyle name="20% - Accent6 4 2 2 2 2 2 3 2 3" xfId="22578" xr:uid="{00000000-0005-0000-0000-0000FF250000}"/>
    <cellStyle name="20% - Accent6 4 2 2 2 2 2 3 3" xfId="22579" xr:uid="{00000000-0005-0000-0000-000000260000}"/>
    <cellStyle name="20% - Accent6 4 2 2 2 2 2 3 3 2" xfId="22580" xr:uid="{00000000-0005-0000-0000-000001260000}"/>
    <cellStyle name="20% - Accent6 4 2 2 2 2 2 3 3 3" xfId="22581" xr:uid="{00000000-0005-0000-0000-000002260000}"/>
    <cellStyle name="20% - Accent6 4 2 2 2 2 2 3 4" xfId="22582" xr:uid="{00000000-0005-0000-0000-000003260000}"/>
    <cellStyle name="20% - Accent6 4 2 2 2 2 2 3 4 2" xfId="22583" xr:uid="{00000000-0005-0000-0000-000004260000}"/>
    <cellStyle name="20% - Accent6 4 2 2 2 2 2 3 5" xfId="22584" xr:uid="{00000000-0005-0000-0000-000005260000}"/>
    <cellStyle name="20% - Accent6 4 2 2 2 2 2 3 6" xfId="22585" xr:uid="{00000000-0005-0000-0000-000006260000}"/>
    <cellStyle name="20% - Accent6 4 2 2 2 2 2 4" xfId="22586" xr:uid="{00000000-0005-0000-0000-000007260000}"/>
    <cellStyle name="20% - Accent6 4 2 2 2 2 2 4 2" xfId="22587" xr:uid="{00000000-0005-0000-0000-000008260000}"/>
    <cellStyle name="20% - Accent6 4 2 2 2 2 2 4 2 2" xfId="22588" xr:uid="{00000000-0005-0000-0000-000009260000}"/>
    <cellStyle name="20% - Accent6 4 2 2 2 2 2 4 2 3" xfId="22589" xr:uid="{00000000-0005-0000-0000-00000A260000}"/>
    <cellStyle name="20% - Accent6 4 2 2 2 2 2 4 3" xfId="22590" xr:uid="{00000000-0005-0000-0000-00000B260000}"/>
    <cellStyle name="20% - Accent6 4 2 2 2 2 2 4 3 2" xfId="22591" xr:uid="{00000000-0005-0000-0000-00000C260000}"/>
    <cellStyle name="20% - Accent6 4 2 2 2 2 2 4 4" xfId="22592" xr:uid="{00000000-0005-0000-0000-00000D260000}"/>
    <cellStyle name="20% - Accent6 4 2 2 2 2 2 4 5" xfId="22593" xr:uid="{00000000-0005-0000-0000-00000E260000}"/>
    <cellStyle name="20% - Accent6 4 2 2 2 2 2 5" xfId="22594" xr:uid="{00000000-0005-0000-0000-00000F260000}"/>
    <cellStyle name="20% - Accent6 4 2 2 2 2 2 5 2" xfId="22595" xr:uid="{00000000-0005-0000-0000-000010260000}"/>
    <cellStyle name="20% - Accent6 4 2 2 2 2 2 5 3" xfId="22596" xr:uid="{00000000-0005-0000-0000-000011260000}"/>
    <cellStyle name="20% - Accent6 4 2 2 2 2 2 6" xfId="22597" xr:uid="{00000000-0005-0000-0000-000012260000}"/>
    <cellStyle name="20% - Accent6 4 2 2 2 2 2 6 2" xfId="22598" xr:uid="{00000000-0005-0000-0000-000013260000}"/>
    <cellStyle name="20% - Accent6 4 2 2 2 2 2 6 3" xfId="22599" xr:uid="{00000000-0005-0000-0000-000014260000}"/>
    <cellStyle name="20% - Accent6 4 2 2 2 2 2 7" xfId="22600" xr:uid="{00000000-0005-0000-0000-000015260000}"/>
    <cellStyle name="20% - Accent6 4 2 2 2 2 2 7 2" xfId="22601" xr:uid="{00000000-0005-0000-0000-000016260000}"/>
    <cellStyle name="20% - Accent6 4 2 2 2 2 2 8" xfId="22602" xr:uid="{00000000-0005-0000-0000-000017260000}"/>
    <cellStyle name="20% - Accent6 4 2 2 2 2 2 9" xfId="22603" xr:uid="{00000000-0005-0000-0000-000018260000}"/>
    <cellStyle name="20% - Accent6 4 2 2 2 2 3" xfId="22604" xr:uid="{00000000-0005-0000-0000-000019260000}"/>
    <cellStyle name="20% - Accent6 4 2 2 2 2 3 2" xfId="22605" xr:uid="{00000000-0005-0000-0000-00001A260000}"/>
    <cellStyle name="20% - Accent6 4 2 2 2 2 3 2 2" xfId="22606" xr:uid="{00000000-0005-0000-0000-00001B260000}"/>
    <cellStyle name="20% - Accent6 4 2 2 2 2 3 2 3" xfId="22607" xr:uid="{00000000-0005-0000-0000-00001C260000}"/>
    <cellStyle name="20% - Accent6 4 2 2 2 2 3 3" xfId="22608" xr:uid="{00000000-0005-0000-0000-00001D260000}"/>
    <cellStyle name="20% - Accent6 4 2 2 2 2 3 3 2" xfId="22609" xr:uid="{00000000-0005-0000-0000-00001E260000}"/>
    <cellStyle name="20% - Accent6 4 2 2 2 2 3 3 3" xfId="22610" xr:uid="{00000000-0005-0000-0000-00001F260000}"/>
    <cellStyle name="20% - Accent6 4 2 2 2 2 3 4" xfId="22611" xr:uid="{00000000-0005-0000-0000-000020260000}"/>
    <cellStyle name="20% - Accent6 4 2 2 2 2 3 4 2" xfId="22612" xr:uid="{00000000-0005-0000-0000-000021260000}"/>
    <cellStyle name="20% - Accent6 4 2 2 2 2 3 5" xfId="22613" xr:uid="{00000000-0005-0000-0000-000022260000}"/>
    <cellStyle name="20% - Accent6 4 2 2 2 2 3 6" xfId="22614" xr:uid="{00000000-0005-0000-0000-000023260000}"/>
    <cellStyle name="20% - Accent6 4 2 2 2 2 4" xfId="22615" xr:uid="{00000000-0005-0000-0000-000024260000}"/>
    <cellStyle name="20% - Accent6 4 2 2 2 2 4 2" xfId="22616" xr:uid="{00000000-0005-0000-0000-000025260000}"/>
    <cellStyle name="20% - Accent6 4 2 2 2 2 4 2 2" xfId="22617" xr:uid="{00000000-0005-0000-0000-000026260000}"/>
    <cellStyle name="20% - Accent6 4 2 2 2 2 4 2 3" xfId="22618" xr:uid="{00000000-0005-0000-0000-000027260000}"/>
    <cellStyle name="20% - Accent6 4 2 2 2 2 4 3" xfId="22619" xr:uid="{00000000-0005-0000-0000-000028260000}"/>
    <cellStyle name="20% - Accent6 4 2 2 2 2 4 3 2" xfId="22620" xr:uid="{00000000-0005-0000-0000-000029260000}"/>
    <cellStyle name="20% - Accent6 4 2 2 2 2 4 3 3" xfId="22621" xr:uid="{00000000-0005-0000-0000-00002A260000}"/>
    <cellStyle name="20% - Accent6 4 2 2 2 2 4 4" xfId="22622" xr:uid="{00000000-0005-0000-0000-00002B260000}"/>
    <cellStyle name="20% - Accent6 4 2 2 2 2 4 4 2" xfId="22623" xr:uid="{00000000-0005-0000-0000-00002C260000}"/>
    <cellStyle name="20% - Accent6 4 2 2 2 2 4 5" xfId="22624" xr:uid="{00000000-0005-0000-0000-00002D260000}"/>
    <cellStyle name="20% - Accent6 4 2 2 2 2 4 6" xfId="22625" xr:uid="{00000000-0005-0000-0000-00002E260000}"/>
    <cellStyle name="20% - Accent6 4 2 2 2 2 5" xfId="22626" xr:uid="{00000000-0005-0000-0000-00002F260000}"/>
    <cellStyle name="20% - Accent6 4 2 2 2 2 5 2" xfId="22627" xr:uid="{00000000-0005-0000-0000-000030260000}"/>
    <cellStyle name="20% - Accent6 4 2 2 2 2 5 2 2" xfId="22628" xr:uid="{00000000-0005-0000-0000-000031260000}"/>
    <cellStyle name="20% - Accent6 4 2 2 2 2 5 2 3" xfId="22629" xr:uid="{00000000-0005-0000-0000-000032260000}"/>
    <cellStyle name="20% - Accent6 4 2 2 2 2 5 3" xfId="22630" xr:uid="{00000000-0005-0000-0000-000033260000}"/>
    <cellStyle name="20% - Accent6 4 2 2 2 2 5 3 2" xfId="22631" xr:uid="{00000000-0005-0000-0000-000034260000}"/>
    <cellStyle name="20% - Accent6 4 2 2 2 2 5 4" xfId="22632" xr:uid="{00000000-0005-0000-0000-000035260000}"/>
    <cellStyle name="20% - Accent6 4 2 2 2 2 5 5" xfId="22633" xr:uid="{00000000-0005-0000-0000-000036260000}"/>
    <cellStyle name="20% - Accent6 4 2 2 2 2 6" xfId="22634" xr:uid="{00000000-0005-0000-0000-000037260000}"/>
    <cellStyle name="20% - Accent6 4 2 2 2 2 6 2" xfId="22635" xr:uid="{00000000-0005-0000-0000-000038260000}"/>
    <cellStyle name="20% - Accent6 4 2 2 2 2 6 3" xfId="22636" xr:uid="{00000000-0005-0000-0000-000039260000}"/>
    <cellStyle name="20% - Accent6 4 2 2 2 2 7" xfId="22637" xr:uid="{00000000-0005-0000-0000-00003A260000}"/>
    <cellStyle name="20% - Accent6 4 2 2 2 2 7 2" xfId="22638" xr:uid="{00000000-0005-0000-0000-00003B260000}"/>
    <cellStyle name="20% - Accent6 4 2 2 2 2 7 3" xfId="22639" xr:uid="{00000000-0005-0000-0000-00003C260000}"/>
    <cellStyle name="20% - Accent6 4 2 2 2 2 8" xfId="22640" xr:uid="{00000000-0005-0000-0000-00003D260000}"/>
    <cellStyle name="20% - Accent6 4 2 2 2 2 8 2" xfId="22641" xr:uid="{00000000-0005-0000-0000-00003E260000}"/>
    <cellStyle name="20% - Accent6 4 2 2 2 2 9" xfId="22642" xr:uid="{00000000-0005-0000-0000-00003F260000}"/>
    <cellStyle name="20% - Accent6 4 2 2 2 3" xfId="1357" xr:uid="{00000000-0005-0000-0000-000040260000}"/>
    <cellStyle name="20% - Accent6 4 2 2 2 3 2" xfId="22643" xr:uid="{00000000-0005-0000-0000-000041260000}"/>
    <cellStyle name="20% - Accent6 4 2 2 2 3 2 2" xfId="22644" xr:uid="{00000000-0005-0000-0000-000042260000}"/>
    <cellStyle name="20% - Accent6 4 2 2 2 3 2 2 2" xfId="22645" xr:uid="{00000000-0005-0000-0000-000043260000}"/>
    <cellStyle name="20% - Accent6 4 2 2 2 3 2 2 3" xfId="22646" xr:uid="{00000000-0005-0000-0000-000044260000}"/>
    <cellStyle name="20% - Accent6 4 2 2 2 3 2 3" xfId="22647" xr:uid="{00000000-0005-0000-0000-000045260000}"/>
    <cellStyle name="20% - Accent6 4 2 2 2 3 2 3 2" xfId="22648" xr:uid="{00000000-0005-0000-0000-000046260000}"/>
    <cellStyle name="20% - Accent6 4 2 2 2 3 2 3 3" xfId="22649" xr:uid="{00000000-0005-0000-0000-000047260000}"/>
    <cellStyle name="20% - Accent6 4 2 2 2 3 2 4" xfId="22650" xr:uid="{00000000-0005-0000-0000-000048260000}"/>
    <cellStyle name="20% - Accent6 4 2 2 2 3 2 4 2" xfId="22651" xr:uid="{00000000-0005-0000-0000-000049260000}"/>
    <cellStyle name="20% - Accent6 4 2 2 2 3 2 5" xfId="22652" xr:uid="{00000000-0005-0000-0000-00004A260000}"/>
    <cellStyle name="20% - Accent6 4 2 2 2 3 2 6" xfId="22653" xr:uid="{00000000-0005-0000-0000-00004B260000}"/>
    <cellStyle name="20% - Accent6 4 2 2 2 3 3" xfId="22654" xr:uid="{00000000-0005-0000-0000-00004C260000}"/>
    <cellStyle name="20% - Accent6 4 2 2 2 3 3 2" xfId="22655" xr:uid="{00000000-0005-0000-0000-00004D260000}"/>
    <cellStyle name="20% - Accent6 4 2 2 2 3 3 2 2" xfId="22656" xr:uid="{00000000-0005-0000-0000-00004E260000}"/>
    <cellStyle name="20% - Accent6 4 2 2 2 3 3 2 3" xfId="22657" xr:uid="{00000000-0005-0000-0000-00004F260000}"/>
    <cellStyle name="20% - Accent6 4 2 2 2 3 3 3" xfId="22658" xr:uid="{00000000-0005-0000-0000-000050260000}"/>
    <cellStyle name="20% - Accent6 4 2 2 2 3 3 3 2" xfId="22659" xr:uid="{00000000-0005-0000-0000-000051260000}"/>
    <cellStyle name="20% - Accent6 4 2 2 2 3 3 3 3" xfId="22660" xr:uid="{00000000-0005-0000-0000-000052260000}"/>
    <cellStyle name="20% - Accent6 4 2 2 2 3 3 4" xfId="22661" xr:uid="{00000000-0005-0000-0000-000053260000}"/>
    <cellStyle name="20% - Accent6 4 2 2 2 3 3 4 2" xfId="22662" xr:uid="{00000000-0005-0000-0000-000054260000}"/>
    <cellStyle name="20% - Accent6 4 2 2 2 3 3 5" xfId="22663" xr:uid="{00000000-0005-0000-0000-000055260000}"/>
    <cellStyle name="20% - Accent6 4 2 2 2 3 3 6" xfId="22664" xr:uid="{00000000-0005-0000-0000-000056260000}"/>
    <cellStyle name="20% - Accent6 4 2 2 2 3 4" xfId="22665" xr:uid="{00000000-0005-0000-0000-000057260000}"/>
    <cellStyle name="20% - Accent6 4 2 2 2 3 4 2" xfId="22666" xr:uid="{00000000-0005-0000-0000-000058260000}"/>
    <cellStyle name="20% - Accent6 4 2 2 2 3 4 2 2" xfId="22667" xr:uid="{00000000-0005-0000-0000-000059260000}"/>
    <cellStyle name="20% - Accent6 4 2 2 2 3 4 2 3" xfId="22668" xr:uid="{00000000-0005-0000-0000-00005A260000}"/>
    <cellStyle name="20% - Accent6 4 2 2 2 3 4 3" xfId="22669" xr:uid="{00000000-0005-0000-0000-00005B260000}"/>
    <cellStyle name="20% - Accent6 4 2 2 2 3 4 3 2" xfId="22670" xr:uid="{00000000-0005-0000-0000-00005C260000}"/>
    <cellStyle name="20% - Accent6 4 2 2 2 3 4 4" xfId="22671" xr:uid="{00000000-0005-0000-0000-00005D260000}"/>
    <cellStyle name="20% - Accent6 4 2 2 2 3 4 5" xfId="22672" xr:uid="{00000000-0005-0000-0000-00005E260000}"/>
    <cellStyle name="20% - Accent6 4 2 2 2 3 5" xfId="22673" xr:uid="{00000000-0005-0000-0000-00005F260000}"/>
    <cellStyle name="20% - Accent6 4 2 2 2 3 5 2" xfId="22674" xr:uid="{00000000-0005-0000-0000-000060260000}"/>
    <cellStyle name="20% - Accent6 4 2 2 2 3 5 3" xfId="22675" xr:uid="{00000000-0005-0000-0000-000061260000}"/>
    <cellStyle name="20% - Accent6 4 2 2 2 3 6" xfId="22676" xr:uid="{00000000-0005-0000-0000-000062260000}"/>
    <cellStyle name="20% - Accent6 4 2 2 2 3 6 2" xfId="22677" xr:uid="{00000000-0005-0000-0000-000063260000}"/>
    <cellStyle name="20% - Accent6 4 2 2 2 3 6 3" xfId="22678" xr:uid="{00000000-0005-0000-0000-000064260000}"/>
    <cellStyle name="20% - Accent6 4 2 2 2 3 7" xfId="22679" xr:uid="{00000000-0005-0000-0000-000065260000}"/>
    <cellStyle name="20% - Accent6 4 2 2 2 3 7 2" xfId="22680" xr:uid="{00000000-0005-0000-0000-000066260000}"/>
    <cellStyle name="20% - Accent6 4 2 2 2 3 8" xfId="22681" xr:uid="{00000000-0005-0000-0000-000067260000}"/>
    <cellStyle name="20% - Accent6 4 2 2 2 3 9" xfId="22682" xr:uid="{00000000-0005-0000-0000-000068260000}"/>
    <cellStyle name="20% - Accent6 4 2 2 2 4" xfId="22683" xr:uid="{00000000-0005-0000-0000-000069260000}"/>
    <cellStyle name="20% - Accent6 4 2 2 2 4 2" xfId="22684" xr:uid="{00000000-0005-0000-0000-00006A260000}"/>
    <cellStyle name="20% - Accent6 4 2 2 2 4 2 2" xfId="22685" xr:uid="{00000000-0005-0000-0000-00006B260000}"/>
    <cellStyle name="20% - Accent6 4 2 2 2 4 2 2 2" xfId="22686" xr:uid="{00000000-0005-0000-0000-00006C260000}"/>
    <cellStyle name="20% - Accent6 4 2 2 2 4 2 2 3" xfId="22687" xr:uid="{00000000-0005-0000-0000-00006D260000}"/>
    <cellStyle name="20% - Accent6 4 2 2 2 4 2 3" xfId="22688" xr:uid="{00000000-0005-0000-0000-00006E260000}"/>
    <cellStyle name="20% - Accent6 4 2 2 2 4 2 3 2" xfId="22689" xr:uid="{00000000-0005-0000-0000-00006F260000}"/>
    <cellStyle name="20% - Accent6 4 2 2 2 4 2 3 3" xfId="22690" xr:uid="{00000000-0005-0000-0000-000070260000}"/>
    <cellStyle name="20% - Accent6 4 2 2 2 4 2 4" xfId="22691" xr:uid="{00000000-0005-0000-0000-000071260000}"/>
    <cellStyle name="20% - Accent6 4 2 2 2 4 2 4 2" xfId="22692" xr:uid="{00000000-0005-0000-0000-000072260000}"/>
    <cellStyle name="20% - Accent6 4 2 2 2 4 2 5" xfId="22693" xr:uid="{00000000-0005-0000-0000-000073260000}"/>
    <cellStyle name="20% - Accent6 4 2 2 2 4 2 6" xfId="22694" xr:uid="{00000000-0005-0000-0000-000074260000}"/>
    <cellStyle name="20% - Accent6 4 2 2 2 4 3" xfId="22695" xr:uid="{00000000-0005-0000-0000-000075260000}"/>
    <cellStyle name="20% - Accent6 4 2 2 2 4 3 2" xfId="22696" xr:uid="{00000000-0005-0000-0000-000076260000}"/>
    <cellStyle name="20% - Accent6 4 2 2 2 4 3 2 2" xfId="22697" xr:uid="{00000000-0005-0000-0000-000077260000}"/>
    <cellStyle name="20% - Accent6 4 2 2 2 4 3 2 3" xfId="22698" xr:uid="{00000000-0005-0000-0000-000078260000}"/>
    <cellStyle name="20% - Accent6 4 2 2 2 4 3 3" xfId="22699" xr:uid="{00000000-0005-0000-0000-000079260000}"/>
    <cellStyle name="20% - Accent6 4 2 2 2 4 3 3 2" xfId="22700" xr:uid="{00000000-0005-0000-0000-00007A260000}"/>
    <cellStyle name="20% - Accent6 4 2 2 2 4 3 3 3" xfId="22701" xr:uid="{00000000-0005-0000-0000-00007B260000}"/>
    <cellStyle name="20% - Accent6 4 2 2 2 4 3 4" xfId="22702" xr:uid="{00000000-0005-0000-0000-00007C260000}"/>
    <cellStyle name="20% - Accent6 4 2 2 2 4 3 4 2" xfId="22703" xr:uid="{00000000-0005-0000-0000-00007D260000}"/>
    <cellStyle name="20% - Accent6 4 2 2 2 4 3 5" xfId="22704" xr:uid="{00000000-0005-0000-0000-00007E260000}"/>
    <cellStyle name="20% - Accent6 4 2 2 2 4 3 6" xfId="22705" xr:uid="{00000000-0005-0000-0000-00007F260000}"/>
    <cellStyle name="20% - Accent6 4 2 2 2 4 4" xfId="22706" xr:uid="{00000000-0005-0000-0000-000080260000}"/>
    <cellStyle name="20% - Accent6 4 2 2 2 4 4 2" xfId="22707" xr:uid="{00000000-0005-0000-0000-000081260000}"/>
    <cellStyle name="20% - Accent6 4 2 2 2 4 4 2 2" xfId="22708" xr:uid="{00000000-0005-0000-0000-000082260000}"/>
    <cellStyle name="20% - Accent6 4 2 2 2 4 4 2 3" xfId="22709" xr:uid="{00000000-0005-0000-0000-000083260000}"/>
    <cellStyle name="20% - Accent6 4 2 2 2 4 4 3" xfId="22710" xr:uid="{00000000-0005-0000-0000-000084260000}"/>
    <cellStyle name="20% - Accent6 4 2 2 2 4 4 3 2" xfId="22711" xr:uid="{00000000-0005-0000-0000-000085260000}"/>
    <cellStyle name="20% - Accent6 4 2 2 2 4 4 4" xfId="22712" xr:uid="{00000000-0005-0000-0000-000086260000}"/>
    <cellStyle name="20% - Accent6 4 2 2 2 4 4 5" xfId="22713" xr:uid="{00000000-0005-0000-0000-000087260000}"/>
    <cellStyle name="20% - Accent6 4 2 2 2 4 5" xfId="22714" xr:uid="{00000000-0005-0000-0000-000088260000}"/>
    <cellStyle name="20% - Accent6 4 2 2 2 4 5 2" xfId="22715" xr:uid="{00000000-0005-0000-0000-000089260000}"/>
    <cellStyle name="20% - Accent6 4 2 2 2 4 5 3" xfId="22716" xr:uid="{00000000-0005-0000-0000-00008A260000}"/>
    <cellStyle name="20% - Accent6 4 2 2 2 4 6" xfId="22717" xr:uid="{00000000-0005-0000-0000-00008B260000}"/>
    <cellStyle name="20% - Accent6 4 2 2 2 4 6 2" xfId="22718" xr:uid="{00000000-0005-0000-0000-00008C260000}"/>
    <cellStyle name="20% - Accent6 4 2 2 2 4 6 3" xfId="22719" xr:uid="{00000000-0005-0000-0000-00008D260000}"/>
    <cellStyle name="20% - Accent6 4 2 2 2 4 7" xfId="22720" xr:uid="{00000000-0005-0000-0000-00008E260000}"/>
    <cellStyle name="20% - Accent6 4 2 2 2 4 7 2" xfId="22721" xr:uid="{00000000-0005-0000-0000-00008F260000}"/>
    <cellStyle name="20% - Accent6 4 2 2 2 4 8" xfId="22722" xr:uid="{00000000-0005-0000-0000-000090260000}"/>
    <cellStyle name="20% - Accent6 4 2 2 2 4 9" xfId="22723" xr:uid="{00000000-0005-0000-0000-000091260000}"/>
    <cellStyle name="20% - Accent6 4 2 2 2 5" xfId="22724" xr:uid="{00000000-0005-0000-0000-000092260000}"/>
    <cellStyle name="20% - Accent6 4 2 2 2 5 2" xfId="22725" xr:uid="{00000000-0005-0000-0000-000093260000}"/>
    <cellStyle name="20% - Accent6 4 2 2 2 5 2 2" xfId="22726" xr:uid="{00000000-0005-0000-0000-000094260000}"/>
    <cellStyle name="20% - Accent6 4 2 2 2 5 2 3" xfId="22727" xr:uid="{00000000-0005-0000-0000-000095260000}"/>
    <cellStyle name="20% - Accent6 4 2 2 2 5 3" xfId="22728" xr:uid="{00000000-0005-0000-0000-000096260000}"/>
    <cellStyle name="20% - Accent6 4 2 2 2 5 3 2" xfId="22729" xr:uid="{00000000-0005-0000-0000-000097260000}"/>
    <cellStyle name="20% - Accent6 4 2 2 2 5 3 3" xfId="22730" xr:uid="{00000000-0005-0000-0000-000098260000}"/>
    <cellStyle name="20% - Accent6 4 2 2 2 5 4" xfId="22731" xr:uid="{00000000-0005-0000-0000-000099260000}"/>
    <cellStyle name="20% - Accent6 4 2 2 2 5 4 2" xfId="22732" xr:uid="{00000000-0005-0000-0000-00009A260000}"/>
    <cellStyle name="20% - Accent6 4 2 2 2 5 5" xfId="22733" xr:uid="{00000000-0005-0000-0000-00009B260000}"/>
    <cellStyle name="20% - Accent6 4 2 2 2 5 6" xfId="22734" xr:uid="{00000000-0005-0000-0000-00009C260000}"/>
    <cellStyle name="20% - Accent6 4 2 2 2 6" xfId="22735" xr:uid="{00000000-0005-0000-0000-00009D260000}"/>
    <cellStyle name="20% - Accent6 4 2 2 2 6 2" xfId="22736" xr:uid="{00000000-0005-0000-0000-00009E260000}"/>
    <cellStyle name="20% - Accent6 4 2 2 2 6 2 2" xfId="22737" xr:uid="{00000000-0005-0000-0000-00009F260000}"/>
    <cellStyle name="20% - Accent6 4 2 2 2 6 2 3" xfId="22738" xr:uid="{00000000-0005-0000-0000-0000A0260000}"/>
    <cellStyle name="20% - Accent6 4 2 2 2 6 3" xfId="22739" xr:uid="{00000000-0005-0000-0000-0000A1260000}"/>
    <cellStyle name="20% - Accent6 4 2 2 2 6 3 2" xfId="22740" xr:uid="{00000000-0005-0000-0000-0000A2260000}"/>
    <cellStyle name="20% - Accent6 4 2 2 2 6 3 3" xfId="22741" xr:uid="{00000000-0005-0000-0000-0000A3260000}"/>
    <cellStyle name="20% - Accent6 4 2 2 2 6 4" xfId="22742" xr:uid="{00000000-0005-0000-0000-0000A4260000}"/>
    <cellStyle name="20% - Accent6 4 2 2 2 6 4 2" xfId="22743" xr:uid="{00000000-0005-0000-0000-0000A5260000}"/>
    <cellStyle name="20% - Accent6 4 2 2 2 6 5" xfId="22744" xr:uid="{00000000-0005-0000-0000-0000A6260000}"/>
    <cellStyle name="20% - Accent6 4 2 2 2 6 6" xfId="22745" xr:uid="{00000000-0005-0000-0000-0000A7260000}"/>
    <cellStyle name="20% - Accent6 4 2 2 2 7" xfId="22746" xr:uid="{00000000-0005-0000-0000-0000A8260000}"/>
    <cellStyle name="20% - Accent6 4 2 2 2 7 2" xfId="22747" xr:uid="{00000000-0005-0000-0000-0000A9260000}"/>
    <cellStyle name="20% - Accent6 4 2 2 2 7 2 2" xfId="22748" xr:uid="{00000000-0005-0000-0000-0000AA260000}"/>
    <cellStyle name="20% - Accent6 4 2 2 2 7 2 3" xfId="22749" xr:uid="{00000000-0005-0000-0000-0000AB260000}"/>
    <cellStyle name="20% - Accent6 4 2 2 2 7 3" xfId="22750" xr:uid="{00000000-0005-0000-0000-0000AC260000}"/>
    <cellStyle name="20% - Accent6 4 2 2 2 7 3 2" xfId="22751" xr:uid="{00000000-0005-0000-0000-0000AD260000}"/>
    <cellStyle name="20% - Accent6 4 2 2 2 7 4" xfId="22752" xr:uid="{00000000-0005-0000-0000-0000AE260000}"/>
    <cellStyle name="20% - Accent6 4 2 2 2 7 5" xfId="22753" xr:uid="{00000000-0005-0000-0000-0000AF260000}"/>
    <cellStyle name="20% - Accent6 4 2 2 2 8" xfId="22754" xr:uid="{00000000-0005-0000-0000-0000B0260000}"/>
    <cellStyle name="20% - Accent6 4 2 2 2 8 2" xfId="22755" xr:uid="{00000000-0005-0000-0000-0000B1260000}"/>
    <cellStyle name="20% - Accent6 4 2 2 2 8 3" xfId="22756" xr:uid="{00000000-0005-0000-0000-0000B2260000}"/>
    <cellStyle name="20% - Accent6 4 2 2 2 9" xfId="22757" xr:uid="{00000000-0005-0000-0000-0000B3260000}"/>
    <cellStyle name="20% - Accent6 4 2 2 2 9 2" xfId="22758" xr:uid="{00000000-0005-0000-0000-0000B4260000}"/>
    <cellStyle name="20% - Accent6 4 2 2 2 9 3" xfId="22759" xr:uid="{00000000-0005-0000-0000-0000B5260000}"/>
    <cellStyle name="20% - Accent6 4 2 2 3" xfId="1358" xr:uid="{00000000-0005-0000-0000-0000B6260000}"/>
    <cellStyle name="20% - Accent6 4 2 2 3 10" xfId="22760" xr:uid="{00000000-0005-0000-0000-0000B7260000}"/>
    <cellStyle name="20% - Accent6 4 2 2 3 2" xfId="1359" xr:uid="{00000000-0005-0000-0000-0000B8260000}"/>
    <cellStyle name="20% - Accent6 4 2 2 3 2 2" xfId="22761" xr:uid="{00000000-0005-0000-0000-0000B9260000}"/>
    <cellStyle name="20% - Accent6 4 2 2 3 2 2 2" xfId="22762" xr:uid="{00000000-0005-0000-0000-0000BA260000}"/>
    <cellStyle name="20% - Accent6 4 2 2 3 2 2 2 2" xfId="22763" xr:uid="{00000000-0005-0000-0000-0000BB260000}"/>
    <cellStyle name="20% - Accent6 4 2 2 3 2 2 2 3" xfId="22764" xr:uid="{00000000-0005-0000-0000-0000BC260000}"/>
    <cellStyle name="20% - Accent6 4 2 2 3 2 2 3" xfId="22765" xr:uid="{00000000-0005-0000-0000-0000BD260000}"/>
    <cellStyle name="20% - Accent6 4 2 2 3 2 2 3 2" xfId="22766" xr:uid="{00000000-0005-0000-0000-0000BE260000}"/>
    <cellStyle name="20% - Accent6 4 2 2 3 2 2 3 3" xfId="22767" xr:uid="{00000000-0005-0000-0000-0000BF260000}"/>
    <cellStyle name="20% - Accent6 4 2 2 3 2 2 4" xfId="22768" xr:uid="{00000000-0005-0000-0000-0000C0260000}"/>
    <cellStyle name="20% - Accent6 4 2 2 3 2 2 4 2" xfId="22769" xr:uid="{00000000-0005-0000-0000-0000C1260000}"/>
    <cellStyle name="20% - Accent6 4 2 2 3 2 2 5" xfId="22770" xr:uid="{00000000-0005-0000-0000-0000C2260000}"/>
    <cellStyle name="20% - Accent6 4 2 2 3 2 2 6" xfId="22771" xr:uid="{00000000-0005-0000-0000-0000C3260000}"/>
    <cellStyle name="20% - Accent6 4 2 2 3 2 3" xfId="22772" xr:uid="{00000000-0005-0000-0000-0000C4260000}"/>
    <cellStyle name="20% - Accent6 4 2 2 3 2 3 2" xfId="22773" xr:uid="{00000000-0005-0000-0000-0000C5260000}"/>
    <cellStyle name="20% - Accent6 4 2 2 3 2 3 2 2" xfId="22774" xr:uid="{00000000-0005-0000-0000-0000C6260000}"/>
    <cellStyle name="20% - Accent6 4 2 2 3 2 3 2 3" xfId="22775" xr:uid="{00000000-0005-0000-0000-0000C7260000}"/>
    <cellStyle name="20% - Accent6 4 2 2 3 2 3 3" xfId="22776" xr:uid="{00000000-0005-0000-0000-0000C8260000}"/>
    <cellStyle name="20% - Accent6 4 2 2 3 2 3 3 2" xfId="22777" xr:uid="{00000000-0005-0000-0000-0000C9260000}"/>
    <cellStyle name="20% - Accent6 4 2 2 3 2 3 3 3" xfId="22778" xr:uid="{00000000-0005-0000-0000-0000CA260000}"/>
    <cellStyle name="20% - Accent6 4 2 2 3 2 3 4" xfId="22779" xr:uid="{00000000-0005-0000-0000-0000CB260000}"/>
    <cellStyle name="20% - Accent6 4 2 2 3 2 3 4 2" xfId="22780" xr:uid="{00000000-0005-0000-0000-0000CC260000}"/>
    <cellStyle name="20% - Accent6 4 2 2 3 2 3 5" xfId="22781" xr:uid="{00000000-0005-0000-0000-0000CD260000}"/>
    <cellStyle name="20% - Accent6 4 2 2 3 2 3 6" xfId="22782" xr:uid="{00000000-0005-0000-0000-0000CE260000}"/>
    <cellStyle name="20% - Accent6 4 2 2 3 2 4" xfId="22783" xr:uid="{00000000-0005-0000-0000-0000CF260000}"/>
    <cellStyle name="20% - Accent6 4 2 2 3 2 4 2" xfId="22784" xr:uid="{00000000-0005-0000-0000-0000D0260000}"/>
    <cellStyle name="20% - Accent6 4 2 2 3 2 4 2 2" xfId="22785" xr:uid="{00000000-0005-0000-0000-0000D1260000}"/>
    <cellStyle name="20% - Accent6 4 2 2 3 2 4 2 3" xfId="22786" xr:uid="{00000000-0005-0000-0000-0000D2260000}"/>
    <cellStyle name="20% - Accent6 4 2 2 3 2 4 3" xfId="22787" xr:uid="{00000000-0005-0000-0000-0000D3260000}"/>
    <cellStyle name="20% - Accent6 4 2 2 3 2 4 3 2" xfId="22788" xr:uid="{00000000-0005-0000-0000-0000D4260000}"/>
    <cellStyle name="20% - Accent6 4 2 2 3 2 4 4" xfId="22789" xr:uid="{00000000-0005-0000-0000-0000D5260000}"/>
    <cellStyle name="20% - Accent6 4 2 2 3 2 4 5" xfId="22790" xr:uid="{00000000-0005-0000-0000-0000D6260000}"/>
    <cellStyle name="20% - Accent6 4 2 2 3 2 5" xfId="22791" xr:uid="{00000000-0005-0000-0000-0000D7260000}"/>
    <cellStyle name="20% - Accent6 4 2 2 3 2 5 2" xfId="22792" xr:uid="{00000000-0005-0000-0000-0000D8260000}"/>
    <cellStyle name="20% - Accent6 4 2 2 3 2 5 3" xfId="22793" xr:uid="{00000000-0005-0000-0000-0000D9260000}"/>
    <cellStyle name="20% - Accent6 4 2 2 3 2 6" xfId="22794" xr:uid="{00000000-0005-0000-0000-0000DA260000}"/>
    <cellStyle name="20% - Accent6 4 2 2 3 2 6 2" xfId="22795" xr:uid="{00000000-0005-0000-0000-0000DB260000}"/>
    <cellStyle name="20% - Accent6 4 2 2 3 2 6 3" xfId="22796" xr:uid="{00000000-0005-0000-0000-0000DC260000}"/>
    <cellStyle name="20% - Accent6 4 2 2 3 2 7" xfId="22797" xr:uid="{00000000-0005-0000-0000-0000DD260000}"/>
    <cellStyle name="20% - Accent6 4 2 2 3 2 7 2" xfId="22798" xr:uid="{00000000-0005-0000-0000-0000DE260000}"/>
    <cellStyle name="20% - Accent6 4 2 2 3 2 8" xfId="22799" xr:uid="{00000000-0005-0000-0000-0000DF260000}"/>
    <cellStyle name="20% - Accent6 4 2 2 3 2 9" xfId="22800" xr:uid="{00000000-0005-0000-0000-0000E0260000}"/>
    <cellStyle name="20% - Accent6 4 2 2 3 3" xfId="22801" xr:uid="{00000000-0005-0000-0000-0000E1260000}"/>
    <cellStyle name="20% - Accent6 4 2 2 3 3 2" xfId="22802" xr:uid="{00000000-0005-0000-0000-0000E2260000}"/>
    <cellStyle name="20% - Accent6 4 2 2 3 3 2 2" xfId="22803" xr:uid="{00000000-0005-0000-0000-0000E3260000}"/>
    <cellStyle name="20% - Accent6 4 2 2 3 3 2 3" xfId="22804" xr:uid="{00000000-0005-0000-0000-0000E4260000}"/>
    <cellStyle name="20% - Accent6 4 2 2 3 3 3" xfId="22805" xr:uid="{00000000-0005-0000-0000-0000E5260000}"/>
    <cellStyle name="20% - Accent6 4 2 2 3 3 3 2" xfId="22806" xr:uid="{00000000-0005-0000-0000-0000E6260000}"/>
    <cellStyle name="20% - Accent6 4 2 2 3 3 3 3" xfId="22807" xr:uid="{00000000-0005-0000-0000-0000E7260000}"/>
    <cellStyle name="20% - Accent6 4 2 2 3 3 4" xfId="22808" xr:uid="{00000000-0005-0000-0000-0000E8260000}"/>
    <cellStyle name="20% - Accent6 4 2 2 3 3 4 2" xfId="22809" xr:uid="{00000000-0005-0000-0000-0000E9260000}"/>
    <cellStyle name="20% - Accent6 4 2 2 3 3 5" xfId="22810" xr:uid="{00000000-0005-0000-0000-0000EA260000}"/>
    <cellStyle name="20% - Accent6 4 2 2 3 3 6" xfId="22811" xr:uid="{00000000-0005-0000-0000-0000EB260000}"/>
    <cellStyle name="20% - Accent6 4 2 2 3 4" xfId="22812" xr:uid="{00000000-0005-0000-0000-0000EC260000}"/>
    <cellStyle name="20% - Accent6 4 2 2 3 4 2" xfId="22813" xr:uid="{00000000-0005-0000-0000-0000ED260000}"/>
    <cellStyle name="20% - Accent6 4 2 2 3 4 2 2" xfId="22814" xr:uid="{00000000-0005-0000-0000-0000EE260000}"/>
    <cellStyle name="20% - Accent6 4 2 2 3 4 2 3" xfId="22815" xr:uid="{00000000-0005-0000-0000-0000EF260000}"/>
    <cellStyle name="20% - Accent6 4 2 2 3 4 3" xfId="22816" xr:uid="{00000000-0005-0000-0000-0000F0260000}"/>
    <cellStyle name="20% - Accent6 4 2 2 3 4 3 2" xfId="22817" xr:uid="{00000000-0005-0000-0000-0000F1260000}"/>
    <cellStyle name="20% - Accent6 4 2 2 3 4 3 3" xfId="22818" xr:uid="{00000000-0005-0000-0000-0000F2260000}"/>
    <cellStyle name="20% - Accent6 4 2 2 3 4 4" xfId="22819" xr:uid="{00000000-0005-0000-0000-0000F3260000}"/>
    <cellStyle name="20% - Accent6 4 2 2 3 4 4 2" xfId="22820" xr:uid="{00000000-0005-0000-0000-0000F4260000}"/>
    <cellStyle name="20% - Accent6 4 2 2 3 4 5" xfId="22821" xr:uid="{00000000-0005-0000-0000-0000F5260000}"/>
    <cellStyle name="20% - Accent6 4 2 2 3 4 6" xfId="22822" xr:uid="{00000000-0005-0000-0000-0000F6260000}"/>
    <cellStyle name="20% - Accent6 4 2 2 3 5" xfId="22823" xr:uid="{00000000-0005-0000-0000-0000F7260000}"/>
    <cellStyle name="20% - Accent6 4 2 2 3 5 2" xfId="22824" xr:uid="{00000000-0005-0000-0000-0000F8260000}"/>
    <cellStyle name="20% - Accent6 4 2 2 3 5 2 2" xfId="22825" xr:uid="{00000000-0005-0000-0000-0000F9260000}"/>
    <cellStyle name="20% - Accent6 4 2 2 3 5 2 3" xfId="22826" xr:uid="{00000000-0005-0000-0000-0000FA260000}"/>
    <cellStyle name="20% - Accent6 4 2 2 3 5 3" xfId="22827" xr:uid="{00000000-0005-0000-0000-0000FB260000}"/>
    <cellStyle name="20% - Accent6 4 2 2 3 5 3 2" xfId="22828" xr:uid="{00000000-0005-0000-0000-0000FC260000}"/>
    <cellStyle name="20% - Accent6 4 2 2 3 5 4" xfId="22829" xr:uid="{00000000-0005-0000-0000-0000FD260000}"/>
    <cellStyle name="20% - Accent6 4 2 2 3 5 5" xfId="22830" xr:uid="{00000000-0005-0000-0000-0000FE260000}"/>
    <cellStyle name="20% - Accent6 4 2 2 3 6" xfId="22831" xr:uid="{00000000-0005-0000-0000-0000FF260000}"/>
    <cellStyle name="20% - Accent6 4 2 2 3 6 2" xfId="22832" xr:uid="{00000000-0005-0000-0000-000000270000}"/>
    <cellStyle name="20% - Accent6 4 2 2 3 6 3" xfId="22833" xr:uid="{00000000-0005-0000-0000-000001270000}"/>
    <cellStyle name="20% - Accent6 4 2 2 3 7" xfId="22834" xr:uid="{00000000-0005-0000-0000-000002270000}"/>
    <cellStyle name="20% - Accent6 4 2 2 3 7 2" xfId="22835" xr:uid="{00000000-0005-0000-0000-000003270000}"/>
    <cellStyle name="20% - Accent6 4 2 2 3 7 3" xfId="22836" xr:uid="{00000000-0005-0000-0000-000004270000}"/>
    <cellStyle name="20% - Accent6 4 2 2 3 8" xfId="22837" xr:uid="{00000000-0005-0000-0000-000005270000}"/>
    <cellStyle name="20% - Accent6 4 2 2 3 8 2" xfId="22838" xr:uid="{00000000-0005-0000-0000-000006270000}"/>
    <cellStyle name="20% - Accent6 4 2 2 3 9" xfId="22839" xr:uid="{00000000-0005-0000-0000-000007270000}"/>
    <cellStyle name="20% - Accent6 4 2 2 4" xfId="1360" xr:uid="{00000000-0005-0000-0000-000008270000}"/>
    <cellStyle name="20% - Accent6 4 2 2 4 2" xfId="22840" xr:uid="{00000000-0005-0000-0000-000009270000}"/>
    <cellStyle name="20% - Accent6 4 2 2 4 2 2" xfId="22841" xr:uid="{00000000-0005-0000-0000-00000A270000}"/>
    <cellStyle name="20% - Accent6 4 2 2 4 2 2 2" xfId="22842" xr:uid="{00000000-0005-0000-0000-00000B270000}"/>
    <cellStyle name="20% - Accent6 4 2 2 4 2 2 3" xfId="22843" xr:uid="{00000000-0005-0000-0000-00000C270000}"/>
    <cellStyle name="20% - Accent6 4 2 2 4 2 3" xfId="22844" xr:uid="{00000000-0005-0000-0000-00000D270000}"/>
    <cellStyle name="20% - Accent6 4 2 2 4 2 3 2" xfId="22845" xr:uid="{00000000-0005-0000-0000-00000E270000}"/>
    <cellStyle name="20% - Accent6 4 2 2 4 2 3 3" xfId="22846" xr:uid="{00000000-0005-0000-0000-00000F270000}"/>
    <cellStyle name="20% - Accent6 4 2 2 4 2 4" xfId="22847" xr:uid="{00000000-0005-0000-0000-000010270000}"/>
    <cellStyle name="20% - Accent6 4 2 2 4 2 4 2" xfId="22848" xr:uid="{00000000-0005-0000-0000-000011270000}"/>
    <cellStyle name="20% - Accent6 4 2 2 4 2 5" xfId="22849" xr:uid="{00000000-0005-0000-0000-000012270000}"/>
    <cellStyle name="20% - Accent6 4 2 2 4 2 6" xfId="22850" xr:uid="{00000000-0005-0000-0000-000013270000}"/>
    <cellStyle name="20% - Accent6 4 2 2 4 3" xfId="22851" xr:uid="{00000000-0005-0000-0000-000014270000}"/>
    <cellStyle name="20% - Accent6 4 2 2 4 3 2" xfId="22852" xr:uid="{00000000-0005-0000-0000-000015270000}"/>
    <cellStyle name="20% - Accent6 4 2 2 4 3 2 2" xfId="22853" xr:uid="{00000000-0005-0000-0000-000016270000}"/>
    <cellStyle name="20% - Accent6 4 2 2 4 3 2 3" xfId="22854" xr:uid="{00000000-0005-0000-0000-000017270000}"/>
    <cellStyle name="20% - Accent6 4 2 2 4 3 3" xfId="22855" xr:uid="{00000000-0005-0000-0000-000018270000}"/>
    <cellStyle name="20% - Accent6 4 2 2 4 3 3 2" xfId="22856" xr:uid="{00000000-0005-0000-0000-000019270000}"/>
    <cellStyle name="20% - Accent6 4 2 2 4 3 3 3" xfId="22857" xr:uid="{00000000-0005-0000-0000-00001A270000}"/>
    <cellStyle name="20% - Accent6 4 2 2 4 3 4" xfId="22858" xr:uid="{00000000-0005-0000-0000-00001B270000}"/>
    <cellStyle name="20% - Accent6 4 2 2 4 3 4 2" xfId="22859" xr:uid="{00000000-0005-0000-0000-00001C270000}"/>
    <cellStyle name="20% - Accent6 4 2 2 4 3 5" xfId="22860" xr:uid="{00000000-0005-0000-0000-00001D270000}"/>
    <cellStyle name="20% - Accent6 4 2 2 4 3 6" xfId="22861" xr:uid="{00000000-0005-0000-0000-00001E270000}"/>
    <cellStyle name="20% - Accent6 4 2 2 4 4" xfId="22862" xr:uid="{00000000-0005-0000-0000-00001F270000}"/>
    <cellStyle name="20% - Accent6 4 2 2 4 4 2" xfId="22863" xr:uid="{00000000-0005-0000-0000-000020270000}"/>
    <cellStyle name="20% - Accent6 4 2 2 4 4 2 2" xfId="22864" xr:uid="{00000000-0005-0000-0000-000021270000}"/>
    <cellStyle name="20% - Accent6 4 2 2 4 4 2 3" xfId="22865" xr:uid="{00000000-0005-0000-0000-000022270000}"/>
    <cellStyle name="20% - Accent6 4 2 2 4 4 3" xfId="22866" xr:uid="{00000000-0005-0000-0000-000023270000}"/>
    <cellStyle name="20% - Accent6 4 2 2 4 4 3 2" xfId="22867" xr:uid="{00000000-0005-0000-0000-000024270000}"/>
    <cellStyle name="20% - Accent6 4 2 2 4 4 4" xfId="22868" xr:uid="{00000000-0005-0000-0000-000025270000}"/>
    <cellStyle name="20% - Accent6 4 2 2 4 4 5" xfId="22869" xr:uid="{00000000-0005-0000-0000-000026270000}"/>
    <cellStyle name="20% - Accent6 4 2 2 4 5" xfId="22870" xr:uid="{00000000-0005-0000-0000-000027270000}"/>
    <cellStyle name="20% - Accent6 4 2 2 4 5 2" xfId="22871" xr:uid="{00000000-0005-0000-0000-000028270000}"/>
    <cellStyle name="20% - Accent6 4 2 2 4 5 3" xfId="22872" xr:uid="{00000000-0005-0000-0000-000029270000}"/>
    <cellStyle name="20% - Accent6 4 2 2 4 6" xfId="22873" xr:uid="{00000000-0005-0000-0000-00002A270000}"/>
    <cellStyle name="20% - Accent6 4 2 2 4 6 2" xfId="22874" xr:uid="{00000000-0005-0000-0000-00002B270000}"/>
    <cellStyle name="20% - Accent6 4 2 2 4 6 3" xfId="22875" xr:uid="{00000000-0005-0000-0000-00002C270000}"/>
    <cellStyle name="20% - Accent6 4 2 2 4 7" xfId="22876" xr:uid="{00000000-0005-0000-0000-00002D270000}"/>
    <cellStyle name="20% - Accent6 4 2 2 4 7 2" xfId="22877" xr:uid="{00000000-0005-0000-0000-00002E270000}"/>
    <cellStyle name="20% - Accent6 4 2 2 4 8" xfId="22878" xr:uid="{00000000-0005-0000-0000-00002F270000}"/>
    <cellStyle name="20% - Accent6 4 2 2 4 9" xfId="22879" xr:uid="{00000000-0005-0000-0000-000030270000}"/>
    <cellStyle name="20% - Accent6 4 2 2 5" xfId="22880" xr:uid="{00000000-0005-0000-0000-000031270000}"/>
    <cellStyle name="20% - Accent6 4 2 2 5 2" xfId="22881" xr:uid="{00000000-0005-0000-0000-000032270000}"/>
    <cellStyle name="20% - Accent6 4 2 2 5 2 2" xfId="22882" xr:uid="{00000000-0005-0000-0000-000033270000}"/>
    <cellStyle name="20% - Accent6 4 2 2 5 2 2 2" xfId="22883" xr:uid="{00000000-0005-0000-0000-000034270000}"/>
    <cellStyle name="20% - Accent6 4 2 2 5 2 2 3" xfId="22884" xr:uid="{00000000-0005-0000-0000-000035270000}"/>
    <cellStyle name="20% - Accent6 4 2 2 5 2 3" xfId="22885" xr:uid="{00000000-0005-0000-0000-000036270000}"/>
    <cellStyle name="20% - Accent6 4 2 2 5 2 3 2" xfId="22886" xr:uid="{00000000-0005-0000-0000-000037270000}"/>
    <cellStyle name="20% - Accent6 4 2 2 5 2 3 3" xfId="22887" xr:uid="{00000000-0005-0000-0000-000038270000}"/>
    <cellStyle name="20% - Accent6 4 2 2 5 2 4" xfId="22888" xr:uid="{00000000-0005-0000-0000-000039270000}"/>
    <cellStyle name="20% - Accent6 4 2 2 5 2 4 2" xfId="22889" xr:uid="{00000000-0005-0000-0000-00003A270000}"/>
    <cellStyle name="20% - Accent6 4 2 2 5 2 5" xfId="22890" xr:uid="{00000000-0005-0000-0000-00003B270000}"/>
    <cellStyle name="20% - Accent6 4 2 2 5 2 6" xfId="22891" xr:uid="{00000000-0005-0000-0000-00003C270000}"/>
    <cellStyle name="20% - Accent6 4 2 2 5 3" xfId="22892" xr:uid="{00000000-0005-0000-0000-00003D270000}"/>
    <cellStyle name="20% - Accent6 4 2 2 5 3 2" xfId="22893" xr:uid="{00000000-0005-0000-0000-00003E270000}"/>
    <cellStyle name="20% - Accent6 4 2 2 5 3 2 2" xfId="22894" xr:uid="{00000000-0005-0000-0000-00003F270000}"/>
    <cellStyle name="20% - Accent6 4 2 2 5 3 2 3" xfId="22895" xr:uid="{00000000-0005-0000-0000-000040270000}"/>
    <cellStyle name="20% - Accent6 4 2 2 5 3 3" xfId="22896" xr:uid="{00000000-0005-0000-0000-000041270000}"/>
    <cellStyle name="20% - Accent6 4 2 2 5 3 3 2" xfId="22897" xr:uid="{00000000-0005-0000-0000-000042270000}"/>
    <cellStyle name="20% - Accent6 4 2 2 5 3 3 3" xfId="22898" xr:uid="{00000000-0005-0000-0000-000043270000}"/>
    <cellStyle name="20% - Accent6 4 2 2 5 3 4" xfId="22899" xr:uid="{00000000-0005-0000-0000-000044270000}"/>
    <cellStyle name="20% - Accent6 4 2 2 5 3 4 2" xfId="22900" xr:uid="{00000000-0005-0000-0000-000045270000}"/>
    <cellStyle name="20% - Accent6 4 2 2 5 3 5" xfId="22901" xr:uid="{00000000-0005-0000-0000-000046270000}"/>
    <cellStyle name="20% - Accent6 4 2 2 5 3 6" xfId="22902" xr:uid="{00000000-0005-0000-0000-000047270000}"/>
    <cellStyle name="20% - Accent6 4 2 2 5 4" xfId="22903" xr:uid="{00000000-0005-0000-0000-000048270000}"/>
    <cellStyle name="20% - Accent6 4 2 2 5 4 2" xfId="22904" xr:uid="{00000000-0005-0000-0000-000049270000}"/>
    <cellStyle name="20% - Accent6 4 2 2 5 4 2 2" xfId="22905" xr:uid="{00000000-0005-0000-0000-00004A270000}"/>
    <cellStyle name="20% - Accent6 4 2 2 5 4 2 3" xfId="22906" xr:uid="{00000000-0005-0000-0000-00004B270000}"/>
    <cellStyle name="20% - Accent6 4 2 2 5 4 3" xfId="22907" xr:uid="{00000000-0005-0000-0000-00004C270000}"/>
    <cellStyle name="20% - Accent6 4 2 2 5 4 3 2" xfId="22908" xr:uid="{00000000-0005-0000-0000-00004D270000}"/>
    <cellStyle name="20% - Accent6 4 2 2 5 4 4" xfId="22909" xr:uid="{00000000-0005-0000-0000-00004E270000}"/>
    <cellStyle name="20% - Accent6 4 2 2 5 4 5" xfId="22910" xr:uid="{00000000-0005-0000-0000-00004F270000}"/>
    <cellStyle name="20% - Accent6 4 2 2 5 5" xfId="22911" xr:uid="{00000000-0005-0000-0000-000050270000}"/>
    <cellStyle name="20% - Accent6 4 2 2 5 5 2" xfId="22912" xr:uid="{00000000-0005-0000-0000-000051270000}"/>
    <cellStyle name="20% - Accent6 4 2 2 5 5 3" xfId="22913" xr:uid="{00000000-0005-0000-0000-000052270000}"/>
    <cellStyle name="20% - Accent6 4 2 2 5 6" xfId="22914" xr:uid="{00000000-0005-0000-0000-000053270000}"/>
    <cellStyle name="20% - Accent6 4 2 2 5 6 2" xfId="22915" xr:uid="{00000000-0005-0000-0000-000054270000}"/>
    <cellStyle name="20% - Accent6 4 2 2 5 6 3" xfId="22916" xr:uid="{00000000-0005-0000-0000-000055270000}"/>
    <cellStyle name="20% - Accent6 4 2 2 5 7" xfId="22917" xr:uid="{00000000-0005-0000-0000-000056270000}"/>
    <cellStyle name="20% - Accent6 4 2 2 5 7 2" xfId="22918" xr:uid="{00000000-0005-0000-0000-000057270000}"/>
    <cellStyle name="20% - Accent6 4 2 2 5 8" xfId="22919" xr:uid="{00000000-0005-0000-0000-000058270000}"/>
    <cellStyle name="20% - Accent6 4 2 2 5 9" xfId="22920" xr:uid="{00000000-0005-0000-0000-000059270000}"/>
    <cellStyle name="20% - Accent6 4 2 2 6" xfId="22921" xr:uid="{00000000-0005-0000-0000-00005A270000}"/>
    <cellStyle name="20% - Accent6 4 2 2 6 2" xfId="22922" xr:uid="{00000000-0005-0000-0000-00005B270000}"/>
    <cellStyle name="20% - Accent6 4 2 2 6 2 2" xfId="22923" xr:uid="{00000000-0005-0000-0000-00005C270000}"/>
    <cellStyle name="20% - Accent6 4 2 2 6 2 3" xfId="22924" xr:uid="{00000000-0005-0000-0000-00005D270000}"/>
    <cellStyle name="20% - Accent6 4 2 2 6 3" xfId="22925" xr:uid="{00000000-0005-0000-0000-00005E270000}"/>
    <cellStyle name="20% - Accent6 4 2 2 6 3 2" xfId="22926" xr:uid="{00000000-0005-0000-0000-00005F270000}"/>
    <cellStyle name="20% - Accent6 4 2 2 6 3 3" xfId="22927" xr:uid="{00000000-0005-0000-0000-000060270000}"/>
    <cellStyle name="20% - Accent6 4 2 2 6 4" xfId="22928" xr:uid="{00000000-0005-0000-0000-000061270000}"/>
    <cellStyle name="20% - Accent6 4 2 2 6 4 2" xfId="22929" xr:uid="{00000000-0005-0000-0000-000062270000}"/>
    <cellStyle name="20% - Accent6 4 2 2 6 5" xfId="22930" xr:uid="{00000000-0005-0000-0000-000063270000}"/>
    <cellStyle name="20% - Accent6 4 2 2 6 6" xfId="22931" xr:uid="{00000000-0005-0000-0000-000064270000}"/>
    <cellStyle name="20% - Accent6 4 2 2 7" xfId="22932" xr:uid="{00000000-0005-0000-0000-000065270000}"/>
    <cellStyle name="20% - Accent6 4 2 2 7 2" xfId="22933" xr:uid="{00000000-0005-0000-0000-000066270000}"/>
    <cellStyle name="20% - Accent6 4 2 2 7 2 2" xfId="22934" xr:uid="{00000000-0005-0000-0000-000067270000}"/>
    <cellStyle name="20% - Accent6 4 2 2 7 2 3" xfId="22935" xr:uid="{00000000-0005-0000-0000-000068270000}"/>
    <cellStyle name="20% - Accent6 4 2 2 7 3" xfId="22936" xr:uid="{00000000-0005-0000-0000-000069270000}"/>
    <cellStyle name="20% - Accent6 4 2 2 7 3 2" xfId="22937" xr:uid="{00000000-0005-0000-0000-00006A270000}"/>
    <cellStyle name="20% - Accent6 4 2 2 7 3 3" xfId="22938" xr:uid="{00000000-0005-0000-0000-00006B270000}"/>
    <cellStyle name="20% - Accent6 4 2 2 7 4" xfId="22939" xr:uid="{00000000-0005-0000-0000-00006C270000}"/>
    <cellStyle name="20% - Accent6 4 2 2 7 4 2" xfId="22940" xr:uid="{00000000-0005-0000-0000-00006D270000}"/>
    <cellStyle name="20% - Accent6 4 2 2 7 5" xfId="22941" xr:uid="{00000000-0005-0000-0000-00006E270000}"/>
    <cellStyle name="20% - Accent6 4 2 2 7 6" xfId="22942" xr:uid="{00000000-0005-0000-0000-00006F270000}"/>
    <cellStyle name="20% - Accent6 4 2 2 8" xfId="22943" xr:uid="{00000000-0005-0000-0000-000070270000}"/>
    <cellStyle name="20% - Accent6 4 2 2 8 2" xfId="22944" xr:uid="{00000000-0005-0000-0000-000071270000}"/>
    <cellStyle name="20% - Accent6 4 2 2 8 2 2" xfId="22945" xr:uid="{00000000-0005-0000-0000-000072270000}"/>
    <cellStyle name="20% - Accent6 4 2 2 8 2 3" xfId="22946" xr:uid="{00000000-0005-0000-0000-000073270000}"/>
    <cellStyle name="20% - Accent6 4 2 2 8 3" xfId="22947" xr:uid="{00000000-0005-0000-0000-000074270000}"/>
    <cellStyle name="20% - Accent6 4 2 2 8 3 2" xfId="22948" xr:uid="{00000000-0005-0000-0000-000075270000}"/>
    <cellStyle name="20% - Accent6 4 2 2 8 4" xfId="22949" xr:uid="{00000000-0005-0000-0000-000076270000}"/>
    <cellStyle name="20% - Accent6 4 2 2 8 5" xfId="22950" xr:uid="{00000000-0005-0000-0000-000077270000}"/>
    <cellStyle name="20% - Accent6 4 2 2 9" xfId="22951" xr:uid="{00000000-0005-0000-0000-000078270000}"/>
    <cellStyle name="20% - Accent6 4 2 2 9 2" xfId="22952" xr:uid="{00000000-0005-0000-0000-000079270000}"/>
    <cellStyle name="20% - Accent6 4 2 2 9 3" xfId="22953" xr:uid="{00000000-0005-0000-0000-00007A270000}"/>
    <cellStyle name="20% - Accent6 4 2 3" xfId="1361" xr:uid="{00000000-0005-0000-0000-00007B270000}"/>
    <cellStyle name="20% - Accent6 4 2 3 10" xfId="22954" xr:uid="{00000000-0005-0000-0000-00007C270000}"/>
    <cellStyle name="20% - Accent6 4 2 3 10 2" xfId="22955" xr:uid="{00000000-0005-0000-0000-00007D270000}"/>
    <cellStyle name="20% - Accent6 4 2 3 11" xfId="22956" xr:uid="{00000000-0005-0000-0000-00007E270000}"/>
    <cellStyle name="20% - Accent6 4 2 3 12" xfId="22957" xr:uid="{00000000-0005-0000-0000-00007F270000}"/>
    <cellStyle name="20% - Accent6 4 2 3 2" xfId="1362" xr:uid="{00000000-0005-0000-0000-000080270000}"/>
    <cellStyle name="20% - Accent6 4 2 3 2 10" xfId="22958" xr:uid="{00000000-0005-0000-0000-000081270000}"/>
    <cellStyle name="20% - Accent6 4 2 3 2 2" xfId="1363" xr:uid="{00000000-0005-0000-0000-000082270000}"/>
    <cellStyle name="20% - Accent6 4 2 3 2 2 2" xfId="22959" xr:uid="{00000000-0005-0000-0000-000083270000}"/>
    <cellStyle name="20% - Accent6 4 2 3 2 2 2 2" xfId="22960" xr:uid="{00000000-0005-0000-0000-000084270000}"/>
    <cellStyle name="20% - Accent6 4 2 3 2 2 2 2 2" xfId="22961" xr:uid="{00000000-0005-0000-0000-000085270000}"/>
    <cellStyle name="20% - Accent6 4 2 3 2 2 2 2 3" xfId="22962" xr:uid="{00000000-0005-0000-0000-000086270000}"/>
    <cellStyle name="20% - Accent6 4 2 3 2 2 2 3" xfId="22963" xr:uid="{00000000-0005-0000-0000-000087270000}"/>
    <cellStyle name="20% - Accent6 4 2 3 2 2 2 3 2" xfId="22964" xr:uid="{00000000-0005-0000-0000-000088270000}"/>
    <cellStyle name="20% - Accent6 4 2 3 2 2 2 3 3" xfId="22965" xr:uid="{00000000-0005-0000-0000-000089270000}"/>
    <cellStyle name="20% - Accent6 4 2 3 2 2 2 4" xfId="22966" xr:uid="{00000000-0005-0000-0000-00008A270000}"/>
    <cellStyle name="20% - Accent6 4 2 3 2 2 2 4 2" xfId="22967" xr:uid="{00000000-0005-0000-0000-00008B270000}"/>
    <cellStyle name="20% - Accent6 4 2 3 2 2 2 5" xfId="22968" xr:uid="{00000000-0005-0000-0000-00008C270000}"/>
    <cellStyle name="20% - Accent6 4 2 3 2 2 2 6" xfId="22969" xr:uid="{00000000-0005-0000-0000-00008D270000}"/>
    <cellStyle name="20% - Accent6 4 2 3 2 2 3" xfId="22970" xr:uid="{00000000-0005-0000-0000-00008E270000}"/>
    <cellStyle name="20% - Accent6 4 2 3 2 2 3 2" xfId="22971" xr:uid="{00000000-0005-0000-0000-00008F270000}"/>
    <cellStyle name="20% - Accent6 4 2 3 2 2 3 2 2" xfId="22972" xr:uid="{00000000-0005-0000-0000-000090270000}"/>
    <cellStyle name="20% - Accent6 4 2 3 2 2 3 2 3" xfId="22973" xr:uid="{00000000-0005-0000-0000-000091270000}"/>
    <cellStyle name="20% - Accent6 4 2 3 2 2 3 3" xfId="22974" xr:uid="{00000000-0005-0000-0000-000092270000}"/>
    <cellStyle name="20% - Accent6 4 2 3 2 2 3 3 2" xfId="22975" xr:uid="{00000000-0005-0000-0000-000093270000}"/>
    <cellStyle name="20% - Accent6 4 2 3 2 2 3 3 3" xfId="22976" xr:uid="{00000000-0005-0000-0000-000094270000}"/>
    <cellStyle name="20% - Accent6 4 2 3 2 2 3 4" xfId="22977" xr:uid="{00000000-0005-0000-0000-000095270000}"/>
    <cellStyle name="20% - Accent6 4 2 3 2 2 3 4 2" xfId="22978" xr:uid="{00000000-0005-0000-0000-000096270000}"/>
    <cellStyle name="20% - Accent6 4 2 3 2 2 3 5" xfId="22979" xr:uid="{00000000-0005-0000-0000-000097270000}"/>
    <cellStyle name="20% - Accent6 4 2 3 2 2 3 6" xfId="22980" xr:uid="{00000000-0005-0000-0000-000098270000}"/>
    <cellStyle name="20% - Accent6 4 2 3 2 2 4" xfId="22981" xr:uid="{00000000-0005-0000-0000-000099270000}"/>
    <cellStyle name="20% - Accent6 4 2 3 2 2 4 2" xfId="22982" xr:uid="{00000000-0005-0000-0000-00009A270000}"/>
    <cellStyle name="20% - Accent6 4 2 3 2 2 4 2 2" xfId="22983" xr:uid="{00000000-0005-0000-0000-00009B270000}"/>
    <cellStyle name="20% - Accent6 4 2 3 2 2 4 2 3" xfId="22984" xr:uid="{00000000-0005-0000-0000-00009C270000}"/>
    <cellStyle name="20% - Accent6 4 2 3 2 2 4 3" xfId="22985" xr:uid="{00000000-0005-0000-0000-00009D270000}"/>
    <cellStyle name="20% - Accent6 4 2 3 2 2 4 3 2" xfId="22986" xr:uid="{00000000-0005-0000-0000-00009E270000}"/>
    <cellStyle name="20% - Accent6 4 2 3 2 2 4 4" xfId="22987" xr:uid="{00000000-0005-0000-0000-00009F270000}"/>
    <cellStyle name="20% - Accent6 4 2 3 2 2 4 5" xfId="22988" xr:uid="{00000000-0005-0000-0000-0000A0270000}"/>
    <cellStyle name="20% - Accent6 4 2 3 2 2 5" xfId="22989" xr:uid="{00000000-0005-0000-0000-0000A1270000}"/>
    <cellStyle name="20% - Accent6 4 2 3 2 2 5 2" xfId="22990" xr:uid="{00000000-0005-0000-0000-0000A2270000}"/>
    <cellStyle name="20% - Accent6 4 2 3 2 2 5 3" xfId="22991" xr:uid="{00000000-0005-0000-0000-0000A3270000}"/>
    <cellStyle name="20% - Accent6 4 2 3 2 2 6" xfId="22992" xr:uid="{00000000-0005-0000-0000-0000A4270000}"/>
    <cellStyle name="20% - Accent6 4 2 3 2 2 6 2" xfId="22993" xr:uid="{00000000-0005-0000-0000-0000A5270000}"/>
    <cellStyle name="20% - Accent6 4 2 3 2 2 6 3" xfId="22994" xr:uid="{00000000-0005-0000-0000-0000A6270000}"/>
    <cellStyle name="20% - Accent6 4 2 3 2 2 7" xfId="22995" xr:uid="{00000000-0005-0000-0000-0000A7270000}"/>
    <cellStyle name="20% - Accent6 4 2 3 2 2 7 2" xfId="22996" xr:uid="{00000000-0005-0000-0000-0000A8270000}"/>
    <cellStyle name="20% - Accent6 4 2 3 2 2 8" xfId="22997" xr:uid="{00000000-0005-0000-0000-0000A9270000}"/>
    <cellStyle name="20% - Accent6 4 2 3 2 2 9" xfId="22998" xr:uid="{00000000-0005-0000-0000-0000AA270000}"/>
    <cellStyle name="20% - Accent6 4 2 3 2 3" xfId="22999" xr:uid="{00000000-0005-0000-0000-0000AB270000}"/>
    <cellStyle name="20% - Accent6 4 2 3 2 3 2" xfId="23000" xr:uid="{00000000-0005-0000-0000-0000AC270000}"/>
    <cellStyle name="20% - Accent6 4 2 3 2 3 2 2" xfId="23001" xr:uid="{00000000-0005-0000-0000-0000AD270000}"/>
    <cellStyle name="20% - Accent6 4 2 3 2 3 2 3" xfId="23002" xr:uid="{00000000-0005-0000-0000-0000AE270000}"/>
    <cellStyle name="20% - Accent6 4 2 3 2 3 3" xfId="23003" xr:uid="{00000000-0005-0000-0000-0000AF270000}"/>
    <cellStyle name="20% - Accent6 4 2 3 2 3 3 2" xfId="23004" xr:uid="{00000000-0005-0000-0000-0000B0270000}"/>
    <cellStyle name="20% - Accent6 4 2 3 2 3 3 3" xfId="23005" xr:uid="{00000000-0005-0000-0000-0000B1270000}"/>
    <cellStyle name="20% - Accent6 4 2 3 2 3 4" xfId="23006" xr:uid="{00000000-0005-0000-0000-0000B2270000}"/>
    <cellStyle name="20% - Accent6 4 2 3 2 3 4 2" xfId="23007" xr:uid="{00000000-0005-0000-0000-0000B3270000}"/>
    <cellStyle name="20% - Accent6 4 2 3 2 3 5" xfId="23008" xr:uid="{00000000-0005-0000-0000-0000B4270000}"/>
    <cellStyle name="20% - Accent6 4 2 3 2 3 6" xfId="23009" xr:uid="{00000000-0005-0000-0000-0000B5270000}"/>
    <cellStyle name="20% - Accent6 4 2 3 2 4" xfId="23010" xr:uid="{00000000-0005-0000-0000-0000B6270000}"/>
    <cellStyle name="20% - Accent6 4 2 3 2 4 2" xfId="23011" xr:uid="{00000000-0005-0000-0000-0000B7270000}"/>
    <cellStyle name="20% - Accent6 4 2 3 2 4 2 2" xfId="23012" xr:uid="{00000000-0005-0000-0000-0000B8270000}"/>
    <cellStyle name="20% - Accent6 4 2 3 2 4 2 3" xfId="23013" xr:uid="{00000000-0005-0000-0000-0000B9270000}"/>
    <cellStyle name="20% - Accent6 4 2 3 2 4 3" xfId="23014" xr:uid="{00000000-0005-0000-0000-0000BA270000}"/>
    <cellStyle name="20% - Accent6 4 2 3 2 4 3 2" xfId="23015" xr:uid="{00000000-0005-0000-0000-0000BB270000}"/>
    <cellStyle name="20% - Accent6 4 2 3 2 4 3 3" xfId="23016" xr:uid="{00000000-0005-0000-0000-0000BC270000}"/>
    <cellStyle name="20% - Accent6 4 2 3 2 4 4" xfId="23017" xr:uid="{00000000-0005-0000-0000-0000BD270000}"/>
    <cellStyle name="20% - Accent6 4 2 3 2 4 4 2" xfId="23018" xr:uid="{00000000-0005-0000-0000-0000BE270000}"/>
    <cellStyle name="20% - Accent6 4 2 3 2 4 5" xfId="23019" xr:uid="{00000000-0005-0000-0000-0000BF270000}"/>
    <cellStyle name="20% - Accent6 4 2 3 2 4 6" xfId="23020" xr:uid="{00000000-0005-0000-0000-0000C0270000}"/>
    <cellStyle name="20% - Accent6 4 2 3 2 5" xfId="23021" xr:uid="{00000000-0005-0000-0000-0000C1270000}"/>
    <cellStyle name="20% - Accent6 4 2 3 2 5 2" xfId="23022" xr:uid="{00000000-0005-0000-0000-0000C2270000}"/>
    <cellStyle name="20% - Accent6 4 2 3 2 5 2 2" xfId="23023" xr:uid="{00000000-0005-0000-0000-0000C3270000}"/>
    <cellStyle name="20% - Accent6 4 2 3 2 5 2 3" xfId="23024" xr:uid="{00000000-0005-0000-0000-0000C4270000}"/>
    <cellStyle name="20% - Accent6 4 2 3 2 5 3" xfId="23025" xr:uid="{00000000-0005-0000-0000-0000C5270000}"/>
    <cellStyle name="20% - Accent6 4 2 3 2 5 3 2" xfId="23026" xr:uid="{00000000-0005-0000-0000-0000C6270000}"/>
    <cellStyle name="20% - Accent6 4 2 3 2 5 4" xfId="23027" xr:uid="{00000000-0005-0000-0000-0000C7270000}"/>
    <cellStyle name="20% - Accent6 4 2 3 2 5 5" xfId="23028" xr:uid="{00000000-0005-0000-0000-0000C8270000}"/>
    <cellStyle name="20% - Accent6 4 2 3 2 6" xfId="23029" xr:uid="{00000000-0005-0000-0000-0000C9270000}"/>
    <cellStyle name="20% - Accent6 4 2 3 2 6 2" xfId="23030" xr:uid="{00000000-0005-0000-0000-0000CA270000}"/>
    <cellStyle name="20% - Accent6 4 2 3 2 6 3" xfId="23031" xr:uid="{00000000-0005-0000-0000-0000CB270000}"/>
    <cellStyle name="20% - Accent6 4 2 3 2 7" xfId="23032" xr:uid="{00000000-0005-0000-0000-0000CC270000}"/>
    <cellStyle name="20% - Accent6 4 2 3 2 7 2" xfId="23033" xr:uid="{00000000-0005-0000-0000-0000CD270000}"/>
    <cellStyle name="20% - Accent6 4 2 3 2 7 3" xfId="23034" xr:uid="{00000000-0005-0000-0000-0000CE270000}"/>
    <cellStyle name="20% - Accent6 4 2 3 2 8" xfId="23035" xr:uid="{00000000-0005-0000-0000-0000CF270000}"/>
    <cellStyle name="20% - Accent6 4 2 3 2 8 2" xfId="23036" xr:uid="{00000000-0005-0000-0000-0000D0270000}"/>
    <cellStyle name="20% - Accent6 4 2 3 2 9" xfId="23037" xr:uid="{00000000-0005-0000-0000-0000D1270000}"/>
    <cellStyle name="20% - Accent6 4 2 3 3" xfId="1364" xr:uid="{00000000-0005-0000-0000-0000D2270000}"/>
    <cellStyle name="20% - Accent6 4 2 3 3 2" xfId="23038" xr:uid="{00000000-0005-0000-0000-0000D3270000}"/>
    <cellStyle name="20% - Accent6 4 2 3 3 2 2" xfId="23039" xr:uid="{00000000-0005-0000-0000-0000D4270000}"/>
    <cellStyle name="20% - Accent6 4 2 3 3 2 2 2" xfId="23040" xr:uid="{00000000-0005-0000-0000-0000D5270000}"/>
    <cellStyle name="20% - Accent6 4 2 3 3 2 2 3" xfId="23041" xr:uid="{00000000-0005-0000-0000-0000D6270000}"/>
    <cellStyle name="20% - Accent6 4 2 3 3 2 3" xfId="23042" xr:uid="{00000000-0005-0000-0000-0000D7270000}"/>
    <cellStyle name="20% - Accent6 4 2 3 3 2 3 2" xfId="23043" xr:uid="{00000000-0005-0000-0000-0000D8270000}"/>
    <cellStyle name="20% - Accent6 4 2 3 3 2 3 3" xfId="23044" xr:uid="{00000000-0005-0000-0000-0000D9270000}"/>
    <cellStyle name="20% - Accent6 4 2 3 3 2 4" xfId="23045" xr:uid="{00000000-0005-0000-0000-0000DA270000}"/>
    <cellStyle name="20% - Accent6 4 2 3 3 2 4 2" xfId="23046" xr:uid="{00000000-0005-0000-0000-0000DB270000}"/>
    <cellStyle name="20% - Accent6 4 2 3 3 2 5" xfId="23047" xr:uid="{00000000-0005-0000-0000-0000DC270000}"/>
    <cellStyle name="20% - Accent6 4 2 3 3 2 6" xfId="23048" xr:uid="{00000000-0005-0000-0000-0000DD270000}"/>
    <cellStyle name="20% - Accent6 4 2 3 3 3" xfId="23049" xr:uid="{00000000-0005-0000-0000-0000DE270000}"/>
    <cellStyle name="20% - Accent6 4 2 3 3 3 2" xfId="23050" xr:uid="{00000000-0005-0000-0000-0000DF270000}"/>
    <cellStyle name="20% - Accent6 4 2 3 3 3 2 2" xfId="23051" xr:uid="{00000000-0005-0000-0000-0000E0270000}"/>
    <cellStyle name="20% - Accent6 4 2 3 3 3 2 3" xfId="23052" xr:uid="{00000000-0005-0000-0000-0000E1270000}"/>
    <cellStyle name="20% - Accent6 4 2 3 3 3 3" xfId="23053" xr:uid="{00000000-0005-0000-0000-0000E2270000}"/>
    <cellStyle name="20% - Accent6 4 2 3 3 3 3 2" xfId="23054" xr:uid="{00000000-0005-0000-0000-0000E3270000}"/>
    <cellStyle name="20% - Accent6 4 2 3 3 3 3 3" xfId="23055" xr:uid="{00000000-0005-0000-0000-0000E4270000}"/>
    <cellStyle name="20% - Accent6 4 2 3 3 3 4" xfId="23056" xr:uid="{00000000-0005-0000-0000-0000E5270000}"/>
    <cellStyle name="20% - Accent6 4 2 3 3 3 4 2" xfId="23057" xr:uid="{00000000-0005-0000-0000-0000E6270000}"/>
    <cellStyle name="20% - Accent6 4 2 3 3 3 5" xfId="23058" xr:uid="{00000000-0005-0000-0000-0000E7270000}"/>
    <cellStyle name="20% - Accent6 4 2 3 3 3 6" xfId="23059" xr:uid="{00000000-0005-0000-0000-0000E8270000}"/>
    <cellStyle name="20% - Accent6 4 2 3 3 4" xfId="23060" xr:uid="{00000000-0005-0000-0000-0000E9270000}"/>
    <cellStyle name="20% - Accent6 4 2 3 3 4 2" xfId="23061" xr:uid="{00000000-0005-0000-0000-0000EA270000}"/>
    <cellStyle name="20% - Accent6 4 2 3 3 4 2 2" xfId="23062" xr:uid="{00000000-0005-0000-0000-0000EB270000}"/>
    <cellStyle name="20% - Accent6 4 2 3 3 4 2 3" xfId="23063" xr:uid="{00000000-0005-0000-0000-0000EC270000}"/>
    <cellStyle name="20% - Accent6 4 2 3 3 4 3" xfId="23064" xr:uid="{00000000-0005-0000-0000-0000ED270000}"/>
    <cellStyle name="20% - Accent6 4 2 3 3 4 3 2" xfId="23065" xr:uid="{00000000-0005-0000-0000-0000EE270000}"/>
    <cellStyle name="20% - Accent6 4 2 3 3 4 4" xfId="23066" xr:uid="{00000000-0005-0000-0000-0000EF270000}"/>
    <cellStyle name="20% - Accent6 4 2 3 3 4 5" xfId="23067" xr:uid="{00000000-0005-0000-0000-0000F0270000}"/>
    <cellStyle name="20% - Accent6 4 2 3 3 5" xfId="23068" xr:uid="{00000000-0005-0000-0000-0000F1270000}"/>
    <cellStyle name="20% - Accent6 4 2 3 3 5 2" xfId="23069" xr:uid="{00000000-0005-0000-0000-0000F2270000}"/>
    <cellStyle name="20% - Accent6 4 2 3 3 5 3" xfId="23070" xr:uid="{00000000-0005-0000-0000-0000F3270000}"/>
    <cellStyle name="20% - Accent6 4 2 3 3 6" xfId="23071" xr:uid="{00000000-0005-0000-0000-0000F4270000}"/>
    <cellStyle name="20% - Accent6 4 2 3 3 6 2" xfId="23072" xr:uid="{00000000-0005-0000-0000-0000F5270000}"/>
    <cellStyle name="20% - Accent6 4 2 3 3 6 3" xfId="23073" xr:uid="{00000000-0005-0000-0000-0000F6270000}"/>
    <cellStyle name="20% - Accent6 4 2 3 3 7" xfId="23074" xr:uid="{00000000-0005-0000-0000-0000F7270000}"/>
    <cellStyle name="20% - Accent6 4 2 3 3 7 2" xfId="23075" xr:uid="{00000000-0005-0000-0000-0000F8270000}"/>
    <cellStyle name="20% - Accent6 4 2 3 3 8" xfId="23076" xr:uid="{00000000-0005-0000-0000-0000F9270000}"/>
    <cellStyle name="20% - Accent6 4 2 3 3 9" xfId="23077" xr:uid="{00000000-0005-0000-0000-0000FA270000}"/>
    <cellStyle name="20% - Accent6 4 2 3 4" xfId="23078" xr:uid="{00000000-0005-0000-0000-0000FB270000}"/>
    <cellStyle name="20% - Accent6 4 2 3 4 2" xfId="23079" xr:uid="{00000000-0005-0000-0000-0000FC270000}"/>
    <cellStyle name="20% - Accent6 4 2 3 4 2 2" xfId="23080" xr:uid="{00000000-0005-0000-0000-0000FD270000}"/>
    <cellStyle name="20% - Accent6 4 2 3 4 2 2 2" xfId="23081" xr:uid="{00000000-0005-0000-0000-0000FE270000}"/>
    <cellStyle name="20% - Accent6 4 2 3 4 2 2 3" xfId="23082" xr:uid="{00000000-0005-0000-0000-0000FF270000}"/>
    <cellStyle name="20% - Accent6 4 2 3 4 2 3" xfId="23083" xr:uid="{00000000-0005-0000-0000-000000280000}"/>
    <cellStyle name="20% - Accent6 4 2 3 4 2 3 2" xfId="23084" xr:uid="{00000000-0005-0000-0000-000001280000}"/>
    <cellStyle name="20% - Accent6 4 2 3 4 2 3 3" xfId="23085" xr:uid="{00000000-0005-0000-0000-000002280000}"/>
    <cellStyle name="20% - Accent6 4 2 3 4 2 4" xfId="23086" xr:uid="{00000000-0005-0000-0000-000003280000}"/>
    <cellStyle name="20% - Accent6 4 2 3 4 2 4 2" xfId="23087" xr:uid="{00000000-0005-0000-0000-000004280000}"/>
    <cellStyle name="20% - Accent6 4 2 3 4 2 5" xfId="23088" xr:uid="{00000000-0005-0000-0000-000005280000}"/>
    <cellStyle name="20% - Accent6 4 2 3 4 2 6" xfId="23089" xr:uid="{00000000-0005-0000-0000-000006280000}"/>
    <cellStyle name="20% - Accent6 4 2 3 4 3" xfId="23090" xr:uid="{00000000-0005-0000-0000-000007280000}"/>
    <cellStyle name="20% - Accent6 4 2 3 4 3 2" xfId="23091" xr:uid="{00000000-0005-0000-0000-000008280000}"/>
    <cellStyle name="20% - Accent6 4 2 3 4 3 2 2" xfId="23092" xr:uid="{00000000-0005-0000-0000-000009280000}"/>
    <cellStyle name="20% - Accent6 4 2 3 4 3 2 3" xfId="23093" xr:uid="{00000000-0005-0000-0000-00000A280000}"/>
    <cellStyle name="20% - Accent6 4 2 3 4 3 3" xfId="23094" xr:uid="{00000000-0005-0000-0000-00000B280000}"/>
    <cellStyle name="20% - Accent6 4 2 3 4 3 3 2" xfId="23095" xr:uid="{00000000-0005-0000-0000-00000C280000}"/>
    <cellStyle name="20% - Accent6 4 2 3 4 3 3 3" xfId="23096" xr:uid="{00000000-0005-0000-0000-00000D280000}"/>
    <cellStyle name="20% - Accent6 4 2 3 4 3 4" xfId="23097" xr:uid="{00000000-0005-0000-0000-00000E280000}"/>
    <cellStyle name="20% - Accent6 4 2 3 4 3 4 2" xfId="23098" xr:uid="{00000000-0005-0000-0000-00000F280000}"/>
    <cellStyle name="20% - Accent6 4 2 3 4 3 5" xfId="23099" xr:uid="{00000000-0005-0000-0000-000010280000}"/>
    <cellStyle name="20% - Accent6 4 2 3 4 3 6" xfId="23100" xr:uid="{00000000-0005-0000-0000-000011280000}"/>
    <cellStyle name="20% - Accent6 4 2 3 4 4" xfId="23101" xr:uid="{00000000-0005-0000-0000-000012280000}"/>
    <cellStyle name="20% - Accent6 4 2 3 4 4 2" xfId="23102" xr:uid="{00000000-0005-0000-0000-000013280000}"/>
    <cellStyle name="20% - Accent6 4 2 3 4 4 2 2" xfId="23103" xr:uid="{00000000-0005-0000-0000-000014280000}"/>
    <cellStyle name="20% - Accent6 4 2 3 4 4 2 3" xfId="23104" xr:uid="{00000000-0005-0000-0000-000015280000}"/>
    <cellStyle name="20% - Accent6 4 2 3 4 4 3" xfId="23105" xr:uid="{00000000-0005-0000-0000-000016280000}"/>
    <cellStyle name="20% - Accent6 4 2 3 4 4 3 2" xfId="23106" xr:uid="{00000000-0005-0000-0000-000017280000}"/>
    <cellStyle name="20% - Accent6 4 2 3 4 4 4" xfId="23107" xr:uid="{00000000-0005-0000-0000-000018280000}"/>
    <cellStyle name="20% - Accent6 4 2 3 4 4 5" xfId="23108" xr:uid="{00000000-0005-0000-0000-000019280000}"/>
    <cellStyle name="20% - Accent6 4 2 3 4 5" xfId="23109" xr:uid="{00000000-0005-0000-0000-00001A280000}"/>
    <cellStyle name="20% - Accent6 4 2 3 4 5 2" xfId="23110" xr:uid="{00000000-0005-0000-0000-00001B280000}"/>
    <cellStyle name="20% - Accent6 4 2 3 4 5 3" xfId="23111" xr:uid="{00000000-0005-0000-0000-00001C280000}"/>
    <cellStyle name="20% - Accent6 4 2 3 4 6" xfId="23112" xr:uid="{00000000-0005-0000-0000-00001D280000}"/>
    <cellStyle name="20% - Accent6 4 2 3 4 6 2" xfId="23113" xr:uid="{00000000-0005-0000-0000-00001E280000}"/>
    <cellStyle name="20% - Accent6 4 2 3 4 6 3" xfId="23114" xr:uid="{00000000-0005-0000-0000-00001F280000}"/>
    <cellStyle name="20% - Accent6 4 2 3 4 7" xfId="23115" xr:uid="{00000000-0005-0000-0000-000020280000}"/>
    <cellStyle name="20% - Accent6 4 2 3 4 7 2" xfId="23116" xr:uid="{00000000-0005-0000-0000-000021280000}"/>
    <cellStyle name="20% - Accent6 4 2 3 4 8" xfId="23117" xr:uid="{00000000-0005-0000-0000-000022280000}"/>
    <cellStyle name="20% - Accent6 4 2 3 4 9" xfId="23118" xr:uid="{00000000-0005-0000-0000-000023280000}"/>
    <cellStyle name="20% - Accent6 4 2 3 5" xfId="23119" xr:uid="{00000000-0005-0000-0000-000024280000}"/>
    <cellStyle name="20% - Accent6 4 2 3 5 2" xfId="23120" xr:uid="{00000000-0005-0000-0000-000025280000}"/>
    <cellStyle name="20% - Accent6 4 2 3 5 2 2" xfId="23121" xr:uid="{00000000-0005-0000-0000-000026280000}"/>
    <cellStyle name="20% - Accent6 4 2 3 5 2 3" xfId="23122" xr:uid="{00000000-0005-0000-0000-000027280000}"/>
    <cellStyle name="20% - Accent6 4 2 3 5 3" xfId="23123" xr:uid="{00000000-0005-0000-0000-000028280000}"/>
    <cellStyle name="20% - Accent6 4 2 3 5 3 2" xfId="23124" xr:uid="{00000000-0005-0000-0000-000029280000}"/>
    <cellStyle name="20% - Accent6 4 2 3 5 3 3" xfId="23125" xr:uid="{00000000-0005-0000-0000-00002A280000}"/>
    <cellStyle name="20% - Accent6 4 2 3 5 4" xfId="23126" xr:uid="{00000000-0005-0000-0000-00002B280000}"/>
    <cellStyle name="20% - Accent6 4 2 3 5 4 2" xfId="23127" xr:uid="{00000000-0005-0000-0000-00002C280000}"/>
    <cellStyle name="20% - Accent6 4 2 3 5 5" xfId="23128" xr:uid="{00000000-0005-0000-0000-00002D280000}"/>
    <cellStyle name="20% - Accent6 4 2 3 5 6" xfId="23129" xr:uid="{00000000-0005-0000-0000-00002E280000}"/>
    <cellStyle name="20% - Accent6 4 2 3 6" xfId="23130" xr:uid="{00000000-0005-0000-0000-00002F280000}"/>
    <cellStyle name="20% - Accent6 4 2 3 6 2" xfId="23131" xr:uid="{00000000-0005-0000-0000-000030280000}"/>
    <cellStyle name="20% - Accent6 4 2 3 6 2 2" xfId="23132" xr:uid="{00000000-0005-0000-0000-000031280000}"/>
    <cellStyle name="20% - Accent6 4 2 3 6 2 3" xfId="23133" xr:uid="{00000000-0005-0000-0000-000032280000}"/>
    <cellStyle name="20% - Accent6 4 2 3 6 3" xfId="23134" xr:uid="{00000000-0005-0000-0000-000033280000}"/>
    <cellStyle name="20% - Accent6 4 2 3 6 3 2" xfId="23135" xr:uid="{00000000-0005-0000-0000-000034280000}"/>
    <cellStyle name="20% - Accent6 4 2 3 6 3 3" xfId="23136" xr:uid="{00000000-0005-0000-0000-000035280000}"/>
    <cellStyle name="20% - Accent6 4 2 3 6 4" xfId="23137" xr:uid="{00000000-0005-0000-0000-000036280000}"/>
    <cellStyle name="20% - Accent6 4 2 3 6 4 2" xfId="23138" xr:uid="{00000000-0005-0000-0000-000037280000}"/>
    <cellStyle name="20% - Accent6 4 2 3 6 5" xfId="23139" xr:uid="{00000000-0005-0000-0000-000038280000}"/>
    <cellStyle name="20% - Accent6 4 2 3 6 6" xfId="23140" xr:uid="{00000000-0005-0000-0000-000039280000}"/>
    <cellStyle name="20% - Accent6 4 2 3 7" xfId="23141" xr:uid="{00000000-0005-0000-0000-00003A280000}"/>
    <cellStyle name="20% - Accent6 4 2 3 7 2" xfId="23142" xr:uid="{00000000-0005-0000-0000-00003B280000}"/>
    <cellStyle name="20% - Accent6 4 2 3 7 2 2" xfId="23143" xr:uid="{00000000-0005-0000-0000-00003C280000}"/>
    <cellStyle name="20% - Accent6 4 2 3 7 2 3" xfId="23144" xr:uid="{00000000-0005-0000-0000-00003D280000}"/>
    <cellStyle name="20% - Accent6 4 2 3 7 3" xfId="23145" xr:uid="{00000000-0005-0000-0000-00003E280000}"/>
    <cellStyle name="20% - Accent6 4 2 3 7 3 2" xfId="23146" xr:uid="{00000000-0005-0000-0000-00003F280000}"/>
    <cellStyle name="20% - Accent6 4 2 3 7 4" xfId="23147" xr:uid="{00000000-0005-0000-0000-000040280000}"/>
    <cellStyle name="20% - Accent6 4 2 3 7 5" xfId="23148" xr:uid="{00000000-0005-0000-0000-000041280000}"/>
    <cellStyle name="20% - Accent6 4 2 3 8" xfId="23149" xr:uid="{00000000-0005-0000-0000-000042280000}"/>
    <cellStyle name="20% - Accent6 4 2 3 8 2" xfId="23150" xr:uid="{00000000-0005-0000-0000-000043280000}"/>
    <cellStyle name="20% - Accent6 4 2 3 8 3" xfId="23151" xr:uid="{00000000-0005-0000-0000-000044280000}"/>
    <cellStyle name="20% - Accent6 4 2 3 9" xfId="23152" xr:uid="{00000000-0005-0000-0000-000045280000}"/>
    <cellStyle name="20% - Accent6 4 2 3 9 2" xfId="23153" xr:uid="{00000000-0005-0000-0000-000046280000}"/>
    <cellStyle name="20% - Accent6 4 2 3 9 3" xfId="23154" xr:uid="{00000000-0005-0000-0000-000047280000}"/>
    <cellStyle name="20% - Accent6 4 2 4" xfId="1365" xr:uid="{00000000-0005-0000-0000-000048280000}"/>
    <cellStyle name="20% - Accent6 4 2 4 10" xfId="23155" xr:uid="{00000000-0005-0000-0000-000049280000}"/>
    <cellStyle name="20% - Accent6 4 2 4 2" xfId="1366" xr:uid="{00000000-0005-0000-0000-00004A280000}"/>
    <cellStyle name="20% - Accent6 4 2 4 2 2" xfId="23156" xr:uid="{00000000-0005-0000-0000-00004B280000}"/>
    <cellStyle name="20% - Accent6 4 2 4 2 2 2" xfId="23157" xr:uid="{00000000-0005-0000-0000-00004C280000}"/>
    <cellStyle name="20% - Accent6 4 2 4 2 2 2 2" xfId="23158" xr:uid="{00000000-0005-0000-0000-00004D280000}"/>
    <cellStyle name="20% - Accent6 4 2 4 2 2 2 3" xfId="23159" xr:uid="{00000000-0005-0000-0000-00004E280000}"/>
    <cellStyle name="20% - Accent6 4 2 4 2 2 3" xfId="23160" xr:uid="{00000000-0005-0000-0000-00004F280000}"/>
    <cellStyle name="20% - Accent6 4 2 4 2 2 3 2" xfId="23161" xr:uid="{00000000-0005-0000-0000-000050280000}"/>
    <cellStyle name="20% - Accent6 4 2 4 2 2 3 3" xfId="23162" xr:uid="{00000000-0005-0000-0000-000051280000}"/>
    <cellStyle name="20% - Accent6 4 2 4 2 2 4" xfId="23163" xr:uid="{00000000-0005-0000-0000-000052280000}"/>
    <cellStyle name="20% - Accent6 4 2 4 2 2 4 2" xfId="23164" xr:uid="{00000000-0005-0000-0000-000053280000}"/>
    <cellStyle name="20% - Accent6 4 2 4 2 2 5" xfId="23165" xr:uid="{00000000-0005-0000-0000-000054280000}"/>
    <cellStyle name="20% - Accent6 4 2 4 2 2 6" xfId="23166" xr:uid="{00000000-0005-0000-0000-000055280000}"/>
    <cellStyle name="20% - Accent6 4 2 4 2 3" xfId="23167" xr:uid="{00000000-0005-0000-0000-000056280000}"/>
    <cellStyle name="20% - Accent6 4 2 4 2 3 2" xfId="23168" xr:uid="{00000000-0005-0000-0000-000057280000}"/>
    <cellStyle name="20% - Accent6 4 2 4 2 3 2 2" xfId="23169" xr:uid="{00000000-0005-0000-0000-000058280000}"/>
    <cellStyle name="20% - Accent6 4 2 4 2 3 2 3" xfId="23170" xr:uid="{00000000-0005-0000-0000-000059280000}"/>
    <cellStyle name="20% - Accent6 4 2 4 2 3 3" xfId="23171" xr:uid="{00000000-0005-0000-0000-00005A280000}"/>
    <cellStyle name="20% - Accent6 4 2 4 2 3 3 2" xfId="23172" xr:uid="{00000000-0005-0000-0000-00005B280000}"/>
    <cellStyle name="20% - Accent6 4 2 4 2 3 3 3" xfId="23173" xr:uid="{00000000-0005-0000-0000-00005C280000}"/>
    <cellStyle name="20% - Accent6 4 2 4 2 3 4" xfId="23174" xr:uid="{00000000-0005-0000-0000-00005D280000}"/>
    <cellStyle name="20% - Accent6 4 2 4 2 3 4 2" xfId="23175" xr:uid="{00000000-0005-0000-0000-00005E280000}"/>
    <cellStyle name="20% - Accent6 4 2 4 2 3 5" xfId="23176" xr:uid="{00000000-0005-0000-0000-00005F280000}"/>
    <cellStyle name="20% - Accent6 4 2 4 2 3 6" xfId="23177" xr:uid="{00000000-0005-0000-0000-000060280000}"/>
    <cellStyle name="20% - Accent6 4 2 4 2 4" xfId="23178" xr:uid="{00000000-0005-0000-0000-000061280000}"/>
    <cellStyle name="20% - Accent6 4 2 4 2 4 2" xfId="23179" xr:uid="{00000000-0005-0000-0000-000062280000}"/>
    <cellStyle name="20% - Accent6 4 2 4 2 4 2 2" xfId="23180" xr:uid="{00000000-0005-0000-0000-000063280000}"/>
    <cellStyle name="20% - Accent6 4 2 4 2 4 2 3" xfId="23181" xr:uid="{00000000-0005-0000-0000-000064280000}"/>
    <cellStyle name="20% - Accent6 4 2 4 2 4 3" xfId="23182" xr:uid="{00000000-0005-0000-0000-000065280000}"/>
    <cellStyle name="20% - Accent6 4 2 4 2 4 3 2" xfId="23183" xr:uid="{00000000-0005-0000-0000-000066280000}"/>
    <cellStyle name="20% - Accent6 4 2 4 2 4 4" xfId="23184" xr:uid="{00000000-0005-0000-0000-000067280000}"/>
    <cellStyle name="20% - Accent6 4 2 4 2 4 5" xfId="23185" xr:uid="{00000000-0005-0000-0000-000068280000}"/>
    <cellStyle name="20% - Accent6 4 2 4 2 5" xfId="23186" xr:uid="{00000000-0005-0000-0000-000069280000}"/>
    <cellStyle name="20% - Accent6 4 2 4 2 5 2" xfId="23187" xr:uid="{00000000-0005-0000-0000-00006A280000}"/>
    <cellStyle name="20% - Accent6 4 2 4 2 5 3" xfId="23188" xr:uid="{00000000-0005-0000-0000-00006B280000}"/>
    <cellStyle name="20% - Accent6 4 2 4 2 6" xfId="23189" xr:uid="{00000000-0005-0000-0000-00006C280000}"/>
    <cellStyle name="20% - Accent6 4 2 4 2 6 2" xfId="23190" xr:uid="{00000000-0005-0000-0000-00006D280000}"/>
    <cellStyle name="20% - Accent6 4 2 4 2 6 3" xfId="23191" xr:uid="{00000000-0005-0000-0000-00006E280000}"/>
    <cellStyle name="20% - Accent6 4 2 4 2 7" xfId="23192" xr:uid="{00000000-0005-0000-0000-00006F280000}"/>
    <cellStyle name="20% - Accent6 4 2 4 2 7 2" xfId="23193" xr:uid="{00000000-0005-0000-0000-000070280000}"/>
    <cellStyle name="20% - Accent6 4 2 4 2 8" xfId="23194" xr:uid="{00000000-0005-0000-0000-000071280000}"/>
    <cellStyle name="20% - Accent6 4 2 4 2 9" xfId="23195" xr:uid="{00000000-0005-0000-0000-000072280000}"/>
    <cellStyle name="20% - Accent6 4 2 4 3" xfId="23196" xr:uid="{00000000-0005-0000-0000-000073280000}"/>
    <cellStyle name="20% - Accent6 4 2 4 3 2" xfId="23197" xr:uid="{00000000-0005-0000-0000-000074280000}"/>
    <cellStyle name="20% - Accent6 4 2 4 3 2 2" xfId="23198" xr:uid="{00000000-0005-0000-0000-000075280000}"/>
    <cellStyle name="20% - Accent6 4 2 4 3 2 3" xfId="23199" xr:uid="{00000000-0005-0000-0000-000076280000}"/>
    <cellStyle name="20% - Accent6 4 2 4 3 3" xfId="23200" xr:uid="{00000000-0005-0000-0000-000077280000}"/>
    <cellStyle name="20% - Accent6 4 2 4 3 3 2" xfId="23201" xr:uid="{00000000-0005-0000-0000-000078280000}"/>
    <cellStyle name="20% - Accent6 4 2 4 3 3 3" xfId="23202" xr:uid="{00000000-0005-0000-0000-000079280000}"/>
    <cellStyle name="20% - Accent6 4 2 4 3 4" xfId="23203" xr:uid="{00000000-0005-0000-0000-00007A280000}"/>
    <cellStyle name="20% - Accent6 4 2 4 3 4 2" xfId="23204" xr:uid="{00000000-0005-0000-0000-00007B280000}"/>
    <cellStyle name="20% - Accent6 4 2 4 3 5" xfId="23205" xr:uid="{00000000-0005-0000-0000-00007C280000}"/>
    <cellStyle name="20% - Accent6 4 2 4 3 6" xfId="23206" xr:uid="{00000000-0005-0000-0000-00007D280000}"/>
    <cellStyle name="20% - Accent6 4 2 4 4" xfId="23207" xr:uid="{00000000-0005-0000-0000-00007E280000}"/>
    <cellStyle name="20% - Accent6 4 2 4 4 2" xfId="23208" xr:uid="{00000000-0005-0000-0000-00007F280000}"/>
    <cellStyle name="20% - Accent6 4 2 4 4 2 2" xfId="23209" xr:uid="{00000000-0005-0000-0000-000080280000}"/>
    <cellStyle name="20% - Accent6 4 2 4 4 2 3" xfId="23210" xr:uid="{00000000-0005-0000-0000-000081280000}"/>
    <cellStyle name="20% - Accent6 4 2 4 4 3" xfId="23211" xr:uid="{00000000-0005-0000-0000-000082280000}"/>
    <cellStyle name="20% - Accent6 4 2 4 4 3 2" xfId="23212" xr:uid="{00000000-0005-0000-0000-000083280000}"/>
    <cellStyle name="20% - Accent6 4 2 4 4 3 3" xfId="23213" xr:uid="{00000000-0005-0000-0000-000084280000}"/>
    <cellStyle name="20% - Accent6 4 2 4 4 4" xfId="23214" xr:uid="{00000000-0005-0000-0000-000085280000}"/>
    <cellStyle name="20% - Accent6 4 2 4 4 4 2" xfId="23215" xr:uid="{00000000-0005-0000-0000-000086280000}"/>
    <cellStyle name="20% - Accent6 4 2 4 4 5" xfId="23216" xr:uid="{00000000-0005-0000-0000-000087280000}"/>
    <cellStyle name="20% - Accent6 4 2 4 4 6" xfId="23217" xr:uid="{00000000-0005-0000-0000-000088280000}"/>
    <cellStyle name="20% - Accent6 4 2 4 5" xfId="23218" xr:uid="{00000000-0005-0000-0000-000089280000}"/>
    <cellStyle name="20% - Accent6 4 2 4 5 2" xfId="23219" xr:uid="{00000000-0005-0000-0000-00008A280000}"/>
    <cellStyle name="20% - Accent6 4 2 4 5 2 2" xfId="23220" xr:uid="{00000000-0005-0000-0000-00008B280000}"/>
    <cellStyle name="20% - Accent6 4 2 4 5 2 3" xfId="23221" xr:uid="{00000000-0005-0000-0000-00008C280000}"/>
    <cellStyle name="20% - Accent6 4 2 4 5 3" xfId="23222" xr:uid="{00000000-0005-0000-0000-00008D280000}"/>
    <cellStyle name="20% - Accent6 4 2 4 5 3 2" xfId="23223" xr:uid="{00000000-0005-0000-0000-00008E280000}"/>
    <cellStyle name="20% - Accent6 4 2 4 5 4" xfId="23224" xr:uid="{00000000-0005-0000-0000-00008F280000}"/>
    <cellStyle name="20% - Accent6 4 2 4 5 5" xfId="23225" xr:uid="{00000000-0005-0000-0000-000090280000}"/>
    <cellStyle name="20% - Accent6 4 2 4 6" xfId="23226" xr:uid="{00000000-0005-0000-0000-000091280000}"/>
    <cellStyle name="20% - Accent6 4 2 4 6 2" xfId="23227" xr:uid="{00000000-0005-0000-0000-000092280000}"/>
    <cellStyle name="20% - Accent6 4 2 4 6 3" xfId="23228" xr:uid="{00000000-0005-0000-0000-000093280000}"/>
    <cellStyle name="20% - Accent6 4 2 4 7" xfId="23229" xr:uid="{00000000-0005-0000-0000-000094280000}"/>
    <cellStyle name="20% - Accent6 4 2 4 7 2" xfId="23230" xr:uid="{00000000-0005-0000-0000-000095280000}"/>
    <cellStyle name="20% - Accent6 4 2 4 7 3" xfId="23231" xr:uid="{00000000-0005-0000-0000-000096280000}"/>
    <cellStyle name="20% - Accent6 4 2 4 8" xfId="23232" xr:uid="{00000000-0005-0000-0000-000097280000}"/>
    <cellStyle name="20% - Accent6 4 2 4 8 2" xfId="23233" xr:uid="{00000000-0005-0000-0000-000098280000}"/>
    <cellStyle name="20% - Accent6 4 2 4 9" xfId="23234" xr:uid="{00000000-0005-0000-0000-000099280000}"/>
    <cellStyle name="20% - Accent6 4 2 5" xfId="1367" xr:uid="{00000000-0005-0000-0000-00009A280000}"/>
    <cellStyle name="20% - Accent6 4 2 5 2" xfId="23235" xr:uid="{00000000-0005-0000-0000-00009B280000}"/>
    <cellStyle name="20% - Accent6 4 2 5 2 2" xfId="23236" xr:uid="{00000000-0005-0000-0000-00009C280000}"/>
    <cellStyle name="20% - Accent6 4 2 5 2 2 2" xfId="23237" xr:uid="{00000000-0005-0000-0000-00009D280000}"/>
    <cellStyle name="20% - Accent6 4 2 5 2 2 3" xfId="23238" xr:uid="{00000000-0005-0000-0000-00009E280000}"/>
    <cellStyle name="20% - Accent6 4 2 5 2 3" xfId="23239" xr:uid="{00000000-0005-0000-0000-00009F280000}"/>
    <cellStyle name="20% - Accent6 4 2 5 2 3 2" xfId="23240" xr:uid="{00000000-0005-0000-0000-0000A0280000}"/>
    <cellStyle name="20% - Accent6 4 2 5 2 3 3" xfId="23241" xr:uid="{00000000-0005-0000-0000-0000A1280000}"/>
    <cellStyle name="20% - Accent6 4 2 5 2 4" xfId="23242" xr:uid="{00000000-0005-0000-0000-0000A2280000}"/>
    <cellStyle name="20% - Accent6 4 2 5 2 4 2" xfId="23243" xr:uid="{00000000-0005-0000-0000-0000A3280000}"/>
    <cellStyle name="20% - Accent6 4 2 5 2 5" xfId="23244" xr:uid="{00000000-0005-0000-0000-0000A4280000}"/>
    <cellStyle name="20% - Accent6 4 2 5 2 6" xfId="23245" xr:uid="{00000000-0005-0000-0000-0000A5280000}"/>
    <cellStyle name="20% - Accent6 4 2 5 3" xfId="23246" xr:uid="{00000000-0005-0000-0000-0000A6280000}"/>
    <cellStyle name="20% - Accent6 4 2 5 3 2" xfId="23247" xr:uid="{00000000-0005-0000-0000-0000A7280000}"/>
    <cellStyle name="20% - Accent6 4 2 5 3 2 2" xfId="23248" xr:uid="{00000000-0005-0000-0000-0000A8280000}"/>
    <cellStyle name="20% - Accent6 4 2 5 3 2 3" xfId="23249" xr:uid="{00000000-0005-0000-0000-0000A9280000}"/>
    <cellStyle name="20% - Accent6 4 2 5 3 3" xfId="23250" xr:uid="{00000000-0005-0000-0000-0000AA280000}"/>
    <cellStyle name="20% - Accent6 4 2 5 3 3 2" xfId="23251" xr:uid="{00000000-0005-0000-0000-0000AB280000}"/>
    <cellStyle name="20% - Accent6 4 2 5 3 3 3" xfId="23252" xr:uid="{00000000-0005-0000-0000-0000AC280000}"/>
    <cellStyle name="20% - Accent6 4 2 5 3 4" xfId="23253" xr:uid="{00000000-0005-0000-0000-0000AD280000}"/>
    <cellStyle name="20% - Accent6 4 2 5 3 4 2" xfId="23254" xr:uid="{00000000-0005-0000-0000-0000AE280000}"/>
    <cellStyle name="20% - Accent6 4 2 5 3 5" xfId="23255" xr:uid="{00000000-0005-0000-0000-0000AF280000}"/>
    <cellStyle name="20% - Accent6 4 2 5 3 6" xfId="23256" xr:uid="{00000000-0005-0000-0000-0000B0280000}"/>
    <cellStyle name="20% - Accent6 4 2 5 4" xfId="23257" xr:uid="{00000000-0005-0000-0000-0000B1280000}"/>
    <cellStyle name="20% - Accent6 4 2 5 4 2" xfId="23258" xr:uid="{00000000-0005-0000-0000-0000B2280000}"/>
    <cellStyle name="20% - Accent6 4 2 5 4 2 2" xfId="23259" xr:uid="{00000000-0005-0000-0000-0000B3280000}"/>
    <cellStyle name="20% - Accent6 4 2 5 4 2 3" xfId="23260" xr:uid="{00000000-0005-0000-0000-0000B4280000}"/>
    <cellStyle name="20% - Accent6 4 2 5 4 3" xfId="23261" xr:uid="{00000000-0005-0000-0000-0000B5280000}"/>
    <cellStyle name="20% - Accent6 4 2 5 4 3 2" xfId="23262" xr:uid="{00000000-0005-0000-0000-0000B6280000}"/>
    <cellStyle name="20% - Accent6 4 2 5 4 4" xfId="23263" xr:uid="{00000000-0005-0000-0000-0000B7280000}"/>
    <cellStyle name="20% - Accent6 4 2 5 4 5" xfId="23264" xr:uid="{00000000-0005-0000-0000-0000B8280000}"/>
    <cellStyle name="20% - Accent6 4 2 5 5" xfId="23265" xr:uid="{00000000-0005-0000-0000-0000B9280000}"/>
    <cellStyle name="20% - Accent6 4 2 5 5 2" xfId="23266" xr:uid="{00000000-0005-0000-0000-0000BA280000}"/>
    <cellStyle name="20% - Accent6 4 2 5 5 3" xfId="23267" xr:uid="{00000000-0005-0000-0000-0000BB280000}"/>
    <cellStyle name="20% - Accent6 4 2 5 6" xfId="23268" xr:uid="{00000000-0005-0000-0000-0000BC280000}"/>
    <cellStyle name="20% - Accent6 4 2 5 6 2" xfId="23269" xr:uid="{00000000-0005-0000-0000-0000BD280000}"/>
    <cellStyle name="20% - Accent6 4 2 5 6 3" xfId="23270" xr:uid="{00000000-0005-0000-0000-0000BE280000}"/>
    <cellStyle name="20% - Accent6 4 2 5 7" xfId="23271" xr:uid="{00000000-0005-0000-0000-0000BF280000}"/>
    <cellStyle name="20% - Accent6 4 2 5 7 2" xfId="23272" xr:uid="{00000000-0005-0000-0000-0000C0280000}"/>
    <cellStyle name="20% - Accent6 4 2 5 8" xfId="23273" xr:uid="{00000000-0005-0000-0000-0000C1280000}"/>
    <cellStyle name="20% - Accent6 4 2 5 9" xfId="23274" xr:uid="{00000000-0005-0000-0000-0000C2280000}"/>
    <cellStyle name="20% - Accent6 4 2 6" xfId="13894" xr:uid="{00000000-0005-0000-0000-0000C3280000}"/>
    <cellStyle name="20% - Accent6 4 2 6 2" xfId="23275" xr:uid="{00000000-0005-0000-0000-0000C4280000}"/>
    <cellStyle name="20% - Accent6 4 2 6 2 2" xfId="23276" xr:uid="{00000000-0005-0000-0000-0000C5280000}"/>
    <cellStyle name="20% - Accent6 4 2 6 2 2 2" xfId="23277" xr:uid="{00000000-0005-0000-0000-0000C6280000}"/>
    <cellStyle name="20% - Accent6 4 2 6 2 2 3" xfId="23278" xr:uid="{00000000-0005-0000-0000-0000C7280000}"/>
    <cellStyle name="20% - Accent6 4 2 6 2 3" xfId="23279" xr:uid="{00000000-0005-0000-0000-0000C8280000}"/>
    <cellStyle name="20% - Accent6 4 2 6 2 3 2" xfId="23280" xr:uid="{00000000-0005-0000-0000-0000C9280000}"/>
    <cellStyle name="20% - Accent6 4 2 6 2 3 3" xfId="23281" xr:uid="{00000000-0005-0000-0000-0000CA280000}"/>
    <cellStyle name="20% - Accent6 4 2 6 2 4" xfId="23282" xr:uid="{00000000-0005-0000-0000-0000CB280000}"/>
    <cellStyle name="20% - Accent6 4 2 6 2 4 2" xfId="23283" xr:uid="{00000000-0005-0000-0000-0000CC280000}"/>
    <cellStyle name="20% - Accent6 4 2 6 2 5" xfId="23284" xr:uid="{00000000-0005-0000-0000-0000CD280000}"/>
    <cellStyle name="20% - Accent6 4 2 6 2 6" xfId="23285" xr:uid="{00000000-0005-0000-0000-0000CE280000}"/>
    <cellStyle name="20% - Accent6 4 2 6 3" xfId="23286" xr:uid="{00000000-0005-0000-0000-0000CF280000}"/>
    <cellStyle name="20% - Accent6 4 2 6 3 2" xfId="23287" xr:uid="{00000000-0005-0000-0000-0000D0280000}"/>
    <cellStyle name="20% - Accent6 4 2 6 3 2 2" xfId="23288" xr:uid="{00000000-0005-0000-0000-0000D1280000}"/>
    <cellStyle name="20% - Accent6 4 2 6 3 2 3" xfId="23289" xr:uid="{00000000-0005-0000-0000-0000D2280000}"/>
    <cellStyle name="20% - Accent6 4 2 6 3 3" xfId="23290" xr:uid="{00000000-0005-0000-0000-0000D3280000}"/>
    <cellStyle name="20% - Accent6 4 2 6 3 3 2" xfId="23291" xr:uid="{00000000-0005-0000-0000-0000D4280000}"/>
    <cellStyle name="20% - Accent6 4 2 6 3 3 3" xfId="23292" xr:uid="{00000000-0005-0000-0000-0000D5280000}"/>
    <cellStyle name="20% - Accent6 4 2 6 3 4" xfId="23293" xr:uid="{00000000-0005-0000-0000-0000D6280000}"/>
    <cellStyle name="20% - Accent6 4 2 6 3 4 2" xfId="23294" xr:uid="{00000000-0005-0000-0000-0000D7280000}"/>
    <cellStyle name="20% - Accent6 4 2 6 3 5" xfId="23295" xr:uid="{00000000-0005-0000-0000-0000D8280000}"/>
    <cellStyle name="20% - Accent6 4 2 6 3 6" xfId="23296" xr:uid="{00000000-0005-0000-0000-0000D9280000}"/>
    <cellStyle name="20% - Accent6 4 2 6 4" xfId="23297" xr:uid="{00000000-0005-0000-0000-0000DA280000}"/>
    <cellStyle name="20% - Accent6 4 2 6 4 2" xfId="23298" xr:uid="{00000000-0005-0000-0000-0000DB280000}"/>
    <cellStyle name="20% - Accent6 4 2 6 4 2 2" xfId="23299" xr:uid="{00000000-0005-0000-0000-0000DC280000}"/>
    <cellStyle name="20% - Accent6 4 2 6 4 2 3" xfId="23300" xr:uid="{00000000-0005-0000-0000-0000DD280000}"/>
    <cellStyle name="20% - Accent6 4 2 6 4 3" xfId="23301" xr:uid="{00000000-0005-0000-0000-0000DE280000}"/>
    <cellStyle name="20% - Accent6 4 2 6 4 3 2" xfId="23302" xr:uid="{00000000-0005-0000-0000-0000DF280000}"/>
    <cellStyle name="20% - Accent6 4 2 6 4 4" xfId="23303" xr:uid="{00000000-0005-0000-0000-0000E0280000}"/>
    <cellStyle name="20% - Accent6 4 2 6 4 5" xfId="23304" xr:uid="{00000000-0005-0000-0000-0000E1280000}"/>
    <cellStyle name="20% - Accent6 4 2 6 5" xfId="23305" xr:uid="{00000000-0005-0000-0000-0000E2280000}"/>
    <cellStyle name="20% - Accent6 4 2 6 5 2" xfId="23306" xr:uid="{00000000-0005-0000-0000-0000E3280000}"/>
    <cellStyle name="20% - Accent6 4 2 6 5 3" xfId="23307" xr:uid="{00000000-0005-0000-0000-0000E4280000}"/>
    <cellStyle name="20% - Accent6 4 2 6 6" xfId="23308" xr:uid="{00000000-0005-0000-0000-0000E5280000}"/>
    <cellStyle name="20% - Accent6 4 2 6 6 2" xfId="23309" xr:uid="{00000000-0005-0000-0000-0000E6280000}"/>
    <cellStyle name="20% - Accent6 4 2 6 6 3" xfId="23310" xr:uid="{00000000-0005-0000-0000-0000E7280000}"/>
    <cellStyle name="20% - Accent6 4 2 6 7" xfId="23311" xr:uid="{00000000-0005-0000-0000-0000E8280000}"/>
    <cellStyle name="20% - Accent6 4 2 6 7 2" xfId="23312" xr:uid="{00000000-0005-0000-0000-0000E9280000}"/>
    <cellStyle name="20% - Accent6 4 2 6 8" xfId="23313" xr:uid="{00000000-0005-0000-0000-0000EA280000}"/>
    <cellStyle name="20% - Accent6 4 2 6 9" xfId="23314" xr:uid="{00000000-0005-0000-0000-0000EB280000}"/>
    <cellStyle name="20% - Accent6 4 2 7" xfId="23315" xr:uid="{00000000-0005-0000-0000-0000EC280000}"/>
    <cellStyle name="20% - Accent6 4 2 7 2" xfId="23316" xr:uid="{00000000-0005-0000-0000-0000ED280000}"/>
    <cellStyle name="20% - Accent6 4 2 7 2 2" xfId="23317" xr:uid="{00000000-0005-0000-0000-0000EE280000}"/>
    <cellStyle name="20% - Accent6 4 2 7 2 3" xfId="23318" xr:uid="{00000000-0005-0000-0000-0000EF280000}"/>
    <cellStyle name="20% - Accent6 4 2 7 3" xfId="23319" xr:uid="{00000000-0005-0000-0000-0000F0280000}"/>
    <cellStyle name="20% - Accent6 4 2 7 3 2" xfId="23320" xr:uid="{00000000-0005-0000-0000-0000F1280000}"/>
    <cellStyle name="20% - Accent6 4 2 7 3 3" xfId="23321" xr:uid="{00000000-0005-0000-0000-0000F2280000}"/>
    <cellStyle name="20% - Accent6 4 2 7 4" xfId="23322" xr:uid="{00000000-0005-0000-0000-0000F3280000}"/>
    <cellStyle name="20% - Accent6 4 2 7 4 2" xfId="23323" xr:uid="{00000000-0005-0000-0000-0000F4280000}"/>
    <cellStyle name="20% - Accent6 4 2 7 5" xfId="23324" xr:uid="{00000000-0005-0000-0000-0000F5280000}"/>
    <cellStyle name="20% - Accent6 4 2 7 6" xfId="23325" xr:uid="{00000000-0005-0000-0000-0000F6280000}"/>
    <cellStyle name="20% - Accent6 4 2 8" xfId="23326" xr:uid="{00000000-0005-0000-0000-0000F7280000}"/>
    <cellStyle name="20% - Accent6 4 2 8 2" xfId="23327" xr:uid="{00000000-0005-0000-0000-0000F8280000}"/>
    <cellStyle name="20% - Accent6 4 2 8 2 2" xfId="23328" xr:uid="{00000000-0005-0000-0000-0000F9280000}"/>
    <cellStyle name="20% - Accent6 4 2 8 2 3" xfId="23329" xr:uid="{00000000-0005-0000-0000-0000FA280000}"/>
    <cellStyle name="20% - Accent6 4 2 8 3" xfId="23330" xr:uid="{00000000-0005-0000-0000-0000FB280000}"/>
    <cellStyle name="20% - Accent6 4 2 8 3 2" xfId="23331" xr:uid="{00000000-0005-0000-0000-0000FC280000}"/>
    <cellStyle name="20% - Accent6 4 2 8 3 3" xfId="23332" xr:uid="{00000000-0005-0000-0000-0000FD280000}"/>
    <cellStyle name="20% - Accent6 4 2 8 4" xfId="23333" xr:uid="{00000000-0005-0000-0000-0000FE280000}"/>
    <cellStyle name="20% - Accent6 4 2 8 4 2" xfId="23334" xr:uid="{00000000-0005-0000-0000-0000FF280000}"/>
    <cellStyle name="20% - Accent6 4 2 8 5" xfId="23335" xr:uid="{00000000-0005-0000-0000-000000290000}"/>
    <cellStyle name="20% - Accent6 4 2 8 6" xfId="23336" xr:uid="{00000000-0005-0000-0000-000001290000}"/>
    <cellStyle name="20% - Accent6 4 2 9" xfId="23337" xr:uid="{00000000-0005-0000-0000-000002290000}"/>
    <cellStyle name="20% - Accent6 4 2 9 2" xfId="23338" xr:uid="{00000000-0005-0000-0000-000003290000}"/>
    <cellStyle name="20% - Accent6 4 2 9 2 2" xfId="23339" xr:uid="{00000000-0005-0000-0000-000004290000}"/>
    <cellStyle name="20% - Accent6 4 2 9 2 3" xfId="23340" xr:uid="{00000000-0005-0000-0000-000005290000}"/>
    <cellStyle name="20% - Accent6 4 2 9 3" xfId="23341" xr:uid="{00000000-0005-0000-0000-000006290000}"/>
    <cellStyle name="20% - Accent6 4 2 9 3 2" xfId="23342" xr:uid="{00000000-0005-0000-0000-000007290000}"/>
    <cellStyle name="20% - Accent6 4 2 9 4" xfId="23343" xr:uid="{00000000-0005-0000-0000-000008290000}"/>
    <cellStyle name="20% - Accent6 4 2 9 5" xfId="23344" xr:uid="{00000000-0005-0000-0000-000009290000}"/>
    <cellStyle name="20% - Accent6 4 3" xfId="1368" xr:uid="{00000000-0005-0000-0000-00000A290000}"/>
    <cellStyle name="20% - Accent6 4 3 10" xfId="23345" xr:uid="{00000000-0005-0000-0000-00000B290000}"/>
    <cellStyle name="20% - Accent6 4 3 10 2" xfId="23346" xr:uid="{00000000-0005-0000-0000-00000C290000}"/>
    <cellStyle name="20% - Accent6 4 3 10 3" xfId="23347" xr:uid="{00000000-0005-0000-0000-00000D290000}"/>
    <cellStyle name="20% - Accent6 4 3 11" xfId="23348" xr:uid="{00000000-0005-0000-0000-00000E290000}"/>
    <cellStyle name="20% - Accent6 4 3 11 2" xfId="23349" xr:uid="{00000000-0005-0000-0000-00000F290000}"/>
    <cellStyle name="20% - Accent6 4 3 12" xfId="23350" xr:uid="{00000000-0005-0000-0000-000010290000}"/>
    <cellStyle name="20% - Accent6 4 3 13" xfId="23351" xr:uid="{00000000-0005-0000-0000-000011290000}"/>
    <cellStyle name="20% - Accent6 4 3 14" xfId="23352" xr:uid="{00000000-0005-0000-0000-000012290000}"/>
    <cellStyle name="20% - Accent6 4 3 2" xfId="1369" xr:uid="{00000000-0005-0000-0000-000013290000}"/>
    <cellStyle name="20% - Accent6 4 3 2 10" xfId="23353" xr:uid="{00000000-0005-0000-0000-000014290000}"/>
    <cellStyle name="20% - Accent6 4 3 2 10 2" xfId="23354" xr:uid="{00000000-0005-0000-0000-000015290000}"/>
    <cellStyle name="20% - Accent6 4 3 2 11" xfId="23355" xr:uid="{00000000-0005-0000-0000-000016290000}"/>
    <cellStyle name="20% - Accent6 4 3 2 12" xfId="23356" xr:uid="{00000000-0005-0000-0000-000017290000}"/>
    <cellStyle name="20% - Accent6 4 3 2 2" xfId="1370" xr:uid="{00000000-0005-0000-0000-000018290000}"/>
    <cellStyle name="20% - Accent6 4 3 2 2 10" xfId="23357" xr:uid="{00000000-0005-0000-0000-000019290000}"/>
    <cellStyle name="20% - Accent6 4 3 2 2 2" xfId="1371" xr:uid="{00000000-0005-0000-0000-00001A290000}"/>
    <cellStyle name="20% - Accent6 4 3 2 2 2 2" xfId="23358" xr:uid="{00000000-0005-0000-0000-00001B290000}"/>
    <cellStyle name="20% - Accent6 4 3 2 2 2 2 2" xfId="23359" xr:uid="{00000000-0005-0000-0000-00001C290000}"/>
    <cellStyle name="20% - Accent6 4 3 2 2 2 2 2 2" xfId="23360" xr:uid="{00000000-0005-0000-0000-00001D290000}"/>
    <cellStyle name="20% - Accent6 4 3 2 2 2 2 2 3" xfId="23361" xr:uid="{00000000-0005-0000-0000-00001E290000}"/>
    <cellStyle name="20% - Accent6 4 3 2 2 2 2 3" xfId="23362" xr:uid="{00000000-0005-0000-0000-00001F290000}"/>
    <cellStyle name="20% - Accent6 4 3 2 2 2 2 3 2" xfId="23363" xr:uid="{00000000-0005-0000-0000-000020290000}"/>
    <cellStyle name="20% - Accent6 4 3 2 2 2 2 3 3" xfId="23364" xr:uid="{00000000-0005-0000-0000-000021290000}"/>
    <cellStyle name="20% - Accent6 4 3 2 2 2 2 4" xfId="23365" xr:uid="{00000000-0005-0000-0000-000022290000}"/>
    <cellStyle name="20% - Accent6 4 3 2 2 2 2 4 2" xfId="23366" xr:uid="{00000000-0005-0000-0000-000023290000}"/>
    <cellStyle name="20% - Accent6 4 3 2 2 2 2 5" xfId="23367" xr:uid="{00000000-0005-0000-0000-000024290000}"/>
    <cellStyle name="20% - Accent6 4 3 2 2 2 2 6" xfId="23368" xr:uid="{00000000-0005-0000-0000-000025290000}"/>
    <cellStyle name="20% - Accent6 4 3 2 2 2 3" xfId="23369" xr:uid="{00000000-0005-0000-0000-000026290000}"/>
    <cellStyle name="20% - Accent6 4 3 2 2 2 3 2" xfId="23370" xr:uid="{00000000-0005-0000-0000-000027290000}"/>
    <cellStyle name="20% - Accent6 4 3 2 2 2 3 2 2" xfId="23371" xr:uid="{00000000-0005-0000-0000-000028290000}"/>
    <cellStyle name="20% - Accent6 4 3 2 2 2 3 2 3" xfId="23372" xr:uid="{00000000-0005-0000-0000-000029290000}"/>
    <cellStyle name="20% - Accent6 4 3 2 2 2 3 3" xfId="23373" xr:uid="{00000000-0005-0000-0000-00002A290000}"/>
    <cellStyle name="20% - Accent6 4 3 2 2 2 3 3 2" xfId="23374" xr:uid="{00000000-0005-0000-0000-00002B290000}"/>
    <cellStyle name="20% - Accent6 4 3 2 2 2 3 3 3" xfId="23375" xr:uid="{00000000-0005-0000-0000-00002C290000}"/>
    <cellStyle name="20% - Accent6 4 3 2 2 2 3 4" xfId="23376" xr:uid="{00000000-0005-0000-0000-00002D290000}"/>
    <cellStyle name="20% - Accent6 4 3 2 2 2 3 4 2" xfId="23377" xr:uid="{00000000-0005-0000-0000-00002E290000}"/>
    <cellStyle name="20% - Accent6 4 3 2 2 2 3 5" xfId="23378" xr:uid="{00000000-0005-0000-0000-00002F290000}"/>
    <cellStyle name="20% - Accent6 4 3 2 2 2 3 6" xfId="23379" xr:uid="{00000000-0005-0000-0000-000030290000}"/>
    <cellStyle name="20% - Accent6 4 3 2 2 2 4" xfId="23380" xr:uid="{00000000-0005-0000-0000-000031290000}"/>
    <cellStyle name="20% - Accent6 4 3 2 2 2 4 2" xfId="23381" xr:uid="{00000000-0005-0000-0000-000032290000}"/>
    <cellStyle name="20% - Accent6 4 3 2 2 2 4 2 2" xfId="23382" xr:uid="{00000000-0005-0000-0000-000033290000}"/>
    <cellStyle name="20% - Accent6 4 3 2 2 2 4 2 3" xfId="23383" xr:uid="{00000000-0005-0000-0000-000034290000}"/>
    <cellStyle name="20% - Accent6 4 3 2 2 2 4 3" xfId="23384" xr:uid="{00000000-0005-0000-0000-000035290000}"/>
    <cellStyle name="20% - Accent6 4 3 2 2 2 4 3 2" xfId="23385" xr:uid="{00000000-0005-0000-0000-000036290000}"/>
    <cellStyle name="20% - Accent6 4 3 2 2 2 4 4" xfId="23386" xr:uid="{00000000-0005-0000-0000-000037290000}"/>
    <cellStyle name="20% - Accent6 4 3 2 2 2 4 5" xfId="23387" xr:uid="{00000000-0005-0000-0000-000038290000}"/>
    <cellStyle name="20% - Accent6 4 3 2 2 2 5" xfId="23388" xr:uid="{00000000-0005-0000-0000-000039290000}"/>
    <cellStyle name="20% - Accent6 4 3 2 2 2 5 2" xfId="23389" xr:uid="{00000000-0005-0000-0000-00003A290000}"/>
    <cellStyle name="20% - Accent6 4 3 2 2 2 5 3" xfId="23390" xr:uid="{00000000-0005-0000-0000-00003B290000}"/>
    <cellStyle name="20% - Accent6 4 3 2 2 2 6" xfId="23391" xr:uid="{00000000-0005-0000-0000-00003C290000}"/>
    <cellStyle name="20% - Accent6 4 3 2 2 2 6 2" xfId="23392" xr:uid="{00000000-0005-0000-0000-00003D290000}"/>
    <cellStyle name="20% - Accent6 4 3 2 2 2 6 3" xfId="23393" xr:uid="{00000000-0005-0000-0000-00003E290000}"/>
    <cellStyle name="20% - Accent6 4 3 2 2 2 7" xfId="23394" xr:uid="{00000000-0005-0000-0000-00003F290000}"/>
    <cellStyle name="20% - Accent6 4 3 2 2 2 7 2" xfId="23395" xr:uid="{00000000-0005-0000-0000-000040290000}"/>
    <cellStyle name="20% - Accent6 4 3 2 2 2 8" xfId="23396" xr:uid="{00000000-0005-0000-0000-000041290000}"/>
    <cellStyle name="20% - Accent6 4 3 2 2 2 9" xfId="23397" xr:uid="{00000000-0005-0000-0000-000042290000}"/>
    <cellStyle name="20% - Accent6 4 3 2 2 3" xfId="23398" xr:uid="{00000000-0005-0000-0000-000043290000}"/>
    <cellStyle name="20% - Accent6 4 3 2 2 3 2" xfId="23399" xr:uid="{00000000-0005-0000-0000-000044290000}"/>
    <cellStyle name="20% - Accent6 4 3 2 2 3 2 2" xfId="23400" xr:uid="{00000000-0005-0000-0000-000045290000}"/>
    <cellStyle name="20% - Accent6 4 3 2 2 3 2 3" xfId="23401" xr:uid="{00000000-0005-0000-0000-000046290000}"/>
    <cellStyle name="20% - Accent6 4 3 2 2 3 3" xfId="23402" xr:uid="{00000000-0005-0000-0000-000047290000}"/>
    <cellStyle name="20% - Accent6 4 3 2 2 3 3 2" xfId="23403" xr:uid="{00000000-0005-0000-0000-000048290000}"/>
    <cellStyle name="20% - Accent6 4 3 2 2 3 3 3" xfId="23404" xr:uid="{00000000-0005-0000-0000-000049290000}"/>
    <cellStyle name="20% - Accent6 4 3 2 2 3 4" xfId="23405" xr:uid="{00000000-0005-0000-0000-00004A290000}"/>
    <cellStyle name="20% - Accent6 4 3 2 2 3 4 2" xfId="23406" xr:uid="{00000000-0005-0000-0000-00004B290000}"/>
    <cellStyle name="20% - Accent6 4 3 2 2 3 5" xfId="23407" xr:uid="{00000000-0005-0000-0000-00004C290000}"/>
    <cellStyle name="20% - Accent6 4 3 2 2 3 6" xfId="23408" xr:uid="{00000000-0005-0000-0000-00004D290000}"/>
    <cellStyle name="20% - Accent6 4 3 2 2 4" xfId="23409" xr:uid="{00000000-0005-0000-0000-00004E290000}"/>
    <cellStyle name="20% - Accent6 4 3 2 2 4 2" xfId="23410" xr:uid="{00000000-0005-0000-0000-00004F290000}"/>
    <cellStyle name="20% - Accent6 4 3 2 2 4 2 2" xfId="23411" xr:uid="{00000000-0005-0000-0000-000050290000}"/>
    <cellStyle name="20% - Accent6 4 3 2 2 4 2 3" xfId="23412" xr:uid="{00000000-0005-0000-0000-000051290000}"/>
    <cellStyle name="20% - Accent6 4 3 2 2 4 3" xfId="23413" xr:uid="{00000000-0005-0000-0000-000052290000}"/>
    <cellStyle name="20% - Accent6 4 3 2 2 4 3 2" xfId="23414" xr:uid="{00000000-0005-0000-0000-000053290000}"/>
    <cellStyle name="20% - Accent6 4 3 2 2 4 3 3" xfId="23415" xr:uid="{00000000-0005-0000-0000-000054290000}"/>
    <cellStyle name="20% - Accent6 4 3 2 2 4 4" xfId="23416" xr:uid="{00000000-0005-0000-0000-000055290000}"/>
    <cellStyle name="20% - Accent6 4 3 2 2 4 4 2" xfId="23417" xr:uid="{00000000-0005-0000-0000-000056290000}"/>
    <cellStyle name="20% - Accent6 4 3 2 2 4 5" xfId="23418" xr:uid="{00000000-0005-0000-0000-000057290000}"/>
    <cellStyle name="20% - Accent6 4 3 2 2 4 6" xfId="23419" xr:uid="{00000000-0005-0000-0000-000058290000}"/>
    <cellStyle name="20% - Accent6 4 3 2 2 5" xfId="23420" xr:uid="{00000000-0005-0000-0000-000059290000}"/>
    <cellStyle name="20% - Accent6 4 3 2 2 5 2" xfId="23421" xr:uid="{00000000-0005-0000-0000-00005A290000}"/>
    <cellStyle name="20% - Accent6 4 3 2 2 5 2 2" xfId="23422" xr:uid="{00000000-0005-0000-0000-00005B290000}"/>
    <cellStyle name="20% - Accent6 4 3 2 2 5 2 3" xfId="23423" xr:uid="{00000000-0005-0000-0000-00005C290000}"/>
    <cellStyle name="20% - Accent6 4 3 2 2 5 3" xfId="23424" xr:uid="{00000000-0005-0000-0000-00005D290000}"/>
    <cellStyle name="20% - Accent6 4 3 2 2 5 3 2" xfId="23425" xr:uid="{00000000-0005-0000-0000-00005E290000}"/>
    <cellStyle name="20% - Accent6 4 3 2 2 5 4" xfId="23426" xr:uid="{00000000-0005-0000-0000-00005F290000}"/>
    <cellStyle name="20% - Accent6 4 3 2 2 5 5" xfId="23427" xr:uid="{00000000-0005-0000-0000-000060290000}"/>
    <cellStyle name="20% - Accent6 4 3 2 2 6" xfId="23428" xr:uid="{00000000-0005-0000-0000-000061290000}"/>
    <cellStyle name="20% - Accent6 4 3 2 2 6 2" xfId="23429" xr:uid="{00000000-0005-0000-0000-000062290000}"/>
    <cellStyle name="20% - Accent6 4 3 2 2 6 3" xfId="23430" xr:uid="{00000000-0005-0000-0000-000063290000}"/>
    <cellStyle name="20% - Accent6 4 3 2 2 7" xfId="23431" xr:uid="{00000000-0005-0000-0000-000064290000}"/>
    <cellStyle name="20% - Accent6 4 3 2 2 7 2" xfId="23432" xr:uid="{00000000-0005-0000-0000-000065290000}"/>
    <cellStyle name="20% - Accent6 4 3 2 2 7 3" xfId="23433" xr:uid="{00000000-0005-0000-0000-000066290000}"/>
    <cellStyle name="20% - Accent6 4 3 2 2 8" xfId="23434" xr:uid="{00000000-0005-0000-0000-000067290000}"/>
    <cellStyle name="20% - Accent6 4 3 2 2 8 2" xfId="23435" xr:uid="{00000000-0005-0000-0000-000068290000}"/>
    <cellStyle name="20% - Accent6 4 3 2 2 9" xfId="23436" xr:uid="{00000000-0005-0000-0000-000069290000}"/>
    <cellStyle name="20% - Accent6 4 3 2 3" xfId="1372" xr:uid="{00000000-0005-0000-0000-00006A290000}"/>
    <cellStyle name="20% - Accent6 4 3 2 3 2" xfId="23437" xr:uid="{00000000-0005-0000-0000-00006B290000}"/>
    <cellStyle name="20% - Accent6 4 3 2 3 2 2" xfId="23438" xr:uid="{00000000-0005-0000-0000-00006C290000}"/>
    <cellStyle name="20% - Accent6 4 3 2 3 2 2 2" xfId="23439" xr:uid="{00000000-0005-0000-0000-00006D290000}"/>
    <cellStyle name="20% - Accent6 4 3 2 3 2 2 3" xfId="23440" xr:uid="{00000000-0005-0000-0000-00006E290000}"/>
    <cellStyle name="20% - Accent6 4 3 2 3 2 3" xfId="23441" xr:uid="{00000000-0005-0000-0000-00006F290000}"/>
    <cellStyle name="20% - Accent6 4 3 2 3 2 3 2" xfId="23442" xr:uid="{00000000-0005-0000-0000-000070290000}"/>
    <cellStyle name="20% - Accent6 4 3 2 3 2 3 3" xfId="23443" xr:uid="{00000000-0005-0000-0000-000071290000}"/>
    <cellStyle name="20% - Accent6 4 3 2 3 2 4" xfId="23444" xr:uid="{00000000-0005-0000-0000-000072290000}"/>
    <cellStyle name="20% - Accent6 4 3 2 3 2 4 2" xfId="23445" xr:uid="{00000000-0005-0000-0000-000073290000}"/>
    <cellStyle name="20% - Accent6 4 3 2 3 2 5" xfId="23446" xr:uid="{00000000-0005-0000-0000-000074290000}"/>
    <cellStyle name="20% - Accent6 4 3 2 3 2 6" xfId="23447" xr:uid="{00000000-0005-0000-0000-000075290000}"/>
    <cellStyle name="20% - Accent6 4 3 2 3 3" xfId="23448" xr:uid="{00000000-0005-0000-0000-000076290000}"/>
    <cellStyle name="20% - Accent6 4 3 2 3 3 2" xfId="23449" xr:uid="{00000000-0005-0000-0000-000077290000}"/>
    <cellStyle name="20% - Accent6 4 3 2 3 3 2 2" xfId="23450" xr:uid="{00000000-0005-0000-0000-000078290000}"/>
    <cellStyle name="20% - Accent6 4 3 2 3 3 2 3" xfId="23451" xr:uid="{00000000-0005-0000-0000-000079290000}"/>
    <cellStyle name="20% - Accent6 4 3 2 3 3 3" xfId="23452" xr:uid="{00000000-0005-0000-0000-00007A290000}"/>
    <cellStyle name="20% - Accent6 4 3 2 3 3 3 2" xfId="23453" xr:uid="{00000000-0005-0000-0000-00007B290000}"/>
    <cellStyle name="20% - Accent6 4 3 2 3 3 3 3" xfId="23454" xr:uid="{00000000-0005-0000-0000-00007C290000}"/>
    <cellStyle name="20% - Accent6 4 3 2 3 3 4" xfId="23455" xr:uid="{00000000-0005-0000-0000-00007D290000}"/>
    <cellStyle name="20% - Accent6 4 3 2 3 3 4 2" xfId="23456" xr:uid="{00000000-0005-0000-0000-00007E290000}"/>
    <cellStyle name="20% - Accent6 4 3 2 3 3 5" xfId="23457" xr:uid="{00000000-0005-0000-0000-00007F290000}"/>
    <cellStyle name="20% - Accent6 4 3 2 3 3 6" xfId="23458" xr:uid="{00000000-0005-0000-0000-000080290000}"/>
    <cellStyle name="20% - Accent6 4 3 2 3 4" xfId="23459" xr:uid="{00000000-0005-0000-0000-000081290000}"/>
    <cellStyle name="20% - Accent6 4 3 2 3 4 2" xfId="23460" xr:uid="{00000000-0005-0000-0000-000082290000}"/>
    <cellStyle name="20% - Accent6 4 3 2 3 4 2 2" xfId="23461" xr:uid="{00000000-0005-0000-0000-000083290000}"/>
    <cellStyle name="20% - Accent6 4 3 2 3 4 2 3" xfId="23462" xr:uid="{00000000-0005-0000-0000-000084290000}"/>
    <cellStyle name="20% - Accent6 4 3 2 3 4 3" xfId="23463" xr:uid="{00000000-0005-0000-0000-000085290000}"/>
    <cellStyle name="20% - Accent6 4 3 2 3 4 3 2" xfId="23464" xr:uid="{00000000-0005-0000-0000-000086290000}"/>
    <cellStyle name="20% - Accent6 4 3 2 3 4 4" xfId="23465" xr:uid="{00000000-0005-0000-0000-000087290000}"/>
    <cellStyle name="20% - Accent6 4 3 2 3 4 5" xfId="23466" xr:uid="{00000000-0005-0000-0000-000088290000}"/>
    <cellStyle name="20% - Accent6 4 3 2 3 5" xfId="23467" xr:uid="{00000000-0005-0000-0000-000089290000}"/>
    <cellStyle name="20% - Accent6 4 3 2 3 5 2" xfId="23468" xr:uid="{00000000-0005-0000-0000-00008A290000}"/>
    <cellStyle name="20% - Accent6 4 3 2 3 5 3" xfId="23469" xr:uid="{00000000-0005-0000-0000-00008B290000}"/>
    <cellStyle name="20% - Accent6 4 3 2 3 6" xfId="23470" xr:uid="{00000000-0005-0000-0000-00008C290000}"/>
    <cellStyle name="20% - Accent6 4 3 2 3 6 2" xfId="23471" xr:uid="{00000000-0005-0000-0000-00008D290000}"/>
    <cellStyle name="20% - Accent6 4 3 2 3 6 3" xfId="23472" xr:uid="{00000000-0005-0000-0000-00008E290000}"/>
    <cellStyle name="20% - Accent6 4 3 2 3 7" xfId="23473" xr:uid="{00000000-0005-0000-0000-00008F290000}"/>
    <cellStyle name="20% - Accent6 4 3 2 3 7 2" xfId="23474" xr:uid="{00000000-0005-0000-0000-000090290000}"/>
    <cellStyle name="20% - Accent6 4 3 2 3 8" xfId="23475" xr:uid="{00000000-0005-0000-0000-000091290000}"/>
    <cellStyle name="20% - Accent6 4 3 2 3 9" xfId="23476" xr:uid="{00000000-0005-0000-0000-000092290000}"/>
    <cellStyle name="20% - Accent6 4 3 2 4" xfId="23477" xr:uid="{00000000-0005-0000-0000-000093290000}"/>
    <cellStyle name="20% - Accent6 4 3 2 4 2" xfId="23478" xr:uid="{00000000-0005-0000-0000-000094290000}"/>
    <cellStyle name="20% - Accent6 4 3 2 4 2 2" xfId="23479" xr:uid="{00000000-0005-0000-0000-000095290000}"/>
    <cellStyle name="20% - Accent6 4 3 2 4 2 2 2" xfId="23480" xr:uid="{00000000-0005-0000-0000-000096290000}"/>
    <cellStyle name="20% - Accent6 4 3 2 4 2 2 3" xfId="23481" xr:uid="{00000000-0005-0000-0000-000097290000}"/>
    <cellStyle name="20% - Accent6 4 3 2 4 2 3" xfId="23482" xr:uid="{00000000-0005-0000-0000-000098290000}"/>
    <cellStyle name="20% - Accent6 4 3 2 4 2 3 2" xfId="23483" xr:uid="{00000000-0005-0000-0000-000099290000}"/>
    <cellStyle name="20% - Accent6 4 3 2 4 2 3 3" xfId="23484" xr:uid="{00000000-0005-0000-0000-00009A290000}"/>
    <cellStyle name="20% - Accent6 4 3 2 4 2 4" xfId="23485" xr:uid="{00000000-0005-0000-0000-00009B290000}"/>
    <cellStyle name="20% - Accent6 4 3 2 4 2 4 2" xfId="23486" xr:uid="{00000000-0005-0000-0000-00009C290000}"/>
    <cellStyle name="20% - Accent6 4 3 2 4 2 5" xfId="23487" xr:uid="{00000000-0005-0000-0000-00009D290000}"/>
    <cellStyle name="20% - Accent6 4 3 2 4 2 6" xfId="23488" xr:uid="{00000000-0005-0000-0000-00009E290000}"/>
    <cellStyle name="20% - Accent6 4 3 2 4 3" xfId="23489" xr:uid="{00000000-0005-0000-0000-00009F290000}"/>
    <cellStyle name="20% - Accent6 4 3 2 4 3 2" xfId="23490" xr:uid="{00000000-0005-0000-0000-0000A0290000}"/>
    <cellStyle name="20% - Accent6 4 3 2 4 3 2 2" xfId="23491" xr:uid="{00000000-0005-0000-0000-0000A1290000}"/>
    <cellStyle name="20% - Accent6 4 3 2 4 3 2 3" xfId="23492" xr:uid="{00000000-0005-0000-0000-0000A2290000}"/>
    <cellStyle name="20% - Accent6 4 3 2 4 3 3" xfId="23493" xr:uid="{00000000-0005-0000-0000-0000A3290000}"/>
    <cellStyle name="20% - Accent6 4 3 2 4 3 3 2" xfId="23494" xr:uid="{00000000-0005-0000-0000-0000A4290000}"/>
    <cellStyle name="20% - Accent6 4 3 2 4 3 3 3" xfId="23495" xr:uid="{00000000-0005-0000-0000-0000A5290000}"/>
    <cellStyle name="20% - Accent6 4 3 2 4 3 4" xfId="23496" xr:uid="{00000000-0005-0000-0000-0000A6290000}"/>
    <cellStyle name="20% - Accent6 4 3 2 4 3 4 2" xfId="23497" xr:uid="{00000000-0005-0000-0000-0000A7290000}"/>
    <cellStyle name="20% - Accent6 4 3 2 4 3 5" xfId="23498" xr:uid="{00000000-0005-0000-0000-0000A8290000}"/>
    <cellStyle name="20% - Accent6 4 3 2 4 3 6" xfId="23499" xr:uid="{00000000-0005-0000-0000-0000A9290000}"/>
    <cellStyle name="20% - Accent6 4 3 2 4 4" xfId="23500" xr:uid="{00000000-0005-0000-0000-0000AA290000}"/>
    <cellStyle name="20% - Accent6 4 3 2 4 4 2" xfId="23501" xr:uid="{00000000-0005-0000-0000-0000AB290000}"/>
    <cellStyle name="20% - Accent6 4 3 2 4 4 2 2" xfId="23502" xr:uid="{00000000-0005-0000-0000-0000AC290000}"/>
    <cellStyle name="20% - Accent6 4 3 2 4 4 2 3" xfId="23503" xr:uid="{00000000-0005-0000-0000-0000AD290000}"/>
    <cellStyle name="20% - Accent6 4 3 2 4 4 3" xfId="23504" xr:uid="{00000000-0005-0000-0000-0000AE290000}"/>
    <cellStyle name="20% - Accent6 4 3 2 4 4 3 2" xfId="23505" xr:uid="{00000000-0005-0000-0000-0000AF290000}"/>
    <cellStyle name="20% - Accent6 4 3 2 4 4 4" xfId="23506" xr:uid="{00000000-0005-0000-0000-0000B0290000}"/>
    <cellStyle name="20% - Accent6 4 3 2 4 4 5" xfId="23507" xr:uid="{00000000-0005-0000-0000-0000B1290000}"/>
    <cellStyle name="20% - Accent6 4 3 2 4 5" xfId="23508" xr:uid="{00000000-0005-0000-0000-0000B2290000}"/>
    <cellStyle name="20% - Accent6 4 3 2 4 5 2" xfId="23509" xr:uid="{00000000-0005-0000-0000-0000B3290000}"/>
    <cellStyle name="20% - Accent6 4 3 2 4 5 3" xfId="23510" xr:uid="{00000000-0005-0000-0000-0000B4290000}"/>
    <cellStyle name="20% - Accent6 4 3 2 4 6" xfId="23511" xr:uid="{00000000-0005-0000-0000-0000B5290000}"/>
    <cellStyle name="20% - Accent6 4 3 2 4 6 2" xfId="23512" xr:uid="{00000000-0005-0000-0000-0000B6290000}"/>
    <cellStyle name="20% - Accent6 4 3 2 4 6 3" xfId="23513" xr:uid="{00000000-0005-0000-0000-0000B7290000}"/>
    <cellStyle name="20% - Accent6 4 3 2 4 7" xfId="23514" xr:uid="{00000000-0005-0000-0000-0000B8290000}"/>
    <cellStyle name="20% - Accent6 4 3 2 4 7 2" xfId="23515" xr:uid="{00000000-0005-0000-0000-0000B9290000}"/>
    <cellStyle name="20% - Accent6 4 3 2 4 8" xfId="23516" xr:uid="{00000000-0005-0000-0000-0000BA290000}"/>
    <cellStyle name="20% - Accent6 4 3 2 4 9" xfId="23517" xr:uid="{00000000-0005-0000-0000-0000BB290000}"/>
    <cellStyle name="20% - Accent6 4 3 2 5" xfId="23518" xr:uid="{00000000-0005-0000-0000-0000BC290000}"/>
    <cellStyle name="20% - Accent6 4 3 2 5 2" xfId="23519" xr:uid="{00000000-0005-0000-0000-0000BD290000}"/>
    <cellStyle name="20% - Accent6 4 3 2 5 2 2" xfId="23520" xr:uid="{00000000-0005-0000-0000-0000BE290000}"/>
    <cellStyle name="20% - Accent6 4 3 2 5 2 3" xfId="23521" xr:uid="{00000000-0005-0000-0000-0000BF290000}"/>
    <cellStyle name="20% - Accent6 4 3 2 5 3" xfId="23522" xr:uid="{00000000-0005-0000-0000-0000C0290000}"/>
    <cellStyle name="20% - Accent6 4 3 2 5 3 2" xfId="23523" xr:uid="{00000000-0005-0000-0000-0000C1290000}"/>
    <cellStyle name="20% - Accent6 4 3 2 5 3 3" xfId="23524" xr:uid="{00000000-0005-0000-0000-0000C2290000}"/>
    <cellStyle name="20% - Accent6 4 3 2 5 4" xfId="23525" xr:uid="{00000000-0005-0000-0000-0000C3290000}"/>
    <cellStyle name="20% - Accent6 4 3 2 5 4 2" xfId="23526" xr:uid="{00000000-0005-0000-0000-0000C4290000}"/>
    <cellStyle name="20% - Accent6 4 3 2 5 5" xfId="23527" xr:uid="{00000000-0005-0000-0000-0000C5290000}"/>
    <cellStyle name="20% - Accent6 4 3 2 5 6" xfId="23528" xr:uid="{00000000-0005-0000-0000-0000C6290000}"/>
    <cellStyle name="20% - Accent6 4 3 2 6" xfId="23529" xr:uid="{00000000-0005-0000-0000-0000C7290000}"/>
    <cellStyle name="20% - Accent6 4 3 2 6 2" xfId="23530" xr:uid="{00000000-0005-0000-0000-0000C8290000}"/>
    <cellStyle name="20% - Accent6 4 3 2 6 2 2" xfId="23531" xr:uid="{00000000-0005-0000-0000-0000C9290000}"/>
    <cellStyle name="20% - Accent6 4 3 2 6 2 3" xfId="23532" xr:uid="{00000000-0005-0000-0000-0000CA290000}"/>
    <cellStyle name="20% - Accent6 4 3 2 6 3" xfId="23533" xr:uid="{00000000-0005-0000-0000-0000CB290000}"/>
    <cellStyle name="20% - Accent6 4 3 2 6 3 2" xfId="23534" xr:uid="{00000000-0005-0000-0000-0000CC290000}"/>
    <cellStyle name="20% - Accent6 4 3 2 6 3 3" xfId="23535" xr:uid="{00000000-0005-0000-0000-0000CD290000}"/>
    <cellStyle name="20% - Accent6 4 3 2 6 4" xfId="23536" xr:uid="{00000000-0005-0000-0000-0000CE290000}"/>
    <cellStyle name="20% - Accent6 4 3 2 6 4 2" xfId="23537" xr:uid="{00000000-0005-0000-0000-0000CF290000}"/>
    <cellStyle name="20% - Accent6 4 3 2 6 5" xfId="23538" xr:uid="{00000000-0005-0000-0000-0000D0290000}"/>
    <cellStyle name="20% - Accent6 4 3 2 6 6" xfId="23539" xr:uid="{00000000-0005-0000-0000-0000D1290000}"/>
    <cellStyle name="20% - Accent6 4 3 2 7" xfId="23540" xr:uid="{00000000-0005-0000-0000-0000D2290000}"/>
    <cellStyle name="20% - Accent6 4 3 2 7 2" xfId="23541" xr:uid="{00000000-0005-0000-0000-0000D3290000}"/>
    <cellStyle name="20% - Accent6 4 3 2 7 2 2" xfId="23542" xr:uid="{00000000-0005-0000-0000-0000D4290000}"/>
    <cellStyle name="20% - Accent6 4 3 2 7 2 3" xfId="23543" xr:uid="{00000000-0005-0000-0000-0000D5290000}"/>
    <cellStyle name="20% - Accent6 4 3 2 7 3" xfId="23544" xr:uid="{00000000-0005-0000-0000-0000D6290000}"/>
    <cellStyle name="20% - Accent6 4 3 2 7 3 2" xfId="23545" xr:uid="{00000000-0005-0000-0000-0000D7290000}"/>
    <cellStyle name="20% - Accent6 4 3 2 7 4" xfId="23546" xr:uid="{00000000-0005-0000-0000-0000D8290000}"/>
    <cellStyle name="20% - Accent6 4 3 2 7 5" xfId="23547" xr:uid="{00000000-0005-0000-0000-0000D9290000}"/>
    <cellStyle name="20% - Accent6 4 3 2 8" xfId="23548" xr:uid="{00000000-0005-0000-0000-0000DA290000}"/>
    <cellStyle name="20% - Accent6 4 3 2 8 2" xfId="23549" xr:uid="{00000000-0005-0000-0000-0000DB290000}"/>
    <cellStyle name="20% - Accent6 4 3 2 8 3" xfId="23550" xr:uid="{00000000-0005-0000-0000-0000DC290000}"/>
    <cellStyle name="20% - Accent6 4 3 2 9" xfId="23551" xr:uid="{00000000-0005-0000-0000-0000DD290000}"/>
    <cellStyle name="20% - Accent6 4 3 2 9 2" xfId="23552" xr:uid="{00000000-0005-0000-0000-0000DE290000}"/>
    <cellStyle name="20% - Accent6 4 3 2 9 3" xfId="23553" xr:uid="{00000000-0005-0000-0000-0000DF290000}"/>
    <cellStyle name="20% - Accent6 4 3 3" xfId="1373" xr:uid="{00000000-0005-0000-0000-0000E0290000}"/>
    <cellStyle name="20% - Accent6 4 3 3 10" xfId="23554" xr:uid="{00000000-0005-0000-0000-0000E1290000}"/>
    <cellStyle name="20% - Accent6 4 3 3 2" xfId="1374" xr:uid="{00000000-0005-0000-0000-0000E2290000}"/>
    <cellStyle name="20% - Accent6 4 3 3 2 2" xfId="23555" xr:uid="{00000000-0005-0000-0000-0000E3290000}"/>
    <cellStyle name="20% - Accent6 4 3 3 2 2 2" xfId="23556" xr:uid="{00000000-0005-0000-0000-0000E4290000}"/>
    <cellStyle name="20% - Accent6 4 3 3 2 2 2 2" xfId="23557" xr:uid="{00000000-0005-0000-0000-0000E5290000}"/>
    <cellStyle name="20% - Accent6 4 3 3 2 2 2 3" xfId="23558" xr:uid="{00000000-0005-0000-0000-0000E6290000}"/>
    <cellStyle name="20% - Accent6 4 3 3 2 2 3" xfId="23559" xr:uid="{00000000-0005-0000-0000-0000E7290000}"/>
    <cellStyle name="20% - Accent6 4 3 3 2 2 3 2" xfId="23560" xr:uid="{00000000-0005-0000-0000-0000E8290000}"/>
    <cellStyle name="20% - Accent6 4 3 3 2 2 3 3" xfId="23561" xr:uid="{00000000-0005-0000-0000-0000E9290000}"/>
    <cellStyle name="20% - Accent6 4 3 3 2 2 4" xfId="23562" xr:uid="{00000000-0005-0000-0000-0000EA290000}"/>
    <cellStyle name="20% - Accent6 4 3 3 2 2 4 2" xfId="23563" xr:uid="{00000000-0005-0000-0000-0000EB290000}"/>
    <cellStyle name="20% - Accent6 4 3 3 2 2 5" xfId="23564" xr:uid="{00000000-0005-0000-0000-0000EC290000}"/>
    <cellStyle name="20% - Accent6 4 3 3 2 2 6" xfId="23565" xr:uid="{00000000-0005-0000-0000-0000ED290000}"/>
    <cellStyle name="20% - Accent6 4 3 3 2 3" xfId="23566" xr:uid="{00000000-0005-0000-0000-0000EE290000}"/>
    <cellStyle name="20% - Accent6 4 3 3 2 3 2" xfId="23567" xr:uid="{00000000-0005-0000-0000-0000EF290000}"/>
    <cellStyle name="20% - Accent6 4 3 3 2 3 2 2" xfId="23568" xr:uid="{00000000-0005-0000-0000-0000F0290000}"/>
    <cellStyle name="20% - Accent6 4 3 3 2 3 2 3" xfId="23569" xr:uid="{00000000-0005-0000-0000-0000F1290000}"/>
    <cellStyle name="20% - Accent6 4 3 3 2 3 3" xfId="23570" xr:uid="{00000000-0005-0000-0000-0000F2290000}"/>
    <cellStyle name="20% - Accent6 4 3 3 2 3 3 2" xfId="23571" xr:uid="{00000000-0005-0000-0000-0000F3290000}"/>
    <cellStyle name="20% - Accent6 4 3 3 2 3 3 3" xfId="23572" xr:uid="{00000000-0005-0000-0000-0000F4290000}"/>
    <cellStyle name="20% - Accent6 4 3 3 2 3 4" xfId="23573" xr:uid="{00000000-0005-0000-0000-0000F5290000}"/>
    <cellStyle name="20% - Accent6 4 3 3 2 3 4 2" xfId="23574" xr:uid="{00000000-0005-0000-0000-0000F6290000}"/>
    <cellStyle name="20% - Accent6 4 3 3 2 3 5" xfId="23575" xr:uid="{00000000-0005-0000-0000-0000F7290000}"/>
    <cellStyle name="20% - Accent6 4 3 3 2 3 6" xfId="23576" xr:uid="{00000000-0005-0000-0000-0000F8290000}"/>
    <cellStyle name="20% - Accent6 4 3 3 2 4" xfId="23577" xr:uid="{00000000-0005-0000-0000-0000F9290000}"/>
    <cellStyle name="20% - Accent6 4 3 3 2 4 2" xfId="23578" xr:uid="{00000000-0005-0000-0000-0000FA290000}"/>
    <cellStyle name="20% - Accent6 4 3 3 2 4 2 2" xfId="23579" xr:uid="{00000000-0005-0000-0000-0000FB290000}"/>
    <cellStyle name="20% - Accent6 4 3 3 2 4 2 3" xfId="23580" xr:uid="{00000000-0005-0000-0000-0000FC290000}"/>
    <cellStyle name="20% - Accent6 4 3 3 2 4 3" xfId="23581" xr:uid="{00000000-0005-0000-0000-0000FD290000}"/>
    <cellStyle name="20% - Accent6 4 3 3 2 4 3 2" xfId="23582" xr:uid="{00000000-0005-0000-0000-0000FE290000}"/>
    <cellStyle name="20% - Accent6 4 3 3 2 4 4" xfId="23583" xr:uid="{00000000-0005-0000-0000-0000FF290000}"/>
    <cellStyle name="20% - Accent6 4 3 3 2 4 5" xfId="23584" xr:uid="{00000000-0005-0000-0000-0000002A0000}"/>
    <cellStyle name="20% - Accent6 4 3 3 2 5" xfId="23585" xr:uid="{00000000-0005-0000-0000-0000012A0000}"/>
    <cellStyle name="20% - Accent6 4 3 3 2 5 2" xfId="23586" xr:uid="{00000000-0005-0000-0000-0000022A0000}"/>
    <cellStyle name="20% - Accent6 4 3 3 2 5 3" xfId="23587" xr:uid="{00000000-0005-0000-0000-0000032A0000}"/>
    <cellStyle name="20% - Accent6 4 3 3 2 6" xfId="23588" xr:uid="{00000000-0005-0000-0000-0000042A0000}"/>
    <cellStyle name="20% - Accent6 4 3 3 2 6 2" xfId="23589" xr:uid="{00000000-0005-0000-0000-0000052A0000}"/>
    <cellStyle name="20% - Accent6 4 3 3 2 6 3" xfId="23590" xr:uid="{00000000-0005-0000-0000-0000062A0000}"/>
    <cellStyle name="20% - Accent6 4 3 3 2 7" xfId="23591" xr:uid="{00000000-0005-0000-0000-0000072A0000}"/>
    <cellStyle name="20% - Accent6 4 3 3 2 7 2" xfId="23592" xr:uid="{00000000-0005-0000-0000-0000082A0000}"/>
    <cellStyle name="20% - Accent6 4 3 3 2 8" xfId="23593" xr:uid="{00000000-0005-0000-0000-0000092A0000}"/>
    <cellStyle name="20% - Accent6 4 3 3 2 9" xfId="23594" xr:uid="{00000000-0005-0000-0000-00000A2A0000}"/>
    <cellStyle name="20% - Accent6 4 3 3 3" xfId="23595" xr:uid="{00000000-0005-0000-0000-00000B2A0000}"/>
    <cellStyle name="20% - Accent6 4 3 3 3 2" xfId="23596" xr:uid="{00000000-0005-0000-0000-00000C2A0000}"/>
    <cellStyle name="20% - Accent6 4 3 3 3 2 2" xfId="23597" xr:uid="{00000000-0005-0000-0000-00000D2A0000}"/>
    <cellStyle name="20% - Accent6 4 3 3 3 2 3" xfId="23598" xr:uid="{00000000-0005-0000-0000-00000E2A0000}"/>
    <cellStyle name="20% - Accent6 4 3 3 3 3" xfId="23599" xr:uid="{00000000-0005-0000-0000-00000F2A0000}"/>
    <cellStyle name="20% - Accent6 4 3 3 3 3 2" xfId="23600" xr:uid="{00000000-0005-0000-0000-0000102A0000}"/>
    <cellStyle name="20% - Accent6 4 3 3 3 3 3" xfId="23601" xr:uid="{00000000-0005-0000-0000-0000112A0000}"/>
    <cellStyle name="20% - Accent6 4 3 3 3 4" xfId="23602" xr:uid="{00000000-0005-0000-0000-0000122A0000}"/>
    <cellStyle name="20% - Accent6 4 3 3 3 4 2" xfId="23603" xr:uid="{00000000-0005-0000-0000-0000132A0000}"/>
    <cellStyle name="20% - Accent6 4 3 3 3 5" xfId="23604" xr:uid="{00000000-0005-0000-0000-0000142A0000}"/>
    <cellStyle name="20% - Accent6 4 3 3 3 6" xfId="23605" xr:uid="{00000000-0005-0000-0000-0000152A0000}"/>
    <cellStyle name="20% - Accent6 4 3 3 4" xfId="23606" xr:uid="{00000000-0005-0000-0000-0000162A0000}"/>
    <cellStyle name="20% - Accent6 4 3 3 4 2" xfId="23607" xr:uid="{00000000-0005-0000-0000-0000172A0000}"/>
    <cellStyle name="20% - Accent6 4 3 3 4 2 2" xfId="23608" xr:uid="{00000000-0005-0000-0000-0000182A0000}"/>
    <cellStyle name="20% - Accent6 4 3 3 4 2 3" xfId="23609" xr:uid="{00000000-0005-0000-0000-0000192A0000}"/>
    <cellStyle name="20% - Accent6 4 3 3 4 3" xfId="23610" xr:uid="{00000000-0005-0000-0000-00001A2A0000}"/>
    <cellStyle name="20% - Accent6 4 3 3 4 3 2" xfId="23611" xr:uid="{00000000-0005-0000-0000-00001B2A0000}"/>
    <cellStyle name="20% - Accent6 4 3 3 4 3 3" xfId="23612" xr:uid="{00000000-0005-0000-0000-00001C2A0000}"/>
    <cellStyle name="20% - Accent6 4 3 3 4 4" xfId="23613" xr:uid="{00000000-0005-0000-0000-00001D2A0000}"/>
    <cellStyle name="20% - Accent6 4 3 3 4 4 2" xfId="23614" xr:uid="{00000000-0005-0000-0000-00001E2A0000}"/>
    <cellStyle name="20% - Accent6 4 3 3 4 5" xfId="23615" xr:uid="{00000000-0005-0000-0000-00001F2A0000}"/>
    <cellStyle name="20% - Accent6 4 3 3 4 6" xfId="23616" xr:uid="{00000000-0005-0000-0000-0000202A0000}"/>
    <cellStyle name="20% - Accent6 4 3 3 5" xfId="23617" xr:uid="{00000000-0005-0000-0000-0000212A0000}"/>
    <cellStyle name="20% - Accent6 4 3 3 5 2" xfId="23618" xr:uid="{00000000-0005-0000-0000-0000222A0000}"/>
    <cellStyle name="20% - Accent6 4 3 3 5 2 2" xfId="23619" xr:uid="{00000000-0005-0000-0000-0000232A0000}"/>
    <cellStyle name="20% - Accent6 4 3 3 5 2 3" xfId="23620" xr:uid="{00000000-0005-0000-0000-0000242A0000}"/>
    <cellStyle name="20% - Accent6 4 3 3 5 3" xfId="23621" xr:uid="{00000000-0005-0000-0000-0000252A0000}"/>
    <cellStyle name="20% - Accent6 4 3 3 5 3 2" xfId="23622" xr:uid="{00000000-0005-0000-0000-0000262A0000}"/>
    <cellStyle name="20% - Accent6 4 3 3 5 4" xfId="23623" xr:uid="{00000000-0005-0000-0000-0000272A0000}"/>
    <cellStyle name="20% - Accent6 4 3 3 5 5" xfId="23624" xr:uid="{00000000-0005-0000-0000-0000282A0000}"/>
    <cellStyle name="20% - Accent6 4 3 3 6" xfId="23625" xr:uid="{00000000-0005-0000-0000-0000292A0000}"/>
    <cellStyle name="20% - Accent6 4 3 3 6 2" xfId="23626" xr:uid="{00000000-0005-0000-0000-00002A2A0000}"/>
    <cellStyle name="20% - Accent6 4 3 3 6 3" xfId="23627" xr:uid="{00000000-0005-0000-0000-00002B2A0000}"/>
    <cellStyle name="20% - Accent6 4 3 3 7" xfId="23628" xr:uid="{00000000-0005-0000-0000-00002C2A0000}"/>
    <cellStyle name="20% - Accent6 4 3 3 7 2" xfId="23629" xr:uid="{00000000-0005-0000-0000-00002D2A0000}"/>
    <cellStyle name="20% - Accent6 4 3 3 7 3" xfId="23630" xr:uid="{00000000-0005-0000-0000-00002E2A0000}"/>
    <cellStyle name="20% - Accent6 4 3 3 8" xfId="23631" xr:uid="{00000000-0005-0000-0000-00002F2A0000}"/>
    <cellStyle name="20% - Accent6 4 3 3 8 2" xfId="23632" xr:uid="{00000000-0005-0000-0000-0000302A0000}"/>
    <cellStyle name="20% - Accent6 4 3 3 9" xfId="23633" xr:uid="{00000000-0005-0000-0000-0000312A0000}"/>
    <cellStyle name="20% - Accent6 4 3 4" xfId="1375" xr:uid="{00000000-0005-0000-0000-0000322A0000}"/>
    <cellStyle name="20% - Accent6 4 3 4 2" xfId="23634" xr:uid="{00000000-0005-0000-0000-0000332A0000}"/>
    <cellStyle name="20% - Accent6 4 3 4 2 2" xfId="23635" xr:uid="{00000000-0005-0000-0000-0000342A0000}"/>
    <cellStyle name="20% - Accent6 4 3 4 2 2 2" xfId="23636" xr:uid="{00000000-0005-0000-0000-0000352A0000}"/>
    <cellStyle name="20% - Accent6 4 3 4 2 2 3" xfId="23637" xr:uid="{00000000-0005-0000-0000-0000362A0000}"/>
    <cellStyle name="20% - Accent6 4 3 4 2 3" xfId="23638" xr:uid="{00000000-0005-0000-0000-0000372A0000}"/>
    <cellStyle name="20% - Accent6 4 3 4 2 3 2" xfId="23639" xr:uid="{00000000-0005-0000-0000-0000382A0000}"/>
    <cellStyle name="20% - Accent6 4 3 4 2 3 3" xfId="23640" xr:uid="{00000000-0005-0000-0000-0000392A0000}"/>
    <cellStyle name="20% - Accent6 4 3 4 2 4" xfId="23641" xr:uid="{00000000-0005-0000-0000-00003A2A0000}"/>
    <cellStyle name="20% - Accent6 4 3 4 2 4 2" xfId="23642" xr:uid="{00000000-0005-0000-0000-00003B2A0000}"/>
    <cellStyle name="20% - Accent6 4 3 4 2 5" xfId="23643" xr:uid="{00000000-0005-0000-0000-00003C2A0000}"/>
    <cellStyle name="20% - Accent6 4 3 4 2 6" xfId="23644" xr:uid="{00000000-0005-0000-0000-00003D2A0000}"/>
    <cellStyle name="20% - Accent6 4 3 4 3" xfId="23645" xr:uid="{00000000-0005-0000-0000-00003E2A0000}"/>
    <cellStyle name="20% - Accent6 4 3 4 3 2" xfId="23646" xr:uid="{00000000-0005-0000-0000-00003F2A0000}"/>
    <cellStyle name="20% - Accent6 4 3 4 3 2 2" xfId="23647" xr:uid="{00000000-0005-0000-0000-0000402A0000}"/>
    <cellStyle name="20% - Accent6 4 3 4 3 2 3" xfId="23648" xr:uid="{00000000-0005-0000-0000-0000412A0000}"/>
    <cellStyle name="20% - Accent6 4 3 4 3 3" xfId="23649" xr:uid="{00000000-0005-0000-0000-0000422A0000}"/>
    <cellStyle name="20% - Accent6 4 3 4 3 3 2" xfId="23650" xr:uid="{00000000-0005-0000-0000-0000432A0000}"/>
    <cellStyle name="20% - Accent6 4 3 4 3 3 3" xfId="23651" xr:uid="{00000000-0005-0000-0000-0000442A0000}"/>
    <cellStyle name="20% - Accent6 4 3 4 3 4" xfId="23652" xr:uid="{00000000-0005-0000-0000-0000452A0000}"/>
    <cellStyle name="20% - Accent6 4 3 4 3 4 2" xfId="23653" xr:uid="{00000000-0005-0000-0000-0000462A0000}"/>
    <cellStyle name="20% - Accent6 4 3 4 3 5" xfId="23654" xr:uid="{00000000-0005-0000-0000-0000472A0000}"/>
    <cellStyle name="20% - Accent6 4 3 4 3 6" xfId="23655" xr:uid="{00000000-0005-0000-0000-0000482A0000}"/>
    <cellStyle name="20% - Accent6 4 3 4 4" xfId="23656" xr:uid="{00000000-0005-0000-0000-0000492A0000}"/>
    <cellStyle name="20% - Accent6 4 3 4 4 2" xfId="23657" xr:uid="{00000000-0005-0000-0000-00004A2A0000}"/>
    <cellStyle name="20% - Accent6 4 3 4 4 2 2" xfId="23658" xr:uid="{00000000-0005-0000-0000-00004B2A0000}"/>
    <cellStyle name="20% - Accent6 4 3 4 4 2 3" xfId="23659" xr:uid="{00000000-0005-0000-0000-00004C2A0000}"/>
    <cellStyle name="20% - Accent6 4 3 4 4 3" xfId="23660" xr:uid="{00000000-0005-0000-0000-00004D2A0000}"/>
    <cellStyle name="20% - Accent6 4 3 4 4 3 2" xfId="23661" xr:uid="{00000000-0005-0000-0000-00004E2A0000}"/>
    <cellStyle name="20% - Accent6 4 3 4 4 4" xfId="23662" xr:uid="{00000000-0005-0000-0000-00004F2A0000}"/>
    <cellStyle name="20% - Accent6 4 3 4 4 5" xfId="23663" xr:uid="{00000000-0005-0000-0000-0000502A0000}"/>
    <cellStyle name="20% - Accent6 4 3 4 5" xfId="23664" xr:uid="{00000000-0005-0000-0000-0000512A0000}"/>
    <cellStyle name="20% - Accent6 4 3 4 5 2" xfId="23665" xr:uid="{00000000-0005-0000-0000-0000522A0000}"/>
    <cellStyle name="20% - Accent6 4 3 4 5 3" xfId="23666" xr:uid="{00000000-0005-0000-0000-0000532A0000}"/>
    <cellStyle name="20% - Accent6 4 3 4 6" xfId="23667" xr:uid="{00000000-0005-0000-0000-0000542A0000}"/>
    <cellStyle name="20% - Accent6 4 3 4 6 2" xfId="23668" xr:uid="{00000000-0005-0000-0000-0000552A0000}"/>
    <cellStyle name="20% - Accent6 4 3 4 6 3" xfId="23669" xr:uid="{00000000-0005-0000-0000-0000562A0000}"/>
    <cellStyle name="20% - Accent6 4 3 4 7" xfId="23670" xr:uid="{00000000-0005-0000-0000-0000572A0000}"/>
    <cellStyle name="20% - Accent6 4 3 4 7 2" xfId="23671" xr:uid="{00000000-0005-0000-0000-0000582A0000}"/>
    <cellStyle name="20% - Accent6 4 3 4 8" xfId="23672" xr:uid="{00000000-0005-0000-0000-0000592A0000}"/>
    <cellStyle name="20% - Accent6 4 3 4 9" xfId="23673" xr:uid="{00000000-0005-0000-0000-00005A2A0000}"/>
    <cellStyle name="20% - Accent6 4 3 5" xfId="8842" xr:uid="{00000000-0005-0000-0000-00005B2A0000}"/>
    <cellStyle name="20% - Accent6 4 3 5 2" xfId="23674" xr:uid="{00000000-0005-0000-0000-00005C2A0000}"/>
    <cellStyle name="20% - Accent6 4 3 5 2 2" xfId="23675" xr:uid="{00000000-0005-0000-0000-00005D2A0000}"/>
    <cellStyle name="20% - Accent6 4 3 5 2 2 2" xfId="23676" xr:uid="{00000000-0005-0000-0000-00005E2A0000}"/>
    <cellStyle name="20% - Accent6 4 3 5 2 2 3" xfId="23677" xr:uid="{00000000-0005-0000-0000-00005F2A0000}"/>
    <cellStyle name="20% - Accent6 4 3 5 2 3" xfId="23678" xr:uid="{00000000-0005-0000-0000-0000602A0000}"/>
    <cellStyle name="20% - Accent6 4 3 5 2 3 2" xfId="23679" xr:uid="{00000000-0005-0000-0000-0000612A0000}"/>
    <cellStyle name="20% - Accent6 4 3 5 2 3 3" xfId="23680" xr:uid="{00000000-0005-0000-0000-0000622A0000}"/>
    <cellStyle name="20% - Accent6 4 3 5 2 4" xfId="23681" xr:uid="{00000000-0005-0000-0000-0000632A0000}"/>
    <cellStyle name="20% - Accent6 4 3 5 2 4 2" xfId="23682" xr:uid="{00000000-0005-0000-0000-0000642A0000}"/>
    <cellStyle name="20% - Accent6 4 3 5 2 5" xfId="23683" xr:uid="{00000000-0005-0000-0000-0000652A0000}"/>
    <cellStyle name="20% - Accent6 4 3 5 2 6" xfId="23684" xr:uid="{00000000-0005-0000-0000-0000662A0000}"/>
    <cellStyle name="20% - Accent6 4 3 5 3" xfId="23685" xr:uid="{00000000-0005-0000-0000-0000672A0000}"/>
    <cellStyle name="20% - Accent6 4 3 5 3 2" xfId="23686" xr:uid="{00000000-0005-0000-0000-0000682A0000}"/>
    <cellStyle name="20% - Accent6 4 3 5 3 2 2" xfId="23687" xr:uid="{00000000-0005-0000-0000-0000692A0000}"/>
    <cellStyle name="20% - Accent6 4 3 5 3 2 3" xfId="23688" xr:uid="{00000000-0005-0000-0000-00006A2A0000}"/>
    <cellStyle name="20% - Accent6 4 3 5 3 3" xfId="23689" xr:uid="{00000000-0005-0000-0000-00006B2A0000}"/>
    <cellStyle name="20% - Accent6 4 3 5 3 3 2" xfId="23690" xr:uid="{00000000-0005-0000-0000-00006C2A0000}"/>
    <cellStyle name="20% - Accent6 4 3 5 3 3 3" xfId="23691" xr:uid="{00000000-0005-0000-0000-00006D2A0000}"/>
    <cellStyle name="20% - Accent6 4 3 5 3 4" xfId="23692" xr:uid="{00000000-0005-0000-0000-00006E2A0000}"/>
    <cellStyle name="20% - Accent6 4 3 5 3 4 2" xfId="23693" xr:uid="{00000000-0005-0000-0000-00006F2A0000}"/>
    <cellStyle name="20% - Accent6 4 3 5 3 5" xfId="23694" xr:uid="{00000000-0005-0000-0000-0000702A0000}"/>
    <cellStyle name="20% - Accent6 4 3 5 3 6" xfId="23695" xr:uid="{00000000-0005-0000-0000-0000712A0000}"/>
    <cellStyle name="20% - Accent6 4 3 5 4" xfId="23696" xr:uid="{00000000-0005-0000-0000-0000722A0000}"/>
    <cellStyle name="20% - Accent6 4 3 5 4 2" xfId="23697" xr:uid="{00000000-0005-0000-0000-0000732A0000}"/>
    <cellStyle name="20% - Accent6 4 3 5 4 2 2" xfId="23698" xr:uid="{00000000-0005-0000-0000-0000742A0000}"/>
    <cellStyle name="20% - Accent6 4 3 5 4 2 3" xfId="23699" xr:uid="{00000000-0005-0000-0000-0000752A0000}"/>
    <cellStyle name="20% - Accent6 4 3 5 4 3" xfId="23700" xr:uid="{00000000-0005-0000-0000-0000762A0000}"/>
    <cellStyle name="20% - Accent6 4 3 5 4 3 2" xfId="23701" xr:uid="{00000000-0005-0000-0000-0000772A0000}"/>
    <cellStyle name="20% - Accent6 4 3 5 4 4" xfId="23702" xr:uid="{00000000-0005-0000-0000-0000782A0000}"/>
    <cellStyle name="20% - Accent6 4 3 5 4 5" xfId="23703" xr:uid="{00000000-0005-0000-0000-0000792A0000}"/>
    <cellStyle name="20% - Accent6 4 3 5 5" xfId="23704" xr:uid="{00000000-0005-0000-0000-00007A2A0000}"/>
    <cellStyle name="20% - Accent6 4 3 5 5 2" xfId="23705" xr:uid="{00000000-0005-0000-0000-00007B2A0000}"/>
    <cellStyle name="20% - Accent6 4 3 5 5 3" xfId="23706" xr:uid="{00000000-0005-0000-0000-00007C2A0000}"/>
    <cellStyle name="20% - Accent6 4 3 5 6" xfId="23707" xr:uid="{00000000-0005-0000-0000-00007D2A0000}"/>
    <cellStyle name="20% - Accent6 4 3 5 6 2" xfId="23708" xr:uid="{00000000-0005-0000-0000-00007E2A0000}"/>
    <cellStyle name="20% - Accent6 4 3 5 6 3" xfId="23709" xr:uid="{00000000-0005-0000-0000-00007F2A0000}"/>
    <cellStyle name="20% - Accent6 4 3 5 7" xfId="23710" xr:uid="{00000000-0005-0000-0000-0000802A0000}"/>
    <cellStyle name="20% - Accent6 4 3 5 7 2" xfId="23711" xr:uid="{00000000-0005-0000-0000-0000812A0000}"/>
    <cellStyle name="20% - Accent6 4 3 5 8" xfId="23712" xr:uid="{00000000-0005-0000-0000-0000822A0000}"/>
    <cellStyle name="20% - Accent6 4 3 5 9" xfId="23713" xr:uid="{00000000-0005-0000-0000-0000832A0000}"/>
    <cellStyle name="20% - Accent6 4 3 6" xfId="23714" xr:uid="{00000000-0005-0000-0000-0000842A0000}"/>
    <cellStyle name="20% - Accent6 4 3 6 2" xfId="23715" xr:uid="{00000000-0005-0000-0000-0000852A0000}"/>
    <cellStyle name="20% - Accent6 4 3 6 2 2" xfId="23716" xr:uid="{00000000-0005-0000-0000-0000862A0000}"/>
    <cellStyle name="20% - Accent6 4 3 6 2 3" xfId="23717" xr:uid="{00000000-0005-0000-0000-0000872A0000}"/>
    <cellStyle name="20% - Accent6 4 3 6 3" xfId="23718" xr:uid="{00000000-0005-0000-0000-0000882A0000}"/>
    <cellStyle name="20% - Accent6 4 3 6 3 2" xfId="23719" xr:uid="{00000000-0005-0000-0000-0000892A0000}"/>
    <cellStyle name="20% - Accent6 4 3 6 3 3" xfId="23720" xr:uid="{00000000-0005-0000-0000-00008A2A0000}"/>
    <cellStyle name="20% - Accent6 4 3 6 4" xfId="23721" xr:uid="{00000000-0005-0000-0000-00008B2A0000}"/>
    <cellStyle name="20% - Accent6 4 3 6 4 2" xfId="23722" xr:uid="{00000000-0005-0000-0000-00008C2A0000}"/>
    <cellStyle name="20% - Accent6 4 3 6 5" xfId="23723" xr:uid="{00000000-0005-0000-0000-00008D2A0000}"/>
    <cellStyle name="20% - Accent6 4 3 6 6" xfId="23724" xr:uid="{00000000-0005-0000-0000-00008E2A0000}"/>
    <cellStyle name="20% - Accent6 4 3 7" xfId="23725" xr:uid="{00000000-0005-0000-0000-00008F2A0000}"/>
    <cellStyle name="20% - Accent6 4 3 7 2" xfId="23726" xr:uid="{00000000-0005-0000-0000-0000902A0000}"/>
    <cellStyle name="20% - Accent6 4 3 7 2 2" xfId="23727" xr:uid="{00000000-0005-0000-0000-0000912A0000}"/>
    <cellStyle name="20% - Accent6 4 3 7 2 3" xfId="23728" xr:uid="{00000000-0005-0000-0000-0000922A0000}"/>
    <cellStyle name="20% - Accent6 4 3 7 3" xfId="23729" xr:uid="{00000000-0005-0000-0000-0000932A0000}"/>
    <cellStyle name="20% - Accent6 4 3 7 3 2" xfId="23730" xr:uid="{00000000-0005-0000-0000-0000942A0000}"/>
    <cellStyle name="20% - Accent6 4 3 7 3 3" xfId="23731" xr:uid="{00000000-0005-0000-0000-0000952A0000}"/>
    <cellStyle name="20% - Accent6 4 3 7 4" xfId="23732" xr:uid="{00000000-0005-0000-0000-0000962A0000}"/>
    <cellStyle name="20% - Accent6 4 3 7 4 2" xfId="23733" xr:uid="{00000000-0005-0000-0000-0000972A0000}"/>
    <cellStyle name="20% - Accent6 4 3 7 5" xfId="23734" xr:uid="{00000000-0005-0000-0000-0000982A0000}"/>
    <cellStyle name="20% - Accent6 4 3 7 6" xfId="23735" xr:uid="{00000000-0005-0000-0000-0000992A0000}"/>
    <cellStyle name="20% - Accent6 4 3 8" xfId="23736" xr:uid="{00000000-0005-0000-0000-00009A2A0000}"/>
    <cellStyle name="20% - Accent6 4 3 8 2" xfId="23737" xr:uid="{00000000-0005-0000-0000-00009B2A0000}"/>
    <cellStyle name="20% - Accent6 4 3 8 2 2" xfId="23738" xr:uid="{00000000-0005-0000-0000-00009C2A0000}"/>
    <cellStyle name="20% - Accent6 4 3 8 2 3" xfId="23739" xr:uid="{00000000-0005-0000-0000-00009D2A0000}"/>
    <cellStyle name="20% - Accent6 4 3 8 3" xfId="23740" xr:uid="{00000000-0005-0000-0000-00009E2A0000}"/>
    <cellStyle name="20% - Accent6 4 3 8 3 2" xfId="23741" xr:uid="{00000000-0005-0000-0000-00009F2A0000}"/>
    <cellStyle name="20% - Accent6 4 3 8 4" xfId="23742" xr:uid="{00000000-0005-0000-0000-0000A02A0000}"/>
    <cellStyle name="20% - Accent6 4 3 8 5" xfId="23743" xr:uid="{00000000-0005-0000-0000-0000A12A0000}"/>
    <cellStyle name="20% - Accent6 4 3 9" xfId="23744" xr:uid="{00000000-0005-0000-0000-0000A22A0000}"/>
    <cellStyle name="20% - Accent6 4 3 9 2" xfId="23745" xr:uid="{00000000-0005-0000-0000-0000A32A0000}"/>
    <cellStyle name="20% - Accent6 4 3 9 3" xfId="23746" xr:uid="{00000000-0005-0000-0000-0000A42A0000}"/>
    <cellStyle name="20% - Accent6 4 4" xfId="1376" xr:uid="{00000000-0005-0000-0000-0000A52A0000}"/>
    <cellStyle name="20% - Accent6 4 4 10" xfId="23747" xr:uid="{00000000-0005-0000-0000-0000A62A0000}"/>
    <cellStyle name="20% - Accent6 4 4 10 2" xfId="23748" xr:uid="{00000000-0005-0000-0000-0000A72A0000}"/>
    <cellStyle name="20% - Accent6 4 4 11" xfId="23749" xr:uid="{00000000-0005-0000-0000-0000A82A0000}"/>
    <cellStyle name="20% - Accent6 4 4 12" xfId="23750" xr:uid="{00000000-0005-0000-0000-0000A92A0000}"/>
    <cellStyle name="20% - Accent6 4 4 2" xfId="1377" xr:uid="{00000000-0005-0000-0000-0000AA2A0000}"/>
    <cellStyle name="20% - Accent6 4 4 2 10" xfId="23751" xr:uid="{00000000-0005-0000-0000-0000AB2A0000}"/>
    <cellStyle name="20% - Accent6 4 4 2 2" xfId="1378" xr:uid="{00000000-0005-0000-0000-0000AC2A0000}"/>
    <cellStyle name="20% - Accent6 4 4 2 2 2" xfId="23752" xr:uid="{00000000-0005-0000-0000-0000AD2A0000}"/>
    <cellStyle name="20% - Accent6 4 4 2 2 2 2" xfId="23753" xr:uid="{00000000-0005-0000-0000-0000AE2A0000}"/>
    <cellStyle name="20% - Accent6 4 4 2 2 2 2 2" xfId="23754" xr:uid="{00000000-0005-0000-0000-0000AF2A0000}"/>
    <cellStyle name="20% - Accent6 4 4 2 2 2 2 3" xfId="23755" xr:uid="{00000000-0005-0000-0000-0000B02A0000}"/>
    <cellStyle name="20% - Accent6 4 4 2 2 2 3" xfId="23756" xr:uid="{00000000-0005-0000-0000-0000B12A0000}"/>
    <cellStyle name="20% - Accent6 4 4 2 2 2 3 2" xfId="23757" xr:uid="{00000000-0005-0000-0000-0000B22A0000}"/>
    <cellStyle name="20% - Accent6 4 4 2 2 2 3 3" xfId="23758" xr:uid="{00000000-0005-0000-0000-0000B32A0000}"/>
    <cellStyle name="20% - Accent6 4 4 2 2 2 4" xfId="23759" xr:uid="{00000000-0005-0000-0000-0000B42A0000}"/>
    <cellStyle name="20% - Accent6 4 4 2 2 2 4 2" xfId="23760" xr:uid="{00000000-0005-0000-0000-0000B52A0000}"/>
    <cellStyle name="20% - Accent6 4 4 2 2 2 5" xfId="23761" xr:uid="{00000000-0005-0000-0000-0000B62A0000}"/>
    <cellStyle name="20% - Accent6 4 4 2 2 2 6" xfId="23762" xr:uid="{00000000-0005-0000-0000-0000B72A0000}"/>
    <cellStyle name="20% - Accent6 4 4 2 2 3" xfId="23763" xr:uid="{00000000-0005-0000-0000-0000B82A0000}"/>
    <cellStyle name="20% - Accent6 4 4 2 2 3 2" xfId="23764" xr:uid="{00000000-0005-0000-0000-0000B92A0000}"/>
    <cellStyle name="20% - Accent6 4 4 2 2 3 2 2" xfId="23765" xr:uid="{00000000-0005-0000-0000-0000BA2A0000}"/>
    <cellStyle name="20% - Accent6 4 4 2 2 3 2 3" xfId="23766" xr:uid="{00000000-0005-0000-0000-0000BB2A0000}"/>
    <cellStyle name="20% - Accent6 4 4 2 2 3 3" xfId="23767" xr:uid="{00000000-0005-0000-0000-0000BC2A0000}"/>
    <cellStyle name="20% - Accent6 4 4 2 2 3 3 2" xfId="23768" xr:uid="{00000000-0005-0000-0000-0000BD2A0000}"/>
    <cellStyle name="20% - Accent6 4 4 2 2 3 3 3" xfId="23769" xr:uid="{00000000-0005-0000-0000-0000BE2A0000}"/>
    <cellStyle name="20% - Accent6 4 4 2 2 3 4" xfId="23770" xr:uid="{00000000-0005-0000-0000-0000BF2A0000}"/>
    <cellStyle name="20% - Accent6 4 4 2 2 3 4 2" xfId="23771" xr:uid="{00000000-0005-0000-0000-0000C02A0000}"/>
    <cellStyle name="20% - Accent6 4 4 2 2 3 5" xfId="23772" xr:uid="{00000000-0005-0000-0000-0000C12A0000}"/>
    <cellStyle name="20% - Accent6 4 4 2 2 3 6" xfId="23773" xr:uid="{00000000-0005-0000-0000-0000C22A0000}"/>
    <cellStyle name="20% - Accent6 4 4 2 2 4" xfId="23774" xr:uid="{00000000-0005-0000-0000-0000C32A0000}"/>
    <cellStyle name="20% - Accent6 4 4 2 2 4 2" xfId="23775" xr:uid="{00000000-0005-0000-0000-0000C42A0000}"/>
    <cellStyle name="20% - Accent6 4 4 2 2 4 2 2" xfId="23776" xr:uid="{00000000-0005-0000-0000-0000C52A0000}"/>
    <cellStyle name="20% - Accent6 4 4 2 2 4 2 3" xfId="23777" xr:uid="{00000000-0005-0000-0000-0000C62A0000}"/>
    <cellStyle name="20% - Accent6 4 4 2 2 4 3" xfId="23778" xr:uid="{00000000-0005-0000-0000-0000C72A0000}"/>
    <cellStyle name="20% - Accent6 4 4 2 2 4 3 2" xfId="23779" xr:uid="{00000000-0005-0000-0000-0000C82A0000}"/>
    <cellStyle name="20% - Accent6 4 4 2 2 4 4" xfId="23780" xr:uid="{00000000-0005-0000-0000-0000C92A0000}"/>
    <cellStyle name="20% - Accent6 4 4 2 2 4 5" xfId="23781" xr:uid="{00000000-0005-0000-0000-0000CA2A0000}"/>
    <cellStyle name="20% - Accent6 4 4 2 2 5" xfId="23782" xr:uid="{00000000-0005-0000-0000-0000CB2A0000}"/>
    <cellStyle name="20% - Accent6 4 4 2 2 5 2" xfId="23783" xr:uid="{00000000-0005-0000-0000-0000CC2A0000}"/>
    <cellStyle name="20% - Accent6 4 4 2 2 5 3" xfId="23784" xr:uid="{00000000-0005-0000-0000-0000CD2A0000}"/>
    <cellStyle name="20% - Accent6 4 4 2 2 6" xfId="23785" xr:uid="{00000000-0005-0000-0000-0000CE2A0000}"/>
    <cellStyle name="20% - Accent6 4 4 2 2 6 2" xfId="23786" xr:uid="{00000000-0005-0000-0000-0000CF2A0000}"/>
    <cellStyle name="20% - Accent6 4 4 2 2 6 3" xfId="23787" xr:uid="{00000000-0005-0000-0000-0000D02A0000}"/>
    <cellStyle name="20% - Accent6 4 4 2 2 7" xfId="23788" xr:uid="{00000000-0005-0000-0000-0000D12A0000}"/>
    <cellStyle name="20% - Accent6 4 4 2 2 7 2" xfId="23789" xr:uid="{00000000-0005-0000-0000-0000D22A0000}"/>
    <cellStyle name="20% - Accent6 4 4 2 2 8" xfId="23790" xr:uid="{00000000-0005-0000-0000-0000D32A0000}"/>
    <cellStyle name="20% - Accent6 4 4 2 2 9" xfId="23791" xr:uid="{00000000-0005-0000-0000-0000D42A0000}"/>
    <cellStyle name="20% - Accent6 4 4 2 3" xfId="23792" xr:uid="{00000000-0005-0000-0000-0000D52A0000}"/>
    <cellStyle name="20% - Accent6 4 4 2 3 2" xfId="23793" xr:uid="{00000000-0005-0000-0000-0000D62A0000}"/>
    <cellStyle name="20% - Accent6 4 4 2 3 2 2" xfId="23794" xr:uid="{00000000-0005-0000-0000-0000D72A0000}"/>
    <cellStyle name="20% - Accent6 4 4 2 3 2 3" xfId="23795" xr:uid="{00000000-0005-0000-0000-0000D82A0000}"/>
    <cellStyle name="20% - Accent6 4 4 2 3 3" xfId="23796" xr:uid="{00000000-0005-0000-0000-0000D92A0000}"/>
    <cellStyle name="20% - Accent6 4 4 2 3 3 2" xfId="23797" xr:uid="{00000000-0005-0000-0000-0000DA2A0000}"/>
    <cellStyle name="20% - Accent6 4 4 2 3 3 3" xfId="23798" xr:uid="{00000000-0005-0000-0000-0000DB2A0000}"/>
    <cellStyle name="20% - Accent6 4 4 2 3 4" xfId="23799" xr:uid="{00000000-0005-0000-0000-0000DC2A0000}"/>
    <cellStyle name="20% - Accent6 4 4 2 3 4 2" xfId="23800" xr:uid="{00000000-0005-0000-0000-0000DD2A0000}"/>
    <cellStyle name="20% - Accent6 4 4 2 3 5" xfId="23801" xr:uid="{00000000-0005-0000-0000-0000DE2A0000}"/>
    <cellStyle name="20% - Accent6 4 4 2 3 6" xfId="23802" xr:uid="{00000000-0005-0000-0000-0000DF2A0000}"/>
    <cellStyle name="20% - Accent6 4 4 2 4" xfId="23803" xr:uid="{00000000-0005-0000-0000-0000E02A0000}"/>
    <cellStyle name="20% - Accent6 4 4 2 4 2" xfId="23804" xr:uid="{00000000-0005-0000-0000-0000E12A0000}"/>
    <cellStyle name="20% - Accent6 4 4 2 4 2 2" xfId="23805" xr:uid="{00000000-0005-0000-0000-0000E22A0000}"/>
    <cellStyle name="20% - Accent6 4 4 2 4 2 3" xfId="23806" xr:uid="{00000000-0005-0000-0000-0000E32A0000}"/>
    <cellStyle name="20% - Accent6 4 4 2 4 3" xfId="23807" xr:uid="{00000000-0005-0000-0000-0000E42A0000}"/>
    <cellStyle name="20% - Accent6 4 4 2 4 3 2" xfId="23808" xr:uid="{00000000-0005-0000-0000-0000E52A0000}"/>
    <cellStyle name="20% - Accent6 4 4 2 4 3 3" xfId="23809" xr:uid="{00000000-0005-0000-0000-0000E62A0000}"/>
    <cellStyle name="20% - Accent6 4 4 2 4 4" xfId="23810" xr:uid="{00000000-0005-0000-0000-0000E72A0000}"/>
    <cellStyle name="20% - Accent6 4 4 2 4 4 2" xfId="23811" xr:uid="{00000000-0005-0000-0000-0000E82A0000}"/>
    <cellStyle name="20% - Accent6 4 4 2 4 5" xfId="23812" xr:uid="{00000000-0005-0000-0000-0000E92A0000}"/>
    <cellStyle name="20% - Accent6 4 4 2 4 6" xfId="23813" xr:uid="{00000000-0005-0000-0000-0000EA2A0000}"/>
    <cellStyle name="20% - Accent6 4 4 2 5" xfId="23814" xr:uid="{00000000-0005-0000-0000-0000EB2A0000}"/>
    <cellStyle name="20% - Accent6 4 4 2 5 2" xfId="23815" xr:uid="{00000000-0005-0000-0000-0000EC2A0000}"/>
    <cellStyle name="20% - Accent6 4 4 2 5 2 2" xfId="23816" xr:uid="{00000000-0005-0000-0000-0000ED2A0000}"/>
    <cellStyle name="20% - Accent6 4 4 2 5 2 3" xfId="23817" xr:uid="{00000000-0005-0000-0000-0000EE2A0000}"/>
    <cellStyle name="20% - Accent6 4 4 2 5 3" xfId="23818" xr:uid="{00000000-0005-0000-0000-0000EF2A0000}"/>
    <cellStyle name="20% - Accent6 4 4 2 5 3 2" xfId="23819" xr:uid="{00000000-0005-0000-0000-0000F02A0000}"/>
    <cellStyle name="20% - Accent6 4 4 2 5 4" xfId="23820" xr:uid="{00000000-0005-0000-0000-0000F12A0000}"/>
    <cellStyle name="20% - Accent6 4 4 2 5 5" xfId="23821" xr:uid="{00000000-0005-0000-0000-0000F22A0000}"/>
    <cellStyle name="20% - Accent6 4 4 2 6" xfId="23822" xr:uid="{00000000-0005-0000-0000-0000F32A0000}"/>
    <cellStyle name="20% - Accent6 4 4 2 6 2" xfId="23823" xr:uid="{00000000-0005-0000-0000-0000F42A0000}"/>
    <cellStyle name="20% - Accent6 4 4 2 6 3" xfId="23824" xr:uid="{00000000-0005-0000-0000-0000F52A0000}"/>
    <cellStyle name="20% - Accent6 4 4 2 7" xfId="23825" xr:uid="{00000000-0005-0000-0000-0000F62A0000}"/>
    <cellStyle name="20% - Accent6 4 4 2 7 2" xfId="23826" xr:uid="{00000000-0005-0000-0000-0000F72A0000}"/>
    <cellStyle name="20% - Accent6 4 4 2 7 3" xfId="23827" xr:uid="{00000000-0005-0000-0000-0000F82A0000}"/>
    <cellStyle name="20% - Accent6 4 4 2 8" xfId="23828" xr:uid="{00000000-0005-0000-0000-0000F92A0000}"/>
    <cellStyle name="20% - Accent6 4 4 2 8 2" xfId="23829" xr:uid="{00000000-0005-0000-0000-0000FA2A0000}"/>
    <cellStyle name="20% - Accent6 4 4 2 9" xfId="23830" xr:uid="{00000000-0005-0000-0000-0000FB2A0000}"/>
    <cellStyle name="20% - Accent6 4 4 3" xfId="1379" xr:uid="{00000000-0005-0000-0000-0000FC2A0000}"/>
    <cellStyle name="20% - Accent6 4 4 3 2" xfId="23831" xr:uid="{00000000-0005-0000-0000-0000FD2A0000}"/>
    <cellStyle name="20% - Accent6 4 4 3 2 2" xfId="23832" xr:uid="{00000000-0005-0000-0000-0000FE2A0000}"/>
    <cellStyle name="20% - Accent6 4 4 3 2 2 2" xfId="23833" xr:uid="{00000000-0005-0000-0000-0000FF2A0000}"/>
    <cellStyle name="20% - Accent6 4 4 3 2 2 3" xfId="23834" xr:uid="{00000000-0005-0000-0000-0000002B0000}"/>
    <cellStyle name="20% - Accent6 4 4 3 2 3" xfId="23835" xr:uid="{00000000-0005-0000-0000-0000012B0000}"/>
    <cellStyle name="20% - Accent6 4 4 3 2 3 2" xfId="23836" xr:uid="{00000000-0005-0000-0000-0000022B0000}"/>
    <cellStyle name="20% - Accent6 4 4 3 2 3 3" xfId="23837" xr:uid="{00000000-0005-0000-0000-0000032B0000}"/>
    <cellStyle name="20% - Accent6 4 4 3 2 4" xfId="23838" xr:uid="{00000000-0005-0000-0000-0000042B0000}"/>
    <cellStyle name="20% - Accent6 4 4 3 2 4 2" xfId="23839" xr:uid="{00000000-0005-0000-0000-0000052B0000}"/>
    <cellStyle name="20% - Accent6 4 4 3 2 5" xfId="23840" xr:uid="{00000000-0005-0000-0000-0000062B0000}"/>
    <cellStyle name="20% - Accent6 4 4 3 2 6" xfId="23841" xr:uid="{00000000-0005-0000-0000-0000072B0000}"/>
    <cellStyle name="20% - Accent6 4 4 3 3" xfId="23842" xr:uid="{00000000-0005-0000-0000-0000082B0000}"/>
    <cellStyle name="20% - Accent6 4 4 3 3 2" xfId="23843" xr:uid="{00000000-0005-0000-0000-0000092B0000}"/>
    <cellStyle name="20% - Accent6 4 4 3 3 2 2" xfId="23844" xr:uid="{00000000-0005-0000-0000-00000A2B0000}"/>
    <cellStyle name="20% - Accent6 4 4 3 3 2 3" xfId="23845" xr:uid="{00000000-0005-0000-0000-00000B2B0000}"/>
    <cellStyle name="20% - Accent6 4 4 3 3 3" xfId="23846" xr:uid="{00000000-0005-0000-0000-00000C2B0000}"/>
    <cellStyle name="20% - Accent6 4 4 3 3 3 2" xfId="23847" xr:uid="{00000000-0005-0000-0000-00000D2B0000}"/>
    <cellStyle name="20% - Accent6 4 4 3 3 3 3" xfId="23848" xr:uid="{00000000-0005-0000-0000-00000E2B0000}"/>
    <cellStyle name="20% - Accent6 4 4 3 3 4" xfId="23849" xr:uid="{00000000-0005-0000-0000-00000F2B0000}"/>
    <cellStyle name="20% - Accent6 4 4 3 3 4 2" xfId="23850" xr:uid="{00000000-0005-0000-0000-0000102B0000}"/>
    <cellStyle name="20% - Accent6 4 4 3 3 5" xfId="23851" xr:uid="{00000000-0005-0000-0000-0000112B0000}"/>
    <cellStyle name="20% - Accent6 4 4 3 3 6" xfId="23852" xr:uid="{00000000-0005-0000-0000-0000122B0000}"/>
    <cellStyle name="20% - Accent6 4 4 3 4" xfId="23853" xr:uid="{00000000-0005-0000-0000-0000132B0000}"/>
    <cellStyle name="20% - Accent6 4 4 3 4 2" xfId="23854" xr:uid="{00000000-0005-0000-0000-0000142B0000}"/>
    <cellStyle name="20% - Accent6 4 4 3 4 2 2" xfId="23855" xr:uid="{00000000-0005-0000-0000-0000152B0000}"/>
    <cellStyle name="20% - Accent6 4 4 3 4 2 3" xfId="23856" xr:uid="{00000000-0005-0000-0000-0000162B0000}"/>
    <cellStyle name="20% - Accent6 4 4 3 4 3" xfId="23857" xr:uid="{00000000-0005-0000-0000-0000172B0000}"/>
    <cellStyle name="20% - Accent6 4 4 3 4 3 2" xfId="23858" xr:uid="{00000000-0005-0000-0000-0000182B0000}"/>
    <cellStyle name="20% - Accent6 4 4 3 4 4" xfId="23859" xr:uid="{00000000-0005-0000-0000-0000192B0000}"/>
    <cellStyle name="20% - Accent6 4 4 3 4 5" xfId="23860" xr:uid="{00000000-0005-0000-0000-00001A2B0000}"/>
    <cellStyle name="20% - Accent6 4 4 3 5" xfId="23861" xr:uid="{00000000-0005-0000-0000-00001B2B0000}"/>
    <cellStyle name="20% - Accent6 4 4 3 5 2" xfId="23862" xr:uid="{00000000-0005-0000-0000-00001C2B0000}"/>
    <cellStyle name="20% - Accent6 4 4 3 5 3" xfId="23863" xr:uid="{00000000-0005-0000-0000-00001D2B0000}"/>
    <cellStyle name="20% - Accent6 4 4 3 6" xfId="23864" xr:uid="{00000000-0005-0000-0000-00001E2B0000}"/>
    <cellStyle name="20% - Accent6 4 4 3 6 2" xfId="23865" xr:uid="{00000000-0005-0000-0000-00001F2B0000}"/>
    <cellStyle name="20% - Accent6 4 4 3 6 3" xfId="23866" xr:uid="{00000000-0005-0000-0000-0000202B0000}"/>
    <cellStyle name="20% - Accent6 4 4 3 7" xfId="23867" xr:uid="{00000000-0005-0000-0000-0000212B0000}"/>
    <cellStyle name="20% - Accent6 4 4 3 7 2" xfId="23868" xr:uid="{00000000-0005-0000-0000-0000222B0000}"/>
    <cellStyle name="20% - Accent6 4 4 3 8" xfId="23869" xr:uid="{00000000-0005-0000-0000-0000232B0000}"/>
    <cellStyle name="20% - Accent6 4 4 3 9" xfId="23870" xr:uid="{00000000-0005-0000-0000-0000242B0000}"/>
    <cellStyle name="20% - Accent6 4 4 4" xfId="23871" xr:uid="{00000000-0005-0000-0000-0000252B0000}"/>
    <cellStyle name="20% - Accent6 4 4 4 2" xfId="23872" xr:uid="{00000000-0005-0000-0000-0000262B0000}"/>
    <cellStyle name="20% - Accent6 4 4 4 2 2" xfId="23873" xr:uid="{00000000-0005-0000-0000-0000272B0000}"/>
    <cellStyle name="20% - Accent6 4 4 4 2 2 2" xfId="23874" xr:uid="{00000000-0005-0000-0000-0000282B0000}"/>
    <cellStyle name="20% - Accent6 4 4 4 2 2 3" xfId="23875" xr:uid="{00000000-0005-0000-0000-0000292B0000}"/>
    <cellStyle name="20% - Accent6 4 4 4 2 3" xfId="23876" xr:uid="{00000000-0005-0000-0000-00002A2B0000}"/>
    <cellStyle name="20% - Accent6 4 4 4 2 3 2" xfId="23877" xr:uid="{00000000-0005-0000-0000-00002B2B0000}"/>
    <cellStyle name="20% - Accent6 4 4 4 2 3 3" xfId="23878" xr:uid="{00000000-0005-0000-0000-00002C2B0000}"/>
    <cellStyle name="20% - Accent6 4 4 4 2 4" xfId="23879" xr:uid="{00000000-0005-0000-0000-00002D2B0000}"/>
    <cellStyle name="20% - Accent6 4 4 4 2 4 2" xfId="23880" xr:uid="{00000000-0005-0000-0000-00002E2B0000}"/>
    <cellStyle name="20% - Accent6 4 4 4 2 5" xfId="23881" xr:uid="{00000000-0005-0000-0000-00002F2B0000}"/>
    <cellStyle name="20% - Accent6 4 4 4 2 6" xfId="23882" xr:uid="{00000000-0005-0000-0000-0000302B0000}"/>
    <cellStyle name="20% - Accent6 4 4 4 3" xfId="23883" xr:uid="{00000000-0005-0000-0000-0000312B0000}"/>
    <cellStyle name="20% - Accent6 4 4 4 3 2" xfId="23884" xr:uid="{00000000-0005-0000-0000-0000322B0000}"/>
    <cellStyle name="20% - Accent6 4 4 4 3 2 2" xfId="23885" xr:uid="{00000000-0005-0000-0000-0000332B0000}"/>
    <cellStyle name="20% - Accent6 4 4 4 3 2 3" xfId="23886" xr:uid="{00000000-0005-0000-0000-0000342B0000}"/>
    <cellStyle name="20% - Accent6 4 4 4 3 3" xfId="23887" xr:uid="{00000000-0005-0000-0000-0000352B0000}"/>
    <cellStyle name="20% - Accent6 4 4 4 3 3 2" xfId="23888" xr:uid="{00000000-0005-0000-0000-0000362B0000}"/>
    <cellStyle name="20% - Accent6 4 4 4 3 3 3" xfId="23889" xr:uid="{00000000-0005-0000-0000-0000372B0000}"/>
    <cellStyle name="20% - Accent6 4 4 4 3 4" xfId="23890" xr:uid="{00000000-0005-0000-0000-0000382B0000}"/>
    <cellStyle name="20% - Accent6 4 4 4 3 4 2" xfId="23891" xr:uid="{00000000-0005-0000-0000-0000392B0000}"/>
    <cellStyle name="20% - Accent6 4 4 4 3 5" xfId="23892" xr:uid="{00000000-0005-0000-0000-00003A2B0000}"/>
    <cellStyle name="20% - Accent6 4 4 4 3 6" xfId="23893" xr:uid="{00000000-0005-0000-0000-00003B2B0000}"/>
    <cellStyle name="20% - Accent6 4 4 4 4" xfId="23894" xr:uid="{00000000-0005-0000-0000-00003C2B0000}"/>
    <cellStyle name="20% - Accent6 4 4 4 4 2" xfId="23895" xr:uid="{00000000-0005-0000-0000-00003D2B0000}"/>
    <cellStyle name="20% - Accent6 4 4 4 4 2 2" xfId="23896" xr:uid="{00000000-0005-0000-0000-00003E2B0000}"/>
    <cellStyle name="20% - Accent6 4 4 4 4 2 3" xfId="23897" xr:uid="{00000000-0005-0000-0000-00003F2B0000}"/>
    <cellStyle name="20% - Accent6 4 4 4 4 3" xfId="23898" xr:uid="{00000000-0005-0000-0000-0000402B0000}"/>
    <cellStyle name="20% - Accent6 4 4 4 4 3 2" xfId="23899" xr:uid="{00000000-0005-0000-0000-0000412B0000}"/>
    <cellStyle name="20% - Accent6 4 4 4 4 4" xfId="23900" xr:uid="{00000000-0005-0000-0000-0000422B0000}"/>
    <cellStyle name="20% - Accent6 4 4 4 4 5" xfId="23901" xr:uid="{00000000-0005-0000-0000-0000432B0000}"/>
    <cellStyle name="20% - Accent6 4 4 4 5" xfId="23902" xr:uid="{00000000-0005-0000-0000-0000442B0000}"/>
    <cellStyle name="20% - Accent6 4 4 4 5 2" xfId="23903" xr:uid="{00000000-0005-0000-0000-0000452B0000}"/>
    <cellStyle name="20% - Accent6 4 4 4 5 3" xfId="23904" xr:uid="{00000000-0005-0000-0000-0000462B0000}"/>
    <cellStyle name="20% - Accent6 4 4 4 6" xfId="23905" xr:uid="{00000000-0005-0000-0000-0000472B0000}"/>
    <cellStyle name="20% - Accent6 4 4 4 6 2" xfId="23906" xr:uid="{00000000-0005-0000-0000-0000482B0000}"/>
    <cellStyle name="20% - Accent6 4 4 4 6 3" xfId="23907" xr:uid="{00000000-0005-0000-0000-0000492B0000}"/>
    <cellStyle name="20% - Accent6 4 4 4 7" xfId="23908" xr:uid="{00000000-0005-0000-0000-00004A2B0000}"/>
    <cellStyle name="20% - Accent6 4 4 4 7 2" xfId="23909" xr:uid="{00000000-0005-0000-0000-00004B2B0000}"/>
    <cellStyle name="20% - Accent6 4 4 4 8" xfId="23910" xr:uid="{00000000-0005-0000-0000-00004C2B0000}"/>
    <cellStyle name="20% - Accent6 4 4 4 9" xfId="23911" xr:uid="{00000000-0005-0000-0000-00004D2B0000}"/>
    <cellStyle name="20% - Accent6 4 4 5" xfId="23912" xr:uid="{00000000-0005-0000-0000-00004E2B0000}"/>
    <cellStyle name="20% - Accent6 4 4 5 2" xfId="23913" xr:uid="{00000000-0005-0000-0000-00004F2B0000}"/>
    <cellStyle name="20% - Accent6 4 4 5 2 2" xfId="23914" xr:uid="{00000000-0005-0000-0000-0000502B0000}"/>
    <cellStyle name="20% - Accent6 4 4 5 2 3" xfId="23915" xr:uid="{00000000-0005-0000-0000-0000512B0000}"/>
    <cellStyle name="20% - Accent6 4 4 5 3" xfId="23916" xr:uid="{00000000-0005-0000-0000-0000522B0000}"/>
    <cellStyle name="20% - Accent6 4 4 5 3 2" xfId="23917" xr:uid="{00000000-0005-0000-0000-0000532B0000}"/>
    <cellStyle name="20% - Accent6 4 4 5 3 3" xfId="23918" xr:uid="{00000000-0005-0000-0000-0000542B0000}"/>
    <cellStyle name="20% - Accent6 4 4 5 4" xfId="23919" xr:uid="{00000000-0005-0000-0000-0000552B0000}"/>
    <cellStyle name="20% - Accent6 4 4 5 4 2" xfId="23920" xr:uid="{00000000-0005-0000-0000-0000562B0000}"/>
    <cellStyle name="20% - Accent6 4 4 5 5" xfId="23921" xr:uid="{00000000-0005-0000-0000-0000572B0000}"/>
    <cellStyle name="20% - Accent6 4 4 5 6" xfId="23922" xr:uid="{00000000-0005-0000-0000-0000582B0000}"/>
    <cellStyle name="20% - Accent6 4 4 6" xfId="23923" xr:uid="{00000000-0005-0000-0000-0000592B0000}"/>
    <cellStyle name="20% - Accent6 4 4 6 2" xfId="23924" xr:uid="{00000000-0005-0000-0000-00005A2B0000}"/>
    <cellStyle name="20% - Accent6 4 4 6 2 2" xfId="23925" xr:uid="{00000000-0005-0000-0000-00005B2B0000}"/>
    <cellStyle name="20% - Accent6 4 4 6 2 3" xfId="23926" xr:uid="{00000000-0005-0000-0000-00005C2B0000}"/>
    <cellStyle name="20% - Accent6 4 4 6 3" xfId="23927" xr:uid="{00000000-0005-0000-0000-00005D2B0000}"/>
    <cellStyle name="20% - Accent6 4 4 6 3 2" xfId="23928" xr:uid="{00000000-0005-0000-0000-00005E2B0000}"/>
    <cellStyle name="20% - Accent6 4 4 6 3 3" xfId="23929" xr:uid="{00000000-0005-0000-0000-00005F2B0000}"/>
    <cellStyle name="20% - Accent6 4 4 6 4" xfId="23930" xr:uid="{00000000-0005-0000-0000-0000602B0000}"/>
    <cellStyle name="20% - Accent6 4 4 6 4 2" xfId="23931" xr:uid="{00000000-0005-0000-0000-0000612B0000}"/>
    <cellStyle name="20% - Accent6 4 4 6 5" xfId="23932" xr:uid="{00000000-0005-0000-0000-0000622B0000}"/>
    <cellStyle name="20% - Accent6 4 4 6 6" xfId="23933" xr:uid="{00000000-0005-0000-0000-0000632B0000}"/>
    <cellStyle name="20% - Accent6 4 4 7" xfId="23934" xr:uid="{00000000-0005-0000-0000-0000642B0000}"/>
    <cellStyle name="20% - Accent6 4 4 7 2" xfId="23935" xr:uid="{00000000-0005-0000-0000-0000652B0000}"/>
    <cellStyle name="20% - Accent6 4 4 7 2 2" xfId="23936" xr:uid="{00000000-0005-0000-0000-0000662B0000}"/>
    <cellStyle name="20% - Accent6 4 4 7 2 3" xfId="23937" xr:uid="{00000000-0005-0000-0000-0000672B0000}"/>
    <cellStyle name="20% - Accent6 4 4 7 3" xfId="23938" xr:uid="{00000000-0005-0000-0000-0000682B0000}"/>
    <cellStyle name="20% - Accent6 4 4 7 3 2" xfId="23939" xr:uid="{00000000-0005-0000-0000-0000692B0000}"/>
    <cellStyle name="20% - Accent6 4 4 7 4" xfId="23940" xr:uid="{00000000-0005-0000-0000-00006A2B0000}"/>
    <cellStyle name="20% - Accent6 4 4 7 5" xfId="23941" xr:uid="{00000000-0005-0000-0000-00006B2B0000}"/>
    <cellStyle name="20% - Accent6 4 4 8" xfId="23942" xr:uid="{00000000-0005-0000-0000-00006C2B0000}"/>
    <cellStyle name="20% - Accent6 4 4 8 2" xfId="23943" xr:uid="{00000000-0005-0000-0000-00006D2B0000}"/>
    <cellStyle name="20% - Accent6 4 4 8 3" xfId="23944" xr:uid="{00000000-0005-0000-0000-00006E2B0000}"/>
    <cellStyle name="20% - Accent6 4 4 9" xfId="23945" xr:uid="{00000000-0005-0000-0000-00006F2B0000}"/>
    <cellStyle name="20% - Accent6 4 4 9 2" xfId="23946" xr:uid="{00000000-0005-0000-0000-0000702B0000}"/>
    <cellStyle name="20% - Accent6 4 4 9 3" xfId="23947" xr:uid="{00000000-0005-0000-0000-0000712B0000}"/>
    <cellStyle name="20% - Accent6 4 5" xfId="1380" xr:uid="{00000000-0005-0000-0000-0000722B0000}"/>
    <cellStyle name="20% - Accent6 4 5 10" xfId="23948" xr:uid="{00000000-0005-0000-0000-0000732B0000}"/>
    <cellStyle name="20% - Accent6 4 5 2" xfId="1381" xr:uid="{00000000-0005-0000-0000-0000742B0000}"/>
    <cellStyle name="20% - Accent6 4 5 2 2" xfId="23949" xr:uid="{00000000-0005-0000-0000-0000752B0000}"/>
    <cellStyle name="20% - Accent6 4 5 2 2 2" xfId="23950" xr:uid="{00000000-0005-0000-0000-0000762B0000}"/>
    <cellStyle name="20% - Accent6 4 5 2 2 2 2" xfId="23951" xr:uid="{00000000-0005-0000-0000-0000772B0000}"/>
    <cellStyle name="20% - Accent6 4 5 2 2 2 3" xfId="23952" xr:uid="{00000000-0005-0000-0000-0000782B0000}"/>
    <cellStyle name="20% - Accent6 4 5 2 2 3" xfId="23953" xr:uid="{00000000-0005-0000-0000-0000792B0000}"/>
    <cellStyle name="20% - Accent6 4 5 2 2 3 2" xfId="23954" xr:uid="{00000000-0005-0000-0000-00007A2B0000}"/>
    <cellStyle name="20% - Accent6 4 5 2 2 3 3" xfId="23955" xr:uid="{00000000-0005-0000-0000-00007B2B0000}"/>
    <cellStyle name="20% - Accent6 4 5 2 2 4" xfId="23956" xr:uid="{00000000-0005-0000-0000-00007C2B0000}"/>
    <cellStyle name="20% - Accent6 4 5 2 2 4 2" xfId="23957" xr:uid="{00000000-0005-0000-0000-00007D2B0000}"/>
    <cellStyle name="20% - Accent6 4 5 2 2 5" xfId="23958" xr:uid="{00000000-0005-0000-0000-00007E2B0000}"/>
    <cellStyle name="20% - Accent6 4 5 2 2 6" xfId="23959" xr:uid="{00000000-0005-0000-0000-00007F2B0000}"/>
    <cellStyle name="20% - Accent6 4 5 2 3" xfId="23960" xr:uid="{00000000-0005-0000-0000-0000802B0000}"/>
    <cellStyle name="20% - Accent6 4 5 2 3 2" xfId="23961" xr:uid="{00000000-0005-0000-0000-0000812B0000}"/>
    <cellStyle name="20% - Accent6 4 5 2 3 2 2" xfId="23962" xr:uid="{00000000-0005-0000-0000-0000822B0000}"/>
    <cellStyle name="20% - Accent6 4 5 2 3 2 3" xfId="23963" xr:uid="{00000000-0005-0000-0000-0000832B0000}"/>
    <cellStyle name="20% - Accent6 4 5 2 3 3" xfId="23964" xr:uid="{00000000-0005-0000-0000-0000842B0000}"/>
    <cellStyle name="20% - Accent6 4 5 2 3 3 2" xfId="23965" xr:uid="{00000000-0005-0000-0000-0000852B0000}"/>
    <cellStyle name="20% - Accent6 4 5 2 3 3 3" xfId="23966" xr:uid="{00000000-0005-0000-0000-0000862B0000}"/>
    <cellStyle name="20% - Accent6 4 5 2 3 4" xfId="23967" xr:uid="{00000000-0005-0000-0000-0000872B0000}"/>
    <cellStyle name="20% - Accent6 4 5 2 3 4 2" xfId="23968" xr:uid="{00000000-0005-0000-0000-0000882B0000}"/>
    <cellStyle name="20% - Accent6 4 5 2 3 5" xfId="23969" xr:uid="{00000000-0005-0000-0000-0000892B0000}"/>
    <cellStyle name="20% - Accent6 4 5 2 3 6" xfId="23970" xr:uid="{00000000-0005-0000-0000-00008A2B0000}"/>
    <cellStyle name="20% - Accent6 4 5 2 4" xfId="23971" xr:uid="{00000000-0005-0000-0000-00008B2B0000}"/>
    <cellStyle name="20% - Accent6 4 5 2 4 2" xfId="23972" xr:uid="{00000000-0005-0000-0000-00008C2B0000}"/>
    <cellStyle name="20% - Accent6 4 5 2 4 2 2" xfId="23973" xr:uid="{00000000-0005-0000-0000-00008D2B0000}"/>
    <cellStyle name="20% - Accent6 4 5 2 4 2 3" xfId="23974" xr:uid="{00000000-0005-0000-0000-00008E2B0000}"/>
    <cellStyle name="20% - Accent6 4 5 2 4 3" xfId="23975" xr:uid="{00000000-0005-0000-0000-00008F2B0000}"/>
    <cellStyle name="20% - Accent6 4 5 2 4 3 2" xfId="23976" xr:uid="{00000000-0005-0000-0000-0000902B0000}"/>
    <cellStyle name="20% - Accent6 4 5 2 4 4" xfId="23977" xr:uid="{00000000-0005-0000-0000-0000912B0000}"/>
    <cellStyle name="20% - Accent6 4 5 2 4 5" xfId="23978" xr:uid="{00000000-0005-0000-0000-0000922B0000}"/>
    <cellStyle name="20% - Accent6 4 5 2 5" xfId="23979" xr:uid="{00000000-0005-0000-0000-0000932B0000}"/>
    <cellStyle name="20% - Accent6 4 5 2 5 2" xfId="23980" xr:uid="{00000000-0005-0000-0000-0000942B0000}"/>
    <cellStyle name="20% - Accent6 4 5 2 5 3" xfId="23981" xr:uid="{00000000-0005-0000-0000-0000952B0000}"/>
    <cellStyle name="20% - Accent6 4 5 2 6" xfId="23982" xr:uid="{00000000-0005-0000-0000-0000962B0000}"/>
    <cellStyle name="20% - Accent6 4 5 2 6 2" xfId="23983" xr:uid="{00000000-0005-0000-0000-0000972B0000}"/>
    <cellStyle name="20% - Accent6 4 5 2 6 3" xfId="23984" xr:uid="{00000000-0005-0000-0000-0000982B0000}"/>
    <cellStyle name="20% - Accent6 4 5 2 7" xfId="23985" xr:uid="{00000000-0005-0000-0000-0000992B0000}"/>
    <cellStyle name="20% - Accent6 4 5 2 7 2" xfId="23986" xr:uid="{00000000-0005-0000-0000-00009A2B0000}"/>
    <cellStyle name="20% - Accent6 4 5 2 8" xfId="23987" xr:uid="{00000000-0005-0000-0000-00009B2B0000}"/>
    <cellStyle name="20% - Accent6 4 5 2 9" xfId="23988" xr:uid="{00000000-0005-0000-0000-00009C2B0000}"/>
    <cellStyle name="20% - Accent6 4 5 3" xfId="23989" xr:uid="{00000000-0005-0000-0000-00009D2B0000}"/>
    <cellStyle name="20% - Accent6 4 5 3 2" xfId="23990" xr:uid="{00000000-0005-0000-0000-00009E2B0000}"/>
    <cellStyle name="20% - Accent6 4 5 3 2 2" xfId="23991" xr:uid="{00000000-0005-0000-0000-00009F2B0000}"/>
    <cellStyle name="20% - Accent6 4 5 3 2 3" xfId="23992" xr:uid="{00000000-0005-0000-0000-0000A02B0000}"/>
    <cellStyle name="20% - Accent6 4 5 3 3" xfId="23993" xr:uid="{00000000-0005-0000-0000-0000A12B0000}"/>
    <cellStyle name="20% - Accent6 4 5 3 3 2" xfId="23994" xr:uid="{00000000-0005-0000-0000-0000A22B0000}"/>
    <cellStyle name="20% - Accent6 4 5 3 3 3" xfId="23995" xr:uid="{00000000-0005-0000-0000-0000A32B0000}"/>
    <cellStyle name="20% - Accent6 4 5 3 4" xfId="23996" xr:uid="{00000000-0005-0000-0000-0000A42B0000}"/>
    <cellStyle name="20% - Accent6 4 5 3 4 2" xfId="23997" xr:uid="{00000000-0005-0000-0000-0000A52B0000}"/>
    <cellStyle name="20% - Accent6 4 5 3 5" xfId="23998" xr:uid="{00000000-0005-0000-0000-0000A62B0000}"/>
    <cellStyle name="20% - Accent6 4 5 3 6" xfId="23999" xr:uid="{00000000-0005-0000-0000-0000A72B0000}"/>
    <cellStyle name="20% - Accent6 4 5 4" xfId="24000" xr:uid="{00000000-0005-0000-0000-0000A82B0000}"/>
    <cellStyle name="20% - Accent6 4 5 4 2" xfId="24001" xr:uid="{00000000-0005-0000-0000-0000A92B0000}"/>
    <cellStyle name="20% - Accent6 4 5 4 2 2" xfId="24002" xr:uid="{00000000-0005-0000-0000-0000AA2B0000}"/>
    <cellStyle name="20% - Accent6 4 5 4 2 3" xfId="24003" xr:uid="{00000000-0005-0000-0000-0000AB2B0000}"/>
    <cellStyle name="20% - Accent6 4 5 4 3" xfId="24004" xr:uid="{00000000-0005-0000-0000-0000AC2B0000}"/>
    <cellStyle name="20% - Accent6 4 5 4 3 2" xfId="24005" xr:uid="{00000000-0005-0000-0000-0000AD2B0000}"/>
    <cellStyle name="20% - Accent6 4 5 4 3 3" xfId="24006" xr:uid="{00000000-0005-0000-0000-0000AE2B0000}"/>
    <cellStyle name="20% - Accent6 4 5 4 4" xfId="24007" xr:uid="{00000000-0005-0000-0000-0000AF2B0000}"/>
    <cellStyle name="20% - Accent6 4 5 4 4 2" xfId="24008" xr:uid="{00000000-0005-0000-0000-0000B02B0000}"/>
    <cellStyle name="20% - Accent6 4 5 4 5" xfId="24009" xr:uid="{00000000-0005-0000-0000-0000B12B0000}"/>
    <cellStyle name="20% - Accent6 4 5 4 6" xfId="24010" xr:uid="{00000000-0005-0000-0000-0000B22B0000}"/>
    <cellStyle name="20% - Accent6 4 5 5" xfId="24011" xr:uid="{00000000-0005-0000-0000-0000B32B0000}"/>
    <cellStyle name="20% - Accent6 4 5 5 2" xfId="24012" xr:uid="{00000000-0005-0000-0000-0000B42B0000}"/>
    <cellStyle name="20% - Accent6 4 5 5 2 2" xfId="24013" xr:uid="{00000000-0005-0000-0000-0000B52B0000}"/>
    <cellStyle name="20% - Accent6 4 5 5 2 3" xfId="24014" xr:uid="{00000000-0005-0000-0000-0000B62B0000}"/>
    <cellStyle name="20% - Accent6 4 5 5 3" xfId="24015" xr:uid="{00000000-0005-0000-0000-0000B72B0000}"/>
    <cellStyle name="20% - Accent6 4 5 5 3 2" xfId="24016" xr:uid="{00000000-0005-0000-0000-0000B82B0000}"/>
    <cellStyle name="20% - Accent6 4 5 5 4" xfId="24017" xr:uid="{00000000-0005-0000-0000-0000B92B0000}"/>
    <cellStyle name="20% - Accent6 4 5 5 5" xfId="24018" xr:uid="{00000000-0005-0000-0000-0000BA2B0000}"/>
    <cellStyle name="20% - Accent6 4 5 6" xfId="24019" xr:uid="{00000000-0005-0000-0000-0000BB2B0000}"/>
    <cellStyle name="20% - Accent6 4 5 6 2" xfId="24020" xr:uid="{00000000-0005-0000-0000-0000BC2B0000}"/>
    <cellStyle name="20% - Accent6 4 5 6 3" xfId="24021" xr:uid="{00000000-0005-0000-0000-0000BD2B0000}"/>
    <cellStyle name="20% - Accent6 4 5 7" xfId="24022" xr:uid="{00000000-0005-0000-0000-0000BE2B0000}"/>
    <cellStyle name="20% - Accent6 4 5 7 2" xfId="24023" xr:uid="{00000000-0005-0000-0000-0000BF2B0000}"/>
    <cellStyle name="20% - Accent6 4 5 7 3" xfId="24024" xr:uid="{00000000-0005-0000-0000-0000C02B0000}"/>
    <cellStyle name="20% - Accent6 4 5 8" xfId="24025" xr:uid="{00000000-0005-0000-0000-0000C12B0000}"/>
    <cellStyle name="20% - Accent6 4 5 8 2" xfId="24026" xr:uid="{00000000-0005-0000-0000-0000C22B0000}"/>
    <cellStyle name="20% - Accent6 4 5 9" xfId="24027" xr:uid="{00000000-0005-0000-0000-0000C32B0000}"/>
    <cellStyle name="20% - Accent6 4 6" xfId="1382" xr:uid="{00000000-0005-0000-0000-0000C42B0000}"/>
    <cellStyle name="20% - Accent6 4 6 2" xfId="24028" xr:uid="{00000000-0005-0000-0000-0000C52B0000}"/>
    <cellStyle name="20% - Accent6 4 6 2 2" xfId="24029" xr:uid="{00000000-0005-0000-0000-0000C62B0000}"/>
    <cellStyle name="20% - Accent6 4 6 2 2 2" xfId="24030" xr:uid="{00000000-0005-0000-0000-0000C72B0000}"/>
    <cellStyle name="20% - Accent6 4 6 2 2 3" xfId="24031" xr:uid="{00000000-0005-0000-0000-0000C82B0000}"/>
    <cellStyle name="20% - Accent6 4 6 2 3" xfId="24032" xr:uid="{00000000-0005-0000-0000-0000C92B0000}"/>
    <cellStyle name="20% - Accent6 4 6 2 3 2" xfId="24033" xr:uid="{00000000-0005-0000-0000-0000CA2B0000}"/>
    <cellStyle name="20% - Accent6 4 6 2 3 3" xfId="24034" xr:uid="{00000000-0005-0000-0000-0000CB2B0000}"/>
    <cellStyle name="20% - Accent6 4 6 2 4" xfId="24035" xr:uid="{00000000-0005-0000-0000-0000CC2B0000}"/>
    <cellStyle name="20% - Accent6 4 6 2 4 2" xfId="24036" xr:uid="{00000000-0005-0000-0000-0000CD2B0000}"/>
    <cellStyle name="20% - Accent6 4 6 2 5" xfId="24037" xr:uid="{00000000-0005-0000-0000-0000CE2B0000}"/>
    <cellStyle name="20% - Accent6 4 6 2 6" xfId="24038" xr:uid="{00000000-0005-0000-0000-0000CF2B0000}"/>
    <cellStyle name="20% - Accent6 4 6 3" xfId="24039" xr:uid="{00000000-0005-0000-0000-0000D02B0000}"/>
    <cellStyle name="20% - Accent6 4 6 3 2" xfId="24040" xr:uid="{00000000-0005-0000-0000-0000D12B0000}"/>
    <cellStyle name="20% - Accent6 4 6 3 2 2" xfId="24041" xr:uid="{00000000-0005-0000-0000-0000D22B0000}"/>
    <cellStyle name="20% - Accent6 4 6 3 2 3" xfId="24042" xr:uid="{00000000-0005-0000-0000-0000D32B0000}"/>
    <cellStyle name="20% - Accent6 4 6 3 3" xfId="24043" xr:uid="{00000000-0005-0000-0000-0000D42B0000}"/>
    <cellStyle name="20% - Accent6 4 6 3 3 2" xfId="24044" xr:uid="{00000000-0005-0000-0000-0000D52B0000}"/>
    <cellStyle name="20% - Accent6 4 6 3 3 3" xfId="24045" xr:uid="{00000000-0005-0000-0000-0000D62B0000}"/>
    <cellStyle name="20% - Accent6 4 6 3 4" xfId="24046" xr:uid="{00000000-0005-0000-0000-0000D72B0000}"/>
    <cellStyle name="20% - Accent6 4 6 3 4 2" xfId="24047" xr:uid="{00000000-0005-0000-0000-0000D82B0000}"/>
    <cellStyle name="20% - Accent6 4 6 3 5" xfId="24048" xr:uid="{00000000-0005-0000-0000-0000D92B0000}"/>
    <cellStyle name="20% - Accent6 4 6 3 6" xfId="24049" xr:uid="{00000000-0005-0000-0000-0000DA2B0000}"/>
    <cellStyle name="20% - Accent6 4 6 4" xfId="24050" xr:uid="{00000000-0005-0000-0000-0000DB2B0000}"/>
    <cellStyle name="20% - Accent6 4 6 4 2" xfId="24051" xr:uid="{00000000-0005-0000-0000-0000DC2B0000}"/>
    <cellStyle name="20% - Accent6 4 6 4 2 2" xfId="24052" xr:uid="{00000000-0005-0000-0000-0000DD2B0000}"/>
    <cellStyle name="20% - Accent6 4 6 4 2 3" xfId="24053" xr:uid="{00000000-0005-0000-0000-0000DE2B0000}"/>
    <cellStyle name="20% - Accent6 4 6 4 3" xfId="24054" xr:uid="{00000000-0005-0000-0000-0000DF2B0000}"/>
    <cellStyle name="20% - Accent6 4 6 4 3 2" xfId="24055" xr:uid="{00000000-0005-0000-0000-0000E02B0000}"/>
    <cellStyle name="20% - Accent6 4 6 4 4" xfId="24056" xr:uid="{00000000-0005-0000-0000-0000E12B0000}"/>
    <cellStyle name="20% - Accent6 4 6 4 5" xfId="24057" xr:uid="{00000000-0005-0000-0000-0000E22B0000}"/>
    <cellStyle name="20% - Accent6 4 6 5" xfId="24058" xr:uid="{00000000-0005-0000-0000-0000E32B0000}"/>
    <cellStyle name="20% - Accent6 4 6 5 2" xfId="24059" xr:uid="{00000000-0005-0000-0000-0000E42B0000}"/>
    <cellStyle name="20% - Accent6 4 6 5 3" xfId="24060" xr:uid="{00000000-0005-0000-0000-0000E52B0000}"/>
    <cellStyle name="20% - Accent6 4 6 6" xfId="24061" xr:uid="{00000000-0005-0000-0000-0000E62B0000}"/>
    <cellStyle name="20% - Accent6 4 6 6 2" xfId="24062" xr:uid="{00000000-0005-0000-0000-0000E72B0000}"/>
    <cellStyle name="20% - Accent6 4 6 6 3" xfId="24063" xr:uid="{00000000-0005-0000-0000-0000E82B0000}"/>
    <cellStyle name="20% - Accent6 4 6 7" xfId="24064" xr:uid="{00000000-0005-0000-0000-0000E92B0000}"/>
    <cellStyle name="20% - Accent6 4 6 7 2" xfId="24065" xr:uid="{00000000-0005-0000-0000-0000EA2B0000}"/>
    <cellStyle name="20% - Accent6 4 6 8" xfId="24066" xr:uid="{00000000-0005-0000-0000-0000EB2B0000}"/>
    <cellStyle name="20% - Accent6 4 6 9" xfId="24067" xr:uid="{00000000-0005-0000-0000-0000EC2B0000}"/>
    <cellStyle name="20% - Accent6 4 7" xfId="13577" xr:uid="{00000000-0005-0000-0000-0000ED2B0000}"/>
    <cellStyle name="20% - Accent6 4 7 2" xfId="24068" xr:uid="{00000000-0005-0000-0000-0000EE2B0000}"/>
    <cellStyle name="20% - Accent6 4 7 2 2" xfId="24069" xr:uid="{00000000-0005-0000-0000-0000EF2B0000}"/>
    <cellStyle name="20% - Accent6 4 7 2 2 2" xfId="24070" xr:uid="{00000000-0005-0000-0000-0000F02B0000}"/>
    <cellStyle name="20% - Accent6 4 7 2 2 3" xfId="24071" xr:uid="{00000000-0005-0000-0000-0000F12B0000}"/>
    <cellStyle name="20% - Accent6 4 7 2 3" xfId="24072" xr:uid="{00000000-0005-0000-0000-0000F22B0000}"/>
    <cellStyle name="20% - Accent6 4 7 2 3 2" xfId="24073" xr:uid="{00000000-0005-0000-0000-0000F32B0000}"/>
    <cellStyle name="20% - Accent6 4 7 2 3 3" xfId="24074" xr:uid="{00000000-0005-0000-0000-0000F42B0000}"/>
    <cellStyle name="20% - Accent6 4 7 2 4" xfId="24075" xr:uid="{00000000-0005-0000-0000-0000F52B0000}"/>
    <cellStyle name="20% - Accent6 4 7 2 4 2" xfId="24076" xr:uid="{00000000-0005-0000-0000-0000F62B0000}"/>
    <cellStyle name="20% - Accent6 4 7 2 5" xfId="24077" xr:uid="{00000000-0005-0000-0000-0000F72B0000}"/>
    <cellStyle name="20% - Accent6 4 7 2 6" xfId="24078" xr:uid="{00000000-0005-0000-0000-0000F82B0000}"/>
    <cellStyle name="20% - Accent6 4 7 3" xfId="24079" xr:uid="{00000000-0005-0000-0000-0000F92B0000}"/>
    <cellStyle name="20% - Accent6 4 7 3 2" xfId="24080" xr:uid="{00000000-0005-0000-0000-0000FA2B0000}"/>
    <cellStyle name="20% - Accent6 4 7 3 2 2" xfId="24081" xr:uid="{00000000-0005-0000-0000-0000FB2B0000}"/>
    <cellStyle name="20% - Accent6 4 7 3 2 3" xfId="24082" xr:uid="{00000000-0005-0000-0000-0000FC2B0000}"/>
    <cellStyle name="20% - Accent6 4 7 3 3" xfId="24083" xr:uid="{00000000-0005-0000-0000-0000FD2B0000}"/>
    <cellStyle name="20% - Accent6 4 7 3 3 2" xfId="24084" xr:uid="{00000000-0005-0000-0000-0000FE2B0000}"/>
    <cellStyle name="20% - Accent6 4 7 3 3 3" xfId="24085" xr:uid="{00000000-0005-0000-0000-0000FF2B0000}"/>
    <cellStyle name="20% - Accent6 4 7 3 4" xfId="24086" xr:uid="{00000000-0005-0000-0000-0000002C0000}"/>
    <cellStyle name="20% - Accent6 4 7 3 4 2" xfId="24087" xr:uid="{00000000-0005-0000-0000-0000012C0000}"/>
    <cellStyle name="20% - Accent6 4 7 3 5" xfId="24088" xr:uid="{00000000-0005-0000-0000-0000022C0000}"/>
    <cellStyle name="20% - Accent6 4 7 3 6" xfId="24089" xr:uid="{00000000-0005-0000-0000-0000032C0000}"/>
    <cellStyle name="20% - Accent6 4 7 4" xfId="24090" xr:uid="{00000000-0005-0000-0000-0000042C0000}"/>
    <cellStyle name="20% - Accent6 4 7 4 2" xfId="24091" xr:uid="{00000000-0005-0000-0000-0000052C0000}"/>
    <cellStyle name="20% - Accent6 4 7 4 2 2" xfId="24092" xr:uid="{00000000-0005-0000-0000-0000062C0000}"/>
    <cellStyle name="20% - Accent6 4 7 4 2 3" xfId="24093" xr:uid="{00000000-0005-0000-0000-0000072C0000}"/>
    <cellStyle name="20% - Accent6 4 7 4 3" xfId="24094" xr:uid="{00000000-0005-0000-0000-0000082C0000}"/>
    <cellStyle name="20% - Accent6 4 7 4 3 2" xfId="24095" xr:uid="{00000000-0005-0000-0000-0000092C0000}"/>
    <cellStyle name="20% - Accent6 4 7 4 4" xfId="24096" xr:uid="{00000000-0005-0000-0000-00000A2C0000}"/>
    <cellStyle name="20% - Accent6 4 7 4 5" xfId="24097" xr:uid="{00000000-0005-0000-0000-00000B2C0000}"/>
    <cellStyle name="20% - Accent6 4 7 5" xfId="24098" xr:uid="{00000000-0005-0000-0000-00000C2C0000}"/>
    <cellStyle name="20% - Accent6 4 7 5 2" xfId="24099" xr:uid="{00000000-0005-0000-0000-00000D2C0000}"/>
    <cellStyle name="20% - Accent6 4 7 5 3" xfId="24100" xr:uid="{00000000-0005-0000-0000-00000E2C0000}"/>
    <cellStyle name="20% - Accent6 4 7 6" xfId="24101" xr:uid="{00000000-0005-0000-0000-00000F2C0000}"/>
    <cellStyle name="20% - Accent6 4 7 6 2" xfId="24102" xr:uid="{00000000-0005-0000-0000-0000102C0000}"/>
    <cellStyle name="20% - Accent6 4 7 6 3" xfId="24103" xr:uid="{00000000-0005-0000-0000-0000112C0000}"/>
    <cellStyle name="20% - Accent6 4 7 7" xfId="24104" xr:uid="{00000000-0005-0000-0000-0000122C0000}"/>
    <cellStyle name="20% - Accent6 4 7 7 2" xfId="24105" xr:uid="{00000000-0005-0000-0000-0000132C0000}"/>
    <cellStyle name="20% - Accent6 4 7 8" xfId="24106" xr:uid="{00000000-0005-0000-0000-0000142C0000}"/>
    <cellStyle name="20% - Accent6 4 7 9" xfId="24107" xr:uid="{00000000-0005-0000-0000-0000152C0000}"/>
    <cellStyle name="20% - Accent6 4 8" xfId="24108" xr:uid="{00000000-0005-0000-0000-0000162C0000}"/>
    <cellStyle name="20% - Accent6 4 8 2" xfId="24109" xr:uid="{00000000-0005-0000-0000-0000172C0000}"/>
    <cellStyle name="20% - Accent6 4 8 2 2" xfId="24110" xr:uid="{00000000-0005-0000-0000-0000182C0000}"/>
    <cellStyle name="20% - Accent6 4 8 2 3" xfId="24111" xr:uid="{00000000-0005-0000-0000-0000192C0000}"/>
    <cellStyle name="20% - Accent6 4 8 3" xfId="24112" xr:uid="{00000000-0005-0000-0000-00001A2C0000}"/>
    <cellStyle name="20% - Accent6 4 8 3 2" xfId="24113" xr:uid="{00000000-0005-0000-0000-00001B2C0000}"/>
    <cellStyle name="20% - Accent6 4 8 3 3" xfId="24114" xr:uid="{00000000-0005-0000-0000-00001C2C0000}"/>
    <cellStyle name="20% - Accent6 4 8 4" xfId="24115" xr:uid="{00000000-0005-0000-0000-00001D2C0000}"/>
    <cellStyle name="20% - Accent6 4 8 4 2" xfId="24116" xr:uid="{00000000-0005-0000-0000-00001E2C0000}"/>
    <cellStyle name="20% - Accent6 4 8 5" xfId="24117" xr:uid="{00000000-0005-0000-0000-00001F2C0000}"/>
    <cellStyle name="20% - Accent6 4 8 6" xfId="24118" xr:uid="{00000000-0005-0000-0000-0000202C0000}"/>
    <cellStyle name="20% - Accent6 4 9" xfId="24119" xr:uid="{00000000-0005-0000-0000-0000212C0000}"/>
    <cellStyle name="20% - Accent6 4 9 2" xfId="24120" xr:uid="{00000000-0005-0000-0000-0000222C0000}"/>
    <cellStyle name="20% - Accent6 4 9 2 2" xfId="24121" xr:uid="{00000000-0005-0000-0000-0000232C0000}"/>
    <cellStyle name="20% - Accent6 4 9 2 3" xfId="24122" xr:uid="{00000000-0005-0000-0000-0000242C0000}"/>
    <cellStyle name="20% - Accent6 4 9 3" xfId="24123" xr:uid="{00000000-0005-0000-0000-0000252C0000}"/>
    <cellStyle name="20% - Accent6 4 9 3 2" xfId="24124" xr:uid="{00000000-0005-0000-0000-0000262C0000}"/>
    <cellStyle name="20% - Accent6 4 9 3 3" xfId="24125" xr:uid="{00000000-0005-0000-0000-0000272C0000}"/>
    <cellStyle name="20% - Accent6 4 9 4" xfId="24126" xr:uid="{00000000-0005-0000-0000-0000282C0000}"/>
    <cellStyle name="20% - Accent6 4 9 4 2" xfId="24127" xr:uid="{00000000-0005-0000-0000-0000292C0000}"/>
    <cellStyle name="20% - Accent6 4 9 5" xfId="24128" xr:uid="{00000000-0005-0000-0000-00002A2C0000}"/>
    <cellStyle name="20% - Accent6 4 9 6" xfId="24129" xr:uid="{00000000-0005-0000-0000-00002B2C0000}"/>
    <cellStyle name="20% - Accent6 5" xfId="1383" xr:uid="{00000000-0005-0000-0000-00002C2C0000}"/>
    <cellStyle name="20% - Accent6 5 2" xfId="1384" xr:uid="{00000000-0005-0000-0000-00002D2C0000}"/>
    <cellStyle name="20% - Accent6 5 2 2" xfId="1385" xr:uid="{00000000-0005-0000-0000-00002E2C0000}"/>
    <cellStyle name="20% - Accent6 5 2 2 2" xfId="1386" xr:uid="{00000000-0005-0000-0000-00002F2C0000}"/>
    <cellStyle name="20% - Accent6 5 2 2 2 2" xfId="1387" xr:uid="{00000000-0005-0000-0000-0000302C0000}"/>
    <cellStyle name="20% - Accent6 5 2 2 3" xfId="1388" xr:uid="{00000000-0005-0000-0000-0000312C0000}"/>
    <cellStyle name="20% - Accent6 5 2 3" xfId="1389" xr:uid="{00000000-0005-0000-0000-0000322C0000}"/>
    <cellStyle name="20% - Accent6 5 2 3 2" xfId="1390" xr:uid="{00000000-0005-0000-0000-0000332C0000}"/>
    <cellStyle name="20% - Accent6 5 2 4" xfId="1391" xr:uid="{00000000-0005-0000-0000-0000342C0000}"/>
    <cellStyle name="20% - Accent6 5 2 5" xfId="8843" xr:uid="{00000000-0005-0000-0000-0000352C0000}"/>
    <cellStyle name="20% - Accent6 5 3" xfId="1392" xr:uid="{00000000-0005-0000-0000-0000362C0000}"/>
    <cellStyle name="20% - Accent6 5 3 2" xfId="1393" xr:uid="{00000000-0005-0000-0000-0000372C0000}"/>
    <cellStyle name="20% - Accent6 5 3 2 2" xfId="1394" xr:uid="{00000000-0005-0000-0000-0000382C0000}"/>
    <cellStyle name="20% - Accent6 5 3 3" xfId="1395" xr:uid="{00000000-0005-0000-0000-0000392C0000}"/>
    <cellStyle name="20% - Accent6 5 4" xfId="1396" xr:uid="{00000000-0005-0000-0000-00003A2C0000}"/>
    <cellStyle name="20% - Accent6 5 4 2" xfId="1397" xr:uid="{00000000-0005-0000-0000-00003B2C0000}"/>
    <cellStyle name="20% - Accent6 5 5" xfId="1398" xr:uid="{00000000-0005-0000-0000-00003C2C0000}"/>
    <cellStyle name="20% - Accent6 5 6" xfId="13578" xr:uid="{00000000-0005-0000-0000-00003D2C0000}"/>
    <cellStyle name="20% - Accent6 6" xfId="1399" xr:uid="{00000000-0005-0000-0000-00003E2C0000}"/>
    <cellStyle name="20% - Accent6 6 2" xfId="1400" xr:uid="{00000000-0005-0000-0000-00003F2C0000}"/>
    <cellStyle name="20% - Accent6 6 2 2" xfId="1401" xr:uid="{00000000-0005-0000-0000-0000402C0000}"/>
    <cellStyle name="20% - Accent6 6 2 2 2" xfId="1402" xr:uid="{00000000-0005-0000-0000-0000412C0000}"/>
    <cellStyle name="20% - Accent6 6 2 3" xfId="1403" xr:uid="{00000000-0005-0000-0000-0000422C0000}"/>
    <cellStyle name="20% - Accent6 6 2 4" xfId="8844" xr:uid="{00000000-0005-0000-0000-0000432C0000}"/>
    <cellStyle name="20% - Accent6 6 2 5" xfId="8845" xr:uid="{00000000-0005-0000-0000-0000442C0000}"/>
    <cellStyle name="20% - Accent6 6 3" xfId="1404" xr:uid="{00000000-0005-0000-0000-0000452C0000}"/>
    <cellStyle name="20% - Accent6 6 3 2" xfId="1405" xr:uid="{00000000-0005-0000-0000-0000462C0000}"/>
    <cellStyle name="20% - Accent6 6 4" xfId="1406" xr:uid="{00000000-0005-0000-0000-0000472C0000}"/>
    <cellStyle name="20% - Accent6 6 5" xfId="13579" xr:uid="{00000000-0005-0000-0000-0000482C0000}"/>
    <cellStyle name="20% - Accent6 7" xfId="1407" xr:uid="{00000000-0005-0000-0000-0000492C0000}"/>
    <cellStyle name="20% - Accent6 7 2" xfId="1408" xr:uid="{00000000-0005-0000-0000-00004A2C0000}"/>
    <cellStyle name="20% - Accent6 7 2 2" xfId="1409" xr:uid="{00000000-0005-0000-0000-00004B2C0000}"/>
    <cellStyle name="20% - Accent6 7 2 2 2" xfId="1410" xr:uid="{00000000-0005-0000-0000-00004C2C0000}"/>
    <cellStyle name="20% - Accent6 7 2 3" xfId="1411" xr:uid="{00000000-0005-0000-0000-00004D2C0000}"/>
    <cellStyle name="20% - Accent6 7 3" xfId="1412" xr:uid="{00000000-0005-0000-0000-00004E2C0000}"/>
    <cellStyle name="20% - Accent6 7 3 2" xfId="1413" xr:uid="{00000000-0005-0000-0000-00004F2C0000}"/>
    <cellStyle name="20% - Accent6 7 4" xfId="1414" xr:uid="{00000000-0005-0000-0000-0000502C0000}"/>
    <cellStyle name="20% - Accent6 7 5" xfId="13580" xr:uid="{00000000-0005-0000-0000-0000512C0000}"/>
    <cellStyle name="20% - Accent6 8" xfId="1415" xr:uid="{00000000-0005-0000-0000-0000522C0000}"/>
    <cellStyle name="20% - Accent6 8 2" xfId="1416" xr:uid="{00000000-0005-0000-0000-0000532C0000}"/>
    <cellStyle name="20% - Accent6 8 2 2" xfId="1417" xr:uid="{00000000-0005-0000-0000-0000542C0000}"/>
    <cellStyle name="20% - Accent6 8 2 2 2" xfId="1418" xr:uid="{00000000-0005-0000-0000-0000552C0000}"/>
    <cellStyle name="20% - Accent6 8 2 3" xfId="1419" xr:uid="{00000000-0005-0000-0000-0000562C0000}"/>
    <cellStyle name="20% - Accent6 8 3" xfId="1420" xr:uid="{00000000-0005-0000-0000-0000572C0000}"/>
    <cellStyle name="20% - Accent6 8 3 2" xfId="1421" xr:uid="{00000000-0005-0000-0000-0000582C0000}"/>
    <cellStyle name="20% - Accent6 8 4" xfId="1422" xr:uid="{00000000-0005-0000-0000-0000592C0000}"/>
    <cellStyle name="20% - Accent6 8 5" xfId="13581" xr:uid="{00000000-0005-0000-0000-00005A2C0000}"/>
    <cellStyle name="20% - Accent6 9" xfId="1423" xr:uid="{00000000-0005-0000-0000-00005B2C0000}"/>
    <cellStyle name="20% - Accent6 9 2" xfId="1424" xr:uid="{00000000-0005-0000-0000-00005C2C0000}"/>
    <cellStyle name="20% - Accent6 9 2 2" xfId="1425" xr:uid="{00000000-0005-0000-0000-00005D2C0000}"/>
    <cellStyle name="20% - Accent6 9 3" xfId="1426" xr:uid="{00000000-0005-0000-0000-00005E2C0000}"/>
    <cellStyle name="20% - Accent6 9 4" xfId="13582" xr:uid="{00000000-0005-0000-0000-00005F2C0000}"/>
    <cellStyle name="40% - Accent1 10" xfId="1427" xr:uid="{00000000-0005-0000-0000-0000602C0000}"/>
    <cellStyle name="40% - Accent1 10 2" xfId="1428" xr:uid="{00000000-0005-0000-0000-0000612C0000}"/>
    <cellStyle name="40% - Accent1 10 2 2" xfId="1429" xr:uid="{00000000-0005-0000-0000-0000622C0000}"/>
    <cellStyle name="40% - Accent1 10 3" xfId="1430" xr:uid="{00000000-0005-0000-0000-0000632C0000}"/>
    <cellStyle name="40% - Accent1 10 4" xfId="13583" xr:uid="{00000000-0005-0000-0000-0000642C0000}"/>
    <cellStyle name="40% - Accent1 11" xfId="1431" xr:uid="{00000000-0005-0000-0000-0000652C0000}"/>
    <cellStyle name="40% - Accent1 11 2" xfId="1432" xr:uid="{00000000-0005-0000-0000-0000662C0000}"/>
    <cellStyle name="40% - Accent1 11 2 2" xfId="1433" xr:uid="{00000000-0005-0000-0000-0000672C0000}"/>
    <cellStyle name="40% - Accent1 11 3" xfId="1434" xr:uid="{00000000-0005-0000-0000-0000682C0000}"/>
    <cellStyle name="40% - Accent1 11 4" xfId="13584" xr:uid="{00000000-0005-0000-0000-0000692C0000}"/>
    <cellStyle name="40% - Accent1 12" xfId="1435" xr:uid="{00000000-0005-0000-0000-00006A2C0000}"/>
    <cellStyle name="40% - Accent1 12 2" xfId="1436" xr:uid="{00000000-0005-0000-0000-00006B2C0000}"/>
    <cellStyle name="40% - Accent1 12 3" xfId="13585" xr:uid="{00000000-0005-0000-0000-00006C2C0000}"/>
    <cellStyle name="40% - Accent1 13" xfId="1437" xr:uid="{00000000-0005-0000-0000-00006D2C0000}"/>
    <cellStyle name="40% - Accent1 13 2" xfId="13586" xr:uid="{00000000-0005-0000-0000-00006E2C0000}"/>
    <cellStyle name="40% - Accent1 14" xfId="8846" xr:uid="{00000000-0005-0000-0000-00006F2C0000}"/>
    <cellStyle name="40% - Accent1 15" xfId="8847" xr:uid="{00000000-0005-0000-0000-0000702C0000}"/>
    <cellStyle name="40% - Accent1 16" xfId="8848" xr:uid="{00000000-0005-0000-0000-0000712C0000}"/>
    <cellStyle name="40% - Accent1 17" xfId="8849" xr:uid="{00000000-0005-0000-0000-0000722C0000}"/>
    <cellStyle name="40% - Accent1 17 2" xfId="14177" xr:uid="{00000000-0005-0000-0000-0000732C0000}"/>
    <cellStyle name="40% - Accent1 18" xfId="8850" xr:uid="{00000000-0005-0000-0000-0000742C0000}"/>
    <cellStyle name="40% - Accent1 19" xfId="8851" xr:uid="{00000000-0005-0000-0000-0000752C0000}"/>
    <cellStyle name="40% - Accent1 2" xfId="1438" xr:uid="{00000000-0005-0000-0000-0000762C0000}"/>
    <cellStyle name="40% - Accent1 2 2" xfId="1439" xr:uid="{00000000-0005-0000-0000-0000772C0000}"/>
    <cellStyle name="40% - Accent1 2 2 2" xfId="1440" xr:uid="{00000000-0005-0000-0000-0000782C0000}"/>
    <cellStyle name="40% - Accent1 2 2 2 2" xfId="1441" xr:uid="{00000000-0005-0000-0000-0000792C0000}"/>
    <cellStyle name="40% - Accent1 2 2 2 2 2" xfId="1442" xr:uid="{00000000-0005-0000-0000-00007A2C0000}"/>
    <cellStyle name="40% - Accent1 2 2 2 2 2 2" xfId="1443" xr:uid="{00000000-0005-0000-0000-00007B2C0000}"/>
    <cellStyle name="40% - Accent1 2 2 2 2 2 2 2" xfId="1444" xr:uid="{00000000-0005-0000-0000-00007C2C0000}"/>
    <cellStyle name="40% - Accent1 2 2 2 2 2 3" xfId="1445" xr:uid="{00000000-0005-0000-0000-00007D2C0000}"/>
    <cellStyle name="40% - Accent1 2 2 2 2 3" xfId="1446" xr:uid="{00000000-0005-0000-0000-00007E2C0000}"/>
    <cellStyle name="40% - Accent1 2 2 2 2 3 2" xfId="1447" xr:uid="{00000000-0005-0000-0000-00007F2C0000}"/>
    <cellStyle name="40% - Accent1 2 2 2 2 4" xfId="1448" xr:uid="{00000000-0005-0000-0000-0000802C0000}"/>
    <cellStyle name="40% - Accent1 2 2 2 2 5" xfId="14178" xr:uid="{00000000-0005-0000-0000-0000812C0000}"/>
    <cellStyle name="40% - Accent1 2 2 2 3" xfId="1449" xr:uid="{00000000-0005-0000-0000-0000822C0000}"/>
    <cellStyle name="40% - Accent1 2 2 2 3 2" xfId="1450" xr:uid="{00000000-0005-0000-0000-0000832C0000}"/>
    <cellStyle name="40% - Accent1 2 2 2 3 2 2" xfId="1451" xr:uid="{00000000-0005-0000-0000-0000842C0000}"/>
    <cellStyle name="40% - Accent1 2 2 2 3 3" xfId="1452" xr:uid="{00000000-0005-0000-0000-0000852C0000}"/>
    <cellStyle name="40% - Accent1 2 2 2 4" xfId="1453" xr:uid="{00000000-0005-0000-0000-0000862C0000}"/>
    <cellStyle name="40% - Accent1 2 2 2 4 2" xfId="1454" xr:uid="{00000000-0005-0000-0000-0000872C0000}"/>
    <cellStyle name="40% - Accent1 2 2 2 5" xfId="1455" xr:uid="{00000000-0005-0000-0000-0000882C0000}"/>
    <cellStyle name="40% - Accent1 2 2 2 6" xfId="13895" xr:uid="{00000000-0005-0000-0000-0000892C0000}"/>
    <cellStyle name="40% - Accent1 2 2 3" xfId="1456" xr:uid="{00000000-0005-0000-0000-00008A2C0000}"/>
    <cellStyle name="40% - Accent1 2 2 3 2" xfId="1457" xr:uid="{00000000-0005-0000-0000-00008B2C0000}"/>
    <cellStyle name="40% - Accent1 2 2 3 2 2" xfId="1458" xr:uid="{00000000-0005-0000-0000-00008C2C0000}"/>
    <cellStyle name="40% - Accent1 2 2 3 2 2 2" xfId="1459" xr:uid="{00000000-0005-0000-0000-00008D2C0000}"/>
    <cellStyle name="40% - Accent1 2 2 3 2 3" xfId="1460" xr:uid="{00000000-0005-0000-0000-00008E2C0000}"/>
    <cellStyle name="40% - Accent1 2 2 3 3" xfId="1461" xr:uid="{00000000-0005-0000-0000-00008F2C0000}"/>
    <cellStyle name="40% - Accent1 2 2 3 3 2" xfId="1462" xr:uid="{00000000-0005-0000-0000-0000902C0000}"/>
    <cellStyle name="40% - Accent1 2 2 3 4" xfId="1463" xr:uid="{00000000-0005-0000-0000-0000912C0000}"/>
    <cellStyle name="40% - Accent1 2 2 3 5" xfId="13896" xr:uid="{00000000-0005-0000-0000-0000922C0000}"/>
    <cellStyle name="40% - Accent1 2 2 4" xfId="1464" xr:uid="{00000000-0005-0000-0000-0000932C0000}"/>
    <cellStyle name="40% - Accent1 2 2 4 2" xfId="1465" xr:uid="{00000000-0005-0000-0000-0000942C0000}"/>
    <cellStyle name="40% - Accent1 2 2 4 2 2" xfId="1466" xr:uid="{00000000-0005-0000-0000-0000952C0000}"/>
    <cellStyle name="40% - Accent1 2 2 4 3" xfId="1467" xr:uid="{00000000-0005-0000-0000-0000962C0000}"/>
    <cellStyle name="40% - Accent1 2 2 5" xfId="1468" xr:uid="{00000000-0005-0000-0000-0000972C0000}"/>
    <cellStyle name="40% - Accent1 2 2 5 2" xfId="1469" xr:uid="{00000000-0005-0000-0000-0000982C0000}"/>
    <cellStyle name="40% - Accent1 2 2 6" xfId="1470" xr:uid="{00000000-0005-0000-0000-0000992C0000}"/>
    <cellStyle name="40% - Accent1 2 2 7" xfId="13822" xr:uid="{00000000-0005-0000-0000-00009A2C0000}"/>
    <cellStyle name="40% - Accent1 2 3" xfId="1471" xr:uid="{00000000-0005-0000-0000-00009B2C0000}"/>
    <cellStyle name="40% - Accent1 2 3 2" xfId="1472" xr:uid="{00000000-0005-0000-0000-00009C2C0000}"/>
    <cellStyle name="40% - Accent1 2 3 2 2" xfId="1473" xr:uid="{00000000-0005-0000-0000-00009D2C0000}"/>
    <cellStyle name="40% - Accent1 2 3 2 2 2" xfId="1474" xr:uid="{00000000-0005-0000-0000-00009E2C0000}"/>
    <cellStyle name="40% - Accent1 2 3 2 2 2 2" xfId="1475" xr:uid="{00000000-0005-0000-0000-00009F2C0000}"/>
    <cellStyle name="40% - Accent1 2 3 2 2 3" xfId="1476" xr:uid="{00000000-0005-0000-0000-0000A02C0000}"/>
    <cellStyle name="40% - Accent1 2 3 2 3" xfId="1477" xr:uid="{00000000-0005-0000-0000-0000A12C0000}"/>
    <cellStyle name="40% - Accent1 2 3 2 3 2" xfId="1478" xr:uid="{00000000-0005-0000-0000-0000A22C0000}"/>
    <cellStyle name="40% - Accent1 2 3 2 4" xfId="1479" xr:uid="{00000000-0005-0000-0000-0000A32C0000}"/>
    <cellStyle name="40% - Accent1 2 3 3" xfId="1480" xr:uid="{00000000-0005-0000-0000-0000A42C0000}"/>
    <cellStyle name="40% - Accent1 2 3 3 2" xfId="1481" xr:uid="{00000000-0005-0000-0000-0000A52C0000}"/>
    <cellStyle name="40% - Accent1 2 3 3 2 2" xfId="1482" xr:uid="{00000000-0005-0000-0000-0000A62C0000}"/>
    <cellStyle name="40% - Accent1 2 3 3 3" xfId="1483" xr:uid="{00000000-0005-0000-0000-0000A72C0000}"/>
    <cellStyle name="40% - Accent1 2 3 4" xfId="1484" xr:uid="{00000000-0005-0000-0000-0000A82C0000}"/>
    <cellStyle name="40% - Accent1 2 3 4 2" xfId="1485" xr:uid="{00000000-0005-0000-0000-0000A92C0000}"/>
    <cellStyle name="40% - Accent1 2 3 5" xfId="1486" xr:uid="{00000000-0005-0000-0000-0000AA2C0000}"/>
    <cellStyle name="40% - Accent1 2 3 6" xfId="13897" xr:uid="{00000000-0005-0000-0000-0000AB2C0000}"/>
    <cellStyle name="40% - Accent1 2 4" xfId="1487" xr:uid="{00000000-0005-0000-0000-0000AC2C0000}"/>
    <cellStyle name="40% - Accent1 2 4 2" xfId="1488" xr:uid="{00000000-0005-0000-0000-0000AD2C0000}"/>
    <cellStyle name="40% - Accent1 2 4 2 2" xfId="1489" xr:uid="{00000000-0005-0000-0000-0000AE2C0000}"/>
    <cellStyle name="40% - Accent1 2 4 2 2 2" xfId="1490" xr:uid="{00000000-0005-0000-0000-0000AF2C0000}"/>
    <cellStyle name="40% - Accent1 2 4 2 3" xfId="1491" xr:uid="{00000000-0005-0000-0000-0000B02C0000}"/>
    <cellStyle name="40% - Accent1 2 4 3" xfId="1492" xr:uid="{00000000-0005-0000-0000-0000B12C0000}"/>
    <cellStyle name="40% - Accent1 2 4 3 2" xfId="1493" xr:uid="{00000000-0005-0000-0000-0000B22C0000}"/>
    <cellStyle name="40% - Accent1 2 4 4" xfId="1494" xr:uid="{00000000-0005-0000-0000-0000B32C0000}"/>
    <cellStyle name="40% - Accent1 2 4 5" xfId="13898" xr:uid="{00000000-0005-0000-0000-0000B42C0000}"/>
    <cellStyle name="40% - Accent1 2 5" xfId="1495" xr:uid="{00000000-0005-0000-0000-0000B52C0000}"/>
    <cellStyle name="40% - Accent1 2 5 2" xfId="1496" xr:uid="{00000000-0005-0000-0000-0000B62C0000}"/>
    <cellStyle name="40% - Accent1 2 5 2 2" xfId="1497" xr:uid="{00000000-0005-0000-0000-0000B72C0000}"/>
    <cellStyle name="40% - Accent1 2 5 3" xfId="1498" xr:uid="{00000000-0005-0000-0000-0000B82C0000}"/>
    <cellStyle name="40% - Accent1 2 5 4" xfId="13899" xr:uid="{00000000-0005-0000-0000-0000B92C0000}"/>
    <cellStyle name="40% - Accent1 2 6" xfId="1499" xr:uid="{00000000-0005-0000-0000-0000BA2C0000}"/>
    <cellStyle name="40% - Accent1 2 6 2" xfId="1500" xr:uid="{00000000-0005-0000-0000-0000BB2C0000}"/>
    <cellStyle name="40% - Accent1 2 6 3" xfId="13900" xr:uid="{00000000-0005-0000-0000-0000BC2C0000}"/>
    <cellStyle name="40% - Accent1 2 7" xfId="1501" xr:uid="{00000000-0005-0000-0000-0000BD2C0000}"/>
    <cellStyle name="40% - Accent1 2 8" xfId="1502" xr:uid="{00000000-0005-0000-0000-0000BE2C0000}"/>
    <cellStyle name="40% - Accent1 2 9" xfId="13587" xr:uid="{00000000-0005-0000-0000-0000BF2C0000}"/>
    <cellStyle name="40% - Accent1 20" xfId="8852" xr:uid="{00000000-0005-0000-0000-0000C02C0000}"/>
    <cellStyle name="40% - Accent1 21" xfId="8853" xr:uid="{00000000-0005-0000-0000-0000C12C0000}"/>
    <cellStyle name="40% - Accent1 22" xfId="14487" xr:uid="{00000000-0005-0000-0000-0000C22C0000}"/>
    <cellStyle name="40% - Accent1 3" xfId="1503" xr:uid="{00000000-0005-0000-0000-0000C32C0000}"/>
    <cellStyle name="40% - Accent1 3 2" xfId="1504" xr:uid="{00000000-0005-0000-0000-0000C42C0000}"/>
    <cellStyle name="40% - Accent1 3 2 2" xfId="1505" xr:uid="{00000000-0005-0000-0000-0000C52C0000}"/>
    <cellStyle name="40% - Accent1 3 2 2 2" xfId="1506" xr:uid="{00000000-0005-0000-0000-0000C62C0000}"/>
    <cellStyle name="40% - Accent1 3 2 2 2 2" xfId="1507" xr:uid="{00000000-0005-0000-0000-0000C72C0000}"/>
    <cellStyle name="40% - Accent1 3 2 2 2 2 2" xfId="1508" xr:uid="{00000000-0005-0000-0000-0000C82C0000}"/>
    <cellStyle name="40% - Accent1 3 2 2 2 2 2 2" xfId="1509" xr:uid="{00000000-0005-0000-0000-0000C92C0000}"/>
    <cellStyle name="40% - Accent1 3 2 2 2 2 3" xfId="1510" xr:uid="{00000000-0005-0000-0000-0000CA2C0000}"/>
    <cellStyle name="40% - Accent1 3 2 2 2 3" xfId="1511" xr:uid="{00000000-0005-0000-0000-0000CB2C0000}"/>
    <cellStyle name="40% - Accent1 3 2 2 2 3 2" xfId="1512" xr:uid="{00000000-0005-0000-0000-0000CC2C0000}"/>
    <cellStyle name="40% - Accent1 3 2 2 2 4" xfId="1513" xr:uid="{00000000-0005-0000-0000-0000CD2C0000}"/>
    <cellStyle name="40% - Accent1 3 2 2 2 5" xfId="24130" xr:uid="{00000000-0005-0000-0000-0000CE2C0000}"/>
    <cellStyle name="40% - Accent1 3 2 2 3" xfId="1514" xr:uid="{00000000-0005-0000-0000-0000CF2C0000}"/>
    <cellStyle name="40% - Accent1 3 2 2 3 2" xfId="1515" xr:uid="{00000000-0005-0000-0000-0000D02C0000}"/>
    <cellStyle name="40% - Accent1 3 2 2 3 2 2" xfId="1516" xr:uid="{00000000-0005-0000-0000-0000D12C0000}"/>
    <cellStyle name="40% - Accent1 3 2 2 3 3" xfId="1517" xr:uid="{00000000-0005-0000-0000-0000D22C0000}"/>
    <cellStyle name="40% - Accent1 3 2 2 4" xfId="1518" xr:uid="{00000000-0005-0000-0000-0000D32C0000}"/>
    <cellStyle name="40% - Accent1 3 2 2 4 2" xfId="1519" xr:uid="{00000000-0005-0000-0000-0000D42C0000}"/>
    <cellStyle name="40% - Accent1 3 2 2 5" xfId="1520" xr:uid="{00000000-0005-0000-0000-0000D52C0000}"/>
    <cellStyle name="40% - Accent1 3 2 2 6" xfId="13902" xr:uid="{00000000-0005-0000-0000-0000D62C0000}"/>
    <cellStyle name="40% - Accent1 3 2 3" xfId="1521" xr:uid="{00000000-0005-0000-0000-0000D72C0000}"/>
    <cellStyle name="40% - Accent1 3 2 3 2" xfId="1522" xr:uid="{00000000-0005-0000-0000-0000D82C0000}"/>
    <cellStyle name="40% - Accent1 3 2 3 2 2" xfId="1523" xr:uid="{00000000-0005-0000-0000-0000D92C0000}"/>
    <cellStyle name="40% - Accent1 3 2 3 2 2 2" xfId="1524" xr:uid="{00000000-0005-0000-0000-0000DA2C0000}"/>
    <cellStyle name="40% - Accent1 3 2 3 2 3" xfId="1525" xr:uid="{00000000-0005-0000-0000-0000DB2C0000}"/>
    <cellStyle name="40% - Accent1 3 2 3 3" xfId="1526" xr:uid="{00000000-0005-0000-0000-0000DC2C0000}"/>
    <cellStyle name="40% - Accent1 3 2 3 3 2" xfId="1527" xr:uid="{00000000-0005-0000-0000-0000DD2C0000}"/>
    <cellStyle name="40% - Accent1 3 2 3 4" xfId="1528" xr:uid="{00000000-0005-0000-0000-0000DE2C0000}"/>
    <cellStyle name="40% - Accent1 3 2 3 5" xfId="24131" xr:uid="{00000000-0005-0000-0000-0000DF2C0000}"/>
    <cellStyle name="40% - Accent1 3 2 4" xfId="1529" xr:uid="{00000000-0005-0000-0000-0000E02C0000}"/>
    <cellStyle name="40% - Accent1 3 2 4 2" xfId="1530" xr:uid="{00000000-0005-0000-0000-0000E12C0000}"/>
    <cellStyle name="40% - Accent1 3 2 4 2 2" xfId="1531" xr:uid="{00000000-0005-0000-0000-0000E22C0000}"/>
    <cellStyle name="40% - Accent1 3 2 4 3" xfId="1532" xr:uid="{00000000-0005-0000-0000-0000E32C0000}"/>
    <cellStyle name="40% - Accent1 3 2 5" xfId="1533" xr:uid="{00000000-0005-0000-0000-0000E42C0000}"/>
    <cellStyle name="40% - Accent1 3 2 5 2" xfId="1534" xr:uid="{00000000-0005-0000-0000-0000E52C0000}"/>
    <cellStyle name="40% - Accent1 3 2 6" xfId="1535" xr:uid="{00000000-0005-0000-0000-0000E62C0000}"/>
    <cellStyle name="40% - Accent1 3 2 7" xfId="13901" xr:uid="{00000000-0005-0000-0000-0000E72C0000}"/>
    <cellStyle name="40% - Accent1 3 3" xfId="1536" xr:uid="{00000000-0005-0000-0000-0000E82C0000}"/>
    <cellStyle name="40% - Accent1 3 3 2" xfId="1537" xr:uid="{00000000-0005-0000-0000-0000E92C0000}"/>
    <cellStyle name="40% - Accent1 3 3 2 2" xfId="1538" xr:uid="{00000000-0005-0000-0000-0000EA2C0000}"/>
    <cellStyle name="40% - Accent1 3 3 2 2 2" xfId="1539" xr:uid="{00000000-0005-0000-0000-0000EB2C0000}"/>
    <cellStyle name="40% - Accent1 3 3 2 2 2 2" xfId="1540" xr:uid="{00000000-0005-0000-0000-0000EC2C0000}"/>
    <cellStyle name="40% - Accent1 3 3 2 2 3" xfId="1541" xr:uid="{00000000-0005-0000-0000-0000ED2C0000}"/>
    <cellStyle name="40% - Accent1 3 3 2 3" xfId="1542" xr:uid="{00000000-0005-0000-0000-0000EE2C0000}"/>
    <cellStyle name="40% - Accent1 3 3 2 3 2" xfId="1543" xr:uid="{00000000-0005-0000-0000-0000EF2C0000}"/>
    <cellStyle name="40% - Accent1 3 3 2 4" xfId="1544" xr:uid="{00000000-0005-0000-0000-0000F02C0000}"/>
    <cellStyle name="40% - Accent1 3 3 2 5" xfId="24132" xr:uid="{00000000-0005-0000-0000-0000F12C0000}"/>
    <cellStyle name="40% - Accent1 3 3 3" xfId="1545" xr:uid="{00000000-0005-0000-0000-0000F22C0000}"/>
    <cellStyle name="40% - Accent1 3 3 3 2" xfId="1546" xr:uid="{00000000-0005-0000-0000-0000F32C0000}"/>
    <cellStyle name="40% - Accent1 3 3 3 2 2" xfId="1547" xr:uid="{00000000-0005-0000-0000-0000F42C0000}"/>
    <cellStyle name="40% - Accent1 3 3 3 3" xfId="1548" xr:uid="{00000000-0005-0000-0000-0000F52C0000}"/>
    <cellStyle name="40% - Accent1 3 3 4" xfId="1549" xr:uid="{00000000-0005-0000-0000-0000F62C0000}"/>
    <cellStyle name="40% - Accent1 3 3 4 2" xfId="1550" xr:uid="{00000000-0005-0000-0000-0000F72C0000}"/>
    <cellStyle name="40% - Accent1 3 3 5" xfId="1551" xr:uid="{00000000-0005-0000-0000-0000F82C0000}"/>
    <cellStyle name="40% - Accent1 3 3 6" xfId="13903" xr:uid="{00000000-0005-0000-0000-0000F92C0000}"/>
    <cellStyle name="40% - Accent1 3 4" xfId="1552" xr:uid="{00000000-0005-0000-0000-0000FA2C0000}"/>
    <cellStyle name="40% - Accent1 3 4 2" xfId="1553" xr:uid="{00000000-0005-0000-0000-0000FB2C0000}"/>
    <cellStyle name="40% - Accent1 3 4 2 2" xfId="1554" xr:uid="{00000000-0005-0000-0000-0000FC2C0000}"/>
    <cellStyle name="40% - Accent1 3 4 2 2 2" xfId="1555" xr:uid="{00000000-0005-0000-0000-0000FD2C0000}"/>
    <cellStyle name="40% - Accent1 3 4 2 3" xfId="1556" xr:uid="{00000000-0005-0000-0000-0000FE2C0000}"/>
    <cellStyle name="40% - Accent1 3 4 3" xfId="1557" xr:uid="{00000000-0005-0000-0000-0000FF2C0000}"/>
    <cellStyle name="40% - Accent1 3 4 3 2" xfId="1558" xr:uid="{00000000-0005-0000-0000-0000002D0000}"/>
    <cellStyle name="40% - Accent1 3 4 4" xfId="1559" xr:uid="{00000000-0005-0000-0000-0000012D0000}"/>
    <cellStyle name="40% - Accent1 3 4 5" xfId="8854" xr:uid="{00000000-0005-0000-0000-0000022D0000}"/>
    <cellStyle name="40% - Accent1 3 5" xfId="1560" xr:uid="{00000000-0005-0000-0000-0000032D0000}"/>
    <cellStyle name="40% - Accent1 3 5 2" xfId="1561" xr:uid="{00000000-0005-0000-0000-0000042D0000}"/>
    <cellStyle name="40% - Accent1 3 5 2 2" xfId="1562" xr:uid="{00000000-0005-0000-0000-0000052D0000}"/>
    <cellStyle name="40% - Accent1 3 5 3" xfId="1563" xr:uid="{00000000-0005-0000-0000-0000062D0000}"/>
    <cellStyle name="40% - Accent1 3 6" xfId="1564" xr:uid="{00000000-0005-0000-0000-0000072D0000}"/>
    <cellStyle name="40% - Accent1 3 6 2" xfId="1565" xr:uid="{00000000-0005-0000-0000-0000082D0000}"/>
    <cellStyle name="40% - Accent1 3 7" xfId="1566" xr:uid="{00000000-0005-0000-0000-0000092D0000}"/>
    <cellStyle name="40% - Accent1 3 8" xfId="1567" xr:uid="{00000000-0005-0000-0000-00000A2D0000}"/>
    <cellStyle name="40% - Accent1 3 9" xfId="13588" xr:uid="{00000000-0005-0000-0000-00000B2D0000}"/>
    <cellStyle name="40% - Accent1 4" xfId="1568" xr:uid="{00000000-0005-0000-0000-00000C2D0000}"/>
    <cellStyle name="40% - Accent1 4 10" xfId="24133" xr:uid="{00000000-0005-0000-0000-00000D2D0000}"/>
    <cellStyle name="40% - Accent1 4 10 2" xfId="24134" xr:uid="{00000000-0005-0000-0000-00000E2D0000}"/>
    <cellStyle name="40% - Accent1 4 10 2 2" xfId="24135" xr:uid="{00000000-0005-0000-0000-00000F2D0000}"/>
    <cellStyle name="40% - Accent1 4 10 2 3" xfId="24136" xr:uid="{00000000-0005-0000-0000-0000102D0000}"/>
    <cellStyle name="40% - Accent1 4 10 3" xfId="24137" xr:uid="{00000000-0005-0000-0000-0000112D0000}"/>
    <cellStyle name="40% - Accent1 4 10 3 2" xfId="24138" xr:uid="{00000000-0005-0000-0000-0000122D0000}"/>
    <cellStyle name="40% - Accent1 4 10 4" xfId="24139" xr:uid="{00000000-0005-0000-0000-0000132D0000}"/>
    <cellStyle name="40% - Accent1 4 10 5" xfId="24140" xr:uid="{00000000-0005-0000-0000-0000142D0000}"/>
    <cellStyle name="40% - Accent1 4 11" xfId="24141" xr:uid="{00000000-0005-0000-0000-0000152D0000}"/>
    <cellStyle name="40% - Accent1 4 11 2" xfId="24142" xr:uid="{00000000-0005-0000-0000-0000162D0000}"/>
    <cellStyle name="40% - Accent1 4 11 3" xfId="24143" xr:uid="{00000000-0005-0000-0000-0000172D0000}"/>
    <cellStyle name="40% - Accent1 4 12" xfId="24144" xr:uid="{00000000-0005-0000-0000-0000182D0000}"/>
    <cellStyle name="40% - Accent1 4 12 2" xfId="24145" xr:uid="{00000000-0005-0000-0000-0000192D0000}"/>
    <cellStyle name="40% - Accent1 4 12 3" xfId="24146" xr:uid="{00000000-0005-0000-0000-00001A2D0000}"/>
    <cellStyle name="40% - Accent1 4 13" xfId="24147" xr:uid="{00000000-0005-0000-0000-00001B2D0000}"/>
    <cellStyle name="40% - Accent1 4 13 2" xfId="24148" xr:uid="{00000000-0005-0000-0000-00001C2D0000}"/>
    <cellStyle name="40% - Accent1 4 14" xfId="24149" xr:uid="{00000000-0005-0000-0000-00001D2D0000}"/>
    <cellStyle name="40% - Accent1 4 15" xfId="24150" xr:uid="{00000000-0005-0000-0000-00001E2D0000}"/>
    <cellStyle name="40% - Accent1 4 16" xfId="24151" xr:uid="{00000000-0005-0000-0000-00001F2D0000}"/>
    <cellStyle name="40% - Accent1 4 2" xfId="1569" xr:uid="{00000000-0005-0000-0000-0000202D0000}"/>
    <cellStyle name="40% - Accent1 4 2 10" xfId="24152" xr:uid="{00000000-0005-0000-0000-0000212D0000}"/>
    <cellStyle name="40% - Accent1 4 2 10 2" xfId="24153" xr:uid="{00000000-0005-0000-0000-0000222D0000}"/>
    <cellStyle name="40% - Accent1 4 2 10 3" xfId="24154" xr:uid="{00000000-0005-0000-0000-0000232D0000}"/>
    <cellStyle name="40% - Accent1 4 2 11" xfId="24155" xr:uid="{00000000-0005-0000-0000-0000242D0000}"/>
    <cellStyle name="40% - Accent1 4 2 11 2" xfId="24156" xr:uid="{00000000-0005-0000-0000-0000252D0000}"/>
    <cellStyle name="40% - Accent1 4 2 11 3" xfId="24157" xr:uid="{00000000-0005-0000-0000-0000262D0000}"/>
    <cellStyle name="40% - Accent1 4 2 12" xfId="24158" xr:uid="{00000000-0005-0000-0000-0000272D0000}"/>
    <cellStyle name="40% - Accent1 4 2 12 2" xfId="24159" xr:uid="{00000000-0005-0000-0000-0000282D0000}"/>
    <cellStyle name="40% - Accent1 4 2 13" xfId="24160" xr:uid="{00000000-0005-0000-0000-0000292D0000}"/>
    <cellStyle name="40% - Accent1 4 2 14" xfId="24161" xr:uid="{00000000-0005-0000-0000-00002A2D0000}"/>
    <cellStyle name="40% - Accent1 4 2 15" xfId="24162" xr:uid="{00000000-0005-0000-0000-00002B2D0000}"/>
    <cellStyle name="40% - Accent1 4 2 2" xfId="1570" xr:uid="{00000000-0005-0000-0000-00002C2D0000}"/>
    <cellStyle name="40% - Accent1 4 2 2 10" xfId="24163" xr:uid="{00000000-0005-0000-0000-00002D2D0000}"/>
    <cellStyle name="40% - Accent1 4 2 2 10 2" xfId="24164" xr:uid="{00000000-0005-0000-0000-00002E2D0000}"/>
    <cellStyle name="40% - Accent1 4 2 2 10 3" xfId="24165" xr:uid="{00000000-0005-0000-0000-00002F2D0000}"/>
    <cellStyle name="40% - Accent1 4 2 2 11" xfId="24166" xr:uid="{00000000-0005-0000-0000-0000302D0000}"/>
    <cellStyle name="40% - Accent1 4 2 2 11 2" xfId="24167" xr:uid="{00000000-0005-0000-0000-0000312D0000}"/>
    <cellStyle name="40% - Accent1 4 2 2 12" xfId="24168" xr:uid="{00000000-0005-0000-0000-0000322D0000}"/>
    <cellStyle name="40% - Accent1 4 2 2 13" xfId="24169" xr:uid="{00000000-0005-0000-0000-0000332D0000}"/>
    <cellStyle name="40% - Accent1 4 2 2 2" xfId="1571" xr:uid="{00000000-0005-0000-0000-0000342D0000}"/>
    <cellStyle name="40% - Accent1 4 2 2 2 10" xfId="24170" xr:uid="{00000000-0005-0000-0000-0000352D0000}"/>
    <cellStyle name="40% - Accent1 4 2 2 2 10 2" xfId="24171" xr:uid="{00000000-0005-0000-0000-0000362D0000}"/>
    <cellStyle name="40% - Accent1 4 2 2 2 11" xfId="24172" xr:uid="{00000000-0005-0000-0000-0000372D0000}"/>
    <cellStyle name="40% - Accent1 4 2 2 2 12" xfId="24173" xr:uid="{00000000-0005-0000-0000-0000382D0000}"/>
    <cellStyle name="40% - Accent1 4 2 2 2 2" xfId="1572" xr:uid="{00000000-0005-0000-0000-0000392D0000}"/>
    <cellStyle name="40% - Accent1 4 2 2 2 2 10" xfId="24174" xr:uid="{00000000-0005-0000-0000-00003A2D0000}"/>
    <cellStyle name="40% - Accent1 4 2 2 2 2 2" xfId="1573" xr:uid="{00000000-0005-0000-0000-00003B2D0000}"/>
    <cellStyle name="40% - Accent1 4 2 2 2 2 2 2" xfId="24175" xr:uid="{00000000-0005-0000-0000-00003C2D0000}"/>
    <cellStyle name="40% - Accent1 4 2 2 2 2 2 2 2" xfId="24176" xr:uid="{00000000-0005-0000-0000-00003D2D0000}"/>
    <cellStyle name="40% - Accent1 4 2 2 2 2 2 2 2 2" xfId="24177" xr:uid="{00000000-0005-0000-0000-00003E2D0000}"/>
    <cellStyle name="40% - Accent1 4 2 2 2 2 2 2 2 3" xfId="24178" xr:uid="{00000000-0005-0000-0000-00003F2D0000}"/>
    <cellStyle name="40% - Accent1 4 2 2 2 2 2 2 3" xfId="24179" xr:uid="{00000000-0005-0000-0000-0000402D0000}"/>
    <cellStyle name="40% - Accent1 4 2 2 2 2 2 2 3 2" xfId="24180" xr:uid="{00000000-0005-0000-0000-0000412D0000}"/>
    <cellStyle name="40% - Accent1 4 2 2 2 2 2 2 3 3" xfId="24181" xr:uid="{00000000-0005-0000-0000-0000422D0000}"/>
    <cellStyle name="40% - Accent1 4 2 2 2 2 2 2 4" xfId="24182" xr:uid="{00000000-0005-0000-0000-0000432D0000}"/>
    <cellStyle name="40% - Accent1 4 2 2 2 2 2 2 4 2" xfId="24183" xr:uid="{00000000-0005-0000-0000-0000442D0000}"/>
    <cellStyle name="40% - Accent1 4 2 2 2 2 2 2 5" xfId="24184" xr:uid="{00000000-0005-0000-0000-0000452D0000}"/>
    <cellStyle name="40% - Accent1 4 2 2 2 2 2 2 6" xfId="24185" xr:uid="{00000000-0005-0000-0000-0000462D0000}"/>
    <cellStyle name="40% - Accent1 4 2 2 2 2 2 3" xfId="24186" xr:uid="{00000000-0005-0000-0000-0000472D0000}"/>
    <cellStyle name="40% - Accent1 4 2 2 2 2 2 3 2" xfId="24187" xr:uid="{00000000-0005-0000-0000-0000482D0000}"/>
    <cellStyle name="40% - Accent1 4 2 2 2 2 2 3 2 2" xfId="24188" xr:uid="{00000000-0005-0000-0000-0000492D0000}"/>
    <cellStyle name="40% - Accent1 4 2 2 2 2 2 3 2 3" xfId="24189" xr:uid="{00000000-0005-0000-0000-00004A2D0000}"/>
    <cellStyle name="40% - Accent1 4 2 2 2 2 2 3 3" xfId="24190" xr:uid="{00000000-0005-0000-0000-00004B2D0000}"/>
    <cellStyle name="40% - Accent1 4 2 2 2 2 2 3 3 2" xfId="24191" xr:uid="{00000000-0005-0000-0000-00004C2D0000}"/>
    <cellStyle name="40% - Accent1 4 2 2 2 2 2 3 3 3" xfId="24192" xr:uid="{00000000-0005-0000-0000-00004D2D0000}"/>
    <cellStyle name="40% - Accent1 4 2 2 2 2 2 3 4" xfId="24193" xr:uid="{00000000-0005-0000-0000-00004E2D0000}"/>
    <cellStyle name="40% - Accent1 4 2 2 2 2 2 3 4 2" xfId="24194" xr:uid="{00000000-0005-0000-0000-00004F2D0000}"/>
    <cellStyle name="40% - Accent1 4 2 2 2 2 2 3 5" xfId="24195" xr:uid="{00000000-0005-0000-0000-0000502D0000}"/>
    <cellStyle name="40% - Accent1 4 2 2 2 2 2 3 6" xfId="24196" xr:uid="{00000000-0005-0000-0000-0000512D0000}"/>
    <cellStyle name="40% - Accent1 4 2 2 2 2 2 4" xfId="24197" xr:uid="{00000000-0005-0000-0000-0000522D0000}"/>
    <cellStyle name="40% - Accent1 4 2 2 2 2 2 4 2" xfId="24198" xr:uid="{00000000-0005-0000-0000-0000532D0000}"/>
    <cellStyle name="40% - Accent1 4 2 2 2 2 2 4 2 2" xfId="24199" xr:uid="{00000000-0005-0000-0000-0000542D0000}"/>
    <cellStyle name="40% - Accent1 4 2 2 2 2 2 4 2 3" xfId="24200" xr:uid="{00000000-0005-0000-0000-0000552D0000}"/>
    <cellStyle name="40% - Accent1 4 2 2 2 2 2 4 3" xfId="24201" xr:uid="{00000000-0005-0000-0000-0000562D0000}"/>
    <cellStyle name="40% - Accent1 4 2 2 2 2 2 4 3 2" xfId="24202" xr:uid="{00000000-0005-0000-0000-0000572D0000}"/>
    <cellStyle name="40% - Accent1 4 2 2 2 2 2 4 4" xfId="24203" xr:uid="{00000000-0005-0000-0000-0000582D0000}"/>
    <cellStyle name="40% - Accent1 4 2 2 2 2 2 4 5" xfId="24204" xr:uid="{00000000-0005-0000-0000-0000592D0000}"/>
    <cellStyle name="40% - Accent1 4 2 2 2 2 2 5" xfId="24205" xr:uid="{00000000-0005-0000-0000-00005A2D0000}"/>
    <cellStyle name="40% - Accent1 4 2 2 2 2 2 5 2" xfId="24206" xr:uid="{00000000-0005-0000-0000-00005B2D0000}"/>
    <cellStyle name="40% - Accent1 4 2 2 2 2 2 5 3" xfId="24207" xr:uid="{00000000-0005-0000-0000-00005C2D0000}"/>
    <cellStyle name="40% - Accent1 4 2 2 2 2 2 6" xfId="24208" xr:uid="{00000000-0005-0000-0000-00005D2D0000}"/>
    <cellStyle name="40% - Accent1 4 2 2 2 2 2 6 2" xfId="24209" xr:uid="{00000000-0005-0000-0000-00005E2D0000}"/>
    <cellStyle name="40% - Accent1 4 2 2 2 2 2 6 3" xfId="24210" xr:uid="{00000000-0005-0000-0000-00005F2D0000}"/>
    <cellStyle name="40% - Accent1 4 2 2 2 2 2 7" xfId="24211" xr:uid="{00000000-0005-0000-0000-0000602D0000}"/>
    <cellStyle name="40% - Accent1 4 2 2 2 2 2 7 2" xfId="24212" xr:uid="{00000000-0005-0000-0000-0000612D0000}"/>
    <cellStyle name="40% - Accent1 4 2 2 2 2 2 8" xfId="24213" xr:uid="{00000000-0005-0000-0000-0000622D0000}"/>
    <cellStyle name="40% - Accent1 4 2 2 2 2 2 9" xfId="24214" xr:uid="{00000000-0005-0000-0000-0000632D0000}"/>
    <cellStyle name="40% - Accent1 4 2 2 2 2 3" xfId="24215" xr:uid="{00000000-0005-0000-0000-0000642D0000}"/>
    <cellStyle name="40% - Accent1 4 2 2 2 2 3 2" xfId="24216" xr:uid="{00000000-0005-0000-0000-0000652D0000}"/>
    <cellStyle name="40% - Accent1 4 2 2 2 2 3 2 2" xfId="24217" xr:uid="{00000000-0005-0000-0000-0000662D0000}"/>
    <cellStyle name="40% - Accent1 4 2 2 2 2 3 2 3" xfId="24218" xr:uid="{00000000-0005-0000-0000-0000672D0000}"/>
    <cellStyle name="40% - Accent1 4 2 2 2 2 3 3" xfId="24219" xr:uid="{00000000-0005-0000-0000-0000682D0000}"/>
    <cellStyle name="40% - Accent1 4 2 2 2 2 3 3 2" xfId="24220" xr:uid="{00000000-0005-0000-0000-0000692D0000}"/>
    <cellStyle name="40% - Accent1 4 2 2 2 2 3 3 3" xfId="24221" xr:uid="{00000000-0005-0000-0000-00006A2D0000}"/>
    <cellStyle name="40% - Accent1 4 2 2 2 2 3 4" xfId="24222" xr:uid="{00000000-0005-0000-0000-00006B2D0000}"/>
    <cellStyle name="40% - Accent1 4 2 2 2 2 3 4 2" xfId="24223" xr:uid="{00000000-0005-0000-0000-00006C2D0000}"/>
    <cellStyle name="40% - Accent1 4 2 2 2 2 3 5" xfId="24224" xr:uid="{00000000-0005-0000-0000-00006D2D0000}"/>
    <cellStyle name="40% - Accent1 4 2 2 2 2 3 6" xfId="24225" xr:uid="{00000000-0005-0000-0000-00006E2D0000}"/>
    <cellStyle name="40% - Accent1 4 2 2 2 2 4" xfId="24226" xr:uid="{00000000-0005-0000-0000-00006F2D0000}"/>
    <cellStyle name="40% - Accent1 4 2 2 2 2 4 2" xfId="24227" xr:uid="{00000000-0005-0000-0000-0000702D0000}"/>
    <cellStyle name="40% - Accent1 4 2 2 2 2 4 2 2" xfId="24228" xr:uid="{00000000-0005-0000-0000-0000712D0000}"/>
    <cellStyle name="40% - Accent1 4 2 2 2 2 4 2 3" xfId="24229" xr:uid="{00000000-0005-0000-0000-0000722D0000}"/>
    <cellStyle name="40% - Accent1 4 2 2 2 2 4 3" xfId="24230" xr:uid="{00000000-0005-0000-0000-0000732D0000}"/>
    <cellStyle name="40% - Accent1 4 2 2 2 2 4 3 2" xfId="24231" xr:uid="{00000000-0005-0000-0000-0000742D0000}"/>
    <cellStyle name="40% - Accent1 4 2 2 2 2 4 3 3" xfId="24232" xr:uid="{00000000-0005-0000-0000-0000752D0000}"/>
    <cellStyle name="40% - Accent1 4 2 2 2 2 4 4" xfId="24233" xr:uid="{00000000-0005-0000-0000-0000762D0000}"/>
    <cellStyle name="40% - Accent1 4 2 2 2 2 4 4 2" xfId="24234" xr:uid="{00000000-0005-0000-0000-0000772D0000}"/>
    <cellStyle name="40% - Accent1 4 2 2 2 2 4 5" xfId="24235" xr:uid="{00000000-0005-0000-0000-0000782D0000}"/>
    <cellStyle name="40% - Accent1 4 2 2 2 2 4 6" xfId="24236" xr:uid="{00000000-0005-0000-0000-0000792D0000}"/>
    <cellStyle name="40% - Accent1 4 2 2 2 2 5" xfId="24237" xr:uid="{00000000-0005-0000-0000-00007A2D0000}"/>
    <cellStyle name="40% - Accent1 4 2 2 2 2 5 2" xfId="24238" xr:uid="{00000000-0005-0000-0000-00007B2D0000}"/>
    <cellStyle name="40% - Accent1 4 2 2 2 2 5 2 2" xfId="24239" xr:uid="{00000000-0005-0000-0000-00007C2D0000}"/>
    <cellStyle name="40% - Accent1 4 2 2 2 2 5 2 3" xfId="24240" xr:uid="{00000000-0005-0000-0000-00007D2D0000}"/>
    <cellStyle name="40% - Accent1 4 2 2 2 2 5 3" xfId="24241" xr:uid="{00000000-0005-0000-0000-00007E2D0000}"/>
    <cellStyle name="40% - Accent1 4 2 2 2 2 5 3 2" xfId="24242" xr:uid="{00000000-0005-0000-0000-00007F2D0000}"/>
    <cellStyle name="40% - Accent1 4 2 2 2 2 5 4" xfId="24243" xr:uid="{00000000-0005-0000-0000-0000802D0000}"/>
    <cellStyle name="40% - Accent1 4 2 2 2 2 5 5" xfId="24244" xr:uid="{00000000-0005-0000-0000-0000812D0000}"/>
    <cellStyle name="40% - Accent1 4 2 2 2 2 6" xfId="24245" xr:uid="{00000000-0005-0000-0000-0000822D0000}"/>
    <cellStyle name="40% - Accent1 4 2 2 2 2 6 2" xfId="24246" xr:uid="{00000000-0005-0000-0000-0000832D0000}"/>
    <cellStyle name="40% - Accent1 4 2 2 2 2 6 3" xfId="24247" xr:uid="{00000000-0005-0000-0000-0000842D0000}"/>
    <cellStyle name="40% - Accent1 4 2 2 2 2 7" xfId="24248" xr:uid="{00000000-0005-0000-0000-0000852D0000}"/>
    <cellStyle name="40% - Accent1 4 2 2 2 2 7 2" xfId="24249" xr:uid="{00000000-0005-0000-0000-0000862D0000}"/>
    <cellStyle name="40% - Accent1 4 2 2 2 2 7 3" xfId="24250" xr:uid="{00000000-0005-0000-0000-0000872D0000}"/>
    <cellStyle name="40% - Accent1 4 2 2 2 2 8" xfId="24251" xr:uid="{00000000-0005-0000-0000-0000882D0000}"/>
    <cellStyle name="40% - Accent1 4 2 2 2 2 8 2" xfId="24252" xr:uid="{00000000-0005-0000-0000-0000892D0000}"/>
    <cellStyle name="40% - Accent1 4 2 2 2 2 9" xfId="24253" xr:uid="{00000000-0005-0000-0000-00008A2D0000}"/>
    <cellStyle name="40% - Accent1 4 2 2 2 3" xfId="1574" xr:uid="{00000000-0005-0000-0000-00008B2D0000}"/>
    <cellStyle name="40% - Accent1 4 2 2 2 3 2" xfId="24254" xr:uid="{00000000-0005-0000-0000-00008C2D0000}"/>
    <cellStyle name="40% - Accent1 4 2 2 2 3 2 2" xfId="24255" xr:uid="{00000000-0005-0000-0000-00008D2D0000}"/>
    <cellStyle name="40% - Accent1 4 2 2 2 3 2 2 2" xfId="24256" xr:uid="{00000000-0005-0000-0000-00008E2D0000}"/>
    <cellStyle name="40% - Accent1 4 2 2 2 3 2 2 3" xfId="24257" xr:uid="{00000000-0005-0000-0000-00008F2D0000}"/>
    <cellStyle name="40% - Accent1 4 2 2 2 3 2 3" xfId="24258" xr:uid="{00000000-0005-0000-0000-0000902D0000}"/>
    <cellStyle name="40% - Accent1 4 2 2 2 3 2 3 2" xfId="24259" xr:uid="{00000000-0005-0000-0000-0000912D0000}"/>
    <cellStyle name="40% - Accent1 4 2 2 2 3 2 3 3" xfId="24260" xr:uid="{00000000-0005-0000-0000-0000922D0000}"/>
    <cellStyle name="40% - Accent1 4 2 2 2 3 2 4" xfId="24261" xr:uid="{00000000-0005-0000-0000-0000932D0000}"/>
    <cellStyle name="40% - Accent1 4 2 2 2 3 2 4 2" xfId="24262" xr:uid="{00000000-0005-0000-0000-0000942D0000}"/>
    <cellStyle name="40% - Accent1 4 2 2 2 3 2 5" xfId="24263" xr:uid="{00000000-0005-0000-0000-0000952D0000}"/>
    <cellStyle name="40% - Accent1 4 2 2 2 3 2 6" xfId="24264" xr:uid="{00000000-0005-0000-0000-0000962D0000}"/>
    <cellStyle name="40% - Accent1 4 2 2 2 3 3" xfId="24265" xr:uid="{00000000-0005-0000-0000-0000972D0000}"/>
    <cellStyle name="40% - Accent1 4 2 2 2 3 3 2" xfId="24266" xr:uid="{00000000-0005-0000-0000-0000982D0000}"/>
    <cellStyle name="40% - Accent1 4 2 2 2 3 3 2 2" xfId="24267" xr:uid="{00000000-0005-0000-0000-0000992D0000}"/>
    <cellStyle name="40% - Accent1 4 2 2 2 3 3 2 3" xfId="24268" xr:uid="{00000000-0005-0000-0000-00009A2D0000}"/>
    <cellStyle name="40% - Accent1 4 2 2 2 3 3 3" xfId="24269" xr:uid="{00000000-0005-0000-0000-00009B2D0000}"/>
    <cellStyle name="40% - Accent1 4 2 2 2 3 3 3 2" xfId="24270" xr:uid="{00000000-0005-0000-0000-00009C2D0000}"/>
    <cellStyle name="40% - Accent1 4 2 2 2 3 3 3 3" xfId="24271" xr:uid="{00000000-0005-0000-0000-00009D2D0000}"/>
    <cellStyle name="40% - Accent1 4 2 2 2 3 3 4" xfId="24272" xr:uid="{00000000-0005-0000-0000-00009E2D0000}"/>
    <cellStyle name="40% - Accent1 4 2 2 2 3 3 4 2" xfId="24273" xr:uid="{00000000-0005-0000-0000-00009F2D0000}"/>
    <cellStyle name="40% - Accent1 4 2 2 2 3 3 5" xfId="24274" xr:uid="{00000000-0005-0000-0000-0000A02D0000}"/>
    <cellStyle name="40% - Accent1 4 2 2 2 3 3 6" xfId="24275" xr:uid="{00000000-0005-0000-0000-0000A12D0000}"/>
    <cellStyle name="40% - Accent1 4 2 2 2 3 4" xfId="24276" xr:uid="{00000000-0005-0000-0000-0000A22D0000}"/>
    <cellStyle name="40% - Accent1 4 2 2 2 3 4 2" xfId="24277" xr:uid="{00000000-0005-0000-0000-0000A32D0000}"/>
    <cellStyle name="40% - Accent1 4 2 2 2 3 4 2 2" xfId="24278" xr:uid="{00000000-0005-0000-0000-0000A42D0000}"/>
    <cellStyle name="40% - Accent1 4 2 2 2 3 4 2 3" xfId="24279" xr:uid="{00000000-0005-0000-0000-0000A52D0000}"/>
    <cellStyle name="40% - Accent1 4 2 2 2 3 4 3" xfId="24280" xr:uid="{00000000-0005-0000-0000-0000A62D0000}"/>
    <cellStyle name="40% - Accent1 4 2 2 2 3 4 3 2" xfId="24281" xr:uid="{00000000-0005-0000-0000-0000A72D0000}"/>
    <cellStyle name="40% - Accent1 4 2 2 2 3 4 4" xfId="24282" xr:uid="{00000000-0005-0000-0000-0000A82D0000}"/>
    <cellStyle name="40% - Accent1 4 2 2 2 3 4 5" xfId="24283" xr:uid="{00000000-0005-0000-0000-0000A92D0000}"/>
    <cellStyle name="40% - Accent1 4 2 2 2 3 5" xfId="24284" xr:uid="{00000000-0005-0000-0000-0000AA2D0000}"/>
    <cellStyle name="40% - Accent1 4 2 2 2 3 5 2" xfId="24285" xr:uid="{00000000-0005-0000-0000-0000AB2D0000}"/>
    <cellStyle name="40% - Accent1 4 2 2 2 3 5 3" xfId="24286" xr:uid="{00000000-0005-0000-0000-0000AC2D0000}"/>
    <cellStyle name="40% - Accent1 4 2 2 2 3 6" xfId="24287" xr:uid="{00000000-0005-0000-0000-0000AD2D0000}"/>
    <cellStyle name="40% - Accent1 4 2 2 2 3 6 2" xfId="24288" xr:uid="{00000000-0005-0000-0000-0000AE2D0000}"/>
    <cellStyle name="40% - Accent1 4 2 2 2 3 6 3" xfId="24289" xr:uid="{00000000-0005-0000-0000-0000AF2D0000}"/>
    <cellStyle name="40% - Accent1 4 2 2 2 3 7" xfId="24290" xr:uid="{00000000-0005-0000-0000-0000B02D0000}"/>
    <cellStyle name="40% - Accent1 4 2 2 2 3 7 2" xfId="24291" xr:uid="{00000000-0005-0000-0000-0000B12D0000}"/>
    <cellStyle name="40% - Accent1 4 2 2 2 3 8" xfId="24292" xr:uid="{00000000-0005-0000-0000-0000B22D0000}"/>
    <cellStyle name="40% - Accent1 4 2 2 2 3 9" xfId="24293" xr:uid="{00000000-0005-0000-0000-0000B32D0000}"/>
    <cellStyle name="40% - Accent1 4 2 2 2 4" xfId="24294" xr:uid="{00000000-0005-0000-0000-0000B42D0000}"/>
    <cellStyle name="40% - Accent1 4 2 2 2 4 2" xfId="24295" xr:uid="{00000000-0005-0000-0000-0000B52D0000}"/>
    <cellStyle name="40% - Accent1 4 2 2 2 4 2 2" xfId="24296" xr:uid="{00000000-0005-0000-0000-0000B62D0000}"/>
    <cellStyle name="40% - Accent1 4 2 2 2 4 2 2 2" xfId="24297" xr:uid="{00000000-0005-0000-0000-0000B72D0000}"/>
    <cellStyle name="40% - Accent1 4 2 2 2 4 2 2 3" xfId="24298" xr:uid="{00000000-0005-0000-0000-0000B82D0000}"/>
    <cellStyle name="40% - Accent1 4 2 2 2 4 2 3" xfId="24299" xr:uid="{00000000-0005-0000-0000-0000B92D0000}"/>
    <cellStyle name="40% - Accent1 4 2 2 2 4 2 3 2" xfId="24300" xr:uid="{00000000-0005-0000-0000-0000BA2D0000}"/>
    <cellStyle name="40% - Accent1 4 2 2 2 4 2 3 3" xfId="24301" xr:uid="{00000000-0005-0000-0000-0000BB2D0000}"/>
    <cellStyle name="40% - Accent1 4 2 2 2 4 2 4" xfId="24302" xr:uid="{00000000-0005-0000-0000-0000BC2D0000}"/>
    <cellStyle name="40% - Accent1 4 2 2 2 4 2 4 2" xfId="24303" xr:uid="{00000000-0005-0000-0000-0000BD2D0000}"/>
    <cellStyle name="40% - Accent1 4 2 2 2 4 2 5" xfId="24304" xr:uid="{00000000-0005-0000-0000-0000BE2D0000}"/>
    <cellStyle name="40% - Accent1 4 2 2 2 4 2 6" xfId="24305" xr:uid="{00000000-0005-0000-0000-0000BF2D0000}"/>
    <cellStyle name="40% - Accent1 4 2 2 2 4 3" xfId="24306" xr:uid="{00000000-0005-0000-0000-0000C02D0000}"/>
    <cellStyle name="40% - Accent1 4 2 2 2 4 3 2" xfId="24307" xr:uid="{00000000-0005-0000-0000-0000C12D0000}"/>
    <cellStyle name="40% - Accent1 4 2 2 2 4 3 2 2" xfId="24308" xr:uid="{00000000-0005-0000-0000-0000C22D0000}"/>
    <cellStyle name="40% - Accent1 4 2 2 2 4 3 2 3" xfId="24309" xr:uid="{00000000-0005-0000-0000-0000C32D0000}"/>
    <cellStyle name="40% - Accent1 4 2 2 2 4 3 3" xfId="24310" xr:uid="{00000000-0005-0000-0000-0000C42D0000}"/>
    <cellStyle name="40% - Accent1 4 2 2 2 4 3 3 2" xfId="24311" xr:uid="{00000000-0005-0000-0000-0000C52D0000}"/>
    <cellStyle name="40% - Accent1 4 2 2 2 4 3 3 3" xfId="24312" xr:uid="{00000000-0005-0000-0000-0000C62D0000}"/>
    <cellStyle name="40% - Accent1 4 2 2 2 4 3 4" xfId="24313" xr:uid="{00000000-0005-0000-0000-0000C72D0000}"/>
    <cellStyle name="40% - Accent1 4 2 2 2 4 3 4 2" xfId="24314" xr:uid="{00000000-0005-0000-0000-0000C82D0000}"/>
    <cellStyle name="40% - Accent1 4 2 2 2 4 3 5" xfId="24315" xr:uid="{00000000-0005-0000-0000-0000C92D0000}"/>
    <cellStyle name="40% - Accent1 4 2 2 2 4 3 6" xfId="24316" xr:uid="{00000000-0005-0000-0000-0000CA2D0000}"/>
    <cellStyle name="40% - Accent1 4 2 2 2 4 4" xfId="24317" xr:uid="{00000000-0005-0000-0000-0000CB2D0000}"/>
    <cellStyle name="40% - Accent1 4 2 2 2 4 4 2" xfId="24318" xr:uid="{00000000-0005-0000-0000-0000CC2D0000}"/>
    <cellStyle name="40% - Accent1 4 2 2 2 4 4 2 2" xfId="24319" xr:uid="{00000000-0005-0000-0000-0000CD2D0000}"/>
    <cellStyle name="40% - Accent1 4 2 2 2 4 4 2 3" xfId="24320" xr:uid="{00000000-0005-0000-0000-0000CE2D0000}"/>
    <cellStyle name="40% - Accent1 4 2 2 2 4 4 3" xfId="24321" xr:uid="{00000000-0005-0000-0000-0000CF2D0000}"/>
    <cellStyle name="40% - Accent1 4 2 2 2 4 4 3 2" xfId="24322" xr:uid="{00000000-0005-0000-0000-0000D02D0000}"/>
    <cellStyle name="40% - Accent1 4 2 2 2 4 4 4" xfId="24323" xr:uid="{00000000-0005-0000-0000-0000D12D0000}"/>
    <cellStyle name="40% - Accent1 4 2 2 2 4 4 5" xfId="24324" xr:uid="{00000000-0005-0000-0000-0000D22D0000}"/>
    <cellStyle name="40% - Accent1 4 2 2 2 4 5" xfId="24325" xr:uid="{00000000-0005-0000-0000-0000D32D0000}"/>
    <cellStyle name="40% - Accent1 4 2 2 2 4 5 2" xfId="24326" xr:uid="{00000000-0005-0000-0000-0000D42D0000}"/>
    <cellStyle name="40% - Accent1 4 2 2 2 4 5 3" xfId="24327" xr:uid="{00000000-0005-0000-0000-0000D52D0000}"/>
    <cellStyle name="40% - Accent1 4 2 2 2 4 6" xfId="24328" xr:uid="{00000000-0005-0000-0000-0000D62D0000}"/>
    <cellStyle name="40% - Accent1 4 2 2 2 4 6 2" xfId="24329" xr:uid="{00000000-0005-0000-0000-0000D72D0000}"/>
    <cellStyle name="40% - Accent1 4 2 2 2 4 6 3" xfId="24330" xr:uid="{00000000-0005-0000-0000-0000D82D0000}"/>
    <cellStyle name="40% - Accent1 4 2 2 2 4 7" xfId="24331" xr:uid="{00000000-0005-0000-0000-0000D92D0000}"/>
    <cellStyle name="40% - Accent1 4 2 2 2 4 7 2" xfId="24332" xr:uid="{00000000-0005-0000-0000-0000DA2D0000}"/>
    <cellStyle name="40% - Accent1 4 2 2 2 4 8" xfId="24333" xr:uid="{00000000-0005-0000-0000-0000DB2D0000}"/>
    <cellStyle name="40% - Accent1 4 2 2 2 4 9" xfId="24334" xr:uid="{00000000-0005-0000-0000-0000DC2D0000}"/>
    <cellStyle name="40% - Accent1 4 2 2 2 5" xfId="24335" xr:uid="{00000000-0005-0000-0000-0000DD2D0000}"/>
    <cellStyle name="40% - Accent1 4 2 2 2 5 2" xfId="24336" xr:uid="{00000000-0005-0000-0000-0000DE2D0000}"/>
    <cellStyle name="40% - Accent1 4 2 2 2 5 2 2" xfId="24337" xr:uid="{00000000-0005-0000-0000-0000DF2D0000}"/>
    <cellStyle name="40% - Accent1 4 2 2 2 5 2 3" xfId="24338" xr:uid="{00000000-0005-0000-0000-0000E02D0000}"/>
    <cellStyle name="40% - Accent1 4 2 2 2 5 3" xfId="24339" xr:uid="{00000000-0005-0000-0000-0000E12D0000}"/>
    <cellStyle name="40% - Accent1 4 2 2 2 5 3 2" xfId="24340" xr:uid="{00000000-0005-0000-0000-0000E22D0000}"/>
    <cellStyle name="40% - Accent1 4 2 2 2 5 3 3" xfId="24341" xr:uid="{00000000-0005-0000-0000-0000E32D0000}"/>
    <cellStyle name="40% - Accent1 4 2 2 2 5 4" xfId="24342" xr:uid="{00000000-0005-0000-0000-0000E42D0000}"/>
    <cellStyle name="40% - Accent1 4 2 2 2 5 4 2" xfId="24343" xr:uid="{00000000-0005-0000-0000-0000E52D0000}"/>
    <cellStyle name="40% - Accent1 4 2 2 2 5 5" xfId="24344" xr:uid="{00000000-0005-0000-0000-0000E62D0000}"/>
    <cellStyle name="40% - Accent1 4 2 2 2 5 6" xfId="24345" xr:uid="{00000000-0005-0000-0000-0000E72D0000}"/>
    <cellStyle name="40% - Accent1 4 2 2 2 6" xfId="24346" xr:uid="{00000000-0005-0000-0000-0000E82D0000}"/>
    <cellStyle name="40% - Accent1 4 2 2 2 6 2" xfId="24347" xr:uid="{00000000-0005-0000-0000-0000E92D0000}"/>
    <cellStyle name="40% - Accent1 4 2 2 2 6 2 2" xfId="24348" xr:uid="{00000000-0005-0000-0000-0000EA2D0000}"/>
    <cellStyle name="40% - Accent1 4 2 2 2 6 2 3" xfId="24349" xr:uid="{00000000-0005-0000-0000-0000EB2D0000}"/>
    <cellStyle name="40% - Accent1 4 2 2 2 6 3" xfId="24350" xr:uid="{00000000-0005-0000-0000-0000EC2D0000}"/>
    <cellStyle name="40% - Accent1 4 2 2 2 6 3 2" xfId="24351" xr:uid="{00000000-0005-0000-0000-0000ED2D0000}"/>
    <cellStyle name="40% - Accent1 4 2 2 2 6 3 3" xfId="24352" xr:uid="{00000000-0005-0000-0000-0000EE2D0000}"/>
    <cellStyle name="40% - Accent1 4 2 2 2 6 4" xfId="24353" xr:uid="{00000000-0005-0000-0000-0000EF2D0000}"/>
    <cellStyle name="40% - Accent1 4 2 2 2 6 4 2" xfId="24354" xr:uid="{00000000-0005-0000-0000-0000F02D0000}"/>
    <cellStyle name="40% - Accent1 4 2 2 2 6 5" xfId="24355" xr:uid="{00000000-0005-0000-0000-0000F12D0000}"/>
    <cellStyle name="40% - Accent1 4 2 2 2 6 6" xfId="24356" xr:uid="{00000000-0005-0000-0000-0000F22D0000}"/>
    <cellStyle name="40% - Accent1 4 2 2 2 7" xfId="24357" xr:uid="{00000000-0005-0000-0000-0000F32D0000}"/>
    <cellStyle name="40% - Accent1 4 2 2 2 7 2" xfId="24358" xr:uid="{00000000-0005-0000-0000-0000F42D0000}"/>
    <cellStyle name="40% - Accent1 4 2 2 2 7 2 2" xfId="24359" xr:uid="{00000000-0005-0000-0000-0000F52D0000}"/>
    <cellStyle name="40% - Accent1 4 2 2 2 7 2 3" xfId="24360" xr:uid="{00000000-0005-0000-0000-0000F62D0000}"/>
    <cellStyle name="40% - Accent1 4 2 2 2 7 3" xfId="24361" xr:uid="{00000000-0005-0000-0000-0000F72D0000}"/>
    <cellStyle name="40% - Accent1 4 2 2 2 7 3 2" xfId="24362" xr:uid="{00000000-0005-0000-0000-0000F82D0000}"/>
    <cellStyle name="40% - Accent1 4 2 2 2 7 4" xfId="24363" xr:uid="{00000000-0005-0000-0000-0000F92D0000}"/>
    <cellStyle name="40% - Accent1 4 2 2 2 7 5" xfId="24364" xr:uid="{00000000-0005-0000-0000-0000FA2D0000}"/>
    <cellStyle name="40% - Accent1 4 2 2 2 8" xfId="24365" xr:uid="{00000000-0005-0000-0000-0000FB2D0000}"/>
    <cellStyle name="40% - Accent1 4 2 2 2 8 2" xfId="24366" xr:uid="{00000000-0005-0000-0000-0000FC2D0000}"/>
    <cellStyle name="40% - Accent1 4 2 2 2 8 3" xfId="24367" xr:uid="{00000000-0005-0000-0000-0000FD2D0000}"/>
    <cellStyle name="40% - Accent1 4 2 2 2 9" xfId="24368" xr:uid="{00000000-0005-0000-0000-0000FE2D0000}"/>
    <cellStyle name="40% - Accent1 4 2 2 2 9 2" xfId="24369" xr:uid="{00000000-0005-0000-0000-0000FF2D0000}"/>
    <cellStyle name="40% - Accent1 4 2 2 2 9 3" xfId="24370" xr:uid="{00000000-0005-0000-0000-0000002E0000}"/>
    <cellStyle name="40% - Accent1 4 2 2 3" xfId="1575" xr:uid="{00000000-0005-0000-0000-0000012E0000}"/>
    <cellStyle name="40% - Accent1 4 2 2 3 10" xfId="24371" xr:uid="{00000000-0005-0000-0000-0000022E0000}"/>
    <cellStyle name="40% - Accent1 4 2 2 3 2" xfId="1576" xr:uid="{00000000-0005-0000-0000-0000032E0000}"/>
    <cellStyle name="40% - Accent1 4 2 2 3 2 2" xfId="24372" xr:uid="{00000000-0005-0000-0000-0000042E0000}"/>
    <cellStyle name="40% - Accent1 4 2 2 3 2 2 2" xfId="24373" xr:uid="{00000000-0005-0000-0000-0000052E0000}"/>
    <cellStyle name="40% - Accent1 4 2 2 3 2 2 2 2" xfId="24374" xr:uid="{00000000-0005-0000-0000-0000062E0000}"/>
    <cellStyle name="40% - Accent1 4 2 2 3 2 2 2 3" xfId="24375" xr:uid="{00000000-0005-0000-0000-0000072E0000}"/>
    <cellStyle name="40% - Accent1 4 2 2 3 2 2 3" xfId="24376" xr:uid="{00000000-0005-0000-0000-0000082E0000}"/>
    <cellStyle name="40% - Accent1 4 2 2 3 2 2 3 2" xfId="24377" xr:uid="{00000000-0005-0000-0000-0000092E0000}"/>
    <cellStyle name="40% - Accent1 4 2 2 3 2 2 3 3" xfId="24378" xr:uid="{00000000-0005-0000-0000-00000A2E0000}"/>
    <cellStyle name="40% - Accent1 4 2 2 3 2 2 4" xfId="24379" xr:uid="{00000000-0005-0000-0000-00000B2E0000}"/>
    <cellStyle name="40% - Accent1 4 2 2 3 2 2 4 2" xfId="24380" xr:uid="{00000000-0005-0000-0000-00000C2E0000}"/>
    <cellStyle name="40% - Accent1 4 2 2 3 2 2 5" xfId="24381" xr:uid="{00000000-0005-0000-0000-00000D2E0000}"/>
    <cellStyle name="40% - Accent1 4 2 2 3 2 2 6" xfId="24382" xr:uid="{00000000-0005-0000-0000-00000E2E0000}"/>
    <cellStyle name="40% - Accent1 4 2 2 3 2 3" xfId="24383" xr:uid="{00000000-0005-0000-0000-00000F2E0000}"/>
    <cellStyle name="40% - Accent1 4 2 2 3 2 3 2" xfId="24384" xr:uid="{00000000-0005-0000-0000-0000102E0000}"/>
    <cellStyle name="40% - Accent1 4 2 2 3 2 3 2 2" xfId="24385" xr:uid="{00000000-0005-0000-0000-0000112E0000}"/>
    <cellStyle name="40% - Accent1 4 2 2 3 2 3 2 3" xfId="24386" xr:uid="{00000000-0005-0000-0000-0000122E0000}"/>
    <cellStyle name="40% - Accent1 4 2 2 3 2 3 3" xfId="24387" xr:uid="{00000000-0005-0000-0000-0000132E0000}"/>
    <cellStyle name="40% - Accent1 4 2 2 3 2 3 3 2" xfId="24388" xr:uid="{00000000-0005-0000-0000-0000142E0000}"/>
    <cellStyle name="40% - Accent1 4 2 2 3 2 3 3 3" xfId="24389" xr:uid="{00000000-0005-0000-0000-0000152E0000}"/>
    <cellStyle name="40% - Accent1 4 2 2 3 2 3 4" xfId="24390" xr:uid="{00000000-0005-0000-0000-0000162E0000}"/>
    <cellStyle name="40% - Accent1 4 2 2 3 2 3 4 2" xfId="24391" xr:uid="{00000000-0005-0000-0000-0000172E0000}"/>
    <cellStyle name="40% - Accent1 4 2 2 3 2 3 5" xfId="24392" xr:uid="{00000000-0005-0000-0000-0000182E0000}"/>
    <cellStyle name="40% - Accent1 4 2 2 3 2 3 6" xfId="24393" xr:uid="{00000000-0005-0000-0000-0000192E0000}"/>
    <cellStyle name="40% - Accent1 4 2 2 3 2 4" xfId="24394" xr:uid="{00000000-0005-0000-0000-00001A2E0000}"/>
    <cellStyle name="40% - Accent1 4 2 2 3 2 4 2" xfId="24395" xr:uid="{00000000-0005-0000-0000-00001B2E0000}"/>
    <cellStyle name="40% - Accent1 4 2 2 3 2 4 2 2" xfId="24396" xr:uid="{00000000-0005-0000-0000-00001C2E0000}"/>
    <cellStyle name="40% - Accent1 4 2 2 3 2 4 2 3" xfId="24397" xr:uid="{00000000-0005-0000-0000-00001D2E0000}"/>
    <cellStyle name="40% - Accent1 4 2 2 3 2 4 3" xfId="24398" xr:uid="{00000000-0005-0000-0000-00001E2E0000}"/>
    <cellStyle name="40% - Accent1 4 2 2 3 2 4 3 2" xfId="24399" xr:uid="{00000000-0005-0000-0000-00001F2E0000}"/>
    <cellStyle name="40% - Accent1 4 2 2 3 2 4 4" xfId="24400" xr:uid="{00000000-0005-0000-0000-0000202E0000}"/>
    <cellStyle name="40% - Accent1 4 2 2 3 2 4 5" xfId="24401" xr:uid="{00000000-0005-0000-0000-0000212E0000}"/>
    <cellStyle name="40% - Accent1 4 2 2 3 2 5" xfId="24402" xr:uid="{00000000-0005-0000-0000-0000222E0000}"/>
    <cellStyle name="40% - Accent1 4 2 2 3 2 5 2" xfId="24403" xr:uid="{00000000-0005-0000-0000-0000232E0000}"/>
    <cellStyle name="40% - Accent1 4 2 2 3 2 5 3" xfId="24404" xr:uid="{00000000-0005-0000-0000-0000242E0000}"/>
    <cellStyle name="40% - Accent1 4 2 2 3 2 6" xfId="24405" xr:uid="{00000000-0005-0000-0000-0000252E0000}"/>
    <cellStyle name="40% - Accent1 4 2 2 3 2 6 2" xfId="24406" xr:uid="{00000000-0005-0000-0000-0000262E0000}"/>
    <cellStyle name="40% - Accent1 4 2 2 3 2 6 3" xfId="24407" xr:uid="{00000000-0005-0000-0000-0000272E0000}"/>
    <cellStyle name="40% - Accent1 4 2 2 3 2 7" xfId="24408" xr:uid="{00000000-0005-0000-0000-0000282E0000}"/>
    <cellStyle name="40% - Accent1 4 2 2 3 2 7 2" xfId="24409" xr:uid="{00000000-0005-0000-0000-0000292E0000}"/>
    <cellStyle name="40% - Accent1 4 2 2 3 2 8" xfId="24410" xr:uid="{00000000-0005-0000-0000-00002A2E0000}"/>
    <cellStyle name="40% - Accent1 4 2 2 3 2 9" xfId="24411" xr:uid="{00000000-0005-0000-0000-00002B2E0000}"/>
    <cellStyle name="40% - Accent1 4 2 2 3 3" xfId="24412" xr:uid="{00000000-0005-0000-0000-00002C2E0000}"/>
    <cellStyle name="40% - Accent1 4 2 2 3 3 2" xfId="24413" xr:uid="{00000000-0005-0000-0000-00002D2E0000}"/>
    <cellStyle name="40% - Accent1 4 2 2 3 3 2 2" xfId="24414" xr:uid="{00000000-0005-0000-0000-00002E2E0000}"/>
    <cellStyle name="40% - Accent1 4 2 2 3 3 2 3" xfId="24415" xr:uid="{00000000-0005-0000-0000-00002F2E0000}"/>
    <cellStyle name="40% - Accent1 4 2 2 3 3 3" xfId="24416" xr:uid="{00000000-0005-0000-0000-0000302E0000}"/>
    <cellStyle name="40% - Accent1 4 2 2 3 3 3 2" xfId="24417" xr:uid="{00000000-0005-0000-0000-0000312E0000}"/>
    <cellStyle name="40% - Accent1 4 2 2 3 3 3 3" xfId="24418" xr:uid="{00000000-0005-0000-0000-0000322E0000}"/>
    <cellStyle name="40% - Accent1 4 2 2 3 3 4" xfId="24419" xr:uid="{00000000-0005-0000-0000-0000332E0000}"/>
    <cellStyle name="40% - Accent1 4 2 2 3 3 4 2" xfId="24420" xr:uid="{00000000-0005-0000-0000-0000342E0000}"/>
    <cellStyle name="40% - Accent1 4 2 2 3 3 5" xfId="24421" xr:uid="{00000000-0005-0000-0000-0000352E0000}"/>
    <cellStyle name="40% - Accent1 4 2 2 3 3 6" xfId="24422" xr:uid="{00000000-0005-0000-0000-0000362E0000}"/>
    <cellStyle name="40% - Accent1 4 2 2 3 4" xfId="24423" xr:uid="{00000000-0005-0000-0000-0000372E0000}"/>
    <cellStyle name="40% - Accent1 4 2 2 3 4 2" xfId="24424" xr:uid="{00000000-0005-0000-0000-0000382E0000}"/>
    <cellStyle name="40% - Accent1 4 2 2 3 4 2 2" xfId="24425" xr:uid="{00000000-0005-0000-0000-0000392E0000}"/>
    <cellStyle name="40% - Accent1 4 2 2 3 4 2 3" xfId="24426" xr:uid="{00000000-0005-0000-0000-00003A2E0000}"/>
    <cellStyle name="40% - Accent1 4 2 2 3 4 3" xfId="24427" xr:uid="{00000000-0005-0000-0000-00003B2E0000}"/>
    <cellStyle name="40% - Accent1 4 2 2 3 4 3 2" xfId="24428" xr:uid="{00000000-0005-0000-0000-00003C2E0000}"/>
    <cellStyle name="40% - Accent1 4 2 2 3 4 3 3" xfId="24429" xr:uid="{00000000-0005-0000-0000-00003D2E0000}"/>
    <cellStyle name="40% - Accent1 4 2 2 3 4 4" xfId="24430" xr:uid="{00000000-0005-0000-0000-00003E2E0000}"/>
    <cellStyle name="40% - Accent1 4 2 2 3 4 4 2" xfId="24431" xr:uid="{00000000-0005-0000-0000-00003F2E0000}"/>
    <cellStyle name="40% - Accent1 4 2 2 3 4 5" xfId="24432" xr:uid="{00000000-0005-0000-0000-0000402E0000}"/>
    <cellStyle name="40% - Accent1 4 2 2 3 4 6" xfId="24433" xr:uid="{00000000-0005-0000-0000-0000412E0000}"/>
    <cellStyle name="40% - Accent1 4 2 2 3 5" xfId="24434" xr:uid="{00000000-0005-0000-0000-0000422E0000}"/>
    <cellStyle name="40% - Accent1 4 2 2 3 5 2" xfId="24435" xr:uid="{00000000-0005-0000-0000-0000432E0000}"/>
    <cellStyle name="40% - Accent1 4 2 2 3 5 2 2" xfId="24436" xr:uid="{00000000-0005-0000-0000-0000442E0000}"/>
    <cellStyle name="40% - Accent1 4 2 2 3 5 2 3" xfId="24437" xr:uid="{00000000-0005-0000-0000-0000452E0000}"/>
    <cellStyle name="40% - Accent1 4 2 2 3 5 3" xfId="24438" xr:uid="{00000000-0005-0000-0000-0000462E0000}"/>
    <cellStyle name="40% - Accent1 4 2 2 3 5 3 2" xfId="24439" xr:uid="{00000000-0005-0000-0000-0000472E0000}"/>
    <cellStyle name="40% - Accent1 4 2 2 3 5 4" xfId="24440" xr:uid="{00000000-0005-0000-0000-0000482E0000}"/>
    <cellStyle name="40% - Accent1 4 2 2 3 5 5" xfId="24441" xr:uid="{00000000-0005-0000-0000-0000492E0000}"/>
    <cellStyle name="40% - Accent1 4 2 2 3 6" xfId="24442" xr:uid="{00000000-0005-0000-0000-00004A2E0000}"/>
    <cellStyle name="40% - Accent1 4 2 2 3 6 2" xfId="24443" xr:uid="{00000000-0005-0000-0000-00004B2E0000}"/>
    <cellStyle name="40% - Accent1 4 2 2 3 6 3" xfId="24444" xr:uid="{00000000-0005-0000-0000-00004C2E0000}"/>
    <cellStyle name="40% - Accent1 4 2 2 3 7" xfId="24445" xr:uid="{00000000-0005-0000-0000-00004D2E0000}"/>
    <cellStyle name="40% - Accent1 4 2 2 3 7 2" xfId="24446" xr:uid="{00000000-0005-0000-0000-00004E2E0000}"/>
    <cellStyle name="40% - Accent1 4 2 2 3 7 3" xfId="24447" xr:uid="{00000000-0005-0000-0000-00004F2E0000}"/>
    <cellStyle name="40% - Accent1 4 2 2 3 8" xfId="24448" xr:uid="{00000000-0005-0000-0000-0000502E0000}"/>
    <cellStyle name="40% - Accent1 4 2 2 3 8 2" xfId="24449" xr:uid="{00000000-0005-0000-0000-0000512E0000}"/>
    <cellStyle name="40% - Accent1 4 2 2 3 9" xfId="24450" xr:uid="{00000000-0005-0000-0000-0000522E0000}"/>
    <cellStyle name="40% - Accent1 4 2 2 4" xfId="1577" xr:uid="{00000000-0005-0000-0000-0000532E0000}"/>
    <cellStyle name="40% - Accent1 4 2 2 4 2" xfId="24451" xr:uid="{00000000-0005-0000-0000-0000542E0000}"/>
    <cellStyle name="40% - Accent1 4 2 2 4 2 2" xfId="24452" xr:uid="{00000000-0005-0000-0000-0000552E0000}"/>
    <cellStyle name="40% - Accent1 4 2 2 4 2 2 2" xfId="24453" xr:uid="{00000000-0005-0000-0000-0000562E0000}"/>
    <cellStyle name="40% - Accent1 4 2 2 4 2 2 3" xfId="24454" xr:uid="{00000000-0005-0000-0000-0000572E0000}"/>
    <cellStyle name="40% - Accent1 4 2 2 4 2 3" xfId="24455" xr:uid="{00000000-0005-0000-0000-0000582E0000}"/>
    <cellStyle name="40% - Accent1 4 2 2 4 2 3 2" xfId="24456" xr:uid="{00000000-0005-0000-0000-0000592E0000}"/>
    <cellStyle name="40% - Accent1 4 2 2 4 2 3 3" xfId="24457" xr:uid="{00000000-0005-0000-0000-00005A2E0000}"/>
    <cellStyle name="40% - Accent1 4 2 2 4 2 4" xfId="24458" xr:uid="{00000000-0005-0000-0000-00005B2E0000}"/>
    <cellStyle name="40% - Accent1 4 2 2 4 2 4 2" xfId="24459" xr:uid="{00000000-0005-0000-0000-00005C2E0000}"/>
    <cellStyle name="40% - Accent1 4 2 2 4 2 5" xfId="24460" xr:uid="{00000000-0005-0000-0000-00005D2E0000}"/>
    <cellStyle name="40% - Accent1 4 2 2 4 2 6" xfId="24461" xr:uid="{00000000-0005-0000-0000-00005E2E0000}"/>
    <cellStyle name="40% - Accent1 4 2 2 4 3" xfId="24462" xr:uid="{00000000-0005-0000-0000-00005F2E0000}"/>
    <cellStyle name="40% - Accent1 4 2 2 4 3 2" xfId="24463" xr:uid="{00000000-0005-0000-0000-0000602E0000}"/>
    <cellStyle name="40% - Accent1 4 2 2 4 3 2 2" xfId="24464" xr:uid="{00000000-0005-0000-0000-0000612E0000}"/>
    <cellStyle name="40% - Accent1 4 2 2 4 3 2 3" xfId="24465" xr:uid="{00000000-0005-0000-0000-0000622E0000}"/>
    <cellStyle name="40% - Accent1 4 2 2 4 3 3" xfId="24466" xr:uid="{00000000-0005-0000-0000-0000632E0000}"/>
    <cellStyle name="40% - Accent1 4 2 2 4 3 3 2" xfId="24467" xr:uid="{00000000-0005-0000-0000-0000642E0000}"/>
    <cellStyle name="40% - Accent1 4 2 2 4 3 3 3" xfId="24468" xr:uid="{00000000-0005-0000-0000-0000652E0000}"/>
    <cellStyle name="40% - Accent1 4 2 2 4 3 4" xfId="24469" xr:uid="{00000000-0005-0000-0000-0000662E0000}"/>
    <cellStyle name="40% - Accent1 4 2 2 4 3 4 2" xfId="24470" xr:uid="{00000000-0005-0000-0000-0000672E0000}"/>
    <cellStyle name="40% - Accent1 4 2 2 4 3 5" xfId="24471" xr:uid="{00000000-0005-0000-0000-0000682E0000}"/>
    <cellStyle name="40% - Accent1 4 2 2 4 3 6" xfId="24472" xr:uid="{00000000-0005-0000-0000-0000692E0000}"/>
    <cellStyle name="40% - Accent1 4 2 2 4 4" xfId="24473" xr:uid="{00000000-0005-0000-0000-00006A2E0000}"/>
    <cellStyle name="40% - Accent1 4 2 2 4 4 2" xfId="24474" xr:uid="{00000000-0005-0000-0000-00006B2E0000}"/>
    <cellStyle name="40% - Accent1 4 2 2 4 4 2 2" xfId="24475" xr:uid="{00000000-0005-0000-0000-00006C2E0000}"/>
    <cellStyle name="40% - Accent1 4 2 2 4 4 2 3" xfId="24476" xr:uid="{00000000-0005-0000-0000-00006D2E0000}"/>
    <cellStyle name="40% - Accent1 4 2 2 4 4 3" xfId="24477" xr:uid="{00000000-0005-0000-0000-00006E2E0000}"/>
    <cellStyle name="40% - Accent1 4 2 2 4 4 3 2" xfId="24478" xr:uid="{00000000-0005-0000-0000-00006F2E0000}"/>
    <cellStyle name="40% - Accent1 4 2 2 4 4 4" xfId="24479" xr:uid="{00000000-0005-0000-0000-0000702E0000}"/>
    <cellStyle name="40% - Accent1 4 2 2 4 4 5" xfId="24480" xr:uid="{00000000-0005-0000-0000-0000712E0000}"/>
    <cellStyle name="40% - Accent1 4 2 2 4 5" xfId="24481" xr:uid="{00000000-0005-0000-0000-0000722E0000}"/>
    <cellStyle name="40% - Accent1 4 2 2 4 5 2" xfId="24482" xr:uid="{00000000-0005-0000-0000-0000732E0000}"/>
    <cellStyle name="40% - Accent1 4 2 2 4 5 3" xfId="24483" xr:uid="{00000000-0005-0000-0000-0000742E0000}"/>
    <cellStyle name="40% - Accent1 4 2 2 4 6" xfId="24484" xr:uid="{00000000-0005-0000-0000-0000752E0000}"/>
    <cellStyle name="40% - Accent1 4 2 2 4 6 2" xfId="24485" xr:uid="{00000000-0005-0000-0000-0000762E0000}"/>
    <cellStyle name="40% - Accent1 4 2 2 4 6 3" xfId="24486" xr:uid="{00000000-0005-0000-0000-0000772E0000}"/>
    <cellStyle name="40% - Accent1 4 2 2 4 7" xfId="24487" xr:uid="{00000000-0005-0000-0000-0000782E0000}"/>
    <cellStyle name="40% - Accent1 4 2 2 4 7 2" xfId="24488" xr:uid="{00000000-0005-0000-0000-0000792E0000}"/>
    <cellStyle name="40% - Accent1 4 2 2 4 8" xfId="24489" xr:uid="{00000000-0005-0000-0000-00007A2E0000}"/>
    <cellStyle name="40% - Accent1 4 2 2 4 9" xfId="24490" xr:uid="{00000000-0005-0000-0000-00007B2E0000}"/>
    <cellStyle name="40% - Accent1 4 2 2 5" xfId="24491" xr:uid="{00000000-0005-0000-0000-00007C2E0000}"/>
    <cellStyle name="40% - Accent1 4 2 2 5 2" xfId="24492" xr:uid="{00000000-0005-0000-0000-00007D2E0000}"/>
    <cellStyle name="40% - Accent1 4 2 2 5 2 2" xfId="24493" xr:uid="{00000000-0005-0000-0000-00007E2E0000}"/>
    <cellStyle name="40% - Accent1 4 2 2 5 2 2 2" xfId="24494" xr:uid="{00000000-0005-0000-0000-00007F2E0000}"/>
    <cellStyle name="40% - Accent1 4 2 2 5 2 2 3" xfId="24495" xr:uid="{00000000-0005-0000-0000-0000802E0000}"/>
    <cellStyle name="40% - Accent1 4 2 2 5 2 3" xfId="24496" xr:uid="{00000000-0005-0000-0000-0000812E0000}"/>
    <cellStyle name="40% - Accent1 4 2 2 5 2 3 2" xfId="24497" xr:uid="{00000000-0005-0000-0000-0000822E0000}"/>
    <cellStyle name="40% - Accent1 4 2 2 5 2 3 3" xfId="24498" xr:uid="{00000000-0005-0000-0000-0000832E0000}"/>
    <cellStyle name="40% - Accent1 4 2 2 5 2 4" xfId="24499" xr:uid="{00000000-0005-0000-0000-0000842E0000}"/>
    <cellStyle name="40% - Accent1 4 2 2 5 2 4 2" xfId="24500" xr:uid="{00000000-0005-0000-0000-0000852E0000}"/>
    <cellStyle name="40% - Accent1 4 2 2 5 2 5" xfId="24501" xr:uid="{00000000-0005-0000-0000-0000862E0000}"/>
    <cellStyle name="40% - Accent1 4 2 2 5 2 6" xfId="24502" xr:uid="{00000000-0005-0000-0000-0000872E0000}"/>
    <cellStyle name="40% - Accent1 4 2 2 5 3" xfId="24503" xr:uid="{00000000-0005-0000-0000-0000882E0000}"/>
    <cellStyle name="40% - Accent1 4 2 2 5 3 2" xfId="24504" xr:uid="{00000000-0005-0000-0000-0000892E0000}"/>
    <cellStyle name="40% - Accent1 4 2 2 5 3 2 2" xfId="24505" xr:uid="{00000000-0005-0000-0000-00008A2E0000}"/>
    <cellStyle name="40% - Accent1 4 2 2 5 3 2 3" xfId="24506" xr:uid="{00000000-0005-0000-0000-00008B2E0000}"/>
    <cellStyle name="40% - Accent1 4 2 2 5 3 3" xfId="24507" xr:uid="{00000000-0005-0000-0000-00008C2E0000}"/>
    <cellStyle name="40% - Accent1 4 2 2 5 3 3 2" xfId="24508" xr:uid="{00000000-0005-0000-0000-00008D2E0000}"/>
    <cellStyle name="40% - Accent1 4 2 2 5 3 3 3" xfId="24509" xr:uid="{00000000-0005-0000-0000-00008E2E0000}"/>
    <cellStyle name="40% - Accent1 4 2 2 5 3 4" xfId="24510" xr:uid="{00000000-0005-0000-0000-00008F2E0000}"/>
    <cellStyle name="40% - Accent1 4 2 2 5 3 4 2" xfId="24511" xr:uid="{00000000-0005-0000-0000-0000902E0000}"/>
    <cellStyle name="40% - Accent1 4 2 2 5 3 5" xfId="24512" xr:uid="{00000000-0005-0000-0000-0000912E0000}"/>
    <cellStyle name="40% - Accent1 4 2 2 5 3 6" xfId="24513" xr:uid="{00000000-0005-0000-0000-0000922E0000}"/>
    <cellStyle name="40% - Accent1 4 2 2 5 4" xfId="24514" xr:uid="{00000000-0005-0000-0000-0000932E0000}"/>
    <cellStyle name="40% - Accent1 4 2 2 5 4 2" xfId="24515" xr:uid="{00000000-0005-0000-0000-0000942E0000}"/>
    <cellStyle name="40% - Accent1 4 2 2 5 4 2 2" xfId="24516" xr:uid="{00000000-0005-0000-0000-0000952E0000}"/>
    <cellStyle name="40% - Accent1 4 2 2 5 4 2 3" xfId="24517" xr:uid="{00000000-0005-0000-0000-0000962E0000}"/>
    <cellStyle name="40% - Accent1 4 2 2 5 4 3" xfId="24518" xr:uid="{00000000-0005-0000-0000-0000972E0000}"/>
    <cellStyle name="40% - Accent1 4 2 2 5 4 3 2" xfId="24519" xr:uid="{00000000-0005-0000-0000-0000982E0000}"/>
    <cellStyle name="40% - Accent1 4 2 2 5 4 4" xfId="24520" xr:uid="{00000000-0005-0000-0000-0000992E0000}"/>
    <cellStyle name="40% - Accent1 4 2 2 5 4 5" xfId="24521" xr:uid="{00000000-0005-0000-0000-00009A2E0000}"/>
    <cellStyle name="40% - Accent1 4 2 2 5 5" xfId="24522" xr:uid="{00000000-0005-0000-0000-00009B2E0000}"/>
    <cellStyle name="40% - Accent1 4 2 2 5 5 2" xfId="24523" xr:uid="{00000000-0005-0000-0000-00009C2E0000}"/>
    <cellStyle name="40% - Accent1 4 2 2 5 5 3" xfId="24524" xr:uid="{00000000-0005-0000-0000-00009D2E0000}"/>
    <cellStyle name="40% - Accent1 4 2 2 5 6" xfId="24525" xr:uid="{00000000-0005-0000-0000-00009E2E0000}"/>
    <cellStyle name="40% - Accent1 4 2 2 5 6 2" xfId="24526" xr:uid="{00000000-0005-0000-0000-00009F2E0000}"/>
    <cellStyle name="40% - Accent1 4 2 2 5 6 3" xfId="24527" xr:uid="{00000000-0005-0000-0000-0000A02E0000}"/>
    <cellStyle name="40% - Accent1 4 2 2 5 7" xfId="24528" xr:uid="{00000000-0005-0000-0000-0000A12E0000}"/>
    <cellStyle name="40% - Accent1 4 2 2 5 7 2" xfId="24529" xr:uid="{00000000-0005-0000-0000-0000A22E0000}"/>
    <cellStyle name="40% - Accent1 4 2 2 5 8" xfId="24530" xr:uid="{00000000-0005-0000-0000-0000A32E0000}"/>
    <cellStyle name="40% - Accent1 4 2 2 5 9" xfId="24531" xr:uid="{00000000-0005-0000-0000-0000A42E0000}"/>
    <cellStyle name="40% - Accent1 4 2 2 6" xfId="24532" xr:uid="{00000000-0005-0000-0000-0000A52E0000}"/>
    <cellStyle name="40% - Accent1 4 2 2 6 2" xfId="24533" xr:uid="{00000000-0005-0000-0000-0000A62E0000}"/>
    <cellStyle name="40% - Accent1 4 2 2 6 2 2" xfId="24534" xr:uid="{00000000-0005-0000-0000-0000A72E0000}"/>
    <cellStyle name="40% - Accent1 4 2 2 6 2 3" xfId="24535" xr:uid="{00000000-0005-0000-0000-0000A82E0000}"/>
    <cellStyle name="40% - Accent1 4 2 2 6 3" xfId="24536" xr:uid="{00000000-0005-0000-0000-0000A92E0000}"/>
    <cellStyle name="40% - Accent1 4 2 2 6 3 2" xfId="24537" xr:uid="{00000000-0005-0000-0000-0000AA2E0000}"/>
    <cellStyle name="40% - Accent1 4 2 2 6 3 3" xfId="24538" xr:uid="{00000000-0005-0000-0000-0000AB2E0000}"/>
    <cellStyle name="40% - Accent1 4 2 2 6 4" xfId="24539" xr:uid="{00000000-0005-0000-0000-0000AC2E0000}"/>
    <cellStyle name="40% - Accent1 4 2 2 6 4 2" xfId="24540" xr:uid="{00000000-0005-0000-0000-0000AD2E0000}"/>
    <cellStyle name="40% - Accent1 4 2 2 6 5" xfId="24541" xr:uid="{00000000-0005-0000-0000-0000AE2E0000}"/>
    <cellStyle name="40% - Accent1 4 2 2 6 6" xfId="24542" xr:uid="{00000000-0005-0000-0000-0000AF2E0000}"/>
    <cellStyle name="40% - Accent1 4 2 2 7" xfId="24543" xr:uid="{00000000-0005-0000-0000-0000B02E0000}"/>
    <cellStyle name="40% - Accent1 4 2 2 7 2" xfId="24544" xr:uid="{00000000-0005-0000-0000-0000B12E0000}"/>
    <cellStyle name="40% - Accent1 4 2 2 7 2 2" xfId="24545" xr:uid="{00000000-0005-0000-0000-0000B22E0000}"/>
    <cellStyle name="40% - Accent1 4 2 2 7 2 3" xfId="24546" xr:uid="{00000000-0005-0000-0000-0000B32E0000}"/>
    <cellStyle name="40% - Accent1 4 2 2 7 3" xfId="24547" xr:uid="{00000000-0005-0000-0000-0000B42E0000}"/>
    <cellStyle name="40% - Accent1 4 2 2 7 3 2" xfId="24548" xr:uid="{00000000-0005-0000-0000-0000B52E0000}"/>
    <cellStyle name="40% - Accent1 4 2 2 7 3 3" xfId="24549" xr:uid="{00000000-0005-0000-0000-0000B62E0000}"/>
    <cellStyle name="40% - Accent1 4 2 2 7 4" xfId="24550" xr:uid="{00000000-0005-0000-0000-0000B72E0000}"/>
    <cellStyle name="40% - Accent1 4 2 2 7 4 2" xfId="24551" xr:uid="{00000000-0005-0000-0000-0000B82E0000}"/>
    <cellStyle name="40% - Accent1 4 2 2 7 5" xfId="24552" xr:uid="{00000000-0005-0000-0000-0000B92E0000}"/>
    <cellStyle name="40% - Accent1 4 2 2 7 6" xfId="24553" xr:uid="{00000000-0005-0000-0000-0000BA2E0000}"/>
    <cellStyle name="40% - Accent1 4 2 2 8" xfId="24554" xr:uid="{00000000-0005-0000-0000-0000BB2E0000}"/>
    <cellStyle name="40% - Accent1 4 2 2 8 2" xfId="24555" xr:uid="{00000000-0005-0000-0000-0000BC2E0000}"/>
    <cellStyle name="40% - Accent1 4 2 2 8 2 2" xfId="24556" xr:uid="{00000000-0005-0000-0000-0000BD2E0000}"/>
    <cellStyle name="40% - Accent1 4 2 2 8 2 3" xfId="24557" xr:uid="{00000000-0005-0000-0000-0000BE2E0000}"/>
    <cellStyle name="40% - Accent1 4 2 2 8 3" xfId="24558" xr:uid="{00000000-0005-0000-0000-0000BF2E0000}"/>
    <cellStyle name="40% - Accent1 4 2 2 8 3 2" xfId="24559" xr:uid="{00000000-0005-0000-0000-0000C02E0000}"/>
    <cellStyle name="40% - Accent1 4 2 2 8 4" xfId="24560" xr:uid="{00000000-0005-0000-0000-0000C12E0000}"/>
    <cellStyle name="40% - Accent1 4 2 2 8 5" xfId="24561" xr:uid="{00000000-0005-0000-0000-0000C22E0000}"/>
    <cellStyle name="40% - Accent1 4 2 2 9" xfId="24562" xr:uid="{00000000-0005-0000-0000-0000C32E0000}"/>
    <cellStyle name="40% - Accent1 4 2 2 9 2" xfId="24563" xr:uid="{00000000-0005-0000-0000-0000C42E0000}"/>
    <cellStyle name="40% - Accent1 4 2 2 9 3" xfId="24564" xr:uid="{00000000-0005-0000-0000-0000C52E0000}"/>
    <cellStyle name="40% - Accent1 4 2 3" xfId="1578" xr:uid="{00000000-0005-0000-0000-0000C62E0000}"/>
    <cellStyle name="40% - Accent1 4 2 3 10" xfId="24565" xr:uid="{00000000-0005-0000-0000-0000C72E0000}"/>
    <cellStyle name="40% - Accent1 4 2 3 10 2" xfId="24566" xr:uid="{00000000-0005-0000-0000-0000C82E0000}"/>
    <cellStyle name="40% - Accent1 4 2 3 11" xfId="24567" xr:uid="{00000000-0005-0000-0000-0000C92E0000}"/>
    <cellStyle name="40% - Accent1 4 2 3 12" xfId="24568" xr:uid="{00000000-0005-0000-0000-0000CA2E0000}"/>
    <cellStyle name="40% - Accent1 4 2 3 2" xfId="1579" xr:uid="{00000000-0005-0000-0000-0000CB2E0000}"/>
    <cellStyle name="40% - Accent1 4 2 3 2 10" xfId="24569" xr:uid="{00000000-0005-0000-0000-0000CC2E0000}"/>
    <cellStyle name="40% - Accent1 4 2 3 2 2" xfId="1580" xr:uid="{00000000-0005-0000-0000-0000CD2E0000}"/>
    <cellStyle name="40% - Accent1 4 2 3 2 2 2" xfId="24570" xr:uid="{00000000-0005-0000-0000-0000CE2E0000}"/>
    <cellStyle name="40% - Accent1 4 2 3 2 2 2 2" xfId="24571" xr:uid="{00000000-0005-0000-0000-0000CF2E0000}"/>
    <cellStyle name="40% - Accent1 4 2 3 2 2 2 2 2" xfId="24572" xr:uid="{00000000-0005-0000-0000-0000D02E0000}"/>
    <cellStyle name="40% - Accent1 4 2 3 2 2 2 2 3" xfId="24573" xr:uid="{00000000-0005-0000-0000-0000D12E0000}"/>
    <cellStyle name="40% - Accent1 4 2 3 2 2 2 3" xfId="24574" xr:uid="{00000000-0005-0000-0000-0000D22E0000}"/>
    <cellStyle name="40% - Accent1 4 2 3 2 2 2 3 2" xfId="24575" xr:uid="{00000000-0005-0000-0000-0000D32E0000}"/>
    <cellStyle name="40% - Accent1 4 2 3 2 2 2 3 3" xfId="24576" xr:uid="{00000000-0005-0000-0000-0000D42E0000}"/>
    <cellStyle name="40% - Accent1 4 2 3 2 2 2 4" xfId="24577" xr:uid="{00000000-0005-0000-0000-0000D52E0000}"/>
    <cellStyle name="40% - Accent1 4 2 3 2 2 2 4 2" xfId="24578" xr:uid="{00000000-0005-0000-0000-0000D62E0000}"/>
    <cellStyle name="40% - Accent1 4 2 3 2 2 2 5" xfId="24579" xr:uid="{00000000-0005-0000-0000-0000D72E0000}"/>
    <cellStyle name="40% - Accent1 4 2 3 2 2 2 6" xfId="24580" xr:uid="{00000000-0005-0000-0000-0000D82E0000}"/>
    <cellStyle name="40% - Accent1 4 2 3 2 2 3" xfId="24581" xr:uid="{00000000-0005-0000-0000-0000D92E0000}"/>
    <cellStyle name="40% - Accent1 4 2 3 2 2 3 2" xfId="24582" xr:uid="{00000000-0005-0000-0000-0000DA2E0000}"/>
    <cellStyle name="40% - Accent1 4 2 3 2 2 3 2 2" xfId="24583" xr:uid="{00000000-0005-0000-0000-0000DB2E0000}"/>
    <cellStyle name="40% - Accent1 4 2 3 2 2 3 2 3" xfId="24584" xr:uid="{00000000-0005-0000-0000-0000DC2E0000}"/>
    <cellStyle name="40% - Accent1 4 2 3 2 2 3 3" xfId="24585" xr:uid="{00000000-0005-0000-0000-0000DD2E0000}"/>
    <cellStyle name="40% - Accent1 4 2 3 2 2 3 3 2" xfId="24586" xr:uid="{00000000-0005-0000-0000-0000DE2E0000}"/>
    <cellStyle name="40% - Accent1 4 2 3 2 2 3 3 3" xfId="24587" xr:uid="{00000000-0005-0000-0000-0000DF2E0000}"/>
    <cellStyle name="40% - Accent1 4 2 3 2 2 3 4" xfId="24588" xr:uid="{00000000-0005-0000-0000-0000E02E0000}"/>
    <cellStyle name="40% - Accent1 4 2 3 2 2 3 4 2" xfId="24589" xr:uid="{00000000-0005-0000-0000-0000E12E0000}"/>
    <cellStyle name="40% - Accent1 4 2 3 2 2 3 5" xfId="24590" xr:uid="{00000000-0005-0000-0000-0000E22E0000}"/>
    <cellStyle name="40% - Accent1 4 2 3 2 2 3 6" xfId="24591" xr:uid="{00000000-0005-0000-0000-0000E32E0000}"/>
    <cellStyle name="40% - Accent1 4 2 3 2 2 4" xfId="24592" xr:uid="{00000000-0005-0000-0000-0000E42E0000}"/>
    <cellStyle name="40% - Accent1 4 2 3 2 2 4 2" xfId="24593" xr:uid="{00000000-0005-0000-0000-0000E52E0000}"/>
    <cellStyle name="40% - Accent1 4 2 3 2 2 4 2 2" xfId="24594" xr:uid="{00000000-0005-0000-0000-0000E62E0000}"/>
    <cellStyle name="40% - Accent1 4 2 3 2 2 4 2 3" xfId="24595" xr:uid="{00000000-0005-0000-0000-0000E72E0000}"/>
    <cellStyle name="40% - Accent1 4 2 3 2 2 4 3" xfId="24596" xr:uid="{00000000-0005-0000-0000-0000E82E0000}"/>
    <cellStyle name="40% - Accent1 4 2 3 2 2 4 3 2" xfId="24597" xr:uid="{00000000-0005-0000-0000-0000E92E0000}"/>
    <cellStyle name="40% - Accent1 4 2 3 2 2 4 4" xfId="24598" xr:uid="{00000000-0005-0000-0000-0000EA2E0000}"/>
    <cellStyle name="40% - Accent1 4 2 3 2 2 4 5" xfId="24599" xr:uid="{00000000-0005-0000-0000-0000EB2E0000}"/>
    <cellStyle name="40% - Accent1 4 2 3 2 2 5" xfId="24600" xr:uid="{00000000-0005-0000-0000-0000EC2E0000}"/>
    <cellStyle name="40% - Accent1 4 2 3 2 2 5 2" xfId="24601" xr:uid="{00000000-0005-0000-0000-0000ED2E0000}"/>
    <cellStyle name="40% - Accent1 4 2 3 2 2 5 3" xfId="24602" xr:uid="{00000000-0005-0000-0000-0000EE2E0000}"/>
    <cellStyle name="40% - Accent1 4 2 3 2 2 6" xfId="24603" xr:uid="{00000000-0005-0000-0000-0000EF2E0000}"/>
    <cellStyle name="40% - Accent1 4 2 3 2 2 6 2" xfId="24604" xr:uid="{00000000-0005-0000-0000-0000F02E0000}"/>
    <cellStyle name="40% - Accent1 4 2 3 2 2 6 3" xfId="24605" xr:uid="{00000000-0005-0000-0000-0000F12E0000}"/>
    <cellStyle name="40% - Accent1 4 2 3 2 2 7" xfId="24606" xr:uid="{00000000-0005-0000-0000-0000F22E0000}"/>
    <cellStyle name="40% - Accent1 4 2 3 2 2 7 2" xfId="24607" xr:uid="{00000000-0005-0000-0000-0000F32E0000}"/>
    <cellStyle name="40% - Accent1 4 2 3 2 2 8" xfId="24608" xr:uid="{00000000-0005-0000-0000-0000F42E0000}"/>
    <cellStyle name="40% - Accent1 4 2 3 2 2 9" xfId="24609" xr:uid="{00000000-0005-0000-0000-0000F52E0000}"/>
    <cellStyle name="40% - Accent1 4 2 3 2 3" xfId="24610" xr:uid="{00000000-0005-0000-0000-0000F62E0000}"/>
    <cellStyle name="40% - Accent1 4 2 3 2 3 2" xfId="24611" xr:uid="{00000000-0005-0000-0000-0000F72E0000}"/>
    <cellStyle name="40% - Accent1 4 2 3 2 3 2 2" xfId="24612" xr:uid="{00000000-0005-0000-0000-0000F82E0000}"/>
    <cellStyle name="40% - Accent1 4 2 3 2 3 2 3" xfId="24613" xr:uid="{00000000-0005-0000-0000-0000F92E0000}"/>
    <cellStyle name="40% - Accent1 4 2 3 2 3 3" xfId="24614" xr:uid="{00000000-0005-0000-0000-0000FA2E0000}"/>
    <cellStyle name="40% - Accent1 4 2 3 2 3 3 2" xfId="24615" xr:uid="{00000000-0005-0000-0000-0000FB2E0000}"/>
    <cellStyle name="40% - Accent1 4 2 3 2 3 3 3" xfId="24616" xr:uid="{00000000-0005-0000-0000-0000FC2E0000}"/>
    <cellStyle name="40% - Accent1 4 2 3 2 3 4" xfId="24617" xr:uid="{00000000-0005-0000-0000-0000FD2E0000}"/>
    <cellStyle name="40% - Accent1 4 2 3 2 3 4 2" xfId="24618" xr:uid="{00000000-0005-0000-0000-0000FE2E0000}"/>
    <cellStyle name="40% - Accent1 4 2 3 2 3 5" xfId="24619" xr:uid="{00000000-0005-0000-0000-0000FF2E0000}"/>
    <cellStyle name="40% - Accent1 4 2 3 2 3 6" xfId="24620" xr:uid="{00000000-0005-0000-0000-0000002F0000}"/>
    <cellStyle name="40% - Accent1 4 2 3 2 4" xfId="24621" xr:uid="{00000000-0005-0000-0000-0000012F0000}"/>
    <cellStyle name="40% - Accent1 4 2 3 2 4 2" xfId="24622" xr:uid="{00000000-0005-0000-0000-0000022F0000}"/>
    <cellStyle name="40% - Accent1 4 2 3 2 4 2 2" xfId="24623" xr:uid="{00000000-0005-0000-0000-0000032F0000}"/>
    <cellStyle name="40% - Accent1 4 2 3 2 4 2 3" xfId="24624" xr:uid="{00000000-0005-0000-0000-0000042F0000}"/>
    <cellStyle name="40% - Accent1 4 2 3 2 4 3" xfId="24625" xr:uid="{00000000-0005-0000-0000-0000052F0000}"/>
    <cellStyle name="40% - Accent1 4 2 3 2 4 3 2" xfId="24626" xr:uid="{00000000-0005-0000-0000-0000062F0000}"/>
    <cellStyle name="40% - Accent1 4 2 3 2 4 3 3" xfId="24627" xr:uid="{00000000-0005-0000-0000-0000072F0000}"/>
    <cellStyle name="40% - Accent1 4 2 3 2 4 4" xfId="24628" xr:uid="{00000000-0005-0000-0000-0000082F0000}"/>
    <cellStyle name="40% - Accent1 4 2 3 2 4 4 2" xfId="24629" xr:uid="{00000000-0005-0000-0000-0000092F0000}"/>
    <cellStyle name="40% - Accent1 4 2 3 2 4 5" xfId="24630" xr:uid="{00000000-0005-0000-0000-00000A2F0000}"/>
    <cellStyle name="40% - Accent1 4 2 3 2 4 6" xfId="24631" xr:uid="{00000000-0005-0000-0000-00000B2F0000}"/>
    <cellStyle name="40% - Accent1 4 2 3 2 5" xfId="24632" xr:uid="{00000000-0005-0000-0000-00000C2F0000}"/>
    <cellStyle name="40% - Accent1 4 2 3 2 5 2" xfId="24633" xr:uid="{00000000-0005-0000-0000-00000D2F0000}"/>
    <cellStyle name="40% - Accent1 4 2 3 2 5 2 2" xfId="24634" xr:uid="{00000000-0005-0000-0000-00000E2F0000}"/>
    <cellStyle name="40% - Accent1 4 2 3 2 5 2 3" xfId="24635" xr:uid="{00000000-0005-0000-0000-00000F2F0000}"/>
    <cellStyle name="40% - Accent1 4 2 3 2 5 3" xfId="24636" xr:uid="{00000000-0005-0000-0000-0000102F0000}"/>
    <cellStyle name="40% - Accent1 4 2 3 2 5 3 2" xfId="24637" xr:uid="{00000000-0005-0000-0000-0000112F0000}"/>
    <cellStyle name="40% - Accent1 4 2 3 2 5 4" xfId="24638" xr:uid="{00000000-0005-0000-0000-0000122F0000}"/>
    <cellStyle name="40% - Accent1 4 2 3 2 5 5" xfId="24639" xr:uid="{00000000-0005-0000-0000-0000132F0000}"/>
    <cellStyle name="40% - Accent1 4 2 3 2 6" xfId="24640" xr:uid="{00000000-0005-0000-0000-0000142F0000}"/>
    <cellStyle name="40% - Accent1 4 2 3 2 6 2" xfId="24641" xr:uid="{00000000-0005-0000-0000-0000152F0000}"/>
    <cellStyle name="40% - Accent1 4 2 3 2 6 3" xfId="24642" xr:uid="{00000000-0005-0000-0000-0000162F0000}"/>
    <cellStyle name="40% - Accent1 4 2 3 2 7" xfId="24643" xr:uid="{00000000-0005-0000-0000-0000172F0000}"/>
    <cellStyle name="40% - Accent1 4 2 3 2 7 2" xfId="24644" xr:uid="{00000000-0005-0000-0000-0000182F0000}"/>
    <cellStyle name="40% - Accent1 4 2 3 2 7 3" xfId="24645" xr:uid="{00000000-0005-0000-0000-0000192F0000}"/>
    <cellStyle name="40% - Accent1 4 2 3 2 8" xfId="24646" xr:uid="{00000000-0005-0000-0000-00001A2F0000}"/>
    <cellStyle name="40% - Accent1 4 2 3 2 8 2" xfId="24647" xr:uid="{00000000-0005-0000-0000-00001B2F0000}"/>
    <cellStyle name="40% - Accent1 4 2 3 2 9" xfId="24648" xr:uid="{00000000-0005-0000-0000-00001C2F0000}"/>
    <cellStyle name="40% - Accent1 4 2 3 3" xfId="1581" xr:uid="{00000000-0005-0000-0000-00001D2F0000}"/>
    <cellStyle name="40% - Accent1 4 2 3 3 2" xfId="24649" xr:uid="{00000000-0005-0000-0000-00001E2F0000}"/>
    <cellStyle name="40% - Accent1 4 2 3 3 2 2" xfId="24650" xr:uid="{00000000-0005-0000-0000-00001F2F0000}"/>
    <cellStyle name="40% - Accent1 4 2 3 3 2 2 2" xfId="24651" xr:uid="{00000000-0005-0000-0000-0000202F0000}"/>
    <cellStyle name="40% - Accent1 4 2 3 3 2 2 3" xfId="24652" xr:uid="{00000000-0005-0000-0000-0000212F0000}"/>
    <cellStyle name="40% - Accent1 4 2 3 3 2 3" xfId="24653" xr:uid="{00000000-0005-0000-0000-0000222F0000}"/>
    <cellStyle name="40% - Accent1 4 2 3 3 2 3 2" xfId="24654" xr:uid="{00000000-0005-0000-0000-0000232F0000}"/>
    <cellStyle name="40% - Accent1 4 2 3 3 2 3 3" xfId="24655" xr:uid="{00000000-0005-0000-0000-0000242F0000}"/>
    <cellStyle name="40% - Accent1 4 2 3 3 2 4" xfId="24656" xr:uid="{00000000-0005-0000-0000-0000252F0000}"/>
    <cellStyle name="40% - Accent1 4 2 3 3 2 4 2" xfId="24657" xr:uid="{00000000-0005-0000-0000-0000262F0000}"/>
    <cellStyle name="40% - Accent1 4 2 3 3 2 5" xfId="24658" xr:uid="{00000000-0005-0000-0000-0000272F0000}"/>
    <cellStyle name="40% - Accent1 4 2 3 3 2 6" xfId="24659" xr:uid="{00000000-0005-0000-0000-0000282F0000}"/>
    <cellStyle name="40% - Accent1 4 2 3 3 3" xfId="24660" xr:uid="{00000000-0005-0000-0000-0000292F0000}"/>
    <cellStyle name="40% - Accent1 4 2 3 3 3 2" xfId="24661" xr:uid="{00000000-0005-0000-0000-00002A2F0000}"/>
    <cellStyle name="40% - Accent1 4 2 3 3 3 2 2" xfId="24662" xr:uid="{00000000-0005-0000-0000-00002B2F0000}"/>
    <cellStyle name="40% - Accent1 4 2 3 3 3 2 3" xfId="24663" xr:uid="{00000000-0005-0000-0000-00002C2F0000}"/>
    <cellStyle name="40% - Accent1 4 2 3 3 3 3" xfId="24664" xr:uid="{00000000-0005-0000-0000-00002D2F0000}"/>
    <cellStyle name="40% - Accent1 4 2 3 3 3 3 2" xfId="24665" xr:uid="{00000000-0005-0000-0000-00002E2F0000}"/>
    <cellStyle name="40% - Accent1 4 2 3 3 3 3 3" xfId="24666" xr:uid="{00000000-0005-0000-0000-00002F2F0000}"/>
    <cellStyle name="40% - Accent1 4 2 3 3 3 4" xfId="24667" xr:uid="{00000000-0005-0000-0000-0000302F0000}"/>
    <cellStyle name="40% - Accent1 4 2 3 3 3 4 2" xfId="24668" xr:uid="{00000000-0005-0000-0000-0000312F0000}"/>
    <cellStyle name="40% - Accent1 4 2 3 3 3 5" xfId="24669" xr:uid="{00000000-0005-0000-0000-0000322F0000}"/>
    <cellStyle name="40% - Accent1 4 2 3 3 3 6" xfId="24670" xr:uid="{00000000-0005-0000-0000-0000332F0000}"/>
    <cellStyle name="40% - Accent1 4 2 3 3 4" xfId="24671" xr:uid="{00000000-0005-0000-0000-0000342F0000}"/>
    <cellStyle name="40% - Accent1 4 2 3 3 4 2" xfId="24672" xr:uid="{00000000-0005-0000-0000-0000352F0000}"/>
    <cellStyle name="40% - Accent1 4 2 3 3 4 2 2" xfId="24673" xr:uid="{00000000-0005-0000-0000-0000362F0000}"/>
    <cellStyle name="40% - Accent1 4 2 3 3 4 2 3" xfId="24674" xr:uid="{00000000-0005-0000-0000-0000372F0000}"/>
    <cellStyle name="40% - Accent1 4 2 3 3 4 3" xfId="24675" xr:uid="{00000000-0005-0000-0000-0000382F0000}"/>
    <cellStyle name="40% - Accent1 4 2 3 3 4 3 2" xfId="24676" xr:uid="{00000000-0005-0000-0000-0000392F0000}"/>
    <cellStyle name="40% - Accent1 4 2 3 3 4 4" xfId="24677" xr:uid="{00000000-0005-0000-0000-00003A2F0000}"/>
    <cellStyle name="40% - Accent1 4 2 3 3 4 5" xfId="24678" xr:uid="{00000000-0005-0000-0000-00003B2F0000}"/>
    <cellStyle name="40% - Accent1 4 2 3 3 5" xfId="24679" xr:uid="{00000000-0005-0000-0000-00003C2F0000}"/>
    <cellStyle name="40% - Accent1 4 2 3 3 5 2" xfId="24680" xr:uid="{00000000-0005-0000-0000-00003D2F0000}"/>
    <cellStyle name="40% - Accent1 4 2 3 3 5 3" xfId="24681" xr:uid="{00000000-0005-0000-0000-00003E2F0000}"/>
    <cellStyle name="40% - Accent1 4 2 3 3 6" xfId="24682" xr:uid="{00000000-0005-0000-0000-00003F2F0000}"/>
    <cellStyle name="40% - Accent1 4 2 3 3 6 2" xfId="24683" xr:uid="{00000000-0005-0000-0000-0000402F0000}"/>
    <cellStyle name="40% - Accent1 4 2 3 3 6 3" xfId="24684" xr:uid="{00000000-0005-0000-0000-0000412F0000}"/>
    <cellStyle name="40% - Accent1 4 2 3 3 7" xfId="24685" xr:uid="{00000000-0005-0000-0000-0000422F0000}"/>
    <cellStyle name="40% - Accent1 4 2 3 3 7 2" xfId="24686" xr:uid="{00000000-0005-0000-0000-0000432F0000}"/>
    <cellStyle name="40% - Accent1 4 2 3 3 8" xfId="24687" xr:uid="{00000000-0005-0000-0000-0000442F0000}"/>
    <cellStyle name="40% - Accent1 4 2 3 3 9" xfId="24688" xr:uid="{00000000-0005-0000-0000-0000452F0000}"/>
    <cellStyle name="40% - Accent1 4 2 3 4" xfId="24689" xr:uid="{00000000-0005-0000-0000-0000462F0000}"/>
    <cellStyle name="40% - Accent1 4 2 3 4 2" xfId="24690" xr:uid="{00000000-0005-0000-0000-0000472F0000}"/>
    <cellStyle name="40% - Accent1 4 2 3 4 2 2" xfId="24691" xr:uid="{00000000-0005-0000-0000-0000482F0000}"/>
    <cellStyle name="40% - Accent1 4 2 3 4 2 2 2" xfId="24692" xr:uid="{00000000-0005-0000-0000-0000492F0000}"/>
    <cellStyle name="40% - Accent1 4 2 3 4 2 2 3" xfId="24693" xr:uid="{00000000-0005-0000-0000-00004A2F0000}"/>
    <cellStyle name="40% - Accent1 4 2 3 4 2 3" xfId="24694" xr:uid="{00000000-0005-0000-0000-00004B2F0000}"/>
    <cellStyle name="40% - Accent1 4 2 3 4 2 3 2" xfId="24695" xr:uid="{00000000-0005-0000-0000-00004C2F0000}"/>
    <cellStyle name="40% - Accent1 4 2 3 4 2 3 3" xfId="24696" xr:uid="{00000000-0005-0000-0000-00004D2F0000}"/>
    <cellStyle name="40% - Accent1 4 2 3 4 2 4" xfId="24697" xr:uid="{00000000-0005-0000-0000-00004E2F0000}"/>
    <cellStyle name="40% - Accent1 4 2 3 4 2 4 2" xfId="24698" xr:uid="{00000000-0005-0000-0000-00004F2F0000}"/>
    <cellStyle name="40% - Accent1 4 2 3 4 2 5" xfId="24699" xr:uid="{00000000-0005-0000-0000-0000502F0000}"/>
    <cellStyle name="40% - Accent1 4 2 3 4 2 6" xfId="24700" xr:uid="{00000000-0005-0000-0000-0000512F0000}"/>
    <cellStyle name="40% - Accent1 4 2 3 4 3" xfId="24701" xr:uid="{00000000-0005-0000-0000-0000522F0000}"/>
    <cellStyle name="40% - Accent1 4 2 3 4 3 2" xfId="24702" xr:uid="{00000000-0005-0000-0000-0000532F0000}"/>
    <cellStyle name="40% - Accent1 4 2 3 4 3 2 2" xfId="24703" xr:uid="{00000000-0005-0000-0000-0000542F0000}"/>
    <cellStyle name="40% - Accent1 4 2 3 4 3 2 3" xfId="24704" xr:uid="{00000000-0005-0000-0000-0000552F0000}"/>
    <cellStyle name="40% - Accent1 4 2 3 4 3 3" xfId="24705" xr:uid="{00000000-0005-0000-0000-0000562F0000}"/>
    <cellStyle name="40% - Accent1 4 2 3 4 3 3 2" xfId="24706" xr:uid="{00000000-0005-0000-0000-0000572F0000}"/>
    <cellStyle name="40% - Accent1 4 2 3 4 3 3 3" xfId="24707" xr:uid="{00000000-0005-0000-0000-0000582F0000}"/>
    <cellStyle name="40% - Accent1 4 2 3 4 3 4" xfId="24708" xr:uid="{00000000-0005-0000-0000-0000592F0000}"/>
    <cellStyle name="40% - Accent1 4 2 3 4 3 4 2" xfId="24709" xr:uid="{00000000-0005-0000-0000-00005A2F0000}"/>
    <cellStyle name="40% - Accent1 4 2 3 4 3 5" xfId="24710" xr:uid="{00000000-0005-0000-0000-00005B2F0000}"/>
    <cellStyle name="40% - Accent1 4 2 3 4 3 6" xfId="24711" xr:uid="{00000000-0005-0000-0000-00005C2F0000}"/>
    <cellStyle name="40% - Accent1 4 2 3 4 4" xfId="24712" xr:uid="{00000000-0005-0000-0000-00005D2F0000}"/>
    <cellStyle name="40% - Accent1 4 2 3 4 4 2" xfId="24713" xr:uid="{00000000-0005-0000-0000-00005E2F0000}"/>
    <cellStyle name="40% - Accent1 4 2 3 4 4 2 2" xfId="24714" xr:uid="{00000000-0005-0000-0000-00005F2F0000}"/>
    <cellStyle name="40% - Accent1 4 2 3 4 4 2 3" xfId="24715" xr:uid="{00000000-0005-0000-0000-0000602F0000}"/>
    <cellStyle name="40% - Accent1 4 2 3 4 4 3" xfId="24716" xr:uid="{00000000-0005-0000-0000-0000612F0000}"/>
    <cellStyle name="40% - Accent1 4 2 3 4 4 3 2" xfId="24717" xr:uid="{00000000-0005-0000-0000-0000622F0000}"/>
    <cellStyle name="40% - Accent1 4 2 3 4 4 4" xfId="24718" xr:uid="{00000000-0005-0000-0000-0000632F0000}"/>
    <cellStyle name="40% - Accent1 4 2 3 4 4 5" xfId="24719" xr:uid="{00000000-0005-0000-0000-0000642F0000}"/>
    <cellStyle name="40% - Accent1 4 2 3 4 5" xfId="24720" xr:uid="{00000000-0005-0000-0000-0000652F0000}"/>
    <cellStyle name="40% - Accent1 4 2 3 4 5 2" xfId="24721" xr:uid="{00000000-0005-0000-0000-0000662F0000}"/>
    <cellStyle name="40% - Accent1 4 2 3 4 5 3" xfId="24722" xr:uid="{00000000-0005-0000-0000-0000672F0000}"/>
    <cellStyle name="40% - Accent1 4 2 3 4 6" xfId="24723" xr:uid="{00000000-0005-0000-0000-0000682F0000}"/>
    <cellStyle name="40% - Accent1 4 2 3 4 6 2" xfId="24724" xr:uid="{00000000-0005-0000-0000-0000692F0000}"/>
    <cellStyle name="40% - Accent1 4 2 3 4 6 3" xfId="24725" xr:uid="{00000000-0005-0000-0000-00006A2F0000}"/>
    <cellStyle name="40% - Accent1 4 2 3 4 7" xfId="24726" xr:uid="{00000000-0005-0000-0000-00006B2F0000}"/>
    <cellStyle name="40% - Accent1 4 2 3 4 7 2" xfId="24727" xr:uid="{00000000-0005-0000-0000-00006C2F0000}"/>
    <cellStyle name="40% - Accent1 4 2 3 4 8" xfId="24728" xr:uid="{00000000-0005-0000-0000-00006D2F0000}"/>
    <cellStyle name="40% - Accent1 4 2 3 4 9" xfId="24729" xr:uid="{00000000-0005-0000-0000-00006E2F0000}"/>
    <cellStyle name="40% - Accent1 4 2 3 5" xfId="24730" xr:uid="{00000000-0005-0000-0000-00006F2F0000}"/>
    <cellStyle name="40% - Accent1 4 2 3 5 2" xfId="24731" xr:uid="{00000000-0005-0000-0000-0000702F0000}"/>
    <cellStyle name="40% - Accent1 4 2 3 5 2 2" xfId="24732" xr:uid="{00000000-0005-0000-0000-0000712F0000}"/>
    <cellStyle name="40% - Accent1 4 2 3 5 2 3" xfId="24733" xr:uid="{00000000-0005-0000-0000-0000722F0000}"/>
    <cellStyle name="40% - Accent1 4 2 3 5 3" xfId="24734" xr:uid="{00000000-0005-0000-0000-0000732F0000}"/>
    <cellStyle name="40% - Accent1 4 2 3 5 3 2" xfId="24735" xr:uid="{00000000-0005-0000-0000-0000742F0000}"/>
    <cellStyle name="40% - Accent1 4 2 3 5 3 3" xfId="24736" xr:uid="{00000000-0005-0000-0000-0000752F0000}"/>
    <cellStyle name="40% - Accent1 4 2 3 5 4" xfId="24737" xr:uid="{00000000-0005-0000-0000-0000762F0000}"/>
    <cellStyle name="40% - Accent1 4 2 3 5 4 2" xfId="24738" xr:uid="{00000000-0005-0000-0000-0000772F0000}"/>
    <cellStyle name="40% - Accent1 4 2 3 5 5" xfId="24739" xr:uid="{00000000-0005-0000-0000-0000782F0000}"/>
    <cellStyle name="40% - Accent1 4 2 3 5 6" xfId="24740" xr:uid="{00000000-0005-0000-0000-0000792F0000}"/>
    <cellStyle name="40% - Accent1 4 2 3 6" xfId="24741" xr:uid="{00000000-0005-0000-0000-00007A2F0000}"/>
    <cellStyle name="40% - Accent1 4 2 3 6 2" xfId="24742" xr:uid="{00000000-0005-0000-0000-00007B2F0000}"/>
    <cellStyle name="40% - Accent1 4 2 3 6 2 2" xfId="24743" xr:uid="{00000000-0005-0000-0000-00007C2F0000}"/>
    <cellStyle name="40% - Accent1 4 2 3 6 2 3" xfId="24744" xr:uid="{00000000-0005-0000-0000-00007D2F0000}"/>
    <cellStyle name="40% - Accent1 4 2 3 6 3" xfId="24745" xr:uid="{00000000-0005-0000-0000-00007E2F0000}"/>
    <cellStyle name="40% - Accent1 4 2 3 6 3 2" xfId="24746" xr:uid="{00000000-0005-0000-0000-00007F2F0000}"/>
    <cellStyle name="40% - Accent1 4 2 3 6 3 3" xfId="24747" xr:uid="{00000000-0005-0000-0000-0000802F0000}"/>
    <cellStyle name="40% - Accent1 4 2 3 6 4" xfId="24748" xr:uid="{00000000-0005-0000-0000-0000812F0000}"/>
    <cellStyle name="40% - Accent1 4 2 3 6 4 2" xfId="24749" xr:uid="{00000000-0005-0000-0000-0000822F0000}"/>
    <cellStyle name="40% - Accent1 4 2 3 6 5" xfId="24750" xr:uid="{00000000-0005-0000-0000-0000832F0000}"/>
    <cellStyle name="40% - Accent1 4 2 3 6 6" xfId="24751" xr:uid="{00000000-0005-0000-0000-0000842F0000}"/>
    <cellStyle name="40% - Accent1 4 2 3 7" xfId="24752" xr:uid="{00000000-0005-0000-0000-0000852F0000}"/>
    <cellStyle name="40% - Accent1 4 2 3 7 2" xfId="24753" xr:uid="{00000000-0005-0000-0000-0000862F0000}"/>
    <cellStyle name="40% - Accent1 4 2 3 7 2 2" xfId="24754" xr:uid="{00000000-0005-0000-0000-0000872F0000}"/>
    <cellStyle name="40% - Accent1 4 2 3 7 2 3" xfId="24755" xr:uid="{00000000-0005-0000-0000-0000882F0000}"/>
    <cellStyle name="40% - Accent1 4 2 3 7 3" xfId="24756" xr:uid="{00000000-0005-0000-0000-0000892F0000}"/>
    <cellStyle name="40% - Accent1 4 2 3 7 3 2" xfId="24757" xr:uid="{00000000-0005-0000-0000-00008A2F0000}"/>
    <cellStyle name="40% - Accent1 4 2 3 7 4" xfId="24758" xr:uid="{00000000-0005-0000-0000-00008B2F0000}"/>
    <cellStyle name="40% - Accent1 4 2 3 7 5" xfId="24759" xr:uid="{00000000-0005-0000-0000-00008C2F0000}"/>
    <cellStyle name="40% - Accent1 4 2 3 8" xfId="24760" xr:uid="{00000000-0005-0000-0000-00008D2F0000}"/>
    <cellStyle name="40% - Accent1 4 2 3 8 2" xfId="24761" xr:uid="{00000000-0005-0000-0000-00008E2F0000}"/>
    <cellStyle name="40% - Accent1 4 2 3 8 3" xfId="24762" xr:uid="{00000000-0005-0000-0000-00008F2F0000}"/>
    <cellStyle name="40% - Accent1 4 2 3 9" xfId="24763" xr:uid="{00000000-0005-0000-0000-0000902F0000}"/>
    <cellStyle name="40% - Accent1 4 2 3 9 2" xfId="24764" xr:uid="{00000000-0005-0000-0000-0000912F0000}"/>
    <cellStyle name="40% - Accent1 4 2 3 9 3" xfId="24765" xr:uid="{00000000-0005-0000-0000-0000922F0000}"/>
    <cellStyle name="40% - Accent1 4 2 4" xfId="1582" xr:uid="{00000000-0005-0000-0000-0000932F0000}"/>
    <cellStyle name="40% - Accent1 4 2 4 10" xfId="24766" xr:uid="{00000000-0005-0000-0000-0000942F0000}"/>
    <cellStyle name="40% - Accent1 4 2 4 2" xfId="1583" xr:uid="{00000000-0005-0000-0000-0000952F0000}"/>
    <cellStyle name="40% - Accent1 4 2 4 2 2" xfId="24767" xr:uid="{00000000-0005-0000-0000-0000962F0000}"/>
    <cellStyle name="40% - Accent1 4 2 4 2 2 2" xfId="24768" xr:uid="{00000000-0005-0000-0000-0000972F0000}"/>
    <cellStyle name="40% - Accent1 4 2 4 2 2 2 2" xfId="24769" xr:uid="{00000000-0005-0000-0000-0000982F0000}"/>
    <cellStyle name="40% - Accent1 4 2 4 2 2 2 3" xfId="24770" xr:uid="{00000000-0005-0000-0000-0000992F0000}"/>
    <cellStyle name="40% - Accent1 4 2 4 2 2 3" xfId="24771" xr:uid="{00000000-0005-0000-0000-00009A2F0000}"/>
    <cellStyle name="40% - Accent1 4 2 4 2 2 3 2" xfId="24772" xr:uid="{00000000-0005-0000-0000-00009B2F0000}"/>
    <cellStyle name="40% - Accent1 4 2 4 2 2 3 3" xfId="24773" xr:uid="{00000000-0005-0000-0000-00009C2F0000}"/>
    <cellStyle name="40% - Accent1 4 2 4 2 2 4" xfId="24774" xr:uid="{00000000-0005-0000-0000-00009D2F0000}"/>
    <cellStyle name="40% - Accent1 4 2 4 2 2 4 2" xfId="24775" xr:uid="{00000000-0005-0000-0000-00009E2F0000}"/>
    <cellStyle name="40% - Accent1 4 2 4 2 2 5" xfId="24776" xr:uid="{00000000-0005-0000-0000-00009F2F0000}"/>
    <cellStyle name="40% - Accent1 4 2 4 2 2 6" xfId="24777" xr:uid="{00000000-0005-0000-0000-0000A02F0000}"/>
    <cellStyle name="40% - Accent1 4 2 4 2 3" xfId="24778" xr:uid="{00000000-0005-0000-0000-0000A12F0000}"/>
    <cellStyle name="40% - Accent1 4 2 4 2 3 2" xfId="24779" xr:uid="{00000000-0005-0000-0000-0000A22F0000}"/>
    <cellStyle name="40% - Accent1 4 2 4 2 3 2 2" xfId="24780" xr:uid="{00000000-0005-0000-0000-0000A32F0000}"/>
    <cellStyle name="40% - Accent1 4 2 4 2 3 2 3" xfId="24781" xr:uid="{00000000-0005-0000-0000-0000A42F0000}"/>
    <cellStyle name="40% - Accent1 4 2 4 2 3 3" xfId="24782" xr:uid="{00000000-0005-0000-0000-0000A52F0000}"/>
    <cellStyle name="40% - Accent1 4 2 4 2 3 3 2" xfId="24783" xr:uid="{00000000-0005-0000-0000-0000A62F0000}"/>
    <cellStyle name="40% - Accent1 4 2 4 2 3 3 3" xfId="24784" xr:uid="{00000000-0005-0000-0000-0000A72F0000}"/>
    <cellStyle name="40% - Accent1 4 2 4 2 3 4" xfId="24785" xr:uid="{00000000-0005-0000-0000-0000A82F0000}"/>
    <cellStyle name="40% - Accent1 4 2 4 2 3 4 2" xfId="24786" xr:uid="{00000000-0005-0000-0000-0000A92F0000}"/>
    <cellStyle name="40% - Accent1 4 2 4 2 3 5" xfId="24787" xr:uid="{00000000-0005-0000-0000-0000AA2F0000}"/>
    <cellStyle name="40% - Accent1 4 2 4 2 3 6" xfId="24788" xr:uid="{00000000-0005-0000-0000-0000AB2F0000}"/>
    <cellStyle name="40% - Accent1 4 2 4 2 4" xfId="24789" xr:uid="{00000000-0005-0000-0000-0000AC2F0000}"/>
    <cellStyle name="40% - Accent1 4 2 4 2 4 2" xfId="24790" xr:uid="{00000000-0005-0000-0000-0000AD2F0000}"/>
    <cellStyle name="40% - Accent1 4 2 4 2 4 2 2" xfId="24791" xr:uid="{00000000-0005-0000-0000-0000AE2F0000}"/>
    <cellStyle name="40% - Accent1 4 2 4 2 4 2 3" xfId="24792" xr:uid="{00000000-0005-0000-0000-0000AF2F0000}"/>
    <cellStyle name="40% - Accent1 4 2 4 2 4 3" xfId="24793" xr:uid="{00000000-0005-0000-0000-0000B02F0000}"/>
    <cellStyle name="40% - Accent1 4 2 4 2 4 3 2" xfId="24794" xr:uid="{00000000-0005-0000-0000-0000B12F0000}"/>
    <cellStyle name="40% - Accent1 4 2 4 2 4 4" xfId="24795" xr:uid="{00000000-0005-0000-0000-0000B22F0000}"/>
    <cellStyle name="40% - Accent1 4 2 4 2 4 5" xfId="24796" xr:uid="{00000000-0005-0000-0000-0000B32F0000}"/>
    <cellStyle name="40% - Accent1 4 2 4 2 5" xfId="24797" xr:uid="{00000000-0005-0000-0000-0000B42F0000}"/>
    <cellStyle name="40% - Accent1 4 2 4 2 5 2" xfId="24798" xr:uid="{00000000-0005-0000-0000-0000B52F0000}"/>
    <cellStyle name="40% - Accent1 4 2 4 2 5 3" xfId="24799" xr:uid="{00000000-0005-0000-0000-0000B62F0000}"/>
    <cellStyle name="40% - Accent1 4 2 4 2 6" xfId="24800" xr:uid="{00000000-0005-0000-0000-0000B72F0000}"/>
    <cellStyle name="40% - Accent1 4 2 4 2 6 2" xfId="24801" xr:uid="{00000000-0005-0000-0000-0000B82F0000}"/>
    <cellStyle name="40% - Accent1 4 2 4 2 6 3" xfId="24802" xr:uid="{00000000-0005-0000-0000-0000B92F0000}"/>
    <cellStyle name="40% - Accent1 4 2 4 2 7" xfId="24803" xr:uid="{00000000-0005-0000-0000-0000BA2F0000}"/>
    <cellStyle name="40% - Accent1 4 2 4 2 7 2" xfId="24804" xr:uid="{00000000-0005-0000-0000-0000BB2F0000}"/>
    <cellStyle name="40% - Accent1 4 2 4 2 8" xfId="24805" xr:uid="{00000000-0005-0000-0000-0000BC2F0000}"/>
    <cellStyle name="40% - Accent1 4 2 4 2 9" xfId="24806" xr:uid="{00000000-0005-0000-0000-0000BD2F0000}"/>
    <cellStyle name="40% - Accent1 4 2 4 3" xfId="24807" xr:uid="{00000000-0005-0000-0000-0000BE2F0000}"/>
    <cellStyle name="40% - Accent1 4 2 4 3 2" xfId="24808" xr:uid="{00000000-0005-0000-0000-0000BF2F0000}"/>
    <cellStyle name="40% - Accent1 4 2 4 3 2 2" xfId="24809" xr:uid="{00000000-0005-0000-0000-0000C02F0000}"/>
    <cellStyle name="40% - Accent1 4 2 4 3 2 3" xfId="24810" xr:uid="{00000000-0005-0000-0000-0000C12F0000}"/>
    <cellStyle name="40% - Accent1 4 2 4 3 3" xfId="24811" xr:uid="{00000000-0005-0000-0000-0000C22F0000}"/>
    <cellStyle name="40% - Accent1 4 2 4 3 3 2" xfId="24812" xr:uid="{00000000-0005-0000-0000-0000C32F0000}"/>
    <cellStyle name="40% - Accent1 4 2 4 3 3 3" xfId="24813" xr:uid="{00000000-0005-0000-0000-0000C42F0000}"/>
    <cellStyle name="40% - Accent1 4 2 4 3 4" xfId="24814" xr:uid="{00000000-0005-0000-0000-0000C52F0000}"/>
    <cellStyle name="40% - Accent1 4 2 4 3 4 2" xfId="24815" xr:uid="{00000000-0005-0000-0000-0000C62F0000}"/>
    <cellStyle name="40% - Accent1 4 2 4 3 5" xfId="24816" xr:uid="{00000000-0005-0000-0000-0000C72F0000}"/>
    <cellStyle name="40% - Accent1 4 2 4 3 6" xfId="24817" xr:uid="{00000000-0005-0000-0000-0000C82F0000}"/>
    <cellStyle name="40% - Accent1 4 2 4 4" xfId="24818" xr:uid="{00000000-0005-0000-0000-0000C92F0000}"/>
    <cellStyle name="40% - Accent1 4 2 4 4 2" xfId="24819" xr:uid="{00000000-0005-0000-0000-0000CA2F0000}"/>
    <cellStyle name="40% - Accent1 4 2 4 4 2 2" xfId="24820" xr:uid="{00000000-0005-0000-0000-0000CB2F0000}"/>
    <cellStyle name="40% - Accent1 4 2 4 4 2 3" xfId="24821" xr:uid="{00000000-0005-0000-0000-0000CC2F0000}"/>
    <cellStyle name="40% - Accent1 4 2 4 4 3" xfId="24822" xr:uid="{00000000-0005-0000-0000-0000CD2F0000}"/>
    <cellStyle name="40% - Accent1 4 2 4 4 3 2" xfId="24823" xr:uid="{00000000-0005-0000-0000-0000CE2F0000}"/>
    <cellStyle name="40% - Accent1 4 2 4 4 3 3" xfId="24824" xr:uid="{00000000-0005-0000-0000-0000CF2F0000}"/>
    <cellStyle name="40% - Accent1 4 2 4 4 4" xfId="24825" xr:uid="{00000000-0005-0000-0000-0000D02F0000}"/>
    <cellStyle name="40% - Accent1 4 2 4 4 4 2" xfId="24826" xr:uid="{00000000-0005-0000-0000-0000D12F0000}"/>
    <cellStyle name="40% - Accent1 4 2 4 4 5" xfId="24827" xr:uid="{00000000-0005-0000-0000-0000D22F0000}"/>
    <cellStyle name="40% - Accent1 4 2 4 4 6" xfId="24828" xr:uid="{00000000-0005-0000-0000-0000D32F0000}"/>
    <cellStyle name="40% - Accent1 4 2 4 5" xfId="24829" xr:uid="{00000000-0005-0000-0000-0000D42F0000}"/>
    <cellStyle name="40% - Accent1 4 2 4 5 2" xfId="24830" xr:uid="{00000000-0005-0000-0000-0000D52F0000}"/>
    <cellStyle name="40% - Accent1 4 2 4 5 2 2" xfId="24831" xr:uid="{00000000-0005-0000-0000-0000D62F0000}"/>
    <cellStyle name="40% - Accent1 4 2 4 5 2 3" xfId="24832" xr:uid="{00000000-0005-0000-0000-0000D72F0000}"/>
    <cellStyle name="40% - Accent1 4 2 4 5 3" xfId="24833" xr:uid="{00000000-0005-0000-0000-0000D82F0000}"/>
    <cellStyle name="40% - Accent1 4 2 4 5 3 2" xfId="24834" xr:uid="{00000000-0005-0000-0000-0000D92F0000}"/>
    <cellStyle name="40% - Accent1 4 2 4 5 4" xfId="24835" xr:uid="{00000000-0005-0000-0000-0000DA2F0000}"/>
    <cellStyle name="40% - Accent1 4 2 4 5 5" xfId="24836" xr:uid="{00000000-0005-0000-0000-0000DB2F0000}"/>
    <cellStyle name="40% - Accent1 4 2 4 6" xfId="24837" xr:uid="{00000000-0005-0000-0000-0000DC2F0000}"/>
    <cellStyle name="40% - Accent1 4 2 4 6 2" xfId="24838" xr:uid="{00000000-0005-0000-0000-0000DD2F0000}"/>
    <cellStyle name="40% - Accent1 4 2 4 6 3" xfId="24839" xr:uid="{00000000-0005-0000-0000-0000DE2F0000}"/>
    <cellStyle name="40% - Accent1 4 2 4 7" xfId="24840" xr:uid="{00000000-0005-0000-0000-0000DF2F0000}"/>
    <cellStyle name="40% - Accent1 4 2 4 7 2" xfId="24841" xr:uid="{00000000-0005-0000-0000-0000E02F0000}"/>
    <cellStyle name="40% - Accent1 4 2 4 7 3" xfId="24842" xr:uid="{00000000-0005-0000-0000-0000E12F0000}"/>
    <cellStyle name="40% - Accent1 4 2 4 8" xfId="24843" xr:uid="{00000000-0005-0000-0000-0000E22F0000}"/>
    <cellStyle name="40% - Accent1 4 2 4 8 2" xfId="24844" xr:uid="{00000000-0005-0000-0000-0000E32F0000}"/>
    <cellStyle name="40% - Accent1 4 2 4 9" xfId="24845" xr:uid="{00000000-0005-0000-0000-0000E42F0000}"/>
    <cellStyle name="40% - Accent1 4 2 5" xfId="1584" xr:uid="{00000000-0005-0000-0000-0000E52F0000}"/>
    <cellStyle name="40% - Accent1 4 2 5 2" xfId="24846" xr:uid="{00000000-0005-0000-0000-0000E62F0000}"/>
    <cellStyle name="40% - Accent1 4 2 5 2 2" xfId="24847" xr:uid="{00000000-0005-0000-0000-0000E72F0000}"/>
    <cellStyle name="40% - Accent1 4 2 5 2 2 2" xfId="24848" xr:uid="{00000000-0005-0000-0000-0000E82F0000}"/>
    <cellStyle name="40% - Accent1 4 2 5 2 2 3" xfId="24849" xr:uid="{00000000-0005-0000-0000-0000E92F0000}"/>
    <cellStyle name="40% - Accent1 4 2 5 2 3" xfId="24850" xr:uid="{00000000-0005-0000-0000-0000EA2F0000}"/>
    <cellStyle name="40% - Accent1 4 2 5 2 3 2" xfId="24851" xr:uid="{00000000-0005-0000-0000-0000EB2F0000}"/>
    <cellStyle name="40% - Accent1 4 2 5 2 3 3" xfId="24852" xr:uid="{00000000-0005-0000-0000-0000EC2F0000}"/>
    <cellStyle name="40% - Accent1 4 2 5 2 4" xfId="24853" xr:uid="{00000000-0005-0000-0000-0000ED2F0000}"/>
    <cellStyle name="40% - Accent1 4 2 5 2 4 2" xfId="24854" xr:uid="{00000000-0005-0000-0000-0000EE2F0000}"/>
    <cellStyle name="40% - Accent1 4 2 5 2 5" xfId="24855" xr:uid="{00000000-0005-0000-0000-0000EF2F0000}"/>
    <cellStyle name="40% - Accent1 4 2 5 2 6" xfId="24856" xr:uid="{00000000-0005-0000-0000-0000F02F0000}"/>
    <cellStyle name="40% - Accent1 4 2 5 3" xfId="24857" xr:uid="{00000000-0005-0000-0000-0000F12F0000}"/>
    <cellStyle name="40% - Accent1 4 2 5 3 2" xfId="24858" xr:uid="{00000000-0005-0000-0000-0000F22F0000}"/>
    <cellStyle name="40% - Accent1 4 2 5 3 2 2" xfId="24859" xr:uid="{00000000-0005-0000-0000-0000F32F0000}"/>
    <cellStyle name="40% - Accent1 4 2 5 3 2 3" xfId="24860" xr:uid="{00000000-0005-0000-0000-0000F42F0000}"/>
    <cellStyle name="40% - Accent1 4 2 5 3 3" xfId="24861" xr:uid="{00000000-0005-0000-0000-0000F52F0000}"/>
    <cellStyle name="40% - Accent1 4 2 5 3 3 2" xfId="24862" xr:uid="{00000000-0005-0000-0000-0000F62F0000}"/>
    <cellStyle name="40% - Accent1 4 2 5 3 3 3" xfId="24863" xr:uid="{00000000-0005-0000-0000-0000F72F0000}"/>
    <cellStyle name="40% - Accent1 4 2 5 3 4" xfId="24864" xr:uid="{00000000-0005-0000-0000-0000F82F0000}"/>
    <cellStyle name="40% - Accent1 4 2 5 3 4 2" xfId="24865" xr:uid="{00000000-0005-0000-0000-0000F92F0000}"/>
    <cellStyle name="40% - Accent1 4 2 5 3 5" xfId="24866" xr:uid="{00000000-0005-0000-0000-0000FA2F0000}"/>
    <cellStyle name="40% - Accent1 4 2 5 3 6" xfId="24867" xr:uid="{00000000-0005-0000-0000-0000FB2F0000}"/>
    <cellStyle name="40% - Accent1 4 2 5 4" xfId="24868" xr:uid="{00000000-0005-0000-0000-0000FC2F0000}"/>
    <cellStyle name="40% - Accent1 4 2 5 4 2" xfId="24869" xr:uid="{00000000-0005-0000-0000-0000FD2F0000}"/>
    <cellStyle name="40% - Accent1 4 2 5 4 2 2" xfId="24870" xr:uid="{00000000-0005-0000-0000-0000FE2F0000}"/>
    <cellStyle name="40% - Accent1 4 2 5 4 2 3" xfId="24871" xr:uid="{00000000-0005-0000-0000-0000FF2F0000}"/>
    <cellStyle name="40% - Accent1 4 2 5 4 3" xfId="24872" xr:uid="{00000000-0005-0000-0000-000000300000}"/>
    <cellStyle name="40% - Accent1 4 2 5 4 3 2" xfId="24873" xr:uid="{00000000-0005-0000-0000-000001300000}"/>
    <cellStyle name="40% - Accent1 4 2 5 4 4" xfId="24874" xr:uid="{00000000-0005-0000-0000-000002300000}"/>
    <cellStyle name="40% - Accent1 4 2 5 4 5" xfId="24875" xr:uid="{00000000-0005-0000-0000-000003300000}"/>
    <cellStyle name="40% - Accent1 4 2 5 5" xfId="24876" xr:uid="{00000000-0005-0000-0000-000004300000}"/>
    <cellStyle name="40% - Accent1 4 2 5 5 2" xfId="24877" xr:uid="{00000000-0005-0000-0000-000005300000}"/>
    <cellStyle name="40% - Accent1 4 2 5 5 3" xfId="24878" xr:uid="{00000000-0005-0000-0000-000006300000}"/>
    <cellStyle name="40% - Accent1 4 2 5 6" xfId="24879" xr:uid="{00000000-0005-0000-0000-000007300000}"/>
    <cellStyle name="40% - Accent1 4 2 5 6 2" xfId="24880" xr:uid="{00000000-0005-0000-0000-000008300000}"/>
    <cellStyle name="40% - Accent1 4 2 5 6 3" xfId="24881" xr:uid="{00000000-0005-0000-0000-000009300000}"/>
    <cellStyle name="40% - Accent1 4 2 5 7" xfId="24882" xr:uid="{00000000-0005-0000-0000-00000A300000}"/>
    <cellStyle name="40% - Accent1 4 2 5 7 2" xfId="24883" xr:uid="{00000000-0005-0000-0000-00000B300000}"/>
    <cellStyle name="40% - Accent1 4 2 5 8" xfId="24884" xr:uid="{00000000-0005-0000-0000-00000C300000}"/>
    <cellStyle name="40% - Accent1 4 2 5 9" xfId="24885" xr:uid="{00000000-0005-0000-0000-00000D300000}"/>
    <cellStyle name="40% - Accent1 4 2 6" xfId="13904" xr:uid="{00000000-0005-0000-0000-00000E300000}"/>
    <cellStyle name="40% - Accent1 4 2 6 2" xfId="24886" xr:uid="{00000000-0005-0000-0000-00000F300000}"/>
    <cellStyle name="40% - Accent1 4 2 6 2 2" xfId="24887" xr:uid="{00000000-0005-0000-0000-000010300000}"/>
    <cellStyle name="40% - Accent1 4 2 6 2 2 2" xfId="24888" xr:uid="{00000000-0005-0000-0000-000011300000}"/>
    <cellStyle name="40% - Accent1 4 2 6 2 2 3" xfId="24889" xr:uid="{00000000-0005-0000-0000-000012300000}"/>
    <cellStyle name="40% - Accent1 4 2 6 2 3" xfId="24890" xr:uid="{00000000-0005-0000-0000-000013300000}"/>
    <cellStyle name="40% - Accent1 4 2 6 2 3 2" xfId="24891" xr:uid="{00000000-0005-0000-0000-000014300000}"/>
    <cellStyle name="40% - Accent1 4 2 6 2 3 3" xfId="24892" xr:uid="{00000000-0005-0000-0000-000015300000}"/>
    <cellStyle name="40% - Accent1 4 2 6 2 4" xfId="24893" xr:uid="{00000000-0005-0000-0000-000016300000}"/>
    <cellStyle name="40% - Accent1 4 2 6 2 4 2" xfId="24894" xr:uid="{00000000-0005-0000-0000-000017300000}"/>
    <cellStyle name="40% - Accent1 4 2 6 2 5" xfId="24895" xr:uid="{00000000-0005-0000-0000-000018300000}"/>
    <cellStyle name="40% - Accent1 4 2 6 2 6" xfId="24896" xr:uid="{00000000-0005-0000-0000-000019300000}"/>
    <cellStyle name="40% - Accent1 4 2 6 3" xfId="24897" xr:uid="{00000000-0005-0000-0000-00001A300000}"/>
    <cellStyle name="40% - Accent1 4 2 6 3 2" xfId="24898" xr:uid="{00000000-0005-0000-0000-00001B300000}"/>
    <cellStyle name="40% - Accent1 4 2 6 3 2 2" xfId="24899" xr:uid="{00000000-0005-0000-0000-00001C300000}"/>
    <cellStyle name="40% - Accent1 4 2 6 3 2 3" xfId="24900" xr:uid="{00000000-0005-0000-0000-00001D300000}"/>
    <cellStyle name="40% - Accent1 4 2 6 3 3" xfId="24901" xr:uid="{00000000-0005-0000-0000-00001E300000}"/>
    <cellStyle name="40% - Accent1 4 2 6 3 3 2" xfId="24902" xr:uid="{00000000-0005-0000-0000-00001F300000}"/>
    <cellStyle name="40% - Accent1 4 2 6 3 3 3" xfId="24903" xr:uid="{00000000-0005-0000-0000-000020300000}"/>
    <cellStyle name="40% - Accent1 4 2 6 3 4" xfId="24904" xr:uid="{00000000-0005-0000-0000-000021300000}"/>
    <cellStyle name="40% - Accent1 4 2 6 3 4 2" xfId="24905" xr:uid="{00000000-0005-0000-0000-000022300000}"/>
    <cellStyle name="40% - Accent1 4 2 6 3 5" xfId="24906" xr:uid="{00000000-0005-0000-0000-000023300000}"/>
    <cellStyle name="40% - Accent1 4 2 6 3 6" xfId="24907" xr:uid="{00000000-0005-0000-0000-000024300000}"/>
    <cellStyle name="40% - Accent1 4 2 6 4" xfId="24908" xr:uid="{00000000-0005-0000-0000-000025300000}"/>
    <cellStyle name="40% - Accent1 4 2 6 4 2" xfId="24909" xr:uid="{00000000-0005-0000-0000-000026300000}"/>
    <cellStyle name="40% - Accent1 4 2 6 4 2 2" xfId="24910" xr:uid="{00000000-0005-0000-0000-000027300000}"/>
    <cellStyle name="40% - Accent1 4 2 6 4 2 3" xfId="24911" xr:uid="{00000000-0005-0000-0000-000028300000}"/>
    <cellStyle name="40% - Accent1 4 2 6 4 3" xfId="24912" xr:uid="{00000000-0005-0000-0000-000029300000}"/>
    <cellStyle name="40% - Accent1 4 2 6 4 3 2" xfId="24913" xr:uid="{00000000-0005-0000-0000-00002A300000}"/>
    <cellStyle name="40% - Accent1 4 2 6 4 4" xfId="24914" xr:uid="{00000000-0005-0000-0000-00002B300000}"/>
    <cellStyle name="40% - Accent1 4 2 6 4 5" xfId="24915" xr:uid="{00000000-0005-0000-0000-00002C300000}"/>
    <cellStyle name="40% - Accent1 4 2 6 5" xfId="24916" xr:uid="{00000000-0005-0000-0000-00002D300000}"/>
    <cellStyle name="40% - Accent1 4 2 6 5 2" xfId="24917" xr:uid="{00000000-0005-0000-0000-00002E300000}"/>
    <cellStyle name="40% - Accent1 4 2 6 5 3" xfId="24918" xr:uid="{00000000-0005-0000-0000-00002F300000}"/>
    <cellStyle name="40% - Accent1 4 2 6 6" xfId="24919" xr:uid="{00000000-0005-0000-0000-000030300000}"/>
    <cellStyle name="40% - Accent1 4 2 6 6 2" xfId="24920" xr:uid="{00000000-0005-0000-0000-000031300000}"/>
    <cellStyle name="40% - Accent1 4 2 6 6 3" xfId="24921" xr:uid="{00000000-0005-0000-0000-000032300000}"/>
    <cellStyle name="40% - Accent1 4 2 6 7" xfId="24922" xr:uid="{00000000-0005-0000-0000-000033300000}"/>
    <cellStyle name="40% - Accent1 4 2 6 7 2" xfId="24923" xr:uid="{00000000-0005-0000-0000-000034300000}"/>
    <cellStyle name="40% - Accent1 4 2 6 8" xfId="24924" xr:uid="{00000000-0005-0000-0000-000035300000}"/>
    <cellStyle name="40% - Accent1 4 2 6 9" xfId="24925" xr:uid="{00000000-0005-0000-0000-000036300000}"/>
    <cellStyle name="40% - Accent1 4 2 7" xfId="24926" xr:uid="{00000000-0005-0000-0000-000037300000}"/>
    <cellStyle name="40% - Accent1 4 2 7 2" xfId="24927" xr:uid="{00000000-0005-0000-0000-000038300000}"/>
    <cellStyle name="40% - Accent1 4 2 7 2 2" xfId="24928" xr:uid="{00000000-0005-0000-0000-000039300000}"/>
    <cellStyle name="40% - Accent1 4 2 7 2 3" xfId="24929" xr:uid="{00000000-0005-0000-0000-00003A300000}"/>
    <cellStyle name="40% - Accent1 4 2 7 3" xfId="24930" xr:uid="{00000000-0005-0000-0000-00003B300000}"/>
    <cellStyle name="40% - Accent1 4 2 7 3 2" xfId="24931" xr:uid="{00000000-0005-0000-0000-00003C300000}"/>
    <cellStyle name="40% - Accent1 4 2 7 3 3" xfId="24932" xr:uid="{00000000-0005-0000-0000-00003D300000}"/>
    <cellStyle name="40% - Accent1 4 2 7 4" xfId="24933" xr:uid="{00000000-0005-0000-0000-00003E300000}"/>
    <cellStyle name="40% - Accent1 4 2 7 4 2" xfId="24934" xr:uid="{00000000-0005-0000-0000-00003F300000}"/>
    <cellStyle name="40% - Accent1 4 2 7 5" xfId="24935" xr:uid="{00000000-0005-0000-0000-000040300000}"/>
    <cellStyle name="40% - Accent1 4 2 7 6" xfId="24936" xr:uid="{00000000-0005-0000-0000-000041300000}"/>
    <cellStyle name="40% - Accent1 4 2 8" xfId="24937" xr:uid="{00000000-0005-0000-0000-000042300000}"/>
    <cellStyle name="40% - Accent1 4 2 8 2" xfId="24938" xr:uid="{00000000-0005-0000-0000-000043300000}"/>
    <cellStyle name="40% - Accent1 4 2 8 2 2" xfId="24939" xr:uid="{00000000-0005-0000-0000-000044300000}"/>
    <cellStyle name="40% - Accent1 4 2 8 2 3" xfId="24940" xr:uid="{00000000-0005-0000-0000-000045300000}"/>
    <cellStyle name="40% - Accent1 4 2 8 3" xfId="24941" xr:uid="{00000000-0005-0000-0000-000046300000}"/>
    <cellStyle name="40% - Accent1 4 2 8 3 2" xfId="24942" xr:uid="{00000000-0005-0000-0000-000047300000}"/>
    <cellStyle name="40% - Accent1 4 2 8 3 3" xfId="24943" xr:uid="{00000000-0005-0000-0000-000048300000}"/>
    <cellStyle name="40% - Accent1 4 2 8 4" xfId="24944" xr:uid="{00000000-0005-0000-0000-000049300000}"/>
    <cellStyle name="40% - Accent1 4 2 8 4 2" xfId="24945" xr:uid="{00000000-0005-0000-0000-00004A300000}"/>
    <cellStyle name="40% - Accent1 4 2 8 5" xfId="24946" xr:uid="{00000000-0005-0000-0000-00004B300000}"/>
    <cellStyle name="40% - Accent1 4 2 8 6" xfId="24947" xr:uid="{00000000-0005-0000-0000-00004C300000}"/>
    <cellStyle name="40% - Accent1 4 2 9" xfId="24948" xr:uid="{00000000-0005-0000-0000-00004D300000}"/>
    <cellStyle name="40% - Accent1 4 2 9 2" xfId="24949" xr:uid="{00000000-0005-0000-0000-00004E300000}"/>
    <cellStyle name="40% - Accent1 4 2 9 2 2" xfId="24950" xr:uid="{00000000-0005-0000-0000-00004F300000}"/>
    <cellStyle name="40% - Accent1 4 2 9 2 3" xfId="24951" xr:uid="{00000000-0005-0000-0000-000050300000}"/>
    <cellStyle name="40% - Accent1 4 2 9 3" xfId="24952" xr:uid="{00000000-0005-0000-0000-000051300000}"/>
    <cellStyle name="40% - Accent1 4 2 9 3 2" xfId="24953" xr:uid="{00000000-0005-0000-0000-000052300000}"/>
    <cellStyle name="40% - Accent1 4 2 9 4" xfId="24954" xr:uid="{00000000-0005-0000-0000-000053300000}"/>
    <cellStyle name="40% - Accent1 4 2 9 5" xfId="24955" xr:uid="{00000000-0005-0000-0000-000054300000}"/>
    <cellStyle name="40% - Accent1 4 3" xfId="1585" xr:uid="{00000000-0005-0000-0000-000055300000}"/>
    <cellStyle name="40% - Accent1 4 3 10" xfId="24956" xr:uid="{00000000-0005-0000-0000-000056300000}"/>
    <cellStyle name="40% - Accent1 4 3 10 2" xfId="24957" xr:uid="{00000000-0005-0000-0000-000057300000}"/>
    <cellStyle name="40% - Accent1 4 3 10 3" xfId="24958" xr:uid="{00000000-0005-0000-0000-000058300000}"/>
    <cellStyle name="40% - Accent1 4 3 11" xfId="24959" xr:uid="{00000000-0005-0000-0000-000059300000}"/>
    <cellStyle name="40% - Accent1 4 3 11 2" xfId="24960" xr:uid="{00000000-0005-0000-0000-00005A300000}"/>
    <cellStyle name="40% - Accent1 4 3 12" xfId="24961" xr:uid="{00000000-0005-0000-0000-00005B300000}"/>
    <cellStyle name="40% - Accent1 4 3 13" xfId="24962" xr:uid="{00000000-0005-0000-0000-00005C300000}"/>
    <cellStyle name="40% - Accent1 4 3 14" xfId="24963" xr:uid="{00000000-0005-0000-0000-00005D300000}"/>
    <cellStyle name="40% - Accent1 4 3 2" xfId="1586" xr:uid="{00000000-0005-0000-0000-00005E300000}"/>
    <cellStyle name="40% - Accent1 4 3 2 10" xfId="24964" xr:uid="{00000000-0005-0000-0000-00005F300000}"/>
    <cellStyle name="40% - Accent1 4 3 2 10 2" xfId="24965" xr:uid="{00000000-0005-0000-0000-000060300000}"/>
    <cellStyle name="40% - Accent1 4 3 2 11" xfId="24966" xr:uid="{00000000-0005-0000-0000-000061300000}"/>
    <cellStyle name="40% - Accent1 4 3 2 12" xfId="24967" xr:uid="{00000000-0005-0000-0000-000062300000}"/>
    <cellStyle name="40% - Accent1 4 3 2 2" xfId="1587" xr:uid="{00000000-0005-0000-0000-000063300000}"/>
    <cellStyle name="40% - Accent1 4 3 2 2 10" xfId="24968" xr:uid="{00000000-0005-0000-0000-000064300000}"/>
    <cellStyle name="40% - Accent1 4 3 2 2 2" xfId="1588" xr:uid="{00000000-0005-0000-0000-000065300000}"/>
    <cellStyle name="40% - Accent1 4 3 2 2 2 2" xfId="24969" xr:uid="{00000000-0005-0000-0000-000066300000}"/>
    <cellStyle name="40% - Accent1 4 3 2 2 2 2 2" xfId="24970" xr:uid="{00000000-0005-0000-0000-000067300000}"/>
    <cellStyle name="40% - Accent1 4 3 2 2 2 2 2 2" xfId="24971" xr:uid="{00000000-0005-0000-0000-000068300000}"/>
    <cellStyle name="40% - Accent1 4 3 2 2 2 2 2 3" xfId="24972" xr:uid="{00000000-0005-0000-0000-000069300000}"/>
    <cellStyle name="40% - Accent1 4 3 2 2 2 2 3" xfId="24973" xr:uid="{00000000-0005-0000-0000-00006A300000}"/>
    <cellStyle name="40% - Accent1 4 3 2 2 2 2 3 2" xfId="24974" xr:uid="{00000000-0005-0000-0000-00006B300000}"/>
    <cellStyle name="40% - Accent1 4 3 2 2 2 2 3 3" xfId="24975" xr:uid="{00000000-0005-0000-0000-00006C300000}"/>
    <cellStyle name="40% - Accent1 4 3 2 2 2 2 4" xfId="24976" xr:uid="{00000000-0005-0000-0000-00006D300000}"/>
    <cellStyle name="40% - Accent1 4 3 2 2 2 2 4 2" xfId="24977" xr:uid="{00000000-0005-0000-0000-00006E300000}"/>
    <cellStyle name="40% - Accent1 4 3 2 2 2 2 5" xfId="24978" xr:uid="{00000000-0005-0000-0000-00006F300000}"/>
    <cellStyle name="40% - Accent1 4 3 2 2 2 2 6" xfId="24979" xr:uid="{00000000-0005-0000-0000-000070300000}"/>
    <cellStyle name="40% - Accent1 4 3 2 2 2 3" xfId="24980" xr:uid="{00000000-0005-0000-0000-000071300000}"/>
    <cellStyle name="40% - Accent1 4 3 2 2 2 3 2" xfId="24981" xr:uid="{00000000-0005-0000-0000-000072300000}"/>
    <cellStyle name="40% - Accent1 4 3 2 2 2 3 2 2" xfId="24982" xr:uid="{00000000-0005-0000-0000-000073300000}"/>
    <cellStyle name="40% - Accent1 4 3 2 2 2 3 2 3" xfId="24983" xr:uid="{00000000-0005-0000-0000-000074300000}"/>
    <cellStyle name="40% - Accent1 4 3 2 2 2 3 3" xfId="24984" xr:uid="{00000000-0005-0000-0000-000075300000}"/>
    <cellStyle name="40% - Accent1 4 3 2 2 2 3 3 2" xfId="24985" xr:uid="{00000000-0005-0000-0000-000076300000}"/>
    <cellStyle name="40% - Accent1 4 3 2 2 2 3 3 3" xfId="24986" xr:uid="{00000000-0005-0000-0000-000077300000}"/>
    <cellStyle name="40% - Accent1 4 3 2 2 2 3 4" xfId="24987" xr:uid="{00000000-0005-0000-0000-000078300000}"/>
    <cellStyle name="40% - Accent1 4 3 2 2 2 3 4 2" xfId="24988" xr:uid="{00000000-0005-0000-0000-000079300000}"/>
    <cellStyle name="40% - Accent1 4 3 2 2 2 3 5" xfId="24989" xr:uid="{00000000-0005-0000-0000-00007A300000}"/>
    <cellStyle name="40% - Accent1 4 3 2 2 2 3 6" xfId="24990" xr:uid="{00000000-0005-0000-0000-00007B300000}"/>
    <cellStyle name="40% - Accent1 4 3 2 2 2 4" xfId="24991" xr:uid="{00000000-0005-0000-0000-00007C300000}"/>
    <cellStyle name="40% - Accent1 4 3 2 2 2 4 2" xfId="24992" xr:uid="{00000000-0005-0000-0000-00007D300000}"/>
    <cellStyle name="40% - Accent1 4 3 2 2 2 4 2 2" xfId="24993" xr:uid="{00000000-0005-0000-0000-00007E300000}"/>
    <cellStyle name="40% - Accent1 4 3 2 2 2 4 2 3" xfId="24994" xr:uid="{00000000-0005-0000-0000-00007F300000}"/>
    <cellStyle name="40% - Accent1 4 3 2 2 2 4 3" xfId="24995" xr:uid="{00000000-0005-0000-0000-000080300000}"/>
    <cellStyle name="40% - Accent1 4 3 2 2 2 4 3 2" xfId="24996" xr:uid="{00000000-0005-0000-0000-000081300000}"/>
    <cellStyle name="40% - Accent1 4 3 2 2 2 4 4" xfId="24997" xr:uid="{00000000-0005-0000-0000-000082300000}"/>
    <cellStyle name="40% - Accent1 4 3 2 2 2 4 5" xfId="24998" xr:uid="{00000000-0005-0000-0000-000083300000}"/>
    <cellStyle name="40% - Accent1 4 3 2 2 2 5" xfId="24999" xr:uid="{00000000-0005-0000-0000-000084300000}"/>
    <cellStyle name="40% - Accent1 4 3 2 2 2 5 2" xfId="25000" xr:uid="{00000000-0005-0000-0000-000085300000}"/>
    <cellStyle name="40% - Accent1 4 3 2 2 2 5 3" xfId="25001" xr:uid="{00000000-0005-0000-0000-000086300000}"/>
    <cellStyle name="40% - Accent1 4 3 2 2 2 6" xfId="25002" xr:uid="{00000000-0005-0000-0000-000087300000}"/>
    <cellStyle name="40% - Accent1 4 3 2 2 2 6 2" xfId="25003" xr:uid="{00000000-0005-0000-0000-000088300000}"/>
    <cellStyle name="40% - Accent1 4 3 2 2 2 6 3" xfId="25004" xr:uid="{00000000-0005-0000-0000-000089300000}"/>
    <cellStyle name="40% - Accent1 4 3 2 2 2 7" xfId="25005" xr:uid="{00000000-0005-0000-0000-00008A300000}"/>
    <cellStyle name="40% - Accent1 4 3 2 2 2 7 2" xfId="25006" xr:uid="{00000000-0005-0000-0000-00008B300000}"/>
    <cellStyle name="40% - Accent1 4 3 2 2 2 8" xfId="25007" xr:uid="{00000000-0005-0000-0000-00008C300000}"/>
    <cellStyle name="40% - Accent1 4 3 2 2 2 9" xfId="25008" xr:uid="{00000000-0005-0000-0000-00008D300000}"/>
    <cellStyle name="40% - Accent1 4 3 2 2 3" xfId="25009" xr:uid="{00000000-0005-0000-0000-00008E300000}"/>
    <cellStyle name="40% - Accent1 4 3 2 2 3 2" xfId="25010" xr:uid="{00000000-0005-0000-0000-00008F300000}"/>
    <cellStyle name="40% - Accent1 4 3 2 2 3 2 2" xfId="25011" xr:uid="{00000000-0005-0000-0000-000090300000}"/>
    <cellStyle name="40% - Accent1 4 3 2 2 3 2 3" xfId="25012" xr:uid="{00000000-0005-0000-0000-000091300000}"/>
    <cellStyle name="40% - Accent1 4 3 2 2 3 3" xfId="25013" xr:uid="{00000000-0005-0000-0000-000092300000}"/>
    <cellStyle name="40% - Accent1 4 3 2 2 3 3 2" xfId="25014" xr:uid="{00000000-0005-0000-0000-000093300000}"/>
    <cellStyle name="40% - Accent1 4 3 2 2 3 3 3" xfId="25015" xr:uid="{00000000-0005-0000-0000-000094300000}"/>
    <cellStyle name="40% - Accent1 4 3 2 2 3 4" xfId="25016" xr:uid="{00000000-0005-0000-0000-000095300000}"/>
    <cellStyle name="40% - Accent1 4 3 2 2 3 4 2" xfId="25017" xr:uid="{00000000-0005-0000-0000-000096300000}"/>
    <cellStyle name="40% - Accent1 4 3 2 2 3 5" xfId="25018" xr:uid="{00000000-0005-0000-0000-000097300000}"/>
    <cellStyle name="40% - Accent1 4 3 2 2 3 6" xfId="25019" xr:uid="{00000000-0005-0000-0000-000098300000}"/>
    <cellStyle name="40% - Accent1 4 3 2 2 4" xfId="25020" xr:uid="{00000000-0005-0000-0000-000099300000}"/>
    <cellStyle name="40% - Accent1 4 3 2 2 4 2" xfId="25021" xr:uid="{00000000-0005-0000-0000-00009A300000}"/>
    <cellStyle name="40% - Accent1 4 3 2 2 4 2 2" xfId="25022" xr:uid="{00000000-0005-0000-0000-00009B300000}"/>
    <cellStyle name="40% - Accent1 4 3 2 2 4 2 3" xfId="25023" xr:uid="{00000000-0005-0000-0000-00009C300000}"/>
    <cellStyle name="40% - Accent1 4 3 2 2 4 3" xfId="25024" xr:uid="{00000000-0005-0000-0000-00009D300000}"/>
    <cellStyle name="40% - Accent1 4 3 2 2 4 3 2" xfId="25025" xr:uid="{00000000-0005-0000-0000-00009E300000}"/>
    <cellStyle name="40% - Accent1 4 3 2 2 4 3 3" xfId="25026" xr:uid="{00000000-0005-0000-0000-00009F300000}"/>
    <cellStyle name="40% - Accent1 4 3 2 2 4 4" xfId="25027" xr:uid="{00000000-0005-0000-0000-0000A0300000}"/>
    <cellStyle name="40% - Accent1 4 3 2 2 4 4 2" xfId="25028" xr:uid="{00000000-0005-0000-0000-0000A1300000}"/>
    <cellStyle name="40% - Accent1 4 3 2 2 4 5" xfId="25029" xr:uid="{00000000-0005-0000-0000-0000A2300000}"/>
    <cellStyle name="40% - Accent1 4 3 2 2 4 6" xfId="25030" xr:uid="{00000000-0005-0000-0000-0000A3300000}"/>
    <cellStyle name="40% - Accent1 4 3 2 2 5" xfId="25031" xr:uid="{00000000-0005-0000-0000-0000A4300000}"/>
    <cellStyle name="40% - Accent1 4 3 2 2 5 2" xfId="25032" xr:uid="{00000000-0005-0000-0000-0000A5300000}"/>
    <cellStyle name="40% - Accent1 4 3 2 2 5 2 2" xfId="25033" xr:uid="{00000000-0005-0000-0000-0000A6300000}"/>
    <cellStyle name="40% - Accent1 4 3 2 2 5 2 3" xfId="25034" xr:uid="{00000000-0005-0000-0000-0000A7300000}"/>
    <cellStyle name="40% - Accent1 4 3 2 2 5 3" xfId="25035" xr:uid="{00000000-0005-0000-0000-0000A8300000}"/>
    <cellStyle name="40% - Accent1 4 3 2 2 5 3 2" xfId="25036" xr:uid="{00000000-0005-0000-0000-0000A9300000}"/>
    <cellStyle name="40% - Accent1 4 3 2 2 5 4" xfId="25037" xr:uid="{00000000-0005-0000-0000-0000AA300000}"/>
    <cellStyle name="40% - Accent1 4 3 2 2 5 5" xfId="25038" xr:uid="{00000000-0005-0000-0000-0000AB300000}"/>
    <cellStyle name="40% - Accent1 4 3 2 2 6" xfId="25039" xr:uid="{00000000-0005-0000-0000-0000AC300000}"/>
    <cellStyle name="40% - Accent1 4 3 2 2 6 2" xfId="25040" xr:uid="{00000000-0005-0000-0000-0000AD300000}"/>
    <cellStyle name="40% - Accent1 4 3 2 2 6 3" xfId="25041" xr:uid="{00000000-0005-0000-0000-0000AE300000}"/>
    <cellStyle name="40% - Accent1 4 3 2 2 7" xfId="25042" xr:uid="{00000000-0005-0000-0000-0000AF300000}"/>
    <cellStyle name="40% - Accent1 4 3 2 2 7 2" xfId="25043" xr:uid="{00000000-0005-0000-0000-0000B0300000}"/>
    <cellStyle name="40% - Accent1 4 3 2 2 7 3" xfId="25044" xr:uid="{00000000-0005-0000-0000-0000B1300000}"/>
    <cellStyle name="40% - Accent1 4 3 2 2 8" xfId="25045" xr:uid="{00000000-0005-0000-0000-0000B2300000}"/>
    <cellStyle name="40% - Accent1 4 3 2 2 8 2" xfId="25046" xr:uid="{00000000-0005-0000-0000-0000B3300000}"/>
    <cellStyle name="40% - Accent1 4 3 2 2 9" xfId="25047" xr:uid="{00000000-0005-0000-0000-0000B4300000}"/>
    <cellStyle name="40% - Accent1 4 3 2 3" xfId="1589" xr:uid="{00000000-0005-0000-0000-0000B5300000}"/>
    <cellStyle name="40% - Accent1 4 3 2 3 2" xfId="25048" xr:uid="{00000000-0005-0000-0000-0000B6300000}"/>
    <cellStyle name="40% - Accent1 4 3 2 3 2 2" xfId="25049" xr:uid="{00000000-0005-0000-0000-0000B7300000}"/>
    <cellStyle name="40% - Accent1 4 3 2 3 2 2 2" xfId="25050" xr:uid="{00000000-0005-0000-0000-0000B8300000}"/>
    <cellStyle name="40% - Accent1 4 3 2 3 2 2 3" xfId="25051" xr:uid="{00000000-0005-0000-0000-0000B9300000}"/>
    <cellStyle name="40% - Accent1 4 3 2 3 2 3" xfId="25052" xr:uid="{00000000-0005-0000-0000-0000BA300000}"/>
    <cellStyle name="40% - Accent1 4 3 2 3 2 3 2" xfId="25053" xr:uid="{00000000-0005-0000-0000-0000BB300000}"/>
    <cellStyle name="40% - Accent1 4 3 2 3 2 3 3" xfId="25054" xr:uid="{00000000-0005-0000-0000-0000BC300000}"/>
    <cellStyle name="40% - Accent1 4 3 2 3 2 4" xfId="25055" xr:uid="{00000000-0005-0000-0000-0000BD300000}"/>
    <cellStyle name="40% - Accent1 4 3 2 3 2 4 2" xfId="25056" xr:uid="{00000000-0005-0000-0000-0000BE300000}"/>
    <cellStyle name="40% - Accent1 4 3 2 3 2 5" xfId="25057" xr:uid="{00000000-0005-0000-0000-0000BF300000}"/>
    <cellStyle name="40% - Accent1 4 3 2 3 2 6" xfId="25058" xr:uid="{00000000-0005-0000-0000-0000C0300000}"/>
    <cellStyle name="40% - Accent1 4 3 2 3 3" xfId="25059" xr:uid="{00000000-0005-0000-0000-0000C1300000}"/>
    <cellStyle name="40% - Accent1 4 3 2 3 3 2" xfId="25060" xr:uid="{00000000-0005-0000-0000-0000C2300000}"/>
    <cellStyle name="40% - Accent1 4 3 2 3 3 2 2" xfId="25061" xr:uid="{00000000-0005-0000-0000-0000C3300000}"/>
    <cellStyle name="40% - Accent1 4 3 2 3 3 2 3" xfId="25062" xr:uid="{00000000-0005-0000-0000-0000C4300000}"/>
    <cellStyle name="40% - Accent1 4 3 2 3 3 3" xfId="25063" xr:uid="{00000000-0005-0000-0000-0000C5300000}"/>
    <cellStyle name="40% - Accent1 4 3 2 3 3 3 2" xfId="25064" xr:uid="{00000000-0005-0000-0000-0000C6300000}"/>
    <cellStyle name="40% - Accent1 4 3 2 3 3 3 3" xfId="25065" xr:uid="{00000000-0005-0000-0000-0000C7300000}"/>
    <cellStyle name="40% - Accent1 4 3 2 3 3 4" xfId="25066" xr:uid="{00000000-0005-0000-0000-0000C8300000}"/>
    <cellStyle name="40% - Accent1 4 3 2 3 3 4 2" xfId="25067" xr:uid="{00000000-0005-0000-0000-0000C9300000}"/>
    <cellStyle name="40% - Accent1 4 3 2 3 3 5" xfId="25068" xr:uid="{00000000-0005-0000-0000-0000CA300000}"/>
    <cellStyle name="40% - Accent1 4 3 2 3 3 6" xfId="25069" xr:uid="{00000000-0005-0000-0000-0000CB300000}"/>
    <cellStyle name="40% - Accent1 4 3 2 3 4" xfId="25070" xr:uid="{00000000-0005-0000-0000-0000CC300000}"/>
    <cellStyle name="40% - Accent1 4 3 2 3 4 2" xfId="25071" xr:uid="{00000000-0005-0000-0000-0000CD300000}"/>
    <cellStyle name="40% - Accent1 4 3 2 3 4 2 2" xfId="25072" xr:uid="{00000000-0005-0000-0000-0000CE300000}"/>
    <cellStyle name="40% - Accent1 4 3 2 3 4 2 3" xfId="25073" xr:uid="{00000000-0005-0000-0000-0000CF300000}"/>
    <cellStyle name="40% - Accent1 4 3 2 3 4 3" xfId="25074" xr:uid="{00000000-0005-0000-0000-0000D0300000}"/>
    <cellStyle name="40% - Accent1 4 3 2 3 4 3 2" xfId="25075" xr:uid="{00000000-0005-0000-0000-0000D1300000}"/>
    <cellStyle name="40% - Accent1 4 3 2 3 4 4" xfId="25076" xr:uid="{00000000-0005-0000-0000-0000D2300000}"/>
    <cellStyle name="40% - Accent1 4 3 2 3 4 5" xfId="25077" xr:uid="{00000000-0005-0000-0000-0000D3300000}"/>
    <cellStyle name="40% - Accent1 4 3 2 3 5" xfId="25078" xr:uid="{00000000-0005-0000-0000-0000D4300000}"/>
    <cellStyle name="40% - Accent1 4 3 2 3 5 2" xfId="25079" xr:uid="{00000000-0005-0000-0000-0000D5300000}"/>
    <cellStyle name="40% - Accent1 4 3 2 3 5 3" xfId="25080" xr:uid="{00000000-0005-0000-0000-0000D6300000}"/>
    <cellStyle name="40% - Accent1 4 3 2 3 6" xfId="25081" xr:uid="{00000000-0005-0000-0000-0000D7300000}"/>
    <cellStyle name="40% - Accent1 4 3 2 3 6 2" xfId="25082" xr:uid="{00000000-0005-0000-0000-0000D8300000}"/>
    <cellStyle name="40% - Accent1 4 3 2 3 6 3" xfId="25083" xr:uid="{00000000-0005-0000-0000-0000D9300000}"/>
    <cellStyle name="40% - Accent1 4 3 2 3 7" xfId="25084" xr:uid="{00000000-0005-0000-0000-0000DA300000}"/>
    <cellStyle name="40% - Accent1 4 3 2 3 7 2" xfId="25085" xr:uid="{00000000-0005-0000-0000-0000DB300000}"/>
    <cellStyle name="40% - Accent1 4 3 2 3 8" xfId="25086" xr:uid="{00000000-0005-0000-0000-0000DC300000}"/>
    <cellStyle name="40% - Accent1 4 3 2 3 9" xfId="25087" xr:uid="{00000000-0005-0000-0000-0000DD300000}"/>
    <cellStyle name="40% - Accent1 4 3 2 4" xfId="25088" xr:uid="{00000000-0005-0000-0000-0000DE300000}"/>
    <cellStyle name="40% - Accent1 4 3 2 4 2" xfId="25089" xr:uid="{00000000-0005-0000-0000-0000DF300000}"/>
    <cellStyle name="40% - Accent1 4 3 2 4 2 2" xfId="25090" xr:uid="{00000000-0005-0000-0000-0000E0300000}"/>
    <cellStyle name="40% - Accent1 4 3 2 4 2 2 2" xfId="25091" xr:uid="{00000000-0005-0000-0000-0000E1300000}"/>
    <cellStyle name="40% - Accent1 4 3 2 4 2 2 3" xfId="25092" xr:uid="{00000000-0005-0000-0000-0000E2300000}"/>
    <cellStyle name="40% - Accent1 4 3 2 4 2 3" xfId="25093" xr:uid="{00000000-0005-0000-0000-0000E3300000}"/>
    <cellStyle name="40% - Accent1 4 3 2 4 2 3 2" xfId="25094" xr:uid="{00000000-0005-0000-0000-0000E4300000}"/>
    <cellStyle name="40% - Accent1 4 3 2 4 2 3 3" xfId="25095" xr:uid="{00000000-0005-0000-0000-0000E5300000}"/>
    <cellStyle name="40% - Accent1 4 3 2 4 2 4" xfId="25096" xr:uid="{00000000-0005-0000-0000-0000E6300000}"/>
    <cellStyle name="40% - Accent1 4 3 2 4 2 4 2" xfId="25097" xr:uid="{00000000-0005-0000-0000-0000E7300000}"/>
    <cellStyle name="40% - Accent1 4 3 2 4 2 5" xfId="25098" xr:uid="{00000000-0005-0000-0000-0000E8300000}"/>
    <cellStyle name="40% - Accent1 4 3 2 4 2 6" xfId="25099" xr:uid="{00000000-0005-0000-0000-0000E9300000}"/>
    <cellStyle name="40% - Accent1 4 3 2 4 3" xfId="25100" xr:uid="{00000000-0005-0000-0000-0000EA300000}"/>
    <cellStyle name="40% - Accent1 4 3 2 4 3 2" xfId="25101" xr:uid="{00000000-0005-0000-0000-0000EB300000}"/>
    <cellStyle name="40% - Accent1 4 3 2 4 3 2 2" xfId="25102" xr:uid="{00000000-0005-0000-0000-0000EC300000}"/>
    <cellStyle name="40% - Accent1 4 3 2 4 3 2 3" xfId="25103" xr:uid="{00000000-0005-0000-0000-0000ED300000}"/>
    <cellStyle name="40% - Accent1 4 3 2 4 3 3" xfId="25104" xr:uid="{00000000-0005-0000-0000-0000EE300000}"/>
    <cellStyle name="40% - Accent1 4 3 2 4 3 3 2" xfId="25105" xr:uid="{00000000-0005-0000-0000-0000EF300000}"/>
    <cellStyle name="40% - Accent1 4 3 2 4 3 3 3" xfId="25106" xr:uid="{00000000-0005-0000-0000-0000F0300000}"/>
    <cellStyle name="40% - Accent1 4 3 2 4 3 4" xfId="25107" xr:uid="{00000000-0005-0000-0000-0000F1300000}"/>
    <cellStyle name="40% - Accent1 4 3 2 4 3 4 2" xfId="25108" xr:uid="{00000000-0005-0000-0000-0000F2300000}"/>
    <cellStyle name="40% - Accent1 4 3 2 4 3 5" xfId="25109" xr:uid="{00000000-0005-0000-0000-0000F3300000}"/>
    <cellStyle name="40% - Accent1 4 3 2 4 3 6" xfId="25110" xr:uid="{00000000-0005-0000-0000-0000F4300000}"/>
    <cellStyle name="40% - Accent1 4 3 2 4 4" xfId="25111" xr:uid="{00000000-0005-0000-0000-0000F5300000}"/>
    <cellStyle name="40% - Accent1 4 3 2 4 4 2" xfId="25112" xr:uid="{00000000-0005-0000-0000-0000F6300000}"/>
    <cellStyle name="40% - Accent1 4 3 2 4 4 2 2" xfId="25113" xr:uid="{00000000-0005-0000-0000-0000F7300000}"/>
    <cellStyle name="40% - Accent1 4 3 2 4 4 2 3" xfId="25114" xr:uid="{00000000-0005-0000-0000-0000F8300000}"/>
    <cellStyle name="40% - Accent1 4 3 2 4 4 3" xfId="25115" xr:uid="{00000000-0005-0000-0000-0000F9300000}"/>
    <cellStyle name="40% - Accent1 4 3 2 4 4 3 2" xfId="25116" xr:uid="{00000000-0005-0000-0000-0000FA300000}"/>
    <cellStyle name="40% - Accent1 4 3 2 4 4 4" xfId="25117" xr:uid="{00000000-0005-0000-0000-0000FB300000}"/>
    <cellStyle name="40% - Accent1 4 3 2 4 4 5" xfId="25118" xr:uid="{00000000-0005-0000-0000-0000FC300000}"/>
    <cellStyle name="40% - Accent1 4 3 2 4 5" xfId="25119" xr:uid="{00000000-0005-0000-0000-0000FD300000}"/>
    <cellStyle name="40% - Accent1 4 3 2 4 5 2" xfId="25120" xr:uid="{00000000-0005-0000-0000-0000FE300000}"/>
    <cellStyle name="40% - Accent1 4 3 2 4 5 3" xfId="25121" xr:uid="{00000000-0005-0000-0000-0000FF300000}"/>
    <cellStyle name="40% - Accent1 4 3 2 4 6" xfId="25122" xr:uid="{00000000-0005-0000-0000-000000310000}"/>
    <cellStyle name="40% - Accent1 4 3 2 4 6 2" xfId="25123" xr:uid="{00000000-0005-0000-0000-000001310000}"/>
    <cellStyle name="40% - Accent1 4 3 2 4 6 3" xfId="25124" xr:uid="{00000000-0005-0000-0000-000002310000}"/>
    <cellStyle name="40% - Accent1 4 3 2 4 7" xfId="25125" xr:uid="{00000000-0005-0000-0000-000003310000}"/>
    <cellStyle name="40% - Accent1 4 3 2 4 7 2" xfId="25126" xr:uid="{00000000-0005-0000-0000-000004310000}"/>
    <cellStyle name="40% - Accent1 4 3 2 4 8" xfId="25127" xr:uid="{00000000-0005-0000-0000-000005310000}"/>
    <cellStyle name="40% - Accent1 4 3 2 4 9" xfId="25128" xr:uid="{00000000-0005-0000-0000-000006310000}"/>
    <cellStyle name="40% - Accent1 4 3 2 5" xfId="25129" xr:uid="{00000000-0005-0000-0000-000007310000}"/>
    <cellStyle name="40% - Accent1 4 3 2 5 2" xfId="25130" xr:uid="{00000000-0005-0000-0000-000008310000}"/>
    <cellStyle name="40% - Accent1 4 3 2 5 2 2" xfId="25131" xr:uid="{00000000-0005-0000-0000-000009310000}"/>
    <cellStyle name="40% - Accent1 4 3 2 5 2 3" xfId="25132" xr:uid="{00000000-0005-0000-0000-00000A310000}"/>
    <cellStyle name="40% - Accent1 4 3 2 5 3" xfId="25133" xr:uid="{00000000-0005-0000-0000-00000B310000}"/>
    <cellStyle name="40% - Accent1 4 3 2 5 3 2" xfId="25134" xr:uid="{00000000-0005-0000-0000-00000C310000}"/>
    <cellStyle name="40% - Accent1 4 3 2 5 3 3" xfId="25135" xr:uid="{00000000-0005-0000-0000-00000D310000}"/>
    <cellStyle name="40% - Accent1 4 3 2 5 4" xfId="25136" xr:uid="{00000000-0005-0000-0000-00000E310000}"/>
    <cellStyle name="40% - Accent1 4 3 2 5 4 2" xfId="25137" xr:uid="{00000000-0005-0000-0000-00000F310000}"/>
    <cellStyle name="40% - Accent1 4 3 2 5 5" xfId="25138" xr:uid="{00000000-0005-0000-0000-000010310000}"/>
    <cellStyle name="40% - Accent1 4 3 2 5 6" xfId="25139" xr:uid="{00000000-0005-0000-0000-000011310000}"/>
    <cellStyle name="40% - Accent1 4 3 2 6" xfId="25140" xr:uid="{00000000-0005-0000-0000-000012310000}"/>
    <cellStyle name="40% - Accent1 4 3 2 6 2" xfId="25141" xr:uid="{00000000-0005-0000-0000-000013310000}"/>
    <cellStyle name="40% - Accent1 4 3 2 6 2 2" xfId="25142" xr:uid="{00000000-0005-0000-0000-000014310000}"/>
    <cellStyle name="40% - Accent1 4 3 2 6 2 3" xfId="25143" xr:uid="{00000000-0005-0000-0000-000015310000}"/>
    <cellStyle name="40% - Accent1 4 3 2 6 3" xfId="25144" xr:uid="{00000000-0005-0000-0000-000016310000}"/>
    <cellStyle name="40% - Accent1 4 3 2 6 3 2" xfId="25145" xr:uid="{00000000-0005-0000-0000-000017310000}"/>
    <cellStyle name="40% - Accent1 4 3 2 6 3 3" xfId="25146" xr:uid="{00000000-0005-0000-0000-000018310000}"/>
    <cellStyle name="40% - Accent1 4 3 2 6 4" xfId="25147" xr:uid="{00000000-0005-0000-0000-000019310000}"/>
    <cellStyle name="40% - Accent1 4 3 2 6 4 2" xfId="25148" xr:uid="{00000000-0005-0000-0000-00001A310000}"/>
    <cellStyle name="40% - Accent1 4 3 2 6 5" xfId="25149" xr:uid="{00000000-0005-0000-0000-00001B310000}"/>
    <cellStyle name="40% - Accent1 4 3 2 6 6" xfId="25150" xr:uid="{00000000-0005-0000-0000-00001C310000}"/>
    <cellStyle name="40% - Accent1 4 3 2 7" xfId="25151" xr:uid="{00000000-0005-0000-0000-00001D310000}"/>
    <cellStyle name="40% - Accent1 4 3 2 7 2" xfId="25152" xr:uid="{00000000-0005-0000-0000-00001E310000}"/>
    <cellStyle name="40% - Accent1 4 3 2 7 2 2" xfId="25153" xr:uid="{00000000-0005-0000-0000-00001F310000}"/>
    <cellStyle name="40% - Accent1 4 3 2 7 2 3" xfId="25154" xr:uid="{00000000-0005-0000-0000-000020310000}"/>
    <cellStyle name="40% - Accent1 4 3 2 7 3" xfId="25155" xr:uid="{00000000-0005-0000-0000-000021310000}"/>
    <cellStyle name="40% - Accent1 4 3 2 7 3 2" xfId="25156" xr:uid="{00000000-0005-0000-0000-000022310000}"/>
    <cellStyle name="40% - Accent1 4 3 2 7 4" xfId="25157" xr:uid="{00000000-0005-0000-0000-000023310000}"/>
    <cellStyle name="40% - Accent1 4 3 2 7 5" xfId="25158" xr:uid="{00000000-0005-0000-0000-000024310000}"/>
    <cellStyle name="40% - Accent1 4 3 2 8" xfId="25159" xr:uid="{00000000-0005-0000-0000-000025310000}"/>
    <cellStyle name="40% - Accent1 4 3 2 8 2" xfId="25160" xr:uid="{00000000-0005-0000-0000-000026310000}"/>
    <cellStyle name="40% - Accent1 4 3 2 8 3" xfId="25161" xr:uid="{00000000-0005-0000-0000-000027310000}"/>
    <cellStyle name="40% - Accent1 4 3 2 9" xfId="25162" xr:uid="{00000000-0005-0000-0000-000028310000}"/>
    <cellStyle name="40% - Accent1 4 3 2 9 2" xfId="25163" xr:uid="{00000000-0005-0000-0000-000029310000}"/>
    <cellStyle name="40% - Accent1 4 3 2 9 3" xfId="25164" xr:uid="{00000000-0005-0000-0000-00002A310000}"/>
    <cellStyle name="40% - Accent1 4 3 3" xfId="1590" xr:uid="{00000000-0005-0000-0000-00002B310000}"/>
    <cellStyle name="40% - Accent1 4 3 3 10" xfId="25165" xr:uid="{00000000-0005-0000-0000-00002C310000}"/>
    <cellStyle name="40% - Accent1 4 3 3 2" xfId="1591" xr:uid="{00000000-0005-0000-0000-00002D310000}"/>
    <cellStyle name="40% - Accent1 4 3 3 2 2" xfId="25166" xr:uid="{00000000-0005-0000-0000-00002E310000}"/>
    <cellStyle name="40% - Accent1 4 3 3 2 2 2" xfId="25167" xr:uid="{00000000-0005-0000-0000-00002F310000}"/>
    <cellStyle name="40% - Accent1 4 3 3 2 2 2 2" xfId="25168" xr:uid="{00000000-0005-0000-0000-000030310000}"/>
    <cellStyle name="40% - Accent1 4 3 3 2 2 2 3" xfId="25169" xr:uid="{00000000-0005-0000-0000-000031310000}"/>
    <cellStyle name="40% - Accent1 4 3 3 2 2 3" xfId="25170" xr:uid="{00000000-0005-0000-0000-000032310000}"/>
    <cellStyle name="40% - Accent1 4 3 3 2 2 3 2" xfId="25171" xr:uid="{00000000-0005-0000-0000-000033310000}"/>
    <cellStyle name="40% - Accent1 4 3 3 2 2 3 3" xfId="25172" xr:uid="{00000000-0005-0000-0000-000034310000}"/>
    <cellStyle name="40% - Accent1 4 3 3 2 2 4" xfId="25173" xr:uid="{00000000-0005-0000-0000-000035310000}"/>
    <cellStyle name="40% - Accent1 4 3 3 2 2 4 2" xfId="25174" xr:uid="{00000000-0005-0000-0000-000036310000}"/>
    <cellStyle name="40% - Accent1 4 3 3 2 2 5" xfId="25175" xr:uid="{00000000-0005-0000-0000-000037310000}"/>
    <cellStyle name="40% - Accent1 4 3 3 2 2 6" xfId="25176" xr:uid="{00000000-0005-0000-0000-000038310000}"/>
    <cellStyle name="40% - Accent1 4 3 3 2 3" xfId="25177" xr:uid="{00000000-0005-0000-0000-000039310000}"/>
    <cellStyle name="40% - Accent1 4 3 3 2 3 2" xfId="25178" xr:uid="{00000000-0005-0000-0000-00003A310000}"/>
    <cellStyle name="40% - Accent1 4 3 3 2 3 2 2" xfId="25179" xr:uid="{00000000-0005-0000-0000-00003B310000}"/>
    <cellStyle name="40% - Accent1 4 3 3 2 3 2 3" xfId="25180" xr:uid="{00000000-0005-0000-0000-00003C310000}"/>
    <cellStyle name="40% - Accent1 4 3 3 2 3 3" xfId="25181" xr:uid="{00000000-0005-0000-0000-00003D310000}"/>
    <cellStyle name="40% - Accent1 4 3 3 2 3 3 2" xfId="25182" xr:uid="{00000000-0005-0000-0000-00003E310000}"/>
    <cellStyle name="40% - Accent1 4 3 3 2 3 3 3" xfId="25183" xr:uid="{00000000-0005-0000-0000-00003F310000}"/>
    <cellStyle name="40% - Accent1 4 3 3 2 3 4" xfId="25184" xr:uid="{00000000-0005-0000-0000-000040310000}"/>
    <cellStyle name="40% - Accent1 4 3 3 2 3 4 2" xfId="25185" xr:uid="{00000000-0005-0000-0000-000041310000}"/>
    <cellStyle name="40% - Accent1 4 3 3 2 3 5" xfId="25186" xr:uid="{00000000-0005-0000-0000-000042310000}"/>
    <cellStyle name="40% - Accent1 4 3 3 2 3 6" xfId="25187" xr:uid="{00000000-0005-0000-0000-000043310000}"/>
    <cellStyle name="40% - Accent1 4 3 3 2 4" xfId="25188" xr:uid="{00000000-0005-0000-0000-000044310000}"/>
    <cellStyle name="40% - Accent1 4 3 3 2 4 2" xfId="25189" xr:uid="{00000000-0005-0000-0000-000045310000}"/>
    <cellStyle name="40% - Accent1 4 3 3 2 4 2 2" xfId="25190" xr:uid="{00000000-0005-0000-0000-000046310000}"/>
    <cellStyle name="40% - Accent1 4 3 3 2 4 2 3" xfId="25191" xr:uid="{00000000-0005-0000-0000-000047310000}"/>
    <cellStyle name="40% - Accent1 4 3 3 2 4 3" xfId="25192" xr:uid="{00000000-0005-0000-0000-000048310000}"/>
    <cellStyle name="40% - Accent1 4 3 3 2 4 3 2" xfId="25193" xr:uid="{00000000-0005-0000-0000-000049310000}"/>
    <cellStyle name="40% - Accent1 4 3 3 2 4 4" xfId="25194" xr:uid="{00000000-0005-0000-0000-00004A310000}"/>
    <cellStyle name="40% - Accent1 4 3 3 2 4 5" xfId="25195" xr:uid="{00000000-0005-0000-0000-00004B310000}"/>
    <cellStyle name="40% - Accent1 4 3 3 2 5" xfId="25196" xr:uid="{00000000-0005-0000-0000-00004C310000}"/>
    <cellStyle name="40% - Accent1 4 3 3 2 5 2" xfId="25197" xr:uid="{00000000-0005-0000-0000-00004D310000}"/>
    <cellStyle name="40% - Accent1 4 3 3 2 5 3" xfId="25198" xr:uid="{00000000-0005-0000-0000-00004E310000}"/>
    <cellStyle name="40% - Accent1 4 3 3 2 6" xfId="25199" xr:uid="{00000000-0005-0000-0000-00004F310000}"/>
    <cellStyle name="40% - Accent1 4 3 3 2 6 2" xfId="25200" xr:uid="{00000000-0005-0000-0000-000050310000}"/>
    <cellStyle name="40% - Accent1 4 3 3 2 6 3" xfId="25201" xr:uid="{00000000-0005-0000-0000-000051310000}"/>
    <cellStyle name="40% - Accent1 4 3 3 2 7" xfId="25202" xr:uid="{00000000-0005-0000-0000-000052310000}"/>
    <cellStyle name="40% - Accent1 4 3 3 2 7 2" xfId="25203" xr:uid="{00000000-0005-0000-0000-000053310000}"/>
    <cellStyle name="40% - Accent1 4 3 3 2 8" xfId="25204" xr:uid="{00000000-0005-0000-0000-000054310000}"/>
    <cellStyle name="40% - Accent1 4 3 3 2 9" xfId="25205" xr:uid="{00000000-0005-0000-0000-000055310000}"/>
    <cellStyle name="40% - Accent1 4 3 3 3" xfId="25206" xr:uid="{00000000-0005-0000-0000-000056310000}"/>
    <cellStyle name="40% - Accent1 4 3 3 3 2" xfId="25207" xr:uid="{00000000-0005-0000-0000-000057310000}"/>
    <cellStyle name="40% - Accent1 4 3 3 3 2 2" xfId="25208" xr:uid="{00000000-0005-0000-0000-000058310000}"/>
    <cellStyle name="40% - Accent1 4 3 3 3 2 3" xfId="25209" xr:uid="{00000000-0005-0000-0000-000059310000}"/>
    <cellStyle name="40% - Accent1 4 3 3 3 3" xfId="25210" xr:uid="{00000000-0005-0000-0000-00005A310000}"/>
    <cellStyle name="40% - Accent1 4 3 3 3 3 2" xfId="25211" xr:uid="{00000000-0005-0000-0000-00005B310000}"/>
    <cellStyle name="40% - Accent1 4 3 3 3 3 3" xfId="25212" xr:uid="{00000000-0005-0000-0000-00005C310000}"/>
    <cellStyle name="40% - Accent1 4 3 3 3 4" xfId="25213" xr:uid="{00000000-0005-0000-0000-00005D310000}"/>
    <cellStyle name="40% - Accent1 4 3 3 3 4 2" xfId="25214" xr:uid="{00000000-0005-0000-0000-00005E310000}"/>
    <cellStyle name="40% - Accent1 4 3 3 3 5" xfId="25215" xr:uid="{00000000-0005-0000-0000-00005F310000}"/>
    <cellStyle name="40% - Accent1 4 3 3 3 6" xfId="25216" xr:uid="{00000000-0005-0000-0000-000060310000}"/>
    <cellStyle name="40% - Accent1 4 3 3 4" xfId="25217" xr:uid="{00000000-0005-0000-0000-000061310000}"/>
    <cellStyle name="40% - Accent1 4 3 3 4 2" xfId="25218" xr:uid="{00000000-0005-0000-0000-000062310000}"/>
    <cellStyle name="40% - Accent1 4 3 3 4 2 2" xfId="25219" xr:uid="{00000000-0005-0000-0000-000063310000}"/>
    <cellStyle name="40% - Accent1 4 3 3 4 2 3" xfId="25220" xr:uid="{00000000-0005-0000-0000-000064310000}"/>
    <cellStyle name="40% - Accent1 4 3 3 4 3" xfId="25221" xr:uid="{00000000-0005-0000-0000-000065310000}"/>
    <cellStyle name="40% - Accent1 4 3 3 4 3 2" xfId="25222" xr:uid="{00000000-0005-0000-0000-000066310000}"/>
    <cellStyle name="40% - Accent1 4 3 3 4 3 3" xfId="25223" xr:uid="{00000000-0005-0000-0000-000067310000}"/>
    <cellStyle name="40% - Accent1 4 3 3 4 4" xfId="25224" xr:uid="{00000000-0005-0000-0000-000068310000}"/>
    <cellStyle name="40% - Accent1 4 3 3 4 4 2" xfId="25225" xr:uid="{00000000-0005-0000-0000-000069310000}"/>
    <cellStyle name="40% - Accent1 4 3 3 4 5" xfId="25226" xr:uid="{00000000-0005-0000-0000-00006A310000}"/>
    <cellStyle name="40% - Accent1 4 3 3 4 6" xfId="25227" xr:uid="{00000000-0005-0000-0000-00006B310000}"/>
    <cellStyle name="40% - Accent1 4 3 3 5" xfId="25228" xr:uid="{00000000-0005-0000-0000-00006C310000}"/>
    <cellStyle name="40% - Accent1 4 3 3 5 2" xfId="25229" xr:uid="{00000000-0005-0000-0000-00006D310000}"/>
    <cellStyle name="40% - Accent1 4 3 3 5 2 2" xfId="25230" xr:uid="{00000000-0005-0000-0000-00006E310000}"/>
    <cellStyle name="40% - Accent1 4 3 3 5 2 3" xfId="25231" xr:uid="{00000000-0005-0000-0000-00006F310000}"/>
    <cellStyle name="40% - Accent1 4 3 3 5 3" xfId="25232" xr:uid="{00000000-0005-0000-0000-000070310000}"/>
    <cellStyle name="40% - Accent1 4 3 3 5 3 2" xfId="25233" xr:uid="{00000000-0005-0000-0000-000071310000}"/>
    <cellStyle name="40% - Accent1 4 3 3 5 4" xfId="25234" xr:uid="{00000000-0005-0000-0000-000072310000}"/>
    <cellStyle name="40% - Accent1 4 3 3 5 5" xfId="25235" xr:uid="{00000000-0005-0000-0000-000073310000}"/>
    <cellStyle name="40% - Accent1 4 3 3 6" xfId="25236" xr:uid="{00000000-0005-0000-0000-000074310000}"/>
    <cellStyle name="40% - Accent1 4 3 3 6 2" xfId="25237" xr:uid="{00000000-0005-0000-0000-000075310000}"/>
    <cellStyle name="40% - Accent1 4 3 3 6 3" xfId="25238" xr:uid="{00000000-0005-0000-0000-000076310000}"/>
    <cellStyle name="40% - Accent1 4 3 3 7" xfId="25239" xr:uid="{00000000-0005-0000-0000-000077310000}"/>
    <cellStyle name="40% - Accent1 4 3 3 7 2" xfId="25240" xr:uid="{00000000-0005-0000-0000-000078310000}"/>
    <cellStyle name="40% - Accent1 4 3 3 7 3" xfId="25241" xr:uid="{00000000-0005-0000-0000-000079310000}"/>
    <cellStyle name="40% - Accent1 4 3 3 8" xfId="25242" xr:uid="{00000000-0005-0000-0000-00007A310000}"/>
    <cellStyle name="40% - Accent1 4 3 3 8 2" xfId="25243" xr:uid="{00000000-0005-0000-0000-00007B310000}"/>
    <cellStyle name="40% - Accent1 4 3 3 9" xfId="25244" xr:uid="{00000000-0005-0000-0000-00007C310000}"/>
    <cellStyle name="40% - Accent1 4 3 4" xfId="1592" xr:uid="{00000000-0005-0000-0000-00007D310000}"/>
    <cellStyle name="40% - Accent1 4 3 4 2" xfId="25245" xr:uid="{00000000-0005-0000-0000-00007E310000}"/>
    <cellStyle name="40% - Accent1 4 3 4 2 2" xfId="25246" xr:uid="{00000000-0005-0000-0000-00007F310000}"/>
    <cellStyle name="40% - Accent1 4 3 4 2 2 2" xfId="25247" xr:uid="{00000000-0005-0000-0000-000080310000}"/>
    <cellStyle name="40% - Accent1 4 3 4 2 2 3" xfId="25248" xr:uid="{00000000-0005-0000-0000-000081310000}"/>
    <cellStyle name="40% - Accent1 4 3 4 2 3" xfId="25249" xr:uid="{00000000-0005-0000-0000-000082310000}"/>
    <cellStyle name="40% - Accent1 4 3 4 2 3 2" xfId="25250" xr:uid="{00000000-0005-0000-0000-000083310000}"/>
    <cellStyle name="40% - Accent1 4 3 4 2 3 3" xfId="25251" xr:uid="{00000000-0005-0000-0000-000084310000}"/>
    <cellStyle name="40% - Accent1 4 3 4 2 4" xfId="25252" xr:uid="{00000000-0005-0000-0000-000085310000}"/>
    <cellStyle name="40% - Accent1 4 3 4 2 4 2" xfId="25253" xr:uid="{00000000-0005-0000-0000-000086310000}"/>
    <cellStyle name="40% - Accent1 4 3 4 2 5" xfId="25254" xr:uid="{00000000-0005-0000-0000-000087310000}"/>
    <cellStyle name="40% - Accent1 4 3 4 2 6" xfId="25255" xr:uid="{00000000-0005-0000-0000-000088310000}"/>
    <cellStyle name="40% - Accent1 4 3 4 3" xfId="25256" xr:uid="{00000000-0005-0000-0000-000089310000}"/>
    <cellStyle name="40% - Accent1 4 3 4 3 2" xfId="25257" xr:uid="{00000000-0005-0000-0000-00008A310000}"/>
    <cellStyle name="40% - Accent1 4 3 4 3 2 2" xfId="25258" xr:uid="{00000000-0005-0000-0000-00008B310000}"/>
    <cellStyle name="40% - Accent1 4 3 4 3 2 3" xfId="25259" xr:uid="{00000000-0005-0000-0000-00008C310000}"/>
    <cellStyle name="40% - Accent1 4 3 4 3 3" xfId="25260" xr:uid="{00000000-0005-0000-0000-00008D310000}"/>
    <cellStyle name="40% - Accent1 4 3 4 3 3 2" xfId="25261" xr:uid="{00000000-0005-0000-0000-00008E310000}"/>
    <cellStyle name="40% - Accent1 4 3 4 3 3 3" xfId="25262" xr:uid="{00000000-0005-0000-0000-00008F310000}"/>
    <cellStyle name="40% - Accent1 4 3 4 3 4" xfId="25263" xr:uid="{00000000-0005-0000-0000-000090310000}"/>
    <cellStyle name="40% - Accent1 4 3 4 3 4 2" xfId="25264" xr:uid="{00000000-0005-0000-0000-000091310000}"/>
    <cellStyle name="40% - Accent1 4 3 4 3 5" xfId="25265" xr:uid="{00000000-0005-0000-0000-000092310000}"/>
    <cellStyle name="40% - Accent1 4 3 4 3 6" xfId="25266" xr:uid="{00000000-0005-0000-0000-000093310000}"/>
    <cellStyle name="40% - Accent1 4 3 4 4" xfId="25267" xr:uid="{00000000-0005-0000-0000-000094310000}"/>
    <cellStyle name="40% - Accent1 4 3 4 4 2" xfId="25268" xr:uid="{00000000-0005-0000-0000-000095310000}"/>
    <cellStyle name="40% - Accent1 4 3 4 4 2 2" xfId="25269" xr:uid="{00000000-0005-0000-0000-000096310000}"/>
    <cellStyle name="40% - Accent1 4 3 4 4 2 3" xfId="25270" xr:uid="{00000000-0005-0000-0000-000097310000}"/>
    <cellStyle name="40% - Accent1 4 3 4 4 3" xfId="25271" xr:uid="{00000000-0005-0000-0000-000098310000}"/>
    <cellStyle name="40% - Accent1 4 3 4 4 3 2" xfId="25272" xr:uid="{00000000-0005-0000-0000-000099310000}"/>
    <cellStyle name="40% - Accent1 4 3 4 4 4" xfId="25273" xr:uid="{00000000-0005-0000-0000-00009A310000}"/>
    <cellStyle name="40% - Accent1 4 3 4 4 5" xfId="25274" xr:uid="{00000000-0005-0000-0000-00009B310000}"/>
    <cellStyle name="40% - Accent1 4 3 4 5" xfId="25275" xr:uid="{00000000-0005-0000-0000-00009C310000}"/>
    <cellStyle name="40% - Accent1 4 3 4 5 2" xfId="25276" xr:uid="{00000000-0005-0000-0000-00009D310000}"/>
    <cellStyle name="40% - Accent1 4 3 4 5 3" xfId="25277" xr:uid="{00000000-0005-0000-0000-00009E310000}"/>
    <cellStyle name="40% - Accent1 4 3 4 6" xfId="25278" xr:uid="{00000000-0005-0000-0000-00009F310000}"/>
    <cellStyle name="40% - Accent1 4 3 4 6 2" xfId="25279" xr:uid="{00000000-0005-0000-0000-0000A0310000}"/>
    <cellStyle name="40% - Accent1 4 3 4 6 3" xfId="25280" xr:uid="{00000000-0005-0000-0000-0000A1310000}"/>
    <cellStyle name="40% - Accent1 4 3 4 7" xfId="25281" xr:uid="{00000000-0005-0000-0000-0000A2310000}"/>
    <cellStyle name="40% - Accent1 4 3 4 7 2" xfId="25282" xr:uid="{00000000-0005-0000-0000-0000A3310000}"/>
    <cellStyle name="40% - Accent1 4 3 4 8" xfId="25283" xr:uid="{00000000-0005-0000-0000-0000A4310000}"/>
    <cellStyle name="40% - Accent1 4 3 4 9" xfId="25284" xr:uid="{00000000-0005-0000-0000-0000A5310000}"/>
    <cellStyle name="40% - Accent1 4 3 5" xfId="8855" xr:uid="{00000000-0005-0000-0000-0000A6310000}"/>
    <cellStyle name="40% - Accent1 4 3 5 2" xfId="25285" xr:uid="{00000000-0005-0000-0000-0000A7310000}"/>
    <cellStyle name="40% - Accent1 4 3 5 2 2" xfId="25286" xr:uid="{00000000-0005-0000-0000-0000A8310000}"/>
    <cellStyle name="40% - Accent1 4 3 5 2 2 2" xfId="25287" xr:uid="{00000000-0005-0000-0000-0000A9310000}"/>
    <cellStyle name="40% - Accent1 4 3 5 2 2 3" xfId="25288" xr:uid="{00000000-0005-0000-0000-0000AA310000}"/>
    <cellStyle name="40% - Accent1 4 3 5 2 3" xfId="25289" xr:uid="{00000000-0005-0000-0000-0000AB310000}"/>
    <cellStyle name="40% - Accent1 4 3 5 2 3 2" xfId="25290" xr:uid="{00000000-0005-0000-0000-0000AC310000}"/>
    <cellStyle name="40% - Accent1 4 3 5 2 3 3" xfId="25291" xr:uid="{00000000-0005-0000-0000-0000AD310000}"/>
    <cellStyle name="40% - Accent1 4 3 5 2 4" xfId="25292" xr:uid="{00000000-0005-0000-0000-0000AE310000}"/>
    <cellStyle name="40% - Accent1 4 3 5 2 4 2" xfId="25293" xr:uid="{00000000-0005-0000-0000-0000AF310000}"/>
    <cellStyle name="40% - Accent1 4 3 5 2 5" xfId="25294" xr:uid="{00000000-0005-0000-0000-0000B0310000}"/>
    <cellStyle name="40% - Accent1 4 3 5 2 6" xfId="25295" xr:uid="{00000000-0005-0000-0000-0000B1310000}"/>
    <cellStyle name="40% - Accent1 4 3 5 3" xfId="25296" xr:uid="{00000000-0005-0000-0000-0000B2310000}"/>
    <cellStyle name="40% - Accent1 4 3 5 3 2" xfId="25297" xr:uid="{00000000-0005-0000-0000-0000B3310000}"/>
    <cellStyle name="40% - Accent1 4 3 5 3 2 2" xfId="25298" xr:uid="{00000000-0005-0000-0000-0000B4310000}"/>
    <cellStyle name="40% - Accent1 4 3 5 3 2 3" xfId="25299" xr:uid="{00000000-0005-0000-0000-0000B5310000}"/>
    <cellStyle name="40% - Accent1 4 3 5 3 3" xfId="25300" xr:uid="{00000000-0005-0000-0000-0000B6310000}"/>
    <cellStyle name="40% - Accent1 4 3 5 3 3 2" xfId="25301" xr:uid="{00000000-0005-0000-0000-0000B7310000}"/>
    <cellStyle name="40% - Accent1 4 3 5 3 3 3" xfId="25302" xr:uid="{00000000-0005-0000-0000-0000B8310000}"/>
    <cellStyle name="40% - Accent1 4 3 5 3 4" xfId="25303" xr:uid="{00000000-0005-0000-0000-0000B9310000}"/>
    <cellStyle name="40% - Accent1 4 3 5 3 4 2" xfId="25304" xr:uid="{00000000-0005-0000-0000-0000BA310000}"/>
    <cellStyle name="40% - Accent1 4 3 5 3 5" xfId="25305" xr:uid="{00000000-0005-0000-0000-0000BB310000}"/>
    <cellStyle name="40% - Accent1 4 3 5 3 6" xfId="25306" xr:uid="{00000000-0005-0000-0000-0000BC310000}"/>
    <cellStyle name="40% - Accent1 4 3 5 4" xfId="25307" xr:uid="{00000000-0005-0000-0000-0000BD310000}"/>
    <cellStyle name="40% - Accent1 4 3 5 4 2" xfId="25308" xr:uid="{00000000-0005-0000-0000-0000BE310000}"/>
    <cellStyle name="40% - Accent1 4 3 5 4 2 2" xfId="25309" xr:uid="{00000000-0005-0000-0000-0000BF310000}"/>
    <cellStyle name="40% - Accent1 4 3 5 4 2 3" xfId="25310" xr:uid="{00000000-0005-0000-0000-0000C0310000}"/>
    <cellStyle name="40% - Accent1 4 3 5 4 3" xfId="25311" xr:uid="{00000000-0005-0000-0000-0000C1310000}"/>
    <cellStyle name="40% - Accent1 4 3 5 4 3 2" xfId="25312" xr:uid="{00000000-0005-0000-0000-0000C2310000}"/>
    <cellStyle name="40% - Accent1 4 3 5 4 4" xfId="25313" xr:uid="{00000000-0005-0000-0000-0000C3310000}"/>
    <cellStyle name="40% - Accent1 4 3 5 4 5" xfId="25314" xr:uid="{00000000-0005-0000-0000-0000C4310000}"/>
    <cellStyle name="40% - Accent1 4 3 5 5" xfId="25315" xr:uid="{00000000-0005-0000-0000-0000C5310000}"/>
    <cellStyle name="40% - Accent1 4 3 5 5 2" xfId="25316" xr:uid="{00000000-0005-0000-0000-0000C6310000}"/>
    <cellStyle name="40% - Accent1 4 3 5 5 3" xfId="25317" xr:uid="{00000000-0005-0000-0000-0000C7310000}"/>
    <cellStyle name="40% - Accent1 4 3 5 6" xfId="25318" xr:uid="{00000000-0005-0000-0000-0000C8310000}"/>
    <cellStyle name="40% - Accent1 4 3 5 6 2" xfId="25319" xr:uid="{00000000-0005-0000-0000-0000C9310000}"/>
    <cellStyle name="40% - Accent1 4 3 5 6 3" xfId="25320" xr:uid="{00000000-0005-0000-0000-0000CA310000}"/>
    <cellStyle name="40% - Accent1 4 3 5 7" xfId="25321" xr:uid="{00000000-0005-0000-0000-0000CB310000}"/>
    <cellStyle name="40% - Accent1 4 3 5 7 2" xfId="25322" xr:uid="{00000000-0005-0000-0000-0000CC310000}"/>
    <cellStyle name="40% - Accent1 4 3 5 8" xfId="25323" xr:uid="{00000000-0005-0000-0000-0000CD310000}"/>
    <cellStyle name="40% - Accent1 4 3 5 9" xfId="25324" xr:uid="{00000000-0005-0000-0000-0000CE310000}"/>
    <cellStyle name="40% - Accent1 4 3 6" xfId="25325" xr:uid="{00000000-0005-0000-0000-0000CF310000}"/>
    <cellStyle name="40% - Accent1 4 3 6 2" xfId="25326" xr:uid="{00000000-0005-0000-0000-0000D0310000}"/>
    <cellStyle name="40% - Accent1 4 3 6 2 2" xfId="25327" xr:uid="{00000000-0005-0000-0000-0000D1310000}"/>
    <cellStyle name="40% - Accent1 4 3 6 2 3" xfId="25328" xr:uid="{00000000-0005-0000-0000-0000D2310000}"/>
    <cellStyle name="40% - Accent1 4 3 6 3" xfId="25329" xr:uid="{00000000-0005-0000-0000-0000D3310000}"/>
    <cellStyle name="40% - Accent1 4 3 6 3 2" xfId="25330" xr:uid="{00000000-0005-0000-0000-0000D4310000}"/>
    <cellStyle name="40% - Accent1 4 3 6 3 3" xfId="25331" xr:uid="{00000000-0005-0000-0000-0000D5310000}"/>
    <cellStyle name="40% - Accent1 4 3 6 4" xfId="25332" xr:uid="{00000000-0005-0000-0000-0000D6310000}"/>
    <cellStyle name="40% - Accent1 4 3 6 4 2" xfId="25333" xr:uid="{00000000-0005-0000-0000-0000D7310000}"/>
    <cellStyle name="40% - Accent1 4 3 6 5" xfId="25334" xr:uid="{00000000-0005-0000-0000-0000D8310000}"/>
    <cellStyle name="40% - Accent1 4 3 6 6" xfId="25335" xr:uid="{00000000-0005-0000-0000-0000D9310000}"/>
    <cellStyle name="40% - Accent1 4 3 7" xfId="25336" xr:uid="{00000000-0005-0000-0000-0000DA310000}"/>
    <cellStyle name="40% - Accent1 4 3 7 2" xfId="25337" xr:uid="{00000000-0005-0000-0000-0000DB310000}"/>
    <cellStyle name="40% - Accent1 4 3 7 2 2" xfId="25338" xr:uid="{00000000-0005-0000-0000-0000DC310000}"/>
    <cellStyle name="40% - Accent1 4 3 7 2 3" xfId="25339" xr:uid="{00000000-0005-0000-0000-0000DD310000}"/>
    <cellStyle name="40% - Accent1 4 3 7 3" xfId="25340" xr:uid="{00000000-0005-0000-0000-0000DE310000}"/>
    <cellStyle name="40% - Accent1 4 3 7 3 2" xfId="25341" xr:uid="{00000000-0005-0000-0000-0000DF310000}"/>
    <cellStyle name="40% - Accent1 4 3 7 3 3" xfId="25342" xr:uid="{00000000-0005-0000-0000-0000E0310000}"/>
    <cellStyle name="40% - Accent1 4 3 7 4" xfId="25343" xr:uid="{00000000-0005-0000-0000-0000E1310000}"/>
    <cellStyle name="40% - Accent1 4 3 7 4 2" xfId="25344" xr:uid="{00000000-0005-0000-0000-0000E2310000}"/>
    <cellStyle name="40% - Accent1 4 3 7 5" xfId="25345" xr:uid="{00000000-0005-0000-0000-0000E3310000}"/>
    <cellStyle name="40% - Accent1 4 3 7 6" xfId="25346" xr:uid="{00000000-0005-0000-0000-0000E4310000}"/>
    <cellStyle name="40% - Accent1 4 3 8" xfId="25347" xr:uid="{00000000-0005-0000-0000-0000E5310000}"/>
    <cellStyle name="40% - Accent1 4 3 8 2" xfId="25348" xr:uid="{00000000-0005-0000-0000-0000E6310000}"/>
    <cellStyle name="40% - Accent1 4 3 8 2 2" xfId="25349" xr:uid="{00000000-0005-0000-0000-0000E7310000}"/>
    <cellStyle name="40% - Accent1 4 3 8 2 3" xfId="25350" xr:uid="{00000000-0005-0000-0000-0000E8310000}"/>
    <cellStyle name="40% - Accent1 4 3 8 3" xfId="25351" xr:uid="{00000000-0005-0000-0000-0000E9310000}"/>
    <cellStyle name="40% - Accent1 4 3 8 3 2" xfId="25352" xr:uid="{00000000-0005-0000-0000-0000EA310000}"/>
    <cellStyle name="40% - Accent1 4 3 8 4" xfId="25353" xr:uid="{00000000-0005-0000-0000-0000EB310000}"/>
    <cellStyle name="40% - Accent1 4 3 8 5" xfId="25354" xr:uid="{00000000-0005-0000-0000-0000EC310000}"/>
    <cellStyle name="40% - Accent1 4 3 9" xfId="25355" xr:uid="{00000000-0005-0000-0000-0000ED310000}"/>
    <cellStyle name="40% - Accent1 4 3 9 2" xfId="25356" xr:uid="{00000000-0005-0000-0000-0000EE310000}"/>
    <cellStyle name="40% - Accent1 4 3 9 3" xfId="25357" xr:uid="{00000000-0005-0000-0000-0000EF310000}"/>
    <cellStyle name="40% - Accent1 4 4" xfId="1593" xr:uid="{00000000-0005-0000-0000-0000F0310000}"/>
    <cellStyle name="40% - Accent1 4 4 10" xfId="25358" xr:uid="{00000000-0005-0000-0000-0000F1310000}"/>
    <cellStyle name="40% - Accent1 4 4 10 2" xfId="25359" xr:uid="{00000000-0005-0000-0000-0000F2310000}"/>
    <cellStyle name="40% - Accent1 4 4 11" xfId="25360" xr:uid="{00000000-0005-0000-0000-0000F3310000}"/>
    <cellStyle name="40% - Accent1 4 4 12" xfId="25361" xr:uid="{00000000-0005-0000-0000-0000F4310000}"/>
    <cellStyle name="40% - Accent1 4 4 2" xfId="1594" xr:uid="{00000000-0005-0000-0000-0000F5310000}"/>
    <cellStyle name="40% - Accent1 4 4 2 10" xfId="25362" xr:uid="{00000000-0005-0000-0000-0000F6310000}"/>
    <cellStyle name="40% - Accent1 4 4 2 2" xfId="1595" xr:uid="{00000000-0005-0000-0000-0000F7310000}"/>
    <cellStyle name="40% - Accent1 4 4 2 2 2" xfId="25363" xr:uid="{00000000-0005-0000-0000-0000F8310000}"/>
    <cellStyle name="40% - Accent1 4 4 2 2 2 2" xfId="25364" xr:uid="{00000000-0005-0000-0000-0000F9310000}"/>
    <cellStyle name="40% - Accent1 4 4 2 2 2 2 2" xfId="25365" xr:uid="{00000000-0005-0000-0000-0000FA310000}"/>
    <cellStyle name="40% - Accent1 4 4 2 2 2 2 3" xfId="25366" xr:uid="{00000000-0005-0000-0000-0000FB310000}"/>
    <cellStyle name="40% - Accent1 4 4 2 2 2 3" xfId="25367" xr:uid="{00000000-0005-0000-0000-0000FC310000}"/>
    <cellStyle name="40% - Accent1 4 4 2 2 2 3 2" xfId="25368" xr:uid="{00000000-0005-0000-0000-0000FD310000}"/>
    <cellStyle name="40% - Accent1 4 4 2 2 2 3 3" xfId="25369" xr:uid="{00000000-0005-0000-0000-0000FE310000}"/>
    <cellStyle name="40% - Accent1 4 4 2 2 2 4" xfId="25370" xr:uid="{00000000-0005-0000-0000-0000FF310000}"/>
    <cellStyle name="40% - Accent1 4 4 2 2 2 4 2" xfId="25371" xr:uid="{00000000-0005-0000-0000-000000320000}"/>
    <cellStyle name="40% - Accent1 4 4 2 2 2 5" xfId="25372" xr:uid="{00000000-0005-0000-0000-000001320000}"/>
    <cellStyle name="40% - Accent1 4 4 2 2 2 6" xfId="25373" xr:uid="{00000000-0005-0000-0000-000002320000}"/>
    <cellStyle name="40% - Accent1 4 4 2 2 3" xfId="25374" xr:uid="{00000000-0005-0000-0000-000003320000}"/>
    <cellStyle name="40% - Accent1 4 4 2 2 3 2" xfId="25375" xr:uid="{00000000-0005-0000-0000-000004320000}"/>
    <cellStyle name="40% - Accent1 4 4 2 2 3 2 2" xfId="25376" xr:uid="{00000000-0005-0000-0000-000005320000}"/>
    <cellStyle name="40% - Accent1 4 4 2 2 3 2 3" xfId="25377" xr:uid="{00000000-0005-0000-0000-000006320000}"/>
    <cellStyle name="40% - Accent1 4 4 2 2 3 3" xfId="25378" xr:uid="{00000000-0005-0000-0000-000007320000}"/>
    <cellStyle name="40% - Accent1 4 4 2 2 3 3 2" xfId="25379" xr:uid="{00000000-0005-0000-0000-000008320000}"/>
    <cellStyle name="40% - Accent1 4 4 2 2 3 3 3" xfId="25380" xr:uid="{00000000-0005-0000-0000-000009320000}"/>
    <cellStyle name="40% - Accent1 4 4 2 2 3 4" xfId="25381" xr:uid="{00000000-0005-0000-0000-00000A320000}"/>
    <cellStyle name="40% - Accent1 4 4 2 2 3 4 2" xfId="25382" xr:uid="{00000000-0005-0000-0000-00000B320000}"/>
    <cellStyle name="40% - Accent1 4 4 2 2 3 5" xfId="25383" xr:uid="{00000000-0005-0000-0000-00000C320000}"/>
    <cellStyle name="40% - Accent1 4 4 2 2 3 6" xfId="25384" xr:uid="{00000000-0005-0000-0000-00000D320000}"/>
    <cellStyle name="40% - Accent1 4 4 2 2 4" xfId="25385" xr:uid="{00000000-0005-0000-0000-00000E320000}"/>
    <cellStyle name="40% - Accent1 4 4 2 2 4 2" xfId="25386" xr:uid="{00000000-0005-0000-0000-00000F320000}"/>
    <cellStyle name="40% - Accent1 4 4 2 2 4 2 2" xfId="25387" xr:uid="{00000000-0005-0000-0000-000010320000}"/>
    <cellStyle name="40% - Accent1 4 4 2 2 4 2 3" xfId="25388" xr:uid="{00000000-0005-0000-0000-000011320000}"/>
    <cellStyle name="40% - Accent1 4 4 2 2 4 3" xfId="25389" xr:uid="{00000000-0005-0000-0000-000012320000}"/>
    <cellStyle name="40% - Accent1 4 4 2 2 4 3 2" xfId="25390" xr:uid="{00000000-0005-0000-0000-000013320000}"/>
    <cellStyle name="40% - Accent1 4 4 2 2 4 4" xfId="25391" xr:uid="{00000000-0005-0000-0000-000014320000}"/>
    <cellStyle name="40% - Accent1 4 4 2 2 4 5" xfId="25392" xr:uid="{00000000-0005-0000-0000-000015320000}"/>
    <cellStyle name="40% - Accent1 4 4 2 2 5" xfId="25393" xr:uid="{00000000-0005-0000-0000-000016320000}"/>
    <cellStyle name="40% - Accent1 4 4 2 2 5 2" xfId="25394" xr:uid="{00000000-0005-0000-0000-000017320000}"/>
    <cellStyle name="40% - Accent1 4 4 2 2 5 3" xfId="25395" xr:uid="{00000000-0005-0000-0000-000018320000}"/>
    <cellStyle name="40% - Accent1 4 4 2 2 6" xfId="25396" xr:uid="{00000000-0005-0000-0000-000019320000}"/>
    <cellStyle name="40% - Accent1 4 4 2 2 6 2" xfId="25397" xr:uid="{00000000-0005-0000-0000-00001A320000}"/>
    <cellStyle name="40% - Accent1 4 4 2 2 6 3" xfId="25398" xr:uid="{00000000-0005-0000-0000-00001B320000}"/>
    <cellStyle name="40% - Accent1 4 4 2 2 7" xfId="25399" xr:uid="{00000000-0005-0000-0000-00001C320000}"/>
    <cellStyle name="40% - Accent1 4 4 2 2 7 2" xfId="25400" xr:uid="{00000000-0005-0000-0000-00001D320000}"/>
    <cellStyle name="40% - Accent1 4 4 2 2 8" xfId="25401" xr:uid="{00000000-0005-0000-0000-00001E320000}"/>
    <cellStyle name="40% - Accent1 4 4 2 2 9" xfId="25402" xr:uid="{00000000-0005-0000-0000-00001F320000}"/>
    <cellStyle name="40% - Accent1 4 4 2 3" xfId="25403" xr:uid="{00000000-0005-0000-0000-000020320000}"/>
    <cellStyle name="40% - Accent1 4 4 2 3 2" xfId="25404" xr:uid="{00000000-0005-0000-0000-000021320000}"/>
    <cellStyle name="40% - Accent1 4 4 2 3 2 2" xfId="25405" xr:uid="{00000000-0005-0000-0000-000022320000}"/>
    <cellStyle name="40% - Accent1 4 4 2 3 2 3" xfId="25406" xr:uid="{00000000-0005-0000-0000-000023320000}"/>
    <cellStyle name="40% - Accent1 4 4 2 3 3" xfId="25407" xr:uid="{00000000-0005-0000-0000-000024320000}"/>
    <cellStyle name="40% - Accent1 4 4 2 3 3 2" xfId="25408" xr:uid="{00000000-0005-0000-0000-000025320000}"/>
    <cellStyle name="40% - Accent1 4 4 2 3 3 3" xfId="25409" xr:uid="{00000000-0005-0000-0000-000026320000}"/>
    <cellStyle name="40% - Accent1 4 4 2 3 4" xfId="25410" xr:uid="{00000000-0005-0000-0000-000027320000}"/>
    <cellStyle name="40% - Accent1 4 4 2 3 4 2" xfId="25411" xr:uid="{00000000-0005-0000-0000-000028320000}"/>
    <cellStyle name="40% - Accent1 4 4 2 3 5" xfId="25412" xr:uid="{00000000-0005-0000-0000-000029320000}"/>
    <cellStyle name="40% - Accent1 4 4 2 3 6" xfId="25413" xr:uid="{00000000-0005-0000-0000-00002A320000}"/>
    <cellStyle name="40% - Accent1 4 4 2 4" xfId="25414" xr:uid="{00000000-0005-0000-0000-00002B320000}"/>
    <cellStyle name="40% - Accent1 4 4 2 4 2" xfId="25415" xr:uid="{00000000-0005-0000-0000-00002C320000}"/>
    <cellStyle name="40% - Accent1 4 4 2 4 2 2" xfId="25416" xr:uid="{00000000-0005-0000-0000-00002D320000}"/>
    <cellStyle name="40% - Accent1 4 4 2 4 2 3" xfId="25417" xr:uid="{00000000-0005-0000-0000-00002E320000}"/>
    <cellStyle name="40% - Accent1 4 4 2 4 3" xfId="25418" xr:uid="{00000000-0005-0000-0000-00002F320000}"/>
    <cellStyle name="40% - Accent1 4 4 2 4 3 2" xfId="25419" xr:uid="{00000000-0005-0000-0000-000030320000}"/>
    <cellStyle name="40% - Accent1 4 4 2 4 3 3" xfId="25420" xr:uid="{00000000-0005-0000-0000-000031320000}"/>
    <cellStyle name="40% - Accent1 4 4 2 4 4" xfId="25421" xr:uid="{00000000-0005-0000-0000-000032320000}"/>
    <cellStyle name="40% - Accent1 4 4 2 4 4 2" xfId="25422" xr:uid="{00000000-0005-0000-0000-000033320000}"/>
    <cellStyle name="40% - Accent1 4 4 2 4 5" xfId="25423" xr:uid="{00000000-0005-0000-0000-000034320000}"/>
    <cellStyle name="40% - Accent1 4 4 2 4 6" xfId="25424" xr:uid="{00000000-0005-0000-0000-000035320000}"/>
    <cellStyle name="40% - Accent1 4 4 2 5" xfId="25425" xr:uid="{00000000-0005-0000-0000-000036320000}"/>
    <cellStyle name="40% - Accent1 4 4 2 5 2" xfId="25426" xr:uid="{00000000-0005-0000-0000-000037320000}"/>
    <cellStyle name="40% - Accent1 4 4 2 5 2 2" xfId="25427" xr:uid="{00000000-0005-0000-0000-000038320000}"/>
    <cellStyle name="40% - Accent1 4 4 2 5 2 3" xfId="25428" xr:uid="{00000000-0005-0000-0000-000039320000}"/>
    <cellStyle name="40% - Accent1 4 4 2 5 3" xfId="25429" xr:uid="{00000000-0005-0000-0000-00003A320000}"/>
    <cellStyle name="40% - Accent1 4 4 2 5 3 2" xfId="25430" xr:uid="{00000000-0005-0000-0000-00003B320000}"/>
    <cellStyle name="40% - Accent1 4 4 2 5 4" xfId="25431" xr:uid="{00000000-0005-0000-0000-00003C320000}"/>
    <cellStyle name="40% - Accent1 4 4 2 5 5" xfId="25432" xr:uid="{00000000-0005-0000-0000-00003D320000}"/>
    <cellStyle name="40% - Accent1 4 4 2 6" xfId="25433" xr:uid="{00000000-0005-0000-0000-00003E320000}"/>
    <cellStyle name="40% - Accent1 4 4 2 6 2" xfId="25434" xr:uid="{00000000-0005-0000-0000-00003F320000}"/>
    <cellStyle name="40% - Accent1 4 4 2 6 3" xfId="25435" xr:uid="{00000000-0005-0000-0000-000040320000}"/>
    <cellStyle name="40% - Accent1 4 4 2 7" xfId="25436" xr:uid="{00000000-0005-0000-0000-000041320000}"/>
    <cellStyle name="40% - Accent1 4 4 2 7 2" xfId="25437" xr:uid="{00000000-0005-0000-0000-000042320000}"/>
    <cellStyle name="40% - Accent1 4 4 2 7 3" xfId="25438" xr:uid="{00000000-0005-0000-0000-000043320000}"/>
    <cellStyle name="40% - Accent1 4 4 2 8" xfId="25439" xr:uid="{00000000-0005-0000-0000-000044320000}"/>
    <cellStyle name="40% - Accent1 4 4 2 8 2" xfId="25440" xr:uid="{00000000-0005-0000-0000-000045320000}"/>
    <cellStyle name="40% - Accent1 4 4 2 9" xfId="25441" xr:uid="{00000000-0005-0000-0000-000046320000}"/>
    <cellStyle name="40% - Accent1 4 4 3" xfId="1596" xr:uid="{00000000-0005-0000-0000-000047320000}"/>
    <cellStyle name="40% - Accent1 4 4 3 2" xfId="25442" xr:uid="{00000000-0005-0000-0000-000048320000}"/>
    <cellStyle name="40% - Accent1 4 4 3 2 2" xfId="25443" xr:uid="{00000000-0005-0000-0000-000049320000}"/>
    <cellStyle name="40% - Accent1 4 4 3 2 2 2" xfId="25444" xr:uid="{00000000-0005-0000-0000-00004A320000}"/>
    <cellStyle name="40% - Accent1 4 4 3 2 2 3" xfId="25445" xr:uid="{00000000-0005-0000-0000-00004B320000}"/>
    <cellStyle name="40% - Accent1 4 4 3 2 3" xfId="25446" xr:uid="{00000000-0005-0000-0000-00004C320000}"/>
    <cellStyle name="40% - Accent1 4 4 3 2 3 2" xfId="25447" xr:uid="{00000000-0005-0000-0000-00004D320000}"/>
    <cellStyle name="40% - Accent1 4 4 3 2 3 3" xfId="25448" xr:uid="{00000000-0005-0000-0000-00004E320000}"/>
    <cellStyle name="40% - Accent1 4 4 3 2 4" xfId="25449" xr:uid="{00000000-0005-0000-0000-00004F320000}"/>
    <cellStyle name="40% - Accent1 4 4 3 2 4 2" xfId="25450" xr:uid="{00000000-0005-0000-0000-000050320000}"/>
    <cellStyle name="40% - Accent1 4 4 3 2 5" xfId="25451" xr:uid="{00000000-0005-0000-0000-000051320000}"/>
    <cellStyle name="40% - Accent1 4 4 3 2 6" xfId="25452" xr:uid="{00000000-0005-0000-0000-000052320000}"/>
    <cellStyle name="40% - Accent1 4 4 3 3" xfId="25453" xr:uid="{00000000-0005-0000-0000-000053320000}"/>
    <cellStyle name="40% - Accent1 4 4 3 3 2" xfId="25454" xr:uid="{00000000-0005-0000-0000-000054320000}"/>
    <cellStyle name="40% - Accent1 4 4 3 3 2 2" xfId="25455" xr:uid="{00000000-0005-0000-0000-000055320000}"/>
    <cellStyle name="40% - Accent1 4 4 3 3 2 3" xfId="25456" xr:uid="{00000000-0005-0000-0000-000056320000}"/>
    <cellStyle name="40% - Accent1 4 4 3 3 3" xfId="25457" xr:uid="{00000000-0005-0000-0000-000057320000}"/>
    <cellStyle name="40% - Accent1 4 4 3 3 3 2" xfId="25458" xr:uid="{00000000-0005-0000-0000-000058320000}"/>
    <cellStyle name="40% - Accent1 4 4 3 3 3 3" xfId="25459" xr:uid="{00000000-0005-0000-0000-000059320000}"/>
    <cellStyle name="40% - Accent1 4 4 3 3 4" xfId="25460" xr:uid="{00000000-0005-0000-0000-00005A320000}"/>
    <cellStyle name="40% - Accent1 4 4 3 3 4 2" xfId="25461" xr:uid="{00000000-0005-0000-0000-00005B320000}"/>
    <cellStyle name="40% - Accent1 4 4 3 3 5" xfId="25462" xr:uid="{00000000-0005-0000-0000-00005C320000}"/>
    <cellStyle name="40% - Accent1 4 4 3 3 6" xfId="25463" xr:uid="{00000000-0005-0000-0000-00005D320000}"/>
    <cellStyle name="40% - Accent1 4 4 3 4" xfId="25464" xr:uid="{00000000-0005-0000-0000-00005E320000}"/>
    <cellStyle name="40% - Accent1 4 4 3 4 2" xfId="25465" xr:uid="{00000000-0005-0000-0000-00005F320000}"/>
    <cellStyle name="40% - Accent1 4 4 3 4 2 2" xfId="25466" xr:uid="{00000000-0005-0000-0000-000060320000}"/>
    <cellStyle name="40% - Accent1 4 4 3 4 2 3" xfId="25467" xr:uid="{00000000-0005-0000-0000-000061320000}"/>
    <cellStyle name="40% - Accent1 4 4 3 4 3" xfId="25468" xr:uid="{00000000-0005-0000-0000-000062320000}"/>
    <cellStyle name="40% - Accent1 4 4 3 4 3 2" xfId="25469" xr:uid="{00000000-0005-0000-0000-000063320000}"/>
    <cellStyle name="40% - Accent1 4 4 3 4 4" xfId="25470" xr:uid="{00000000-0005-0000-0000-000064320000}"/>
    <cellStyle name="40% - Accent1 4 4 3 4 5" xfId="25471" xr:uid="{00000000-0005-0000-0000-000065320000}"/>
    <cellStyle name="40% - Accent1 4 4 3 5" xfId="25472" xr:uid="{00000000-0005-0000-0000-000066320000}"/>
    <cellStyle name="40% - Accent1 4 4 3 5 2" xfId="25473" xr:uid="{00000000-0005-0000-0000-000067320000}"/>
    <cellStyle name="40% - Accent1 4 4 3 5 3" xfId="25474" xr:uid="{00000000-0005-0000-0000-000068320000}"/>
    <cellStyle name="40% - Accent1 4 4 3 6" xfId="25475" xr:uid="{00000000-0005-0000-0000-000069320000}"/>
    <cellStyle name="40% - Accent1 4 4 3 6 2" xfId="25476" xr:uid="{00000000-0005-0000-0000-00006A320000}"/>
    <cellStyle name="40% - Accent1 4 4 3 6 3" xfId="25477" xr:uid="{00000000-0005-0000-0000-00006B320000}"/>
    <cellStyle name="40% - Accent1 4 4 3 7" xfId="25478" xr:uid="{00000000-0005-0000-0000-00006C320000}"/>
    <cellStyle name="40% - Accent1 4 4 3 7 2" xfId="25479" xr:uid="{00000000-0005-0000-0000-00006D320000}"/>
    <cellStyle name="40% - Accent1 4 4 3 8" xfId="25480" xr:uid="{00000000-0005-0000-0000-00006E320000}"/>
    <cellStyle name="40% - Accent1 4 4 3 9" xfId="25481" xr:uid="{00000000-0005-0000-0000-00006F320000}"/>
    <cellStyle name="40% - Accent1 4 4 4" xfId="25482" xr:uid="{00000000-0005-0000-0000-000070320000}"/>
    <cellStyle name="40% - Accent1 4 4 4 2" xfId="25483" xr:uid="{00000000-0005-0000-0000-000071320000}"/>
    <cellStyle name="40% - Accent1 4 4 4 2 2" xfId="25484" xr:uid="{00000000-0005-0000-0000-000072320000}"/>
    <cellStyle name="40% - Accent1 4 4 4 2 2 2" xfId="25485" xr:uid="{00000000-0005-0000-0000-000073320000}"/>
    <cellStyle name="40% - Accent1 4 4 4 2 2 3" xfId="25486" xr:uid="{00000000-0005-0000-0000-000074320000}"/>
    <cellStyle name="40% - Accent1 4 4 4 2 3" xfId="25487" xr:uid="{00000000-0005-0000-0000-000075320000}"/>
    <cellStyle name="40% - Accent1 4 4 4 2 3 2" xfId="25488" xr:uid="{00000000-0005-0000-0000-000076320000}"/>
    <cellStyle name="40% - Accent1 4 4 4 2 3 3" xfId="25489" xr:uid="{00000000-0005-0000-0000-000077320000}"/>
    <cellStyle name="40% - Accent1 4 4 4 2 4" xfId="25490" xr:uid="{00000000-0005-0000-0000-000078320000}"/>
    <cellStyle name="40% - Accent1 4 4 4 2 4 2" xfId="25491" xr:uid="{00000000-0005-0000-0000-000079320000}"/>
    <cellStyle name="40% - Accent1 4 4 4 2 5" xfId="25492" xr:uid="{00000000-0005-0000-0000-00007A320000}"/>
    <cellStyle name="40% - Accent1 4 4 4 2 6" xfId="25493" xr:uid="{00000000-0005-0000-0000-00007B320000}"/>
    <cellStyle name="40% - Accent1 4 4 4 3" xfId="25494" xr:uid="{00000000-0005-0000-0000-00007C320000}"/>
    <cellStyle name="40% - Accent1 4 4 4 3 2" xfId="25495" xr:uid="{00000000-0005-0000-0000-00007D320000}"/>
    <cellStyle name="40% - Accent1 4 4 4 3 2 2" xfId="25496" xr:uid="{00000000-0005-0000-0000-00007E320000}"/>
    <cellStyle name="40% - Accent1 4 4 4 3 2 3" xfId="25497" xr:uid="{00000000-0005-0000-0000-00007F320000}"/>
    <cellStyle name="40% - Accent1 4 4 4 3 3" xfId="25498" xr:uid="{00000000-0005-0000-0000-000080320000}"/>
    <cellStyle name="40% - Accent1 4 4 4 3 3 2" xfId="25499" xr:uid="{00000000-0005-0000-0000-000081320000}"/>
    <cellStyle name="40% - Accent1 4 4 4 3 3 3" xfId="25500" xr:uid="{00000000-0005-0000-0000-000082320000}"/>
    <cellStyle name="40% - Accent1 4 4 4 3 4" xfId="25501" xr:uid="{00000000-0005-0000-0000-000083320000}"/>
    <cellStyle name="40% - Accent1 4 4 4 3 4 2" xfId="25502" xr:uid="{00000000-0005-0000-0000-000084320000}"/>
    <cellStyle name="40% - Accent1 4 4 4 3 5" xfId="25503" xr:uid="{00000000-0005-0000-0000-000085320000}"/>
    <cellStyle name="40% - Accent1 4 4 4 3 6" xfId="25504" xr:uid="{00000000-0005-0000-0000-000086320000}"/>
    <cellStyle name="40% - Accent1 4 4 4 4" xfId="25505" xr:uid="{00000000-0005-0000-0000-000087320000}"/>
    <cellStyle name="40% - Accent1 4 4 4 4 2" xfId="25506" xr:uid="{00000000-0005-0000-0000-000088320000}"/>
    <cellStyle name="40% - Accent1 4 4 4 4 2 2" xfId="25507" xr:uid="{00000000-0005-0000-0000-000089320000}"/>
    <cellStyle name="40% - Accent1 4 4 4 4 2 3" xfId="25508" xr:uid="{00000000-0005-0000-0000-00008A320000}"/>
    <cellStyle name="40% - Accent1 4 4 4 4 3" xfId="25509" xr:uid="{00000000-0005-0000-0000-00008B320000}"/>
    <cellStyle name="40% - Accent1 4 4 4 4 3 2" xfId="25510" xr:uid="{00000000-0005-0000-0000-00008C320000}"/>
    <cellStyle name="40% - Accent1 4 4 4 4 4" xfId="25511" xr:uid="{00000000-0005-0000-0000-00008D320000}"/>
    <cellStyle name="40% - Accent1 4 4 4 4 5" xfId="25512" xr:uid="{00000000-0005-0000-0000-00008E320000}"/>
    <cellStyle name="40% - Accent1 4 4 4 5" xfId="25513" xr:uid="{00000000-0005-0000-0000-00008F320000}"/>
    <cellStyle name="40% - Accent1 4 4 4 5 2" xfId="25514" xr:uid="{00000000-0005-0000-0000-000090320000}"/>
    <cellStyle name="40% - Accent1 4 4 4 5 3" xfId="25515" xr:uid="{00000000-0005-0000-0000-000091320000}"/>
    <cellStyle name="40% - Accent1 4 4 4 6" xfId="25516" xr:uid="{00000000-0005-0000-0000-000092320000}"/>
    <cellStyle name="40% - Accent1 4 4 4 6 2" xfId="25517" xr:uid="{00000000-0005-0000-0000-000093320000}"/>
    <cellStyle name="40% - Accent1 4 4 4 6 3" xfId="25518" xr:uid="{00000000-0005-0000-0000-000094320000}"/>
    <cellStyle name="40% - Accent1 4 4 4 7" xfId="25519" xr:uid="{00000000-0005-0000-0000-000095320000}"/>
    <cellStyle name="40% - Accent1 4 4 4 7 2" xfId="25520" xr:uid="{00000000-0005-0000-0000-000096320000}"/>
    <cellStyle name="40% - Accent1 4 4 4 8" xfId="25521" xr:uid="{00000000-0005-0000-0000-000097320000}"/>
    <cellStyle name="40% - Accent1 4 4 4 9" xfId="25522" xr:uid="{00000000-0005-0000-0000-000098320000}"/>
    <cellStyle name="40% - Accent1 4 4 5" xfId="25523" xr:uid="{00000000-0005-0000-0000-000099320000}"/>
    <cellStyle name="40% - Accent1 4 4 5 2" xfId="25524" xr:uid="{00000000-0005-0000-0000-00009A320000}"/>
    <cellStyle name="40% - Accent1 4 4 5 2 2" xfId="25525" xr:uid="{00000000-0005-0000-0000-00009B320000}"/>
    <cellStyle name="40% - Accent1 4 4 5 2 3" xfId="25526" xr:uid="{00000000-0005-0000-0000-00009C320000}"/>
    <cellStyle name="40% - Accent1 4 4 5 3" xfId="25527" xr:uid="{00000000-0005-0000-0000-00009D320000}"/>
    <cellStyle name="40% - Accent1 4 4 5 3 2" xfId="25528" xr:uid="{00000000-0005-0000-0000-00009E320000}"/>
    <cellStyle name="40% - Accent1 4 4 5 3 3" xfId="25529" xr:uid="{00000000-0005-0000-0000-00009F320000}"/>
    <cellStyle name="40% - Accent1 4 4 5 4" xfId="25530" xr:uid="{00000000-0005-0000-0000-0000A0320000}"/>
    <cellStyle name="40% - Accent1 4 4 5 4 2" xfId="25531" xr:uid="{00000000-0005-0000-0000-0000A1320000}"/>
    <cellStyle name="40% - Accent1 4 4 5 5" xfId="25532" xr:uid="{00000000-0005-0000-0000-0000A2320000}"/>
    <cellStyle name="40% - Accent1 4 4 5 6" xfId="25533" xr:uid="{00000000-0005-0000-0000-0000A3320000}"/>
    <cellStyle name="40% - Accent1 4 4 6" xfId="25534" xr:uid="{00000000-0005-0000-0000-0000A4320000}"/>
    <cellStyle name="40% - Accent1 4 4 6 2" xfId="25535" xr:uid="{00000000-0005-0000-0000-0000A5320000}"/>
    <cellStyle name="40% - Accent1 4 4 6 2 2" xfId="25536" xr:uid="{00000000-0005-0000-0000-0000A6320000}"/>
    <cellStyle name="40% - Accent1 4 4 6 2 3" xfId="25537" xr:uid="{00000000-0005-0000-0000-0000A7320000}"/>
    <cellStyle name="40% - Accent1 4 4 6 3" xfId="25538" xr:uid="{00000000-0005-0000-0000-0000A8320000}"/>
    <cellStyle name="40% - Accent1 4 4 6 3 2" xfId="25539" xr:uid="{00000000-0005-0000-0000-0000A9320000}"/>
    <cellStyle name="40% - Accent1 4 4 6 3 3" xfId="25540" xr:uid="{00000000-0005-0000-0000-0000AA320000}"/>
    <cellStyle name="40% - Accent1 4 4 6 4" xfId="25541" xr:uid="{00000000-0005-0000-0000-0000AB320000}"/>
    <cellStyle name="40% - Accent1 4 4 6 4 2" xfId="25542" xr:uid="{00000000-0005-0000-0000-0000AC320000}"/>
    <cellStyle name="40% - Accent1 4 4 6 5" xfId="25543" xr:uid="{00000000-0005-0000-0000-0000AD320000}"/>
    <cellStyle name="40% - Accent1 4 4 6 6" xfId="25544" xr:uid="{00000000-0005-0000-0000-0000AE320000}"/>
    <cellStyle name="40% - Accent1 4 4 7" xfId="25545" xr:uid="{00000000-0005-0000-0000-0000AF320000}"/>
    <cellStyle name="40% - Accent1 4 4 7 2" xfId="25546" xr:uid="{00000000-0005-0000-0000-0000B0320000}"/>
    <cellStyle name="40% - Accent1 4 4 7 2 2" xfId="25547" xr:uid="{00000000-0005-0000-0000-0000B1320000}"/>
    <cellStyle name="40% - Accent1 4 4 7 2 3" xfId="25548" xr:uid="{00000000-0005-0000-0000-0000B2320000}"/>
    <cellStyle name="40% - Accent1 4 4 7 3" xfId="25549" xr:uid="{00000000-0005-0000-0000-0000B3320000}"/>
    <cellStyle name="40% - Accent1 4 4 7 3 2" xfId="25550" xr:uid="{00000000-0005-0000-0000-0000B4320000}"/>
    <cellStyle name="40% - Accent1 4 4 7 4" xfId="25551" xr:uid="{00000000-0005-0000-0000-0000B5320000}"/>
    <cellStyle name="40% - Accent1 4 4 7 5" xfId="25552" xr:uid="{00000000-0005-0000-0000-0000B6320000}"/>
    <cellStyle name="40% - Accent1 4 4 8" xfId="25553" xr:uid="{00000000-0005-0000-0000-0000B7320000}"/>
    <cellStyle name="40% - Accent1 4 4 8 2" xfId="25554" xr:uid="{00000000-0005-0000-0000-0000B8320000}"/>
    <cellStyle name="40% - Accent1 4 4 8 3" xfId="25555" xr:uid="{00000000-0005-0000-0000-0000B9320000}"/>
    <cellStyle name="40% - Accent1 4 4 9" xfId="25556" xr:uid="{00000000-0005-0000-0000-0000BA320000}"/>
    <cellStyle name="40% - Accent1 4 4 9 2" xfId="25557" xr:uid="{00000000-0005-0000-0000-0000BB320000}"/>
    <cellStyle name="40% - Accent1 4 4 9 3" xfId="25558" xr:uid="{00000000-0005-0000-0000-0000BC320000}"/>
    <cellStyle name="40% - Accent1 4 5" xfId="1597" xr:uid="{00000000-0005-0000-0000-0000BD320000}"/>
    <cellStyle name="40% - Accent1 4 5 10" xfId="25559" xr:uid="{00000000-0005-0000-0000-0000BE320000}"/>
    <cellStyle name="40% - Accent1 4 5 2" xfId="1598" xr:uid="{00000000-0005-0000-0000-0000BF320000}"/>
    <cellStyle name="40% - Accent1 4 5 2 2" xfId="25560" xr:uid="{00000000-0005-0000-0000-0000C0320000}"/>
    <cellStyle name="40% - Accent1 4 5 2 2 2" xfId="25561" xr:uid="{00000000-0005-0000-0000-0000C1320000}"/>
    <cellStyle name="40% - Accent1 4 5 2 2 2 2" xfId="25562" xr:uid="{00000000-0005-0000-0000-0000C2320000}"/>
    <cellStyle name="40% - Accent1 4 5 2 2 2 3" xfId="25563" xr:uid="{00000000-0005-0000-0000-0000C3320000}"/>
    <cellStyle name="40% - Accent1 4 5 2 2 3" xfId="25564" xr:uid="{00000000-0005-0000-0000-0000C4320000}"/>
    <cellStyle name="40% - Accent1 4 5 2 2 3 2" xfId="25565" xr:uid="{00000000-0005-0000-0000-0000C5320000}"/>
    <cellStyle name="40% - Accent1 4 5 2 2 3 3" xfId="25566" xr:uid="{00000000-0005-0000-0000-0000C6320000}"/>
    <cellStyle name="40% - Accent1 4 5 2 2 4" xfId="25567" xr:uid="{00000000-0005-0000-0000-0000C7320000}"/>
    <cellStyle name="40% - Accent1 4 5 2 2 4 2" xfId="25568" xr:uid="{00000000-0005-0000-0000-0000C8320000}"/>
    <cellStyle name="40% - Accent1 4 5 2 2 5" xfId="25569" xr:uid="{00000000-0005-0000-0000-0000C9320000}"/>
    <cellStyle name="40% - Accent1 4 5 2 2 6" xfId="25570" xr:uid="{00000000-0005-0000-0000-0000CA320000}"/>
    <cellStyle name="40% - Accent1 4 5 2 3" xfId="25571" xr:uid="{00000000-0005-0000-0000-0000CB320000}"/>
    <cellStyle name="40% - Accent1 4 5 2 3 2" xfId="25572" xr:uid="{00000000-0005-0000-0000-0000CC320000}"/>
    <cellStyle name="40% - Accent1 4 5 2 3 2 2" xfId="25573" xr:uid="{00000000-0005-0000-0000-0000CD320000}"/>
    <cellStyle name="40% - Accent1 4 5 2 3 2 3" xfId="25574" xr:uid="{00000000-0005-0000-0000-0000CE320000}"/>
    <cellStyle name="40% - Accent1 4 5 2 3 3" xfId="25575" xr:uid="{00000000-0005-0000-0000-0000CF320000}"/>
    <cellStyle name="40% - Accent1 4 5 2 3 3 2" xfId="25576" xr:uid="{00000000-0005-0000-0000-0000D0320000}"/>
    <cellStyle name="40% - Accent1 4 5 2 3 3 3" xfId="25577" xr:uid="{00000000-0005-0000-0000-0000D1320000}"/>
    <cellStyle name="40% - Accent1 4 5 2 3 4" xfId="25578" xr:uid="{00000000-0005-0000-0000-0000D2320000}"/>
    <cellStyle name="40% - Accent1 4 5 2 3 4 2" xfId="25579" xr:uid="{00000000-0005-0000-0000-0000D3320000}"/>
    <cellStyle name="40% - Accent1 4 5 2 3 5" xfId="25580" xr:uid="{00000000-0005-0000-0000-0000D4320000}"/>
    <cellStyle name="40% - Accent1 4 5 2 3 6" xfId="25581" xr:uid="{00000000-0005-0000-0000-0000D5320000}"/>
    <cellStyle name="40% - Accent1 4 5 2 4" xfId="25582" xr:uid="{00000000-0005-0000-0000-0000D6320000}"/>
    <cellStyle name="40% - Accent1 4 5 2 4 2" xfId="25583" xr:uid="{00000000-0005-0000-0000-0000D7320000}"/>
    <cellStyle name="40% - Accent1 4 5 2 4 2 2" xfId="25584" xr:uid="{00000000-0005-0000-0000-0000D8320000}"/>
    <cellStyle name="40% - Accent1 4 5 2 4 2 3" xfId="25585" xr:uid="{00000000-0005-0000-0000-0000D9320000}"/>
    <cellStyle name="40% - Accent1 4 5 2 4 3" xfId="25586" xr:uid="{00000000-0005-0000-0000-0000DA320000}"/>
    <cellStyle name="40% - Accent1 4 5 2 4 3 2" xfId="25587" xr:uid="{00000000-0005-0000-0000-0000DB320000}"/>
    <cellStyle name="40% - Accent1 4 5 2 4 4" xfId="25588" xr:uid="{00000000-0005-0000-0000-0000DC320000}"/>
    <cellStyle name="40% - Accent1 4 5 2 4 5" xfId="25589" xr:uid="{00000000-0005-0000-0000-0000DD320000}"/>
    <cellStyle name="40% - Accent1 4 5 2 5" xfId="25590" xr:uid="{00000000-0005-0000-0000-0000DE320000}"/>
    <cellStyle name="40% - Accent1 4 5 2 5 2" xfId="25591" xr:uid="{00000000-0005-0000-0000-0000DF320000}"/>
    <cellStyle name="40% - Accent1 4 5 2 5 3" xfId="25592" xr:uid="{00000000-0005-0000-0000-0000E0320000}"/>
    <cellStyle name="40% - Accent1 4 5 2 6" xfId="25593" xr:uid="{00000000-0005-0000-0000-0000E1320000}"/>
    <cellStyle name="40% - Accent1 4 5 2 6 2" xfId="25594" xr:uid="{00000000-0005-0000-0000-0000E2320000}"/>
    <cellStyle name="40% - Accent1 4 5 2 6 3" xfId="25595" xr:uid="{00000000-0005-0000-0000-0000E3320000}"/>
    <cellStyle name="40% - Accent1 4 5 2 7" xfId="25596" xr:uid="{00000000-0005-0000-0000-0000E4320000}"/>
    <cellStyle name="40% - Accent1 4 5 2 7 2" xfId="25597" xr:uid="{00000000-0005-0000-0000-0000E5320000}"/>
    <cellStyle name="40% - Accent1 4 5 2 8" xfId="25598" xr:uid="{00000000-0005-0000-0000-0000E6320000}"/>
    <cellStyle name="40% - Accent1 4 5 2 9" xfId="25599" xr:uid="{00000000-0005-0000-0000-0000E7320000}"/>
    <cellStyle name="40% - Accent1 4 5 3" xfId="25600" xr:uid="{00000000-0005-0000-0000-0000E8320000}"/>
    <cellStyle name="40% - Accent1 4 5 3 2" xfId="25601" xr:uid="{00000000-0005-0000-0000-0000E9320000}"/>
    <cellStyle name="40% - Accent1 4 5 3 2 2" xfId="25602" xr:uid="{00000000-0005-0000-0000-0000EA320000}"/>
    <cellStyle name="40% - Accent1 4 5 3 2 3" xfId="25603" xr:uid="{00000000-0005-0000-0000-0000EB320000}"/>
    <cellStyle name="40% - Accent1 4 5 3 3" xfId="25604" xr:uid="{00000000-0005-0000-0000-0000EC320000}"/>
    <cellStyle name="40% - Accent1 4 5 3 3 2" xfId="25605" xr:uid="{00000000-0005-0000-0000-0000ED320000}"/>
    <cellStyle name="40% - Accent1 4 5 3 3 3" xfId="25606" xr:uid="{00000000-0005-0000-0000-0000EE320000}"/>
    <cellStyle name="40% - Accent1 4 5 3 4" xfId="25607" xr:uid="{00000000-0005-0000-0000-0000EF320000}"/>
    <cellStyle name="40% - Accent1 4 5 3 4 2" xfId="25608" xr:uid="{00000000-0005-0000-0000-0000F0320000}"/>
    <cellStyle name="40% - Accent1 4 5 3 5" xfId="25609" xr:uid="{00000000-0005-0000-0000-0000F1320000}"/>
    <cellStyle name="40% - Accent1 4 5 3 6" xfId="25610" xr:uid="{00000000-0005-0000-0000-0000F2320000}"/>
    <cellStyle name="40% - Accent1 4 5 4" xfId="25611" xr:uid="{00000000-0005-0000-0000-0000F3320000}"/>
    <cellStyle name="40% - Accent1 4 5 4 2" xfId="25612" xr:uid="{00000000-0005-0000-0000-0000F4320000}"/>
    <cellStyle name="40% - Accent1 4 5 4 2 2" xfId="25613" xr:uid="{00000000-0005-0000-0000-0000F5320000}"/>
    <cellStyle name="40% - Accent1 4 5 4 2 3" xfId="25614" xr:uid="{00000000-0005-0000-0000-0000F6320000}"/>
    <cellStyle name="40% - Accent1 4 5 4 3" xfId="25615" xr:uid="{00000000-0005-0000-0000-0000F7320000}"/>
    <cellStyle name="40% - Accent1 4 5 4 3 2" xfId="25616" xr:uid="{00000000-0005-0000-0000-0000F8320000}"/>
    <cellStyle name="40% - Accent1 4 5 4 3 3" xfId="25617" xr:uid="{00000000-0005-0000-0000-0000F9320000}"/>
    <cellStyle name="40% - Accent1 4 5 4 4" xfId="25618" xr:uid="{00000000-0005-0000-0000-0000FA320000}"/>
    <cellStyle name="40% - Accent1 4 5 4 4 2" xfId="25619" xr:uid="{00000000-0005-0000-0000-0000FB320000}"/>
    <cellStyle name="40% - Accent1 4 5 4 5" xfId="25620" xr:uid="{00000000-0005-0000-0000-0000FC320000}"/>
    <cellStyle name="40% - Accent1 4 5 4 6" xfId="25621" xr:uid="{00000000-0005-0000-0000-0000FD320000}"/>
    <cellStyle name="40% - Accent1 4 5 5" xfId="25622" xr:uid="{00000000-0005-0000-0000-0000FE320000}"/>
    <cellStyle name="40% - Accent1 4 5 5 2" xfId="25623" xr:uid="{00000000-0005-0000-0000-0000FF320000}"/>
    <cellStyle name="40% - Accent1 4 5 5 2 2" xfId="25624" xr:uid="{00000000-0005-0000-0000-000000330000}"/>
    <cellStyle name="40% - Accent1 4 5 5 2 3" xfId="25625" xr:uid="{00000000-0005-0000-0000-000001330000}"/>
    <cellStyle name="40% - Accent1 4 5 5 3" xfId="25626" xr:uid="{00000000-0005-0000-0000-000002330000}"/>
    <cellStyle name="40% - Accent1 4 5 5 3 2" xfId="25627" xr:uid="{00000000-0005-0000-0000-000003330000}"/>
    <cellStyle name="40% - Accent1 4 5 5 4" xfId="25628" xr:uid="{00000000-0005-0000-0000-000004330000}"/>
    <cellStyle name="40% - Accent1 4 5 5 5" xfId="25629" xr:uid="{00000000-0005-0000-0000-000005330000}"/>
    <cellStyle name="40% - Accent1 4 5 6" xfId="25630" xr:uid="{00000000-0005-0000-0000-000006330000}"/>
    <cellStyle name="40% - Accent1 4 5 6 2" xfId="25631" xr:uid="{00000000-0005-0000-0000-000007330000}"/>
    <cellStyle name="40% - Accent1 4 5 6 3" xfId="25632" xr:uid="{00000000-0005-0000-0000-000008330000}"/>
    <cellStyle name="40% - Accent1 4 5 7" xfId="25633" xr:uid="{00000000-0005-0000-0000-000009330000}"/>
    <cellStyle name="40% - Accent1 4 5 7 2" xfId="25634" xr:uid="{00000000-0005-0000-0000-00000A330000}"/>
    <cellStyle name="40% - Accent1 4 5 7 3" xfId="25635" xr:uid="{00000000-0005-0000-0000-00000B330000}"/>
    <cellStyle name="40% - Accent1 4 5 8" xfId="25636" xr:uid="{00000000-0005-0000-0000-00000C330000}"/>
    <cellStyle name="40% - Accent1 4 5 8 2" xfId="25637" xr:uid="{00000000-0005-0000-0000-00000D330000}"/>
    <cellStyle name="40% - Accent1 4 5 9" xfId="25638" xr:uid="{00000000-0005-0000-0000-00000E330000}"/>
    <cellStyle name="40% - Accent1 4 6" xfId="1599" xr:uid="{00000000-0005-0000-0000-00000F330000}"/>
    <cellStyle name="40% - Accent1 4 6 2" xfId="25639" xr:uid="{00000000-0005-0000-0000-000010330000}"/>
    <cellStyle name="40% - Accent1 4 6 2 2" xfId="25640" xr:uid="{00000000-0005-0000-0000-000011330000}"/>
    <cellStyle name="40% - Accent1 4 6 2 2 2" xfId="25641" xr:uid="{00000000-0005-0000-0000-000012330000}"/>
    <cellStyle name="40% - Accent1 4 6 2 2 3" xfId="25642" xr:uid="{00000000-0005-0000-0000-000013330000}"/>
    <cellStyle name="40% - Accent1 4 6 2 3" xfId="25643" xr:uid="{00000000-0005-0000-0000-000014330000}"/>
    <cellStyle name="40% - Accent1 4 6 2 3 2" xfId="25644" xr:uid="{00000000-0005-0000-0000-000015330000}"/>
    <cellStyle name="40% - Accent1 4 6 2 3 3" xfId="25645" xr:uid="{00000000-0005-0000-0000-000016330000}"/>
    <cellStyle name="40% - Accent1 4 6 2 4" xfId="25646" xr:uid="{00000000-0005-0000-0000-000017330000}"/>
    <cellStyle name="40% - Accent1 4 6 2 4 2" xfId="25647" xr:uid="{00000000-0005-0000-0000-000018330000}"/>
    <cellStyle name="40% - Accent1 4 6 2 5" xfId="25648" xr:uid="{00000000-0005-0000-0000-000019330000}"/>
    <cellStyle name="40% - Accent1 4 6 2 6" xfId="25649" xr:uid="{00000000-0005-0000-0000-00001A330000}"/>
    <cellStyle name="40% - Accent1 4 6 3" xfId="25650" xr:uid="{00000000-0005-0000-0000-00001B330000}"/>
    <cellStyle name="40% - Accent1 4 6 3 2" xfId="25651" xr:uid="{00000000-0005-0000-0000-00001C330000}"/>
    <cellStyle name="40% - Accent1 4 6 3 2 2" xfId="25652" xr:uid="{00000000-0005-0000-0000-00001D330000}"/>
    <cellStyle name="40% - Accent1 4 6 3 2 3" xfId="25653" xr:uid="{00000000-0005-0000-0000-00001E330000}"/>
    <cellStyle name="40% - Accent1 4 6 3 3" xfId="25654" xr:uid="{00000000-0005-0000-0000-00001F330000}"/>
    <cellStyle name="40% - Accent1 4 6 3 3 2" xfId="25655" xr:uid="{00000000-0005-0000-0000-000020330000}"/>
    <cellStyle name="40% - Accent1 4 6 3 3 3" xfId="25656" xr:uid="{00000000-0005-0000-0000-000021330000}"/>
    <cellStyle name="40% - Accent1 4 6 3 4" xfId="25657" xr:uid="{00000000-0005-0000-0000-000022330000}"/>
    <cellStyle name="40% - Accent1 4 6 3 4 2" xfId="25658" xr:uid="{00000000-0005-0000-0000-000023330000}"/>
    <cellStyle name="40% - Accent1 4 6 3 5" xfId="25659" xr:uid="{00000000-0005-0000-0000-000024330000}"/>
    <cellStyle name="40% - Accent1 4 6 3 6" xfId="25660" xr:uid="{00000000-0005-0000-0000-000025330000}"/>
    <cellStyle name="40% - Accent1 4 6 4" xfId="25661" xr:uid="{00000000-0005-0000-0000-000026330000}"/>
    <cellStyle name="40% - Accent1 4 6 4 2" xfId="25662" xr:uid="{00000000-0005-0000-0000-000027330000}"/>
    <cellStyle name="40% - Accent1 4 6 4 2 2" xfId="25663" xr:uid="{00000000-0005-0000-0000-000028330000}"/>
    <cellStyle name="40% - Accent1 4 6 4 2 3" xfId="25664" xr:uid="{00000000-0005-0000-0000-000029330000}"/>
    <cellStyle name="40% - Accent1 4 6 4 3" xfId="25665" xr:uid="{00000000-0005-0000-0000-00002A330000}"/>
    <cellStyle name="40% - Accent1 4 6 4 3 2" xfId="25666" xr:uid="{00000000-0005-0000-0000-00002B330000}"/>
    <cellStyle name="40% - Accent1 4 6 4 4" xfId="25667" xr:uid="{00000000-0005-0000-0000-00002C330000}"/>
    <cellStyle name="40% - Accent1 4 6 4 5" xfId="25668" xr:uid="{00000000-0005-0000-0000-00002D330000}"/>
    <cellStyle name="40% - Accent1 4 6 5" xfId="25669" xr:uid="{00000000-0005-0000-0000-00002E330000}"/>
    <cellStyle name="40% - Accent1 4 6 5 2" xfId="25670" xr:uid="{00000000-0005-0000-0000-00002F330000}"/>
    <cellStyle name="40% - Accent1 4 6 5 3" xfId="25671" xr:uid="{00000000-0005-0000-0000-000030330000}"/>
    <cellStyle name="40% - Accent1 4 6 6" xfId="25672" xr:uid="{00000000-0005-0000-0000-000031330000}"/>
    <cellStyle name="40% - Accent1 4 6 6 2" xfId="25673" xr:uid="{00000000-0005-0000-0000-000032330000}"/>
    <cellStyle name="40% - Accent1 4 6 6 3" xfId="25674" xr:uid="{00000000-0005-0000-0000-000033330000}"/>
    <cellStyle name="40% - Accent1 4 6 7" xfId="25675" xr:uid="{00000000-0005-0000-0000-000034330000}"/>
    <cellStyle name="40% - Accent1 4 6 7 2" xfId="25676" xr:uid="{00000000-0005-0000-0000-000035330000}"/>
    <cellStyle name="40% - Accent1 4 6 8" xfId="25677" xr:uid="{00000000-0005-0000-0000-000036330000}"/>
    <cellStyle name="40% - Accent1 4 6 9" xfId="25678" xr:uid="{00000000-0005-0000-0000-000037330000}"/>
    <cellStyle name="40% - Accent1 4 7" xfId="13589" xr:uid="{00000000-0005-0000-0000-000038330000}"/>
    <cellStyle name="40% - Accent1 4 7 2" xfId="25679" xr:uid="{00000000-0005-0000-0000-000039330000}"/>
    <cellStyle name="40% - Accent1 4 7 2 2" xfId="25680" xr:uid="{00000000-0005-0000-0000-00003A330000}"/>
    <cellStyle name="40% - Accent1 4 7 2 2 2" xfId="25681" xr:uid="{00000000-0005-0000-0000-00003B330000}"/>
    <cellStyle name="40% - Accent1 4 7 2 2 3" xfId="25682" xr:uid="{00000000-0005-0000-0000-00003C330000}"/>
    <cellStyle name="40% - Accent1 4 7 2 3" xfId="25683" xr:uid="{00000000-0005-0000-0000-00003D330000}"/>
    <cellStyle name="40% - Accent1 4 7 2 3 2" xfId="25684" xr:uid="{00000000-0005-0000-0000-00003E330000}"/>
    <cellStyle name="40% - Accent1 4 7 2 3 3" xfId="25685" xr:uid="{00000000-0005-0000-0000-00003F330000}"/>
    <cellStyle name="40% - Accent1 4 7 2 4" xfId="25686" xr:uid="{00000000-0005-0000-0000-000040330000}"/>
    <cellStyle name="40% - Accent1 4 7 2 4 2" xfId="25687" xr:uid="{00000000-0005-0000-0000-000041330000}"/>
    <cellStyle name="40% - Accent1 4 7 2 5" xfId="25688" xr:uid="{00000000-0005-0000-0000-000042330000}"/>
    <cellStyle name="40% - Accent1 4 7 2 6" xfId="25689" xr:uid="{00000000-0005-0000-0000-000043330000}"/>
    <cellStyle name="40% - Accent1 4 7 3" xfId="25690" xr:uid="{00000000-0005-0000-0000-000044330000}"/>
    <cellStyle name="40% - Accent1 4 7 3 2" xfId="25691" xr:uid="{00000000-0005-0000-0000-000045330000}"/>
    <cellStyle name="40% - Accent1 4 7 3 2 2" xfId="25692" xr:uid="{00000000-0005-0000-0000-000046330000}"/>
    <cellStyle name="40% - Accent1 4 7 3 2 3" xfId="25693" xr:uid="{00000000-0005-0000-0000-000047330000}"/>
    <cellStyle name="40% - Accent1 4 7 3 3" xfId="25694" xr:uid="{00000000-0005-0000-0000-000048330000}"/>
    <cellStyle name="40% - Accent1 4 7 3 3 2" xfId="25695" xr:uid="{00000000-0005-0000-0000-000049330000}"/>
    <cellStyle name="40% - Accent1 4 7 3 3 3" xfId="25696" xr:uid="{00000000-0005-0000-0000-00004A330000}"/>
    <cellStyle name="40% - Accent1 4 7 3 4" xfId="25697" xr:uid="{00000000-0005-0000-0000-00004B330000}"/>
    <cellStyle name="40% - Accent1 4 7 3 4 2" xfId="25698" xr:uid="{00000000-0005-0000-0000-00004C330000}"/>
    <cellStyle name="40% - Accent1 4 7 3 5" xfId="25699" xr:uid="{00000000-0005-0000-0000-00004D330000}"/>
    <cellStyle name="40% - Accent1 4 7 3 6" xfId="25700" xr:uid="{00000000-0005-0000-0000-00004E330000}"/>
    <cellStyle name="40% - Accent1 4 7 4" xfId="25701" xr:uid="{00000000-0005-0000-0000-00004F330000}"/>
    <cellStyle name="40% - Accent1 4 7 4 2" xfId="25702" xr:uid="{00000000-0005-0000-0000-000050330000}"/>
    <cellStyle name="40% - Accent1 4 7 4 2 2" xfId="25703" xr:uid="{00000000-0005-0000-0000-000051330000}"/>
    <cellStyle name="40% - Accent1 4 7 4 2 3" xfId="25704" xr:uid="{00000000-0005-0000-0000-000052330000}"/>
    <cellStyle name="40% - Accent1 4 7 4 3" xfId="25705" xr:uid="{00000000-0005-0000-0000-000053330000}"/>
    <cellStyle name="40% - Accent1 4 7 4 3 2" xfId="25706" xr:uid="{00000000-0005-0000-0000-000054330000}"/>
    <cellStyle name="40% - Accent1 4 7 4 4" xfId="25707" xr:uid="{00000000-0005-0000-0000-000055330000}"/>
    <cellStyle name="40% - Accent1 4 7 4 5" xfId="25708" xr:uid="{00000000-0005-0000-0000-000056330000}"/>
    <cellStyle name="40% - Accent1 4 7 5" xfId="25709" xr:uid="{00000000-0005-0000-0000-000057330000}"/>
    <cellStyle name="40% - Accent1 4 7 5 2" xfId="25710" xr:uid="{00000000-0005-0000-0000-000058330000}"/>
    <cellStyle name="40% - Accent1 4 7 5 3" xfId="25711" xr:uid="{00000000-0005-0000-0000-000059330000}"/>
    <cellStyle name="40% - Accent1 4 7 6" xfId="25712" xr:uid="{00000000-0005-0000-0000-00005A330000}"/>
    <cellStyle name="40% - Accent1 4 7 6 2" xfId="25713" xr:uid="{00000000-0005-0000-0000-00005B330000}"/>
    <cellStyle name="40% - Accent1 4 7 6 3" xfId="25714" xr:uid="{00000000-0005-0000-0000-00005C330000}"/>
    <cellStyle name="40% - Accent1 4 7 7" xfId="25715" xr:uid="{00000000-0005-0000-0000-00005D330000}"/>
    <cellStyle name="40% - Accent1 4 7 7 2" xfId="25716" xr:uid="{00000000-0005-0000-0000-00005E330000}"/>
    <cellStyle name="40% - Accent1 4 7 8" xfId="25717" xr:uid="{00000000-0005-0000-0000-00005F330000}"/>
    <cellStyle name="40% - Accent1 4 7 9" xfId="25718" xr:uid="{00000000-0005-0000-0000-000060330000}"/>
    <cellStyle name="40% - Accent1 4 8" xfId="25719" xr:uid="{00000000-0005-0000-0000-000061330000}"/>
    <cellStyle name="40% - Accent1 4 8 2" xfId="25720" xr:uid="{00000000-0005-0000-0000-000062330000}"/>
    <cellStyle name="40% - Accent1 4 8 2 2" xfId="25721" xr:uid="{00000000-0005-0000-0000-000063330000}"/>
    <cellStyle name="40% - Accent1 4 8 2 3" xfId="25722" xr:uid="{00000000-0005-0000-0000-000064330000}"/>
    <cellStyle name="40% - Accent1 4 8 3" xfId="25723" xr:uid="{00000000-0005-0000-0000-000065330000}"/>
    <cellStyle name="40% - Accent1 4 8 3 2" xfId="25724" xr:uid="{00000000-0005-0000-0000-000066330000}"/>
    <cellStyle name="40% - Accent1 4 8 3 3" xfId="25725" xr:uid="{00000000-0005-0000-0000-000067330000}"/>
    <cellStyle name="40% - Accent1 4 8 4" xfId="25726" xr:uid="{00000000-0005-0000-0000-000068330000}"/>
    <cellStyle name="40% - Accent1 4 8 4 2" xfId="25727" xr:uid="{00000000-0005-0000-0000-000069330000}"/>
    <cellStyle name="40% - Accent1 4 8 5" xfId="25728" xr:uid="{00000000-0005-0000-0000-00006A330000}"/>
    <cellStyle name="40% - Accent1 4 8 6" xfId="25729" xr:uid="{00000000-0005-0000-0000-00006B330000}"/>
    <cellStyle name="40% - Accent1 4 9" xfId="25730" xr:uid="{00000000-0005-0000-0000-00006C330000}"/>
    <cellStyle name="40% - Accent1 4 9 2" xfId="25731" xr:uid="{00000000-0005-0000-0000-00006D330000}"/>
    <cellStyle name="40% - Accent1 4 9 2 2" xfId="25732" xr:uid="{00000000-0005-0000-0000-00006E330000}"/>
    <cellStyle name="40% - Accent1 4 9 2 3" xfId="25733" xr:uid="{00000000-0005-0000-0000-00006F330000}"/>
    <cellStyle name="40% - Accent1 4 9 3" xfId="25734" xr:uid="{00000000-0005-0000-0000-000070330000}"/>
    <cellStyle name="40% - Accent1 4 9 3 2" xfId="25735" xr:uid="{00000000-0005-0000-0000-000071330000}"/>
    <cellStyle name="40% - Accent1 4 9 3 3" xfId="25736" xr:uid="{00000000-0005-0000-0000-000072330000}"/>
    <cellStyle name="40% - Accent1 4 9 4" xfId="25737" xr:uid="{00000000-0005-0000-0000-000073330000}"/>
    <cellStyle name="40% - Accent1 4 9 4 2" xfId="25738" xr:uid="{00000000-0005-0000-0000-000074330000}"/>
    <cellStyle name="40% - Accent1 4 9 5" xfId="25739" xr:uid="{00000000-0005-0000-0000-000075330000}"/>
    <cellStyle name="40% - Accent1 4 9 6" xfId="25740" xr:uid="{00000000-0005-0000-0000-000076330000}"/>
    <cellStyle name="40% - Accent1 5" xfId="1600" xr:uid="{00000000-0005-0000-0000-000077330000}"/>
    <cellStyle name="40% - Accent1 5 2" xfId="1601" xr:uid="{00000000-0005-0000-0000-000078330000}"/>
    <cellStyle name="40% - Accent1 5 2 2" xfId="1602" xr:uid="{00000000-0005-0000-0000-000079330000}"/>
    <cellStyle name="40% - Accent1 5 2 2 2" xfId="1603" xr:uid="{00000000-0005-0000-0000-00007A330000}"/>
    <cellStyle name="40% - Accent1 5 2 2 2 2" xfId="1604" xr:uid="{00000000-0005-0000-0000-00007B330000}"/>
    <cellStyle name="40% - Accent1 5 2 2 3" xfId="1605" xr:uid="{00000000-0005-0000-0000-00007C330000}"/>
    <cellStyle name="40% - Accent1 5 2 3" xfId="1606" xr:uid="{00000000-0005-0000-0000-00007D330000}"/>
    <cellStyle name="40% - Accent1 5 2 3 2" xfId="1607" xr:uid="{00000000-0005-0000-0000-00007E330000}"/>
    <cellStyle name="40% - Accent1 5 2 4" xfId="1608" xr:uid="{00000000-0005-0000-0000-00007F330000}"/>
    <cellStyle name="40% - Accent1 5 2 5" xfId="8856" xr:uid="{00000000-0005-0000-0000-000080330000}"/>
    <cellStyle name="40% - Accent1 5 3" xfId="1609" xr:uid="{00000000-0005-0000-0000-000081330000}"/>
    <cellStyle name="40% - Accent1 5 3 2" xfId="1610" xr:uid="{00000000-0005-0000-0000-000082330000}"/>
    <cellStyle name="40% - Accent1 5 3 2 2" xfId="1611" xr:uid="{00000000-0005-0000-0000-000083330000}"/>
    <cellStyle name="40% - Accent1 5 3 3" xfId="1612" xr:uid="{00000000-0005-0000-0000-000084330000}"/>
    <cellStyle name="40% - Accent1 5 4" xfId="1613" xr:uid="{00000000-0005-0000-0000-000085330000}"/>
    <cellStyle name="40% - Accent1 5 4 2" xfId="1614" xr:uid="{00000000-0005-0000-0000-000086330000}"/>
    <cellStyle name="40% - Accent1 5 5" xfId="1615" xr:uid="{00000000-0005-0000-0000-000087330000}"/>
    <cellStyle name="40% - Accent1 5 6" xfId="13590" xr:uid="{00000000-0005-0000-0000-000088330000}"/>
    <cellStyle name="40% - Accent1 6" xfId="1616" xr:uid="{00000000-0005-0000-0000-000089330000}"/>
    <cellStyle name="40% - Accent1 6 2" xfId="1617" xr:uid="{00000000-0005-0000-0000-00008A330000}"/>
    <cellStyle name="40% - Accent1 6 2 2" xfId="1618" xr:uid="{00000000-0005-0000-0000-00008B330000}"/>
    <cellStyle name="40% - Accent1 6 2 2 2" xfId="1619" xr:uid="{00000000-0005-0000-0000-00008C330000}"/>
    <cellStyle name="40% - Accent1 6 2 3" xfId="1620" xr:uid="{00000000-0005-0000-0000-00008D330000}"/>
    <cellStyle name="40% - Accent1 6 2 4" xfId="8857" xr:uid="{00000000-0005-0000-0000-00008E330000}"/>
    <cellStyle name="40% - Accent1 6 2 5" xfId="8858" xr:uid="{00000000-0005-0000-0000-00008F330000}"/>
    <cellStyle name="40% - Accent1 6 3" xfId="1621" xr:uid="{00000000-0005-0000-0000-000090330000}"/>
    <cellStyle name="40% - Accent1 6 3 2" xfId="1622" xr:uid="{00000000-0005-0000-0000-000091330000}"/>
    <cellStyle name="40% - Accent1 6 4" xfId="1623" xr:uid="{00000000-0005-0000-0000-000092330000}"/>
    <cellStyle name="40% - Accent1 6 5" xfId="13591" xr:uid="{00000000-0005-0000-0000-000093330000}"/>
    <cellStyle name="40% - Accent1 7" xfId="1624" xr:uid="{00000000-0005-0000-0000-000094330000}"/>
    <cellStyle name="40% - Accent1 7 2" xfId="1625" xr:uid="{00000000-0005-0000-0000-000095330000}"/>
    <cellStyle name="40% - Accent1 7 2 2" xfId="1626" xr:uid="{00000000-0005-0000-0000-000096330000}"/>
    <cellStyle name="40% - Accent1 7 2 2 2" xfId="1627" xr:uid="{00000000-0005-0000-0000-000097330000}"/>
    <cellStyle name="40% - Accent1 7 2 3" xfId="1628" xr:uid="{00000000-0005-0000-0000-000098330000}"/>
    <cellStyle name="40% - Accent1 7 3" xfId="1629" xr:uid="{00000000-0005-0000-0000-000099330000}"/>
    <cellStyle name="40% - Accent1 7 3 2" xfId="1630" xr:uid="{00000000-0005-0000-0000-00009A330000}"/>
    <cellStyle name="40% - Accent1 7 4" xfId="1631" xr:uid="{00000000-0005-0000-0000-00009B330000}"/>
    <cellStyle name="40% - Accent1 7 5" xfId="13592" xr:uid="{00000000-0005-0000-0000-00009C330000}"/>
    <cellStyle name="40% - Accent1 8" xfId="1632" xr:uid="{00000000-0005-0000-0000-00009D330000}"/>
    <cellStyle name="40% - Accent1 8 2" xfId="1633" xr:uid="{00000000-0005-0000-0000-00009E330000}"/>
    <cellStyle name="40% - Accent1 8 2 2" xfId="1634" xr:uid="{00000000-0005-0000-0000-00009F330000}"/>
    <cellStyle name="40% - Accent1 8 2 2 2" xfId="1635" xr:uid="{00000000-0005-0000-0000-0000A0330000}"/>
    <cellStyle name="40% - Accent1 8 2 3" xfId="1636" xr:uid="{00000000-0005-0000-0000-0000A1330000}"/>
    <cellStyle name="40% - Accent1 8 3" xfId="1637" xr:uid="{00000000-0005-0000-0000-0000A2330000}"/>
    <cellStyle name="40% - Accent1 8 3 2" xfId="1638" xr:uid="{00000000-0005-0000-0000-0000A3330000}"/>
    <cellStyle name="40% - Accent1 8 4" xfId="1639" xr:uid="{00000000-0005-0000-0000-0000A4330000}"/>
    <cellStyle name="40% - Accent1 8 5" xfId="13593" xr:uid="{00000000-0005-0000-0000-0000A5330000}"/>
    <cellStyle name="40% - Accent1 9" xfId="1640" xr:uid="{00000000-0005-0000-0000-0000A6330000}"/>
    <cellStyle name="40% - Accent1 9 2" xfId="1641" xr:uid="{00000000-0005-0000-0000-0000A7330000}"/>
    <cellStyle name="40% - Accent1 9 2 2" xfId="1642" xr:uid="{00000000-0005-0000-0000-0000A8330000}"/>
    <cellStyle name="40% - Accent1 9 3" xfId="1643" xr:uid="{00000000-0005-0000-0000-0000A9330000}"/>
    <cellStyle name="40% - Accent1 9 4" xfId="13594" xr:uid="{00000000-0005-0000-0000-0000AA330000}"/>
    <cellStyle name="40% - Accent2 10" xfId="1644" xr:uid="{00000000-0005-0000-0000-0000AB330000}"/>
    <cellStyle name="40% - Accent2 10 2" xfId="1645" xr:uid="{00000000-0005-0000-0000-0000AC330000}"/>
    <cellStyle name="40% - Accent2 10 2 2" xfId="1646" xr:uid="{00000000-0005-0000-0000-0000AD330000}"/>
    <cellStyle name="40% - Accent2 10 3" xfId="1647" xr:uid="{00000000-0005-0000-0000-0000AE330000}"/>
    <cellStyle name="40% - Accent2 10 4" xfId="13595" xr:uid="{00000000-0005-0000-0000-0000AF330000}"/>
    <cellStyle name="40% - Accent2 11" xfId="1648" xr:uid="{00000000-0005-0000-0000-0000B0330000}"/>
    <cellStyle name="40% - Accent2 11 2" xfId="1649" xr:uid="{00000000-0005-0000-0000-0000B1330000}"/>
    <cellStyle name="40% - Accent2 11 2 2" xfId="1650" xr:uid="{00000000-0005-0000-0000-0000B2330000}"/>
    <cellStyle name="40% - Accent2 11 3" xfId="1651" xr:uid="{00000000-0005-0000-0000-0000B3330000}"/>
    <cellStyle name="40% - Accent2 11 4" xfId="13596" xr:uid="{00000000-0005-0000-0000-0000B4330000}"/>
    <cellStyle name="40% - Accent2 12" xfId="1652" xr:uid="{00000000-0005-0000-0000-0000B5330000}"/>
    <cellStyle name="40% - Accent2 12 2" xfId="1653" xr:uid="{00000000-0005-0000-0000-0000B6330000}"/>
    <cellStyle name="40% - Accent2 12 3" xfId="13597" xr:uid="{00000000-0005-0000-0000-0000B7330000}"/>
    <cellStyle name="40% - Accent2 13" xfId="1654" xr:uid="{00000000-0005-0000-0000-0000B8330000}"/>
    <cellStyle name="40% - Accent2 13 2" xfId="13598" xr:uid="{00000000-0005-0000-0000-0000B9330000}"/>
    <cellStyle name="40% - Accent2 14" xfId="8859" xr:uid="{00000000-0005-0000-0000-0000BA330000}"/>
    <cellStyle name="40% - Accent2 15" xfId="8860" xr:uid="{00000000-0005-0000-0000-0000BB330000}"/>
    <cellStyle name="40% - Accent2 16" xfId="8861" xr:uid="{00000000-0005-0000-0000-0000BC330000}"/>
    <cellStyle name="40% - Accent2 17" xfId="8862" xr:uid="{00000000-0005-0000-0000-0000BD330000}"/>
    <cellStyle name="40% - Accent2 18" xfId="8863" xr:uid="{00000000-0005-0000-0000-0000BE330000}"/>
    <cellStyle name="40% - Accent2 19" xfId="8864" xr:uid="{00000000-0005-0000-0000-0000BF330000}"/>
    <cellStyle name="40% - Accent2 2" xfId="1655" xr:uid="{00000000-0005-0000-0000-0000C0330000}"/>
    <cellStyle name="40% - Accent2 2 2" xfId="1656" xr:uid="{00000000-0005-0000-0000-0000C1330000}"/>
    <cellStyle name="40% - Accent2 2 2 2" xfId="1657" xr:uid="{00000000-0005-0000-0000-0000C2330000}"/>
    <cellStyle name="40% - Accent2 2 2 2 2" xfId="1658" xr:uid="{00000000-0005-0000-0000-0000C3330000}"/>
    <cellStyle name="40% - Accent2 2 2 2 2 2" xfId="1659" xr:uid="{00000000-0005-0000-0000-0000C4330000}"/>
    <cellStyle name="40% - Accent2 2 2 2 2 2 2" xfId="1660" xr:uid="{00000000-0005-0000-0000-0000C5330000}"/>
    <cellStyle name="40% - Accent2 2 2 2 2 2 2 2" xfId="1661" xr:uid="{00000000-0005-0000-0000-0000C6330000}"/>
    <cellStyle name="40% - Accent2 2 2 2 2 2 3" xfId="1662" xr:uid="{00000000-0005-0000-0000-0000C7330000}"/>
    <cellStyle name="40% - Accent2 2 2 2 2 3" xfId="1663" xr:uid="{00000000-0005-0000-0000-0000C8330000}"/>
    <cellStyle name="40% - Accent2 2 2 2 2 3 2" xfId="1664" xr:uid="{00000000-0005-0000-0000-0000C9330000}"/>
    <cellStyle name="40% - Accent2 2 2 2 2 4" xfId="1665" xr:uid="{00000000-0005-0000-0000-0000CA330000}"/>
    <cellStyle name="40% - Accent2 2 2 2 2 5" xfId="14179" xr:uid="{00000000-0005-0000-0000-0000CB330000}"/>
    <cellStyle name="40% - Accent2 2 2 2 3" xfId="1666" xr:uid="{00000000-0005-0000-0000-0000CC330000}"/>
    <cellStyle name="40% - Accent2 2 2 2 3 2" xfId="1667" xr:uid="{00000000-0005-0000-0000-0000CD330000}"/>
    <cellStyle name="40% - Accent2 2 2 2 3 2 2" xfId="1668" xr:uid="{00000000-0005-0000-0000-0000CE330000}"/>
    <cellStyle name="40% - Accent2 2 2 2 3 3" xfId="1669" xr:uid="{00000000-0005-0000-0000-0000CF330000}"/>
    <cellStyle name="40% - Accent2 2 2 2 4" xfId="1670" xr:uid="{00000000-0005-0000-0000-0000D0330000}"/>
    <cellStyle name="40% - Accent2 2 2 2 4 2" xfId="1671" xr:uid="{00000000-0005-0000-0000-0000D1330000}"/>
    <cellStyle name="40% - Accent2 2 2 2 5" xfId="1672" xr:uid="{00000000-0005-0000-0000-0000D2330000}"/>
    <cellStyle name="40% - Accent2 2 2 2 6" xfId="13905" xr:uid="{00000000-0005-0000-0000-0000D3330000}"/>
    <cellStyle name="40% - Accent2 2 2 3" xfId="1673" xr:uid="{00000000-0005-0000-0000-0000D4330000}"/>
    <cellStyle name="40% - Accent2 2 2 3 2" xfId="1674" xr:uid="{00000000-0005-0000-0000-0000D5330000}"/>
    <cellStyle name="40% - Accent2 2 2 3 2 2" xfId="1675" xr:uid="{00000000-0005-0000-0000-0000D6330000}"/>
    <cellStyle name="40% - Accent2 2 2 3 2 2 2" xfId="1676" xr:uid="{00000000-0005-0000-0000-0000D7330000}"/>
    <cellStyle name="40% - Accent2 2 2 3 2 3" xfId="1677" xr:uid="{00000000-0005-0000-0000-0000D8330000}"/>
    <cellStyle name="40% - Accent2 2 2 3 3" xfId="1678" xr:uid="{00000000-0005-0000-0000-0000D9330000}"/>
    <cellStyle name="40% - Accent2 2 2 3 3 2" xfId="1679" xr:uid="{00000000-0005-0000-0000-0000DA330000}"/>
    <cellStyle name="40% - Accent2 2 2 3 4" xfId="1680" xr:uid="{00000000-0005-0000-0000-0000DB330000}"/>
    <cellStyle name="40% - Accent2 2 2 3 5" xfId="13906" xr:uid="{00000000-0005-0000-0000-0000DC330000}"/>
    <cellStyle name="40% - Accent2 2 2 4" xfId="1681" xr:uid="{00000000-0005-0000-0000-0000DD330000}"/>
    <cellStyle name="40% - Accent2 2 2 4 2" xfId="1682" xr:uid="{00000000-0005-0000-0000-0000DE330000}"/>
    <cellStyle name="40% - Accent2 2 2 4 2 2" xfId="1683" xr:uid="{00000000-0005-0000-0000-0000DF330000}"/>
    <cellStyle name="40% - Accent2 2 2 4 3" xfId="1684" xr:uid="{00000000-0005-0000-0000-0000E0330000}"/>
    <cellStyle name="40% - Accent2 2 2 5" xfId="1685" xr:uid="{00000000-0005-0000-0000-0000E1330000}"/>
    <cellStyle name="40% - Accent2 2 2 5 2" xfId="1686" xr:uid="{00000000-0005-0000-0000-0000E2330000}"/>
    <cellStyle name="40% - Accent2 2 2 6" xfId="1687" xr:uid="{00000000-0005-0000-0000-0000E3330000}"/>
    <cellStyle name="40% - Accent2 2 2 7" xfId="13823" xr:uid="{00000000-0005-0000-0000-0000E4330000}"/>
    <cellStyle name="40% - Accent2 2 3" xfId="1688" xr:uid="{00000000-0005-0000-0000-0000E5330000}"/>
    <cellStyle name="40% - Accent2 2 3 2" xfId="1689" xr:uid="{00000000-0005-0000-0000-0000E6330000}"/>
    <cellStyle name="40% - Accent2 2 3 2 2" xfId="1690" xr:uid="{00000000-0005-0000-0000-0000E7330000}"/>
    <cellStyle name="40% - Accent2 2 3 2 2 2" xfId="1691" xr:uid="{00000000-0005-0000-0000-0000E8330000}"/>
    <cellStyle name="40% - Accent2 2 3 2 2 2 2" xfId="1692" xr:uid="{00000000-0005-0000-0000-0000E9330000}"/>
    <cellStyle name="40% - Accent2 2 3 2 2 3" xfId="1693" xr:uid="{00000000-0005-0000-0000-0000EA330000}"/>
    <cellStyle name="40% - Accent2 2 3 2 3" xfId="1694" xr:uid="{00000000-0005-0000-0000-0000EB330000}"/>
    <cellStyle name="40% - Accent2 2 3 2 3 2" xfId="1695" xr:uid="{00000000-0005-0000-0000-0000EC330000}"/>
    <cellStyle name="40% - Accent2 2 3 2 4" xfId="1696" xr:uid="{00000000-0005-0000-0000-0000ED330000}"/>
    <cellStyle name="40% - Accent2 2 3 3" xfId="1697" xr:uid="{00000000-0005-0000-0000-0000EE330000}"/>
    <cellStyle name="40% - Accent2 2 3 3 2" xfId="1698" xr:uid="{00000000-0005-0000-0000-0000EF330000}"/>
    <cellStyle name="40% - Accent2 2 3 3 2 2" xfId="1699" xr:uid="{00000000-0005-0000-0000-0000F0330000}"/>
    <cellStyle name="40% - Accent2 2 3 3 3" xfId="1700" xr:uid="{00000000-0005-0000-0000-0000F1330000}"/>
    <cellStyle name="40% - Accent2 2 3 4" xfId="1701" xr:uid="{00000000-0005-0000-0000-0000F2330000}"/>
    <cellStyle name="40% - Accent2 2 3 4 2" xfId="1702" xr:uid="{00000000-0005-0000-0000-0000F3330000}"/>
    <cellStyle name="40% - Accent2 2 3 5" xfId="1703" xr:uid="{00000000-0005-0000-0000-0000F4330000}"/>
    <cellStyle name="40% - Accent2 2 3 6" xfId="13907" xr:uid="{00000000-0005-0000-0000-0000F5330000}"/>
    <cellStyle name="40% - Accent2 2 4" xfId="1704" xr:uid="{00000000-0005-0000-0000-0000F6330000}"/>
    <cellStyle name="40% - Accent2 2 4 2" xfId="1705" xr:uid="{00000000-0005-0000-0000-0000F7330000}"/>
    <cellStyle name="40% - Accent2 2 4 2 2" xfId="1706" xr:uid="{00000000-0005-0000-0000-0000F8330000}"/>
    <cellStyle name="40% - Accent2 2 4 2 2 2" xfId="1707" xr:uid="{00000000-0005-0000-0000-0000F9330000}"/>
    <cellStyle name="40% - Accent2 2 4 2 3" xfId="1708" xr:uid="{00000000-0005-0000-0000-0000FA330000}"/>
    <cellStyle name="40% - Accent2 2 4 3" xfId="1709" xr:uid="{00000000-0005-0000-0000-0000FB330000}"/>
    <cellStyle name="40% - Accent2 2 4 3 2" xfId="1710" xr:uid="{00000000-0005-0000-0000-0000FC330000}"/>
    <cellStyle name="40% - Accent2 2 4 4" xfId="1711" xr:uid="{00000000-0005-0000-0000-0000FD330000}"/>
    <cellStyle name="40% - Accent2 2 4 5" xfId="13908" xr:uid="{00000000-0005-0000-0000-0000FE330000}"/>
    <cellStyle name="40% - Accent2 2 5" xfId="1712" xr:uid="{00000000-0005-0000-0000-0000FF330000}"/>
    <cellStyle name="40% - Accent2 2 5 2" xfId="1713" xr:uid="{00000000-0005-0000-0000-000000340000}"/>
    <cellStyle name="40% - Accent2 2 5 2 2" xfId="1714" xr:uid="{00000000-0005-0000-0000-000001340000}"/>
    <cellStyle name="40% - Accent2 2 5 3" xfId="1715" xr:uid="{00000000-0005-0000-0000-000002340000}"/>
    <cellStyle name="40% - Accent2 2 5 4" xfId="13909" xr:uid="{00000000-0005-0000-0000-000003340000}"/>
    <cellStyle name="40% - Accent2 2 6" xfId="1716" xr:uid="{00000000-0005-0000-0000-000004340000}"/>
    <cellStyle name="40% - Accent2 2 6 2" xfId="1717" xr:uid="{00000000-0005-0000-0000-000005340000}"/>
    <cellStyle name="40% - Accent2 2 6 3" xfId="13910" xr:uid="{00000000-0005-0000-0000-000006340000}"/>
    <cellStyle name="40% - Accent2 2 7" xfId="1718" xr:uid="{00000000-0005-0000-0000-000007340000}"/>
    <cellStyle name="40% - Accent2 2 8" xfId="1719" xr:uid="{00000000-0005-0000-0000-000008340000}"/>
    <cellStyle name="40% - Accent2 2 9" xfId="13599" xr:uid="{00000000-0005-0000-0000-000009340000}"/>
    <cellStyle name="40% - Accent2 20" xfId="8865" xr:uid="{00000000-0005-0000-0000-00000A340000}"/>
    <cellStyle name="40% - Accent2 21" xfId="8866" xr:uid="{00000000-0005-0000-0000-00000B340000}"/>
    <cellStyle name="40% - Accent2 22" xfId="14491" xr:uid="{00000000-0005-0000-0000-00000C340000}"/>
    <cellStyle name="40% - Accent2 3" xfId="1720" xr:uid="{00000000-0005-0000-0000-00000D340000}"/>
    <cellStyle name="40% - Accent2 3 2" xfId="1721" xr:uid="{00000000-0005-0000-0000-00000E340000}"/>
    <cellStyle name="40% - Accent2 3 2 2" xfId="1722" xr:uid="{00000000-0005-0000-0000-00000F340000}"/>
    <cellStyle name="40% - Accent2 3 2 2 2" xfId="1723" xr:uid="{00000000-0005-0000-0000-000010340000}"/>
    <cellStyle name="40% - Accent2 3 2 2 2 2" xfId="1724" xr:uid="{00000000-0005-0000-0000-000011340000}"/>
    <cellStyle name="40% - Accent2 3 2 2 2 2 2" xfId="1725" xr:uid="{00000000-0005-0000-0000-000012340000}"/>
    <cellStyle name="40% - Accent2 3 2 2 2 2 2 2" xfId="1726" xr:uid="{00000000-0005-0000-0000-000013340000}"/>
    <cellStyle name="40% - Accent2 3 2 2 2 2 3" xfId="1727" xr:uid="{00000000-0005-0000-0000-000014340000}"/>
    <cellStyle name="40% - Accent2 3 2 2 2 3" xfId="1728" xr:uid="{00000000-0005-0000-0000-000015340000}"/>
    <cellStyle name="40% - Accent2 3 2 2 2 3 2" xfId="1729" xr:uid="{00000000-0005-0000-0000-000016340000}"/>
    <cellStyle name="40% - Accent2 3 2 2 2 4" xfId="1730" xr:uid="{00000000-0005-0000-0000-000017340000}"/>
    <cellStyle name="40% - Accent2 3 2 2 2 5" xfId="25741" xr:uid="{00000000-0005-0000-0000-000018340000}"/>
    <cellStyle name="40% - Accent2 3 2 2 3" xfId="1731" xr:uid="{00000000-0005-0000-0000-000019340000}"/>
    <cellStyle name="40% - Accent2 3 2 2 3 2" xfId="1732" xr:uid="{00000000-0005-0000-0000-00001A340000}"/>
    <cellStyle name="40% - Accent2 3 2 2 3 2 2" xfId="1733" xr:uid="{00000000-0005-0000-0000-00001B340000}"/>
    <cellStyle name="40% - Accent2 3 2 2 3 3" xfId="1734" xr:uid="{00000000-0005-0000-0000-00001C340000}"/>
    <cellStyle name="40% - Accent2 3 2 2 4" xfId="1735" xr:uid="{00000000-0005-0000-0000-00001D340000}"/>
    <cellStyle name="40% - Accent2 3 2 2 4 2" xfId="1736" xr:uid="{00000000-0005-0000-0000-00001E340000}"/>
    <cellStyle name="40% - Accent2 3 2 2 5" xfId="1737" xr:uid="{00000000-0005-0000-0000-00001F340000}"/>
    <cellStyle name="40% - Accent2 3 2 2 6" xfId="13912" xr:uid="{00000000-0005-0000-0000-000020340000}"/>
    <cellStyle name="40% - Accent2 3 2 3" xfId="1738" xr:uid="{00000000-0005-0000-0000-000021340000}"/>
    <cellStyle name="40% - Accent2 3 2 3 2" xfId="1739" xr:uid="{00000000-0005-0000-0000-000022340000}"/>
    <cellStyle name="40% - Accent2 3 2 3 2 2" xfId="1740" xr:uid="{00000000-0005-0000-0000-000023340000}"/>
    <cellStyle name="40% - Accent2 3 2 3 2 2 2" xfId="1741" xr:uid="{00000000-0005-0000-0000-000024340000}"/>
    <cellStyle name="40% - Accent2 3 2 3 2 3" xfId="1742" xr:uid="{00000000-0005-0000-0000-000025340000}"/>
    <cellStyle name="40% - Accent2 3 2 3 3" xfId="1743" xr:uid="{00000000-0005-0000-0000-000026340000}"/>
    <cellStyle name="40% - Accent2 3 2 3 3 2" xfId="1744" xr:uid="{00000000-0005-0000-0000-000027340000}"/>
    <cellStyle name="40% - Accent2 3 2 3 4" xfId="1745" xr:uid="{00000000-0005-0000-0000-000028340000}"/>
    <cellStyle name="40% - Accent2 3 2 3 5" xfId="25742" xr:uid="{00000000-0005-0000-0000-000029340000}"/>
    <cellStyle name="40% - Accent2 3 2 4" xfId="1746" xr:uid="{00000000-0005-0000-0000-00002A340000}"/>
    <cellStyle name="40% - Accent2 3 2 4 2" xfId="1747" xr:uid="{00000000-0005-0000-0000-00002B340000}"/>
    <cellStyle name="40% - Accent2 3 2 4 2 2" xfId="1748" xr:uid="{00000000-0005-0000-0000-00002C340000}"/>
    <cellStyle name="40% - Accent2 3 2 4 3" xfId="1749" xr:uid="{00000000-0005-0000-0000-00002D340000}"/>
    <cellStyle name="40% - Accent2 3 2 5" xfId="1750" xr:uid="{00000000-0005-0000-0000-00002E340000}"/>
    <cellStyle name="40% - Accent2 3 2 5 2" xfId="1751" xr:uid="{00000000-0005-0000-0000-00002F340000}"/>
    <cellStyle name="40% - Accent2 3 2 6" xfId="1752" xr:uid="{00000000-0005-0000-0000-000030340000}"/>
    <cellStyle name="40% - Accent2 3 2 7" xfId="13911" xr:uid="{00000000-0005-0000-0000-000031340000}"/>
    <cellStyle name="40% - Accent2 3 3" xfId="1753" xr:uid="{00000000-0005-0000-0000-000032340000}"/>
    <cellStyle name="40% - Accent2 3 3 2" xfId="1754" xr:uid="{00000000-0005-0000-0000-000033340000}"/>
    <cellStyle name="40% - Accent2 3 3 2 2" xfId="1755" xr:uid="{00000000-0005-0000-0000-000034340000}"/>
    <cellStyle name="40% - Accent2 3 3 2 2 2" xfId="1756" xr:uid="{00000000-0005-0000-0000-000035340000}"/>
    <cellStyle name="40% - Accent2 3 3 2 2 2 2" xfId="1757" xr:uid="{00000000-0005-0000-0000-000036340000}"/>
    <cellStyle name="40% - Accent2 3 3 2 2 3" xfId="1758" xr:uid="{00000000-0005-0000-0000-000037340000}"/>
    <cellStyle name="40% - Accent2 3 3 2 3" xfId="1759" xr:uid="{00000000-0005-0000-0000-000038340000}"/>
    <cellStyle name="40% - Accent2 3 3 2 3 2" xfId="1760" xr:uid="{00000000-0005-0000-0000-000039340000}"/>
    <cellStyle name="40% - Accent2 3 3 2 4" xfId="1761" xr:uid="{00000000-0005-0000-0000-00003A340000}"/>
    <cellStyle name="40% - Accent2 3 3 2 5" xfId="25743" xr:uid="{00000000-0005-0000-0000-00003B340000}"/>
    <cellStyle name="40% - Accent2 3 3 3" xfId="1762" xr:uid="{00000000-0005-0000-0000-00003C340000}"/>
    <cellStyle name="40% - Accent2 3 3 3 2" xfId="1763" xr:uid="{00000000-0005-0000-0000-00003D340000}"/>
    <cellStyle name="40% - Accent2 3 3 3 2 2" xfId="1764" xr:uid="{00000000-0005-0000-0000-00003E340000}"/>
    <cellStyle name="40% - Accent2 3 3 3 3" xfId="1765" xr:uid="{00000000-0005-0000-0000-00003F340000}"/>
    <cellStyle name="40% - Accent2 3 3 4" xfId="1766" xr:uid="{00000000-0005-0000-0000-000040340000}"/>
    <cellStyle name="40% - Accent2 3 3 4 2" xfId="1767" xr:uid="{00000000-0005-0000-0000-000041340000}"/>
    <cellStyle name="40% - Accent2 3 3 5" xfId="1768" xr:uid="{00000000-0005-0000-0000-000042340000}"/>
    <cellStyle name="40% - Accent2 3 3 6" xfId="13913" xr:uid="{00000000-0005-0000-0000-000043340000}"/>
    <cellStyle name="40% - Accent2 3 4" xfId="1769" xr:uid="{00000000-0005-0000-0000-000044340000}"/>
    <cellStyle name="40% - Accent2 3 4 2" xfId="1770" xr:uid="{00000000-0005-0000-0000-000045340000}"/>
    <cellStyle name="40% - Accent2 3 4 2 2" xfId="1771" xr:uid="{00000000-0005-0000-0000-000046340000}"/>
    <cellStyle name="40% - Accent2 3 4 2 2 2" xfId="1772" xr:uid="{00000000-0005-0000-0000-000047340000}"/>
    <cellStyle name="40% - Accent2 3 4 2 3" xfId="1773" xr:uid="{00000000-0005-0000-0000-000048340000}"/>
    <cellStyle name="40% - Accent2 3 4 3" xfId="1774" xr:uid="{00000000-0005-0000-0000-000049340000}"/>
    <cellStyle name="40% - Accent2 3 4 3 2" xfId="1775" xr:uid="{00000000-0005-0000-0000-00004A340000}"/>
    <cellStyle name="40% - Accent2 3 4 4" xfId="1776" xr:uid="{00000000-0005-0000-0000-00004B340000}"/>
    <cellStyle name="40% - Accent2 3 4 5" xfId="8867" xr:uid="{00000000-0005-0000-0000-00004C340000}"/>
    <cellStyle name="40% - Accent2 3 5" xfId="1777" xr:uid="{00000000-0005-0000-0000-00004D340000}"/>
    <cellStyle name="40% - Accent2 3 5 2" xfId="1778" xr:uid="{00000000-0005-0000-0000-00004E340000}"/>
    <cellStyle name="40% - Accent2 3 5 2 2" xfId="1779" xr:uid="{00000000-0005-0000-0000-00004F340000}"/>
    <cellStyle name="40% - Accent2 3 5 3" xfId="1780" xr:uid="{00000000-0005-0000-0000-000050340000}"/>
    <cellStyle name="40% - Accent2 3 6" xfId="1781" xr:uid="{00000000-0005-0000-0000-000051340000}"/>
    <cellStyle name="40% - Accent2 3 6 2" xfId="1782" xr:uid="{00000000-0005-0000-0000-000052340000}"/>
    <cellStyle name="40% - Accent2 3 7" xfId="1783" xr:uid="{00000000-0005-0000-0000-000053340000}"/>
    <cellStyle name="40% - Accent2 3 8" xfId="1784" xr:uid="{00000000-0005-0000-0000-000054340000}"/>
    <cellStyle name="40% - Accent2 3 9" xfId="13600" xr:uid="{00000000-0005-0000-0000-000055340000}"/>
    <cellStyle name="40% - Accent2 4" xfId="1785" xr:uid="{00000000-0005-0000-0000-000056340000}"/>
    <cellStyle name="40% - Accent2 4 10" xfId="25744" xr:uid="{00000000-0005-0000-0000-000057340000}"/>
    <cellStyle name="40% - Accent2 4 10 2" xfId="25745" xr:uid="{00000000-0005-0000-0000-000058340000}"/>
    <cellStyle name="40% - Accent2 4 10 2 2" xfId="25746" xr:uid="{00000000-0005-0000-0000-000059340000}"/>
    <cellStyle name="40% - Accent2 4 10 2 3" xfId="25747" xr:uid="{00000000-0005-0000-0000-00005A340000}"/>
    <cellStyle name="40% - Accent2 4 10 3" xfId="25748" xr:uid="{00000000-0005-0000-0000-00005B340000}"/>
    <cellStyle name="40% - Accent2 4 10 3 2" xfId="25749" xr:uid="{00000000-0005-0000-0000-00005C340000}"/>
    <cellStyle name="40% - Accent2 4 10 4" xfId="25750" xr:uid="{00000000-0005-0000-0000-00005D340000}"/>
    <cellStyle name="40% - Accent2 4 10 5" xfId="25751" xr:uid="{00000000-0005-0000-0000-00005E340000}"/>
    <cellStyle name="40% - Accent2 4 11" xfId="25752" xr:uid="{00000000-0005-0000-0000-00005F340000}"/>
    <cellStyle name="40% - Accent2 4 11 2" xfId="25753" xr:uid="{00000000-0005-0000-0000-000060340000}"/>
    <cellStyle name="40% - Accent2 4 11 3" xfId="25754" xr:uid="{00000000-0005-0000-0000-000061340000}"/>
    <cellStyle name="40% - Accent2 4 12" xfId="25755" xr:uid="{00000000-0005-0000-0000-000062340000}"/>
    <cellStyle name="40% - Accent2 4 12 2" xfId="25756" xr:uid="{00000000-0005-0000-0000-000063340000}"/>
    <cellStyle name="40% - Accent2 4 12 3" xfId="25757" xr:uid="{00000000-0005-0000-0000-000064340000}"/>
    <cellStyle name="40% - Accent2 4 13" xfId="25758" xr:uid="{00000000-0005-0000-0000-000065340000}"/>
    <cellStyle name="40% - Accent2 4 13 2" xfId="25759" xr:uid="{00000000-0005-0000-0000-000066340000}"/>
    <cellStyle name="40% - Accent2 4 14" xfId="25760" xr:uid="{00000000-0005-0000-0000-000067340000}"/>
    <cellStyle name="40% - Accent2 4 15" xfId="25761" xr:uid="{00000000-0005-0000-0000-000068340000}"/>
    <cellStyle name="40% - Accent2 4 16" xfId="25762" xr:uid="{00000000-0005-0000-0000-000069340000}"/>
    <cellStyle name="40% - Accent2 4 2" xfId="1786" xr:uid="{00000000-0005-0000-0000-00006A340000}"/>
    <cellStyle name="40% - Accent2 4 2 10" xfId="25763" xr:uid="{00000000-0005-0000-0000-00006B340000}"/>
    <cellStyle name="40% - Accent2 4 2 10 2" xfId="25764" xr:uid="{00000000-0005-0000-0000-00006C340000}"/>
    <cellStyle name="40% - Accent2 4 2 10 3" xfId="25765" xr:uid="{00000000-0005-0000-0000-00006D340000}"/>
    <cellStyle name="40% - Accent2 4 2 11" xfId="25766" xr:uid="{00000000-0005-0000-0000-00006E340000}"/>
    <cellStyle name="40% - Accent2 4 2 11 2" xfId="25767" xr:uid="{00000000-0005-0000-0000-00006F340000}"/>
    <cellStyle name="40% - Accent2 4 2 11 3" xfId="25768" xr:uid="{00000000-0005-0000-0000-000070340000}"/>
    <cellStyle name="40% - Accent2 4 2 12" xfId="25769" xr:uid="{00000000-0005-0000-0000-000071340000}"/>
    <cellStyle name="40% - Accent2 4 2 12 2" xfId="25770" xr:uid="{00000000-0005-0000-0000-000072340000}"/>
    <cellStyle name="40% - Accent2 4 2 13" xfId="25771" xr:uid="{00000000-0005-0000-0000-000073340000}"/>
    <cellStyle name="40% - Accent2 4 2 14" xfId="25772" xr:uid="{00000000-0005-0000-0000-000074340000}"/>
    <cellStyle name="40% - Accent2 4 2 15" xfId="25773" xr:uid="{00000000-0005-0000-0000-000075340000}"/>
    <cellStyle name="40% - Accent2 4 2 2" xfId="1787" xr:uid="{00000000-0005-0000-0000-000076340000}"/>
    <cellStyle name="40% - Accent2 4 2 2 10" xfId="25774" xr:uid="{00000000-0005-0000-0000-000077340000}"/>
    <cellStyle name="40% - Accent2 4 2 2 10 2" xfId="25775" xr:uid="{00000000-0005-0000-0000-000078340000}"/>
    <cellStyle name="40% - Accent2 4 2 2 10 3" xfId="25776" xr:uid="{00000000-0005-0000-0000-000079340000}"/>
    <cellStyle name="40% - Accent2 4 2 2 11" xfId="25777" xr:uid="{00000000-0005-0000-0000-00007A340000}"/>
    <cellStyle name="40% - Accent2 4 2 2 11 2" xfId="25778" xr:uid="{00000000-0005-0000-0000-00007B340000}"/>
    <cellStyle name="40% - Accent2 4 2 2 12" xfId="25779" xr:uid="{00000000-0005-0000-0000-00007C340000}"/>
    <cellStyle name="40% - Accent2 4 2 2 13" xfId="25780" xr:uid="{00000000-0005-0000-0000-00007D340000}"/>
    <cellStyle name="40% - Accent2 4 2 2 2" xfId="1788" xr:uid="{00000000-0005-0000-0000-00007E340000}"/>
    <cellStyle name="40% - Accent2 4 2 2 2 10" xfId="25781" xr:uid="{00000000-0005-0000-0000-00007F340000}"/>
    <cellStyle name="40% - Accent2 4 2 2 2 10 2" xfId="25782" xr:uid="{00000000-0005-0000-0000-000080340000}"/>
    <cellStyle name="40% - Accent2 4 2 2 2 11" xfId="25783" xr:uid="{00000000-0005-0000-0000-000081340000}"/>
    <cellStyle name="40% - Accent2 4 2 2 2 12" xfId="25784" xr:uid="{00000000-0005-0000-0000-000082340000}"/>
    <cellStyle name="40% - Accent2 4 2 2 2 2" xfId="1789" xr:uid="{00000000-0005-0000-0000-000083340000}"/>
    <cellStyle name="40% - Accent2 4 2 2 2 2 10" xfId="25785" xr:uid="{00000000-0005-0000-0000-000084340000}"/>
    <cellStyle name="40% - Accent2 4 2 2 2 2 2" xfId="1790" xr:uid="{00000000-0005-0000-0000-000085340000}"/>
    <cellStyle name="40% - Accent2 4 2 2 2 2 2 2" xfId="25786" xr:uid="{00000000-0005-0000-0000-000086340000}"/>
    <cellStyle name="40% - Accent2 4 2 2 2 2 2 2 2" xfId="25787" xr:uid="{00000000-0005-0000-0000-000087340000}"/>
    <cellStyle name="40% - Accent2 4 2 2 2 2 2 2 2 2" xfId="25788" xr:uid="{00000000-0005-0000-0000-000088340000}"/>
    <cellStyle name="40% - Accent2 4 2 2 2 2 2 2 2 3" xfId="25789" xr:uid="{00000000-0005-0000-0000-000089340000}"/>
    <cellStyle name="40% - Accent2 4 2 2 2 2 2 2 3" xfId="25790" xr:uid="{00000000-0005-0000-0000-00008A340000}"/>
    <cellStyle name="40% - Accent2 4 2 2 2 2 2 2 3 2" xfId="25791" xr:uid="{00000000-0005-0000-0000-00008B340000}"/>
    <cellStyle name="40% - Accent2 4 2 2 2 2 2 2 3 3" xfId="25792" xr:uid="{00000000-0005-0000-0000-00008C340000}"/>
    <cellStyle name="40% - Accent2 4 2 2 2 2 2 2 4" xfId="25793" xr:uid="{00000000-0005-0000-0000-00008D340000}"/>
    <cellStyle name="40% - Accent2 4 2 2 2 2 2 2 4 2" xfId="25794" xr:uid="{00000000-0005-0000-0000-00008E340000}"/>
    <cellStyle name="40% - Accent2 4 2 2 2 2 2 2 5" xfId="25795" xr:uid="{00000000-0005-0000-0000-00008F340000}"/>
    <cellStyle name="40% - Accent2 4 2 2 2 2 2 2 6" xfId="25796" xr:uid="{00000000-0005-0000-0000-000090340000}"/>
    <cellStyle name="40% - Accent2 4 2 2 2 2 2 3" xfId="25797" xr:uid="{00000000-0005-0000-0000-000091340000}"/>
    <cellStyle name="40% - Accent2 4 2 2 2 2 2 3 2" xfId="25798" xr:uid="{00000000-0005-0000-0000-000092340000}"/>
    <cellStyle name="40% - Accent2 4 2 2 2 2 2 3 2 2" xfId="25799" xr:uid="{00000000-0005-0000-0000-000093340000}"/>
    <cellStyle name="40% - Accent2 4 2 2 2 2 2 3 2 3" xfId="25800" xr:uid="{00000000-0005-0000-0000-000094340000}"/>
    <cellStyle name="40% - Accent2 4 2 2 2 2 2 3 3" xfId="25801" xr:uid="{00000000-0005-0000-0000-000095340000}"/>
    <cellStyle name="40% - Accent2 4 2 2 2 2 2 3 3 2" xfId="25802" xr:uid="{00000000-0005-0000-0000-000096340000}"/>
    <cellStyle name="40% - Accent2 4 2 2 2 2 2 3 3 3" xfId="25803" xr:uid="{00000000-0005-0000-0000-000097340000}"/>
    <cellStyle name="40% - Accent2 4 2 2 2 2 2 3 4" xfId="25804" xr:uid="{00000000-0005-0000-0000-000098340000}"/>
    <cellStyle name="40% - Accent2 4 2 2 2 2 2 3 4 2" xfId="25805" xr:uid="{00000000-0005-0000-0000-000099340000}"/>
    <cellStyle name="40% - Accent2 4 2 2 2 2 2 3 5" xfId="25806" xr:uid="{00000000-0005-0000-0000-00009A340000}"/>
    <cellStyle name="40% - Accent2 4 2 2 2 2 2 3 6" xfId="25807" xr:uid="{00000000-0005-0000-0000-00009B340000}"/>
    <cellStyle name="40% - Accent2 4 2 2 2 2 2 4" xfId="25808" xr:uid="{00000000-0005-0000-0000-00009C340000}"/>
    <cellStyle name="40% - Accent2 4 2 2 2 2 2 4 2" xfId="25809" xr:uid="{00000000-0005-0000-0000-00009D340000}"/>
    <cellStyle name="40% - Accent2 4 2 2 2 2 2 4 2 2" xfId="25810" xr:uid="{00000000-0005-0000-0000-00009E340000}"/>
    <cellStyle name="40% - Accent2 4 2 2 2 2 2 4 2 3" xfId="25811" xr:uid="{00000000-0005-0000-0000-00009F340000}"/>
    <cellStyle name="40% - Accent2 4 2 2 2 2 2 4 3" xfId="25812" xr:uid="{00000000-0005-0000-0000-0000A0340000}"/>
    <cellStyle name="40% - Accent2 4 2 2 2 2 2 4 3 2" xfId="25813" xr:uid="{00000000-0005-0000-0000-0000A1340000}"/>
    <cellStyle name="40% - Accent2 4 2 2 2 2 2 4 4" xfId="25814" xr:uid="{00000000-0005-0000-0000-0000A2340000}"/>
    <cellStyle name="40% - Accent2 4 2 2 2 2 2 4 5" xfId="25815" xr:uid="{00000000-0005-0000-0000-0000A3340000}"/>
    <cellStyle name="40% - Accent2 4 2 2 2 2 2 5" xfId="25816" xr:uid="{00000000-0005-0000-0000-0000A4340000}"/>
    <cellStyle name="40% - Accent2 4 2 2 2 2 2 5 2" xfId="25817" xr:uid="{00000000-0005-0000-0000-0000A5340000}"/>
    <cellStyle name="40% - Accent2 4 2 2 2 2 2 5 3" xfId="25818" xr:uid="{00000000-0005-0000-0000-0000A6340000}"/>
    <cellStyle name="40% - Accent2 4 2 2 2 2 2 6" xfId="25819" xr:uid="{00000000-0005-0000-0000-0000A7340000}"/>
    <cellStyle name="40% - Accent2 4 2 2 2 2 2 6 2" xfId="25820" xr:uid="{00000000-0005-0000-0000-0000A8340000}"/>
    <cellStyle name="40% - Accent2 4 2 2 2 2 2 6 3" xfId="25821" xr:uid="{00000000-0005-0000-0000-0000A9340000}"/>
    <cellStyle name="40% - Accent2 4 2 2 2 2 2 7" xfId="25822" xr:uid="{00000000-0005-0000-0000-0000AA340000}"/>
    <cellStyle name="40% - Accent2 4 2 2 2 2 2 7 2" xfId="25823" xr:uid="{00000000-0005-0000-0000-0000AB340000}"/>
    <cellStyle name="40% - Accent2 4 2 2 2 2 2 8" xfId="25824" xr:uid="{00000000-0005-0000-0000-0000AC340000}"/>
    <cellStyle name="40% - Accent2 4 2 2 2 2 2 9" xfId="25825" xr:uid="{00000000-0005-0000-0000-0000AD340000}"/>
    <cellStyle name="40% - Accent2 4 2 2 2 2 3" xfId="25826" xr:uid="{00000000-0005-0000-0000-0000AE340000}"/>
    <cellStyle name="40% - Accent2 4 2 2 2 2 3 2" xfId="25827" xr:uid="{00000000-0005-0000-0000-0000AF340000}"/>
    <cellStyle name="40% - Accent2 4 2 2 2 2 3 2 2" xfId="25828" xr:uid="{00000000-0005-0000-0000-0000B0340000}"/>
    <cellStyle name="40% - Accent2 4 2 2 2 2 3 2 3" xfId="25829" xr:uid="{00000000-0005-0000-0000-0000B1340000}"/>
    <cellStyle name="40% - Accent2 4 2 2 2 2 3 3" xfId="25830" xr:uid="{00000000-0005-0000-0000-0000B2340000}"/>
    <cellStyle name="40% - Accent2 4 2 2 2 2 3 3 2" xfId="25831" xr:uid="{00000000-0005-0000-0000-0000B3340000}"/>
    <cellStyle name="40% - Accent2 4 2 2 2 2 3 3 3" xfId="25832" xr:uid="{00000000-0005-0000-0000-0000B4340000}"/>
    <cellStyle name="40% - Accent2 4 2 2 2 2 3 4" xfId="25833" xr:uid="{00000000-0005-0000-0000-0000B5340000}"/>
    <cellStyle name="40% - Accent2 4 2 2 2 2 3 4 2" xfId="25834" xr:uid="{00000000-0005-0000-0000-0000B6340000}"/>
    <cellStyle name="40% - Accent2 4 2 2 2 2 3 5" xfId="25835" xr:uid="{00000000-0005-0000-0000-0000B7340000}"/>
    <cellStyle name="40% - Accent2 4 2 2 2 2 3 6" xfId="25836" xr:uid="{00000000-0005-0000-0000-0000B8340000}"/>
    <cellStyle name="40% - Accent2 4 2 2 2 2 4" xfId="25837" xr:uid="{00000000-0005-0000-0000-0000B9340000}"/>
    <cellStyle name="40% - Accent2 4 2 2 2 2 4 2" xfId="25838" xr:uid="{00000000-0005-0000-0000-0000BA340000}"/>
    <cellStyle name="40% - Accent2 4 2 2 2 2 4 2 2" xfId="25839" xr:uid="{00000000-0005-0000-0000-0000BB340000}"/>
    <cellStyle name="40% - Accent2 4 2 2 2 2 4 2 3" xfId="25840" xr:uid="{00000000-0005-0000-0000-0000BC340000}"/>
    <cellStyle name="40% - Accent2 4 2 2 2 2 4 3" xfId="25841" xr:uid="{00000000-0005-0000-0000-0000BD340000}"/>
    <cellStyle name="40% - Accent2 4 2 2 2 2 4 3 2" xfId="25842" xr:uid="{00000000-0005-0000-0000-0000BE340000}"/>
    <cellStyle name="40% - Accent2 4 2 2 2 2 4 3 3" xfId="25843" xr:uid="{00000000-0005-0000-0000-0000BF340000}"/>
    <cellStyle name="40% - Accent2 4 2 2 2 2 4 4" xfId="25844" xr:uid="{00000000-0005-0000-0000-0000C0340000}"/>
    <cellStyle name="40% - Accent2 4 2 2 2 2 4 4 2" xfId="25845" xr:uid="{00000000-0005-0000-0000-0000C1340000}"/>
    <cellStyle name="40% - Accent2 4 2 2 2 2 4 5" xfId="25846" xr:uid="{00000000-0005-0000-0000-0000C2340000}"/>
    <cellStyle name="40% - Accent2 4 2 2 2 2 4 6" xfId="25847" xr:uid="{00000000-0005-0000-0000-0000C3340000}"/>
    <cellStyle name="40% - Accent2 4 2 2 2 2 5" xfId="25848" xr:uid="{00000000-0005-0000-0000-0000C4340000}"/>
    <cellStyle name="40% - Accent2 4 2 2 2 2 5 2" xfId="25849" xr:uid="{00000000-0005-0000-0000-0000C5340000}"/>
    <cellStyle name="40% - Accent2 4 2 2 2 2 5 2 2" xfId="25850" xr:uid="{00000000-0005-0000-0000-0000C6340000}"/>
    <cellStyle name="40% - Accent2 4 2 2 2 2 5 2 3" xfId="25851" xr:uid="{00000000-0005-0000-0000-0000C7340000}"/>
    <cellStyle name="40% - Accent2 4 2 2 2 2 5 3" xfId="25852" xr:uid="{00000000-0005-0000-0000-0000C8340000}"/>
    <cellStyle name="40% - Accent2 4 2 2 2 2 5 3 2" xfId="25853" xr:uid="{00000000-0005-0000-0000-0000C9340000}"/>
    <cellStyle name="40% - Accent2 4 2 2 2 2 5 4" xfId="25854" xr:uid="{00000000-0005-0000-0000-0000CA340000}"/>
    <cellStyle name="40% - Accent2 4 2 2 2 2 5 5" xfId="25855" xr:uid="{00000000-0005-0000-0000-0000CB340000}"/>
    <cellStyle name="40% - Accent2 4 2 2 2 2 6" xfId="25856" xr:uid="{00000000-0005-0000-0000-0000CC340000}"/>
    <cellStyle name="40% - Accent2 4 2 2 2 2 6 2" xfId="25857" xr:uid="{00000000-0005-0000-0000-0000CD340000}"/>
    <cellStyle name="40% - Accent2 4 2 2 2 2 6 3" xfId="25858" xr:uid="{00000000-0005-0000-0000-0000CE340000}"/>
    <cellStyle name="40% - Accent2 4 2 2 2 2 7" xfId="25859" xr:uid="{00000000-0005-0000-0000-0000CF340000}"/>
    <cellStyle name="40% - Accent2 4 2 2 2 2 7 2" xfId="25860" xr:uid="{00000000-0005-0000-0000-0000D0340000}"/>
    <cellStyle name="40% - Accent2 4 2 2 2 2 7 3" xfId="25861" xr:uid="{00000000-0005-0000-0000-0000D1340000}"/>
    <cellStyle name="40% - Accent2 4 2 2 2 2 8" xfId="25862" xr:uid="{00000000-0005-0000-0000-0000D2340000}"/>
    <cellStyle name="40% - Accent2 4 2 2 2 2 8 2" xfId="25863" xr:uid="{00000000-0005-0000-0000-0000D3340000}"/>
    <cellStyle name="40% - Accent2 4 2 2 2 2 9" xfId="25864" xr:uid="{00000000-0005-0000-0000-0000D4340000}"/>
    <cellStyle name="40% - Accent2 4 2 2 2 3" xfId="1791" xr:uid="{00000000-0005-0000-0000-0000D5340000}"/>
    <cellStyle name="40% - Accent2 4 2 2 2 3 2" xfId="25865" xr:uid="{00000000-0005-0000-0000-0000D6340000}"/>
    <cellStyle name="40% - Accent2 4 2 2 2 3 2 2" xfId="25866" xr:uid="{00000000-0005-0000-0000-0000D7340000}"/>
    <cellStyle name="40% - Accent2 4 2 2 2 3 2 2 2" xfId="25867" xr:uid="{00000000-0005-0000-0000-0000D8340000}"/>
    <cellStyle name="40% - Accent2 4 2 2 2 3 2 2 3" xfId="25868" xr:uid="{00000000-0005-0000-0000-0000D9340000}"/>
    <cellStyle name="40% - Accent2 4 2 2 2 3 2 3" xfId="25869" xr:uid="{00000000-0005-0000-0000-0000DA340000}"/>
    <cellStyle name="40% - Accent2 4 2 2 2 3 2 3 2" xfId="25870" xr:uid="{00000000-0005-0000-0000-0000DB340000}"/>
    <cellStyle name="40% - Accent2 4 2 2 2 3 2 3 3" xfId="25871" xr:uid="{00000000-0005-0000-0000-0000DC340000}"/>
    <cellStyle name="40% - Accent2 4 2 2 2 3 2 4" xfId="25872" xr:uid="{00000000-0005-0000-0000-0000DD340000}"/>
    <cellStyle name="40% - Accent2 4 2 2 2 3 2 4 2" xfId="25873" xr:uid="{00000000-0005-0000-0000-0000DE340000}"/>
    <cellStyle name="40% - Accent2 4 2 2 2 3 2 5" xfId="25874" xr:uid="{00000000-0005-0000-0000-0000DF340000}"/>
    <cellStyle name="40% - Accent2 4 2 2 2 3 2 6" xfId="25875" xr:uid="{00000000-0005-0000-0000-0000E0340000}"/>
    <cellStyle name="40% - Accent2 4 2 2 2 3 3" xfId="25876" xr:uid="{00000000-0005-0000-0000-0000E1340000}"/>
    <cellStyle name="40% - Accent2 4 2 2 2 3 3 2" xfId="25877" xr:uid="{00000000-0005-0000-0000-0000E2340000}"/>
    <cellStyle name="40% - Accent2 4 2 2 2 3 3 2 2" xfId="25878" xr:uid="{00000000-0005-0000-0000-0000E3340000}"/>
    <cellStyle name="40% - Accent2 4 2 2 2 3 3 2 3" xfId="25879" xr:uid="{00000000-0005-0000-0000-0000E4340000}"/>
    <cellStyle name="40% - Accent2 4 2 2 2 3 3 3" xfId="25880" xr:uid="{00000000-0005-0000-0000-0000E5340000}"/>
    <cellStyle name="40% - Accent2 4 2 2 2 3 3 3 2" xfId="25881" xr:uid="{00000000-0005-0000-0000-0000E6340000}"/>
    <cellStyle name="40% - Accent2 4 2 2 2 3 3 3 3" xfId="25882" xr:uid="{00000000-0005-0000-0000-0000E7340000}"/>
    <cellStyle name="40% - Accent2 4 2 2 2 3 3 4" xfId="25883" xr:uid="{00000000-0005-0000-0000-0000E8340000}"/>
    <cellStyle name="40% - Accent2 4 2 2 2 3 3 4 2" xfId="25884" xr:uid="{00000000-0005-0000-0000-0000E9340000}"/>
    <cellStyle name="40% - Accent2 4 2 2 2 3 3 5" xfId="25885" xr:uid="{00000000-0005-0000-0000-0000EA340000}"/>
    <cellStyle name="40% - Accent2 4 2 2 2 3 3 6" xfId="25886" xr:uid="{00000000-0005-0000-0000-0000EB340000}"/>
    <cellStyle name="40% - Accent2 4 2 2 2 3 4" xfId="25887" xr:uid="{00000000-0005-0000-0000-0000EC340000}"/>
    <cellStyle name="40% - Accent2 4 2 2 2 3 4 2" xfId="25888" xr:uid="{00000000-0005-0000-0000-0000ED340000}"/>
    <cellStyle name="40% - Accent2 4 2 2 2 3 4 2 2" xfId="25889" xr:uid="{00000000-0005-0000-0000-0000EE340000}"/>
    <cellStyle name="40% - Accent2 4 2 2 2 3 4 2 3" xfId="25890" xr:uid="{00000000-0005-0000-0000-0000EF340000}"/>
    <cellStyle name="40% - Accent2 4 2 2 2 3 4 3" xfId="25891" xr:uid="{00000000-0005-0000-0000-0000F0340000}"/>
    <cellStyle name="40% - Accent2 4 2 2 2 3 4 3 2" xfId="25892" xr:uid="{00000000-0005-0000-0000-0000F1340000}"/>
    <cellStyle name="40% - Accent2 4 2 2 2 3 4 4" xfId="25893" xr:uid="{00000000-0005-0000-0000-0000F2340000}"/>
    <cellStyle name="40% - Accent2 4 2 2 2 3 4 5" xfId="25894" xr:uid="{00000000-0005-0000-0000-0000F3340000}"/>
    <cellStyle name="40% - Accent2 4 2 2 2 3 5" xfId="25895" xr:uid="{00000000-0005-0000-0000-0000F4340000}"/>
    <cellStyle name="40% - Accent2 4 2 2 2 3 5 2" xfId="25896" xr:uid="{00000000-0005-0000-0000-0000F5340000}"/>
    <cellStyle name="40% - Accent2 4 2 2 2 3 5 3" xfId="25897" xr:uid="{00000000-0005-0000-0000-0000F6340000}"/>
    <cellStyle name="40% - Accent2 4 2 2 2 3 6" xfId="25898" xr:uid="{00000000-0005-0000-0000-0000F7340000}"/>
    <cellStyle name="40% - Accent2 4 2 2 2 3 6 2" xfId="25899" xr:uid="{00000000-0005-0000-0000-0000F8340000}"/>
    <cellStyle name="40% - Accent2 4 2 2 2 3 6 3" xfId="25900" xr:uid="{00000000-0005-0000-0000-0000F9340000}"/>
    <cellStyle name="40% - Accent2 4 2 2 2 3 7" xfId="25901" xr:uid="{00000000-0005-0000-0000-0000FA340000}"/>
    <cellStyle name="40% - Accent2 4 2 2 2 3 7 2" xfId="25902" xr:uid="{00000000-0005-0000-0000-0000FB340000}"/>
    <cellStyle name="40% - Accent2 4 2 2 2 3 8" xfId="25903" xr:uid="{00000000-0005-0000-0000-0000FC340000}"/>
    <cellStyle name="40% - Accent2 4 2 2 2 3 9" xfId="25904" xr:uid="{00000000-0005-0000-0000-0000FD340000}"/>
    <cellStyle name="40% - Accent2 4 2 2 2 4" xfId="25905" xr:uid="{00000000-0005-0000-0000-0000FE340000}"/>
    <cellStyle name="40% - Accent2 4 2 2 2 4 2" xfId="25906" xr:uid="{00000000-0005-0000-0000-0000FF340000}"/>
    <cellStyle name="40% - Accent2 4 2 2 2 4 2 2" xfId="25907" xr:uid="{00000000-0005-0000-0000-000000350000}"/>
    <cellStyle name="40% - Accent2 4 2 2 2 4 2 2 2" xfId="25908" xr:uid="{00000000-0005-0000-0000-000001350000}"/>
    <cellStyle name="40% - Accent2 4 2 2 2 4 2 2 3" xfId="25909" xr:uid="{00000000-0005-0000-0000-000002350000}"/>
    <cellStyle name="40% - Accent2 4 2 2 2 4 2 3" xfId="25910" xr:uid="{00000000-0005-0000-0000-000003350000}"/>
    <cellStyle name="40% - Accent2 4 2 2 2 4 2 3 2" xfId="25911" xr:uid="{00000000-0005-0000-0000-000004350000}"/>
    <cellStyle name="40% - Accent2 4 2 2 2 4 2 3 3" xfId="25912" xr:uid="{00000000-0005-0000-0000-000005350000}"/>
    <cellStyle name="40% - Accent2 4 2 2 2 4 2 4" xfId="25913" xr:uid="{00000000-0005-0000-0000-000006350000}"/>
    <cellStyle name="40% - Accent2 4 2 2 2 4 2 4 2" xfId="25914" xr:uid="{00000000-0005-0000-0000-000007350000}"/>
    <cellStyle name="40% - Accent2 4 2 2 2 4 2 5" xfId="25915" xr:uid="{00000000-0005-0000-0000-000008350000}"/>
    <cellStyle name="40% - Accent2 4 2 2 2 4 2 6" xfId="25916" xr:uid="{00000000-0005-0000-0000-000009350000}"/>
    <cellStyle name="40% - Accent2 4 2 2 2 4 3" xfId="25917" xr:uid="{00000000-0005-0000-0000-00000A350000}"/>
    <cellStyle name="40% - Accent2 4 2 2 2 4 3 2" xfId="25918" xr:uid="{00000000-0005-0000-0000-00000B350000}"/>
    <cellStyle name="40% - Accent2 4 2 2 2 4 3 2 2" xfId="25919" xr:uid="{00000000-0005-0000-0000-00000C350000}"/>
    <cellStyle name="40% - Accent2 4 2 2 2 4 3 2 3" xfId="25920" xr:uid="{00000000-0005-0000-0000-00000D350000}"/>
    <cellStyle name="40% - Accent2 4 2 2 2 4 3 3" xfId="25921" xr:uid="{00000000-0005-0000-0000-00000E350000}"/>
    <cellStyle name="40% - Accent2 4 2 2 2 4 3 3 2" xfId="25922" xr:uid="{00000000-0005-0000-0000-00000F350000}"/>
    <cellStyle name="40% - Accent2 4 2 2 2 4 3 3 3" xfId="25923" xr:uid="{00000000-0005-0000-0000-000010350000}"/>
    <cellStyle name="40% - Accent2 4 2 2 2 4 3 4" xfId="25924" xr:uid="{00000000-0005-0000-0000-000011350000}"/>
    <cellStyle name="40% - Accent2 4 2 2 2 4 3 4 2" xfId="25925" xr:uid="{00000000-0005-0000-0000-000012350000}"/>
    <cellStyle name="40% - Accent2 4 2 2 2 4 3 5" xfId="25926" xr:uid="{00000000-0005-0000-0000-000013350000}"/>
    <cellStyle name="40% - Accent2 4 2 2 2 4 3 6" xfId="25927" xr:uid="{00000000-0005-0000-0000-000014350000}"/>
    <cellStyle name="40% - Accent2 4 2 2 2 4 4" xfId="25928" xr:uid="{00000000-0005-0000-0000-000015350000}"/>
    <cellStyle name="40% - Accent2 4 2 2 2 4 4 2" xfId="25929" xr:uid="{00000000-0005-0000-0000-000016350000}"/>
    <cellStyle name="40% - Accent2 4 2 2 2 4 4 2 2" xfId="25930" xr:uid="{00000000-0005-0000-0000-000017350000}"/>
    <cellStyle name="40% - Accent2 4 2 2 2 4 4 2 3" xfId="25931" xr:uid="{00000000-0005-0000-0000-000018350000}"/>
    <cellStyle name="40% - Accent2 4 2 2 2 4 4 3" xfId="25932" xr:uid="{00000000-0005-0000-0000-000019350000}"/>
    <cellStyle name="40% - Accent2 4 2 2 2 4 4 3 2" xfId="25933" xr:uid="{00000000-0005-0000-0000-00001A350000}"/>
    <cellStyle name="40% - Accent2 4 2 2 2 4 4 4" xfId="25934" xr:uid="{00000000-0005-0000-0000-00001B350000}"/>
    <cellStyle name="40% - Accent2 4 2 2 2 4 4 5" xfId="25935" xr:uid="{00000000-0005-0000-0000-00001C350000}"/>
    <cellStyle name="40% - Accent2 4 2 2 2 4 5" xfId="25936" xr:uid="{00000000-0005-0000-0000-00001D350000}"/>
    <cellStyle name="40% - Accent2 4 2 2 2 4 5 2" xfId="25937" xr:uid="{00000000-0005-0000-0000-00001E350000}"/>
    <cellStyle name="40% - Accent2 4 2 2 2 4 5 3" xfId="25938" xr:uid="{00000000-0005-0000-0000-00001F350000}"/>
    <cellStyle name="40% - Accent2 4 2 2 2 4 6" xfId="25939" xr:uid="{00000000-0005-0000-0000-000020350000}"/>
    <cellStyle name="40% - Accent2 4 2 2 2 4 6 2" xfId="25940" xr:uid="{00000000-0005-0000-0000-000021350000}"/>
    <cellStyle name="40% - Accent2 4 2 2 2 4 6 3" xfId="25941" xr:uid="{00000000-0005-0000-0000-000022350000}"/>
    <cellStyle name="40% - Accent2 4 2 2 2 4 7" xfId="25942" xr:uid="{00000000-0005-0000-0000-000023350000}"/>
    <cellStyle name="40% - Accent2 4 2 2 2 4 7 2" xfId="25943" xr:uid="{00000000-0005-0000-0000-000024350000}"/>
    <cellStyle name="40% - Accent2 4 2 2 2 4 8" xfId="25944" xr:uid="{00000000-0005-0000-0000-000025350000}"/>
    <cellStyle name="40% - Accent2 4 2 2 2 4 9" xfId="25945" xr:uid="{00000000-0005-0000-0000-000026350000}"/>
    <cellStyle name="40% - Accent2 4 2 2 2 5" xfId="25946" xr:uid="{00000000-0005-0000-0000-000027350000}"/>
    <cellStyle name="40% - Accent2 4 2 2 2 5 2" xfId="25947" xr:uid="{00000000-0005-0000-0000-000028350000}"/>
    <cellStyle name="40% - Accent2 4 2 2 2 5 2 2" xfId="25948" xr:uid="{00000000-0005-0000-0000-000029350000}"/>
    <cellStyle name="40% - Accent2 4 2 2 2 5 2 3" xfId="25949" xr:uid="{00000000-0005-0000-0000-00002A350000}"/>
    <cellStyle name="40% - Accent2 4 2 2 2 5 3" xfId="25950" xr:uid="{00000000-0005-0000-0000-00002B350000}"/>
    <cellStyle name="40% - Accent2 4 2 2 2 5 3 2" xfId="25951" xr:uid="{00000000-0005-0000-0000-00002C350000}"/>
    <cellStyle name="40% - Accent2 4 2 2 2 5 3 3" xfId="25952" xr:uid="{00000000-0005-0000-0000-00002D350000}"/>
    <cellStyle name="40% - Accent2 4 2 2 2 5 4" xfId="25953" xr:uid="{00000000-0005-0000-0000-00002E350000}"/>
    <cellStyle name="40% - Accent2 4 2 2 2 5 4 2" xfId="25954" xr:uid="{00000000-0005-0000-0000-00002F350000}"/>
    <cellStyle name="40% - Accent2 4 2 2 2 5 5" xfId="25955" xr:uid="{00000000-0005-0000-0000-000030350000}"/>
    <cellStyle name="40% - Accent2 4 2 2 2 5 6" xfId="25956" xr:uid="{00000000-0005-0000-0000-000031350000}"/>
    <cellStyle name="40% - Accent2 4 2 2 2 6" xfId="25957" xr:uid="{00000000-0005-0000-0000-000032350000}"/>
    <cellStyle name="40% - Accent2 4 2 2 2 6 2" xfId="25958" xr:uid="{00000000-0005-0000-0000-000033350000}"/>
    <cellStyle name="40% - Accent2 4 2 2 2 6 2 2" xfId="25959" xr:uid="{00000000-0005-0000-0000-000034350000}"/>
    <cellStyle name="40% - Accent2 4 2 2 2 6 2 3" xfId="25960" xr:uid="{00000000-0005-0000-0000-000035350000}"/>
    <cellStyle name="40% - Accent2 4 2 2 2 6 3" xfId="25961" xr:uid="{00000000-0005-0000-0000-000036350000}"/>
    <cellStyle name="40% - Accent2 4 2 2 2 6 3 2" xfId="25962" xr:uid="{00000000-0005-0000-0000-000037350000}"/>
    <cellStyle name="40% - Accent2 4 2 2 2 6 3 3" xfId="25963" xr:uid="{00000000-0005-0000-0000-000038350000}"/>
    <cellStyle name="40% - Accent2 4 2 2 2 6 4" xfId="25964" xr:uid="{00000000-0005-0000-0000-000039350000}"/>
    <cellStyle name="40% - Accent2 4 2 2 2 6 4 2" xfId="25965" xr:uid="{00000000-0005-0000-0000-00003A350000}"/>
    <cellStyle name="40% - Accent2 4 2 2 2 6 5" xfId="25966" xr:uid="{00000000-0005-0000-0000-00003B350000}"/>
    <cellStyle name="40% - Accent2 4 2 2 2 6 6" xfId="25967" xr:uid="{00000000-0005-0000-0000-00003C350000}"/>
    <cellStyle name="40% - Accent2 4 2 2 2 7" xfId="25968" xr:uid="{00000000-0005-0000-0000-00003D350000}"/>
    <cellStyle name="40% - Accent2 4 2 2 2 7 2" xfId="25969" xr:uid="{00000000-0005-0000-0000-00003E350000}"/>
    <cellStyle name="40% - Accent2 4 2 2 2 7 2 2" xfId="25970" xr:uid="{00000000-0005-0000-0000-00003F350000}"/>
    <cellStyle name="40% - Accent2 4 2 2 2 7 2 3" xfId="25971" xr:uid="{00000000-0005-0000-0000-000040350000}"/>
    <cellStyle name="40% - Accent2 4 2 2 2 7 3" xfId="25972" xr:uid="{00000000-0005-0000-0000-000041350000}"/>
    <cellStyle name="40% - Accent2 4 2 2 2 7 3 2" xfId="25973" xr:uid="{00000000-0005-0000-0000-000042350000}"/>
    <cellStyle name="40% - Accent2 4 2 2 2 7 4" xfId="25974" xr:uid="{00000000-0005-0000-0000-000043350000}"/>
    <cellStyle name="40% - Accent2 4 2 2 2 7 5" xfId="25975" xr:uid="{00000000-0005-0000-0000-000044350000}"/>
    <cellStyle name="40% - Accent2 4 2 2 2 8" xfId="25976" xr:uid="{00000000-0005-0000-0000-000045350000}"/>
    <cellStyle name="40% - Accent2 4 2 2 2 8 2" xfId="25977" xr:uid="{00000000-0005-0000-0000-000046350000}"/>
    <cellStyle name="40% - Accent2 4 2 2 2 8 3" xfId="25978" xr:uid="{00000000-0005-0000-0000-000047350000}"/>
    <cellStyle name="40% - Accent2 4 2 2 2 9" xfId="25979" xr:uid="{00000000-0005-0000-0000-000048350000}"/>
    <cellStyle name="40% - Accent2 4 2 2 2 9 2" xfId="25980" xr:uid="{00000000-0005-0000-0000-000049350000}"/>
    <cellStyle name="40% - Accent2 4 2 2 2 9 3" xfId="25981" xr:uid="{00000000-0005-0000-0000-00004A350000}"/>
    <cellStyle name="40% - Accent2 4 2 2 3" xfId="1792" xr:uid="{00000000-0005-0000-0000-00004B350000}"/>
    <cellStyle name="40% - Accent2 4 2 2 3 10" xfId="25982" xr:uid="{00000000-0005-0000-0000-00004C350000}"/>
    <cellStyle name="40% - Accent2 4 2 2 3 2" xfId="1793" xr:uid="{00000000-0005-0000-0000-00004D350000}"/>
    <cellStyle name="40% - Accent2 4 2 2 3 2 2" xfId="25983" xr:uid="{00000000-0005-0000-0000-00004E350000}"/>
    <cellStyle name="40% - Accent2 4 2 2 3 2 2 2" xfId="25984" xr:uid="{00000000-0005-0000-0000-00004F350000}"/>
    <cellStyle name="40% - Accent2 4 2 2 3 2 2 2 2" xfId="25985" xr:uid="{00000000-0005-0000-0000-000050350000}"/>
    <cellStyle name="40% - Accent2 4 2 2 3 2 2 2 3" xfId="25986" xr:uid="{00000000-0005-0000-0000-000051350000}"/>
    <cellStyle name="40% - Accent2 4 2 2 3 2 2 3" xfId="25987" xr:uid="{00000000-0005-0000-0000-000052350000}"/>
    <cellStyle name="40% - Accent2 4 2 2 3 2 2 3 2" xfId="25988" xr:uid="{00000000-0005-0000-0000-000053350000}"/>
    <cellStyle name="40% - Accent2 4 2 2 3 2 2 3 3" xfId="25989" xr:uid="{00000000-0005-0000-0000-000054350000}"/>
    <cellStyle name="40% - Accent2 4 2 2 3 2 2 4" xfId="25990" xr:uid="{00000000-0005-0000-0000-000055350000}"/>
    <cellStyle name="40% - Accent2 4 2 2 3 2 2 4 2" xfId="25991" xr:uid="{00000000-0005-0000-0000-000056350000}"/>
    <cellStyle name="40% - Accent2 4 2 2 3 2 2 5" xfId="25992" xr:uid="{00000000-0005-0000-0000-000057350000}"/>
    <cellStyle name="40% - Accent2 4 2 2 3 2 2 6" xfId="25993" xr:uid="{00000000-0005-0000-0000-000058350000}"/>
    <cellStyle name="40% - Accent2 4 2 2 3 2 3" xfId="25994" xr:uid="{00000000-0005-0000-0000-000059350000}"/>
    <cellStyle name="40% - Accent2 4 2 2 3 2 3 2" xfId="25995" xr:uid="{00000000-0005-0000-0000-00005A350000}"/>
    <cellStyle name="40% - Accent2 4 2 2 3 2 3 2 2" xfId="25996" xr:uid="{00000000-0005-0000-0000-00005B350000}"/>
    <cellStyle name="40% - Accent2 4 2 2 3 2 3 2 3" xfId="25997" xr:uid="{00000000-0005-0000-0000-00005C350000}"/>
    <cellStyle name="40% - Accent2 4 2 2 3 2 3 3" xfId="25998" xr:uid="{00000000-0005-0000-0000-00005D350000}"/>
    <cellStyle name="40% - Accent2 4 2 2 3 2 3 3 2" xfId="25999" xr:uid="{00000000-0005-0000-0000-00005E350000}"/>
    <cellStyle name="40% - Accent2 4 2 2 3 2 3 3 3" xfId="26000" xr:uid="{00000000-0005-0000-0000-00005F350000}"/>
    <cellStyle name="40% - Accent2 4 2 2 3 2 3 4" xfId="26001" xr:uid="{00000000-0005-0000-0000-000060350000}"/>
    <cellStyle name="40% - Accent2 4 2 2 3 2 3 4 2" xfId="26002" xr:uid="{00000000-0005-0000-0000-000061350000}"/>
    <cellStyle name="40% - Accent2 4 2 2 3 2 3 5" xfId="26003" xr:uid="{00000000-0005-0000-0000-000062350000}"/>
    <cellStyle name="40% - Accent2 4 2 2 3 2 3 6" xfId="26004" xr:uid="{00000000-0005-0000-0000-000063350000}"/>
    <cellStyle name="40% - Accent2 4 2 2 3 2 4" xfId="26005" xr:uid="{00000000-0005-0000-0000-000064350000}"/>
    <cellStyle name="40% - Accent2 4 2 2 3 2 4 2" xfId="26006" xr:uid="{00000000-0005-0000-0000-000065350000}"/>
    <cellStyle name="40% - Accent2 4 2 2 3 2 4 2 2" xfId="26007" xr:uid="{00000000-0005-0000-0000-000066350000}"/>
    <cellStyle name="40% - Accent2 4 2 2 3 2 4 2 3" xfId="26008" xr:uid="{00000000-0005-0000-0000-000067350000}"/>
    <cellStyle name="40% - Accent2 4 2 2 3 2 4 3" xfId="26009" xr:uid="{00000000-0005-0000-0000-000068350000}"/>
    <cellStyle name="40% - Accent2 4 2 2 3 2 4 3 2" xfId="26010" xr:uid="{00000000-0005-0000-0000-000069350000}"/>
    <cellStyle name="40% - Accent2 4 2 2 3 2 4 4" xfId="26011" xr:uid="{00000000-0005-0000-0000-00006A350000}"/>
    <cellStyle name="40% - Accent2 4 2 2 3 2 4 5" xfId="26012" xr:uid="{00000000-0005-0000-0000-00006B350000}"/>
    <cellStyle name="40% - Accent2 4 2 2 3 2 5" xfId="26013" xr:uid="{00000000-0005-0000-0000-00006C350000}"/>
    <cellStyle name="40% - Accent2 4 2 2 3 2 5 2" xfId="26014" xr:uid="{00000000-0005-0000-0000-00006D350000}"/>
    <cellStyle name="40% - Accent2 4 2 2 3 2 5 3" xfId="26015" xr:uid="{00000000-0005-0000-0000-00006E350000}"/>
    <cellStyle name="40% - Accent2 4 2 2 3 2 6" xfId="26016" xr:uid="{00000000-0005-0000-0000-00006F350000}"/>
    <cellStyle name="40% - Accent2 4 2 2 3 2 6 2" xfId="26017" xr:uid="{00000000-0005-0000-0000-000070350000}"/>
    <cellStyle name="40% - Accent2 4 2 2 3 2 6 3" xfId="26018" xr:uid="{00000000-0005-0000-0000-000071350000}"/>
    <cellStyle name="40% - Accent2 4 2 2 3 2 7" xfId="26019" xr:uid="{00000000-0005-0000-0000-000072350000}"/>
    <cellStyle name="40% - Accent2 4 2 2 3 2 7 2" xfId="26020" xr:uid="{00000000-0005-0000-0000-000073350000}"/>
    <cellStyle name="40% - Accent2 4 2 2 3 2 8" xfId="26021" xr:uid="{00000000-0005-0000-0000-000074350000}"/>
    <cellStyle name="40% - Accent2 4 2 2 3 2 9" xfId="26022" xr:uid="{00000000-0005-0000-0000-000075350000}"/>
    <cellStyle name="40% - Accent2 4 2 2 3 3" xfId="26023" xr:uid="{00000000-0005-0000-0000-000076350000}"/>
    <cellStyle name="40% - Accent2 4 2 2 3 3 2" xfId="26024" xr:uid="{00000000-0005-0000-0000-000077350000}"/>
    <cellStyle name="40% - Accent2 4 2 2 3 3 2 2" xfId="26025" xr:uid="{00000000-0005-0000-0000-000078350000}"/>
    <cellStyle name="40% - Accent2 4 2 2 3 3 2 3" xfId="26026" xr:uid="{00000000-0005-0000-0000-000079350000}"/>
    <cellStyle name="40% - Accent2 4 2 2 3 3 3" xfId="26027" xr:uid="{00000000-0005-0000-0000-00007A350000}"/>
    <cellStyle name="40% - Accent2 4 2 2 3 3 3 2" xfId="26028" xr:uid="{00000000-0005-0000-0000-00007B350000}"/>
    <cellStyle name="40% - Accent2 4 2 2 3 3 3 3" xfId="26029" xr:uid="{00000000-0005-0000-0000-00007C350000}"/>
    <cellStyle name="40% - Accent2 4 2 2 3 3 4" xfId="26030" xr:uid="{00000000-0005-0000-0000-00007D350000}"/>
    <cellStyle name="40% - Accent2 4 2 2 3 3 4 2" xfId="26031" xr:uid="{00000000-0005-0000-0000-00007E350000}"/>
    <cellStyle name="40% - Accent2 4 2 2 3 3 5" xfId="26032" xr:uid="{00000000-0005-0000-0000-00007F350000}"/>
    <cellStyle name="40% - Accent2 4 2 2 3 3 6" xfId="26033" xr:uid="{00000000-0005-0000-0000-000080350000}"/>
    <cellStyle name="40% - Accent2 4 2 2 3 4" xfId="26034" xr:uid="{00000000-0005-0000-0000-000081350000}"/>
    <cellStyle name="40% - Accent2 4 2 2 3 4 2" xfId="26035" xr:uid="{00000000-0005-0000-0000-000082350000}"/>
    <cellStyle name="40% - Accent2 4 2 2 3 4 2 2" xfId="26036" xr:uid="{00000000-0005-0000-0000-000083350000}"/>
    <cellStyle name="40% - Accent2 4 2 2 3 4 2 3" xfId="26037" xr:uid="{00000000-0005-0000-0000-000084350000}"/>
    <cellStyle name="40% - Accent2 4 2 2 3 4 3" xfId="26038" xr:uid="{00000000-0005-0000-0000-000085350000}"/>
    <cellStyle name="40% - Accent2 4 2 2 3 4 3 2" xfId="26039" xr:uid="{00000000-0005-0000-0000-000086350000}"/>
    <cellStyle name="40% - Accent2 4 2 2 3 4 3 3" xfId="26040" xr:uid="{00000000-0005-0000-0000-000087350000}"/>
    <cellStyle name="40% - Accent2 4 2 2 3 4 4" xfId="26041" xr:uid="{00000000-0005-0000-0000-000088350000}"/>
    <cellStyle name="40% - Accent2 4 2 2 3 4 4 2" xfId="26042" xr:uid="{00000000-0005-0000-0000-000089350000}"/>
    <cellStyle name="40% - Accent2 4 2 2 3 4 5" xfId="26043" xr:uid="{00000000-0005-0000-0000-00008A350000}"/>
    <cellStyle name="40% - Accent2 4 2 2 3 4 6" xfId="26044" xr:uid="{00000000-0005-0000-0000-00008B350000}"/>
    <cellStyle name="40% - Accent2 4 2 2 3 5" xfId="26045" xr:uid="{00000000-0005-0000-0000-00008C350000}"/>
    <cellStyle name="40% - Accent2 4 2 2 3 5 2" xfId="26046" xr:uid="{00000000-0005-0000-0000-00008D350000}"/>
    <cellStyle name="40% - Accent2 4 2 2 3 5 2 2" xfId="26047" xr:uid="{00000000-0005-0000-0000-00008E350000}"/>
    <cellStyle name="40% - Accent2 4 2 2 3 5 2 3" xfId="26048" xr:uid="{00000000-0005-0000-0000-00008F350000}"/>
    <cellStyle name="40% - Accent2 4 2 2 3 5 3" xfId="26049" xr:uid="{00000000-0005-0000-0000-000090350000}"/>
    <cellStyle name="40% - Accent2 4 2 2 3 5 3 2" xfId="26050" xr:uid="{00000000-0005-0000-0000-000091350000}"/>
    <cellStyle name="40% - Accent2 4 2 2 3 5 4" xfId="26051" xr:uid="{00000000-0005-0000-0000-000092350000}"/>
    <cellStyle name="40% - Accent2 4 2 2 3 5 5" xfId="26052" xr:uid="{00000000-0005-0000-0000-000093350000}"/>
    <cellStyle name="40% - Accent2 4 2 2 3 6" xfId="26053" xr:uid="{00000000-0005-0000-0000-000094350000}"/>
    <cellStyle name="40% - Accent2 4 2 2 3 6 2" xfId="26054" xr:uid="{00000000-0005-0000-0000-000095350000}"/>
    <cellStyle name="40% - Accent2 4 2 2 3 6 3" xfId="26055" xr:uid="{00000000-0005-0000-0000-000096350000}"/>
    <cellStyle name="40% - Accent2 4 2 2 3 7" xfId="26056" xr:uid="{00000000-0005-0000-0000-000097350000}"/>
    <cellStyle name="40% - Accent2 4 2 2 3 7 2" xfId="26057" xr:uid="{00000000-0005-0000-0000-000098350000}"/>
    <cellStyle name="40% - Accent2 4 2 2 3 7 3" xfId="26058" xr:uid="{00000000-0005-0000-0000-000099350000}"/>
    <cellStyle name="40% - Accent2 4 2 2 3 8" xfId="26059" xr:uid="{00000000-0005-0000-0000-00009A350000}"/>
    <cellStyle name="40% - Accent2 4 2 2 3 8 2" xfId="26060" xr:uid="{00000000-0005-0000-0000-00009B350000}"/>
    <cellStyle name="40% - Accent2 4 2 2 3 9" xfId="26061" xr:uid="{00000000-0005-0000-0000-00009C350000}"/>
    <cellStyle name="40% - Accent2 4 2 2 4" xfId="1794" xr:uid="{00000000-0005-0000-0000-00009D350000}"/>
    <cellStyle name="40% - Accent2 4 2 2 4 2" xfId="26062" xr:uid="{00000000-0005-0000-0000-00009E350000}"/>
    <cellStyle name="40% - Accent2 4 2 2 4 2 2" xfId="26063" xr:uid="{00000000-0005-0000-0000-00009F350000}"/>
    <cellStyle name="40% - Accent2 4 2 2 4 2 2 2" xfId="26064" xr:uid="{00000000-0005-0000-0000-0000A0350000}"/>
    <cellStyle name="40% - Accent2 4 2 2 4 2 2 3" xfId="26065" xr:uid="{00000000-0005-0000-0000-0000A1350000}"/>
    <cellStyle name="40% - Accent2 4 2 2 4 2 3" xfId="26066" xr:uid="{00000000-0005-0000-0000-0000A2350000}"/>
    <cellStyle name="40% - Accent2 4 2 2 4 2 3 2" xfId="26067" xr:uid="{00000000-0005-0000-0000-0000A3350000}"/>
    <cellStyle name="40% - Accent2 4 2 2 4 2 3 3" xfId="26068" xr:uid="{00000000-0005-0000-0000-0000A4350000}"/>
    <cellStyle name="40% - Accent2 4 2 2 4 2 4" xfId="26069" xr:uid="{00000000-0005-0000-0000-0000A5350000}"/>
    <cellStyle name="40% - Accent2 4 2 2 4 2 4 2" xfId="26070" xr:uid="{00000000-0005-0000-0000-0000A6350000}"/>
    <cellStyle name="40% - Accent2 4 2 2 4 2 5" xfId="26071" xr:uid="{00000000-0005-0000-0000-0000A7350000}"/>
    <cellStyle name="40% - Accent2 4 2 2 4 2 6" xfId="26072" xr:uid="{00000000-0005-0000-0000-0000A8350000}"/>
    <cellStyle name="40% - Accent2 4 2 2 4 3" xfId="26073" xr:uid="{00000000-0005-0000-0000-0000A9350000}"/>
    <cellStyle name="40% - Accent2 4 2 2 4 3 2" xfId="26074" xr:uid="{00000000-0005-0000-0000-0000AA350000}"/>
    <cellStyle name="40% - Accent2 4 2 2 4 3 2 2" xfId="26075" xr:uid="{00000000-0005-0000-0000-0000AB350000}"/>
    <cellStyle name="40% - Accent2 4 2 2 4 3 2 3" xfId="26076" xr:uid="{00000000-0005-0000-0000-0000AC350000}"/>
    <cellStyle name="40% - Accent2 4 2 2 4 3 3" xfId="26077" xr:uid="{00000000-0005-0000-0000-0000AD350000}"/>
    <cellStyle name="40% - Accent2 4 2 2 4 3 3 2" xfId="26078" xr:uid="{00000000-0005-0000-0000-0000AE350000}"/>
    <cellStyle name="40% - Accent2 4 2 2 4 3 3 3" xfId="26079" xr:uid="{00000000-0005-0000-0000-0000AF350000}"/>
    <cellStyle name="40% - Accent2 4 2 2 4 3 4" xfId="26080" xr:uid="{00000000-0005-0000-0000-0000B0350000}"/>
    <cellStyle name="40% - Accent2 4 2 2 4 3 4 2" xfId="26081" xr:uid="{00000000-0005-0000-0000-0000B1350000}"/>
    <cellStyle name="40% - Accent2 4 2 2 4 3 5" xfId="26082" xr:uid="{00000000-0005-0000-0000-0000B2350000}"/>
    <cellStyle name="40% - Accent2 4 2 2 4 3 6" xfId="26083" xr:uid="{00000000-0005-0000-0000-0000B3350000}"/>
    <cellStyle name="40% - Accent2 4 2 2 4 4" xfId="26084" xr:uid="{00000000-0005-0000-0000-0000B4350000}"/>
    <cellStyle name="40% - Accent2 4 2 2 4 4 2" xfId="26085" xr:uid="{00000000-0005-0000-0000-0000B5350000}"/>
    <cellStyle name="40% - Accent2 4 2 2 4 4 2 2" xfId="26086" xr:uid="{00000000-0005-0000-0000-0000B6350000}"/>
    <cellStyle name="40% - Accent2 4 2 2 4 4 2 3" xfId="26087" xr:uid="{00000000-0005-0000-0000-0000B7350000}"/>
    <cellStyle name="40% - Accent2 4 2 2 4 4 3" xfId="26088" xr:uid="{00000000-0005-0000-0000-0000B8350000}"/>
    <cellStyle name="40% - Accent2 4 2 2 4 4 3 2" xfId="26089" xr:uid="{00000000-0005-0000-0000-0000B9350000}"/>
    <cellStyle name="40% - Accent2 4 2 2 4 4 4" xfId="26090" xr:uid="{00000000-0005-0000-0000-0000BA350000}"/>
    <cellStyle name="40% - Accent2 4 2 2 4 4 5" xfId="26091" xr:uid="{00000000-0005-0000-0000-0000BB350000}"/>
    <cellStyle name="40% - Accent2 4 2 2 4 5" xfId="26092" xr:uid="{00000000-0005-0000-0000-0000BC350000}"/>
    <cellStyle name="40% - Accent2 4 2 2 4 5 2" xfId="26093" xr:uid="{00000000-0005-0000-0000-0000BD350000}"/>
    <cellStyle name="40% - Accent2 4 2 2 4 5 3" xfId="26094" xr:uid="{00000000-0005-0000-0000-0000BE350000}"/>
    <cellStyle name="40% - Accent2 4 2 2 4 6" xfId="26095" xr:uid="{00000000-0005-0000-0000-0000BF350000}"/>
    <cellStyle name="40% - Accent2 4 2 2 4 6 2" xfId="26096" xr:uid="{00000000-0005-0000-0000-0000C0350000}"/>
    <cellStyle name="40% - Accent2 4 2 2 4 6 3" xfId="26097" xr:uid="{00000000-0005-0000-0000-0000C1350000}"/>
    <cellStyle name="40% - Accent2 4 2 2 4 7" xfId="26098" xr:uid="{00000000-0005-0000-0000-0000C2350000}"/>
    <cellStyle name="40% - Accent2 4 2 2 4 7 2" xfId="26099" xr:uid="{00000000-0005-0000-0000-0000C3350000}"/>
    <cellStyle name="40% - Accent2 4 2 2 4 8" xfId="26100" xr:uid="{00000000-0005-0000-0000-0000C4350000}"/>
    <cellStyle name="40% - Accent2 4 2 2 4 9" xfId="26101" xr:uid="{00000000-0005-0000-0000-0000C5350000}"/>
    <cellStyle name="40% - Accent2 4 2 2 5" xfId="26102" xr:uid="{00000000-0005-0000-0000-0000C6350000}"/>
    <cellStyle name="40% - Accent2 4 2 2 5 2" xfId="26103" xr:uid="{00000000-0005-0000-0000-0000C7350000}"/>
    <cellStyle name="40% - Accent2 4 2 2 5 2 2" xfId="26104" xr:uid="{00000000-0005-0000-0000-0000C8350000}"/>
    <cellStyle name="40% - Accent2 4 2 2 5 2 2 2" xfId="26105" xr:uid="{00000000-0005-0000-0000-0000C9350000}"/>
    <cellStyle name="40% - Accent2 4 2 2 5 2 2 3" xfId="26106" xr:uid="{00000000-0005-0000-0000-0000CA350000}"/>
    <cellStyle name="40% - Accent2 4 2 2 5 2 3" xfId="26107" xr:uid="{00000000-0005-0000-0000-0000CB350000}"/>
    <cellStyle name="40% - Accent2 4 2 2 5 2 3 2" xfId="26108" xr:uid="{00000000-0005-0000-0000-0000CC350000}"/>
    <cellStyle name="40% - Accent2 4 2 2 5 2 3 3" xfId="26109" xr:uid="{00000000-0005-0000-0000-0000CD350000}"/>
    <cellStyle name="40% - Accent2 4 2 2 5 2 4" xfId="26110" xr:uid="{00000000-0005-0000-0000-0000CE350000}"/>
    <cellStyle name="40% - Accent2 4 2 2 5 2 4 2" xfId="26111" xr:uid="{00000000-0005-0000-0000-0000CF350000}"/>
    <cellStyle name="40% - Accent2 4 2 2 5 2 5" xfId="26112" xr:uid="{00000000-0005-0000-0000-0000D0350000}"/>
    <cellStyle name="40% - Accent2 4 2 2 5 2 6" xfId="26113" xr:uid="{00000000-0005-0000-0000-0000D1350000}"/>
    <cellStyle name="40% - Accent2 4 2 2 5 3" xfId="26114" xr:uid="{00000000-0005-0000-0000-0000D2350000}"/>
    <cellStyle name="40% - Accent2 4 2 2 5 3 2" xfId="26115" xr:uid="{00000000-0005-0000-0000-0000D3350000}"/>
    <cellStyle name="40% - Accent2 4 2 2 5 3 2 2" xfId="26116" xr:uid="{00000000-0005-0000-0000-0000D4350000}"/>
    <cellStyle name="40% - Accent2 4 2 2 5 3 2 3" xfId="26117" xr:uid="{00000000-0005-0000-0000-0000D5350000}"/>
    <cellStyle name="40% - Accent2 4 2 2 5 3 3" xfId="26118" xr:uid="{00000000-0005-0000-0000-0000D6350000}"/>
    <cellStyle name="40% - Accent2 4 2 2 5 3 3 2" xfId="26119" xr:uid="{00000000-0005-0000-0000-0000D7350000}"/>
    <cellStyle name="40% - Accent2 4 2 2 5 3 3 3" xfId="26120" xr:uid="{00000000-0005-0000-0000-0000D8350000}"/>
    <cellStyle name="40% - Accent2 4 2 2 5 3 4" xfId="26121" xr:uid="{00000000-0005-0000-0000-0000D9350000}"/>
    <cellStyle name="40% - Accent2 4 2 2 5 3 4 2" xfId="26122" xr:uid="{00000000-0005-0000-0000-0000DA350000}"/>
    <cellStyle name="40% - Accent2 4 2 2 5 3 5" xfId="26123" xr:uid="{00000000-0005-0000-0000-0000DB350000}"/>
    <cellStyle name="40% - Accent2 4 2 2 5 3 6" xfId="26124" xr:uid="{00000000-0005-0000-0000-0000DC350000}"/>
    <cellStyle name="40% - Accent2 4 2 2 5 4" xfId="26125" xr:uid="{00000000-0005-0000-0000-0000DD350000}"/>
    <cellStyle name="40% - Accent2 4 2 2 5 4 2" xfId="26126" xr:uid="{00000000-0005-0000-0000-0000DE350000}"/>
    <cellStyle name="40% - Accent2 4 2 2 5 4 2 2" xfId="26127" xr:uid="{00000000-0005-0000-0000-0000DF350000}"/>
    <cellStyle name="40% - Accent2 4 2 2 5 4 2 3" xfId="26128" xr:uid="{00000000-0005-0000-0000-0000E0350000}"/>
    <cellStyle name="40% - Accent2 4 2 2 5 4 3" xfId="26129" xr:uid="{00000000-0005-0000-0000-0000E1350000}"/>
    <cellStyle name="40% - Accent2 4 2 2 5 4 3 2" xfId="26130" xr:uid="{00000000-0005-0000-0000-0000E2350000}"/>
    <cellStyle name="40% - Accent2 4 2 2 5 4 4" xfId="26131" xr:uid="{00000000-0005-0000-0000-0000E3350000}"/>
    <cellStyle name="40% - Accent2 4 2 2 5 4 5" xfId="26132" xr:uid="{00000000-0005-0000-0000-0000E4350000}"/>
    <cellStyle name="40% - Accent2 4 2 2 5 5" xfId="26133" xr:uid="{00000000-0005-0000-0000-0000E5350000}"/>
    <cellStyle name="40% - Accent2 4 2 2 5 5 2" xfId="26134" xr:uid="{00000000-0005-0000-0000-0000E6350000}"/>
    <cellStyle name="40% - Accent2 4 2 2 5 5 3" xfId="26135" xr:uid="{00000000-0005-0000-0000-0000E7350000}"/>
    <cellStyle name="40% - Accent2 4 2 2 5 6" xfId="26136" xr:uid="{00000000-0005-0000-0000-0000E8350000}"/>
    <cellStyle name="40% - Accent2 4 2 2 5 6 2" xfId="26137" xr:uid="{00000000-0005-0000-0000-0000E9350000}"/>
    <cellStyle name="40% - Accent2 4 2 2 5 6 3" xfId="26138" xr:uid="{00000000-0005-0000-0000-0000EA350000}"/>
    <cellStyle name="40% - Accent2 4 2 2 5 7" xfId="26139" xr:uid="{00000000-0005-0000-0000-0000EB350000}"/>
    <cellStyle name="40% - Accent2 4 2 2 5 7 2" xfId="26140" xr:uid="{00000000-0005-0000-0000-0000EC350000}"/>
    <cellStyle name="40% - Accent2 4 2 2 5 8" xfId="26141" xr:uid="{00000000-0005-0000-0000-0000ED350000}"/>
    <cellStyle name="40% - Accent2 4 2 2 5 9" xfId="26142" xr:uid="{00000000-0005-0000-0000-0000EE350000}"/>
    <cellStyle name="40% - Accent2 4 2 2 6" xfId="26143" xr:uid="{00000000-0005-0000-0000-0000EF350000}"/>
    <cellStyle name="40% - Accent2 4 2 2 6 2" xfId="26144" xr:uid="{00000000-0005-0000-0000-0000F0350000}"/>
    <cellStyle name="40% - Accent2 4 2 2 6 2 2" xfId="26145" xr:uid="{00000000-0005-0000-0000-0000F1350000}"/>
    <cellStyle name="40% - Accent2 4 2 2 6 2 3" xfId="26146" xr:uid="{00000000-0005-0000-0000-0000F2350000}"/>
    <cellStyle name="40% - Accent2 4 2 2 6 3" xfId="26147" xr:uid="{00000000-0005-0000-0000-0000F3350000}"/>
    <cellStyle name="40% - Accent2 4 2 2 6 3 2" xfId="26148" xr:uid="{00000000-0005-0000-0000-0000F4350000}"/>
    <cellStyle name="40% - Accent2 4 2 2 6 3 3" xfId="26149" xr:uid="{00000000-0005-0000-0000-0000F5350000}"/>
    <cellStyle name="40% - Accent2 4 2 2 6 4" xfId="26150" xr:uid="{00000000-0005-0000-0000-0000F6350000}"/>
    <cellStyle name="40% - Accent2 4 2 2 6 4 2" xfId="26151" xr:uid="{00000000-0005-0000-0000-0000F7350000}"/>
    <cellStyle name="40% - Accent2 4 2 2 6 5" xfId="26152" xr:uid="{00000000-0005-0000-0000-0000F8350000}"/>
    <cellStyle name="40% - Accent2 4 2 2 6 6" xfId="26153" xr:uid="{00000000-0005-0000-0000-0000F9350000}"/>
    <cellStyle name="40% - Accent2 4 2 2 7" xfId="26154" xr:uid="{00000000-0005-0000-0000-0000FA350000}"/>
    <cellStyle name="40% - Accent2 4 2 2 7 2" xfId="26155" xr:uid="{00000000-0005-0000-0000-0000FB350000}"/>
    <cellStyle name="40% - Accent2 4 2 2 7 2 2" xfId="26156" xr:uid="{00000000-0005-0000-0000-0000FC350000}"/>
    <cellStyle name="40% - Accent2 4 2 2 7 2 3" xfId="26157" xr:uid="{00000000-0005-0000-0000-0000FD350000}"/>
    <cellStyle name="40% - Accent2 4 2 2 7 3" xfId="26158" xr:uid="{00000000-0005-0000-0000-0000FE350000}"/>
    <cellStyle name="40% - Accent2 4 2 2 7 3 2" xfId="26159" xr:uid="{00000000-0005-0000-0000-0000FF350000}"/>
    <cellStyle name="40% - Accent2 4 2 2 7 3 3" xfId="26160" xr:uid="{00000000-0005-0000-0000-000000360000}"/>
    <cellStyle name="40% - Accent2 4 2 2 7 4" xfId="26161" xr:uid="{00000000-0005-0000-0000-000001360000}"/>
    <cellStyle name="40% - Accent2 4 2 2 7 4 2" xfId="26162" xr:uid="{00000000-0005-0000-0000-000002360000}"/>
    <cellStyle name="40% - Accent2 4 2 2 7 5" xfId="26163" xr:uid="{00000000-0005-0000-0000-000003360000}"/>
    <cellStyle name="40% - Accent2 4 2 2 7 6" xfId="26164" xr:uid="{00000000-0005-0000-0000-000004360000}"/>
    <cellStyle name="40% - Accent2 4 2 2 8" xfId="26165" xr:uid="{00000000-0005-0000-0000-000005360000}"/>
    <cellStyle name="40% - Accent2 4 2 2 8 2" xfId="26166" xr:uid="{00000000-0005-0000-0000-000006360000}"/>
    <cellStyle name="40% - Accent2 4 2 2 8 2 2" xfId="26167" xr:uid="{00000000-0005-0000-0000-000007360000}"/>
    <cellStyle name="40% - Accent2 4 2 2 8 2 3" xfId="26168" xr:uid="{00000000-0005-0000-0000-000008360000}"/>
    <cellStyle name="40% - Accent2 4 2 2 8 3" xfId="26169" xr:uid="{00000000-0005-0000-0000-000009360000}"/>
    <cellStyle name="40% - Accent2 4 2 2 8 3 2" xfId="26170" xr:uid="{00000000-0005-0000-0000-00000A360000}"/>
    <cellStyle name="40% - Accent2 4 2 2 8 4" xfId="26171" xr:uid="{00000000-0005-0000-0000-00000B360000}"/>
    <cellStyle name="40% - Accent2 4 2 2 8 5" xfId="26172" xr:uid="{00000000-0005-0000-0000-00000C360000}"/>
    <cellStyle name="40% - Accent2 4 2 2 9" xfId="26173" xr:uid="{00000000-0005-0000-0000-00000D360000}"/>
    <cellStyle name="40% - Accent2 4 2 2 9 2" xfId="26174" xr:uid="{00000000-0005-0000-0000-00000E360000}"/>
    <cellStyle name="40% - Accent2 4 2 2 9 3" xfId="26175" xr:uid="{00000000-0005-0000-0000-00000F360000}"/>
    <cellStyle name="40% - Accent2 4 2 3" xfId="1795" xr:uid="{00000000-0005-0000-0000-000010360000}"/>
    <cellStyle name="40% - Accent2 4 2 3 10" xfId="26176" xr:uid="{00000000-0005-0000-0000-000011360000}"/>
    <cellStyle name="40% - Accent2 4 2 3 10 2" xfId="26177" xr:uid="{00000000-0005-0000-0000-000012360000}"/>
    <cellStyle name="40% - Accent2 4 2 3 11" xfId="26178" xr:uid="{00000000-0005-0000-0000-000013360000}"/>
    <cellStyle name="40% - Accent2 4 2 3 12" xfId="26179" xr:uid="{00000000-0005-0000-0000-000014360000}"/>
    <cellStyle name="40% - Accent2 4 2 3 2" xfId="1796" xr:uid="{00000000-0005-0000-0000-000015360000}"/>
    <cellStyle name="40% - Accent2 4 2 3 2 10" xfId="26180" xr:uid="{00000000-0005-0000-0000-000016360000}"/>
    <cellStyle name="40% - Accent2 4 2 3 2 2" xfId="1797" xr:uid="{00000000-0005-0000-0000-000017360000}"/>
    <cellStyle name="40% - Accent2 4 2 3 2 2 2" xfId="26181" xr:uid="{00000000-0005-0000-0000-000018360000}"/>
    <cellStyle name="40% - Accent2 4 2 3 2 2 2 2" xfId="26182" xr:uid="{00000000-0005-0000-0000-000019360000}"/>
    <cellStyle name="40% - Accent2 4 2 3 2 2 2 2 2" xfId="26183" xr:uid="{00000000-0005-0000-0000-00001A360000}"/>
    <cellStyle name="40% - Accent2 4 2 3 2 2 2 2 3" xfId="26184" xr:uid="{00000000-0005-0000-0000-00001B360000}"/>
    <cellStyle name="40% - Accent2 4 2 3 2 2 2 3" xfId="26185" xr:uid="{00000000-0005-0000-0000-00001C360000}"/>
    <cellStyle name="40% - Accent2 4 2 3 2 2 2 3 2" xfId="26186" xr:uid="{00000000-0005-0000-0000-00001D360000}"/>
    <cellStyle name="40% - Accent2 4 2 3 2 2 2 3 3" xfId="26187" xr:uid="{00000000-0005-0000-0000-00001E360000}"/>
    <cellStyle name="40% - Accent2 4 2 3 2 2 2 4" xfId="26188" xr:uid="{00000000-0005-0000-0000-00001F360000}"/>
    <cellStyle name="40% - Accent2 4 2 3 2 2 2 4 2" xfId="26189" xr:uid="{00000000-0005-0000-0000-000020360000}"/>
    <cellStyle name="40% - Accent2 4 2 3 2 2 2 5" xfId="26190" xr:uid="{00000000-0005-0000-0000-000021360000}"/>
    <cellStyle name="40% - Accent2 4 2 3 2 2 2 6" xfId="26191" xr:uid="{00000000-0005-0000-0000-000022360000}"/>
    <cellStyle name="40% - Accent2 4 2 3 2 2 3" xfId="26192" xr:uid="{00000000-0005-0000-0000-000023360000}"/>
    <cellStyle name="40% - Accent2 4 2 3 2 2 3 2" xfId="26193" xr:uid="{00000000-0005-0000-0000-000024360000}"/>
    <cellStyle name="40% - Accent2 4 2 3 2 2 3 2 2" xfId="26194" xr:uid="{00000000-0005-0000-0000-000025360000}"/>
    <cellStyle name="40% - Accent2 4 2 3 2 2 3 2 3" xfId="26195" xr:uid="{00000000-0005-0000-0000-000026360000}"/>
    <cellStyle name="40% - Accent2 4 2 3 2 2 3 3" xfId="26196" xr:uid="{00000000-0005-0000-0000-000027360000}"/>
    <cellStyle name="40% - Accent2 4 2 3 2 2 3 3 2" xfId="26197" xr:uid="{00000000-0005-0000-0000-000028360000}"/>
    <cellStyle name="40% - Accent2 4 2 3 2 2 3 3 3" xfId="26198" xr:uid="{00000000-0005-0000-0000-000029360000}"/>
    <cellStyle name="40% - Accent2 4 2 3 2 2 3 4" xfId="26199" xr:uid="{00000000-0005-0000-0000-00002A360000}"/>
    <cellStyle name="40% - Accent2 4 2 3 2 2 3 4 2" xfId="26200" xr:uid="{00000000-0005-0000-0000-00002B360000}"/>
    <cellStyle name="40% - Accent2 4 2 3 2 2 3 5" xfId="26201" xr:uid="{00000000-0005-0000-0000-00002C360000}"/>
    <cellStyle name="40% - Accent2 4 2 3 2 2 3 6" xfId="26202" xr:uid="{00000000-0005-0000-0000-00002D360000}"/>
    <cellStyle name="40% - Accent2 4 2 3 2 2 4" xfId="26203" xr:uid="{00000000-0005-0000-0000-00002E360000}"/>
    <cellStyle name="40% - Accent2 4 2 3 2 2 4 2" xfId="26204" xr:uid="{00000000-0005-0000-0000-00002F360000}"/>
    <cellStyle name="40% - Accent2 4 2 3 2 2 4 2 2" xfId="26205" xr:uid="{00000000-0005-0000-0000-000030360000}"/>
    <cellStyle name="40% - Accent2 4 2 3 2 2 4 2 3" xfId="26206" xr:uid="{00000000-0005-0000-0000-000031360000}"/>
    <cellStyle name="40% - Accent2 4 2 3 2 2 4 3" xfId="26207" xr:uid="{00000000-0005-0000-0000-000032360000}"/>
    <cellStyle name="40% - Accent2 4 2 3 2 2 4 3 2" xfId="26208" xr:uid="{00000000-0005-0000-0000-000033360000}"/>
    <cellStyle name="40% - Accent2 4 2 3 2 2 4 4" xfId="26209" xr:uid="{00000000-0005-0000-0000-000034360000}"/>
    <cellStyle name="40% - Accent2 4 2 3 2 2 4 5" xfId="26210" xr:uid="{00000000-0005-0000-0000-000035360000}"/>
    <cellStyle name="40% - Accent2 4 2 3 2 2 5" xfId="26211" xr:uid="{00000000-0005-0000-0000-000036360000}"/>
    <cellStyle name="40% - Accent2 4 2 3 2 2 5 2" xfId="26212" xr:uid="{00000000-0005-0000-0000-000037360000}"/>
    <cellStyle name="40% - Accent2 4 2 3 2 2 5 3" xfId="26213" xr:uid="{00000000-0005-0000-0000-000038360000}"/>
    <cellStyle name="40% - Accent2 4 2 3 2 2 6" xfId="26214" xr:uid="{00000000-0005-0000-0000-000039360000}"/>
    <cellStyle name="40% - Accent2 4 2 3 2 2 6 2" xfId="26215" xr:uid="{00000000-0005-0000-0000-00003A360000}"/>
    <cellStyle name="40% - Accent2 4 2 3 2 2 6 3" xfId="26216" xr:uid="{00000000-0005-0000-0000-00003B360000}"/>
    <cellStyle name="40% - Accent2 4 2 3 2 2 7" xfId="26217" xr:uid="{00000000-0005-0000-0000-00003C360000}"/>
    <cellStyle name="40% - Accent2 4 2 3 2 2 7 2" xfId="26218" xr:uid="{00000000-0005-0000-0000-00003D360000}"/>
    <cellStyle name="40% - Accent2 4 2 3 2 2 8" xfId="26219" xr:uid="{00000000-0005-0000-0000-00003E360000}"/>
    <cellStyle name="40% - Accent2 4 2 3 2 2 9" xfId="26220" xr:uid="{00000000-0005-0000-0000-00003F360000}"/>
    <cellStyle name="40% - Accent2 4 2 3 2 3" xfId="26221" xr:uid="{00000000-0005-0000-0000-000040360000}"/>
    <cellStyle name="40% - Accent2 4 2 3 2 3 2" xfId="26222" xr:uid="{00000000-0005-0000-0000-000041360000}"/>
    <cellStyle name="40% - Accent2 4 2 3 2 3 2 2" xfId="26223" xr:uid="{00000000-0005-0000-0000-000042360000}"/>
    <cellStyle name="40% - Accent2 4 2 3 2 3 2 3" xfId="26224" xr:uid="{00000000-0005-0000-0000-000043360000}"/>
    <cellStyle name="40% - Accent2 4 2 3 2 3 3" xfId="26225" xr:uid="{00000000-0005-0000-0000-000044360000}"/>
    <cellStyle name="40% - Accent2 4 2 3 2 3 3 2" xfId="26226" xr:uid="{00000000-0005-0000-0000-000045360000}"/>
    <cellStyle name="40% - Accent2 4 2 3 2 3 3 3" xfId="26227" xr:uid="{00000000-0005-0000-0000-000046360000}"/>
    <cellStyle name="40% - Accent2 4 2 3 2 3 4" xfId="26228" xr:uid="{00000000-0005-0000-0000-000047360000}"/>
    <cellStyle name="40% - Accent2 4 2 3 2 3 4 2" xfId="26229" xr:uid="{00000000-0005-0000-0000-000048360000}"/>
    <cellStyle name="40% - Accent2 4 2 3 2 3 5" xfId="26230" xr:uid="{00000000-0005-0000-0000-000049360000}"/>
    <cellStyle name="40% - Accent2 4 2 3 2 3 6" xfId="26231" xr:uid="{00000000-0005-0000-0000-00004A360000}"/>
    <cellStyle name="40% - Accent2 4 2 3 2 4" xfId="26232" xr:uid="{00000000-0005-0000-0000-00004B360000}"/>
    <cellStyle name="40% - Accent2 4 2 3 2 4 2" xfId="26233" xr:uid="{00000000-0005-0000-0000-00004C360000}"/>
    <cellStyle name="40% - Accent2 4 2 3 2 4 2 2" xfId="26234" xr:uid="{00000000-0005-0000-0000-00004D360000}"/>
    <cellStyle name="40% - Accent2 4 2 3 2 4 2 3" xfId="26235" xr:uid="{00000000-0005-0000-0000-00004E360000}"/>
    <cellStyle name="40% - Accent2 4 2 3 2 4 3" xfId="26236" xr:uid="{00000000-0005-0000-0000-00004F360000}"/>
    <cellStyle name="40% - Accent2 4 2 3 2 4 3 2" xfId="26237" xr:uid="{00000000-0005-0000-0000-000050360000}"/>
    <cellStyle name="40% - Accent2 4 2 3 2 4 3 3" xfId="26238" xr:uid="{00000000-0005-0000-0000-000051360000}"/>
    <cellStyle name="40% - Accent2 4 2 3 2 4 4" xfId="26239" xr:uid="{00000000-0005-0000-0000-000052360000}"/>
    <cellStyle name="40% - Accent2 4 2 3 2 4 4 2" xfId="26240" xr:uid="{00000000-0005-0000-0000-000053360000}"/>
    <cellStyle name="40% - Accent2 4 2 3 2 4 5" xfId="26241" xr:uid="{00000000-0005-0000-0000-000054360000}"/>
    <cellStyle name="40% - Accent2 4 2 3 2 4 6" xfId="26242" xr:uid="{00000000-0005-0000-0000-000055360000}"/>
    <cellStyle name="40% - Accent2 4 2 3 2 5" xfId="26243" xr:uid="{00000000-0005-0000-0000-000056360000}"/>
    <cellStyle name="40% - Accent2 4 2 3 2 5 2" xfId="26244" xr:uid="{00000000-0005-0000-0000-000057360000}"/>
    <cellStyle name="40% - Accent2 4 2 3 2 5 2 2" xfId="26245" xr:uid="{00000000-0005-0000-0000-000058360000}"/>
    <cellStyle name="40% - Accent2 4 2 3 2 5 2 3" xfId="26246" xr:uid="{00000000-0005-0000-0000-000059360000}"/>
    <cellStyle name="40% - Accent2 4 2 3 2 5 3" xfId="26247" xr:uid="{00000000-0005-0000-0000-00005A360000}"/>
    <cellStyle name="40% - Accent2 4 2 3 2 5 3 2" xfId="26248" xr:uid="{00000000-0005-0000-0000-00005B360000}"/>
    <cellStyle name="40% - Accent2 4 2 3 2 5 4" xfId="26249" xr:uid="{00000000-0005-0000-0000-00005C360000}"/>
    <cellStyle name="40% - Accent2 4 2 3 2 5 5" xfId="26250" xr:uid="{00000000-0005-0000-0000-00005D360000}"/>
    <cellStyle name="40% - Accent2 4 2 3 2 6" xfId="26251" xr:uid="{00000000-0005-0000-0000-00005E360000}"/>
    <cellStyle name="40% - Accent2 4 2 3 2 6 2" xfId="26252" xr:uid="{00000000-0005-0000-0000-00005F360000}"/>
    <cellStyle name="40% - Accent2 4 2 3 2 6 3" xfId="26253" xr:uid="{00000000-0005-0000-0000-000060360000}"/>
    <cellStyle name="40% - Accent2 4 2 3 2 7" xfId="26254" xr:uid="{00000000-0005-0000-0000-000061360000}"/>
    <cellStyle name="40% - Accent2 4 2 3 2 7 2" xfId="26255" xr:uid="{00000000-0005-0000-0000-000062360000}"/>
    <cellStyle name="40% - Accent2 4 2 3 2 7 3" xfId="26256" xr:uid="{00000000-0005-0000-0000-000063360000}"/>
    <cellStyle name="40% - Accent2 4 2 3 2 8" xfId="26257" xr:uid="{00000000-0005-0000-0000-000064360000}"/>
    <cellStyle name="40% - Accent2 4 2 3 2 8 2" xfId="26258" xr:uid="{00000000-0005-0000-0000-000065360000}"/>
    <cellStyle name="40% - Accent2 4 2 3 2 9" xfId="26259" xr:uid="{00000000-0005-0000-0000-000066360000}"/>
    <cellStyle name="40% - Accent2 4 2 3 3" xfId="1798" xr:uid="{00000000-0005-0000-0000-000067360000}"/>
    <cellStyle name="40% - Accent2 4 2 3 3 2" xfId="26260" xr:uid="{00000000-0005-0000-0000-000068360000}"/>
    <cellStyle name="40% - Accent2 4 2 3 3 2 2" xfId="26261" xr:uid="{00000000-0005-0000-0000-000069360000}"/>
    <cellStyle name="40% - Accent2 4 2 3 3 2 2 2" xfId="26262" xr:uid="{00000000-0005-0000-0000-00006A360000}"/>
    <cellStyle name="40% - Accent2 4 2 3 3 2 2 3" xfId="26263" xr:uid="{00000000-0005-0000-0000-00006B360000}"/>
    <cellStyle name="40% - Accent2 4 2 3 3 2 3" xfId="26264" xr:uid="{00000000-0005-0000-0000-00006C360000}"/>
    <cellStyle name="40% - Accent2 4 2 3 3 2 3 2" xfId="26265" xr:uid="{00000000-0005-0000-0000-00006D360000}"/>
    <cellStyle name="40% - Accent2 4 2 3 3 2 3 3" xfId="26266" xr:uid="{00000000-0005-0000-0000-00006E360000}"/>
    <cellStyle name="40% - Accent2 4 2 3 3 2 4" xfId="26267" xr:uid="{00000000-0005-0000-0000-00006F360000}"/>
    <cellStyle name="40% - Accent2 4 2 3 3 2 4 2" xfId="26268" xr:uid="{00000000-0005-0000-0000-000070360000}"/>
    <cellStyle name="40% - Accent2 4 2 3 3 2 5" xfId="26269" xr:uid="{00000000-0005-0000-0000-000071360000}"/>
    <cellStyle name="40% - Accent2 4 2 3 3 2 6" xfId="26270" xr:uid="{00000000-0005-0000-0000-000072360000}"/>
    <cellStyle name="40% - Accent2 4 2 3 3 3" xfId="26271" xr:uid="{00000000-0005-0000-0000-000073360000}"/>
    <cellStyle name="40% - Accent2 4 2 3 3 3 2" xfId="26272" xr:uid="{00000000-0005-0000-0000-000074360000}"/>
    <cellStyle name="40% - Accent2 4 2 3 3 3 2 2" xfId="26273" xr:uid="{00000000-0005-0000-0000-000075360000}"/>
    <cellStyle name="40% - Accent2 4 2 3 3 3 2 3" xfId="26274" xr:uid="{00000000-0005-0000-0000-000076360000}"/>
    <cellStyle name="40% - Accent2 4 2 3 3 3 3" xfId="26275" xr:uid="{00000000-0005-0000-0000-000077360000}"/>
    <cellStyle name="40% - Accent2 4 2 3 3 3 3 2" xfId="26276" xr:uid="{00000000-0005-0000-0000-000078360000}"/>
    <cellStyle name="40% - Accent2 4 2 3 3 3 3 3" xfId="26277" xr:uid="{00000000-0005-0000-0000-000079360000}"/>
    <cellStyle name="40% - Accent2 4 2 3 3 3 4" xfId="26278" xr:uid="{00000000-0005-0000-0000-00007A360000}"/>
    <cellStyle name="40% - Accent2 4 2 3 3 3 4 2" xfId="26279" xr:uid="{00000000-0005-0000-0000-00007B360000}"/>
    <cellStyle name="40% - Accent2 4 2 3 3 3 5" xfId="26280" xr:uid="{00000000-0005-0000-0000-00007C360000}"/>
    <cellStyle name="40% - Accent2 4 2 3 3 3 6" xfId="26281" xr:uid="{00000000-0005-0000-0000-00007D360000}"/>
    <cellStyle name="40% - Accent2 4 2 3 3 4" xfId="26282" xr:uid="{00000000-0005-0000-0000-00007E360000}"/>
    <cellStyle name="40% - Accent2 4 2 3 3 4 2" xfId="26283" xr:uid="{00000000-0005-0000-0000-00007F360000}"/>
    <cellStyle name="40% - Accent2 4 2 3 3 4 2 2" xfId="26284" xr:uid="{00000000-0005-0000-0000-000080360000}"/>
    <cellStyle name="40% - Accent2 4 2 3 3 4 2 3" xfId="26285" xr:uid="{00000000-0005-0000-0000-000081360000}"/>
    <cellStyle name="40% - Accent2 4 2 3 3 4 3" xfId="26286" xr:uid="{00000000-0005-0000-0000-000082360000}"/>
    <cellStyle name="40% - Accent2 4 2 3 3 4 3 2" xfId="26287" xr:uid="{00000000-0005-0000-0000-000083360000}"/>
    <cellStyle name="40% - Accent2 4 2 3 3 4 4" xfId="26288" xr:uid="{00000000-0005-0000-0000-000084360000}"/>
    <cellStyle name="40% - Accent2 4 2 3 3 4 5" xfId="26289" xr:uid="{00000000-0005-0000-0000-000085360000}"/>
    <cellStyle name="40% - Accent2 4 2 3 3 5" xfId="26290" xr:uid="{00000000-0005-0000-0000-000086360000}"/>
    <cellStyle name="40% - Accent2 4 2 3 3 5 2" xfId="26291" xr:uid="{00000000-0005-0000-0000-000087360000}"/>
    <cellStyle name="40% - Accent2 4 2 3 3 5 3" xfId="26292" xr:uid="{00000000-0005-0000-0000-000088360000}"/>
    <cellStyle name="40% - Accent2 4 2 3 3 6" xfId="26293" xr:uid="{00000000-0005-0000-0000-000089360000}"/>
    <cellStyle name="40% - Accent2 4 2 3 3 6 2" xfId="26294" xr:uid="{00000000-0005-0000-0000-00008A360000}"/>
    <cellStyle name="40% - Accent2 4 2 3 3 6 3" xfId="26295" xr:uid="{00000000-0005-0000-0000-00008B360000}"/>
    <cellStyle name="40% - Accent2 4 2 3 3 7" xfId="26296" xr:uid="{00000000-0005-0000-0000-00008C360000}"/>
    <cellStyle name="40% - Accent2 4 2 3 3 7 2" xfId="26297" xr:uid="{00000000-0005-0000-0000-00008D360000}"/>
    <cellStyle name="40% - Accent2 4 2 3 3 8" xfId="26298" xr:uid="{00000000-0005-0000-0000-00008E360000}"/>
    <cellStyle name="40% - Accent2 4 2 3 3 9" xfId="26299" xr:uid="{00000000-0005-0000-0000-00008F360000}"/>
    <cellStyle name="40% - Accent2 4 2 3 4" xfId="26300" xr:uid="{00000000-0005-0000-0000-000090360000}"/>
    <cellStyle name="40% - Accent2 4 2 3 4 2" xfId="26301" xr:uid="{00000000-0005-0000-0000-000091360000}"/>
    <cellStyle name="40% - Accent2 4 2 3 4 2 2" xfId="26302" xr:uid="{00000000-0005-0000-0000-000092360000}"/>
    <cellStyle name="40% - Accent2 4 2 3 4 2 2 2" xfId="26303" xr:uid="{00000000-0005-0000-0000-000093360000}"/>
    <cellStyle name="40% - Accent2 4 2 3 4 2 2 3" xfId="26304" xr:uid="{00000000-0005-0000-0000-000094360000}"/>
    <cellStyle name="40% - Accent2 4 2 3 4 2 3" xfId="26305" xr:uid="{00000000-0005-0000-0000-000095360000}"/>
    <cellStyle name="40% - Accent2 4 2 3 4 2 3 2" xfId="26306" xr:uid="{00000000-0005-0000-0000-000096360000}"/>
    <cellStyle name="40% - Accent2 4 2 3 4 2 3 3" xfId="26307" xr:uid="{00000000-0005-0000-0000-000097360000}"/>
    <cellStyle name="40% - Accent2 4 2 3 4 2 4" xfId="26308" xr:uid="{00000000-0005-0000-0000-000098360000}"/>
    <cellStyle name="40% - Accent2 4 2 3 4 2 4 2" xfId="26309" xr:uid="{00000000-0005-0000-0000-000099360000}"/>
    <cellStyle name="40% - Accent2 4 2 3 4 2 5" xfId="26310" xr:uid="{00000000-0005-0000-0000-00009A360000}"/>
    <cellStyle name="40% - Accent2 4 2 3 4 2 6" xfId="26311" xr:uid="{00000000-0005-0000-0000-00009B360000}"/>
    <cellStyle name="40% - Accent2 4 2 3 4 3" xfId="26312" xr:uid="{00000000-0005-0000-0000-00009C360000}"/>
    <cellStyle name="40% - Accent2 4 2 3 4 3 2" xfId="26313" xr:uid="{00000000-0005-0000-0000-00009D360000}"/>
    <cellStyle name="40% - Accent2 4 2 3 4 3 2 2" xfId="26314" xr:uid="{00000000-0005-0000-0000-00009E360000}"/>
    <cellStyle name="40% - Accent2 4 2 3 4 3 2 3" xfId="26315" xr:uid="{00000000-0005-0000-0000-00009F360000}"/>
    <cellStyle name="40% - Accent2 4 2 3 4 3 3" xfId="26316" xr:uid="{00000000-0005-0000-0000-0000A0360000}"/>
    <cellStyle name="40% - Accent2 4 2 3 4 3 3 2" xfId="26317" xr:uid="{00000000-0005-0000-0000-0000A1360000}"/>
    <cellStyle name="40% - Accent2 4 2 3 4 3 3 3" xfId="26318" xr:uid="{00000000-0005-0000-0000-0000A2360000}"/>
    <cellStyle name="40% - Accent2 4 2 3 4 3 4" xfId="26319" xr:uid="{00000000-0005-0000-0000-0000A3360000}"/>
    <cellStyle name="40% - Accent2 4 2 3 4 3 4 2" xfId="26320" xr:uid="{00000000-0005-0000-0000-0000A4360000}"/>
    <cellStyle name="40% - Accent2 4 2 3 4 3 5" xfId="26321" xr:uid="{00000000-0005-0000-0000-0000A5360000}"/>
    <cellStyle name="40% - Accent2 4 2 3 4 3 6" xfId="26322" xr:uid="{00000000-0005-0000-0000-0000A6360000}"/>
    <cellStyle name="40% - Accent2 4 2 3 4 4" xfId="26323" xr:uid="{00000000-0005-0000-0000-0000A7360000}"/>
    <cellStyle name="40% - Accent2 4 2 3 4 4 2" xfId="26324" xr:uid="{00000000-0005-0000-0000-0000A8360000}"/>
    <cellStyle name="40% - Accent2 4 2 3 4 4 2 2" xfId="26325" xr:uid="{00000000-0005-0000-0000-0000A9360000}"/>
    <cellStyle name="40% - Accent2 4 2 3 4 4 2 3" xfId="26326" xr:uid="{00000000-0005-0000-0000-0000AA360000}"/>
    <cellStyle name="40% - Accent2 4 2 3 4 4 3" xfId="26327" xr:uid="{00000000-0005-0000-0000-0000AB360000}"/>
    <cellStyle name="40% - Accent2 4 2 3 4 4 3 2" xfId="26328" xr:uid="{00000000-0005-0000-0000-0000AC360000}"/>
    <cellStyle name="40% - Accent2 4 2 3 4 4 4" xfId="26329" xr:uid="{00000000-0005-0000-0000-0000AD360000}"/>
    <cellStyle name="40% - Accent2 4 2 3 4 4 5" xfId="26330" xr:uid="{00000000-0005-0000-0000-0000AE360000}"/>
    <cellStyle name="40% - Accent2 4 2 3 4 5" xfId="26331" xr:uid="{00000000-0005-0000-0000-0000AF360000}"/>
    <cellStyle name="40% - Accent2 4 2 3 4 5 2" xfId="26332" xr:uid="{00000000-0005-0000-0000-0000B0360000}"/>
    <cellStyle name="40% - Accent2 4 2 3 4 5 3" xfId="26333" xr:uid="{00000000-0005-0000-0000-0000B1360000}"/>
    <cellStyle name="40% - Accent2 4 2 3 4 6" xfId="26334" xr:uid="{00000000-0005-0000-0000-0000B2360000}"/>
    <cellStyle name="40% - Accent2 4 2 3 4 6 2" xfId="26335" xr:uid="{00000000-0005-0000-0000-0000B3360000}"/>
    <cellStyle name="40% - Accent2 4 2 3 4 6 3" xfId="26336" xr:uid="{00000000-0005-0000-0000-0000B4360000}"/>
    <cellStyle name="40% - Accent2 4 2 3 4 7" xfId="26337" xr:uid="{00000000-0005-0000-0000-0000B5360000}"/>
    <cellStyle name="40% - Accent2 4 2 3 4 7 2" xfId="26338" xr:uid="{00000000-0005-0000-0000-0000B6360000}"/>
    <cellStyle name="40% - Accent2 4 2 3 4 8" xfId="26339" xr:uid="{00000000-0005-0000-0000-0000B7360000}"/>
    <cellStyle name="40% - Accent2 4 2 3 4 9" xfId="26340" xr:uid="{00000000-0005-0000-0000-0000B8360000}"/>
    <cellStyle name="40% - Accent2 4 2 3 5" xfId="26341" xr:uid="{00000000-0005-0000-0000-0000B9360000}"/>
    <cellStyle name="40% - Accent2 4 2 3 5 2" xfId="26342" xr:uid="{00000000-0005-0000-0000-0000BA360000}"/>
    <cellStyle name="40% - Accent2 4 2 3 5 2 2" xfId="26343" xr:uid="{00000000-0005-0000-0000-0000BB360000}"/>
    <cellStyle name="40% - Accent2 4 2 3 5 2 3" xfId="26344" xr:uid="{00000000-0005-0000-0000-0000BC360000}"/>
    <cellStyle name="40% - Accent2 4 2 3 5 3" xfId="26345" xr:uid="{00000000-0005-0000-0000-0000BD360000}"/>
    <cellStyle name="40% - Accent2 4 2 3 5 3 2" xfId="26346" xr:uid="{00000000-0005-0000-0000-0000BE360000}"/>
    <cellStyle name="40% - Accent2 4 2 3 5 3 3" xfId="26347" xr:uid="{00000000-0005-0000-0000-0000BF360000}"/>
    <cellStyle name="40% - Accent2 4 2 3 5 4" xfId="26348" xr:uid="{00000000-0005-0000-0000-0000C0360000}"/>
    <cellStyle name="40% - Accent2 4 2 3 5 4 2" xfId="26349" xr:uid="{00000000-0005-0000-0000-0000C1360000}"/>
    <cellStyle name="40% - Accent2 4 2 3 5 5" xfId="26350" xr:uid="{00000000-0005-0000-0000-0000C2360000}"/>
    <cellStyle name="40% - Accent2 4 2 3 5 6" xfId="26351" xr:uid="{00000000-0005-0000-0000-0000C3360000}"/>
    <cellStyle name="40% - Accent2 4 2 3 6" xfId="26352" xr:uid="{00000000-0005-0000-0000-0000C4360000}"/>
    <cellStyle name="40% - Accent2 4 2 3 6 2" xfId="26353" xr:uid="{00000000-0005-0000-0000-0000C5360000}"/>
    <cellStyle name="40% - Accent2 4 2 3 6 2 2" xfId="26354" xr:uid="{00000000-0005-0000-0000-0000C6360000}"/>
    <cellStyle name="40% - Accent2 4 2 3 6 2 3" xfId="26355" xr:uid="{00000000-0005-0000-0000-0000C7360000}"/>
    <cellStyle name="40% - Accent2 4 2 3 6 3" xfId="26356" xr:uid="{00000000-0005-0000-0000-0000C8360000}"/>
    <cellStyle name="40% - Accent2 4 2 3 6 3 2" xfId="26357" xr:uid="{00000000-0005-0000-0000-0000C9360000}"/>
    <cellStyle name="40% - Accent2 4 2 3 6 3 3" xfId="26358" xr:uid="{00000000-0005-0000-0000-0000CA360000}"/>
    <cellStyle name="40% - Accent2 4 2 3 6 4" xfId="26359" xr:uid="{00000000-0005-0000-0000-0000CB360000}"/>
    <cellStyle name="40% - Accent2 4 2 3 6 4 2" xfId="26360" xr:uid="{00000000-0005-0000-0000-0000CC360000}"/>
    <cellStyle name="40% - Accent2 4 2 3 6 5" xfId="26361" xr:uid="{00000000-0005-0000-0000-0000CD360000}"/>
    <cellStyle name="40% - Accent2 4 2 3 6 6" xfId="26362" xr:uid="{00000000-0005-0000-0000-0000CE360000}"/>
    <cellStyle name="40% - Accent2 4 2 3 7" xfId="26363" xr:uid="{00000000-0005-0000-0000-0000CF360000}"/>
    <cellStyle name="40% - Accent2 4 2 3 7 2" xfId="26364" xr:uid="{00000000-0005-0000-0000-0000D0360000}"/>
    <cellStyle name="40% - Accent2 4 2 3 7 2 2" xfId="26365" xr:uid="{00000000-0005-0000-0000-0000D1360000}"/>
    <cellStyle name="40% - Accent2 4 2 3 7 2 3" xfId="26366" xr:uid="{00000000-0005-0000-0000-0000D2360000}"/>
    <cellStyle name="40% - Accent2 4 2 3 7 3" xfId="26367" xr:uid="{00000000-0005-0000-0000-0000D3360000}"/>
    <cellStyle name="40% - Accent2 4 2 3 7 3 2" xfId="26368" xr:uid="{00000000-0005-0000-0000-0000D4360000}"/>
    <cellStyle name="40% - Accent2 4 2 3 7 4" xfId="26369" xr:uid="{00000000-0005-0000-0000-0000D5360000}"/>
    <cellStyle name="40% - Accent2 4 2 3 7 5" xfId="26370" xr:uid="{00000000-0005-0000-0000-0000D6360000}"/>
    <cellStyle name="40% - Accent2 4 2 3 8" xfId="26371" xr:uid="{00000000-0005-0000-0000-0000D7360000}"/>
    <cellStyle name="40% - Accent2 4 2 3 8 2" xfId="26372" xr:uid="{00000000-0005-0000-0000-0000D8360000}"/>
    <cellStyle name="40% - Accent2 4 2 3 8 3" xfId="26373" xr:uid="{00000000-0005-0000-0000-0000D9360000}"/>
    <cellStyle name="40% - Accent2 4 2 3 9" xfId="26374" xr:uid="{00000000-0005-0000-0000-0000DA360000}"/>
    <cellStyle name="40% - Accent2 4 2 3 9 2" xfId="26375" xr:uid="{00000000-0005-0000-0000-0000DB360000}"/>
    <cellStyle name="40% - Accent2 4 2 3 9 3" xfId="26376" xr:uid="{00000000-0005-0000-0000-0000DC360000}"/>
    <cellStyle name="40% - Accent2 4 2 4" xfId="1799" xr:uid="{00000000-0005-0000-0000-0000DD360000}"/>
    <cellStyle name="40% - Accent2 4 2 4 10" xfId="26377" xr:uid="{00000000-0005-0000-0000-0000DE360000}"/>
    <cellStyle name="40% - Accent2 4 2 4 2" xfId="1800" xr:uid="{00000000-0005-0000-0000-0000DF360000}"/>
    <cellStyle name="40% - Accent2 4 2 4 2 2" xfId="26378" xr:uid="{00000000-0005-0000-0000-0000E0360000}"/>
    <cellStyle name="40% - Accent2 4 2 4 2 2 2" xfId="26379" xr:uid="{00000000-0005-0000-0000-0000E1360000}"/>
    <cellStyle name="40% - Accent2 4 2 4 2 2 2 2" xfId="26380" xr:uid="{00000000-0005-0000-0000-0000E2360000}"/>
    <cellStyle name="40% - Accent2 4 2 4 2 2 2 3" xfId="26381" xr:uid="{00000000-0005-0000-0000-0000E3360000}"/>
    <cellStyle name="40% - Accent2 4 2 4 2 2 3" xfId="26382" xr:uid="{00000000-0005-0000-0000-0000E4360000}"/>
    <cellStyle name="40% - Accent2 4 2 4 2 2 3 2" xfId="26383" xr:uid="{00000000-0005-0000-0000-0000E5360000}"/>
    <cellStyle name="40% - Accent2 4 2 4 2 2 3 3" xfId="26384" xr:uid="{00000000-0005-0000-0000-0000E6360000}"/>
    <cellStyle name="40% - Accent2 4 2 4 2 2 4" xfId="26385" xr:uid="{00000000-0005-0000-0000-0000E7360000}"/>
    <cellStyle name="40% - Accent2 4 2 4 2 2 4 2" xfId="26386" xr:uid="{00000000-0005-0000-0000-0000E8360000}"/>
    <cellStyle name="40% - Accent2 4 2 4 2 2 5" xfId="26387" xr:uid="{00000000-0005-0000-0000-0000E9360000}"/>
    <cellStyle name="40% - Accent2 4 2 4 2 2 6" xfId="26388" xr:uid="{00000000-0005-0000-0000-0000EA360000}"/>
    <cellStyle name="40% - Accent2 4 2 4 2 3" xfId="26389" xr:uid="{00000000-0005-0000-0000-0000EB360000}"/>
    <cellStyle name="40% - Accent2 4 2 4 2 3 2" xfId="26390" xr:uid="{00000000-0005-0000-0000-0000EC360000}"/>
    <cellStyle name="40% - Accent2 4 2 4 2 3 2 2" xfId="26391" xr:uid="{00000000-0005-0000-0000-0000ED360000}"/>
    <cellStyle name="40% - Accent2 4 2 4 2 3 2 3" xfId="26392" xr:uid="{00000000-0005-0000-0000-0000EE360000}"/>
    <cellStyle name="40% - Accent2 4 2 4 2 3 3" xfId="26393" xr:uid="{00000000-0005-0000-0000-0000EF360000}"/>
    <cellStyle name="40% - Accent2 4 2 4 2 3 3 2" xfId="26394" xr:uid="{00000000-0005-0000-0000-0000F0360000}"/>
    <cellStyle name="40% - Accent2 4 2 4 2 3 3 3" xfId="26395" xr:uid="{00000000-0005-0000-0000-0000F1360000}"/>
    <cellStyle name="40% - Accent2 4 2 4 2 3 4" xfId="26396" xr:uid="{00000000-0005-0000-0000-0000F2360000}"/>
    <cellStyle name="40% - Accent2 4 2 4 2 3 4 2" xfId="26397" xr:uid="{00000000-0005-0000-0000-0000F3360000}"/>
    <cellStyle name="40% - Accent2 4 2 4 2 3 5" xfId="26398" xr:uid="{00000000-0005-0000-0000-0000F4360000}"/>
    <cellStyle name="40% - Accent2 4 2 4 2 3 6" xfId="26399" xr:uid="{00000000-0005-0000-0000-0000F5360000}"/>
    <cellStyle name="40% - Accent2 4 2 4 2 4" xfId="26400" xr:uid="{00000000-0005-0000-0000-0000F6360000}"/>
    <cellStyle name="40% - Accent2 4 2 4 2 4 2" xfId="26401" xr:uid="{00000000-0005-0000-0000-0000F7360000}"/>
    <cellStyle name="40% - Accent2 4 2 4 2 4 2 2" xfId="26402" xr:uid="{00000000-0005-0000-0000-0000F8360000}"/>
    <cellStyle name="40% - Accent2 4 2 4 2 4 2 3" xfId="26403" xr:uid="{00000000-0005-0000-0000-0000F9360000}"/>
    <cellStyle name="40% - Accent2 4 2 4 2 4 3" xfId="26404" xr:uid="{00000000-0005-0000-0000-0000FA360000}"/>
    <cellStyle name="40% - Accent2 4 2 4 2 4 3 2" xfId="26405" xr:uid="{00000000-0005-0000-0000-0000FB360000}"/>
    <cellStyle name="40% - Accent2 4 2 4 2 4 4" xfId="26406" xr:uid="{00000000-0005-0000-0000-0000FC360000}"/>
    <cellStyle name="40% - Accent2 4 2 4 2 4 5" xfId="26407" xr:uid="{00000000-0005-0000-0000-0000FD360000}"/>
    <cellStyle name="40% - Accent2 4 2 4 2 5" xfId="26408" xr:uid="{00000000-0005-0000-0000-0000FE360000}"/>
    <cellStyle name="40% - Accent2 4 2 4 2 5 2" xfId="26409" xr:uid="{00000000-0005-0000-0000-0000FF360000}"/>
    <cellStyle name="40% - Accent2 4 2 4 2 5 3" xfId="26410" xr:uid="{00000000-0005-0000-0000-000000370000}"/>
    <cellStyle name="40% - Accent2 4 2 4 2 6" xfId="26411" xr:uid="{00000000-0005-0000-0000-000001370000}"/>
    <cellStyle name="40% - Accent2 4 2 4 2 6 2" xfId="26412" xr:uid="{00000000-0005-0000-0000-000002370000}"/>
    <cellStyle name="40% - Accent2 4 2 4 2 6 3" xfId="26413" xr:uid="{00000000-0005-0000-0000-000003370000}"/>
    <cellStyle name="40% - Accent2 4 2 4 2 7" xfId="26414" xr:uid="{00000000-0005-0000-0000-000004370000}"/>
    <cellStyle name="40% - Accent2 4 2 4 2 7 2" xfId="26415" xr:uid="{00000000-0005-0000-0000-000005370000}"/>
    <cellStyle name="40% - Accent2 4 2 4 2 8" xfId="26416" xr:uid="{00000000-0005-0000-0000-000006370000}"/>
    <cellStyle name="40% - Accent2 4 2 4 2 9" xfId="26417" xr:uid="{00000000-0005-0000-0000-000007370000}"/>
    <cellStyle name="40% - Accent2 4 2 4 3" xfId="26418" xr:uid="{00000000-0005-0000-0000-000008370000}"/>
    <cellStyle name="40% - Accent2 4 2 4 3 2" xfId="26419" xr:uid="{00000000-0005-0000-0000-000009370000}"/>
    <cellStyle name="40% - Accent2 4 2 4 3 2 2" xfId="26420" xr:uid="{00000000-0005-0000-0000-00000A370000}"/>
    <cellStyle name="40% - Accent2 4 2 4 3 2 3" xfId="26421" xr:uid="{00000000-0005-0000-0000-00000B370000}"/>
    <cellStyle name="40% - Accent2 4 2 4 3 3" xfId="26422" xr:uid="{00000000-0005-0000-0000-00000C370000}"/>
    <cellStyle name="40% - Accent2 4 2 4 3 3 2" xfId="26423" xr:uid="{00000000-0005-0000-0000-00000D370000}"/>
    <cellStyle name="40% - Accent2 4 2 4 3 3 3" xfId="26424" xr:uid="{00000000-0005-0000-0000-00000E370000}"/>
    <cellStyle name="40% - Accent2 4 2 4 3 4" xfId="26425" xr:uid="{00000000-0005-0000-0000-00000F370000}"/>
    <cellStyle name="40% - Accent2 4 2 4 3 4 2" xfId="26426" xr:uid="{00000000-0005-0000-0000-000010370000}"/>
    <cellStyle name="40% - Accent2 4 2 4 3 5" xfId="26427" xr:uid="{00000000-0005-0000-0000-000011370000}"/>
    <cellStyle name="40% - Accent2 4 2 4 3 6" xfId="26428" xr:uid="{00000000-0005-0000-0000-000012370000}"/>
    <cellStyle name="40% - Accent2 4 2 4 4" xfId="26429" xr:uid="{00000000-0005-0000-0000-000013370000}"/>
    <cellStyle name="40% - Accent2 4 2 4 4 2" xfId="26430" xr:uid="{00000000-0005-0000-0000-000014370000}"/>
    <cellStyle name="40% - Accent2 4 2 4 4 2 2" xfId="26431" xr:uid="{00000000-0005-0000-0000-000015370000}"/>
    <cellStyle name="40% - Accent2 4 2 4 4 2 3" xfId="26432" xr:uid="{00000000-0005-0000-0000-000016370000}"/>
    <cellStyle name="40% - Accent2 4 2 4 4 3" xfId="26433" xr:uid="{00000000-0005-0000-0000-000017370000}"/>
    <cellStyle name="40% - Accent2 4 2 4 4 3 2" xfId="26434" xr:uid="{00000000-0005-0000-0000-000018370000}"/>
    <cellStyle name="40% - Accent2 4 2 4 4 3 3" xfId="26435" xr:uid="{00000000-0005-0000-0000-000019370000}"/>
    <cellStyle name="40% - Accent2 4 2 4 4 4" xfId="26436" xr:uid="{00000000-0005-0000-0000-00001A370000}"/>
    <cellStyle name="40% - Accent2 4 2 4 4 4 2" xfId="26437" xr:uid="{00000000-0005-0000-0000-00001B370000}"/>
    <cellStyle name="40% - Accent2 4 2 4 4 5" xfId="26438" xr:uid="{00000000-0005-0000-0000-00001C370000}"/>
    <cellStyle name="40% - Accent2 4 2 4 4 6" xfId="26439" xr:uid="{00000000-0005-0000-0000-00001D370000}"/>
    <cellStyle name="40% - Accent2 4 2 4 5" xfId="26440" xr:uid="{00000000-0005-0000-0000-00001E370000}"/>
    <cellStyle name="40% - Accent2 4 2 4 5 2" xfId="26441" xr:uid="{00000000-0005-0000-0000-00001F370000}"/>
    <cellStyle name="40% - Accent2 4 2 4 5 2 2" xfId="26442" xr:uid="{00000000-0005-0000-0000-000020370000}"/>
    <cellStyle name="40% - Accent2 4 2 4 5 2 3" xfId="26443" xr:uid="{00000000-0005-0000-0000-000021370000}"/>
    <cellStyle name="40% - Accent2 4 2 4 5 3" xfId="26444" xr:uid="{00000000-0005-0000-0000-000022370000}"/>
    <cellStyle name="40% - Accent2 4 2 4 5 3 2" xfId="26445" xr:uid="{00000000-0005-0000-0000-000023370000}"/>
    <cellStyle name="40% - Accent2 4 2 4 5 4" xfId="26446" xr:uid="{00000000-0005-0000-0000-000024370000}"/>
    <cellStyle name="40% - Accent2 4 2 4 5 5" xfId="26447" xr:uid="{00000000-0005-0000-0000-000025370000}"/>
    <cellStyle name="40% - Accent2 4 2 4 6" xfId="26448" xr:uid="{00000000-0005-0000-0000-000026370000}"/>
    <cellStyle name="40% - Accent2 4 2 4 6 2" xfId="26449" xr:uid="{00000000-0005-0000-0000-000027370000}"/>
    <cellStyle name="40% - Accent2 4 2 4 6 3" xfId="26450" xr:uid="{00000000-0005-0000-0000-000028370000}"/>
    <cellStyle name="40% - Accent2 4 2 4 7" xfId="26451" xr:uid="{00000000-0005-0000-0000-000029370000}"/>
    <cellStyle name="40% - Accent2 4 2 4 7 2" xfId="26452" xr:uid="{00000000-0005-0000-0000-00002A370000}"/>
    <cellStyle name="40% - Accent2 4 2 4 7 3" xfId="26453" xr:uid="{00000000-0005-0000-0000-00002B370000}"/>
    <cellStyle name="40% - Accent2 4 2 4 8" xfId="26454" xr:uid="{00000000-0005-0000-0000-00002C370000}"/>
    <cellStyle name="40% - Accent2 4 2 4 8 2" xfId="26455" xr:uid="{00000000-0005-0000-0000-00002D370000}"/>
    <cellStyle name="40% - Accent2 4 2 4 9" xfId="26456" xr:uid="{00000000-0005-0000-0000-00002E370000}"/>
    <cellStyle name="40% - Accent2 4 2 5" xfId="1801" xr:uid="{00000000-0005-0000-0000-00002F370000}"/>
    <cellStyle name="40% - Accent2 4 2 5 2" xfId="26457" xr:uid="{00000000-0005-0000-0000-000030370000}"/>
    <cellStyle name="40% - Accent2 4 2 5 2 2" xfId="26458" xr:uid="{00000000-0005-0000-0000-000031370000}"/>
    <cellStyle name="40% - Accent2 4 2 5 2 2 2" xfId="26459" xr:uid="{00000000-0005-0000-0000-000032370000}"/>
    <cellStyle name="40% - Accent2 4 2 5 2 2 3" xfId="26460" xr:uid="{00000000-0005-0000-0000-000033370000}"/>
    <cellStyle name="40% - Accent2 4 2 5 2 3" xfId="26461" xr:uid="{00000000-0005-0000-0000-000034370000}"/>
    <cellStyle name="40% - Accent2 4 2 5 2 3 2" xfId="26462" xr:uid="{00000000-0005-0000-0000-000035370000}"/>
    <cellStyle name="40% - Accent2 4 2 5 2 3 3" xfId="26463" xr:uid="{00000000-0005-0000-0000-000036370000}"/>
    <cellStyle name="40% - Accent2 4 2 5 2 4" xfId="26464" xr:uid="{00000000-0005-0000-0000-000037370000}"/>
    <cellStyle name="40% - Accent2 4 2 5 2 4 2" xfId="26465" xr:uid="{00000000-0005-0000-0000-000038370000}"/>
    <cellStyle name="40% - Accent2 4 2 5 2 5" xfId="26466" xr:uid="{00000000-0005-0000-0000-000039370000}"/>
    <cellStyle name="40% - Accent2 4 2 5 2 6" xfId="26467" xr:uid="{00000000-0005-0000-0000-00003A370000}"/>
    <cellStyle name="40% - Accent2 4 2 5 3" xfId="26468" xr:uid="{00000000-0005-0000-0000-00003B370000}"/>
    <cellStyle name="40% - Accent2 4 2 5 3 2" xfId="26469" xr:uid="{00000000-0005-0000-0000-00003C370000}"/>
    <cellStyle name="40% - Accent2 4 2 5 3 2 2" xfId="26470" xr:uid="{00000000-0005-0000-0000-00003D370000}"/>
    <cellStyle name="40% - Accent2 4 2 5 3 2 3" xfId="26471" xr:uid="{00000000-0005-0000-0000-00003E370000}"/>
    <cellStyle name="40% - Accent2 4 2 5 3 3" xfId="26472" xr:uid="{00000000-0005-0000-0000-00003F370000}"/>
    <cellStyle name="40% - Accent2 4 2 5 3 3 2" xfId="26473" xr:uid="{00000000-0005-0000-0000-000040370000}"/>
    <cellStyle name="40% - Accent2 4 2 5 3 3 3" xfId="26474" xr:uid="{00000000-0005-0000-0000-000041370000}"/>
    <cellStyle name="40% - Accent2 4 2 5 3 4" xfId="26475" xr:uid="{00000000-0005-0000-0000-000042370000}"/>
    <cellStyle name="40% - Accent2 4 2 5 3 4 2" xfId="26476" xr:uid="{00000000-0005-0000-0000-000043370000}"/>
    <cellStyle name="40% - Accent2 4 2 5 3 5" xfId="26477" xr:uid="{00000000-0005-0000-0000-000044370000}"/>
    <cellStyle name="40% - Accent2 4 2 5 3 6" xfId="26478" xr:uid="{00000000-0005-0000-0000-000045370000}"/>
    <cellStyle name="40% - Accent2 4 2 5 4" xfId="26479" xr:uid="{00000000-0005-0000-0000-000046370000}"/>
    <cellStyle name="40% - Accent2 4 2 5 4 2" xfId="26480" xr:uid="{00000000-0005-0000-0000-000047370000}"/>
    <cellStyle name="40% - Accent2 4 2 5 4 2 2" xfId="26481" xr:uid="{00000000-0005-0000-0000-000048370000}"/>
    <cellStyle name="40% - Accent2 4 2 5 4 2 3" xfId="26482" xr:uid="{00000000-0005-0000-0000-000049370000}"/>
    <cellStyle name="40% - Accent2 4 2 5 4 3" xfId="26483" xr:uid="{00000000-0005-0000-0000-00004A370000}"/>
    <cellStyle name="40% - Accent2 4 2 5 4 3 2" xfId="26484" xr:uid="{00000000-0005-0000-0000-00004B370000}"/>
    <cellStyle name="40% - Accent2 4 2 5 4 4" xfId="26485" xr:uid="{00000000-0005-0000-0000-00004C370000}"/>
    <cellStyle name="40% - Accent2 4 2 5 4 5" xfId="26486" xr:uid="{00000000-0005-0000-0000-00004D370000}"/>
    <cellStyle name="40% - Accent2 4 2 5 5" xfId="26487" xr:uid="{00000000-0005-0000-0000-00004E370000}"/>
    <cellStyle name="40% - Accent2 4 2 5 5 2" xfId="26488" xr:uid="{00000000-0005-0000-0000-00004F370000}"/>
    <cellStyle name="40% - Accent2 4 2 5 5 3" xfId="26489" xr:uid="{00000000-0005-0000-0000-000050370000}"/>
    <cellStyle name="40% - Accent2 4 2 5 6" xfId="26490" xr:uid="{00000000-0005-0000-0000-000051370000}"/>
    <cellStyle name="40% - Accent2 4 2 5 6 2" xfId="26491" xr:uid="{00000000-0005-0000-0000-000052370000}"/>
    <cellStyle name="40% - Accent2 4 2 5 6 3" xfId="26492" xr:uid="{00000000-0005-0000-0000-000053370000}"/>
    <cellStyle name="40% - Accent2 4 2 5 7" xfId="26493" xr:uid="{00000000-0005-0000-0000-000054370000}"/>
    <cellStyle name="40% - Accent2 4 2 5 7 2" xfId="26494" xr:uid="{00000000-0005-0000-0000-000055370000}"/>
    <cellStyle name="40% - Accent2 4 2 5 8" xfId="26495" xr:uid="{00000000-0005-0000-0000-000056370000}"/>
    <cellStyle name="40% - Accent2 4 2 5 9" xfId="26496" xr:uid="{00000000-0005-0000-0000-000057370000}"/>
    <cellStyle name="40% - Accent2 4 2 6" xfId="13914" xr:uid="{00000000-0005-0000-0000-000058370000}"/>
    <cellStyle name="40% - Accent2 4 2 6 2" xfId="26497" xr:uid="{00000000-0005-0000-0000-000059370000}"/>
    <cellStyle name="40% - Accent2 4 2 6 2 2" xfId="26498" xr:uid="{00000000-0005-0000-0000-00005A370000}"/>
    <cellStyle name="40% - Accent2 4 2 6 2 2 2" xfId="26499" xr:uid="{00000000-0005-0000-0000-00005B370000}"/>
    <cellStyle name="40% - Accent2 4 2 6 2 2 3" xfId="26500" xr:uid="{00000000-0005-0000-0000-00005C370000}"/>
    <cellStyle name="40% - Accent2 4 2 6 2 3" xfId="26501" xr:uid="{00000000-0005-0000-0000-00005D370000}"/>
    <cellStyle name="40% - Accent2 4 2 6 2 3 2" xfId="26502" xr:uid="{00000000-0005-0000-0000-00005E370000}"/>
    <cellStyle name="40% - Accent2 4 2 6 2 3 3" xfId="26503" xr:uid="{00000000-0005-0000-0000-00005F370000}"/>
    <cellStyle name="40% - Accent2 4 2 6 2 4" xfId="26504" xr:uid="{00000000-0005-0000-0000-000060370000}"/>
    <cellStyle name="40% - Accent2 4 2 6 2 4 2" xfId="26505" xr:uid="{00000000-0005-0000-0000-000061370000}"/>
    <cellStyle name="40% - Accent2 4 2 6 2 5" xfId="26506" xr:uid="{00000000-0005-0000-0000-000062370000}"/>
    <cellStyle name="40% - Accent2 4 2 6 2 6" xfId="26507" xr:uid="{00000000-0005-0000-0000-000063370000}"/>
    <cellStyle name="40% - Accent2 4 2 6 3" xfId="26508" xr:uid="{00000000-0005-0000-0000-000064370000}"/>
    <cellStyle name="40% - Accent2 4 2 6 3 2" xfId="26509" xr:uid="{00000000-0005-0000-0000-000065370000}"/>
    <cellStyle name="40% - Accent2 4 2 6 3 2 2" xfId="26510" xr:uid="{00000000-0005-0000-0000-000066370000}"/>
    <cellStyle name="40% - Accent2 4 2 6 3 2 3" xfId="26511" xr:uid="{00000000-0005-0000-0000-000067370000}"/>
    <cellStyle name="40% - Accent2 4 2 6 3 3" xfId="26512" xr:uid="{00000000-0005-0000-0000-000068370000}"/>
    <cellStyle name="40% - Accent2 4 2 6 3 3 2" xfId="26513" xr:uid="{00000000-0005-0000-0000-000069370000}"/>
    <cellStyle name="40% - Accent2 4 2 6 3 3 3" xfId="26514" xr:uid="{00000000-0005-0000-0000-00006A370000}"/>
    <cellStyle name="40% - Accent2 4 2 6 3 4" xfId="26515" xr:uid="{00000000-0005-0000-0000-00006B370000}"/>
    <cellStyle name="40% - Accent2 4 2 6 3 4 2" xfId="26516" xr:uid="{00000000-0005-0000-0000-00006C370000}"/>
    <cellStyle name="40% - Accent2 4 2 6 3 5" xfId="26517" xr:uid="{00000000-0005-0000-0000-00006D370000}"/>
    <cellStyle name="40% - Accent2 4 2 6 3 6" xfId="26518" xr:uid="{00000000-0005-0000-0000-00006E370000}"/>
    <cellStyle name="40% - Accent2 4 2 6 4" xfId="26519" xr:uid="{00000000-0005-0000-0000-00006F370000}"/>
    <cellStyle name="40% - Accent2 4 2 6 4 2" xfId="26520" xr:uid="{00000000-0005-0000-0000-000070370000}"/>
    <cellStyle name="40% - Accent2 4 2 6 4 2 2" xfId="26521" xr:uid="{00000000-0005-0000-0000-000071370000}"/>
    <cellStyle name="40% - Accent2 4 2 6 4 2 3" xfId="26522" xr:uid="{00000000-0005-0000-0000-000072370000}"/>
    <cellStyle name="40% - Accent2 4 2 6 4 3" xfId="26523" xr:uid="{00000000-0005-0000-0000-000073370000}"/>
    <cellStyle name="40% - Accent2 4 2 6 4 3 2" xfId="26524" xr:uid="{00000000-0005-0000-0000-000074370000}"/>
    <cellStyle name="40% - Accent2 4 2 6 4 4" xfId="26525" xr:uid="{00000000-0005-0000-0000-000075370000}"/>
    <cellStyle name="40% - Accent2 4 2 6 4 5" xfId="26526" xr:uid="{00000000-0005-0000-0000-000076370000}"/>
    <cellStyle name="40% - Accent2 4 2 6 5" xfId="26527" xr:uid="{00000000-0005-0000-0000-000077370000}"/>
    <cellStyle name="40% - Accent2 4 2 6 5 2" xfId="26528" xr:uid="{00000000-0005-0000-0000-000078370000}"/>
    <cellStyle name="40% - Accent2 4 2 6 5 3" xfId="26529" xr:uid="{00000000-0005-0000-0000-000079370000}"/>
    <cellStyle name="40% - Accent2 4 2 6 6" xfId="26530" xr:uid="{00000000-0005-0000-0000-00007A370000}"/>
    <cellStyle name="40% - Accent2 4 2 6 6 2" xfId="26531" xr:uid="{00000000-0005-0000-0000-00007B370000}"/>
    <cellStyle name="40% - Accent2 4 2 6 6 3" xfId="26532" xr:uid="{00000000-0005-0000-0000-00007C370000}"/>
    <cellStyle name="40% - Accent2 4 2 6 7" xfId="26533" xr:uid="{00000000-0005-0000-0000-00007D370000}"/>
    <cellStyle name="40% - Accent2 4 2 6 7 2" xfId="26534" xr:uid="{00000000-0005-0000-0000-00007E370000}"/>
    <cellStyle name="40% - Accent2 4 2 6 8" xfId="26535" xr:uid="{00000000-0005-0000-0000-00007F370000}"/>
    <cellStyle name="40% - Accent2 4 2 6 9" xfId="26536" xr:uid="{00000000-0005-0000-0000-000080370000}"/>
    <cellStyle name="40% - Accent2 4 2 7" xfId="26537" xr:uid="{00000000-0005-0000-0000-000081370000}"/>
    <cellStyle name="40% - Accent2 4 2 7 2" xfId="26538" xr:uid="{00000000-0005-0000-0000-000082370000}"/>
    <cellStyle name="40% - Accent2 4 2 7 2 2" xfId="26539" xr:uid="{00000000-0005-0000-0000-000083370000}"/>
    <cellStyle name="40% - Accent2 4 2 7 2 3" xfId="26540" xr:uid="{00000000-0005-0000-0000-000084370000}"/>
    <cellStyle name="40% - Accent2 4 2 7 3" xfId="26541" xr:uid="{00000000-0005-0000-0000-000085370000}"/>
    <cellStyle name="40% - Accent2 4 2 7 3 2" xfId="26542" xr:uid="{00000000-0005-0000-0000-000086370000}"/>
    <cellStyle name="40% - Accent2 4 2 7 3 3" xfId="26543" xr:uid="{00000000-0005-0000-0000-000087370000}"/>
    <cellStyle name="40% - Accent2 4 2 7 4" xfId="26544" xr:uid="{00000000-0005-0000-0000-000088370000}"/>
    <cellStyle name="40% - Accent2 4 2 7 4 2" xfId="26545" xr:uid="{00000000-0005-0000-0000-000089370000}"/>
    <cellStyle name="40% - Accent2 4 2 7 5" xfId="26546" xr:uid="{00000000-0005-0000-0000-00008A370000}"/>
    <cellStyle name="40% - Accent2 4 2 7 6" xfId="26547" xr:uid="{00000000-0005-0000-0000-00008B370000}"/>
    <cellStyle name="40% - Accent2 4 2 8" xfId="26548" xr:uid="{00000000-0005-0000-0000-00008C370000}"/>
    <cellStyle name="40% - Accent2 4 2 8 2" xfId="26549" xr:uid="{00000000-0005-0000-0000-00008D370000}"/>
    <cellStyle name="40% - Accent2 4 2 8 2 2" xfId="26550" xr:uid="{00000000-0005-0000-0000-00008E370000}"/>
    <cellStyle name="40% - Accent2 4 2 8 2 3" xfId="26551" xr:uid="{00000000-0005-0000-0000-00008F370000}"/>
    <cellStyle name="40% - Accent2 4 2 8 3" xfId="26552" xr:uid="{00000000-0005-0000-0000-000090370000}"/>
    <cellStyle name="40% - Accent2 4 2 8 3 2" xfId="26553" xr:uid="{00000000-0005-0000-0000-000091370000}"/>
    <cellStyle name="40% - Accent2 4 2 8 3 3" xfId="26554" xr:uid="{00000000-0005-0000-0000-000092370000}"/>
    <cellStyle name="40% - Accent2 4 2 8 4" xfId="26555" xr:uid="{00000000-0005-0000-0000-000093370000}"/>
    <cellStyle name="40% - Accent2 4 2 8 4 2" xfId="26556" xr:uid="{00000000-0005-0000-0000-000094370000}"/>
    <cellStyle name="40% - Accent2 4 2 8 5" xfId="26557" xr:uid="{00000000-0005-0000-0000-000095370000}"/>
    <cellStyle name="40% - Accent2 4 2 8 6" xfId="26558" xr:uid="{00000000-0005-0000-0000-000096370000}"/>
    <cellStyle name="40% - Accent2 4 2 9" xfId="26559" xr:uid="{00000000-0005-0000-0000-000097370000}"/>
    <cellStyle name="40% - Accent2 4 2 9 2" xfId="26560" xr:uid="{00000000-0005-0000-0000-000098370000}"/>
    <cellStyle name="40% - Accent2 4 2 9 2 2" xfId="26561" xr:uid="{00000000-0005-0000-0000-000099370000}"/>
    <cellStyle name="40% - Accent2 4 2 9 2 3" xfId="26562" xr:uid="{00000000-0005-0000-0000-00009A370000}"/>
    <cellStyle name="40% - Accent2 4 2 9 3" xfId="26563" xr:uid="{00000000-0005-0000-0000-00009B370000}"/>
    <cellStyle name="40% - Accent2 4 2 9 3 2" xfId="26564" xr:uid="{00000000-0005-0000-0000-00009C370000}"/>
    <cellStyle name="40% - Accent2 4 2 9 4" xfId="26565" xr:uid="{00000000-0005-0000-0000-00009D370000}"/>
    <cellStyle name="40% - Accent2 4 2 9 5" xfId="26566" xr:uid="{00000000-0005-0000-0000-00009E370000}"/>
    <cellStyle name="40% - Accent2 4 3" xfId="1802" xr:uid="{00000000-0005-0000-0000-00009F370000}"/>
    <cellStyle name="40% - Accent2 4 3 10" xfId="26567" xr:uid="{00000000-0005-0000-0000-0000A0370000}"/>
    <cellStyle name="40% - Accent2 4 3 10 2" xfId="26568" xr:uid="{00000000-0005-0000-0000-0000A1370000}"/>
    <cellStyle name="40% - Accent2 4 3 10 3" xfId="26569" xr:uid="{00000000-0005-0000-0000-0000A2370000}"/>
    <cellStyle name="40% - Accent2 4 3 11" xfId="26570" xr:uid="{00000000-0005-0000-0000-0000A3370000}"/>
    <cellStyle name="40% - Accent2 4 3 11 2" xfId="26571" xr:uid="{00000000-0005-0000-0000-0000A4370000}"/>
    <cellStyle name="40% - Accent2 4 3 12" xfId="26572" xr:uid="{00000000-0005-0000-0000-0000A5370000}"/>
    <cellStyle name="40% - Accent2 4 3 13" xfId="26573" xr:uid="{00000000-0005-0000-0000-0000A6370000}"/>
    <cellStyle name="40% - Accent2 4 3 14" xfId="26574" xr:uid="{00000000-0005-0000-0000-0000A7370000}"/>
    <cellStyle name="40% - Accent2 4 3 2" xfId="1803" xr:uid="{00000000-0005-0000-0000-0000A8370000}"/>
    <cellStyle name="40% - Accent2 4 3 2 10" xfId="26575" xr:uid="{00000000-0005-0000-0000-0000A9370000}"/>
    <cellStyle name="40% - Accent2 4 3 2 10 2" xfId="26576" xr:uid="{00000000-0005-0000-0000-0000AA370000}"/>
    <cellStyle name="40% - Accent2 4 3 2 11" xfId="26577" xr:uid="{00000000-0005-0000-0000-0000AB370000}"/>
    <cellStyle name="40% - Accent2 4 3 2 12" xfId="26578" xr:uid="{00000000-0005-0000-0000-0000AC370000}"/>
    <cellStyle name="40% - Accent2 4 3 2 2" xfId="1804" xr:uid="{00000000-0005-0000-0000-0000AD370000}"/>
    <cellStyle name="40% - Accent2 4 3 2 2 10" xfId="26579" xr:uid="{00000000-0005-0000-0000-0000AE370000}"/>
    <cellStyle name="40% - Accent2 4 3 2 2 2" xfId="1805" xr:uid="{00000000-0005-0000-0000-0000AF370000}"/>
    <cellStyle name="40% - Accent2 4 3 2 2 2 2" xfId="26580" xr:uid="{00000000-0005-0000-0000-0000B0370000}"/>
    <cellStyle name="40% - Accent2 4 3 2 2 2 2 2" xfId="26581" xr:uid="{00000000-0005-0000-0000-0000B1370000}"/>
    <cellStyle name="40% - Accent2 4 3 2 2 2 2 2 2" xfId="26582" xr:uid="{00000000-0005-0000-0000-0000B2370000}"/>
    <cellStyle name="40% - Accent2 4 3 2 2 2 2 2 3" xfId="26583" xr:uid="{00000000-0005-0000-0000-0000B3370000}"/>
    <cellStyle name="40% - Accent2 4 3 2 2 2 2 3" xfId="26584" xr:uid="{00000000-0005-0000-0000-0000B4370000}"/>
    <cellStyle name="40% - Accent2 4 3 2 2 2 2 3 2" xfId="26585" xr:uid="{00000000-0005-0000-0000-0000B5370000}"/>
    <cellStyle name="40% - Accent2 4 3 2 2 2 2 3 3" xfId="26586" xr:uid="{00000000-0005-0000-0000-0000B6370000}"/>
    <cellStyle name="40% - Accent2 4 3 2 2 2 2 4" xfId="26587" xr:uid="{00000000-0005-0000-0000-0000B7370000}"/>
    <cellStyle name="40% - Accent2 4 3 2 2 2 2 4 2" xfId="26588" xr:uid="{00000000-0005-0000-0000-0000B8370000}"/>
    <cellStyle name="40% - Accent2 4 3 2 2 2 2 5" xfId="26589" xr:uid="{00000000-0005-0000-0000-0000B9370000}"/>
    <cellStyle name="40% - Accent2 4 3 2 2 2 2 6" xfId="26590" xr:uid="{00000000-0005-0000-0000-0000BA370000}"/>
    <cellStyle name="40% - Accent2 4 3 2 2 2 3" xfId="26591" xr:uid="{00000000-0005-0000-0000-0000BB370000}"/>
    <cellStyle name="40% - Accent2 4 3 2 2 2 3 2" xfId="26592" xr:uid="{00000000-0005-0000-0000-0000BC370000}"/>
    <cellStyle name="40% - Accent2 4 3 2 2 2 3 2 2" xfId="26593" xr:uid="{00000000-0005-0000-0000-0000BD370000}"/>
    <cellStyle name="40% - Accent2 4 3 2 2 2 3 2 3" xfId="26594" xr:uid="{00000000-0005-0000-0000-0000BE370000}"/>
    <cellStyle name="40% - Accent2 4 3 2 2 2 3 3" xfId="26595" xr:uid="{00000000-0005-0000-0000-0000BF370000}"/>
    <cellStyle name="40% - Accent2 4 3 2 2 2 3 3 2" xfId="26596" xr:uid="{00000000-0005-0000-0000-0000C0370000}"/>
    <cellStyle name="40% - Accent2 4 3 2 2 2 3 3 3" xfId="26597" xr:uid="{00000000-0005-0000-0000-0000C1370000}"/>
    <cellStyle name="40% - Accent2 4 3 2 2 2 3 4" xfId="26598" xr:uid="{00000000-0005-0000-0000-0000C2370000}"/>
    <cellStyle name="40% - Accent2 4 3 2 2 2 3 4 2" xfId="26599" xr:uid="{00000000-0005-0000-0000-0000C3370000}"/>
    <cellStyle name="40% - Accent2 4 3 2 2 2 3 5" xfId="26600" xr:uid="{00000000-0005-0000-0000-0000C4370000}"/>
    <cellStyle name="40% - Accent2 4 3 2 2 2 3 6" xfId="26601" xr:uid="{00000000-0005-0000-0000-0000C5370000}"/>
    <cellStyle name="40% - Accent2 4 3 2 2 2 4" xfId="26602" xr:uid="{00000000-0005-0000-0000-0000C6370000}"/>
    <cellStyle name="40% - Accent2 4 3 2 2 2 4 2" xfId="26603" xr:uid="{00000000-0005-0000-0000-0000C7370000}"/>
    <cellStyle name="40% - Accent2 4 3 2 2 2 4 2 2" xfId="26604" xr:uid="{00000000-0005-0000-0000-0000C8370000}"/>
    <cellStyle name="40% - Accent2 4 3 2 2 2 4 2 3" xfId="26605" xr:uid="{00000000-0005-0000-0000-0000C9370000}"/>
    <cellStyle name="40% - Accent2 4 3 2 2 2 4 3" xfId="26606" xr:uid="{00000000-0005-0000-0000-0000CA370000}"/>
    <cellStyle name="40% - Accent2 4 3 2 2 2 4 3 2" xfId="26607" xr:uid="{00000000-0005-0000-0000-0000CB370000}"/>
    <cellStyle name="40% - Accent2 4 3 2 2 2 4 4" xfId="26608" xr:uid="{00000000-0005-0000-0000-0000CC370000}"/>
    <cellStyle name="40% - Accent2 4 3 2 2 2 4 5" xfId="26609" xr:uid="{00000000-0005-0000-0000-0000CD370000}"/>
    <cellStyle name="40% - Accent2 4 3 2 2 2 5" xfId="26610" xr:uid="{00000000-0005-0000-0000-0000CE370000}"/>
    <cellStyle name="40% - Accent2 4 3 2 2 2 5 2" xfId="26611" xr:uid="{00000000-0005-0000-0000-0000CF370000}"/>
    <cellStyle name="40% - Accent2 4 3 2 2 2 5 3" xfId="26612" xr:uid="{00000000-0005-0000-0000-0000D0370000}"/>
    <cellStyle name="40% - Accent2 4 3 2 2 2 6" xfId="26613" xr:uid="{00000000-0005-0000-0000-0000D1370000}"/>
    <cellStyle name="40% - Accent2 4 3 2 2 2 6 2" xfId="26614" xr:uid="{00000000-0005-0000-0000-0000D2370000}"/>
    <cellStyle name="40% - Accent2 4 3 2 2 2 6 3" xfId="26615" xr:uid="{00000000-0005-0000-0000-0000D3370000}"/>
    <cellStyle name="40% - Accent2 4 3 2 2 2 7" xfId="26616" xr:uid="{00000000-0005-0000-0000-0000D4370000}"/>
    <cellStyle name="40% - Accent2 4 3 2 2 2 7 2" xfId="26617" xr:uid="{00000000-0005-0000-0000-0000D5370000}"/>
    <cellStyle name="40% - Accent2 4 3 2 2 2 8" xfId="26618" xr:uid="{00000000-0005-0000-0000-0000D6370000}"/>
    <cellStyle name="40% - Accent2 4 3 2 2 2 9" xfId="26619" xr:uid="{00000000-0005-0000-0000-0000D7370000}"/>
    <cellStyle name="40% - Accent2 4 3 2 2 3" xfId="26620" xr:uid="{00000000-0005-0000-0000-0000D8370000}"/>
    <cellStyle name="40% - Accent2 4 3 2 2 3 2" xfId="26621" xr:uid="{00000000-0005-0000-0000-0000D9370000}"/>
    <cellStyle name="40% - Accent2 4 3 2 2 3 2 2" xfId="26622" xr:uid="{00000000-0005-0000-0000-0000DA370000}"/>
    <cellStyle name="40% - Accent2 4 3 2 2 3 2 3" xfId="26623" xr:uid="{00000000-0005-0000-0000-0000DB370000}"/>
    <cellStyle name="40% - Accent2 4 3 2 2 3 3" xfId="26624" xr:uid="{00000000-0005-0000-0000-0000DC370000}"/>
    <cellStyle name="40% - Accent2 4 3 2 2 3 3 2" xfId="26625" xr:uid="{00000000-0005-0000-0000-0000DD370000}"/>
    <cellStyle name="40% - Accent2 4 3 2 2 3 3 3" xfId="26626" xr:uid="{00000000-0005-0000-0000-0000DE370000}"/>
    <cellStyle name="40% - Accent2 4 3 2 2 3 4" xfId="26627" xr:uid="{00000000-0005-0000-0000-0000DF370000}"/>
    <cellStyle name="40% - Accent2 4 3 2 2 3 4 2" xfId="26628" xr:uid="{00000000-0005-0000-0000-0000E0370000}"/>
    <cellStyle name="40% - Accent2 4 3 2 2 3 5" xfId="26629" xr:uid="{00000000-0005-0000-0000-0000E1370000}"/>
    <cellStyle name="40% - Accent2 4 3 2 2 3 6" xfId="26630" xr:uid="{00000000-0005-0000-0000-0000E2370000}"/>
    <cellStyle name="40% - Accent2 4 3 2 2 4" xfId="26631" xr:uid="{00000000-0005-0000-0000-0000E3370000}"/>
    <cellStyle name="40% - Accent2 4 3 2 2 4 2" xfId="26632" xr:uid="{00000000-0005-0000-0000-0000E4370000}"/>
    <cellStyle name="40% - Accent2 4 3 2 2 4 2 2" xfId="26633" xr:uid="{00000000-0005-0000-0000-0000E5370000}"/>
    <cellStyle name="40% - Accent2 4 3 2 2 4 2 3" xfId="26634" xr:uid="{00000000-0005-0000-0000-0000E6370000}"/>
    <cellStyle name="40% - Accent2 4 3 2 2 4 3" xfId="26635" xr:uid="{00000000-0005-0000-0000-0000E7370000}"/>
    <cellStyle name="40% - Accent2 4 3 2 2 4 3 2" xfId="26636" xr:uid="{00000000-0005-0000-0000-0000E8370000}"/>
    <cellStyle name="40% - Accent2 4 3 2 2 4 3 3" xfId="26637" xr:uid="{00000000-0005-0000-0000-0000E9370000}"/>
    <cellStyle name="40% - Accent2 4 3 2 2 4 4" xfId="26638" xr:uid="{00000000-0005-0000-0000-0000EA370000}"/>
    <cellStyle name="40% - Accent2 4 3 2 2 4 4 2" xfId="26639" xr:uid="{00000000-0005-0000-0000-0000EB370000}"/>
    <cellStyle name="40% - Accent2 4 3 2 2 4 5" xfId="26640" xr:uid="{00000000-0005-0000-0000-0000EC370000}"/>
    <cellStyle name="40% - Accent2 4 3 2 2 4 6" xfId="26641" xr:uid="{00000000-0005-0000-0000-0000ED370000}"/>
    <cellStyle name="40% - Accent2 4 3 2 2 5" xfId="26642" xr:uid="{00000000-0005-0000-0000-0000EE370000}"/>
    <cellStyle name="40% - Accent2 4 3 2 2 5 2" xfId="26643" xr:uid="{00000000-0005-0000-0000-0000EF370000}"/>
    <cellStyle name="40% - Accent2 4 3 2 2 5 2 2" xfId="26644" xr:uid="{00000000-0005-0000-0000-0000F0370000}"/>
    <cellStyle name="40% - Accent2 4 3 2 2 5 2 3" xfId="26645" xr:uid="{00000000-0005-0000-0000-0000F1370000}"/>
    <cellStyle name="40% - Accent2 4 3 2 2 5 3" xfId="26646" xr:uid="{00000000-0005-0000-0000-0000F2370000}"/>
    <cellStyle name="40% - Accent2 4 3 2 2 5 3 2" xfId="26647" xr:uid="{00000000-0005-0000-0000-0000F3370000}"/>
    <cellStyle name="40% - Accent2 4 3 2 2 5 4" xfId="26648" xr:uid="{00000000-0005-0000-0000-0000F4370000}"/>
    <cellStyle name="40% - Accent2 4 3 2 2 5 5" xfId="26649" xr:uid="{00000000-0005-0000-0000-0000F5370000}"/>
    <cellStyle name="40% - Accent2 4 3 2 2 6" xfId="26650" xr:uid="{00000000-0005-0000-0000-0000F6370000}"/>
    <cellStyle name="40% - Accent2 4 3 2 2 6 2" xfId="26651" xr:uid="{00000000-0005-0000-0000-0000F7370000}"/>
    <cellStyle name="40% - Accent2 4 3 2 2 6 3" xfId="26652" xr:uid="{00000000-0005-0000-0000-0000F8370000}"/>
    <cellStyle name="40% - Accent2 4 3 2 2 7" xfId="26653" xr:uid="{00000000-0005-0000-0000-0000F9370000}"/>
    <cellStyle name="40% - Accent2 4 3 2 2 7 2" xfId="26654" xr:uid="{00000000-0005-0000-0000-0000FA370000}"/>
    <cellStyle name="40% - Accent2 4 3 2 2 7 3" xfId="26655" xr:uid="{00000000-0005-0000-0000-0000FB370000}"/>
    <cellStyle name="40% - Accent2 4 3 2 2 8" xfId="26656" xr:uid="{00000000-0005-0000-0000-0000FC370000}"/>
    <cellStyle name="40% - Accent2 4 3 2 2 8 2" xfId="26657" xr:uid="{00000000-0005-0000-0000-0000FD370000}"/>
    <cellStyle name="40% - Accent2 4 3 2 2 9" xfId="26658" xr:uid="{00000000-0005-0000-0000-0000FE370000}"/>
    <cellStyle name="40% - Accent2 4 3 2 3" xfId="1806" xr:uid="{00000000-0005-0000-0000-0000FF370000}"/>
    <cellStyle name="40% - Accent2 4 3 2 3 2" xfId="26659" xr:uid="{00000000-0005-0000-0000-000000380000}"/>
    <cellStyle name="40% - Accent2 4 3 2 3 2 2" xfId="26660" xr:uid="{00000000-0005-0000-0000-000001380000}"/>
    <cellStyle name="40% - Accent2 4 3 2 3 2 2 2" xfId="26661" xr:uid="{00000000-0005-0000-0000-000002380000}"/>
    <cellStyle name="40% - Accent2 4 3 2 3 2 2 3" xfId="26662" xr:uid="{00000000-0005-0000-0000-000003380000}"/>
    <cellStyle name="40% - Accent2 4 3 2 3 2 3" xfId="26663" xr:uid="{00000000-0005-0000-0000-000004380000}"/>
    <cellStyle name="40% - Accent2 4 3 2 3 2 3 2" xfId="26664" xr:uid="{00000000-0005-0000-0000-000005380000}"/>
    <cellStyle name="40% - Accent2 4 3 2 3 2 3 3" xfId="26665" xr:uid="{00000000-0005-0000-0000-000006380000}"/>
    <cellStyle name="40% - Accent2 4 3 2 3 2 4" xfId="26666" xr:uid="{00000000-0005-0000-0000-000007380000}"/>
    <cellStyle name="40% - Accent2 4 3 2 3 2 4 2" xfId="26667" xr:uid="{00000000-0005-0000-0000-000008380000}"/>
    <cellStyle name="40% - Accent2 4 3 2 3 2 5" xfId="26668" xr:uid="{00000000-0005-0000-0000-000009380000}"/>
    <cellStyle name="40% - Accent2 4 3 2 3 2 6" xfId="26669" xr:uid="{00000000-0005-0000-0000-00000A380000}"/>
    <cellStyle name="40% - Accent2 4 3 2 3 3" xfId="26670" xr:uid="{00000000-0005-0000-0000-00000B380000}"/>
    <cellStyle name="40% - Accent2 4 3 2 3 3 2" xfId="26671" xr:uid="{00000000-0005-0000-0000-00000C380000}"/>
    <cellStyle name="40% - Accent2 4 3 2 3 3 2 2" xfId="26672" xr:uid="{00000000-0005-0000-0000-00000D380000}"/>
    <cellStyle name="40% - Accent2 4 3 2 3 3 2 3" xfId="26673" xr:uid="{00000000-0005-0000-0000-00000E380000}"/>
    <cellStyle name="40% - Accent2 4 3 2 3 3 3" xfId="26674" xr:uid="{00000000-0005-0000-0000-00000F380000}"/>
    <cellStyle name="40% - Accent2 4 3 2 3 3 3 2" xfId="26675" xr:uid="{00000000-0005-0000-0000-000010380000}"/>
    <cellStyle name="40% - Accent2 4 3 2 3 3 3 3" xfId="26676" xr:uid="{00000000-0005-0000-0000-000011380000}"/>
    <cellStyle name="40% - Accent2 4 3 2 3 3 4" xfId="26677" xr:uid="{00000000-0005-0000-0000-000012380000}"/>
    <cellStyle name="40% - Accent2 4 3 2 3 3 4 2" xfId="26678" xr:uid="{00000000-0005-0000-0000-000013380000}"/>
    <cellStyle name="40% - Accent2 4 3 2 3 3 5" xfId="26679" xr:uid="{00000000-0005-0000-0000-000014380000}"/>
    <cellStyle name="40% - Accent2 4 3 2 3 3 6" xfId="26680" xr:uid="{00000000-0005-0000-0000-000015380000}"/>
    <cellStyle name="40% - Accent2 4 3 2 3 4" xfId="26681" xr:uid="{00000000-0005-0000-0000-000016380000}"/>
    <cellStyle name="40% - Accent2 4 3 2 3 4 2" xfId="26682" xr:uid="{00000000-0005-0000-0000-000017380000}"/>
    <cellStyle name="40% - Accent2 4 3 2 3 4 2 2" xfId="26683" xr:uid="{00000000-0005-0000-0000-000018380000}"/>
    <cellStyle name="40% - Accent2 4 3 2 3 4 2 3" xfId="26684" xr:uid="{00000000-0005-0000-0000-000019380000}"/>
    <cellStyle name="40% - Accent2 4 3 2 3 4 3" xfId="26685" xr:uid="{00000000-0005-0000-0000-00001A380000}"/>
    <cellStyle name="40% - Accent2 4 3 2 3 4 3 2" xfId="26686" xr:uid="{00000000-0005-0000-0000-00001B380000}"/>
    <cellStyle name="40% - Accent2 4 3 2 3 4 4" xfId="26687" xr:uid="{00000000-0005-0000-0000-00001C380000}"/>
    <cellStyle name="40% - Accent2 4 3 2 3 4 5" xfId="26688" xr:uid="{00000000-0005-0000-0000-00001D380000}"/>
    <cellStyle name="40% - Accent2 4 3 2 3 5" xfId="26689" xr:uid="{00000000-0005-0000-0000-00001E380000}"/>
    <cellStyle name="40% - Accent2 4 3 2 3 5 2" xfId="26690" xr:uid="{00000000-0005-0000-0000-00001F380000}"/>
    <cellStyle name="40% - Accent2 4 3 2 3 5 3" xfId="26691" xr:uid="{00000000-0005-0000-0000-000020380000}"/>
    <cellStyle name="40% - Accent2 4 3 2 3 6" xfId="26692" xr:uid="{00000000-0005-0000-0000-000021380000}"/>
    <cellStyle name="40% - Accent2 4 3 2 3 6 2" xfId="26693" xr:uid="{00000000-0005-0000-0000-000022380000}"/>
    <cellStyle name="40% - Accent2 4 3 2 3 6 3" xfId="26694" xr:uid="{00000000-0005-0000-0000-000023380000}"/>
    <cellStyle name="40% - Accent2 4 3 2 3 7" xfId="26695" xr:uid="{00000000-0005-0000-0000-000024380000}"/>
    <cellStyle name="40% - Accent2 4 3 2 3 7 2" xfId="26696" xr:uid="{00000000-0005-0000-0000-000025380000}"/>
    <cellStyle name="40% - Accent2 4 3 2 3 8" xfId="26697" xr:uid="{00000000-0005-0000-0000-000026380000}"/>
    <cellStyle name="40% - Accent2 4 3 2 3 9" xfId="26698" xr:uid="{00000000-0005-0000-0000-000027380000}"/>
    <cellStyle name="40% - Accent2 4 3 2 4" xfId="26699" xr:uid="{00000000-0005-0000-0000-000028380000}"/>
    <cellStyle name="40% - Accent2 4 3 2 4 2" xfId="26700" xr:uid="{00000000-0005-0000-0000-000029380000}"/>
    <cellStyle name="40% - Accent2 4 3 2 4 2 2" xfId="26701" xr:uid="{00000000-0005-0000-0000-00002A380000}"/>
    <cellStyle name="40% - Accent2 4 3 2 4 2 2 2" xfId="26702" xr:uid="{00000000-0005-0000-0000-00002B380000}"/>
    <cellStyle name="40% - Accent2 4 3 2 4 2 2 3" xfId="26703" xr:uid="{00000000-0005-0000-0000-00002C380000}"/>
    <cellStyle name="40% - Accent2 4 3 2 4 2 3" xfId="26704" xr:uid="{00000000-0005-0000-0000-00002D380000}"/>
    <cellStyle name="40% - Accent2 4 3 2 4 2 3 2" xfId="26705" xr:uid="{00000000-0005-0000-0000-00002E380000}"/>
    <cellStyle name="40% - Accent2 4 3 2 4 2 3 3" xfId="26706" xr:uid="{00000000-0005-0000-0000-00002F380000}"/>
    <cellStyle name="40% - Accent2 4 3 2 4 2 4" xfId="26707" xr:uid="{00000000-0005-0000-0000-000030380000}"/>
    <cellStyle name="40% - Accent2 4 3 2 4 2 4 2" xfId="26708" xr:uid="{00000000-0005-0000-0000-000031380000}"/>
    <cellStyle name="40% - Accent2 4 3 2 4 2 5" xfId="26709" xr:uid="{00000000-0005-0000-0000-000032380000}"/>
    <cellStyle name="40% - Accent2 4 3 2 4 2 6" xfId="26710" xr:uid="{00000000-0005-0000-0000-000033380000}"/>
    <cellStyle name="40% - Accent2 4 3 2 4 3" xfId="26711" xr:uid="{00000000-0005-0000-0000-000034380000}"/>
    <cellStyle name="40% - Accent2 4 3 2 4 3 2" xfId="26712" xr:uid="{00000000-0005-0000-0000-000035380000}"/>
    <cellStyle name="40% - Accent2 4 3 2 4 3 2 2" xfId="26713" xr:uid="{00000000-0005-0000-0000-000036380000}"/>
    <cellStyle name="40% - Accent2 4 3 2 4 3 2 3" xfId="26714" xr:uid="{00000000-0005-0000-0000-000037380000}"/>
    <cellStyle name="40% - Accent2 4 3 2 4 3 3" xfId="26715" xr:uid="{00000000-0005-0000-0000-000038380000}"/>
    <cellStyle name="40% - Accent2 4 3 2 4 3 3 2" xfId="26716" xr:uid="{00000000-0005-0000-0000-000039380000}"/>
    <cellStyle name="40% - Accent2 4 3 2 4 3 3 3" xfId="26717" xr:uid="{00000000-0005-0000-0000-00003A380000}"/>
    <cellStyle name="40% - Accent2 4 3 2 4 3 4" xfId="26718" xr:uid="{00000000-0005-0000-0000-00003B380000}"/>
    <cellStyle name="40% - Accent2 4 3 2 4 3 4 2" xfId="26719" xr:uid="{00000000-0005-0000-0000-00003C380000}"/>
    <cellStyle name="40% - Accent2 4 3 2 4 3 5" xfId="26720" xr:uid="{00000000-0005-0000-0000-00003D380000}"/>
    <cellStyle name="40% - Accent2 4 3 2 4 3 6" xfId="26721" xr:uid="{00000000-0005-0000-0000-00003E380000}"/>
    <cellStyle name="40% - Accent2 4 3 2 4 4" xfId="26722" xr:uid="{00000000-0005-0000-0000-00003F380000}"/>
    <cellStyle name="40% - Accent2 4 3 2 4 4 2" xfId="26723" xr:uid="{00000000-0005-0000-0000-000040380000}"/>
    <cellStyle name="40% - Accent2 4 3 2 4 4 2 2" xfId="26724" xr:uid="{00000000-0005-0000-0000-000041380000}"/>
    <cellStyle name="40% - Accent2 4 3 2 4 4 2 3" xfId="26725" xr:uid="{00000000-0005-0000-0000-000042380000}"/>
    <cellStyle name="40% - Accent2 4 3 2 4 4 3" xfId="26726" xr:uid="{00000000-0005-0000-0000-000043380000}"/>
    <cellStyle name="40% - Accent2 4 3 2 4 4 3 2" xfId="26727" xr:uid="{00000000-0005-0000-0000-000044380000}"/>
    <cellStyle name="40% - Accent2 4 3 2 4 4 4" xfId="26728" xr:uid="{00000000-0005-0000-0000-000045380000}"/>
    <cellStyle name="40% - Accent2 4 3 2 4 4 5" xfId="26729" xr:uid="{00000000-0005-0000-0000-000046380000}"/>
    <cellStyle name="40% - Accent2 4 3 2 4 5" xfId="26730" xr:uid="{00000000-0005-0000-0000-000047380000}"/>
    <cellStyle name="40% - Accent2 4 3 2 4 5 2" xfId="26731" xr:uid="{00000000-0005-0000-0000-000048380000}"/>
    <cellStyle name="40% - Accent2 4 3 2 4 5 3" xfId="26732" xr:uid="{00000000-0005-0000-0000-000049380000}"/>
    <cellStyle name="40% - Accent2 4 3 2 4 6" xfId="26733" xr:uid="{00000000-0005-0000-0000-00004A380000}"/>
    <cellStyle name="40% - Accent2 4 3 2 4 6 2" xfId="26734" xr:uid="{00000000-0005-0000-0000-00004B380000}"/>
    <cellStyle name="40% - Accent2 4 3 2 4 6 3" xfId="26735" xr:uid="{00000000-0005-0000-0000-00004C380000}"/>
    <cellStyle name="40% - Accent2 4 3 2 4 7" xfId="26736" xr:uid="{00000000-0005-0000-0000-00004D380000}"/>
    <cellStyle name="40% - Accent2 4 3 2 4 7 2" xfId="26737" xr:uid="{00000000-0005-0000-0000-00004E380000}"/>
    <cellStyle name="40% - Accent2 4 3 2 4 8" xfId="26738" xr:uid="{00000000-0005-0000-0000-00004F380000}"/>
    <cellStyle name="40% - Accent2 4 3 2 4 9" xfId="26739" xr:uid="{00000000-0005-0000-0000-000050380000}"/>
    <cellStyle name="40% - Accent2 4 3 2 5" xfId="26740" xr:uid="{00000000-0005-0000-0000-000051380000}"/>
    <cellStyle name="40% - Accent2 4 3 2 5 2" xfId="26741" xr:uid="{00000000-0005-0000-0000-000052380000}"/>
    <cellStyle name="40% - Accent2 4 3 2 5 2 2" xfId="26742" xr:uid="{00000000-0005-0000-0000-000053380000}"/>
    <cellStyle name="40% - Accent2 4 3 2 5 2 3" xfId="26743" xr:uid="{00000000-0005-0000-0000-000054380000}"/>
    <cellStyle name="40% - Accent2 4 3 2 5 3" xfId="26744" xr:uid="{00000000-0005-0000-0000-000055380000}"/>
    <cellStyle name="40% - Accent2 4 3 2 5 3 2" xfId="26745" xr:uid="{00000000-0005-0000-0000-000056380000}"/>
    <cellStyle name="40% - Accent2 4 3 2 5 3 3" xfId="26746" xr:uid="{00000000-0005-0000-0000-000057380000}"/>
    <cellStyle name="40% - Accent2 4 3 2 5 4" xfId="26747" xr:uid="{00000000-0005-0000-0000-000058380000}"/>
    <cellStyle name="40% - Accent2 4 3 2 5 4 2" xfId="26748" xr:uid="{00000000-0005-0000-0000-000059380000}"/>
    <cellStyle name="40% - Accent2 4 3 2 5 5" xfId="26749" xr:uid="{00000000-0005-0000-0000-00005A380000}"/>
    <cellStyle name="40% - Accent2 4 3 2 5 6" xfId="26750" xr:uid="{00000000-0005-0000-0000-00005B380000}"/>
    <cellStyle name="40% - Accent2 4 3 2 6" xfId="26751" xr:uid="{00000000-0005-0000-0000-00005C380000}"/>
    <cellStyle name="40% - Accent2 4 3 2 6 2" xfId="26752" xr:uid="{00000000-0005-0000-0000-00005D380000}"/>
    <cellStyle name="40% - Accent2 4 3 2 6 2 2" xfId="26753" xr:uid="{00000000-0005-0000-0000-00005E380000}"/>
    <cellStyle name="40% - Accent2 4 3 2 6 2 3" xfId="26754" xr:uid="{00000000-0005-0000-0000-00005F380000}"/>
    <cellStyle name="40% - Accent2 4 3 2 6 3" xfId="26755" xr:uid="{00000000-0005-0000-0000-000060380000}"/>
    <cellStyle name="40% - Accent2 4 3 2 6 3 2" xfId="26756" xr:uid="{00000000-0005-0000-0000-000061380000}"/>
    <cellStyle name="40% - Accent2 4 3 2 6 3 3" xfId="26757" xr:uid="{00000000-0005-0000-0000-000062380000}"/>
    <cellStyle name="40% - Accent2 4 3 2 6 4" xfId="26758" xr:uid="{00000000-0005-0000-0000-000063380000}"/>
    <cellStyle name="40% - Accent2 4 3 2 6 4 2" xfId="26759" xr:uid="{00000000-0005-0000-0000-000064380000}"/>
    <cellStyle name="40% - Accent2 4 3 2 6 5" xfId="26760" xr:uid="{00000000-0005-0000-0000-000065380000}"/>
    <cellStyle name="40% - Accent2 4 3 2 6 6" xfId="26761" xr:uid="{00000000-0005-0000-0000-000066380000}"/>
    <cellStyle name="40% - Accent2 4 3 2 7" xfId="26762" xr:uid="{00000000-0005-0000-0000-000067380000}"/>
    <cellStyle name="40% - Accent2 4 3 2 7 2" xfId="26763" xr:uid="{00000000-0005-0000-0000-000068380000}"/>
    <cellStyle name="40% - Accent2 4 3 2 7 2 2" xfId="26764" xr:uid="{00000000-0005-0000-0000-000069380000}"/>
    <cellStyle name="40% - Accent2 4 3 2 7 2 3" xfId="26765" xr:uid="{00000000-0005-0000-0000-00006A380000}"/>
    <cellStyle name="40% - Accent2 4 3 2 7 3" xfId="26766" xr:uid="{00000000-0005-0000-0000-00006B380000}"/>
    <cellStyle name="40% - Accent2 4 3 2 7 3 2" xfId="26767" xr:uid="{00000000-0005-0000-0000-00006C380000}"/>
    <cellStyle name="40% - Accent2 4 3 2 7 4" xfId="26768" xr:uid="{00000000-0005-0000-0000-00006D380000}"/>
    <cellStyle name="40% - Accent2 4 3 2 7 5" xfId="26769" xr:uid="{00000000-0005-0000-0000-00006E380000}"/>
    <cellStyle name="40% - Accent2 4 3 2 8" xfId="26770" xr:uid="{00000000-0005-0000-0000-00006F380000}"/>
    <cellStyle name="40% - Accent2 4 3 2 8 2" xfId="26771" xr:uid="{00000000-0005-0000-0000-000070380000}"/>
    <cellStyle name="40% - Accent2 4 3 2 8 3" xfId="26772" xr:uid="{00000000-0005-0000-0000-000071380000}"/>
    <cellStyle name="40% - Accent2 4 3 2 9" xfId="26773" xr:uid="{00000000-0005-0000-0000-000072380000}"/>
    <cellStyle name="40% - Accent2 4 3 2 9 2" xfId="26774" xr:uid="{00000000-0005-0000-0000-000073380000}"/>
    <cellStyle name="40% - Accent2 4 3 2 9 3" xfId="26775" xr:uid="{00000000-0005-0000-0000-000074380000}"/>
    <cellStyle name="40% - Accent2 4 3 3" xfId="1807" xr:uid="{00000000-0005-0000-0000-000075380000}"/>
    <cellStyle name="40% - Accent2 4 3 3 10" xfId="26776" xr:uid="{00000000-0005-0000-0000-000076380000}"/>
    <cellStyle name="40% - Accent2 4 3 3 2" xfId="1808" xr:uid="{00000000-0005-0000-0000-000077380000}"/>
    <cellStyle name="40% - Accent2 4 3 3 2 2" xfId="26777" xr:uid="{00000000-0005-0000-0000-000078380000}"/>
    <cellStyle name="40% - Accent2 4 3 3 2 2 2" xfId="26778" xr:uid="{00000000-0005-0000-0000-000079380000}"/>
    <cellStyle name="40% - Accent2 4 3 3 2 2 2 2" xfId="26779" xr:uid="{00000000-0005-0000-0000-00007A380000}"/>
    <cellStyle name="40% - Accent2 4 3 3 2 2 2 3" xfId="26780" xr:uid="{00000000-0005-0000-0000-00007B380000}"/>
    <cellStyle name="40% - Accent2 4 3 3 2 2 3" xfId="26781" xr:uid="{00000000-0005-0000-0000-00007C380000}"/>
    <cellStyle name="40% - Accent2 4 3 3 2 2 3 2" xfId="26782" xr:uid="{00000000-0005-0000-0000-00007D380000}"/>
    <cellStyle name="40% - Accent2 4 3 3 2 2 3 3" xfId="26783" xr:uid="{00000000-0005-0000-0000-00007E380000}"/>
    <cellStyle name="40% - Accent2 4 3 3 2 2 4" xfId="26784" xr:uid="{00000000-0005-0000-0000-00007F380000}"/>
    <cellStyle name="40% - Accent2 4 3 3 2 2 4 2" xfId="26785" xr:uid="{00000000-0005-0000-0000-000080380000}"/>
    <cellStyle name="40% - Accent2 4 3 3 2 2 5" xfId="26786" xr:uid="{00000000-0005-0000-0000-000081380000}"/>
    <cellStyle name="40% - Accent2 4 3 3 2 2 6" xfId="26787" xr:uid="{00000000-0005-0000-0000-000082380000}"/>
    <cellStyle name="40% - Accent2 4 3 3 2 3" xfId="26788" xr:uid="{00000000-0005-0000-0000-000083380000}"/>
    <cellStyle name="40% - Accent2 4 3 3 2 3 2" xfId="26789" xr:uid="{00000000-0005-0000-0000-000084380000}"/>
    <cellStyle name="40% - Accent2 4 3 3 2 3 2 2" xfId="26790" xr:uid="{00000000-0005-0000-0000-000085380000}"/>
    <cellStyle name="40% - Accent2 4 3 3 2 3 2 3" xfId="26791" xr:uid="{00000000-0005-0000-0000-000086380000}"/>
    <cellStyle name="40% - Accent2 4 3 3 2 3 3" xfId="26792" xr:uid="{00000000-0005-0000-0000-000087380000}"/>
    <cellStyle name="40% - Accent2 4 3 3 2 3 3 2" xfId="26793" xr:uid="{00000000-0005-0000-0000-000088380000}"/>
    <cellStyle name="40% - Accent2 4 3 3 2 3 3 3" xfId="26794" xr:uid="{00000000-0005-0000-0000-000089380000}"/>
    <cellStyle name="40% - Accent2 4 3 3 2 3 4" xfId="26795" xr:uid="{00000000-0005-0000-0000-00008A380000}"/>
    <cellStyle name="40% - Accent2 4 3 3 2 3 4 2" xfId="26796" xr:uid="{00000000-0005-0000-0000-00008B380000}"/>
    <cellStyle name="40% - Accent2 4 3 3 2 3 5" xfId="26797" xr:uid="{00000000-0005-0000-0000-00008C380000}"/>
    <cellStyle name="40% - Accent2 4 3 3 2 3 6" xfId="26798" xr:uid="{00000000-0005-0000-0000-00008D380000}"/>
    <cellStyle name="40% - Accent2 4 3 3 2 4" xfId="26799" xr:uid="{00000000-0005-0000-0000-00008E380000}"/>
    <cellStyle name="40% - Accent2 4 3 3 2 4 2" xfId="26800" xr:uid="{00000000-0005-0000-0000-00008F380000}"/>
    <cellStyle name="40% - Accent2 4 3 3 2 4 2 2" xfId="26801" xr:uid="{00000000-0005-0000-0000-000090380000}"/>
    <cellStyle name="40% - Accent2 4 3 3 2 4 2 3" xfId="26802" xr:uid="{00000000-0005-0000-0000-000091380000}"/>
    <cellStyle name="40% - Accent2 4 3 3 2 4 3" xfId="26803" xr:uid="{00000000-0005-0000-0000-000092380000}"/>
    <cellStyle name="40% - Accent2 4 3 3 2 4 3 2" xfId="26804" xr:uid="{00000000-0005-0000-0000-000093380000}"/>
    <cellStyle name="40% - Accent2 4 3 3 2 4 4" xfId="26805" xr:uid="{00000000-0005-0000-0000-000094380000}"/>
    <cellStyle name="40% - Accent2 4 3 3 2 4 5" xfId="26806" xr:uid="{00000000-0005-0000-0000-000095380000}"/>
    <cellStyle name="40% - Accent2 4 3 3 2 5" xfId="26807" xr:uid="{00000000-0005-0000-0000-000096380000}"/>
    <cellStyle name="40% - Accent2 4 3 3 2 5 2" xfId="26808" xr:uid="{00000000-0005-0000-0000-000097380000}"/>
    <cellStyle name="40% - Accent2 4 3 3 2 5 3" xfId="26809" xr:uid="{00000000-0005-0000-0000-000098380000}"/>
    <cellStyle name="40% - Accent2 4 3 3 2 6" xfId="26810" xr:uid="{00000000-0005-0000-0000-000099380000}"/>
    <cellStyle name="40% - Accent2 4 3 3 2 6 2" xfId="26811" xr:uid="{00000000-0005-0000-0000-00009A380000}"/>
    <cellStyle name="40% - Accent2 4 3 3 2 6 3" xfId="26812" xr:uid="{00000000-0005-0000-0000-00009B380000}"/>
    <cellStyle name="40% - Accent2 4 3 3 2 7" xfId="26813" xr:uid="{00000000-0005-0000-0000-00009C380000}"/>
    <cellStyle name="40% - Accent2 4 3 3 2 7 2" xfId="26814" xr:uid="{00000000-0005-0000-0000-00009D380000}"/>
    <cellStyle name="40% - Accent2 4 3 3 2 8" xfId="26815" xr:uid="{00000000-0005-0000-0000-00009E380000}"/>
    <cellStyle name="40% - Accent2 4 3 3 2 9" xfId="26816" xr:uid="{00000000-0005-0000-0000-00009F380000}"/>
    <cellStyle name="40% - Accent2 4 3 3 3" xfId="26817" xr:uid="{00000000-0005-0000-0000-0000A0380000}"/>
    <cellStyle name="40% - Accent2 4 3 3 3 2" xfId="26818" xr:uid="{00000000-0005-0000-0000-0000A1380000}"/>
    <cellStyle name="40% - Accent2 4 3 3 3 2 2" xfId="26819" xr:uid="{00000000-0005-0000-0000-0000A2380000}"/>
    <cellStyle name="40% - Accent2 4 3 3 3 2 3" xfId="26820" xr:uid="{00000000-0005-0000-0000-0000A3380000}"/>
    <cellStyle name="40% - Accent2 4 3 3 3 3" xfId="26821" xr:uid="{00000000-0005-0000-0000-0000A4380000}"/>
    <cellStyle name="40% - Accent2 4 3 3 3 3 2" xfId="26822" xr:uid="{00000000-0005-0000-0000-0000A5380000}"/>
    <cellStyle name="40% - Accent2 4 3 3 3 3 3" xfId="26823" xr:uid="{00000000-0005-0000-0000-0000A6380000}"/>
    <cellStyle name="40% - Accent2 4 3 3 3 4" xfId="26824" xr:uid="{00000000-0005-0000-0000-0000A7380000}"/>
    <cellStyle name="40% - Accent2 4 3 3 3 4 2" xfId="26825" xr:uid="{00000000-0005-0000-0000-0000A8380000}"/>
    <cellStyle name="40% - Accent2 4 3 3 3 5" xfId="26826" xr:uid="{00000000-0005-0000-0000-0000A9380000}"/>
    <cellStyle name="40% - Accent2 4 3 3 3 6" xfId="26827" xr:uid="{00000000-0005-0000-0000-0000AA380000}"/>
    <cellStyle name="40% - Accent2 4 3 3 4" xfId="26828" xr:uid="{00000000-0005-0000-0000-0000AB380000}"/>
    <cellStyle name="40% - Accent2 4 3 3 4 2" xfId="26829" xr:uid="{00000000-0005-0000-0000-0000AC380000}"/>
    <cellStyle name="40% - Accent2 4 3 3 4 2 2" xfId="26830" xr:uid="{00000000-0005-0000-0000-0000AD380000}"/>
    <cellStyle name="40% - Accent2 4 3 3 4 2 3" xfId="26831" xr:uid="{00000000-0005-0000-0000-0000AE380000}"/>
    <cellStyle name="40% - Accent2 4 3 3 4 3" xfId="26832" xr:uid="{00000000-0005-0000-0000-0000AF380000}"/>
    <cellStyle name="40% - Accent2 4 3 3 4 3 2" xfId="26833" xr:uid="{00000000-0005-0000-0000-0000B0380000}"/>
    <cellStyle name="40% - Accent2 4 3 3 4 3 3" xfId="26834" xr:uid="{00000000-0005-0000-0000-0000B1380000}"/>
    <cellStyle name="40% - Accent2 4 3 3 4 4" xfId="26835" xr:uid="{00000000-0005-0000-0000-0000B2380000}"/>
    <cellStyle name="40% - Accent2 4 3 3 4 4 2" xfId="26836" xr:uid="{00000000-0005-0000-0000-0000B3380000}"/>
    <cellStyle name="40% - Accent2 4 3 3 4 5" xfId="26837" xr:uid="{00000000-0005-0000-0000-0000B4380000}"/>
    <cellStyle name="40% - Accent2 4 3 3 4 6" xfId="26838" xr:uid="{00000000-0005-0000-0000-0000B5380000}"/>
    <cellStyle name="40% - Accent2 4 3 3 5" xfId="26839" xr:uid="{00000000-0005-0000-0000-0000B6380000}"/>
    <cellStyle name="40% - Accent2 4 3 3 5 2" xfId="26840" xr:uid="{00000000-0005-0000-0000-0000B7380000}"/>
    <cellStyle name="40% - Accent2 4 3 3 5 2 2" xfId="26841" xr:uid="{00000000-0005-0000-0000-0000B8380000}"/>
    <cellStyle name="40% - Accent2 4 3 3 5 2 3" xfId="26842" xr:uid="{00000000-0005-0000-0000-0000B9380000}"/>
    <cellStyle name="40% - Accent2 4 3 3 5 3" xfId="26843" xr:uid="{00000000-0005-0000-0000-0000BA380000}"/>
    <cellStyle name="40% - Accent2 4 3 3 5 3 2" xfId="26844" xr:uid="{00000000-0005-0000-0000-0000BB380000}"/>
    <cellStyle name="40% - Accent2 4 3 3 5 4" xfId="26845" xr:uid="{00000000-0005-0000-0000-0000BC380000}"/>
    <cellStyle name="40% - Accent2 4 3 3 5 5" xfId="26846" xr:uid="{00000000-0005-0000-0000-0000BD380000}"/>
    <cellStyle name="40% - Accent2 4 3 3 6" xfId="26847" xr:uid="{00000000-0005-0000-0000-0000BE380000}"/>
    <cellStyle name="40% - Accent2 4 3 3 6 2" xfId="26848" xr:uid="{00000000-0005-0000-0000-0000BF380000}"/>
    <cellStyle name="40% - Accent2 4 3 3 6 3" xfId="26849" xr:uid="{00000000-0005-0000-0000-0000C0380000}"/>
    <cellStyle name="40% - Accent2 4 3 3 7" xfId="26850" xr:uid="{00000000-0005-0000-0000-0000C1380000}"/>
    <cellStyle name="40% - Accent2 4 3 3 7 2" xfId="26851" xr:uid="{00000000-0005-0000-0000-0000C2380000}"/>
    <cellStyle name="40% - Accent2 4 3 3 7 3" xfId="26852" xr:uid="{00000000-0005-0000-0000-0000C3380000}"/>
    <cellStyle name="40% - Accent2 4 3 3 8" xfId="26853" xr:uid="{00000000-0005-0000-0000-0000C4380000}"/>
    <cellStyle name="40% - Accent2 4 3 3 8 2" xfId="26854" xr:uid="{00000000-0005-0000-0000-0000C5380000}"/>
    <cellStyle name="40% - Accent2 4 3 3 9" xfId="26855" xr:uid="{00000000-0005-0000-0000-0000C6380000}"/>
    <cellStyle name="40% - Accent2 4 3 4" xfId="1809" xr:uid="{00000000-0005-0000-0000-0000C7380000}"/>
    <cellStyle name="40% - Accent2 4 3 4 2" xfId="26856" xr:uid="{00000000-0005-0000-0000-0000C8380000}"/>
    <cellStyle name="40% - Accent2 4 3 4 2 2" xfId="26857" xr:uid="{00000000-0005-0000-0000-0000C9380000}"/>
    <cellStyle name="40% - Accent2 4 3 4 2 2 2" xfId="26858" xr:uid="{00000000-0005-0000-0000-0000CA380000}"/>
    <cellStyle name="40% - Accent2 4 3 4 2 2 3" xfId="26859" xr:uid="{00000000-0005-0000-0000-0000CB380000}"/>
    <cellStyle name="40% - Accent2 4 3 4 2 3" xfId="26860" xr:uid="{00000000-0005-0000-0000-0000CC380000}"/>
    <cellStyle name="40% - Accent2 4 3 4 2 3 2" xfId="26861" xr:uid="{00000000-0005-0000-0000-0000CD380000}"/>
    <cellStyle name="40% - Accent2 4 3 4 2 3 3" xfId="26862" xr:uid="{00000000-0005-0000-0000-0000CE380000}"/>
    <cellStyle name="40% - Accent2 4 3 4 2 4" xfId="26863" xr:uid="{00000000-0005-0000-0000-0000CF380000}"/>
    <cellStyle name="40% - Accent2 4 3 4 2 4 2" xfId="26864" xr:uid="{00000000-0005-0000-0000-0000D0380000}"/>
    <cellStyle name="40% - Accent2 4 3 4 2 5" xfId="26865" xr:uid="{00000000-0005-0000-0000-0000D1380000}"/>
    <cellStyle name="40% - Accent2 4 3 4 2 6" xfId="26866" xr:uid="{00000000-0005-0000-0000-0000D2380000}"/>
    <cellStyle name="40% - Accent2 4 3 4 3" xfId="26867" xr:uid="{00000000-0005-0000-0000-0000D3380000}"/>
    <cellStyle name="40% - Accent2 4 3 4 3 2" xfId="26868" xr:uid="{00000000-0005-0000-0000-0000D4380000}"/>
    <cellStyle name="40% - Accent2 4 3 4 3 2 2" xfId="26869" xr:uid="{00000000-0005-0000-0000-0000D5380000}"/>
    <cellStyle name="40% - Accent2 4 3 4 3 2 3" xfId="26870" xr:uid="{00000000-0005-0000-0000-0000D6380000}"/>
    <cellStyle name="40% - Accent2 4 3 4 3 3" xfId="26871" xr:uid="{00000000-0005-0000-0000-0000D7380000}"/>
    <cellStyle name="40% - Accent2 4 3 4 3 3 2" xfId="26872" xr:uid="{00000000-0005-0000-0000-0000D8380000}"/>
    <cellStyle name="40% - Accent2 4 3 4 3 3 3" xfId="26873" xr:uid="{00000000-0005-0000-0000-0000D9380000}"/>
    <cellStyle name="40% - Accent2 4 3 4 3 4" xfId="26874" xr:uid="{00000000-0005-0000-0000-0000DA380000}"/>
    <cellStyle name="40% - Accent2 4 3 4 3 4 2" xfId="26875" xr:uid="{00000000-0005-0000-0000-0000DB380000}"/>
    <cellStyle name="40% - Accent2 4 3 4 3 5" xfId="26876" xr:uid="{00000000-0005-0000-0000-0000DC380000}"/>
    <cellStyle name="40% - Accent2 4 3 4 3 6" xfId="26877" xr:uid="{00000000-0005-0000-0000-0000DD380000}"/>
    <cellStyle name="40% - Accent2 4 3 4 4" xfId="26878" xr:uid="{00000000-0005-0000-0000-0000DE380000}"/>
    <cellStyle name="40% - Accent2 4 3 4 4 2" xfId="26879" xr:uid="{00000000-0005-0000-0000-0000DF380000}"/>
    <cellStyle name="40% - Accent2 4 3 4 4 2 2" xfId="26880" xr:uid="{00000000-0005-0000-0000-0000E0380000}"/>
    <cellStyle name="40% - Accent2 4 3 4 4 2 3" xfId="26881" xr:uid="{00000000-0005-0000-0000-0000E1380000}"/>
    <cellStyle name="40% - Accent2 4 3 4 4 3" xfId="26882" xr:uid="{00000000-0005-0000-0000-0000E2380000}"/>
    <cellStyle name="40% - Accent2 4 3 4 4 3 2" xfId="26883" xr:uid="{00000000-0005-0000-0000-0000E3380000}"/>
    <cellStyle name="40% - Accent2 4 3 4 4 4" xfId="26884" xr:uid="{00000000-0005-0000-0000-0000E4380000}"/>
    <cellStyle name="40% - Accent2 4 3 4 4 5" xfId="26885" xr:uid="{00000000-0005-0000-0000-0000E5380000}"/>
    <cellStyle name="40% - Accent2 4 3 4 5" xfId="26886" xr:uid="{00000000-0005-0000-0000-0000E6380000}"/>
    <cellStyle name="40% - Accent2 4 3 4 5 2" xfId="26887" xr:uid="{00000000-0005-0000-0000-0000E7380000}"/>
    <cellStyle name="40% - Accent2 4 3 4 5 3" xfId="26888" xr:uid="{00000000-0005-0000-0000-0000E8380000}"/>
    <cellStyle name="40% - Accent2 4 3 4 6" xfId="26889" xr:uid="{00000000-0005-0000-0000-0000E9380000}"/>
    <cellStyle name="40% - Accent2 4 3 4 6 2" xfId="26890" xr:uid="{00000000-0005-0000-0000-0000EA380000}"/>
    <cellStyle name="40% - Accent2 4 3 4 6 3" xfId="26891" xr:uid="{00000000-0005-0000-0000-0000EB380000}"/>
    <cellStyle name="40% - Accent2 4 3 4 7" xfId="26892" xr:uid="{00000000-0005-0000-0000-0000EC380000}"/>
    <cellStyle name="40% - Accent2 4 3 4 7 2" xfId="26893" xr:uid="{00000000-0005-0000-0000-0000ED380000}"/>
    <cellStyle name="40% - Accent2 4 3 4 8" xfId="26894" xr:uid="{00000000-0005-0000-0000-0000EE380000}"/>
    <cellStyle name="40% - Accent2 4 3 4 9" xfId="26895" xr:uid="{00000000-0005-0000-0000-0000EF380000}"/>
    <cellStyle name="40% - Accent2 4 3 5" xfId="8868" xr:uid="{00000000-0005-0000-0000-0000F0380000}"/>
    <cellStyle name="40% - Accent2 4 3 5 2" xfId="26896" xr:uid="{00000000-0005-0000-0000-0000F1380000}"/>
    <cellStyle name="40% - Accent2 4 3 5 2 2" xfId="26897" xr:uid="{00000000-0005-0000-0000-0000F2380000}"/>
    <cellStyle name="40% - Accent2 4 3 5 2 2 2" xfId="26898" xr:uid="{00000000-0005-0000-0000-0000F3380000}"/>
    <cellStyle name="40% - Accent2 4 3 5 2 2 3" xfId="26899" xr:uid="{00000000-0005-0000-0000-0000F4380000}"/>
    <cellStyle name="40% - Accent2 4 3 5 2 3" xfId="26900" xr:uid="{00000000-0005-0000-0000-0000F5380000}"/>
    <cellStyle name="40% - Accent2 4 3 5 2 3 2" xfId="26901" xr:uid="{00000000-0005-0000-0000-0000F6380000}"/>
    <cellStyle name="40% - Accent2 4 3 5 2 3 3" xfId="26902" xr:uid="{00000000-0005-0000-0000-0000F7380000}"/>
    <cellStyle name="40% - Accent2 4 3 5 2 4" xfId="26903" xr:uid="{00000000-0005-0000-0000-0000F8380000}"/>
    <cellStyle name="40% - Accent2 4 3 5 2 4 2" xfId="26904" xr:uid="{00000000-0005-0000-0000-0000F9380000}"/>
    <cellStyle name="40% - Accent2 4 3 5 2 5" xfId="26905" xr:uid="{00000000-0005-0000-0000-0000FA380000}"/>
    <cellStyle name="40% - Accent2 4 3 5 2 6" xfId="26906" xr:uid="{00000000-0005-0000-0000-0000FB380000}"/>
    <cellStyle name="40% - Accent2 4 3 5 3" xfId="26907" xr:uid="{00000000-0005-0000-0000-0000FC380000}"/>
    <cellStyle name="40% - Accent2 4 3 5 3 2" xfId="26908" xr:uid="{00000000-0005-0000-0000-0000FD380000}"/>
    <cellStyle name="40% - Accent2 4 3 5 3 2 2" xfId="26909" xr:uid="{00000000-0005-0000-0000-0000FE380000}"/>
    <cellStyle name="40% - Accent2 4 3 5 3 2 3" xfId="26910" xr:uid="{00000000-0005-0000-0000-0000FF380000}"/>
    <cellStyle name="40% - Accent2 4 3 5 3 3" xfId="26911" xr:uid="{00000000-0005-0000-0000-000000390000}"/>
    <cellStyle name="40% - Accent2 4 3 5 3 3 2" xfId="26912" xr:uid="{00000000-0005-0000-0000-000001390000}"/>
    <cellStyle name="40% - Accent2 4 3 5 3 3 3" xfId="26913" xr:uid="{00000000-0005-0000-0000-000002390000}"/>
    <cellStyle name="40% - Accent2 4 3 5 3 4" xfId="26914" xr:uid="{00000000-0005-0000-0000-000003390000}"/>
    <cellStyle name="40% - Accent2 4 3 5 3 4 2" xfId="26915" xr:uid="{00000000-0005-0000-0000-000004390000}"/>
    <cellStyle name="40% - Accent2 4 3 5 3 5" xfId="26916" xr:uid="{00000000-0005-0000-0000-000005390000}"/>
    <cellStyle name="40% - Accent2 4 3 5 3 6" xfId="26917" xr:uid="{00000000-0005-0000-0000-000006390000}"/>
    <cellStyle name="40% - Accent2 4 3 5 4" xfId="26918" xr:uid="{00000000-0005-0000-0000-000007390000}"/>
    <cellStyle name="40% - Accent2 4 3 5 4 2" xfId="26919" xr:uid="{00000000-0005-0000-0000-000008390000}"/>
    <cellStyle name="40% - Accent2 4 3 5 4 2 2" xfId="26920" xr:uid="{00000000-0005-0000-0000-000009390000}"/>
    <cellStyle name="40% - Accent2 4 3 5 4 2 3" xfId="26921" xr:uid="{00000000-0005-0000-0000-00000A390000}"/>
    <cellStyle name="40% - Accent2 4 3 5 4 3" xfId="26922" xr:uid="{00000000-0005-0000-0000-00000B390000}"/>
    <cellStyle name="40% - Accent2 4 3 5 4 3 2" xfId="26923" xr:uid="{00000000-0005-0000-0000-00000C390000}"/>
    <cellStyle name="40% - Accent2 4 3 5 4 4" xfId="26924" xr:uid="{00000000-0005-0000-0000-00000D390000}"/>
    <cellStyle name="40% - Accent2 4 3 5 4 5" xfId="26925" xr:uid="{00000000-0005-0000-0000-00000E390000}"/>
    <cellStyle name="40% - Accent2 4 3 5 5" xfId="26926" xr:uid="{00000000-0005-0000-0000-00000F390000}"/>
    <cellStyle name="40% - Accent2 4 3 5 5 2" xfId="26927" xr:uid="{00000000-0005-0000-0000-000010390000}"/>
    <cellStyle name="40% - Accent2 4 3 5 5 3" xfId="26928" xr:uid="{00000000-0005-0000-0000-000011390000}"/>
    <cellStyle name="40% - Accent2 4 3 5 6" xfId="26929" xr:uid="{00000000-0005-0000-0000-000012390000}"/>
    <cellStyle name="40% - Accent2 4 3 5 6 2" xfId="26930" xr:uid="{00000000-0005-0000-0000-000013390000}"/>
    <cellStyle name="40% - Accent2 4 3 5 6 3" xfId="26931" xr:uid="{00000000-0005-0000-0000-000014390000}"/>
    <cellStyle name="40% - Accent2 4 3 5 7" xfId="26932" xr:uid="{00000000-0005-0000-0000-000015390000}"/>
    <cellStyle name="40% - Accent2 4 3 5 7 2" xfId="26933" xr:uid="{00000000-0005-0000-0000-000016390000}"/>
    <cellStyle name="40% - Accent2 4 3 5 8" xfId="26934" xr:uid="{00000000-0005-0000-0000-000017390000}"/>
    <cellStyle name="40% - Accent2 4 3 5 9" xfId="26935" xr:uid="{00000000-0005-0000-0000-000018390000}"/>
    <cellStyle name="40% - Accent2 4 3 6" xfId="26936" xr:uid="{00000000-0005-0000-0000-000019390000}"/>
    <cellStyle name="40% - Accent2 4 3 6 2" xfId="26937" xr:uid="{00000000-0005-0000-0000-00001A390000}"/>
    <cellStyle name="40% - Accent2 4 3 6 2 2" xfId="26938" xr:uid="{00000000-0005-0000-0000-00001B390000}"/>
    <cellStyle name="40% - Accent2 4 3 6 2 3" xfId="26939" xr:uid="{00000000-0005-0000-0000-00001C390000}"/>
    <cellStyle name="40% - Accent2 4 3 6 3" xfId="26940" xr:uid="{00000000-0005-0000-0000-00001D390000}"/>
    <cellStyle name="40% - Accent2 4 3 6 3 2" xfId="26941" xr:uid="{00000000-0005-0000-0000-00001E390000}"/>
    <cellStyle name="40% - Accent2 4 3 6 3 3" xfId="26942" xr:uid="{00000000-0005-0000-0000-00001F390000}"/>
    <cellStyle name="40% - Accent2 4 3 6 4" xfId="26943" xr:uid="{00000000-0005-0000-0000-000020390000}"/>
    <cellStyle name="40% - Accent2 4 3 6 4 2" xfId="26944" xr:uid="{00000000-0005-0000-0000-000021390000}"/>
    <cellStyle name="40% - Accent2 4 3 6 5" xfId="26945" xr:uid="{00000000-0005-0000-0000-000022390000}"/>
    <cellStyle name="40% - Accent2 4 3 6 6" xfId="26946" xr:uid="{00000000-0005-0000-0000-000023390000}"/>
    <cellStyle name="40% - Accent2 4 3 7" xfId="26947" xr:uid="{00000000-0005-0000-0000-000024390000}"/>
    <cellStyle name="40% - Accent2 4 3 7 2" xfId="26948" xr:uid="{00000000-0005-0000-0000-000025390000}"/>
    <cellStyle name="40% - Accent2 4 3 7 2 2" xfId="26949" xr:uid="{00000000-0005-0000-0000-000026390000}"/>
    <cellStyle name="40% - Accent2 4 3 7 2 3" xfId="26950" xr:uid="{00000000-0005-0000-0000-000027390000}"/>
    <cellStyle name="40% - Accent2 4 3 7 3" xfId="26951" xr:uid="{00000000-0005-0000-0000-000028390000}"/>
    <cellStyle name="40% - Accent2 4 3 7 3 2" xfId="26952" xr:uid="{00000000-0005-0000-0000-000029390000}"/>
    <cellStyle name="40% - Accent2 4 3 7 3 3" xfId="26953" xr:uid="{00000000-0005-0000-0000-00002A390000}"/>
    <cellStyle name="40% - Accent2 4 3 7 4" xfId="26954" xr:uid="{00000000-0005-0000-0000-00002B390000}"/>
    <cellStyle name="40% - Accent2 4 3 7 4 2" xfId="26955" xr:uid="{00000000-0005-0000-0000-00002C390000}"/>
    <cellStyle name="40% - Accent2 4 3 7 5" xfId="26956" xr:uid="{00000000-0005-0000-0000-00002D390000}"/>
    <cellStyle name="40% - Accent2 4 3 7 6" xfId="26957" xr:uid="{00000000-0005-0000-0000-00002E390000}"/>
    <cellStyle name="40% - Accent2 4 3 8" xfId="26958" xr:uid="{00000000-0005-0000-0000-00002F390000}"/>
    <cellStyle name="40% - Accent2 4 3 8 2" xfId="26959" xr:uid="{00000000-0005-0000-0000-000030390000}"/>
    <cellStyle name="40% - Accent2 4 3 8 2 2" xfId="26960" xr:uid="{00000000-0005-0000-0000-000031390000}"/>
    <cellStyle name="40% - Accent2 4 3 8 2 3" xfId="26961" xr:uid="{00000000-0005-0000-0000-000032390000}"/>
    <cellStyle name="40% - Accent2 4 3 8 3" xfId="26962" xr:uid="{00000000-0005-0000-0000-000033390000}"/>
    <cellStyle name="40% - Accent2 4 3 8 3 2" xfId="26963" xr:uid="{00000000-0005-0000-0000-000034390000}"/>
    <cellStyle name="40% - Accent2 4 3 8 4" xfId="26964" xr:uid="{00000000-0005-0000-0000-000035390000}"/>
    <cellStyle name="40% - Accent2 4 3 8 5" xfId="26965" xr:uid="{00000000-0005-0000-0000-000036390000}"/>
    <cellStyle name="40% - Accent2 4 3 9" xfId="26966" xr:uid="{00000000-0005-0000-0000-000037390000}"/>
    <cellStyle name="40% - Accent2 4 3 9 2" xfId="26967" xr:uid="{00000000-0005-0000-0000-000038390000}"/>
    <cellStyle name="40% - Accent2 4 3 9 3" xfId="26968" xr:uid="{00000000-0005-0000-0000-000039390000}"/>
    <cellStyle name="40% - Accent2 4 4" xfId="1810" xr:uid="{00000000-0005-0000-0000-00003A390000}"/>
    <cellStyle name="40% - Accent2 4 4 10" xfId="26969" xr:uid="{00000000-0005-0000-0000-00003B390000}"/>
    <cellStyle name="40% - Accent2 4 4 10 2" xfId="26970" xr:uid="{00000000-0005-0000-0000-00003C390000}"/>
    <cellStyle name="40% - Accent2 4 4 11" xfId="26971" xr:uid="{00000000-0005-0000-0000-00003D390000}"/>
    <cellStyle name="40% - Accent2 4 4 12" xfId="26972" xr:uid="{00000000-0005-0000-0000-00003E390000}"/>
    <cellStyle name="40% - Accent2 4 4 2" xfId="1811" xr:uid="{00000000-0005-0000-0000-00003F390000}"/>
    <cellStyle name="40% - Accent2 4 4 2 10" xfId="26973" xr:uid="{00000000-0005-0000-0000-000040390000}"/>
    <cellStyle name="40% - Accent2 4 4 2 2" xfId="1812" xr:uid="{00000000-0005-0000-0000-000041390000}"/>
    <cellStyle name="40% - Accent2 4 4 2 2 2" xfId="26974" xr:uid="{00000000-0005-0000-0000-000042390000}"/>
    <cellStyle name="40% - Accent2 4 4 2 2 2 2" xfId="26975" xr:uid="{00000000-0005-0000-0000-000043390000}"/>
    <cellStyle name="40% - Accent2 4 4 2 2 2 2 2" xfId="26976" xr:uid="{00000000-0005-0000-0000-000044390000}"/>
    <cellStyle name="40% - Accent2 4 4 2 2 2 2 3" xfId="26977" xr:uid="{00000000-0005-0000-0000-000045390000}"/>
    <cellStyle name="40% - Accent2 4 4 2 2 2 3" xfId="26978" xr:uid="{00000000-0005-0000-0000-000046390000}"/>
    <cellStyle name="40% - Accent2 4 4 2 2 2 3 2" xfId="26979" xr:uid="{00000000-0005-0000-0000-000047390000}"/>
    <cellStyle name="40% - Accent2 4 4 2 2 2 3 3" xfId="26980" xr:uid="{00000000-0005-0000-0000-000048390000}"/>
    <cellStyle name="40% - Accent2 4 4 2 2 2 4" xfId="26981" xr:uid="{00000000-0005-0000-0000-000049390000}"/>
    <cellStyle name="40% - Accent2 4 4 2 2 2 4 2" xfId="26982" xr:uid="{00000000-0005-0000-0000-00004A390000}"/>
    <cellStyle name="40% - Accent2 4 4 2 2 2 5" xfId="26983" xr:uid="{00000000-0005-0000-0000-00004B390000}"/>
    <cellStyle name="40% - Accent2 4 4 2 2 2 6" xfId="26984" xr:uid="{00000000-0005-0000-0000-00004C390000}"/>
    <cellStyle name="40% - Accent2 4 4 2 2 3" xfId="26985" xr:uid="{00000000-0005-0000-0000-00004D390000}"/>
    <cellStyle name="40% - Accent2 4 4 2 2 3 2" xfId="26986" xr:uid="{00000000-0005-0000-0000-00004E390000}"/>
    <cellStyle name="40% - Accent2 4 4 2 2 3 2 2" xfId="26987" xr:uid="{00000000-0005-0000-0000-00004F390000}"/>
    <cellStyle name="40% - Accent2 4 4 2 2 3 2 3" xfId="26988" xr:uid="{00000000-0005-0000-0000-000050390000}"/>
    <cellStyle name="40% - Accent2 4 4 2 2 3 3" xfId="26989" xr:uid="{00000000-0005-0000-0000-000051390000}"/>
    <cellStyle name="40% - Accent2 4 4 2 2 3 3 2" xfId="26990" xr:uid="{00000000-0005-0000-0000-000052390000}"/>
    <cellStyle name="40% - Accent2 4 4 2 2 3 3 3" xfId="26991" xr:uid="{00000000-0005-0000-0000-000053390000}"/>
    <cellStyle name="40% - Accent2 4 4 2 2 3 4" xfId="26992" xr:uid="{00000000-0005-0000-0000-000054390000}"/>
    <cellStyle name="40% - Accent2 4 4 2 2 3 4 2" xfId="26993" xr:uid="{00000000-0005-0000-0000-000055390000}"/>
    <cellStyle name="40% - Accent2 4 4 2 2 3 5" xfId="26994" xr:uid="{00000000-0005-0000-0000-000056390000}"/>
    <cellStyle name="40% - Accent2 4 4 2 2 3 6" xfId="26995" xr:uid="{00000000-0005-0000-0000-000057390000}"/>
    <cellStyle name="40% - Accent2 4 4 2 2 4" xfId="26996" xr:uid="{00000000-0005-0000-0000-000058390000}"/>
    <cellStyle name="40% - Accent2 4 4 2 2 4 2" xfId="26997" xr:uid="{00000000-0005-0000-0000-000059390000}"/>
    <cellStyle name="40% - Accent2 4 4 2 2 4 2 2" xfId="26998" xr:uid="{00000000-0005-0000-0000-00005A390000}"/>
    <cellStyle name="40% - Accent2 4 4 2 2 4 2 3" xfId="26999" xr:uid="{00000000-0005-0000-0000-00005B390000}"/>
    <cellStyle name="40% - Accent2 4 4 2 2 4 3" xfId="27000" xr:uid="{00000000-0005-0000-0000-00005C390000}"/>
    <cellStyle name="40% - Accent2 4 4 2 2 4 3 2" xfId="27001" xr:uid="{00000000-0005-0000-0000-00005D390000}"/>
    <cellStyle name="40% - Accent2 4 4 2 2 4 4" xfId="27002" xr:uid="{00000000-0005-0000-0000-00005E390000}"/>
    <cellStyle name="40% - Accent2 4 4 2 2 4 5" xfId="27003" xr:uid="{00000000-0005-0000-0000-00005F390000}"/>
    <cellStyle name="40% - Accent2 4 4 2 2 5" xfId="27004" xr:uid="{00000000-0005-0000-0000-000060390000}"/>
    <cellStyle name="40% - Accent2 4 4 2 2 5 2" xfId="27005" xr:uid="{00000000-0005-0000-0000-000061390000}"/>
    <cellStyle name="40% - Accent2 4 4 2 2 5 3" xfId="27006" xr:uid="{00000000-0005-0000-0000-000062390000}"/>
    <cellStyle name="40% - Accent2 4 4 2 2 6" xfId="27007" xr:uid="{00000000-0005-0000-0000-000063390000}"/>
    <cellStyle name="40% - Accent2 4 4 2 2 6 2" xfId="27008" xr:uid="{00000000-0005-0000-0000-000064390000}"/>
    <cellStyle name="40% - Accent2 4 4 2 2 6 3" xfId="27009" xr:uid="{00000000-0005-0000-0000-000065390000}"/>
    <cellStyle name="40% - Accent2 4 4 2 2 7" xfId="27010" xr:uid="{00000000-0005-0000-0000-000066390000}"/>
    <cellStyle name="40% - Accent2 4 4 2 2 7 2" xfId="27011" xr:uid="{00000000-0005-0000-0000-000067390000}"/>
    <cellStyle name="40% - Accent2 4 4 2 2 8" xfId="27012" xr:uid="{00000000-0005-0000-0000-000068390000}"/>
    <cellStyle name="40% - Accent2 4 4 2 2 9" xfId="27013" xr:uid="{00000000-0005-0000-0000-000069390000}"/>
    <cellStyle name="40% - Accent2 4 4 2 3" xfId="27014" xr:uid="{00000000-0005-0000-0000-00006A390000}"/>
    <cellStyle name="40% - Accent2 4 4 2 3 2" xfId="27015" xr:uid="{00000000-0005-0000-0000-00006B390000}"/>
    <cellStyle name="40% - Accent2 4 4 2 3 2 2" xfId="27016" xr:uid="{00000000-0005-0000-0000-00006C390000}"/>
    <cellStyle name="40% - Accent2 4 4 2 3 2 3" xfId="27017" xr:uid="{00000000-0005-0000-0000-00006D390000}"/>
    <cellStyle name="40% - Accent2 4 4 2 3 3" xfId="27018" xr:uid="{00000000-0005-0000-0000-00006E390000}"/>
    <cellStyle name="40% - Accent2 4 4 2 3 3 2" xfId="27019" xr:uid="{00000000-0005-0000-0000-00006F390000}"/>
    <cellStyle name="40% - Accent2 4 4 2 3 3 3" xfId="27020" xr:uid="{00000000-0005-0000-0000-000070390000}"/>
    <cellStyle name="40% - Accent2 4 4 2 3 4" xfId="27021" xr:uid="{00000000-0005-0000-0000-000071390000}"/>
    <cellStyle name="40% - Accent2 4 4 2 3 4 2" xfId="27022" xr:uid="{00000000-0005-0000-0000-000072390000}"/>
    <cellStyle name="40% - Accent2 4 4 2 3 5" xfId="27023" xr:uid="{00000000-0005-0000-0000-000073390000}"/>
    <cellStyle name="40% - Accent2 4 4 2 3 6" xfId="27024" xr:uid="{00000000-0005-0000-0000-000074390000}"/>
    <cellStyle name="40% - Accent2 4 4 2 4" xfId="27025" xr:uid="{00000000-0005-0000-0000-000075390000}"/>
    <cellStyle name="40% - Accent2 4 4 2 4 2" xfId="27026" xr:uid="{00000000-0005-0000-0000-000076390000}"/>
    <cellStyle name="40% - Accent2 4 4 2 4 2 2" xfId="27027" xr:uid="{00000000-0005-0000-0000-000077390000}"/>
    <cellStyle name="40% - Accent2 4 4 2 4 2 3" xfId="27028" xr:uid="{00000000-0005-0000-0000-000078390000}"/>
    <cellStyle name="40% - Accent2 4 4 2 4 3" xfId="27029" xr:uid="{00000000-0005-0000-0000-000079390000}"/>
    <cellStyle name="40% - Accent2 4 4 2 4 3 2" xfId="27030" xr:uid="{00000000-0005-0000-0000-00007A390000}"/>
    <cellStyle name="40% - Accent2 4 4 2 4 3 3" xfId="27031" xr:uid="{00000000-0005-0000-0000-00007B390000}"/>
    <cellStyle name="40% - Accent2 4 4 2 4 4" xfId="27032" xr:uid="{00000000-0005-0000-0000-00007C390000}"/>
    <cellStyle name="40% - Accent2 4 4 2 4 4 2" xfId="27033" xr:uid="{00000000-0005-0000-0000-00007D390000}"/>
    <cellStyle name="40% - Accent2 4 4 2 4 5" xfId="27034" xr:uid="{00000000-0005-0000-0000-00007E390000}"/>
    <cellStyle name="40% - Accent2 4 4 2 4 6" xfId="27035" xr:uid="{00000000-0005-0000-0000-00007F390000}"/>
    <cellStyle name="40% - Accent2 4 4 2 5" xfId="27036" xr:uid="{00000000-0005-0000-0000-000080390000}"/>
    <cellStyle name="40% - Accent2 4 4 2 5 2" xfId="27037" xr:uid="{00000000-0005-0000-0000-000081390000}"/>
    <cellStyle name="40% - Accent2 4 4 2 5 2 2" xfId="27038" xr:uid="{00000000-0005-0000-0000-000082390000}"/>
    <cellStyle name="40% - Accent2 4 4 2 5 2 3" xfId="27039" xr:uid="{00000000-0005-0000-0000-000083390000}"/>
    <cellStyle name="40% - Accent2 4 4 2 5 3" xfId="27040" xr:uid="{00000000-0005-0000-0000-000084390000}"/>
    <cellStyle name="40% - Accent2 4 4 2 5 3 2" xfId="27041" xr:uid="{00000000-0005-0000-0000-000085390000}"/>
    <cellStyle name="40% - Accent2 4 4 2 5 4" xfId="27042" xr:uid="{00000000-0005-0000-0000-000086390000}"/>
    <cellStyle name="40% - Accent2 4 4 2 5 5" xfId="27043" xr:uid="{00000000-0005-0000-0000-000087390000}"/>
    <cellStyle name="40% - Accent2 4 4 2 6" xfId="27044" xr:uid="{00000000-0005-0000-0000-000088390000}"/>
    <cellStyle name="40% - Accent2 4 4 2 6 2" xfId="27045" xr:uid="{00000000-0005-0000-0000-000089390000}"/>
    <cellStyle name="40% - Accent2 4 4 2 6 3" xfId="27046" xr:uid="{00000000-0005-0000-0000-00008A390000}"/>
    <cellStyle name="40% - Accent2 4 4 2 7" xfId="27047" xr:uid="{00000000-0005-0000-0000-00008B390000}"/>
    <cellStyle name="40% - Accent2 4 4 2 7 2" xfId="27048" xr:uid="{00000000-0005-0000-0000-00008C390000}"/>
    <cellStyle name="40% - Accent2 4 4 2 7 3" xfId="27049" xr:uid="{00000000-0005-0000-0000-00008D390000}"/>
    <cellStyle name="40% - Accent2 4 4 2 8" xfId="27050" xr:uid="{00000000-0005-0000-0000-00008E390000}"/>
    <cellStyle name="40% - Accent2 4 4 2 8 2" xfId="27051" xr:uid="{00000000-0005-0000-0000-00008F390000}"/>
    <cellStyle name="40% - Accent2 4 4 2 9" xfId="27052" xr:uid="{00000000-0005-0000-0000-000090390000}"/>
    <cellStyle name="40% - Accent2 4 4 3" xfId="1813" xr:uid="{00000000-0005-0000-0000-000091390000}"/>
    <cellStyle name="40% - Accent2 4 4 3 2" xfId="27053" xr:uid="{00000000-0005-0000-0000-000092390000}"/>
    <cellStyle name="40% - Accent2 4 4 3 2 2" xfId="27054" xr:uid="{00000000-0005-0000-0000-000093390000}"/>
    <cellStyle name="40% - Accent2 4 4 3 2 2 2" xfId="27055" xr:uid="{00000000-0005-0000-0000-000094390000}"/>
    <cellStyle name="40% - Accent2 4 4 3 2 2 3" xfId="27056" xr:uid="{00000000-0005-0000-0000-000095390000}"/>
    <cellStyle name="40% - Accent2 4 4 3 2 3" xfId="27057" xr:uid="{00000000-0005-0000-0000-000096390000}"/>
    <cellStyle name="40% - Accent2 4 4 3 2 3 2" xfId="27058" xr:uid="{00000000-0005-0000-0000-000097390000}"/>
    <cellStyle name="40% - Accent2 4 4 3 2 3 3" xfId="27059" xr:uid="{00000000-0005-0000-0000-000098390000}"/>
    <cellStyle name="40% - Accent2 4 4 3 2 4" xfId="27060" xr:uid="{00000000-0005-0000-0000-000099390000}"/>
    <cellStyle name="40% - Accent2 4 4 3 2 4 2" xfId="27061" xr:uid="{00000000-0005-0000-0000-00009A390000}"/>
    <cellStyle name="40% - Accent2 4 4 3 2 5" xfId="27062" xr:uid="{00000000-0005-0000-0000-00009B390000}"/>
    <cellStyle name="40% - Accent2 4 4 3 2 6" xfId="27063" xr:uid="{00000000-0005-0000-0000-00009C390000}"/>
    <cellStyle name="40% - Accent2 4 4 3 3" xfId="27064" xr:uid="{00000000-0005-0000-0000-00009D390000}"/>
    <cellStyle name="40% - Accent2 4 4 3 3 2" xfId="27065" xr:uid="{00000000-0005-0000-0000-00009E390000}"/>
    <cellStyle name="40% - Accent2 4 4 3 3 2 2" xfId="27066" xr:uid="{00000000-0005-0000-0000-00009F390000}"/>
    <cellStyle name="40% - Accent2 4 4 3 3 2 3" xfId="27067" xr:uid="{00000000-0005-0000-0000-0000A0390000}"/>
    <cellStyle name="40% - Accent2 4 4 3 3 3" xfId="27068" xr:uid="{00000000-0005-0000-0000-0000A1390000}"/>
    <cellStyle name="40% - Accent2 4 4 3 3 3 2" xfId="27069" xr:uid="{00000000-0005-0000-0000-0000A2390000}"/>
    <cellStyle name="40% - Accent2 4 4 3 3 3 3" xfId="27070" xr:uid="{00000000-0005-0000-0000-0000A3390000}"/>
    <cellStyle name="40% - Accent2 4 4 3 3 4" xfId="27071" xr:uid="{00000000-0005-0000-0000-0000A4390000}"/>
    <cellStyle name="40% - Accent2 4 4 3 3 4 2" xfId="27072" xr:uid="{00000000-0005-0000-0000-0000A5390000}"/>
    <cellStyle name="40% - Accent2 4 4 3 3 5" xfId="27073" xr:uid="{00000000-0005-0000-0000-0000A6390000}"/>
    <cellStyle name="40% - Accent2 4 4 3 3 6" xfId="27074" xr:uid="{00000000-0005-0000-0000-0000A7390000}"/>
    <cellStyle name="40% - Accent2 4 4 3 4" xfId="27075" xr:uid="{00000000-0005-0000-0000-0000A8390000}"/>
    <cellStyle name="40% - Accent2 4 4 3 4 2" xfId="27076" xr:uid="{00000000-0005-0000-0000-0000A9390000}"/>
    <cellStyle name="40% - Accent2 4 4 3 4 2 2" xfId="27077" xr:uid="{00000000-0005-0000-0000-0000AA390000}"/>
    <cellStyle name="40% - Accent2 4 4 3 4 2 3" xfId="27078" xr:uid="{00000000-0005-0000-0000-0000AB390000}"/>
    <cellStyle name="40% - Accent2 4 4 3 4 3" xfId="27079" xr:uid="{00000000-0005-0000-0000-0000AC390000}"/>
    <cellStyle name="40% - Accent2 4 4 3 4 3 2" xfId="27080" xr:uid="{00000000-0005-0000-0000-0000AD390000}"/>
    <cellStyle name="40% - Accent2 4 4 3 4 4" xfId="27081" xr:uid="{00000000-0005-0000-0000-0000AE390000}"/>
    <cellStyle name="40% - Accent2 4 4 3 4 5" xfId="27082" xr:uid="{00000000-0005-0000-0000-0000AF390000}"/>
    <cellStyle name="40% - Accent2 4 4 3 5" xfId="27083" xr:uid="{00000000-0005-0000-0000-0000B0390000}"/>
    <cellStyle name="40% - Accent2 4 4 3 5 2" xfId="27084" xr:uid="{00000000-0005-0000-0000-0000B1390000}"/>
    <cellStyle name="40% - Accent2 4 4 3 5 3" xfId="27085" xr:uid="{00000000-0005-0000-0000-0000B2390000}"/>
    <cellStyle name="40% - Accent2 4 4 3 6" xfId="27086" xr:uid="{00000000-0005-0000-0000-0000B3390000}"/>
    <cellStyle name="40% - Accent2 4 4 3 6 2" xfId="27087" xr:uid="{00000000-0005-0000-0000-0000B4390000}"/>
    <cellStyle name="40% - Accent2 4 4 3 6 3" xfId="27088" xr:uid="{00000000-0005-0000-0000-0000B5390000}"/>
    <cellStyle name="40% - Accent2 4 4 3 7" xfId="27089" xr:uid="{00000000-0005-0000-0000-0000B6390000}"/>
    <cellStyle name="40% - Accent2 4 4 3 7 2" xfId="27090" xr:uid="{00000000-0005-0000-0000-0000B7390000}"/>
    <cellStyle name="40% - Accent2 4 4 3 8" xfId="27091" xr:uid="{00000000-0005-0000-0000-0000B8390000}"/>
    <cellStyle name="40% - Accent2 4 4 3 9" xfId="27092" xr:uid="{00000000-0005-0000-0000-0000B9390000}"/>
    <cellStyle name="40% - Accent2 4 4 4" xfId="27093" xr:uid="{00000000-0005-0000-0000-0000BA390000}"/>
    <cellStyle name="40% - Accent2 4 4 4 2" xfId="27094" xr:uid="{00000000-0005-0000-0000-0000BB390000}"/>
    <cellStyle name="40% - Accent2 4 4 4 2 2" xfId="27095" xr:uid="{00000000-0005-0000-0000-0000BC390000}"/>
    <cellStyle name="40% - Accent2 4 4 4 2 2 2" xfId="27096" xr:uid="{00000000-0005-0000-0000-0000BD390000}"/>
    <cellStyle name="40% - Accent2 4 4 4 2 2 3" xfId="27097" xr:uid="{00000000-0005-0000-0000-0000BE390000}"/>
    <cellStyle name="40% - Accent2 4 4 4 2 3" xfId="27098" xr:uid="{00000000-0005-0000-0000-0000BF390000}"/>
    <cellStyle name="40% - Accent2 4 4 4 2 3 2" xfId="27099" xr:uid="{00000000-0005-0000-0000-0000C0390000}"/>
    <cellStyle name="40% - Accent2 4 4 4 2 3 3" xfId="27100" xr:uid="{00000000-0005-0000-0000-0000C1390000}"/>
    <cellStyle name="40% - Accent2 4 4 4 2 4" xfId="27101" xr:uid="{00000000-0005-0000-0000-0000C2390000}"/>
    <cellStyle name="40% - Accent2 4 4 4 2 4 2" xfId="27102" xr:uid="{00000000-0005-0000-0000-0000C3390000}"/>
    <cellStyle name="40% - Accent2 4 4 4 2 5" xfId="27103" xr:uid="{00000000-0005-0000-0000-0000C4390000}"/>
    <cellStyle name="40% - Accent2 4 4 4 2 6" xfId="27104" xr:uid="{00000000-0005-0000-0000-0000C5390000}"/>
    <cellStyle name="40% - Accent2 4 4 4 3" xfId="27105" xr:uid="{00000000-0005-0000-0000-0000C6390000}"/>
    <cellStyle name="40% - Accent2 4 4 4 3 2" xfId="27106" xr:uid="{00000000-0005-0000-0000-0000C7390000}"/>
    <cellStyle name="40% - Accent2 4 4 4 3 2 2" xfId="27107" xr:uid="{00000000-0005-0000-0000-0000C8390000}"/>
    <cellStyle name="40% - Accent2 4 4 4 3 2 3" xfId="27108" xr:uid="{00000000-0005-0000-0000-0000C9390000}"/>
    <cellStyle name="40% - Accent2 4 4 4 3 3" xfId="27109" xr:uid="{00000000-0005-0000-0000-0000CA390000}"/>
    <cellStyle name="40% - Accent2 4 4 4 3 3 2" xfId="27110" xr:uid="{00000000-0005-0000-0000-0000CB390000}"/>
    <cellStyle name="40% - Accent2 4 4 4 3 3 3" xfId="27111" xr:uid="{00000000-0005-0000-0000-0000CC390000}"/>
    <cellStyle name="40% - Accent2 4 4 4 3 4" xfId="27112" xr:uid="{00000000-0005-0000-0000-0000CD390000}"/>
    <cellStyle name="40% - Accent2 4 4 4 3 4 2" xfId="27113" xr:uid="{00000000-0005-0000-0000-0000CE390000}"/>
    <cellStyle name="40% - Accent2 4 4 4 3 5" xfId="27114" xr:uid="{00000000-0005-0000-0000-0000CF390000}"/>
    <cellStyle name="40% - Accent2 4 4 4 3 6" xfId="27115" xr:uid="{00000000-0005-0000-0000-0000D0390000}"/>
    <cellStyle name="40% - Accent2 4 4 4 4" xfId="27116" xr:uid="{00000000-0005-0000-0000-0000D1390000}"/>
    <cellStyle name="40% - Accent2 4 4 4 4 2" xfId="27117" xr:uid="{00000000-0005-0000-0000-0000D2390000}"/>
    <cellStyle name="40% - Accent2 4 4 4 4 2 2" xfId="27118" xr:uid="{00000000-0005-0000-0000-0000D3390000}"/>
    <cellStyle name="40% - Accent2 4 4 4 4 2 3" xfId="27119" xr:uid="{00000000-0005-0000-0000-0000D4390000}"/>
    <cellStyle name="40% - Accent2 4 4 4 4 3" xfId="27120" xr:uid="{00000000-0005-0000-0000-0000D5390000}"/>
    <cellStyle name="40% - Accent2 4 4 4 4 3 2" xfId="27121" xr:uid="{00000000-0005-0000-0000-0000D6390000}"/>
    <cellStyle name="40% - Accent2 4 4 4 4 4" xfId="27122" xr:uid="{00000000-0005-0000-0000-0000D7390000}"/>
    <cellStyle name="40% - Accent2 4 4 4 4 5" xfId="27123" xr:uid="{00000000-0005-0000-0000-0000D8390000}"/>
    <cellStyle name="40% - Accent2 4 4 4 5" xfId="27124" xr:uid="{00000000-0005-0000-0000-0000D9390000}"/>
    <cellStyle name="40% - Accent2 4 4 4 5 2" xfId="27125" xr:uid="{00000000-0005-0000-0000-0000DA390000}"/>
    <cellStyle name="40% - Accent2 4 4 4 5 3" xfId="27126" xr:uid="{00000000-0005-0000-0000-0000DB390000}"/>
    <cellStyle name="40% - Accent2 4 4 4 6" xfId="27127" xr:uid="{00000000-0005-0000-0000-0000DC390000}"/>
    <cellStyle name="40% - Accent2 4 4 4 6 2" xfId="27128" xr:uid="{00000000-0005-0000-0000-0000DD390000}"/>
    <cellStyle name="40% - Accent2 4 4 4 6 3" xfId="27129" xr:uid="{00000000-0005-0000-0000-0000DE390000}"/>
    <cellStyle name="40% - Accent2 4 4 4 7" xfId="27130" xr:uid="{00000000-0005-0000-0000-0000DF390000}"/>
    <cellStyle name="40% - Accent2 4 4 4 7 2" xfId="27131" xr:uid="{00000000-0005-0000-0000-0000E0390000}"/>
    <cellStyle name="40% - Accent2 4 4 4 8" xfId="27132" xr:uid="{00000000-0005-0000-0000-0000E1390000}"/>
    <cellStyle name="40% - Accent2 4 4 4 9" xfId="27133" xr:uid="{00000000-0005-0000-0000-0000E2390000}"/>
    <cellStyle name="40% - Accent2 4 4 5" xfId="27134" xr:uid="{00000000-0005-0000-0000-0000E3390000}"/>
    <cellStyle name="40% - Accent2 4 4 5 2" xfId="27135" xr:uid="{00000000-0005-0000-0000-0000E4390000}"/>
    <cellStyle name="40% - Accent2 4 4 5 2 2" xfId="27136" xr:uid="{00000000-0005-0000-0000-0000E5390000}"/>
    <cellStyle name="40% - Accent2 4 4 5 2 3" xfId="27137" xr:uid="{00000000-0005-0000-0000-0000E6390000}"/>
    <cellStyle name="40% - Accent2 4 4 5 3" xfId="27138" xr:uid="{00000000-0005-0000-0000-0000E7390000}"/>
    <cellStyle name="40% - Accent2 4 4 5 3 2" xfId="27139" xr:uid="{00000000-0005-0000-0000-0000E8390000}"/>
    <cellStyle name="40% - Accent2 4 4 5 3 3" xfId="27140" xr:uid="{00000000-0005-0000-0000-0000E9390000}"/>
    <cellStyle name="40% - Accent2 4 4 5 4" xfId="27141" xr:uid="{00000000-0005-0000-0000-0000EA390000}"/>
    <cellStyle name="40% - Accent2 4 4 5 4 2" xfId="27142" xr:uid="{00000000-0005-0000-0000-0000EB390000}"/>
    <cellStyle name="40% - Accent2 4 4 5 5" xfId="27143" xr:uid="{00000000-0005-0000-0000-0000EC390000}"/>
    <cellStyle name="40% - Accent2 4 4 5 6" xfId="27144" xr:uid="{00000000-0005-0000-0000-0000ED390000}"/>
    <cellStyle name="40% - Accent2 4 4 6" xfId="27145" xr:uid="{00000000-0005-0000-0000-0000EE390000}"/>
    <cellStyle name="40% - Accent2 4 4 6 2" xfId="27146" xr:uid="{00000000-0005-0000-0000-0000EF390000}"/>
    <cellStyle name="40% - Accent2 4 4 6 2 2" xfId="27147" xr:uid="{00000000-0005-0000-0000-0000F0390000}"/>
    <cellStyle name="40% - Accent2 4 4 6 2 3" xfId="27148" xr:uid="{00000000-0005-0000-0000-0000F1390000}"/>
    <cellStyle name="40% - Accent2 4 4 6 3" xfId="27149" xr:uid="{00000000-0005-0000-0000-0000F2390000}"/>
    <cellStyle name="40% - Accent2 4 4 6 3 2" xfId="27150" xr:uid="{00000000-0005-0000-0000-0000F3390000}"/>
    <cellStyle name="40% - Accent2 4 4 6 3 3" xfId="27151" xr:uid="{00000000-0005-0000-0000-0000F4390000}"/>
    <cellStyle name="40% - Accent2 4 4 6 4" xfId="27152" xr:uid="{00000000-0005-0000-0000-0000F5390000}"/>
    <cellStyle name="40% - Accent2 4 4 6 4 2" xfId="27153" xr:uid="{00000000-0005-0000-0000-0000F6390000}"/>
    <cellStyle name="40% - Accent2 4 4 6 5" xfId="27154" xr:uid="{00000000-0005-0000-0000-0000F7390000}"/>
    <cellStyle name="40% - Accent2 4 4 6 6" xfId="27155" xr:uid="{00000000-0005-0000-0000-0000F8390000}"/>
    <cellStyle name="40% - Accent2 4 4 7" xfId="27156" xr:uid="{00000000-0005-0000-0000-0000F9390000}"/>
    <cellStyle name="40% - Accent2 4 4 7 2" xfId="27157" xr:uid="{00000000-0005-0000-0000-0000FA390000}"/>
    <cellStyle name="40% - Accent2 4 4 7 2 2" xfId="27158" xr:uid="{00000000-0005-0000-0000-0000FB390000}"/>
    <cellStyle name="40% - Accent2 4 4 7 2 3" xfId="27159" xr:uid="{00000000-0005-0000-0000-0000FC390000}"/>
    <cellStyle name="40% - Accent2 4 4 7 3" xfId="27160" xr:uid="{00000000-0005-0000-0000-0000FD390000}"/>
    <cellStyle name="40% - Accent2 4 4 7 3 2" xfId="27161" xr:uid="{00000000-0005-0000-0000-0000FE390000}"/>
    <cellStyle name="40% - Accent2 4 4 7 4" xfId="27162" xr:uid="{00000000-0005-0000-0000-0000FF390000}"/>
    <cellStyle name="40% - Accent2 4 4 7 5" xfId="27163" xr:uid="{00000000-0005-0000-0000-0000003A0000}"/>
    <cellStyle name="40% - Accent2 4 4 8" xfId="27164" xr:uid="{00000000-0005-0000-0000-0000013A0000}"/>
    <cellStyle name="40% - Accent2 4 4 8 2" xfId="27165" xr:uid="{00000000-0005-0000-0000-0000023A0000}"/>
    <cellStyle name="40% - Accent2 4 4 8 3" xfId="27166" xr:uid="{00000000-0005-0000-0000-0000033A0000}"/>
    <cellStyle name="40% - Accent2 4 4 9" xfId="27167" xr:uid="{00000000-0005-0000-0000-0000043A0000}"/>
    <cellStyle name="40% - Accent2 4 4 9 2" xfId="27168" xr:uid="{00000000-0005-0000-0000-0000053A0000}"/>
    <cellStyle name="40% - Accent2 4 4 9 3" xfId="27169" xr:uid="{00000000-0005-0000-0000-0000063A0000}"/>
    <cellStyle name="40% - Accent2 4 5" xfId="1814" xr:uid="{00000000-0005-0000-0000-0000073A0000}"/>
    <cellStyle name="40% - Accent2 4 5 10" xfId="27170" xr:uid="{00000000-0005-0000-0000-0000083A0000}"/>
    <cellStyle name="40% - Accent2 4 5 2" xfId="1815" xr:uid="{00000000-0005-0000-0000-0000093A0000}"/>
    <cellStyle name="40% - Accent2 4 5 2 2" xfId="27171" xr:uid="{00000000-0005-0000-0000-00000A3A0000}"/>
    <cellStyle name="40% - Accent2 4 5 2 2 2" xfId="27172" xr:uid="{00000000-0005-0000-0000-00000B3A0000}"/>
    <cellStyle name="40% - Accent2 4 5 2 2 2 2" xfId="27173" xr:uid="{00000000-0005-0000-0000-00000C3A0000}"/>
    <cellStyle name="40% - Accent2 4 5 2 2 2 3" xfId="27174" xr:uid="{00000000-0005-0000-0000-00000D3A0000}"/>
    <cellStyle name="40% - Accent2 4 5 2 2 3" xfId="27175" xr:uid="{00000000-0005-0000-0000-00000E3A0000}"/>
    <cellStyle name="40% - Accent2 4 5 2 2 3 2" xfId="27176" xr:uid="{00000000-0005-0000-0000-00000F3A0000}"/>
    <cellStyle name="40% - Accent2 4 5 2 2 3 3" xfId="27177" xr:uid="{00000000-0005-0000-0000-0000103A0000}"/>
    <cellStyle name="40% - Accent2 4 5 2 2 4" xfId="27178" xr:uid="{00000000-0005-0000-0000-0000113A0000}"/>
    <cellStyle name="40% - Accent2 4 5 2 2 4 2" xfId="27179" xr:uid="{00000000-0005-0000-0000-0000123A0000}"/>
    <cellStyle name="40% - Accent2 4 5 2 2 5" xfId="27180" xr:uid="{00000000-0005-0000-0000-0000133A0000}"/>
    <cellStyle name="40% - Accent2 4 5 2 2 6" xfId="27181" xr:uid="{00000000-0005-0000-0000-0000143A0000}"/>
    <cellStyle name="40% - Accent2 4 5 2 3" xfId="27182" xr:uid="{00000000-0005-0000-0000-0000153A0000}"/>
    <cellStyle name="40% - Accent2 4 5 2 3 2" xfId="27183" xr:uid="{00000000-0005-0000-0000-0000163A0000}"/>
    <cellStyle name="40% - Accent2 4 5 2 3 2 2" xfId="27184" xr:uid="{00000000-0005-0000-0000-0000173A0000}"/>
    <cellStyle name="40% - Accent2 4 5 2 3 2 3" xfId="27185" xr:uid="{00000000-0005-0000-0000-0000183A0000}"/>
    <cellStyle name="40% - Accent2 4 5 2 3 3" xfId="27186" xr:uid="{00000000-0005-0000-0000-0000193A0000}"/>
    <cellStyle name="40% - Accent2 4 5 2 3 3 2" xfId="27187" xr:uid="{00000000-0005-0000-0000-00001A3A0000}"/>
    <cellStyle name="40% - Accent2 4 5 2 3 3 3" xfId="27188" xr:uid="{00000000-0005-0000-0000-00001B3A0000}"/>
    <cellStyle name="40% - Accent2 4 5 2 3 4" xfId="27189" xr:uid="{00000000-0005-0000-0000-00001C3A0000}"/>
    <cellStyle name="40% - Accent2 4 5 2 3 4 2" xfId="27190" xr:uid="{00000000-0005-0000-0000-00001D3A0000}"/>
    <cellStyle name="40% - Accent2 4 5 2 3 5" xfId="27191" xr:uid="{00000000-0005-0000-0000-00001E3A0000}"/>
    <cellStyle name="40% - Accent2 4 5 2 3 6" xfId="27192" xr:uid="{00000000-0005-0000-0000-00001F3A0000}"/>
    <cellStyle name="40% - Accent2 4 5 2 4" xfId="27193" xr:uid="{00000000-0005-0000-0000-0000203A0000}"/>
    <cellStyle name="40% - Accent2 4 5 2 4 2" xfId="27194" xr:uid="{00000000-0005-0000-0000-0000213A0000}"/>
    <cellStyle name="40% - Accent2 4 5 2 4 2 2" xfId="27195" xr:uid="{00000000-0005-0000-0000-0000223A0000}"/>
    <cellStyle name="40% - Accent2 4 5 2 4 2 3" xfId="27196" xr:uid="{00000000-0005-0000-0000-0000233A0000}"/>
    <cellStyle name="40% - Accent2 4 5 2 4 3" xfId="27197" xr:uid="{00000000-0005-0000-0000-0000243A0000}"/>
    <cellStyle name="40% - Accent2 4 5 2 4 3 2" xfId="27198" xr:uid="{00000000-0005-0000-0000-0000253A0000}"/>
    <cellStyle name="40% - Accent2 4 5 2 4 4" xfId="27199" xr:uid="{00000000-0005-0000-0000-0000263A0000}"/>
    <cellStyle name="40% - Accent2 4 5 2 4 5" xfId="27200" xr:uid="{00000000-0005-0000-0000-0000273A0000}"/>
    <cellStyle name="40% - Accent2 4 5 2 5" xfId="27201" xr:uid="{00000000-0005-0000-0000-0000283A0000}"/>
    <cellStyle name="40% - Accent2 4 5 2 5 2" xfId="27202" xr:uid="{00000000-0005-0000-0000-0000293A0000}"/>
    <cellStyle name="40% - Accent2 4 5 2 5 3" xfId="27203" xr:uid="{00000000-0005-0000-0000-00002A3A0000}"/>
    <cellStyle name="40% - Accent2 4 5 2 6" xfId="27204" xr:uid="{00000000-0005-0000-0000-00002B3A0000}"/>
    <cellStyle name="40% - Accent2 4 5 2 6 2" xfId="27205" xr:uid="{00000000-0005-0000-0000-00002C3A0000}"/>
    <cellStyle name="40% - Accent2 4 5 2 6 3" xfId="27206" xr:uid="{00000000-0005-0000-0000-00002D3A0000}"/>
    <cellStyle name="40% - Accent2 4 5 2 7" xfId="27207" xr:uid="{00000000-0005-0000-0000-00002E3A0000}"/>
    <cellStyle name="40% - Accent2 4 5 2 7 2" xfId="27208" xr:uid="{00000000-0005-0000-0000-00002F3A0000}"/>
    <cellStyle name="40% - Accent2 4 5 2 8" xfId="27209" xr:uid="{00000000-0005-0000-0000-0000303A0000}"/>
    <cellStyle name="40% - Accent2 4 5 2 9" xfId="27210" xr:uid="{00000000-0005-0000-0000-0000313A0000}"/>
    <cellStyle name="40% - Accent2 4 5 3" xfId="27211" xr:uid="{00000000-0005-0000-0000-0000323A0000}"/>
    <cellStyle name="40% - Accent2 4 5 3 2" xfId="27212" xr:uid="{00000000-0005-0000-0000-0000333A0000}"/>
    <cellStyle name="40% - Accent2 4 5 3 2 2" xfId="27213" xr:uid="{00000000-0005-0000-0000-0000343A0000}"/>
    <cellStyle name="40% - Accent2 4 5 3 2 3" xfId="27214" xr:uid="{00000000-0005-0000-0000-0000353A0000}"/>
    <cellStyle name="40% - Accent2 4 5 3 3" xfId="27215" xr:uid="{00000000-0005-0000-0000-0000363A0000}"/>
    <cellStyle name="40% - Accent2 4 5 3 3 2" xfId="27216" xr:uid="{00000000-0005-0000-0000-0000373A0000}"/>
    <cellStyle name="40% - Accent2 4 5 3 3 3" xfId="27217" xr:uid="{00000000-0005-0000-0000-0000383A0000}"/>
    <cellStyle name="40% - Accent2 4 5 3 4" xfId="27218" xr:uid="{00000000-0005-0000-0000-0000393A0000}"/>
    <cellStyle name="40% - Accent2 4 5 3 4 2" xfId="27219" xr:uid="{00000000-0005-0000-0000-00003A3A0000}"/>
    <cellStyle name="40% - Accent2 4 5 3 5" xfId="27220" xr:uid="{00000000-0005-0000-0000-00003B3A0000}"/>
    <cellStyle name="40% - Accent2 4 5 3 6" xfId="27221" xr:uid="{00000000-0005-0000-0000-00003C3A0000}"/>
    <cellStyle name="40% - Accent2 4 5 4" xfId="27222" xr:uid="{00000000-0005-0000-0000-00003D3A0000}"/>
    <cellStyle name="40% - Accent2 4 5 4 2" xfId="27223" xr:uid="{00000000-0005-0000-0000-00003E3A0000}"/>
    <cellStyle name="40% - Accent2 4 5 4 2 2" xfId="27224" xr:uid="{00000000-0005-0000-0000-00003F3A0000}"/>
    <cellStyle name="40% - Accent2 4 5 4 2 3" xfId="27225" xr:uid="{00000000-0005-0000-0000-0000403A0000}"/>
    <cellStyle name="40% - Accent2 4 5 4 3" xfId="27226" xr:uid="{00000000-0005-0000-0000-0000413A0000}"/>
    <cellStyle name="40% - Accent2 4 5 4 3 2" xfId="27227" xr:uid="{00000000-0005-0000-0000-0000423A0000}"/>
    <cellStyle name="40% - Accent2 4 5 4 3 3" xfId="27228" xr:uid="{00000000-0005-0000-0000-0000433A0000}"/>
    <cellStyle name="40% - Accent2 4 5 4 4" xfId="27229" xr:uid="{00000000-0005-0000-0000-0000443A0000}"/>
    <cellStyle name="40% - Accent2 4 5 4 4 2" xfId="27230" xr:uid="{00000000-0005-0000-0000-0000453A0000}"/>
    <cellStyle name="40% - Accent2 4 5 4 5" xfId="27231" xr:uid="{00000000-0005-0000-0000-0000463A0000}"/>
    <cellStyle name="40% - Accent2 4 5 4 6" xfId="27232" xr:uid="{00000000-0005-0000-0000-0000473A0000}"/>
    <cellStyle name="40% - Accent2 4 5 5" xfId="27233" xr:uid="{00000000-0005-0000-0000-0000483A0000}"/>
    <cellStyle name="40% - Accent2 4 5 5 2" xfId="27234" xr:uid="{00000000-0005-0000-0000-0000493A0000}"/>
    <cellStyle name="40% - Accent2 4 5 5 2 2" xfId="27235" xr:uid="{00000000-0005-0000-0000-00004A3A0000}"/>
    <cellStyle name="40% - Accent2 4 5 5 2 3" xfId="27236" xr:uid="{00000000-0005-0000-0000-00004B3A0000}"/>
    <cellStyle name="40% - Accent2 4 5 5 3" xfId="27237" xr:uid="{00000000-0005-0000-0000-00004C3A0000}"/>
    <cellStyle name="40% - Accent2 4 5 5 3 2" xfId="27238" xr:uid="{00000000-0005-0000-0000-00004D3A0000}"/>
    <cellStyle name="40% - Accent2 4 5 5 4" xfId="27239" xr:uid="{00000000-0005-0000-0000-00004E3A0000}"/>
    <cellStyle name="40% - Accent2 4 5 5 5" xfId="27240" xr:uid="{00000000-0005-0000-0000-00004F3A0000}"/>
    <cellStyle name="40% - Accent2 4 5 6" xfId="27241" xr:uid="{00000000-0005-0000-0000-0000503A0000}"/>
    <cellStyle name="40% - Accent2 4 5 6 2" xfId="27242" xr:uid="{00000000-0005-0000-0000-0000513A0000}"/>
    <cellStyle name="40% - Accent2 4 5 6 3" xfId="27243" xr:uid="{00000000-0005-0000-0000-0000523A0000}"/>
    <cellStyle name="40% - Accent2 4 5 7" xfId="27244" xr:uid="{00000000-0005-0000-0000-0000533A0000}"/>
    <cellStyle name="40% - Accent2 4 5 7 2" xfId="27245" xr:uid="{00000000-0005-0000-0000-0000543A0000}"/>
    <cellStyle name="40% - Accent2 4 5 7 3" xfId="27246" xr:uid="{00000000-0005-0000-0000-0000553A0000}"/>
    <cellStyle name="40% - Accent2 4 5 8" xfId="27247" xr:uid="{00000000-0005-0000-0000-0000563A0000}"/>
    <cellStyle name="40% - Accent2 4 5 8 2" xfId="27248" xr:uid="{00000000-0005-0000-0000-0000573A0000}"/>
    <cellStyle name="40% - Accent2 4 5 9" xfId="27249" xr:uid="{00000000-0005-0000-0000-0000583A0000}"/>
    <cellStyle name="40% - Accent2 4 6" xfId="1816" xr:uid="{00000000-0005-0000-0000-0000593A0000}"/>
    <cellStyle name="40% - Accent2 4 6 2" xfId="27250" xr:uid="{00000000-0005-0000-0000-00005A3A0000}"/>
    <cellStyle name="40% - Accent2 4 6 2 2" xfId="27251" xr:uid="{00000000-0005-0000-0000-00005B3A0000}"/>
    <cellStyle name="40% - Accent2 4 6 2 2 2" xfId="27252" xr:uid="{00000000-0005-0000-0000-00005C3A0000}"/>
    <cellStyle name="40% - Accent2 4 6 2 2 3" xfId="27253" xr:uid="{00000000-0005-0000-0000-00005D3A0000}"/>
    <cellStyle name="40% - Accent2 4 6 2 3" xfId="27254" xr:uid="{00000000-0005-0000-0000-00005E3A0000}"/>
    <cellStyle name="40% - Accent2 4 6 2 3 2" xfId="27255" xr:uid="{00000000-0005-0000-0000-00005F3A0000}"/>
    <cellStyle name="40% - Accent2 4 6 2 3 3" xfId="27256" xr:uid="{00000000-0005-0000-0000-0000603A0000}"/>
    <cellStyle name="40% - Accent2 4 6 2 4" xfId="27257" xr:uid="{00000000-0005-0000-0000-0000613A0000}"/>
    <cellStyle name="40% - Accent2 4 6 2 4 2" xfId="27258" xr:uid="{00000000-0005-0000-0000-0000623A0000}"/>
    <cellStyle name="40% - Accent2 4 6 2 5" xfId="27259" xr:uid="{00000000-0005-0000-0000-0000633A0000}"/>
    <cellStyle name="40% - Accent2 4 6 2 6" xfId="27260" xr:uid="{00000000-0005-0000-0000-0000643A0000}"/>
    <cellStyle name="40% - Accent2 4 6 3" xfId="27261" xr:uid="{00000000-0005-0000-0000-0000653A0000}"/>
    <cellStyle name="40% - Accent2 4 6 3 2" xfId="27262" xr:uid="{00000000-0005-0000-0000-0000663A0000}"/>
    <cellStyle name="40% - Accent2 4 6 3 2 2" xfId="27263" xr:uid="{00000000-0005-0000-0000-0000673A0000}"/>
    <cellStyle name="40% - Accent2 4 6 3 2 3" xfId="27264" xr:uid="{00000000-0005-0000-0000-0000683A0000}"/>
    <cellStyle name="40% - Accent2 4 6 3 3" xfId="27265" xr:uid="{00000000-0005-0000-0000-0000693A0000}"/>
    <cellStyle name="40% - Accent2 4 6 3 3 2" xfId="27266" xr:uid="{00000000-0005-0000-0000-00006A3A0000}"/>
    <cellStyle name="40% - Accent2 4 6 3 3 3" xfId="27267" xr:uid="{00000000-0005-0000-0000-00006B3A0000}"/>
    <cellStyle name="40% - Accent2 4 6 3 4" xfId="27268" xr:uid="{00000000-0005-0000-0000-00006C3A0000}"/>
    <cellStyle name="40% - Accent2 4 6 3 4 2" xfId="27269" xr:uid="{00000000-0005-0000-0000-00006D3A0000}"/>
    <cellStyle name="40% - Accent2 4 6 3 5" xfId="27270" xr:uid="{00000000-0005-0000-0000-00006E3A0000}"/>
    <cellStyle name="40% - Accent2 4 6 3 6" xfId="27271" xr:uid="{00000000-0005-0000-0000-00006F3A0000}"/>
    <cellStyle name="40% - Accent2 4 6 4" xfId="27272" xr:uid="{00000000-0005-0000-0000-0000703A0000}"/>
    <cellStyle name="40% - Accent2 4 6 4 2" xfId="27273" xr:uid="{00000000-0005-0000-0000-0000713A0000}"/>
    <cellStyle name="40% - Accent2 4 6 4 2 2" xfId="27274" xr:uid="{00000000-0005-0000-0000-0000723A0000}"/>
    <cellStyle name="40% - Accent2 4 6 4 2 3" xfId="27275" xr:uid="{00000000-0005-0000-0000-0000733A0000}"/>
    <cellStyle name="40% - Accent2 4 6 4 3" xfId="27276" xr:uid="{00000000-0005-0000-0000-0000743A0000}"/>
    <cellStyle name="40% - Accent2 4 6 4 3 2" xfId="27277" xr:uid="{00000000-0005-0000-0000-0000753A0000}"/>
    <cellStyle name="40% - Accent2 4 6 4 4" xfId="27278" xr:uid="{00000000-0005-0000-0000-0000763A0000}"/>
    <cellStyle name="40% - Accent2 4 6 4 5" xfId="27279" xr:uid="{00000000-0005-0000-0000-0000773A0000}"/>
    <cellStyle name="40% - Accent2 4 6 5" xfId="27280" xr:uid="{00000000-0005-0000-0000-0000783A0000}"/>
    <cellStyle name="40% - Accent2 4 6 5 2" xfId="27281" xr:uid="{00000000-0005-0000-0000-0000793A0000}"/>
    <cellStyle name="40% - Accent2 4 6 5 3" xfId="27282" xr:uid="{00000000-0005-0000-0000-00007A3A0000}"/>
    <cellStyle name="40% - Accent2 4 6 6" xfId="27283" xr:uid="{00000000-0005-0000-0000-00007B3A0000}"/>
    <cellStyle name="40% - Accent2 4 6 6 2" xfId="27284" xr:uid="{00000000-0005-0000-0000-00007C3A0000}"/>
    <cellStyle name="40% - Accent2 4 6 6 3" xfId="27285" xr:uid="{00000000-0005-0000-0000-00007D3A0000}"/>
    <cellStyle name="40% - Accent2 4 6 7" xfId="27286" xr:uid="{00000000-0005-0000-0000-00007E3A0000}"/>
    <cellStyle name="40% - Accent2 4 6 7 2" xfId="27287" xr:uid="{00000000-0005-0000-0000-00007F3A0000}"/>
    <cellStyle name="40% - Accent2 4 6 8" xfId="27288" xr:uid="{00000000-0005-0000-0000-0000803A0000}"/>
    <cellStyle name="40% - Accent2 4 6 9" xfId="27289" xr:uid="{00000000-0005-0000-0000-0000813A0000}"/>
    <cellStyle name="40% - Accent2 4 7" xfId="13601" xr:uid="{00000000-0005-0000-0000-0000823A0000}"/>
    <cellStyle name="40% - Accent2 4 7 2" xfId="27290" xr:uid="{00000000-0005-0000-0000-0000833A0000}"/>
    <cellStyle name="40% - Accent2 4 7 2 2" xfId="27291" xr:uid="{00000000-0005-0000-0000-0000843A0000}"/>
    <cellStyle name="40% - Accent2 4 7 2 2 2" xfId="27292" xr:uid="{00000000-0005-0000-0000-0000853A0000}"/>
    <cellStyle name="40% - Accent2 4 7 2 2 3" xfId="27293" xr:uid="{00000000-0005-0000-0000-0000863A0000}"/>
    <cellStyle name="40% - Accent2 4 7 2 3" xfId="27294" xr:uid="{00000000-0005-0000-0000-0000873A0000}"/>
    <cellStyle name="40% - Accent2 4 7 2 3 2" xfId="27295" xr:uid="{00000000-0005-0000-0000-0000883A0000}"/>
    <cellStyle name="40% - Accent2 4 7 2 3 3" xfId="27296" xr:uid="{00000000-0005-0000-0000-0000893A0000}"/>
    <cellStyle name="40% - Accent2 4 7 2 4" xfId="27297" xr:uid="{00000000-0005-0000-0000-00008A3A0000}"/>
    <cellStyle name="40% - Accent2 4 7 2 4 2" xfId="27298" xr:uid="{00000000-0005-0000-0000-00008B3A0000}"/>
    <cellStyle name="40% - Accent2 4 7 2 5" xfId="27299" xr:uid="{00000000-0005-0000-0000-00008C3A0000}"/>
    <cellStyle name="40% - Accent2 4 7 2 6" xfId="27300" xr:uid="{00000000-0005-0000-0000-00008D3A0000}"/>
    <cellStyle name="40% - Accent2 4 7 3" xfId="27301" xr:uid="{00000000-0005-0000-0000-00008E3A0000}"/>
    <cellStyle name="40% - Accent2 4 7 3 2" xfId="27302" xr:uid="{00000000-0005-0000-0000-00008F3A0000}"/>
    <cellStyle name="40% - Accent2 4 7 3 2 2" xfId="27303" xr:uid="{00000000-0005-0000-0000-0000903A0000}"/>
    <cellStyle name="40% - Accent2 4 7 3 2 3" xfId="27304" xr:uid="{00000000-0005-0000-0000-0000913A0000}"/>
    <cellStyle name="40% - Accent2 4 7 3 3" xfId="27305" xr:uid="{00000000-0005-0000-0000-0000923A0000}"/>
    <cellStyle name="40% - Accent2 4 7 3 3 2" xfId="27306" xr:uid="{00000000-0005-0000-0000-0000933A0000}"/>
    <cellStyle name="40% - Accent2 4 7 3 3 3" xfId="27307" xr:uid="{00000000-0005-0000-0000-0000943A0000}"/>
    <cellStyle name="40% - Accent2 4 7 3 4" xfId="27308" xr:uid="{00000000-0005-0000-0000-0000953A0000}"/>
    <cellStyle name="40% - Accent2 4 7 3 4 2" xfId="27309" xr:uid="{00000000-0005-0000-0000-0000963A0000}"/>
    <cellStyle name="40% - Accent2 4 7 3 5" xfId="27310" xr:uid="{00000000-0005-0000-0000-0000973A0000}"/>
    <cellStyle name="40% - Accent2 4 7 3 6" xfId="27311" xr:uid="{00000000-0005-0000-0000-0000983A0000}"/>
    <cellStyle name="40% - Accent2 4 7 4" xfId="27312" xr:uid="{00000000-0005-0000-0000-0000993A0000}"/>
    <cellStyle name="40% - Accent2 4 7 4 2" xfId="27313" xr:uid="{00000000-0005-0000-0000-00009A3A0000}"/>
    <cellStyle name="40% - Accent2 4 7 4 2 2" xfId="27314" xr:uid="{00000000-0005-0000-0000-00009B3A0000}"/>
    <cellStyle name="40% - Accent2 4 7 4 2 3" xfId="27315" xr:uid="{00000000-0005-0000-0000-00009C3A0000}"/>
    <cellStyle name="40% - Accent2 4 7 4 3" xfId="27316" xr:uid="{00000000-0005-0000-0000-00009D3A0000}"/>
    <cellStyle name="40% - Accent2 4 7 4 3 2" xfId="27317" xr:uid="{00000000-0005-0000-0000-00009E3A0000}"/>
    <cellStyle name="40% - Accent2 4 7 4 4" xfId="27318" xr:uid="{00000000-0005-0000-0000-00009F3A0000}"/>
    <cellStyle name="40% - Accent2 4 7 4 5" xfId="27319" xr:uid="{00000000-0005-0000-0000-0000A03A0000}"/>
    <cellStyle name="40% - Accent2 4 7 5" xfId="27320" xr:uid="{00000000-0005-0000-0000-0000A13A0000}"/>
    <cellStyle name="40% - Accent2 4 7 5 2" xfId="27321" xr:uid="{00000000-0005-0000-0000-0000A23A0000}"/>
    <cellStyle name="40% - Accent2 4 7 5 3" xfId="27322" xr:uid="{00000000-0005-0000-0000-0000A33A0000}"/>
    <cellStyle name="40% - Accent2 4 7 6" xfId="27323" xr:uid="{00000000-0005-0000-0000-0000A43A0000}"/>
    <cellStyle name="40% - Accent2 4 7 6 2" xfId="27324" xr:uid="{00000000-0005-0000-0000-0000A53A0000}"/>
    <cellStyle name="40% - Accent2 4 7 6 3" xfId="27325" xr:uid="{00000000-0005-0000-0000-0000A63A0000}"/>
    <cellStyle name="40% - Accent2 4 7 7" xfId="27326" xr:uid="{00000000-0005-0000-0000-0000A73A0000}"/>
    <cellStyle name="40% - Accent2 4 7 7 2" xfId="27327" xr:uid="{00000000-0005-0000-0000-0000A83A0000}"/>
    <cellStyle name="40% - Accent2 4 7 8" xfId="27328" xr:uid="{00000000-0005-0000-0000-0000A93A0000}"/>
    <cellStyle name="40% - Accent2 4 7 9" xfId="27329" xr:uid="{00000000-0005-0000-0000-0000AA3A0000}"/>
    <cellStyle name="40% - Accent2 4 8" xfId="27330" xr:uid="{00000000-0005-0000-0000-0000AB3A0000}"/>
    <cellStyle name="40% - Accent2 4 8 2" xfId="27331" xr:uid="{00000000-0005-0000-0000-0000AC3A0000}"/>
    <cellStyle name="40% - Accent2 4 8 2 2" xfId="27332" xr:uid="{00000000-0005-0000-0000-0000AD3A0000}"/>
    <cellStyle name="40% - Accent2 4 8 2 3" xfId="27333" xr:uid="{00000000-0005-0000-0000-0000AE3A0000}"/>
    <cellStyle name="40% - Accent2 4 8 3" xfId="27334" xr:uid="{00000000-0005-0000-0000-0000AF3A0000}"/>
    <cellStyle name="40% - Accent2 4 8 3 2" xfId="27335" xr:uid="{00000000-0005-0000-0000-0000B03A0000}"/>
    <cellStyle name="40% - Accent2 4 8 3 3" xfId="27336" xr:uid="{00000000-0005-0000-0000-0000B13A0000}"/>
    <cellStyle name="40% - Accent2 4 8 4" xfId="27337" xr:uid="{00000000-0005-0000-0000-0000B23A0000}"/>
    <cellStyle name="40% - Accent2 4 8 4 2" xfId="27338" xr:uid="{00000000-0005-0000-0000-0000B33A0000}"/>
    <cellStyle name="40% - Accent2 4 8 5" xfId="27339" xr:uid="{00000000-0005-0000-0000-0000B43A0000}"/>
    <cellStyle name="40% - Accent2 4 8 6" xfId="27340" xr:uid="{00000000-0005-0000-0000-0000B53A0000}"/>
    <cellStyle name="40% - Accent2 4 9" xfId="27341" xr:uid="{00000000-0005-0000-0000-0000B63A0000}"/>
    <cellStyle name="40% - Accent2 4 9 2" xfId="27342" xr:uid="{00000000-0005-0000-0000-0000B73A0000}"/>
    <cellStyle name="40% - Accent2 4 9 2 2" xfId="27343" xr:uid="{00000000-0005-0000-0000-0000B83A0000}"/>
    <cellStyle name="40% - Accent2 4 9 2 3" xfId="27344" xr:uid="{00000000-0005-0000-0000-0000B93A0000}"/>
    <cellStyle name="40% - Accent2 4 9 3" xfId="27345" xr:uid="{00000000-0005-0000-0000-0000BA3A0000}"/>
    <cellStyle name="40% - Accent2 4 9 3 2" xfId="27346" xr:uid="{00000000-0005-0000-0000-0000BB3A0000}"/>
    <cellStyle name="40% - Accent2 4 9 3 3" xfId="27347" xr:uid="{00000000-0005-0000-0000-0000BC3A0000}"/>
    <cellStyle name="40% - Accent2 4 9 4" xfId="27348" xr:uid="{00000000-0005-0000-0000-0000BD3A0000}"/>
    <cellStyle name="40% - Accent2 4 9 4 2" xfId="27349" xr:uid="{00000000-0005-0000-0000-0000BE3A0000}"/>
    <cellStyle name="40% - Accent2 4 9 5" xfId="27350" xr:uid="{00000000-0005-0000-0000-0000BF3A0000}"/>
    <cellStyle name="40% - Accent2 4 9 6" xfId="27351" xr:uid="{00000000-0005-0000-0000-0000C03A0000}"/>
    <cellStyle name="40% - Accent2 5" xfId="1817" xr:uid="{00000000-0005-0000-0000-0000C13A0000}"/>
    <cellStyle name="40% - Accent2 5 2" xfId="1818" xr:uid="{00000000-0005-0000-0000-0000C23A0000}"/>
    <cellStyle name="40% - Accent2 5 2 2" xfId="1819" xr:uid="{00000000-0005-0000-0000-0000C33A0000}"/>
    <cellStyle name="40% - Accent2 5 2 2 2" xfId="1820" xr:uid="{00000000-0005-0000-0000-0000C43A0000}"/>
    <cellStyle name="40% - Accent2 5 2 2 2 2" xfId="1821" xr:uid="{00000000-0005-0000-0000-0000C53A0000}"/>
    <cellStyle name="40% - Accent2 5 2 2 3" xfId="1822" xr:uid="{00000000-0005-0000-0000-0000C63A0000}"/>
    <cellStyle name="40% - Accent2 5 2 3" xfId="1823" xr:uid="{00000000-0005-0000-0000-0000C73A0000}"/>
    <cellStyle name="40% - Accent2 5 2 3 2" xfId="1824" xr:uid="{00000000-0005-0000-0000-0000C83A0000}"/>
    <cellStyle name="40% - Accent2 5 2 4" xfId="1825" xr:uid="{00000000-0005-0000-0000-0000C93A0000}"/>
    <cellStyle name="40% - Accent2 5 2 5" xfId="8869" xr:uid="{00000000-0005-0000-0000-0000CA3A0000}"/>
    <cellStyle name="40% - Accent2 5 3" xfId="1826" xr:uid="{00000000-0005-0000-0000-0000CB3A0000}"/>
    <cellStyle name="40% - Accent2 5 3 2" xfId="1827" xr:uid="{00000000-0005-0000-0000-0000CC3A0000}"/>
    <cellStyle name="40% - Accent2 5 3 2 2" xfId="1828" xr:uid="{00000000-0005-0000-0000-0000CD3A0000}"/>
    <cellStyle name="40% - Accent2 5 3 3" xfId="1829" xr:uid="{00000000-0005-0000-0000-0000CE3A0000}"/>
    <cellStyle name="40% - Accent2 5 4" xfId="1830" xr:uid="{00000000-0005-0000-0000-0000CF3A0000}"/>
    <cellStyle name="40% - Accent2 5 4 2" xfId="1831" xr:uid="{00000000-0005-0000-0000-0000D03A0000}"/>
    <cellStyle name="40% - Accent2 5 5" xfId="1832" xr:uid="{00000000-0005-0000-0000-0000D13A0000}"/>
    <cellStyle name="40% - Accent2 5 6" xfId="13602" xr:uid="{00000000-0005-0000-0000-0000D23A0000}"/>
    <cellStyle name="40% - Accent2 6" xfId="1833" xr:uid="{00000000-0005-0000-0000-0000D33A0000}"/>
    <cellStyle name="40% - Accent2 6 2" xfId="1834" xr:uid="{00000000-0005-0000-0000-0000D43A0000}"/>
    <cellStyle name="40% - Accent2 6 2 2" xfId="1835" xr:uid="{00000000-0005-0000-0000-0000D53A0000}"/>
    <cellStyle name="40% - Accent2 6 2 2 2" xfId="1836" xr:uid="{00000000-0005-0000-0000-0000D63A0000}"/>
    <cellStyle name="40% - Accent2 6 2 3" xfId="1837" xr:uid="{00000000-0005-0000-0000-0000D73A0000}"/>
    <cellStyle name="40% - Accent2 6 2 4" xfId="8870" xr:uid="{00000000-0005-0000-0000-0000D83A0000}"/>
    <cellStyle name="40% - Accent2 6 2 5" xfId="8871" xr:uid="{00000000-0005-0000-0000-0000D93A0000}"/>
    <cellStyle name="40% - Accent2 6 3" xfId="1838" xr:uid="{00000000-0005-0000-0000-0000DA3A0000}"/>
    <cellStyle name="40% - Accent2 6 3 2" xfId="1839" xr:uid="{00000000-0005-0000-0000-0000DB3A0000}"/>
    <cellStyle name="40% - Accent2 6 4" xfId="1840" xr:uid="{00000000-0005-0000-0000-0000DC3A0000}"/>
    <cellStyle name="40% - Accent2 6 5" xfId="13603" xr:uid="{00000000-0005-0000-0000-0000DD3A0000}"/>
    <cellStyle name="40% - Accent2 7" xfId="1841" xr:uid="{00000000-0005-0000-0000-0000DE3A0000}"/>
    <cellStyle name="40% - Accent2 7 2" xfId="1842" xr:uid="{00000000-0005-0000-0000-0000DF3A0000}"/>
    <cellStyle name="40% - Accent2 7 2 2" xfId="1843" xr:uid="{00000000-0005-0000-0000-0000E03A0000}"/>
    <cellStyle name="40% - Accent2 7 2 2 2" xfId="1844" xr:uid="{00000000-0005-0000-0000-0000E13A0000}"/>
    <cellStyle name="40% - Accent2 7 2 3" xfId="1845" xr:uid="{00000000-0005-0000-0000-0000E23A0000}"/>
    <cellStyle name="40% - Accent2 7 3" xfId="1846" xr:uid="{00000000-0005-0000-0000-0000E33A0000}"/>
    <cellStyle name="40% - Accent2 7 3 2" xfId="1847" xr:uid="{00000000-0005-0000-0000-0000E43A0000}"/>
    <cellStyle name="40% - Accent2 7 4" xfId="1848" xr:uid="{00000000-0005-0000-0000-0000E53A0000}"/>
    <cellStyle name="40% - Accent2 7 5" xfId="13604" xr:uid="{00000000-0005-0000-0000-0000E63A0000}"/>
    <cellStyle name="40% - Accent2 8" xfId="1849" xr:uid="{00000000-0005-0000-0000-0000E73A0000}"/>
    <cellStyle name="40% - Accent2 8 2" xfId="1850" xr:uid="{00000000-0005-0000-0000-0000E83A0000}"/>
    <cellStyle name="40% - Accent2 8 2 2" xfId="1851" xr:uid="{00000000-0005-0000-0000-0000E93A0000}"/>
    <cellStyle name="40% - Accent2 8 2 2 2" xfId="1852" xr:uid="{00000000-0005-0000-0000-0000EA3A0000}"/>
    <cellStyle name="40% - Accent2 8 2 3" xfId="1853" xr:uid="{00000000-0005-0000-0000-0000EB3A0000}"/>
    <cellStyle name="40% - Accent2 8 3" xfId="1854" xr:uid="{00000000-0005-0000-0000-0000EC3A0000}"/>
    <cellStyle name="40% - Accent2 8 3 2" xfId="1855" xr:uid="{00000000-0005-0000-0000-0000ED3A0000}"/>
    <cellStyle name="40% - Accent2 8 4" xfId="1856" xr:uid="{00000000-0005-0000-0000-0000EE3A0000}"/>
    <cellStyle name="40% - Accent2 8 5" xfId="13605" xr:uid="{00000000-0005-0000-0000-0000EF3A0000}"/>
    <cellStyle name="40% - Accent2 9" xfId="1857" xr:uid="{00000000-0005-0000-0000-0000F03A0000}"/>
    <cellStyle name="40% - Accent2 9 2" xfId="1858" xr:uid="{00000000-0005-0000-0000-0000F13A0000}"/>
    <cellStyle name="40% - Accent2 9 2 2" xfId="1859" xr:uid="{00000000-0005-0000-0000-0000F23A0000}"/>
    <cellStyle name="40% - Accent2 9 3" xfId="1860" xr:uid="{00000000-0005-0000-0000-0000F33A0000}"/>
    <cellStyle name="40% - Accent2 9 4" xfId="13606" xr:uid="{00000000-0005-0000-0000-0000F43A0000}"/>
    <cellStyle name="40% - Accent3 10" xfId="1861" xr:uid="{00000000-0005-0000-0000-0000F53A0000}"/>
    <cellStyle name="40% - Accent3 10 2" xfId="1862" xr:uid="{00000000-0005-0000-0000-0000F63A0000}"/>
    <cellStyle name="40% - Accent3 10 2 2" xfId="1863" xr:uid="{00000000-0005-0000-0000-0000F73A0000}"/>
    <cellStyle name="40% - Accent3 10 3" xfId="1864" xr:uid="{00000000-0005-0000-0000-0000F83A0000}"/>
    <cellStyle name="40% - Accent3 10 4" xfId="13607" xr:uid="{00000000-0005-0000-0000-0000F93A0000}"/>
    <cellStyle name="40% - Accent3 11" xfId="1865" xr:uid="{00000000-0005-0000-0000-0000FA3A0000}"/>
    <cellStyle name="40% - Accent3 11 2" xfId="1866" xr:uid="{00000000-0005-0000-0000-0000FB3A0000}"/>
    <cellStyle name="40% - Accent3 11 2 2" xfId="1867" xr:uid="{00000000-0005-0000-0000-0000FC3A0000}"/>
    <cellStyle name="40% - Accent3 11 3" xfId="1868" xr:uid="{00000000-0005-0000-0000-0000FD3A0000}"/>
    <cellStyle name="40% - Accent3 11 4" xfId="13608" xr:uid="{00000000-0005-0000-0000-0000FE3A0000}"/>
    <cellStyle name="40% - Accent3 12" xfId="1869" xr:uid="{00000000-0005-0000-0000-0000FF3A0000}"/>
    <cellStyle name="40% - Accent3 12 2" xfId="1870" xr:uid="{00000000-0005-0000-0000-0000003B0000}"/>
    <cellStyle name="40% - Accent3 12 3" xfId="13609" xr:uid="{00000000-0005-0000-0000-0000013B0000}"/>
    <cellStyle name="40% - Accent3 13" xfId="1871" xr:uid="{00000000-0005-0000-0000-0000023B0000}"/>
    <cellStyle name="40% - Accent3 13 2" xfId="13610" xr:uid="{00000000-0005-0000-0000-0000033B0000}"/>
    <cellStyle name="40% - Accent3 14" xfId="8872" xr:uid="{00000000-0005-0000-0000-0000043B0000}"/>
    <cellStyle name="40% - Accent3 15" xfId="8873" xr:uid="{00000000-0005-0000-0000-0000053B0000}"/>
    <cellStyle name="40% - Accent3 16" xfId="8874" xr:uid="{00000000-0005-0000-0000-0000063B0000}"/>
    <cellStyle name="40% - Accent3 17" xfId="8875" xr:uid="{00000000-0005-0000-0000-0000073B0000}"/>
    <cellStyle name="40% - Accent3 17 2" xfId="14180" xr:uid="{00000000-0005-0000-0000-0000083B0000}"/>
    <cellStyle name="40% - Accent3 18" xfId="8876" xr:uid="{00000000-0005-0000-0000-0000093B0000}"/>
    <cellStyle name="40% - Accent3 19" xfId="8877" xr:uid="{00000000-0005-0000-0000-00000A3B0000}"/>
    <cellStyle name="40% - Accent3 2" xfId="1872" xr:uid="{00000000-0005-0000-0000-00000B3B0000}"/>
    <cellStyle name="40% - Accent3 2 2" xfId="1873" xr:uid="{00000000-0005-0000-0000-00000C3B0000}"/>
    <cellStyle name="40% - Accent3 2 2 2" xfId="1874" xr:uid="{00000000-0005-0000-0000-00000D3B0000}"/>
    <cellStyle name="40% - Accent3 2 2 2 2" xfId="1875" xr:uid="{00000000-0005-0000-0000-00000E3B0000}"/>
    <cellStyle name="40% - Accent3 2 2 2 2 2" xfId="1876" xr:uid="{00000000-0005-0000-0000-00000F3B0000}"/>
    <cellStyle name="40% - Accent3 2 2 2 2 2 2" xfId="1877" xr:uid="{00000000-0005-0000-0000-0000103B0000}"/>
    <cellStyle name="40% - Accent3 2 2 2 2 2 2 2" xfId="1878" xr:uid="{00000000-0005-0000-0000-0000113B0000}"/>
    <cellStyle name="40% - Accent3 2 2 2 2 2 3" xfId="1879" xr:uid="{00000000-0005-0000-0000-0000123B0000}"/>
    <cellStyle name="40% - Accent3 2 2 2 2 3" xfId="1880" xr:uid="{00000000-0005-0000-0000-0000133B0000}"/>
    <cellStyle name="40% - Accent3 2 2 2 2 3 2" xfId="1881" xr:uid="{00000000-0005-0000-0000-0000143B0000}"/>
    <cellStyle name="40% - Accent3 2 2 2 2 4" xfId="1882" xr:uid="{00000000-0005-0000-0000-0000153B0000}"/>
    <cellStyle name="40% - Accent3 2 2 2 2 5" xfId="14181" xr:uid="{00000000-0005-0000-0000-0000163B0000}"/>
    <cellStyle name="40% - Accent3 2 2 2 3" xfId="1883" xr:uid="{00000000-0005-0000-0000-0000173B0000}"/>
    <cellStyle name="40% - Accent3 2 2 2 3 2" xfId="1884" xr:uid="{00000000-0005-0000-0000-0000183B0000}"/>
    <cellStyle name="40% - Accent3 2 2 2 3 2 2" xfId="1885" xr:uid="{00000000-0005-0000-0000-0000193B0000}"/>
    <cellStyle name="40% - Accent3 2 2 2 3 3" xfId="1886" xr:uid="{00000000-0005-0000-0000-00001A3B0000}"/>
    <cellStyle name="40% - Accent3 2 2 2 4" xfId="1887" xr:uid="{00000000-0005-0000-0000-00001B3B0000}"/>
    <cellStyle name="40% - Accent3 2 2 2 4 2" xfId="1888" xr:uid="{00000000-0005-0000-0000-00001C3B0000}"/>
    <cellStyle name="40% - Accent3 2 2 2 5" xfId="1889" xr:uid="{00000000-0005-0000-0000-00001D3B0000}"/>
    <cellStyle name="40% - Accent3 2 2 2 6" xfId="13915" xr:uid="{00000000-0005-0000-0000-00001E3B0000}"/>
    <cellStyle name="40% - Accent3 2 2 3" xfId="1890" xr:uid="{00000000-0005-0000-0000-00001F3B0000}"/>
    <cellStyle name="40% - Accent3 2 2 3 2" xfId="1891" xr:uid="{00000000-0005-0000-0000-0000203B0000}"/>
    <cellStyle name="40% - Accent3 2 2 3 2 2" xfId="1892" xr:uid="{00000000-0005-0000-0000-0000213B0000}"/>
    <cellStyle name="40% - Accent3 2 2 3 2 2 2" xfId="1893" xr:uid="{00000000-0005-0000-0000-0000223B0000}"/>
    <cellStyle name="40% - Accent3 2 2 3 2 3" xfId="1894" xr:uid="{00000000-0005-0000-0000-0000233B0000}"/>
    <cellStyle name="40% - Accent3 2 2 3 3" xfId="1895" xr:uid="{00000000-0005-0000-0000-0000243B0000}"/>
    <cellStyle name="40% - Accent3 2 2 3 3 2" xfId="1896" xr:uid="{00000000-0005-0000-0000-0000253B0000}"/>
    <cellStyle name="40% - Accent3 2 2 3 4" xfId="1897" xr:uid="{00000000-0005-0000-0000-0000263B0000}"/>
    <cellStyle name="40% - Accent3 2 2 3 5" xfId="13916" xr:uid="{00000000-0005-0000-0000-0000273B0000}"/>
    <cellStyle name="40% - Accent3 2 2 4" xfId="1898" xr:uid="{00000000-0005-0000-0000-0000283B0000}"/>
    <cellStyle name="40% - Accent3 2 2 4 2" xfId="1899" xr:uid="{00000000-0005-0000-0000-0000293B0000}"/>
    <cellStyle name="40% - Accent3 2 2 4 2 2" xfId="1900" xr:uid="{00000000-0005-0000-0000-00002A3B0000}"/>
    <cellStyle name="40% - Accent3 2 2 4 3" xfId="1901" xr:uid="{00000000-0005-0000-0000-00002B3B0000}"/>
    <cellStyle name="40% - Accent3 2 2 5" xfId="1902" xr:uid="{00000000-0005-0000-0000-00002C3B0000}"/>
    <cellStyle name="40% - Accent3 2 2 5 2" xfId="1903" xr:uid="{00000000-0005-0000-0000-00002D3B0000}"/>
    <cellStyle name="40% - Accent3 2 2 6" xfId="1904" xr:uid="{00000000-0005-0000-0000-00002E3B0000}"/>
    <cellStyle name="40% - Accent3 2 2 7" xfId="13824" xr:uid="{00000000-0005-0000-0000-00002F3B0000}"/>
    <cellStyle name="40% - Accent3 2 3" xfId="1905" xr:uid="{00000000-0005-0000-0000-0000303B0000}"/>
    <cellStyle name="40% - Accent3 2 3 2" xfId="1906" xr:uid="{00000000-0005-0000-0000-0000313B0000}"/>
    <cellStyle name="40% - Accent3 2 3 2 2" xfId="1907" xr:uid="{00000000-0005-0000-0000-0000323B0000}"/>
    <cellStyle name="40% - Accent3 2 3 2 2 2" xfId="1908" xr:uid="{00000000-0005-0000-0000-0000333B0000}"/>
    <cellStyle name="40% - Accent3 2 3 2 2 2 2" xfId="1909" xr:uid="{00000000-0005-0000-0000-0000343B0000}"/>
    <cellStyle name="40% - Accent3 2 3 2 2 3" xfId="1910" xr:uid="{00000000-0005-0000-0000-0000353B0000}"/>
    <cellStyle name="40% - Accent3 2 3 2 3" xfId="1911" xr:uid="{00000000-0005-0000-0000-0000363B0000}"/>
    <cellStyle name="40% - Accent3 2 3 2 3 2" xfId="1912" xr:uid="{00000000-0005-0000-0000-0000373B0000}"/>
    <cellStyle name="40% - Accent3 2 3 2 4" xfId="1913" xr:uid="{00000000-0005-0000-0000-0000383B0000}"/>
    <cellStyle name="40% - Accent3 2 3 3" xfId="1914" xr:uid="{00000000-0005-0000-0000-0000393B0000}"/>
    <cellStyle name="40% - Accent3 2 3 3 2" xfId="1915" xr:uid="{00000000-0005-0000-0000-00003A3B0000}"/>
    <cellStyle name="40% - Accent3 2 3 3 2 2" xfId="1916" xr:uid="{00000000-0005-0000-0000-00003B3B0000}"/>
    <cellStyle name="40% - Accent3 2 3 3 3" xfId="1917" xr:uid="{00000000-0005-0000-0000-00003C3B0000}"/>
    <cellStyle name="40% - Accent3 2 3 4" xfId="1918" xr:uid="{00000000-0005-0000-0000-00003D3B0000}"/>
    <cellStyle name="40% - Accent3 2 3 4 2" xfId="1919" xr:uid="{00000000-0005-0000-0000-00003E3B0000}"/>
    <cellStyle name="40% - Accent3 2 3 5" xfId="1920" xr:uid="{00000000-0005-0000-0000-00003F3B0000}"/>
    <cellStyle name="40% - Accent3 2 3 6" xfId="13917" xr:uid="{00000000-0005-0000-0000-0000403B0000}"/>
    <cellStyle name="40% - Accent3 2 4" xfId="1921" xr:uid="{00000000-0005-0000-0000-0000413B0000}"/>
    <cellStyle name="40% - Accent3 2 4 2" xfId="1922" xr:uid="{00000000-0005-0000-0000-0000423B0000}"/>
    <cellStyle name="40% - Accent3 2 4 2 2" xfId="1923" xr:uid="{00000000-0005-0000-0000-0000433B0000}"/>
    <cellStyle name="40% - Accent3 2 4 2 2 2" xfId="1924" xr:uid="{00000000-0005-0000-0000-0000443B0000}"/>
    <cellStyle name="40% - Accent3 2 4 2 3" xfId="1925" xr:uid="{00000000-0005-0000-0000-0000453B0000}"/>
    <cellStyle name="40% - Accent3 2 4 3" xfId="1926" xr:uid="{00000000-0005-0000-0000-0000463B0000}"/>
    <cellStyle name="40% - Accent3 2 4 3 2" xfId="1927" xr:uid="{00000000-0005-0000-0000-0000473B0000}"/>
    <cellStyle name="40% - Accent3 2 4 4" xfId="1928" xr:uid="{00000000-0005-0000-0000-0000483B0000}"/>
    <cellStyle name="40% - Accent3 2 4 5" xfId="13918" xr:uid="{00000000-0005-0000-0000-0000493B0000}"/>
    <cellStyle name="40% - Accent3 2 5" xfId="1929" xr:uid="{00000000-0005-0000-0000-00004A3B0000}"/>
    <cellStyle name="40% - Accent3 2 5 2" xfId="1930" xr:uid="{00000000-0005-0000-0000-00004B3B0000}"/>
    <cellStyle name="40% - Accent3 2 5 2 2" xfId="1931" xr:uid="{00000000-0005-0000-0000-00004C3B0000}"/>
    <cellStyle name="40% - Accent3 2 5 3" xfId="1932" xr:uid="{00000000-0005-0000-0000-00004D3B0000}"/>
    <cellStyle name="40% - Accent3 2 5 4" xfId="13919" xr:uid="{00000000-0005-0000-0000-00004E3B0000}"/>
    <cellStyle name="40% - Accent3 2 6" xfId="1933" xr:uid="{00000000-0005-0000-0000-00004F3B0000}"/>
    <cellStyle name="40% - Accent3 2 6 2" xfId="1934" xr:uid="{00000000-0005-0000-0000-0000503B0000}"/>
    <cellStyle name="40% - Accent3 2 6 3" xfId="13920" xr:uid="{00000000-0005-0000-0000-0000513B0000}"/>
    <cellStyle name="40% - Accent3 2 7" xfId="1935" xr:uid="{00000000-0005-0000-0000-0000523B0000}"/>
    <cellStyle name="40% - Accent3 2 8" xfId="1936" xr:uid="{00000000-0005-0000-0000-0000533B0000}"/>
    <cellStyle name="40% - Accent3 2 9" xfId="13611" xr:uid="{00000000-0005-0000-0000-0000543B0000}"/>
    <cellStyle name="40% - Accent3 20" xfId="8878" xr:uid="{00000000-0005-0000-0000-0000553B0000}"/>
    <cellStyle name="40% - Accent3 21" xfId="8879" xr:uid="{00000000-0005-0000-0000-0000563B0000}"/>
    <cellStyle name="40% - Accent3 22" xfId="14495" xr:uid="{00000000-0005-0000-0000-0000573B0000}"/>
    <cellStyle name="40% - Accent3 3" xfId="1937" xr:uid="{00000000-0005-0000-0000-0000583B0000}"/>
    <cellStyle name="40% - Accent3 3 2" xfId="1938" xr:uid="{00000000-0005-0000-0000-0000593B0000}"/>
    <cellStyle name="40% - Accent3 3 2 2" xfId="1939" xr:uid="{00000000-0005-0000-0000-00005A3B0000}"/>
    <cellStyle name="40% - Accent3 3 2 2 2" xfId="1940" xr:uid="{00000000-0005-0000-0000-00005B3B0000}"/>
    <cellStyle name="40% - Accent3 3 2 2 2 2" xfId="1941" xr:uid="{00000000-0005-0000-0000-00005C3B0000}"/>
    <cellStyle name="40% - Accent3 3 2 2 2 2 2" xfId="1942" xr:uid="{00000000-0005-0000-0000-00005D3B0000}"/>
    <cellStyle name="40% - Accent3 3 2 2 2 2 2 2" xfId="1943" xr:uid="{00000000-0005-0000-0000-00005E3B0000}"/>
    <cellStyle name="40% - Accent3 3 2 2 2 2 3" xfId="1944" xr:uid="{00000000-0005-0000-0000-00005F3B0000}"/>
    <cellStyle name="40% - Accent3 3 2 2 2 3" xfId="1945" xr:uid="{00000000-0005-0000-0000-0000603B0000}"/>
    <cellStyle name="40% - Accent3 3 2 2 2 3 2" xfId="1946" xr:uid="{00000000-0005-0000-0000-0000613B0000}"/>
    <cellStyle name="40% - Accent3 3 2 2 2 4" xfId="1947" xr:uid="{00000000-0005-0000-0000-0000623B0000}"/>
    <cellStyle name="40% - Accent3 3 2 2 2 5" xfId="27352" xr:uid="{00000000-0005-0000-0000-0000633B0000}"/>
    <cellStyle name="40% - Accent3 3 2 2 3" xfId="1948" xr:uid="{00000000-0005-0000-0000-0000643B0000}"/>
    <cellStyle name="40% - Accent3 3 2 2 3 2" xfId="1949" xr:uid="{00000000-0005-0000-0000-0000653B0000}"/>
    <cellStyle name="40% - Accent3 3 2 2 3 2 2" xfId="1950" xr:uid="{00000000-0005-0000-0000-0000663B0000}"/>
    <cellStyle name="40% - Accent3 3 2 2 3 3" xfId="1951" xr:uid="{00000000-0005-0000-0000-0000673B0000}"/>
    <cellStyle name="40% - Accent3 3 2 2 4" xfId="1952" xr:uid="{00000000-0005-0000-0000-0000683B0000}"/>
    <cellStyle name="40% - Accent3 3 2 2 4 2" xfId="1953" xr:uid="{00000000-0005-0000-0000-0000693B0000}"/>
    <cellStyle name="40% - Accent3 3 2 2 5" xfId="1954" xr:uid="{00000000-0005-0000-0000-00006A3B0000}"/>
    <cellStyle name="40% - Accent3 3 2 2 6" xfId="13922" xr:uid="{00000000-0005-0000-0000-00006B3B0000}"/>
    <cellStyle name="40% - Accent3 3 2 3" xfId="1955" xr:uid="{00000000-0005-0000-0000-00006C3B0000}"/>
    <cellStyle name="40% - Accent3 3 2 3 2" xfId="1956" xr:uid="{00000000-0005-0000-0000-00006D3B0000}"/>
    <cellStyle name="40% - Accent3 3 2 3 2 2" xfId="1957" xr:uid="{00000000-0005-0000-0000-00006E3B0000}"/>
    <cellStyle name="40% - Accent3 3 2 3 2 2 2" xfId="1958" xr:uid="{00000000-0005-0000-0000-00006F3B0000}"/>
    <cellStyle name="40% - Accent3 3 2 3 2 3" xfId="1959" xr:uid="{00000000-0005-0000-0000-0000703B0000}"/>
    <cellStyle name="40% - Accent3 3 2 3 3" xfId="1960" xr:uid="{00000000-0005-0000-0000-0000713B0000}"/>
    <cellStyle name="40% - Accent3 3 2 3 3 2" xfId="1961" xr:uid="{00000000-0005-0000-0000-0000723B0000}"/>
    <cellStyle name="40% - Accent3 3 2 3 4" xfId="1962" xr:uid="{00000000-0005-0000-0000-0000733B0000}"/>
    <cellStyle name="40% - Accent3 3 2 3 5" xfId="27353" xr:uid="{00000000-0005-0000-0000-0000743B0000}"/>
    <cellStyle name="40% - Accent3 3 2 4" xfId="1963" xr:uid="{00000000-0005-0000-0000-0000753B0000}"/>
    <cellStyle name="40% - Accent3 3 2 4 2" xfId="1964" xr:uid="{00000000-0005-0000-0000-0000763B0000}"/>
    <cellStyle name="40% - Accent3 3 2 4 2 2" xfId="1965" xr:uid="{00000000-0005-0000-0000-0000773B0000}"/>
    <cellStyle name="40% - Accent3 3 2 4 3" xfId="1966" xr:uid="{00000000-0005-0000-0000-0000783B0000}"/>
    <cellStyle name="40% - Accent3 3 2 5" xfId="1967" xr:uid="{00000000-0005-0000-0000-0000793B0000}"/>
    <cellStyle name="40% - Accent3 3 2 5 2" xfId="1968" xr:uid="{00000000-0005-0000-0000-00007A3B0000}"/>
    <cellStyle name="40% - Accent3 3 2 6" xfId="1969" xr:uid="{00000000-0005-0000-0000-00007B3B0000}"/>
    <cellStyle name="40% - Accent3 3 2 7" xfId="13921" xr:uid="{00000000-0005-0000-0000-00007C3B0000}"/>
    <cellStyle name="40% - Accent3 3 3" xfId="1970" xr:uid="{00000000-0005-0000-0000-00007D3B0000}"/>
    <cellStyle name="40% - Accent3 3 3 2" xfId="1971" xr:uid="{00000000-0005-0000-0000-00007E3B0000}"/>
    <cellStyle name="40% - Accent3 3 3 2 2" xfId="1972" xr:uid="{00000000-0005-0000-0000-00007F3B0000}"/>
    <cellStyle name="40% - Accent3 3 3 2 2 2" xfId="1973" xr:uid="{00000000-0005-0000-0000-0000803B0000}"/>
    <cellStyle name="40% - Accent3 3 3 2 2 2 2" xfId="1974" xr:uid="{00000000-0005-0000-0000-0000813B0000}"/>
    <cellStyle name="40% - Accent3 3 3 2 2 3" xfId="1975" xr:uid="{00000000-0005-0000-0000-0000823B0000}"/>
    <cellStyle name="40% - Accent3 3 3 2 3" xfId="1976" xr:uid="{00000000-0005-0000-0000-0000833B0000}"/>
    <cellStyle name="40% - Accent3 3 3 2 3 2" xfId="1977" xr:uid="{00000000-0005-0000-0000-0000843B0000}"/>
    <cellStyle name="40% - Accent3 3 3 2 4" xfId="1978" xr:uid="{00000000-0005-0000-0000-0000853B0000}"/>
    <cellStyle name="40% - Accent3 3 3 2 5" xfId="27354" xr:uid="{00000000-0005-0000-0000-0000863B0000}"/>
    <cellStyle name="40% - Accent3 3 3 3" xfId="1979" xr:uid="{00000000-0005-0000-0000-0000873B0000}"/>
    <cellStyle name="40% - Accent3 3 3 3 2" xfId="1980" xr:uid="{00000000-0005-0000-0000-0000883B0000}"/>
    <cellStyle name="40% - Accent3 3 3 3 2 2" xfId="1981" xr:uid="{00000000-0005-0000-0000-0000893B0000}"/>
    <cellStyle name="40% - Accent3 3 3 3 3" xfId="1982" xr:uid="{00000000-0005-0000-0000-00008A3B0000}"/>
    <cellStyle name="40% - Accent3 3 3 4" xfId="1983" xr:uid="{00000000-0005-0000-0000-00008B3B0000}"/>
    <cellStyle name="40% - Accent3 3 3 4 2" xfId="1984" xr:uid="{00000000-0005-0000-0000-00008C3B0000}"/>
    <cellStyle name="40% - Accent3 3 3 5" xfId="1985" xr:uid="{00000000-0005-0000-0000-00008D3B0000}"/>
    <cellStyle name="40% - Accent3 3 3 6" xfId="13923" xr:uid="{00000000-0005-0000-0000-00008E3B0000}"/>
    <cellStyle name="40% - Accent3 3 4" xfId="1986" xr:uid="{00000000-0005-0000-0000-00008F3B0000}"/>
    <cellStyle name="40% - Accent3 3 4 2" xfId="1987" xr:uid="{00000000-0005-0000-0000-0000903B0000}"/>
    <cellStyle name="40% - Accent3 3 4 2 2" xfId="1988" xr:uid="{00000000-0005-0000-0000-0000913B0000}"/>
    <cellStyle name="40% - Accent3 3 4 2 2 2" xfId="1989" xr:uid="{00000000-0005-0000-0000-0000923B0000}"/>
    <cellStyle name="40% - Accent3 3 4 2 3" xfId="1990" xr:uid="{00000000-0005-0000-0000-0000933B0000}"/>
    <cellStyle name="40% - Accent3 3 4 3" xfId="1991" xr:uid="{00000000-0005-0000-0000-0000943B0000}"/>
    <cellStyle name="40% - Accent3 3 4 3 2" xfId="1992" xr:uid="{00000000-0005-0000-0000-0000953B0000}"/>
    <cellStyle name="40% - Accent3 3 4 4" xfId="1993" xr:uid="{00000000-0005-0000-0000-0000963B0000}"/>
    <cellStyle name="40% - Accent3 3 4 5" xfId="8880" xr:uid="{00000000-0005-0000-0000-0000973B0000}"/>
    <cellStyle name="40% - Accent3 3 5" xfId="1994" xr:uid="{00000000-0005-0000-0000-0000983B0000}"/>
    <cellStyle name="40% - Accent3 3 5 2" xfId="1995" xr:uid="{00000000-0005-0000-0000-0000993B0000}"/>
    <cellStyle name="40% - Accent3 3 5 2 2" xfId="1996" xr:uid="{00000000-0005-0000-0000-00009A3B0000}"/>
    <cellStyle name="40% - Accent3 3 5 3" xfId="1997" xr:uid="{00000000-0005-0000-0000-00009B3B0000}"/>
    <cellStyle name="40% - Accent3 3 6" xfId="1998" xr:uid="{00000000-0005-0000-0000-00009C3B0000}"/>
    <cellStyle name="40% - Accent3 3 6 2" xfId="1999" xr:uid="{00000000-0005-0000-0000-00009D3B0000}"/>
    <cellStyle name="40% - Accent3 3 7" xfId="2000" xr:uid="{00000000-0005-0000-0000-00009E3B0000}"/>
    <cellStyle name="40% - Accent3 3 8" xfId="2001" xr:uid="{00000000-0005-0000-0000-00009F3B0000}"/>
    <cellStyle name="40% - Accent3 3 9" xfId="13612" xr:uid="{00000000-0005-0000-0000-0000A03B0000}"/>
    <cellStyle name="40% - Accent3 4" xfId="2002" xr:uid="{00000000-0005-0000-0000-0000A13B0000}"/>
    <cellStyle name="40% - Accent3 4 10" xfId="27355" xr:uid="{00000000-0005-0000-0000-0000A23B0000}"/>
    <cellStyle name="40% - Accent3 4 10 2" xfId="27356" xr:uid="{00000000-0005-0000-0000-0000A33B0000}"/>
    <cellStyle name="40% - Accent3 4 10 2 2" xfId="27357" xr:uid="{00000000-0005-0000-0000-0000A43B0000}"/>
    <cellStyle name="40% - Accent3 4 10 2 3" xfId="27358" xr:uid="{00000000-0005-0000-0000-0000A53B0000}"/>
    <cellStyle name="40% - Accent3 4 10 3" xfId="27359" xr:uid="{00000000-0005-0000-0000-0000A63B0000}"/>
    <cellStyle name="40% - Accent3 4 10 3 2" xfId="27360" xr:uid="{00000000-0005-0000-0000-0000A73B0000}"/>
    <cellStyle name="40% - Accent3 4 10 4" xfId="27361" xr:uid="{00000000-0005-0000-0000-0000A83B0000}"/>
    <cellStyle name="40% - Accent3 4 10 5" xfId="27362" xr:uid="{00000000-0005-0000-0000-0000A93B0000}"/>
    <cellStyle name="40% - Accent3 4 11" xfId="27363" xr:uid="{00000000-0005-0000-0000-0000AA3B0000}"/>
    <cellStyle name="40% - Accent3 4 11 2" xfId="27364" xr:uid="{00000000-0005-0000-0000-0000AB3B0000}"/>
    <cellStyle name="40% - Accent3 4 11 3" xfId="27365" xr:uid="{00000000-0005-0000-0000-0000AC3B0000}"/>
    <cellStyle name="40% - Accent3 4 12" xfId="27366" xr:uid="{00000000-0005-0000-0000-0000AD3B0000}"/>
    <cellStyle name="40% - Accent3 4 12 2" xfId="27367" xr:uid="{00000000-0005-0000-0000-0000AE3B0000}"/>
    <cellStyle name="40% - Accent3 4 12 3" xfId="27368" xr:uid="{00000000-0005-0000-0000-0000AF3B0000}"/>
    <cellStyle name="40% - Accent3 4 13" xfId="27369" xr:uid="{00000000-0005-0000-0000-0000B03B0000}"/>
    <cellStyle name="40% - Accent3 4 13 2" xfId="27370" xr:uid="{00000000-0005-0000-0000-0000B13B0000}"/>
    <cellStyle name="40% - Accent3 4 14" xfId="27371" xr:uid="{00000000-0005-0000-0000-0000B23B0000}"/>
    <cellStyle name="40% - Accent3 4 15" xfId="27372" xr:uid="{00000000-0005-0000-0000-0000B33B0000}"/>
    <cellStyle name="40% - Accent3 4 16" xfId="27373" xr:uid="{00000000-0005-0000-0000-0000B43B0000}"/>
    <cellStyle name="40% - Accent3 4 2" xfId="2003" xr:uid="{00000000-0005-0000-0000-0000B53B0000}"/>
    <cellStyle name="40% - Accent3 4 2 10" xfId="27374" xr:uid="{00000000-0005-0000-0000-0000B63B0000}"/>
    <cellStyle name="40% - Accent3 4 2 10 2" xfId="27375" xr:uid="{00000000-0005-0000-0000-0000B73B0000}"/>
    <cellStyle name="40% - Accent3 4 2 10 3" xfId="27376" xr:uid="{00000000-0005-0000-0000-0000B83B0000}"/>
    <cellStyle name="40% - Accent3 4 2 11" xfId="27377" xr:uid="{00000000-0005-0000-0000-0000B93B0000}"/>
    <cellStyle name="40% - Accent3 4 2 11 2" xfId="27378" xr:uid="{00000000-0005-0000-0000-0000BA3B0000}"/>
    <cellStyle name="40% - Accent3 4 2 11 3" xfId="27379" xr:uid="{00000000-0005-0000-0000-0000BB3B0000}"/>
    <cellStyle name="40% - Accent3 4 2 12" xfId="27380" xr:uid="{00000000-0005-0000-0000-0000BC3B0000}"/>
    <cellStyle name="40% - Accent3 4 2 12 2" xfId="27381" xr:uid="{00000000-0005-0000-0000-0000BD3B0000}"/>
    <cellStyle name="40% - Accent3 4 2 13" xfId="27382" xr:uid="{00000000-0005-0000-0000-0000BE3B0000}"/>
    <cellStyle name="40% - Accent3 4 2 14" xfId="27383" xr:uid="{00000000-0005-0000-0000-0000BF3B0000}"/>
    <cellStyle name="40% - Accent3 4 2 15" xfId="27384" xr:uid="{00000000-0005-0000-0000-0000C03B0000}"/>
    <cellStyle name="40% - Accent3 4 2 2" xfId="2004" xr:uid="{00000000-0005-0000-0000-0000C13B0000}"/>
    <cellStyle name="40% - Accent3 4 2 2 10" xfId="27385" xr:uid="{00000000-0005-0000-0000-0000C23B0000}"/>
    <cellStyle name="40% - Accent3 4 2 2 10 2" xfId="27386" xr:uid="{00000000-0005-0000-0000-0000C33B0000}"/>
    <cellStyle name="40% - Accent3 4 2 2 10 3" xfId="27387" xr:uid="{00000000-0005-0000-0000-0000C43B0000}"/>
    <cellStyle name="40% - Accent3 4 2 2 11" xfId="27388" xr:uid="{00000000-0005-0000-0000-0000C53B0000}"/>
    <cellStyle name="40% - Accent3 4 2 2 11 2" xfId="27389" xr:uid="{00000000-0005-0000-0000-0000C63B0000}"/>
    <cellStyle name="40% - Accent3 4 2 2 12" xfId="27390" xr:uid="{00000000-0005-0000-0000-0000C73B0000}"/>
    <cellStyle name="40% - Accent3 4 2 2 13" xfId="27391" xr:uid="{00000000-0005-0000-0000-0000C83B0000}"/>
    <cellStyle name="40% - Accent3 4 2 2 2" xfId="2005" xr:uid="{00000000-0005-0000-0000-0000C93B0000}"/>
    <cellStyle name="40% - Accent3 4 2 2 2 10" xfId="27392" xr:uid="{00000000-0005-0000-0000-0000CA3B0000}"/>
    <cellStyle name="40% - Accent3 4 2 2 2 10 2" xfId="27393" xr:uid="{00000000-0005-0000-0000-0000CB3B0000}"/>
    <cellStyle name="40% - Accent3 4 2 2 2 11" xfId="27394" xr:uid="{00000000-0005-0000-0000-0000CC3B0000}"/>
    <cellStyle name="40% - Accent3 4 2 2 2 12" xfId="27395" xr:uid="{00000000-0005-0000-0000-0000CD3B0000}"/>
    <cellStyle name="40% - Accent3 4 2 2 2 2" xfId="2006" xr:uid="{00000000-0005-0000-0000-0000CE3B0000}"/>
    <cellStyle name="40% - Accent3 4 2 2 2 2 10" xfId="27396" xr:uid="{00000000-0005-0000-0000-0000CF3B0000}"/>
    <cellStyle name="40% - Accent3 4 2 2 2 2 2" xfId="2007" xr:uid="{00000000-0005-0000-0000-0000D03B0000}"/>
    <cellStyle name="40% - Accent3 4 2 2 2 2 2 2" xfId="27397" xr:uid="{00000000-0005-0000-0000-0000D13B0000}"/>
    <cellStyle name="40% - Accent3 4 2 2 2 2 2 2 2" xfId="27398" xr:uid="{00000000-0005-0000-0000-0000D23B0000}"/>
    <cellStyle name="40% - Accent3 4 2 2 2 2 2 2 2 2" xfId="27399" xr:uid="{00000000-0005-0000-0000-0000D33B0000}"/>
    <cellStyle name="40% - Accent3 4 2 2 2 2 2 2 2 3" xfId="27400" xr:uid="{00000000-0005-0000-0000-0000D43B0000}"/>
    <cellStyle name="40% - Accent3 4 2 2 2 2 2 2 3" xfId="27401" xr:uid="{00000000-0005-0000-0000-0000D53B0000}"/>
    <cellStyle name="40% - Accent3 4 2 2 2 2 2 2 3 2" xfId="27402" xr:uid="{00000000-0005-0000-0000-0000D63B0000}"/>
    <cellStyle name="40% - Accent3 4 2 2 2 2 2 2 3 3" xfId="27403" xr:uid="{00000000-0005-0000-0000-0000D73B0000}"/>
    <cellStyle name="40% - Accent3 4 2 2 2 2 2 2 4" xfId="27404" xr:uid="{00000000-0005-0000-0000-0000D83B0000}"/>
    <cellStyle name="40% - Accent3 4 2 2 2 2 2 2 4 2" xfId="27405" xr:uid="{00000000-0005-0000-0000-0000D93B0000}"/>
    <cellStyle name="40% - Accent3 4 2 2 2 2 2 2 5" xfId="27406" xr:uid="{00000000-0005-0000-0000-0000DA3B0000}"/>
    <cellStyle name="40% - Accent3 4 2 2 2 2 2 2 6" xfId="27407" xr:uid="{00000000-0005-0000-0000-0000DB3B0000}"/>
    <cellStyle name="40% - Accent3 4 2 2 2 2 2 3" xfId="27408" xr:uid="{00000000-0005-0000-0000-0000DC3B0000}"/>
    <cellStyle name="40% - Accent3 4 2 2 2 2 2 3 2" xfId="27409" xr:uid="{00000000-0005-0000-0000-0000DD3B0000}"/>
    <cellStyle name="40% - Accent3 4 2 2 2 2 2 3 2 2" xfId="27410" xr:uid="{00000000-0005-0000-0000-0000DE3B0000}"/>
    <cellStyle name="40% - Accent3 4 2 2 2 2 2 3 2 3" xfId="27411" xr:uid="{00000000-0005-0000-0000-0000DF3B0000}"/>
    <cellStyle name="40% - Accent3 4 2 2 2 2 2 3 3" xfId="27412" xr:uid="{00000000-0005-0000-0000-0000E03B0000}"/>
    <cellStyle name="40% - Accent3 4 2 2 2 2 2 3 3 2" xfId="27413" xr:uid="{00000000-0005-0000-0000-0000E13B0000}"/>
    <cellStyle name="40% - Accent3 4 2 2 2 2 2 3 3 3" xfId="27414" xr:uid="{00000000-0005-0000-0000-0000E23B0000}"/>
    <cellStyle name="40% - Accent3 4 2 2 2 2 2 3 4" xfId="27415" xr:uid="{00000000-0005-0000-0000-0000E33B0000}"/>
    <cellStyle name="40% - Accent3 4 2 2 2 2 2 3 4 2" xfId="27416" xr:uid="{00000000-0005-0000-0000-0000E43B0000}"/>
    <cellStyle name="40% - Accent3 4 2 2 2 2 2 3 5" xfId="27417" xr:uid="{00000000-0005-0000-0000-0000E53B0000}"/>
    <cellStyle name="40% - Accent3 4 2 2 2 2 2 3 6" xfId="27418" xr:uid="{00000000-0005-0000-0000-0000E63B0000}"/>
    <cellStyle name="40% - Accent3 4 2 2 2 2 2 4" xfId="27419" xr:uid="{00000000-0005-0000-0000-0000E73B0000}"/>
    <cellStyle name="40% - Accent3 4 2 2 2 2 2 4 2" xfId="27420" xr:uid="{00000000-0005-0000-0000-0000E83B0000}"/>
    <cellStyle name="40% - Accent3 4 2 2 2 2 2 4 2 2" xfId="27421" xr:uid="{00000000-0005-0000-0000-0000E93B0000}"/>
    <cellStyle name="40% - Accent3 4 2 2 2 2 2 4 2 3" xfId="27422" xr:uid="{00000000-0005-0000-0000-0000EA3B0000}"/>
    <cellStyle name="40% - Accent3 4 2 2 2 2 2 4 3" xfId="27423" xr:uid="{00000000-0005-0000-0000-0000EB3B0000}"/>
    <cellStyle name="40% - Accent3 4 2 2 2 2 2 4 3 2" xfId="27424" xr:uid="{00000000-0005-0000-0000-0000EC3B0000}"/>
    <cellStyle name="40% - Accent3 4 2 2 2 2 2 4 4" xfId="27425" xr:uid="{00000000-0005-0000-0000-0000ED3B0000}"/>
    <cellStyle name="40% - Accent3 4 2 2 2 2 2 4 5" xfId="27426" xr:uid="{00000000-0005-0000-0000-0000EE3B0000}"/>
    <cellStyle name="40% - Accent3 4 2 2 2 2 2 5" xfId="27427" xr:uid="{00000000-0005-0000-0000-0000EF3B0000}"/>
    <cellStyle name="40% - Accent3 4 2 2 2 2 2 5 2" xfId="27428" xr:uid="{00000000-0005-0000-0000-0000F03B0000}"/>
    <cellStyle name="40% - Accent3 4 2 2 2 2 2 5 3" xfId="27429" xr:uid="{00000000-0005-0000-0000-0000F13B0000}"/>
    <cellStyle name="40% - Accent3 4 2 2 2 2 2 6" xfId="27430" xr:uid="{00000000-0005-0000-0000-0000F23B0000}"/>
    <cellStyle name="40% - Accent3 4 2 2 2 2 2 6 2" xfId="27431" xr:uid="{00000000-0005-0000-0000-0000F33B0000}"/>
    <cellStyle name="40% - Accent3 4 2 2 2 2 2 6 3" xfId="27432" xr:uid="{00000000-0005-0000-0000-0000F43B0000}"/>
    <cellStyle name="40% - Accent3 4 2 2 2 2 2 7" xfId="27433" xr:uid="{00000000-0005-0000-0000-0000F53B0000}"/>
    <cellStyle name="40% - Accent3 4 2 2 2 2 2 7 2" xfId="27434" xr:uid="{00000000-0005-0000-0000-0000F63B0000}"/>
    <cellStyle name="40% - Accent3 4 2 2 2 2 2 8" xfId="27435" xr:uid="{00000000-0005-0000-0000-0000F73B0000}"/>
    <cellStyle name="40% - Accent3 4 2 2 2 2 2 9" xfId="27436" xr:uid="{00000000-0005-0000-0000-0000F83B0000}"/>
    <cellStyle name="40% - Accent3 4 2 2 2 2 3" xfId="27437" xr:uid="{00000000-0005-0000-0000-0000F93B0000}"/>
    <cellStyle name="40% - Accent3 4 2 2 2 2 3 2" xfId="27438" xr:uid="{00000000-0005-0000-0000-0000FA3B0000}"/>
    <cellStyle name="40% - Accent3 4 2 2 2 2 3 2 2" xfId="27439" xr:uid="{00000000-0005-0000-0000-0000FB3B0000}"/>
    <cellStyle name="40% - Accent3 4 2 2 2 2 3 2 3" xfId="27440" xr:uid="{00000000-0005-0000-0000-0000FC3B0000}"/>
    <cellStyle name="40% - Accent3 4 2 2 2 2 3 3" xfId="27441" xr:uid="{00000000-0005-0000-0000-0000FD3B0000}"/>
    <cellStyle name="40% - Accent3 4 2 2 2 2 3 3 2" xfId="27442" xr:uid="{00000000-0005-0000-0000-0000FE3B0000}"/>
    <cellStyle name="40% - Accent3 4 2 2 2 2 3 3 3" xfId="27443" xr:uid="{00000000-0005-0000-0000-0000FF3B0000}"/>
    <cellStyle name="40% - Accent3 4 2 2 2 2 3 4" xfId="27444" xr:uid="{00000000-0005-0000-0000-0000003C0000}"/>
    <cellStyle name="40% - Accent3 4 2 2 2 2 3 4 2" xfId="27445" xr:uid="{00000000-0005-0000-0000-0000013C0000}"/>
    <cellStyle name="40% - Accent3 4 2 2 2 2 3 5" xfId="27446" xr:uid="{00000000-0005-0000-0000-0000023C0000}"/>
    <cellStyle name="40% - Accent3 4 2 2 2 2 3 6" xfId="27447" xr:uid="{00000000-0005-0000-0000-0000033C0000}"/>
    <cellStyle name="40% - Accent3 4 2 2 2 2 4" xfId="27448" xr:uid="{00000000-0005-0000-0000-0000043C0000}"/>
    <cellStyle name="40% - Accent3 4 2 2 2 2 4 2" xfId="27449" xr:uid="{00000000-0005-0000-0000-0000053C0000}"/>
    <cellStyle name="40% - Accent3 4 2 2 2 2 4 2 2" xfId="27450" xr:uid="{00000000-0005-0000-0000-0000063C0000}"/>
    <cellStyle name="40% - Accent3 4 2 2 2 2 4 2 3" xfId="27451" xr:uid="{00000000-0005-0000-0000-0000073C0000}"/>
    <cellStyle name="40% - Accent3 4 2 2 2 2 4 3" xfId="27452" xr:uid="{00000000-0005-0000-0000-0000083C0000}"/>
    <cellStyle name="40% - Accent3 4 2 2 2 2 4 3 2" xfId="27453" xr:uid="{00000000-0005-0000-0000-0000093C0000}"/>
    <cellStyle name="40% - Accent3 4 2 2 2 2 4 3 3" xfId="27454" xr:uid="{00000000-0005-0000-0000-00000A3C0000}"/>
    <cellStyle name="40% - Accent3 4 2 2 2 2 4 4" xfId="27455" xr:uid="{00000000-0005-0000-0000-00000B3C0000}"/>
    <cellStyle name="40% - Accent3 4 2 2 2 2 4 4 2" xfId="27456" xr:uid="{00000000-0005-0000-0000-00000C3C0000}"/>
    <cellStyle name="40% - Accent3 4 2 2 2 2 4 5" xfId="27457" xr:uid="{00000000-0005-0000-0000-00000D3C0000}"/>
    <cellStyle name="40% - Accent3 4 2 2 2 2 4 6" xfId="27458" xr:uid="{00000000-0005-0000-0000-00000E3C0000}"/>
    <cellStyle name="40% - Accent3 4 2 2 2 2 5" xfId="27459" xr:uid="{00000000-0005-0000-0000-00000F3C0000}"/>
    <cellStyle name="40% - Accent3 4 2 2 2 2 5 2" xfId="27460" xr:uid="{00000000-0005-0000-0000-0000103C0000}"/>
    <cellStyle name="40% - Accent3 4 2 2 2 2 5 2 2" xfId="27461" xr:uid="{00000000-0005-0000-0000-0000113C0000}"/>
    <cellStyle name="40% - Accent3 4 2 2 2 2 5 2 3" xfId="27462" xr:uid="{00000000-0005-0000-0000-0000123C0000}"/>
    <cellStyle name="40% - Accent3 4 2 2 2 2 5 3" xfId="27463" xr:uid="{00000000-0005-0000-0000-0000133C0000}"/>
    <cellStyle name="40% - Accent3 4 2 2 2 2 5 3 2" xfId="27464" xr:uid="{00000000-0005-0000-0000-0000143C0000}"/>
    <cellStyle name="40% - Accent3 4 2 2 2 2 5 4" xfId="27465" xr:uid="{00000000-0005-0000-0000-0000153C0000}"/>
    <cellStyle name="40% - Accent3 4 2 2 2 2 5 5" xfId="27466" xr:uid="{00000000-0005-0000-0000-0000163C0000}"/>
    <cellStyle name="40% - Accent3 4 2 2 2 2 6" xfId="27467" xr:uid="{00000000-0005-0000-0000-0000173C0000}"/>
    <cellStyle name="40% - Accent3 4 2 2 2 2 6 2" xfId="27468" xr:uid="{00000000-0005-0000-0000-0000183C0000}"/>
    <cellStyle name="40% - Accent3 4 2 2 2 2 6 3" xfId="27469" xr:uid="{00000000-0005-0000-0000-0000193C0000}"/>
    <cellStyle name="40% - Accent3 4 2 2 2 2 7" xfId="27470" xr:uid="{00000000-0005-0000-0000-00001A3C0000}"/>
    <cellStyle name="40% - Accent3 4 2 2 2 2 7 2" xfId="27471" xr:uid="{00000000-0005-0000-0000-00001B3C0000}"/>
    <cellStyle name="40% - Accent3 4 2 2 2 2 7 3" xfId="27472" xr:uid="{00000000-0005-0000-0000-00001C3C0000}"/>
    <cellStyle name="40% - Accent3 4 2 2 2 2 8" xfId="27473" xr:uid="{00000000-0005-0000-0000-00001D3C0000}"/>
    <cellStyle name="40% - Accent3 4 2 2 2 2 8 2" xfId="27474" xr:uid="{00000000-0005-0000-0000-00001E3C0000}"/>
    <cellStyle name="40% - Accent3 4 2 2 2 2 9" xfId="27475" xr:uid="{00000000-0005-0000-0000-00001F3C0000}"/>
    <cellStyle name="40% - Accent3 4 2 2 2 3" xfId="2008" xr:uid="{00000000-0005-0000-0000-0000203C0000}"/>
    <cellStyle name="40% - Accent3 4 2 2 2 3 2" xfId="27476" xr:uid="{00000000-0005-0000-0000-0000213C0000}"/>
    <cellStyle name="40% - Accent3 4 2 2 2 3 2 2" xfId="27477" xr:uid="{00000000-0005-0000-0000-0000223C0000}"/>
    <cellStyle name="40% - Accent3 4 2 2 2 3 2 2 2" xfId="27478" xr:uid="{00000000-0005-0000-0000-0000233C0000}"/>
    <cellStyle name="40% - Accent3 4 2 2 2 3 2 2 3" xfId="27479" xr:uid="{00000000-0005-0000-0000-0000243C0000}"/>
    <cellStyle name="40% - Accent3 4 2 2 2 3 2 3" xfId="27480" xr:uid="{00000000-0005-0000-0000-0000253C0000}"/>
    <cellStyle name="40% - Accent3 4 2 2 2 3 2 3 2" xfId="27481" xr:uid="{00000000-0005-0000-0000-0000263C0000}"/>
    <cellStyle name="40% - Accent3 4 2 2 2 3 2 3 3" xfId="27482" xr:uid="{00000000-0005-0000-0000-0000273C0000}"/>
    <cellStyle name="40% - Accent3 4 2 2 2 3 2 4" xfId="27483" xr:uid="{00000000-0005-0000-0000-0000283C0000}"/>
    <cellStyle name="40% - Accent3 4 2 2 2 3 2 4 2" xfId="27484" xr:uid="{00000000-0005-0000-0000-0000293C0000}"/>
    <cellStyle name="40% - Accent3 4 2 2 2 3 2 5" xfId="27485" xr:uid="{00000000-0005-0000-0000-00002A3C0000}"/>
    <cellStyle name="40% - Accent3 4 2 2 2 3 2 6" xfId="27486" xr:uid="{00000000-0005-0000-0000-00002B3C0000}"/>
    <cellStyle name="40% - Accent3 4 2 2 2 3 3" xfId="27487" xr:uid="{00000000-0005-0000-0000-00002C3C0000}"/>
    <cellStyle name="40% - Accent3 4 2 2 2 3 3 2" xfId="27488" xr:uid="{00000000-0005-0000-0000-00002D3C0000}"/>
    <cellStyle name="40% - Accent3 4 2 2 2 3 3 2 2" xfId="27489" xr:uid="{00000000-0005-0000-0000-00002E3C0000}"/>
    <cellStyle name="40% - Accent3 4 2 2 2 3 3 2 3" xfId="27490" xr:uid="{00000000-0005-0000-0000-00002F3C0000}"/>
    <cellStyle name="40% - Accent3 4 2 2 2 3 3 3" xfId="27491" xr:uid="{00000000-0005-0000-0000-0000303C0000}"/>
    <cellStyle name="40% - Accent3 4 2 2 2 3 3 3 2" xfId="27492" xr:uid="{00000000-0005-0000-0000-0000313C0000}"/>
    <cellStyle name="40% - Accent3 4 2 2 2 3 3 3 3" xfId="27493" xr:uid="{00000000-0005-0000-0000-0000323C0000}"/>
    <cellStyle name="40% - Accent3 4 2 2 2 3 3 4" xfId="27494" xr:uid="{00000000-0005-0000-0000-0000333C0000}"/>
    <cellStyle name="40% - Accent3 4 2 2 2 3 3 4 2" xfId="27495" xr:uid="{00000000-0005-0000-0000-0000343C0000}"/>
    <cellStyle name="40% - Accent3 4 2 2 2 3 3 5" xfId="27496" xr:uid="{00000000-0005-0000-0000-0000353C0000}"/>
    <cellStyle name="40% - Accent3 4 2 2 2 3 3 6" xfId="27497" xr:uid="{00000000-0005-0000-0000-0000363C0000}"/>
    <cellStyle name="40% - Accent3 4 2 2 2 3 4" xfId="27498" xr:uid="{00000000-0005-0000-0000-0000373C0000}"/>
    <cellStyle name="40% - Accent3 4 2 2 2 3 4 2" xfId="27499" xr:uid="{00000000-0005-0000-0000-0000383C0000}"/>
    <cellStyle name="40% - Accent3 4 2 2 2 3 4 2 2" xfId="27500" xr:uid="{00000000-0005-0000-0000-0000393C0000}"/>
    <cellStyle name="40% - Accent3 4 2 2 2 3 4 2 3" xfId="27501" xr:uid="{00000000-0005-0000-0000-00003A3C0000}"/>
    <cellStyle name="40% - Accent3 4 2 2 2 3 4 3" xfId="27502" xr:uid="{00000000-0005-0000-0000-00003B3C0000}"/>
    <cellStyle name="40% - Accent3 4 2 2 2 3 4 3 2" xfId="27503" xr:uid="{00000000-0005-0000-0000-00003C3C0000}"/>
    <cellStyle name="40% - Accent3 4 2 2 2 3 4 4" xfId="27504" xr:uid="{00000000-0005-0000-0000-00003D3C0000}"/>
    <cellStyle name="40% - Accent3 4 2 2 2 3 4 5" xfId="27505" xr:uid="{00000000-0005-0000-0000-00003E3C0000}"/>
    <cellStyle name="40% - Accent3 4 2 2 2 3 5" xfId="27506" xr:uid="{00000000-0005-0000-0000-00003F3C0000}"/>
    <cellStyle name="40% - Accent3 4 2 2 2 3 5 2" xfId="27507" xr:uid="{00000000-0005-0000-0000-0000403C0000}"/>
    <cellStyle name="40% - Accent3 4 2 2 2 3 5 3" xfId="27508" xr:uid="{00000000-0005-0000-0000-0000413C0000}"/>
    <cellStyle name="40% - Accent3 4 2 2 2 3 6" xfId="27509" xr:uid="{00000000-0005-0000-0000-0000423C0000}"/>
    <cellStyle name="40% - Accent3 4 2 2 2 3 6 2" xfId="27510" xr:uid="{00000000-0005-0000-0000-0000433C0000}"/>
    <cellStyle name="40% - Accent3 4 2 2 2 3 6 3" xfId="27511" xr:uid="{00000000-0005-0000-0000-0000443C0000}"/>
    <cellStyle name="40% - Accent3 4 2 2 2 3 7" xfId="27512" xr:uid="{00000000-0005-0000-0000-0000453C0000}"/>
    <cellStyle name="40% - Accent3 4 2 2 2 3 7 2" xfId="27513" xr:uid="{00000000-0005-0000-0000-0000463C0000}"/>
    <cellStyle name="40% - Accent3 4 2 2 2 3 8" xfId="27514" xr:uid="{00000000-0005-0000-0000-0000473C0000}"/>
    <cellStyle name="40% - Accent3 4 2 2 2 3 9" xfId="27515" xr:uid="{00000000-0005-0000-0000-0000483C0000}"/>
    <cellStyle name="40% - Accent3 4 2 2 2 4" xfId="27516" xr:uid="{00000000-0005-0000-0000-0000493C0000}"/>
    <cellStyle name="40% - Accent3 4 2 2 2 4 2" xfId="27517" xr:uid="{00000000-0005-0000-0000-00004A3C0000}"/>
    <cellStyle name="40% - Accent3 4 2 2 2 4 2 2" xfId="27518" xr:uid="{00000000-0005-0000-0000-00004B3C0000}"/>
    <cellStyle name="40% - Accent3 4 2 2 2 4 2 2 2" xfId="27519" xr:uid="{00000000-0005-0000-0000-00004C3C0000}"/>
    <cellStyle name="40% - Accent3 4 2 2 2 4 2 2 3" xfId="27520" xr:uid="{00000000-0005-0000-0000-00004D3C0000}"/>
    <cellStyle name="40% - Accent3 4 2 2 2 4 2 3" xfId="27521" xr:uid="{00000000-0005-0000-0000-00004E3C0000}"/>
    <cellStyle name="40% - Accent3 4 2 2 2 4 2 3 2" xfId="27522" xr:uid="{00000000-0005-0000-0000-00004F3C0000}"/>
    <cellStyle name="40% - Accent3 4 2 2 2 4 2 3 3" xfId="27523" xr:uid="{00000000-0005-0000-0000-0000503C0000}"/>
    <cellStyle name="40% - Accent3 4 2 2 2 4 2 4" xfId="27524" xr:uid="{00000000-0005-0000-0000-0000513C0000}"/>
    <cellStyle name="40% - Accent3 4 2 2 2 4 2 4 2" xfId="27525" xr:uid="{00000000-0005-0000-0000-0000523C0000}"/>
    <cellStyle name="40% - Accent3 4 2 2 2 4 2 5" xfId="27526" xr:uid="{00000000-0005-0000-0000-0000533C0000}"/>
    <cellStyle name="40% - Accent3 4 2 2 2 4 2 6" xfId="27527" xr:uid="{00000000-0005-0000-0000-0000543C0000}"/>
    <cellStyle name="40% - Accent3 4 2 2 2 4 3" xfId="27528" xr:uid="{00000000-0005-0000-0000-0000553C0000}"/>
    <cellStyle name="40% - Accent3 4 2 2 2 4 3 2" xfId="27529" xr:uid="{00000000-0005-0000-0000-0000563C0000}"/>
    <cellStyle name="40% - Accent3 4 2 2 2 4 3 2 2" xfId="27530" xr:uid="{00000000-0005-0000-0000-0000573C0000}"/>
    <cellStyle name="40% - Accent3 4 2 2 2 4 3 2 3" xfId="27531" xr:uid="{00000000-0005-0000-0000-0000583C0000}"/>
    <cellStyle name="40% - Accent3 4 2 2 2 4 3 3" xfId="27532" xr:uid="{00000000-0005-0000-0000-0000593C0000}"/>
    <cellStyle name="40% - Accent3 4 2 2 2 4 3 3 2" xfId="27533" xr:uid="{00000000-0005-0000-0000-00005A3C0000}"/>
    <cellStyle name="40% - Accent3 4 2 2 2 4 3 3 3" xfId="27534" xr:uid="{00000000-0005-0000-0000-00005B3C0000}"/>
    <cellStyle name="40% - Accent3 4 2 2 2 4 3 4" xfId="27535" xr:uid="{00000000-0005-0000-0000-00005C3C0000}"/>
    <cellStyle name="40% - Accent3 4 2 2 2 4 3 4 2" xfId="27536" xr:uid="{00000000-0005-0000-0000-00005D3C0000}"/>
    <cellStyle name="40% - Accent3 4 2 2 2 4 3 5" xfId="27537" xr:uid="{00000000-0005-0000-0000-00005E3C0000}"/>
    <cellStyle name="40% - Accent3 4 2 2 2 4 3 6" xfId="27538" xr:uid="{00000000-0005-0000-0000-00005F3C0000}"/>
    <cellStyle name="40% - Accent3 4 2 2 2 4 4" xfId="27539" xr:uid="{00000000-0005-0000-0000-0000603C0000}"/>
    <cellStyle name="40% - Accent3 4 2 2 2 4 4 2" xfId="27540" xr:uid="{00000000-0005-0000-0000-0000613C0000}"/>
    <cellStyle name="40% - Accent3 4 2 2 2 4 4 2 2" xfId="27541" xr:uid="{00000000-0005-0000-0000-0000623C0000}"/>
    <cellStyle name="40% - Accent3 4 2 2 2 4 4 2 3" xfId="27542" xr:uid="{00000000-0005-0000-0000-0000633C0000}"/>
    <cellStyle name="40% - Accent3 4 2 2 2 4 4 3" xfId="27543" xr:uid="{00000000-0005-0000-0000-0000643C0000}"/>
    <cellStyle name="40% - Accent3 4 2 2 2 4 4 3 2" xfId="27544" xr:uid="{00000000-0005-0000-0000-0000653C0000}"/>
    <cellStyle name="40% - Accent3 4 2 2 2 4 4 4" xfId="27545" xr:uid="{00000000-0005-0000-0000-0000663C0000}"/>
    <cellStyle name="40% - Accent3 4 2 2 2 4 4 5" xfId="27546" xr:uid="{00000000-0005-0000-0000-0000673C0000}"/>
    <cellStyle name="40% - Accent3 4 2 2 2 4 5" xfId="27547" xr:uid="{00000000-0005-0000-0000-0000683C0000}"/>
    <cellStyle name="40% - Accent3 4 2 2 2 4 5 2" xfId="27548" xr:uid="{00000000-0005-0000-0000-0000693C0000}"/>
    <cellStyle name="40% - Accent3 4 2 2 2 4 5 3" xfId="27549" xr:uid="{00000000-0005-0000-0000-00006A3C0000}"/>
    <cellStyle name="40% - Accent3 4 2 2 2 4 6" xfId="27550" xr:uid="{00000000-0005-0000-0000-00006B3C0000}"/>
    <cellStyle name="40% - Accent3 4 2 2 2 4 6 2" xfId="27551" xr:uid="{00000000-0005-0000-0000-00006C3C0000}"/>
    <cellStyle name="40% - Accent3 4 2 2 2 4 6 3" xfId="27552" xr:uid="{00000000-0005-0000-0000-00006D3C0000}"/>
    <cellStyle name="40% - Accent3 4 2 2 2 4 7" xfId="27553" xr:uid="{00000000-0005-0000-0000-00006E3C0000}"/>
    <cellStyle name="40% - Accent3 4 2 2 2 4 7 2" xfId="27554" xr:uid="{00000000-0005-0000-0000-00006F3C0000}"/>
    <cellStyle name="40% - Accent3 4 2 2 2 4 8" xfId="27555" xr:uid="{00000000-0005-0000-0000-0000703C0000}"/>
    <cellStyle name="40% - Accent3 4 2 2 2 4 9" xfId="27556" xr:uid="{00000000-0005-0000-0000-0000713C0000}"/>
    <cellStyle name="40% - Accent3 4 2 2 2 5" xfId="27557" xr:uid="{00000000-0005-0000-0000-0000723C0000}"/>
    <cellStyle name="40% - Accent3 4 2 2 2 5 2" xfId="27558" xr:uid="{00000000-0005-0000-0000-0000733C0000}"/>
    <cellStyle name="40% - Accent3 4 2 2 2 5 2 2" xfId="27559" xr:uid="{00000000-0005-0000-0000-0000743C0000}"/>
    <cellStyle name="40% - Accent3 4 2 2 2 5 2 3" xfId="27560" xr:uid="{00000000-0005-0000-0000-0000753C0000}"/>
    <cellStyle name="40% - Accent3 4 2 2 2 5 3" xfId="27561" xr:uid="{00000000-0005-0000-0000-0000763C0000}"/>
    <cellStyle name="40% - Accent3 4 2 2 2 5 3 2" xfId="27562" xr:uid="{00000000-0005-0000-0000-0000773C0000}"/>
    <cellStyle name="40% - Accent3 4 2 2 2 5 3 3" xfId="27563" xr:uid="{00000000-0005-0000-0000-0000783C0000}"/>
    <cellStyle name="40% - Accent3 4 2 2 2 5 4" xfId="27564" xr:uid="{00000000-0005-0000-0000-0000793C0000}"/>
    <cellStyle name="40% - Accent3 4 2 2 2 5 4 2" xfId="27565" xr:uid="{00000000-0005-0000-0000-00007A3C0000}"/>
    <cellStyle name="40% - Accent3 4 2 2 2 5 5" xfId="27566" xr:uid="{00000000-0005-0000-0000-00007B3C0000}"/>
    <cellStyle name="40% - Accent3 4 2 2 2 5 6" xfId="27567" xr:uid="{00000000-0005-0000-0000-00007C3C0000}"/>
    <cellStyle name="40% - Accent3 4 2 2 2 6" xfId="27568" xr:uid="{00000000-0005-0000-0000-00007D3C0000}"/>
    <cellStyle name="40% - Accent3 4 2 2 2 6 2" xfId="27569" xr:uid="{00000000-0005-0000-0000-00007E3C0000}"/>
    <cellStyle name="40% - Accent3 4 2 2 2 6 2 2" xfId="27570" xr:uid="{00000000-0005-0000-0000-00007F3C0000}"/>
    <cellStyle name="40% - Accent3 4 2 2 2 6 2 3" xfId="27571" xr:uid="{00000000-0005-0000-0000-0000803C0000}"/>
    <cellStyle name="40% - Accent3 4 2 2 2 6 3" xfId="27572" xr:uid="{00000000-0005-0000-0000-0000813C0000}"/>
    <cellStyle name="40% - Accent3 4 2 2 2 6 3 2" xfId="27573" xr:uid="{00000000-0005-0000-0000-0000823C0000}"/>
    <cellStyle name="40% - Accent3 4 2 2 2 6 3 3" xfId="27574" xr:uid="{00000000-0005-0000-0000-0000833C0000}"/>
    <cellStyle name="40% - Accent3 4 2 2 2 6 4" xfId="27575" xr:uid="{00000000-0005-0000-0000-0000843C0000}"/>
    <cellStyle name="40% - Accent3 4 2 2 2 6 4 2" xfId="27576" xr:uid="{00000000-0005-0000-0000-0000853C0000}"/>
    <cellStyle name="40% - Accent3 4 2 2 2 6 5" xfId="27577" xr:uid="{00000000-0005-0000-0000-0000863C0000}"/>
    <cellStyle name="40% - Accent3 4 2 2 2 6 6" xfId="27578" xr:uid="{00000000-0005-0000-0000-0000873C0000}"/>
    <cellStyle name="40% - Accent3 4 2 2 2 7" xfId="27579" xr:uid="{00000000-0005-0000-0000-0000883C0000}"/>
    <cellStyle name="40% - Accent3 4 2 2 2 7 2" xfId="27580" xr:uid="{00000000-0005-0000-0000-0000893C0000}"/>
    <cellStyle name="40% - Accent3 4 2 2 2 7 2 2" xfId="27581" xr:uid="{00000000-0005-0000-0000-00008A3C0000}"/>
    <cellStyle name="40% - Accent3 4 2 2 2 7 2 3" xfId="27582" xr:uid="{00000000-0005-0000-0000-00008B3C0000}"/>
    <cellStyle name="40% - Accent3 4 2 2 2 7 3" xfId="27583" xr:uid="{00000000-0005-0000-0000-00008C3C0000}"/>
    <cellStyle name="40% - Accent3 4 2 2 2 7 3 2" xfId="27584" xr:uid="{00000000-0005-0000-0000-00008D3C0000}"/>
    <cellStyle name="40% - Accent3 4 2 2 2 7 4" xfId="27585" xr:uid="{00000000-0005-0000-0000-00008E3C0000}"/>
    <cellStyle name="40% - Accent3 4 2 2 2 7 5" xfId="27586" xr:uid="{00000000-0005-0000-0000-00008F3C0000}"/>
    <cellStyle name="40% - Accent3 4 2 2 2 8" xfId="27587" xr:uid="{00000000-0005-0000-0000-0000903C0000}"/>
    <cellStyle name="40% - Accent3 4 2 2 2 8 2" xfId="27588" xr:uid="{00000000-0005-0000-0000-0000913C0000}"/>
    <cellStyle name="40% - Accent3 4 2 2 2 8 3" xfId="27589" xr:uid="{00000000-0005-0000-0000-0000923C0000}"/>
    <cellStyle name="40% - Accent3 4 2 2 2 9" xfId="27590" xr:uid="{00000000-0005-0000-0000-0000933C0000}"/>
    <cellStyle name="40% - Accent3 4 2 2 2 9 2" xfId="27591" xr:uid="{00000000-0005-0000-0000-0000943C0000}"/>
    <cellStyle name="40% - Accent3 4 2 2 2 9 3" xfId="27592" xr:uid="{00000000-0005-0000-0000-0000953C0000}"/>
    <cellStyle name="40% - Accent3 4 2 2 3" xfId="2009" xr:uid="{00000000-0005-0000-0000-0000963C0000}"/>
    <cellStyle name="40% - Accent3 4 2 2 3 10" xfId="27593" xr:uid="{00000000-0005-0000-0000-0000973C0000}"/>
    <cellStyle name="40% - Accent3 4 2 2 3 2" xfId="2010" xr:uid="{00000000-0005-0000-0000-0000983C0000}"/>
    <cellStyle name="40% - Accent3 4 2 2 3 2 2" xfId="27594" xr:uid="{00000000-0005-0000-0000-0000993C0000}"/>
    <cellStyle name="40% - Accent3 4 2 2 3 2 2 2" xfId="27595" xr:uid="{00000000-0005-0000-0000-00009A3C0000}"/>
    <cellStyle name="40% - Accent3 4 2 2 3 2 2 2 2" xfId="27596" xr:uid="{00000000-0005-0000-0000-00009B3C0000}"/>
    <cellStyle name="40% - Accent3 4 2 2 3 2 2 2 3" xfId="27597" xr:uid="{00000000-0005-0000-0000-00009C3C0000}"/>
    <cellStyle name="40% - Accent3 4 2 2 3 2 2 3" xfId="27598" xr:uid="{00000000-0005-0000-0000-00009D3C0000}"/>
    <cellStyle name="40% - Accent3 4 2 2 3 2 2 3 2" xfId="27599" xr:uid="{00000000-0005-0000-0000-00009E3C0000}"/>
    <cellStyle name="40% - Accent3 4 2 2 3 2 2 3 3" xfId="27600" xr:uid="{00000000-0005-0000-0000-00009F3C0000}"/>
    <cellStyle name="40% - Accent3 4 2 2 3 2 2 4" xfId="27601" xr:uid="{00000000-0005-0000-0000-0000A03C0000}"/>
    <cellStyle name="40% - Accent3 4 2 2 3 2 2 4 2" xfId="27602" xr:uid="{00000000-0005-0000-0000-0000A13C0000}"/>
    <cellStyle name="40% - Accent3 4 2 2 3 2 2 5" xfId="27603" xr:uid="{00000000-0005-0000-0000-0000A23C0000}"/>
    <cellStyle name="40% - Accent3 4 2 2 3 2 2 6" xfId="27604" xr:uid="{00000000-0005-0000-0000-0000A33C0000}"/>
    <cellStyle name="40% - Accent3 4 2 2 3 2 3" xfId="27605" xr:uid="{00000000-0005-0000-0000-0000A43C0000}"/>
    <cellStyle name="40% - Accent3 4 2 2 3 2 3 2" xfId="27606" xr:uid="{00000000-0005-0000-0000-0000A53C0000}"/>
    <cellStyle name="40% - Accent3 4 2 2 3 2 3 2 2" xfId="27607" xr:uid="{00000000-0005-0000-0000-0000A63C0000}"/>
    <cellStyle name="40% - Accent3 4 2 2 3 2 3 2 3" xfId="27608" xr:uid="{00000000-0005-0000-0000-0000A73C0000}"/>
    <cellStyle name="40% - Accent3 4 2 2 3 2 3 3" xfId="27609" xr:uid="{00000000-0005-0000-0000-0000A83C0000}"/>
    <cellStyle name="40% - Accent3 4 2 2 3 2 3 3 2" xfId="27610" xr:uid="{00000000-0005-0000-0000-0000A93C0000}"/>
    <cellStyle name="40% - Accent3 4 2 2 3 2 3 3 3" xfId="27611" xr:uid="{00000000-0005-0000-0000-0000AA3C0000}"/>
    <cellStyle name="40% - Accent3 4 2 2 3 2 3 4" xfId="27612" xr:uid="{00000000-0005-0000-0000-0000AB3C0000}"/>
    <cellStyle name="40% - Accent3 4 2 2 3 2 3 4 2" xfId="27613" xr:uid="{00000000-0005-0000-0000-0000AC3C0000}"/>
    <cellStyle name="40% - Accent3 4 2 2 3 2 3 5" xfId="27614" xr:uid="{00000000-0005-0000-0000-0000AD3C0000}"/>
    <cellStyle name="40% - Accent3 4 2 2 3 2 3 6" xfId="27615" xr:uid="{00000000-0005-0000-0000-0000AE3C0000}"/>
    <cellStyle name="40% - Accent3 4 2 2 3 2 4" xfId="27616" xr:uid="{00000000-0005-0000-0000-0000AF3C0000}"/>
    <cellStyle name="40% - Accent3 4 2 2 3 2 4 2" xfId="27617" xr:uid="{00000000-0005-0000-0000-0000B03C0000}"/>
    <cellStyle name="40% - Accent3 4 2 2 3 2 4 2 2" xfId="27618" xr:uid="{00000000-0005-0000-0000-0000B13C0000}"/>
    <cellStyle name="40% - Accent3 4 2 2 3 2 4 2 3" xfId="27619" xr:uid="{00000000-0005-0000-0000-0000B23C0000}"/>
    <cellStyle name="40% - Accent3 4 2 2 3 2 4 3" xfId="27620" xr:uid="{00000000-0005-0000-0000-0000B33C0000}"/>
    <cellStyle name="40% - Accent3 4 2 2 3 2 4 3 2" xfId="27621" xr:uid="{00000000-0005-0000-0000-0000B43C0000}"/>
    <cellStyle name="40% - Accent3 4 2 2 3 2 4 4" xfId="27622" xr:uid="{00000000-0005-0000-0000-0000B53C0000}"/>
    <cellStyle name="40% - Accent3 4 2 2 3 2 4 5" xfId="27623" xr:uid="{00000000-0005-0000-0000-0000B63C0000}"/>
    <cellStyle name="40% - Accent3 4 2 2 3 2 5" xfId="27624" xr:uid="{00000000-0005-0000-0000-0000B73C0000}"/>
    <cellStyle name="40% - Accent3 4 2 2 3 2 5 2" xfId="27625" xr:uid="{00000000-0005-0000-0000-0000B83C0000}"/>
    <cellStyle name="40% - Accent3 4 2 2 3 2 5 3" xfId="27626" xr:uid="{00000000-0005-0000-0000-0000B93C0000}"/>
    <cellStyle name="40% - Accent3 4 2 2 3 2 6" xfId="27627" xr:uid="{00000000-0005-0000-0000-0000BA3C0000}"/>
    <cellStyle name="40% - Accent3 4 2 2 3 2 6 2" xfId="27628" xr:uid="{00000000-0005-0000-0000-0000BB3C0000}"/>
    <cellStyle name="40% - Accent3 4 2 2 3 2 6 3" xfId="27629" xr:uid="{00000000-0005-0000-0000-0000BC3C0000}"/>
    <cellStyle name="40% - Accent3 4 2 2 3 2 7" xfId="27630" xr:uid="{00000000-0005-0000-0000-0000BD3C0000}"/>
    <cellStyle name="40% - Accent3 4 2 2 3 2 7 2" xfId="27631" xr:uid="{00000000-0005-0000-0000-0000BE3C0000}"/>
    <cellStyle name="40% - Accent3 4 2 2 3 2 8" xfId="27632" xr:uid="{00000000-0005-0000-0000-0000BF3C0000}"/>
    <cellStyle name="40% - Accent3 4 2 2 3 2 9" xfId="27633" xr:uid="{00000000-0005-0000-0000-0000C03C0000}"/>
    <cellStyle name="40% - Accent3 4 2 2 3 3" xfId="27634" xr:uid="{00000000-0005-0000-0000-0000C13C0000}"/>
    <cellStyle name="40% - Accent3 4 2 2 3 3 2" xfId="27635" xr:uid="{00000000-0005-0000-0000-0000C23C0000}"/>
    <cellStyle name="40% - Accent3 4 2 2 3 3 2 2" xfId="27636" xr:uid="{00000000-0005-0000-0000-0000C33C0000}"/>
    <cellStyle name="40% - Accent3 4 2 2 3 3 2 3" xfId="27637" xr:uid="{00000000-0005-0000-0000-0000C43C0000}"/>
    <cellStyle name="40% - Accent3 4 2 2 3 3 3" xfId="27638" xr:uid="{00000000-0005-0000-0000-0000C53C0000}"/>
    <cellStyle name="40% - Accent3 4 2 2 3 3 3 2" xfId="27639" xr:uid="{00000000-0005-0000-0000-0000C63C0000}"/>
    <cellStyle name="40% - Accent3 4 2 2 3 3 3 3" xfId="27640" xr:uid="{00000000-0005-0000-0000-0000C73C0000}"/>
    <cellStyle name="40% - Accent3 4 2 2 3 3 4" xfId="27641" xr:uid="{00000000-0005-0000-0000-0000C83C0000}"/>
    <cellStyle name="40% - Accent3 4 2 2 3 3 4 2" xfId="27642" xr:uid="{00000000-0005-0000-0000-0000C93C0000}"/>
    <cellStyle name="40% - Accent3 4 2 2 3 3 5" xfId="27643" xr:uid="{00000000-0005-0000-0000-0000CA3C0000}"/>
    <cellStyle name="40% - Accent3 4 2 2 3 3 6" xfId="27644" xr:uid="{00000000-0005-0000-0000-0000CB3C0000}"/>
    <cellStyle name="40% - Accent3 4 2 2 3 4" xfId="27645" xr:uid="{00000000-0005-0000-0000-0000CC3C0000}"/>
    <cellStyle name="40% - Accent3 4 2 2 3 4 2" xfId="27646" xr:uid="{00000000-0005-0000-0000-0000CD3C0000}"/>
    <cellStyle name="40% - Accent3 4 2 2 3 4 2 2" xfId="27647" xr:uid="{00000000-0005-0000-0000-0000CE3C0000}"/>
    <cellStyle name="40% - Accent3 4 2 2 3 4 2 3" xfId="27648" xr:uid="{00000000-0005-0000-0000-0000CF3C0000}"/>
    <cellStyle name="40% - Accent3 4 2 2 3 4 3" xfId="27649" xr:uid="{00000000-0005-0000-0000-0000D03C0000}"/>
    <cellStyle name="40% - Accent3 4 2 2 3 4 3 2" xfId="27650" xr:uid="{00000000-0005-0000-0000-0000D13C0000}"/>
    <cellStyle name="40% - Accent3 4 2 2 3 4 3 3" xfId="27651" xr:uid="{00000000-0005-0000-0000-0000D23C0000}"/>
    <cellStyle name="40% - Accent3 4 2 2 3 4 4" xfId="27652" xr:uid="{00000000-0005-0000-0000-0000D33C0000}"/>
    <cellStyle name="40% - Accent3 4 2 2 3 4 4 2" xfId="27653" xr:uid="{00000000-0005-0000-0000-0000D43C0000}"/>
    <cellStyle name="40% - Accent3 4 2 2 3 4 5" xfId="27654" xr:uid="{00000000-0005-0000-0000-0000D53C0000}"/>
    <cellStyle name="40% - Accent3 4 2 2 3 4 6" xfId="27655" xr:uid="{00000000-0005-0000-0000-0000D63C0000}"/>
    <cellStyle name="40% - Accent3 4 2 2 3 5" xfId="27656" xr:uid="{00000000-0005-0000-0000-0000D73C0000}"/>
    <cellStyle name="40% - Accent3 4 2 2 3 5 2" xfId="27657" xr:uid="{00000000-0005-0000-0000-0000D83C0000}"/>
    <cellStyle name="40% - Accent3 4 2 2 3 5 2 2" xfId="27658" xr:uid="{00000000-0005-0000-0000-0000D93C0000}"/>
    <cellStyle name="40% - Accent3 4 2 2 3 5 2 3" xfId="27659" xr:uid="{00000000-0005-0000-0000-0000DA3C0000}"/>
    <cellStyle name="40% - Accent3 4 2 2 3 5 3" xfId="27660" xr:uid="{00000000-0005-0000-0000-0000DB3C0000}"/>
    <cellStyle name="40% - Accent3 4 2 2 3 5 3 2" xfId="27661" xr:uid="{00000000-0005-0000-0000-0000DC3C0000}"/>
    <cellStyle name="40% - Accent3 4 2 2 3 5 4" xfId="27662" xr:uid="{00000000-0005-0000-0000-0000DD3C0000}"/>
    <cellStyle name="40% - Accent3 4 2 2 3 5 5" xfId="27663" xr:uid="{00000000-0005-0000-0000-0000DE3C0000}"/>
    <cellStyle name="40% - Accent3 4 2 2 3 6" xfId="27664" xr:uid="{00000000-0005-0000-0000-0000DF3C0000}"/>
    <cellStyle name="40% - Accent3 4 2 2 3 6 2" xfId="27665" xr:uid="{00000000-0005-0000-0000-0000E03C0000}"/>
    <cellStyle name="40% - Accent3 4 2 2 3 6 3" xfId="27666" xr:uid="{00000000-0005-0000-0000-0000E13C0000}"/>
    <cellStyle name="40% - Accent3 4 2 2 3 7" xfId="27667" xr:uid="{00000000-0005-0000-0000-0000E23C0000}"/>
    <cellStyle name="40% - Accent3 4 2 2 3 7 2" xfId="27668" xr:uid="{00000000-0005-0000-0000-0000E33C0000}"/>
    <cellStyle name="40% - Accent3 4 2 2 3 7 3" xfId="27669" xr:uid="{00000000-0005-0000-0000-0000E43C0000}"/>
    <cellStyle name="40% - Accent3 4 2 2 3 8" xfId="27670" xr:uid="{00000000-0005-0000-0000-0000E53C0000}"/>
    <cellStyle name="40% - Accent3 4 2 2 3 8 2" xfId="27671" xr:uid="{00000000-0005-0000-0000-0000E63C0000}"/>
    <cellStyle name="40% - Accent3 4 2 2 3 9" xfId="27672" xr:uid="{00000000-0005-0000-0000-0000E73C0000}"/>
    <cellStyle name="40% - Accent3 4 2 2 4" xfId="2011" xr:uid="{00000000-0005-0000-0000-0000E83C0000}"/>
    <cellStyle name="40% - Accent3 4 2 2 4 2" xfId="27673" xr:uid="{00000000-0005-0000-0000-0000E93C0000}"/>
    <cellStyle name="40% - Accent3 4 2 2 4 2 2" xfId="27674" xr:uid="{00000000-0005-0000-0000-0000EA3C0000}"/>
    <cellStyle name="40% - Accent3 4 2 2 4 2 2 2" xfId="27675" xr:uid="{00000000-0005-0000-0000-0000EB3C0000}"/>
    <cellStyle name="40% - Accent3 4 2 2 4 2 2 3" xfId="27676" xr:uid="{00000000-0005-0000-0000-0000EC3C0000}"/>
    <cellStyle name="40% - Accent3 4 2 2 4 2 3" xfId="27677" xr:uid="{00000000-0005-0000-0000-0000ED3C0000}"/>
    <cellStyle name="40% - Accent3 4 2 2 4 2 3 2" xfId="27678" xr:uid="{00000000-0005-0000-0000-0000EE3C0000}"/>
    <cellStyle name="40% - Accent3 4 2 2 4 2 3 3" xfId="27679" xr:uid="{00000000-0005-0000-0000-0000EF3C0000}"/>
    <cellStyle name="40% - Accent3 4 2 2 4 2 4" xfId="27680" xr:uid="{00000000-0005-0000-0000-0000F03C0000}"/>
    <cellStyle name="40% - Accent3 4 2 2 4 2 4 2" xfId="27681" xr:uid="{00000000-0005-0000-0000-0000F13C0000}"/>
    <cellStyle name="40% - Accent3 4 2 2 4 2 5" xfId="27682" xr:uid="{00000000-0005-0000-0000-0000F23C0000}"/>
    <cellStyle name="40% - Accent3 4 2 2 4 2 6" xfId="27683" xr:uid="{00000000-0005-0000-0000-0000F33C0000}"/>
    <cellStyle name="40% - Accent3 4 2 2 4 3" xfId="27684" xr:uid="{00000000-0005-0000-0000-0000F43C0000}"/>
    <cellStyle name="40% - Accent3 4 2 2 4 3 2" xfId="27685" xr:uid="{00000000-0005-0000-0000-0000F53C0000}"/>
    <cellStyle name="40% - Accent3 4 2 2 4 3 2 2" xfId="27686" xr:uid="{00000000-0005-0000-0000-0000F63C0000}"/>
    <cellStyle name="40% - Accent3 4 2 2 4 3 2 3" xfId="27687" xr:uid="{00000000-0005-0000-0000-0000F73C0000}"/>
    <cellStyle name="40% - Accent3 4 2 2 4 3 3" xfId="27688" xr:uid="{00000000-0005-0000-0000-0000F83C0000}"/>
    <cellStyle name="40% - Accent3 4 2 2 4 3 3 2" xfId="27689" xr:uid="{00000000-0005-0000-0000-0000F93C0000}"/>
    <cellStyle name="40% - Accent3 4 2 2 4 3 3 3" xfId="27690" xr:uid="{00000000-0005-0000-0000-0000FA3C0000}"/>
    <cellStyle name="40% - Accent3 4 2 2 4 3 4" xfId="27691" xr:uid="{00000000-0005-0000-0000-0000FB3C0000}"/>
    <cellStyle name="40% - Accent3 4 2 2 4 3 4 2" xfId="27692" xr:uid="{00000000-0005-0000-0000-0000FC3C0000}"/>
    <cellStyle name="40% - Accent3 4 2 2 4 3 5" xfId="27693" xr:uid="{00000000-0005-0000-0000-0000FD3C0000}"/>
    <cellStyle name="40% - Accent3 4 2 2 4 3 6" xfId="27694" xr:uid="{00000000-0005-0000-0000-0000FE3C0000}"/>
    <cellStyle name="40% - Accent3 4 2 2 4 4" xfId="27695" xr:uid="{00000000-0005-0000-0000-0000FF3C0000}"/>
    <cellStyle name="40% - Accent3 4 2 2 4 4 2" xfId="27696" xr:uid="{00000000-0005-0000-0000-0000003D0000}"/>
    <cellStyle name="40% - Accent3 4 2 2 4 4 2 2" xfId="27697" xr:uid="{00000000-0005-0000-0000-0000013D0000}"/>
    <cellStyle name="40% - Accent3 4 2 2 4 4 2 3" xfId="27698" xr:uid="{00000000-0005-0000-0000-0000023D0000}"/>
    <cellStyle name="40% - Accent3 4 2 2 4 4 3" xfId="27699" xr:uid="{00000000-0005-0000-0000-0000033D0000}"/>
    <cellStyle name="40% - Accent3 4 2 2 4 4 3 2" xfId="27700" xr:uid="{00000000-0005-0000-0000-0000043D0000}"/>
    <cellStyle name="40% - Accent3 4 2 2 4 4 4" xfId="27701" xr:uid="{00000000-0005-0000-0000-0000053D0000}"/>
    <cellStyle name="40% - Accent3 4 2 2 4 4 5" xfId="27702" xr:uid="{00000000-0005-0000-0000-0000063D0000}"/>
    <cellStyle name="40% - Accent3 4 2 2 4 5" xfId="27703" xr:uid="{00000000-0005-0000-0000-0000073D0000}"/>
    <cellStyle name="40% - Accent3 4 2 2 4 5 2" xfId="27704" xr:uid="{00000000-0005-0000-0000-0000083D0000}"/>
    <cellStyle name="40% - Accent3 4 2 2 4 5 3" xfId="27705" xr:uid="{00000000-0005-0000-0000-0000093D0000}"/>
    <cellStyle name="40% - Accent3 4 2 2 4 6" xfId="27706" xr:uid="{00000000-0005-0000-0000-00000A3D0000}"/>
    <cellStyle name="40% - Accent3 4 2 2 4 6 2" xfId="27707" xr:uid="{00000000-0005-0000-0000-00000B3D0000}"/>
    <cellStyle name="40% - Accent3 4 2 2 4 6 3" xfId="27708" xr:uid="{00000000-0005-0000-0000-00000C3D0000}"/>
    <cellStyle name="40% - Accent3 4 2 2 4 7" xfId="27709" xr:uid="{00000000-0005-0000-0000-00000D3D0000}"/>
    <cellStyle name="40% - Accent3 4 2 2 4 7 2" xfId="27710" xr:uid="{00000000-0005-0000-0000-00000E3D0000}"/>
    <cellStyle name="40% - Accent3 4 2 2 4 8" xfId="27711" xr:uid="{00000000-0005-0000-0000-00000F3D0000}"/>
    <cellStyle name="40% - Accent3 4 2 2 4 9" xfId="27712" xr:uid="{00000000-0005-0000-0000-0000103D0000}"/>
    <cellStyle name="40% - Accent3 4 2 2 5" xfId="27713" xr:uid="{00000000-0005-0000-0000-0000113D0000}"/>
    <cellStyle name="40% - Accent3 4 2 2 5 2" xfId="27714" xr:uid="{00000000-0005-0000-0000-0000123D0000}"/>
    <cellStyle name="40% - Accent3 4 2 2 5 2 2" xfId="27715" xr:uid="{00000000-0005-0000-0000-0000133D0000}"/>
    <cellStyle name="40% - Accent3 4 2 2 5 2 2 2" xfId="27716" xr:uid="{00000000-0005-0000-0000-0000143D0000}"/>
    <cellStyle name="40% - Accent3 4 2 2 5 2 2 3" xfId="27717" xr:uid="{00000000-0005-0000-0000-0000153D0000}"/>
    <cellStyle name="40% - Accent3 4 2 2 5 2 3" xfId="27718" xr:uid="{00000000-0005-0000-0000-0000163D0000}"/>
    <cellStyle name="40% - Accent3 4 2 2 5 2 3 2" xfId="27719" xr:uid="{00000000-0005-0000-0000-0000173D0000}"/>
    <cellStyle name="40% - Accent3 4 2 2 5 2 3 3" xfId="27720" xr:uid="{00000000-0005-0000-0000-0000183D0000}"/>
    <cellStyle name="40% - Accent3 4 2 2 5 2 4" xfId="27721" xr:uid="{00000000-0005-0000-0000-0000193D0000}"/>
    <cellStyle name="40% - Accent3 4 2 2 5 2 4 2" xfId="27722" xr:uid="{00000000-0005-0000-0000-00001A3D0000}"/>
    <cellStyle name="40% - Accent3 4 2 2 5 2 5" xfId="27723" xr:uid="{00000000-0005-0000-0000-00001B3D0000}"/>
    <cellStyle name="40% - Accent3 4 2 2 5 2 6" xfId="27724" xr:uid="{00000000-0005-0000-0000-00001C3D0000}"/>
    <cellStyle name="40% - Accent3 4 2 2 5 3" xfId="27725" xr:uid="{00000000-0005-0000-0000-00001D3D0000}"/>
    <cellStyle name="40% - Accent3 4 2 2 5 3 2" xfId="27726" xr:uid="{00000000-0005-0000-0000-00001E3D0000}"/>
    <cellStyle name="40% - Accent3 4 2 2 5 3 2 2" xfId="27727" xr:uid="{00000000-0005-0000-0000-00001F3D0000}"/>
    <cellStyle name="40% - Accent3 4 2 2 5 3 2 3" xfId="27728" xr:uid="{00000000-0005-0000-0000-0000203D0000}"/>
    <cellStyle name="40% - Accent3 4 2 2 5 3 3" xfId="27729" xr:uid="{00000000-0005-0000-0000-0000213D0000}"/>
    <cellStyle name="40% - Accent3 4 2 2 5 3 3 2" xfId="27730" xr:uid="{00000000-0005-0000-0000-0000223D0000}"/>
    <cellStyle name="40% - Accent3 4 2 2 5 3 3 3" xfId="27731" xr:uid="{00000000-0005-0000-0000-0000233D0000}"/>
    <cellStyle name="40% - Accent3 4 2 2 5 3 4" xfId="27732" xr:uid="{00000000-0005-0000-0000-0000243D0000}"/>
    <cellStyle name="40% - Accent3 4 2 2 5 3 4 2" xfId="27733" xr:uid="{00000000-0005-0000-0000-0000253D0000}"/>
    <cellStyle name="40% - Accent3 4 2 2 5 3 5" xfId="27734" xr:uid="{00000000-0005-0000-0000-0000263D0000}"/>
    <cellStyle name="40% - Accent3 4 2 2 5 3 6" xfId="27735" xr:uid="{00000000-0005-0000-0000-0000273D0000}"/>
    <cellStyle name="40% - Accent3 4 2 2 5 4" xfId="27736" xr:uid="{00000000-0005-0000-0000-0000283D0000}"/>
    <cellStyle name="40% - Accent3 4 2 2 5 4 2" xfId="27737" xr:uid="{00000000-0005-0000-0000-0000293D0000}"/>
    <cellStyle name="40% - Accent3 4 2 2 5 4 2 2" xfId="27738" xr:uid="{00000000-0005-0000-0000-00002A3D0000}"/>
    <cellStyle name="40% - Accent3 4 2 2 5 4 2 3" xfId="27739" xr:uid="{00000000-0005-0000-0000-00002B3D0000}"/>
    <cellStyle name="40% - Accent3 4 2 2 5 4 3" xfId="27740" xr:uid="{00000000-0005-0000-0000-00002C3D0000}"/>
    <cellStyle name="40% - Accent3 4 2 2 5 4 3 2" xfId="27741" xr:uid="{00000000-0005-0000-0000-00002D3D0000}"/>
    <cellStyle name="40% - Accent3 4 2 2 5 4 4" xfId="27742" xr:uid="{00000000-0005-0000-0000-00002E3D0000}"/>
    <cellStyle name="40% - Accent3 4 2 2 5 4 5" xfId="27743" xr:uid="{00000000-0005-0000-0000-00002F3D0000}"/>
    <cellStyle name="40% - Accent3 4 2 2 5 5" xfId="27744" xr:uid="{00000000-0005-0000-0000-0000303D0000}"/>
    <cellStyle name="40% - Accent3 4 2 2 5 5 2" xfId="27745" xr:uid="{00000000-0005-0000-0000-0000313D0000}"/>
    <cellStyle name="40% - Accent3 4 2 2 5 5 3" xfId="27746" xr:uid="{00000000-0005-0000-0000-0000323D0000}"/>
    <cellStyle name="40% - Accent3 4 2 2 5 6" xfId="27747" xr:uid="{00000000-0005-0000-0000-0000333D0000}"/>
    <cellStyle name="40% - Accent3 4 2 2 5 6 2" xfId="27748" xr:uid="{00000000-0005-0000-0000-0000343D0000}"/>
    <cellStyle name="40% - Accent3 4 2 2 5 6 3" xfId="27749" xr:uid="{00000000-0005-0000-0000-0000353D0000}"/>
    <cellStyle name="40% - Accent3 4 2 2 5 7" xfId="27750" xr:uid="{00000000-0005-0000-0000-0000363D0000}"/>
    <cellStyle name="40% - Accent3 4 2 2 5 7 2" xfId="27751" xr:uid="{00000000-0005-0000-0000-0000373D0000}"/>
    <cellStyle name="40% - Accent3 4 2 2 5 8" xfId="27752" xr:uid="{00000000-0005-0000-0000-0000383D0000}"/>
    <cellStyle name="40% - Accent3 4 2 2 5 9" xfId="27753" xr:uid="{00000000-0005-0000-0000-0000393D0000}"/>
    <cellStyle name="40% - Accent3 4 2 2 6" xfId="27754" xr:uid="{00000000-0005-0000-0000-00003A3D0000}"/>
    <cellStyle name="40% - Accent3 4 2 2 6 2" xfId="27755" xr:uid="{00000000-0005-0000-0000-00003B3D0000}"/>
    <cellStyle name="40% - Accent3 4 2 2 6 2 2" xfId="27756" xr:uid="{00000000-0005-0000-0000-00003C3D0000}"/>
    <cellStyle name="40% - Accent3 4 2 2 6 2 3" xfId="27757" xr:uid="{00000000-0005-0000-0000-00003D3D0000}"/>
    <cellStyle name="40% - Accent3 4 2 2 6 3" xfId="27758" xr:uid="{00000000-0005-0000-0000-00003E3D0000}"/>
    <cellStyle name="40% - Accent3 4 2 2 6 3 2" xfId="27759" xr:uid="{00000000-0005-0000-0000-00003F3D0000}"/>
    <cellStyle name="40% - Accent3 4 2 2 6 3 3" xfId="27760" xr:uid="{00000000-0005-0000-0000-0000403D0000}"/>
    <cellStyle name="40% - Accent3 4 2 2 6 4" xfId="27761" xr:uid="{00000000-0005-0000-0000-0000413D0000}"/>
    <cellStyle name="40% - Accent3 4 2 2 6 4 2" xfId="27762" xr:uid="{00000000-0005-0000-0000-0000423D0000}"/>
    <cellStyle name="40% - Accent3 4 2 2 6 5" xfId="27763" xr:uid="{00000000-0005-0000-0000-0000433D0000}"/>
    <cellStyle name="40% - Accent3 4 2 2 6 6" xfId="27764" xr:uid="{00000000-0005-0000-0000-0000443D0000}"/>
    <cellStyle name="40% - Accent3 4 2 2 7" xfId="27765" xr:uid="{00000000-0005-0000-0000-0000453D0000}"/>
    <cellStyle name="40% - Accent3 4 2 2 7 2" xfId="27766" xr:uid="{00000000-0005-0000-0000-0000463D0000}"/>
    <cellStyle name="40% - Accent3 4 2 2 7 2 2" xfId="27767" xr:uid="{00000000-0005-0000-0000-0000473D0000}"/>
    <cellStyle name="40% - Accent3 4 2 2 7 2 3" xfId="27768" xr:uid="{00000000-0005-0000-0000-0000483D0000}"/>
    <cellStyle name="40% - Accent3 4 2 2 7 3" xfId="27769" xr:uid="{00000000-0005-0000-0000-0000493D0000}"/>
    <cellStyle name="40% - Accent3 4 2 2 7 3 2" xfId="27770" xr:uid="{00000000-0005-0000-0000-00004A3D0000}"/>
    <cellStyle name="40% - Accent3 4 2 2 7 3 3" xfId="27771" xr:uid="{00000000-0005-0000-0000-00004B3D0000}"/>
    <cellStyle name="40% - Accent3 4 2 2 7 4" xfId="27772" xr:uid="{00000000-0005-0000-0000-00004C3D0000}"/>
    <cellStyle name="40% - Accent3 4 2 2 7 4 2" xfId="27773" xr:uid="{00000000-0005-0000-0000-00004D3D0000}"/>
    <cellStyle name="40% - Accent3 4 2 2 7 5" xfId="27774" xr:uid="{00000000-0005-0000-0000-00004E3D0000}"/>
    <cellStyle name="40% - Accent3 4 2 2 7 6" xfId="27775" xr:uid="{00000000-0005-0000-0000-00004F3D0000}"/>
    <cellStyle name="40% - Accent3 4 2 2 8" xfId="27776" xr:uid="{00000000-0005-0000-0000-0000503D0000}"/>
    <cellStyle name="40% - Accent3 4 2 2 8 2" xfId="27777" xr:uid="{00000000-0005-0000-0000-0000513D0000}"/>
    <cellStyle name="40% - Accent3 4 2 2 8 2 2" xfId="27778" xr:uid="{00000000-0005-0000-0000-0000523D0000}"/>
    <cellStyle name="40% - Accent3 4 2 2 8 2 3" xfId="27779" xr:uid="{00000000-0005-0000-0000-0000533D0000}"/>
    <cellStyle name="40% - Accent3 4 2 2 8 3" xfId="27780" xr:uid="{00000000-0005-0000-0000-0000543D0000}"/>
    <cellStyle name="40% - Accent3 4 2 2 8 3 2" xfId="27781" xr:uid="{00000000-0005-0000-0000-0000553D0000}"/>
    <cellStyle name="40% - Accent3 4 2 2 8 4" xfId="27782" xr:uid="{00000000-0005-0000-0000-0000563D0000}"/>
    <cellStyle name="40% - Accent3 4 2 2 8 5" xfId="27783" xr:uid="{00000000-0005-0000-0000-0000573D0000}"/>
    <cellStyle name="40% - Accent3 4 2 2 9" xfId="27784" xr:uid="{00000000-0005-0000-0000-0000583D0000}"/>
    <cellStyle name="40% - Accent3 4 2 2 9 2" xfId="27785" xr:uid="{00000000-0005-0000-0000-0000593D0000}"/>
    <cellStyle name="40% - Accent3 4 2 2 9 3" xfId="27786" xr:uid="{00000000-0005-0000-0000-00005A3D0000}"/>
    <cellStyle name="40% - Accent3 4 2 3" xfId="2012" xr:uid="{00000000-0005-0000-0000-00005B3D0000}"/>
    <cellStyle name="40% - Accent3 4 2 3 10" xfId="27787" xr:uid="{00000000-0005-0000-0000-00005C3D0000}"/>
    <cellStyle name="40% - Accent3 4 2 3 10 2" xfId="27788" xr:uid="{00000000-0005-0000-0000-00005D3D0000}"/>
    <cellStyle name="40% - Accent3 4 2 3 11" xfId="27789" xr:uid="{00000000-0005-0000-0000-00005E3D0000}"/>
    <cellStyle name="40% - Accent3 4 2 3 12" xfId="27790" xr:uid="{00000000-0005-0000-0000-00005F3D0000}"/>
    <cellStyle name="40% - Accent3 4 2 3 2" xfId="2013" xr:uid="{00000000-0005-0000-0000-0000603D0000}"/>
    <cellStyle name="40% - Accent3 4 2 3 2 10" xfId="27791" xr:uid="{00000000-0005-0000-0000-0000613D0000}"/>
    <cellStyle name="40% - Accent3 4 2 3 2 2" xfId="2014" xr:uid="{00000000-0005-0000-0000-0000623D0000}"/>
    <cellStyle name="40% - Accent3 4 2 3 2 2 2" xfId="27792" xr:uid="{00000000-0005-0000-0000-0000633D0000}"/>
    <cellStyle name="40% - Accent3 4 2 3 2 2 2 2" xfId="27793" xr:uid="{00000000-0005-0000-0000-0000643D0000}"/>
    <cellStyle name="40% - Accent3 4 2 3 2 2 2 2 2" xfId="27794" xr:uid="{00000000-0005-0000-0000-0000653D0000}"/>
    <cellStyle name="40% - Accent3 4 2 3 2 2 2 2 3" xfId="27795" xr:uid="{00000000-0005-0000-0000-0000663D0000}"/>
    <cellStyle name="40% - Accent3 4 2 3 2 2 2 3" xfId="27796" xr:uid="{00000000-0005-0000-0000-0000673D0000}"/>
    <cellStyle name="40% - Accent3 4 2 3 2 2 2 3 2" xfId="27797" xr:uid="{00000000-0005-0000-0000-0000683D0000}"/>
    <cellStyle name="40% - Accent3 4 2 3 2 2 2 3 3" xfId="27798" xr:uid="{00000000-0005-0000-0000-0000693D0000}"/>
    <cellStyle name="40% - Accent3 4 2 3 2 2 2 4" xfId="27799" xr:uid="{00000000-0005-0000-0000-00006A3D0000}"/>
    <cellStyle name="40% - Accent3 4 2 3 2 2 2 4 2" xfId="27800" xr:uid="{00000000-0005-0000-0000-00006B3D0000}"/>
    <cellStyle name="40% - Accent3 4 2 3 2 2 2 5" xfId="27801" xr:uid="{00000000-0005-0000-0000-00006C3D0000}"/>
    <cellStyle name="40% - Accent3 4 2 3 2 2 2 6" xfId="27802" xr:uid="{00000000-0005-0000-0000-00006D3D0000}"/>
    <cellStyle name="40% - Accent3 4 2 3 2 2 3" xfId="27803" xr:uid="{00000000-0005-0000-0000-00006E3D0000}"/>
    <cellStyle name="40% - Accent3 4 2 3 2 2 3 2" xfId="27804" xr:uid="{00000000-0005-0000-0000-00006F3D0000}"/>
    <cellStyle name="40% - Accent3 4 2 3 2 2 3 2 2" xfId="27805" xr:uid="{00000000-0005-0000-0000-0000703D0000}"/>
    <cellStyle name="40% - Accent3 4 2 3 2 2 3 2 3" xfId="27806" xr:uid="{00000000-0005-0000-0000-0000713D0000}"/>
    <cellStyle name="40% - Accent3 4 2 3 2 2 3 3" xfId="27807" xr:uid="{00000000-0005-0000-0000-0000723D0000}"/>
    <cellStyle name="40% - Accent3 4 2 3 2 2 3 3 2" xfId="27808" xr:uid="{00000000-0005-0000-0000-0000733D0000}"/>
    <cellStyle name="40% - Accent3 4 2 3 2 2 3 3 3" xfId="27809" xr:uid="{00000000-0005-0000-0000-0000743D0000}"/>
    <cellStyle name="40% - Accent3 4 2 3 2 2 3 4" xfId="27810" xr:uid="{00000000-0005-0000-0000-0000753D0000}"/>
    <cellStyle name="40% - Accent3 4 2 3 2 2 3 4 2" xfId="27811" xr:uid="{00000000-0005-0000-0000-0000763D0000}"/>
    <cellStyle name="40% - Accent3 4 2 3 2 2 3 5" xfId="27812" xr:uid="{00000000-0005-0000-0000-0000773D0000}"/>
    <cellStyle name="40% - Accent3 4 2 3 2 2 3 6" xfId="27813" xr:uid="{00000000-0005-0000-0000-0000783D0000}"/>
    <cellStyle name="40% - Accent3 4 2 3 2 2 4" xfId="27814" xr:uid="{00000000-0005-0000-0000-0000793D0000}"/>
    <cellStyle name="40% - Accent3 4 2 3 2 2 4 2" xfId="27815" xr:uid="{00000000-0005-0000-0000-00007A3D0000}"/>
    <cellStyle name="40% - Accent3 4 2 3 2 2 4 2 2" xfId="27816" xr:uid="{00000000-0005-0000-0000-00007B3D0000}"/>
    <cellStyle name="40% - Accent3 4 2 3 2 2 4 2 3" xfId="27817" xr:uid="{00000000-0005-0000-0000-00007C3D0000}"/>
    <cellStyle name="40% - Accent3 4 2 3 2 2 4 3" xfId="27818" xr:uid="{00000000-0005-0000-0000-00007D3D0000}"/>
    <cellStyle name="40% - Accent3 4 2 3 2 2 4 3 2" xfId="27819" xr:uid="{00000000-0005-0000-0000-00007E3D0000}"/>
    <cellStyle name="40% - Accent3 4 2 3 2 2 4 4" xfId="27820" xr:uid="{00000000-0005-0000-0000-00007F3D0000}"/>
    <cellStyle name="40% - Accent3 4 2 3 2 2 4 5" xfId="27821" xr:uid="{00000000-0005-0000-0000-0000803D0000}"/>
    <cellStyle name="40% - Accent3 4 2 3 2 2 5" xfId="27822" xr:uid="{00000000-0005-0000-0000-0000813D0000}"/>
    <cellStyle name="40% - Accent3 4 2 3 2 2 5 2" xfId="27823" xr:uid="{00000000-0005-0000-0000-0000823D0000}"/>
    <cellStyle name="40% - Accent3 4 2 3 2 2 5 3" xfId="27824" xr:uid="{00000000-0005-0000-0000-0000833D0000}"/>
    <cellStyle name="40% - Accent3 4 2 3 2 2 6" xfId="27825" xr:uid="{00000000-0005-0000-0000-0000843D0000}"/>
    <cellStyle name="40% - Accent3 4 2 3 2 2 6 2" xfId="27826" xr:uid="{00000000-0005-0000-0000-0000853D0000}"/>
    <cellStyle name="40% - Accent3 4 2 3 2 2 6 3" xfId="27827" xr:uid="{00000000-0005-0000-0000-0000863D0000}"/>
    <cellStyle name="40% - Accent3 4 2 3 2 2 7" xfId="27828" xr:uid="{00000000-0005-0000-0000-0000873D0000}"/>
    <cellStyle name="40% - Accent3 4 2 3 2 2 7 2" xfId="27829" xr:uid="{00000000-0005-0000-0000-0000883D0000}"/>
    <cellStyle name="40% - Accent3 4 2 3 2 2 8" xfId="27830" xr:uid="{00000000-0005-0000-0000-0000893D0000}"/>
    <cellStyle name="40% - Accent3 4 2 3 2 2 9" xfId="27831" xr:uid="{00000000-0005-0000-0000-00008A3D0000}"/>
    <cellStyle name="40% - Accent3 4 2 3 2 3" xfId="27832" xr:uid="{00000000-0005-0000-0000-00008B3D0000}"/>
    <cellStyle name="40% - Accent3 4 2 3 2 3 2" xfId="27833" xr:uid="{00000000-0005-0000-0000-00008C3D0000}"/>
    <cellStyle name="40% - Accent3 4 2 3 2 3 2 2" xfId="27834" xr:uid="{00000000-0005-0000-0000-00008D3D0000}"/>
    <cellStyle name="40% - Accent3 4 2 3 2 3 2 3" xfId="27835" xr:uid="{00000000-0005-0000-0000-00008E3D0000}"/>
    <cellStyle name="40% - Accent3 4 2 3 2 3 3" xfId="27836" xr:uid="{00000000-0005-0000-0000-00008F3D0000}"/>
    <cellStyle name="40% - Accent3 4 2 3 2 3 3 2" xfId="27837" xr:uid="{00000000-0005-0000-0000-0000903D0000}"/>
    <cellStyle name="40% - Accent3 4 2 3 2 3 3 3" xfId="27838" xr:uid="{00000000-0005-0000-0000-0000913D0000}"/>
    <cellStyle name="40% - Accent3 4 2 3 2 3 4" xfId="27839" xr:uid="{00000000-0005-0000-0000-0000923D0000}"/>
    <cellStyle name="40% - Accent3 4 2 3 2 3 4 2" xfId="27840" xr:uid="{00000000-0005-0000-0000-0000933D0000}"/>
    <cellStyle name="40% - Accent3 4 2 3 2 3 5" xfId="27841" xr:uid="{00000000-0005-0000-0000-0000943D0000}"/>
    <cellStyle name="40% - Accent3 4 2 3 2 3 6" xfId="27842" xr:uid="{00000000-0005-0000-0000-0000953D0000}"/>
    <cellStyle name="40% - Accent3 4 2 3 2 4" xfId="27843" xr:uid="{00000000-0005-0000-0000-0000963D0000}"/>
    <cellStyle name="40% - Accent3 4 2 3 2 4 2" xfId="27844" xr:uid="{00000000-0005-0000-0000-0000973D0000}"/>
    <cellStyle name="40% - Accent3 4 2 3 2 4 2 2" xfId="27845" xr:uid="{00000000-0005-0000-0000-0000983D0000}"/>
    <cellStyle name="40% - Accent3 4 2 3 2 4 2 3" xfId="27846" xr:uid="{00000000-0005-0000-0000-0000993D0000}"/>
    <cellStyle name="40% - Accent3 4 2 3 2 4 3" xfId="27847" xr:uid="{00000000-0005-0000-0000-00009A3D0000}"/>
    <cellStyle name="40% - Accent3 4 2 3 2 4 3 2" xfId="27848" xr:uid="{00000000-0005-0000-0000-00009B3D0000}"/>
    <cellStyle name="40% - Accent3 4 2 3 2 4 3 3" xfId="27849" xr:uid="{00000000-0005-0000-0000-00009C3D0000}"/>
    <cellStyle name="40% - Accent3 4 2 3 2 4 4" xfId="27850" xr:uid="{00000000-0005-0000-0000-00009D3D0000}"/>
    <cellStyle name="40% - Accent3 4 2 3 2 4 4 2" xfId="27851" xr:uid="{00000000-0005-0000-0000-00009E3D0000}"/>
    <cellStyle name="40% - Accent3 4 2 3 2 4 5" xfId="27852" xr:uid="{00000000-0005-0000-0000-00009F3D0000}"/>
    <cellStyle name="40% - Accent3 4 2 3 2 4 6" xfId="27853" xr:uid="{00000000-0005-0000-0000-0000A03D0000}"/>
    <cellStyle name="40% - Accent3 4 2 3 2 5" xfId="27854" xr:uid="{00000000-0005-0000-0000-0000A13D0000}"/>
    <cellStyle name="40% - Accent3 4 2 3 2 5 2" xfId="27855" xr:uid="{00000000-0005-0000-0000-0000A23D0000}"/>
    <cellStyle name="40% - Accent3 4 2 3 2 5 2 2" xfId="27856" xr:uid="{00000000-0005-0000-0000-0000A33D0000}"/>
    <cellStyle name="40% - Accent3 4 2 3 2 5 2 3" xfId="27857" xr:uid="{00000000-0005-0000-0000-0000A43D0000}"/>
    <cellStyle name="40% - Accent3 4 2 3 2 5 3" xfId="27858" xr:uid="{00000000-0005-0000-0000-0000A53D0000}"/>
    <cellStyle name="40% - Accent3 4 2 3 2 5 3 2" xfId="27859" xr:uid="{00000000-0005-0000-0000-0000A63D0000}"/>
    <cellStyle name="40% - Accent3 4 2 3 2 5 4" xfId="27860" xr:uid="{00000000-0005-0000-0000-0000A73D0000}"/>
    <cellStyle name="40% - Accent3 4 2 3 2 5 5" xfId="27861" xr:uid="{00000000-0005-0000-0000-0000A83D0000}"/>
    <cellStyle name="40% - Accent3 4 2 3 2 6" xfId="27862" xr:uid="{00000000-0005-0000-0000-0000A93D0000}"/>
    <cellStyle name="40% - Accent3 4 2 3 2 6 2" xfId="27863" xr:uid="{00000000-0005-0000-0000-0000AA3D0000}"/>
    <cellStyle name="40% - Accent3 4 2 3 2 6 3" xfId="27864" xr:uid="{00000000-0005-0000-0000-0000AB3D0000}"/>
    <cellStyle name="40% - Accent3 4 2 3 2 7" xfId="27865" xr:uid="{00000000-0005-0000-0000-0000AC3D0000}"/>
    <cellStyle name="40% - Accent3 4 2 3 2 7 2" xfId="27866" xr:uid="{00000000-0005-0000-0000-0000AD3D0000}"/>
    <cellStyle name="40% - Accent3 4 2 3 2 7 3" xfId="27867" xr:uid="{00000000-0005-0000-0000-0000AE3D0000}"/>
    <cellStyle name="40% - Accent3 4 2 3 2 8" xfId="27868" xr:uid="{00000000-0005-0000-0000-0000AF3D0000}"/>
    <cellStyle name="40% - Accent3 4 2 3 2 8 2" xfId="27869" xr:uid="{00000000-0005-0000-0000-0000B03D0000}"/>
    <cellStyle name="40% - Accent3 4 2 3 2 9" xfId="27870" xr:uid="{00000000-0005-0000-0000-0000B13D0000}"/>
    <cellStyle name="40% - Accent3 4 2 3 3" xfId="2015" xr:uid="{00000000-0005-0000-0000-0000B23D0000}"/>
    <cellStyle name="40% - Accent3 4 2 3 3 2" xfId="27871" xr:uid="{00000000-0005-0000-0000-0000B33D0000}"/>
    <cellStyle name="40% - Accent3 4 2 3 3 2 2" xfId="27872" xr:uid="{00000000-0005-0000-0000-0000B43D0000}"/>
    <cellStyle name="40% - Accent3 4 2 3 3 2 2 2" xfId="27873" xr:uid="{00000000-0005-0000-0000-0000B53D0000}"/>
    <cellStyle name="40% - Accent3 4 2 3 3 2 2 3" xfId="27874" xr:uid="{00000000-0005-0000-0000-0000B63D0000}"/>
    <cellStyle name="40% - Accent3 4 2 3 3 2 3" xfId="27875" xr:uid="{00000000-0005-0000-0000-0000B73D0000}"/>
    <cellStyle name="40% - Accent3 4 2 3 3 2 3 2" xfId="27876" xr:uid="{00000000-0005-0000-0000-0000B83D0000}"/>
    <cellStyle name="40% - Accent3 4 2 3 3 2 3 3" xfId="27877" xr:uid="{00000000-0005-0000-0000-0000B93D0000}"/>
    <cellStyle name="40% - Accent3 4 2 3 3 2 4" xfId="27878" xr:uid="{00000000-0005-0000-0000-0000BA3D0000}"/>
    <cellStyle name="40% - Accent3 4 2 3 3 2 4 2" xfId="27879" xr:uid="{00000000-0005-0000-0000-0000BB3D0000}"/>
    <cellStyle name="40% - Accent3 4 2 3 3 2 5" xfId="27880" xr:uid="{00000000-0005-0000-0000-0000BC3D0000}"/>
    <cellStyle name="40% - Accent3 4 2 3 3 2 6" xfId="27881" xr:uid="{00000000-0005-0000-0000-0000BD3D0000}"/>
    <cellStyle name="40% - Accent3 4 2 3 3 3" xfId="27882" xr:uid="{00000000-0005-0000-0000-0000BE3D0000}"/>
    <cellStyle name="40% - Accent3 4 2 3 3 3 2" xfId="27883" xr:uid="{00000000-0005-0000-0000-0000BF3D0000}"/>
    <cellStyle name="40% - Accent3 4 2 3 3 3 2 2" xfId="27884" xr:uid="{00000000-0005-0000-0000-0000C03D0000}"/>
    <cellStyle name="40% - Accent3 4 2 3 3 3 2 3" xfId="27885" xr:uid="{00000000-0005-0000-0000-0000C13D0000}"/>
    <cellStyle name="40% - Accent3 4 2 3 3 3 3" xfId="27886" xr:uid="{00000000-0005-0000-0000-0000C23D0000}"/>
    <cellStyle name="40% - Accent3 4 2 3 3 3 3 2" xfId="27887" xr:uid="{00000000-0005-0000-0000-0000C33D0000}"/>
    <cellStyle name="40% - Accent3 4 2 3 3 3 3 3" xfId="27888" xr:uid="{00000000-0005-0000-0000-0000C43D0000}"/>
    <cellStyle name="40% - Accent3 4 2 3 3 3 4" xfId="27889" xr:uid="{00000000-0005-0000-0000-0000C53D0000}"/>
    <cellStyle name="40% - Accent3 4 2 3 3 3 4 2" xfId="27890" xr:uid="{00000000-0005-0000-0000-0000C63D0000}"/>
    <cellStyle name="40% - Accent3 4 2 3 3 3 5" xfId="27891" xr:uid="{00000000-0005-0000-0000-0000C73D0000}"/>
    <cellStyle name="40% - Accent3 4 2 3 3 3 6" xfId="27892" xr:uid="{00000000-0005-0000-0000-0000C83D0000}"/>
    <cellStyle name="40% - Accent3 4 2 3 3 4" xfId="27893" xr:uid="{00000000-0005-0000-0000-0000C93D0000}"/>
    <cellStyle name="40% - Accent3 4 2 3 3 4 2" xfId="27894" xr:uid="{00000000-0005-0000-0000-0000CA3D0000}"/>
    <cellStyle name="40% - Accent3 4 2 3 3 4 2 2" xfId="27895" xr:uid="{00000000-0005-0000-0000-0000CB3D0000}"/>
    <cellStyle name="40% - Accent3 4 2 3 3 4 2 3" xfId="27896" xr:uid="{00000000-0005-0000-0000-0000CC3D0000}"/>
    <cellStyle name="40% - Accent3 4 2 3 3 4 3" xfId="27897" xr:uid="{00000000-0005-0000-0000-0000CD3D0000}"/>
    <cellStyle name="40% - Accent3 4 2 3 3 4 3 2" xfId="27898" xr:uid="{00000000-0005-0000-0000-0000CE3D0000}"/>
    <cellStyle name="40% - Accent3 4 2 3 3 4 4" xfId="27899" xr:uid="{00000000-0005-0000-0000-0000CF3D0000}"/>
    <cellStyle name="40% - Accent3 4 2 3 3 4 5" xfId="27900" xr:uid="{00000000-0005-0000-0000-0000D03D0000}"/>
    <cellStyle name="40% - Accent3 4 2 3 3 5" xfId="27901" xr:uid="{00000000-0005-0000-0000-0000D13D0000}"/>
    <cellStyle name="40% - Accent3 4 2 3 3 5 2" xfId="27902" xr:uid="{00000000-0005-0000-0000-0000D23D0000}"/>
    <cellStyle name="40% - Accent3 4 2 3 3 5 3" xfId="27903" xr:uid="{00000000-0005-0000-0000-0000D33D0000}"/>
    <cellStyle name="40% - Accent3 4 2 3 3 6" xfId="27904" xr:uid="{00000000-0005-0000-0000-0000D43D0000}"/>
    <cellStyle name="40% - Accent3 4 2 3 3 6 2" xfId="27905" xr:uid="{00000000-0005-0000-0000-0000D53D0000}"/>
    <cellStyle name="40% - Accent3 4 2 3 3 6 3" xfId="27906" xr:uid="{00000000-0005-0000-0000-0000D63D0000}"/>
    <cellStyle name="40% - Accent3 4 2 3 3 7" xfId="27907" xr:uid="{00000000-0005-0000-0000-0000D73D0000}"/>
    <cellStyle name="40% - Accent3 4 2 3 3 7 2" xfId="27908" xr:uid="{00000000-0005-0000-0000-0000D83D0000}"/>
    <cellStyle name="40% - Accent3 4 2 3 3 8" xfId="27909" xr:uid="{00000000-0005-0000-0000-0000D93D0000}"/>
    <cellStyle name="40% - Accent3 4 2 3 3 9" xfId="27910" xr:uid="{00000000-0005-0000-0000-0000DA3D0000}"/>
    <cellStyle name="40% - Accent3 4 2 3 4" xfId="27911" xr:uid="{00000000-0005-0000-0000-0000DB3D0000}"/>
    <cellStyle name="40% - Accent3 4 2 3 4 2" xfId="27912" xr:uid="{00000000-0005-0000-0000-0000DC3D0000}"/>
    <cellStyle name="40% - Accent3 4 2 3 4 2 2" xfId="27913" xr:uid="{00000000-0005-0000-0000-0000DD3D0000}"/>
    <cellStyle name="40% - Accent3 4 2 3 4 2 2 2" xfId="27914" xr:uid="{00000000-0005-0000-0000-0000DE3D0000}"/>
    <cellStyle name="40% - Accent3 4 2 3 4 2 2 3" xfId="27915" xr:uid="{00000000-0005-0000-0000-0000DF3D0000}"/>
    <cellStyle name="40% - Accent3 4 2 3 4 2 3" xfId="27916" xr:uid="{00000000-0005-0000-0000-0000E03D0000}"/>
    <cellStyle name="40% - Accent3 4 2 3 4 2 3 2" xfId="27917" xr:uid="{00000000-0005-0000-0000-0000E13D0000}"/>
    <cellStyle name="40% - Accent3 4 2 3 4 2 3 3" xfId="27918" xr:uid="{00000000-0005-0000-0000-0000E23D0000}"/>
    <cellStyle name="40% - Accent3 4 2 3 4 2 4" xfId="27919" xr:uid="{00000000-0005-0000-0000-0000E33D0000}"/>
    <cellStyle name="40% - Accent3 4 2 3 4 2 4 2" xfId="27920" xr:uid="{00000000-0005-0000-0000-0000E43D0000}"/>
    <cellStyle name="40% - Accent3 4 2 3 4 2 5" xfId="27921" xr:uid="{00000000-0005-0000-0000-0000E53D0000}"/>
    <cellStyle name="40% - Accent3 4 2 3 4 2 6" xfId="27922" xr:uid="{00000000-0005-0000-0000-0000E63D0000}"/>
    <cellStyle name="40% - Accent3 4 2 3 4 3" xfId="27923" xr:uid="{00000000-0005-0000-0000-0000E73D0000}"/>
    <cellStyle name="40% - Accent3 4 2 3 4 3 2" xfId="27924" xr:uid="{00000000-0005-0000-0000-0000E83D0000}"/>
    <cellStyle name="40% - Accent3 4 2 3 4 3 2 2" xfId="27925" xr:uid="{00000000-0005-0000-0000-0000E93D0000}"/>
    <cellStyle name="40% - Accent3 4 2 3 4 3 2 3" xfId="27926" xr:uid="{00000000-0005-0000-0000-0000EA3D0000}"/>
    <cellStyle name="40% - Accent3 4 2 3 4 3 3" xfId="27927" xr:uid="{00000000-0005-0000-0000-0000EB3D0000}"/>
    <cellStyle name="40% - Accent3 4 2 3 4 3 3 2" xfId="27928" xr:uid="{00000000-0005-0000-0000-0000EC3D0000}"/>
    <cellStyle name="40% - Accent3 4 2 3 4 3 3 3" xfId="27929" xr:uid="{00000000-0005-0000-0000-0000ED3D0000}"/>
    <cellStyle name="40% - Accent3 4 2 3 4 3 4" xfId="27930" xr:uid="{00000000-0005-0000-0000-0000EE3D0000}"/>
    <cellStyle name="40% - Accent3 4 2 3 4 3 4 2" xfId="27931" xr:uid="{00000000-0005-0000-0000-0000EF3D0000}"/>
    <cellStyle name="40% - Accent3 4 2 3 4 3 5" xfId="27932" xr:uid="{00000000-0005-0000-0000-0000F03D0000}"/>
    <cellStyle name="40% - Accent3 4 2 3 4 3 6" xfId="27933" xr:uid="{00000000-0005-0000-0000-0000F13D0000}"/>
    <cellStyle name="40% - Accent3 4 2 3 4 4" xfId="27934" xr:uid="{00000000-0005-0000-0000-0000F23D0000}"/>
    <cellStyle name="40% - Accent3 4 2 3 4 4 2" xfId="27935" xr:uid="{00000000-0005-0000-0000-0000F33D0000}"/>
    <cellStyle name="40% - Accent3 4 2 3 4 4 2 2" xfId="27936" xr:uid="{00000000-0005-0000-0000-0000F43D0000}"/>
    <cellStyle name="40% - Accent3 4 2 3 4 4 2 3" xfId="27937" xr:uid="{00000000-0005-0000-0000-0000F53D0000}"/>
    <cellStyle name="40% - Accent3 4 2 3 4 4 3" xfId="27938" xr:uid="{00000000-0005-0000-0000-0000F63D0000}"/>
    <cellStyle name="40% - Accent3 4 2 3 4 4 3 2" xfId="27939" xr:uid="{00000000-0005-0000-0000-0000F73D0000}"/>
    <cellStyle name="40% - Accent3 4 2 3 4 4 4" xfId="27940" xr:uid="{00000000-0005-0000-0000-0000F83D0000}"/>
    <cellStyle name="40% - Accent3 4 2 3 4 4 5" xfId="27941" xr:uid="{00000000-0005-0000-0000-0000F93D0000}"/>
    <cellStyle name="40% - Accent3 4 2 3 4 5" xfId="27942" xr:uid="{00000000-0005-0000-0000-0000FA3D0000}"/>
    <cellStyle name="40% - Accent3 4 2 3 4 5 2" xfId="27943" xr:uid="{00000000-0005-0000-0000-0000FB3D0000}"/>
    <cellStyle name="40% - Accent3 4 2 3 4 5 3" xfId="27944" xr:uid="{00000000-0005-0000-0000-0000FC3D0000}"/>
    <cellStyle name="40% - Accent3 4 2 3 4 6" xfId="27945" xr:uid="{00000000-0005-0000-0000-0000FD3D0000}"/>
    <cellStyle name="40% - Accent3 4 2 3 4 6 2" xfId="27946" xr:uid="{00000000-0005-0000-0000-0000FE3D0000}"/>
    <cellStyle name="40% - Accent3 4 2 3 4 6 3" xfId="27947" xr:uid="{00000000-0005-0000-0000-0000FF3D0000}"/>
    <cellStyle name="40% - Accent3 4 2 3 4 7" xfId="27948" xr:uid="{00000000-0005-0000-0000-0000003E0000}"/>
    <cellStyle name="40% - Accent3 4 2 3 4 7 2" xfId="27949" xr:uid="{00000000-0005-0000-0000-0000013E0000}"/>
    <cellStyle name="40% - Accent3 4 2 3 4 8" xfId="27950" xr:uid="{00000000-0005-0000-0000-0000023E0000}"/>
    <cellStyle name="40% - Accent3 4 2 3 4 9" xfId="27951" xr:uid="{00000000-0005-0000-0000-0000033E0000}"/>
    <cellStyle name="40% - Accent3 4 2 3 5" xfId="27952" xr:uid="{00000000-0005-0000-0000-0000043E0000}"/>
    <cellStyle name="40% - Accent3 4 2 3 5 2" xfId="27953" xr:uid="{00000000-0005-0000-0000-0000053E0000}"/>
    <cellStyle name="40% - Accent3 4 2 3 5 2 2" xfId="27954" xr:uid="{00000000-0005-0000-0000-0000063E0000}"/>
    <cellStyle name="40% - Accent3 4 2 3 5 2 3" xfId="27955" xr:uid="{00000000-0005-0000-0000-0000073E0000}"/>
    <cellStyle name="40% - Accent3 4 2 3 5 3" xfId="27956" xr:uid="{00000000-0005-0000-0000-0000083E0000}"/>
    <cellStyle name="40% - Accent3 4 2 3 5 3 2" xfId="27957" xr:uid="{00000000-0005-0000-0000-0000093E0000}"/>
    <cellStyle name="40% - Accent3 4 2 3 5 3 3" xfId="27958" xr:uid="{00000000-0005-0000-0000-00000A3E0000}"/>
    <cellStyle name="40% - Accent3 4 2 3 5 4" xfId="27959" xr:uid="{00000000-0005-0000-0000-00000B3E0000}"/>
    <cellStyle name="40% - Accent3 4 2 3 5 4 2" xfId="27960" xr:uid="{00000000-0005-0000-0000-00000C3E0000}"/>
    <cellStyle name="40% - Accent3 4 2 3 5 5" xfId="27961" xr:uid="{00000000-0005-0000-0000-00000D3E0000}"/>
    <cellStyle name="40% - Accent3 4 2 3 5 6" xfId="27962" xr:uid="{00000000-0005-0000-0000-00000E3E0000}"/>
    <cellStyle name="40% - Accent3 4 2 3 6" xfId="27963" xr:uid="{00000000-0005-0000-0000-00000F3E0000}"/>
    <cellStyle name="40% - Accent3 4 2 3 6 2" xfId="27964" xr:uid="{00000000-0005-0000-0000-0000103E0000}"/>
    <cellStyle name="40% - Accent3 4 2 3 6 2 2" xfId="27965" xr:uid="{00000000-0005-0000-0000-0000113E0000}"/>
    <cellStyle name="40% - Accent3 4 2 3 6 2 3" xfId="27966" xr:uid="{00000000-0005-0000-0000-0000123E0000}"/>
    <cellStyle name="40% - Accent3 4 2 3 6 3" xfId="27967" xr:uid="{00000000-0005-0000-0000-0000133E0000}"/>
    <cellStyle name="40% - Accent3 4 2 3 6 3 2" xfId="27968" xr:uid="{00000000-0005-0000-0000-0000143E0000}"/>
    <cellStyle name="40% - Accent3 4 2 3 6 3 3" xfId="27969" xr:uid="{00000000-0005-0000-0000-0000153E0000}"/>
    <cellStyle name="40% - Accent3 4 2 3 6 4" xfId="27970" xr:uid="{00000000-0005-0000-0000-0000163E0000}"/>
    <cellStyle name="40% - Accent3 4 2 3 6 4 2" xfId="27971" xr:uid="{00000000-0005-0000-0000-0000173E0000}"/>
    <cellStyle name="40% - Accent3 4 2 3 6 5" xfId="27972" xr:uid="{00000000-0005-0000-0000-0000183E0000}"/>
    <cellStyle name="40% - Accent3 4 2 3 6 6" xfId="27973" xr:uid="{00000000-0005-0000-0000-0000193E0000}"/>
    <cellStyle name="40% - Accent3 4 2 3 7" xfId="27974" xr:uid="{00000000-0005-0000-0000-00001A3E0000}"/>
    <cellStyle name="40% - Accent3 4 2 3 7 2" xfId="27975" xr:uid="{00000000-0005-0000-0000-00001B3E0000}"/>
    <cellStyle name="40% - Accent3 4 2 3 7 2 2" xfId="27976" xr:uid="{00000000-0005-0000-0000-00001C3E0000}"/>
    <cellStyle name="40% - Accent3 4 2 3 7 2 3" xfId="27977" xr:uid="{00000000-0005-0000-0000-00001D3E0000}"/>
    <cellStyle name="40% - Accent3 4 2 3 7 3" xfId="27978" xr:uid="{00000000-0005-0000-0000-00001E3E0000}"/>
    <cellStyle name="40% - Accent3 4 2 3 7 3 2" xfId="27979" xr:uid="{00000000-0005-0000-0000-00001F3E0000}"/>
    <cellStyle name="40% - Accent3 4 2 3 7 4" xfId="27980" xr:uid="{00000000-0005-0000-0000-0000203E0000}"/>
    <cellStyle name="40% - Accent3 4 2 3 7 5" xfId="27981" xr:uid="{00000000-0005-0000-0000-0000213E0000}"/>
    <cellStyle name="40% - Accent3 4 2 3 8" xfId="27982" xr:uid="{00000000-0005-0000-0000-0000223E0000}"/>
    <cellStyle name="40% - Accent3 4 2 3 8 2" xfId="27983" xr:uid="{00000000-0005-0000-0000-0000233E0000}"/>
    <cellStyle name="40% - Accent3 4 2 3 8 3" xfId="27984" xr:uid="{00000000-0005-0000-0000-0000243E0000}"/>
    <cellStyle name="40% - Accent3 4 2 3 9" xfId="27985" xr:uid="{00000000-0005-0000-0000-0000253E0000}"/>
    <cellStyle name="40% - Accent3 4 2 3 9 2" xfId="27986" xr:uid="{00000000-0005-0000-0000-0000263E0000}"/>
    <cellStyle name="40% - Accent3 4 2 3 9 3" xfId="27987" xr:uid="{00000000-0005-0000-0000-0000273E0000}"/>
    <cellStyle name="40% - Accent3 4 2 4" xfId="2016" xr:uid="{00000000-0005-0000-0000-0000283E0000}"/>
    <cellStyle name="40% - Accent3 4 2 4 10" xfId="27988" xr:uid="{00000000-0005-0000-0000-0000293E0000}"/>
    <cellStyle name="40% - Accent3 4 2 4 2" xfId="2017" xr:uid="{00000000-0005-0000-0000-00002A3E0000}"/>
    <cellStyle name="40% - Accent3 4 2 4 2 2" xfId="27989" xr:uid="{00000000-0005-0000-0000-00002B3E0000}"/>
    <cellStyle name="40% - Accent3 4 2 4 2 2 2" xfId="27990" xr:uid="{00000000-0005-0000-0000-00002C3E0000}"/>
    <cellStyle name="40% - Accent3 4 2 4 2 2 2 2" xfId="27991" xr:uid="{00000000-0005-0000-0000-00002D3E0000}"/>
    <cellStyle name="40% - Accent3 4 2 4 2 2 2 3" xfId="27992" xr:uid="{00000000-0005-0000-0000-00002E3E0000}"/>
    <cellStyle name="40% - Accent3 4 2 4 2 2 3" xfId="27993" xr:uid="{00000000-0005-0000-0000-00002F3E0000}"/>
    <cellStyle name="40% - Accent3 4 2 4 2 2 3 2" xfId="27994" xr:uid="{00000000-0005-0000-0000-0000303E0000}"/>
    <cellStyle name="40% - Accent3 4 2 4 2 2 3 3" xfId="27995" xr:uid="{00000000-0005-0000-0000-0000313E0000}"/>
    <cellStyle name="40% - Accent3 4 2 4 2 2 4" xfId="27996" xr:uid="{00000000-0005-0000-0000-0000323E0000}"/>
    <cellStyle name="40% - Accent3 4 2 4 2 2 4 2" xfId="27997" xr:uid="{00000000-0005-0000-0000-0000333E0000}"/>
    <cellStyle name="40% - Accent3 4 2 4 2 2 5" xfId="27998" xr:uid="{00000000-0005-0000-0000-0000343E0000}"/>
    <cellStyle name="40% - Accent3 4 2 4 2 2 6" xfId="27999" xr:uid="{00000000-0005-0000-0000-0000353E0000}"/>
    <cellStyle name="40% - Accent3 4 2 4 2 3" xfId="28000" xr:uid="{00000000-0005-0000-0000-0000363E0000}"/>
    <cellStyle name="40% - Accent3 4 2 4 2 3 2" xfId="28001" xr:uid="{00000000-0005-0000-0000-0000373E0000}"/>
    <cellStyle name="40% - Accent3 4 2 4 2 3 2 2" xfId="28002" xr:uid="{00000000-0005-0000-0000-0000383E0000}"/>
    <cellStyle name="40% - Accent3 4 2 4 2 3 2 3" xfId="28003" xr:uid="{00000000-0005-0000-0000-0000393E0000}"/>
    <cellStyle name="40% - Accent3 4 2 4 2 3 3" xfId="28004" xr:uid="{00000000-0005-0000-0000-00003A3E0000}"/>
    <cellStyle name="40% - Accent3 4 2 4 2 3 3 2" xfId="28005" xr:uid="{00000000-0005-0000-0000-00003B3E0000}"/>
    <cellStyle name="40% - Accent3 4 2 4 2 3 3 3" xfId="28006" xr:uid="{00000000-0005-0000-0000-00003C3E0000}"/>
    <cellStyle name="40% - Accent3 4 2 4 2 3 4" xfId="28007" xr:uid="{00000000-0005-0000-0000-00003D3E0000}"/>
    <cellStyle name="40% - Accent3 4 2 4 2 3 4 2" xfId="28008" xr:uid="{00000000-0005-0000-0000-00003E3E0000}"/>
    <cellStyle name="40% - Accent3 4 2 4 2 3 5" xfId="28009" xr:uid="{00000000-0005-0000-0000-00003F3E0000}"/>
    <cellStyle name="40% - Accent3 4 2 4 2 3 6" xfId="28010" xr:uid="{00000000-0005-0000-0000-0000403E0000}"/>
    <cellStyle name="40% - Accent3 4 2 4 2 4" xfId="28011" xr:uid="{00000000-0005-0000-0000-0000413E0000}"/>
    <cellStyle name="40% - Accent3 4 2 4 2 4 2" xfId="28012" xr:uid="{00000000-0005-0000-0000-0000423E0000}"/>
    <cellStyle name="40% - Accent3 4 2 4 2 4 2 2" xfId="28013" xr:uid="{00000000-0005-0000-0000-0000433E0000}"/>
    <cellStyle name="40% - Accent3 4 2 4 2 4 2 3" xfId="28014" xr:uid="{00000000-0005-0000-0000-0000443E0000}"/>
    <cellStyle name="40% - Accent3 4 2 4 2 4 3" xfId="28015" xr:uid="{00000000-0005-0000-0000-0000453E0000}"/>
    <cellStyle name="40% - Accent3 4 2 4 2 4 3 2" xfId="28016" xr:uid="{00000000-0005-0000-0000-0000463E0000}"/>
    <cellStyle name="40% - Accent3 4 2 4 2 4 4" xfId="28017" xr:uid="{00000000-0005-0000-0000-0000473E0000}"/>
    <cellStyle name="40% - Accent3 4 2 4 2 4 5" xfId="28018" xr:uid="{00000000-0005-0000-0000-0000483E0000}"/>
    <cellStyle name="40% - Accent3 4 2 4 2 5" xfId="28019" xr:uid="{00000000-0005-0000-0000-0000493E0000}"/>
    <cellStyle name="40% - Accent3 4 2 4 2 5 2" xfId="28020" xr:uid="{00000000-0005-0000-0000-00004A3E0000}"/>
    <cellStyle name="40% - Accent3 4 2 4 2 5 3" xfId="28021" xr:uid="{00000000-0005-0000-0000-00004B3E0000}"/>
    <cellStyle name="40% - Accent3 4 2 4 2 6" xfId="28022" xr:uid="{00000000-0005-0000-0000-00004C3E0000}"/>
    <cellStyle name="40% - Accent3 4 2 4 2 6 2" xfId="28023" xr:uid="{00000000-0005-0000-0000-00004D3E0000}"/>
    <cellStyle name="40% - Accent3 4 2 4 2 6 3" xfId="28024" xr:uid="{00000000-0005-0000-0000-00004E3E0000}"/>
    <cellStyle name="40% - Accent3 4 2 4 2 7" xfId="28025" xr:uid="{00000000-0005-0000-0000-00004F3E0000}"/>
    <cellStyle name="40% - Accent3 4 2 4 2 7 2" xfId="28026" xr:uid="{00000000-0005-0000-0000-0000503E0000}"/>
    <cellStyle name="40% - Accent3 4 2 4 2 8" xfId="28027" xr:uid="{00000000-0005-0000-0000-0000513E0000}"/>
    <cellStyle name="40% - Accent3 4 2 4 2 9" xfId="28028" xr:uid="{00000000-0005-0000-0000-0000523E0000}"/>
    <cellStyle name="40% - Accent3 4 2 4 3" xfId="28029" xr:uid="{00000000-0005-0000-0000-0000533E0000}"/>
    <cellStyle name="40% - Accent3 4 2 4 3 2" xfId="28030" xr:uid="{00000000-0005-0000-0000-0000543E0000}"/>
    <cellStyle name="40% - Accent3 4 2 4 3 2 2" xfId="28031" xr:uid="{00000000-0005-0000-0000-0000553E0000}"/>
    <cellStyle name="40% - Accent3 4 2 4 3 2 3" xfId="28032" xr:uid="{00000000-0005-0000-0000-0000563E0000}"/>
    <cellStyle name="40% - Accent3 4 2 4 3 3" xfId="28033" xr:uid="{00000000-0005-0000-0000-0000573E0000}"/>
    <cellStyle name="40% - Accent3 4 2 4 3 3 2" xfId="28034" xr:uid="{00000000-0005-0000-0000-0000583E0000}"/>
    <cellStyle name="40% - Accent3 4 2 4 3 3 3" xfId="28035" xr:uid="{00000000-0005-0000-0000-0000593E0000}"/>
    <cellStyle name="40% - Accent3 4 2 4 3 4" xfId="28036" xr:uid="{00000000-0005-0000-0000-00005A3E0000}"/>
    <cellStyle name="40% - Accent3 4 2 4 3 4 2" xfId="28037" xr:uid="{00000000-0005-0000-0000-00005B3E0000}"/>
    <cellStyle name="40% - Accent3 4 2 4 3 5" xfId="28038" xr:uid="{00000000-0005-0000-0000-00005C3E0000}"/>
    <cellStyle name="40% - Accent3 4 2 4 3 6" xfId="28039" xr:uid="{00000000-0005-0000-0000-00005D3E0000}"/>
    <cellStyle name="40% - Accent3 4 2 4 4" xfId="28040" xr:uid="{00000000-0005-0000-0000-00005E3E0000}"/>
    <cellStyle name="40% - Accent3 4 2 4 4 2" xfId="28041" xr:uid="{00000000-0005-0000-0000-00005F3E0000}"/>
    <cellStyle name="40% - Accent3 4 2 4 4 2 2" xfId="28042" xr:uid="{00000000-0005-0000-0000-0000603E0000}"/>
    <cellStyle name="40% - Accent3 4 2 4 4 2 3" xfId="28043" xr:uid="{00000000-0005-0000-0000-0000613E0000}"/>
    <cellStyle name="40% - Accent3 4 2 4 4 3" xfId="28044" xr:uid="{00000000-0005-0000-0000-0000623E0000}"/>
    <cellStyle name="40% - Accent3 4 2 4 4 3 2" xfId="28045" xr:uid="{00000000-0005-0000-0000-0000633E0000}"/>
    <cellStyle name="40% - Accent3 4 2 4 4 3 3" xfId="28046" xr:uid="{00000000-0005-0000-0000-0000643E0000}"/>
    <cellStyle name="40% - Accent3 4 2 4 4 4" xfId="28047" xr:uid="{00000000-0005-0000-0000-0000653E0000}"/>
    <cellStyle name="40% - Accent3 4 2 4 4 4 2" xfId="28048" xr:uid="{00000000-0005-0000-0000-0000663E0000}"/>
    <cellStyle name="40% - Accent3 4 2 4 4 5" xfId="28049" xr:uid="{00000000-0005-0000-0000-0000673E0000}"/>
    <cellStyle name="40% - Accent3 4 2 4 4 6" xfId="28050" xr:uid="{00000000-0005-0000-0000-0000683E0000}"/>
    <cellStyle name="40% - Accent3 4 2 4 5" xfId="28051" xr:uid="{00000000-0005-0000-0000-0000693E0000}"/>
    <cellStyle name="40% - Accent3 4 2 4 5 2" xfId="28052" xr:uid="{00000000-0005-0000-0000-00006A3E0000}"/>
    <cellStyle name="40% - Accent3 4 2 4 5 2 2" xfId="28053" xr:uid="{00000000-0005-0000-0000-00006B3E0000}"/>
    <cellStyle name="40% - Accent3 4 2 4 5 2 3" xfId="28054" xr:uid="{00000000-0005-0000-0000-00006C3E0000}"/>
    <cellStyle name="40% - Accent3 4 2 4 5 3" xfId="28055" xr:uid="{00000000-0005-0000-0000-00006D3E0000}"/>
    <cellStyle name="40% - Accent3 4 2 4 5 3 2" xfId="28056" xr:uid="{00000000-0005-0000-0000-00006E3E0000}"/>
    <cellStyle name="40% - Accent3 4 2 4 5 4" xfId="28057" xr:uid="{00000000-0005-0000-0000-00006F3E0000}"/>
    <cellStyle name="40% - Accent3 4 2 4 5 5" xfId="28058" xr:uid="{00000000-0005-0000-0000-0000703E0000}"/>
    <cellStyle name="40% - Accent3 4 2 4 6" xfId="28059" xr:uid="{00000000-0005-0000-0000-0000713E0000}"/>
    <cellStyle name="40% - Accent3 4 2 4 6 2" xfId="28060" xr:uid="{00000000-0005-0000-0000-0000723E0000}"/>
    <cellStyle name="40% - Accent3 4 2 4 6 3" xfId="28061" xr:uid="{00000000-0005-0000-0000-0000733E0000}"/>
    <cellStyle name="40% - Accent3 4 2 4 7" xfId="28062" xr:uid="{00000000-0005-0000-0000-0000743E0000}"/>
    <cellStyle name="40% - Accent3 4 2 4 7 2" xfId="28063" xr:uid="{00000000-0005-0000-0000-0000753E0000}"/>
    <cellStyle name="40% - Accent3 4 2 4 7 3" xfId="28064" xr:uid="{00000000-0005-0000-0000-0000763E0000}"/>
    <cellStyle name="40% - Accent3 4 2 4 8" xfId="28065" xr:uid="{00000000-0005-0000-0000-0000773E0000}"/>
    <cellStyle name="40% - Accent3 4 2 4 8 2" xfId="28066" xr:uid="{00000000-0005-0000-0000-0000783E0000}"/>
    <cellStyle name="40% - Accent3 4 2 4 9" xfId="28067" xr:uid="{00000000-0005-0000-0000-0000793E0000}"/>
    <cellStyle name="40% - Accent3 4 2 5" xfId="2018" xr:uid="{00000000-0005-0000-0000-00007A3E0000}"/>
    <cellStyle name="40% - Accent3 4 2 5 2" xfId="28068" xr:uid="{00000000-0005-0000-0000-00007B3E0000}"/>
    <cellStyle name="40% - Accent3 4 2 5 2 2" xfId="28069" xr:uid="{00000000-0005-0000-0000-00007C3E0000}"/>
    <cellStyle name="40% - Accent3 4 2 5 2 2 2" xfId="28070" xr:uid="{00000000-0005-0000-0000-00007D3E0000}"/>
    <cellStyle name="40% - Accent3 4 2 5 2 2 3" xfId="28071" xr:uid="{00000000-0005-0000-0000-00007E3E0000}"/>
    <cellStyle name="40% - Accent3 4 2 5 2 3" xfId="28072" xr:uid="{00000000-0005-0000-0000-00007F3E0000}"/>
    <cellStyle name="40% - Accent3 4 2 5 2 3 2" xfId="28073" xr:uid="{00000000-0005-0000-0000-0000803E0000}"/>
    <cellStyle name="40% - Accent3 4 2 5 2 3 3" xfId="28074" xr:uid="{00000000-0005-0000-0000-0000813E0000}"/>
    <cellStyle name="40% - Accent3 4 2 5 2 4" xfId="28075" xr:uid="{00000000-0005-0000-0000-0000823E0000}"/>
    <cellStyle name="40% - Accent3 4 2 5 2 4 2" xfId="28076" xr:uid="{00000000-0005-0000-0000-0000833E0000}"/>
    <cellStyle name="40% - Accent3 4 2 5 2 5" xfId="28077" xr:uid="{00000000-0005-0000-0000-0000843E0000}"/>
    <cellStyle name="40% - Accent3 4 2 5 2 6" xfId="28078" xr:uid="{00000000-0005-0000-0000-0000853E0000}"/>
    <cellStyle name="40% - Accent3 4 2 5 3" xfId="28079" xr:uid="{00000000-0005-0000-0000-0000863E0000}"/>
    <cellStyle name="40% - Accent3 4 2 5 3 2" xfId="28080" xr:uid="{00000000-0005-0000-0000-0000873E0000}"/>
    <cellStyle name="40% - Accent3 4 2 5 3 2 2" xfId="28081" xr:uid="{00000000-0005-0000-0000-0000883E0000}"/>
    <cellStyle name="40% - Accent3 4 2 5 3 2 3" xfId="28082" xr:uid="{00000000-0005-0000-0000-0000893E0000}"/>
    <cellStyle name="40% - Accent3 4 2 5 3 3" xfId="28083" xr:uid="{00000000-0005-0000-0000-00008A3E0000}"/>
    <cellStyle name="40% - Accent3 4 2 5 3 3 2" xfId="28084" xr:uid="{00000000-0005-0000-0000-00008B3E0000}"/>
    <cellStyle name="40% - Accent3 4 2 5 3 3 3" xfId="28085" xr:uid="{00000000-0005-0000-0000-00008C3E0000}"/>
    <cellStyle name="40% - Accent3 4 2 5 3 4" xfId="28086" xr:uid="{00000000-0005-0000-0000-00008D3E0000}"/>
    <cellStyle name="40% - Accent3 4 2 5 3 4 2" xfId="28087" xr:uid="{00000000-0005-0000-0000-00008E3E0000}"/>
    <cellStyle name="40% - Accent3 4 2 5 3 5" xfId="28088" xr:uid="{00000000-0005-0000-0000-00008F3E0000}"/>
    <cellStyle name="40% - Accent3 4 2 5 3 6" xfId="28089" xr:uid="{00000000-0005-0000-0000-0000903E0000}"/>
    <cellStyle name="40% - Accent3 4 2 5 4" xfId="28090" xr:uid="{00000000-0005-0000-0000-0000913E0000}"/>
    <cellStyle name="40% - Accent3 4 2 5 4 2" xfId="28091" xr:uid="{00000000-0005-0000-0000-0000923E0000}"/>
    <cellStyle name="40% - Accent3 4 2 5 4 2 2" xfId="28092" xr:uid="{00000000-0005-0000-0000-0000933E0000}"/>
    <cellStyle name="40% - Accent3 4 2 5 4 2 3" xfId="28093" xr:uid="{00000000-0005-0000-0000-0000943E0000}"/>
    <cellStyle name="40% - Accent3 4 2 5 4 3" xfId="28094" xr:uid="{00000000-0005-0000-0000-0000953E0000}"/>
    <cellStyle name="40% - Accent3 4 2 5 4 3 2" xfId="28095" xr:uid="{00000000-0005-0000-0000-0000963E0000}"/>
    <cellStyle name="40% - Accent3 4 2 5 4 4" xfId="28096" xr:uid="{00000000-0005-0000-0000-0000973E0000}"/>
    <cellStyle name="40% - Accent3 4 2 5 4 5" xfId="28097" xr:uid="{00000000-0005-0000-0000-0000983E0000}"/>
    <cellStyle name="40% - Accent3 4 2 5 5" xfId="28098" xr:uid="{00000000-0005-0000-0000-0000993E0000}"/>
    <cellStyle name="40% - Accent3 4 2 5 5 2" xfId="28099" xr:uid="{00000000-0005-0000-0000-00009A3E0000}"/>
    <cellStyle name="40% - Accent3 4 2 5 5 3" xfId="28100" xr:uid="{00000000-0005-0000-0000-00009B3E0000}"/>
    <cellStyle name="40% - Accent3 4 2 5 6" xfId="28101" xr:uid="{00000000-0005-0000-0000-00009C3E0000}"/>
    <cellStyle name="40% - Accent3 4 2 5 6 2" xfId="28102" xr:uid="{00000000-0005-0000-0000-00009D3E0000}"/>
    <cellStyle name="40% - Accent3 4 2 5 6 3" xfId="28103" xr:uid="{00000000-0005-0000-0000-00009E3E0000}"/>
    <cellStyle name="40% - Accent3 4 2 5 7" xfId="28104" xr:uid="{00000000-0005-0000-0000-00009F3E0000}"/>
    <cellStyle name="40% - Accent3 4 2 5 7 2" xfId="28105" xr:uid="{00000000-0005-0000-0000-0000A03E0000}"/>
    <cellStyle name="40% - Accent3 4 2 5 8" xfId="28106" xr:uid="{00000000-0005-0000-0000-0000A13E0000}"/>
    <cellStyle name="40% - Accent3 4 2 5 9" xfId="28107" xr:uid="{00000000-0005-0000-0000-0000A23E0000}"/>
    <cellStyle name="40% - Accent3 4 2 6" xfId="13924" xr:uid="{00000000-0005-0000-0000-0000A33E0000}"/>
    <cellStyle name="40% - Accent3 4 2 6 2" xfId="28108" xr:uid="{00000000-0005-0000-0000-0000A43E0000}"/>
    <cellStyle name="40% - Accent3 4 2 6 2 2" xfId="28109" xr:uid="{00000000-0005-0000-0000-0000A53E0000}"/>
    <cellStyle name="40% - Accent3 4 2 6 2 2 2" xfId="28110" xr:uid="{00000000-0005-0000-0000-0000A63E0000}"/>
    <cellStyle name="40% - Accent3 4 2 6 2 2 3" xfId="28111" xr:uid="{00000000-0005-0000-0000-0000A73E0000}"/>
    <cellStyle name="40% - Accent3 4 2 6 2 3" xfId="28112" xr:uid="{00000000-0005-0000-0000-0000A83E0000}"/>
    <cellStyle name="40% - Accent3 4 2 6 2 3 2" xfId="28113" xr:uid="{00000000-0005-0000-0000-0000A93E0000}"/>
    <cellStyle name="40% - Accent3 4 2 6 2 3 3" xfId="28114" xr:uid="{00000000-0005-0000-0000-0000AA3E0000}"/>
    <cellStyle name="40% - Accent3 4 2 6 2 4" xfId="28115" xr:uid="{00000000-0005-0000-0000-0000AB3E0000}"/>
    <cellStyle name="40% - Accent3 4 2 6 2 4 2" xfId="28116" xr:uid="{00000000-0005-0000-0000-0000AC3E0000}"/>
    <cellStyle name="40% - Accent3 4 2 6 2 5" xfId="28117" xr:uid="{00000000-0005-0000-0000-0000AD3E0000}"/>
    <cellStyle name="40% - Accent3 4 2 6 2 6" xfId="28118" xr:uid="{00000000-0005-0000-0000-0000AE3E0000}"/>
    <cellStyle name="40% - Accent3 4 2 6 3" xfId="28119" xr:uid="{00000000-0005-0000-0000-0000AF3E0000}"/>
    <cellStyle name="40% - Accent3 4 2 6 3 2" xfId="28120" xr:uid="{00000000-0005-0000-0000-0000B03E0000}"/>
    <cellStyle name="40% - Accent3 4 2 6 3 2 2" xfId="28121" xr:uid="{00000000-0005-0000-0000-0000B13E0000}"/>
    <cellStyle name="40% - Accent3 4 2 6 3 2 3" xfId="28122" xr:uid="{00000000-0005-0000-0000-0000B23E0000}"/>
    <cellStyle name="40% - Accent3 4 2 6 3 3" xfId="28123" xr:uid="{00000000-0005-0000-0000-0000B33E0000}"/>
    <cellStyle name="40% - Accent3 4 2 6 3 3 2" xfId="28124" xr:uid="{00000000-0005-0000-0000-0000B43E0000}"/>
    <cellStyle name="40% - Accent3 4 2 6 3 3 3" xfId="28125" xr:uid="{00000000-0005-0000-0000-0000B53E0000}"/>
    <cellStyle name="40% - Accent3 4 2 6 3 4" xfId="28126" xr:uid="{00000000-0005-0000-0000-0000B63E0000}"/>
    <cellStyle name="40% - Accent3 4 2 6 3 4 2" xfId="28127" xr:uid="{00000000-0005-0000-0000-0000B73E0000}"/>
    <cellStyle name="40% - Accent3 4 2 6 3 5" xfId="28128" xr:uid="{00000000-0005-0000-0000-0000B83E0000}"/>
    <cellStyle name="40% - Accent3 4 2 6 3 6" xfId="28129" xr:uid="{00000000-0005-0000-0000-0000B93E0000}"/>
    <cellStyle name="40% - Accent3 4 2 6 4" xfId="28130" xr:uid="{00000000-0005-0000-0000-0000BA3E0000}"/>
    <cellStyle name="40% - Accent3 4 2 6 4 2" xfId="28131" xr:uid="{00000000-0005-0000-0000-0000BB3E0000}"/>
    <cellStyle name="40% - Accent3 4 2 6 4 2 2" xfId="28132" xr:uid="{00000000-0005-0000-0000-0000BC3E0000}"/>
    <cellStyle name="40% - Accent3 4 2 6 4 2 3" xfId="28133" xr:uid="{00000000-0005-0000-0000-0000BD3E0000}"/>
    <cellStyle name="40% - Accent3 4 2 6 4 3" xfId="28134" xr:uid="{00000000-0005-0000-0000-0000BE3E0000}"/>
    <cellStyle name="40% - Accent3 4 2 6 4 3 2" xfId="28135" xr:uid="{00000000-0005-0000-0000-0000BF3E0000}"/>
    <cellStyle name="40% - Accent3 4 2 6 4 4" xfId="28136" xr:uid="{00000000-0005-0000-0000-0000C03E0000}"/>
    <cellStyle name="40% - Accent3 4 2 6 4 5" xfId="28137" xr:uid="{00000000-0005-0000-0000-0000C13E0000}"/>
    <cellStyle name="40% - Accent3 4 2 6 5" xfId="28138" xr:uid="{00000000-0005-0000-0000-0000C23E0000}"/>
    <cellStyle name="40% - Accent3 4 2 6 5 2" xfId="28139" xr:uid="{00000000-0005-0000-0000-0000C33E0000}"/>
    <cellStyle name="40% - Accent3 4 2 6 5 3" xfId="28140" xr:uid="{00000000-0005-0000-0000-0000C43E0000}"/>
    <cellStyle name="40% - Accent3 4 2 6 6" xfId="28141" xr:uid="{00000000-0005-0000-0000-0000C53E0000}"/>
    <cellStyle name="40% - Accent3 4 2 6 6 2" xfId="28142" xr:uid="{00000000-0005-0000-0000-0000C63E0000}"/>
    <cellStyle name="40% - Accent3 4 2 6 6 3" xfId="28143" xr:uid="{00000000-0005-0000-0000-0000C73E0000}"/>
    <cellStyle name="40% - Accent3 4 2 6 7" xfId="28144" xr:uid="{00000000-0005-0000-0000-0000C83E0000}"/>
    <cellStyle name="40% - Accent3 4 2 6 7 2" xfId="28145" xr:uid="{00000000-0005-0000-0000-0000C93E0000}"/>
    <cellStyle name="40% - Accent3 4 2 6 8" xfId="28146" xr:uid="{00000000-0005-0000-0000-0000CA3E0000}"/>
    <cellStyle name="40% - Accent3 4 2 6 9" xfId="28147" xr:uid="{00000000-0005-0000-0000-0000CB3E0000}"/>
    <cellStyle name="40% - Accent3 4 2 7" xfId="28148" xr:uid="{00000000-0005-0000-0000-0000CC3E0000}"/>
    <cellStyle name="40% - Accent3 4 2 7 2" xfId="28149" xr:uid="{00000000-0005-0000-0000-0000CD3E0000}"/>
    <cellStyle name="40% - Accent3 4 2 7 2 2" xfId="28150" xr:uid="{00000000-0005-0000-0000-0000CE3E0000}"/>
    <cellStyle name="40% - Accent3 4 2 7 2 3" xfId="28151" xr:uid="{00000000-0005-0000-0000-0000CF3E0000}"/>
    <cellStyle name="40% - Accent3 4 2 7 3" xfId="28152" xr:uid="{00000000-0005-0000-0000-0000D03E0000}"/>
    <cellStyle name="40% - Accent3 4 2 7 3 2" xfId="28153" xr:uid="{00000000-0005-0000-0000-0000D13E0000}"/>
    <cellStyle name="40% - Accent3 4 2 7 3 3" xfId="28154" xr:uid="{00000000-0005-0000-0000-0000D23E0000}"/>
    <cellStyle name="40% - Accent3 4 2 7 4" xfId="28155" xr:uid="{00000000-0005-0000-0000-0000D33E0000}"/>
    <cellStyle name="40% - Accent3 4 2 7 4 2" xfId="28156" xr:uid="{00000000-0005-0000-0000-0000D43E0000}"/>
    <cellStyle name="40% - Accent3 4 2 7 5" xfId="28157" xr:uid="{00000000-0005-0000-0000-0000D53E0000}"/>
    <cellStyle name="40% - Accent3 4 2 7 6" xfId="28158" xr:uid="{00000000-0005-0000-0000-0000D63E0000}"/>
    <cellStyle name="40% - Accent3 4 2 8" xfId="28159" xr:uid="{00000000-0005-0000-0000-0000D73E0000}"/>
    <cellStyle name="40% - Accent3 4 2 8 2" xfId="28160" xr:uid="{00000000-0005-0000-0000-0000D83E0000}"/>
    <cellStyle name="40% - Accent3 4 2 8 2 2" xfId="28161" xr:uid="{00000000-0005-0000-0000-0000D93E0000}"/>
    <cellStyle name="40% - Accent3 4 2 8 2 3" xfId="28162" xr:uid="{00000000-0005-0000-0000-0000DA3E0000}"/>
    <cellStyle name="40% - Accent3 4 2 8 3" xfId="28163" xr:uid="{00000000-0005-0000-0000-0000DB3E0000}"/>
    <cellStyle name="40% - Accent3 4 2 8 3 2" xfId="28164" xr:uid="{00000000-0005-0000-0000-0000DC3E0000}"/>
    <cellStyle name="40% - Accent3 4 2 8 3 3" xfId="28165" xr:uid="{00000000-0005-0000-0000-0000DD3E0000}"/>
    <cellStyle name="40% - Accent3 4 2 8 4" xfId="28166" xr:uid="{00000000-0005-0000-0000-0000DE3E0000}"/>
    <cellStyle name="40% - Accent3 4 2 8 4 2" xfId="28167" xr:uid="{00000000-0005-0000-0000-0000DF3E0000}"/>
    <cellStyle name="40% - Accent3 4 2 8 5" xfId="28168" xr:uid="{00000000-0005-0000-0000-0000E03E0000}"/>
    <cellStyle name="40% - Accent3 4 2 8 6" xfId="28169" xr:uid="{00000000-0005-0000-0000-0000E13E0000}"/>
    <cellStyle name="40% - Accent3 4 2 9" xfId="28170" xr:uid="{00000000-0005-0000-0000-0000E23E0000}"/>
    <cellStyle name="40% - Accent3 4 2 9 2" xfId="28171" xr:uid="{00000000-0005-0000-0000-0000E33E0000}"/>
    <cellStyle name="40% - Accent3 4 2 9 2 2" xfId="28172" xr:uid="{00000000-0005-0000-0000-0000E43E0000}"/>
    <cellStyle name="40% - Accent3 4 2 9 2 3" xfId="28173" xr:uid="{00000000-0005-0000-0000-0000E53E0000}"/>
    <cellStyle name="40% - Accent3 4 2 9 3" xfId="28174" xr:uid="{00000000-0005-0000-0000-0000E63E0000}"/>
    <cellStyle name="40% - Accent3 4 2 9 3 2" xfId="28175" xr:uid="{00000000-0005-0000-0000-0000E73E0000}"/>
    <cellStyle name="40% - Accent3 4 2 9 4" xfId="28176" xr:uid="{00000000-0005-0000-0000-0000E83E0000}"/>
    <cellStyle name="40% - Accent3 4 2 9 5" xfId="28177" xr:uid="{00000000-0005-0000-0000-0000E93E0000}"/>
    <cellStyle name="40% - Accent3 4 3" xfId="2019" xr:uid="{00000000-0005-0000-0000-0000EA3E0000}"/>
    <cellStyle name="40% - Accent3 4 3 10" xfId="28178" xr:uid="{00000000-0005-0000-0000-0000EB3E0000}"/>
    <cellStyle name="40% - Accent3 4 3 10 2" xfId="28179" xr:uid="{00000000-0005-0000-0000-0000EC3E0000}"/>
    <cellStyle name="40% - Accent3 4 3 10 3" xfId="28180" xr:uid="{00000000-0005-0000-0000-0000ED3E0000}"/>
    <cellStyle name="40% - Accent3 4 3 11" xfId="28181" xr:uid="{00000000-0005-0000-0000-0000EE3E0000}"/>
    <cellStyle name="40% - Accent3 4 3 11 2" xfId="28182" xr:uid="{00000000-0005-0000-0000-0000EF3E0000}"/>
    <cellStyle name="40% - Accent3 4 3 12" xfId="28183" xr:uid="{00000000-0005-0000-0000-0000F03E0000}"/>
    <cellStyle name="40% - Accent3 4 3 13" xfId="28184" xr:uid="{00000000-0005-0000-0000-0000F13E0000}"/>
    <cellStyle name="40% - Accent3 4 3 14" xfId="28185" xr:uid="{00000000-0005-0000-0000-0000F23E0000}"/>
    <cellStyle name="40% - Accent3 4 3 2" xfId="2020" xr:uid="{00000000-0005-0000-0000-0000F33E0000}"/>
    <cellStyle name="40% - Accent3 4 3 2 10" xfId="28186" xr:uid="{00000000-0005-0000-0000-0000F43E0000}"/>
    <cellStyle name="40% - Accent3 4 3 2 10 2" xfId="28187" xr:uid="{00000000-0005-0000-0000-0000F53E0000}"/>
    <cellStyle name="40% - Accent3 4 3 2 11" xfId="28188" xr:uid="{00000000-0005-0000-0000-0000F63E0000}"/>
    <cellStyle name="40% - Accent3 4 3 2 12" xfId="28189" xr:uid="{00000000-0005-0000-0000-0000F73E0000}"/>
    <cellStyle name="40% - Accent3 4 3 2 2" xfId="2021" xr:uid="{00000000-0005-0000-0000-0000F83E0000}"/>
    <cellStyle name="40% - Accent3 4 3 2 2 10" xfId="28190" xr:uid="{00000000-0005-0000-0000-0000F93E0000}"/>
    <cellStyle name="40% - Accent3 4 3 2 2 2" xfId="2022" xr:uid="{00000000-0005-0000-0000-0000FA3E0000}"/>
    <cellStyle name="40% - Accent3 4 3 2 2 2 2" xfId="28191" xr:uid="{00000000-0005-0000-0000-0000FB3E0000}"/>
    <cellStyle name="40% - Accent3 4 3 2 2 2 2 2" xfId="28192" xr:uid="{00000000-0005-0000-0000-0000FC3E0000}"/>
    <cellStyle name="40% - Accent3 4 3 2 2 2 2 2 2" xfId="28193" xr:uid="{00000000-0005-0000-0000-0000FD3E0000}"/>
    <cellStyle name="40% - Accent3 4 3 2 2 2 2 2 3" xfId="28194" xr:uid="{00000000-0005-0000-0000-0000FE3E0000}"/>
    <cellStyle name="40% - Accent3 4 3 2 2 2 2 3" xfId="28195" xr:uid="{00000000-0005-0000-0000-0000FF3E0000}"/>
    <cellStyle name="40% - Accent3 4 3 2 2 2 2 3 2" xfId="28196" xr:uid="{00000000-0005-0000-0000-0000003F0000}"/>
    <cellStyle name="40% - Accent3 4 3 2 2 2 2 3 3" xfId="28197" xr:uid="{00000000-0005-0000-0000-0000013F0000}"/>
    <cellStyle name="40% - Accent3 4 3 2 2 2 2 4" xfId="28198" xr:uid="{00000000-0005-0000-0000-0000023F0000}"/>
    <cellStyle name="40% - Accent3 4 3 2 2 2 2 4 2" xfId="28199" xr:uid="{00000000-0005-0000-0000-0000033F0000}"/>
    <cellStyle name="40% - Accent3 4 3 2 2 2 2 5" xfId="28200" xr:uid="{00000000-0005-0000-0000-0000043F0000}"/>
    <cellStyle name="40% - Accent3 4 3 2 2 2 2 6" xfId="28201" xr:uid="{00000000-0005-0000-0000-0000053F0000}"/>
    <cellStyle name="40% - Accent3 4 3 2 2 2 3" xfId="28202" xr:uid="{00000000-0005-0000-0000-0000063F0000}"/>
    <cellStyle name="40% - Accent3 4 3 2 2 2 3 2" xfId="28203" xr:uid="{00000000-0005-0000-0000-0000073F0000}"/>
    <cellStyle name="40% - Accent3 4 3 2 2 2 3 2 2" xfId="28204" xr:uid="{00000000-0005-0000-0000-0000083F0000}"/>
    <cellStyle name="40% - Accent3 4 3 2 2 2 3 2 3" xfId="28205" xr:uid="{00000000-0005-0000-0000-0000093F0000}"/>
    <cellStyle name="40% - Accent3 4 3 2 2 2 3 3" xfId="28206" xr:uid="{00000000-0005-0000-0000-00000A3F0000}"/>
    <cellStyle name="40% - Accent3 4 3 2 2 2 3 3 2" xfId="28207" xr:uid="{00000000-0005-0000-0000-00000B3F0000}"/>
    <cellStyle name="40% - Accent3 4 3 2 2 2 3 3 3" xfId="28208" xr:uid="{00000000-0005-0000-0000-00000C3F0000}"/>
    <cellStyle name="40% - Accent3 4 3 2 2 2 3 4" xfId="28209" xr:uid="{00000000-0005-0000-0000-00000D3F0000}"/>
    <cellStyle name="40% - Accent3 4 3 2 2 2 3 4 2" xfId="28210" xr:uid="{00000000-0005-0000-0000-00000E3F0000}"/>
    <cellStyle name="40% - Accent3 4 3 2 2 2 3 5" xfId="28211" xr:uid="{00000000-0005-0000-0000-00000F3F0000}"/>
    <cellStyle name="40% - Accent3 4 3 2 2 2 3 6" xfId="28212" xr:uid="{00000000-0005-0000-0000-0000103F0000}"/>
    <cellStyle name="40% - Accent3 4 3 2 2 2 4" xfId="28213" xr:uid="{00000000-0005-0000-0000-0000113F0000}"/>
    <cellStyle name="40% - Accent3 4 3 2 2 2 4 2" xfId="28214" xr:uid="{00000000-0005-0000-0000-0000123F0000}"/>
    <cellStyle name="40% - Accent3 4 3 2 2 2 4 2 2" xfId="28215" xr:uid="{00000000-0005-0000-0000-0000133F0000}"/>
    <cellStyle name="40% - Accent3 4 3 2 2 2 4 2 3" xfId="28216" xr:uid="{00000000-0005-0000-0000-0000143F0000}"/>
    <cellStyle name="40% - Accent3 4 3 2 2 2 4 3" xfId="28217" xr:uid="{00000000-0005-0000-0000-0000153F0000}"/>
    <cellStyle name="40% - Accent3 4 3 2 2 2 4 3 2" xfId="28218" xr:uid="{00000000-0005-0000-0000-0000163F0000}"/>
    <cellStyle name="40% - Accent3 4 3 2 2 2 4 4" xfId="28219" xr:uid="{00000000-0005-0000-0000-0000173F0000}"/>
    <cellStyle name="40% - Accent3 4 3 2 2 2 4 5" xfId="28220" xr:uid="{00000000-0005-0000-0000-0000183F0000}"/>
    <cellStyle name="40% - Accent3 4 3 2 2 2 5" xfId="28221" xr:uid="{00000000-0005-0000-0000-0000193F0000}"/>
    <cellStyle name="40% - Accent3 4 3 2 2 2 5 2" xfId="28222" xr:uid="{00000000-0005-0000-0000-00001A3F0000}"/>
    <cellStyle name="40% - Accent3 4 3 2 2 2 5 3" xfId="28223" xr:uid="{00000000-0005-0000-0000-00001B3F0000}"/>
    <cellStyle name="40% - Accent3 4 3 2 2 2 6" xfId="28224" xr:uid="{00000000-0005-0000-0000-00001C3F0000}"/>
    <cellStyle name="40% - Accent3 4 3 2 2 2 6 2" xfId="28225" xr:uid="{00000000-0005-0000-0000-00001D3F0000}"/>
    <cellStyle name="40% - Accent3 4 3 2 2 2 6 3" xfId="28226" xr:uid="{00000000-0005-0000-0000-00001E3F0000}"/>
    <cellStyle name="40% - Accent3 4 3 2 2 2 7" xfId="28227" xr:uid="{00000000-0005-0000-0000-00001F3F0000}"/>
    <cellStyle name="40% - Accent3 4 3 2 2 2 7 2" xfId="28228" xr:uid="{00000000-0005-0000-0000-0000203F0000}"/>
    <cellStyle name="40% - Accent3 4 3 2 2 2 8" xfId="28229" xr:uid="{00000000-0005-0000-0000-0000213F0000}"/>
    <cellStyle name="40% - Accent3 4 3 2 2 2 9" xfId="28230" xr:uid="{00000000-0005-0000-0000-0000223F0000}"/>
    <cellStyle name="40% - Accent3 4 3 2 2 3" xfId="28231" xr:uid="{00000000-0005-0000-0000-0000233F0000}"/>
    <cellStyle name="40% - Accent3 4 3 2 2 3 2" xfId="28232" xr:uid="{00000000-0005-0000-0000-0000243F0000}"/>
    <cellStyle name="40% - Accent3 4 3 2 2 3 2 2" xfId="28233" xr:uid="{00000000-0005-0000-0000-0000253F0000}"/>
    <cellStyle name="40% - Accent3 4 3 2 2 3 2 3" xfId="28234" xr:uid="{00000000-0005-0000-0000-0000263F0000}"/>
    <cellStyle name="40% - Accent3 4 3 2 2 3 3" xfId="28235" xr:uid="{00000000-0005-0000-0000-0000273F0000}"/>
    <cellStyle name="40% - Accent3 4 3 2 2 3 3 2" xfId="28236" xr:uid="{00000000-0005-0000-0000-0000283F0000}"/>
    <cellStyle name="40% - Accent3 4 3 2 2 3 3 3" xfId="28237" xr:uid="{00000000-0005-0000-0000-0000293F0000}"/>
    <cellStyle name="40% - Accent3 4 3 2 2 3 4" xfId="28238" xr:uid="{00000000-0005-0000-0000-00002A3F0000}"/>
    <cellStyle name="40% - Accent3 4 3 2 2 3 4 2" xfId="28239" xr:uid="{00000000-0005-0000-0000-00002B3F0000}"/>
    <cellStyle name="40% - Accent3 4 3 2 2 3 5" xfId="28240" xr:uid="{00000000-0005-0000-0000-00002C3F0000}"/>
    <cellStyle name="40% - Accent3 4 3 2 2 3 6" xfId="28241" xr:uid="{00000000-0005-0000-0000-00002D3F0000}"/>
    <cellStyle name="40% - Accent3 4 3 2 2 4" xfId="28242" xr:uid="{00000000-0005-0000-0000-00002E3F0000}"/>
    <cellStyle name="40% - Accent3 4 3 2 2 4 2" xfId="28243" xr:uid="{00000000-0005-0000-0000-00002F3F0000}"/>
    <cellStyle name="40% - Accent3 4 3 2 2 4 2 2" xfId="28244" xr:uid="{00000000-0005-0000-0000-0000303F0000}"/>
    <cellStyle name="40% - Accent3 4 3 2 2 4 2 3" xfId="28245" xr:uid="{00000000-0005-0000-0000-0000313F0000}"/>
    <cellStyle name="40% - Accent3 4 3 2 2 4 3" xfId="28246" xr:uid="{00000000-0005-0000-0000-0000323F0000}"/>
    <cellStyle name="40% - Accent3 4 3 2 2 4 3 2" xfId="28247" xr:uid="{00000000-0005-0000-0000-0000333F0000}"/>
    <cellStyle name="40% - Accent3 4 3 2 2 4 3 3" xfId="28248" xr:uid="{00000000-0005-0000-0000-0000343F0000}"/>
    <cellStyle name="40% - Accent3 4 3 2 2 4 4" xfId="28249" xr:uid="{00000000-0005-0000-0000-0000353F0000}"/>
    <cellStyle name="40% - Accent3 4 3 2 2 4 4 2" xfId="28250" xr:uid="{00000000-0005-0000-0000-0000363F0000}"/>
    <cellStyle name="40% - Accent3 4 3 2 2 4 5" xfId="28251" xr:uid="{00000000-0005-0000-0000-0000373F0000}"/>
    <cellStyle name="40% - Accent3 4 3 2 2 4 6" xfId="28252" xr:uid="{00000000-0005-0000-0000-0000383F0000}"/>
    <cellStyle name="40% - Accent3 4 3 2 2 5" xfId="28253" xr:uid="{00000000-0005-0000-0000-0000393F0000}"/>
    <cellStyle name="40% - Accent3 4 3 2 2 5 2" xfId="28254" xr:uid="{00000000-0005-0000-0000-00003A3F0000}"/>
    <cellStyle name="40% - Accent3 4 3 2 2 5 2 2" xfId="28255" xr:uid="{00000000-0005-0000-0000-00003B3F0000}"/>
    <cellStyle name="40% - Accent3 4 3 2 2 5 2 3" xfId="28256" xr:uid="{00000000-0005-0000-0000-00003C3F0000}"/>
    <cellStyle name="40% - Accent3 4 3 2 2 5 3" xfId="28257" xr:uid="{00000000-0005-0000-0000-00003D3F0000}"/>
    <cellStyle name="40% - Accent3 4 3 2 2 5 3 2" xfId="28258" xr:uid="{00000000-0005-0000-0000-00003E3F0000}"/>
    <cellStyle name="40% - Accent3 4 3 2 2 5 4" xfId="28259" xr:uid="{00000000-0005-0000-0000-00003F3F0000}"/>
    <cellStyle name="40% - Accent3 4 3 2 2 5 5" xfId="28260" xr:uid="{00000000-0005-0000-0000-0000403F0000}"/>
    <cellStyle name="40% - Accent3 4 3 2 2 6" xfId="28261" xr:uid="{00000000-0005-0000-0000-0000413F0000}"/>
    <cellStyle name="40% - Accent3 4 3 2 2 6 2" xfId="28262" xr:uid="{00000000-0005-0000-0000-0000423F0000}"/>
    <cellStyle name="40% - Accent3 4 3 2 2 6 3" xfId="28263" xr:uid="{00000000-0005-0000-0000-0000433F0000}"/>
    <cellStyle name="40% - Accent3 4 3 2 2 7" xfId="28264" xr:uid="{00000000-0005-0000-0000-0000443F0000}"/>
    <cellStyle name="40% - Accent3 4 3 2 2 7 2" xfId="28265" xr:uid="{00000000-0005-0000-0000-0000453F0000}"/>
    <cellStyle name="40% - Accent3 4 3 2 2 7 3" xfId="28266" xr:uid="{00000000-0005-0000-0000-0000463F0000}"/>
    <cellStyle name="40% - Accent3 4 3 2 2 8" xfId="28267" xr:uid="{00000000-0005-0000-0000-0000473F0000}"/>
    <cellStyle name="40% - Accent3 4 3 2 2 8 2" xfId="28268" xr:uid="{00000000-0005-0000-0000-0000483F0000}"/>
    <cellStyle name="40% - Accent3 4 3 2 2 9" xfId="28269" xr:uid="{00000000-0005-0000-0000-0000493F0000}"/>
    <cellStyle name="40% - Accent3 4 3 2 3" xfId="2023" xr:uid="{00000000-0005-0000-0000-00004A3F0000}"/>
    <cellStyle name="40% - Accent3 4 3 2 3 2" xfId="28270" xr:uid="{00000000-0005-0000-0000-00004B3F0000}"/>
    <cellStyle name="40% - Accent3 4 3 2 3 2 2" xfId="28271" xr:uid="{00000000-0005-0000-0000-00004C3F0000}"/>
    <cellStyle name="40% - Accent3 4 3 2 3 2 2 2" xfId="28272" xr:uid="{00000000-0005-0000-0000-00004D3F0000}"/>
    <cellStyle name="40% - Accent3 4 3 2 3 2 2 3" xfId="28273" xr:uid="{00000000-0005-0000-0000-00004E3F0000}"/>
    <cellStyle name="40% - Accent3 4 3 2 3 2 3" xfId="28274" xr:uid="{00000000-0005-0000-0000-00004F3F0000}"/>
    <cellStyle name="40% - Accent3 4 3 2 3 2 3 2" xfId="28275" xr:uid="{00000000-0005-0000-0000-0000503F0000}"/>
    <cellStyle name="40% - Accent3 4 3 2 3 2 3 3" xfId="28276" xr:uid="{00000000-0005-0000-0000-0000513F0000}"/>
    <cellStyle name="40% - Accent3 4 3 2 3 2 4" xfId="28277" xr:uid="{00000000-0005-0000-0000-0000523F0000}"/>
    <cellStyle name="40% - Accent3 4 3 2 3 2 4 2" xfId="28278" xr:uid="{00000000-0005-0000-0000-0000533F0000}"/>
    <cellStyle name="40% - Accent3 4 3 2 3 2 5" xfId="28279" xr:uid="{00000000-0005-0000-0000-0000543F0000}"/>
    <cellStyle name="40% - Accent3 4 3 2 3 2 6" xfId="28280" xr:uid="{00000000-0005-0000-0000-0000553F0000}"/>
    <cellStyle name="40% - Accent3 4 3 2 3 3" xfId="28281" xr:uid="{00000000-0005-0000-0000-0000563F0000}"/>
    <cellStyle name="40% - Accent3 4 3 2 3 3 2" xfId="28282" xr:uid="{00000000-0005-0000-0000-0000573F0000}"/>
    <cellStyle name="40% - Accent3 4 3 2 3 3 2 2" xfId="28283" xr:uid="{00000000-0005-0000-0000-0000583F0000}"/>
    <cellStyle name="40% - Accent3 4 3 2 3 3 2 3" xfId="28284" xr:uid="{00000000-0005-0000-0000-0000593F0000}"/>
    <cellStyle name="40% - Accent3 4 3 2 3 3 3" xfId="28285" xr:uid="{00000000-0005-0000-0000-00005A3F0000}"/>
    <cellStyle name="40% - Accent3 4 3 2 3 3 3 2" xfId="28286" xr:uid="{00000000-0005-0000-0000-00005B3F0000}"/>
    <cellStyle name="40% - Accent3 4 3 2 3 3 3 3" xfId="28287" xr:uid="{00000000-0005-0000-0000-00005C3F0000}"/>
    <cellStyle name="40% - Accent3 4 3 2 3 3 4" xfId="28288" xr:uid="{00000000-0005-0000-0000-00005D3F0000}"/>
    <cellStyle name="40% - Accent3 4 3 2 3 3 4 2" xfId="28289" xr:uid="{00000000-0005-0000-0000-00005E3F0000}"/>
    <cellStyle name="40% - Accent3 4 3 2 3 3 5" xfId="28290" xr:uid="{00000000-0005-0000-0000-00005F3F0000}"/>
    <cellStyle name="40% - Accent3 4 3 2 3 3 6" xfId="28291" xr:uid="{00000000-0005-0000-0000-0000603F0000}"/>
    <cellStyle name="40% - Accent3 4 3 2 3 4" xfId="28292" xr:uid="{00000000-0005-0000-0000-0000613F0000}"/>
    <cellStyle name="40% - Accent3 4 3 2 3 4 2" xfId="28293" xr:uid="{00000000-0005-0000-0000-0000623F0000}"/>
    <cellStyle name="40% - Accent3 4 3 2 3 4 2 2" xfId="28294" xr:uid="{00000000-0005-0000-0000-0000633F0000}"/>
    <cellStyle name="40% - Accent3 4 3 2 3 4 2 3" xfId="28295" xr:uid="{00000000-0005-0000-0000-0000643F0000}"/>
    <cellStyle name="40% - Accent3 4 3 2 3 4 3" xfId="28296" xr:uid="{00000000-0005-0000-0000-0000653F0000}"/>
    <cellStyle name="40% - Accent3 4 3 2 3 4 3 2" xfId="28297" xr:uid="{00000000-0005-0000-0000-0000663F0000}"/>
    <cellStyle name="40% - Accent3 4 3 2 3 4 4" xfId="28298" xr:uid="{00000000-0005-0000-0000-0000673F0000}"/>
    <cellStyle name="40% - Accent3 4 3 2 3 4 5" xfId="28299" xr:uid="{00000000-0005-0000-0000-0000683F0000}"/>
    <cellStyle name="40% - Accent3 4 3 2 3 5" xfId="28300" xr:uid="{00000000-0005-0000-0000-0000693F0000}"/>
    <cellStyle name="40% - Accent3 4 3 2 3 5 2" xfId="28301" xr:uid="{00000000-0005-0000-0000-00006A3F0000}"/>
    <cellStyle name="40% - Accent3 4 3 2 3 5 3" xfId="28302" xr:uid="{00000000-0005-0000-0000-00006B3F0000}"/>
    <cellStyle name="40% - Accent3 4 3 2 3 6" xfId="28303" xr:uid="{00000000-0005-0000-0000-00006C3F0000}"/>
    <cellStyle name="40% - Accent3 4 3 2 3 6 2" xfId="28304" xr:uid="{00000000-0005-0000-0000-00006D3F0000}"/>
    <cellStyle name="40% - Accent3 4 3 2 3 6 3" xfId="28305" xr:uid="{00000000-0005-0000-0000-00006E3F0000}"/>
    <cellStyle name="40% - Accent3 4 3 2 3 7" xfId="28306" xr:uid="{00000000-0005-0000-0000-00006F3F0000}"/>
    <cellStyle name="40% - Accent3 4 3 2 3 7 2" xfId="28307" xr:uid="{00000000-0005-0000-0000-0000703F0000}"/>
    <cellStyle name="40% - Accent3 4 3 2 3 8" xfId="28308" xr:uid="{00000000-0005-0000-0000-0000713F0000}"/>
    <cellStyle name="40% - Accent3 4 3 2 3 9" xfId="28309" xr:uid="{00000000-0005-0000-0000-0000723F0000}"/>
    <cellStyle name="40% - Accent3 4 3 2 4" xfId="28310" xr:uid="{00000000-0005-0000-0000-0000733F0000}"/>
    <cellStyle name="40% - Accent3 4 3 2 4 2" xfId="28311" xr:uid="{00000000-0005-0000-0000-0000743F0000}"/>
    <cellStyle name="40% - Accent3 4 3 2 4 2 2" xfId="28312" xr:uid="{00000000-0005-0000-0000-0000753F0000}"/>
    <cellStyle name="40% - Accent3 4 3 2 4 2 2 2" xfId="28313" xr:uid="{00000000-0005-0000-0000-0000763F0000}"/>
    <cellStyle name="40% - Accent3 4 3 2 4 2 2 3" xfId="28314" xr:uid="{00000000-0005-0000-0000-0000773F0000}"/>
    <cellStyle name="40% - Accent3 4 3 2 4 2 3" xfId="28315" xr:uid="{00000000-0005-0000-0000-0000783F0000}"/>
    <cellStyle name="40% - Accent3 4 3 2 4 2 3 2" xfId="28316" xr:uid="{00000000-0005-0000-0000-0000793F0000}"/>
    <cellStyle name="40% - Accent3 4 3 2 4 2 3 3" xfId="28317" xr:uid="{00000000-0005-0000-0000-00007A3F0000}"/>
    <cellStyle name="40% - Accent3 4 3 2 4 2 4" xfId="28318" xr:uid="{00000000-0005-0000-0000-00007B3F0000}"/>
    <cellStyle name="40% - Accent3 4 3 2 4 2 4 2" xfId="28319" xr:uid="{00000000-0005-0000-0000-00007C3F0000}"/>
    <cellStyle name="40% - Accent3 4 3 2 4 2 5" xfId="28320" xr:uid="{00000000-0005-0000-0000-00007D3F0000}"/>
    <cellStyle name="40% - Accent3 4 3 2 4 2 6" xfId="28321" xr:uid="{00000000-0005-0000-0000-00007E3F0000}"/>
    <cellStyle name="40% - Accent3 4 3 2 4 3" xfId="28322" xr:uid="{00000000-0005-0000-0000-00007F3F0000}"/>
    <cellStyle name="40% - Accent3 4 3 2 4 3 2" xfId="28323" xr:uid="{00000000-0005-0000-0000-0000803F0000}"/>
    <cellStyle name="40% - Accent3 4 3 2 4 3 2 2" xfId="28324" xr:uid="{00000000-0005-0000-0000-0000813F0000}"/>
    <cellStyle name="40% - Accent3 4 3 2 4 3 2 3" xfId="28325" xr:uid="{00000000-0005-0000-0000-0000823F0000}"/>
    <cellStyle name="40% - Accent3 4 3 2 4 3 3" xfId="28326" xr:uid="{00000000-0005-0000-0000-0000833F0000}"/>
    <cellStyle name="40% - Accent3 4 3 2 4 3 3 2" xfId="28327" xr:uid="{00000000-0005-0000-0000-0000843F0000}"/>
    <cellStyle name="40% - Accent3 4 3 2 4 3 3 3" xfId="28328" xr:uid="{00000000-0005-0000-0000-0000853F0000}"/>
    <cellStyle name="40% - Accent3 4 3 2 4 3 4" xfId="28329" xr:uid="{00000000-0005-0000-0000-0000863F0000}"/>
    <cellStyle name="40% - Accent3 4 3 2 4 3 4 2" xfId="28330" xr:uid="{00000000-0005-0000-0000-0000873F0000}"/>
    <cellStyle name="40% - Accent3 4 3 2 4 3 5" xfId="28331" xr:uid="{00000000-0005-0000-0000-0000883F0000}"/>
    <cellStyle name="40% - Accent3 4 3 2 4 3 6" xfId="28332" xr:uid="{00000000-0005-0000-0000-0000893F0000}"/>
    <cellStyle name="40% - Accent3 4 3 2 4 4" xfId="28333" xr:uid="{00000000-0005-0000-0000-00008A3F0000}"/>
    <cellStyle name="40% - Accent3 4 3 2 4 4 2" xfId="28334" xr:uid="{00000000-0005-0000-0000-00008B3F0000}"/>
    <cellStyle name="40% - Accent3 4 3 2 4 4 2 2" xfId="28335" xr:uid="{00000000-0005-0000-0000-00008C3F0000}"/>
    <cellStyle name="40% - Accent3 4 3 2 4 4 2 3" xfId="28336" xr:uid="{00000000-0005-0000-0000-00008D3F0000}"/>
    <cellStyle name="40% - Accent3 4 3 2 4 4 3" xfId="28337" xr:uid="{00000000-0005-0000-0000-00008E3F0000}"/>
    <cellStyle name="40% - Accent3 4 3 2 4 4 3 2" xfId="28338" xr:uid="{00000000-0005-0000-0000-00008F3F0000}"/>
    <cellStyle name="40% - Accent3 4 3 2 4 4 4" xfId="28339" xr:uid="{00000000-0005-0000-0000-0000903F0000}"/>
    <cellStyle name="40% - Accent3 4 3 2 4 4 5" xfId="28340" xr:uid="{00000000-0005-0000-0000-0000913F0000}"/>
    <cellStyle name="40% - Accent3 4 3 2 4 5" xfId="28341" xr:uid="{00000000-0005-0000-0000-0000923F0000}"/>
    <cellStyle name="40% - Accent3 4 3 2 4 5 2" xfId="28342" xr:uid="{00000000-0005-0000-0000-0000933F0000}"/>
    <cellStyle name="40% - Accent3 4 3 2 4 5 3" xfId="28343" xr:uid="{00000000-0005-0000-0000-0000943F0000}"/>
    <cellStyle name="40% - Accent3 4 3 2 4 6" xfId="28344" xr:uid="{00000000-0005-0000-0000-0000953F0000}"/>
    <cellStyle name="40% - Accent3 4 3 2 4 6 2" xfId="28345" xr:uid="{00000000-0005-0000-0000-0000963F0000}"/>
    <cellStyle name="40% - Accent3 4 3 2 4 6 3" xfId="28346" xr:uid="{00000000-0005-0000-0000-0000973F0000}"/>
    <cellStyle name="40% - Accent3 4 3 2 4 7" xfId="28347" xr:uid="{00000000-0005-0000-0000-0000983F0000}"/>
    <cellStyle name="40% - Accent3 4 3 2 4 7 2" xfId="28348" xr:uid="{00000000-0005-0000-0000-0000993F0000}"/>
    <cellStyle name="40% - Accent3 4 3 2 4 8" xfId="28349" xr:uid="{00000000-0005-0000-0000-00009A3F0000}"/>
    <cellStyle name="40% - Accent3 4 3 2 4 9" xfId="28350" xr:uid="{00000000-0005-0000-0000-00009B3F0000}"/>
    <cellStyle name="40% - Accent3 4 3 2 5" xfId="28351" xr:uid="{00000000-0005-0000-0000-00009C3F0000}"/>
    <cellStyle name="40% - Accent3 4 3 2 5 2" xfId="28352" xr:uid="{00000000-0005-0000-0000-00009D3F0000}"/>
    <cellStyle name="40% - Accent3 4 3 2 5 2 2" xfId="28353" xr:uid="{00000000-0005-0000-0000-00009E3F0000}"/>
    <cellStyle name="40% - Accent3 4 3 2 5 2 3" xfId="28354" xr:uid="{00000000-0005-0000-0000-00009F3F0000}"/>
    <cellStyle name="40% - Accent3 4 3 2 5 3" xfId="28355" xr:uid="{00000000-0005-0000-0000-0000A03F0000}"/>
    <cellStyle name="40% - Accent3 4 3 2 5 3 2" xfId="28356" xr:uid="{00000000-0005-0000-0000-0000A13F0000}"/>
    <cellStyle name="40% - Accent3 4 3 2 5 3 3" xfId="28357" xr:uid="{00000000-0005-0000-0000-0000A23F0000}"/>
    <cellStyle name="40% - Accent3 4 3 2 5 4" xfId="28358" xr:uid="{00000000-0005-0000-0000-0000A33F0000}"/>
    <cellStyle name="40% - Accent3 4 3 2 5 4 2" xfId="28359" xr:uid="{00000000-0005-0000-0000-0000A43F0000}"/>
    <cellStyle name="40% - Accent3 4 3 2 5 5" xfId="28360" xr:uid="{00000000-0005-0000-0000-0000A53F0000}"/>
    <cellStyle name="40% - Accent3 4 3 2 5 6" xfId="28361" xr:uid="{00000000-0005-0000-0000-0000A63F0000}"/>
    <cellStyle name="40% - Accent3 4 3 2 6" xfId="28362" xr:uid="{00000000-0005-0000-0000-0000A73F0000}"/>
    <cellStyle name="40% - Accent3 4 3 2 6 2" xfId="28363" xr:uid="{00000000-0005-0000-0000-0000A83F0000}"/>
    <cellStyle name="40% - Accent3 4 3 2 6 2 2" xfId="28364" xr:uid="{00000000-0005-0000-0000-0000A93F0000}"/>
    <cellStyle name="40% - Accent3 4 3 2 6 2 3" xfId="28365" xr:uid="{00000000-0005-0000-0000-0000AA3F0000}"/>
    <cellStyle name="40% - Accent3 4 3 2 6 3" xfId="28366" xr:uid="{00000000-0005-0000-0000-0000AB3F0000}"/>
    <cellStyle name="40% - Accent3 4 3 2 6 3 2" xfId="28367" xr:uid="{00000000-0005-0000-0000-0000AC3F0000}"/>
    <cellStyle name="40% - Accent3 4 3 2 6 3 3" xfId="28368" xr:uid="{00000000-0005-0000-0000-0000AD3F0000}"/>
    <cellStyle name="40% - Accent3 4 3 2 6 4" xfId="28369" xr:uid="{00000000-0005-0000-0000-0000AE3F0000}"/>
    <cellStyle name="40% - Accent3 4 3 2 6 4 2" xfId="28370" xr:uid="{00000000-0005-0000-0000-0000AF3F0000}"/>
    <cellStyle name="40% - Accent3 4 3 2 6 5" xfId="28371" xr:uid="{00000000-0005-0000-0000-0000B03F0000}"/>
    <cellStyle name="40% - Accent3 4 3 2 6 6" xfId="28372" xr:uid="{00000000-0005-0000-0000-0000B13F0000}"/>
    <cellStyle name="40% - Accent3 4 3 2 7" xfId="28373" xr:uid="{00000000-0005-0000-0000-0000B23F0000}"/>
    <cellStyle name="40% - Accent3 4 3 2 7 2" xfId="28374" xr:uid="{00000000-0005-0000-0000-0000B33F0000}"/>
    <cellStyle name="40% - Accent3 4 3 2 7 2 2" xfId="28375" xr:uid="{00000000-0005-0000-0000-0000B43F0000}"/>
    <cellStyle name="40% - Accent3 4 3 2 7 2 3" xfId="28376" xr:uid="{00000000-0005-0000-0000-0000B53F0000}"/>
    <cellStyle name="40% - Accent3 4 3 2 7 3" xfId="28377" xr:uid="{00000000-0005-0000-0000-0000B63F0000}"/>
    <cellStyle name="40% - Accent3 4 3 2 7 3 2" xfId="28378" xr:uid="{00000000-0005-0000-0000-0000B73F0000}"/>
    <cellStyle name="40% - Accent3 4 3 2 7 4" xfId="28379" xr:uid="{00000000-0005-0000-0000-0000B83F0000}"/>
    <cellStyle name="40% - Accent3 4 3 2 7 5" xfId="28380" xr:uid="{00000000-0005-0000-0000-0000B93F0000}"/>
    <cellStyle name="40% - Accent3 4 3 2 8" xfId="28381" xr:uid="{00000000-0005-0000-0000-0000BA3F0000}"/>
    <cellStyle name="40% - Accent3 4 3 2 8 2" xfId="28382" xr:uid="{00000000-0005-0000-0000-0000BB3F0000}"/>
    <cellStyle name="40% - Accent3 4 3 2 8 3" xfId="28383" xr:uid="{00000000-0005-0000-0000-0000BC3F0000}"/>
    <cellStyle name="40% - Accent3 4 3 2 9" xfId="28384" xr:uid="{00000000-0005-0000-0000-0000BD3F0000}"/>
    <cellStyle name="40% - Accent3 4 3 2 9 2" xfId="28385" xr:uid="{00000000-0005-0000-0000-0000BE3F0000}"/>
    <cellStyle name="40% - Accent3 4 3 2 9 3" xfId="28386" xr:uid="{00000000-0005-0000-0000-0000BF3F0000}"/>
    <cellStyle name="40% - Accent3 4 3 3" xfId="2024" xr:uid="{00000000-0005-0000-0000-0000C03F0000}"/>
    <cellStyle name="40% - Accent3 4 3 3 10" xfId="28387" xr:uid="{00000000-0005-0000-0000-0000C13F0000}"/>
    <cellStyle name="40% - Accent3 4 3 3 2" xfId="2025" xr:uid="{00000000-0005-0000-0000-0000C23F0000}"/>
    <cellStyle name="40% - Accent3 4 3 3 2 2" xfId="28388" xr:uid="{00000000-0005-0000-0000-0000C33F0000}"/>
    <cellStyle name="40% - Accent3 4 3 3 2 2 2" xfId="28389" xr:uid="{00000000-0005-0000-0000-0000C43F0000}"/>
    <cellStyle name="40% - Accent3 4 3 3 2 2 2 2" xfId="28390" xr:uid="{00000000-0005-0000-0000-0000C53F0000}"/>
    <cellStyle name="40% - Accent3 4 3 3 2 2 2 3" xfId="28391" xr:uid="{00000000-0005-0000-0000-0000C63F0000}"/>
    <cellStyle name="40% - Accent3 4 3 3 2 2 3" xfId="28392" xr:uid="{00000000-0005-0000-0000-0000C73F0000}"/>
    <cellStyle name="40% - Accent3 4 3 3 2 2 3 2" xfId="28393" xr:uid="{00000000-0005-0000-0000-0000C83F0000}"/>
    <cellStyle name="40% - Accent3 4 3 3 2 2 3 3" xfId="28394" xr:uid="{00000000-0005-0000-0000-0000C93F0000}"/>
    <cellStyle name="40% - Accent3 4 3 3 2 2 4" xfId="28395" xr:uid="{00000000-0005-0000-0000-0000CA3F0000}"/>
    <cellStyle name="40% - Accent3 4 3 3 2 2 4 2" xfId="28396" xr:uid="{00000000-0005-0000-0000-0000CB3F0000}"/>
    <cellStyle name="40% - Accent3 4 3 3 2 2 5" xfId="28397" xr:uid="{00000000-0005-0000-0000-0000CC3F0000}"/>
    <cellStyle name="40% - Accent3 4 3 3 2 2 6" xfId="28398" xr:uid="{00000000-0005-0000-0000-0000CD3F0000}"/>
    <cellStyle name="40% - Accent3 4 3 3 2 3" xfId="28399" xr:uid="{00000000-0005-0000-0000-0000CE3F0000}"/>
    <cellStyle name="40% - Accent3 4 3 3 2 3 2" xfId="28400" xr:uid="{00000000-0005-0000-0000-0000CF3F0000}"/>
    <cellStyle name="40% - Accent3 4 3 3 2 3 2 2" xfId="28401" xr:uid="{00000000-0005-0000-0000-0000D03F0000}"/>
    <cellStyle name="40% - Accent3 4 3 3 2 3 2 3" xfId="28402" xr:uid="{00000000-0005-0000-0000-0000D13F0000}"/>
    <cellStyle name="40% - Accent3 4 3 3 2 3 3" xfId="28403" xr:uid="{00000000-0005-0000-0000-0000D23F0000}"/>
    <cellStyle name="40% - Accent3 4 3 3 2 3 3 2" xfId="28404" xr:uid="{00000000-0005-0000-0000-0000D33F0000}"/>
    <cellStyle name="40% - Accent3 4 3 3 2 3 3 3" xfId="28405" xr:uid="{00000000-0005-0000-0000-0000D43F0000}"/>
    <cellStyle name="40% - Accent3 4 3 3 2 3 4" xfId="28406" xr:uid="{00000000-0005-0000-0000-0000D53F0000}"/>
    <cellStyle name="40% - Accent3 4 3 3 2 3 4 2" xfId="28407" xr:uid="{00000000-0005-0000-0000-0000D63F0000}"/>
    <cellStyle name="40% - Accent3 4 3 3 2 3 5" xfId="28408" xr:uid="{00000000-0005-0000-0000-0000D73F0000}"/>
    <cellStyle name="40% - Accent3 4 3 3 2 3 6" xfId="28409" xr:uid="{00000000-0005-0000-0000-0000D83F0000}"/>
    <cellStyle name="40% - Accent3 4 3 3 2 4" xfId="28410" xr:uid="{00000000-0005-0000-0000-0000D93F0000}"/>
    <cellStyle name="40% - Accent3 4 3 3 2 4 2" xfId="28411" xr:uid="{00000000-0005-0000-0000-0000DA3F0000}"/>
    <cellStyle name="40% - Accent3 4 3 3 2 4 2 2" xfId="28412" xr:uid="{00000000-0005-0000-0000-0000DB3F0000}"/>
    <cellStyle name="40% - Accent3 4 3 3 2 4 2 3" xfId="28413" xr:uid="{00000000-0005-0000-0000-0000DC3F0000}"/>
    <cellStyle name="40% - Accent3 4 3 3 2 4 3" xfId="28414" xr:uid="{00000000-0005-0000-0000-0000DD3F0000}"/>
    <cellStyle name="40% - Accent3 4 3 3 2 4 3 2" xfId="28415" xr:uid="{00000000-0005-0000-0000-0000DE3F0000}"/>
    <cellStyle name="40% - Accent3 4 3 3 2 4 4" xfId="28416" xr:uid="{00000000-0005-0000-0000-0000DF3F0000}"/>
    <cellStyle name="40% - Accent3 4 3 3 2 4 5" xfId="28417" xr:uid="{00000000-0005-0000-0000-0000E03F0000}"/>
    <cellStyle name="40% - Accent3 4 3 3 2 5" xfId="28418" xr:uid="{00000000-0005-0000-0000-0000E13F0000}"/>
    <cellStyle name="40% - Accent3 4 3 3 2 5 2" xfId="28419" xr:uid="{00000000-0005-0000-0000-0000E23F0000}"/>
    <cellStyle name="40% - Accent3 4 3 3 2 5 3" xfId="28420" xr:uid="{00000000-0005-0000-0000-0000E33F0000}"/>
    <cellStyle name="40% - Accent3 4 3 3 2 6" xfId="28421" xr:uid="{00000000-0005-0000-0000-0000E43F0000}"/>
    <cellStyle name="40% - Accent3 4 3 3 2 6 2" xfId="28422" xr:uid="{00000000-0005-0000-0000-0000E53F0000}"/>
    <cellStyle name="40% - Accent3 4 3 3 2 6 3" xfId="28423" xr:uid="{00000000-0005-0000-0000-0000E63F0000}"/>
    <cellStyle name="40% - Accent3 4 3 3 2 7" xfId="28424" xr:uid="{00000000-0005-0000-0000-0000E73F0000}"/>
    <cellStyle name="40% - Accent3 4 3 3 2 7 2" xfId="28425" xr:uid="{00000000-0005-0000-0000-0000E83F0000}"/>
    <cellStyle name="40% - Accent3 4 3 3 2 8" xfId="28426" xr:uid="{00000000-0005-0000-0000-0000E93F0000}"/>
    <cellStyle name="40% - Accent3 4 3 3 2 9" xfId="28427" xr:uid="{00000000-0005-0000-0000-0000EA3F0000}"/>
    <cellStyle name="40% - Accent3 4 3 3 3" xfId="28428" xr:uid="{00000000-0005-0000-0000-0000EB3F0000}"/>
    <cellStyle name="40% - Accent3 4 3 3 3 2" xfId="28429" xr:uid="{00000000-0005-0000-0000-0000EC3F0000}"/>
    <cellStyle name="40% - Accent3 4 3 3 3 2 2" xfId="28430" xr:uid="{00000000-0005-0000-0000-0000ED3F0000}"/>
    <cellStyle name="40% - Accent3 4 3 3 3 2 3" xfId="28431" xr:uid="{00000000-0005-0000-0000-0000EE3F0000}"/>
    <cellStyle name="40% - Accent3 4 3 3 3 3" xfId="28432" xr:uid="{00000000-0005-0000-0000-0000EF3F0000}"/>
    <cellStyle name="40% - Accent3 4 3 3 3 3 2" xfId="28433" xr:uid="{00000000-0005-0000-0000-0000F03F0000}"/>
    <cellStyle name="40% - Accent3 4 3 3 3 3 3" xfId="28434" xr:uid="{00000000-0005-0000-0000-0000F13F0000}"/>
    <cellStyle name="40% - Accent3 4 3 3 3 4" xfId="28435" xr:uid="{00000000-0005-0000-0000-0000F23F0000}"/>
    <cellStyle name="40% - Accent3 4 3 3 3 4 2" xfId="28436" xr:uid="{00000000-0005-0000-0000-0000F33F0000}"/>
    <cellStyle name="40% - Accent3 4 3 3 3 5" xfId="28437" xr:uid="{00000000-0005-0000-0000-0000F43F0000}"/>
    <cellStyle name="40% - Accent3 4 3 3 3 6" xfId="28438" xr:uid="{00000000-0005-0000-0000-0000F53F0000}"/>
    <cellStyle name="40% - Accent3 4 3 3 4" xfId="28439" xr:uid="{00000000-0005-0000-0000-0000F63F0000}"/>
    <cellStyle name="40% - Accent3 4 3 3 4 2" xfId="28440" xr:uid="{00000000-0005-0000-0000-0000F73F0000}"/>
    <cellStyle name="40% - Accent3 4 3 3 4 2 2" xfId="28441" xr:uid="{00000000-0005-0000-0000-0000F83F0000}"/>
    <cellStyle name="40% - Accent3 4 3 3 4 2 3" xfId="28442" xr:uid="{00000000-0005-0000-0000-0000F93F0000}"/>
    <cellStyle name="40% - Accent3 4 3 3 4 3" xfId="28443" xr:uid="{00000000-0005-0000-0000-0000FA3F0000}"/>
    <cellStyle name="40% - Accent3 4 3 3 4 3 2" xfId="28444" xr:uid="{00000000-0005-0000-0000-0000FB3F0000}"/>
    <cellStyle name="40% - Accent3 4 3 3 4 3 3" xfId="28445" xr:uid="{00000000-0005-0000-0000-0000FC3F0000}"/>
    <cellStyle name="40% - Accent3 4 3 3 4 4" xfId="28446" xr:uid="{00000000-0005-0000-0000-0000FD3F0000}"/>
    <cellStyle name="40% - Accent3 4 3 3 4 4 2" xfId="28447" xr:uid="{00000000-0005-0000-0000-0000FE3F0000}"/>
    <cellStyle name="40% - Accent3 4 3 3 4 5" xfId="28448" xr:uid="{00000000-0005-0000-0000-0000FF3F0000}"/>
    <cellStyle name="40% - Accent3 4 3 3 4 6" xfId="28449" xr:uid="{00000000-0005-0000-0000-000000400000}"/>
    <cellStyle name="40% - Accent3 4 3 3 5" xfId="28450" xr:uid="{00000000-0005-0000-0000-000001400000}"/>
    <cellStyle name="40% - Accent3 4 3 3 5 2" xfId="28451" xr:uid="{00000000-0005-0000-0000-000002400000}"/>
    <cellStyle name="40% - Accent3 4 3 3 5 2 2" xfId="28452" xr:uid="{00000000-0005-0000-0000-000003400000}"/>
    <cellStyle name="40% - Accent3 4 3 3 5 2 3" xfId="28453" xr:uid="{00000000-0005-0000-0000-000004400000}"/>
    <cellStyle name="40% - Accent3 4 3 3 5 3" xfId="28454" xr:uid="{00000000-0005-0000-0000-000005400000}"/>
    <cellStyle name="40% - Accent3 4 3 3 5 3 2" xfId="28455" xr:uid="{00000000-0005-0000-0000-000006400000}"/>
    <cellStyle name="40% - Accent3 4 3 3 5 4" xfId="28456" xr:uid="{00000000-0005-0000-0000-000007400000}"/>
    <cellStyle name="40% - Accent3 4 3 3 5 5" xfId="28457" xr:uid="{00000000-0005-0000-0000-000008400000}"/>
    <cellStyle name="40% - Accent3 4 3 3 6" xfId="28458" xr:uid="{00000000-0005-0000-0000-000009400000}"/>
    <cellStyle name="40% - Accent3 4 3 3 6 2" xfId="28459" xr:uid="{00000000-0005-0000-0000-00000A400000}"/>
    <cellStyle name="40% - Accent3 4 3 3 6 3" xfId="28460" xr:uid="{00000000-0005-0000-0000-00000B400000}"/>
    <cellStyle name="40% - Accent3 4 3 3 7" xfId="28461" xr:uid="{00000000-0005-0000-0000-00000C400000}"/>
    <cellStyle name="40% - Accent3 4 3 3 7 2" xfId="28462" xr:uid="{00000000-0005-0000-0000-00000D400000}"/>
    <cellStyle name="40% - Accent3 4 3 3 7 3" xfId="28463" xr:uid="{00000000-0005-0000-0000-00000E400000}"/>
    <cellStyle name="40% - Accent3 4 3 3 8" xfId="28464" xr:uid="{00000000-0005-0000-0000-00000F400000}"/>
    <cellStyle name="40% - Accent3 4 3 3 8 2" xfId="28465" xr:uid="{00000000-0005-0000-0000-000010400000}"/>
    <cellStyle name="40% - Accent3 4 3 3 9" xfId="28466" xr:uid="{00000000-0005-0000-0000-000011400000}"/>
    <cellStyle name="40% - Accent3 4 3 4" xfId="2026" xr:uid="{00000000-0005-0000-0000-000012400000}"/>
    <cellStyle name="40% - Accent3 4 3 4 2" xfId="28467" xr:uid="{00000000-0005-0000-0000-000013400000}"/>
    <cellStyle name="40% - Accent3 4 3 4 2 2" xfId="28468" xr:uid="{00000000-0005-0000-0000-000014400000}"/>
    <cellStyle name="40% - Accent3 4 3 4 2 2 2" xfId="28469" xr:uid="{00000000-0005-0000-0000-000015400000}"/>
    <cellStyle name="40% - Accent3 4 3 4 2 2 3" xfId="28470" xr:uid="{00000000-0005-0000-0000-000016400000}"/>
    <cellStyle name="40% - Accent3 4 3 4 2 3" xfId="28471" xr:uid="{00000000-0005-0000-0000-000017400000}"/>
    <cellStyle name="40% - Accent3 4 3 4 2 3 2" xfId="28472" xr:uid="{00000000-0005-0000-0000-000018400000}"/>
    <cellStyle name="40% - Accent3 4 3 4 2 3 3" xfId="28473" xr:uid="{00000000-0005-0000-0000-000019400000}"/>
    <cellStyle name="40% - Accent3 4 3 4 2 4" xfId="28474" xr:uid="{00000000-0005-0000-0000-00001A400000}"/>
    <cellStyle name="40% - Accent3 4 3 4 2 4 2" xfId="28475" xr:uid="{00000000-0005-0000-0000-00001B400000}"/>
    <cellStyle name="40% - Accent3 4 3 4 2 5" xfId="28476" xr:uid="{00000000-0005-0000-0000-00001C400000}"/>
    <cellStyle name="40% - Accent3 4 3 4 2 6" xfId="28477" xr:uid="{00000000-0005-0000-0000-00001D400000}"/>
    <cellStyle name="40% - Accent3 4 3 4 3" xfId="28478" xr:uid="{00000000-0005-0000-0000-00001E400000}"/>
    <cellStyle name="40% - Accent3 4 3 4 3 2" xfId="28479" xr:uid="{00000000-0005-0000-0000-00001F400000}"/>
    <cellStyle name="40% - Accent3 4 3 4 3 2 2" xfId="28480" xr:uid="{00000000-0005-0000-0000-000020400000}"/>
    <cellStyle name="40% - Accent3 4 3 4 3 2 3" xfId="28481" xr:uid="{00000000-0005-0000-0000-000021400000}"/>
    <cellStyle name="40% - Accent3 4 3 4 3 3" xfId="28482" xr:uid="{00000000-0005-0000-0000-000022400000}"/>
    <cellStyle name="40% - Accent3 4 3 4 3 3 2" xfId="28483" xr:uid="{00000000-0005-0000-0000-000023400000}"/>
    <cellStyle name="40% - Accent3 4 3 4 3 3 3" xfId="28484" xr:uid="{00000000-0005-0000-0000-000024400000}"/>
    <cellStyle name="40% - Accent3 4 3 4 3 4" xfId="28485" xr:uid="{00000000-0005-0000-0000-000025400000}"/>
    <cellStyle name="40% - Accent3 4 3 4 3 4 2" xfId="28486" xr:uid="{00000000-0005-0000-0000-000026400000}"/>
    <cellStyle name="40% - Accent3 4 3 4 3 5" xfId="28487" xr:uid="{00000000-0005-0000-0000-000027400000}"/>
    <cellStyle name="40% - Accent3 4 3 4 3 6" xfId="28488" xr:uid="{00000000-0005-0000-0000-000028400000}"/>
    <cellStyle name="40% - Accent3 4 3 4 4" xfId="28489" xr:uid="{00000000-0005-0000-0000-000029400000}"/>
    <cellStyle name="40% - Accent3 4 3 4 4 2" xfId="28490" xr:uid="{00000000-0005-0000-0000-00002A400000}"/>
    <cellStyle name="40% - Accent3 4 3 4 4 2 2" xfId="28491" xr:uid="{00000000-0005-0000-0000-00002B400000}"/>
    <cellStyle name="40% - Accent3 4 3 4 4 2 3" xfId="28492" xr:uid="{00000000-0005-0000-0000-00002C400000}"/>
    <cellStyle name="40% - Accent3 4 3 4 4 3" xfId="28493" xr:uid="{00000000-0005-0000-0000-00002D400000}"/>
    <cellStyle name="40% - Accent3 4 3 4 4 3 2" xfId="28494" xr:uid="{00000000-0005-0000-0000-00002E400000}"/>
    <cellStyle name="40% - Accent3 4 3 4 4 4" xfId="28495" xr:uid="{00000000-0005-0000-0000-00002F400000}"/>
    <cellStyle name="40% - Accent3 4 3 4 4 5" xfId="28496" xr:uid="{00000000-0005-0000-0000-000030400000}"/>
    <cellStyle name="40% - Accent3 4 3 4 5" xfId="28497" xr:uid="{00000000-0005-0000-0000-000031400000}"/>
    <cellStyle name="40% - Accent3 4 3 4 5 2" xfId="28498" xr:uid="{00000000-0005-0000-0000-000032400000}"/>
    <cellStyle name="40% - Accent3 4 3 4 5 3" xfId="28499" xr:uid="{00000000-0005-0000-0000-000033400000}"/>
    <cellStyle name="40% - Accent3 4 3 4 6" xfId="28500" xr:uid="{00000000-0005-0000-0000-000034400000}"/>
    <cellStyle name="40% - Accent3 4 3 4 6 2" xfId="28501" xr:uid="{00000000-0005-0000-0000-000035400000}"/>
    <cellStyle name="40% - Accent3 4 3 4 6 3" xfId="28502" xr:uid="{00000000-0005-0000-0000-000036400000}"/>
    <cellStyle name="40% - Accent3 4 3 4 7" xfId="28503" xr:uid="{00000000-0005-0000-0000-000037400000}"/>
    <cellStyle name="40% - Accent3 4 3 4 7 2" xfId="28504" xr:uid="{00000000-0005-0000-0000-000038400000}"/>
    <cellStyle name="40% - Accent3 4 3 4 8" xfId="28505" xr:uid="{00000000-0005-0000-0000-000039400000}"/>
    <cellStyle name="40% - Accent3 4 3 4 9" xfId="28506" xr:uid="{00000000-0005-0000-0000-00003A400000}"/>
    <cellStyle name="40% - Accent3 4 3 5" xfId="8881" xr:uid="{00000000-0005-0000-0000-00003B400000}"/>
    <cellStyle name="40% - Accent3 4 3 5 2" xfId="28507" xr:uid="{00000000-0005-0000-0000-00003C400000}"/>
    <cellStyle name="40% - Accent3 4 3 5 2 2" xfId="28508" xr:uid="{00000000-0005-0000-0000-00003D400000}"/>
    <cellStyle name="40% - Accent3 4 3 5 2 2 2" xfId="28509" xr:uid="{00000000-0005-0000-0000-00003E400000}"/>
    <cellStyle name="40% - Accent3 4 3 5 2 2 3" xfId="28510" xr:uid="{00000000-0005-0000-0000-00003F400000}"/>
    <cellStyle name="40% - Accent3 4 3 5 2 3" xfId="28511" xr:uid="{00000000-0005-0000-0000-000040400000}"/>
    <cellStyle name="40% - Accent3 4 3 5 2 3 2" xfId="28512" xr:uid="{00000000-0005-0000-0000-000041400000}"/>
    <cellStyle name="40% - Accent3 4 3 5 2 3 3" xfId="28513" xr:uid="{00000000-0005-0000-0000-000042400000}"/>
    <cellStyle name="40% - Accent3 4 3 5 2 4" xfId="28514" xr:uid="{00000000-0005-0000-0000-000043400000}"/>
    <cellStyle name="40% - Accent3 4 3 5 2 4 2" xfId="28515" xr:uid="{00000000-0005-0000-0000-000044400000}"/>
    <cellStyle name="40% - Accent3 4 3 5 2 5" xfId="28516" xr:uid="{00000000-0005-0000-0000-000045400000}"/>
    <cellStyle name="40% - Accent3 4 3 5 2 6" xfId="28517" xr:uid="{00000000-0005-0000-0000-000046400000}"/>
    <cellStyle name="40% - Accent3 4 3 5 3" xfId="28518" xr:uid="{00000000-0005-0000-0000-000047400000}"/>
    <cellStyle name="40% - Accent3 4 3 5 3 2" xfId="28519" xr:uid="{00000000-0005-0000-0000-000048400000}"/>
    <cellStyle name="40% - Accent3 4 3 5 3 2 2" xfId="28520" xr:uid="{00000000-0005-0000-0000-000049400000}"/>
    <cellStyle name="40% - Accent3 4 3 5 3 2 3" xfId="28521" xr:uid="{00000000-0005-0000-0000-00004A400000}"/>
    <cellStyle name="40% - Accent3 4 3 5 3 3" xfId="28522" xr:uid="{00000000-0005-0000-0000-00004B400000}"/>
    <cellStyle name="40% - Accent3 4 3 5 3 3 2" xfId="28523" xr:uid="{00000000-0005-0000-0000-00004C400000}"/>
    <cellStyle name="40% - Accent3 4 3 5 3 3 3" xfId="28524" xr:uid="{00000000-0005-0000-0000-00004D400000}"/>
    <cellStyle name="40% - Accent3 4 3 5 3 4" xfId="28525" xr:uid="{00000000-0005-0000-0000-00004E400000}"/>
    <cellStyle name="40% - Accent3 4 3 5 3 4 2" xfId="28526" xr:uid="{00000000-0005-0000-0000-00004F400000}"/>
    <cellStyle name="40% - Accent3 4 3 5 3 5" xfId="28527" xr:uid="{00000000-0005-0000-0000-000050400000}"/>
    <cellStyle name="40% - Accent3 4 3 5 3 6" xfId="28528" xr:uid="{00000000-0005-0000-0000-000051400000}"/>
    <cellStyle name="40% - Accent3 4 3 5 4" xfId="28529" xr:uid="{00000000-0005-0000-0000-000052400000}"/>
    <cellStyle name="40% - Accent3 4 3 5 4 2" xfId="28530" xr:uid="{00000000-0005-0000-0000-000053400000}"/>
    <cellStyle name="40% - Accent3 4 3 5 4 2 2" xfId="28531" xr:uid="{00000000-0005-0000-0000-000054400000}"/>
    <cellStyle name="40% - Accent3 4 3 5 4 2 3" xfId="28532" xr:uid="{00000000-0005-0000-0000-000055400000}"/>
    <cellStyle name="40% - Accent3 4 3 5 4 3" xfId="28533" xr:uid="{00000000-0005-0000-0000-000056400000}"/>
    <cellStyle name="40% - Accent3 4 3 5 4 3 2" xfId="28534" xr:uid="{00000000-0005-0000-0000-000057400000}"/>
    <cellStyle name="40% - Accent3 4 3 5 4 4" xfId="28535" xr:uid="{00000000-0005-0000-0000-000058400000}"/>
    <cellStyle name="40% - Accent3 4 3 5 4 5" xfId="28536" xr:uid="{00000000-0005-0000-0000-000059400000}"/>
    <cellStyle name="40% - Accent3 4 3 5 5" xfId="28537" xr:uid="{00000000-0005-0000-0000-00005A400000}"/>
    <cellStyle name="40% - Accent3 4 3 5 5 2" xfId="28538" xr:uid="{00000000-0005-0000-0000-00005B400000}"/>
    <cellStyle name="40% - Accent3 4 3 5 5 3" xfId="28539" xr:uid="{00000000-0005-0000-0000-00005C400000}"/>
    <cellStyle name="40% - Accent3 4 3 5 6" xfId="28540" xr:uid="{00000000-0005-0000-0000-00005D400000}"/>
    <cellStyle name="40% - Accent3 4 3 5 6 2" xfId="28541" xr:uid="{00000000-0005-0000-0000-00005E400000}"/>
    <cellStyle name="40% - Accent3 4 3 5 6 3" xfId="28542" xr:uid="{00000000-0005-0000-0000-00005F400000}"/>
    <cellStyle name="40% - Accent3 4 3 5 7" xfId="28543" xr:uid="{00000000-0005-0000-0000-000060400000}"/>
    <cellStyle name="40% - Accent3 4 3 5 7 2" xfId="28544" xr:uid="{00000000-0005-0000-0000-000061400000}"/>
    <cellStyle name="40% - Accent3 4 3 5 8" xfId="28545" xr:uid="{00000000-0005-0000-0000-000062400000}"/>
    <cellStyle name="40% - Accent3 4 3 5 9" xfId="28546" xr:uid="{00000000-0005-0000-0000-000063400000}"/>
    <cellStyle name="40% - Accent3 4 3 6" xfId="28547" xr:uid="{00000000-0005-0000-0000-000064400000}"/>
    <cellStyle name="40% - Accent3 4 3 6 2" xfId="28548" xr:uid="{00000000-0005-0000-0000-000065400000}"/>
    <cellStyle name="40% - Accent3 4 3 6 2 2" xfId="28549" xr:uid="{00000000-0005-0000-0000-000066400000}"/>
    <cellStyle name="40% - Accent3 4 3 6 2 3" xfId="28550" xr:uid="{00000000-0005-0000-0000-000067400000}"/>
    <cellStyle name="40% - Accent3 4 3 6 3" xfId="28551" xr:uid="{00000000-0005-0000-0000-000068400000}"/>
    <cellStyle name="40% - Accent3 4 3 6 3 2" xfId="28552" xr:uid="{00000000-0005-0000-0000-000069400000}"/>
    <cellStyle name="40% - Accent3 4 3 6 3 3" xfId="28553" xr:uid="{00000000-0005-0000-0000-00006A400000}"/>
    <cellStyle name="40% - Accent3 4 3 6 4" xfId="28554" xr:uid="{00000000-0005-0000-0000-00006B400000}"/>
    <cellStyle name="40% - Accent3 4 3 6 4 2" xfId="28555" xr:uid="{00000000-0005-0000-0000-00006C400000}"/>
    <cellStyle name="40% - Accent3 4 3 6 5" xfId="28556" xr:uid="{00000000-0005-0000-0000-00006D400000}"/>
    <cellStyle name="40% - Accent3 4 3 6 6" xfId="28557" xr:uid="{00000000-0005-0000-0000-00006E400000}"/>
    <cellStyle name="40% - Accent3 4 3 7" xfId="28558" xr:uid="{00000000-0005-0000-0000-00006F400000}"/>
    <cellStyle name="40% - Accent3 4 3 7 2" xfId="28559" xr:uid="{00000000-0005-0000-0000-000070400000}"/>
    <cellStyle name="40% - Accent3 4 3 7 2 2" xfId="28560" xr:uid="{00000000-0005-0000-0000-000071400000}"/>
    <cellStyle name="40% - Accent3 4 3 7 2 3" xfId="28561" xr:uid="{00000000-0005-0000-0000-000072400000}"/>
    <cellStyle name="40% - Accent3 4 3 7 3" xfId="28562" xr:uid="{00000000-0005-0000-0000-000073400000}"/>
    <cellStyle name="40% - Accent3 4 3 7 3 2" xfId="28563" xr:uid="{00000000-0005-0000-0000-000074400000}"/>
    <cellStyle name="40% - Accent3 4 3 7 3 3" xfId="28564" xr:uid="{00000000-0005-0000-0000-000075400000}"/>
    <cellStyle name="40% - Accent3 4 3 7 4" xfId="28565" xr:uid="{00000000-0005-0000-0000-000076400000}"/>
    <cellStyle name="40% - Accent3 4 3 7 4 2" xfId="28566" xr:uid="{00000000-0005-0000-0000-000077400000}"/>
    <cellStyle name="40% - Accent3 4 3 7 5" xfId="28567" xr:uid="{00000000-0005-0000-0000-000078400000}"/>
    <cellStyle name="40% - Accent3 4 3 7 6" xfId="28568" xr:uid="{00000000-0005-0000-0000-000079400000}"/>
    <cellStyle name="40% - Accent3 4 3 8" xfId="28569" xr:uid="{00000000-0005-0000-0000-00007A400000}"/>
    <cellStyle name="40% - Accent3 4 3 8 2" xfId="28570" xr:uid="{00000000-0005-0000-0000-00007B400000}"/>
    <cellStyle name="40% - Accent3 4 3 8 2 2" xfId="28571" xr:uid="{00000000-0005-0000-0000-00007C400000}"/>
    <cellStyle name="40% - Accent3 4 3 8 2 3" xfId="28572" xr:uid="{00000000-0005-0000-0000-00007D400000}"/>
    <cellStyle name="40% - Accent3 4 3 8 3" xfId="28573" xr:uid="{00000000-0005-0000-0000-00007E400000}"/>
    <cellStyle name="40% - Accent3 4 3 8 3 2" xfId="28574" xr:uid="{00000000-0005-0000-0000-00007F400000}"/>
    <cellStyle name="40% - Accent3 4 3 8 4" xfId="28575" xr:uid="{00000000-0005-0000-0000-000080400000}"/>
    <cellStyle name="40% - Accent3 4 3 8 5" xfId="28576" xr:uid="{00000000-0005-0000-0000-000081400000}"/>
    <cellStyle name="40% - Accent3 4 3 9" xfId="28577" xr:uid="{00000000-0005-0000-0000-000082400000}"/>
    <cellStyle name="40% - Accent3 4 3 9 2" xfId="28578" xr:uid="{00000000-0005-0000-0000-000083400000}"/>
    <cellStyle name="40% - Accent3 4 3 9 3" xfId="28579" xr:uid="{00000000-0005-0000-0000-000084400000}"/>
    <cellStyle name="40% - Accent3 4 4" xfId="2027" xr:uid="{00000000-0005-0000-0000-000085400000}"/>
    <cellStyle name="40% - Accent3 4 4 10" xfId="28580" xr:uid="{00000000-0005-0000-0000-000086400000}"/>
    <cellStyle name="40% - Accent3 4 4 10 2" xfId="28581" xr:uid="{00000000-0005-0000-0000-000087400000}"/>
    <cellStyle name="40% - Accent3 4 4 11" xfId="28582" xr:uid="{00000000-0005-0000-0000-000088400000}"/>
    <cellStyle name="40% - Accent3 4 4 12" xfId="28583" xr:uid="{00000000-0005-0000-0000-000089400000}"/>
    <cellStyle name="40% - Accent3 4 4 2" xfId="2028" xr:uid="{00000000-0005-0000-0000-00008A400000}"/>
    <cellStyle name="40% - Accent3 4 4 2 10" xfId="28584" xr:uid="{00000000-0005-0000-0000-00008B400000}"/>
    <cellStyle name="40% - Accent3 4 4 2 2" xfId="2029" xr:uid="{00000000-0005-0000-0000-00008C400000}"/>
    <cellStyle name="40% - Accent3 4 4 2 2 2" xfId="28585" xr:uid="{00000000-0005-0000-0000-00008D400000}"/>
    <cellStyle name="40% - Accent3 4 4 2 2 2 2" xfId="28586" xr:uid="{00000000-0005-0000-0000-00008E400000}"/>
    <cellStyle name="40% - Accent3 4 4 2 2 2 2 2" xfId="28587" xr:uid="{00000000-0005-0000-0000-00008F400000}"/>
    <cellStyle name="40% - Accent3 4 4 2 2 2 2 3" xfId="28588" xr:uid="{00000000-0005-0000-0000-000090400000}"/>
    <cellStyle name="40% - Accent3 4 4 2 2 2 3" xfId="28589" xr:uid="{00000000-0005-0000-0000-000091400000}"/>
    <cellStyle name="40% - Accent3 4 4 2 2 2 3 2" xfId="28590" xr:uid="{00000000-0005-0000-0000-000092400000}"/>
    <cellStyle name="40% - Accent3 4 4 2 2 2 3 3" xfId="28591" xr:uid="{00000000-0005-0000-0000-000093400000}"/>
    <cellStyle name="40% - Accent3 4 4 2 2 2 4" xfId="28592" xr:uid="{00000000-0005-0000-0000-000094400000}"/>
    <cellStyle name="40% - Accent3 4 4 2 2 2 4 2" xfId="28593" xr:uid="{00000000-0005-0000-0000-000095400000}"/>
    <cellStyle name="40% - Accent3 4 4 2 2 2 5" xfId="28594" xr:uid="{00000000-0005-0000-0000-000096400000}"/>
    <cellStyle name="40% - Accent3 4 4 2 2 2 6" xfId="28595" xr:uid="{00000000-0005-0000-0000-000097400000}"/>
    <cellStyle name="40% - Accent3 4 4 2 2 3" xfId="28596" xr:uid="{00000000-0005-0000-0000-000098400000}"/>
    <cellStyle name="40% - Accent3 4 4 2 2 3 2" xfId="28597" xr:uid="{00000000-0005-0000-0000-000099400000}"/>
    <cellStyle name="40% - Accent3 4 4 2 2 3 2 2" xfId="28598" xr:uid="{00000000-0005-0000-0000-00009A400000}"/>
    <cellStyle name="40% - Accent3 4 4 2 2 3 2 3" xfId="28599" xr:uid="{00000000-0005-0000-0000-00009B400000}"/>
    <cellStyle name="40% - Accent3 4 4 2 2 3 3" xfId="28600" xr:uid="{00000000-0005-0000-0000-00009C400000}"/>
    <cellStyle name="40% - Accent3 4 4 2 2 3 3 2" xfId="28601" xr:uid="{00000000-0005-0000-0000-00009D400000}"/>
    <cellStyle name="40% - Accent3 4 4 2 2 3 3 3" xfId="28602" xr:uid="{00000000-0005-0000-0000-00009E400000}"/>
    <cellStyle name="40% - Accent3 4 4 2 2 3 4" xfId="28603" xr:uid="{00000000-0005-0000-0000-00009F400000}"/>
    <cellStyle name="40% - Accent3 4 4 2 2 3 4 2" xfId="28604" xr:uid="{00000000-0005-0000-0000-0000A0400000}"/>
    <cellStyle name="40% - Accent3 4 4 2 2 3 5" xfId="28605" xr:uid="{00000000-0005-0000-0000-0000A1400000}"/>
    <cellStyle name="40% - Accent3 4 4 2 2 3 6" xfId="28606" xr:uid="{00000000-0005-0000-0000-0000A2400000}"/>
    <cellStyle name="40% - Accent3 4 4 2 2 4" xfId="28607" xr:uid="{00000000-0005-0000-0000-0000A3400000}"/>
    <cellStyle name="40% - Accent3 4 4 2 2 4 2" xfId="28608" xr:uid="{00000000-0005-0000-0000-0000A4400000}"/>
    <cellStyle name="40% - Accent3 4 4 2 2 4 2 2" xfId="28609" xr:uid="{00000000-0005-0000-0000-0000A5400000}"/>
    <cellStyle name="40% - Accent3 4 4 2 2 4 2 3" xfId="28610" xr:uid="{00000000-0005-0000-0000-0000A6400000}"/>
    <cellStyle name="40% - Accent3 4 4 2 2 4 3" xfId="28611" xr:uid="{00000000-0005-0000-0000-0000A7400000}"/>
    <cellStyle name="40% - Accent3 4 4 2 2 4 3 2" xfId="28612" xr:uid="{00000000-0005-0000-0000-0000A8400000}"/>
    <cellStyle name="40% - Accent3 4 4 2 2 4 4" xfId="28613" xr:uid="{00000000-0005-0000-0000-0000A9400000}"/>
    <cellStyle name="40% - Accent3 4 4 2 2 4 5" xfId="28614" xr:uid="{00000000-0005-0000-0000-0000AA400000}"/>
    <cellStyle name="40% - Accent3 4 4 2 2 5" xfId="28615" xr:uid="{00000000-0005-0000-0000-0000AB400000}"/>
    <cellStyle name="40% - Accent3 4 4 2 2 5 2" xfId="28616" xr:uid="{00000000-0005-0000-0000-0000AC400000}"/>
    <cellStyle name="40% - Accent3 4 4 2 2 5 3" xfId="28617" xr:uid="{00000000-0005-0000-0000-0000AD400000}"/>
    <cellStyle name="40% - Accent3 4 4 2 2 6" xfId="28618" xr:uid="{00000000-0005-0000-0000-0000AE400000}"/>
    <cellStyle name="40% - Accent3 4 4 2 2 6 2" xfId="28619" xr:uid="{00000000-0005-0000-0000-0000AF400000}"/>
    <cellStyle name="40% - Accent3 4 4 2 2 6 3" xfId="28620" xr:uid="{00000000-0005-0000-0000-0000B0400000}"/>
    <cellStyle name="40% - Accent3 4 4 2 2 7" xfId="28621" xr:uid="{00000000-0005-0000-0000-0000B1400000}"/>
    <cellStyle name="40% - Accent3 4 4 2 2 7 2" xfId="28622" xr:uid="{00000000-0005-0000-0000-0000B2400000}"/>
    <cellStyle name="40% - Accent3 4 4 2 2 8" xfId="28623" xr:uid="{00000000-0005-0000-0000-0000B3400000}"/>
    <cellStyle name="40% - Accent3 4 4 2 2 9" xfId="28624" xr:uid="{00000000-0005-0000-0000-0000B4400000}"/>
    <cellStyle name="40% - Accent3 4 4 2 3" xfId="28625" xr:uid="{00000000-0005-0000-0000-0000B5400000}"/>
    <cellStyle name="40% - Accent3 4 4 2 3 2" xfId="28626" xr:uid="{00000000-0005-0000-0000-0000B6400000}"/>
    <cellStyle name="40% - Accent3 4 4 2 3 2 2" xfId="28627" xr:uid="{00000000-0005-0000-0000-0000B7400000}"/>
    <cellStyle name="40% - Accent3 4 4 2 3 2 3" xfId="28628" xr:uid="{00000000-0005-0000-0000-0000B8400000}"/>
    <cellStyle name="40% - Accent3 4 4 2 3 3" xfId="28629" xr:uid="{00000000-0005-0000-0000-0000B9400000}"/>
    <cellStyle name="40% - Accent3 4 4 2 3 3 2" xfId="28630" xr:uid="{00000000-0005-0000-0000-0000BA400000}"/>
    <cellStyle name="40% - Accent3 4 4 2 3 3 3" xfId="28631" xr:uid="{00000000-0005-0000-0000-0000BB400000}"/>
    <cellStyle name="40% - Accent3 4 4 2 3 4" xfId="28632" xr:uid="{00000000-0005-0000-0000-0000BC400000}"/>
    <cellStyle name="40% - Accent3 4 4 2 3 4 2" xfId="28633" xr:uid="{00000000-0005-0000-0000-0000BD400000}"/>
    <cellStyle name="40% - Accent3 4 4 2 3 5" xfId="28634" xr:uid="{00000000-0005-0000-0000-0000BE400000}"/>
    <cellStyle name="40% - Accent3 4 4 2 3 6" xfId="28635" xr:uid="{00000000-0005-0000-0000-0000BF400000}"/>
    <cellStyle name="40% - Accent3 4 4 2 4" xfId="28636" xr:uid="{00000000-0005-0000-0000-0000C0400000}"/>
    <cellStyle name="40% - Accent3 4 4 2 4 2" xfId="28637" xr:uid="{00000000-0005-0000-0000-0000C1400000}"/>
    <cellStyle name="40% - Accent3 4 4 2 4 2 2" xfId="28638" xr:uid="{00000000-0005-0000-0000-0000C2400000}"/>
    <cellStyle name="40% - Accent3 4 4 2 4 2 3" xfId="28639" xr:uid="{00000000-0005-0000-0000-0000C3400000}"/>
    <cellStyle name="40% - Accent3 4 4 2 4 3" xfId="28640" xr:uid="{00000000-0005-0000-0000-0000C4400000}"/>
    <cellStyle name="40% - Accent3 4 4 2 4 3 2" xfId="28641" xr:uid="{00000000-0005-0000-0000-0000C5400000}"/>
    <cellStyle name="40% - Accent3 4 4 2 4 3 3" xfId="28642" xr:uid="{00000000-0005-0000-0000-0000C6400000}"/>
    <cellStyle name="40% - Accent3 4 4 2 4 4" xfId="28643" xr:uid="{00000000-0005-0000-0000-0000C7400000}"/>
    <cellStyle name="40% - Accent3 4 4 2 4 4 2" xfId="28644" xr:uid="{00000000-0005-0000-0000-0000C8400000}"/>
    <cellStyle name="40% - Accent3 4 4 2 4 5" xfId="28645" xr:uid="{00000000-0005-0000-0000-0000C9400000}"/>
    <cellStyle name="40% - Accent3 4 4 2 4 6" xfId="28646" xr:uid="{00000000-0005-0000-0000-0000CA400000}"/>
    <cellStyle name="40% - Accent3 4 4 2 5" xfId="28647" xr:uid="{00000000-0005-0000-0000-0000CB400000}"/>
    <cellStyle name="40% - Accent3 4 4 2 5 2" xfId="28648" xr:uid="{00000000-0005-0000-0000-0000CC400000}"/>
    <cellStyle name="40% - Accent3 4 4 2 5 2 2" xfId="28649" xr:uid="{00000000-0005-0000-0000-0000CD400000}"/>
    <cellStyle name="40% - Accent3 4 4 2 5 2 3" xfId="28650" xr:uid="{00000000-0005-0000-0000-0000CE400000}"/>
    <cellStyle name="40% - Accent3 4 4 2 5 3" xfId="28651" xr:uid="{00000000-0005-0000-0000-0000CF400000}"/>
    <cellStyle name="40% - Accent3 4 4 2 5 3 2" xfId="28652" xr:uid="{00000000-0005-0000-0000-0000D0400000}"/>
    <cellStyle name="40% - Accent3 4 4 2 5 4" xfId="28653" xr:uid="{00000000-0005-0000-0000-0000D1400000}"/>
    <cellStyle name="40% - Accent3 4 4 2 5 5" xfId="28654" xr:uid="{00000000-0005-0000-0000-0000D2400000}"/>
    <cellStyle name="40% - Accent3 4 4 2 6" xfId="28655" xr:uid="{00000000-0005-0000-0000-0000D3400000}"/>
    <cellStyle name="40% - Accent3 4 4 2 6 2" xfId="28656" xr:uid="{00000000-0005-0000-0000-0000D4400000}"/>
    <cellStyle name="40% - Accent3 4 4 2 6 3" xfId="28657" xr:uid="{00000000-0005-0000-0000-0000D5400000}"/>
    <cellStyle name="40% - Accent3 4 4 2 7" xfId="28658" xr:uid="{00000000-0005-0000-0000-0000D6400000}"/>
    <cellStyle name="40% - Accent3 4 4 2 7 2" xfId="28659" xr:uid="{00000000-0005-0000-0000-0000D7400000}"/>
    <cellStyle name="40% - Accent3 4 4 2 7 3" xfId="28660" xr:uid="{00000000-0005-0000-0000-0000D8400000}"/>
    <cellStyle name="40% - Accent3 4 4 2 8" xfId="28661" xr:uid="{00000000-0005-0000-0000-0000D9400000}"/>
    <cellStyle name="40% - Accent3 4 4 2 8 2" xfId="28662" xr:uid="{00000000-0005-0000-0000-0000DA400000}"/>
    <cellStyle name="40% - Accent3 4 4 2 9" xfId="28663" xr:uid="{00000000-0005-0000-0000-0000DB400000}"/>
    <cellStyle name="40% - Accent3 4 4 3" xfId="2030" xr:uid="{00000000-0005-0000-0000-0000DC400000}"/>
    <cellStyle name="40% - Accent3 4 4 3 2" xfId="28664" xr:uid="{00000000-0005-0000-0000-0000DD400000}"/>
    <cellStyle name="40% - Accent3 4 4 3 2 2" xfId="28665" xr:uid="{00000000-0005-0000-0000-0000DE400000}"/>
    <cellStyle name="40% - Accent3 4 4 3 2 2 2" xfId="28666" xr:uid="{00000000-0005-0000-0000-0000DF400000}"/>
    <cellStyle name="40% - Accent3 4 4 3 2 2 3" xfId="28667" xr:uid="{00000000-0005-0000-0000-0000E0400000}"/>
    <cellStyle name="40% - Accent3 4 4 3 2 3" xfId="28668" xr:uid="{00000000-0005-0000-0000-0000E1400000}"/>
    <cellStyle name="40% - Accent3 4 4 3 2 3 2" xfId="28669" xr:uid="{00000000-0005-0000-0000-0000E2400000}"/>
    <cellStyle name="40% - Accent3 4 4 3 2 3 3" xfId="28670" xr:uid="{00000000-0005-0000-0000-0000E3400000}"/>
    <cellStyle name="40% - Accent3 4 4 3 2 4" xfId="28671" xr:uid="{00000000-0005-0000-0000-0000E4400000}"/>
    <cellStyle name="40% - Accent3 4 4 3 2 4 2" xfId="28672" xr:uid="{00000000-0005-0000-0000-0000E5400000}"/>
    <cellStyle name="40% - Accent3 4 4 3 2 5" xfId="28673" xr:uid="{00000000-0005-0000-0000-0000E6400000}"/>
    <cellStyle name="40% - Accent3 4 4 3 2 6" xfId="28674" xr:uid="{00000000-0005-0000-0000-0000E7400000}"/>
    <cellStyle name="40% - Accent3 4 4 3 3" xfId="28675" xr:uid="{00000000-0005-0000-0000-0000E8400000}"/>
    <cellStyle name="40% - Accent3 4 4 3 3 2" xfId="28676" xr:uid="{00000000-0005-0000-0000-0000E9400000}"/>
    <cellStyle name="40% - Accent3 4 4 3 3 2 2" xfId="28677" xr:uid="{00000000-0005-0000-0000-0000EA400000}"/>
    <cellStyle name="40% - Accent3 4 4 3 3 2 3" xfId="28678" xr:uid="{00000000-0005-0000-0000-0000EB400000}"/>
    <cellStyle name="40% - Accent3 4 4 3 3 3" xfId="28679" xr:uid="{00000000-0005-0000-0000-0000EC400000}"/>
    <cellStyle name="40% - Accent3 4 4 3 3 3 2" xfId="28680" xr:uid="{00000000-0005-0000-0000-0000ED400000}"/>
    <cellStyle name="40% - Accent3 4 4 3 3 3 3" xfId="28681" xr:uid="{00000000-0005-0000-0000-0000EE400000}"/>
    <cellStyle name="40% - Accent3 4 4 3 3 4" xfId="28682" xr:uid="{00000000-0005-0000-0000-0000EF400000}"/>
    <cellStyle name="40% - Accent3 4 4 3 3 4 2" xfId="28683" xr:uid="{00000000-0005-0000-0000-0000F0400000}"/>
    <cellStyle name="40% - Accent3 4 4 3 3 5" xfId="28684" xr:uid="{00000000-0005-0000-0000-0000F1400000}"/>
    <cellStyle name="40% - Accent3 4 4 3 3 6" xfId="28685" xr:uid="{00000000-0005-0000-0000-0000F2400000}"/>
    <cellStyle name="40% - Accent3 4 4 3 4" xfId="28686" xr:uid="{00000000-0005-0000-0000-0000F3400000}"/>
    <cellStyle name="40% - Accent3 4 4 3 4 2" xfId="28687" xr:uid="{00000000-0005-0000-0000-0000F4400000}"/>
    <cellStyle name="40% - Accent3 4 4 3 4 2 2" xfId="28688" xr:uid="{00000000-0005-0000-0000-0000F5400000}"/>
    <cellStyle name="40% - Accent3 4 4 3 4 2 3" xfId="28689" xr:uid="{00000000-0005-0000-0000-0000F6400000}"/>
    <cellStyle name="40% - Accent3 4 4 3 4 3" xfId="28690" xr:uid="{00000000-0005-0000-0000-0000F7400000}"/>
    <cellStyle name="40% - Accent3 4 4 3 4 3 2" xfId="28691" xr:uid="{00000000-0005-0000-0000-0000F8400000}"/>
    <cellStyle name="40% - Accent3 4 4 3 4 4" xfId="28692" xr:uid="{00000000-0005-0000-0000-0000F9400000}"/>
    <cellStyle name="40% - Accent3 4 4 3 4 5" xfId="28693" xr:uid="{00000000-0005-0000-0000-0000FA400000}"/>
    <cellStyle name="40% - Accent3 4 4 3 5" xfId="28694" xr:uid="{00000000-0005-0000-0000-0000FB400000}"/>
    <cellStyle name="40% - Accent3 4 4 3 5 2" xfId="28695" xr:uid="{00000000-0005-0000-0000-0000FC400000}"/>
    <cellStyle name="40% - Accent3 4 4 3 5 3" xfId="28696" xr:uid="{00000000-0005-0000-0000-0000FD400000}"/>
    <cellStyle name="40% - Accent3 4 4 3 6" xfId="28697" xr:uid="{00000000-0005-0000-0000-0000FE400000}"/>
    <cellStyle name="40% - Accent3 4 4 3 6 2" xfId="28698" xr:uid="{00000000-0005-0000-0000-0000FF400000}"/>
    <cellStyle name="40% - Accent3 4 4 3 6 3" xfId="28699" xr:uid="{00000000-0005-0000-0000-000000410000}"/>
    <cellStyle name="40% - Accent3 4 4 3 7" xfId="28700" xr:uid="{00000000-0005-0000-0000-000001410000}"/>
    <cellStyle name="40% - Accent3 4 4 3 7 2" xfId="28701" xr:uid="{00000000-0005-0000-0000-000002410000}"/>
    <cellStyle name="40% - Accent3 4 4 3 8" xfId="28702" xr:uid="{00000000-0005-0000-0000-000003410000}"/>
    <cellStyle name="40% - Accent3 4 4 3 9" xfId="28703" xr:uid="{00000000-0005-0000-0000-000004410000}"/>
    <cellStyle name="40% - Accent3 4 4 4" xfId="28704" xr:uid="{00000000-0005-0000-0000-000005410000}"/>
    <cellStyle name="40% - Accent3 4 4 4 2" xfId="28705" xr:uid="{00000000-0005-0000-0000-000006410000}"/>
    <cellStyle name="40% - Accent3 4 4 4 2 2" xfId="28706" xr:uid="{00000000-0005-0000-0000-000007410000}"/>
    <cellStyle name="40% - Accent3 4 4 4 2 2 2" xfId="28707" xr:uid="{00000000-0005-0000-0000-000008410000}"/>
    <cellStyle name="40% - Accent3 4 4 4 2 2 3" xfId="28708" xr:uid="{00000000-0005-0000-0000-000009410000}"/>
    <cellStyle name="40% - Accent3 4 4 4 2 3" xfId="28709" xr:uid="{00000000-0005-0000-0000-00000A410000}"/>
    <cellStyle name="40% - Accent3 4 4 4 2 3 2" xfId="28710" xr:uid="{00000000-0005-0000-0000-00000B410000}"/>
    <cellStyle name="40% - Accent3 4 4 4 2 3 3" xfId="28711" xr:uid="{00000000-0005-0000-0000-00000C410000}"/>
    <cellStyle name="40% - Accent3 4 4 4 2 4" xfId="28712" xr:uid="{00000000-0005-0000-0000-00000D410000}"/>
    <cellStyle name="40% - Accent3 4 4 4 2 4 2" xfId="28713" xr:uid="{00000000-0005-0000-0000-00000E410000}"/>
    <cellStyle name="40% - Accent3 4 4 4 2 5" xfId="28714" xr:uid="{00000000-0005-0000-0000-00000F410000}"/>
    <cellStyle name="40% - Accent3 4 4 4 2 6" xfId="28715" xr:uid="{00000000-0005-0000-0000-000010410000}"/>
    <cellStyle name="40% - Accent3 4 4 4 3" xfId="28716" xr:uid="{00000000-0005-0000-0000-000011410000}"/>
    <cellStyle name="40% - Accent3 4 4 4 3 2" xfId="28717" xr:uid="{00000000-0005-0000-0000-000012410000}"/>
    <cellStyle name="40% - Accent3 4 4 4 3 2 2" xfId="28718" xr:uid="{00000000-0005-0000-0000-000013410000}"/>
    <cellStyle name="40% - Accent3 4 4 4 3 2 3" xfId="28719" xr:uid="{00000000-0005-0000-0000-000014410000}"/>
    <cellStyle name="40% - Accent3 4 4 4 3 3" xfId="28720" xr:uid="{00000000-0005-0000-0000-000015410000}"/>
    <cellStyle name="40% - Accent3 4 4 4 3 3 2" xfId="28721" xr:uid="{00000000-0005-0000-0000-000016410000}"/>
    <cellStyle name="40% - Accent3 4 4 4 3 3 3" xfId="28722" xr:uid="{00000000-0005-0000-0000-000017410000}"/>
    <cellStyle name="40% - Accent3 4 4 4 3 4" xfId="28723" xr:uid="{00000000-0005-0000-0000-000018410000}"/>
    <cellStyle name="40% - Accent3 4 4 4 3 4 2" xfId="28724" xr:uid="{00000000-0005-0000-0000-000019410000}"/>
    <cellStyle name="40% - Accent3 4 4 4 3 5" xfId="28725" xr:uid="{00000000-0005-0000-0000-00001A410000}"/>
    <cellStyle name="40% - Accent3 4 4 4 3 6" xfId="28726" xr:uid="{00000000-0005-0000-0000-00001B410000}"/>
    <cellStyle name="40% - Accent3 4 4 4 4" xfId="28727" xr:uid="{00000000-0005-0000-0000-00001C410000}"/>
    <cellStyle name="40% - Accent3 4 4 4 4 2" xfId="28728" xr:uid="{00000000-0005-0000-0000-00001D410000}"/>
    <cellStyle name="40% - Accent3 4 4 4 4 2 2" xfId="28729" xr:uid="{00000000-0005-0000-0000-00001E410000}"/>
    <cellStyle name="40% - Accent3 4 4 4 4 2 3" xfId="28730" xr:uid="{00000000-0005-0000-0000-00001F410000}"/>
    <cellStyle name="40% - Accent3 4 4 4 4 3" xfId="28731" xr:uid="{00000000-0005-0000-0000-000020410000}"/>
    <cellStyle name="40% - Accent3 4 4 4 4 3 2" xfId="28732" xr:uid="{00000000-0005-0000-0000-000021410000}"/>
    <cellStyle name="40% - Accent3 4 4 4 4 4" xfId="28733" xr:uid="{00000000-0005-0000-0000-000022410000}"/>
    <cellStyle name="40% - Accent3 4 4 4 4 5" xfId="28734" xr:uid="{00000000-0005-0000-0000-000023410000}"/>
    <cellStyle name="40% - Accent3 4 4 4 5" xfId="28735" xr:uid="{00000000-0005-0000-0000-000024410000}"/>
    <cellStyle name="40% - Accent3 4 4 4 5 2" xfId="28736" xr:uid="{00000000-0005-0000-0000-000025410000}"/>
    <cellStyle name="40% - Accent3 4 4 4 5 3" xfId="28737" xr:uid="{00000000-0005-0000-0000-000026410000}"/>
    <cellStyle name="40% - Accent3 4 4 4 6" xfId="28738" xr:uid="{00000000-0005-0000-0000-000027410000}"/>
    <cellStyle name="40% - Accent3 4 4 4 6 2" xfId="28739" xr:uid="{00000000-0005-0000-0000-000028410000}"/>
    <cellStyle name="40% - Accent3 4 4 4 6 3" xfId="28740" xr:uid="{00000000-0005-0000-0000-000029410000}"/>
    <cellStyle name="40% - Accent3 4 4 4 7" xfId="28741" xr:uid="{00000000-0005-0000-0000-00002A410000}"/>
    <cellStyle name="40% - Accent3 4 4 4 7 2" xfId="28742" xr:uid="{00000000-0005-0000-0000-00002B410000}"/>
    <cellStyle name="40% - Accent3 4 4 4 8" xfId="28743" xr:uid="{00000000-0005-0000-0000-00002C410000}"/>
    <cellStyle name="40% - Accent3 4 4 4 9" xfId="28744" xr:uid="{00000000-0005-0000-0000-00002D410000}"/>
    <cellStyle name="40% - Accent3 4 4 5" xfId="28745" xr:uid="{00000000-0005-0000-0000-00002E410000}"/>
    <cellStyle name="40% - Accent3 4 4 5 2" xfId="28746" xr:uid="{00000000-0005-0000-0000-00002F410000}"/>
    <cellStyle name="40% - Accent3 4 4 5 2 2" xfId="28747" xr:uid="{00000000-0005-0000-0000-000030410000}"/>
    <cellStyle name="40% - Accent3 4 4 5 2 3" xfId="28748" xr:uid="{00000000-0005-0000-0000-000031410000}"/>
    <cellStyle name="40% - Accent3 4 4 5 3" xfId="28749" xr:uid="{00000000-0005-0000-0000-000032410000}"/>
    <cellStyle name="40% - Accent3 4 4 5 3 2" xfId="28750" xr:uid="{00000000-0005-0000-0000-000033410000}"/>
    <cellStyle name="40% - Accent3 4 4 5 3 3" xfId="28751" xr:uid="{00000000-0005-0000-0000-000034410000}"/>
    <cellStyle name="40% - Accent3 4 4 5 4" xfId="28752" xr:uid="{00000000-0005-0000-0000-000035410000}"/>
    <cellStyle name="40% - Accent3 4 4 5 4 2" xfId="28753" xr:uid="{00000000-0005-0000-0000-000036410000}"/>
    <cellStyle name="40% - Accent3 4 4 5 5" xfId="28754" xr:uid="{00000000-0005-0000-0000-000037410000}"/>
    <cellStyle name="40% - Accent3 4 4 5 6" xfId="28755" xr:uid="{00000000-0005-0000-0000-000038410000}"/>
    <cellStyle name="40% - Accent3 4 4 6" xfId="28756" xr:uid="{00000000-0005-0000-0000-000039410000}"/>
    <cellStyle name="40% - Accent3 4 4 6 2" xfId="28757" xr:uid="{00000000-0005-0000-0000-00003A410000}"/>
    <cellStyle name="40% - Accent3 4 4 6 2 2" xfId="28758" xr:uid="{00000000-0005-0000-0000-00003B410000}"/>
    <cellStyle name="40% - Accent3 4 4 6 2 3" xfId="28759" xr:uid="{00000000-0005-0000-0000-00003C410000}"/>
    <cellStyle name="40% - Accent3 4 4 6 3" xfId="28760" xr:uid="{00000000-0005-0000-0000-00003D410000}"/>
    <cellStyle name="40% - Accent3 4 4 6 3 2" xfId="28761" xr:uid="{00000000-0005-0000-0000-00003E410000}"/>
    <cellStyle name="40% - Accent3 4 4 6 3 3" xfId="28762" xr:uid="{00000000-0005-0000-0000-00003F410000}"/>
    <cellStyle name="40% - Accent3 4 4 6 4" xfId="28763" xr:uid="{00000000-0005-0000-0000-000040410000}"/>
    <cellStyle name="40% - Accent3 4 4 6 4 2" xfId="28764" xr:uid="{00000000-0005-0000-0000-000041410000}"/>
    <cellStyle name="40% - Accent3 4 4 6 5" xfId="28765" xr:uid="{00000000-0005-0000-0000-000042410000}"/>
    <cellStyle name="40% - Accent3 4 4 6 6" xfId="28766" xr:uid="{00000000-0005-0000-0000-000043410000}"/>
    <cellStyle name="40% - Accent3 4 4 7" xfId="28767" xr:uid="{00000000-0005-0000-0000-000044410000}"/>
    <cellStyle name="40% - Accent3 4 4 7 2" xfId="28768" xr:uid="{00000000-0005-0000-0000-000045410000}"/>
    <cellStyle name="40% - Accent3 4 4 7 2 2" xfId="28769" xr:uid="{00000000-0005-0000-0000-000046410000}"/>
    <cellStyle name="40% - Accent3 4 4 7 2 3" xfId="28770" xr:uid="{00000000-0005-0000-0000-000047410000}"/>
    <cellStyle name="40% - Accent3 4 4 7 3" xfId="28771" xr:uid="{00000000-0005-0000-0000-000048410000}"/>
    <cellStyle name="40% - Accent3 4 4 7 3 2" xfId="28772" xr:uid="{00000000-0005-0000-0000-000049410000}"/>
    <cellStyle name="40% - Accent3 4 4 7 4" xfId="28773" xr:uid="{00000000-0005-0000-0000-00004A410000}"/>
    <cellStyle name="40% - Accent3 4 4 7 5" xfId="28774" xr:uid="{00000000-0005-0000-0000-00004B410000}"/>
    <cellStyle name="40% - Accent3 4 4 8" xfId="28775" xr:uid="{00000000-0005-0000-0000-00004C410000}"/>
    <cellStyle name="40% - Accent3 4 4 8 2" xfId="28776" xr:uid="{00000000-0005-0000-0000-00004D410000}"/>
    <cellStyle name="40% - Accent3 4 4 8 3" xfId="28777" xr:uid="{00000000-0005-0000-0000-00004E410000}"/>
    <cellStyle name="40% - Accent3 4 4 9" xfId="28778" xr:uid="{00000000-0005-0000-0000-00004F410000}"/>
    <cellStyle name="40% - Accent3 4 4 9 2" xfId="28779" xr:uid="{00000000-0005-0000-0000-000050410000}"/>
    <cellStyle name="40% - Accent3 4 4 9 3" xfId="28780" xr:uid="{00000000-0005-0000-0000-000051410000}"/>
    <cellStyle name="40% - Accent3 4 5" xfId="2031" xr:uid="{00000000-0005-0000-0000-000052410000}"/>
    <cellStyle name="40% - Accent3 4 5 10" xfId="28781" xr:uid="{00000000-0005-0000-0000-000053410000}"/>
    <cellStyle name="40% - Accent3 4 5 2" xfId="2032" xr:uid="{00000000-0005-0000-0000-000054410000}"/>
    <cellStyle name="40% - Accent3 4 5 2 2" xfId="28782" xr:uid="{00000000-0005-0000-0000-000055410000}"/>
    <cellStyle name="40% - Accent3 4 5 2 2 2" xfId="28783" xr:uid="{00000000-0005-0000-0000-000056410000}"/>
    <cellStyle name="40% - Accent3 4 5 2 2 2 2" xfId="28784" xr:uid="{00000000-0005-0000-0000-000057410000}"/>
    <cellStyle name="40% - Accent3 4 5 2 2 2 3" xfId="28785" xr:uid="{00000000-0005-0000-0000-000058410000}"/>
    <cellStyle name="40% - Accent3 4 5 2 2 3" xfId="28786" xr:uid="{00000000-0005-0000-0000-000059410000}"/>
    <cellStyle name="40% - Accent3 4 5 2 2 3 2" xfId="28787" xr:uid="{00000000-0005-0000-0000-00005A410000}"/>
    <cellStyle name="40% - Accent3 4 5 2 2 3 3" xfId="28788" xr:uid="{00000000-0005-0000-0000-00005B410000}"/>
    <cellStyle name="40% - Accent3 4 5 2 2 4" xfId="28789" xr:uid="{00000000-0005-0000-0000-00005C410000}"/>
    <cellStyle name="40% - Accent3 4 5 2 2 4 2" xfId="28790" xr:uid="{00000000-0005-0000-0000-00005D410000}"/>
    <cellStyle name="40% - Accent3 4 5 2 2 5" xfId="28791" xr:uid="{00000000-0005-0000-0000-00005E410000}"/>
    <cellStyle name="40% - Accent3 4 5 2 2 6" xfId="28792" xr:uid="{00000000-0005-0000-0000-00005F410000}"/>
    <cellStyle name="40% - Accent3 4 5 2 3" xfId="28793" xr:uid="{00000000-0005-0000-0000-000060410000}"/>
    <cellStyle name="40% - Accent3 4 5 2 3 2" xfId="28794" xr:uid="{00000000-0005-0000-0000-000061410000}"/>
    <cellStyle name="40% - Accent3 4 5 2 3 2 2" xfId="28795" xr:uid="{00000000-0005-0000-0000-000062410000}"/>
    <cellStyle name="40% - Accent3 4 5 2 3 2 3" xfId="28796" xr:uid="{00000000-0005-0000-0000-000063410000}"/>
    <cellStyle name="40% - Accent3 4 5 2 3 3" xfId="28797" xr:uid="{00000000-0005-0000-0000-000064410000}"/>
    <cellStyle name="40% - Accent3 4 5 2 3 3 2" xfId="28798" xr:uid="{00000000-0005-0000-0000-000065410000}"/>
    <cellStyle name="40% - Accent3 4 5 2 3 3 3" xfId="28799" xr:uid="{00000000-0005-0000-0000-000066410000}"/>
    <cellStyle name="40% - Accent3 4 5 2 3 4" xfId="28800" xr:uid="{00000000-0005-0000-0000-000067410000}"/>
    <cellStyle name="40% - Accent3 4 5 2 3 4 2" xfId="28801" xr:uid="{00000000-0005-0000-0000-000068410000}"/>
    <cellStyle name="40% - Accent3 4 5 2 3 5" xfId="28802" xr:uid="{00000000-0005-0000-0000-000069410000}"/>
    <cellStyle name="40% - Accent3 4 5 2 3 6" xfId="28803" xr:uid="{00000000-0005-0000-0000-00006A410000}"/>
    <cellStyle name="40% - Accent3 4 5 2 4" xfId="28804" xr:uid="{00000000-0005-0000-0000-00006B410000}"/>
    <cellStyle name="40% - Accent3 4 5 2 4 2" xfId="28805" xr:uid="{00000000-0005-0000-0000-00006C410000}"/>
    <cellStyle name="40% - Accent3 4 5 2 4 2 2" xfId="28806" xr:uid="{00000000-0005-0000-0000-00006D410000}"/>
    <cellStyle name="40% - Accent3 4 5 2 4 2 3" xfId="28807" xr:uid="{00000000-0005-0000-0000-00006E410000}"/>
    <cellStyle name="40% - Accent3 4 5 2 4 3" xfId="28808" xr:uid="{00000000-0005-0000-0000-00006F410000}"/>
    <cellStyle name="40% - Accent3 4 5 2 4 3 2" xfId="28809" xr:uid="{00000000-0005-0000-0000-000070410000}"/>
    <cellStyle name="40% - Accent3 4 5 2 4 4" xfId="28810" xr:uid="{00000000-0005-0000-0000-000071410000}"/>
    <cellStyle name="40% - Accent3 4 5 2 4 5" xfId="28811" xr:uid="{00000000-0005-0000-0000-000072410000}"/>
    <cellStyle name="40% - Accent3 4 5 2 5" xfId="28812" xr:uid="{00000000-0005-0000-0000-000073410000}"/>
    <cellStyle name="40% - Accent3 4 5 2 5 2" xfId="28813" xr:uid="{00000000-0005-0000-0000-000074410000}"/>
    <cellStyle name="40% - Accent3 4 5 2 5 3" xfId="28814" xr:uid="{00000000-0005-0000-0000-000075410000}"/>
    <cellStyle name="40% - Accent3 4 5 2 6" xfId="28815" xr:uid="{00000000-0005-0000-0000-000076410000}"/>
    <cellStyle name="40% - Accent3 4 5 2 6 2" xfId="28816" xr:uid="{00000000-0005-0000-0000-000077410000}"/>
    <cellStyle name="40% - Accent3 4 5 2 6 3" xfId="28817" xr:uid="{00000000-0005-0000-0000-000078410000}"/>
    <cellStyle name="40% - Accent3 4 5 2 7" xfId="28818" xr:uid="{00000000-0005-0000-0000-000079410000}"/>
    <cellStyle name="40% - Accent3 4 5 2 7 2" xfId="28819" xr:uid="{00000000-0005-0000-0000-00007A410000}"/>
    <cellStyle name="40% - Accent3 4 5 2 8" xfId="28820" xr:uid="{00000000-0005-0000-0000-00007B410000}"/>
    <cellStyle name="40% - Accent3 4 5 2 9" xfId="28821" xr:uid="{00000000-0005-0000-0000-00007C410000}"/>
    <cellStyle name="40% - Accent3 4 5 3" xfId="28822" xr:uid="{00000000-0005-0000-0000-00007D410000}"/>
    <cellStyle name="40% - Accent3 4 5 3 2" xfId="28823" xr:uid="{00000000-0005-0000-0000-00007E410000}"/>
    <cellStyle name="40% - Accent3 4 5 3 2 2" xfId="28824" xr:uid="{00000000-0005-0000-0000-00007F410000}"/>
    <cellStyle name="40% - Accent3 4 5 3 2 3" xfId="28825" xr:uid="{00000000-0005-0000-0000-000080410000}"/>
    <cellStyle name="40% - Accent3 4 5 3 3" xfId="28826" xr:uid="{00000000-0005-0000-0000-000081410000}"/>
    <cellStyle name="40% - Accent3 4 5 3 3 2" xfId="28827" xr:uid="{00000000-0005-0000-0000-000082410000}"/>
    <cellStyle name="40% - Accent3 4 5 3 3 3" xfId="28828" xr:uid="{00000000-0005-0000-0000-000083410000}"/>
    <cellStyle name="40% - Accent3 4 5 3 4" xfId="28829" xr:uid="{00000000-0005-0000-0000-000084410000}"/>
    <cellStyle name="40% - Accent3 4 5 3 4 2" xfId="28830" xr:uid="{00000000-0005-0000-0000-000085410000}"/>
    <cellStyle name="40% - Accent3 4 5 3 5" xfId="28831" xr:uid="{00000000-0005-0000-0000-000086410000}"/>
    <cellStyle name="40% - Accent3 4 5 3 6" xfId="28832" xr:uid="{00000000-0005-0000-0000-000087410000}"/>
    <cellStyle name="40% - Accent3 4 5 4" xfId="28833" xr:uid="{00000000-0005-0000-0000-000088410000}"/>
    <cellStyle name="40% - Accent3 4 5 4 2" xfId="28834" xr:uid="{00000000-0005-0000-0000-000089410000}"/>
    <cellStyle name="40% - Accent3 4 5 4 2 2" xfId="28835" xr:uid="{00000000-0005-0000-0000-00008A410000}"/>
    <cellStyle name="40% - Accent3 4 5 4 2 3" xfId="28836" xr:uid="{00000000-0005-0000-0000-00008B410000}"/>
    <cellStyle name="40% - Accent3 4 5 4 3" xfId="28837" xr:uid="{00000000-0005-0000-0000-00008C410000}"/>
    <cellStyle name="40% - Accent3 4 5 4 3 2" xfId="28838" xr:uid="{00000000-0005-0000-0000-00008D410000}"/>
    <cellStyle name="40% - Accent3 4 5 4 3 3" xfId="28839" xr:uid="{00000000-0005-0000-0000-00008E410000}"/>
    <cellStyle name="40% - Accent3 4 5 4 4" xfId="28840" xr:uid="{00000000-0005-0000-0000-00008F410000}"/>
    <cellStyle name="40% - Accent3 4 5 4 4 2" xfId="28841" xr:uid="{00000000-0005-0000-0000-000090410000}"/>
    <cellStyle name="40% - Accent3 4 5 4 5" xfId="28842" xr:uid="{00000000-0005-0000-0000-000091410000}"/>
    <cellStyle name="40% - Accent3 4 5 4 6" xfId="28843" xr:uid="{00000000-0005-0000-0000-000092410000}"/>
    <cellStyle name="40% - Accent3 4 5 5" xfId="28844" xr:uid="{00000000-0005-0000-0000-000093410000}"/>
    <cellStyle name="40% - Accent3 4 5 5 2" xfId="28845" xr:uid="{00000000-0005-0000-0000-000094410000}"/>
    <cellStyle name="40% - Accent3 4 5 5 2 2" xfId="28846" xr:uid="{00000000-0005-0000-0000-000095410000}"/>
    <cellStyle name="40% - Accent3 4 5 5 2 3" xfId="28847" xr:uid="{00000000-0005-0000-0000-000096410000}"/>
    <cellStyle name="40% - Accent3 4 5 5 3" xfId="28848" xr:uid="{00000000-0005-0000-0000-000097410000}"/>
    <cellStyle name="40% - Accent3 4 5 5 3 2" xfId="28849" xr:uid="{00000000-0005-0000-0000-000098410000}"/>
    <cellStyle name="40% - Accent3 4 5 5 4" xfId="28850" xr:uid="{00000000-0005-0000-0000-000099410000}"/>
    <cellStyle name="40% - Accent3 4 5 5 5" xfId="28851" xr:uid="{00000000-0005-0000-0000-00009A410000}"/>
    <cellStyle name="40% - Accent3 4 5 6" xfId="28852" xr:uid="{00000000-0005-0000-0000-00009B410000}"/>
    <cellStyle name="40% - Accent3 4 5 6 2" xfId="28853" xr:uid="{00000000-0005-0000-0000-00009C410000}"/>
    <cellStyle name="40% - Accent3 4 5 6 3" xfId="28854" xr:uid="{00000000-0005-0000-0000-00009D410000}"/>
    <cellStyle name="40% - Accent3 4 5 7" xfId="28855" xr:uid="{00000000-0005-0000-0000-00009E410000}"/>
    <cellStyle name="40% - Accent3 4 5 7 2" xfId="28856" xr:uid="{00000000-0005-0000-0000-00009F410000}"/>
    <cellStyle name="40% - Accent3 4 5 7 3" xfId="28857" xr:uid="{00000000-0005-0000-0000-0000A0410000}"/>
    <cellStyle name="40% - Accent3 4 5 8" xfId="28858" xr:uid="{00000000-0005-0000-0000-0000A1410000}"/>
    <cellStyle name="40% - Accent3 4 5 8 2" xfId="28859" xr:uid="{00000000-0005-0000-0000-0000A2410000}"/>
    <cellStyle name="40% - Accent3 4 5 9" xfId="28860" xr:uid="{00000000-0005-0000-0000-0000A3410000}"/>
    <cellStyle name="40% - Accent3 4 6" xfId="2033" xr:uid="{00000000-0005-0000-0000-0000A4410000}"/>
    <cellStyle name="40% - Accent3 4 6 2" xfId="28861" xr:uid="{00000000-0005-0000-0000-0000A5410000}"/>
    <cellStyle name="40% - Accent3 4 6 2 2" xfId="28862" xr:uid="{00000000-0005-0000-0000-0000A6410000}"/>
    <cellStyle name="40% - Accent3 4 6 2 2 2" xfId="28863" xr:uid="{00000000-0005-0000-0000-0000A7410000}"/>
    <cellStyle name="40% - Accent3 4 6 2 2 3" xfId="28864" xr:uid="{00000000-0005-0000-0000-0000A8410000}"/>
    <cellStyle name="40% - Accent3 4 6 2 3" xfId="28865" xr:uid="{00000000-0005-0000-0000-0000A9410000}"/>
    <cellStyle name="40% - Accent3 4 6 2 3 2" xfId="28866" xr:uid="{00000000-0005-0000-0000-0000AA410000}"/>
    <cellStyle name="40% - Accent3 4 6 2 3 3" xfId="28867" xr:uid="{00000000-0005-0000-0000-0000AB410000}"/>
    <cellStyle name="40% - Accent3 4 6 2 4" xfId="28868" xr:uid="{00000000-0005-0000-0000-0000AC410000}"/>
    <cellStyle name="40% - Accent3 4 6 2 4 2" xfId="28869" xr:uid="{00000000-0005-0000-0000-0000AD410000}"/>
    <cellStyle name="40% - Accent3 4 6 2 5" xfId="28870" xr:uid="{00000000-0005-0000-0000-0000AE410000}"/>
    <cellStyle name="40% - Accent3 4 6 2 6" xfId="28871" xr:uid="{00000000-0005-0000-0000-0000AF410000}"/>
    <cellStyle name="40% - Accent3 4 6 3" xfId="28872" xr:uid="{00000000-0005-0000-0000-0000B0410000}"/>
    <cellStyle name="40% - Accent3 4 6 3 2" xfId="28873" xr:uid="{00000000-0005-0000-0000-0000B1410000}"/>
    <cellStyle name="40% - Accent3 4 6 3 2 2" xfId="28874" xr:uid="{00000000-0005-0000-0000-0000B2410000}"/>
    <cellStyle name="40% - Accent3 4 6 3 2 3" xfId="28875" xr:uid="{00000000-0005-0000-0000-0000B3410000}"/>
    <cellStyle name="40% - Accent3 4 6 3 3" xfId="28876" xr:uid="{00000000-0005-0000-0000-0000B4410000}"/>
    <cellStyle name="40% - Accent3 4 6 3 3 2" xfId="28877" xr:uid="{00000000-0005-0000-0000-0000B5410000}"/>
    <cellStyle name="40% - Accent3 4 6 3 3 3" xfId="28878" xr:uid="{00000000-0005-0000-0000-0000B6410000}"/>
    <cellStyle name="40% - Accent3 4 6 3 4" xfId="28879" xr:uid="{00000000-0005-0000-0000-0000B7410000}"/>
    <cellStyle name="40% - Accent3 4 6 3 4 2" xfId="28880" xr:uid="{00000000-0005-0000-0000-0000B8410000}"/>
    <cellStyle name="40% - Accent3 4 6 3 5" xfId="28881" xr:uid="{00000000-0005-0000-0000-0000B9410000}"/>
    <cellStyle name="40% - Accent3 4 6 3 6" xfId="28882" xr:uid="{00000000-0005-0000-0000-0000BA410000}"/>
    <cellStyle name="40% - Accent3 4 6 4" xfId="28883" xr:uid="{00000000-0005-0000-0000-0000BB410000}"/>
    <cellStyle name="40% - Accent3 4 6 4 2" xfId="28884" xr:uid="{00000000-0005-0000-0000-0000BC410000}"/>
    <cellStyle name="40% - Accent3 4 6 4 2 2" xfId="28885" xr:uid="{00000000-0005-0000-0000-0000BD410000}"/>
    <cellStyle name="40% - Accent3 4 6 4 2 3" xfId="28886" xr:uid="{00000000-0005-0000-0000-0000BE410000}"/>
    <cellStyle name="40% - Accent3 4 6 4 3" xfId="28887" xr:uid="{00000000-0005-0000-0000-0000BF410000}"/>
    <cellStyle name="40% - Accent3 4 6 4 3 2" xfId="28888" xr:uid="{00000000-0005-0000-0000-0000C0410000}"/>
    <cellStyle name="40% - Accent3 4 6 4 4" xfId="28889" xr:uid="{00000000-0005-0000-0000-0000C1410000}"/>
    <cellStyle name="40% - Accent3 4 6 4 5" xfId="28890" xr:uid="{00000000-0005-0000-0000-0000C2410000}"/>
    <cellStyle name="40% - Accent3 4 6 5" xfId="28891" xr:uid="{00000000-0005-0000-0000-0000C3410000}"/>
    <cellStyle name="40% - Accent3 4 6 5 2" xfId="28892" xr:uid="{00000000-0005-0000-0000-0000C4410000}"/>
    <cellStyle name="40% - Accent3 4 6 5 3" xfId="28893" xr:uid="{00000000-0005-0000-0000-0000C5410000}"/>
    <cellStyle name="40% - Accent3 4 6 6" xfId="28894" xr:uid="{00000000-0005-0000-0000-0000C6410000}"/>
    <cellStyle name="40% - Accent3 4 6 6 2" xfId="28895" xr:uid="{00000000-0005-0000-0000-0000C7410000}"/>
    <cellStyle name="40% - Accent3 4 6 6 3" xfId="28896" xr:uid="{00000000-0005-0000-0000-0000C8410000}"/>
    <cellStyle name="40% - Accent3 4 6 7" xfId="28897" xr:uid="{00000000-0005-0000-0000-0000C9410000}"/>
    <cellStyle name="40% - Accent3 4 6 7 2" xfId="28898" xr:uid="{00000000-0005-0000-0000-0000CA410000}"/>
    <cellStyle name="40% - Accent3 4 6 8" xfId="28899" xr:uid="{00000000-0005-0000-0000-0000CB410000}"/>
    <cellStyle name="40% - Accent3 4 6 9" xfId="28900" xr:uid="{00000000-0005-0000-0000-0000CC410000}"/>
    <cellStyle name="40% - Accent3 4 7" xfId="13613" xr:uid="{00000000-0005-0000-0000-0000CD410000}"/>
    <cellStyle name="40% - Accent3 4 7 2" xfId="28901" xr:uid="{00000000-0005-0000-0000-0000CE410000}"/>
    <cellStyle name="40% - Accent3 4 7 2 2" xfId="28902" xr:uid="{00000000-0005-0000-0000-0000CF410000}"/>
    <cellStyle name="40% - Accent3 4 7 2 2 2" xfId="28903" xr:uid="{00000000-0005-0000-0000-0000D0410000}"/>
    <cellStyle name="40% - Accent3 4 7 2 2 3" xfId="28904" xr:uid="{00000000-0005-0000-0000-0000D1410000}"/>
    <cellStyle name="40% - Accent3 4 7 2 3" xfId="28905" xr:uid="{00000000-0005-0000-0000-0000D2410000}"/>
    <cellStyle name="40% - Accent3 4 7 2 3 2" xfId="28906" xr:uid="{00000000-0005-0000-0000-0000D3410000}"/>
    <cellStyle name="40% - Accent3 4 7 2 3 3" xfId="28907" xr:uid="{00000000-0005-0000-0000-0000D4410000}"/>
    <cellStyle name="40% - Accent3 4 7 2 4" xfId="28908" xr:uid="{00000000-0005-0000-0000-0000D5410000}"/>
    <cellStyle name="40% - Accent3 4 7 2 4 2" xfId="28909" xr:uid="{00000000-0005-0000-0000-0000D6410000}"/>
    <cellStyle name="40% - Accent3 4 7 2 5" xfId="28910" xr:uid="{00000000-0005-0000-0000-0000D7410000}"/>
    <cellStyle name="40% - Accent3 4 7 2 6" xfId="28911" xr:uid="{00000000-0005-0000-0000-0000D8410000}"/>
    <cellStyle name="40% - Accent3 4 7 3" xfId="28912" xr:uid="{00000000-0005-0000-0000-0000D9410000}"/>
    <cellStyle name="40% - Accent3 4 7 3 2" xfId="28913" xr:uid="{00000000-0005-0000-0000-0000DA410000}"/>
    <cellStyle name="40% - Accent3 4 7 3 2 2" xfId="28914" xr:uid="{00000000-0005-0000-0000-0000DB410000}"/>
    <cellStyle name="40% - Accent3 4 7 3 2 3" xfId="28915" xr:uid="{00000000-0005-0000-0000-0000DC410000}"/>
    <cellStyle name="40% - Accent3 4 7 3 3" xfId="28916" xr:uid="{00000000-0005-0000-0000-0000DD410000}"/>
    <cellStyle name="40% - Accent3 4 7 3 3 2" xfId="28917" xr:uid="{00000000-0005-0000-0000-0000DE410000}"/>
    <cellStyle name="40% - Accent3 4 7 3 3 3" xfId="28918" xr:uid="{00000000-0005-0000-0000-0000DF410000}"/>
    <cellStyle name="40% - Accent3 4 7 3 4" xfId="28919" xr:uid="{00000000-0005-0000-0000-0000E0410000}"/>
    <cellStyle name="40% - Accent3 4 7 3 4 2" xfId="28920" xr:uid="{00000000-0005-0000-0000-0000E1410000}"/>
    <cellStyle name="40% - Accent3 4 7 3 5" xfId="28921" xr:uid="{00000000-0005-0000-0000-0000E2410000}"/>
    <cellStyle name="40% - Accent3 4 7 3 6" xfId="28922" xr:uid="{00000000-0005-0000-0000-0000E3410000}"/>
    <cellStyle name="40% - Accent3 4 7 4" xfId="28923" xr:uid="{00000000-0005-0000-0000-0000E4410000}"/>
    <cellStyle name="40% - Accent3 4 7 4 2" xfId="28924" xr:uid="{00000000-0005-0000-0000-0000E5410000}"/>
    <cellStyle name="40% - Accent3 4 7 4 2 2" xfId="28925" xr:uid="{00000000-0005-0000-0000-0000E6410000}"/>
    <cellStyle name="40% - Accent3 4 7 4 2 3" xfId="28926" xr:uid="{00000000-0005-0000-0000-0000E7410000}"/>
    <cellStyle name="40% - Accent3 4 7 4 3" xfId="28927" xr:uid="{00000000-0005-0000-0000-0000E8410000}"/>
    <cellStyle name="40% - Accent3 4 7 4 3 2" xfId="28928" xr:uid="{00000000-0005-0000-0000-0000E9410000}"/>
    <cellStyle name="40% - Accent3 4 7 4 4" xfId="28929" xr:uid="{00000000-0005-0000-0000-0000EA410000}"/>
    <cellStyle name="40% - Accent3 4 7 4 5" xfId="28930" xr:uid="{00000000-0005-0000-0000-0000EB410000}"/>
    <cellStyle name="40% - Accent3 4 7 5" xfId="28931" xr:uid="{00000000-0005-0000-0000-0000EC410000}"/>
    <cellStyle name="40% - Accent3 4 7 5 2" xfId="28932" xr:uid="{00000000-0005-0000-0000-0000ED410000}"/>
    <cellStyle name="40% - Accent3 4 7 5 3" xfId="28933" xr:uid="{00000000-0005-0000-0000-0000EE410000}"/>
    <cellStyle name="40% - Accent3 4 7 6" xfId="28934" xr:uid="{00000000-0005-0000-0000-0000EF410000}"/>
    <cellStyle name="40% - Accent3 4 7 6 2" xfId="28935" xr:uid="{00000000-0005-0000-0000-0000F0410000}"/>
    <cellStyle name="40% - Accent3 4 7 6 3" xfId="28936" xr:uid="{00000000-0005-0000-0000-0000F1410000}"/>
    <cellStyle name="40% - Accent3 4 7 7" xfId="28937" xr:uid="{00000000-0005-0000-0000-0000F2410000}"/>
    <cellStyle name="40% - Accent3 4 7 7 2" xfId="28938" xr:uid="{00000000-0005-0000-0000-0000F3410000}"/>
    <cellStyle name="40% - Accent3 4 7 8" xfId="28939" xr:uid="{00000000-0005-0000-0000-0000F4410000}"/>
    <cellStyle name="40% - Accent3 4 7 9" xfId="28940" xr:uid="{00000000-0005-0000-0000-0000F5410000}"/>
    <cellStyle name="40% - Accent3 4 8" xfId="28941" xr:uid="{00000000-0005-0000-0000-0000F6410000}"/>
    <cellStyle name="40% - Accent3 4 8 2" xfId="28942" xr:uid="{00000000-0005-0000-0000-0000F7410000}"/>
    <cellStyle name="40% - Accent3 4 8 2 2" xfId="28943" xr:uid="{00000000-0005-0000-0000-0000F8410000}"/>
    <cellStyle name="40% - Accent3 4 8 2 3" xfId="28944" xr:uid="{00000000-0005-0000-0000-0000F9410000}"/>
    <cellStyle name="40% - Accent3 4 8 3" xfId="28945" xr:uid="{00000000-0005-0000-0000-0000FA410000}"/>
    <cellStyle name="40% - Accent3 4 8 3 2" xfId="28946" xr:uid="{00000000-0005-0000-0000-0000FB410000}"/>
    <cellStyle name="40% - Accent3 4 8 3 3" xfId="28947" xr:uid="{00000000-0005-0000-0000-0000FC410000}"/>
    <cellStyle name="40% - Accent3 4 8 4" xfId="28948" xr:uid="{00000000-0005-0000-0000-0000FD410000}"/>
    <cellStyle name="40% - Accent3 4 8 4 2" xfId="28949" xr:uid="{00000000-0005-0000-0000-0000FE410000}"/>
    <cellStyle name="40% - Accent3 4 8 5" xfId="28950" xr:uid="{00000000-0005-0000-0000-0000FF410000}"/>
    <cellStyle name="40% - Accent3 4 8 6" xfId="28951" xr:uid="{00000000-0005-0000-0000-000000420000}"/>
    <cellStyle name="40% - Accent3 4 9" xfId="28952" xr:uid="{00000000-0005-0000-0000-000001420000}"/>
    <cellStyle name="40% - Accent3 4 9 2" xfId="28953" xr:uid="{00000000-0005-0000-0000-000002420000}"/>
    <cellStyle name="40% - Accent3 4 9 2 2" xfId="28954" xr:uid="{00000000-0005-0000-0000-000003420000}"/>
    <cellStyle name="40% - Accent3 4 9 2 3" xfId="28955" xr:uid="{00000000-0005-0000-0000-000004420000}"/>
    <cellStyle name="40% - Accent3 4 9 3" xfId="28956" xr:uid="{00000000-0005-0000-0000-000005420000}"/>
    <cellStyle name="40% - Accent3 4 9 3 2" xfId="28957" xr:uid="{00000000-0005-0000-0000-000006420000}"/>
    <cellStyle name="40% - Accent3 4 9 3 3" xfId="28958" xr:uid="{00000000-0005-0000-0000-000007420000}"/>
    <cellStyle name="40% - Accent3 4 9 4" xfId="28959" xr:uid="{00000000-0005-0000-0000-000008420000}"/>
    <cellStyle name="40% - Accent3 4 9 4 2" xfId="28960" xr:uid="{00000000-0005-0000-0000-000009420000}"/>
    <cellStyle name="40% - Accent3 4 9 5" xfId="28961" xr:uid="{00000000-0005-0000-0000-00000A420000}"/>
    <cellStyle name="40% - Accent3 4 9 6" xfId="28962" xr:uid="{00000000-0005-0000-0000-00000B420000}"/>
    <cellStyle name="40% - Accent3 5" xfId="2034" xr:uid="{00000000-0005-0000-0000-00000C420000}"/>
    <cellStyle name="40% - Accent3 5 2" xfId="2035" xr:uid="{00000000-0005-0000-0000-00000D420000}"/>
    <cellStyle name="40% - Accent3 5 2 2" xfId="2036" xr:uid="{00000000-0005-0000-0000-00000E420000}"/>
    <cellStyle name="40% - Accent3 5 2 2 2" xfId="2037" xr:uid="{00000000-0005-0000-0000-00000F420000}"/>
    <cellStyle name="40% - Accent3 5 2 2 2 2" xfId="2038" xr:uid="{00000000-0005-0000-0000-000010420000}"/>
    <cellStyle name="40% - Accent3 5 2 2 3" xfId="2039" xr:uid="{00000000-0005-0000-0000-000011420000}"/>
    <cellStyle name="40% - Accent3 5 2 3" xfId="2040" xr:uid="{00000000-0005-0000-0000-000012420000}"/>
    <cellStyle name="40% - Accent3 5 2 3 2" xfId="2041" xr:uid="{00000000-0005-0000-0000-000013420000}"/>
    <cellStyle name="40% - Accent3 5 2 4" xfId="2042" xr:uid="{00000000-0005-0000-0000-000014420000}"/>
    <cellStyle name="40% - Accent3 5 2 5" xfId="8882" xr:uid="{00000000-0005-0000-0000-000015420000}"/>
    <cellStyle name="40% - Accent3 5 3" xfId="2043" xr:uid="{00000000-0005-0000-0000-000016420000}"/>
    <cellStyle name="40% - Accent3 5 3 2" xfId="2044" xr:uid="{00000000-0005-0000-0000-000017420000}"/>
    <cellStyle name="40% - Accent3 5 3 2 2" xfId="2045" xr:uid="{00000000-0005-0000-0000-000018420000}"/>
    <cellStyle name="40% - Accent3 5 3 3" xfId="2046" xr:uid="{00000000-0005-0000-0000-000019420000}"/>
    <cellStyle name="40% - Accent3 5 4" xfId="2047" xr:uid="{00000000-0005-0000-0000-00001A420000}"/>
    <cellStyle name="40% - Accent3 5 4 2" xfId="2048" xr:uid="{00000000-0005-0000-0000-00001B420000}"/>
    <cellStyle name="40% - Accent3 5 5" xfId="2049" xr:uid="{00000000-0005-0000-0000-00001C420000}"/>
    <cellStyle name="40% - Accent3 5 6" xfId="13614" xr:uid="{00000000-0005-0000-0000-00001D420000}"/>
    <cellStyle name="40% - Accent3 6" xfId="2050" xr:uid="{00000000-0005-0000-0000-00001E420000}"/>
    <cellStyle name="40% - Accent3 6 2" xfId="2051" xr:uid="{00000000-0005-0000-0000-00001F420000}"/>
    <cellStyle name="40% - Accent3 6 2 2" xfId="2052" xr:uid="{00000000-0005-0000-0000-000020420000}"/>
    <cellStyle name="40% - Accent3 6 2 2 2" xfId="2053" xr:uid="{00000000-0005-0000-0000-000021420000}"/>
    <cellStyle name="40% - Accent3 6 2 3" xfId="2054" xr:uid="{00000000-0005-0000-0000-000022420000}"/>
    <cellStyle name="40% - Accent3 6 2 4" xfId="8883" xr:uid="{00000000-0005-0000-0000-000023420000}"/>
    <cellStyle name="40% - Accent3 6 2 5" xfId="8884" xr:uid="{00000000-0005-0000-0000-000024420000}"/>
    <cellStyle name="40% - Accent3 6 3" xfId="2055" xr:uid="{00000000-0005-0000-0000-000025420000}"/>
    <cellStyle name="40% - Accent3 6 3 2" xfId="2056" xr:uid="{00000000-0005-0000-0000-000026420000}"/>
    <cellStyle name="40% - Accent3 6 4" xfId="2057" xr:uid="{00000000-0005-0000-0000-000027420000}"/>
    <cellStyle name="40% - Accent3 6 5" xfId="13615" xr:uid="{00000000-0005-0000-0000-000028420000}"/>
    <cellStyle name="40% - Accent3 7" xfId="2058" xr:uid="{00000000-0005-0000-0000-000029420000}"/>
    <cellStyle name="40% - Accent3 7 2" xfId="2059" xr:uid="{00000000-0005-0000-0000-00002A420000}"/>
    <cellStyle name="40% - Accent3 7 2 2" xfId="2060" xr:uid="{00000000-0005-0000-0000-00002B420000}"/>
    <cellStyle name="40% - Accent3 7 2 2 2" xfId="2061" xr:uid="{00000000-0005-0000-0000-00002C420000}"/>
    <cellStyle name="40% - Accent3 7 2 3" xfId="2062" xr:uid="{00000000-0005-0000-0000-00002D420000}"/>
    <cellStyle name="40% - Accent3 7 3" xfId="2063" xr:uid="{00000000-0005-0000-0000-00002E420000}"/>
    <cellStyle name="40% - Accent3 7 3 2" xfId="2064" xr:uid="{00000000-0005-0000-0000-00002F420000}"/>
    <cellStyle name="40% - Accent3 7 4" xfId="2065" xr:uid="{00000000-0005-0000-0000-000030420000}"/>
    <cellStyle name="40% - Accent3 7 5" xfId="13616" xr:uid="{00000000-0005-0000-0000-000031420000}"/>
    <cellStyle name="40% - Accent3 8" xfId="2066" xr:uid="{00000000-0005-0000-0000-000032420000}"/>
    <cellStyle name="40% - Accent3 8 2" xfId="2067" xr:uid="{00000000-0005-0000-0000-000033420000}"/>
    <cellStyle name="40% - Accent3 8 2 2" xfId="2068" xr:uid="{00000000-0005-0000-0000-000034420000}"/>
    <cellStyle name="40% - Accent3 8 2 2 2" xfId="2069" xr:uid="{00000000-0005-0000-0000-000035420000}"/>
    <cellStyle name="40% - Accent3 8 2 3" xfId="2070" xr:uid="{00000000-0005-0000-0000-000036420000}"/>
    <cellStyle name="40% - Accent3 8 3" xfId="2071" xr:uid="{00000000-0005-0000-0000-000037420000}"/>
    <cellStyle name="40% - Accent3 8 3 2" xfId="2072" xr:uid="{00000000-0005-0000-0000-000038420000}"/>
    <cellStyle name="40% - Accent3 8 4" xfId="2073" xr:uid="{00000000-0005-0000-0000-000039420000}"/>
    <cellStyle name="40% - Accent3 8 5" xfId="13617" xr:uid="{00000000-0005-0000-0000-00003A420000}"/>
    <cellStyle name="40% - Accent3 9" xfId="2074" xr:uid="{00000000-0005-0000-0000-00003B420000}"/>
    <cellStyle name="40% - Accent3 9 2" xfId="2075" xr:uid="{00000000-0005-0000-0000-00003C420000}"/>
    <cellStyle name="40% - Accent3 9 2 2" xfId="2076" xr:uid="{00000000-0005-0000-0000-00003D420000}"/>
    <cellStyle name="40% - Accent3 9 3" xfId="2077" xr:uid="{00000000-0005-0000-0000-00003E420000}"/>
    <cellStyle name="40% - Accent3 9 4" xfId="13618" xr:uid="{00000000-0005-0000-0000-00003F420000}"/>
    <cellStyle name="40% - Accent4 10" xfId="2078" xr:uid="{00000000-0005-0000-0000-000040420000}"/>
    <cellStyle name="40% - Accent4 10 2" xfId="2079" xr:uid="{00000000-0005-0000-0000-000041420000}"/>
    <cellStyle name="40% - Accent4 10 2 2" xfId="2080" xr:uid="{00000000-0005-0000-0000-000042420000}"/>
    <cellStyle name="40% - Accent4 10 3" xfId="2081" xr:uid="{00000000-0005-0000-0000-000043420000}"/>
    <cellStyle name="40% - Accent4 10 4" xfId="13619" xr:uid="{00000000-0005-0000-0000-000044420000}"/>
    <cellStyle name="40% - Accent4 11" xfId="2082" xr:uid="{00000000-0005-0000-0000-000045420000}"/>
    <cellStyle name="40% - Accent4 11 2" xfId="2083" xr:uid="{00000000-0005-0000-0000-000046420000}"/>
    <cellStyle name="40% - Accent4 11 2 2" xfId="2084" xr:uid="{00000000-0005-0000-0000-000047420000}"/>
    <cellStyle name="40% - Accent4 11 3" xfId="2085" xr:uid="{00000000-0005-0000-0000-000048420000}"/>
    <cellStyle name="40% - Accent4 11 4" xfId="13620" xr:uid="{00000000-0005-0000-0000-000049420000}"/>
    <cellStyle name="40% - Accent4 12" xfId="2086" xr:uid="{00000000-0005-0000-0000-00004A420000}"/>
    <cellStyle name="40% - Accent4 12 2" xfId="2087" xr:uid="{00000000-0005-0000-0000-00004B420000}"/>
    <cellStyle name="40% - Accent4 12 3" xfId="13621" xr:uid="{00000000-0005-0000-0000-00004C420000}"/>
    <cellStyle name="40% - Accent4 13" xfId="2088" xr:uid="{00000000-0005-0000-0000-00004D420000}"/>
    <cellStyle name="40% - Accent4 13 2" xfId="13622" xr:uid="{00000000-0005-0000-0000-00004E420000}"/>
    <cellStyle name="40% - Accent4 14" xfId="8885" xr:uid="{00000000-0005-0000-0000-00004F420000}"/>
    <cellStyle name="40% - Accent4 15" xfId="8886" xr:uid="{00000000-0005-0000-0000-000050420000}"/>
    <cellStyle name="40% - Accent4 16" xfId="8887" xr:uid="{00000000-0005-0000-0000-000051420000}"/>
    <cellStyle name="40% - Accent4 17" xfId="8888" xr:uid="{00000000-0005-0000-0000-000052420000}"/>
    <cellStyle name="40% - Accent4 17 2" xfId="14182" xr:uid="{00000000-0005-0000-0000-000053420000}"/>
    <cellStyle name="40% - Accent4 18" xfId="8889" xr:uid="{00000000-0005-0000-0000-000054420000}"/>
    <cellStyle name="40% - Accent4 19" xfId="8890" xr:uid="{00000000-0005-0000-0000-000055420000}"/>
    <cellStyle name="40% - Accent4 2" xfId="2089" xr:uid="{00000000-0005-0000-0000-000056420000}"/>
    <cellStyle name="40% - Accent4 2 2" xfId="2090" xr:uid="{00000000-0005-0000-0000-000057420000}"/>
    <cellStyle name="40% - Accent4 2 2 2" xfId="2091" xr:uid="{00000000-0005-0000-0000-000058420000}"/>
    <cellStyle name="40% - Accent4 2 2 2 2" xfId="2092" xr:uid="{00000000-0005-0000-0000-000059420000}"/>
    <cellStyle name="40% - Accent4 2 2 2 2 2" xfId="2093" xr:uid="{00000000-0005-0000-0000-00005A420000}"/>
    <cellStyle name="40% - Accent4 2 2 2 2 2 2" xfId="2094" xr:uid="{00000000-0005-0000-0000-00005B420000}"/>
    <cellStyle name="40% - Accent4 2 2 2 2 2 2 2" xfId="2095" xr:uid="{00000000-0005-0000-0000-00005C420000}"/>
    <cellStyle name="40% - Accent4 2 2 2 2 2 3" xfId="2096" xr:uid="{00000000-0005-0000-0000-00005D420000}"/>
    <cellStyle name="40% - Accent4 2 2 2 2 3" xfId="2097" xr:uid="{00000000-0005-0000-0000-00005E420000}"/>
    <cellStyle name="40% - Accent4 2 2 2 2 3 2" xfId="2098" xr:uid="{00000000-0005-0000-0000-00005F420000}"/>
    <cellStyle name="40% - Accent4 2 2 2 2 4" xfId="2099" xr:uid="{00000000-0005-0000-0000-000060420000}"/>
    <cellStyle name="40% - Accent4 2 2 2 2 5" xfId="14183" xr:uid="{00000000-0005-0000-0000-000061420000}"/>
    <cellStyle name="40% - Accent4 2 2 2 3" xfId="2100" xr:uid="{00000000-0005-0000-0000-000062420000}"/>
    <cellStyle name="40% - Accent4 2 2 2 3 2" xfId="2101" xr:uid="{00000000-0005-0000-0000-000063420000}"/>
    <cellStyle name="40% - Accent4 2 2 2 3 2 2" xfId="2102" xr:uid="{00000000-0005-0000-0000-000064420000}"/>
    <cellStyle name="40% - Accent4 2 2 2 3 3" xfId="2103" xr:uid="{00000000-0005-0000-0000-000065420000}"/>
    <cellStyle name="40% - Accent4 2 2 2 4" xfId="2104" xr:uid="{00000000-0005-0000-0000-000066420000}"/>
    <cellStyle name="40% - Accent4 2 2 2 4 2" xfId="2105" xr:uid="{00000000-0005-0000-0000-000067420000}"/>
    <cellStyle name="40% - Accent4 2 2 2 5" xfId="2106" xr:uid="{00000000-0005-0000-0000-000068420000}"/>
    <cellStyle name="40% - Accent4 2 2 2 6" xfId="13925" xr:uid="{00000000-0005-0000-0000-000069420000}"/>
    <cellStyle name="40% - Accent4 2 2 3" xfId="2107" xr:uid="{00000000-0005-0000-0000-00006A420000}"/>
    <cellStyle name="40% - Accent4 2 2 3 2" xfId="2108" xr:uid="{00000000-0005-0000-0000-00006B420000}"/>
    <cellStyle name="40% - Accent4 2 2 3 2 2" xfId="2109" xr:uid="{00000000-0005-0000-0000-00006C420000}"/>
    <cellStyle name="40% - Accent4 2 2 3 2 2 2" xfId="2110" xr:uid="{00000000-0005-0000-0000-00006D420000}"/>
    <cellStyle name="40% - Accent4 2 2 3 2 3" xfId="2111" xr:uid="{00000000-0005-0000-0000-00006E420000}"/>
    <cellStyle name="40% - Accent4 2 2 3 3" xfId="2112" xr:uid="{00000000-0005-0000-0000-00006F420000}"/>
    <cellStyle name="40% - Accent4 2 2 3 3 2" xfId="2113" xr:uid="{00000000-0005-0000-0000-000070420000}"/>
    <cellStyle name="40% - Accent4 2 2 3 4" xfId="2114" xr:uid="{00000000-0005-0000-0000-000071420000}"/>
    <cellStyle name="40% - Accent4 2 2 3 5" xfId="13926" xr:uid="{00000000-0005-0000-0000-000072420000}"/>
    <cellStyle name="40% - Accent4 2 2 4" xfId="2115" xr:uid="{00000000-0005-0000-0000-000073420000}"/>
    <cellStyle name="40% - Accent4 2 2 4 2" xfId="2116" xr:uid="{00000000-0005-0000-0000-000074420000}"/>
    <cellStyle name="40% - Accent4 2 2 4 2 2" xfId="2117" xr:uid="{00000000-0005-0000-0000-000075420000}"/>
    <cellStyle name="40% - Accent4 2 2 4 3" xfId="2118" xr:uid="{00000000-0005-0000-0000-000076420000}"/>
    <cellStyle name="40% - Accent4 2 2 5" xfId="2119" xr:uid="{00000000-0005-0000-0000-000077420000}"/>
    <cellStyle name="40% - Accent4 2 2 5 2" xfId="2120" xr:uid="{00000000-0005-0000-0000-000078420000}"/>
    <cellStyle name="40% - Accent4 2 2 6" xfId="2121" xr:uid="{00000000-0005-0000-0000-000079420000}"/>
    <cellStyle name="40% - Accent4 2 2 7" xfId="13825" xr:uid="{00000000-0005-0000-0000-00007A420000}"/>
    <cellStyle name="40% - Accent4 2 3" xfId="2122" xr:uid="{00000000-0005-0000-0000-00007B420000}"/>
    <cellStyle name="40% - Accent4 2 3 2" xfId="2123" xr:uid="{00000000-0005-0000-0000-00007C420000}"/>
    <cellStyle name="40% - Accent4 2 3 2 2" xfId="2124" xr:uid="{00000000-0005-0000-0000-00007D420000}"/>
    <cellStyle name="40% - Accent4 2 3 2 2 2" xfId="2125" xr:uid="{00000000-0005-0000-0000-00007E420000}"/>
    <cellStyle name="40% - Accent4 2 3 2 2 2 2" xfId="2126" xr:uid="{00000000-0005-0000-0000-00007F420000}"/>
    <cellStyle name="40% - Accent4 2 3 2 2 3" xfId="2127" xr:uid="{00000000-0005-0000-0000-000080420000}"/>
    <cellStyle name="40% - Accent4 2 3 2 3" xfId="2128" xr:uid="{00000000-0005-0000-0000-000081420000}"/>
    <cellStyle name="40% - Accent4 2 3 2 3 2" xfId="2129" xr:uid="{00000000-0005-0000-0000-000082420000}"/>
    <cellStyle name="40% - Accent4 2 3 2 4" xfId="2130" xr:uid="{00000000-0005-0000-0000-000083420000}"/>
    <cellStyle name="40% - Accent4 2 3 3" xfId="2131" xr:uid="{00000000-0005-0000-0000-000084420000}"/>
    <cellStyle name="40% - Accent4 2 3 3 2" xfId="2132" xr:uid="{00000000-0005-0000-0000-000085420000}"/>
    <cellStyle name="40% - Accent4 2 3 3 2 2" xfId="2133" xr:uid="{00000000-0005-0000-0000-000086420000}"/>
    <cellStyle name="40% - Accent4 2 3 3 3" xfId="2134" xr:uid="{00000000-0005-0000-0000-000087420000}"/>
    <cellStyle name="40% - Accent4 2 3 4" xfId="2135" xr:uid="{00000000-0005-0000-0000-000088420000}"/>
    <cellStyle name="40% - Accent4 2 3 4 2" xfId="2136" xr:uid="{00000000-0005-0000-0000-000089420000}"/>
    <cellStyle name="40% - Accent4 2 3 5" xfId="2137" xr:uid="{00000000-0005-0000-0000-00008A420000}"/>
    <cellStyle name="40% - Accent4 2 3 6" xfId="13927" xr:uid="{00000000-0005-0000-0000-00008B420000}"/>
    <cellStyle name="40% - Accent4 2 4" xfId="2138" xr:uid="{00000000-0005-0000-0000-00008C420000}"/>
    <cellStyle name="40% - Accent4 2 4 2" xfId="2139" xr:uid="{00000000-0005-0000-0000-00008D420000}"/>
    <cellStyle name="40% - Accent4 2 4 2 2" xfId="2140" xr:uid="{00000000-0005-0000-0000-00008E420000}"/>
    <cellStyle name="40% - Accent4 2 4 2 2 2" xfId="2141" xr:uid="{00000000-0005-0000-0000-00008F420000}"/>
    <cellStyle name="40% - Accent4 2 4 2 3" xfId="2142" xr:uid="{00000000-0005-0000-0000-000090420000}"/>
    <cellStyle name="40% - Accent4 2 4 3" xfId="2143" xr:uid="{00000000-0005-0000-0000-000091420000}"/>
    <cellStyle name="40% - Accent4 2 4 3 2" xfId="2144" xr:uid="{00000000-0005-0000-0000-000092420000}"/>
    <cellStyle name="40% - Accent4 2 4 4" xfId="2145" xr:uid="{00000000-0005-0000-0000-000093420000}"/>
    <cellStyle name="40% - Accent4 2 4 5" xfId="13928" xr:uid="{00000000-0005-0000-0000-000094420000}"/>
    <cellStyle name="40% - Accent4 2 5" xfId="2146" xr:uid="{00000000-0005-0000-0000-000095420000}"/>
    <cellStyle name="40% - Accent4 2 5 2" xfId="2147" xr:uid="{00000000-0005-0000-0000-000096420000}"/>
    <cellStyle name="40% - Accent4 2 5 2 2" xfId="2148" xr:uid="{00000000-0005-0000-0000-000097420000}"/>
    <cellStyle name="40% - Accent4 2 5 3" xfId="2149" xr:uid="{00000000-0005-0000-0000-000098420000}"/>
    <cellStyle name="40% - Accent4 2 5 4" xfId="13929" xr:uid="{00000000-0005-0000-0000-000099420000}"/>
    <cellStyle name="40% - Accent4 2 6" xfId="2150" xr:uid="{00000000-0005-0000-0000-00009A420000}"/>
    <cellStyle name="40% - Accent4 2 6 2" xfId="2151" xr:uid="{00000000-0005-0000-0000-00009B420000}"/>
    <cellStyle name="40% - Accent4 2 6 3" xfId="13930" xr:uid="{00000000-0005-0000-0000-00009C420000}"/>
    <cellStyle name="40% - Accent4 2 7" xfId="2152" xr:uid="{00000000-0005-0000-0000-00009D420000}"/>
    <cellStyle name="40% - Accent4 2 8" xfId="2153" xr:uid="{00000000-0005-0000-0000-00009E420000}"/>
    <cellStyle name="40% - Accent4 2 9" xfId="13623" xr:uid="{00000000-0005-0000-0000-00009F420000}"/>
    <cellStyle name="40% - Accent4 20" xfId="8891" xr:uid="{00000000-0005-0000-0000-0000A0420000}"/>
    <cellStyle name="40% - Accent4 21" xfId="8892" xr:uid="{00000000-0005-0000-0000-0000A1420000}"/>
    <cellStyle name="40% - Accent4 22" xfId="14499" xr:uid="{00000000-0005-0000-0000-0000A2420000}"/>
    <cellStyle name="40% - Accent4 3" xfId="2154" xr:uid="{00000000-0005-0000-0000-0000A3420000}"/>
    <cellStyle name="40% - Accent4 3 2" xfId="2155" xr:uid="{00000000-0005-0000-0000-0000A4420000}"/>
    <cellStyle name="40% - Accent4 3 2 2" xfId="2156" xr:uid="{00000000-0005-0000-0000-0000A5420000}"/>
    <cellStyle name="40% - Accent4 3 2 2 2" xfId="2157" xr:uid="{00000000-0005-0000-0000-0000A6420000}"/>
    <cellStyle name="40% - Accent4 3 2 2 2 2" xfId="2158" xr:uid="{00000000-0005-0000-0000-0000A7420000}"/>
    <cellStyle name="40% - Accent4 3 2 2 2 2 2" xfId="2159" xr:uid="{00000000-0005-0000-0000-0000A8420000}"/>
    <cellStyle name="40% - Accent4 3 2 2 2 2 2 2" xfId="2160" xr:uid="{00000000-0005-0000-0000-0000A9420000}"/>
    <cellStyle name="40% - Accent4 3 2 2 2 2 3" xfId="2161" xr:uid="{00000000-0005-0000-0000-0000AA420000}"/>
    <cellStyle name="40% - Accent4 3 2 2 2 3" xfId="2162" xr:uid="{00000000-0005-0000-0000-0000AB420000}"/>
    <cellStyle name="40% - Accent4 3 2 2 2 3 2" xfId="2163" xr:uid="{00000000-0005-0000-0000-0000AC420000}"/>
    <cellStyle name="40% - Accent4 3 2 2 2 4" xfId="2164" xr:uid="{00000000-0005-0000-0000-0000AD420000}"/>
    <cellStyle name="40% - Accent4 3 2 2 2 5" xfId="28963" xr:uid="{00000000-0005-0000-0000-0000AE420000}"/>
    <cellStyle name="40% - Accent4 3 2 2 3" xfId="2165" xr:uid="{00000000-0005-0000-0000-0000AF420000}"/>
    <cellStyle name="40% - Accent4 3 2 2 3 2" xfId="2166" xr:uid="{00000000-0005-0000-0000-0000B0420000}"/>
    <cellStyle name="40% - Accent4 3 2 2 3 2 2" xfId="2167" xr:uid="{00000000-0005-0000-0000-0000B1420000}"/>
    <cellStyle name="40% - Accent4 3 2 2 3 3" xfId="2168" xr:uid="{00000000-0005-0000-0000-0000B2420000}"/>
    <cellStyle name="40% - Accent4 3 2 2 4" xfId="2169" xr:uid="{00000000-0005-0000-0000-0000B3420000}"/>
    <cellStyle name="40% - Accent4 3 2 2 4 2" xfId="2170" xr:uid="{00000000-0005-0000-0000-0000B4420000}"/>
    <cellStyle name="40% - Accent4 3 2 2 5" xfId="2171" xr:uid="{00000000-0005-0000-0000-0000B5420000}"/>
    <cellStyle name="40% - Accent4 3 2 2 6" xfId="13932" xr:uid="{00000000-0005-0000-0000-0000B6420000}"/>
    <cellStyle name="40% - Accent4 3 2 3" xfId="2172" xr:uid="{00000000-0005-0000-0000-0000B7420000}"/>
    <cellStyle name="40% - Accent4 3 2 3 2" xfId="2173" xr:uid="{00000000-0005-0000-0000-0000B8420000}"/>
    <cellStyle name="40% - Accent4 3 2 3 2 2" xfId="2174" xr:uid="{00000000-0005-0000-0000-0000B9420000}"/>
    <cellStyle name="40% - Accent4 3 2 3 2 2 2" xfId="2175" xr:uid="{00000000-0005-0000-0000-0000BA420000}"/>
    <cellStyle name="40% - Accent4 3 2 3 2 3" xfId="2176" xr:uid="{00000000-0005-0000-0000-0000BB420000}"/>
    <cellStyle name="40% - Accent4 3 2 3 3" xfId="2177" xr:uid="{00000000-0005-0000-0000-0000BC420000}"/>
    <cellStyle name="40% - Accent4 3 2 3 3 2" xfId="2178" xr:uid="{00000000-0005-0000-0000-0000BD420000}"/>
    <cellStyle name="40% - Accent4 3 2 3 4" xfId="2179" xr:uid="{00000000-0005-0000-0000-0000BE420000}"/>
    <cellStyle name="40% - Accent4 3 2 3 5" xfId="28964" xr:uid="{00000000-0005-0000-0000-0000BF420000}"/>
    <cellStyle name="40% - Accent4 3 2 4" xfId="2180" xr:uid="{00000000-0005-0000-0000-0000C0420000}"/>
    <cellStyle name="40% - Accent4 3 2 4 2" xfId="2181" xr:uid="{00000000-0005-0000-0000-0000C1420000}"/>
    <cellStyle name="40% - Accent4 3 2 4 2 2" xfId="2182" xr:uid="{00000000-0005-0000-0000-0000C2420000}"/>
    <cellStyle name="40% - Accent4 3 2 4 3" xfId="2183" xr:uid="{00000000-0005-0000-0000-0000C3420000}"/>
    <cellStyle name="40% - Accent4 3 2 5" xfId="2184" xr:uid="{00000000-0005-0000-0000-0000C4420000}"/>
    <cellStyle name="40% - Accent4 3 2 5 2" xfId="2185" xr:uid="{00000000-0005-0000-0000-0000C5420000}"/>
    <cellStyle name="40% - Accent4 3 2 6" xfId="2186" xr:uid="{00000000-0005-0000-0000-0000C6420000}"/>
    <cellStyle name="40% - Accent4 3 2 7" xfId="13931" xr:uid="{00000000-0005-0000-0000-0000C7420000}"/>
    <cellStyle name="40% - Accent4 3 3" xfId="2187" xr:uid="{00000000-0005-0000-0000-0000C8420000}"/>
    <cellStyle name="40% - Accent4 3 3 2" xfId="2188" xr:uid="{00000000-0005-0000-0000-0000C9420000}"/>
    <cellStyle name="40% - Accent4 3 3 2 2" xfId="2189" xr:uid="{00000000-0005-0000-0000-0000CA420000}"/>
    <cellStyle name="40% - Accent4 3 3 2 2 2" xfId="2190" xr:uid="{00000000-0005-0000-0000-0000CB420000}"/>
    <cellStyle name="40% - Accent4 3 3 2 2 2 2" xfId="2191" xr:uid="{00000000-0005-0000-0000-0000CC420000}"/>
    <cellStyle name="40% - Accent4 3 3 2 2 3" xfId="2192" xr:uid="{00000000-0005-0000-0000-0000CD420000}"/>
    <cellStyle name="40% - Accent4 3 3 2 3" xfId="2193" xr:uid="{00000000-0005-0000-0000-0000CE420000}"/>
    <cellStyle name="40% - Accent4 3 3 2 3 2" xfId="2194" xr:uid="{00000000-0005-0000-0000-0000CF420000}"/>
    <cellStyle name="40% - Accent4 3 3 2 4" xfId="2195" xr:uid="{00000000-0005-0000-0000-0000D0420000}"/>
    <cellStyle name="40% - Accent4 3 3 2 5" xfId="28965" xr:uid="{00000000-0005-0000-0000-0000D1420000}"/>
    <cellStyle name="40% - Accent4 3 3 3" xfId="2196" xr:uid="{00000000-0005-0000-0000-0000D2420000}"/>
    <cellStyle name="40% - Accent4 3 3 3 2" xfId="2197" xr:uid="{00000000-0005-0000-0000-0000D3420000}"/>
    <cellStyle name="40% - Accent4 3 3 3 2 2" xfId="2198" xr:uid="{00000000-0005-0000-0000-0000D4420000}"/>
    <cellStyle name="40% - Accent4 3 3 3 3" xfId="2199" xr:uid="{00000000-0005-0000-0000-0000D5420000}"/>
    <cellStyle name="40% - Accent4 3 3 4" xfId="2200" xr:uid="{00000000-0005-0000-0000-0000D6420000}"/>
    <cellStyle name="40% - Accent4 3 3 4 2" xfId="2201" xr:uid="{00000000-0005-0000-0000-0000D7420000}"/>
    <cellStyle name="40% - Accent4 3 3 5" xfId="2202" xr:uid="{00000000-0005-0000-0000-0000D8420000}"/>
    <cellStyle name="40% - Accent4 3 3 6" xfId="13933" xr:uid="{00000000-0005-0000-0000-0000D9420000}"/>
    <cellStyle name="40% - Accent4 3 4" xfId="2203" xr:uid="{00000000-0005-0000-0000-0000DA420000}"/>
    <cellStyle name="40% - Accent4 3 4 2" xfId="2204" xr:uid="{00000000-0005-0000-0000-0000DB420000}"/>
    <cellStyle name="40% - Accent4 3 4 2 2" xfId="2205" xr:uid="{00000000-0005-0000-0000-0000DC420000}"/>
    <cellStyle name="40% - Accent4 3 4 2 2 2" xfId="2206" xr:uid="{00000000-0005-0000-0000-0000DD420000}"/>
    <cellStyle name="40% - Accent4 3 4 2 3" xfId="2207" xr:uid="{00000000-0005-0000-0000-0000DE420000}"/>
    <cellStyle name="40% - Accent4 3 4 3" xfId="2208" xr:uid="{00000000-0005-0000-0000-0000DF420000}"/>
    <cellStyle name="40% - Accent4 3 4 3 2" xfId="2209" xr:uid="{00000000-0005-0000-0000-0000E0420000}"/>
    <cellStyle name="40% - Accent4 3 4 4" xfId="2210" xr:uid="{00000000-0005-0000-0000-0000E1420000}"/>
    <cellStyle name="40% - Accent4 3 4 5" xfId="8893" xr:uid="{00000000-0005-0000-0000-0000E2420000}"/>
    <cellStyle name="40% - Accent4 3 5" xfId="2211" xr:uid="{00000000-0005-0000-0000-0000E3420000}"/>
    <cellStyle name="40% - Accent4 3 5 2" xfId="2212" xr:uid="{00000000-0005-0000-0000-0000E4420000}"/>
    <cellStyle name="40% - Accent4 3 5 2 2" xfId="2213" xr:uid="{00000000-0005-0000-0000-0000E5420000}"/>
    <cellStyle name="40% - Accent4 3 5 3" xfId="2214" xr:uid="{00000000-0005-0000-0000-0000E6420000}"/>
    <cellStyle name="40% - Accent4 3 6" xfId="2215" xr:uid="{00000000-0005-0000-0000-0000E7420000}"/>
    <cellStyle name="40% - Accent4 3 6 2" xfId="2216" xr:uid="{00000000-0005-0000-0000-0000E8420000}"/>
    <cellStyle name="40% - Accent4 3 7" xfId="2217" xr:uid="{00000000-0005-0000-0000-0000E9420000}"/>
    <cellStyle name="40% - Accent4 3 8" xfId="2218" xr:uid="{00000000-0005-0000-0000-0000EA420000}"/>
    <cellStyle name="40% - Accent4 3 9" xfId="13624" xr:uid="{00000000-0005-0000-0000-0000EB420000}"/>
    <cellStyle name="40% - Accent4 4" xfId="2219" xr:uid="{00000000-0005-0000-0000-0000EC420000}"/>
    <cellStyle name="40% - Accent4 4 10" xfId="28966" xr:uid="{00000000-0005-0000-0000-0000ED420000}"/>
    <cellStyle name="40% - Accent4 4 10 2" xfId="28967" xr:uid="{00000000-0005-0000-0000-0000EE420000}"/>
    <cellStyle name="40% - Accent4 4 10 2 2" xfId="28968" xr:uid="{00000000-0005-0000-0000-0000EF420000}"/>
    <cellStyle name="40% - Accent4 4 10 2 3" xfId="28969" xr:uid="{00000000-0005-0000-0000-0000F0420000}"/>
    <cellStyle name="40% - Accent4 4 10 3" xfId="28970" xr:uid="{00000000-0005-0000-0000-0000F1420000}"/>
    <cellStyle name="40% - Accent4 4 10 3 2" xfId="28971" xr:uid="{00000000-0005-0000-0000-0000F2420000}"/>
    <cellStyle name="40% - Accent4 4 10 4" xfId="28972" xr:uid="{00000000-0005-0000-0000-0000F3420000}"/>
    <cellStyle name="40% - Accent4 4 10 5" xfId="28973" xr:uid="{00000000-0005-0000-0000-0000F4420000}"/>
    <cellStyle name="40% - Accent4 4 11" xfId="28974" xr:uid="{00000000-0005-0000-0000-0000F5420000}"/>
    <cellStyle name="40% - Accent4 4 11 2" xfId="28975" xr:uid="{00000000-0005-0000-0000-0000F6420000}"/>
    <cellStyle name="40% - Accent4 4 11 3" xfId="28976" xr:uid="{00000000-0005-0000-0000-0000F7420000}"/>
    <cellStyle name="40% - Accent4 4 12" xfId="28977" xr:uid="{00000000-0005-0000-0000-0000F8420000}"/>
    <cellStyle name="40% - Accent4 4 12 2" xfId="28978" xr:uid="{00000000-0005-0000-0000-0000F9420000}"/>
    <cellStyle name="40% - Accent4 4 12 3" xfId="28979" xr:uid="{00000000-0005-0000-0000-0000FA420000}"/>
    <cellStyle name="40% - Accent4 4 13" xfId="28980" xr:uid="{00000000-0005-0000-0000-0000FB420000}"/>
    <cellStyle name="40% - Accent4 4 13 2" xfId="28981" xr:uid="{00000000-0005-0000-0000-0000FC420000}"/>
    <cellStyle name="40% - Accent4 4 14" xfId="28982" xr:uid="{00000000-0005-0000-0000-0000FD420000}"/>
    <cellStyle name="40% - Accent4 4 15" xfId="28983" xr:uid="{00000000-0005-0000-0000-0000FE420000}"/>
    <cellStyle name="40% - Accent4 4 16" xfId="28984" xr:uid="{00000000-0005-0000-0000-0000FF420000}"/>
    <cellStyle name="40% - Accent4 4 2" xfId="2220" xr:uid="{00000000-0005-0000-0000-000000430000}"/>
    <cellStyle name="40% - Accent4 4 2 10" xfId="28985" xr:uid="{00000000-0005-0000-0000-000001430000}"/>
    <cellStyle name="40% - Accent4 4 2 10 2" xfId="28986" xr:uid="{00000000-0005-0000-0000-000002430000}"/>
    <cellStyle name="40% - Accent4 4 2 10 3" xfId="28987" xr:uid="{00000000-0005-0000-0000-000003430000}"/>
    <cellStyle name="40% - Accent4 4 2 11" xfId="28988" xr:uid="{00000000-0005-0000-0000-000004430000}"/>
    <cellStyle name="40% - Accent4 4 2 11 2" xfId="28989" xr:uid="{00000000-0005-0000-0000-000005430000}"/>
    <cellStyle name="40% - Accent4 4 2 11 3" xfId="28990" xr:uid="{00000000-0005-0000-0000-000006430000}"/>
    <cellStyle name="40% - Accent4 4 2 12" xfId="28991" xr:uid="{00000000-0005-0000-0000-000007430000}"/>
    <cellStyle name="40% - Accent4 4 2 12 2" xfId="28992" xr:uid="{00000000-0005-0000-0000-000008430000}"/>
    <cellStyle name="40% - Accent4 4 2 13" xfId="28993" xr:uid="{00000000-0005-0000-0000-000009430000}"/>
    <cellStyle name="40% - Accent4 4 2 14" xfId="28994" xr:uid="{00000000-0005-0000-0000-00000A430000}"/>
    <cellStyle name="40% - Accent4 4 2 15" xfId="28995" xr:uid="{00000000-0005-0000-0000-00000B430000}"/>
    <cellStyle name="40% - Accent4 4 2 2" xfId="2221" xr:uid="{00000000-0005-0000-0000-00000C430000}"/>
    <cellStyle name="40% - Accent4 4 2 2 10" xfId="28996" xr:uid="{00000000-0005-0000-0000-00000D430000}"/>
    <cellStyle name="40% - Accent4 4 2 2 10 2" xfId="28997" xr:uid="{00000000-0005-0000-0000-00000E430000}"/>
    <cellStyle name="40% - Accent4 4 2 2 10 3" xfId="28998" xr:uid="{00000000-0005-0000-0000-00000F430000}"/>
    <cellStyle name="40% - Accent4 4 2 2 11" xfId="28999" xr:uid="{00000000-0005-0000-0000-000010430000}"/>
    <cellStyle name="40% - Accent4 4 2 2 11 2" xfId="29000" xr:uid="{00000000-0005-0000-0000-000011430000}"/>
    <cellStyle name="40% - Accent4 4 2 2 12" xfId="29001" xr:uid="{00000000-0005-0000-0000-000012430000}"/>
    <cellStyle name="40% - Accent4 4 2 2 13" xfId="29002" xr:uid="{00000000-0005-0000-0000-000013430000}"/>
    <cellStyle name="40% - Accent4 4 2 2 2" xfId="2222" xr:uid="{00000000-0005-0000-0000-000014430000}"/>
    <cellStyle name="40% - Accent4 4 2 2 2 10" xfId="29003" xr:uid="{00000000-0005-0000-0000-000015430000}"/>
    <cellStyle name="40% - Accent4 4 2 2 2 10 2" xfId="29004" xr:uid="{00000000-0005-0000-0000-000016430000}"/>
    <cellStyle name="40% - Accent4 4 2 2 2 11" xfId="29005" xr:uid="{00000000-0005-0000-0000-000017430000}"/>
    <cellStyle name="40% - Accent4 4 2 2 2 12" xfId="29006" xr:uid="{00000000-0005-0000-0000-000018430000}"/>
    <cellStyle name="40% - Accent4 4 2 2 2 2" xfId="2223" xr:uid="{00000000-0005-0000-0000-000019430000}"/>
    <cellStyle name="40% - Accent4 4 2 2 2 2 10" xfId="29007" xr:uid="{00000000-0005-0000-0000-00001A430000}"/>
    <cellStyle name="40% - Accent4 4 2 2 2 2 2" xfId="2224" xr:uid="{00000000-0005-0000-0000-00001B430000}"/>
    <cellStyle name="40% - Accent4 4 2 2 2 2 2 2" xfId="29008" xr:uid="{00000000-0005-0000-0000-00001C430000}"/>
    <cellStyle name="40% - Accent4 4 2 2 2 2 2 2 2" xfId="29009" xr:uid="{00000000-0005-0000-0000-00001D430000}"/>
    <cellStyle name="40% - Accent4 4 2 2 2 2 2 2 2 2" xfId="29010" xr:uid="{00000000-0005-0000-0000-00001E430000}"/>
    <cellStyle name="40% - Accent4 4 2 2 2 2 2 2 2 3" xfId="29011" xr:uid="{00000000-0005-0000-0000-00001F430000}"/>
    <cellStyle name="40% - Accent4 4 2 2 2 2 2 2 3" xfId="29012" xr:uid="{00000000-0005-0000-0000-000020430000}"/>
    <cellStyle name="40% - Accent4 4 2 2 2 2 2 2 3 2" xfId="29013" xr:uid="{00000000-0005-0000-0000-000021430000}"/>
    <cellStyle name="40% - Accent4 4 2 2 2 2 2 2 3 3" xfId="29014" xr:uid="{00000000-0005-0000-0000-000022430000}"/>
    <cellStyle name="40% - Accent4 4 2 2 2 2 2 2 4" xfId="29015" xr:uid="{00000000-0005-0000-0000-000023430000}"/>
    <cellStyle name="40% - Accent4 4 2 2 2 2 2 2 4 2" xfId="29016" xr:uid="{00000000-0005-0000-0000-000024430000}"/>
    <cellStyle name="40% - Accent4 4 2 2 2 2 2 2 5" xfId="29017" xr:uid="{00000000-0005-0000-0000-000025430000}"/>
    <cellStyle name="40% - Accent4 4 2 2 2 2 2 2 6" xfId="29018" xr:uid="{00000000-0005-0000-0000-000026430000}"/>
    <cellStyle name="40% - Accent4 4 2 2 2 2 2 3" xfId="29019" xr:uid="{00000000-0005-0000-0000-000027430000}"/>
    <cellStyle name="40% - Accent4 4 2 2 2 2 2 3 2" xfId="29020" xr:uid="{00000000-0005-0000-0000-000028430000}"/>
    <cellStyle name="40% - Accent4 4 2 2 2 2 2 3 2 2" xfId="29021" xr:uid="{00000000-0005-0000-0000-000029430000}"/>
    <cellStyle name="40% - Accent4 4 2 2 2 2 2 3 2 3" xfId="29022" xr:uid="{00000000-0005-0000-0000-00002A430000}"/>
    <cellStyle name="40% - Accent4 4 2 2 2 2 2 3 3" xfId="29023" xr:uid="{00000000-0005-0000-0000-00002B430000}"/>
    <cellStyle name="40% - Accent4 4 2 2 2 2 2 3 3 2" xfId="29024" xr:uid="{00000000-0005-0000-0000-00002C430000}"/>
    <cellStyle name="40% - Accent4 4 2 2 2 2 2 3 3 3" xfId="29025" xr:uid="{00000000-0005-0000-0000-00002D430000}"/>
    <cellStyle name="40% - Accent4 4 2 2 2 2 2 3 4" xfId="29026" xr:uid="{00000000-0005-0000-0000-00002E430000}"/>
    <cellStyle name="40% - Accent4 4 2 2 2 2 2 3 4 2" xfId="29027" xr:uid="{00000000-0005-0000-0000-00002F430000}"/>
    <cellStyle name="40% - Accent4 4 2 2 2 2 2 3 5" xfId="29028" xr:uid="{00000000-0005-0000-0000-000030430000}"/>
    <cellStyle name="40% - Accent4 4 2 2 2 2 2 3 6" xfId="29029" xr:uid="{00000000-0005-0000-0000-000031430000}"/>
    <cellStyle name="40% - Accent4 4 2 2 2 2 2 4" xfId="29030" xr:uid="{00000000-0005-0000-0000-000032430000}"/>
    <cellStyle name="40% - Accent4 4 2 2 2 2 2 4 2" xfId="29031" xr:uid="{00000000-0005-0000-0000-000033430000}"/>
    <cellStyle name="40% - Accent4 4 2 2 2 2 2 4 2 2" xfId="29032" xr:uid="{00000000-0005-0000-0000-000034430000}"/>
    <cellStyle name="40% - Accent4 4 2 2 2 2 2 4 2 3" xfId="29033" xr:uid="{00000000-0005-0000-0000-000035430000}"/>
    <cellStyle name="40% - Accent4 4 2 2 2 2 2 4 3" xfId="29034" xr:uid="{00000000-0005-0000-0000-000036430000}"/>
    <cellStyle name="40% - Accent4 4 2 2 2 2 2 4 3 2" xfId="29035" xr:uid="{00000000-0005-0000-0000-000037430000}"/>
    <cellStyle name="40% - Accent4 4 2 2 2 2 2 4 4" xfId="29036" xr:uid="{00000000-0005-0000-0000-000038430000}"/>
    <cellStyle name="40% - Accent4 4 2 2 2 2 2 4 5" xfId="29037" xr:uid="{00000000-0005-0000-0000-000039430000}"/>
    <cellStyle name="40% - Accent4 4 2 2 2 2 2 5" xfId="29038" xr:uid="{00000000-0005-0000-0000-00003A430000}"/>
    <cellStyle name="40% - Accent4 4 2 2 2 2 2 5 2" xfId="29039" xr:uid="{00000000-0005-0000-0000-00003B430000}"/>
    <cellStyle name="40% - Accent4 4 2 2 2 2 2 5 3" xfId="29040" xr:uid="{00000000-0005-0000-0000-00003C430000}"/>
    <cellStyle name="40% - Accent4 4 2 2 2 2 2 6" xfId="29041" xr:uid="{00000000-0005-0000-0000-00003D430000}"/>
    <cellStyle name="40% - Accent4 4 2 2 2 2 2 6 2" xfId="29042" xr:uid="{00000000-0005-0000-0000-00003E430000}"/>
    <cellStyle name="40% - Accent4 4 2 2 2 2 2 6 3" xfId="29043" xr:uid="{00000000-0005-0000-0000-00003F430000}"/>
    <cellStyle name="40% - Accent4 4 2 2 2 2 2 7" xfId="29044" xr:uid="{00000000-0005-0000-0000-000040430000}"/>
    <cellStyle name="40% - Accent4 4 2 2 2 2 2 7 2" xfId="29045" xr:uid="{00000000-0005-0000-0000-000041430000}"/>
    <cellStyle name="40% - Accent4 4 2 2 2 2 2 8" xfId="29046" xr:uid="{00000000-0005-0000-0000-000042430000}"/>
    <cellStyle name="40% - Accent4 4 2 2 2 2 2 9" xfId="29047" xr:uid="{00000000-0005-0000-0000-000043430000}"/>
    <cellStyle name="40% - Accent4 4 2 2 2 2 3" xfId="29048" xr:uid="{00000000-0005-0000-0000-000044430000}"/>
    <cellStyle name="40% - Accent4 4 2 2 2 2 3 2" xfId="29049" xr:uid="{00000000-0005-0000-0000-000045430000}"/>
    <cellStyle name="40% - Accent4 4 2 2 2 2 3 2 2" xfId="29050" xr:uid="{00000000-0005-0000-0000-000046430000}"/>
    <cellStyle name="40% - Accent4 4 2 2 2 2 3 2 3" xfId="29051" xr:uid="{00000000-0005-0000-0000-000047430000}"/>
    <cellStyle name="40% - Accent4 4 2 2 2 2 3 3" xfId="29052" xr:uid="{00000000-0005-0000-0000-000048430000}"/>
    <cellStyle name="40% - Accent4 4 2 2 2 2 3 3 2" xfId="29053" xr:uid="{00000000-0005-0000-0000-000049430000}"/>
    <cellStyle name="40% - Accent4 4 2 2 2 2 3 3 3" xfId="29054" xr:uid="{00000000-0005-0000-0000-00004A430000}"/>
    <cellStyle name="40% - Accent4 4 2 2 2 2 3 4" xfId="29055" xr:uid="{00000000-0005-0000-0000-00004B430000}"/>
    <cellStyle name="40% - Accent4 4 2 2 2 2 3 4 2" xfId="29056" xr:uid="{00000000-0005-0000-0000-00004C430000}"/>
    <cellStyle name="40% - Accent4 4 2 2 2 2 3 5" xfId="29057" xr:uid="{00000000-0005-0000-0000-00004D430000}"/>
    <cellStyle name="40% - Accent4 4 2 2 2 2 3 6" xfId="29058" xr:uid="{00000000-0005-0000-0000-00004E430000}"/>
    <cellStyle name="40% - Accent4 4 2 2 2 2 4" xfId="29059" xr:uid="{00000000-0005-0000-0000-00004F430000}"/>
    <cellStyle name="40% - Accent4 4 2 2 2 2 4 2" xfId="29060" xr:uid="{00000000-0005-0000-0000-000050430000}"/>
    <cellStyle name="40% - Accent4 4 2 2 2 2 4 2 2" xfId="29061" xr:uid="{00000000-0005-0000-0000-000051430000}"/>
    <cellStyle name="40% - Accent4 4 2 2 2 2 4 2 3" xfId="29062" xr:uid="{00000000-0005-0000-0000-000052430000}"/>
    <cellStyle name="40% - Accent4 4 2 2 2 2 4 3" xfId="29063" xr:uid="{00000000-0005-0000-0000-000053430000}"/>
    <cellStyle name="40% - Accent4 4 2 2 2 2 4 3 2" xfId="29064" xr:uid="{00000000-0005-0000-0000-000054430000}"/>
    <cellStyle name="40% - Accent4 4 2 2 2 2 4 3 3" xfId="29065" xr:uid="{00000000-0005-0000-0000-000055430000}"/>
    <cellStyle name="40% - Accent4 4 2 2 2 2 4 4" xfId="29066" xr:uid="{00000000-0005-0000-0000-000056430000}"/>
    <cellStyle name="40% - Accent4 4 2 2 2 2 4 4 2" xfId="29067" xr:uid="{00000000-0005-0000-0000-000057430000}"/>
    <cellStyle name="40% - Accent4 4 2 2 2 2 4 5" xfId="29068" xr:uid="{00000000-0005-0000-0000-000058430000}"/>
    <cellStyle name="40% - Accent4 4 2 2 2 2 4 6" xfId="29069" xr:uid="{00000000-0005-0000-0000-000059430000}"/>
    <cellStyle name="40% - Accent4 4 2 2 2 2 5" xfId="29070" xr:uid="{00000000-0005-0000-0000-00005A430000}"/>
    <cellStyle name="40% - Accent4 4 2 2 2 2 5 2" xfId="29071" xr:uid="{00000000-0005-0000-0000-00005B430000}"/>
    <cellStyle name="40% - Accent4 4 2 2 2 2 5 2 2" xfId="29072" xr:uid="{00000000-0005-0000-0000-00005C430000}"/>
    <cellStyle name="40% - Accent4 4 2 2 2 2 5 2 3" xfId="29073" xr:uid="{00000000-0005-0000-0000-00005D430000}"/>
    <cellStyle name="40% - Accent4 4 2 2 2 2 5 3" xfId="29074" xr:uid="{00000000-0005-0000-0000-00005E430000}"/>
    <cellStyle name="40% - Accent4 4 2 2 2 2 5 3 2" xfId="29075" xr:uid="{00000000-0005-0000-0000-00005F430000}"/>
    <cellStyle name="40% - Accent4 4 2 2 2 2 5 4" xfId="29076" xr:uid="{00000000-0005-0000-0000-000060430000}"/>
    <cellStyle name="40% - Accent4 4 2 2 2 2 5 5" xfId="29077" xr:uid="{00000000-0005-0000-0000-000061430000}"/>
    <cellStyle name="40% - Accent4 4 2 2 2 2 6" xfId="29078" xr:uid="{00000000-0005-0000-0000-000062430000}"/>
    <cellStyle name="40% - Accent4 4 2 2 2 2 6 2" xfId="29079" xr:uid="{00000000-0005-0000-0000-000063430000}"/>
    <cellStyle name="40% - Accent4 4 2 2 2 2 6 3" xfId="29080" xr:uid="{00000000-0005-0000-0000-000064430000}"/>
    <cellStyle name="40% - Accent4 4 2 2 2 2 7" xfId="29081" xr:uid="{00000000-0005-0000-0000-000065430000}"/>
    <cellStyle name="40% - Accent4 4 2 2 2 2 7 2" xfId="29082" xr:uid="{00000000-0005-0000-0000-000066430000}"/>
    <cellStyle name="40% - Accent4 4 2 2 2 2 7 3" xfId="29083" xr:uid="{00000000-0005-0000-0000-000067430000}"/>
    <cellStyle name="40% - Accent4 4 2 2 2 2 8" xfId="29084" xr:uid="{00000000-0005-0000-0000-000068430000}"/>
    <cellStyle name="40% - Accent4 4 2 2 2 2 8 2" xfId="29085" xr:uid="{00000000-0005-0000-0000-000069430000}"/>
    <cellStyle name="40% - Accent4 4 2 2 2 2 9" xfId="29086" xr:uid="{00000000-0005-0000-0000-00006A430000}"/>
    <cellStyle name="40% - Accent4 4 2 2 2 3" xfId="2225" xr:uid="{00000000-0005-0000-0000-00006B430000}"/>
    <cellStyle name="40% - Accent4 4 2 2 2 3 2" xfId="29087" xr:uid="{00000000-0005-0000-0000-00006C430000}"/>
    <cellStyle name="40% - Accent4 4 2 2 2 3 2 2" xfId="29088" xr:uid="{00000000-0005-0000-0000-00006D430000}"/>
    <cellStyle name="40% - Accent4 4 2 2 2 3 2 2 2" xfId="29089" xr:uid="{00000000-0005-0000-0000-00006E430000}"/>
    <cellStyle name="40% - Accent4 4 2 2 2 3 2 2 3" xfId="29090" xr:uid="{00000000-0005-0000-0000-00006F430000}"/>
    <cellStyle name="40% - Accent4 4 2 2 2 3 2 3" xfId="29091" xr:uid="{00000000-0005-0000-0000-000070430000}"/>
    <cellStyle name="40% - Accent4 4 2 2 2 3 2 3 2" xfId="29092" xr:uid="{00000000-0005-0000-0000-000071430000}"/>
    <cellStyle name="40% - Accent4 4 2 2 2 3 2 3 3" xfId="29093" xr:uid="{00000000-0005-0000-0000-000072430000}"/>
    <cellStyle name="40% - Accent4 4 2 2 2 3 2 4" xfId="29094" xr:uid="{00000000-0005-0000-0000-000073430000}"/>
    <cellStyle name="40% - Accent4 4 2 2 2 3 2 4 2" xfId="29095" xr:uid="{00000000-0005-0000-0000-000074430000}"/>
    <cellStyle name="40% - Accent4 4 2 2 2 3 2 5" xfId="29096" xr:uid="{00000000-0005-0000-0000-000075430000}"/>
    <cellStyle name="40% - Accent4 4 2 2 2 3 2 6" xfId="29097" xr:uid="{00000000-0005-0000-0000-000076430000}"/>
    <cellStyle name="40% - Accent4 4 2 2 2 3 3" xfId="29098" xr:uid="{00000000-0005-0000-0000-000077430000}"/>
    <cellStyle name="40% - Accent4 4 2 2 2 3 3 2" xfId="29099" xr:uid="{00000000-0005-0000-0000-000078430000}"/>
    <cellStyle name="40% - Accent4 4 2 2 2 3 3 2 2" xfId="29100" xr:uid="{00000000-0005-0000-0000-000079430000}"/>
    <cellStyle name="40% - Accent4 4 2 2 2 3 3 2 3" xfId="29101" xr:uid="{00000000-0005-0000-0000-00007A430000}"/>
    <cellStyle name="40% - Accent4 4 2 2 2 3 3 3" xfId="29102" xr:uid="{00000000-0005-0000-0000-00007B430000}"/>
    <cellStyle name="40% - Accent4 4 2 2 2 3 3 3 2" xfId="29103" xr:uid="{00000000-0005-0000-0000-00007C430000}"/>
    <cellStyle name="40% - Accent4 4 2 2 2 3 3 3 3" xfId="29104" xr:uid="{00000000-0005-0000-0000-00007D430000}"/>
    <cellStyle name="40% - Accent4 4 2 2 2 3 3 4" xfId="29105" xr:uid="{00000000-0005-0000-0000-00007E430000}"/>
    <cellStyle name="40% - Accent4 4 2 2 2 3 3 4 2" xfId="29106" xr:uid="{00000000-0005-0000-0000-00007F430000}"/>
    <cellStyle name="40% - Accent4 4 2 2 2 3 3 5" xfId="29107" xr:uid="{00000000-0005-0000-0000-000080430000}"/>
    <cellStyle name="40% - Accent4 4 2 2 2 3 3 6" xfId="29108" xr:uid="{00000000-0005-0000-0000-000081430000}"/>
    <cellStyle name="40% - Accent4 4 2 2 2 3 4" xfId="29109" xr:uid="{00000000-0005-0000-0000-000082430000}"/>
    <cellStyle name="40% - Accent4 4 2 2 2 3 4 2" xfId="29110" xr:uid="{00000000-0005-0000-0000-000083430000}"/>
    <cellStyle name="40% - Accent4 4 2 2 2 3 4 2 2" xfId="29111" xr:uid="{00000000-0005-0000-0000-000084430000}"/>
    <cellStyle name="40% - Accent4 4 2 2 2 3 4 2 3" xfId="29112" xr:uid="{00000000-0005-0000-0000-000085430000}"/>
    <cellStyle name="40% - Accent4 4 2 2 2 3 4 3" xfId="29113" xr:uid="{00000000-0005-0000-0000-000086430000}"/>
    <cellStyle name="40% - Accent4 4 2 2 2 3 4 3 2" xfId="29114" xr:uid="{00000000-0005-0000-0000-000087430000}"/>
    <cellStyle name="40% - Accent4 4 2 2 2 3 4 4" xfId="29115" xr:uid="{00000000-0005-0000-0000-000088430000}"/>
    <cellStyle name="40% - Accent4 4 2 2 2 3 4 5" xfId="29116" xr:uid="{00000000-0005-0000-0000-000089430000}"/>
    <cellStyle name="40% - Accent4 4 2 2 2 3 5" xfId="29117" xr:uid="{00000000-0005-0000-0000-00008A430000}"/>
    <cellStyle name="40% - Accent4 4 2 2 2 3 5 2" xfId="29118" xr:uid="{00000000-0005-0000-0000-00008B430000}"/>
    <cellStyle name="40% - Accent4 4 2 2 2 3 5 3" xfId="29119" xr:uid="{00000000-0005-0000-0000-00008C430000}"/>
    <cellStyle name="40% - Accent4 4 2 2 2 3 6" xfId="29120" xr:uid="{00000000-0005-0000-0000-00008D430000}"/>
    <cellStyle name="40% - Accent4 4 2 2 2 3 6 2" xfId="29121" xr:uid="{00000000-0005-0000-0000-00008E430000}"/>
    <cellStyle name="40% - Accent4 4 2 2 2 3 6 3" xfId="29122" xr:uid="{00000000-0005-0000-0000-00008F430000}"/>
    <cellStyle name="40% - Accent4 4 2 2 2 3 7" xfId="29123" xr:uid="{00000000-0005-0000-0000-000090430000}"/>
    <cellStyle name="40% - Accent4 4 2 2 2 3 7 2" xfId="29124" xr:uid="{00000000-0005-0000-0000-000091430000}"/>
    <cellStyle name="40% - Accent4 4 2 2 2 3 8" xfId="29125" xr:uid="{00000000-0005-0000-0000-000092430000}"/>
    <cellStyle name="40% - Accent4 4 2 2 2 3 9" xfId="29126" xr:uid="{00000000-0005-0000-0000-000093430000}"/>
    <cellStyle name="40% - Accent4 4 2 2 2 4" xfId="29127" xr:uid="{00000000-0005-0000-0000-000094430000}"/>
    <cellStyle name="40% - Accent4 4 2 2 2 4 2" xfId="29128" xr:uid="{00000000-0005-0000-0000-000095430000}"/>
    <cellStyle name="40% - Accent4 4 2 2 2 4 2 2" xfId="29129" xr:uid="{00000000-0005-0000-0000-000096430000}"/>
    <cellStyle name="40% - Accent4 4 2 2 2 4 2 2 2" xfId="29130" xr:uid="{00000000-0005-0000-0000-000097430000}"/>
    <cellStyle name="40% - Accent4 4 2 2 2 4 2 2 3" xfId="29131" xr:uid="{00000000-0005-0000-0000-000098430000}"/>
    <cellStyle name="40% - Accent4 4 2 2 2 4 2 3" xfId="29132" xr:uid="{00000000-0005-0000-0000-000099430000}"/>
    <cellStyle name="40% - Accent4 4 2 2 2 4 2 3 2" xfId="29133" xr:uid="{00000000-0005-0000-0000-00009A430000}"/>
    <cellStyle name="40% - Accent4 4 2 2 2 4 2 3 3" xfId="29134" xr:uid="{00000000-0005-0000-0000-00009B430000}"/>
    <cellStyle name="40% - Accent4 4 2 2 2 4 2 4" xfId="29135" xr:uid="{00000000-0005-0000-0000-00009C430000}"/>
    <cellStyle name="40% - Accent4 4 2 2 2 4 2 4 2" xfId="29136" xr:uid="{00000000-0005-0000-0000-00009D430000}"/>
    <cellStyle name="40% - Accent4 4 2 2 2 4 2 5" xfId="29137" xr:uid="{00000000-0005-0000-0000-00009E430000}"/>
    <cellStyle name="40% - Accent4 4 2 2 2 4 2 6" xfId="29138" xr:uid="{00000000-0005-0000-0000-00009F430000}"/>
    <cellStyle name="40% - Accent4 4 2 2 2 4 3" xfId="29139" xr:uid="{00000000-0005-0000-0000-0000A0430000}"/>
    <cellStyle name="40% - Accent4 4 2 2 2 4 3 2" xfId="29140" xr:uid="{00000000-0005-0000-0000-0000A1430000}"/>
    <cellStyle name="40% - Accent4 4 2 2 2 4 3 2 2" xfId="29141" xr:uid="{00000000-0005-0000-0000-0000A2430000}"/>
    <cellStyle name="40% - Accent4 4 2 2 2 4 3 2 3" xfId="29142" xr:uid="{00000000-0005-0000-0000-0000A3430000}"/>
    <cellStyle name="40% - Accent4 4 2 2 2 4 3 3" xfId="29143" xr:uid="{00000000-0005-0000-0000-0000A4430000}"/>
    <cellStyle name="40% - Accent4 4 2 2 2 4 3 3 2" xfId="29144" xr:uid="{00000000-0005-0000-0000-0000A5430000}"/>
    <cellStyle name="40% - Accent4 4 2 2 2 4 3 3 3" xfId="29145" xr:uid="{00000000-0005-0000-0000-0000A6430000}"/>
    <cellStyle name="40% - Accent4 4 2 2 2 4 3 4" xfId="29146" xr:uid="{00000000-0005-0000-0000-0000A7430000}"/>
    <cellStyle name="40% - Accent4 4 2 2 2 4 3 4 2" xfId="29147" xr:uid="{00000000-0005-0000-0000-0000A8430000}"/>
    <cellStyle name="40% - Accent4 4 2 2 2 4 3 5" xfId="29148" xr:uid="{00000000-0005-0000-0000-0000A9430000}"/>
    <cellStyle name="40% - Accent4 4 2 2 2 4 3 6" xfId="29149" xr:uid="{00000000-0005-0000-0000-0000AA430000}"/>
    <cellStyle name="40% - Accent4 4 2 2 2 4 4" xfId="29150" xr:uid="{00000000-0005-0000-0000-0000AB430000}"/>
    <cellStyle name="40% - Accent4 4 2 2 2 4 4 2" xfId="29151" xr:uid="{00000000-0005-0000-0000-0000AC430000}"/>
    <cellStyle name="40% - Accent4 4 2 2 2 4 4 2 2" xfId="29152" xr:uid="{00000000-0005-0000-0000-0000AD430000}"/>
    <cellStyle name="40% - Accent4 4 2 2 2 4 4 2 3" xfId="29153" xr:uid="{00000000-0005-0000-0000-0000AE430000}"/>
    <cellStyle name="40% - Accent4 4 2 2 2 4 4 3" xfId="29154" xr:uid="{00000000-0005-0000-0000-0000AF430000}"/>
    <cellStyle name="40% - Accent4 4 2 2 2 4 4 3 2" xfId="29155" xr:uid="{00000000-0005-0000-0000-0000B0430000}"/>
    <cellStyle name="40% - Accent4 4 2 2 2 4 4 4" xfId="29156" xr:uid="{00000000-0005-0000-0000-0000B1430000}"/>
    <cellStyle name="40% - Accent4 4 2 2 2 4 4 5" xfId="29157" xr:uid="{00000000-0005-0000-0000-0000B2430000}"/>
    <cellStyle name="40% - Accent4 4 2 2 2 4 5" xfId="29158" xr:uid="{00000000-0005-0000-0000-0000B3430000}"/>
    <cellStyle name="40% - Accent4 4 2 2 2 4 5 2" xfId="29159" xr:uid="{00000000-0005-0000-0000-0000B4430000}"/>
    <cellStyle name="40% - Accent4 4 2 2 2 4 5 3" xfId="29160" xr:uid="{00000000-0005-0000-0000-0000B5430000}"/>
    <cellStyle name="40% - Accent4 4 2 2 2 4 6" xfId="29161" xr:uid="{00000000-0005-0000-0000-0000B6430000}"/>
    <cellStyle name="40% - Accent4 4 2 2 2 4 6 2" xfId="29162" xr:uid="{00000000-0005-0000-0000-0000B7430000}"/>
    <cellStyle name="40% - Accent4 4 2 2 2 4 6 3" xfId="29163" xr:uid="{00000000-0005-0000-0000-0000B8430000}"/>
    <cellStyle name="40% - Accent4 4 2 2 2 4 7" xfId="29164" xr:uid="{00000000-0005-0000-0000-0000B9430000}"/>
    <cellStyle name="40% - Accent4 4 2 2 2 4 7 2" xfId="29165" xr:uid="{00000000-0005-0000-0000-0000BA430000}"/>
    <cellStyle name="40% - Accent4 4 2 2 2 4 8" xfId="29166" xr:uid="{00000000-0005-0000-0000-0000BB430000}"/>
    <cellStyle name="40% - Accent4 4 2 2 2 4 9" xfId="29167" xr:uid="{00000000-0005-0000-0000-0000BC430000}"/>
    <cellStyle name="40% - Accent4 4 2 2 2 5" xfId="29168" xr:uid="{00000000-0005-0000-0000-0000BD430000}"/>
    <cellStyle name="40% - Accent4 4 2 2 2 5 2" xfId="29169" xr:uid="{00000000-0005-0000-0000-0000BE430000}"/>
    <cellStyle name="40% - Accent4 4 2 2 2 5 2 2" xfId="29170" xr:uid="{00000000-0005-0000-0000-0000BF430000}"/>
    <cellStyle name="40% - Accent4 4 2 2 2 5 2 3" xfId="29171" xr:uid="{00000000-0005-0000-0000-0000C0430000}"/>
    <cellStyle name="40% - Accent4 4 2 2 2 5 3" xfId="29172" xr:uid="{00000000-0005-0000-0000-0000C1430000}"/>
    <cellStyle name="40% - Accent4 4 2 2 2 5 3 2" xfId="29173" xr:uid="{00000000-0005-0000-0000-0000C2430000}"/>
    <cellStyle name="40% - Accent4 4 2 2 2 5 3 3" xfId="29174" xr:uid="{00000000-0005-0000-0000-0000C3430000}"/>
    <cellStyle name="40% - Accent4 4 2 2 2 5 4" xfId="29175" xr:uid="{00000000-0005-0000-0000-0000C4430000}"/>
    <cellStyle name="40% - Accent4 4 2 2 2 5 4 2" xfId="29176" xr:uid="{00000000-0005-0000-0000-0000C5430000}"/>
    <cellStyle name="40% - Accent4 4 2 2 2 5 5" xfId="29177" xr:uid="{00000000-0005-0000-0000-0000C6430000}"/>
    <cellStyle name="40% - Accent4 4 2 2 2 5 6" xfId="29178" xr:uid="{00000000-0005-0000-0000-0000C7430000}"/>
    <cellStyle name="40% - Accent4 4 2 2 2 6" xfId="29179" xr:uid="{00000000-0005-0000-0000-0000C8430000}"/>
    <cellStyle name="40% - Accent4 4 2 2 2 6 2" xfId="29180" xr:uid="{00000000-0005-0000-0000-0000C9430000}"/>
    <cellStyle name="40% - Accent4 4 2 2 2 6 2 2" xfId="29181" xr:uid="{00000000-0005-0000-0000-0000CA430000}"/>
    <cellStyle name="40% - Accent4 4 2 2 2 6 2 3" xfId="29182" xr:uid="{00000000-0005-0000-0000-0000CB430000}"/>
    <cellStyle name="40% - Accent4 4 2 2 2 6 3" xfId="29183" xr:uid="{00000000-0005-0000-0000-0000CC430000}"/>
    <cellStyle name="40% - Accent4 4 2 2 2 6 3 2" xfId="29184" xr:uid="{00000000-0005-0000-0000-0000CD430000}"/>
    <cellStyle name="40% - Accent4 4 2 2 2 6 3 3" xfId="29185" xr:uid="{00000000-0005-0000-0000-0000CE430000}"/>
    <cellStyle name="40% - Accent4 4 2 2 2 6 4" xfId="29186" xr:uid="{00000000-0005-0000-0000-0000CF430000}"/>
    <cellStyle name="40% - Accent4 4 2 2 2 6 4 2" xfId="29187" xr:uid="{00000000-0005-0000-0000-0000D0430000}"/>
    <cellStyle name="40% - Accent4 4 2 2 2 6 5" xfId="29188" xr:uid="{00000000-0005-0000-0000-0000D1430000}"/>
    <cellStyle name="40% - Accent4 4 2 2 2 6 6" xfId="29189" xr:uid="{00000000-0005-0000-0000-0000D2430000}"/>
    <cellStyle name="40% - Accent4 4 2 2 2 7" xfId="29190" xr:uid="{00000000-0005-0000-0000-0000D3430000}"/>
    <cellStyle name="40% - Accent4 4 2 2 2 7 2" xfId="29191" xr:uid="{00000000-0005-0000-0000-0000D4430000}"/>
    <cellStyle name="40% - Accent4 4 2 2 2 7 2 2" xfId="29192" xr:uid="{00000000-0005-0000-0000-0000D5430000}"/>
    <cellStyle name="40% - Accent4 4 2 2 2 7 2 3" xfId="29193" xr:uid="{00000000-0005-0000-0000-0000D6430000}"/>
    <cellStyle name="40% - Accent4 4 2 2 2 7 3" xfId="29194" xr:uid="{00000000-0005-0000-0000-0000D7430000}"/>
    <cellStyle name="40% - Accent4 4 2 2 2 7 3 2" xfId="29195" xr:uid="{00000000-0005-0000-0000-0000D8430000}"/>
    <cellStyle name="40% - Accent4 4 2 2 2 7 4" xfId="29196" xr:uid="{00000000-0005-0000-0000-0000D9430000}"/>
    <cellStyle name="40% - Accent4 4 2 2 2 7 5" xfId="29197" xr:uid="{00000000-0005-0000-0000-0000DA430000}"/>
    <cellStyle name="40% - Accent4 4 2 2 2 8" xfId="29198" xr:uid="{00000000-0005-0000-0000-0000DB430000}"/>
    <cellStyle name="40% - Accent4 4 2 2 2 8 2" xfId="29199" xr:uid="{00000000-0005-0000-0000-0000DC430000}"/>
    <cellStyle name="40% - Accent4 4 2 2 2 8 3" xfId="29200" xr:uid="{00000000-0005-0000-0000-0000DD430000}"/>
    <cellStyle name="40% - Accent4 4 2 2 2 9" xfId="29201" xr:uid="{00000000-0005-0000-0000-0000DE430000}"/>
    <cellStyle name="40% - Accent4 4 2 2 2 9 2" xfId="29202" xr:uid="{00000000-0005-0000-0000-0000DF430000}"/>
    <cellStyle name="40% - Accent4 4 2 2 2 9 3" xfId="29203" xr:uid="{00000000-0005-0000-0000-0000E0430000}"/>
    <cellStyle name="40% - Accent4 4 2 2 3" xfId="2226" xr:uid="{00000000-0005-0000-0000-0000E1430000}"/>
    <cellStyle name="40% - Accent4 4 2 2 3 10" xfId="29204" xr:uid="{00000000-0005-0000-0000-0000E2430000}"/>
    <cellStyle name="40% - Accent4 4 2 2 3 2" xfId="2227" xr:uid="{00000000-0005-0000-0000-0000E3430000}"/>
    <cellStyle name="40% - Accent4 4 2 2 3 2 2" xfId="29205" xr:uid="{00000000-0005-0000-0000-0000E4430000}"/>
    <cellStyle name="40% - Accent4 4 2 2 3 2 2 2" xfId="29206" xr:uid="{00000000-0005-0000-0000-0000E5430000}"/>
    <cellStyle name="40% - Accent4 4 2 2 3 2 2 2 2" xfId="29207" xr:uid="{00000000-0005-0000-0000-0000E6430000}"/>
    <cellStyle name="40% - Accent4 4 2 2 3 2 2 2 3" xfId="29208" xr:uid="{00000000-0005-0000-0000-0000E7430000}"/>
    <cellStyle name="40% - Accent4 4 2 2 3 2 2 3" xfId="29209" xr:uid="{00000000-0005-0000-0000-0000E8430000}"/>
    <cellStyle name="40% - Accent4 4 2 2 3 2 2 3 2" xfId="29210" xr:uid="{00000000-0005-0000-0000-0000E9430000}"/>
    <cellStyle name="40% - Accent4 4 2 2 3 2 2 3 3" xfId="29211" xr:uid="{00000000-0005-0000-0000-0000EA430000}"/>
    <cellStyle name="40% - Accent4 4 2 2 3 2 2 4" xfId="29212" xr:uid="{00000000-0005-0000-0000-0000EB430000}"/>
    <cellStyle name="40% - Accent4 4 2 2 3 2 2 4 2" xfId="29213" xr:uid="{00000000-0005-0000-0000-0000EC430000}"/>
    <cellStyle name="40% - Accent4 4 2 2 3 2 2 5" xfId="29214" xr:uid="{00000000-0005-0000-0000-0000ED430000}"/>
    <cellStyle name="40% - Accent4 4 2 2 3 2 2 6" xfId="29215" xr:uid="{00000000-0005-0000-0000-0000EE430000}"/>
    <cellStyle name="40% - Accent4 4 2 2 3 2 3" xfId="29216" xr:uid="{00000000-0005-0000-0000-0000EF430000}"/>
    <cellStyle name="40% - Accent4 4 2 2 3 2 3 2" xfId="29217" xr:uid="{00000000-0005-0000-0000-0000F0430000}"/>
    <cellStyle name="40% - Accent4 4 2 2 3 2 3 2 2" xfId="29218" xr:uid="{00000000-0005-0000-0000-0000F1430000}"/>
    <cellStyle name="40% - Accent4 4 2 2 3 2 3 2 3" xfId="29219" xr:uid="{00000000-0005-0000-0000-0000F2430000}"/>
    <cellStyle name="40% - Accent4 4 2 2 3 2 3 3" xfId="29220" xr:uid="{00000000-0005-0000-0000-0000F3430000}"/>
    <cellStyle name="40% - Accent4 4 2 2 3 2 3 3 2" xfId="29221" xr:uid="{00000000-0005-0000-0000-0000F4430000}"/>
    <cellStyle name="40% - Accent4 4 2 2 3 2 3 3 3" xfId="29222" xr:uid="{00000000-0005-0000-0000-0000F5430000}"/>
    <cellStyle name="40% - Accent4 4 2 2 3 2 3 4" xfId="29223" xr:uid="{00000000-0005-0000-0000-0000F6430000}"/>
    <cellStyle name="40% - Accent4 4 2 2 3 2 3 4 2" xfId="29224" xr:uid="{00000000-0005-0000-0000-0000F7430000}"/>
    <cellStyle name="40% - Accent4 4 2 2 3 2 3 5" xfId="29225" xr:uid="{00000000-0005-0000-0000-0000F8430000}"/>
    <cellStyle name="40% - Accent4 4 2 2 3 2 3 6" xfId="29226" xr:uid="{00000000-0005-0000-0000-0000F9430000}"/>
    <cellStyle name="40% - Accent4 4 2 2 3 2 4" xfId="29227" xr:uid="{00000000-0005-0000-0000-0000FA430000}"/>
    <cellStyle name="40% - Accent4 4 2 2 3 2 4 2" xfId="29228" xr:uid="{00000000-0005-0000-0000-0000FB430000}"/>
    <cellStyle name="40% - Accent4 4 2 2 3 2 4 2 2" xfId="29229" xr:uid="{00000000-0005-0000-0000-0000FC430000}"/>
    <cellStyle name="40% - Accent4 4 2 2 3 2 4 2 3" xfId="29230" xr:uid="{00000000-0005-0000-0000-0000FD430000}"/>
    <cellStyle name="40% - Accent4 4 2 2 3 2 4 3" xfId="29231" xr:uid="{00000000-0005-0000-0000-0000FE430000}"/>
    <cellStyle name="40% - Accent4 4 2 2 3 2 4 3 2" xfId="29232" xr:uid="{00000000-0005-0000-0000-0000FF430000}"/>
    <cellStyle name="40% - Accent4 4 2 2 3 2 4 4" xfId="29233" xr:uid="{00000000-0005-0000-0000-000000440000}"/>
    <cellStyle name="40% - Accent4 4 2 2 3 2 4 5" xfId="29234" xr:uid="{00000000-0005-0000-0000-000001440000}"/>
    <cellStyle name="40% - Accent4 4 2 2 3 2 5" xfId="29235" xr:uid="{00000000-0005-0000-0000-000002440000}"/>
    <cellStyle name="40% - Accent4 4 2 2 3 2 5 2" xfId="29236" xr:uid="{00000000-0005-0000-0000-000003440000}"/>
    <cellStyle name="40% - Accent4 4 2 2 3 2 5 3" xfId="29237" xr:uid="{00000000-0005-0000-0000-000004440000}"/>
    <cellStyle name="40% - Accent4 4 2 2 3 2 6" xfId="29238" xr:uid="{00000000-0005-0000-0000-000005440000}"/>
    <cellStyle name="40% - Accent4 4 2 2 3 2 6 2" xfId="29239" xr:uid="{00000000-0005-0000-0000-000006440000}"/>
    <cellStyle name="40% - Accent4 4 2 2 3 2 6 3" xfId="29240" xr:uid="{00000000-0005-0000-0000-000007440000}"/>
    <cellStyle name="40% - Accent4 4 2 2 3 2 7" xfId="29241" xr:uid="{00000000-0005-0000-0000-000008440000}"/>
    <cellStyle name="40% - Accent4 4 2 2 3 2 7 2" xfId="29242" xr:uid="{00000000-0005-0000-0000-000009440000}"/>
    <cellStyle name="40% - Accent4 4 2 2 3 2 8" xfId="29243" xr:uid="{00000000-0005-0000-0000-00000A440000}"/>
    <cellStyle name="40% - Accent4 4 2 2 3 2 9" xfId="29244" xr:uid="{00000000-0005-0000-0000-00000B440000}"/>
    <cellStyle name="40% - Accent4 4 2 2 3 3" xfId="29245" xr:uid="{00000000-0005-0000-0000-00000C440000}"/>
    <cellStyle name="40% - Accent4 4 2 2 3 3 2" xfId="29246" xr:uid="{00000000-0005-0000-0000-00000D440000}"/>
    <cellStyle name="40% - Accent4 4 2 2 3 3 2 2" xfId="29247" xr:uid="{00000000-0005-0000-0000-00000E440000}"/>
    <cellStyle name="40% - Accent4 4 2 2 3 3 2 3" xfId="29248" xr:uid="{00000000-0005-0000-0000-00000F440000}"/>
    <cellStyle name="40% - Accent4 4 2 2 3 3 3" xfId="29249" xr:uid="{00000000-0005-0000-0000-000010440000}"/>
    <cellStyle name="40% - Accent4 4 2 2 3 3 3 2" xfId="29250" xr:uid="{00000000-0005-0000-0000-000011440000}"/>
    <cellStyle name="40% - Accent4 4 2 2 3 3 3 3" xfId="29251" xr:uid="{00000000-0005-0000-0000-000012440000}"/>
    <cellStyle name="40% - Accent4 4 2 2 3 3 4" xfId="29252" xr:uid="{00000000-0005-0000-0000-000013440000}"/>
    <cellStyle name="40% - Accent4 4 2 2 3 3 4 2" xfId="29253" xr:uid="{00000000-0005-0000-0000-000014440000}"/>
    <cellStyle name="40% - Accent4 4 2 2 3 3 5" xfId="29254" xr:uid="{00000000-0005-0000-0000-000015440000}"/>
    <cellStyle name="40% - Accent4 4 2 2 3 3 6" xfId="29255" xr:uid="{00000000-0005-0000-0000-000016440000}"/>
    <cellStyle name="40% - Accent4 4 2 2 3 4" xfId="29256" xr:uid="{00000000-0005-0000-0000-000017440000}"/>
    <cellStyle name="40% - Accent4 4 2 2 3 4 2" xfId="29257" xr:uid="{00000000-0005-0000-0000-000018440000}"/>
    <cellStyle name="40% - Accent4 4 2 2 3 4 2 2" xfId="29258" xr:uid="{00000000-0005-0000-0000-000019440000}"/>
    <cellStyle name="40% - Accent4 4 2 2 3 4 2 3" xfId="29259" xr:uid="{00000000-0005-0000-0000-00001A440000}"/>
    <cellStyle name="40% - Accent4 4 2 2 3 4 3" xfId="29260" xr:uid="{00000000-0005-0000-0000-00001B440000}"/>
    <cellStyle name="40% - Accent4 4 2 2 3 4 3 2" xfId="29261" xr:uid="{00000000-0005-0000-0000-00001C440000}"/>
    <cellStyle name="40% - Accent4 4 2 2 3 4 3 3" xfId="29262" xr:uid="{00000000-0005-0000-0000-00001D440000}"/>
    <cellStyle name="40% - Accent4 4 2 2 3 4 4" xfId="29263" xr:uid="{00000000-0005-0000-0000-00001E440000}"/>
    <cellStyle name="40% - Accent4 4 2 2 3 4 4 2" xfId="29264" xr:uid="{00000000-0005-0000-0000-00001F440000}"/>
    <cellStyle name="40% - Accent4 4 2 2 3 4 5" xfId="29265" xr:uid="{00000000-0005-0000-0000-000020440000}"/>
    <cellStyle name="40% - Accent4 4 2 2 3 4 6" xfId="29266" xr:uid="{00000000-0005-0000-0000-000021440000}"/>
    <cellStyle name="40% - Accent4 4 2 2 3 5" xfId="29267" xr:uid="{00000000-0005-0000-0000-000022440000}"/>
    <cellStyle name="40% - Accent4 4 2 2 3 5 2" xfId="29268" xr:uid="{00000000-0005-0000-0000-000023440000}"/>
    <cellStyle name="40% - Accent4 4 2 2 3 5 2 2" xfId="29269" xr:uid="{00000000-0005-0000-0000-000024440000}"/>
    <cellStyle name="40% - Accent4 4 2 2 3 5 2 3" xfId="29270" xr:uid="{00000000-0005-0000-0000-000025440000}"/>
    <cellStyle name="40% - Accent4 4 2 2 3 5 3" xfId="29271" xr:uid="{00000000-0005-0000-0000-000026440000}"/>
    <cellStyle name="40% - Accent4 4 2 2 3 5 3 2" xfId="29272" xr:uid="{00000000-0005-0000-0000-000027440000}"/>
    <cellStyle name="40% - Accent4 4 2 2 3 5 4" xfId="29273" xr:uid="{00000000-0005-0000-0000-000028440000}"/>
    <cellStyle name="40% - Accent4 4 2 2 3 5 5" xfId="29274" xr:uid="{00000000-0005-0000-0000-000029440000}"/>
    <cellStyle name="40% - Accent4 4 2 2 3 6" xfId="29275" xr:uid="{00000000-0005-0000-0000-00002A440000}"/>
    <cellStyle name="40% - Accent4 4 2 2 3 6 2" xfId="29276" xr:uid="{00000000-0005-0000-0000-00002B440000}"/>
    <cellStyle name="40% - Accent4 4 2 2 3 6 3" xfId="29277" xr:uid="{00000000-0005-0000-0000-00002C440000}"/>
    <cellStyle name="40% - Accent4 4 2 2 3 7" xfId="29278" xr:uid="{00000000-0005-0000-0000-00002D440000}"/>
    <cellStyle name="40% - Accent4 4 2 2 3 7 2" xfId="29279" xr:uid="{00000000-0005-0000-0000-00002E440000}"/>
    <cellStyle name="40% - Accent4 4 2 2 3 7 3" xfId="29280" xr:uid="{00000000-0005-0000-0000-00002F440000}"/>
    <cellStyle name="40% - Accent4 4 2 2 3 8" xfId="29281" xr:uid="{00000000-0005-0000-0000-000030440000}"/>
    <cellStyle name="40% - Accent4 4 2 2 3 8 2" xfId="29282" xr:uid="{00000000-0005-0000-0000-000031440000}"/>
    <cellStyle name="40% - Accent4 4 2 2 3 9" xfId="29283" xr:uid="{00000000-0005-0000-0000-000032440000}"/>
    <cellStyle name="40% - Accent4 4 2 2 4" xfId="2228" xr:uid="{00000000-0005-0000-0000-000033440000}"/>
    <cellStyle name="40% - Accent4 4 2 2 4 2" xfId="29284" xr:uid="{00000000-0005-0000-0000-000034440000}"/>
    <cellStyle name="40% - Accent4 4 2 2 4 2 2" xfId="29285" xr:uid="{00000000-0005-0000-0000-000035440000}"/>
    <cellStyle name="40% - Accent4 4 2 2 4 2 2 2" xfId="29286" xr:uid="{00000000-0005-0000-0000-000036440000}"/>
    <cellStyle name="40% - Accent4 4 2 2 4 2 2 3" xfId="29287" xr:uid="{00000000-0005-0000-0000-000037440000}"/>
    <cellStyle name="40% - Accent4 4 2 2 4 2 3" xfId="29288" xr:uid="{00000000-0005-0000-0000-000038440000}"/>
    <cellStyle name="40% - Accent4 4 2 2 4 2 3 2" xfId="29289" xr:uid="{00000000-0005-0000-0000-000039440000}"/>
    <cellStyle name="40% - Accent4 4 2 2 4 2 3 3" xfId="29290" xr:uid="{00000000-0005-0000-0000-00003A440000}"/>
    <cellStyle name="40% - Accent4 4 2 2 4 2 4" xfId="29291" xr:uid="{00000000-0005-0000-0000-00003B440000}"/>
    <cellStyle name="40% - Accent4 4 2 2 4 2 4 2" xfId="29292" xr:uid="{00000000-0005-0000-0000-00003C440000}"/>
    <cellStyle name="40% - Accent4 4 2 2 4 2 5" xfId="29293" xr:uid="{00000000-0005-0000-0000-00003D440000}"/>
    <cellStyle name="40% - Accent4 4 2 2 4 2 6" xfId="29294" xr:uid="{00000000-0005-0000-0000-00003E440000}"/>
    <cellStyle name="40% - Accent4 4 2 2 4 3" xfId="29295" xr:uid="{00000000-0005-0000-0000-00003F440000}"/>
    <cellStyle name="40% - Accent4 4 2 2 4 3 2" xfId="29296" xr:uid="{00000000-0005-0000-0000-000040440000}"/>
    <cellStyle name="40% - Accent4 4 2 2 4 3 2 2" xfId="29297" xr:uid="{00000000-0005-0000-0000-000041440000}"/>
    <cellStyle name="40% - Accent4 4 2 2 4 3 2 3" xfId="29298" xr:uid="{00000000-0005-0000-0000-000042440000}"/>
    <cellStyle name="40% - Accent4 4 2 2 4 3 3" xfId="29299" xr:uid="{00000000-0005-0000-0000-000043440000}"/>
    <cellStyle name="40% - Accent4 4 2 2 4 3 3 2" xfId="29300" xr:uid="{00000000-0005-0000-0000-000044440000}"/>
    <cellStyle name="40% - Accent4 4 2 2 4 3 3 3" xfId="29301" xr:uid="{00000000-0005-0000-0000-000045440000}"/>
    <cellStyle name="40% - Accent4 4 2 2 4 3 4" xfId="29302" xr:uid="{00000000-0005-0000-0000-000046440000}"/>
    <cellStyle name="40% - Accent4 4 2 2 4 3 4 2" xfId="29303" xr:uid="{00000000-0005-0000-0000-000047440000}"/>
    <cellStyle name="40% - Accent4 4 2 2 4 3 5" xfId="29304" xr:uid="{00000000-0005-0000-0000-000048440000}"/>
    <cellStyle name="40% - Accent4 4 2 2 4 3 6" xfId="29305" xr:uid="{00000000-0005-0000-0000-000049440000}"/>
    <cellStyle name="40% - Accent4 4 2 2 4 4" xfId="29306" xr:uid="{00000000-0005-0000-0000-00004A440000}"/>
    <cellStyle name="40% - Accent4 4 2 2 4 4 2" xfId="29307" xr:uid="{00000000-0005-0000-0000-00004B440000}"/>
    <cellStyle name="40% - Accent4 4 2 2 4 4 2 2" xfId="29308" xr:uid="{00000000-0005-0000-0000-00004C440000}"/>
    <cellStyle name="40% - Accent4 4 2 2 4 4 2 3" xfId="29309" xr:uid="{00000000-0005-0000-0000-00004D440000}"/>
    <cellStyle name="40% - Accent4 4 2 2 4 4 3" xfId="29310" xr:uid="{00000000-0005-0000-0000-00004E440000}"/>
    <cellStyle name="40% - Accent4 4 2 2 4 4 3 2" xfId="29311" xr:uid="{00000000-0005-0000-0000-00004F440000}"/>
    <cellStyle name="40% - Accent4 4 2 2 4 4 4" xfId="29312" xr:uid="{00000000-0005-0000-0000-000050440000}"/>
    <cellStyle name="40% - Accent4 4 2 2 4 4 5" xfId="29313" xr:uid="{00000000-0005-0000-0000-000051440000}"/>
    <cellStyle name="40% - Accent4 4 2 2 4 5" xfId="29314" xr:uid="{00000000-0005-0000-0000-000052440000}"/>
    <cellStyle name="40% - Accent4 4 2 2 4 5 2" xfId="29315" xr:uid="{00000000-0005-0000-0000-000053440000}"/>
    <cellStyle name="40% - Accent4 4 2 2 4 5 3" xfId="29316" xr:uid="{00000000-0005-0000-0000-000054440000}"/>
    <cellStyle name="40% - Accent4 4 2 2 4 6" xfId="29317" xr:uid="{00000000-0005-0000-0000-000055440000}"/>
    <cellStyle name="40% - Accent4 4 2 2 4 6 2" xfId="29318" xr:uid="{00000000-0005-0000-0000-000056440000}"/>
    <cellStyle name="40% - Accent4 4 2 2 4 6 3" xfId="29319" xr:uid="{00000000-0005-0000-0000-000057440000}"/>
    <cellStyle name="40% - Accent4 4 2 2 4 7" xfId="29320" xr:uid="{00000000-0005-0000-0000-000058440000}"/>
    <cellStyle name="40% - Accent4 4 2 2 4 7 2" xfId="29321" xr:uid="{00000000-0005-0000-0000-000059440000}"/>
    <cellStyle name="40% - Accent4 4 2 2 4 8" xfId="29322" xr:uid="{00000000-0005-0000-0000-00005A440000}"/>
    <cellStyle name="40% - Accent4 4 2 2 4 9" xfId="29323" xr:uid="{00000000-0005-0000-0000-00005B440000}"/>
    <cellStyle name="40% - Accent4 4 2 2 5" xfId="29324" xr:uid="{00000000-0005-0000-0000-00005C440000}"/>
    <cellStyle name="40% - Accent4 4 2 2 5 2" xfId="29325" xr:uid="{00000000-0005-0000-0000-00005D440000}"/>
    <cellStyle name="40% - Accent4 4 2 2 5 2 2" xfId="29326" xr:uid="{00000000-0005-0000-0000-00005E440000}"/>
    <cellStyle name="40% - Accent4 4 2 2 5 2 2 2" xfId="29327" xr:uid="{00000000-0005-0000-0000-00005F440000}"/>
    <cellStyle name="40% - Accent4 4 2 2 5 2 2 3" xfId="29328" xr:uid="{00000000-0005-0000-0000-000060440000}"/>
    <cellStyle name="40% - Accent4 4 2 2 5 2 3" xfId="29329" xr:uid="{00000000-0005-0000-0000-000061440000}"/>
    <cellStyle name="40% - Accent4 4 2 2 5 2 3 2" xfId="29330" xr:uid="{00000000-0005-0000-0000-000062440000}"/>
    <cellStyle name="40% - Accent4 4 2 2 5 2 3 3" xfId="29331" xr:uid="{00000000-0005-0000-0000-000063440000}"/>
    <cellStyle name="40% - Accent4 4 2 2 5 2 4" xfId="29332" xr:uid="{00000000-0005-0000-0000-000064440000}"/>
    <cellStyle name="40% - Accent4 4 2 2 5 2 4 2" xfId="29333" xr:uid="{00000000-0005-0000-0000-000065440000}"/>
    <cellStyle name="40% - Accent4 4 2 2 5 2 5" xfId="29334" xr:uid="{00000000-0005-0000-0000-000066440000}"/>
    <cellStyle name="40% - Accent4 4 2 2 5 2 6" xfId="29335" xr:uid="{00000000-0005-0000-0000-000067440000}"/>
    <cellStyle name="40% - Accent4 4 2 2 5 3" xfId="29336" xr:uid="{00000000-0005-0000-0000-000068440000}"/>
    <cellStyle name="40% - Accent4 4 2 2 5 3 2" xfId="29337" xr:uid="{00000000-0005-0000-0000-000069440000}"/>
    <cellStyle name="40% - Accent4 4 2 2 5 3 2 2" xfId="29338" xr:uid="{00000000-0005-0000-0000-00006A440000}"/>
    <cellStyle name="40% - Accent4 4 2 2 5 3 2 3" xfId="29339" xr:uid="{00000000-0005-0000-0000-00006B440000}"/>
    <cellStyle name="40% - Accent4 4 2 2 5 3 3" xfId="29340" xr:uid="{00000000-0005-0000-0000-00006C440000}"/>
    <cellStyle name="40% - Accent4 4 2 2 5 3 3 2" xfId="29341" xr:uid="{00000000-0005-0000-0000-00006D440000}"/>
    <cellStyle name="40% - Accent4 4 2 2 5 3 3 3" xfId="29342" xr:uid="{00000000-0005-0000-0000-00006E440000}"/>
    <cellStyle name="40% - Accent4 4 2 2 5 3 4" xfId="29343" xr:uid="{00000000-0005-0000-0000-00006F440000}"/>
    <cellStyle name="40% - Accent4 4 2 2 5 3 4 2" xfId="29344" xr:uid="{00000000-0005-0000-0000-000070440000}"/>
    <cellStyle name="40% - Accent4 4 2 2 5 3 5" xfId="29345" xr:uid="{00000000-0005-0000-0000-000071440000}"/>
    <cellStyle name="40% - Accent4 4 2 2 5 3 6" xfId="29346" xr:uid="{00000000-0005-0000-0000-000072440000}"/>
    <cellStyle name="40% - Accent4 4 2 2 5 4" xfId="29347" xr:uid="{00000000-0005-0000-0000-000073440000}"/>
    <cellStyle name="40% - Accent4 4 2 2 5 4 2" xfId="29348" xr:uid="{00000000-0005-0000-0000-000074440000}"/>
    <cellStyle name="40% - Accent4 4 2 2 5 4 2 2" xfId="29349" xr:uid="{00000000-0005-0000-0000-000075440000}"/>
    <cellStyle name="40% - Accent4 4 2 2 5 4 2 3" xfId="29350" xr:uid="{00000000-0005-0000-0000-000076440000}"/>
    <cellStyle name="40% - Accent4 4 2 2 5 4 3" xfId="29351" xr:uid="{00000000-0005-0000-0000-000077440000}"/>
    <cellStyle name="40% - Accent4 4 2 2 5 4 3 2" xfId="29352" xr:uid="{00000000-0005-0000-0000-000078440000}"/>
    <cellStyle name="40% - Accent4 4 2 2 5 4 4" xfId="29353" xr:uid="{00000000-0005-0000-0000-000079440000}"/>
    <cellStyle name="40% - Accent4 4 2 2 5 4 5" xfId="29354" xr:uid="{00000000-0005-0000-0000-00007A440000}"/>
    <cellStyle name="40% - Accent4 4 2 2 5 5" xfId="29355" xr:uid="{00000000-0005-0000-0000-00007B440000}"/>
    <cellStyle name="40% - Accent4 4 2 2 5 5 2" xfId="29356" xr:uid="{00000000-0005-0000-0000-00007C440000}"/>
    <cellStyle name="40% - Accent4 4 2 2 5 5 3" xfId="29357" xr:uid="{00000000-0005-0000-0000-00007D440000}"/>
    <cellStyle name="40% - Accent4 4 2 2 5 6" xfId="29358" xr:uid="{00000000-0005-0000-0000-00007E440000}"/>
    <cellStyle name="40% - Accent4 4 2 2 5 6 2" xfId="29359" xr:uid="{00000000-0005-0000-0000-00007F440000}"/>
    <cellStyle name="40% - Accent4 4 2 2 5 6 3" xfId="29360" xr:uid="{00000000-0005-0000-0000-000080440000}"/>
    <cellStyle name="40% - Accent4 4 2 2 5 7" xfId="29361" xr:uid="{00000000-0005-0000-0000-000081440000}"/>
    <cellStyle name="40% - Accent4 4 2 2 5 7 2" xfId="29362" xr:uid="{00000000-0005-0000-0000-000082440000}"/>
    <cellStyle name="40% - Accent4 4 2 2 5 8" xfId="29363" xr:uid="{00000000-0005-0000-0000-000083440000}"/>
    <cellStyle name="40% - Accent4 4 2 2 5 9" xfId="29364" xr:uid="{00000000-0005-0000-0000-000084440000}"/>
    <cellStyle name="40% - Accent4 4 2 2 6" xfId="29365" xr:uid="{00000000-0005-0000-0000-000085440000}"/>
    <cellStyle name="40% - Accent4 4 2 2 6 2" xfId="29366" xr:uid="{00000000-0005-0000-0000-000086440000}"/>
    <cellStyle name="40% - Accent4 4 2 2 6 2 2" xfId="29367" xr:uid="{00000000-0005-0000-0000-000087440000}"/>
    <cellStyle name="40% - Accent4 4 2 2 6 2 3" xfId="29368" xr:uid="{00000000-0005-0000-0000-000088440000}"/>
    <cellStyle name="40% - Accent4 4 2 2 6 3" xfId="29369" xr:uid="{00000000-0005-0000-0000-000089440000}"/>
    <cellStyle name="40% - Accent4 4 2 2 6 3 2" xfId="29370" xr:uid="{00000000-0005-0000-0000-00008A440000}"/>
    <cellStyle name="40% - Accent4 4 2 2 6 3 3" xfId="29371" xr:uid="{00000000-0005-0000-0000-00008B440000}"/>
    <cellStyle name="40% - Accent4 4 2 2 6 4" xfId="29372" xr:uid="{00000000-0005-0000-0000-00008C440000}"/>
    <cellStyle name="40% - Accent4 4 2 2 6 4 2" xfId="29373" xr:uid="{00000000-0005-0000-0000-00008D440000}"/>
    <cellStyle name="40% - Accent4 4 2 2 6 5" xfId="29374" xr:uid="{00000000-0005-0000-0000-00008E440000}"/>
    <cellStyle name="40% - Accent4 4 2 2 6 6" xfId="29375" xr:uid="{00000000-0005-0000-0000-00008F440000}"/>
    <cellStyle name="40% - Accent4 4 2 2 7" xfId="29376" xr:uid="{00000000-0005-0000-0000-000090440000}"/>
    <cellStyle name="40% - Accent4 4 2 2 7 2" xfId="29377" xr:uid="{00000000-0005-0000-0000-000091440000}"/>
    <cellStyle name="40% - Accent4 4 2 2 7 2 2" xfId="29378" xr:uid="{00000000-0005-0000-0000-000092440000}"/>
    <cellStyle name="40% - Accent4 4 2 2 7 2 3" xfId="29379" xr:uid="{00000000-0005-0000-0000-000093440000}"/>
    <cellStyle name="40% - Accent4 4 2 2 7 3" xfId="29380" xr:uid="{00000000-0005-0000-0000-000094440000}"/>
    <cellStyle name="40% - Accent4 4 2 2 7 3 2" xfId="29381" xr:uid="{00000000-0005-0000-0000-000095440000}"/>
    <cellStyle name="40% - Accent4 4 2 2 7 3 3" xfId="29382" xr:uid="{00000000-0005-0000-0000-000096440000}"/>
    <cellStyle name="40% - Accent4 4 2 2 7 4" xfId="29383" xr:uid="{00000000-0005-0000-0000-000097440000}"/>
    <cellStyle name="40% - Accent4 4 2 2 7 4 2" xfId="29384" xr:uid="{00000000-0005-0000-0000-000098440000}"/>
    <cellStyle name="40% - Accent4 4 2 2 7 5" xfId="29385" xr:uid="{00000000-0005-0000-0000-000099440000}"/>
    <cellStyle name="40% - Accent4 4 2 2 7 6" xfId="29386" xr:uid="{00000000-0005-0000-0000-00009A440000}"/>
    <cellStyle name="40% - Accent4 4 2 2 8" xfId="29387" xr:uid="{00000000-0005-0000-0000-00009B440000}"/>
    <cellStyle name="40% - Accent4 4 2 2 8 2" xfId="29388" xr:uid="{00000000-0005-0000-0000-00009C440000}"/>
    <cellStyle name="40% - Accent4 4 2 2 8 2 2" xfId="29389" xr:uid="{00000000-0005-0000-0000-00009D440000}"/>
    <cellStyle name="40% - Accent4 4 2 2 8 2 3" xfId="29390" xr:uid="{00000000-0005-0000-0000-00009E440000}"/>
    <cellStyle name="40% - Accent4 4 2 2 8 3" xfId="29391" xr:uid="{00000000-0005-0000-0000-00009F440000}"/>
    <cellStyle name="40% - Accent4 4 2 2 8 3 2" xfId="29392" xr:uid="{00000000-0005-0000-0000-0000A0440000}"/>
    <cellStyle name="40% - Accent4 4 2 2 8 4" xfId="29393" xr:uid="{00000000-0005-0000-0000-0000A1440000}"/>
    <cellStyle name="40% - Accent4 4 2 2 8 5" xfId="29394" xr:uid="{00000000-0005-0000-0000-0000A2440000}"/>
    <cellStyle name="40% - Accent4 4 2 2 9" xfId="29395" xr:uid="{00000000-0005-0000-0000-0000A3440000}"/>
    <cellStyle name="40% - Accent4 4 2 2 9 2" xfId="29396" xr:uid="{00000000-0005-0000-0000-0000A4440000}"/>
    <cellStyle name="40% - Accent4 4 2 2 9 3" xfId="29397" xr:uid="{00000000-0005-0000-0000-0000A5440000}"/>
    <cellStyle name="40% - Accent4 4 2 3" xfId="2229" xr:uid="{00000000-0005-0000-0000-0000A6440000}"/>
    <cellStyle name="40% - Accent4 4 2 3 10" xfId="29398" xr:uid="{00000000-0005-0000-0000-0000A7440000}"/>
    <cellStyle name="40% - Accent4 4 2 3 10 2" xfId="29399" xr:uid="{00000000-0005-0000-0000-0000A8440000}"/>
    <cellStyle name="40% - Accent4 4 2 3 11" xfId="29400" xr:uid="{00000000-0005-0000-0000-0000A9440000}"/>
    <cellStyle name="40% - Accent4 4 2 3 12" xfId="29401" xr:uid="{00000000-0005-0000-0000-0000AA440000}"/>
    <cellStyle name="40% - Accent4 4 2 3 2" xfId="2230" xr:uid="{00000000-0005-0000-0000-0000AB440000}"/>
    <cellStyle name="40% - Accent4 4 2 3 2 10" xfId="29402" xr:uid="{00000000-0005-0000-0000-0000AC440000}"/>
    <cellStyle name="40% - Accent4 4 2 3 2 2" xfId="2231" xr:uid="{00000000-0005-0000-0000-0000AD440000}"/>
    <cellStyle name="40% - Accent4 4 2 3 2 2 2" xfId="29403" xr:uid="{00000000-0005-0000-0000-0000AE440000}"/>
    <cellStyle name="40% - Accent4 4 2 3 2 2 2 2" xfId="29404" xr:uid="{00000000-0005-0000-0000-0000AF440000}"/>
    <cellStyle name="40% - Accent4 4 2 3 2 2 2 2 2" xfId="29405" xr:uid="{00000000-0005-0000-0000-0000B0440000}"/>
    <cellStyle name="40% - Accent4 4 2 3 2 2 2 2 3" xfId="29406" xr:uid="{00000000-0005-0000-0000-0000B1440000}"/>
    <cellStyle name="40% - Accent4 4 2 3 2 2 2 3" xfId="29407" xr:uid="{00000000-0005-0000-0000-0000B2440000}"/>
    <cellStyle name="40% - Accent4 4 2 3 2 2 2 3 2" xfId="29408" xr:uid="{00000000-0005-0000-0000-0000B3440000}"/>
    <cellStyle name="40% - Accent4 4 2 3 2 2 2 3 3" xfId="29409" xr:uid="{00000000-0005-0000-0000-0000B4440000}"/>
    <cellStyle name="40% - Accent4 4 2 3 2 2 2 4" xfId="29410" xr:uid="{00000000-0005-0000-0000-0000B5440000}"/>
    <cellStyle name="40% - Accent4 4 2 3 2 2 2 4 2" xfId="29411" xr:uid="{00000000-0005-0000-0000-0000B6440000}"/>
    <cellStyle name="40% - Accent4 4 2 3 2 2 2 5" xfId="29412" xr:uid="{00000000-0005-0000-0000-0000B7440000}"/>
    <cellStyle name="40% - Accent4 4 2 3 2 2 2 6" xfId="29413" xr:uid="{00000000-0005-0000-0000-0000B8440000}"/>
    <cellStyle name="40% - Accent4 4 2 3 2 2 3" xfId="29414" xr:uid="{00000000-0005-0000-0000-0000B9440000}"/>
    <cellStyle name="40% - Accent4 4 2 3 2 2 3 2" xfId="29415" xr:uid="{00000000-0005-0000-0000-0000BA440000}"/>
    <cellStyle name="40% - Accent4 4 2 3 2 2 3 2 2" xfId="29416" xr:uid="{00000000-0005-0000-0000-0000BB440000}"/>
    <cellStyle name="40% - Accent4 4 2 3 2 2 3 2 3" xfId="29417" xr:uid="{00000000-0005-0000-0000-0000BC440000}"/>
    <cellStyle name="40% - Accent4 4 2 3 2 2 3 3" xfId="29418" xr:uid="{00000000-0005-0000-0000-0000BD440000}"/>
    <cellStyle name="40% - Accent4 4 2 3 2 2 3 3 2" xfId="29419" xr:uid="{00000000-0005-0000-0000-0000BE440000}"/>
    <cellStyle name="40% - Accent4 4 2 3 2 2 3 3 3" xfId="29420" xr:uid="{00000000-0005-0000-0000-0000BF440000}"/>
    <cellStyle name="40% - Accent4 4 2 3 2 2 3 4" xfId="29421" xr:uid="{00000000-0005-0000-0000-0000C0440000}"/>
    <cellStyle name="40% - Accent4 4 2 3 2 2 3 4 2" xfId="29422" xr:uid="{00000000-0005-0000-0000-0000C1440000}"/>
    <cellStyle name="40% - Accent4 4 2 3 2 2 3 5" xfId="29423" xr:uid="{00000000-0005-0000-0000-0000C2440000}"/>
    <cellStyle name="40% - Accent4 4 2 3 2 2 3 6" xfId="29424" xr:uid="{00000000-0005-0000-0000-0000C3440000}"/>
    <cellStyle name="40% - Accent4 4 2 3 2 2 4" xfId="29425" xr:uid="{00000000-0005-0000-0000-0000C4440000}"/>
    <cellStyle name="40% - Accent4 4 2 3 2 2 4 2" xfId="29426" xr:uid="{00000000-0005-0000-0000-0000C5440000}"/>
    <cellStyle name="40% - Accent4 4 2 3 2 2 4 2 2" xfId="29427" xr:uid="{00000000-0005-0000-0000-0000C6440000}"/>
    <cellStyle name="40% - Accent4 4 2 3 2 2 4 2 3" xfId="29428" xr:uid="{00000000-0005-0000-0000-0000C7440000}"/>
    <cellStyle name="40% - Accent4 4 2 3 2 2 4 3" xfId="29429" xr:uid="{00000000-0005-0000-0000-0000C8440000}"/>
    <cellStyle name="40% - Accent4 4 2 3 2 2 4 3 2" xfId="29430" xr:uid="{00000000-0005-0000-0000-0000C9440000}"/>
    <cellStyle name="40% - Accent4 4 2 3 2 2 4 4" xfId="29431" xr:uid="{00000000-0005-0000-0000-0000CA440000}"/>
    <cellStyle name="40% - Accent4 4 2 3 2 2 4 5" xfId="29432" xr:uid="{00000000-0005-0000-0000-0000CB440000}"/>
    <cellStyle name="40% - Accent4 4 2 3 2 2 5" xfId="29433" xr:uid="{00000000-0005-0000-0000-0000CC440000}"/>
    <cellStyle name="40% - Accent4 4 2 3 2 2 5 2" xfId="29434" xr:uid="{00000000-0005-0000-0000-0000CD440000}"/>
    <cellStyle name="40% - Accent4 4 2 3 2 2 5 3" xfId="29435" xr:uid="{00000000-0005-0000-0000-0000CE440000}"/>
    <cellStyle name="40% - Accent4 4 2 3 2 2 6" xfId="29436" xr:uid="{00000000-0005-0000-0000-0000CF440000}"/>
    <cellStyle name="40% - Accent4 4 2 3 2 2 6 2" xfId="29437" xr:uid="{00000000-0005-0000-0000-0000D0440000}"/>
    <cellStyle name="40% - Accent4 4 2 3 2 2 6 3" xfId="29438" xr:uid="{00000000-0005-0000-0000-0000D1440000}"/>
    <cellStyle name="40% - Accent4 4 2 3 2 2 7" xfId="29439" xr:uid="{00000000-0005-0000-0000-0000D2440000}"/>
    <cellStyle name="40% - Accent4 4 2 3 2 2 7 2" xfId="29440" xr:uid="{00000000-0005-0000-0000-0000D3440000}"/>
    <cellStyle name="40% - Accent4 4 2 3 2 2 8" xfId="29441" xr:uid="{00000000-0005-0000-0000-0000D4440000}"/>
    <cellStyle name="40% - Accent4 4 2 3 2 2 9" xfId="29442" xr:uid="{00000000-0005-0000-0000-0000D5440000}"/>
    <cellStyle name="40% - Accent4 4 2 3 2 3" xfId="29443" xr:uid="{00000000-0005-0000-0000-0000D6440000}"/>
    <cellStyle name="40% - Accent4 4 2 3 2 3 2" xfId="29444" xr:uid="{00000000-0005-0000-0000-0000D7440000}"/>
    <cellStyle name="40% - Accent4 4 2 3 2 3 2 2" xfId="29445" xr:uid="{00000000-0005-0000-0000-0000D8440000}"/>
    <cellStyle name="40% - Accent4 4 2 3 2 3 2 3" xfId="29446" xr:uid="{00000000-0005-0000-0000-0000D9440000}"/>
    <cellStyle name="40% - Accent4 4 2 3 2 3 3" xfId="29447" xr:uid="{00000000-0005-0000-0000-0000DA440000}"/>
    <cellStyle name="40% - Accent4 4 2 3 2 3 3 2" xfId="29448" xr:uid="{00000000-0005-0000-0000-0000DB440000}"/>
    <cellStyle name="40% - Accent4 4 2 3 2 3 3 3" xfId="29449" xr:uid="{00000000-0005-0000-0000-0000DC440000}"/>
    <cellStyle name="40% - Accent4 4 2 3 2 3 4" xfId="29450" xr:uid="{00000000-0005-0000-0000-0000DD440000}"/>
    <cellStyle name="40% - Accent4 4 2 3 2 3 4 2" xfId="29451" xr:uid="{00000000-0005-0000-0000-0000DE440000}"/>
    <cellStyle name="40% - Accent4 4 2 3 2 3 5" xfId="29452" xr:uid="{00000000-0005-0000-0000-0000DF440000}"/>
    <cellStyle name="40% - Accent4 4 2 3 2 3 6" xfId="29453" xr:uid="{00000000-0005-0000-0000-0000E0440000}"/>
    <cellStyle name="40% - Accent4 4 2 3 2 4" xfId="29454" xr:uid="{00000000-0005-0000-0000-0000E1440000}"/>
    <cellStyle name="40% - Accent4 4 2 3 2 4 2" xfId="29455" xr:uid="{00000000-0005-0000-0000-0000E2440000}"/>
    <cellStyle name="40% - Accent4 4 2 3 2 4 2 2" xfId="29456" xr:uid="{00000000-0005-0000-0000-0000E3440000}"/>
    <cellStyle name="40% - Accent4 4 2 3 2 4 2 3" xfId="29457" xr:uid="{00000000-0005-0000-0000-0000E4440000}"/>
    <cellStyle name="40% - Accent4 4 2 3 2 4 3" xfId="29458" xr:uid="{00000000-0005-0000-0000-0000E5440000}"/>
    <cellStyle name="40% - Accent4 4 2 3 2 4 3 2" xfId="29459" xr:uid="{00000000-0005-0000-0000-0000E6440000}"/>
    <cellStyle name="40% - Accent4 4 2 3 2 4 3 3" xfId="29460" xr:uid="{00000000-0005-0000-0000-0000E7440000}"/>
    <cellStyle name="40% - Accent4 4 2 3 2 4 4" xfId="29461" xr:uid="{00000000-0005-0000-0000-0000E8440000}"/>
    <cellStyle name="40% - Accent4 4 2 3 2 4 4 2" xfId="29462" xr:uid="{00000000-0005-0000-0000-0000E9440000}"/>
    <cellStyle name="40% - Accent4 4 2 3 2 4 5" xfId="29463" xr:uid="{00000000-0005-0000-0000-0000EA440000}"/>
    <cellStyle name="40% - Accent4 4 2 3 2 4 6" xfId="29464" xr:uid="{00000000-0005-0000-0000-0000EB440000}"/>
    <cellStyle name="40% - Accent4 4 2 3 2 5" xfId="29465" xr:uid="{00000000-0005-0000-0000-0000EC440000}"/>
    <cellStyle name="40% - Accent4 4 2 3 2 5 2" xfId="29466" xr:uid="{00000000-0005-0000-0000-0000ED440000}"/>
    <cellStyle name="40% - Accent4 4 2 3 2 5 2 2" xfId="29467" xr:uid="{00000000-0005-0000-0000-0000EE440000}"/>
    <cellStyle name="40% - Accent4 4 2 3 2 5 2 3" xfId="29468" xr:uid="{00000000-0005-0000-0000-0000EF440000}"/>
    <cellStyle name="40% - Accent4 4 2 3 2 5 3" xfId="29469" xr:uid="{00000000-0005-0000-0000-0000F0440000}"/>
    <cellStyle name="40% - Accent4 4 2 3 2 5 3 2" xfId="29470" xr:uid="{00000000-0005-0000-0000-0000F1440000}"/>
    <cellStyle name="40% - Accent4 4 2 3 2 5 4" xfId="29471" xr:uid="{00000000-0005-0000-0000-0000F2440000}"/>
    <cellStyle name="40% - Accent4 4 2 3 2 5 5" xfId="29472" xr:uid="{00000000-0005-0000-0000-0000F3440000}"/>
    <cellStyle name="40% - Accent4 4 2 3 2 6" xfId="29473" xr:uid="{00000000-0005-0000-0000-0000F4440000}"/>
    <cellStyle name="40% - Accent4 4 2 3 2 6 2" xfId="29474" xr:uid="{00000000-0005-0000-0000-0000F5440000}"/>
    <cellStyle name="40% - Accent4 4 2 3 2 6 3" xfId="29475" xr:uid="{00000000-0005-0000-0000-0000F6440000}"/>
    <cellStyle name="40% - Accent4 4 2 3 2 7" xfId="29476" xr:uid="{00000000-0005-0000-0000-0000F7440000}"/>
    <cellStyle name="40% - Accent4 4 2 3 2 7 2" xfId="29477" xr:uid="{00000000-0005-0000-0000-0000F8440000}"/>
    <cellStyle name="40% - Accent4 4 2 3 2 7 3" xfId="29478" xr:uid="{00000000-0005-0000-0000-0000F9440000}"/>
    <cellStyle name="40% - Accent4 4 2 3 2 8" xfId="29479" xr:uid="{00000000-0005-0000-0000-0000FA440000}"/>
    <cellStyle name="40% - Accent4 4 2 3 2 8 2" xfId="29480" xr:uid="{00000000-0005-0000-0000-0000FB440000}"/>
    <cellStyle name="40% - Accent4 4 2 3 2 9" xfId="29481" xr:uid="{00000000-0005-0000-0000-0000FC440000}"/>
    <cellStyle name="40% - Accent4 4 2 3 3" xfId="2232" xr:uid="{00000000-0005-0000-0000-0000FD440000}"/>
    <cellStyle name="40% - Accent4 4 2 3 3 2" xfId="29482" xr:uid="{00000000-0005-0000-0000-0000FE440000}"/>
    <cellStyle name="40% - Accent4 4 2 3 3 2 2" xfId="29483" xr:uid="{00000000-0005-0000-0000-0000FF440000}"/>
    <cellStyle name="40% - Accent4 4 2 3 3 2 2 2" xfId="29484" xr:uid="{00000000-0005-0000-0000-000000450000}"/>
    <cellStyle name="40% - Accent4 4 2 3 3 2 2 3" xfId="29485" xr:uid="{00000000-0005-0000-0000-000001450000}"/>
    <cellStyle name="40% - Accent4 4 2 3 3 2 3" xfId="29486" xr:uid="{00000000-0005-0000-0000-000002450000}"/>
    <cellStyle name="40% - Accent4 4 2 3 3 2 3 2" xfId="29487" xr:uid="{00000000-0005-0000-0000-000003450000}"/>
    <cellStyle name="40% - Accent4 4 2 3 3 2 3 3" xfId="29488" xr:uid="{00000000-0005-0000-0000-000004450000}"/>
    <cellStyle name="40% - Accent4 4 2 3 3 2 4" xfId="29489" xr:uid="{00000000-0005-0000-0000-000005450000}"/>
    <cellStyle name="40% - Accent4 4 2 3 3 2 4 2" xfId="29490" xr:uid="{00000000-0005-0000-0000-000006450000}"/>
    <cellStyle name="40% - Accent4 4 2 3 3 2 5" xfId="29491" xr:uid="{00000000-0005-0000-0000-000007450000}"/>
    <cellStyle name="40% - Accent4 4 2 3 3 2 6" xfId="29492" xr:uid="{00000000-0005-0000-0000-000008450000}"/>
    <cellStyle name="40% - Accent4 4 2 3 3 3" xfId="29493" xr:uid="{00000000-0005-0000-0000-000009450000}"/>
    <cellStyle name="40% - Accent4 4 2 3 3 3 2" xfId="29494" xr:uid="{00000000-0005-0000-0000-00000A450000}"/>
    <cellStyle name="40% - Accent4 4 2 3 3 3 2 2" xfId="29495" xr:uid="{00000000-0005-0000-0000-00000B450000}"/>
    <cellStyle name="40% - Accent4 4 2 3 3 3 2 3" xfId="29496" xr:uid="{00000000-0005-0000-0000-00000C450000}"/>
    <cellStyle name="40% - Accent4 4 2 3 3 3 3" xfId="29497" xr:uid="{00000000-0005-0000-0000-00000D450000}"/>
    <cellStyle name="40% - Accent4 4 2 3 3 3 3 2" xfId="29498" xr:uid="{00000000-0005-0000-0000-00000E450000}"/>
    <cellStyle name="40% - Accent4 4 2 3 3 3 3 3" xfId="29499" xr:uid="{00000000-0005-0000-0000-00000F450000}"/>
    <cellStyle name="40% - Accent4 4 2 3 3 3 4" xfId="29500" xr:uid="{00000000-0005-0000-0000-000010450000}"/>
    <cellStyle name="40% - Accent4 4 2 3 3 3 4 2" xfId="29501" xr:uid="{00000000-0005-0000-0000-000011450000}"/>
    <cellStyle name="40% - Accent4 4 2 3 3 3 5" xfId="29502" xr:uid="{00000000-0005-0000-0000-000012450000}"/>
    <cellStyle name="40% - Accent4 4 2 3 3 3 6" xfId="29503" xr:uid="{00000000-0005-0000-0000-000013450000}"/>
    <cellStyle name="40% - Accent4 4 2 3 3 4" xfId="29504" xr:uid="{00000000-0005-0000-0000-000014450000}"/>
    <cellStyle name="40% - Accent4 4 2 3 3 4 2" xfId="29505" xr:uid="{00000000-0005-0000-0000-000015450000}"/>
    <cellStyle name="40% - Accent4 4 2 3 3 4 2 2" xfId="29506" xr:uid="{00000000-0005-0000-0000-000016450000}"/>
    <cellStyle name="40% - Accent4 4 2 3 3 4 2 3" xfId="29507" xr:uid="{00000000-0005-0000-0000-000017450000}"/>
    <cellStyle name="40% - Accent4 4 2 3 3 4 3" xfId="29508" xr:uid="{00000000-0005-0000-0000-000018450000}"/>
    <cellStyle name="40% - Accent4 4 2 3 3 4 3 2" xfId="29509" xr:uid="{00000000-0005-0000-0000-000019450000}"/>
    <cellStyle name="40% - Accent4 4 2 3 3 4 4" xfId="29510" xr:uid="{00000000-0005-0000-0000-00001A450000}"/>
    <cellStyle name="40% - Accent4 4 2 3 3 4 5" xfId="29511" xr:uid="{00000000-0005-0000-0000-00001B450000}"/>
    <cellStyle name="40% - Accent4 4 2 3 3 5" xfId="29512" xr:uid="{00000000-0005-0000-0000-00001C450000}"/>
    <cellStyle name="40% - Accent4 4 2 3 3 5 2" xfId="29513" xr:uid="{00000000-0005-0000-0000-00001D450000}"/>
    <cellStyle name="40% - Accent4 4 2 3 3 5 3" xfId="29514" xr:uid="{00000000-0005-0000-0000-00001E450000}"/>
    <cellStyle name="40% - Accent4 4 2 3 3 6" xfId="29515" xr:uid="{00000000-0005-0000-0000-00001F450000}"/>
    <cellStyle name="40% - Accent4 4 2 3 3 6 2" xfId="29516" xr:uid="{00000000-0005-0000-0000-000020450000}"/>
    <cellStyle name="40% - Accent4 4 2 3 3 6 3" xfId="29517" xr:uid="{00000000-0005-0000-0000-000021450000}"/>
    <cellStyle name="40% - Accent4 4 2 3 3 7" xfId="29518" xr:uid="{00000000-0005-0000-0000-000022450000}"/>
    <cellStyle name="40% - Accent4 4 2 3 3 7 2" xfId="29519" xr:uid="{00000000-0005-0000-0000-000023450000}"/>
    <cellStyle name="40% - Accent4 4 2 3 3 8" xfId="29520" xr:uid="{00000000-0005-0000-0000-000024450000}"/>
    <cellStyle name="40% - Accent4 4 2 3 3 9" xfId="29521" xr:uid="{00000000-0005-0000-0000-000025450000}"/>
    <cellStyle name="40% - Accent4 4 2 3 4" xfId="29522" xr:uid="{00000000-0005-0000-0000-000026450000}"/>
    <cellStyle name="40% - Accent4 4 2 3 4 2" xfId="29523" xr:uid="{00000000-0005-0000-0000-000027450000}"/>
    <cellStyle name="40% - Accent4 4 2 3 4 2 2" xfId="29524" xr:uid="{00000000-0005-0000-0000-000028450000}"/>
    <cellStyle name="40% - Accent4 4 2 3 4 2 2 2" xfId="29525" xr:uid="{00000000-0005-0000-0000-000029450000}"/>
    <cellStyle name="40% - Accent4 4 2 3 4 2 2 3" xfId="29526" xr:uid="{00000000-0005-0000-0000-00002A450000}"/>
    <cellStyle name="40% - Accent4 4 2 3 4 2 3" xfId="29527" xr:uid="{00000000-0005-0000-0000-00002B450000}"/>
    <cellStyle name="40% - Accent4 4 2 3 4 2 3 2" xfId="29528" xr:uid="{00000000-0005-0000-0000-00002C450000}"/>
    <cellStyle name="40% - Accent4 4 2 3 4 2 3 3" xfId="29529" xr:uid="{00000000-0005-0000-0000-00002D450000}"/>
    <cellStyle name="40% - Accent4 4 2 3 4 2 4" xfId="29530" xr:uid="{00000000-0005-0000-0000-00002E450000}"/>
    <cellStyle name="40% - Accent4 4 2 3 4 2 4 2" xfId="29531" xr:uid="{00000000-0005-0000-0000-00002F450000}"/>
    <cellStyle name="40% - Accent4 4 2 3 4 2 5" xfId="29532" xr:uid="{00000000-0005-0000-0000-000030450000}"/>
    <cellStyle name="40% - Accent4 4 2 3 4 2 6" xfId="29533" xr:uid="{00000000-0005-0000-0000-000031450000}"/>
    <cellStyle name="40% - Accent4 4 2 3 4 3" xfId="29534" xr:uid="{00000000-0005-0000-0000-000032450000}"/>
    <cellStyle name="40% - Accent4 4 2 3 4 3 2" xfId="29535" xr:uid="{00000000-0005-0000-0000-000033450000}"/>
    <cellStyle name="40% - Accent4 4 2 3 4 3 2 2" xfId="29536" xr:uid="{00000000-0005-0000-0000-000034450000}"/>
    <cellStyle name="40% - Accent4 4 2 3 4 3 2 3" xfId="29537" xr:uid="{00000000-0005-0000-0000-000035450000}"/>
    <cellStyle name="40% - Accent4 4 2 3 4 3 3" xfId="29538" xr:uid="{00000000-0005-0000-0000-000036450000}"/>
    <cellStyle name="40% - Accent4 4 2 3 4 3 3 2" xfId="29539" xr:uid="{00000000-0005-0000-0000-000037450000}"/>
    <cellStyle name="40% - Accent4 4 2 3 4 3 3 3" xfId="29540" xr:uid="{00000000-0005-0000-0000-000038450000}"/>
    <cellStyle name="40% - Accent4 4 2 3 4 3 4" xfId="29541" xr:uid="{00000000-0005-0000-0000-000039450000}"/>
    <cellStyle name="40% - Accent4 4 2 3 4 3 4 2" xfId="29542" xr:uid="{00000000-0005-0000-0000-00003A450000}"/>
    <cellStyle name="40% - Accent4 4 2 3 4 3 5" xfId="29543" xr:uid="{00000000-0005-0000-0000-00003B450000}"/>
    <cellStyle name="40% - Accent4 4 2 3 4 3 6" xfId="29544" xr:uid="{00000000-0005-0000-0000-00003C450000}"/>
    <cellStyle name="40% - Accent4 4 2 3 4 4" xfId="29545" xr:uid="{00000000-0005-0000-0000-00003D450000}"/>
    <cellStyle name="40% - Accent4 4 2 3 4 4 2" xfId="29546" xr:uid="{00000000-0005-0000-0000-00003E450000}"/>
    <cellStyle name="40% - Accent4 4 2 3 4 4 2 2" xfId="29547" xr:uid="{00000000-0005-0000-0000-00003F450000}"/>
    <cellStyle name="40% - Accent4 4 2 3 4 4 2 3" xfId="29548" xr:uid="{00000000-0005-0000-0000-000040450000}"/>
    <cellStyle name="40% - Accent4 4 2 3 4 4 3" xfId="29549" xr:uid="{00000000-0005-0000-0000-000041450000}"/>
    <cellStyle name="40% - Accent4 4 2 3 4 4 3 2" xfId="29550" xr:uid="{00000000-0005-0000-0000-000042450000}"/>
    <cellStyle name="40% - Accent4 4 2 3 4 4 4" xfId="29551" xr:uid="{00000000-0005-0000-0000-000043450000}"/>
    <cellStyle name="40% - Accent4 4 2 3 4 4 5" xfId="29552" xr:uid="{00000000-0005-0000-0000-000044450000}"/>
    <cellStyle name="40% - Accent4 4 2 3 4 5" xfId="29553" xr:uid="{00000000-0005-0000-0000-000045450000}"/>
    <cellStyle name="40% - Accent4 4 2 3 4 5 2" xfId="29554" xr:uid="{00000000-0005-0000-0000-000046450000}"/>
    <cellStyle name="40% - Accent4 4 2 3 4 5 3" xfId="29555" xr:uid="{00000000-0005-0000-0000-000047450000}"/>
    <cellStyle name="40% - Accent4 4 2 3 4 6" xfId="29556" xr:uid="{00000000-0005-0000-0000-000048450000}"/>
    <cellStyle name="40% - Accent4 4 2 3 4 6 2" xfId="29557" xr:uid="{00000000-0005-0000-0000-000049450000}"/>
    <cellStyle name="40% - Accent4 4 2 3 4 6 3" xfId="29558" xr:uid="{00000000-0005-0000-0000-00004A450000}"/>
    <cellStyle name="40% - Accent4 4 2 3 4 7" xfId="29559" xr:uid="{00000000-0005-0000-0000-00004B450000}"/>
    <cellStyle name="40% - Accent4 4 2 3 4 7 2" xfId="29560" xr:uid="{00000000-0005-0000-0000-00004C450000}"/>
    <cellStyle name="40% - Accent4 4 2 3 4 8" xfId="29561" xr:uid="{00000000-0005-0000-0000-00004D450000}"/>
    <cellStyle name="40% - Accent4 4 2 3 4 9" xfId="29562" xr:uid="{00000000-0005-0000-0000-00004E450000}"/>
    <cellStyle name="40% - Accent4 4 2 3 5" xfId="29563" xr:uid="{00000000-0005-0000-0000-00004F450000}"/>
    <cellStyle name="40% - Accent4 4 2 3 5 2" xfId="29564" xr:uid="{00000000-0005-0000-0000-000050450000}"/>
    <cellStyle name="40% - Accent4 4 2 3 5 2 2" xfId="29565" xr:uid="{00000000-0005-0000-0000-000051450000}"/>
    <cellStyle name="40% - Accent4 4 2 3 5 2 3" xfId="29566" xr:uid="{00000000-0005-0000-0000-000052450000}"/>
    <cellStyle name="40% - Accent4 4 2 3 5 3" xfId="29567" xr:uid="{00000000-0005-0000-0000-000053450000}"/>
    <cellStyle name="40% - Accent4 4 2 3 5 3 2" xfId="29568" xr:uid="{00000000-0005-0000-0000-000054450000}"/>
    <cellStyle name="40% - Accent4 4 2 3 5 3 3" xfId="29569" xr:uid="{00000000-0005-0000-0000-000055450000}"/>
    <cellStyle name="40% - Accent4 4 2 3 5 4" xfId="29570" xr:uid="{00000000-0005-0000-0000-000056450000}"/>
    <cellStyle name="40% - Accent4 4 2 3 5 4 2" xfId="29571" xr:uid="{00000000-0005-0000-0000-000057450000}"/>
    <cellStyle name="40% - Accent4 4 2 3 5 5" xfId="29572" xr:uid="{00000000-0005-0000-0000-000058450000}"/>
    <cellStyle name="40% - Accent4 4 2 3 5 6" xfId="29573" xr:uid="{00000000-0005-0000-0000-000059450000}"/>
    <cellStyle name="40% - Accent4 4 2 3 6" xfId="29574" xr:uid="{00000000-0005-0000-0000-00005A450000}"/>
    <cellStyle name="40% - Accent4 4 2 3 6 2" xfId="29575" xr:uid="{00000000-0005-0000-0000-00005B450000}"/>
    <cellStyle name="40% - Accent4 4 2 3 6 2 2" xfId="29576" xr:uid="{00000000-0005-0000-0000-00005C450000}"/>
    <cellStyle name="40% - Accent4 4 2 3 6 2 3" xfId="29577" xr:uid="{00000000-0005-0000-0000-00005D450000}"/>
    <cellStyle name="40% - Accent4 4 2 3 6 3" xfId="29578" xr:uid="{00000000-0005-0000-0000-00005E450000}"/>
    <cellStyle name="40% - Accent4 4 2 3 6 3 2" xfId="29579" xr:uid="{00000000-0005-0000-0000-00005F450000}"/>
    <cellStyle name="40% - Accent4 4 2 3 6 3 3" xfId="29580" xr:uid="{00000000-0005-0000-0000-000060450000}"/>
    <cellStyle name="40% - Accent4 4 2 3 6 4" xfId="29581" xr:uid="{00000000-0005-0000-0000-000061450000}"/>
    <cellStyle name="40% - Accent4 4 2 3 6 4 2" xfId="29582" xr:uid="{00000000-0005-0000-0000-000062450000}"/>
    <cellStyle name="40% - Accent4 4 2 3 6 5" xfId="29583" xr:uid="{00000000-0005-0000-0000-000063450000}"/>
    <cellStyle name="40% - Accent4 4 2 3 6 6" xfId="29584" xr:uid="{00000000-0005-0000-0000-000064450000}"/>
    <cellStyle name="40% - Accent4 4 2 3 7" xfId="29585" xr:uid="{00000000-0005-0000-0000-000065450000}"/>
    <cellStyle name="40% - Accent4 4 2 3 7 2" xfId="29586" xr:uid="{00000000-0005-0000-0000-000066450000}"/>
    <cellStyle name="40% - Accent4 4 2 3 7 2 2" xfId="29587" xr:uid="{00000000-0005-0000-0000-000067450000}"/>
    <cellStyle name="40% - Accent4 4 2 3 7 2 3" xfId="29588" xr:uid="{00000000-0005-0000-0000-000068450000}"/>
    <cellStyle name="40% - Accent4 4 2 3 7 3" xfId="29589" xr:uid="{00000000-0005-0000-0000-000069450000}"/>
    <cellStyle name="40% - Accent4 4 2 3 7 3 2" xfId="29590" xr:uid="{00000000-0005-0000-0000-00006A450000}"/>
    <cellStyle name="40% - Accent4 4 2 3 7 4" xfId="29591" xr:uid="{00000000-0005-0000-0000-00006B450000}"/>
    <cellStyle name="40% - Accent4 4 2 3 7 5" xfId="29592" xr:uid="{00000000-0005-0000-0000-00006C450000}"/>
    <cellStyle name="40% - Accent4 4 2 3 8" xfId="29593" xr:uid="{00000000-0005-0000-0000-00006D450000}"/>
    <cellStyle name="40% - Accent4 4 2 3 8 2" xfId="29594" xr:uid="{00000000-0005-0000-0000-00006E450000}"/>
    <cellStyle name="40% - Accent4 4 2 3 8 3" xfId="29595" xr:uid="{00000000-0005-0000-0000-00006F450000}"/>
    <cellStyle name="40% - Accent4 4 2 3 9" xfId="29596" xr:uid="{00000000-0005-0000-0000-000070450000}"/>
    <cellStyle name="40% - Accent4 4 2 3 9 2" xfId="29597" xr:uid="{00000000-0005-0000-0000-000071450000}"/>
    <cellStyle name="40% - Accent4 4 2 3 9 3" xfId="29598" xr:uid="{00000000-0005-0000-0000-000072450000}"/>
    <cellStyle name="40% - Accent4 4 2 4" xfId="2233" xr:uid="{00000000-0005-0000-0000-000073450000}"/>
    <cellStyle name="40% - Accent4 4 2 4 10" xfId="29599" xr:uid="{00000000-0005-0000-0000-000074450000}"/>
    <cellStyle name="40% - Accent4 4 2 4 2" xfId="2234" xr:uid="{00000000-0005-0000-0000-000075450000}"/>
    <cellStyle name="40% - Accent4 4 2 4 2 2" xfId="29600" xr:uid="{00000000-0005-0000-0000-000076450000}"/>
    <cellStyle name="40% - Accent4 4 2 4 2 2 2" xfId="29601" xr:uid="{00000000-0005-0000-0000-000077450000}"/>
    <cellStyle name="40% - Accent4 4 2 4 2 2 2 2" xfId="29602" xr:uid="{00000000-0005-0000-0000-000078450000}"/>
    <cellStyle name="40% - Accent4 4 2 4 2 2 2 3" xfId="29603" xr:uid="{00000000-0005-0000-0000-000079450000}"/>
    <cellStyle name="40% - Accent4 4 2 4 2 2 3" xfId="29604" xr:uid="{00000000-0005-0000-0000-00007A450000}"/>
    <cellStyle name="40% - Accent4 4 2 4 2 2 3 2" xfId="29605" xr:uid="{00000000-0005-0000-0000-00007B450000}"/>
    <cellStyle name="40% - Accent4 4 2 4 2 2 3 3" xfId="29606" xr:uid="{00000000-0005-0000-0000-00007C450000}"/>
    <cellStyle name="40% - Accent4 4 2 4 2 2 4" xfId="29607" xr:uid="{00000000-0005-0000-0000-00007D450000}"/>
    <cellStyle name="40% - Accent4 4 2 4 2 2 4 2" xfId="29608" xr:uid="{00000000-0005-0000-0000-00007E450000}"/>
    <cellStyle name="40% - Accent4 4 2 4 2 2 5" xfId="29609" xr:uid="{00000000-0005-0000-0000-00007F450000}"/>
    <cellStyle name="40% - Accent4 4 2 4 2 2 6" xfId="29610" xr:uid="{00000000-0005-0000-0000-000080450000}"/>
    <cellStyle name="40% - Accent4 4 2 4 2 3" xfId="29611" xr:uid="{00000000-0005-0000-0000-000081450000}"/>
    <cellStyle name="40% - Accent4 4 2 4 2 3 2" xfId="29612" xr:uid="{00000000-0005-0000-0000-000082450000}"/>
    <cellStyle name="40% - Accent4 4 2 4 2 3 2 2" xfId="29613" xr:uid="{00000000-0005-0000-0000-000083450000}"/>
    <cellStyle name="40% - Accent4 4 2 4 2 3 2 3" xfId="29614" xr:uid="{00000000-0005-0000-0000-000084450000}"/>
    <cellStyle name="40% - Accent4 4 2 4 2 3 3" xfId="29615" xr:uid="{00000000-0005-0000-0000-000085450000}"/>
    <cellStyle name="40% - Accent4 4 2 4 2 3 3 2" xfId="29616" xr:uid="{00000000-0005-0000-0000-000086450000}"/>
    <cellStyle name="40% - Accent4 4 2 4 2 3 3 3" xfId="29617" xr:uid="{00000000-0005-0000-0000-000087450000}"/>
    <cellStyle name="40% - Accent4 4 2 4 2 3 4" xfId="29618" xr:uid="{00000000-0005-0000-0000-000088450000}"/>
    <cellStyle name="40% - Accent4 4 2 4 2 3 4 2" xfId="29619" xr:uid="{00000000-0005-0000-0000-000089450000}"/>
    <cellStyle name="40% - Accent4 4 2 4 2 3 5" xfId="29620" xr:uid="{00000000-0005-0000-0000-00008A450000}"/>
    <cellStyle name="40% - Accent4 4 2 4 2 3 6" xfId="29621" xr:uid="{00000000-0005-0000-0000-00008B450000}"/>
    <cellStyle name="40% - Accent4 4 2 4 2 4" xfId="29622" xr:uid="{00000000-0005-0000-0000-00008C450000}"/>
    <cellStyle name="40% - Accent4 4 2 4 2 4 2" xfId="29623" xr:uid="{00000000-0005-0000-0000-00008D450000}"/>
    <cellStyle name="40% - Accent4 4 2 4 2 4 2 2" xfId="29624" xr:uid="{00000000-0005-0000-0000-00008E450000}"/>
    <cellStyle name="40% - Accent4 4 2 4 2 4 2 3" xfId="29625" xr:uid="{00000000-0005-0000-0000-00008F450000}"/>
    <cellStyle name="40% - Accent4 4 2 4 2 4 3" xfId="29626" xr:uid="{00000000-0005-0000-0000-000090450000}"/>
    <cellStyle name="40% - Accent4 4 2 4 2 4 3 2" xfId="29627" xr:uid="{00000000-0005-0000-0000-000091450000}"/>
    <cellStyle name="40% - Accent4 4 2 4 2 4 4" xfId="29628" xr:uid="{00000000-0005-0000-0000-000092450000}"/>
    <cellStyle name="40% - Accent4 4 2 4 2 4 5" xfId="29629" xr:uid="{00000000-0005-0000-0000-000093450000}"/>
    <cellStyle name="40% - Accent4 4 2 4 2 5" xfId="29630" xr:uid="{00000000-0005-0000-0000-000094450000}"/>
    <cellStyle name="40% - Accent4 4 2 4 2 5 2" xfId="29631" xr:uid="{00000000-0005-0000-0000-000095450000}"/>
    <cellStyle name="40% - Accent4 4 2 4 2 5 3" xfId="29632" xr:uid="{00000000-0005-0000-0000-000096450000}"/>
    <cellStyle name="40% - Accent4 4 2 4 2 6" xfId="29633" xr:uid="{00000000-0005-0000-0000-000097450000}"/>
    <cellStyle name="40% - Accent4 4 2 4 2 6 2" xfId="29634" xr:uid="{00000000-0005-0000-0000-000098450000}"/>
    <cellStyle name="40% - Accent4 4 2 4 2 6 3" xfId="29635" xr:uid="{00000000-0005-0000-0000-000099450000}"/>
    <cellStyle name="40% - Accent4 4 2 4 2 7" xfId="29636" xr:uid="{00000000-0005-0000-0000-00009A450000}"/>
    <cellStyle name="40% - Accent4 4 2 4 2 7 2" xfId="29637" xr:uid="{00000000-0005-0000-0000-00009B450000}"/>
    <cellStyle name="40% - Accent4 4 2 4 2 8" xfId="29638" xr:uid="{00000000-0005-0000-0000-00009C450000}"/>
    <cellStyle name="40% - Accent4 4 2 4 2 9" xfId="29639" xr:uid="{00000000-0005-0000-0000-00009D450000}"/>
    <cellStyle name="40% - Accent4 4 2 4 3" xfId="29640" xr:uid="{00000000-0005-0000-0000-00009E450000}"/>
    <cellStyle name="40% - Accent4 4 2 4 3 2" xfId="29641" xr:uid="{00000000-0005-0000-0000-00009F450000}"/>
    <cellStyle name="40% - Accent4 4 2 4 3 2 2" xfId="29642" xr:uid="{00000000-0005-0000-0000-0000A0450000}"/>
    <cellStyle name="40% - Accent4 4 2 4 3 2 3" xfId="29643" xr:uid="{00000000-0005-0000-0000-0000A1450000}"/>
    <cellStyle name="40% - Accent4 4 2 4 3 3" xfId="29644" xr:uid="{00000000-0005-0000-0000-0000A2450000}"/>
    <cellStyle name="40% - Accent4 4 2 4 3 3 2" xfId="29645" xr:uid="{00000000-0005-0000-0000-0000A3450000}"/>
    <cellStyle name="40% - Accent4 4 2 4 3 3 3" xfId="29646" xr:uid="{00000000-0005-0000-0000-0000A4450000}"/>
    <cellStyle name="40% - Accent4 4 2 4 3 4" xfId="29647" xr:uid="{00000000-0005-0000-0000-0000A5450000}"/>
    <cellStyle name="40% - Accent4 4 2 4 3 4 2" xfId="29648" xr:uid="{00000000-0005-0000-0000-0000A6450000}"/>
    <cellStyle name="40% - Accent4 4 2 4 3 5" xfId="29649" xr:uid="{00000000-0005-0000-0000-0000A7450000}"/>
    <cellStyle name="40% - Accent4 4 2 4 3 6" xfId="29650" xr:uid="{00000000-0005-0000-0000-0000A8450000}"/>
    <cellStyle name="40% - Accent4 4 2 4 4" xfId="29651" xr:uid="{00000000-0005-0000-0000-0000A9450000}"/>
    <cellStyle name="40% - Accent4 4 2 4 4 2" xfId="29652" xr:uid="{00000000-0005-0000-0000-0000AA450000}"/>
    <cellStyle name="40% - Accent4 4 2 4 4 2 2" xfId="29653" xr:uid="{00000000-0005-0000-0000-0000AB450000}"/>
    <cellStyle name="40% - Accent4 4 2 4 4 2 3" xfId="29654" xr:uid="{00000000-0005-0000-0000-0000AC450000}"/>
    <cellStyle name="40% - Accent4 4 2 4 4 3" xfId="29655" xr:uid="{00000000-0005-0000-0000-0000AD450000}"/>
    <cellStyle name="40% - Accent4 4 2 4 4 3 2" xfId="29656" xr:uid="{00000000-0005-0000-0000-0000AE450000}"/>
    <cellStyle name="40% - Accent4 4 2 4 4 3 3" xfId="29657" xr:uid="{00000000-0005-0000-0000-0000AF450000}"/>
    <cellStyle name="40% - Accent4 4 2 4 4 4" xfId="29658" xr:uid="{00000000-0005-0000-0000-0000B0450000}"/>
    <cellStyle name="40% - Accent4 4 2 4 4 4 2" xfId="29659" xr:uid="{00000000-0005-0000-0000-0000B1450000}"/>
    <cellStyle name="40% - Accent4 4 2 4 4 5" xfId="29660" xr:uid="{00000000-0005-0000-0000-0000B2450000}"/>
    <cellStyle name="40% - Accent4 4 2 4 4 6" xfId="29661" xr:uid="{00000000-0005-0000-0000-0000B3450000}"/>
    <cellStyle name="40% - Accent4 4 2 4 5" xfId="29662" xr:uid="{00000000-0005-0000-0000-0000B4450000}"/>
    <cellStyle name="40% - Accent4 4 2 4 5 2" xfId="29663" xr:uid="{00000000-0005-0000-0000-0000B5450000}"/>
    <cellStyle name="40% - Accent4 4 2 4 5 2 2" xfId="29664" xr:uid="{00000000-0005-0000-0000-0000B6450000}"/>
    <cellStyle name="40% - Accent4 4 2 4 5 2 3" xfId="29665" xr:uid="{00000000-0005-0000-0000-0000B7450000}"/>
    <cellStyle name="40% - Accent4 4 2 4 5 3" xfId="29666" xr:uid="{00000000-0005-0000-0000-0000B8450000}"/>
    <cellStyle name="40% - Accent4 4 2 4 5 3 2" xfId="29667" xr:uid="{00000000-0005-0000-0000-0000B9450000}"/>
    <cellStyle name="40% - Accent4 4 2 4 5 4" xfId="29668" xr:uid="{00000000-0005-0000-0000-0000BA450000}"/>
    <cellStyle name="40% - Accent4 4 2 4 5 5" xfId="29669" xr:uid="{00000000-0005-0000-0000-0000BB450000}"/>
    <cellStyle name="40% - Accent4 4 2 4 6" xfId="29670" xr:uid="{00000000-0005-0000-0000-0000BC450000}"/>
    <cellStyle name="40% - Accent4 4 2 4 6 2" xfId="29671" xr:uid="{00000000-0005-0000-0000-0000BD450000}"/>
    <cellStyle name="40% - Accent4 4 2 4 6 3" xfId="29672" xr:uid="{00000000-0005-0000-0000-0000BE450000}"/>
    <cellStyle name="40% - Accent4 4 2 4 7" xfId="29673" xr:uid="{00000000-0005-0000-0000-0000BF450000}"/>
    <cellStyle name="40% - Accent4 4 2 4 7 2" xfId="29674" xr:uid="{00000000-0005-0000-0000-0000C0450000}"/>
    <cellStyle name="40% - Accent4 4 2 4 7 3" xfId="29675" xr:uid="{00000000-0005-0000-0000-0000C1450000}"/>
    <cellStyle name="40% - Accent4 4 2 4 8" xfId="29676" xr:uid="{00000000-0005-0000-0000-0000C2450000}"/>
    <cellStyle name="40% - Accent4 4 2 4 8 2" xfId="29677" xr:uid="{00000000-0005-0000-0000-0000C3450000}"/>
    <cellStyle name="40% - Accent4 4 2 4 9" xfId="29678" xr:uid="{00000000-0005-0000-0000-0000C4450000}"/>
    <cellStyle name="40% - Accent4 4 2 5" xfId="2235" xr:uid="{00000000-0005-0000-0000-0000C5450000}"/>
    <cellStyle name="40% - Accent4 4 2 5 2" xfId="29679" xr:uid="{00000000-0005-0000-0000-0000C6450000}"/>
    <cellStyle name="40% - Accent4 4 2 5 2 2" xfId="29680" xr:uid="{00000000-0005-0000-0000-0000C7450000}"/>
    <cellStyle name="40% - Accent4 4 2 5 2 2 2" xfId="29681" xr:uid="{00000000-0005-0000-0000-0000C8450000}"/>
    <cellStyle name="40% - Accent4 4 2 5 2 2 3" xfId="29682" xr:uid="{00000000-0005-0000-0000-0000C9450000}"/>
    <cellStyle name="40% - Accent4 4 2 5 2 3" xfId="29683" xr:uid="{00000000-0005-0000-0000-0000CA450000}"/>
    <cellStyle name="40% - Accent4 4 2 5 2 3 2" xfId="29684" xr:uid="{00000000-0005-0000-0000-0000CB450000}"/>
    <cellStyle name="40% - Accent4 4 2 5 2 3 3" xfId="29685" xr:uid="{00000000-0005-0000-0000-0000CC450000}"/>
    <cellStyle name="40% - Accent4 4 2 5 2 4" xfId="29686" xr:uid="{00000000-0005-0000-0000-0000CD450000}"/>
    <cellStyle name="40% - Accent4 4 2 5 2 4 2" xfId="29687" xr:uid="{00000000-0005-0000-0000-0000CE450000}"/>
    <cellStyle name="40% - Accent4 4 2 5 2 5" xfId="29688" xr:uid="{00000000-0005-0000-0000-0000CF450000}"/>
    <cellStyle name="40% - Accent4 4 2 5 2 6" xfId="29689" xr:uid="{00000000-0005-0000-0000-0000D0450000}"/>
    <cellStyle name="40% - Accent4 4 2 5 3" xfId="29690" xr:uid="{00000000-0005-0000-0000-0000D1450000}"/>
    <cellStyle name="40% - Accent4 4 2 5 3 2" xfId="29691" xr:uid="{00000000-0005-0000-0000-0000D2450000}"/>
    <cellStyle name="40% - Accent4 4 2 5 3 2 2" xfId="29692" xr:uid="{00000000-0005-0000-0000-0000D3450000}"/>
    <cellStyle name="40% - Accent4 4 2 5 3 2 3" xfId="29693" xr:uid="{00000000-0005-0000-0000-0000D4450000}"/>
    <cellStyle name="40% - Accent4 4 2 5 3 3" xfId="29694" xr:uid="{00000000-0005-0000-0000-0000D5450000}"/>
    <cellStyle name="40% - Accent4 4 2 5 3 3 2" xfId="29695" xr:uid="{00000000-0005-0000-0000-0000D6450000}"/>
    <cellStyle name="40% - Accent4 4 2 5 3 3 3" xfId="29696" xr:uid="{00000000-0005-0000-0000-0000D7450000}"/>
    <cellStyle name="40% - Accent4 4 2 5 3 4" xfId="29697" xr:uid="{00000000-0005-0000-0000-0000D8450000}"/>
    <cellStyle name="40% - Accent4 4 2 5 3 4 2" xfId="29698" xr:uid="{00000000-0005-0000-0000-0000D9450000}"/>
    <cellStyle name="40% - Accent4 4 2 5 3 5" xfId="29699" xr:uid="{00000000-0005-0000-0000-0000DA450000}"/>
    <cellStyle name="40% - Accent4 4 2 5 3 6" xfId="29700" xr:uid="{00000000-0005-0000-0000-0000DB450000}"/>
    <cellStyle name="40% - Accent4 4 2 5 4" xfId="29701" xr:uid="{00000000-0005-0000-0000-0000DC450000}"/>
    <cellStyle name="40% - Accent4 4 2 5 4 2" xfId="29702" xr:uid="{00000000-0005-0000-0000-0000DD450000}"/>
    <cellStyle name="40% - Accent4 4 2 5 4 2 2" xfId="29703" xr:uid="{00000000-0005-0000-0000-0000DE450000}"/>
    <cellStyle name="40% - Accent4 4 2 5 4 2 3" xfId="29704" xr:uid="{00000000-0005-0000-0000-0000DF450000}"/>
    <cellStyle name="40% - Accent4 4 2 5 4 3" xfId="29705" xr:uid="{00000000-0005-0000-0000-0000E0450000}"/>
    <cellStyle name="40% - Accent4 4 2 5 4 3 2" xfId="29706" xr:uid="{00000000-0005-0000-0000-0000E1450000}"/>
    <cellStyle name="40% - Accent4 4 2 5 4 4" xfId="29707" xr:uid="{00000000-0005-0000-0000-0000E2450000}"/>
    <cellStyle name="40% - Accent4 4 2 5 4 5" xfId="29708" xr:uid="{00000000-0005-0000-0000-0000E3450000}"/>
    <cellStyle name="40% - Accent4 4 2 5 5" xfId="29709" xr:uid="{00000000-0005-0000-0000-0000E4450000}"/>
    <cellStyle name="40% - Accent4 4 2 5 5 2" xfId="29710" xr:uid="{00000000-0005-0000-0000-0000E5450000}"/>
    <cellStyle name="40% - Accent4 4 2 5 5 3" xfId="29711" xr:uid="{00000000-0005-0000-0000-0000E6450000}"/>
    <cellStyle name="40% - Accent4 4 2 5 6" xfId="29712" xr:uid="{00000000-0005-0000-0000-0000E7450000}"/>
    <cellStyle name="40% - Accent4 4 2 5 6 2" xfId="29713" xr:uid="{00000000-0005-0000-0000-0000E8450000}"/>
    <cellStyle name="40% - Accent4 4 2 5 6 3" xfId="29714" xr:uid="{00000000-0005-0000-0000-0000E9450000}"/>
    <cellStyle name="40% - Accent4 4 2 5 7" xfId="29715" xr:uid="{00000000-0005-0000-0000-0000EA450000}"/>
    <cellStyle name="40% - Accent4 4 2 5 7 2" xfId="29716" xr:uid="{00000000-0005-0000-0000-0000EB450000}"/>
    <cellStyle name="40% - Accent4 4 2 5 8" xfId="29717" xr:uid="{00000000-0005-0000-0000-0000EC450000}"/>
    <cellStyle name="40% - Accent4 4 2 5 9" xfId="29718" xr:uid="{00000000-0005-0000-0000-0000ED450000}"/>
    <cellStyle name="40% - Accent4 4 2 6" xfId="13934" xr:uid="{00000000-0005-0000-0000-0000EE450000}"/>
    <cellStyle name="40% - Accent4 4 2 6 2" xfId="29719" xr:uid="{00000000-0005-0000-0000-0000EF450000}"/>
    <cellStyle name="40% - Accent4 4 2 6 2 2" xfId="29720" xr:uid="{00000000-0005-0000-0000-0000F0450000}"/>
    <cellStyle name="40% - Accent4 4 2 6 2 2 2" xfId="29721" xr:uid="{00000000-0005-0000-0000-0000F1450000}"/>
    <cellStyle name="40% - Accent4 4 2 6 2 2 3" xfId="29722" xr:uid="{00000000-0005-0000-0000-0000F2450000}"/>
    <cellStyle name="40% - Accent4 4 2 6 2 3" xfId="29723" xr:uid="{00000000-0005-0000-0000-0000F3450000}"/>
    <cellStyle name="40% - Accent4 4 2 6 2 3 2" xfId="29724" xr:uid="{00000000-0005-0000-0000-0000F4450000}"/>
    <cellStyle name="40% - Accent4 4 2 6 2 3 3" xfId="29725" xr:uid="{00000000-0005-0000-0000-0000F5450000}"/>
    <cellStyle name="40% - Accent4 4 2 6 2 4" xfId="29726" xr:uid="{00000000-0005-0000-0000-0000F6450000}"/>
    <cellStyle name="40% - Accent4 4 2 6 2 4 2" xfId="29727" xr:uid="{00000000-0005-0000-0000-0000F7450000}"/>
    <cellStyle name="40% - Accent4 4 2 6 2 5" xfId="29728" xr:uid="{00000000-0005-0000-0000-0000F8450000}"/>
    <cellStyle name="40% - Accent4 4 2 6 2 6" xfId="29729" xr:uid="{00000000-0005-0000-0000-0000F9450000}"/>
    <cellStyle name="40% - Accent4 4 2 6 3" xfId="29730" xr:uid="{00000000-0005-0000-0000-0000FA450000}"/>
    <cellStyle name="40% - Accent4 4 2 6 3 2" xfId="29731" xr:uid="{00000000-0005-0000-0000-0000FB450000}"/>
    <cellStyle name="40% - Accent4 4 2 6 3 2 2" xfId="29732" xr:uid="{00000000-0005-0000-0000-0000FC450000}"/>
    <cellStyle name="40% - Accent4 4 2 6 3 2 3" xfId="29733" xr:uid="{00000000-0005-0000-0000-0000FD450000}"/>
    <cellStyle name="40% - Accent4 4 2 6 3 3" xfId="29734" xr:uid="{00000000-0005-0000-0000-0000FE450000}"/>
    <cellStyle name="40% - Accent4 4 2 6 3 3 2" xfId="29735" xr:uid="{00000000-0005-0000-0000-0000FF450000}"/>
    <cellStyle name="40% - Accent4 4 2 6 3 3 3" xfId="29736" xr:uid="{00000000-0005-0000-0000-000000460000}"/>
    <cellStyle name="40% - Accent4 4 2 6 3 4" xfId="29737" xr:uid="{00000000-0005-0000-0000-000001460000}"/>
    <cellStyle name="40% - Accent4 4 2 6 3 4 2" xfId="29738" xr:uid="{00000000-0005-0000-0000-000002460000}"/>
    <cellStyle name="40% - Accent4 4 2 6 3 5" xfId="29739" xr:uid="{00000000-0005-0000-0000-000003460000}"/>
    <cellStyle name="40% - Accent4 4 2 6 3 6" xfId="29740" xr:uid="{00000000-0005-0000-0000-000004460000}"/>
    <cellStyle name="40% - Accent4 4 2 6 4" xfId="29741" xr:uid="{00000000-0005-0000-0000-000005460000}"/>
    <cellStyle name="40% - Accent4 4 2 6 4 2" xfId="29742" xr:uid="{00000000-0005-0000-0000-000006460000}"/>
    <cellStyle name="40% - Accent4 4 2 6 4 2 2" xfId="29743" xr:uid="{00000000-0005-0000-0000-000007460000}"/>
    <cellStyle name="40% - Accent4 4 2 6 4 2 3" xfId="29744" xr:uid="{00000000-0005-0000-0000-000008460000}"/>
    <cellStyle name="40% - Accent4 4 2 6 4 3" xfId="29745" xr:uid="{00000000-0005-0000-0000-000009460000}"/>
    <cellStyle name="40% - Accent4 4 2 6 4 3 2" xfId="29746" xr:uid="{00000000-0005-0000-0000-00000A460000}"/>
    <cellStyle name="40% - Accent4 4 2 6 4 4" xfId="29747" xr:uid="{00000000-0005-0000-0000-00000B460000}"/>
    <cellStyle name="40% - Accent4 4 2 6 4 5" xfId="29748" xr:uid="{00000000-0005-0000-0000-00000C460000}"/>
    <cellStyle name="40% - Accent4 4 2 6 5" xfId="29749" xr:uid="{00000000-0005-0000-0000-00000D460000}"/>
    <cellStyle name="40% - Accent4 4 2 6 5 2" xfId="29750" xr:uid="{00000000-0005-0000-0000-00000E460000}"/>
    <cellStyle name="40% - Accent4 4 2 6 5 3" xfId="29751" xr:uid="{00000000-0005-0000-0000-00000F460000}"/>
    <cellStyle name="40% - Accent4 4 2 6 6" xfId="29752" xr:uid="{00000000-0005-0000-0000-000010460000}"/>
    <cellStyle name="40% - Accent4 4 2 6 6 2" xfId="29753" xr:uid="{00000000-0005-0000-0000-000011460000}"/>
    <cellStyle name="40% - Accent4 4 2 6 6 3" xfId="29754" xr:uid="{00000000-0005-0000-0000-000012460000}"/>
    <cellStyle name="40% - Accent4 4 2 6 7" xfId="29755" xr:uid="{00000000-0005-0000-0000-000013460000}"/>
    <cellStyle name="40% - Accent4 4 2 6 7 2" xfId="29756" xr:uid="{00000000-0005-0000-0000-000014460000}"/>
    <cellStyle name="40% - Accent4 4 2 6 8" xfId="29757" xr:uid="{00000000-0005-0000-0000-000015460000}"/>
    <cellStyle name="40% - Accent4 4 2 6 9" xfId="29758" xr:uid="{00000000-0005-0000-0000-000016460000}"/>
    <cellStyle name="40% - Accent4 4 2 7" xfId="29759" xr:uid="{00000000-0005-0000-0000-000017460000}"/>
    <cellStyle name="40% - Accent4 4 2 7 2" xfId="29760" xr:uid="{00000000-0005-0000-0000-000018460000}"/>
    <cellStyle name="40% - Accent4 4 2 7 2 2" xfId="29761" xr:uid="{00000000-0005-0000-0000-000019460000}"/>
    <cellStyle name="40% - Accent4 4 2 7 2 3" xfId="29762" xr:uid="{00000000-0005-0000-0000-00001A460000}"/>
    <cellStyle name="40% - Accent4 4 2 7 3" xfId="29763" xr:uid="{00000000-0005-0000-0000-00001B460000}"/>
    <cellStyle name="40% - Accent4 4 2 7 3 2" xfId="29764" xr:uid="{00000000-0005-0000-0000-00001C460000}"/>
    <cellStyle name="40% - Accent4 4 2 7 3 3" xfId="29765" xr:uid="{00000000-0005-0000-0000-00001D460000}"/>
    <cellStyle name="40% - Accent4 4 2 7 4" xfId="29766" xr:uid="{00000000-0005-0000-0000-00001E460000}"/>
    <cellStyle name="40% - Accent4 4 2 7 4 2" xfId="29767" xr:uid="{00000000-0005-0000-0000-00001F460000}"/>
    <cellStyle name="40% - Accent4 4 2 7 5" xfId="29768" xr:uid="{00000000-0005-0000-0000-000020460000}"/>
    <cellStyle name="40% - Accent4 4 2 7 6" xfId="29769" xr:uid="{00000000-0005-0000-0000-000021460000}"/>
    <cellStyle name="40% - Accent4 4 2 8" xfId="29770" xr:uid="{00000000-0005-0000-0000-000022460000}"/>
    <cellStyle name="40% - Accent4 4 2 8 2" xfId="29771" xr:uid="{00000000-0005-0000-0000-000023460000}"/>
    <cellStyle name="40% - Accent4 4 2 8 2 2" xfId="29772" xr:uid="{00000000-0005-0000-0000-000024460000}"/>
    <cellStyle name="40% - Accent4 4 2 8 2 3" xfId="29773" xr:uid="{00000000-0005-0000-0000-000025460000}"/>
    <cellStyle name="40% - Accent4 4 2 8 3" xfId="29774" xr:uid="{00000000-0005-0000-0000-000026460000}"/>
    <cellStyle name="40% - Accent4 4 2 8 3 2" xfId="29775" xr:uid="{00000000-0005-0000-0000-000027460000}"/>
    <cellStyle name="40% - Accent4 4 2 8 3 3" xfId="29776" xr:uid="{00000000-0005-0000-0000-000028460000}"/>
    <cellStyle name="40% - Accent4 4 2 8 4" xfId="29777" xr:uid="{00000000-0005-0000-0000-000029460000}"/>
    <cellStyle name="40% - Accent4 4 2 8 4 2" xfId="29778" xr:uid="{00000000-0005-0000-0000-00002A460000}"/>
    <cellStyle name="40% - Accent4 4 2 8 5" xfId="29779" xr:uid="{00000000-0005-0000-0000-00002B460000}"/>
    <cellStyle name="40% - Accent4 4 2 8 6" xfId="29780" xr:uid="{00000000-0005-0000-0000-00002C460000}"/>
    <cellStyle name="40% - Accent4 4 2 9" xfId="29781" xr:uid="{00000000-0005-0000-0000-00002D460000}"/>
    <cellStyle name="40% - Accent4 4 2 9 2" xfId="29782" xr:uid="{00000000-0005-0000-0000-00002E460000}"/>
    <cellStyle name="40% - Accent4 4 2 9 2 2" xfId="29783" xr:uid="{00000000-0005-0000-0000-00002F460000}"/>
    <cellStyle name="40% - Accent4 4 2 9 2 3" xfId="29784" xr:uid="{00000000-0005-0000-0000-000030460000}"/>
    <cellStyle name="40% - Accent4 4 2 9 3" xfId="29785" xr:uid="{00000000-0005-0000-0000-000031460000}"/>
    <cellStyle name="40% - Accent4 4 2 9 3 2" xfId="29786" xr:uid="{00000000-0005-0000-0000-000032460000}"/>
    <cellStyle name="40% - Accent4 4 2 9 4" xfId="29787" xr:uid="{00000000-0005-0000-0000-000033460000}"/>
    <cellStyle name="40% - Accent4 4 2 9 5" xfId="29788" xr:uid="{00000000-0005-0000-0000-000034460000}"/>
    <cellStyle name="40% - Accent4 4 3" xfId="2236" xr:uid="{00000000-0005-0000-0000-000035460000}"/>
    <cellStyle name="40% - Accent4 4 3 10" xfId="29789" xr:uid="{00000000-0005-0000-0000-000036460000}"/>
    <cellStyle name="40% - Accent4 4 3 10 2" xfId="29790" xr:uid="{00000000-0005-0000-0000-000037460000}"/>
    <cellStyle name="40% - Accent4 4 3 10 3" xfId="29791" xr:uid="{00000000-0005-0000-0000-000038460000}"/>
    <cellStyle name="40% - Accent4 4 3 11" xfId="29792" xr:uid="{00000000-0005-0000-0000-000039460000}"/>
    <cellStyle name="40% - Accent4 4 3 11 2" xfId="29793" xr:uid="{00000000-0005-0000-0000-00003A460000}"/>
    <cellStyle name="40% - Accent4 4 3 12" xfId="29794" xr:uid="{00000000-0005-0000-0000-00003B460000}"/>
    <cellStyle name="40% - Accent4 4 3 13" xfId="29795" xr:uid="{00000000-0005-0000-0000-00003C460000}"/>
    <cellStyle name="40% - Accent4 4 3 14" xfId="29796" xr:uid="{00000000-0005-0000-0000-00003D460000}"/>
    <cellStyle name="40% - Accent4 4 3 2" xfId="2237" xr:uid="{00000000-0005-0000-0000-00003E460000}"/>
    <cellStyle name="40% - Accent4 4 3 2 10" xfId="29797" xr:uid="{00000000-0005-0000-0000-00003F460000}"/>
    <cellStyle name="40% - Accent4 4 3 2 10 2" xfId="29798" xr:uid="{00000000-0005-0000-0000-000040460000}"/>
    <cellStyle name="40% - Accent4 4 3 2 11" xfId="29799" xr:uid="{00000000-0005-0000-0000-000041460000}"/>
    <cellStyle name="40% - Accent4 4 3 2 12" xfId="29800" xr:uid="{00000000-0005-0000-0000-000042460000}"/>
    <cellStyle name="40% - Accent4 4 3 2 2" xfId="2238" xr:uid="{00000000-0005-0000-0000-000043460000}"/>
    <cellStyle name="40% - Accent4 4 3 2 2 10" xfId="29801" xr:uid="{00000000-0005-0000-0000-000044460000}"/>
    <cellStyle name="40% - Accent4 4 3 2 2 2" xfId="2239" xr:uid="{00000000-0005-0000-0000-000045460000}"/>
    <cellStyle name="40% - Accent4 4 3 2 2 2 2" xfId="29802" xr:uid="{00000000-0005-0000-0000-000046460000}"/>
    <cellStyle name="40% - Accent4 4 3 2 2 2 2 2" xfId="29803" xr:uid="{00000000-0005-0000-0000-000047460000}"/>
    <cellStyle name="40% - Accent4 4 3 2 2 2 2 2 2" xfId="29804" xr:uid="{00000000-0005-0000-0000-000048460000}"/>
    <cellStyle name="40% - Accent4 4 3 2 2 2 2 2 3" xfId="29805" xr:uid="{00000000-0005-0000-0000-000049460000}"/>
    <cellStyle name="40% - Accent4 4 3 2 2 2 2 3" xfId="29806" xr:uid="{00000000-0005-0000-0000-00004A460000}"/>
    <cellStyle name="40% - Accent4 4 3 2 2 2 2 3 2" xfId="29807" xr:uid="{00000000-0005-0000-0000-00004B460000}"/>
    <cellStyle name="40% - Accent4 4 3 2 2 2 2 3 3" xfId="29808" xr:uid="{00000000-0005-0000-0000-00004C460000}"/>
    <cellStyle name="40% - Accent4 4 3 2 2 2 2 4" xfId="29809" xr:uid="{00000000-0005-0000-0000-00004D460000}"/>
    <cellStyle name="40% - Accent4 4 3 2 2 2 2 4 2" xfId="29810" xr:uid="{00000000-0005-0000-0000-00004E460000}"/>
    <cellStyle name="40% - Accent4 4 3 2 2 2 2 5" xfId="29811" xr:uid="{00000000-0005-0000-0000-00004F460000}"/>
    <cellStyle name="40% - Accent4 4 3 2 2 2 2 6" xfId="29812" xr:uid="{00000000-0005-0000-0000-000050460000}"/>
    <cellStyle name="40% - Accent4 4 3 2 2 2 3" xfId="29813" xr:uid="{00000000-0005-0000-0000-000051460000}"/>
    <cellStyle name="40% - Accent4 4 3 2 2 2 3 2" xfId="29814" xr:uid="{00000000-0005-0000-0000-000052460000}"/>
    <cellStyle name="40% - Accent4 4 3 2 2 2 3 2 2" xfId="29815" xr:uid="{00000000-0005-0000-0000-000053460000}"/>
    <cellStyle name="40% - Accent4 4 3 2 2 2 3 2 3" xfId="29816" xr:uid="{00000000-0005-0000-0000-000054460000}"/>
    <cellStyle name="40% - Accent4 4 3 2 2 2 3 3" xfId="29817" xr:uid="{00000000-0005-0000-0000-000055460000}"/>
    <cellStyle name="40% - Accent4 4 3 2 2 2 3 3 2" xfId="29818" xr:uid="{00000000-0005-0000-0000-000056460000}"/>
    <cellStyle name="40% - Accent4 4 3 2 2 2 3 3 3" xfId="29819" xr:uid="{00000000-0005-0000-0000-000057460000}"/>
    <cellStyle name="40% - Accent4 4 3 2 2 2 3 4" xfId="29820" xr:uid="{00000000-0005-0000-0000-000058460000}"/>
    <cellStyle name="40% - Accent4 4 3 2 2 2 3 4 2" xfId="29821" xr:uid="{00000000-0005-0000-0000-000059460000}"/>
    <cellStyle name="40% - Accent4 4 3 2 2 2 3 5" xfId="29822" xr:uid="{00000000-0005-0000-0000-00005A460000}"/>
    <cellStyle name="40% - Accent4 4 3 2 2 2 3 6" xfId="29823" xr:uid="{00000000-0005-0000-0000-00005B460000}"/>
    <cellStyle name="40% - Accent4 4 3 2 2 2 4" xfId="29824" xr:uid="{00000000-0005-0000-0000-00005C460000}"/>
    <cellStyle name="40% - Accent4 4 3 2 2 2 4 2" xfId="29825" xr:uid="{00000000-0005-0000-0000-00005D460000}"/>
    <cellStyle name="40% - Accent4 4 3 2 2 2 4 2 2" xfId="29826" xr:uid="{00000000-0005-0000-0000-00005E460000}"/>
    <cellStyle name="40% - Accent4 4 3 2 2 2 4 2 3" xfId="29827" xr:uid="{00000000-0005-0000-0000-00005F460000}"/>
    <cellStyle name="40% - Accent4 4 3 2 2 2 4 3" xfId="29828" xr:uid="{00000000-0005-0000-0000-000060460000}"/>
    <cellStyle name="40% - Accent4 4 3 2 2 2 4 3 2" xfId="29829" xr:uid="{00000000-0005-0000-0000-000061460000}"/>
    <cellStyle name="40% - Accent4 4 3 2 2 2 4 4" xfId="29830" xr:uid="{00000000-0005-0000-0000-000062460000}"/>
    <cellStyle name="40% - Accent4 4 3 2 2 2 4 5" xfId="29831" xr:uid="{00000000-0005-0000-0000-000063460000}"/>
    <cellStyle name="40% - Accent4 4 3 2 2 2 5" xfId="29832" xr:uid="{00000000-0005-0000-0000-000064460000}"/>
    <cellStyle name="40% - Accent4 4 3 2 2 2 5 2" xfId="29833" xr:uid="{00000000-0005-0000-0000-000065460000}"/>
    <cellStyle name="40% - Accent4 4 3 2 2 2 5 3" xfId="29834" xr:uid="{00000000-0005-0000-0000-000066460000}"/>
    <cellStyle name="40% - Accent4 4 3 2 2 2 6" xfId="29835" xr:uid="{00000000-0005-0000-0000-000067460000}"/>
    <cellStyle name="40% - Accent4 4 3 2 2 2 6 2" xfId="29836" xr:uid="{00000000-0005-0000-0000-000068460000}"/>
    <cellStyle name="40% - Accent4 4 3 2 2 2 6 3" xfId="29837" xr:uid="{00000000-0005-0000-0000-000069460000}"/>
    <cellStyle name="40% - Accent4 4 3 2 2 2 7" xfId="29838" xr:uid="{00000000-0005-0000-0000-00006A460000}"/>
    <cellStyle name="40% - Accent4 4 3 2 2 2 7 2" xfId="29839" xr:uid="{00000000-0005-0000-0000-00006B460000}"/>
    <cellStyle name="40% - Accent4 4 3 2 2 2 8" xfId="29840" xr:uid="{00000000-0005-0000-0000-00006C460000}"/>
    <cellStyle name="40% - Accent4 4 3 2 2 2 9" xfId="29841" xr:uid="{00000000-0005-0000-0000-00006D460000}"/>
    <cellStyle name="40% - Accent4 4 3 2 2 3" xfId="29842" xr:uid="{00000000-0005-0000-0000-00006E460000}"/>
    <cellStyle name="40% - Accent4 4 3 2 2 3 2" xfId="29843" xr:uid="{00000000-0005-0000-0000-00006F460000}"/>
    <cellStyle name="40% - Accent4 4 3 2 2 3 2 2" xfId="29844" xr:uid="{00000000-0005-0000-0000-000070460000}"/>
    <cellStyle name="40% - Accent4 4 3 2 2 3 2 3" xfId="29845" xr:uid="{00000000-0005-0000-0000-000071460000}"/>
    <cellStyle name="40% - Accent4 4 3 2 2 3 3" xfId="29846" xr:uid="{00000000-0005-0000-0000-000072460000}"/>
    <cellStyle name="40% - Accent4 4 3 2 2 3 3 2" xfId="29847" xr:uid="{00000000-0005-0000-0000-000073460000}"/>
    <cellStyle name="40% - Accent4 4 3 2 2 3 3 3" xfId="29848" xr:uid="{00000000-0005-0000-0000-000074460000}"/>
    <cellStyle name="40% - Accent4 4 3 2 2 3 4" xfId="29849" xr:uid="{00000000-0005-0000-0000-000075460000}"/>
    <cellStyle name="40% - Accent4 4 3 2 2 3 4 2" xfId="29850" xr:uid="{00000000-0005-0000-0000-000076460000}"/>
    <cellStyle name="40% - Accent4 4 3 2 2 3 5" xfId="29851" xr:uid="{00000000-0005-0000-0000-000077460000}"/>
    <cellStyle name="40% - Accent4 4 3 2 2 3 6" xfId="29852" xr:uid="{00000000-0005-0000-0000-000078460000}"/>
    <cellStyle name="40% - Accent4 4 3 2 2 4" xfId="29853" xr:uid="{00000000-0005-0000-0000-000079460000}"/>
    <cellStyle name="40% - Accent4 4 3 2 2 4 2" xfId="29854" xr:uid="{00000000-0005-0000-0000-00007A460000}"/>
    <cellStyle name="40% - Accent4 4 3 2 2 4 2 2" xfId="29855" xr:uid="{00000000-0005-0000-0000-00007B460000}"/>
    <cellStyle name="40% - Accent4 4 3 2 2 4 2 3" xfId="29856" xr:uid="{00000000-0005-0000-0000-00007C460000}"/>
    <cellStyle name="40% - Accent4 4 3 2 2 4 3" xfId="29857" xr:uid="{00000000-0005-0000-0000-00007D460000}"/>
    <cellStyle name="40% - Accent4 4 3 2 2 4 3 2" xfId="29858" xr:uid="{00000000-0005-0000-0000-00007E460000}"/>
    <cellStyle name="40% - Accent4 4 3 2 2 4 3 3" xfId="29859" xr:uid="{00000000-0005-0000-0000-00007F460000}"/>
    <cellStyle name="40% - Accent4 4 3 2 2 4 4" xfId="29860" xr:uid="{00000000-0005-0000-0000-000080460000}"/>
    <cellStyle name="40% - Accent4 4 3 2 2 4 4 2" xfId="29861" xr:uid="{00000000-0005-0000-0000-000081460000}"/>
    <cellStyle name="40% - Accent4 4 3 2 2 4 5" xfId="29862" xr:uid="{00000000-0005-0000-0000-000082460000}"/>
    <cellStyle name="40% - Accent4 4 3 2 2 4 6" xfId="29863" xr:uid="{00000000-0005-0000-0000-000083460000}"/>
    <cellStyle name="40% - Accent4 4 3 2 2 5" xfId="29864" xr:uid="{00000000-0005-0000-0000-000084460000}"/>
    <cellStyle name="40% - Accent4 4 3 2 2 5 2" xfId="29865" xr:uid="{00000000-0005-0000-0000-000085460000}"/>
    <cellStyle name="40% - Accent4 4 3 2 2 5 2 2" xfId="29866" xr:uid="{00000000-0005-0000-0000-000086460000}"/>
    <cellStyle name="40% - Accent4 4 3 2 2 5 2 3" xfId="29867" xr:uid="{00000000-0005-0000-0000-000087460000}"/>
    <cellStyle name="40% - Accent4 4 3 2 2 5 3" xfId="29868" xr:uid="{00000000-0005-0000-0000-000088460000}"/>
    <cellStyle name="40% - Accent4 4 3 2 2 5 3 2" xfId="29869" xr:uid="{00000000-0005-0000-0000-000089460000}"/>
    <cellStyle name="40% - Accent4 4 3 2 2 5 4" xfId="29870" xr:uid="{00000000-0005-0000-0000-00008A460000}"/>
    <cellStyle name="40% - Accent4 4 3 2 2 5 5" xfId="29871" xr:uid="{00000000-0005-0000-0000-00008B460000}"/>
    <cellStyle name="40% - Accent4 4 3 2 2 6" xfId="29872" xr:uid="{00000000-0005-0000-0000-00008C460000}"/>
    <cellStyle name="40% - Accent4 4 3 2 2 6 2" xfId="29873" xr:uid="{00000000-0005-0000-0000-00008D460000}"/>
    <cellStyle name="40% - Accent4 4 3 2 2 6 3" xfId="29874" xr:uid="{00000000-0005-0000-0000-00008E460000}"/>
    <cellStyle name="40% - Accent4 4 3 2 2 7" xfId="29875" xr:uid="{00000000-0005-0000-0000-00008F460000}"/>
    <cellStyle name="40% - Accent4 4 3 2 2 7 2" xfId="29876" xr:uid="{00000000-0005-0000-0000-000090460000}"/>
    <cellStyle name="40% - Accent4 4 3 2 2 7 3" xfId="29877" xr:uid="{00000000-0005-0000-0000-000091460000}"/>
    <cellStyle name="40% - Accent4 4 3 2 2 8" xfId="29878" xr:uid="{00000000-0005-0000-0000-000092460000}"/>
    <cellStyle name="40% - Accent4 4 3 2 2 8 2" xfId="29879" xr:uid="{00000000-0005-0000-0000-000093460000}"/>
    <cellStyle name="40% - Accent4 4 3 2 2 9" xfId="29880" xr:uid="{00000000-0005-0000-0000-000094460000}"/>
    <cellStyle name="40% - Accent4 4 3 2 3" xfId="2240" xr:uid="{00000000-0005-0000-0000-000095460000}"/>
    <cellStyle name="40% - Accent4 4 3 2 3 2" xfId="29881" xr:uid="{00000000-0005-0000-0000-000096460000}"/>
    <cellStyle name="40% - Accent4 4 3 2 3 2 2" xfId="29882" xr:uid="{00000000-0005-0000-0000-000097460000}"/>
    <cellStyle name="40% - Accent4 4 3 2 3 2 2 2" xfId="29883" xr:uid="{00000000-0005-0000-0000-000098460000}"/>
    <cellStyle name="40% - Accent4 4 3 2 3 2 2 3" xfId="29884" xr:uid="{00000000-0005-0000-0000-000099460000}"/>
    <cellStyle name="40% - Accent4 4 3 2 3 2 3" xfId="29885" xr:uid="{00000000-0005-0000-0000-00009A460000}"/>
    <cellStyle name="40% - Accent4 4 3 2 3 2 3 2" xfId="29886" xr:uid="{00000000-0005-0000-0000-00009B460000}"/>
    <cellStyle name="40% - Accent4 4 3 2 3 2 3 3" xfId="29887" xr:uid="{00000000-0005-0000-0000-00009C460000}"/>
    <cellStyle name="40% - Accent4 4 3 2 3 2 4" xfId="29888" xr:uid="{00000000-0005-0000-0000-00009D460000}"/>
    <cellStyle name="40% - Accent4 4 3 2 3 2 4 2" xfId="29889" xr:uid="{00000000-0005-0000-0000-00009E460000}"/>
    <cellStyle name="40% - Accent4 4 3 2 3 2 5" xfId="29890" xr:uid="{00000000-0005-0000-0000-00009F460000}"/>
    <cellStyle name="40% - Accent4 4 3 2 3 2 6" xfId="29891" xr:uid="{00000000-0005-0000-0000-0000A0460000}"/>
    <cellStyle name="40% - Accent4 4 3 2 3 3" xfId="29892" xr:uid="{00000000-0005-0000-0000-0000A1460000}"/>
    <cellStyle name="40% - Accent4 4 3 2 3 3 2" xfId="29893" xr:uid="{00000000-0005-0000-0000-0000A2460000}"/>
    <cellStyle name="40% - Accent4 4 3 2 3 3 2 2" xfId="29894" xr:uid="{00000000-0005-0000-0000-0000A3460000}"/>
    <cellStyle name="40% - Accent4 4 3 2 3 3 2 3" xfId="29895" xr:uid="{00000000-0005-0000-0000-0000A4460000}"/>
    <cellStyle name="40% - Accent4 4 3 2 3 3 3" xfId="29896" xr:uid="{00000000-0005-0000-0000-0000A5460000}"/>
    <cellStyle name="40% - Accent4 4 3 2 3 3 3 2" xfId="29897" xr:uid="{00000000-0005-0000-0000-0000A6460000}"/>
    <cellStyle name="40% - Accent4 4 3 2 3 3 3 3" xfId="29898" xr:uid="{00000000-0005-0000-0000-0000A7460000}"/>
    <cellStyle name="40% - Accent4 4 3 2 3 3 4" xfId="29899" xr:uid="{00000000-0005-0000-0000-0000A8460000}"/>
    <cellStyle name="40% - Accent4 4 3 2 3 3 4 2" xfId="29900" xr:uid="{00000000-0005-0000-0000-0000A9460000}"/>
    <cellStyle name="40% - Accent4 4 3 2 3 3 5" xfId="29901" xr:uid="{00000000-0005-0000-0000-0000AA460000}"/>
    <cellStyle name="40% - Accent4 4 3 2 3 3 6" xfId="29902" xr:uid="{00000000-0005-0000-0000-0000AB460000}"/>
    <cellStyle name="40% - Accent4 4 3 2 3 4" xfId="29903" xr:uid="{00000000-0005-0000-0000-0000AC460000}"/>
    <cellStyle name="40% - Accent4 4 3 2 3 4 2" xfId="29904" xr:uid="{00000000-0005-0000-0000-0000AD460000}"/>
    <cellStyle name="40% - Accent4 4 3 2 3 4 2 2" xfId="29905" xr:uid="{00000000-0005-0000-0000-0000AE460000}"/>
    <cellStyle name="40% - Accent4 4 3 2 3 4 2 3" xfId="29906" xr:uid="{00000000-0005-0000-0000-0000AF460000}"/>
    <cellStyle name="40% - Accent4 4 3 2 3 4 3" xfId="29907" xr:uid="{00000000-0005-0000-0000-0000B0460000}"/>
    <cellStyle name="40% - Accent4 4 3 2 3 4 3 2" xfId="29908" xr:uid="{00000000-0005-0000-0000-0000B1460000}"/>
    <cellStyle name="40% - Accent4 4 3 2 3 4 4" xfId="29909" xr:uid="{00000000-0005-0000-0000-0000B2460000}"/>
    <cellStyle name="40% - Accent4 4 3 2 3 4 5" xfId="29910" xr:uid="{00000000-0005-0000-0000-0000B3460000}"/>
    <cellStyle name="40% - Accent4 4 3 2 3 5" xfId="29911" xr:uid="{00000000-0005-0000-0000-0000B4460000}"/>
    <cellStyle name="40% - Accent4 4 3 2 3 5 2" xfId="29912" xr:uid="{00000000-0005-0000-0000-0000B5460000}"/>
    <cellStyle name="40% - Accent4 4 3 2 3 5 3" xfId="29913" xr:uid="{00000000-0005-0000-0000-0000B6460000}"/>
    <cellStyle name="40% - Accent4 4 3 2 3 6" xfId="29914" xr:uid="{00000000-0005-0000-0000-0000B7460000}"/>
    <cellStyle name="40% - Accent4 4 3 2 3 6 2" xfId="29915" xr:uid="{00000000-0005-0000-0000-0000B8460000}"/>
    <cellStyle name="40% - Accent4 4 3 2 3 6 3" xfId="29916" xr:uid="{00000000-0005-0000-0000-0000B9460000}"/>
    <cellStyle name="40% - Accent4 4 3 2 3 7" xfId="29917" xr:uid="{00000000-0005-0000-0000-0000BA460000}"/>
    <cellStyle name="40% - Accent4 4 3 2 3 7 2" xfId="29918" xr:uid="{00000000-0005-0000-0000-0000BB460000}"/>
    <cellStyle name="40% - Accent4 4 3 2 3 8" xfId="29919" xr:uid="{00000000-0005-0000-0000-0000BC460000}"/>
    <cellStyle name="40% - Accent4 4 3 2 3 9" xfId="29920" xr:uid="{00000000-0005-0000-0000-0000BD460000}"/>
    <cellStyle name="40% - Accent4 4 3 2 4" xfId="29921" xr:uid="{00000000-0005-0000-0000-0000BE460000}"/>
    <cellStyle name="40% - Accent4 4 3 2 4 2" xfId="29922" xr:uid="{00000000-0005-0000-0000-0000BF460000}"/>
    <cellStyle name="40% - Accent4 4 3 2 4 2 2" xfId="29923" xr:uid="{00000000-0005-0000-0000-0000C0460000}"/>
    <cellStyle name="40% - Accent4 4 3 2 4 2 2 2" xfId="29924" xr:uid="{00000000-0005-0000-0000-0000C1460000}"/>
    <cellStyle name="40% - Accent4 4 3 2 4 2 2 3" xfId="29925" xr:uid="{00000000-0005-0000-0000-0000C2460000}"/>
    <cellStyle name="40% - Accent4 4 3 2 4 2 3" xfId="29926" xr:uid="{00000000-0005-0000-0000-0000C3460000}"/>
    <cellStyle name="40% - Accent4 4 3 2 4 2 3 2" xfId="29927" xr:uid="{00000000-0005-0000-0000-0000C4460000}"/>
    <cellStyle name="40% - Accent4 4 3 2 4 2 3 3" xfId="29928" xr:uid="{00000000-0005-0000-0000-0000C5460000}"/>
    <cellStyle name="40% - Accent4 4 3 2 4 2 4" xfId="29929" xr:uid="{00000000-0005-0000-0000-0000C6460000}"/>
    <cellStyle name="40% - Accent4 4 3 2 4 2 4 2" xfId="29930" xr:uid="{00000000-0005-0000-0000-0000C7460000}"/>
    <cellStyle name="40% - Accent4 4 3 2 4 2 5" xfId="29931" xr:uid="{00000000-0005-0000-0000-0000C8460000}"/>
    <cellStyle name="40% - Accent4 4 3 2 4 2 6" xfId="29932" xr:uid="{00000000-0005-0000-0000-0000C9460000}"/>
    <cellStyle name="40% - Accent4 4 3 2 4 3" xfId="29933" xr:uid="{00000000-0005-0000-0000-0000CA460000}"/>
    <cellStyle name="40% - Accent4 4 3 2 4 3 2" xfId="29934" xr:uid="{00000000-0005-0000-0000-0000CB460000}"/>
    <cellStyle name="40% - Accent4 4 3 2 4 3 2 2" xfId="29935" xr:uid="{00000000-0005-0000-0000-0000CC460000}"/>
    <cellStyle name="40% - Accent4 4 3 2 4 3 2 3" xfId="29936" xr:uid="{00000000-0005-0000-0000-0000CD460000}"/>
    <cellStyle name="40% - Accent4 4 3 2 4 3 3" xfId="29937" xr:uid="{00000000-0005-0000-0000-0000CE460000}"/>
    <cellStyle name="40% - Accent4 4 3 2 4 3 3 2" xfId="29938" xr:uid="{00000000-0005-0000-0000-0000CF460000}"/>
    <cellStyle name="40% - Accent4 4 3 2 4 3 3 3" xfId="29939" xr:uid="{00000000-0005-0000-0000-0000D0460000}"/>
    <cellStyle name="40% - Accent4 4 3 2 4 3 4" xfId="29940" xr:uid="{00000000-0005-0000-0000-0000D1460000}"/>
    <cellStyle name="40% - Accent4 4 3 2 4 3 4 2" xfId="29941" xr:uid="{00000000-0005-0000-0000-0000D2460000}"/>
    <cellStyle name="40% - Accent4 4 3 2 4 3 5" xfId="29942" xr:uid="{00000000-0005-0000-0000-0000D3460000}"/>
    <cellStyle name="40% - Accent4 4 3 2 4 3 6" xfId="29943" xr:uid="{00000000-0005-0000-0000-0000D4460000}"/>
    <cellStyle name="40% - Accent4 4 3 2 4 4" xfId="29944" xr:uid="{00000000-0005-0000-0000-0000D5460000}"/>
    <cellStyle name="40% - Accent4 4 3 2 4 4 2" xfId="29945" xr:uid="{00000000-0005-0000-0000-0000D6460000}"/>
    <cellStyle name="40% - Accent4 4 3 2 4 4 2 2" xfId="29946" xr:uid="{00000000-0005-0000-0000-0000D7460000}"/>
    <cellStyle name="40% - Accent4 4 3 2 4 4 2 3" xfId="29947" xr:uid="{00000000-0005-0000-0000-0000D8460000}"/>
    <cellStyle name="40% - Accent4 4 3 2 4 4 3" xfId="29948" xr:uid="{00000000-0005-0000-0000-0000D9460000}"/>
    <cellStyle name="40% - Accent4 4 3 2 4 4 3 2" xfId="29949" xr:uid="{00000000-0005-0000-0000-0000DA460000}"/>
    <cellStyle name="40% - Accent4 4 3 2 4 4 4" xfId="29950" xr:uid="{00000000-0005-0000-0000-0000DB460000}"/>
    <cellStyle name="40% - Accent4 4 3 2 4 4 5" xfId="29951" xr:uid="{00000000-0005-0000-0000-0000DC460000}"/>
    <cellStyle name="40% - Accent4 4 3 2 4 5" xfId="29952" xr:uid="{00000000-0005-0000-0000-0000DD460000}"/>
    <cellStyle name="40% - Accent4 4 3 2 4 5 2" xfId="29953" xr:uid="{00000000-0005-0000-0000-0000DE460000}"/>
    <cellStyle name="40% - Accent4 4 3 2 4 5 3" xfId="29954" xr:uid="{00000000-0005-0000-0000-0000DF460000}"/>
    <cellStyle name="40% - Accent4 4 3 2 4 6" xfId="29955" xr:uid="{00000000-0005-0000-0000-0000E0460000}"/>
    <cellStyle name="40% - Accent4 4 3 2 4 6 2" xfId="29956" xr:uid="{00000000-0005-0000-0000-0000E1460000}"/>
    <cellStyle name="40% - Accent4 4 3 2 4 6 3" xfId="29957" xr:uid="{00000000-0005-0000-0000-0000E2460000}"/>
    <cellStyle name="40% - Accent4 4 3 2 4 7" xfId="29958" xr:uid="{00000000-0005-0000-0000-0000E3460000}"/>
    <cellStyle name="40% - Accent4 4 3 2 4 7 2" xfId="29959" xr:uid="{00000000-0005-0000-0000-0000E4460000}"/>
    <cellStyle name="40% - Accent4 4 3 2 4 8" xfId="29960" xr:uid="{00000000-0005-0000-0000-0000E5460000}"/>
    <cellStyle name="40% - Accent4 4 3 2 4 9" xfId="29961" xr:uid="{00000000-0005-0000-0000-0000E6460000}"/>
    <cellStyle name="40% - Accent4 4 3 2 5" xfId="29962" xr:uid="{00000000-0005-0000-0000-0000E7460000}"/>
    <cellStyle name="40% - Accent4 4 3 2 5 2" xfId="29963" xr:uid="{00000000-0005-0000-0000-0000E8460000}"/>
    <cellStyle name="40% - Accent4 4 3 2 5 2 2" xfId="29964" xr:uid="{00000000-0005-0000-0000-0000E9460000}"/>
    <cellStyle name="40% - Accent4 4 3 2 5 2 3" xfId="29965" xr:uid="{00000000-0005-0000-0000-0000EA460000}"/>
    <cellStyle name="40% - Accent4 4 3 2 5 3" xfId="29966" xr:uid="{00000000-0005-0000-0000-0000EB460000}"/>
    <cellStyle name="40% - Accent4 4 3 2 5 3 2" xfId="29967" xr:uid="{00000000-0005-0000-0000-0000EC460000}"/>
    <cellStyle name="40% - Accent4 4 3 2 5 3 3" xfId="29968" xr:uid="{00000000-0005-0000-0000-0000ED460000}"/>
    <cellStyle name="40% - Accent4 4 3 2 5 4" xfId="29969" xr:uid="{00000000-0005-0000-0000-0000EE460000}"/>
    <cellStyle name="40% - Accent4 4 3 2 5 4 2" xfId="29970" xr:uid="{00000000-0005-0000-0000-0000EF460000}"/>
    <cellStyle name="40% - Accent4 4 3 2 5 5" xfId="29971" xr:uid="{00000000-0005-0000-0000-0000F0460000}"/>
    <cellStyle name="40% - Accent4 4 3 2 5 6" xfId="29972" xr:uid="{00000000-0005-0000-0000-0000F1460000}"/>
    <cellStyle name="40% - Accent4 4 3 2 6" xfId="29973" xr:uid="{00000000-0005-0000-0000-0000F2460000}"/>
    <cellStyle name="40% - Accent4 4 3 2 6 2" xfId="29974" xr:uid="{00000000-0005-0000-0000-0000F3460000}"/>
    <cellStyle name="40% - Accent4 4 3 2 6 2 2" xfId="29975" xr:uid="{00000000-0005-0000-0000-0000F4460000}"/>
    <cellStyle name="40% - Accent4 4 3 2 6 2 3" xfId="29976" xr:uid="{00000000-0005-0000-0000-0000F5460000}"/>
    <cellStyle name="40% - Accent4 4 3 2 6 3" xfId="29977" xr:uid="{00000000-0005-0000-0000-0000F6460000}"/>
    <cellStyle name="40% - Accent4 4 3 2 6 3 2" xfId="29978" xr:uid="{00000000-0005-0000-0000-0000F7460000}"/>
    <cellStyle name="40% - Accent4 4 3 2 6 3 3" xfId="29979" xr:uid="{00000000-0005-0000-0000-0000F8460000}"/>
    <cellStyle name="40% - Accent4 4 3 2 6 4" xfId="29980" xr:uid="{00000000-0005-0000-0000-0000F9460000}"/>
    <cellStyle name="40% - Accent4 4 3 2 6 4 2" xfId="29981" xr:uid="{00000000-0005-0000-0000-0000FA460000}"/>
    <cellStyle name="40% - Accent4 4 3 2 6 5" xfId="29982" xr:uid="{00000000-0005-0000-0000-0000FB460000}"/>
    <cellStyle name="40% - Accent4 4 3 2 6 6" xfId="29983" xr:uid="{00000000-0005-0000-0000-0000FC460000}"/>
    <cellStyle name="40% - Accent4 4 3 2 7" xfId="29984" xr:uid="{00000000-0005-0000-0000-0000FD460000}"/>
    <cellStyle name="40% - Accent4 4 3 2 7 2" xfId="29985" xr:uid="{00000000-0005-0000-0000-0000FE460000}"/>
    <cellStyle name="40% - Accent4 4 3 2 7 2 2" xfId="29986" xr:uid="{00000000-0005-0000-0000-0000FF460000}"/>
    <cellStyle name="40% - Accent4 4 3 2 7 2 3" xfId="29987" xr:uid="{00000000-0005-0000-0000-000000470000}"/>
    <cellStyle name="40% - Accent4 4 3 2 7 3" xfId="29988" xr:uid="{00000000-0005-0000-0000-000001470000}"/>
    <cellStyle name="40% - Accent4 4 3 2 7 3 2" xfId="29989" xr:uid="{00000000-0005-0000-0000-000002470000}"/>
    <cellStyle name="40% - Accent4 4 3 2 7 4" xfId="29990" xr:uid="{00000000-0005-0000-0000-000003470000}"/>
    <cellStyle name="40% - Accent4 4 3 2 7 5" xfId="29991" xr:uid="{00000000-0005-0000-0000-000004470000}"/>
    <cellStyle name="40% - Accent4 4 3 2 8" xfId="29992" xr:uid="{00000000-0005-0000-0000-000005470000}"/>
    <cellStyle name="40% - Accent4 4 3 2 8 2" xfId="29993" xr:uid="{00000000-0005-0000-0000-000006470000}"/>
    <cellStyle name="40% - Accent4 4 3 2 8 3" xfId="29994" xr:uid="{00000000-0005-0000-0000-000007470000}"/>
    <cellStyle name="40% - Accent4 4 3 2 9" xfId="29995" xr:uid="{00000000-0005-0000-0000-000008470000}"/>
    <cellStyle name="40% - Accent4 4 3 2 9 2" xfId="29996" xr:uid="{00000000-0005-0000-0000-000009470000}"/>
    <cellStyle name="40% - Accent4 4 3 2 9 3" xfId="29997" xr:uid="{00000000-0005-0000-0000-00000A470000}"/>
    <cellStyle name="40% - Accent4 4 3 3" xfId="2241" xr:uid="{00000000-0005-0000-0000-00000B470000}"/>
    <cellStyle name="40% - Accent4 4 3 3 10" xfId="29998" xr:uid="{00000000-0005-0000-0000-00000C470000}"/>
    <cellStyle name="40% - Accent4 4 3 3 2" xfId="2242" xr:uid="{00000000-0005-0000-0000-00000D470000}"/>
    <cellStyle name="40% - Accent4 4 3 3 2 2" xfId="29999" xr:uid="{00000000-0005-0000-0000-00000E470000}"/>
    <cellStyle name="40% - Accent4 4 3 3 2 2 2" xfId="30000" xr:uid="{00000000-0005-0000-0000-00000F470000}"/>
    <cellStyle name="40% - Accent4 4 3 3 2 2 2 2" xfId="30001" xr:uid="{00000000-0005-0000-0000-000010470000}"/>
    <cellStyle name="40% - Accent4 4 3 3 2 2 2 3" xfId="30002" xr:uid="{00000000-0005-0000-0000-000011470000}"/>
    <cellStyle name="40% - Accent4 4 3 3 2 2 3" xfId="30003" xr:uid="{00000000-0005-0000-0000-000012470000}"/>
    <cellStyle name="40% - Accent4 4 3 3 2 2 3 2" xfId="30004" xr:uid="{00000000-0005-0000-0000-000013470000}"/>
    <cellStyle name="40% - Accent4 4 3 3 2 2 3 3" xfId="30005" xr:uid="{00000000-0005-0000-0000-000014470000}"/>
    <cellStyle name="40% - Accent4 4 3 3 2 2 4" xfId="30006" xr:uid="{00000000-0005-0000-0000-000015470000}"/>
    <cellStyle name="40% - Accent4 4 3 3 2 2 4 2" xfId="30007" xr:uid="{00000000-0005-0000-0000-000016470000}"/>
    <cellStyle name="40% - Accent4 4 3 3 2 2 5" xfId="30008" xr:uid="{00000000-0005-0000-0000-000017470000}"/>
    <cellStyle name="40% - Accent4 4 3 3 2 2 6" xfId="30009" xr:uid="{00000000-0005-0000-0000-000018470000}"/>
    <cellStyle name="40% - Accent4 4 3 3 2 3" xfId="30010" xr:uid="{00000000-0005-0000-0000-000019470000}"/>
    <cellStyle name="40% - Accent4 4 3 3 2 3 2" xfId="30011" xr:uid="{00000000-0005-0000-0000-00001A470000}"/>
    <cellStyle name="40% - Accent4 4 3 3 2 3 2 2" xfId="30012" xr:uid="{00000000-0005-0000-0000-00001B470000}"/>
    <cellStyle name="40% - Accent4 4 3 3 2 3 2 3" xfId="30013" xr:uid="{00000000-0005-0000-0000-00001C470000}"/>
    <cellStyle name="40% - Accent4 4 3 3 2 3 3" xfId="30014" xr:uid="{00000000-0005-0000-0000-00001D470000}"/>
    <cellStyle name="40% - Accent4 4 3 3 2 3 3 2" xfId="30015" xr:uid="{00000000-0005-0000-0000-00001E470000}"/>
    <cellStyle name="40% - Accent4 4 3 3 2 3 3 3" xfId="30016" xr:uid="{00000000-0005-0000-0000-00001F470000}"/>
    <cellStyle name="40% - Accent4 4 3 3 2 3 4" xfId="30017" xr:uid="{00000000-0005-0000-0000-000020470000}"/>
    <cellStyle name="40% - Accent4 4 3 3 2 3 4 2" xfId="30018" xr:uid="{00000000-0005-0000-0000-000021470000}"/>
    <cellStyle name="40% - Accent4 4 3 3 2 3 5" xfId="30019" xr:uid="{00000000-0005-0000-0000-000022470000}"/>
    <cellStyle name="40% - Accent4 4 3 3 2 3 6" xfId="30020" xr:uid="{00000000-0005-0000-0000-000023470000}"/>
    <cellStyle name="40% - Accent4 4 3 3 2 4" xfId="30021" xr:uid="{00000000-0005-0000-0000-000024470000}"/>
    <cellStyle name="40% - Accent4 4 3 3 2 4 2" xfId="30022" xr:uid="{00000000-0005-0000-0000-000025470000}"/>
    <cellStyle name="40% - Accent4 4 3 3 2 4 2 2" xfId="30023" xr:uid="{00000000-0005-0000-0000-000026470000}"/>
    <cellStyle name="40% - Accent4 4 3 3 2 4 2 3" xfId="30024" xr:uid="{00000000-0005-0000-0000-000027470000}"/>
    <cellStyle name="40% - Accent4 4 3 3 2 4 3" xfId="30025" xr:uid="{00000000-0005-0000-0000-000028470000}"/>
    <cellStyle name="40% - Accent4 4 3 3 2 4 3 2" xfId="30026" xr:uid="{00000000-0005-0000-0000-000029470000}"/>
    <cellStyle name="40% - Accent4 4 3 3 2 4 4" xfId="30027" xr:uid="{00000000-0005-0000-0000-00002A470000}"/>
    <cellStyle name="40% - Accent4 4 3 3 2 4 5" xfId="30028" xr:uid="{00000000-0005-0000-0000-00002B470000}"/>
    <cellStyle name="40% - Accent4 4 3 3 2 5" xfId="30029" xr:uid="{00000000-0005-0000-0000-00002C470000}"/>
    <cellStyle name="40% - Accent4 4 3 3 2 5 2" xfId="30030" xr:uid="{00000000-0005-0000-0000-00002D470000}"/>
    <cellStyle name="40% - Accent4 4 3 3 2 5 3" xfId="30031" xr:uid="{00000000-0005-0000-0000-00002E470000}"/>
    <cellStyle name="40% - Accent4 4 3 3 2 6" xfId="30032" xr:uid="{00000000-0005-0000-0000-00002F470000}"/>
    <cellStyle name="40% - Accent4 4 3 3 2 6 2" xfId="30033" xr:uid="{00000000-0005-0000-0000-000030470000}"/>
    <cellStyle name="40% - Accent4 4 3 3 2 6 3" xfId="30034" xr:uid="{00000000-0005-0000-0000-000031470000}"/>
    <cellStyle name="40% - Accent4 4 3 3 2 7" xfId="30035" xr:uid="{00000000-0005-0000-0000-000032470000}"/>
    <cellStyle name="40% - Accent4 4 3 3 2 7 2" xfId="30036" xr:uid="{00000000-0005-0000-0000-000033470000}"/>
    <cellStyle name="40% - Accent4 4 3 3 2 8" xfId="30037" xr:uid="{00000000-0005-0000-0000-000034470000}"/>
    <cellStyle name="40% - Accent4 4 3 3 2 9" xfId="30038" xr:uid="{00000000-0005-0000-0000-000035470000}"/>
    <cellStyle name="40% - Accent4 4 3 3 3" xfId="30039" xr:uid="{00000000-0005-0000-0000-000036470000}"/>
    <cellStyle name="40% - Accent4 4 3 3 3 2" xfId="30040" xr:uid="{00000000-0005-0000-0000-000037470000}"/>
    <cellStyle name="40% - Accent4 4 3 3 3 2 2" xfId="30041" xr:uid="{00000000-0005-0000-0000-000038470000}"/>
    <cellStyle name="40% - Accent4 4 3 3 3 2 3" xfId="30042" xr:uid="{00000000-0005-0000-0000-000039470000}"/>
    <cellStyle name="40% - Accent4 4 3 3 3 3" xfId="30043" xr:uid="{00000000-0005-0000-0000-00003A470000}"/>
    <cellStyle name="40% - Accent4 4 3 3 3 3 2" xfId="30044" xr:uid="{00000000-0005-0000-0000-00003B470000}"/>
    <cellStyle name="40% - Accent4 4 3 3 3 3 3" xfId="30045" xr:uid="{00000000-0005-0000-0000-00003C470000}"/>
    <cellStyle name="40% - Accent4 4 3 3 3 4" xfId="30046" xr:uid="{00000000-0005-0000-0000-00003D470000}"/>
    <cellStyle name="40% - Accent4 4 3 3 3 4 2" xfId="30047" xr:uid="{00000000-0005-0000-0000-00003E470000}"/>
    <cellStyle name="40% - Accent4 4 3 3 3 5" xfId="30048" xr:uid="{00000000-0005-0000-0000-00003F470000}"/>
    <cellStyle name="40% - Accent4 4 3 3 3 6" xfId="30049" xr:uid="{00000000-0005-0000-0000-000040470000}"/>
    <cellStyle name="40% - Accent4 4 3 3 4" xfId="30050" xr:uid="{00000000-0005-0000-0000-000041470000}"/>
    <cellStyle name="40% - Accent4 4 3 3 4 2" xfId="30051" xr:uid="{00000000-0005-0000-0000-000042470000}"/>
    <cellStyle name="40% - Accent4 4 3 3 4 2 2" xfId="30052" xr:uid="{00000000-0005-0000-0000-000043470000}"/>
    <cellStyle name="40% - Accent4 4 3 3 4 2 3" xfId="30053" xr:uid="{00000000-0005-0000-0000-000044470000}"/>
    <cellStyle name="40% - Accent4 4 3 3 4 3" xfId="30054" xr:uid="{00000000-0005-0000-0000-000045470000}"/>
    <cellStyle name="40% - Accent4 4 3 3 4 3 2" xfId="30055" xr:uid="{00000000-0005-0000-0000-000046470000}"/>
    <cellStyle name="40% - Accent4 4 3 3 4 3 3" xfId="30056" xr:uid="{00000000-0005-0000-0000-000047470000}"/>
    <cellStyle name="40% - Accent4 4 3 3 4 4" xfId="30057" xr:uid="{00000000-0005-0000-0000-000048470000}"/>
    <cellStyle name="40% - Accent4 4 3 3 4 4 2" xfId="30058" xr:uid="{00000000-0005-0000-0000-000049470000}"/>
    <cellStyle name="40% - Accent4 4 3 3 4 5" xfId="30059" xr:uid="{00000000-0005-0000-0000-00004A470000}"/>
    <cellStyle name="40% - Accent4 4 3 3 4 6" xfId="30060" xr:uid="{00000000-0005-0000-0000-00004B470000}"/>
    <cellStyle name="40% - Accent4 4 3 3 5" xfId="30061" xr:uid="{00000000-0005-0000-0000-00004C470000}"/>
    <cellStyle name="40% - Accent4 4 3 3 5 2" xfId="30062" xr:uid="{00000000-0005-0000-0000-00004D470000}"/>
    <cellStyle name="40% - Accent4 4 3 3 5 2 2" xfId="30063" xr:uid="{00000000-0005-0000-0000-00004E470000}"/>
    <cellStyle name="40% - Accent4 4 3 3 5 2 3" xfId="30064" xr:uid="{00000000-0005-0000-0000-00004F470000}"/>
    <cellStyle name="40% - Accent4 4 3 3 5 3" xfId="30065" xr:uid="{00000000-0005-0000-0000-000050470000}"/>
    <cellStyle name="40% - Accent4 4 3 3 5 3 2" xfId="30066" xr:uid="{00000000-0005-0000-0000-000051470000}"/>
    <cellStyle name="40% - Accent4 4 3 3 5 4" xfId="30067" xr:uid="{00000000-0005-0000-0000-000052470000}"/>
    <cellStyle name="40% - Accent4 4 3 3 5 5" xfId="30068" xr:uid="{00000000-0005-0000-0000-000053470000}"/>
    <cellStyle name="40% - Accent4 4 3 3 6" xfId="30069" xr:uid="{00000000-0005-0000-0000-000054470000}"/>
    <cellStyle name="40% - Accent4 4 3 3 6 2" xfId="30070" xr:uid="{00000000-0005-0000-0000-000055470000}"/>
    <cellStyle name="40% - Accent4 4 3 3 6 3" xfId="30071" xr:uid="{00000000-0005-0000-0000-000056470000}"/>
    <cellStyle name="40% - Accent4 4 3 3 7" xfId="30072" xr:uid="{00000000-0005-0000-0000-000057470000}"/>
    <cellStyle name="40% - Accent4 4 3 3 7 2" xfId="30073" xr:uid="{00000000-0005-0000-0000-000058470000}"/>
    <cellStyle name="40% - Accent4 4 3 3 7 3" xfId="30074" xr:uid="{00000000-0005-0000-0000-000059470000}"/>
    <cellStyle name="40% - Accent4 4 3 3 8" xfId="30075" xr:uid="{00000000-0005-0000-0000-00005A470000}"/>
    <cellStyle name="40% - Accent4 4 3 3 8 2" xfId="30076" xr:uid="{00000000-0005-0000-0000-00005B470000}"/>
    <cellStyle name="40% - Accent4 4 3 3 9" xfId="30077" xr:uid="{00000000-0005-0000-0000-00005C470000}"/>
    <cellStyle name="40% - Accent4 4 3 4" xfId="2243" xr:uid="{00000000-0005-0000-0000-00005D470000}"/>
    <cellStyle name="40% - Accent4 4 3 4 2" xfId="30078" xr:uid="{00000000-0005-0000-0000-00005E470000}"/>
    <cellStyle name="40% - Accent4 4 3 4 2 2" xfId="30079" xr:uid="{00000000-0005-0000-0000-00005F470000}"/>
    <cellStyle name="40% - Accent4 4 3 4 2 2 2" xfId="30080" xr:uid="{00000000-0005-0000-0000-000060470000}"/>
    <cellStyle name="40% - Accent4 4 3 4 2 2 3" xfId="30081" xr:uid="{00000000-0005-0000-0000-000061470000}"/>
    <cellStyle name="40% - Accent4 4 3 4 2 3" xfId="30082" xr:uid="{00000000-0005-0000-0000-000062470000}"/>
    <cellStyle name="40% - Accent4 4 3 4 2 3 2" xfId="30083" xr:uid="{00000000-0005-0000-0000-000063470000}"/>
    <cellStyle name="40% - Accent4 4 3 4 2 3 3" xfId="30084" xr:uid="{00000000-0005-0000-0000-000064470000}"/>
    <cellStyle name="40% - Accent4 4 3 4 2 4" xfId="30085" xr:uid="{00000000-0005-0000-0000-000065470000}"/>
    <cellStyle name="40% - Accent4 4 3 4 2 4 2" xfId="30086" xr:uid="{00000000-0005-0000-0000-000066470000}"/>
    <cellStyle name="40% - Accent4 4 3 4 2 5" xfId="30087" xr:uid="{00000000-0005-0000-0000-000067470000}"/>
    <cellStyle name="40% - Accent4 4 3 4 2 6" xfId="30088" xr:uid="{00000000-0005-0000-0000-000068470000}"/>
    <cellStyle name="40% - Accent4 4 3 4 3" xfId="30089" xr:uid="{00000000-0005-0000-0000-000069470000}"/>
    <cellStyle name="40% - Accent4 4 3 4 3 2" xfId="30090" xr:uid="{00000000-0005-0000-0000-00006A470000}"/>
    <cellStyle name="40% - Accent4 4 3 4 3 2 2" xfId="30091" xr:uid="{00000000-0005-0000-0000-00006B470000}"/>
    <cellStyle name="40% - Accent4 4 3 4 3 2 3" xfId="30092" xr:uid="{00000000-0005-0000-0000-00006C470000}"/>
    <cellStyle name="40% - Accent4 4 3 4 3 3" xfId="30093" xr:uid="{00000000-0005-0000-0000-00006D470000}"/>
    <cellStyle name="40% - Accent4 4 3 4 3 3 2" xfId="30094" xr:uid="{00000000-0005-0000-0000-00006E470000}"/>
    <cellStyle name="40% - Accent4 4 3 4 3 3 3" xfId="30095" xr:uid="{00000000-0005-0000-0000-00006F470000}"/>
    <cellStyle name="40% - Accent4 4 3 4 3 4" xfId="30096" xr:uid="{00000000-0005-0000-0000-000070470000}"/>
    <cellStyle name="40% - Accent4 4 3 4 3 4 2" xfId="30097" xr:uid="{00000000-0005-0000-0000-000071470000}"/>
    <cellStyle name="40% - Accent4 4 3 4 3 5" xfId="30098" xr:uid="{00000000-0005-0000-0000-000072470000}"/>
    <cellStyle name="40% - Accent4 4 3 4 3 6" xfId="30099" xr:uid="{00000000-0005-0000-0000-000073470000}"/>
    <cellStyle name="40% - Accent4 4 3 4 4" xfId="30100" xr:uid="{00000000-0005-0000-0000-000074470000}"/>
    <cellStyle name="40% - Accent4 4 3 4 4 2" xfId="30101" xr:uid="{00000000-0005-0000-0000-000075470000}"/>
    <cellStyle name="40% - Accent4 4 3 4 4 2 2" xfId="30102" xr:uid="{00000000-0005-0000-0000-000076470000}"/>
    <cellStyle name="40% - Accent4 4 3 4 4 2 3" xfId="30103" xr:uid="{00000000-0005-0000-0000-000077470000}"/>
    <cellStyle name="40% - Accent4 4 3 4 4 3" xfId="30104" xr:uid="{00000000-0005-0000-0000-000078470000}"/>
    <cellStyle name="40% - Accent4 4 3 4 4 3 2" xfId="30105" xr:uid="{00000000-0005-0000-0000-000079470000}"/>
    <cellStyle name="40% - Accent4 4 3 4 4 4" xfId="30106" xr:uid="{00000000-0005-0000-0000-00007A470000}"/>
    <cellStyle name="40% - Accent4 4 3 4 4 5" xfId="30107" xr:uid="{00000000-0005-0000-0000-00007B470000}"/>
    <cellStyle name="40% - Accent4 4 3 4 5" xfId="30108" xr:uid="{00000000-0005-0000-0000-00007C470000}"/>
    <cellStyle name="40% - Accent4 4 3 4 5 2" xfId="30109" xr:uid="{00000000-0005-0000-0000-00007D470000}"/>
    <cellStyle name="40% - Accent4 4 3 4 5 3" xfId="30110" xr:uid="{00000000-0005-0000-0000-00007E470000}"/>
    <cellStyle name="40% - Accent4 4 3 4 6" xfId="30111" xr:uid="{00000000-0005-0000-0000-00007F470000}"/>
    <cellStyle name="40% - Accent4 4 3 4 6 2" xfId="30112" xr:uid="{00000000-0005-0000-0000-000080470000}"/>
    <cellStyle name="40% - Accent4 4 3 4 6 3" xfId="30113" xr:uid="{00000000-0005-0000-0000-000081470000}"/>
    <cellStyle name="40% - Accent4 4 3 4 7" xfId="30114" xr:uid="{00000000-0005-0000-0000-000082470000}"/>
    <cellStyle name="40% - Accent4 4 3 4 7 2" xfId="30115" xr:uid="{00000000-0005-0000-0000-000083470000}"/>
    <cellStyle name="40% - Accent4 4 3 4 8" xfId="30116" xr:uid="{00000000-0005-0000-0000-000084470000}"/>
    <cellStyle name="40% - Accent4 4 3 4 9" xfId="30117" xr:uid="{00000000-0005-0000-0000-000085470000}"/>
    <cellStyle name="40% - Accent4 4 3 5" xfId="8894" xr:uid="{00000000-0005-0000-0000-000086470000}"/>
    <cellStyle name="40% - Accent4 4 3 5 2" xfId="30118" xr:uid="{00000000-0005-0000-0000-000087470000}"/>
    <cellStyle name="40% - Accent4 4 3 5 2 2" xfId="30119" xr:uid="{00000000-0005-0000-0000-000088470000}"/>
    <cellStyle name="40% - Accent4 4 3 5 2 2 2" xfId="30120" xr:uid="{00000000-0005-0000-0000-000089470000}"/>
    <cellStyle name="40% - Accent4 4 3 5 2 2 3" xfId="30121" xr:uid="{00000000-0005-0000-0000-00008A470000}"/>
    <cellStyle name="40% - Accent4 4 3 5 2 3" xfId="30122" xr:uid="{00000000-0005-0000-0000-00008B470000}"/>
    <cellStyle name="40% - Accent4 4 3 5 2 3 2" xfId="30123" xr:uid="{00000000-0005-0000-0000-00008C470000}"/>
    <cellStyle name="40% - Accent4 4 3 5 2 3 3" xfId="30124" xr:uid="{00000000-0005-0000-0000-00008D470000}"/>
    <cellStyle name="40% - Accent4 4 3 5 2 4" xfId="30125" xr:uid="{00000000-0005-0000-0000-00008E470000}"/>
    <cellStyle name="40% - Accent4 4 3 5 2 4 2" xfId="30126" xr:uid="{00000000-0005-0000-0000-00008F470000}"/>
    <cellStyle name="40% - Accent4 4 3 5 2 5" xfId="30127" xr:uid="{00000000-0005-0000-0000-000090470000}"/>
    <cellStyle name="40% - Accent4 4 3 5 2 6" xfId="30128" xr:uid="{00000000-0005-0000-0000-000091470000}"/>
    <cellStyle name="40% - Accent4 4 3 5 3" xfId="30129" xr:uid="{00000000-0005-0000-0000-000092470000}"/>
    <cellStyle name="40% - Accent4 4 3 5 3 2" xfId="30130" xr:uid="{00000000-0005-0000-0000-000093470000}"/>
    <cellStyle name="40% - Accent4 4 3 5 3 2 2" xfId="30131" xr:uid="{00000000-0005-0000-0000-000094470000}"/>
    <cellStyle name="40% - Accent4 4 3 5 3 2 3" xfId="30132" xr:uid="{00000000-0005-0000-0000-000095470000}"/>
    <cellStyle name="40% - Accent4 4 3 5 3 3" xfId="30133" xr:uid="{00000000-0005-0000-0000-000096470000}"/>
    <cellStyle name="40% - Accent4 4 3 5 3 3 2" xfId="30134" xr:uid="{00000000-0005-0000-0000-000097470000}"/>
    <cellStyle name="40% - Accent4 4 3 5 3 3 3" xfId="30135" xr:uid="{00000000-0005-0000-0000-000098470000}"/>
    <cellStyle name="40% - Accent4 4 3 5 3 4" xfId="30136" xr:uid="{00000000-0005-0000-0000-000099470000}"/>
    <cellStyle name="40% - Accent4 4 3 5 3 4 2" xfId="30137" xr:uid="{00000000-0005-0000-0000-00009A470000}"/>
    <cellStyle name="40% - Accent4 4 3 5 3 5" xfId="30138" xr:uid="{00000000-0005-0000-0000-00009B470000}"/>
    <cellStyle name="40% - Accent4 4 3 5 3 6" xfId="30139" xr:uid="{00000000-0005-0000-0000-00009C470000}"/>
    <cellStyle name="40% - Accent4 4 3 5 4" xfId="30140" xr:uid="{00000000-0005-0000-0000-00009D470000}"/>
    <cellStyle name="40% - Accent4 4 3 5 4 2" xfId="30141" xr:uid="{00000000-0005-0000-0000-00009E470000}"/>
    <cellStyle name="40% - Accent4 4 3 5 4 2 2" xfId="30142" xr:uid="{00000000-0005-0000-0000-00009F470000}"/>
    <cellStyle name="40% - Accent4 4 3 5 4 2 3" xfId="30143" xr:uid="{00000000-0005-0000-0000-0000A0470000}"/>
    <cellStyle name="40% - Accent4 4 3 5 4 3" xfId="30144" xr:uid="{00000000-0005-0000-0000-0000A1470000}"/>
    <cellStyle name="40% - Accent4 4 3 5 4 3 2" xfId="30145" xr:uid="{00000000-0005-0000-0000-0000A2470000}"/>
    <cellStyle name="40% - Accent4 4 3 5 4 4" xfId="30146" xr:uid="{00000000-0005-0000-0000-0000A3470000}"/>
    <cellStyle name="40% - Accent4 4 3 5 4 5" xfId="30147" xr:uid="{00000000-0005-0000-0000-0000A4470000}"/>
    <cellStyle name="40% - Accent4 4 3 5 5" xfId="30148" xr:uid="{00000000-0005-0000-0000-0000A5470000}"/>
    <cellStyle name="40% - Accent4 4 3 5 5 2" xfId="30149" xr:uid="{00000000-0005-0000-0000-0000A6470000}"/>
    <cellStyle name="40% - Accent4 4 3 5 5 3" xfId="30150" xr:uid="{00000000-0005-0000-0000-0000A7470000}"/>
    <cellStyle name="40% - Accent4 4 3 5 6" xfId="30151" xr:uid="{00000000-0005-0000-0000-0000A8470000}"/>
    <cellStyle name="40% - Accent4 4 3 5 6 2" xfId="30152" xr:uid="{00000000-0005-0000-0000-0000A9470000}"/>
    <cellStyle name="40% - Accent4 4 3 5 6 3" xfId="30153" xr:uid="{00000000-0005-0000-0000-0000AA470000}"/>
    <cellStyle name="40% - Accent4 4 3 5 7" xfId="30154" xr:uid="{00000000-0005-0000-0000-0000AB470000}"/>
    <cellStyle name="40% - Accent4 4 3 5 7 2" xfId="30155" xr:uid="{00000000-0005-0000-0000-0000AC470000}"/>
    <cellStyle name="40% - Accent4 4 3 5 8" xfId="30156" xr:uid="{00000000-0005-0000-0000-0000AD470000}"/>
    <cellStyle name="40% - Accent4 4 3 5 9" xfId="30157" xr:uid="{00000000-0005-0000-0000-0000AE470000}"/>
    <cellStyle name="40% - Accent4 4 3 6" xfId="30158" xr:uid="{00000000-0005-0000-0000-0000AF470000}"/>
    <cellStyle name="40% - Accent4 4 3 6 2" xfId="30159" xr:uid="{00000000-0005-0000-0000-0000B0470000}"/>
    <cellStyle name="40% - Accent4 4 3 6 2 2" xfId="30160" xr:uid="{00000000-0005-0000-0000-0000B1470000}"/>
    <cellStyle name="40% - Accent4 4 3 6 2 3" xfId="30161" xr:uid="{00000000-0005-0000-0000-0000B2470000}"/>
    <cellStyle name="40% - Accent4 4 3 6 3" xfId="30162" xr:uid="{00000000-0005-0000-0000-0000B3470000}"/>
    <cellStyle name="40% - Accent4 4 3 6 3 2" xfId="30163" xr:uid="{00000000-0005-0000-0000-0000B4470000}"/>
    <cellStyle name="40% - Accent4 4 3 6 3 3" xfId="30164" xr:uid="{00000000-0005-0000-0000-0000B5470000}"/>
    <cellStyle name="40% - Accent4 4 3 6 4" xfId="30165" xr:uid="{00000000-0005-0000-0000-0000B6470000}"/>
    <cellStyle name="40% - Accent4 4 3 6 4 2" xfId="30166" xr:uid="{00000000-0005-0000-0000-0000B7470000}"/>
    <cellStyle name="40% - Accent4 4 3 6 5" xfId="30167" xr:uid="{00000000-0005-0000-0000-0000B8470000}"/>
    <cellStyle name="40% - Accent4 4 3 6 6" xfId="30168" xr:uid="{00000000-0005-0000-0000-0000B9470000}"/>
    <cellStyle name="40% - Accent4 4 3 7" xfId="30169" xr:uid="{00000000-0005-0000-0000-0000BA470000}"/>
    <cellStyle name="40% - Accent4 4 3 7 2" xfId="30170" xr:uid="{00000000-0005-0000-0000-0000BB470000}"/>
    <cellStyle name="40% - Accent4 4 3 7 2 2" xfId="30171" xr:uid="{00000000-0005-0000-0000-0000BC470000}"/>
    <cellStyle name="40% - Accent4 4 3 7 2 3" xfId="30172" xr:uid="{00000000-0005-0000-0000-0000BD470000}"/>
    <cellStyle name="40% - Accent4 4 3 7 3" xfId="30173" xr:uid="{00000000-0005-0000-0000-0000BE470000}"/>
    <cellStyle name="40% - Accent4 4 3 7 3 2" xfId="30174" xr:uid="{00000000-0005-0000-0000-0000BF470000}"/>
    <cellStyle name="40% - Accent4 4 3 7 3 3" xfId="30175" xr:uid="{00000000-0005-0000-0000-0000C0470000}"/>
    <cellStyle name="40% - Accent4 4 3 7 4" xfId="30176" xr:uid="{00000000-0005-0000-0000-0000C1470000}"/>
    <cellStyle name="40% - Accent4 4 3 7 4 2" xfId="30177" xr:uid="{00000000-0005-0000-0000-0000C2470000}"/>
    <cellStyle name="40% - Accent4 4 3 7 5" xfId="30178" xr:uid="{00000000-0005-0000-0000-0000C3470000}"/>
    <cellStyle name="40% - Accent4 4 3 7 6" xfId="30179" xr:uid="{00000000-0005-0000-0000-0000C4470000}"/>
    <cellStyle name="40% - Accent4 4 3 8" xfId="30180" xr:uid="{00000000-0005-0000-0000-0000C5470000}"/>
    <cellStyle name="40% - Accent4 4 3 8 2" xfId="30181" xr:uid="{00000000-0005-0000-0000-0000C6470000}"/>
    <cellStyle name="40% - Accent4 4 3 8 2 2" xfId="30182" xr:uid="{00000000-0005-0000-0000-0000C7470000}"/>
    <cellStyle name="40% - Accent4 4 3 8 2 3" xfId="30183" xr:uid="{00000000-0005-0000-0000-0000C8470000}"/>
    <cellStyle name="40% - Accent4 4 3 8 3" xfId="30184" xr:uid="{00000000-0005-0000-0000-0000C9470000}"/>
    <cellStyle name="40% - Accent4 4 3 8 3 2" xfId="30185" xr:uid="{00000000-0005-0000-0000-0000CA470000}"/>
    <cellStyle name="40% - Accent4 4 3 8 4" xfId="30186" xr:uid="{00000000-0005-0000-0000-0000CB470000}"/>
    <cellStyle name="40% - Accent4 4 3 8 5" xfId="30187" xr:uid="{00000000-0005-0000-0000-0000CC470000}"/>
    <cellStyle name="40% - Accent4 4 3 9" xfId="30188" xr:uid="{00000000-0005-0000-0000-0000CD470000}"/>
    <cellStyle name="40% - Accent4 4 3 9 2" xfId="30189" xr:uid="{00000000-0005-0000-0000-0000CE470000}"/>
    <cellStyle name="40% - Accent4 4 3 9 3" xfId="30190" xr:uid="{00000000-0005-0000-0000-0000CF470000}"/>
    <cellStyle name="40% - Accent4 4 4" xfId="2244" xr:uid="{00000000-0005-0000-0000-0000D0470000}"/>
    <cellStyle name="40% - Accent4 4 4 10" xfId="30191" xr:uid="{00000000-0005-0000-0000-0000D1470000}"/>
    <cellStyle name="40% - Accent4 4 4 10 2" xfId="30192" xr:uid="{00000000-0005-0000-0000-0000D2470000}"/>
    <cellStyle name="40% - Accent4 4 4 11" xfId="30193" xr:uid="{00000000-0005-0000-0000-0000D3470000}"/>
    <cellStyle name="40% - Accent4 4 4 12" xfId="30194" xr:uid="{00000000-0005-0000-0000-0000D4470000}"/>
    <cellStyle name="40% - Accent4 4 4 2" xfId="2245" xr:uid="{00000000-0005-0000-0000-0000D5470000}"/>
    <cellStyle name="40% - Accent4 4 4 2 10" xfId="30195" xr:uid="{00000000-0005-0000-0000-0000D6470000}"/>
    <cellStyle name="40% - Accent4 4 4 2 2" xfId="2246" xr:uid="{00000000-0005-0000-0000-0000D7470000}"/>
    <cellStyle name="40% - Accent4 4 4 2 2 2" xfId="30196" xr:uid="{00000000-0005-0000-0000-0000D8470000}"/>
    <cellStyle name="40% - Accent4 4 4 2 2 2 2" xfId="30197" xr:uid="{00000000-0005-0000-0000-0000D9470000}"/>
    <cellStyle name="40% - Accent4 4 4 2 2 2 2 2" xfId="30198" xr:uid="{00000000-0005-0000-0000-0000DA470000}"/>
    <cellStyle name="40% - Accent4 4 4 2 2 2 2 3" xfId="30199" xr:uid="{00000000-0005-0000-0000-0000DB470000}"/>
    <cellStyle name="40% - Accent4 4 4 2 2 2 3" xfId="30200" xr:uid="{00000000-0005-0000-0000-0000DC470000}"/>
    <cellStyle name="40% - Accent4 4 4 2 2 2 3 2" xfId="30201" xr:uid="{00000000-0005-0000-0000-0000DD470000}"/>
    <cellStyle name="40% - Accent4 4 4 2 2 2 3 3" xfId="30202" xr:uid="{00000000-0005-0000-0000-0000DE470000}"/>
    <cellStyle name="40% - Accent4 4 4 2 2 2 4" xfId="30203" xr:uid="{00000000-0005-0000-0000-0000DF470000}"/>
    <cellStyle name="40% - Accent4 4 4 2 2 2 4 2" xfId="30204" xr:uid="{00000000-0005-0000-0000-0000E0470000}"/>
    <cellStyle name="40% - Accent4 4 4 2 2 2 5" xfId="30205" xr:uid="{00000000-0005-0000-0000-0000E1470000}"/>
    <cellStyle name="40% - Accent4 4 4 2 2 2 6" xfId="30206" xr:uid="{00000000-0005-0000-0000-0000E2470000}"/>
    <cellStyle name="40% - Accent4 4 4 2 2 3" xfId="30207" xr:uid="{00000000-0005-0000-0000-0000E3470000}"/>
    <cellStyle name="40% - Accent4 4 4 2 2 3 2" xfId="30208" xr:uid="{00000000-0005-0000-0000-0000E4470000}"/>
    <cellStyle name="40% - Accent4 4 4 2 2 3 2 2" xfId="30209" xr:uid="{00000000-0005-0000-0000-0000E5470000}"/>
    <cellStyle name="40% - Accent4 4 4 2 2 3 2 3" xfId="30210" xr:uid="{00000000-0005-0000-0000-0000E6470000}"/>
    <cellStyle name="40% - Accent4 4 4 2 2 3 3" xfId="30211" xr:uid="{00000000-0005-0000-0000-0000E7470000}"/>
    <cellStyle name="40% - Accent4 4 4 2 2 3 3 2" xfId="30212" xr:uid="{00000000-0005-0000-0000-0000E8470000}"/>
    <cellStyle name="40% - Accent4 4 4 2 2 3 3 3" xfId="30213" xr:uid="{00000000-0005-0000-0000-0000E9470000}"/>
    <cellStyle name="40% - Accent4 4 4 2 2 3 4" xfId="30214" xr:uid="{00000000-0005-0000-0000-0000EA470000}"/>
    <cellStyle name="40% - Accent4 4 4 2 2 3 4 2" xfId="30215" xr:uid="{00000000-0005-0000-0000-0000EB470000}"/>
    <cellStyle name="40% - Accent4 4 4 2 2 3 5" xfId="30216" xr:uid="{00000000-0005-0000-0000-0000EC470000}"/>
    <cellStyle name="40% - Accent4 4 4 2 2 3 6" xfId="30217" xr:uid="{00000000-0005-0000-0000-0000ED470000}"/>
    <cellStyle name="40% - Accent4 4 4 2 2 4" xfId="30218" xr:uid="{00000000-0005-0000-0000-0000EE470000}"/>
    <cellStyle name="40% - Accent4 4 4 2 2 4 2" xfId="30219" xr:uid="{00000000-0005-0000-0000-0000EF470000}"/>
    <cellStyle name="40% - Accent4 4 4 2 2 4 2 2" xfId="30220" xr:uid="{00000000-0005-0000-0000-0000F0470000}"/>
    <cellStyle name="40% - Accent4 4 4 2 2 4 2 3" xfId="30221" xr:uid="{00000000-0005-0000-0000-0000F1470000}"/>
    <cellStyle name="40% - Accent4 4 4 2 2 4 3" xfId="30222" xr:uid="{00000000-0005-0000-0000-0000F2470000}"/>
    <cellStyle name="40% - Accent4 4 4 2 2 4 3 2" xfId="30223" xr:uid="{00000000-0005-0000-0000-0000F3470000}"/>
    <cellStyle name="40% - Accent4 4 4 2 2 4 4" xfId="30224" xr:uid="{00000000-0005-0000-0000-0000F4470000}"/>
    <cellStyle name="40% - Accent4 4 4 2 2 4 5" xfId="30225" xr:uid="{00000000-0005-0000-0000-0000F5470000}"/>
    <cellStyle name="40% - Accent4 4 4 2 2 5" xfId="30226" xr:uid="{00000000-0005-0000-0000-0000F6470000}"/>
    <cellStyle name="40% - Accent4 4 4 2 2 5 2" xfId="30227" xr:uid="{00000000-0005-0000-0000-0000F7470000}"/>
    <cellStyle name="40% - Accent4 4 4 2 2 5 3" xfId="30228" xr:uid="{00000000-0005-0000-0000-0000F8470000}"/>
    <cellStyle name="40% - Accent4 4 4 2 2 6" xfId="30229" xr:uid="{00000000-0005-0000-0000-0000F9470000}"/>
    <cellStyle name="40% - Accent4 4 4 2 2 6 2" xfId="30230" xr:uid="{00000000-0005-0000-0000-0000FA470000}"/>
    <cellStyle name="40% - Accent4 4 4 2 2 6 3" xfId="30231" xr:uid="{00000000-0005-0000-0000-0000FB470000}"/>
    <cellStyle name="40% - Accent4 4 4 2 2 7" xfId="30232" xr:uid="{00000000-0005-0000-0000-0000FC470000}"/>
    <cellStyle name="40% - Accent4 4 4 2 2 7 2" xfId="30233" xr:uid="{00000000-0005-0000-0000-0000FD470000}"/>
    <cellStyle name="40% - Accent4 4 4 2 2 8" xfId="30234" xr:uid="{00000000-0005-0000-0000-0000FE470000}"/>
    <cellStyle name="40% - Accent4 4 4 2 2 9" xfId="30235" xr:uid="{00000000-0005-0000-0000-0000FF470000}"/>
    <cellStyle name="40% - Accent4 4 4 2 3" xfId="30236" xr:uid="{00000000-0005-0000-0000-000000480000}"/>
    <cellStyle name="40% - Accent4 4 4 2 3 2" xfId="30237" xr:uid="{00000000-0005-0000-0000-000001480000}"/>
    <cellStyle name="40% - Accent4 4 4 2 3 2 2" xfId="30238" xr:uid="{00000000-0005-0000-0000-000002480000}"/>
    <cellStyle name="40% - Accent4 4 4 2 3 2 3" xfId="30239" xr:uid="{00000000-0005-0000-0000-000003480000}"/>
    <cellStyle name="40% - Accent4 4 4 2 3 3" xfId="30240" xr:uid="{00000000-0005-0000-0000-000004480000}"/>
    <cellStyle name="40% - Accent4 4 4 2 3 3 2" xfId="30241" xr:uid="{00000000-0005-0000-0000-000005480000}"/>
    <cellStyle name="40% - Accent4 4 4 2 3 3 3" xfId="30242" xr:uid="{00000000-0005-0000-0000-000006480000}"/>
    <cellStyle name="40% - Accent4 4 4 2 3 4" xfId="30243" xr:uid="{00000000-0005-0000-0000-000007480000}"/>
    <cellStyle name="40% - Accent4 4 4 2 3 4 2" xfId="30244" xr:uid="{00000000-0005-0000-0000-000008480000}"/>
    <cellStyle name="40% - Accent4 4 4 2 3 5" xfId="30245" xr:uid="{00000000-0005-0000-0000-000009480000}"/>
    <cellStyle name="40% - Accent4 4 4 2 3 6" xfId="30246" xr:uid="{00000000-0005-0000-0000-00000A480000}"/>
    <cellStyle name="40% - Accent4 4 4 2 4" xfId="30247" xr:uid="{00000000-0005-0000-0000-00000B480000}"/>
    <cellStyle name="40% - Accent4 4 4 2 4 2" xfId="30248" xr:uid="{00000000-0005-0000-0000-00000C480000}"/>
    <cellStyle name="40% - Accent4 4 4 2 4 2 2" xfId="30249" xr:uid="{00000000-0005-0000-0000-00000D480000}"/>
    <cellStyle name="40% - Accent4 4 4 2 4 2 3" xfId="30250" xr:uid="{00000000-0005-0000-0000-00000E480000}"/>
    <cellStyle name="40% - Accent4 4 4 2 4 3" xfId="30251" xr:uid="{00000000-0005-0000-0000-00000F480000}"/>
    <cellStyle name="40% - Accent4 4 4 2 4 3 2" xfId="30252" xr:uid="{00000000-0005-0000-0000-000010480000}"/>
    <cellStyle name="40% - Accent4 4 4 2 4 3 3" xfId="30253" xr:uid="{00000000-0005-0000-0000-000011480000}"/>
    <cellStyle name="40% - Accent4 4 4 2 4 4" xfId="30254" xr:uid="{00000000-0005-0000-0000-000012480000}"/>
    <cellStyle name="40% - Accent4 4 4 2 4 4 2" xfId="30255" xr:uid="{00000000-0005-0000-0000-000013480000}"/>
    <cellStyle name="40% - Accent4 4 4 2 4 5" xfId="30256" xr:uid="{00000000-0005-0000-0000-000014480000}"/>
    <cellStyle name="40% - Accent4 4 4 2 4 6" xfId="30257" xr:uid="{00000000-0005-0000-0000-000015480000}"/>
    <cellStyle name="40% - Accent4 4 4 2 5" xfId="30258" xr:uid="{00000000-0005-0000-0000-000016480000}"/>
    <cellStyle name="40% - Accent4 4 4 2 5 2" xfId="30259" xr:uid="{00000000-0005-0000-0000-000017480000}"/>
    <cellStyle name="40% - Accent4 4 4 2 5 2 2" xfId="30260" xr:uid="{00000000-0005-0000-0000-000018480000}"/>
    <cellStyle name="40% - Accent4 4 4 2 5 2 3" xfId="30261" xr:uid="{00000000-0005-0000-0000-000019480000}"/>
    <cellStyle name="40% - Accent4 4 4 2 5 3" xfId="30262" xr:uid="{00000000-0005-0000-0000-00001A480000}"/>
    <cellStyle name="40% - Accent4 4 4 2 5 3 2" xfId="30263" xr:uid="{00000000-0005-0000-0000-00001B480000}"/>
    <cellStyle name="40% - Accent4 4 4 2 5 4" xfId="30264" xr:uid="{00000000-0005-0000-0000-00001C480000}"/>
    <cellStyle name="40% - Accent4 4 4 2 5 5" xfId="30265" xr:uid="{00000000-0005-0000-0000-00001D480000}"/>
    <cellStyle name="40% - Accent4 4 4 2 6" xfId="30266" xr:uid="{00000000-0005-0000-0000-00001E480000}"/>
    <cellStyle name="40% - Accent4 4 4 2 6 2" xfId="30267" xr:uid="{00000000-0005-0000-0000-00001F480000}"/>
    <cellStyle name="40% - Accent4 4 4 2 6 3" xfId="30268" xr:uid="{00000000-0005-0000-0000-000020480000}"/>
    <cellStyle name="40% - Accent4 4 4 2 7" xfId="30269" xr:uid="{00000000-0005-0000-0000-000021480000}"/>
    <cellStyle name="40% - Accent4 4 4 2 7 2" xfId="30270" xr:uid="{00000000-0005-0000-0000-000022480000}"/>
    <cellStyle name="40% - Accent4 4 4 2 7 3" xfId="30271" xr:uid="{00000000-0005-0000-0000-000023480000}"/>
    <cellStyle name="40% - Accent4 4 4 2 8" xfId="30272" xr:uid="{00000000-0005-0000-0000-000024480000}"/>
    <cellStyle name="40% - Accent4 4 4 2 8 2" xfId="30273" xr:uid="{00000000-0005-0000-0000-000025480000}"/>
    <cellStyle name="40% - Accent4 4 4 2 9" xfId="30274" xr:uid="{00000000-0005-0000-0000-000026480000}"/>
    <cellStyle name="40% - Accent4 4 4 3" xfId="2247" xr:uid="{00000000-0005-0000-0000-000027480000}"/>
    <cellStyle name="40% - Accent4 4 4 3 2" xfId="30275" xr:uid="{00000000-0005-0000-0000-000028480000}"/>
    <cellStyle name="40% - Accent4 4 4 3 2 2" xfId="30276" xr:uid="{00000000-0005-0000-0000-000029480000}"/>
    <cellStyle name="40% - Accent4 4 4 3 2 2 2" xfId="30277" xr:uid="{00000000-0005-0000-0000-00002A480000}"/>
    <cellStyle name="40% - Accent4 4 4 3 2 2 3" xfId="30278" xr:uid="{00000000-0005-0000-0000-00002B480000}"/>
    <cellStyle name="40% - Accent4 4 4 3 2 3" xfId="30279" xr:uid="{00000000-0005-0000-0000-00002C480000}"/>
    <cellStyle name="40% - Accent4 4 4 3 2 3 2" xfId="30280" xr:uid="{00000000-0005-0000-0000-00002D480000}"/>
    <cellStyle name="40% - Accent4 4 4 3 2 3 3" xfId="30281" xr:uid="{00000000-0005-0000-0000-00002E480000}"/>
    <cellStyle name="40% - Accent4 4 4 3 2 4" xfId="30282" xr:uid="{00000000-0005-0000-0000-00002F480000}"/>
    <cellStyle name="40% - Accent4 4 4 3 2 4 2" xfId="30283" xr:uid="{00000000-0005-0000-0000-000030480000}"/>
    <cellStyle name="40% - Accent4 4 4 3 2 5" xfId="30284" xr:uid="{00000000-0005-0000-0000-000031480000}"/>
    <cellStyle name="40% - Accent4 4 4 3 2 6" xfId="30285" xr:uid="{00000000-0005-0000-0000-000032480000}"/>
    <cellStyle name="40% - Accent4 4 4 3 3" xfId="30286" xr:uid="{00000000-0005-0000-0000-000033480000}"/>
    <cellStyle name="40% - Accent4 4 4 3 3 2" xfId="30287" xr:uid="{00000000-0005-0000-0000-000034480000}"/>
    <cellStyle name="40% - Accent4 4 4 3 3 2 2" xfId="30288" xr:uid="{00000000-0005-0000-0000-000035480000}"/>
    <cellStyle name="40% - Accent4 4 4 3 3 2 3" xfId="30289" xr:uid="{00000000-0005-0000-0000-000036480000}"/>
    <cellStyle name="40% - Accent4 4 4 3 3 3" xfId="30290" xr:uid="{00000000-0005-0000-0000-000037480000}"/>
    <cellStyle name="40% - Accent4 4 4 3 3 3 2" xfId="30291" xr:uid="{00000000-0005-0000-0000-000038480000}"/>
    <cellStyle name="40% - Accent4 4 4 3 3 3 3" xfId="30292" xr:uid="{00000000-0005-0000-0000-000039480000}"/>
    <cellStyle name="40% - Accent4 4 4 3 3 4" xfId="30293" xr:uid="{00000000-0005-0000-0000-00003A480000}"/>
    <cellStyle name="40% - Accent4 4 4 3 3 4 2" xfId="30294" xr:uid="{00000000-0005-0000-0000-00003B480000}"/>
    <cellStyle name="40% - Accent4 4 4 3 3 5" xfId="30295" xr:uid="{00000000-0005-0000-0000-00003C480000}"/>
    <cellStyle name="40% - Accent4 4 4 3 3 6" xfId="30296" xr:uid="{00000000-0005-0000-0000-00003D480000}"/>
    <cellStyle name="40% - Accent4 4 4 3 4" xfId="30297" xr:uid="{00000000-0005-0000-0000-00003E480000}"/>
    <cellStyle name="40% - Accent4 4 4 3 4 2" xfId="30298" xr:uid="{00000000-0005-0000-0000-00003F480000}"/>
    <cellStyle name="40% - Accent4 4 4 3 4 2 2" xfId="30299" xr:uid="{00000000-0005-0000-0000-000040480000}"/>
    <cellStyle name="40% - Accent4 4 4 3 4 2 3" xfId="30300" xr:uid="{00000000-0005-0000-0000-000041480000}"/>
    <cellStyle name="40% - Accent4 4 4 3 4 3" xfId="30301" xr:uid="{00000000-0005-0000-0000-000042480000}"/>
    <cellStyle name="40% - Accent4 4 4 3 4 3 2" xfId="30302" xr:uid="{00000000-0005-0000-0000-000043480000}"/>
    <cellStyle name="40% - Accent4 4 4 3 4 4" xfId="30303" xr:uid="{00000000-0005-0000-0000-000044480000}"/>
    <cellStyle name="40% - Accent4 4 4 3 4 5" xfId="30304" xr:uid="{00000000-0005-0000-0000-000045480000}"/>
    <cellStyle name="40% - Accent4 4 4 3 5" xfId="30305" xr:uid="{00000000-0005-0000-0000-000046480000}"/>
    <cellStyle name="40% - Accent4 4 4 3 5 2" xfId="30306" xr:uid="{00000000-0005-0000-0000-000047480000}"/>
    <cellStyle name="40% - Accent4 4 4 3 5 3" xfId="30307" xr:uid="{00000000-0005-0000-0000-000048480000}"/>
    <cellStyle name="40% - Accent4 4 4 3 6" xfId="30308" xr:uid="{00000000-0005-0000-0000-000049480000}"/>
    <cellStyle name="40% - Accent4 4 4 3 6 2" xfId="30309" xr:uid="{00000000-0005-0000-0000-00004A480000}"/>
    <cellStyle name="40% - Accent4 4 4 3 6 3" xfId="30310" xr:uid="{00000000-0005-0000-0000-00004B480000}"/>
    <cellStyle name="40% - Accent4 4 4 3 7" xfId="30311" xr:uid="{00000000-0005-0000-0000-00004C480000}"/>
    <cellStyle name="40% - Accent4 4 4 3 7 2" xfId="30312" xr:uid="{00000000-0005-0000-0000-00004D480000}"/>
    <cellStyle name="40% - Accent4 4 4 3 8" xfId="30313" xr:uid="{00000000-0005-0000-0000-00004E480000}"/>
    <cellStyle name="40% - Accent4 4 4 3 9" xfId="30314" xr:uid="{00000000-0005-0000-0000-00004F480000}"/>
    <cellStyle name="40% - Accent4 4 4 4" xfId="30315" xr:uid="{00000000-0005-0000-0000-000050480000}"/>
    <cellStyle name="40% - Accent4 4 4 4 2" xfId="30316" xr:uid="{00000000-0005-0000-0000-000051480000}"/>
    <cellStyle name="40% - Accent4 4 4 4 2 2" xfId="30317" xr:uid="{00000000-0005-0000-0000-000052480000}"/>
    <cellStyle name="40% - Accent4 4 4 4 2 2 2" xfId="30318" xr:uid="{00000000-0005-0000-0000-000053480000}"/>
    <cellStyle name="40% - Accent4 4 4 4 2 2 3" xfId="30319" xr:uid="{00000000-0005-0000-0000-000054480000}"/>
    <cellStyle name="40% - Accent4 4 4 4 2 3" xfId="30320" xr:uid="{00000000-0005-0000-0000-000055480000}"/>
    <cellStyle name="40% - Accent4 4 4 4 2 3 2" xfId="30321" xr:uid="{00000000-0005-0000-0000-000056480000}"/>
    <cellStyle name="40% - Accent4 4 4 4 2 3 3" xfId="30322" xr:uid="{00000000-0005-0000-0000-000057480000}"/>
    <cellStyle name="40% - Accent4 4 4 4 2 4" xfId="30323" xr:uid="{00000000-0005-0000-0000-000058480000}"/>
    <cellStyle name="40% - Accent4 4 4 4 2 4 2" xfId="30324" xr:uid="{00000000-0005-0000-0000-000059480000}"/>
    <cellStyle name="40% - Accent4 4 4 4 2 5" xfId="30325" xr:uid="{00000000-0005-0000-0000-00005A480000}"/>
    <cellStyle name="40% - Accent4 4 4 4 2 6" xfId="30326" xr:uid="{00000000-0005-0000-0000-00005B480000}"/>
    <cellStyle name="40% - Accent4 4 4 4 3" xfId="30327" xr:uid="{00000000-0005-0000-0000-00005C480000}"/>
    <cellStyle name="40% - Accent4 4 4 4 3 2" xfId="30328" xr:uid="{00000000-0005-0000-0000-00005D480000}"/>
    <cellStyle name="40% - Accent4 4 4 4 3 2 2" xfId="30329" xr:uid="{00000000-0005-0000-0000-00005E480000}"/>
    <cellStyle name="40% - Accent4 4 4 4 3 2 3" xfId="30330" xr:uid="{00000000-0005-0000-0000-00005F480000}"/>
    <cellStyle name="40% - Accent4 4 4 4 3 3" xfId="30331" xr:uid="{00000000-0005-0000-0000-000060480000}"/>
    <cellStyle name="40% - Accent4 4 4 4 3 3 2" xfId="30332" xr:uid="{00000000-0005-0000-0000-000061480000}"/>
    <cellStyle name="40% - Accent4 4 4 4 3 3 3" xfId="30333" xr:uid="{00000000-0005-0000-0000-000062480000}"/>
    <cellStyle name="40% - Accent4 4 4 4 3 4" xfId="30334" xr:uid="{00000000-0005-0000-0000-000063480000}"/>
    <cellStyle name="40% - Accent4 4 4 4 3 4 2" xfId="30335" xr:uid="{00000000-0005-0000-0000-000064480000}"/>
    <cellStyle name="40% - Accent4 4 4 4 3 5" xfId="30336" xr:uid="{00000000-0005-0000-0000-000065480000}"/>
    <cellStyle name="40% - Accent4 4 4 4 3 6" xfId="30337" xr:uid="{00000000-0005-0000-0000-000066480000}"/>
    <cellStyle name="40% - Accent4 4 4 4 4" xfId="30338" xr:uid="{00000000-0005-0000-0000-000067480000}"/>
    <cellStyle name="40% - Accent4 4 4 4 4 2" xfId="30339" xr:uid="{00000000-0005-0000-0000-000068480000}"/>
    <cellStyle name="40% - Accent4 4 4 4 4 2 2" xfId="30340" xr:uid="{00000000-0005-0000-0000-000069480000}"/>
    <cellStyle name="40% - Accent4 4 4 4 4 2 3" xfId="30341" xr:uid="{00000000-0005-0000-0000-00006A480000}"/>
    <cellStyle name="40% - Accent4 4 4 4 4 3" xfId="30342" xr:uid="{00000000-0005-0000-0000-00006B480000}"/>
    <cellStyle name="40% - Accent4 4 4 4 4 3 2" xfId="30343" xr:uid="{00000000-0005-0000-0000-00006C480000}"/>
    <cellStyle name="40% - Accent4 4 4 4 4 4" xfId="30344" xr:uid="{00000000-0005-0000-0000-00006D480000}"/>
    <cellStyle name="40% - Accent4 4 4 4 4 5" xfId="30345" xr:uid="{00000000-0005-0000-0000-00006E480000}"/>
    <cellStyle name="40% - Accent4 4 4 4 5" xfId="30346" xr:uid="{00000000-0005-0000-0000-00006F480000}"/>
    <cellStyle name="40% - Accent4 4 4 4 5 2" xfId="30347" xr:uid="{00000000-0005-0000-0000-000070480000}"/>
    <cellStyle name="40% - Accent4 4 4 4 5 3" xfId="30348" xr:uid="{00000000-0005-0000-0000-000071480000}"/>
    <cellStyle name="40% - Accent4 4 4 4 6" xfId="30349" xr:uid="{00000000-0005-0000-0000-000072480000}"/>
    <cellStyle name="40% - Accent4 4 4 4 6 2" xfId="30350" xr:uid="{00000000-0005-0000-0000-000073480000}"/>
    <cellStyle name="40% - Accent4 4 4 4 6 3" xfId="30351" xr:uid="{00000000-0005-0000-0000-000074480000}"/>
    <cellStyle name="40% - Accent4 4 4 4 7" xfId="30352" xr:uid="{00000000-0005-0000-0000-000075480000}"/>
    <cellStyle name="40% - Accent4 4 4 4 7 2" xfId="30353" xr:uid="{00000000-0005-0000-0000-000076480000}"/>
    <cellStyle name="40% - Accent4 4 4 4 8" xfId="30354" xr:uid="{00000000-0005-0000-0000-000077480000}"/>
    <cellStyle name="40% - Accent4 4 4 4 9" xfId="30355" xr:uid="{00000000-0005-0000-0000-000078480000}"/>
    <cellStyle name="40% - Accent4 4 4 5" xfId="30356" xr:uid="{00000000-0005-0000-0000-000079480000}"/>
    <cellStyle name="40% - Accent4 4 4 5 2" xfId="30357" xr:uid="{00000000-0005-0000-0000-00007A480000}"/>
    <cellStyle name="40% - Accent4 4 4 5 2 2" xfId="30358" xr:uid="{00000000-0005-0000-0000-00007B480000}"/>
    <cellStyle name="40% - Accent4 4 4 5 2 3" xfId="30359" xr:uid="{00000000-0005-0000-0000-00007C480000}"/>
    <cellStyle name="40% - Accent4 4 4 5 3" xfId="30360" xr:uid="{00000000-0005-0000-0000-00007D480000}"/>
    <cellStyle name="40% - Accent4 4 4 5 3 2" xfId="30361" xr:uid="{00000000-0005-0000-0000-00007E480000}"/>
    <cellStyle name="40% - Accent4 4 4 5 3 3" xfId="30362" xr:uid="{00000000-0005-0000-0000-00007F480000}"/>
    <cellStyle name="40% - Accent4 4 4 5 4" xfId="30363" xr:uid="{00000000-0005-0000-0000-000080480000}"/>
    <cellStyle name="40% - Accent4 4 4 5 4 2" xfId="30364" xr:uid="{00000000-0005-0000-0000-000081480000}"/>
    <cellStyle name="40% - Accent4 4 4 5 5" xfId="30365" xr:uid="{00000000-0005-0000-0000-000082480000}"/>
    <cellStyle name="40% - Accent4 4 4 5 6" xfId="30366" xr:uid="{00000000-0005-0000-0000-000083480000}"/>
    <cellStyle name="40% - Accent4 4 4 6" xfId="30367" xr:uid="{00000000-0005-0000-0000-000084480000}"/>
    <cellStyle name="40% - Accent4 4 4 6 2" xfId="30368" xr:uid="{00000000-0005-0000-0000-000085480000}"/>
    <cellStyle name="40% - Accent4 4 4 6 2 2" xfId="30369" xr:uid="{00000000-0005-0000-0000-000086480000}"/>
    <cellStyle name="40% - Accent4 4 4 6 2 3" xfId="30370" xr:uid="{00000000-0005-0000-0000-000087480000}"/>
    <cellStyle name="40% - Accent4 4 4 6 3" xfId="30371" xr:uid="{00000000-0005-0000-0000-000088480000}"/>
    <cellStyle name="40% - Accent4 4 4 6 3 2" xfId="30372" xr:uid="{00000000-0005-0000-0000-000089480000}"/>
    <cellStyle name="40% - Accent4 4 4 6 3 3" xfId="30373" xr:uid="{00000000-0005-0000-0000-00008A480000}"/>
    <cellStyle name="40% - Accent4 4 4 6 4" xfId="30374" xr:uid="{00000000-0005-0000-0000-00008B480000}"/>
    <cellStyle name="40% - Accent4 4 4 6 4 2" xfId="30375" xr:uid="{00000000-0005-0000-0000-00008C480000}"/>
    <cellStyle name="40% - Accent4 4 4 6 5" xfId="30376" xr:uid="{00000000-0005-0000-0000-00008D480000}"/>
    <cellStyle name="40% - Accent4 4 4 6 6" xfId="30377" xr:uid="{00000000-0005-0000-0000-00008E480000}"/>
    <cellStyle name="40% - Accent4 4 4 7" xfId="30378" xr:uid="{00000000-0005-0000-0000-00008F480000}"/>
    <cellStyle name="40% - Accent4 4 4 7 2" xfId="30379" xr:uid="{00000000-0005-0000-0000-000090480000}"/>
    <cellStyle name="40% - Accent4 4 4 7 2 2" xfId="30380" xr:uid="{00000000-0005-0000-0000-000091480000}"/>
    <cellStyle name="40% - Accent4 4 4 7 2 3" xfId="30381" xr:uid="{00000000-0005-0000-0000-000092480000}"/>
    <cellStyle name="40% - Accent4 4 4 7 3" xfId="30382" xr:uid="{00000000-0005-0000-0000-000093480000}"/>
    <cellStyle name="40% - Accent4 4 4 7 3 2" xfId="30383" xr:uid="{00000000-0005-0000-0000-000094480000}"/>
    <cellStyle name="40% - Accent4 4 4 7 4" xfId="30384" xr:uid="{00000000-0005-0000-0000-000095480000}"/>
    <cellStyle name="40% - Accent4 4 4 7 5" xfId="30385" xr:uid="{00000000-0005-0000-0000-000096480000}"/>
    <cellStyle name="40% - Accent4 4 4 8" xfId="30386" xr:uid="{00000000-0005-0000-0000-000097480000}"/>
    <cellStyle name="40% - Accent4 4 4 8 2" xfId="30387" xr:uid="{00000000-0005-0000-0000-000098480000}"/>
    <cellStyle name="40% - Accent4 4 4 8 3" xfId="30388" xr:uid="{00000000-0005-0000-0000-000099480000}"/>
    <cellStyle name="40% - Accent4 4 4 9" xfId="30389" xr:uid="{00000000-0005-0000-0000-00009A480000}"/>
    <cellStyle name="40% - Accent4 4 4 9 2" xfId="30390" xr:uid="{00000000-0005-0000-0000-00009B480000}"/>
    <cellStyle name="40% - Accent4 4 4 9 3" xfId="30391" xr:uid="{00000000-0005-0000-0000-00009C480000}"/>
    <cellStyle name="40% - Accent4 4 5" xfId="2248" xr:uid="{00000000-0005-0000-0000-00009D480000}"/>
    <cellStyle name="40% - Accent4 4 5 10" xfId="30392" xr:uid="{00000000-0005-0000-0000-00009E480000}"/>
    <cellStyle name="40% - Accent4 4 5 2" xfId="2249" xr:uid="{00000000-0005-0000-0000-00009F480000}"/>
    <cellStyle name="40% - Accent4 4 5 2 2" xfId="30393" xr:uid="{00000000-0005-0000-0000-0000A0480000}"/>
    <cellStyle name="40% - Accent4 4 5 2 2 2" xfId="30394" xr:uid="{00000000-0005-0000-0000-0000A1480000}"/>
    <cellStyle name="40% - Accent4 4 5 2 2 2 2" xfId="30395" xr:uid="{00000000-0005-0000-0000-0000A2480000}"/>
    <cellStyle name="40% - Accent4 4 5 2 2 2 3" xfId="30396" xr:uid="{00000000-0005-0000-0000-0000A3480000}"/>
    <cellStyle name="40% - Accent4 4 5 2 2 3" xfId="30397" xr:uid="{00000000-0005-0000-0000-0000A4480000}"/>
    <cellStyle name="40% - Accent4 4 5 2 2 3 2" xfId="30398" xr:uid="{00000000-0005-0000-0000-0000A5480000}"/>
    <cellStyle name="40% - Accent4 4 5 2 2 3 3" xfId="30399" xr:uid="{00000000-0005-0000-0000-0000A6480000}"/>
    <cellStyle name="40% - Accent4 4 5 2 2 4" xfId="30400" xr:uid="{00000000-0005-0000-0000-0000A7480000}"/>
    <cellStyle name="40% - Accent4 4 5 2 2 4 2" xfId="30401" xr:uid="{00000000-0005-0000-0000-0000A8480000}"/>
    <cellStyle name="40% - Accent4 4 5 2 2 5" xfId="30402" xr:uid="{00000000-0005-0000-0000-0000A9480000}"/>
    <cellStyle name="40% - Accent4 4 5 2 2 6" xfId="30403" xr:uid="{00000000-0005-0000-0000-0000AA480000}"/>
    <cellStyle name="40% - Accent4 4 5 2 3" xfId="30404" xr:uid="{00000000-0005-0000-0000-0000AB480000}"/>
    <cellStyle name="40% - Accent4 4 5 2 3 2" xfId="30405" xr:uid="{00000000-0005-0000-0000-0000AC480000}"/>
    <cellStyle name="40% - Accent4 4 5 2 3 2 2" xfId="30406" xr:uid="{00000000-0005-0000-0000-0000AD480000}"/>
    <cellStyle name="40% - Accent4 4 5 2 3 2 3" xfId="30407" xr:uid="{00000000-0005-0000-0000-0000AE480000}"/>
    <cellStyle name="40% - Accent4 4 5 2 3 3" xfId="30408" xr:uid="{00000000-0005-0000-0000-0000AF480000}"/>
    <cellStyle name="40% - Accent4 4 5 2 3 3 2" xfId="30409" xr:uid="{00000000-0005-0000-0000-0000B0480000}"/>
    <cellStyle name="40% - Accent4 4 5 2 3 3 3" xfId="30410" xr:uid="{00000000-0005-0000-0000-0000B1480000}"/>
    <cellStyle name="40% - Accent4 4 5 2 3 4" xfId="30411" xr:uid="{00000000-0005-0000-0000-0000B2480000}"/>
    <cellStyle name="40% - Accent4 4 5 2 3 4 2" xfId="30412" xr:uid="{00000000-0005-0000-0000-0000B3480000}"/>
    <cellStyle name="40% - Accent4 4 5 2 3 5" xfId="30413" xr:uid="{00000000-0005-0000-0000-0000B4480000}"/>
    <cellStyle name="40% - Accent4 4 5 2 3 6" xfId="30414" xr:uid="{00000000-0005-0000-0000-0000B5480000}"/>
    <cellStyle name="40% - Accent4 4 5 2 4" xfId="30415" xr:uid="{00000000-0005-0000-0000-0000B6480000}"/>
    <cellStyle name="40% - Accent4 4 5 2 4 2" xfId="30416" xr:uid="{00000000-0005-0000-0000-0000B7480000}"/>
    <cellStyle name="40% - Accent4 4 5 2 4 2 2" xfId="30417" xr:uid="{00000000-0005-0000-0000-0000B8480000}"/>
    <cellStyle name="40% - Accent4 4 5 2 4 2 3" xfId="30418" xr:uid="{00000000-0005-0000-0000-0000B9480000}"/>
    <cellStyle name="40% - Accent4 4 5 2 4 3" xfId="30419" xr:uid="{00000000-0005-0000-0000-0000BA480000}"/>
    <cellStyle name="40% - Accent4 4 5 2 4 3 2" xfId="30420" xr:uid="{00000000-0005-0000-0000-0000BB480000}"/>
    <cellStyle name="40% - Accent4 4 5 2 4 4" xfId="30421" xr:uid="{00000000-0005-0000-0000-0000BC480000}"/>
    <cellStyle name="40% - Accent4 4 5 2 4 5" xfId="30422" xr:uid="{00000000-0005-0000-0000-0000BD480000}"/>
    <cellStyle name="40% - Accent4 4 5 2 5" xfId="30423" xr:uid="{00000000-0005-0000-0000-0000BE480000}"/>
    <cellStyle name="40% - Accent4 4 5 2 5 2" xfId="30424" xr:uid="{00000000-0005-0000-0000-0000BF480000}"/>
    <cellStyle name="40% - Accent4 4 5 2 5 3" xfId="30425" xr:uid="{00000000-0005-0000-0000-0000C0480000}"/>
    <cellStyle name="40% - Accent4 4 5 2 6" xfId="30426" xr:uid="{00000000-0005-0000-0000-0000C1480000}"/>
    <cellStyle name="40% - Accent4 4 5 2 6 2" xfId="30427" xr:uid="{00000000-0005-0000-0000-0000C2480000}"/>
    <cellStyle name="40% - Accent4 4 5 2 6 3" xfId="30428" xr:uid="{00000000-0005-0000-0000-0000C3480000}"/>
    <cellStyle name="40% - Accent4 4 5 2 7" xfId="30429" xr:uid="{00000000-0005-0000-0000-0000C4480000}"/>
    <cellStyle name="40% - Accent4 4 5 2 7 2" xfId="30430" xr:uid="{00000000-0005-0000-0000-0000C5480000}"/>
    <cellStyle name="40% - Accent4 4 5 2 8" xfId="30431" xr:uid="{00000000-0005-0000-0000-0000C6480000}"/>
    <cellStyle name="40% - Accent4 4 5 2 9" xfId="30432" xr:uid="{00000000-0005-0000-0000-0000C7480000}"/>
    <cellStyle name="40% - Accent4 4 5 3" xfId="30433" xr:uid="{00000000-0005-0000-0000-0000C8480000}"/>
    <cellStyle name="40% - Accent4 4 5 3 2" xfId="30434" xr:uid="{00000000-0005-0000-0000-0000C9480000}"/>
    <cellStyle name="40% - Accent4 4 5 3 2 2" xfId="30435" xr:uid="{00000000-0005-0000-0000-0000CA480000}"/>
    <cellStyle name="40% - Accent4 4 5 3 2 3" xfId="30436" xr:uid="{00000000-0005-0000-0000-0000CB480000}"/>
    <cellStyle name="40% - Accent4 4 5 3 3" xfId="30437" xr:uid="{00000000-0005-0000-0000-0000CC480000}"/>
    <cellStyle name="40% - Accent4 4 5 3 3 2" xfId="30438" xr:uid="{00000000-0005-0000-0000-0000CD480000}"/>
    <cellStyle name="40% - Accent4 4 5 3 3 3" xfId="30439" xr:uid="{00000000-0005-0000-0000-0000CE480000}"/>
    <cellStyle name="40% - Accent4 4 5 3 4" xfId="30440" xr:uid="{00000000-0005-0000-0000-0000CF480000}"/>
    <cellStyle name="40% - Accent4 4 5 3 4 2" xfId="30441" xr:uid="{00000000-0005-0000-0000-0000D0480000}"/>
    <cellStyle name="40% - Accent4 4 5 3 5" xfId="30442" xr:uid="{00000000-0005-0000-0000-0000D1480000}"/>
    <cellStyle name="40% - Accent4 4 5 3 6" xfId="30443" xr:uid="{00000000-0005-0000-0000-0000D2480000}"/>
    <cellStyle name="40% - Accent4 4 5 4" xfId="30444" xr:uid="{00000000-0005-0000-0000-0000D3480000}"/>
    <cellStyle name="40% - Accent4 4 5 4 2" xfId="30445" xr:uid="{00000000-0005-0000-0000-0000D4480000}"/>
    <cellStyle name="40% - Accent4 4 5 4 2 2" xfId="30446" xr:uid="{00000000-0005-0000-0000-0000D5480000}"/>
    <cellStyle name="40% - Accent4 4 5 4 2 3" xfId="30447" xr:uid="{00000000-0005-0000-0000-0000D6480000}"/>
    <cellStyle name="40% - Accent4 4 5 4 3" xfId="30448" xr:uid="{00000000-0005-0000-0000-0000D7480000}"/>
    <cellStyle name="40% - Accent4 4 5 4 3 2" xfId="30449" xr:uid="{00000000-0005-0000-0000-0000D8480000}"/>
    <cellStyle name="40% - Accent4 4 5 4 3 3" xfId="30450" xr:uid="{00000000-0005-0000-0000-0000D9480000}"/>
    <cellStyle name="40% - Accent4 4 5 4 4" xfId="30451" xr:uid="{00000000-0005-0000-0000-0000DA480000}"/>
    <cellStyle name="40% - Accent4 4 5 4 4 2" xfId="30452" xr:uid="{00000000-0005-0000-0000-0000DB480000}"/>
    <cellStyle name="40% - Accent4 4 5 4 5" xfId="30453" xr:uid="{00000000-0005-0000-0000-0000DC480000}"/>
    <cellStyle name="40% - Accent4 4 5 4 6" xfId="30454" xr:uid="{00000000-0005-0000-0000-0000DD480000}"/>
    <cellStyle name="40% - Accent4 4 5 5" xfId="30455" xr:uid="{00000000-0005-0000-0000-0000DE480000}"/>
    <cellStyle name="40% - Accent4 4 5 5 2" xfId="30456" xr:uid="{00000000-0005-0000-0000-0000DF480000}"/>
    <cellStyle name="40% - Accent4 4 5 5 2 2" xfId="30457" xr:uid="{00000000-0005-0000-0000-0000E0480000}"/>
    <cellStyle name="40% - Accent4 4 5 5 2 3" xfId="30458" xr:uid="{00000000-0005-0000-0000-0000E1480000}"/>
    <cellStyle name="40% - Accent4 4 5 5 3" xfId="30459" xr:uid="{00000000-0005-0000-0000-0000E2480000}"/>
    <cellStyle name="40% - Accent4 4 5 5 3 2" xfId="30460" xr:uid="{00000000-0005-0000-0000-0000E3480000}"/>
    <cellStyle name="40% - Accent4 4 5 5 4" xfId="30461" xr:uid="{00000000-0005-0000-0000-0000E4480000}"/>
    <cellStyle name="40% - Accent4 4 5 5 5" xfId="30462" xr:uid="{00000000-0005-0000-0000-0000E5480000}"/>
    <cellStyle name="40% - Accent4 4 5 6" xfId="30463" xr:uid="{00000000-0005-0000-0000-0000E6480000}"/>
    <cellStyle name="40% - Accent4 4 5 6 2" xfId="30464" xr:uid="{00000000-0005-0000-0000-0000E7480000}"/>
    <cellStyle name="40% - Accent4 4 5 6 3" xfId="30465" xr:uid="{00000000-0005-0000-0000-0000E8480000}"/>
    <cellStyle name="40% - Accent4 4 5 7" xfId="30466" xr:uid="{00000000-0005-0000-0000-0000E9480000}"/>
    <cellStyle name="40% - Accent4 4 5 7 2" xfId="30467" xr:uid="{00000000-0005-0000-0000-0000EA480000}"/>
    <cellStyle name="40% - Accent4 4 5 7 3" xfId="30468" xr:uid="{00000000-0005-0000-0000-0000EB480000}"/>
    <cellStyle name="40% - Accent4 4 5 8" xfId="30469" xr:uid="{00000000-0005-0000-0000-0000EC480000}"/>
    <cellStyle name="40% - Accent4 4 5 8 2" xfId="30470" xr:uid="{00000000-0005-0000-0000-0000ED480000}"/>
    <cellStyle name="40% - Accent4 4 5 9" xfId="30471" xr:uid="{00000000-0005-0000-0000-0000EE480000}"/>
    <cellStyle name="40% - Accent4 4 6" xfId="2250" xr:uid="{00000000-0005-0000-0000-0000EF480000}"/>
    <cellStyle name="40% - Accent4 4 6 2" xfId="30472" xr:uid="{00000000-0005-0000-0000-0000F0480000}"/>
    <cellStyle name="40% - Accent4 4 6 2 2" xfId="30473" xr:uid="{00000000-0005-0000-0000-0000F1480000}"/>
    <cellStyle name="40% - Accent4 4 6 2 2 2" xfId="30474" xr:uid="{00000000-0005-0000-0000-0000F2480000}"/>
    <cellStyle name="40% - Accent4 4 6 2 2 3" xfId="30475" xr:uid="{00000000-0005-0000-0000-0000F3480000}"/>
    <cellStyle name="40% - Accent4 4 6 2 3" xfId="30476" xr:uid="{00000000-0005-0000-0000-0000F4480000}"/>
    <cellStyle name="40% - Accent4 4 6 2 3 2" xfId="30477" xr:uid="{00000000-0005-0000-0000-0000F5480000}"/>
    <cellStyle name="40% - Accent4 4 6 2 3 3" xfId="30478" xr:uid="{00000000-0005-0000-0000-0000F6480000}"/>
    <cellStyle name="40% - Accent4 4 6 2 4" xfId="30479" xr:uid="{00000000-0005-0000-0000-0000F7480000}"/>
    <cellStyle name="40% - Accent4 4 6 2 4 2" xfId="30480" xr:uid="{00000000-0005-0000-0000-0000F8480000}"/>
    <cellStyle name="40% - Accent4 4 6 2 5" xfId="30481" xr:uid="{00000000-0005-0000-0000-0000F9480000}"/>
    <cellStyle name="40% - Accent4 4 6 2 6" xfId="30482" xr:uid="{00000000-0005-0000-0000-0000FA480000}"/>
    <cellStyle name="40% - Accent4 4 6 3" xfId="30483" xr:uid="{00000000-0005-0000-0000-0000FB480000}"/>
    <cellStyle name="40% - Accent4 4 6 3 2" xfId="30484" xr:uid="{00000000-0005-0000-0000-0000FC480000}"/>
    <cellStyle name="40% - Accent4 4 6 3 2 2" xfId="30485" xr:uid="{00000000-0005-0000-0000-0000FD480000}"/>
    <cellStyle name="40% - Accent4 4 6 3 2 3" xfId="30486" xr:uid="{00000000-0005-0000-0000-0000FE480000}"/>
    <cellStyle name="40% - Accent4 4 6 3 3" xfId="30487" xr:uid="{00000000-0005-0000-0000-0000FF480000}"/>
    <cellStyle name="40% - Accent4 4 6 3 3 2" xfId="30488" xr:uid="{00000000-0005-0000-0000-000000490000}"/>
    <cellStyle name="40% - Accent4 4 6 3 3 3" xfId="30489" xr:uid="{00000000-0005-0000-0000-000001490000}"/>
    <cellStyle name="40% - Accent4 4 6 3 4" xfId="30490" xr:uid="{00000000-0005-0000-0000-000002490000}"/>
    <cellStyle name="40% - Accent4 4 6 3 4 2" xfId="30491" xr:uid="{00000000-0005-0000-0000-000003490000}"/>
    <cellStyle name="40% - Accent4 4 6 3 5" xfId="30492" xr:uid="{00000000-0005-0000-0000-000004490000}"/>
    <cellStyle name="40% - Accent4 4 6 3 6" xfId="30493" xr:uid="{00000000-0005-0000-0000-000005490000}"/>
    <cellStyle name="40% - Accent4 4 6 4" xfId="30494" xr:uid="{00000000-0005-0000-0000-000006490000}"/>
    <cellStyle name="40% - Accent4 4 6 4 2" xfId="30495" xr:uid="{00000000-0005-0000-0000-000007490000}"/>
    <cellStyle name="40% - Accent4 4 6 4 2 2" xfId="30496" xr:uid="{00000000-0005-0000-0000-000008490000}"/>
    <cellStyle name="40% - Accent4 4 6 4 2 3" xfId="30497" xr:uid="{00000000-0005-0000-0000-000009490000}"/>
    <cellStyle name="40% - Accent4 4 6 4 3" xfId="30498" xr:uid="{00000000-0005-0000-0000-00000A490000}"/>
    <cellStyle name="40% - Accent4 4 6 4 3 2" xfId="30499" xr:uid="{00000000-0005-0000-0000-00000B490000}"/>
    <cellStyle name="40% - Accent4 4 6 4 4" xfId="30500" xr:uid="{00000000-0005-0000-0000-00000C490000}"/>
    <cellStyle name="40% - Accent4 4 6 4 5" xfId="30501" xr:uid="{00000000-0005-0000-0000-00000D490000}"/>
    <cellStyle name="40% - Accent4 4 6 5" xfId="30502" xr:uid="{00000000-0005-0000-0000-00000E490000}"/>
    <cellStyle name="40% - Accent4 4 6 5 2" xfId="30503" xr:uid="{00000000-0005-0000-0000-00000F490000}"/>
    <cellStyle name="40% - Accent4 4 6 5 3" xfId="30504" xr:uid="{00000000-0005-0000-0000-000010490000}"/>
    <cellStyle name="40% - Accent4 4 6 6" xfId="30505" xr:uid="{00000000-0005-0000-0000-000011490000}"/>
    <cellStyle name="40% - Accent4 4 6 6 2" xfId="30506" xr:uid="{00000000-0005-0000-0000-000012490000}"/>
    <cellStyle name="40% - Accent4 4 6 6 3" xfId="30507" xr:uid="{00000000-0005-0000-0000-000013490000}"/>
    <cellStyle name="40% - Accent4 4 6 7" xfId="30508" xr:uid="{00000000-0005-0000-0000-000014490000}"/>
    <cellStyle name="40% - Accent4 4 6 7 2" xfId="30509" xr:uid="{00000000-0005-0000-0000-000015490000}"/>
    <cellStyle name="40% - Accent4 4 6 8" xfId="30510" xr:uid="{00000000-0005-0000-0000-000016490000}"/>
    <cellStyle name="40% - Accent4 4 6 9" xfId="30511" xr:uid="{00000000-0005-0000-0000-000017490000}"/>
    <cellStyle name="40% - Accent4 4 7" xfId="13625" xr:uid="{00000000-0005-0000-0000-000018490000}"/>
    <cellStyle name="40% - Accent4 4 7 2" xfId="30512" xr:uid="{00000000-0005-0000-0000-000019490000}"/>
    <cellStyle name="40% - Accent4 4 7 2 2" xfId="30513" xr:uid="{00000000-0005-0000-0000-00001A490000}"/>
    <cellStyle name="40% - Accent4 4 7 2 2 2" xfId="30514" xr:uid="{00000000-0005-0000-0000-00001B490000}"/>
    <cellStyle name="40% - Accent4 4 7 2 2 3" xfId="30515" xr:uid="{00000000-0005-0000-0000-00001C490000}"/>
    <cellStyle name="40% - Accent4 4 7 2 3" xfId="30516" xr:uid="{00000000-0005-0000-0000-00001D490000}"/>
    <cellStyle name="40% - Accent4 4 7 2 3 2" xfId="30517" xr:uid="{00000000-0005-0000-0000-00001E490000}"/>
    <cellStyle name="40% - Accent4 4 7 2 3 3" xfId="30518" xr:uid="{00000000-0005-0000-0000-00001F490000}"/>
    <cellStyle name="40% - Accent4 4 7 2 4" xfId="30519" xr:uid="{00000000-0005-0000-0000-000020490000}"/>
    <cellStyle name="40% - Accent4 4 7 2 4 2" xfId="30520" xr:uid="{00000000-0005-0000-0000-000021490000}"/>
    <cellStyle name="40% - Accent4 4 7 2 5" xfId="30521" xr:uid="{00000000-0005-0000-0000-000022490000}"/>
    <cellStyle name="40% - Accent4 4 7 2 6" xfId="30522" xr:uid="{00000000-0005-0000-0000-000023490000}"/>
    <cellStyle name="40% - Accent4 4 7 3" xfId="30523" xr:uid="{00000000-0005-0000-0000-000024490000}"/>
    <cellStyle name="40% - Accent4 4 7 3 2" xfId="30524" xr:uid="{00000000-0005-0000-0000-000025490000}"/>
    <cellStyle name="40% - Accent4 4 7 3 2 2" xfId="30525" xr:uid="{00000000-0005-0000-0000-000026490000}"/>
    <cellStyle name="40% - Accent4 4 7 3 2 3" xfId="30526" xr:uid="{00000000-0005-0000-0000-000027490000}"/>
    <cellStyle name="40% - Accent4 4 7 3 3" xfId="30527" xr:uid="{00000000-0005-0000-0000-000028490000}"/>
    <cellStyle name="40% - Accent4 4 7 3 3 2" xfId="30528" xr:uid="{00000000-0005-0000-0000-000029490000}"/>
    <cellStyle name="40% - Accent4 4 7 3 3 3" xfId="30529" xr:uid="{00000000-0005-0000-0000-00002A490000}"/>
    <cellStyle name="40% - Accent4 4 7 3 4" xfId="30530" xr:uid="{00000000-0005-0000-0000-00002B490000}"/>
    <cellStyle name="40% - Accent4 4 7 3 4 2" xfId="30531" xr:uid="{00000000-0005-0000-0000-00002C490000}"/>
    <cellStyle name="40% - Accent4 4 7 3 5" xfId="30532" xr:uid="{00000000-0005-0000-0000-00002D490000}"/>
    <cellStyle name="40% - Accent4 4 7 3 6" xfId="30533" xr:uid="{00000000-0005-0000-0000-00002E490000}"/>
    <cellStyle name="40% - Accent4 4 7 4" xfId="30534" xr:uid="{00000000-0005-0000-0000-00002F490000}"/>
    <cellStyle name="40% - Accent4 4 7 4 2" xfId="30535" xr:uid="{00000000-0005-0000-0000-000030490000}"/>
    <cellStyle name="40% - Accent4 4 7 4 2 2" xfId="30536" xr:uid="{00000000-0005-0000-0000-000031490000}"/>
    <cellStyle name="40% - Accent4 4 7 4 2 3" xfId="30537" xr:uid="{00000000-0005-0000-0000-000032490000}"/>
    <cellStyle name="40% - Accent4 4 7 4 3" xfId="30538" xr:uid="{00000000-0005-0000-0000-000033490000}"/>
    <cellStyle name="40% - Accent4 4 7 4 3 2" xfId="30539" xr:uid="{00000000-0005-0000-0000-000034490000}"/>
    <cellStyle name="40% - Accent4 4 7 4 4" xfId="30540" xr:uid="{00000000-0005-0000-0000-000035490000}"/>
    <cellStyle name="40% - Accent4 4 7 4 5" xfId="30541" xr:uid="{00000000-0005-0000-0000-000036490000}"/>
    <cellStyle name="40% - Accent4 4 7 5" xfId="30542" xr:uid="{00000000-0005-0000-0000-000037490000}"/>
    <cellStyle name="40% - Accent4 4 7 5 2" xfId="30543" xr:uid="{00000000-0005-0000-0000-000038490000}"/>
    <cellStyle name="40% - Accent4 4 7 5 3" xfId="30544" xr:uid="{00000000-0005-0000-0000-000039490000}"/>
    <cellStyle name="40% - Accent4 4 7 6" xfId="30545" xr:uid="{00000000-0005-0000-0000-00003A490000}"/>
    <cellStyle name="40% - Accent4 4 7 6 2" xfId="30546" xr:uid="{00000000-0005-0000-0000-00003B490000}"/>
    <cellStyle name="40% - Accent4 4 7 6 3" xfId="30547" xr:uid="{00000000-0005-0000-0000-00003C490000}"/>
    <cellStyle name="40% - Accent4 4 7 7" xfId="30548" xr:uid="{00000000-0005-0000-0000-00003D490000}"/>
    <cellStyle name="40% - Accent4 4 7 7 2" xfId="30549" xr:uid="{00000000-0005-0000-0000-00003E490000}"/>
    <cellStyle name="40% - Accent4 4 7 8" xfId="30550" xr:uid="{00000000-0005-0000-0000-00003F490000}"/>
    <cellStyle name="40% - Accent4 4 7 9" xfId="30551" xr:uid="{00000000-0005-0000-0000-000040490000}"/>
    <cellStyle name="40% - Accent4 4 8" xfId="30552" xr:uid="{00000000-0005-0000-0000-000041490000}"/>
    <cellStyle name="40% - Accent4 4 8 2" xfId="30553" xr:uid="{00000000-0005-0000-0000-000042490000}"/>
    <cellStyle name="40% - Accent4 4 8 2 2" xfId="30554" xr:uid="{00000000-0005-0000-0000-000043490000}"/>
    <cellStyle name="40% - Accent4 4 8 2 3" xfId="30555" xr:uid="{00000000-0005-0000-0000-000044490000}"/>
    <cellStyle name="40% - Accent4 4 8 3" xfId="30556" xr:uid="{00000000-0005-0000-0000-000045490000}"/>
    <cellStyle name="40% - Accent4 4 8 3 2" xfId="30557" xr:uid="{00000000-0005-0000-0000-000046490000}"/>
    <cellStyle name="40% - Accent4 4 8 3 3" xfId="30558" xr:uid="{00000000-0005-0000-0000-000047490000}"/>
    <cellStyle name="40% - Accent4 4 8 4" xfId="30559" xr:uid="{00000000-0005-0000-0000-000048490000}"/>
    <cellStyle name="40% - Accent4 4 8 4 2" xfId="30560" xr:uid="{00000000-0005-0000-0000-000049490000}"/>
    <cellStyle name="40% - Accent4 4 8 5" xfId="30561" xr:uid="{00000000-0005-0000-0000-00004A490000}"/>
    <cellStyle name="40% - Accent4 4 8 6" xfId="30562" xr:uid="{00000000-0005-0000-0000-00004B490000}"/>
    <cellStyle name="40% - Accent4 4 9" xfId="30563" xr:uid="{00000000-0005-0000-0000-00004C490000}"/>
    <cellStyle name="40% - Accent4 4 9 2" xfId="30564" xr:uid="{00000000-0005-0000-0000-00004D490000}"/>
    <cellStyle name="40% - Accent4 4 9 2 2" xfId="30565" xr:uid="{00000000-0005-0000-0000-00004E490000}"/>
    <cellStyle name="40% - Accent4 4 9 2 3" xfId="30566" xr:uid="{00000000-0005-0000-0000-00004F490000}"/>
    <cellStyle name="40% - Accent4 4 9 3" xfId="30567" xr:uid="{00000000-0005-0000-0000-000050490000}"/>
    <cellStyle name="40% - Accent4 4 9 3 2" xfId="30568" xr:uid="{00000000-0005-0000-0000-000051490000}"/>
    <cellStyle name="40% - Accent4 4 9 3 3" xfId="30569" xr:uid="{00000000-0005-0000-0000-000052490000}"/>
    <cellStyle name="40% - Accent4 4 9 4" xfId="30570" xr:uid="{00000000-0005-0000-0000-000053490000}"/>
    <cellStyle name="40% - Accent4 4 9 4 2" xfId="30571" xr:uid="{00000000-0005-0000-0000-000054490000}"/>
    <cellStyle name="40% - Accent4 4 9 5" xfId="30572" xr:uid="{00000000-0005-0000-0000-000055490000}"/>
    <cellStyle name="40% - Accent4 4 9 6" xfId="30573" xr:uid="{00000000-0005-0000-0000-000056490000}"/>
    <cellStyle name="40% - Accent4 5" xfId="2251" xr:uid="{00000000-0005-0000-0000-000057490000}"/>
    <cellStyle name="40% - Accent4 5 2" xfId="2252" xr:uid="{00000000-0005-0000-0000-000058490000}"/>
    <cellStyle name="40% - Accent4 5 2 2" xfId="2253" xr:uid="{00000000-0005-0000-0000-000059490000}"/>
    <cellStyle name="40% - Accent4 5 2 2 2" xfId="2254" xr:uid="{00000000-0005-0000-0000-00005A490000}"/>
    <cellStyle name="40% - Accent4 5 2 2 2 2" xfId="2255" xr:uid="{00000000-0005-0000-0000-00005B490000}"/>
    <cellStyle name="40% - Accent4 5 2 2 3" xfId="2256" xr:uid="{00000000-0005-0000-0000-00005C490000}"/>
    <cellStyle name="40% - Accent4 5 2 3" xfId="2257" xr:uid="{00000000-0005-0000-0000-00005D490000}"/>
    <cellStyle name="40% - Accent4 5 2 3 2" xfId="2258" xr:uid="{00000000-0005-0000-0000-00005E490000}"/>
    <cellStyle name="40% - Accent4 5 2 4" xfId="2259" xr:uid="{00000000-0005-0000-0000-00005F490000}"/>
    <cellStyle name="40% - Accent4 5 2 5" xfId="8895" xr:uid="{00000000-0005-0000-0000-000060490000}"/>
    <cellStyle name="40% - Accent4 5 3" xfId="2260" xr:uid="{00000000-0005-0000-0000-000061490000}"/>
    <cellStyle name="40% - Accent4 5 3 2" xfId="2261" xr:uid="{00000000-0005-0000-0000-000062490000}"/>
    <cellStyle name="40% - Accent4 5 3 2 2" xfId="2262" xr:uid="{00000000-0005-0000-0000-000063490000}"/>
    <cellStyle name="40% - Accent4 5 3 3" xfId="2263" xr:uid="{00000000-0005-0000-0000-000064490000}"/>
    <cellStyle name="40% - Accent4 5 4" xfId="2264" xr:uid="{00000000-0005-0000-0000-000065490000}"/>
    <cellStyle name="40% - Accent4 5 4 2" xfId="2265" xr:uid="{00000000-0005-0000-0000-000066490000}"/>
    <cellStyle name="40% - Accent4 5 5" xfId="2266" xr:uid="{00000000-0005-0000-0000-000067490000}"/>
    <cellStyle name="40% - Accent4 5 6" xfId="13626" xr:uid="{00000000-0005-0000-0000-000068490000}"/>
    <cellStyle name="40% - Accent4 6" xfId="2267" xr:uid="{00000000-0005-0000-0000-000069490000}"/>
    <cellStyle name="40% - Accent4 6 2" xfId="2268" xr:uid="{00000000-0005-0000-0000-00006A490000}"/>
    <cellStyle name="40% - Accent4 6 2 2" xfId="2269" xr:uid="{00000000-0005-0000-0000-00006B490000}"/>
    <cellStyle name="40% - Accent4 6 2 2 2" xfId="2270" xr:uid="{00000000-0005-0000-0000-00006C490000}"/>
    <cellStyle name="40% - Accent4 6 2 3" xfId="2271" xr:uid="{00000000-0005-0000-0000-00006D490000}"/>
    <cellStyle name="40% - Accent4 6 2 4" xfId="8896" xr:uid="{00000000-0005-0000-0000-00006E490000}"/>
    <cellStyle name="40% - Accent4 6 2 5" xfId="8897" xr:uid="{00000000-0005-0000-0000-00006F490000}"/>
    <cellStyle name="40% - Accent4 6 3" xfId="2272" xr:uid="{00000000-0005-0000-0000-000070490000}"/>
    <cellStyle name="40% - Accent4 6 3 2" xfId="2273" xr:uid="{00000000-0005-0000-0000-000071490000}"/>
    <cellStyle name="40% - Accent4 6 4" xfId="2274" xr:uid="{00000000-0005-0000-0000-000072490000}"/>
    <cellStyle name="40% - Accent4 6 5" xfId="13627" xr:uid="{00000000-0005-0000-0000-000073490000}"/>
    <cellStyle name="40% - Accent4 7" xfId="2275" xr:uid="{00000000-0005-0000-0000-000074490000}"/>
    <cellStyle name="40% - Accent4 7 2" xfId="2276" xr:uid="{00000000-0005-0000-0000-000075490000}"/>
    <cellStyle name="40% - Accent4 7 2 2" xfId="2277" xr:uid="{00000000-0005-0000-0000-000076490000}"/>
    <cellStyle name="40% - Accent4 7 2 2 2" xfId="2278" xr:uid="{00000000-0005-0000-0000-000077490000}"/>
    <cellStyle name="40% - Accent4 7 2 3" xfId="2279" xr:uid="{00000000-0005-0000-0000-000078490000}"/>
    <cellStyle name="40% - Accent4 7 3" xfId="2280" xr:uid="{00000000-0005-0000-0000-000079490000}"/>
    <cellStyle name="40% - Accent4 7 3 2" xfId="2281" xr:uid="{00000000-0005-0000-0000-00007A490000}"/>
    <cellStyle name="40% - Accent4 7 4" xfId="2282" xr:uid="{00000000-0005-0000-0000-00007B490000}"/>
    <cellStyle name="40% - Accent4 7 5" xfId="13628" xr:uid="{00000000-0005-0000-0000-00007C490000}"/>
    <cellStyle name="40% - Accent4 8" xfId="2283" xr:uid="{00000000-0005-0000-0000-00007D490000}"/>
    <cellStyle name="40% - Accent4 8 2" xfId="2284" xr:uid="{00000000-0005-0000-0000-00007E490000}"/>
    <cellStyle name="40% - Accent4 8 2 2" xfId="2285" xr:uid="{00000000-0005-0000-0000-00007F490000}"/>
    <cellStyle name="40% - Accent4 8 2 2 2" xfId="2286" xr:uid="{00000000-0005-0000-0000-000080490000}"/>
    <cellStyle name="40% - Accent4 8 2 3" xfId="2287" xr:uid="{00000000-0005-0000-0000-000081490000}"/>
    <cellStyle name="40% - Accent4 8 3" xfId="2288" xr:uid="{00000000-0005-0000-0000-000082490000}"/>
    <cellStyle name="40% - Accent4 8 3 2" xfId="2289" xr:uid="{00000000-0005-0000-0000-000083490000}"/>
    <cellStyle name="40% - Accent4 8 4" xfId="2290" xr:uid="{00000000-0005-0000-0000-000084490000}"/>
    <cellStyle name="40% - Accent4 8 5" xfId="13629" xr:uid="{00000000-0005-0000-0000-000085490000}"/>
    <cellStyle name="40% - Accent4 9" xfId="2291" xr:uid="{00000000-0005-0000-0000-000086490000}"/>
    <cellStyle name="40% - Accent4 9 2" xfId="2292" xr:uid="{00000000-0005-0000-0000-000087490000}"/>
    <cellStyle name="40% - Accent4 9 2 2" xfId="2293" xr:uid="{00000000-0005-0000-0000-000088490000}"/>
    <cellStyle name="40% - Accent4 9 3" xfId="2294" xr:uid="{00000000-0005-0000-0000-000089490000}"/>
    <cellStyle name="40% - Accent4 9 4" xfId="13630" xr:uid="{00000000-0005-0000-0000-00008A490000}"/>
    <cellStyle name="40% - Accent5 10" xfId="2295" xr:uid="{00000000-0005-0000-0000-00008B490000}"/>
    <cellStyle name="40% - Accent5 10 2" xfId="2296" xr:uid="{00000000-0005-0000-0000-00008C490000}"/>
    <cellStyle name="40% - Accent5 10 2 2" xfId="2297" xr:uid="{00000000-0005-0000-0000-00008D490000}"/>
    <cellStyle name="40% - Accent5 10 3" xfId="2298" xr:uid="{00000000-0005-0000-0000-00008E490000}"/>
    <cellStyle name="40% - Accent5 10 4" xfId="13631" xr:uid="{00000000-0005-0000-0000-00008F490000}"/>
    <cellStyle name="40% - Accent5 11" xfId="2299" xr:uid="{00000000-0005-0000-0000-000090490000}"/>
    <cellStyle name="40% - Accent5 11 2" xfId="2300" xr:uid="{00000000-0005-0000-0000-000091490000}"/>
    <cellStyle name="40% - Accent5 11 2 2" xfId="2301" xr:uid="{00000000-0005-0000-0000-000092490000}"/>
    <cellStyle name="40% - Accent5 11 3" xfId="2302" xr:uid="{00000000-0005-0000-0000-000093490000}"/>
    <cellStyle name="40% - Accent5 11 4" xfId="13632" xr:uid="{00000000-0005-0000-0000-000094490000}"/>
    <cellStyle name="40% - Accent5 12" xfId="2303" xr:uid="{00000000-0005-0000-0000-000095490000}"/>
    <cellStyle name="40% - Accent5 12 2" xfId="2304" xr:uid="{00000000-0005-0000-0000-000096490000}"/>
    <cellStyle name="40% - Accent5 12 3" xfId="13633" xr:uid="{00000000-0005-0000-0000-000097490000}"/>
    <cellStyle name="40% - Accent5 13" xfId="2305" xr:uid="{00000000-0005-0000-0000-000098490000}"/>
    <cellStyle name="40% - Accent5 13 2" xfId="13634" xr:uid="{00000000-0005-0000-0000-000099490000}"/>
    <cellStyle name="40% - Accent5 14" xfId="8898" xr:uid="{00000000-0005-0000-0000-00009A490000}"/>
    <cellStyle name="40% - Accent5 15" xfId="8899" xr:uid="{00000000-0005-0000-0000-00009B490000}"/>
    <cellStyle name="40% - Accent5 16" xfId="8900" xr:uid="{00000000-0005-0000-0000-00009C490000}"/>
    <cellStyle name="40% - Accent5 17" xfId="8901" xr:uid="{00000000-0005-0000-0000-00009D490000}"/>
    <cellStyle name="40% - Accent5 17 2" xfId="14184" xr:uid="{00000000-0005-0000-0000-00009E490000}"/>
    <cellStyle name="40% - Accent5 18" xfId="8902" xr:uid="{00000000-0005-0000-0000-00009F490000}"/>
    <cellStyle name="40% - Accent5 19" xfId="8903" xr:uid="{00000000-0005-0000-0000-0000A0490000}"/>
    <cellStyle name="40% - Accent5 2" xfId="2306" xr:uid="{00000000-0005-0000-0000-0000A1490000}"/>
    <cellStyle name="40% - Accent5 2 2" xfId="2307" xr:uid="{00000000-0005-0000-0000-0000A2490000}"/>
    <cellStyle name="40% - Accent5 2 2 2" xfId="2308" xr:uid="{00000000-0005-0000-0000-0000A3490000}"/>
    <cellStyle name="40% - Accent5 2 2 2 2" xfId="2309" xr:uid="{00000000-0005-0000-0000-0000A4490000}"/>
    <cellStyle name="40% - Accent5 2 2 2 2 2" xfId="2310" xr:uid="{00000000-0005-0000-0000-0000A5490000}"/>
    <cellStyle name="40% - Accent5 2 2 2 2 2 2" xfId="2311" xr:uid="{00000000-0005-0000-0000-0000A6490000}"/>
    <cellStyle name="40% - Accent5 2 2 2 2 2 2 2" xfId="2312" xr:uid="{00000000-0005-0000-0000-0000A7490000}"/>
    <cellStyle name="40% - Accent5 2 2 2 2 2 3" xfId="2313" xr:uid="{00000000-0005-0000-0000-0000A8490000}"/>
    <cellStyle name="40% - Accent5 2 2 2 2 3" xfId="2314" xr:uid="{00000000-0005-0000-0000-0000A9490000}"/>
    <cellStyle name="40% - Accent5 2 2 2 2 3 2" xfId="2315" xr:uid="{00000000-0005-0000-0000-0000AA490000}"/>
    <cellStyle name="40% - Accent5 2 2 2 2 4" xfId="2316" xr:uid="{00000000-0005-0000-0000-0000AB490000}"/>
    <cellStyle name="40% - Accent5 2 2 2 2 5" xfId="14185" xr:uid="{00000000-0005-0000-0000-0000AC490000}"/>
    <cellStyle name="40% - Accent5 2 2 2 3" xfId="2317" xr:uid="{00000000-0005-0000-0000-0000AD490000}"/>
    <cellStyle name="40% - Accent5 2 2 2 3 2" xfId="2318" xr:uid="{00000000-0005-0000-0000-0000AE490000}"/>
    <cellStyle name="40% - Accent5 2 2 2 3 2 2" xfId="2319" xr:uid="{00000000-0005-0000-0000-0000AF490000}"/>
    <cellStyle name="40% - Accent5 2 2 2 3 3" xfId="2320" xr:uid="{00000000-0005-0000-0000-0000B0490000}"/>
    <cellStyle name="40% - Accent5 2 2 2 4" xfId="2321" xr:uid="{00000000-0005-0000-0000-0000B1490000}"/>
    <cellStyle name="40% - Accent5 2 2 2 4 2" xfId="2322" xr:uid="{00000000-0005-0000-0000-0000B2490000}"/>
    <cellStyle name="40% - Accent5 2 2 2 5" xfId="2323" xr:uid="{00000000-0005-0000-0000-0000B3490000}"/>
    <cellStyle name="40% - Accent5 2 2 2 6" xfId="13935" xr:uid="{00000000-0005-0000-0000-0000B4490000}"/>
    <cellStyle name="40% - Accent5 2 2 3" xfId="2324" xr:uid="{00000000-0005-0000-0000-0000B5490000}"/>
    <cellStyle name="40% - Accent5 2 2 3 2" xfId="2325" xr:uid="{00000000-0005-0000-0000-0000B6490000}"/>
    <cellStyle name="40% - Accent5 2 2 3 2 2" xfId="2326" xr:uid="{00000000-0005-0000-0000-0000B7490000}"/>
    <cellStyle name="40% - Accent5 2 2 3 2 2 2" xfId="2327" xr:uid="{00000000-0005-0000-0000-0000B8490000}"/>
    <cellStyle name="40% - Accent5 2 2 3 2 3" xfId="2328" xr:uid="{00000000-0005-0000-0000-0000B9490000}"/>
    <cellStyle name="40% - Accent5 2 2 3 3" xfId="2329" xr:uid="{00000000-0005-0000-0000-0000BA490000}"/>
    <cellStyle name="40% - Accent5 2 2 3 3 2" xfId="2330" xr:uid="{00000000-0005-0000-0000-0000BB490000}"/>
    <cellStyle name="40% - Accent5 2 2 3 4" xfId="2331" xr:uid="{00000000-0005-0000-0000-0000BC490000}"/>
    <cellStyle name="40% - Accent5 2 2 3 5" xfId="13936" xr:uid="{00000000-0005-0000-0000-0000BD490000}"/>
    <cellStyle name="40% - Accent5 2 2 4" xfId="2332" xr:uid="{00000000-0005-0000-0000-0000BE490000}"/>
    <cellStyle name="40% - Accent5 2 2 4 2" xfId="2333" xr:uid="{00000000-0005-0000-0000-0000BF490000}"/>
    <cellStyle name="40% - Accent5 2 2 4 2 2" xfId="2334" xr:uid="{00000000-0005-0000-0000-0000C0490000}"/>
    <cellStyle name="40% - Accent5 2 2 4 3" xfId="2335" xr:uid="{00000000-0005-0000-0000-0000C1490000}"/>
    <cellStyle name="40% - Accent5 2 2 5" xfId="2336" xr:uid="{00000000-0005-0000-0000-0000C2490000}"/>
    <cellStyle name="40% - Accent5 2 2 5 2" xfId="2337" xr:uid="{00000000-0005-0000-0000-0000C3490000}"/>
    <cellStyle name="40% - Accent5 2 2 6" xfId="2338" xr:uid="{00000000-0005-0000-0000-0000C4490000}"/>
    <cellStyle name="40% - Accent5 2 2 7" xfId="13826" xr:uid="{00000000-0005-0000-0000-0000C5490000}"/>
    <cellStyle name="40% - Accent5 2 3" xfId="2339" xr:uid="{00000000-0005-0000-0000-0000C6490000}"/>
    <cellStyle name="40% - Accent5 2 3 2" xfId="2340" xr:uid="{00000000-0005-0000-0000-0000C7490000}"/>
    <cellStyle name="40% - Accent5 2 3 2 2" xfId="2341" xr:uid="{00000000-0005-0000-0000-0000C8490000}"/>
    <cellStyle name="40% - Accent5 2 3 2 2 2" xfId="2342" xr:uid="{00000000-0005-0000-0000-0000C9490000}"/>
    <cellStyle name="40% - Accent5 2 3 2 2 2 2" xfId="2343" xr:uid="{00000000-0005-0000-0000-0000CA490000}"/>
    <cellStyle name="40% - Accent5 2 3 2 2 3" xfId="2344" xr:uid="{00000000-0005-0000-0000-0000CB490000}"/>
    <cellStyle name="40% - Accent5 2 3 2 3" xfId="2345" xr:uid="{00000000-0005-0000-0000-0000CC490000}"/>
    <cellStyle name="40% - Accent5 2 3 2 3 2" xfId="2346" xr:uid="{00000000-0005-0000-0000-0000CD490000}"/>
    <cellStyle name="40% - Accent5 2 3 2 4" xfId="2347" xr:uid="{00000000-0005-0000-0000-0000CE490000}"/>
    <cellStyle name="40% - Accent5 2 3 3" xfId="2348" xr:uid="{00000000-0005-0000-0000-0000CF490000}"/>
    <cellStyle name="40% - Accent5 2 3 3 2" xfId="2349" xr:uid="{00000000-0005-0000-0000-0000D0490000}"/>
    <cellStyle name="40% - Accent5 2 3 3 2 2" xfId="2350" xr:uid="{00000000-0005-0000-0000-0000D1490000}"/>
    <cellStyle name="40% - Accent5 2 3 3 3" xfId="2351" xr:uid="{00000000-0005-0000-0000-0000D2490000}"/>
    <cellStyle name="40% - Accent5 2 3 4" xfId="2352" xr:uid="{00000000-0005-0000-0000-0000D3490000}"/>
    <cellStyle name="40% - Accent5 2 3 4 2" xfId="2353" xr:uid="{00000000-0005-0000-0000-0000D4490000}"/>
    <cellStyle name="40% - Accent5 2 3 5" xfId="2354" xr:uid="{00000000-0005-0000-0000-0000D5490000}"/>
    <cellStyle name="40% - Accent5 2 3 6" xfId="13937" xr:uid="{00000000-0005-0000-0000-0000D6490000}"/>
    <cellStyle name="40% - Accent5 2 4" xfId="2355" xr:uid="{00000000-0005-0000-0000-0000D7490000}"/>
    <cellStyle name="40% - Accent5 2 4 2" xfId="2356" xr:uid="{00000000-0005-0000-0000-0000D8490000}"/>
    <cellStyle name="40% - Accent5 2 4 2 2" xfId="2357" xr:uid="{00000000-0005-0000-0000-0000D9490000}"/>
    <cellStyle name="40% - Accent5 2 4 2 2 2" xfId="2358" xr:uid="{00000000-0005-0000-0000-0000DA490000}"/>
    <cellStyle name="40% - Accent5 2 4 2 3" xfId="2359" xr:uid="{00000000-0005-0000-0000-0000DB490000}"/>
    <cellStyle name="40% - Accent5 2 4 3" xfId="2360" xr:uid="{00000000-0005-0000-0000-0000DC490000}"/>
    <cellStyle name="40% - Accent5 2 4 3 2" xfId="2361" xr:uid="{00000000-0005-0000-0000-0000DD490000}"/>
    <cellStyle name="40% - Accent5 2 4 4" xfId="2362" xr:uid="{00000000-0005-0000-0000-0000DE490000}"/>
    <cellStyle name="40% - Accent5 2 4 5" xfId="13938" xr:uid="{00000000-0005-0000-0000-0000DF490000}"/>
    <cellStyle name="40% - Accent5 2 5" xfId="2363" xr:uid="{00000000-0005-0000-0000-0000E0490000}"/>
    <cellStyle name="40% - Accent5 2 5 2" xfId="2364" xr:uid="{00000000-0005-0000-0000-0000E1490000}"/>
    <cellStyle name="40% - Accent5 2 5 2 2" xfId="2365" xr:uid="{00000000-0005-0000-0000-0000E2490000}"/>
    <cellStyle name="40% - Accent5 2 5 3" xfId="2366" xr:uid="{00000000-0005-0000-0000-0000E3490000}"/>
    <cellStyle name="40% - Accent5 2 5 4" xfId="13939" xr:uid="{00000000-0005-0000-0000-0000E4490000}"/>
    <cellStyle name="40% - Accent5 2 6" xfId="2367" xr:uid="{00000000-0005-0000-0000-0000E5490000}"/>
    <cellStyle name="40% - Accent5 2 6 2" xfId="2368" xr:uid="{00000000-0005-0000-0000-0000E6490000}"/>
    <cellStyle name="40% - Accent5 2 6 3" xfId="13940" xr:uid="{00000000-0005-0000-0000-0000E7490000}"/>
    <cellStyle name="40% - Accent5 2 7" xfId="2369" xr:uid="{00000000-0005-0000-0000-0000E8490000}"/>
    <cellStyle name="40% - Accent5 2 8" xfId="2370" xr:uid="{00000000-0005-0000-0000-0000E9490000}"/>
    <cellStyle name="40% - Accent5 2 9" xfId="13635" xr:uid="{00000000-0005-0000-0000-0000EA490000}"/>
    <cellStyle name="40% - Accent5 20" xfId="8904" xr:uid="{00000000-0005-0000-0000-0000EB490000}"/>
    <cellStyle name="40% - Accent5 21" xfId="8905" xr:uid="{00000000-0005-0000-0000-0000EC490000}"/>
    <cellStyle name="40% - Accent5 22" xfId="14503" xr:uid="{00000000-0005-0000-0000-0000ED490000}"/>
    <cellStyle name="40% - Accent5 3" xfId="2371" xr:uid="{00000000-0005-0000-0000-0000EE490000}"/>
    <cellStyle name="40% - Accent5 3 2" xfId="2372" xr:uid="{00000000-0005-0000-0000-0000EF490000}"/>
    <cellStyle name="40% - Accent5 3 2 2" xfId="2373" xr:uid="{00000000-0005-0000-0000-0000F0490000}"/>
    <cellStyle name="40% - Accent5 3 2 2 2" xfId="2374" xr:uid="{00000000-0005-0000-0000-0000F1490000}"/>
    <cellStyle name="40% - Accent5 3 2 2 2 2" xfId="2375" xr:uid="{00000000-0005-0000-0000-0000F2490000}"/>
    <cellStyle name="40% - Accent5 3 2 2 2 2 2" xfId="2376" xr:uid="{00000000-0005-0000-0000-0000F3490000}"/>
    <cellStyle name="40% - Accent5 3 2 2 2 2 2 2" xfId="2377" xr:uid="{00000000-0005-0000-0000-0000F4490000}"/>
    <cellStyle name="40% - Accent5 3 2 2 2 2 3" xfId="2378" xr:uid="{00000000-0005-0000-0000-0000F5490000}"/>
    <cellStyle name="40% - Accent5 3 2 2 2 3" xfId="2379" xr:uid="{00000000-0005-0000-0000-0000F6490000}"/>
    <cellStyle name="40% - Accent5 3 2 2 2 3 2" xfId="2380" xr:uid="{00000000-0005-0000-0000-0000F7490000}"/>
    <cellStyle name="40% - Accent5 3 2 2 2 4" xfId="2381" xr:uid="{00000000-0005-0000-0000-0000F8490000}"/>
    <cellStyle name="40% - Accent5 3 2 2 2 5" xfId="30574" xr:uid="{00000000-0005-0000-0000-0000F9490000}"/>
    <cellStyle name="40% - Accent5 3 2 2 3" xfId="2382" xr:uid="{00000000-0005-0000-0000-0000FA490000}"/>
    <cellStyle name="40% - Accent5 3 2 2 3 2" xfId="2383" xr:uid="{00000000-0005-0000-0000-0000FB490000}"/>
    <cellStyle name="40% - Accent5 3 2 2 3 2 2" xfId="2384" xr:uid="{00000000-0005-0000-0000-0000FC490000}"/>
    <cellStyle name="40% - Accent5 3 2 2 3 3" xfId="2385" xr:uid="{00000000-0005-0000-0000-0000FD490000}"/>
    <cellStyle name="40% - Accent5 3 2 2 4" xfId="2386" xr:uid="{00000000-0005-0000-0000-0000FE490000}"/>
    <cellStyle name="40% - Accent5 3 2 2 4 2" xfId="2387" xr:uid="{00000000-0005-0000-0000-0000FF490000}"/>
    <cellStyle name="40% - Accent5 3 2 2 5" xfId="2388" xr:uid="{00000000-0005-0000-0000-0000004A0000}"/>
    <cellStyle name="40% - Accent5 3 2 2 6" xfId="13942" xr:uid="{00000000-0005-0000-0000-0000014A0000}"/>
    <cellStyle name="40% - Accent5 3 2 3" xfId="2389" xr:uid="{00000000-0005-0000-0000-0000024A0000}"/>
    <cellStyle name="40% - Accent5 3 2 3 2" xfId="2390" xr:uid="{00000000-0005-0000-0000-0000034A0000}"/>
    <cellStyle name="40% - Accent5 3 2 3 2 2" xfId="2391" xr:uid="{00000000-0005-0000-0000-0000044A0000}"/>
    <cellStyle name="40% - Accent5 3 2 3 2 2 2" xfId="2392" xr:uid="{00000000-0005-0000-0000-0000054A0000}"/>
    <cellStyle name="40% - Accent5 3 2 3 2 3" xfId="2393" xr:uid="{00000000-0005-0000-0000-0000064A0000}"/>
    <cellStyle name="40% - Accent5 3 2 3 3" xfId="2394" xr:uid="{00000000-0005-0000-0000-0000074A0000}"/>
    <cellStyle name="40% - Accent5 3 2 3 3 2" xfId="2395" xr:uid="{00000000-0005-0000-0000-0000084A0000}"/>
    <cellStyle name="40% - Accent5 3 2 3 4" xfId="2396" xr:uid="{00000000-0005-0000-0000-0000094A0000}"/>
    <cellStyle name="40% - Accent5 3 2 3 5" xfId="30575" xr:uid="{00000000-0005-0000-0000-00000A4A0000}"/>
    <cellStyle name="40% - Accent5 3 2 4" xfId="2397" xr:uid="{00000000-0005-0000-0000-00000B4A0000}"/>
    <cellStyle name="40% - Accent5 3 2 4 2" xfId="2398" xr:uid="{00000000-0005-0000-0000-00000C4A0000}"/>
    <cellStyle name="40% - Accent5 3 2 4 2 2" xfId="2399" xr:uid="{00000000-0005-0000-0000-00000D4A0000}"/>
    <cellStyle name="40% - Accent5 3 2 4 3" xfId="2400" xr:uid="{00000000-0005-0000-0000-00000E4A0000}"/>
    <cellStyle name="40% - Accent5 3 2 5" xfId="2401" xr:uid="{00000000-0005-0000-0000-00000F4A0000}"/>
    <cellStyle name="40% - Accent5 3 2 5 2" xfId="2402" xr:uid="{00000000-0005-0000-0000-0000104A0000}"/>
    <cellStyle name="40% - Accent5 3 2 6" xfId="2403" xr:uid="{00000000-0005-0000-0000-0000114A0000}"/>
    <cellStyle name="40% - Accent5 3 2 7" xfId="13941" xr:uid="{00000000-0005-0000-0000-0000124A0000}"/>
    <cellStyle name="40% - Accent5 3 3" xfId="2404" xr:uid="{00000000-0005-0000-0000-0000134A0000}"/>
    <cellStyle name="40% - Accent5 3 3 2" xfId="2405" xr:uid="{00000000-0005-0000-0000-0000144A0000}"/>
    <cellStyle name="40% - Accent5 3 3 2 2" xfId="2406" xr:uid="{00000000-0005-0000-0000-0000154A0000}"/>
    <cellStyle name="40% - Accent5 3 3 2 2 2" xfId="2407" xr:uid="{00000000-0005-0000-0000-0000164A0000}"/>
    <cellStyle name="40% - Accent5 3 3 2 2 2 2" xfId="2408" xr:uid="{00000000-0005-0000-0000-0000174A0000}"/>
    <cellStyle name="40% - Accent5 3 3 2 2 3" xfId="2409" xr:uid="{00000000-0005-0000-0000-0000184A0000}"/>
    <cellStyle name="40% - Accent5 3 3 2 3" xfId="2410" xr:uid="{00000000-0005-0000-0000-0000194A0000}"/>
    <cellStyle name="40% - Accent5 3 3 2 3 2" xfId="2411" xr:uid="{00000000-0005-0000-0000-00001A4A0000}"/>
    <cellStyle name="40% - Accent5 3 3 2 4" xfId="2412" xr:uid="{00000000-0005-0000-0000-00001B4A0000}"/>
    <cellStyle name="40% - Accent5 3 3 2 5" xfId="30576" xr:uid="{00000000-0005-0000-0000-00001C4A0000}"/>
    <cellStyle name="40% - Accent5 3 3 3" xfId="2413" xr:uid="{00000000-0005-0000-0000-00001D4A0000}"/>
    <cellStyle name="40% - Accent5 3 3 3 2" xfId="2414" xr:uid="{00000000-0005-0000-0000-00001E4A0000}"/>
    <cellStyle name="40% - Accent5 3 3 3 2 2" xfId="2415" xr:uid="{00000000-0005-0000-0000-00001F4A0000}"/>
    <cellStyle name="40% - Accent5 3 3 3 3" xfId="2416" xr:uid="{00000000-0005-0000-0000-0000204A0000}"/>
    <cellStyle name="40% - Accent5 3 3 4" xfId="2417" xr:uid="{00000000-0005-0000-0000-0000214A0000}"/>
    <cellStyle name="40% - Accent5 3 3 4 2" xfId="2418" xr:uid="{00000000-0005-0000-0000-0000224A0000}"/>
    <cellStyle name="40% - Accent5 3 3 5" xfId="2419" xr:uid="{00000000-0005-0000-0000-0000234A0000}"/>
    <cellStyle name="40% - Accent5 3 3 6" xfId="13943" xr:uid="{00000000-0005-0000-0000-0000244A0000}"/>
    <cellStyle name="40% - Accent5 3 4" xfId="2420" xr:uid="{00000000-0005-0000-0000-0000254A0000}"/>
    <cellStyle name="40% - Accent5 3 4 2" xfId="2421" xr:uid="{00000000-0005-0000-0000-0000264A0000}"/>
    <cellStyle name="40% - Accent5 3 4 2 2" xfId="2422" xr:uid="{00000000-0005-0000-0000-0000274A0000}"/>
    <cellStyle name="40% - Accent5 3 4 2 2 2" xfId="2423" xr:uid="{00000000-0005-0000-0000-0000284A0000}"/>
    <cellStyle name="40% - Accent5 3 4 2 3" xfId="2424" xr:uid="{00000000-0005-0000-0000-0000294A0000}"/>
    <cellStyle name="40% - Accent5 3 4 3" xfId="2425" xr:uid="{00000000-0005-0000-0000-00002A4A0000}"/>
    <cellStyle name="40% - Accent5 3 4 3 2" xfId="2426" xr:uid="{00000000-0005-0000-0000-00002B4A0000}"/>
    <cellStyle name="40% - Accent5 3 4 4" xfId="2427" xr:uid="{00000000-0005-0000-0000-00002C4A0000}"/>
    <cellStyle name="40% - Accent5 3 4 5" xfId="8906" xr:uid="{00000000-0005-0000-0000-00002D4A0000}"/>
    <cellStyle name="40% - Accent5 3 5" xfId="2428" xr:uid="{00000000-0005-0000-0000-00002E4A0000}"/>
    <cellStyle name="40% - Accent5 3 5 2" xfId="2429" xr:uid="{00000000-0005-0000-0000-00002F4A0000}"/>
    <cellStyle name="40% - Accent5 3 5 2 2" xfId="2430" xr:uid="{00000000-0005-0000-0000-0000304A0000}"/>
    <cellStyle name="40% - Accent5 3 5 3" xfId="2431" xr:uid="{00000000-0005-0000-0000-0000314A0000}"/>
    <cellStyle name="40% - Accent5 3 6" xfId="2432" xr:uid="{00000000-0005-0000-0000-0000324A0000}"/>
    <cellStyle name="40% - Accent5 3 6 2" xfId="2433" xr:uid="{00000000-0005-0000-0000-0000334A0000}"/>
    <cellStyle name="40% - Accent5 3 7" xfId="2434" xr:uid="{00000000-0005-0000-0000-0000344A0000}"/>
    <cellStyle name="40% - Accent5 3 8" xfId="2435" xr:uid="{00000000-0005-0000-0000-0000354A0000}"/>
    <cellStyle name="40% - Accent5 3 9" xfId="13636" xr:uid="{00000000-0005-0000-0000-0000364A0000}"/>
    <cellStyle name="40% - Accent5 4" xfId="2436" xr:uid="{00000000-0005-0000-0000-0000374A0000}"/>
    <cellStyle name="40% - Accent5 4 10" xfId="30577" xr:uid="{00000000-0005-0000-0000-0000384A0000}"/>
    <cellStyle name="40% - Accent5 4 10 2" xfId="30578" xr:uid="{00000000-0005-0000-0000-0000394A0000}"/>
    <cellStyle name="40% - Accent5 4 10 2 2" xfId="30579" xr:uid="{00000000-0005-0000-0000-00003A4A0000}"/>
    <cellStyle name="40% - Accent5 4 10 2 3" xfId="30580" xr:uid="{00000000-0005-0000-0000-00003B4A0000}"/>
    <cellStyle name="40% - Accent5 4 10 3" xfId="30581" xr:uid="{00000000-0005-0000-0000-00003C4A0000}"/>
    <cellStyle name="40% - Accent5 4 10 3 2" xfId="30582" xr:uid="{00000000-0005-0000-0000-00003D4A0000}"/>
    <cellStyle name="40% - Accent5 4 10 4" xfId="30583" xr:uid="{00000000-0005-0000-0000-00003E4A0000}"/>
    <cellStyle name="40% - Accent5 4 10 5" xfId="30584" xr:uid="{00000000-0005-0000-0000-00003F4A0000}"/>
    <cellStyle name="40% - Accent5 4 11" xfId="30585" xr:uid="{00000000-0005-0000-0000-0000404A0000}"/>
    <cellStyle name="40% - Accent5 4 11 2" xfId="30586" xr:uid="{00000000-0005-0000-0000-0000414A0000}"/>
    <cellStyle name="40% - Accent5 4 11 3" xfId="30587" xr:uid="{00000000-0005-0000-0000-0000424A0000}"/>
    <cellStyle name="40% - Accent5 4 12" xfId="30588" xr:uid="{00000000-0005-0000-0000-0000434A0000}"/>
    <cellStyle name="40% - Accent5 4 12 2" xfId="30589" xr:uid="{00000000-0005-0000-0000-0000444A0000}"/>
    <cellStyle name="40% - Accent5 4 12 3" xfId="30590" xr:uid="{00000000-0005-0000-0000-0000454A0000}"/>
    <cellStyle name="40% - Accent5 4 13" xfId="30591" xr:uid="{00000000-0005-0000-0000-0000464A0000}"/>
    <cellStyle name="40% - Accent5 4 13 2" xfId="30592" xr:uid="{00000000-0005-0000-0000-0000474A0000}"/>
    <cellStyle name="40% - Accent5 4 14" xfId="30593" xr:uid="{00000000-0005-0000-0000-0000484A0000}"/>
    <cellStyle name="40% - Accent5 4 15" xfId="30594" xr:uid="{00000000-0005-0000-0000-0000494A0000}"/>
    <cellStyle name="40% - Accent5 4 16" xfId="30595" xr:uid="{00000000-0005-0000-0000-00004A4A0000}"/>
    <cellStyle name="40% - Accent5 4 2" xfId="2437" xr:uid="{00000000-0005-0000-0000-00004B4A0000}"/>
    <cellStyle name="40% - Accent5 4 2 10" xfId="30596" xr:uid="{00000000-0005-0000-0000-00004C4A0000}"/>
    <cellStyle name="40% - Accent5 4 2 10 2" xfId="30597" xr:uid="{00000000-0005-0000-0000-00004D4A0000}"/>
    <cellStyle name="40% - Accent5 4 2 10 3" xfId="30598" xr:uid="{00000000-0005-0000-0000-00004E4A0000}"/>
    <cellStyle name="40% - Accent5 4 2 11" xfId="30599" xr:uid="{00000000-0005-0000-0000-00004F4A0000}"/>
    <cellStyle name="40% - Accent5 4 2 11 2" xfId="30600" xr:uid="{00000000-0005-0000-0000-0000504A0000}"/>
    <cellStyle name="40% - Accent5 4 2 11 3" xfId="30601" xr:uid="{00000000-0005-0000-0000-0000514A0000}"/>
    <cellStyle name="40% - Accent5 4 2 12" xfId="30602" xr:uid="{00000000-0005-0000-0000-0000524A0000}"/>
    <cellStyle name="40% - Accent5 4 2 12 2" xfId="30603" xr:uid="{00000000-0005-0000-0000-0000534A0000}"/>
    <cellStyle name="40% - Accent5 4 2 13" xfId="30604" xr:uid="{00000000-0005-0000-0000-0000544A0000}"/>
    <cellStyle name="40% - Accent5 4 2 14" xfId="30605" xr:uid="{00000000-0005-0000-0000-0000554A0000}"/>
    <cellStyle name="40% - Accent5 4 2 15" xfId="30606" xr:uid="{00000000-0005-0000-0000-0000564A0000}"/>
    <cellStyle name="40% - Accent5 4 2 2" xfId="2438" xr:uid="{00000000-0005-0000-0000-0000574A0000}"/>
    <cellStyle name="40% - Accent5 4 2 2 10" xfId="30607" xr:uid="{00000000-0005-0000-0000-0000584A0000}"/>
    <cellStyle name="40% - Accent5 4 2 2 10 2" xfId="30608" xr:uid="{00000000-0005-0000-0000-0000594A0000}"/>
    <cellStyle name="40% - Accent5 4 2 2 10 3" xfId="30609" xr:uid="{00000000-0005-0000-0000-00005A4A0000}"/>
    <cellStyle name="40% - Accent5 4 2 2 11" xfId="30610" xr:uid="{00000000-0005-0000-0000-00005B4A0000}"/>
    <cellStyle name="40% - Accent5 4 2 2 11 2" xfId="30611" xr:uid="{00000000-0005-0000-0000-00005C4A0000}"/>
    <cellStyle name="40% - Accent5 4 2 2 12" xfId="30612" xr:uid="{00000000-0005-0000-0000-00005D4A0000}"/>
    <cellStyle name="40% - Accent5 4 2 2 13" xfId="30613" xr:uid="{00000000-0005-0000-0000-00005E4A0000}"/>
    <cellStyle name="40% - Accent5 4 2 2 2" xfId="2439" xr:uid="{00000000-0005-0000-0000-00005F4A0000}"/>
    <cellStyle name="40% - Accent5 4 2 2 2 10" xfId="30614" xr:uid="{00000000-0005-0000-0000-0000604A0000}"/>
    <cellStyle name="40% - Accent5 4 2 2 2 10 2" xfId="30615" xr:uid="{00000000-0005-0000-0000-0000614A0000}"/>
    <cellStyle name="40% - Accent5 4 2 2 2 11" xfId="30616" xr:uid="{00000000-0005-0000-0000-0000624A0000}"/>
    <cellStyle name="40% - Accent5 4 2 2 2 12" xfId="30617" xr:uid="{00000000-0005-0000-0000-0000634A0000}"/>
    <cellStyle name="40% - Accent5 4 2 2 2 2" xfId="2440" xr:uid="{00000000-0005-0000-0000-0000644A0000}"/>
    <cellStyle name="40% - Accent5 4 2 2 2 2 10" xfId="30618" xr:uid="{00000000-0005-0000-0000-0000654A0000}"/>
    <cellStyle name="40% - Accent5 4 2 2 2 2 2" xfId="2441" xr:uid="{00000000-0005-0000-0000-0000664A0000}"/>
    <cellStyle name="40% - Accent5 4 2 2 2 2 2 2" xfId="30619" xr:uid="{00000000-0005-0000-0000-0000674A0000}"/>
    <cellStyle name="40% - Accent5 4 2 2 2 2 2 2 2" xfId="30620" xr:uid="{00000000-0005-0000-0000-0000684A0000}"/>
    <cellStyle name="40% - Accent5 4 2 2 2 2 2 2 2 2" xfId="30621" xr:uid="{00000000-0005-0000-0000-0000694A0000}"/>
    <cellStyle name="40% - Accent5 4 2 2 2 2 2 2 2 3" xfId="30622" xr:uid="{00000000-0005-0000-0000-00006A4A0000}"/>
    <cellStyle name="40% - Accent5 4 2 2 2 2 2 2 3" xfId="30623" xr:uid="{00000000-0005-0000-0000-00006B4A0000}"/>
    <cellStyle name="40% - Accent5 4 2 2 2 2 2 2 3 2" xfId="30624" xr:uid="{00000000-0005-0000-0000-00006C4A0000}"/>
    <cellStyle name="40% - Accent5 4 2 2 2 2 2 2 3 3" xfId="30625" xr:uid="{00000000-0005-0000-0000-00006D4A0000}"/>
    <cellStyle name="40% - Accent5 4 2 2 2 2 2 2 4" xfId="30626" xr:uid="{00000000-0005-0000-0000-00006E4A0000}"/>
    <cellStyle name="40% - Accent5 4 2 2 2 2 2 2 4 2" xfId="30627" xr:uid="{00000000-0005-0000-0000-00006F4A0000}"/>
    <cellStyle name="40% - Accent5 4 2 2 2 2 2 2 5" xfId="30628" xr:uid="{00000000-0005-0000-0000-0000704A0000}"/>
    <cellStyle name="40% - Accent5 4 2 2 2 2 2 2 6" xfId="30629" xr:uid="{00000000-0005-0000-0000-0000714A0000}"/>
    <cellStyle name="40% - Accent5 4 2 2 2 2 2 3" xfId="30630" xr:uid="{00000000-0005-0000-0000-0000724A0000}"/>
    <cellStyle name="40% - Accent5 4 2 2 2 2 2 3 2" xfId="30631" xr:uid="{00000000-0005-0000-0000-0000734A0000}"/>
    <cellStyle name="40% - Accent5 4 2 2 2 2 2 3 2 2" xfId="30632" xr:uid="{00000000-0005-0000-0000-0000744A0000}"/>
    <cellStyle name="40% - Accent5 4 2 2 2 2 2 3 2 3" xfId="30633" xr:uid="{00000000-0005-0000-0000-0000754A0000}"/>
    <cellStyle name="40% - Accent5 4 2 2 2 2 2 3 3" xfId="30634" xr:uid="{00000000-0005-0000-0000-0000764A0000}"/>
    <cellStyle name="40% - Accent5 4 2 2 2 2 2 3 3 2" xfId="30635" xr:uid="{00000000-0005-0000-0000-0000774A0000}"/>
    <cellStyle name="40% - Accent5 4 2 2 2 2 2 3 3 3" xfId="30636" xr:uid="{00000000-0005-0000-0000-0000784A0000}"/>
    <cellStyle name="40% - Accent5 4 2 2 2 2 2 3 4" xfId="30637" xr:uid="{00000000-0005-0000-0000-0000794A0000}"/>
    <cellStyle name="40% - Accent5 4 2 2 2 2 2 3 4 2" xfId="30638" xr:uid="{00000000-0005-0000-0000-00007A4A0000}"/>
    <cellStyle name="40% - Accent5 4 2 2 2 2 2 3 5" xfId="30639" xr:uid="{00000000-0005-0000-0000-00007B4A0000}"/>
    <cellStyle name="40% - Accent5 4 2 2 2 2 2 3 6" xfId="30640" xr:uid="{00000000-0005-0000-0000-00007C4A0000}"/>
    <cellStyle name="40% - Accent5 4 2 2 2 2 2 4" xfId="30641" xr:uid="{00000000-0005-0000-0000-00007D4A0000}"/>
    <cellStyle name="40% - Accent5 4 2 2 2 2 2 4 2" xfId="30642" xr:uid="{00000000-0005-0000-0000-00007E4A0000}"/>
    <cellStyle name="40% - Accent5 4 2 2 2 2 2 4 2 2" xfId="30643" xr:uid="{00000000-0005-0000-0000-00007F4A0000}"/>
    <cellStyle name="40% - Accent5 4 2 2 2 2 2 4 2 3" xfId="30644" xr:uid="{00000000-0005-0000-0000-0000804A0000}"/>
    <cellStyle name="40% - Accent5 4 2 2 2 2 2 4 3" xfId="30645" xr:uid="{00000000-0005-0000-0000-0000814A0000}"/>
    <cellStyle name="40% - Accent5 4 2 2 2 2 2 4 3 2" xfId="30646" xr:uid="{00000000-0005-0000-0000-0000824A0000}"/>
    <cellStyle name="40% - Accent5 4 2 2 2 2 2 4 4" xfId="30647" xr:uid="{00000000-0005-0000-0000-0000834A0000}"/>
    <cellStyle name="40% - Accent5 4 2 2 2 2 2 4 5" xfId="30648" xr:uid="{00000000-0005-0000-0000-0000844A0000}"/>
    <cellStyle name="40% - Accent5 4 2 2 2 2 2 5" xfId="30649" xr:uid="{00000000-0005-0000-0000-0000854A0000}"/>
    <cellStyle name="40% - Accent5 4 2 2 2 2 2 5 2" xfId="30650" xr:uid="{00000000-0005-0000-0000-0000864A0000}"/>
    <cellStyle name="40% - Accent5 4 2 2 2 2 2 5 3" xfId="30651" xr:uid="{00000000-0005-0000-0000-0000874A0000}"/>
    <cellStyle name="40% - Accent5 4 2 2 2 2 2 6" xfId="30652" xr:uid="{00000000-0005-0000-0000-0000884A0000}"/>
    <cellStyle name="40% - Accent5 4 2 2 2 2 2 6 2" xfId="30653" xr:uid="{00000000-0005-0000-0000-0000894A0000}"/>
    <cellStyle name="40% - Accent5 4 2 2 2 2 2 6 3" xfId="30654" xr:uid="{00000000-0005-0000-0000-00008A4A0000}"/>
    <cellStyle name="40% - Accent5 4 2 2 2 2 2 7" xfId="30655" xr:uid="{00000000-0005-0000-0000-00008B4A0000}"/>
    <cellStyle name="40% - Accent5 4 2 2 2 2 2 7 2" xfId="30656" xr:uid="{00000000-0005-0000-0000-00008C4A0000}"/>
    <cellStyle name="40% - Accent5 4 2 2 2 2 2 8" xfId="30657" xr:uid="{00000000-0005-0000-0000-00008D4A0000}"/>
    <cellStyle name="40% - Accent5 4 2 2 2 2 2 9" xfId="30658" xr:uid="{00000000-0005-0000-0000-00008E4A0000}"/>
    <cellStyle name="40% - Accent5 4 2 2 2 2 3" xfId="30659" xr:uid="{00000000-0005-0000-0000-00008F4A0000}"/>
    <cellStyle name="40% - Accent5 4 2 2 2 2 3 2" xfId="30660" xr:uid="{00000000-0005-0000-0000-0000904A0000}"/>
    <cellStyle name="40% - Accent5 4 2 2 2 2 3 2 2" xfId="30661" xr:uid="{00000000-0005-0000-0000-0000914A0000}"/>
    <cellStyle name="40% - Accent5 4 2 2 2 2 3 2 3" xfId="30662" xr:uid="{00000000-0005-0000-0000-0000924A0000}"/>
    <cellStyle name="40% - Accent5 4 2 2 2 2 3 3" xfId="30663" xr:uid="{00000000-0005-0000-0000-0000934A0000}"/>
    <cellStyle name="40% - Accent5 4 2 2 2 2 3 3 2" xfId="30664" xr:uid="{00000000-0005-0000-0000-0000944A0000}"/>
    <cellStyle name="40% - Accent5 4 2 2 2 2 3 3 3" xfId="30665" xr:uid="{00000000-0005-0000-0000-0000954A0000}"/>
    <cellStyle name="40% - Accent5 4 2 2 2 2 3 4" xfId="30666" xr:uid="{00000000-0005-0000-0000-0000964A0000}"/>
    <cellStyle name="40% - Accent5 4 2 2 2 2 3 4 2" xfId="30667" xr:uid="{00000000-0005-0000-0000-0000974A0000}"/>
    <cellStyle name="40% - Accent5 4 2 2 2 2 3 5" xfId="30668" xr:uid="{00000000-0005-0000-0000-0000984A0000}"/>
    <cellStyle name="40% - Accent5 4 2 2 2 2 3 6" xfId="30669" xr:uid="{00000000-0005-0000-0000-0000994A0000}"/>
    <cellStyle name="40% - Accent5 4 2 2 2 2 4" xfId="30670" xr:uid="{00000000-0005-0000-0000-00009A4A0000}"/>
    <cellStyle name="40% - Accent5 4 2 2 2 2 4 2" xfId="30671" xr:uid="{00000000-0005-0000-0000-00009B4A0000}"/>
    <cellStyle name="40% - Accent5 4 2 2 2 2 4 2 2" xfId="30672" xr:uid="{00000000-0005-0000-0000-00009C4A0000}"/>
    <cellStyle name="40% - Accent5 4 2 2 2 2 4 2 3" xfId="30673" xr:uid="{00000000-0005-0000-0000-00009D4A0000}"/>
    <cellStyle name="40% - Accent5 4 2 2 2 2 4 3" xfId="30674" xr:uid="{00000000-0005-0000-0000-00009E4A0000}"/>
    <cellStyle name="40% - Accent5 4 2 2 2 2 4 3 2" xfId="30675" xr:uid="{00000000-0005-0000-0000-00009F4A0000}"/>
    <cellStyle name="40% - Accent5 4 2 2 2 2 4 3 3" xfId="30676" xr:uid="{00000000-0005-0000-0000-0000A04A0000}"/>
    <cellStyle name="40% - Accent5 4 2 2 2 2 4 4" xfId="30677" xr:uid="{00000000-0005-0000-0000-0000A14A0000}"/>
    <cellStyle name="40% - Accent5 4 2 2 2 2 4 4 2" xfId="30678" xr:uid="{00000000-0005-0000-0000-0000A24A0000}"/>
    <cellStyle name="40% - Accent5 4 2 2 2 2 4 5" xfId="30679" xr:uid="{00000000-0005-0000-0000-0000A34A0000}"/>
    <cellStyle name="40% - Accent5 4 2 2 2 2 4 6" xfId="30680" xr:uid="{00000000-0005-0000-0000-0000A44A0000}"/>
    <cellStyle name="40% - Accent5 4 2 2 2 2 5" xfId="30681" xr:uid="{00000000-0005-0000-0000-0000A54A0000}"/>
    <cellStyle name="40% - Accent5 4 2 2 2 2 5 2" xfId="30682" xr:uid="{00000000-0005-0000-0000-0000A64A0000}"/>
    <cellStyle name="40% - Accent5 4 2 2 2 2 5 2 2" xfId="30683" xr:uid="{00000000-0005-0000-0000-0000A74A0000}"/>
    <cellStyle name="40% - Accent5 4 2 2 2 2 5 2 3" xfId="30684" xr:uid="{00000000-0005-0000-0000-0000A84A0000}"/>
    <cellStyle name="40% - Accent5 4 2 2 2 2 5 3" xfId="30685" xr:uid="{00000000-0005-0000-0000-0000A94A0000}"/>
    <cellStyle name="40% - Accent5 4 2 2 2 2 5 3 2" xfId="30686" xr:uid="{00000000-0005-0000-0000-0000AA4A0000}"/>
    <cellStyle name="40% - Accent5 4 2 2 2 2 5 4" xfId="30687" xr:uid="{00000000-0005-0000-0000-0000AB4A0000}"/>
    <cellStyle name="40% - Accent5 4 2 2 2 2 5 5" xfId="30688" xr:uid="{00000000-0005-0000-0000-0000AC4A0000}"/>
    <cellStyle name="40% - Accent5 4 2 2 2 2 6" xfId="30689" xr:uid="{00000000-0005-0000-0000-0000AD4A0000}"/>
    <cellStyle name="40% - Accent5 4 2 2 2 2 6 2" xfId="30690" xr:uid="{00000000-0005-0000-0000-0000AE4A0000}"/>
    <cellStyle name="40% - Accent5 4 2 2 2 2 6 3" xfId="30691" xr:uid="{00000000-0005-0000-0000-0000AF4A0000}"/>
    <cellStyle name="40% - Accent5 4 2 2 2 2 7" xfId="30692" xr:uid="{00000000-0005-0000-0000-0000B04A0000}"/>
    <cellStyle name="40% - Accent5 4 2 2 2 2 7 2" xfId="30693" xr:uid="{00000000-0005-0000-0000-0000B14A0000}"/>
    <cellStyle name="40% - Accent5 4 2 2 2 2 7 3" xfId="30694" xr:uid="{00000000-0005-0000-0000-0000B24A0000}"/>
    <cellStyle name="40% - Accent5 4 2 2 2 2 8" xfId="30695" xr:uid="{00000000-0005-0000-0000-0000B34A0000}"/>
    <cellStyle name="40% - Accent5 4 2 2 2 2 8 2" xfId="30696" xr:uid="{00000000-0005-0000-0000-0000B44A0000}"/>
    <cellStyle name="40% - Accent5 4 2 2 2 2 9" xfId="30697" xr:uid="{00000000-0005-0000-0000-0000B54A0000}"/>
    <cellStyle name="40% - Accent5 4 2 2 2 3" xfId="2442" xr:uid="{00000000-0005-0000-0000-0000B64A0000}"/>
    <cellStyle name="40% - Accent5 4 2 2 2 3 2" xfId="30698" xr:uid="{00000000-0005-0000-0000-0000B74A0000}"/>
    <cellStyle name="40% - Accent5 4 2 2 2 3 2 2" xfId="30699" xr:uid="{00000000-0005-0000-0000-0000B84A0000}"/>
    <cellStyle name="40% - Accent5 4 2 2 2 3 2 2 2" xfId="30700" xr:uid="{00000000-0005-0000-0000-0000B94A0000}"/>
    <cellStyle name="40% - Accent5 4 2 2 2 3 2 2 3" xfId="30701" xr:uid="{00000000-0005-0000-0000-0000BA4A0000}"/>
    <cellStyle name="40% - Accent5 4 2 2 2 3 2 3" xfId="30702" xr:uid="{00000000-0005-0000-0000-0000BB4A0000}"/>
    <cellStyle name="40% - Accent5 4 2 2 2 3 2 3 2" xfId="30703" xr:uid="{00000000-0005-0000-0000-0000BC4A0000}"/>
    <cellStyle name="40% - Accent5 4 2 2 2 3 2 3 3" xfId="30704" xr:uid="{00000000-0005-0000-0000-0000BD4A0000}"/>
    <cellStyle name="40% - Accent5 4 2 2 2 3 2 4" xfId="30705" xr:uid="{00000000-0005-0000-0000-0000BE4A0000}"/>
    <cellStyle name="40% - Accent5 4 2 2 2 3 2 4 2" xfId="30706" xr:uid="{00000000-0005-0000-0000-0000BF4A0000}"/>
    <cellStyle name="40% - Accent5 4 2 2 2 3 2 5" xfId="30707" xr:uid="{00000000-0005-0000-0000-0000C04A0000}"/>
    <cellStyle name="40% - Accent5 4 2 2 2 3 2 6" xfId="30708" xr:uid="{00000000-0005-0000-0000-0000C14A0000}"/>
    <cellStyle name="40% - Accent5 4 2 2 2 3 3" xfId="30709" xr:uid="{00000000-0005-0000-0000-0000C24A0000}"/>
    <cellStyle name="40% - Accent5 4 2 2 2 3 3 2" xfId="30710" xr:uid="{00000000-0005-0000-0000-0000C34A0000}"/>
    <cellStyle name="40% - Accent5 4 2 2 2 3 3 2 2" xfId="30711" xr:uid="{00000000-0005-0000-0000-0000C44A0000}"/>
    <cellStyle name="40% - Accent5 4 2 2 2 3 3 2 3" xfId="30712" xr:uid="{00000000-0005-0000-0000-0000C54A0000}"/>
    <cellStyle name="40% - Accent5 4 2 2 2 3 3 3" xfId="30713" xr:uid="{00000000-0005-0000-0000-0000C64A0000}"/>
    <cellStyle name="40% - Accent5 4 2 2 2 3 3 3 2" xfId="30714" xr:uid="{00000000-0005-0000-0000-0000C74A0000}"/>
    <cellStyle name="40% - Accent5 4 2 2 2 3 3 3 3" xfId="30715" xr:uid="{00000000-0005-0000-0000-0000C84A0000}"/>
    <cellStyle name="40% - Accent5 4 2 2 2 3 3 4" xfId="30716" xr:uid="{00000000-0005-0000-0000-0000C94A0000}"/>
    <cellStyle name="40% - Accent5 4 2 2 2 3 3 4 2" xfId="30717" xr:uid="{00000000-0005-0000-0000-0000CA4A0000}"/>
    <cellStyle name="40% - Accent5 4 2 2 2 3 3 5" xfId="30718" xr:uid="{00000000-0005-0000-0000-0000CB4A0000}"/>
    <cellStyle name="40% - Accent5 4 2 2 2 3 3 6" xfId="30719" xr:uid="{00000000-0005-0000-0000-0000CC4A0000}"/>
    <cellStyle name="40% - Accent5 4 2 2 2 3 4" xfId="30720" xr:uid="{00000000-0005-0000-0000-0000CD4A0000}"/>
    <cellStyle name="40% - Accent5 4 2 2 2 3 4 2" xfId="30721" xr:uid="{00000000-0005-0000-0000-0000CE4A0000}"/>
    <cellStyle name="40% - Accent5 4 2 2 2 3 4 2 2" xfId="30722" xr:uid="{00000000-0005-0000-0000-0000CF4A0000}"/>
    <cellStyle name="40% - Accent5 4 2 2 2 3 4 2 3" xfId="30723" xr:uid="{00000000-0005-0000-0000-0000D04A0000}"/>
    <cellStyle name="40% - Accent5 4 2 2 2 3 4 3" xfId="30724" xr:uid="{00000000-0005-0000-0000-0000D14A0000}"/>
    <cellStyle name="40% - Accent5 4 2 2 2 3 4 3 2" xfId="30725" xr:uid="{00000000-0005-0000-0000-0000D24A0000}"/>
    <cellStyle name="40% - Accent5 4 2 2 2 3 4 4" xfId="30726" xr:uid="{00000000-0005-0000-0000-0000D34A0000}"/>
    <cellStyle name="40% - Accent5 4 2 2 2 3 4 5" xfId="30727" xr:uid="{00000000-0005-0000-0000-0000D44A0000}"/>
    <cellStyle name="40% - Accent5 4 2 2 2 3 5" xfId="30728" xr:uid="{00000000-0005-0000-0000-0000D54A0000}"/>
    <cellStyle name="40% - Accent5 4 2 2 2 3 5 2" xfId="30729" xr:uid="{00000000-0005-0000-0000-0000D64A0000}"/>
    <cellStyle name="40% - Accent5 4 2 2 2 3 5 3" xfId="30730" xr:uid="{00000000-0005-0000-0000-0000D74A0000}"/>
    <cellStyle name="40% - Accent5 4 2 2 2 3 6" xfId="30731" xr:uid="{00000000-0005-0000-0000-0000D84A0000}"/>
    <cellStyle name="40% - Accent5 4 2 2 2 3 6 2" xfId="30732" xr:uid="{00000000-0005-0000-0000-0000D94A0000}"/>
    <cellStyle name="40% - Accent5 4 2 2 2 3 6 3" xfId="30733" xr:uid="{00000000-0005-0000-0000-0000DA4A0000}"/>
    <cellStyle name="40% - Accent5 4 2 2 2 3 7" xfId="30734" xr:uid="{00000000-0005-0000-0000-0000DB4A0000}"/>
    <cellStyle name="40% - Accent5 4 2 2 2 3 7 2" xfId="30735" xr:uid="{00000000-0005-0000-0000-0000DC4A0000}"/>
    <cellStyle name="40% - Accent5 4 2 2 2 3 8" xfId="30736" xr:uid="{00000000-0005-0000-0000-0000DD4A0000}"/>
    <cellStyle name="40% - Accent5 4 2 2 2 3 9" xfId="30737" xr:uid="{00000000-0005-0000-0000-0000DE4A0000}"/>
    <cellStyle name="40% - Accent5 4 2 2 2 4" xfId="30738" xr:uid="{00000000-0005-0000-0000-0000DF4A0000}"/>
    <cellStyle name="40% - Accent5 4 2 2 2 4 2" xfId="30739" xr:uid="{00000000-0005-0000-0000-0000E04A0000}"/>
    <cellStyle name="40% - Accent5 4 2 2 2 4 2 2" xfId="30740" xr:uid="{00000000-0005-0000-0000-0000E14A0000}"/>
    <cellStyle name="40% - Accent5 4 2 2 2 4 2 2 2" xfId="30741" xr:uid="{00000000-0005-0000-0000-0000E24A0000}"/>
    <cellStyle name="40% - Accent5 4 2 2 2 4 2 2 3" xfId="30742" xr:uid="{00000000-0005-0000-0000-0000E34A0000}"/>
    <cellStyle name="40% - Accent5 4 2 2 2 4 2 3" xfId="30743" xr:uid="{00000000-0005-0000-0000-0000E44A0000}"/>
    <cellStyle name="40% - Accent5 4 2 2 2 4 2 3 2" xfId="30744" xr:uid="{00000000-0005-0000-0000-0000E54A0000}"/>
    <cellStyle name="40% - Accent5 4 2 2 2 4 2 3 3" xfId="30745" xr:uid="{00000000-0005-0000-0000-0000E64A0000}"/>
    <cellStyle name="40% - Accent5 4 2 2 2 4 2 4" xfId="30746" xr:uid="{00000000-0005-0000-0000-0000E74A0000}"/>
    <cellStyle name="40% - Accent5 4 2 2 2 4 2 4 2" xfId="30747" xr:uid="{00000000-0005-0000-0000-0000E84A0000}"/>
    <cellStyle name="40% - Accent5 4 2 2 2 4 2 5" xfId="30748" xr:uid="{00000000-0005-0000-0000-0000E94A0000}"/>
    <cellStyle name="40% - Accent5 4 2 2 2 4 2 6" xfId="30749" xr:uid="{00000000-0005-0000-0000-0000EA4A0000}"/>
    <cellStyle name="40% - Accent5 4 2 2 2 4 3" xfId="30750" xr:uid="{00000000-0005-0000-0000-0000EB4A0000}"/>
    <cellStyle name="40% - Accent5 4 2 2 2 4 3 2" xfId="30751" xr:uid="{00000000-0005-0000-0000-0000EC4A0000}"/>
    <cellStyle name="40% - Accent5 4 2 2 2 4 3 2 2" xfId="30752" xr:uid="{00000000-0005-0000-0000-0000ED4A0000}"/>
    <cellStyle name="40% - Accent5 4 2 2 2 4 3 2 3" xfId="30753" xr:uid="{00000000-0005-0000-0000-0000EE4A0000}"/>
    <cellStyle name="40% - Accent5 4 2 2 2 4 3 3" xfId="30754" xr:uid="{00000000-0005-0000-0000-0000EF4A0000}"/>
    <cellStyle name="40% - Accent5 4 2 2 2 4 3 3 2" xfId="30755" xr:uid="{00000000-0005-0000-0000-0000F04A0000}"/>
    <cellStyle name="40% - Accent5 4 2 2 2 4 3 3 3" xfId="30756" xr:uid="{00000000-0005-0000-0000-0000F14A0000}"/>
    <cellStyle name="40% - Accent5 4 2 2 2 4 3 4" xfId="30757" xr:uid="{00000000-0005-0000-0000-0000F24A0000}"/>
    <cellStyle name="40% - Accent5 4 2 2 2 4 3 4 2" xfId="30758" xr:uid="{00000000-0005-0000-0000-0000F34A0000}"/>
    <cellStyle name="40% - Accent5 4 2 2 2 4 3 5" xfId="30759" xr:uid="{00000000-0005-0000-0000-0000F44A0000}"/>
    <cellStyle name="40% - Accent5 4 2 2 2 4 3 6" xfId="30760" xr:uid="{00000000-0005-0000-0000-0000F54A0000}"/>
    <cellStyle name="40% - Accent5 4 2 2 2 4 4" xfId="30761" xr:uid="{00000000-0005-0000-0000-0000F64A0000}"/>
    <cellStyle name="40% - Accent5 4 2 2 2 4 4 2" xfId="30762" xr:uid="{00000000-0005-0000-0000-0000F74A0000}"/>
    <cellStyle name="40% - Accent5 4 2 2 2 4 4 2 2" xfId="30763" xr:uid="{00000000-0005-0000-0000-0000F84A0000}"/>
    <cellStyle name="40% - Accent5 4 2 2 2 4 4 2 3" xfId="30764" xr:uid="{00000000-0005-0000-0000-0000F94A0000}"/>
    <cellStyle name="40% - Accent5 4 2 2 2 4 4 3" xfId="30765" xr:uid="{00000000-0005-0000-0000-0000FA4A0000}"/>
    <cellStyle name="40% - Accent5 4 2 2 2 4 4 3 2" xfId="30766" xr:uid="{00000000-0005-0000-0000-0000FB4A0000}"/>
    <cellStyle name="40% - Accent5 4 2 2 2 4 4 4" xfId="30767" xr:uid="{00000000-0005-0000-0000-0000FC4A0000}"/>
    <cellStyle name="40% - Accent5 4 2 2 2 4 4 5" xfId="30768" xr:uid="{00000000-0005-0000-0000-0000FD4A0000}"/>
    <cellStyle name="40% - Accent5 4 2 2 2 4 5" xfId="30769" xr:uid="{00000000-0005-0000-0000-0000FE4A0000}"/>
    <cellStyle name="40% - Accent5 4 2 2 2 4 5 2" xfId="30770" xr:uid="{00000000-0005-0000-0000-0000FF4A0000}"/>
    <cellStyle name="40% - Accent5 4 2 2 2 4 5 3" xfId="30771" xr:uid="{00000000-0005-0000-0000-0000004B0000}"/>
    <cellStyle name="40% - Accent5 4 2 2 2 4 6" xfId="30772" xr:uid="{00000000-0005-0000-0000-0000014B0000}"/>
    <cellStyle name="40% - Accent5 4 2 2 2 4 6 2" xfId="30773" xr:uid="{00000000-0005-0000-0000-0000024B0000}"/>
    <cellStyle name="40% - Accent5 4 2 2 2 4 6 3" xfId="30774" xr:uid="{00000000-0005-0000-0000-0000034B0000}"/>
    <cellStyle name="40% - Accent5 4 2 2 2 4 7" xfId="30775" xr:uid="{00000000-0005-0000-0000-0000044B0000}"/>
    <cellStyle name="40% - Accent5 4 2 2 2 4 7 2" xfId="30776" xr:uid="{00000000-0005-0000-0000-0000054B0000}"/>
    <cellStyle name="40% - Accent5 4 2 2 2 4 8" xfId="30777" xr:uid="{00000000-0005-0000-0000-0000064B0000}"/>
    <cellStyle name="40% - Accent5 4 2 2 2 4 9" xfId="30778" xr:uid="{00000000-0005-0000-0000-0000074B0000}"/>
    <cellStyle name="40% - Accent5 4 2 2 2 5" xfId="30779" xr:uid="{00000000-0005-0000-0000-0000084B0000}"/>
    <cellStyle name="40% - Accent5 4 2 2 2 5 2" xfId="30780" xr:uid="{00000000-0005-0000-0000-0000094B0000}"/>
    <cellStyle name="40% - Accent5 4 2 2 2 5 2 2" xfId="30781" xr:uid="{00000000-0005-0000-0000-00000A4B0000}"/>
    <cellStyle name="40% - Accent5 4 2 2 2 5 2 3" xfId="30782" xr:uid="{00000000-0005-0000-0000-00000B4B0000}"/>
    <cellStyle name="40% - Accent5 4 2 2 2 5 3" xfId="30783" xr:uid="{00000000-0005-0000-0000-00000C4B0000}"/>
    <cellStyle name="40% - Accent5 4 2 2 2 5 3 2" xfId="30784" xr:uid="{00000000-0005-0000-0000-00000D4B0000}"/>
    <cellStyle name="40% - Accent5 4 2 2 2 5 3 3" xfId="30785" xr:uid="{00000000-0005-0000-0000-00000E4B0000}"/>
    <cellStyle name="40% - Accent5 4 2 2 2 5 4" xfId="30786" xr:uid="{00000000-0005-0000-0000-00000F4B0000}"/>
    <cellStyle name="40% - Accent5 4 2 2 2 5 4 2" xfId="30787" xr:uid="{00000000-0005-0000-0000-0000104B0000}"/>
    <cellStyle name="40% - Accent5 4 2 2 2 5 5" xfId="30788" xr:uid="{00000000-0005-0000-0000-0000114B0000}"/>
    <cellStyle name="40% - Accent5 4 2 2 2 5 6" xfId="30789" xr:uid="{00000000-0005-0000-0000-0000124B0000}"/>
    <cellStyle name="40% - Accent5 4 2 2 2 6" xfId="30790" xr:uid="{00000000-0005-0000-0000-0000134B0000}"/>
    <cellStyle name="40% - Accent5 4 2 2 2 6 2" xfId="30791" xr:uid="{00000000-0005-0000-0000-0000144B0000}"/>
    <cellStyle name="40% - Accent5 4 2 2 2 6 2 2" xfId="30792" xr:uid="{00000000-0005-0000-0000-0000154B0000}"/>
    <cellStyle name="40% - Accent5 4 2 2 2 6 2 3" xfId="30793" xr:uid="{00000000-0005-0000-0000-0000164B0000}"/>
    <cellStyle name="40% - Accent5 4 2 2 2 6 3" xfId="30794" xr:uid="{00000000-0005-0000-0000-0000174B0000}"/>
    <cellStyle name="40% - Accent5 4 2 2 2 6 3 2" xfId="30795" xr:uid="{00000000-0005-0000-0000-0000184B0000}"/>
    <cellStyle name="40% - Accent5 4 2 2 2 6 3 3" xfId="30796" xr:uid="{00000000-0005-0000-0000-0000194B0000}"/>
    <cellStyle name="40% - Accent5 4 2 2 2 6 4" xfId="30797" xr:uid="{00000000-0005-0000-0000-00001A4B0000}"/>
    <cellStyle name="40% - Accent5 4 2 2 2 6 4 2" xfId="30798" xr:uid="{00000000-0005-0000-0000-00001B4B0000}"/>
    <cellStyle name="40% - Accent5 4 2 2 2 6 5" xfId="30799" xr:uid="{00000000-0005-0000-0000-00001C4B0000}"/>
    <cellStyle name="40% - Accent5 4 2 2 2 6 6" xfId="30800" xr:uid="{00000000-0005-0000-0000-00001D4B0000}"/>
    <cellStyle name="40% - Accent5 4 2 2 2 7" xfId="30801" xr:uid="{00000000-0005-0000-0000-00001E4B0000}"/>
    <cellStyle name="40% - Accent5 4 2 2 2 7 2" xfId="30802" xr:uid="{00000000-0005-0000-0000-00001F4B0000}"/>
    <cellStyle name="40% - Accent5 4 2 2 2 7 2 2" xfId="30803" xr:uid="{00000000-0005-0000-0000-0000204B0000}"/>
    <cellStyle name="40% - Accent5 4 2 2 2 7 2 3" xfId="30804" xr:uid="{00000000-0005-0000-0000-0000214B0000}"/>
    <cellStyle name="40% - Accent5 4 2 2 2 7 3" xfId="30805" xr:uid="{00000000-0005-0000-0000-0000224B0000}"/>
    <cellStyle name="40% - Accent5 4 2 2 2 7 3 2" xfId="30806" xr:uid="{00000000-0005-0000-0000-0000234B0000}"/>
    <cellStyle name="40% - Accent5 4 2 2 2 7 4" xfId="30807" xr:uid="{00000000-0005-0000-0000-0000244B0000}"/>
    <cellStyle name="40% - Accent5 4 2 2 2 7 5" xfId="30808" xr:uid="{00000000-0005-0000-0000-0000254B0000}"/>
    <cellStyle name="40% - Accent5 4 2 2 2 8" xfId="30809" xr:uid="{00000000-0005-0000-0000-0000264B0000}"/>
    <cellStyle name="40% - Accent5 4 2 2 2 8 2" xfId="30810" xr:uid="{00000000-0005-0000-0000-0000274B0000}"/>
    <cellStyle name="40% - Accent5 4 2 2 2 8 3" xfId="30811" xr:uid="{00000000-0005-0000-0000-0000284B0000}"/>
    <cellStyle name="40% - Accent5 4 2 2 2 9" xfId="30812" xr:uid="{00000000-0005-0000-0000-0000294B0000}"/>
    <cellStyle name="40% - Accent5 4 2 2 2 9 2" xfId="30813" xr:uid="{00000000-0005-0000-0000-00002A4B0000}"/>
    <cellStyle name="40% - Accent5 4 2 2 2 9 3" xfId="30814" xr:uid="{00000000-0005-0000-0000-00002B4B0000}"/>
    <cellStyle name="40% - Accent5 4 2 2 3" xfId="2443" xr:uid="{00000000-0005-0000-0000-00002C4B0000}"/>
    <cellStyle name="40% - Accent5 4 2 2 3 10" xfId="30815" xr:uid="{00000000-0005-0000-0000-00002D4B0000}"/>
    <cellStyle name="40% - Accent5 4 2 2 3 2" xfId="2444" xr:uid="{00000000-0005-0000-0000-00002E4B0000}"/>
    <cellStyle name="40% - Accent5 4 2 2 3 2 2" xfId="30816" xr:uid="{00000000-0005-0000-0000-00002F4B0000}"/>
    <cellStyle name="40% - Accent5 4 2 2 3 2 2 2" xfId="30817" xr:uid="{00000000-0005-0000-0000-0000304B0000}"/>
    <cellStyle name="40% - Accent5 4 2 2 3 2 2 2 2" xfId="30818" xr:uid="{00000000-0005-0000-0000-0000314B0000}"/>
    <cellStyle name="40% - Accent5 4 2 2 3 2 2 2 3" xfId="30819" xr:uid="{00000000-0005-0000-0000-0000324B0000}"/>
    <cellStyle name="40% - Accent5 4 2 2 3 2 2 3" xfId="30820" xr:uid="{00000000-0005-0000-0000-0000334B0000}"/>
    <cellStyle name="40% - Accent5 4 2 2 3 2 2 3 2" xfId="30821" xr:uid="{00000000-0005-0000-0000-0000344B0000}"/>
    <cellStyle name="40% - Accent5 4 2 2 3 2 2 3 3" xfId="30822" xr:uid="{00000000-0005-0000-0000-0000354B0000}"/>
    <cellStyle name="40% - Accent5 4 2 2 3 2 2 4" xfId="30823" xr:uid="{00000000-0005-0000-0000-0000364B0000}"/>
    <cellStyle name="40% - Accent5 4 2 2 3 2 2 4 2" xfId="30824" xr:uid="{00000000-0005-0000-0000-0000374B0000}"/>
    <cellStyle name="40% - Accent5 4 2 2 3 2 2 5" xfId="30825" xr:uid="{00000000-0005-0000-0000-0000384B0000}"/>
    <cellStyle name="40% - Accent5 4 2 2 3 2 2 6" xfId="30826" xr:uid="{00000000-0005-0000-0000-0000394B0000}"/>
    <cellStyle name="40% - Accent5 4 2 2 3 2 3" xfId="30827" xr:uid="{00000000-0005-0000-0000-00003A4B0000}"/>
    <cellStyle name="40% - Accent5 4 2 2 3 2 3 2" xfId="30828" xr:uid="{00000000-0005-0000-0000-00003B4B0000}"/>
    <cellStyle name="40% - Accent5 4 2 2 3 2 3 2 2" xfId="30829" xr:uid="{00000000-0005-0000-0000-00003C4B0000}"/>
    <cellStyle name="40% - Accent5 4 2 2 3 2 3 2 3" xfId="30830" xr:uid="{00000000-0005-0000-0000-00003D4B0000}"/>
    <cellStyle name="40% - Accent5 4 2 2 3 2 3 3" xfId="30831" xr:uid="{00000000-0005-0000-0000-00003E4B0000}"/>
    <cellStyle name="40% - Accent5 4 2 2 3 2 3 3 2" xfId="30832" xr:uid="{00000000-0005-0000-0000-00003F4B0000}"/>
    <cellStyle name="40% - Accent5 4 2 2 3 2 3 3 3" xfId="30833" xr:uid="{00000000-0005-0000-0000-0000404B0000}"/>
    <cellStyle name="40% - Accent5 4 2 2 3 2 3 4" xfId="30834" xr:uid="{00000000-0005-0000-0000-0000414B0000}"/>
    <cellStyle name="40% - Accent5 4 2 2 3 2 3 4 2" xfId="30835" xr:uid="{00000000-0005-0000-0000-0000424B0000}"/>
    <cellStyle name="40% - Accent5 4 2 2 3 2 3 5" xfId="30836" xr:uid="{00000000-0005-0000-0000-0000434B0000}"/>
    <cellStyle name="40% - Accent5 4 2 2 3 2 3 6" xfId="30837" xr:uid="{00000000-0005-0000-0000-0000444B0000}"/>
    <cellStyle name="40% - Accent5 4 2 2 3 2 4" xfId="30838" xr:uid="{00000000-0005-0000-0000-0000454B0000}"/>
    <cellStyle name="40% - Accent5 4 2 2 3 2 4 2" xfId="30839" xr:uid="{00000000-0005-0000-0000-0000464B0000}"/>
    <cellStyle name="40% - Accent5 4 2 2 3 2 4 2 2" xfId="30840" xr:uid="{00000000-0005-0000-0000-0000474B0000}"/>
    <cellStyle name="40% - Accent5 4 2 2 3 2 4 2 3" xfId="30841" xr:uid="{00000000-0005-0000-0000-0000484B0000}"/>
    <cellStyle name="40% - Accent5 4 2 2 3 2 4 3" xfId="30842" xr:uid="{00000000-0005-0000-0000-0000494B0000}"/>
    <cellStyle name="40% - Accent5 4 2 2 3 2 4 3 2" xfId="30843" xr:uid="{00000000-0005-0000-0000-00004A4B0000}"/>
    <cellStyle name="40% - Accent5 4 2 2 3 2 4 4" xfId="30844" xr:uid="{00000000-0005-0000-0000-00004B4B0000}"/>
    <cellStyle name="40% - Accent5 4 2 2 3 2 4 5" xfId="30845" xr:uid="{00000000-0005-0000-0000-00004C4B0000}"/>
    <cellStyle name="40% - Accent5 4 2 2 3 2 5" xfId="30846" xr:uid="{00000000-0005-0000-0000-00004D4B0000}"/>
    <cellStyle name="40% - Accent5 4 2 2 3 2 5 2" xfId="30847" xr:uid="{00000000-0005-0000-0000-00004E4B0000}"/>
    <cellStyle name="40% - Accent5 4 2 2 3 2 5 3" xfId="30848" xr:uid="{00000000-0005-0000-0000-00004F4B0000}"/>
    <cellStyle name="40% - Accent5 4 2 2 3 2 6" xfId="30849" xr:uid="{00000000-0005-0000-0000-0000504B0000}"/>
    <cellStyle name="40% - Accent5 4 2 2 3 2 6 2" xfId="30850" xr:uid="{00000000-0005-0000-0000-0000514B0000}"/>
    <cellStyle name="40% - Accent5 4 2 2 3 2 6 3" xfId="30851" xr:uid="{00000000-0005-0000-0000-0000524B0000}"/>
    <cellStyle name="40% - Accent5 4 2 2 3 2 7" xfId="30852" xr:uid="{00000000-0005-0000-0000-0000534B0000}"/>
    <cellStyle name="40% - Accent5 4 2 2 3 2 7 2" xfId="30853" xr:uid="{00000000-0005-0000-0000-0000544B0000}"/>
    <cellStyle name="40% - Accent5 4 2 2 3 2 8" xfId="30854" xr:uid="{00000000-0005-0000-0000-0000554B0000}"/>
    <cellStyle name="40% - Accent5 4 2 2 3 2 9" xfId="30855" xr:uid="{00000000-0005-0000-0000-0000564B0000}"/>
    <cellStyle name="40% - Accent5 4 2 2 3 3" xfId="30856" xr:uid="{00000000-0005-0000-0000-0000574B0000}"/>
    <cellStyle name="40% - Accent5 4 2 2 3 3 2" xfId="30857" xr:uid="{00000000-0005-0000-0000-0000584B0000}"/>
    <cellStyle name="40% - Accent5 4 2 2 3 3 2 2" xfId="30858" xr:uid="{00000000-0005-0000-0000-0000594B0000}"/>
    <cellStyle name="40% - Accent5 4 2 2 3 3 2 3" xfId="30859" xr:uid="{00000000-0005-0000-0000-00005A4B0000}"/>
    <cellStyle name="40% - Accent5 4 2 2 3 3 3" xfId="30860" xr:uid="{00000000-0005-0000-0000-00005B4B0000}"/>
    <cellStyle name="40% - Accent5 4 2 2 3 3 3 2" xfId="30861" xr:uid="{00000000-0005-0000-0000-00005C4B0000}"/>
    <cellStyle name="40% - Accent5 4 2 2 3 3 3 3" xfId="30862" xr:uid="{00000000-0005-0000-0000-00005D4B0000}"/>
    <cellStyle name="40% - Accent5 4 2 2 3 3 4" xfId="30863" xr:uid="{00000000-0005-0000-0000-00005E4B0000}"/>
    <cellStyle name="40% - Accent5 4 2 2 3 3 4 2" xfId="30864" xr:uid="{00000000-0005-0000-0000-00005F4B0000}"/>
    <cellStyle name="40% - Accent5 4 2 2 3 3 5" xfId="30865" xr:uid="{00000000-0005-0000-0000-0000604B0000}"/>
    <cellStyle name="40% - Accent5 4 2 2 3 3 6" xfId="30866" xr:uid="{00000000-0005-0000-0000-0000614B0000}"/>
    <cellStyle name="40% - Accent5 4 2 2 3 4" xfId="30867" xr:uid="{00000000-0005-0000-0000-0000624B0000}"/>
    <cellStyle name="40% - Accent5 4 2 2 3 4 2" xfId="30868" xr:uid="{00000000-0005-0000-0000-0000634B0000}"/>
    <cellStyle name="40% - Accent5 4 2 2 3 4 2 2" xfId="30869" xr:uid="{00000000-0005-0000-0000-0000644B0000}"/>
    <cellStyle name="40% - Accent5 4 2 2 3 4 2 3" xfId="30870" xr:uid="{00000000-0005-0000-0000-0000654B0000}"/>
    <cellStyle name="40% - Accent5 4 2 2 3 4 3" xfId="30871" xr:uid="{00000000-0005-0000-0000-0000664B0000}"/>
    <cellStyle name="40% - Accent5 4 2 2 3 4 3 2" xfId="30872" xr:uid="{00000000-0005-0000-0000-0000674B0000}"/>
    <cellStyle name="40% - Accent5 4 2 2 3 4 3 3" xfId="30873" xr:uid="{00000000-0005-0000-0000-0000684B0000}"/>
    <cellStyle name="40% - Accent5 4 2 2 3 4 4" xfId="30874" xr:uid="{00000000-0005-0000-0000-0000694B0000}"/>
    <cellStyle name="40% - Accent5 4 2 2 3 4 4 2" xfId="30875" xr:uid="{00000000-0005-0000-0000-00006A4B0000}"/>
    <cellStyle name="40% - Accent5 4 2 2 3 4 5" xfId="30876" xr:uid="{00000000-0005-0000-0000-00006B4B0000}"/>
    <cellStyle name="40% - Accent5 4 2 2 3 4 6" xfId="30877" xr:uid="{00000000-0005-0000-0000-00006C4B0000}"/>
    <cellStyle name="40% - Accent5 4 2 2 3 5" xfId="30878" xr:uid="{00000000-0005-0000-0000-00006D4B0000}"/>
    <cellStyle name="40% - Accent5 4 2 2 3 5 2" xfId="30879" xr:uid="{00000000-0005-0000-0000-00006E4B0000}"/>
    <cellStyle name="40% - Accent5 4 2 2 3 5 2 2" xfId="30880" xr:uid="{00000000-0005-0000-0000-00006F4B0000}"/>
    <cellStyle name="40% - Accent5 4 2 2 3 5 2 3" xfId="30881" xr:uid="{00000000-0005-0000-0000-0000704B0000}"/>
    <cellStyle name="40% - Accent5 4 2 2 3 5 3" xfId="30882" xr:uid="{00000000-0005-0000-0000-0000714B0000}"/>
    <cellStyle name="40% - Accent5 4 2 2 3 5 3 2" xfId="30883" xr:uid="{00000000-0005-0000-0000-0000724B0000}"/>
    <cellStyle name="40% - Accent5 4 2 2 3 5 4" xfId="30884" xr:uid="{00000000-0005-0000-0000-0000734B0000}"/>
    <cellStyle name="40% - Accent5 4 2 2 3 5 5" xfId="30885" xr:uid="{00000000-0005-0000-0000-0000744B0000}"/>
    <cellStyle name="40% - Accent5 4 2 2 3 6" xfId="30886" xr:uid="{00000000-0005-0000-0000-0000754B0000}"/>
    <cellStyle name="40% - Accent5 4 2 2 3 6 2" xfId="30887" xr:uid="{00000000-0005-0000-0000-0000764B0000}"/>
    <cellStyle name="40% - Accent5 4 2 2 3 6 3" xfId="30888" xr:uid="{00000000-0005-0000-0000-0000774B0000}"/>
    <cellStyle name="40% - Accent5 4 2 2 3 7" xfId="30889" xr:uid="{00000000-0005-0000-0000-0000784B0000}"/>
    <cellStyle name="40% - Accent5 4 2 2 3 7 2" xfId="30890" xr:uid="{00000000-0005-0000-0000-0000794B0000}"/>
    <cellStyle name="40% - Accent5 4 2 2 3 7 3" xfId="30891" xr:uid="{00000000-0005-0000-0000-00007A4B0000}"/>
    <cellStyle name="40% - Accent5 4 2 2 3 8" xfId="30892" xr:uid="{00000000-0005-0000-0000-00007B4B0000}"/>
    <cellStyle name="40% - Accent5 4 2 2 3 8 2" xfId="30893" xr:uid="{00000000-0005-0000-0000-00007C4B0000}"/>
    <cellStyle name="40% - Accent5 4 2 2 3 9" xfId="30894" xr:uid="{00000000-0005-0000-0000-00007D4B0000}"/>
    <cellStyle name="40% - Accent5 4 2 2 4" xfId="2445" xr:uid="{00000000-0005-0000-0000-00007E4B0000}"/>
    <cellStyle name="40% - Accent5 4 2 2 4 2" xfId="30895" xr:uid="{00000000-0005-0000-0000-00007F4B0000}"/>
    <cellStyle name="40% - Accent5 4 2 2 4 2 2" xfId="30896" xr:uid="{00000000-0005-0000-0000-0000804B0000}"/>
    <cellStyle name="40% - Accent5 4 2 2 4 2 2 2" xfId="30897" xr:uid="{00000000-0005-0000-0000-0000814B0000}"/>
    <cellStyle name="40% - Accent5 4 2 2 4 2 2 3" xfId="30898" xr:uid="{00000000-0005-0000-0000-0000824B0000}"/>
    <cellStyle name="40% - Accent5 4 2 2 4 2 3" xfId="30899" xr:uid="{00000000-0005-0000-0000-0000834B0000}"/>
    <cellStyle name="40% - Accent5 4 2 2 4 2 3 2" xfId="30900" xr:uid="{00000000-0005-0000-0000-0000844B0000}"/>
    <cellStyle name="40% - Accent5 4 2 2 4 2 3 3" xfId="30901" xr:uid="{00000000-0005-0000-0000-0000854B0000}"/>
    <cellStyle name="40% - Accent5 4 2 2 4 2 4" xfId="30902" xr:uid="{00000000-0005-0000-0000-0000864B0000}"/>
    <cellStyle name="40% - Accent5 4 2 2 4 2 4 2" xfId="30903" xr:uid="{00000000-0005-0000-0000-0000874B0000}"/>
    <cellStyle name="40% - Accent5 4 2 2 4 2 5" xfId="30904" xr:uid="{00000000-0005-0000-0000-0000884B0000}"/>
    <cellStyle name="40% - Accent5 4 2 2 4 2 6" xfId="30905" xr:uid="{00000000-0005-0000-0000-0000894B0000}"/>
    <cellStyle name="40% - Accent5 4 2 2 4 3" xfId="30906" xr:uid="{00000000-0005-0000-0000-00008A4B0000}"/>
    <cellStyle name="40% - Accent5 4 2 2 4 3 2" xfId="30907" xr:uid="{00000000-0005-0000-0000-00008B4B0000}"/>
    <cellStyle name="40% - Accent5 4 2 2 4 3 2 2" xfId="30908" xr:uid="{00000000-0005-0000-0000-00008C4B0000}"/>
    <cellStyle name="40% - Accent5 4 2 2 4 3 2 3" xfId="30909" xr:uid="{00000000-0005-0000-0000-00008D4B0000}"/>
    <cellStyle name="40% - Accent5 4 2 2 4 3 3" xfId="30910" xr:uid="{00000000-0005-0000-0000-00008E4B0000}"/>
    <cellStyle name="40% - Accent5 4 2 2 4 3 3 2" xfId="30911" xr:uid="{00000000-0005-0000-0000-00008F4B0000}"/>
    <cellStyle name="40% - Accent5 4 2 2 4 3 3 3" xfId="30912" xr:uid="{00000000-0005-0000-0000-0000904B0000}"/>
    <cellStyle name="40% - Accent5 4 2 2 4 3 4" xfId="30913" xr:uid="{00000000-0005-0000-0000-0000914B0000}"/>
    <cellStyle name="40% - Accent5 4 2 2 4 3 4 2" xfId="30914" xr:uid="{00000000-0005-0000-0000-0000924B0000}"/>
    <cellStyle name="40% - Accent5 4 2 2 4 3 5" xfId="30915" xr:uid="{00000000-0005-0000-0000-0000934B0000}"/>
    <cellStyle name="40% - Accent5 4 2 2 4 3 6" xfId="30916" xr:uid="{00000000-0005-0000-0000-0000944B0000}"/>
    <cellStyle name="40% - Accent5 4 2 2 4 4" xfId="30917" xr:uid="{00000000-0005-0000-0000-0000954B0000}"/>
    <cellStyle name="40% - Accent5 4 2 2 4 4 2" xfId="30918" xr:uid="{00000000-0005-0000-0000-0000964B0000}"/>
    <cellStyle name="40% - Accent5 4 2 2 4 4 2 2" xfId="30919" xr:uid="{00000000-0005-0000-0000-0000974B0000}"/>
    <cellStyle name="40% - Accent5 4 2 2 4 4 2 3" xfId="30920" xr:uid="{00000000-0005-0000-0000-0000984B0000}"/>
    <cellStyle name="40% - Accent5 4 2 2 4 4 3" xfId="30921" xr:uid="{00000000-0005-0000-0000-0000994B0000}"/>
    <cellStyle name="40% - Accent5 4 2 2 4 4 3 2" xfId="30922" xr:uid="{00000000-0005-0000-0000-00009A4B0000}"/>
    <cellStyle name="40% - Accent5 4 2 2 4 4 4" xfId="30923" xr:uid="{00000000-0005-0000-0000-00009B4B0000}"/>
    <cellStyle name="40% - Accent5 4 2 2 4 4 5" xfId="30924" xr:uid="{00000000-0005-0000-0000-00009C4B0000}"/>
    <cellStyle name="40% - Accent5 4 2 2 4 5" xfId="30925" xr:uid="{00000000-0005-0000-0000-00009D4B0000}"/>
    <cellStyle name="40% - Accent5 4 2 2 4 5 2" xfId="30926" xr:uid="{00000000-0005-0000-0000-00009E4B0000}"/>
    <cellStyle name="40% - Accent5 4 2 2 4 5 3" xfId="30927" xr:uid="{00000000-0005-0000-0000-00009F4B0000}"/>
    <cellStyle name="40% - Accent5 4 2 2 4 6" xfId="30928" xr:uid="{00000000-0005-0000-0000-0000A04B0000}"/>
    <cellStyle name="40% - Accent5 4 2 2 4 6 2" xfId="30929" xr:uid="{00000000-0005-0000-0000-0000A14B0000}"/>
    <cellStyle name="40% - Accent5 4 2 2 4 6 3" xfId="30930" xr:uid="{00000000-0005-0000-0000-0000A24B0000}"/>
    <cellStyle name="40% - Accent5 4 2 2 4 7" xfId="30931" xr:uid="{00000000-0005-0000-0000-0000A34B0000}"/>
    <cellStyle name="40% - Accent5 4 2 2 4 7 2" xfId="30932" xr:uid="{00000000-0005-0000-0000-0000A44B0000}"/>
    <cellStyle name="40% - Accent5 4 2 2 4 8" xfId="30933" xr:uid="{00000000-0005-0000-0000-0000A54B0000}"/>
    <cellStyle name="40% - Accent5 4 2 2 4 9" xfId="30934" xr:uid="{00000000-0005-0000-0000-0000A64B0000}"/>
    <cellStyle name="40% - Accent5 4 2 2 5" xfId="30935" xr:uid="{00000000-0005-0000-0000-0000A74B0000}"/>
    <cellStyle name="40% - Accent5 4 2 2 5 2" xfId="30936" xr:uid="{00000000-0005-0000-0000-0000A84B0000}"/>
    <cellStyle name="40% - Accent5 4 2 2 5 2 2" xfId="30937" xr:uid="{00000000-0005-0000-0000-0000A94B0000}"/>
    <cellStyle name="40% - Accent5 4 2 2 5 2 2 2" xfId="30938" xr:uid="{00000000-0005-0000-0000-0000AA4B0000}"/>
    <cellStyle name="40% - Accent5 4 2 2 5 2 2 3" xfId="30939" xr:uid="{00000000-0005-0000-0000-0000AB4B0000}"/>
    <cellStyle name="40% - Accent5 4 2 2 5 2 3" xfId="30940" xr:uid="{00000000-0005-0000-0000-0000AC4B0000}"/>
    <cellStyle name="40% - Accent5 4 2 2 5 2 3 2" xfId="30941" xr:uid="{00000000-0005-0000-0000-0000AD4B0000}"/>
    <cellStyle name="40% - Accent5 4 2 2 5 2 3 3" xfId="30942" xr:uid="{00000000-0005-0000-0000-0000AE4B0000}"/>
    <cellStyle name="40% - Accent5 4 2 2 5 2 4" xfId="30943" xr:uid="{00000000-0005-0000-0000-0000AF4B0000}"/>
    <cellStyle name="40% - Accent5 4 2 2 5 2 4 2" xfId="30944" xr:uid="{00000000-0005-0000-0000-0000B04B0000}"/>
    <cellStyle name="40% - Accent5 4 2 2 5 2 5" xfId="30945" xr:uid="{00000000-0005-0000-0000-0000B14B0000}"/>
    <cellStyle name="40% - Accent5 4 2 2 5 2 6" xfId="30946" xr:uid="{00000000-0005-0000-0000-0000B24B0000}"/>
    <cellStyle name="40% - Accent5 4 2 2 5 3" xfId="30947" xr:uid="{00000000-0005-0000-0000-0000B34B0000}"/>
    <cellStyle name="40% - Accent5 4 2 2 5 3 2" xfId="30948" xr:uid="{00000000-0005-0000-0000-0000B44B0000}"/>
    <cellStyle name="40% - Accent5 4 2 2 5 3 2 2" xfId="30949" xr:uid="{00000000-0005-0000-0000-0000B54B0000}"/>
    <cellStyle name="40% - Accent5 4 2 2 5 3 2 3" xfId="30950" xr:uid="{00000000-0005-0000-0000-0000B64B0000}"/>
    <cellStyle name="40% - Accent5 4 2 2 5 3 3" xfId="30951" xr:uid="{00000000-0005-0000-0000-0000B74B0000}"/>
    <cellStyle name="40% - Accent5 4 2 2 5 3 3 2" xfId="30952" xr:uid="{00000000-0005-0000-0000-0000B84B0000}"/>
    <cellStyle name="40% - Accent5 4 2 2 5 3 3 3" xfId="30953" xr:uid="{00000000-0005-0000-0000-0000B94B0000}"/>
    <cellStyle name="40% - Accent5 4 2 2 5 3 4" xfId="30954" xr:uid="{00000000-0005-0000-0000-0000BA4B0000}"/>
    <cellStyle name="40% - Accent5 4 2 2 5 3 4 2" xfId="30955" xr:uid="{00000000-0005-0000-0000-0000BB4B0000}"/>
    <cellStyle name="40% - Accent5 4 2 2 5 3 5" xfId="30956" xr:uid="{00000000-0005-0000-0000-0000BC4B0000}"/>
    <cellStyle name="40% - Accent5 4 2 2 5 3 6" xfId="30957" xr:uid="{00000000-0005-0000-0000-0000BD4B0000}"/>
    <cellStyle name="40% - Accent5 4 2 2 5 4" xfId="30958" xr:uid="{00000000-0005-0000-0000-0000BE4B0000}"/>
    <cellStyle name="40% - Accent5 4 2 2 5 4 2" xfId="30959" xr:uid="{00000000-0005-0000-0000-0000BF4B0000}"/>
    <cellStyle name="40% - Accent5 4 2 2 5 4 2 2" xfId="30960" xr:uid="{00000000-0005-0000-0000-0000C04B0000}"/>
    <cellStyle name="40% - Accent5 4 2 2 5 4 2 3" xfId="30961" xr:uid="{00000000-0005-0000-0000-0000C14B0000}"/>
    <cellStyle name="40% - Accent5 4 2 2 5 4 3" xfId="30962" xr:uid="{00000000-0005-0000-0000-0000C24B0000}"/>
    <cellStyle name="40% - Accent5 4 2 2 5 4 3 2" xfId="30963" xr:uid="{00000000-0005-0000-0000-0000C34B0000}"/>
    <cellStyle name="40% - Accent5 4 2 2 5 4 4" xfId="30964" xr:uid="{00000000-0005-0000-0000-0000C44B0000}"/>
    <cellStyle name="40% - Accent5 4 2 2 5 4 5" xfId="30965" xr:uid="{00000000-0005-0000-0000-0000C54B0000}"/>
    <cellStyle name="40% - Accent5 4 2 2 5 5" xfId="30966" xr:uid="{00000000-0005-0000-0000-0000C64B0000}"/>
    <cellStyle name="40% - Accent5 4 2 2 5 5 2" xfId="30967" xr:uid="{00000000-0005-0000-0000-0000C74B0000}"/>
    <cellStyle name="40% - Accent5 4 2 2 5 5 3" xfId="30968" xr:uid="{00000000-0005-0000-0000-0000C84B0000}"/>
    <cellStyle name="40% - Accent5 4 2 2 5 6" xfId="30969" xr:uid="{00000000-0005-0000-0000-0000C94B0000}"/>
    <cellStyle name="40% - Accent5 4 2 2 5 6 2" xfId="30970" xr:uid="{00000000-0005-0000-0000-0000CA4B0000}"/>
    <cellStyle name="40% - Accent5 4 2 2 5 6 3" xfId="30971" xr:uid="{00000000-0005-0000-0000-0000CB4B0000}"/>
    <cellStyle name="40% - Accent5 4 2 2 5 7" xfId="30972" xr:uid="{00000000-0005-0000-0000-0000CC4B0000}"/>
    <cellStyle name="40% - Accent5 4 2 2 5 7 2" xfId="30973" xr:uid="{00000000-0005-0000-0000-0000CD4B0000}"/>
    <cellStyle name="40% - Accent5 4 2 2 5 8" xfId="30974" xr:uid="{00000000-0005-0000-0000-0000CE4B0000}"/>
    <cellStyle name="40% - Accent5 4 2 2 5 9" xfId="30975" xr:uid="{00000000-0005-0000-0000-0000CF4B0000}"/>
    <cellStyle name="40% - Accent5 4 2 2 6" xfId="30976" xr:uid="{00000000-0005-0000-0000-0000D04B0000}"/>
    <cellStyle name="40% - Accent5 4 2 2 6 2" xfId="30977" xr:uid="{00000000-0005-0000-0000-0000D14B0000}"/>
    <cellStyle name="40% - Accent5 4 2 2 6 2 2" xfId="30978" xr:uid="{00000000-0005-0000-0000-0000D24B0000}"/>
    <cellStyle name="40% - Accent5 4 2 2 6 2 3" xfId="30979" xr:uid="{00000000-0005-0000-0000-0000D34B0000}"/>
    <cellStyle name="40% - Accent5 4 2 2 6 3" xfId="30980" xr:uid="{00000000-0005-0000-0000-0000D44B0000}"/>
    <cellStyle name="40% - Accent5 4 2 2 6 3 2" xfId="30981" xr:uid="{00000000-0005-0000-0000-0000D54B0000}"/>
    <cellStyle name="40% - Accent5 4 2 2 6 3 3" xfId="30982" xr:uid="{00000000-0005-0000-0000-0000D64B0000}"/>
    <cellStyle name="40% - Accent5 4 2 2 6 4" xfId="30983" xr:uid="{00000000-0005-0000-0000-0000D74B0000}"/>
    <cellStyle name="40% - Accent5 4 2 2 6 4 2" xfId="30984" xr:uid="{00000000-0005-0000-0000-0000D84B0000}"/>
    <cellStyle name="40% - Accent5 4 2 2 6 5" xfId="30985" xr:uid="{00000000-0005-0000-0000-0000D94B0000}"/>
    <cellStyle name="40% - Accent5 4 2 2 6 6" xfId="30986" xr:uid="{00000000-0005-0000-0000-0000DA4B0000}"/>
    <cellStyle name="40% - Accent5 4 2 2 7" xfId="30987" xr:uid="{00000000-0005-0000-0000-0000DB4B0000}"/>
    <cellStyle name="40% - Accent5 4 2 2 7 2" xfId="30988" xr:uid="{00000000-0005-0000-0000-0000DC4B0000}"/>
    <cellStyle name="40% - Accent5 4 2 2 7 2 2" xfId="30989" xr:uid="{00000000-0005-0000-0000-0000DD4B0000}"/>
    <cellStyle name="40% - Accent5 4 2 2 7 2 3" xfId="30990" xr:uid="{00000000-0005-0000-0000-0000DE4B0000}"/>
    <cellStyle name="40% - Accent5 4 2 2 7 3" xfId="30991" xr:uid="{00000000-0005-0000-0000-0000DF4B0000}"/>
    <cellStyle name="40% - Accent5 4 2 2 7 3 2" xfId="30992" xr:uid="{00000000-0005-0000-0000-0000E04B0000}"/>
    <cellStyle name="40% - Accent5 4 2 2 7 3 3" xfId="30993" xr:uid="{00000000-0005-0000-0000-0000E14B0000}"/>
    <cellStyle name="40% - Accent5 4 2 2 7 4" xfId="30994" xr:uid="{00000000-0005-0000-0000-0000E24B0000}"/>
    <cellStyle name="40% - Accent5 4 2 2 7 4 2" xfId="30995" xr:uid="{00000000-0005-0000-0000-0000E34B0000}"/>
    <cellStyle name="40% - Accent5 4 2 2 7 5" xfId="30996" xr:uid="{00000000-0005-0000-0000-0000E44B0000}"/>
    <cellStyle name="40% - Accent5 4 2 2 7 6" xfId="30997" xr:uid="{00000000-0005-0000-0000-0000E54B0000}"/>
    <cellStyle name="40% - Accent5 4 2 2 8" xfId="30998" xr:uid="{00000000-0005-0000-0000-0000E64B0000}"/>
    <cellStyle name="40% - Accent5 4 2 2 8 2" xfId="30999" xr:uid="{00000000-0005-0000-0000-0000E74B0000}"/>
    <cellStyle name="40% - Accent5 4 2 2 8 2 2" xfId="31000" xr:uid="{00000000-0005-0000-0000-0000E84B0000}"/>
    <cellStyle name="40% - Accent5 4 2 2 8 2 3" xfId="31001" xr:uid="{00000000-0005-0000-0000-0000E94B0000}"/>
    <cellStyle name="40% - Accent5 4 2 2 8 3" xfId="31002" xr:uid="{00000000-0005-0000-0000-0000EA4B0000}"/>
    <cellStyle name="40% - Accent5 4 2 2 8 3 2" xfId="31003" xr:uid="{00000000-0005-0000-0000-0000EB4B0000}"/>
    <cellStyle name="40% - Accent5 4 2 2 8 4" xfId="31004" xr:uid="{00000000-0005-0000-0000-0000EC4B0000}"/>
    <cellStyle name="40% - Accent5 4 2 2 8 5" xfId="31005" xr:uid="{00000000-0005-0000-0000-0000ED4B0000}"/>
    <cellStyle name="40% - Accent5 4 2 2 9" xfId="31006" xr:uid="{00000000-0005-0000-0000-0000EE4B0000}"/>
    <cellStyle name="40% - Accent5 4 2 2 9 2" xfId="31007" xr:uid="{00000000-0005-0000-0000-0000EF4B0000}"/>
    <cellStyle name="40% - Accent5 4 2 2 9 3" xfId="31008" xr:uid="{00000000-0005-0000-0000-0000F04B0000}"/>
    <cellStyle name="40% - Accent5 4 2 3" xfId="2446" xr:uid="{00000000-0005-0000-0000-0000F14B0000}"/>
    <cellStyle name="40% - Accent5 4 2 3 10" xfId="31009" xr:uid="{00000000-0005-0000-0000-0000F24B0000}"/>
    <cellStyle name="40% - Accent5 4 2 3 10 2" xfId="31010" xr:uid="{00000000-0005-0000-0000-0000F34B0000}"/>
    <cellStyle name="40% - Accent5 4 2 3 11" xfId="31011" xr:uid="{00000000-0005-0000-0000-0000F44B0000}"/>
    <cellStyle name="40% - Accent5 4 2 3 12" xfId="31012" xr:uid="{00000000-0005-0000-0000-0000F54B0000}"/>
    <cellStyle name="40% - Accent5 4 2 3 2" xfId="2447" xr:uid="{00000000-0005-0000-0000-0000F64B0000}"/>
    <cellStyle name="40% - Accent5 4 2 3 2 10" xfId="31013" xr:uid="{00000000-0005-0000-0000-0000F74B0000}"/>
    <cellStyle name="40% - Accent5 4 2 3 2 2" xfId="2448" xr:uid="{00000000-0005-0000-0000-0000F84B0000}"/>
    <cellStyle name="40% - Accent5 4 2 3 2 2 2" xfId="31014" xr:uid="{00000000-0005-0000-0000-0000F94B0000}"/>
    <cellStyle name="40% - Accent5 4 2 3 2 2 2 2" xfId="31015" xr:uid="{00000000-0005-0000-0000-0000FA4B0000}"/>
    <cellStyle name="40% - Accent5 4 2 3 2 2 2 2 2" xfId="31016" xr:uid="{00000000-0005-0000-0000-0000FB4B0000}"/>
    <cellStyle name="40% - Accent5 4 2 3 2 2 2 2 3" xfId="31017" xr:uid="{00000000-0005-0000-0000-0000FC4B0000}"/>
    <cellStyle name="40% - Accent5 4 2 3 2 2 2 3" xfId="31018" xr:uid="{00000000-0005-0000-0000-0000FD4B0000}"/>
    <cellStyle name="40% - Accent5 4 2 3 2 2 2 3 2" xfId="31019" xr:uid="{00000000-0005-0000-0000-0000FE4B0000}"/>
    <cellStyle name="40% - Accent5 4 2 3 2 2 2 3 3" xfId="31020" xr:uid="{00000000-0005-0000-0000-0000FF4B0000}"/>
    <cellStyle name="40% - Accent5 4 2 3 2 2 2 4" xfId="31021" xr:uid="{00000000-0005-0000-0000-0000004C0000}"/>
    <cellStyle name="40% - Accent5 4 2 3 2 2 2 4 2" xfId="31022" xr:uid="{00000000-0005-0000-0000-0000014C0000}"/>
    <cellStyle name="40% - Accent5 4 2 3 2 2 2 5" xfId="31023" xr:uid="{00000000-0005-0000-0000-0000024C0000}"/>
    <cellStyle name="40% - Accent5 4 2 3 2 2 2 6" xfId="31024" xr:uid="{00000000-0005-0000-0000-0000034C0000}"/>
    <cellStyle name="40% - Accent5 4 2 3 2 2 3" xfId="31025" xr:uid="{00000000-0005-0000-0000-0000044C0000}"/>
    <cellStyle name="40% - Accent5 4 2 3 2 2 3 2" xfId="31026" xr:uid="{00000000-0005-0000-0000-0000054C0000}"/>
    <cellStyle name="40% - Accent5 4 2 3 2 2 3 2 2" xfId="31027" xr:uid="{00000000-0005-0000-0000-0000064C0000}"/>
    <cellStyle name="40% - Accent5 4 2 3 2 2 3 2 3" xfId="31028" xr:uid="{00000000-0005-0000-0000-0000074C0000}"/>
    <cellStyle name="40% - Accent5 4 2 3 2 2 3 3" xfId="31029" xr:uid="{00000000-0005-0000-0000-0000084C0000}"/>
    <cellStyle name="40% - Accent5 4 2 3 2 2 3 3 2" xfId="31030" xr:uid="{00000000-0005-0000-0000-0000094C0000}"/>
    <cellStyle name="40% - Accent5 4 2 3 2 2 3 3 3" xfId="31031" xr:uid="{00000000-0005-0000-0000-00000A4C0000}"/>
    <cellStyle name="40% - Accent5 4 2 3 2 2 3 4" xfId="31032" xr:uid="{00000000-0005-0000-0000-00000B4C0000}"/>
    <cellStyle name="40% - Accent5 4 2 3 2 2 3 4 2" xfId="31033" xr:uid="{00000000-0005-0000-0000-00000C4C0000}"/>
    <cellStyle name="40% - Accent5 4 2 3 2 2 3 5" xfId="31034" xr:uid="{00000000-0005-0000-0000-00000D4C0000}"/>
    <cellStyle name="40% - Accent5 4 2 3 2 2 3 6" xfId="31035" xr:uid="{00000000-0005-0000-0000-00000E4C0000}"/>
    <cellStyle name="40% - Accent5 4 2 3 2 2 4" xfId="31036" xr:uid="{00000000-0005-0000-0000-00000F4C0000}"/>
    <cellStyle name="40% - Accent5 4 2 3 2 2 4 2" xfId="31037" xr:uid="{00000000-0005-0000-0000-0000104C0000}"/>
    <cellStyle name="40% - Accent5 4 2 3 2 2 4 2 2" xfId="31038" xr:uid="{00000000-0005-0000-0000-0000114C0000}"/>
    <cellStyle name="40% - Accent5 4 2 3 2 2 4 2 3" xfId="31039" xr:uid="{00000000-0005-0000-0000-0000124C0000}"/>
    <cellStyle name="40% - Accent5 4 2 3 2 2 4 3" xfId="31040" xr:uid="{00000000-0005-0000-0000-0000134C0000}"/>
    <cellStyle name="40% - Accent5 4 2 3 2 2 4 3 2" xfId="31041" xr:uid="{00000000-0005-0000-0000-0000144C0000}"/>
    <cellStyle name="40% - Accent5 4 2 3 2 2 4 4" xfId="31042" xr:uid="{00000000-0005-0000-0000-0000154C0000}"/>
    <cellStyle name="40% - Accent5 4 2 3 2 2 4 5" xfId="31043" xr:uid="{00000000-0005-0000-0000-0000164C0000}"/>
    <cellStyle name="40% - Accent5 4 2 3 2 2 5" xfId="31044" xr:uid="{00000000-0005-0000-0000-0000174C0000}"/>
    <cellStyle name="40% - Accent5 4 2 3 2 2 5 2" xfId="31045" xr:uid="{00000000-0005-0000-0000-0000184C0000}"/>
    <cellStyle name="40% - Accent5 4 2 3 2 2 5 3" xfId="31046" xr:uid="{00000000-0005-0000-0000-0000194C0000}"/>
    <cellStyle name="40% - Accent5 4 2 3 2 2 6" xfId="31047" xr:uid="{00000000-0005-0000-0000-00001A4C0000}"/>
    <cellStyle name="40% - Accent5 4 2 3 2 2 6 2" xfId="31048" xr:uid="{00000000-0005-0000-0000-00001B4C0000}"/>
    <cellStyle name="40% - Accent5 4 2 3 2 2 6 3" xfId="31049" xr:uid="{00000000-0005-0000-0000-00001C4C0000}"/>
    <cellStyle name="40% - Accent5 4 2 3 2 2 7" xfId="31050" xr:uid="{00000000-0005-0000-0000-00001D4C0000}"/>
    <cellStyle name="40% - Accent5 4 2 3 2 2 7 2" xfId="31051" xr:uid="{00000000-0005-0000-0000-00001E4C0000}"/>
    <cellStyle name="40% - Accent5 4 2 3 2 2 8" xfId="31052" xr:uid="{00000000-0005-0000-0000-00001F4C0000}"/>
    <cellStyle name="40% - Accent5 4 2 3 2 2 9" xfId="31053" xr:uid="{00000000-0005-0000-0000-0000204C0000}"/>
    <cellStyle name="40% - Accent5 4 2 3 2 3" xfId="31054" xr:uid="{00000000-0005-0000-0000-0000214C0000}"/>
    <cellStyle name="40% - Accent5 4 2 3 2 3 2" xfId="31055" xr:uid="{00000000-0005-0000-0000-0000224C0000}"/>
    <cellStyle name="40% - Accent5 4 2 3 2 3 2 2" xfId="31056" xr:uid="{00000000-0005-0000-0000-0000234C0000}"/>
    <cellStyle name="40% - Accent5 4 2 3 2 3 2 3" xfId="31057" xr:uid="{00000000-0005-0000-0000-0000244C0000}"/>
    <cellStyle name="40% - Accent5 4 2 3 2 3 3" xfId="31058" xr:uid="{00000000-0005-0000-0000-0000254C0000}"/>
    <cellStyle name="40% - Accent5 4 2 3 2 3 3 2" xfId="31059" xr:uid="{00000000-0005-0000-0000-0000264C0000}"/>
    <cellStyle name="40% - Accent5 4 2 3 2 3 3 3" xfId="31060" xr:uid="{00000000-0005-0000-0000-0000274C0000}"/>
    <cellStyle name="40% - Accent5 4 2 3 2 3 4" xfId="31061" xr:uid="{00000000-0005-0000-0000-0000284C0000}"/>
    <cellStyle name="40% - Accent5 4 2 3 2 3 4 2" xfId="31062" xr:uid="{00000000-0005-0000-0000-0000294C0000}"/>
    <cellStyle name="40% - Accent5 4 2 3 2 3 5" xfId="31063" xr:uid="{00000000-0005-0000-0000-00002A4C0000}"/>
    <cellStyle name="40% - Accent5 4 2 3 2 3 6" xfId="31064" xr:uid="{00000000-0005-0000-0000-00002B4C0000}"/>
    <cellStyle name="40% - Accent5 4 2 3 2 4" xfId="31065" xr:uid="{00000000-0005-0000-0000-00002C4C0000}"/>
    <cellStyle name="40% - Accent5 4 2 3 2 4 2" xfId="31066" xr:uid="{00000000-0005-0000-0000-00002D4C0000}"/>
    <cellStyle name="40% - Accent5 4 2 3 2 4 2 2" xfId="31067" xr:uid="{00000000-0005-0000-0000-00002E4C0000}"/>
    <cellStyle name="40% - Accent5 4 2 3 2 4 2 3" xfId="31068" xr:uid="{00000000-0005-0000-0000-00002F4C0000}"/>
    <cellStyle name="40% - Accent5 4 2 3 2 4 3" xfId="31069" xr:uid="{00000000-0005-0000-0000-0000304C0000}"/>
    <cellStyle name="40% - Accent5 4 2 3 2 4 3 2" xfId="31070" xr:uid="{00000000-0005-0000-0000-0000314C0000}"/>
    <cellStyle name="40% - Accent5 4 2 3 2 4 3 3" xfId="31071" xr:uid="{00000000-0005-0000-0000-0000324C0000}"/>
    <cellStyle name="40% - Accent5 4 2 3 2 4 4" xfId="31072" xr:uid="{00000000-0005-0000-0000-0000334C0000}"/>
    <cellStyle name="40% - Accent5 4 2 3 2 4 4 2" xfId="31073" xr:uid="{00000000-0005-0000-0000-0000344C0000}"/>
    <cellStyle name="40% - Accent5 4 2 3 2 4 5" xfId="31074" xr:uid="{00000000-0005-0000-0000-0000354C0000}"/>
    <cellStyle name="40% - Accent5 4 2 3 2 4 6" xfId="31075" xr:uid="{00000000-0005-0000-0000-0000364C0000}"/>
    <cellStyle name="40% - Accent5 4 2 3 2 5" xfId="31076" xr:uid="{00000000-0005-0000-0000-0000374C0000}"/>
    <cellStyle name="40% - Accent5 4 2 3 2 5 2" xfId="31077" xr:uid="{00000000-0005-0000-0000-0000384C0000}"/>
    <cellStyle name="40% - Accent5 4 2 3 2 5 2 2" xfId="31078" xr:uid="{00000000-0005-0000-0000-0000394C0000}"/>
    <cellStyle name="40% - Accent5 4 2 3 2 5 2 3" xfId="31079" xr:uid="{00000000-0005-0000-0000-00003A4C0000}"/>
    <cellStyle name="40% - Accent5 4 2 3 2 5 3" xfId="31080" xr:uid="{00000000-0005-0000-0000-00003B4C0000}"/>
    <cellStyle name="40% - Accent5 4 2 3 2 5 3 2" xfId="31081" xr:uid="{00000000-0005-0000-0000-00003C4C0000}"/>
    <cellStyle name="40% - Accent5 4 2 3 2 5 4" xfId="31082" xr:uid="{00000000-0005-0000-0000-00003D4C0000}"/>
    <cellStyle name="40% - Accent5 4 2 3 2 5 5" xfId="31083" xr:uid="{00000000-0005-0000-0000-00003E4C0000}"/>
    <cellStyle name="40% - Accent5 4 2 3 2 6" xfId="31084" xr:uid="{00000000-0005-0000-0000-00003F4C0000}"/>
    <cellStyle name="40% - Accent5 4 2 3 2 6 2" xfId="31085" xr:uid="{00000000-0005-0000-0000-0000404C0000}"/>
    <cellStyle name="40% - Accent5 4 2 3 2 6 3" xfId="31086" xr:uid="{00000000-0005-0000-0000-0000414C0000}"/>
    <cellStyle name="40% - Accent5 4 2 3 2 7" xfId="31087" xr:uid="{00000000-0005-0000-0000-0000424C0000}"/>
    <cellStyle name="40% - Accent5 4 2 3 2 7 2" xfId="31088" xr:uid="{00000000-0005-0000-0000-0000434C0000}"/>
    <cellStyle name="40% - Accent5 4 2 3 2 7 3" xfId="31089" xr:uid="{00000000-0005-0000-0000-0000444C0000}"/>
    <cellStyle name="40% - Accent5 4 2 3 2 8" xfId="31090" xr:uid="{00000000-0005-0000-0000-0000454C0000}"/>
    <cellStyle name="40% - Accent5 4 2 3 2 8 2" xfId="31091" xr:uid="{00000000-0005-0000-0000-0000464C0000}"/>
    <cellStyle name="40% - Accent5 4 2 3 2 9" xfId="31092" xr:uid="{00000000-0005-0000-0000-0000474C0000}"/>
    <cellStyle name="40% - Accent5 4 2 3 3" xfId="2449" xr:uid="{00000000-0005-0000-0000-0000484C0000}"/>
    <cellStyle name="40% - Accent5 4 2 3 3 2" xfId="31093" xr:uid="{00000000-0005-0000-0000-0000494C0000}"/>
    <cellStyle name="40% - Accent5 4 2 3 3 2 2" xfId="31094" xr:uid="{00000000-0005-0000-0000-00004A4C0000}"/>
    <cellStyle name="40% - Accent5 4 2 3 3 2 2 2" xfId="31095" xr:uid="{00000000-0005-0000-0000-00004B4C0000}"/>
    <cellStyle name="40% - Accent5 4 2 3 3 2 2 3" xfId="31096" xr:uid="{00000000-0005-0000-0000-00004C4C0000}"/>
    <cellStyle name="40% - Accent5 4 2 3 3 2 3" xfId="31097" xr:uid="{00000000-0005-0000-0000-00004D4C0000}"/>
    <cellStyle name="40% - Accent5 4 2 3 3 2 3 2" xfId="31098" xr:uid="{00000000-0005-0000-0000-00004E4C0000}"/>
    <cellStyle name="40% - Accent5 4 2 3 3 2 3 3" xfId="31099" xr:uid="{00000000-0005-0000-0000-00004F4C0000}"/>
    <cellStyle name="40% - Accent5 4 2 3 3 2 4" xfId="31100" xr:uid="{00000000-0005-0000-0000-0000504C0000}"/>
    <cellStyle name="40% - Accent5 4 2 3 3 2 4 2" xfId="31101" xr:uid="{00000000-0005-0000-0000-0000514C0000}"/>
    <cellStyle name="40% - Accent5 4 2 3 3 2 5" xfId="31102" xr:uid="{00000000-0005-0000-0000-0000524C0000}"/>
    <cellStyle name="40% - Accent5 4 2 3 3 2 6" xfId="31103" xr:uid="{00000000-0005-0000-0000-0000534C0000}"/>
    <cellStyle name="40% - Accent5 4 2 3 3 3" xfId="31104" xr:uid="{00000000-0005-0000-0000-0000544C0000}"/>
    <cellStyle name="40% - Accent5 4 2 3 3 3 2" xfId="31105" xr:uid="{00000000-0005-0000-0000-0000554C0000}"/>
    <cellStyle name="40% - Accent5 4 2 3 3 3 2 2" xfId="31106" xr:uid="{00000000-0005-0000-0000-0000564C0000}"/>
    <cellStyle name="40% - Accent5 4 2 3 3 3 2 3" xfId="31107" xr:uid="{00000000-0005-0000-0000-0000574C0000}"/>
    <cellStyle name="40% - Accent5 4 2 3 3 3 3" xfId="31108" xr:uid="{00000000-0005-0000-0000-0000584C0000}"/>
    <cellStyle name="40% - Accent5 4 2 3 3 3 3 2" xfId="31109" xr:uid="{00000000-0005-0000-0000-0000594C0000}"/>
    <cellStyle name="40% - Accent5 4 2 3 3 3 3 3" xfId="31110" xr:uid="{00000000-0005-0000-0000-00005A4C0000}"/>
    <cellStyle name="40% - Accent5 4 2 3 3 3 4" xfId="31111" xr:uid="{00000000-0005-0000-0000-00005B4C0000}"/>
    <cellStyle name="40% - Accent5 4 2 3 3 3 4 2" xfId="31112" xr:uid="{00000000-0005-0000-0000-00005C4C0000}"/>
    <cellStyle name="40% - Accent5 4 2 3 3 3 5" xfId="31113" xr:uid="{00000000-0005-0000-0000-00005D4C0000}"/>
    <cellStyle name="40% - Accent5 4 2 3 3 3 6" xfId="31114" xr:uid="{00000000-0005-0000-0000-00005E4C0000}"/>
    <cellStyle name="40% - Accent5 4 2 3 3 4" xfId="31115" xr:uid="{00000000-0005-0000-0000-00005F4C0000}"/>
    <cellStyle name="40% - Accent5 4 2 3 3 4 2" xfId="31116" xr:uid="{00000000-0005-0000-0000-0000604C0000}"/>
    <cellStyle name="40% - Accent5 4 2 3 3 4 2 2" xfId="31117" xr:uid="{00000000-0005-0000-0000-0000614C0000}"/>
    <cellStyle name="40% - Accent5 4 2 3 3 4 2 3" xfId="31118" xr:uid="{00000000-0005-0000-0000-0000624C0000}"/>
    <cellStyle name="40% - Accent5 4 2 3 3 4 3" xfId="31119" xr:uid="{00000000-0005-0000-0000-0000634C0000}"/>
    <cellStyle name="40% - Accent5 4 2 3 3 4 3 2" xfId="31120" xr:uid="{00000000-0005-0000-0000-0000644C0000}"/>
    <cellStyle name="40% - Accent5 4 2 3 3 4 4" xfId="31121" xr:uid="{00000000-0005-0000-0000-0000654C0000}"/>
    <cellStyle name="40% - Accent5 4 2 3 3 4 5" xfId="31122" xr:uid="{00000000-0005-0000-0000-0000664C0000}"/>
    <cellStyle name="40% - Accent5 4 2 3 3 5" xfId="31123" xr:uid="{00000000-0005-0000-0000-0000674C0000}"/>
    <cellStyle name="40% - Accent5 4 2 3 3 5 2" xfId="31124" xr:uid="{00000000-0005-0000-0000-0000684C0000}"/>
    <cellStyle name="40% - Accent5 4 2 3 3 5 3" xfId="31125" xr:uid="{00000000-0005-0000-0000-0000694C0000}"/>
    <cellStyle name="40% - Accent5 4 2 3 3 6" xfId="31126" xr:uid="{00000000-0005-0000-0000-00006A4C0000}"/>
    <cellStyle name="40% - Accent5 4 2 3 3 6 2" xfId="31127" xr:uid="{00000000-0005-0000-0000-00006B4C0000}"/>
    <cellStyle name="40% - Accent5 4 2 3 3 6 3" xfId="31128" xr:uid="{00000000-0005-0000-0000-00006C4C0000}"/>
    <cellStyle name="40% - Accent5 4 2 3 3 7" xfId="31129" xr:uid="{00000000-0005-0000-0000-00006D4C0000}"/>
    <cellStyle name="40% - Accent5 4 2 3 3 7 2" xfId="31130" xr:uid="{00000000-0005-0000-0000-00006E4C0000}"/>
    <cellStyle name="40% - Accent5 4 2 3 3 8" xfId="31131" xr:uid="{00000000-0005-0000-0000-00006F4C0000}"/>
    <cellStyle name="40% - Accent5 4 2 3 3 9" xfId="31132" xr:uid="{00000000-0005-0000-0000-0000704C0000}"/>
    <cellStyle name="40% - Accent5 4 2 3 4" xfId="31133" xr:uid="{00000000-0005-0000-0000-0000714C0000}"/>
    <cellStyle name="40% - Accent5 4 2 3 4 2" xfId="31134" xr:uid="{00000000-0005-0000-0000-0000724C0000}"/>
    <cellStyle name="40% - Accent5 4 2 3 4 2 2" xfId="31135" xr:uid="{00000000-0005-0000-0000-0000734C0000}"/>
    <cellStyle name="40% - Accent5 4 2 3 4 2 2 2" xfId="31136" xr:uid="{00000000-0005-0000-0000-0000744C0000}"/>
    <cellStyle name="40% - Accent5 4 2 3 4 2 2 3" xfId="31137" xr:uid="{00000000-0005-0000-0000-0000754C0000}"/>
    <cellStyle name="40% - Accent5 4 2 3 4 2 3" xfId="31138" xr:uid="{00000000-0005-0000-0000-0000764C0000}"/>
    <cellStyle name="40% - Accent5 4 2 3 4 2 3 2" xfId="31139" xr:uid="{00000000-0005-0000-0000-0000774C0000}"/>
    <cellStyle name="40% - Accent5 4 2 3 4 2 3 3" xfId="31140" xr:uid="{00000000-0005-0000-0000-0000784C0000}"/>
    <cellStyle name="40% - Accent5 4 2 3 4 2 4" xfId="31141" xr:uid="{00000000-0005-0000-0000-0000794C0000}"/>
    <cellStyle name="40% - Accent5 4 2 3 4 2 4 2" xfId="31142" xr:uid="{00000000-0005-0000-0000-00007A4C0000}"/>
    <cellStyle name="40% - Accent5 4 2 3 4 2 5" xfId="31143" xr:uid="{00000000-0005-0000-0000-00007B4C0000}"/>
    <cellStyle name="40% - Accent5 4 2 3 4 2 6" xfId="31144" xr:uid="{00000000-0005-0000-0000-00007C4C0000}"/>
    <cellStyle name="40% - Accent5 4 2 3 4 3" xfId="31145" xr:uid="{00000000-0005-0000-0000-00007D4C0000}"/>
    <cellStyle name="40% - Accent5 4 2 3 4 3 2" xfId="31146" xr:uid="{00000000-0005-0000-0000-00007E4C0000}"/>
    <cellStyle name="40% - Accent5 4 2 3 4 3 2 2" xfId="31147" xr:uid="{00000000-0005-0000-0000-00007F4C0000}"/>
    <cellStyle name="40% - Accent5 4 2 3 4 3 2 3" xfId="31148" xr:uid="{00000000-0005-0000-0000-0000804C0000}"/>
    <cellStyle name="40% - Accent5 4 2 3 4 3 3" xfId="31149" xr:uid="{00000000-0005-0000-0000-0000814C0000}"/>
    <cellStyle name="40% - Accent5 4 2 3 4 3 3 2" xfId="31150" xr:uid="{00000000-0005-0000-0000-0000824C0000}"/>
    <cellStyle name="40% - Accent5 4 2 3 4 3 3 3" xfId="31151" xr:uid="{00000000-0005-0000-0000-0000834C0000}"/>
    <cellStyle name="40% - Accent5 4 2 3 4 3 4" xfId="31152" xr:uid="{00000000-0005-0000-0000-0000844C0000}"/>
    <cellStyle name="40% - Accent5 4 2 3 4 3 4 2" xfId="31153" xr:uid="{00000000-0005-0000-0000-0000854C0000}"/>
    <cellStyle name="40% - Accent5 4 2 3 4 3 5" xfId="31154" xr:uid="{00000000-0005-0000-0000-0000864C0000}"/>
    <cellStyle name="40% - Accent5 4 2 3 4 3 6" xfId="31155" xr:uid="{00000000-0005-0000-0000-0000874C0000}"/>
    <cellStyle name="40% - Accent5 4 2 3 4 4" xfId="31156" xr:uid="{00000000-0005-0000-0000-0000884C0000}"/>
    <cellStyle name="40% - Accent5 4 2 3 4 4 2" xfId="31157" xr:uid="{00000000-0005-0000-0000-0000894C0000}"/>
    <cellStyle name="40% - Accent5 4 2 3 4 4 2 2" xfId="31158" xr:uid="{00000000-0005-0000-0000-00008A4C0000}"/>
    <cellStyle name="40% - Accent5 4 2 3 4 4 2 3" xfId="31159" xr:uid="{00000000-0005-0000-0000-00008B4C0000}"/>
    <cellStyle name="40% - Accent5 4 2 3 4 4 3" xfId="31160" xr:uid="{00000000-0005-0000-0000-00008C4C0000}"/>
    <cellStyle name="40% - Accent5 4 2 3 4 4 3 2" xfId="31161" xr:uid="{00000000-0005-0000-0000-00008D4C0000}"/>
    <cellStyle name="40% - Accent5 4 2 3 4 4 4" xfId="31162" xr:uid="{00000000-0005-0000-0000-00008E4C0000}"/>
    <cellStyle name="40% - Accent5 4 2 3 4 4 5" xfId="31163" xr:uid="{00000000-0005-0000-0000-00008F4C0000}"/>
    <cellStyle name="40% - Accent5 4 2 3 4 5" xfId="31164" xr:uid="{00000000-0005-0000-0000-0000904C0000}"/>
    <cellStyle name="40% - Accent5 4 2 3 4 5 2" xfId="31165" xr:uid="{00000000-0005-0000-0000-0000914C0000}"/>
    <cellStyle name="40% - Accent5 4 2 3 4 5 3" xfId="31166" xr:uid="{00000000-0005-0000-0000-0000924C0000}"/>
    <cellStyle name="40% - Accent5 4 2 3 4 6" xfId="31167" xr:uid="{00000000-0005-0000-0000-0000934C0000}"/>
    <cellStyle name="40% - Accent5 4 2 3 4 6 2" xfId="31168" xr:uid="{00000000-0005-0000-0000-0000944C0000}"/>
    <cellStyle name="40% - Accent5 4 2 3 4 6 3" xfId="31169" xr:uid="{00000000-0005-0000-0000-0000954C0000}"/>
    <cellStyle name="40% - Accent5 4 2 3 4 7" xfId="31170" xr:uid="{00000000-0005-0000-0000-0000964C0000}"/>
    <cellStyle name="40% - Accent5 4 2 3 4 7 2" xfId="31171" xr:uid="{00000000-0005-0000-0000-0000974C0000}"/>
    <cellStyle name="40% - Accent5 4 2 3 4 8" xfId="31172" xr:uid="{00000000-0005-0000-0000-0000984C0000}"/>
    <cellStyle name="40% - Accent5 4 2 3 4 9" xfId="31173" xr:uid="{00000000-0005-0000-0000-0000994C0000}"/>
    <cellStyle name="40% - Accent5 4 2 3 5" xfId="31174" xr:uid="{00000000-0005-0000-0000-00009A4C0000}"/>
    <cellStyle name="40% - Accent5 4 2 3 5 2" xfId="31175" xr:uid="{00000000-0005-0000-0000-00009B4C0000}"/>
    <cellStyle name="40% - Accent5 4 2 3 5 2 2" xfId="31176" xr:uid="{00000000-0005-0000-0000-00009C4C0000}"/>
    <cellStyle name="40% - Accent5 4 2 3 5 2 3" xfId="31177" xr:uid="{00000000-0005-0000-0000-00009D4C0000}"/>
    <cellStyle name="40% - Accent5 4 2 3 5 3" xfId="31178" xr:uid="{00000000-0005-0000-0000-00009E4C0000}"/>
    <cellStyle name="40% - Accent5 4 2 3 5 3 2" xfId="31179" xr:uid="{00000000-0005-0000-0000-00009F4C0000}"/>
    <cellStyle name="40% - Accent5 4 2 3 5 3 3" xfId="31180" xr:uid="{00000000-0005-0000-0000-0000A04C0000}"/>
    <cellStyle name="40% - Accent5 4 2 3 5 4" xfId="31181" xr:uid="{00000000-0005-0000-0000-0000A14C0000}"/>
    <cellStyle name="40% - Accent5 4 2 3 5 4 2" xfId="31182" xr:uid="{00000000-0005-0000-0000-0000A24C0000}"/>
    <cellStyle name="40% - Accent5 4 2 3 5 5" xfId="31183" xr:uid="{00000000-0005-0000-0000-0000A34C0000}"/>
    <cellStyle name="40% - Accent5 4 2 3 5 6" xfId="31184" xr:uid="{00000000-0005-0000-0000-0000A44C0000}"/>
    <cellStyle name="40% - Accent5 4 2 3 6" xfId="31185" xr:uid="{00000000-0005-0000-0000-0000A54C0000}"/>
    <cellStyle name="40% - Accent5 4 2 3 6 2" xfId="31186" xr:uid="{00000000-0005-0000-0000-0000A64C0000}"/>
    <cellStyle name="40% - Accent5 4 2 3 6 2 2" xfId="31187" xr:uid="{00000000-0005-0000-0000-0000A74C0000}"/>
    <cellStyle name="40% - Accent5 4 2 3 6 2 3" xfId="31188" xr:uid="{00000000-0005-0000-0000-0000A84C0000}"/>
    <cellStyle name="40% - Accent5 4 2 3 6 3" xfId="31189" xr:uid="{00000000-0005-0000-0000-0000A94C0000}"/>
    <cellStyle name="40% - Accent5 4 2 3 6 3 2" xfId="31190" xr:uid="{00000000-0005-0000-0000-0000AA4C0000}"/>
    <cellStyle name="40% - Accent5 4 2 3 6 3 3" xfId="31191" xr:uid="{00000000-0005-0000-0000-0000AB4C0000}"/>
    <cellStyle name="40% - Accent5 4 2 3 6 4" xfId="31192" xr:uid="{00000000-0005-0000-0000-0000AC4C0000}"/>
    <cellStyle name="40% - Accent5 4 2 3 6 4 2" xfId="31193" xr:uid="{00000000-0005-0000-0000-0000AD4C0000}"/>
    <cellStyle name="40% - Accent5 4 2 3 6 5" xfId="31194" xr:uid="{00000000-0005-0000-0000-0000AE4C0000}"/>
    <cellStyle name="40% - Accent5 4 2 3 6 6" xfId="31195" xr:uid="{00000000-0005-0000-0000-0000AF4C0000}"/>
    <cellStyle name="40% - Accent5 4 2 3 7" xfId="31196" xr:uid="{00000000-0005-0000-0000-0000B04C0000}"/>
    <cellStyle name="40% - Accent5 4 2 3 7 2" xfId="31197" xr:uid="{00000000-0005-0000-0000-0000B14C0000}"/>
    <cellStyle name="40% - Accent5 4 2 3 7 2 2" xfId="31198" xr:uid="{00000000-0005-0000-0000-0000B24C0000}"/>
    <cellStyle name="40% - Accent5 4 2 3 7 2 3" xfId="31199" xr:uid="{00000000-0005-0000-0000-0000B34C0000}"/>
    <cellStyle name="40% - Accent5 4 2 3 7 3" xfId="31200" xr:uid="{00000000-0005-0000-0000-0000B44C0000}"/>
    <cellStyle name="40% - Accent5 4 2 3 7 3 2" xfId="31201" xr:uid="{00000000-0005-0000-0000-0000B54C0000}"/>
    <cellStyle name="40% - Accent5 4 2 3 7 4" xfId="31202" xr:uid="{00000000-0005-0000-0000-0000B64C0000}"/>
    <cellStyle name="40% - Accent5 4 2 3 7 5" xfId="31203" xr:uid="{00000000-0005-0000-0000-0000B74C0000}"/>
    <cellStyle name="40% - Accent5 4 2 3 8" xfId="31204" xr:uid="{00000000-0005-0000-0000-0000B84C0000}"/>
    <cellStyle name="40% - Accent5 4 2 3 8 2" xfId="31205" xr:uid="{00000000-0005-0000-0000-0000B94C0000}"/>
    <cellStyle name="40% - Accent5 4 2 3 8 3" xfId="31206" xr:uid="{00000000-0005-0000-0000-0000BA4C0000}"/>
    <cellStyle name="40% - Accent5 4 2 3 9" xfId="31207" xr:uid="{00000000-0005-0000-0000-0000BB4C0000}"/>
    <cellStyle name="40% - Accent5 4 2 3 9 2" xfId="31208" xr:uid="{00000000-0005-0000-0000-0000BC4C0000}"/>
    <cellStyle name="40% - Accent5 4 2 3 9 3" xfId="31209" xr:uid="{00000000-0005-0000-0000-0000BD4C0000}"/>
    <cellStyle name="40% - Accent5 4 2 4" xfId="2450" xr:uid="{00000000-0005-0000-0000-0000BE4C0000}"/>
    <cellStyle name="40% - Accent5 4 2 4 10" xfId="31210" xr:uid="{00000000-0005-0000-0000-0000BF4C0000}"/>
    <cellStyle name="40% - Accent5 4 2 4 2" xfId="2451" xr:uid="{00000000-0005-0000-0000-0000C04C0000}"/>
    <cellStyle name="40% - Accent5 4 2 4 2 2" xfId="31211" xr:uid="{00000000-0005-0000-0000-0000C14C0000}"/>
    <cellStyle name="40% - Accent5 4 2 4 2 2 2" xfId="31212" xr:uid="{00000000-0005-0000-0000-0000C24C0000}"/>
    <cellStyle name="40% - Accent5 4 2 4 2 2 2 2" xfId="31213" xr:uid="{00000000-0005-0000-0000-0000C34C0000}"/>
    <cellStyle name="40% - Accent5 4 2 4 2 2 2 3" xfId="31214" xr:uid="{00000000-0005-0000-0000-0000C44C0000}"/>
    <cellStyle name="40% - Accent5 4 2 4 2 2 3" xfId="31215" xr:uid="{00000000-0005-0000-0000-0000C54C0000}"/>
    <cellStyle name="40% - Accent5 4 2 4 2 2 3 2" xfId="31216" xr:uid="{00000000-0005-0000-0000-0000C64C0000}"/>
    <cellStyle name="40% - Accent5 4 2 4 2 2 3 3" xfId="31217" xr:uid="{00000000-0005-0000-0000-0000C74C0000}"/>
    <cellStyle name="40% - Accent5 4 2 4 2 2 4" xfId="31218" xr:uid="{00000000-0005-0000-0000-0000C84C0000}"/>
    <cellStyle name="40% - Accent5 4 2 4 2 2 4 2" xfId="31219" xr:uid="{00000000-0005-0000-0000-0000C94C0000}"/>
    <cellStyle name="40% - Accent5 4 2 4 2 2 5" xfId="31220" xr:uid="{00000000-0005-0000-0000-0000CA4C0000}"/>
    <cellStyle name="40% - Accent5 4 2 4 2 2 6" xfId="31221" xr:uid="{00000000-0005-0000-0000-0000CB4C0000}"/>
    <cellStyle name="40% - Accent5 4 2 4 2 3" xfId="31222" xr:uid="{00000000-0005-0000-0000-0000CC4C0000}"/>
    <cellStyle name="40% - Accent5 4 2 4 2 3 2" xfId="31223" xr:uid="{00000000-0005-0000-0000-0000CD4C0000}"/>
    <cellStyle name="40% - Accent5 4 2 4 2 3 2 2" xfId="31224" xr:uid="{00000000-0005-0000-0000-0000CE4C0000}"/>
    <cellStyle name="40% - Accent5 4 2 4 2 3 2 3" xfId="31225" xr:uid="{00000000-0005-0000-0000-0000CF4C0000}"/>
    <cellStyle name="40% - Accent5 4 2 4 2 3 3" xfId="31226" xr:uid="{00000000-0005-0000-0000-0000D04C0000}"/>
    <cellStyle name="40% - Accent5 4 2 4 2 3 3 2" xfId="31227" xr:uid="{00000000-0005-0000-0000-0000D14C0000}"/>
    <cellStyle name="40% - Accent5 4 2 4 2 3 3 3" xfId="31228" xr:uid="{00000000-0005-0000-0000-0000D24C0000}"/>
    <cellStyle name="40% - Accent5 4 2 4 2 3 4" xfId="31229" xr:uid="{00000000-0005-0000-0000-0000D34C0000}"/>
    <cellStyle name="40% - Accent5 4 2 4 2 3 4 2" xfId="31230" xr:uid="{00000000-0005-0000-0000-0000D44C0000}"/>
    <cellStyle name="40% - Accent5 4 2 4 2 3 5" xfId="31231" xr:uid="{00000000-0005-0000-0000-0000D54C0000}"/>
    <cellStyle name="40% - Accent5 4 2 4 2 3 6" xfId="31232" xr:uid="{00000000-0005-0000-0000-0000D64C0000}"/>
    <cellStyle name="40% - Accent5 4 2 4 2 4" xfId="31233" xr:uid="{00000000-0005-0000-0000-0000D74C0000}"/>
    <cellStyle name="40% - Accent5 4 2 4 2 4 2" xfId="31234" xr:uid="{00000000-0005-0000-0000-0000D84C0000}"/>
    <cellStyle name="40% - Accent5 4 2 4 2 4 2 2" xfId="31235" xr:uid="{00000000-0005-0000-0000-0000D94C0000}"/>
    <cellStyle name="40% - Accent5 4 2 4 2 4 2 3" xfId="31236" xr:uid="{00000000-0005-0000-0000-0000DA4C0000}"/>
    <cellStyle name="40% - Accent5 4 2 4 2 4 3" xfId="31237" xr:uid="{00000000-0005-0000-0000-0000DB4C0000}"/>
    <cellStyle name="40% - Accent5 4 2 4 2 4 3 2" xfId="31238" xr:uid="{00000000-0005-0000-0000-0000DC4C0000}"/>
    <cellStyle name="40% - Accent5 4 2 4 2 4 4" xfId="31239" xr:uid="{00000000-0005-0000-0000-0000DD4C0000}"/>
    <cellStyle name="40% - Accent5 4 2 4 2 4 5" xfId="31240" xr:uid="{00000000-0005-0000-0000-0000DE4C0000}"/>
    <cellStyle name="40% - Accent5 4 2 4 2 5" xfId="31241" xr:uid="{00000000-0005-0000-0000-0000DF4C0000}"/>
    <cellStyle name="40% - Accent5 4 2 4 2 5 2" xfId="31242" xr:uid="{00000000-0005-0000-0000-0000E04C0000}"/>
    <cellStyle name="40% - Accent5 4 2 4 2 5 3" xfId="31243" xr:uid="{00000000-0005-0000-0000-0000E14C0000}"/>
    <cellStyle name="40% - Accent5 4 2 4 2 6" xfId="31244" xr:uid="{00000000-0005-0000-0000-0000E24C0000}"/>
    <cellStyle name="40% - Accent5 4 2 4 2 6 2" xfId="31245" xr:uid="{00000000-0005-0000-0000-0000E34C0000}"/>
    <cellStyle name="40% - Accent5 4 2 4 2 6 3" xfId="31246" xr:uid="{00000000-0005-0000-0000-0000E44C0000}"/>
    <cellStyle name="40% - Accent5 4 2 4 2 7" xfId="31247" xr:uid="{00000000-0005-0000-0000-0000E54C0000}"/>
    <cellStyle name="40% - Accent5 4 2 4 2 7 2" xfId="31248" xr:uid="{00000000-0005-0000-0000-0000E64C0000}"/>
    <cellStyle name="40% - Accent5 4 2 4 2 8" xfId="31249" xr:uid="{00000000-0005-0000-0000-0000E74C0000}"/>
    <cellStyle name="40% - Accent5 4 2 4 2 9" xfId="31250" xr:uid="{00000000-0005-0000-0000-0000E84C0000}"/>
    <cellStyle name="40% - Accent5 4 2 4 3" xfId="31251" xr:uid="{00000000-0005-0000-0000-0000E94C0000}"/>
    <cellStyle name="40% - Accent5 4 2 4 3 2" xfId="31252" xr:uid="{00000000-0005-0000-0000-0000EA4C0000}"/>
    <cellStyle name="40% - Accent5 4 2 4 3 2 2" xfId="31253" xr:uid="{00000000-0005-0000-0000-0000EB4C0000}"/>
    <cellStyle name="40% - Accent5 4 2 4 3 2 3" xfId="31254" xr:uid="{00000000-0005-0000-0000-0000EC4C0000}"/>
    <cellStyle name="40% - Accent5 4 2 4 3 3" xfId="31255" xr:uid="{00000000-0005-0000-0000-0000ED4C0000}"/>
    <cellStyle name="40% - Accent5 4 2 4 3 3 2" xfId="31256" xr:uid="{00000000-0005-0000-0000-0000EE4C0000}"/>
    <cellStyle name="40% - Accent5 4 2 4 3 3 3" xfId="31257" xr:uid="{00000000-0005-0000-0000-0000EF4C0000}"/>
    <cellStyle name="40% - Accent5 4 2 4 3 4" xfId="31258" xr:uid="{00000000-0005-0000-0000-0000F04C0000}"/>
    <cellStyle name="40% - Accent5 4 2 4 3 4 2" xfId="31259" xr:uid="{00000000-0005-0000-0000-0000F14C0000}"/>
    <cellStyle name="40% - Accent5 4 2 4 3 5" xfId="31260" xr:uid="{00000000-0005-0000-0000-0000F24C0000}"/>
    <cellStyle name="40% - Accent5 4 2 4 3 6" xfId="31261" xr:uid="{00000000-0005-0000-0000-0000F34C0000}"/>
    <cellStyle name="40% - Accent5 4 2 4 4" xfId="31262" xr:uid="{00000000-0005-0000-0000-0000F44C0000}"/>
    <cellStyle name="40% - Accent5 4 2 4 4 2" xfId="31263" xr:uid="{00000000-0005-0000-0000-0000F54C0000}"/>
    <cellStyle name="40% - Accent5 4 2 4 4 2 2" xfId="31264" xr:uid="{00000000-0005-0000-0000-0000F64C0000}"/>
    <cellStyle name="40% - Accent5 4 2 4 4 2 3" xfId="31265" xr:uid="{00000000-0005-0000-0000-0000F74C0000}"/>
    <cellStyle name="40% - Accent5 4 2 4 4 3" xfId="31266" xr:uid="{00000000-0005-0000-0000-0000F84C0000}"/>
    <cellStyle name="40% - Accent5 4 2 4 4 3 2" xfId="31267" xr:uid="{00000000-0005-0000-0000-0000F94C0000}"/>
    <cellStyle name="40% - Accent5 4 2 4 4 3 3" xfId="31268" xr:uid="{00000000-0005-0000-0000-0000FA4C0000}"/>
    <cellStyle name="40% - Accent5 4 2 4 4 4" xfId="31269" xr:uid="{00000000-0005-0000-0000-0000FB4C0000}"/>
    <cellStyle name="40% - Accent5 4 2 4 4 4 2" xfId="31270" xr:uid="{00000000-0005-0000-0000-0000FC4C0000}"/>
    <cellStyle name="40% - Accent5 4 2 4 4 5" xfId="31271" xr:uid="{00000000-0005-0000-0000-0000FD4C0000}"/>
    <cellStyle name="40% - Accent5 4 2 4 4 6" xfId="31272" xr:uid="{00000000-0005-0000-0000-0000FE4C0000}"/>
    <cellStyle name="40% - Accent5 4 2 4 5" xfId="31273" xr:uid="{00000000-0005-0000-0000-0000FF4C0000}"/>
    <cellStyle name="40% - Accent5 4 2 4 5 2" xfId="31274" xr:uid="{00000000-0005-0000-0000-0000004D0000}"/>
    <cellStyle name="40% - Accent5 4 2 4 5 2 2" xfId="31275" xr:uid="{00000000-0005-0000-0000-0000014D0000}"/>
    <cellStyle name="40% - Accent5 4 2 4 5 2 3" xfId="31276" xr:uid="{00000000-0005-0000-0000-0000024D0000}"/>
    <cellStyle name="40% - Accent5 4 2 4 5 3" xfId="31277" xr:uid="{00000000-0005-0000-0000-0000034D0000}"/>
    <cellStyle name="40% - Accent5 4 2 4 5 3 2" xfId="31278" xr:uid="{00000000-0005-0000-0000-0000044D0000}"/>
    <cellStyle name="40% - Accent5 4 2 4 5 4" xfId="31279" xr:uid="{00000000-0005-0000-0000-0000054D0000}"/>
    <cellStyle name="40% - Accent5 4 2 4 5 5" xfId="31280" xr:uid="{00000000-0005-0000-0000-0000064D0000}"/>
    <cellStyle name="40% - Accent5 4 2 4 6" xfId="31281" xr:uid="{00000000-0005-0000-0000-0000074D0000}"/>
    <cellStyle name="40% - Accent5 4 2 4 6 2" xfId="31282" xr:uid="{00000000-0005-0000-0000-0000084D0000}"/>
    <cellStyle name="40% - Accent5 4 2 4 6 3" xfId="31283" xr:uid="{00000000-0005-0000-0000-0000094D0000}"/>
    <cellStyle name="40% - Accent5 4 2 4 7" xfId="31284" xr:uid="{00000000-0005-0000-0000-00000A4D0000}"/>
    <cellStyle name="40% - Accent5 4 2 4 7 2" xfId="31285" xr:uid="{00000000-0005-0000-0000-00000B4D0000}"/>
    <cellStyle name="40% - Accent5 4 2 4 7 3" xfId="31286" xr:uid="{00000000-0005-0000-0000-00000C4D0000}"/>
    <cellStyle name="40% - Accent5 4 2 4 8" xfId="31287" xr:uid="{00000000-0005-0000-0000-00000D4D0000}"/>
    <cellStyle name="40% - Accent5 4 2 4 8 2" xfId="31288" xr:uid="{00000000-0005-0000-0000-00000E4D0000}"/>
    <cellStyle name="40% - Accent5 4 2 4 9" xfId="31289" xr:uid="{00000000-0005-0000-0000-00000F4D0000}"/>
    <cellStyle name="40% - Accent5 4 2 5" xfId="2452" xr:uid="{00000000-0005-0000-0000-0000104D0000}"/>
    <cellStyle name="40% - Accent5 4 2 5 2" xfId="31290" xr:uid="{00000000-0005-0000-0000-0000114D0000}"/>
    <cellStyle name="40% - Accent5 4 2 5 2 2" xfId="31291" xr:uid="{00000000-0005-0000-0000-0000124D0000}"/>
    <cellStyle name="40% - Accent5 4 2 5 2 2 2" xfId="31292" xr:uid="{00000000-0005-0000-0000-0000134D0000}"/>
    <cellStyle name="40% - Accent5 4 2 5 2 2 3" xfId="31293" xr:uid="{00000000-0005-0000-0000-0000144D0000}"/>
    <cellStyle name="40% - Accent5 4 2 5 2 3" xfId="31294" xr:uid="{00000000-0005-0000-0000-0000154D0000}"/>
    <cellStyle name="40% - Accent5 4 2 5 2 3 2" xfId="31295" xr:uid="{00000000-0005-0000-0000-0000164D0000}"/>
    <cellStyle name="40% - Accent5 4 2 5 2 3 3" xfId="31296" xr:uid="{00000000-0005-0000-0000-0000174D0000}"/>
    <cellStyle name="40% - Accent5 4 2 5 2 4" xfId="31297" xr:uid="{00000000-0005-0000-0000-0000184D0000}"/>
    <cellStyle name="40% - Accent5 4 2 5 2 4 2" xfId="31298" xr:uid="{00000000-0005-0000-0000-0000194D0000}"/>
    <cellStyle name="40% - Accent5 4 2 5 2 5" xfId="31299" xr:uid="{00000000-0005-0000-0000-00001A4D0000}"/>
    <cellStyle name="40% - Accent5 4 2 5 2 6" xfId="31300" xr:uid="{00000000-0005-0000-0000-00001B4D0000}"/>
    <cellStyle name="40% - Accent5 4 2 5 3" xfId="31301" xr:uid="{00000000-0005-0000-0000-00001C4D0000}"/>
    <cellStyle name="40% - Accent5 4 2 5 3 2" xfId="31302" xr:uid="{00000000-0005-0000-0000-00001D4D0000}"/>
    <cellStyle name="40% - Accent5 4 2 5 3 2 2" xfId="31303" xr:uid="{00000000-0005-0000-0000-00001E4D0000}"/>
    <cellStyle name="40% - Accent5 4 2 5 3 2 3" xfId="31304" xr:uid="{00000000-0005-0000-0000-00001F4D0000}"/>
    <cellStyle name="40% - Accent5 4 2 5 3 3" xfId="31305" xr:uid="{00000000-0005-0000-0000-0000204D0000}"/>
    <cellStyle name="40% - Accent5 4 2 5 3 3 2" xfId="31306" xr:uid="{00000000-0005-0000-0000-0000214D0000}"/>
    <cellStyle name="40% - Accent5 4 2 5 3 3 3" xfId="31307" xr:uid="{00000000-0005-0000-0000-0000224D0000}"/>
    <cellStyle name="40% - Accent5 4 2 5 3 4" xfId="31308" xr:uid="{00000000-0005-0000-0000-0000234D0000}"/>
    <cellStyle name="40% - Accent5 4 2 5 3 4 2" xfId="31309" xr:uid="{00000000-0005-0000-0000-0000244D0000}"/>
    <cellStyle name="40% - Accent5 4 2 5 3 5" xfId="31310" xr:uid="{00000000-0005-0000-0000-0000254D0000}"/>
    <cellStyle name="40% - Accent5 4 2 5 3 6" xfId="31311" xr:uid="{00000000-0005-0000-0000-0000264D0000}"/>
    <cellStyle name="40% - Accent5 4 2 5 4" xfId="31312" xr:uid="{00000000-0005-0000-0000-0000274D0000}"/>
    <cellStyle name="40% - Accent5 4 2 5 4 2" xfId="31313" xr:uid="{00000000-0005-0000-0000-0000284D0000}"/>
    <cellStyle name="40% - Accent5 4 2 5 4 2 2" xfId="31314" xr:uid="{00000000-0005-0000-0000-0000294D0000}"/>
    <cellStyle name="40% - Accent5 4 2 5 4 2 3" xfId="31315" xr:uid="{00000000-0005-0000-0000-00002A4D0000}"/>
    <cellStyle name="40% - Accent5 4 2 5 4 3" xfId="31316" xr:uid="{00000000-0005-0000-0000-00002B4D0000}"/>
    <cellStyle name="40% - Accent5 4 2 5 4 3 2" xfId="31317" xr:uid="{00000000-0005-0000-0000-00002C4D0000}"/>
    <cellStyle name="40% - Accent5 4 2 5 4 4" xfId="31318" xr:uid="{00000000-0005-0000-0000-00002D4D0000}"/>
    <cellStyle name="40% - Accent5 4 2 5 4 5" xfId="31319" xr:uid="{00000000-0005-0000-0000-00002E4D0000}"/>
    <cellStyle name="40% - Accent5 4 2 5 5" xfId="31320" xr:uid="{00000000-0005-0000-0000-00002F4D0000}"/>
    <cellStyle name="40% - Accent5 4 2 5 5 2" xfId="31321" xr:uid="{00000000-0005-0000-0000-0000304D0000}"/>
    <cellStyle name="40% - Accent5 4 2 5 5 3" xfId="31322" xr:uid="{00000000-0005-0000-0000-0000314D0000}"/>
    <cellStyle name="40% - Accent5 4 2 5 6" xfId="31323" xr:uid="{00000000-0005-0000-0000-0000324D0000}"/>
    <cellStyle name="40% - Accent5 4 2 5 6 2" xfId="31324" xr:uid="{00000000-0005-0000-0000-0000334D0000}"/>
    <cellStyle name="40% - Accent5 4 2 5 6 3" xfId="31325" xr:uid="{00000000-0005-0000-0000-0000344D0000}"/>
    <cellStyle name="40% - Accent5 4 2 5 7" xfId="31326" xr:uid="{00000000-0005-0000-0000-0000354D0000}"/>
    <cellStyle name="40% - Accent5 4 2 5 7 2" xfId="31327" xr:uid="{00000000-0005-0000-0000-0000364D0000}"/>
    <cellStyle name="40% - Accent5 4 2 5 8" xfId="31328" xr:uid="{00000000-0005-0000-0000-0000374D0000}"/>
    <cellStyle name="40% - Accent5 4 2 5 9" xfId="31329" xr:uid="{00000000-0005-0000-0000-0000384D0000}"/>
    <cellStyle name="40% - Accent5 4 2 6" xfId="13944" xr:uid="{00000000-0005-0000-0000-0000394D0000}"/>
    <cellStyle name="40% - Accent5 4 2 6 2" xfId="31330" xr:uid="{00000000-0005-0000-0000-00003A4D0000}"/>
    <cellStyle name="40% - Accent5 4 2 6 2 2" xfId="31331" xr:uid="{00000000-0005-0000-0000-00003B4D0000}"/>
    <cellStyle name="40% - Accent5 4 2 6 2 2 2" xfId="31332" xr:uid="{00000000-0005-0000-0000-00003C4D0000}"/>
    <cellStyle name="40% - Accent5 4 2 6 2 2 3" xfId="31333" xr:uid="{00000000-0005-0000-0000-00003D4D0000}"/>
    <cellStyle name="40% - Accent5 4 2 6 2 3" xfId="31334" xr:uid="{00000000-0005-0000-0000-00003E4D0000}"/>
    <cellStyle name="40% - Accent5 4 2 6 2 3 2" xfId="31335" xr:uid="{00000000-0005-0000-0000-00003F4D0000}"/>
    <cellStyle name="40% - Accent5 4 2 6 2 3 3" xfId="31336" xr:uid="{00000000-0005-0000-0000-0000404D0000}"/>
    <cellStyle name="40% - Accent5 4 2 6 2 4" xfId="31337" xr:uid="{00000000-0005-0000-0000-0000414D0000}"/>
    <cellStyle name="40% - Accent5 4 2 6 2 4 2" xfId="31338" xr:uid="{00000000-0005-0000-0000-0000424D0000}"/>
    <cellStyle name="40% - Accent5 4 2 6 2 5" xfId="31339" xr:uid="{00000000-0005-0000-0000-0000434D0000}"/>
    <cellStyle name="40% - Accent5 4 2 6 2 6" xfId="31340" xr:uid="{00000000-0005-0000-0000-0000444D0000}"/>
    <cellStyle name="40% - Accent5 4 2 6 3" xfId="31341" xr:uid="{00000000-0005-0000-0000-0000454D0000}"/>
    <cellStyle name="40% - Accent5 4 2 6 3 2" xfId="31342" xr:uid="{00000000-0005-0000-0000-0000464D0000}"/>
    <cellStyle name="40% - Accent5 4 2 6 3 2 2" xfId="31343" xr:uid="{00000000-0005-0000-0000-0000474D0000}"/>
    <cellStyle name="40% - Accent5 4 2 6 3 2 3" xfId="31344" xr:uid="{00000000-0005-0000-0000-0000484D0000}"/>
    <cellStyle name="40% - Accent5 4 2 6 3 3" xfId="31345" xr:uid="{00000000-0005-0000-0000-0000494D0000}"/>
    <cellStyle name="40% - Accent5 4 2 6 3 3 2" xfId="31346" xr:uid="{00000000-0005-0000-0000-00004A4D0000}"/>
    <cellStyle name="40% - Accent5 4 2 6 3 3 3" xfId="31347" xr:uid="{00000000-0005-0000-0000-00004B4D0000}"/>
    <cellStyle name="40% - Accent5 4 2 6 3 4" xfId="31348" xr:uid="{00000000-0005-0000-0000-00004C4D0000}"/>
    <cellStyle name="40% - Accent5 4 2 6 3 4 2" xfId="31349" xr:uid="{00000000-0005-0000-0000-00004D4D0000}"/>
    <cellStyle name="40% - Accent5 4 2 6 3 5" xfId="31350" xr:uid="{00000000-0005-0000-0000-00004E4D0000}"/>
    <cellStyle name="40% - Accent5 4 2 6 3 6" xfId="31351" xr:uid="{00000000-0005-0000-0000-00004F4D0000}"/>
    <cellStyle name="40% - Accent5 4 2 6 4" xfId="31352" xr:uid="{00000000-0005-0000-0000-0000504D0000}"/>
    <cellStyle name="40% - Accent5 4 2 6 4 2" xfId="31353" xr:uid="{00000000-0005-0000-0000-0000514D0000}"/>
    <cellStyle name="40% - Accent5 4 2 6 4 2 2" xfId="31354" xr:uid="{00000000-0005-0000-0000-0000524D0000}"/>
    <cellStyle name="40% - Accent5 4 2 6 4 2 3" xfId="31355" xr:uid="{00000000-0005-0000-0000-0000534D0000}"/>
    <cellStyle name="40% - Accent5 4 2 6 4 3" xfId="31356" xr:uid="{00000000-0005-0000-0000-0000544D0000}"/>
    <cellStyle name="40% - Accent5 4 2 6 4 3 2" xfId="31357" xr:uid="{00000000-0005-0000-0000-0000554D0000}"/>
    <cellStyle name="40% - Accent5 4 2 6 4 4" xfId="31358" xr:uid="{00000000-0005-0000-0000-0000564D0000}"/>
    <cellStyle name="40% - Accent5 4 2 6 4 5" xfId="31359" xr:uid="{00000000-0005-0000-0000-0000574D0000}"/>
    <cellStyle name="40% - Accent5 4 2 6 5" xfId="31360" xr:uid="{00000000-0005-0000-0000-0000584D0000}"/>
    <cellStyle name="40% - Accent5 4 2 6 5 2" xfId="31361" xr:uid="{00000000-0005-0000-0000-0000594D0000}"/>
    <cellStyle name="40% - Accent5 4 2 6 5 3" xfId="31362" xr:uid="{00000000-0005-0000-0000-00005A4D0000}"/>
    <cellStyle name="40% - Accent5 4 2 6 6" xfId="31363" xr:uid="{00000000-0005-0000-0000-00005B4D0000}"/>
    <cellStyle name="40% - Accent5 4 2 6 6 2" xfId="31364" xr:uid="{00000000-0005-0000-0000-00005C4D0000}"/>
    <cellStyle name="40% - Accent5 4 2 6 6 3" xfId="31365" xr:uid="{00000000-0005-0000-0000-00005D4D0000}"/>
    <cellStyle name="40% - Accent5 4 2 6 7" xfId="31366" xr:uid="{00000000-0005-0000-0000-00005E4D0000}"/>
    <cellStyle name="40% - Accent5 4 2 6 7 2" xfId="31367" xr:uid="{00000000-0005-0000-0000-00005F4D0000}"/>
    <cellStyle name="40% - Accent5 4 2 6 8" xfId="31368" xr:uid="{00000000-0005-0000-0000-0000604D0000}"/>
    <cellStyle name="40% - Accent5 4 2 6 9" xfId="31369" xr:uid="{00000000-0005-0000-0000-0000614D0000}"/>
    <cellStyle name="40% - Accent5 4 2 7" xfId="31370" xr:uid="{00000000-0005-0000-0000-0000624D0000}"/>
    <cellStyle name="40% - Accent5 4 2 7 2" xfId="31371" xr:uid="{00000000-0005-0000-0000-0000634D0000}"/>
    <cellStyle name="40% - Accent5 4 2 7 2 2" xfId="31372" xr:uid="{00000000-0005-0000-0000-0000644D0000}"/>
    <cellStyle name="40% - Accent5 4 2 7 2 3" xfId="31373" xr:uid="{00000000-0005-0000-0000-0000654D0000}"/>
    <cellStyle name="40% - Accent5 4 2 7 3" xfId="31374" xr:uid="{00000000-0005-0000-0000-0000664D0000}"/>
    <cellStyle name="40% - Accent5 4 2 7 3 2" xfId="31375" xr:uid="{00000000-0005-0000-0000-0000674D0000}"/>
    <cellStyle name="40% - Accent5 4 2 7 3 3" xfId="31376" xr:uid="{00000000-0005-0000-0000-0000684D0000}"/>
    <cellStyle name="40% - Accent5 4 2 7 4" xfId="31377" xr:uid="{00000000-0005-0000-0000-0000694D0000}"/>
    <cellStyle name="40% - Accent5 4 2 7 4 2" xfId="31378" xr:uid="{00000000-0005-0000-0000-00006A4D0000}"/>
    <cellStyle name="40% - Accent5 4 2 7 5" xfId="31379" xr:uid="{00000000-0005-0000-0000-00006B4D0000}"/>
    <cellStyle name="40% - Accent5 4 2 7 6" xfId="31380" xr:uid="{00000000-0005-0000-0000-00006C4D0000}"/>
    <cellStyle name="40% - Accent5 4 2 8" xfId="31381" xr:uid="{00000000-0005-0000-0000-00006D4D0000}"/>
    <cellStyle name="40% - Accent5 4 2 8 2" xfId="31382" xr:uid="{00000000-0005-0000-0000-00006E4D0000}"/>
    <cellStyle name="40% - Accent5 4 2 8 2 2" xfId="31383" xr:uid="{00000000-0005-0000-0000-00006F4D0000}"/>
    <cellStyle name="40% - Accent5 4 2 8 2 3" xfId="31384" xr:uid="{00000000-0005-0000-0000-0000704D0000}"/>
    <cellStyle name="40% - Accent5 4 2 8 3" xfId="31385" xr:uid="{00000000-0005-0000-0000-0000714D0000}"/>
    <cellStyle name="40% - Accent5 4 2 8 3 2" xfId="31386" xr:uid="{00000000-0005-0000-0000-0000724D0000}"/>
    <cellStyle name="40% - Accent5 4 2 8 3 3" xfId="31387" xr:uid="{00000000-0005-0000-0000-0000734D0000}"/>
    <cellStyle name="40% - Accent5 4 2 8 4" xfId="31388" xr:uid="{00000000-0005-0000-0000-0000744D0000}"/>
    <cellStyle name="40% - Accent5 4 2 8 4 2" xfId="31389" xr:uid="{00000000-0005-0000-0000-0000754D0000}"/>
    <cellStyle name="40% - Accent5 4 2 8 5" xfId="31390" xr:uid="{00000000-0005-0000-0000-0000764D0000}"/>
    <cellStyle name="40% - Accent5 4 2 8 6" xfId="31391" xr:uid="{00000000-0005-0000-0000-0000774D0000}"/>
    <cellStyle name="40% - Accent5 4 2 9" xfId="31392" xr:uid="{00000000-0005-0000-0000-0000784D0000}"/>
    <cellStyle name="40% - Accent5 4 2 9 2" xfId="31393" xr:uid="{00000000-0005-0000-0000-0000794D0000}"/>
    <cellStyle name="40% - Accent5 4 2 9 2 2" xfId="31394" xr:uid="{00000000-0005-0000-0000-00007A4D0000}"/>
    <cellStyle name="40% - Accent5 4 2 9 2 3" xfId="31395" xr:uid="{00000000-0005-0000-0000-00007B4D0000}"/>
    <cellStyle name="40% - Accent5 4 2 9 3" xfId="31396" xr:uid="{00000000-0005-0000-0000-00007C4D0000}"/>
    <cellStyle name="40% - Accent5 4 2 9 3 2" xfId="31397" xr:uid="{00000000-0005-0000-0000-00007D4D0000}"/>
    <cellStyle name="40% - Accent5 4 2 9 4" xfId="31398" xr:uid="{00000000-0005-0000-0000-00007E4D0000}"/>
    <cellStyle name="40% - Accent5 4 2 9 5" xfId="31399" xr:uid="{00000000-0005-0000-0000-00007F4D0000}"/>
    <cellStyle name="40% - Accent5 4 3" xfId="2453" xr:uid="{00000000-0005-0000-0000-0000804D0000}"/>
    <cellStyle name="40% - Accent5 4 3 10" xfId="31400" xr:uid="{00000000-0005-0000-0000-0000814D0000}"/>
    <cellStyle name="40% - Accent5 4 3 10 2" xfId="31401" xr:uid="{00000000-0005-0000-0000-0000824D0000}"/>
    <cellStyle name="40% - Accent5 4 3 10 3" xfId="31402" xr:uid="{00000000-0005-0000-0000-0000834D0000}"/>
    <cellStyle name="40% - Accent5 4 3 11" xfId="31403" xr:uid="{00000000-0005-0000-0000-0000844D0000}"/>
    <cellStyle name="40% - Accent5 4 3 11 2" xfId="31404" xr:uid="{00000000-0005-0000-0000-0000854D0000}"/>
    <cellStyle name="40% - Accent5 4 3 12" xfId="31405" xr:uid="{00000000-0005-0000-0000-0000864D0000}"/>
    <cellStyle name="40% - Accent5 4 3 13" xfId="31406" xr:uid="{00000000-0005-0000-0000-0000874D0000}"/>
    <cellStyle name="40% - Accent5 4 3 14" xfId="31407" xr:uid="{00000000-0005-0000-0000-0000884D0000}"/>
    <cellStyle name="40% - Accent5 4 3 2" xfId="2454" xr:uid="{00000000-0005-0000-0000-0000894D0000}"/>
    <cellStyle name="40% - Accent5 4 3 2 10" xfId="31408" xr:uid="{00000000-0005-0000-0000-00008A4D0000}"/>
    <cellStyle name="40% - Accent5 4 3 2 10 2" xfId="31409" xr:uid="{00000000-0005-0000-0000-00008B4D0000}"/>
    <cellStyle name="40% - Accent5 4 3 2 11" xfId="31410" xr:uid="{00000000-0005-0000-0000-00008C4D0000}"/>
    <cellStyle name="40% - Accent5 4 3 2 12" xfId="31411" xr:uid="{00000000-0005-0000-0000-00008D4D0000}"/>
    <cellStyle name="40% - Accent5 4 3 2 2" xfId="2455" xr:uid="{00000000-0005-0000-0000-00008E4D0000}"/>
    <cellStyle name="40% - Accent5 4 3 2 2 10" xfId="31412" xr:uid="{00000000-0005-0000-0000-00008F4D0000}"/>
    <cellStyle name="40% - Accent5 4 3 2 2 2" xfId="2456" xr:uid="{00000000-0005-0000-0000-0000904D0000}"/>
    <cellStyle name="40% - Accent5 4 3 2 2 2 2" xfId="31413" xr:uid="{00000000-0005-0000-0000-0000914D0000}"/>
    <cellStyle name="40% - Accent5 4 3 2 2 2 2 2" xfId="31414" xr:uid="{00000000-0005-0000-0000-0000924D0000}"/>
    <cellStyle name="40% - Accent5 4 3 2 2 2 2 2 2" xfId="31415" xr:uid="{00000000-0005-0000-0000-0000934D0000}"/>
    <cellStyle name="40% - Accent5 4 3 2 2 2 2 2 3" xfId="31416" xr:uid="{00000000-0005-0000-0000-0000944D0000}"/>
    <cellStyle name="40% - Accent5 4 3 2 2 2 2 3" xfId="31417" xr:uid="{00000000-0005-0000-0000-0000954D0000}"/>
    <cellStyle name="40% - Accent5 4 3 2 2 2 2 3 2" xfId="31418" xr:uid="{00000000-0005-0000-0000-0000964D0000}"/>
    <cellStyle name="40% - Accent5 4 3 2 2 2 2 3 3" xfId="31419" xr:uid="{00000000-0005-0000-0000-0000974D0000}"/>
    <cellStyle name="40% - Accent5 4 3 2 2 2 2 4" xfId="31420" xr:uid="{00000000-0005-0000-0000-0000984D0000}"/>
    <cellStyle name="40% - Accent5 4 3 2 2 2 2 4 2" xfId="31421" xr:uid="{00000000-0005-0000-0000-0000994D0000}"/>
    <cellStyle name="40% - Accent5 4 3 2 2 2 2 5" xfId="31422" xr:uid="{00000000-0005-0000-0000-00009A4D0000}"/>
    <cellStyle name="40% - Accent5 4 3 2 2 2 2 6" xfId="31423" xr:uid="{00000000-0005-0000-0000-00009B4D0000}"/>
    <cellStyle name="40% - Accent5 4 3 2 2 2 3" xfId="31424" xr:uid="{00000000-0005-0000-0000-00009C4D0000}"/>
    <cellStyle name="40% - Accent5 4 3 2 2 2 3 2" xfId="31425" xr:uid="{00000000-0005-0000-0000-00009D4D0000}"/>
    <cellStyle name="40% - Accent5 4 3 2 2 2 3 2 2" xfId="31426" xr:uid="{00000000-0005-0000-0000-00009E4D0000}"/>
    <cellStyle name="40% - Accent5 4 3 2 2 2 3 2 3" xfId="31427" xr:uid="{00000000-0005-0000-0000-00009F4D0000}"/>
    <cellStyle name="40% - Accent5 4 3 2 2 2 3 3" xfId="31428" xr:uid="{00000000-0005-0000-0000-0000A04D0000}"/>
    <cellStyle name="40% - Accent5 4 3 2 2 2 3 3 2" xfId="31429" xr:uid="{00000000-0005-0000-0000-0000A14D0000}"/>
    <cellStyle name="40% - Accent5 4 3 2 2 2 3 3 3" xfId="31430" xr:uid="{00000000-0005-0000-0000-0000A24D0000}"/>
    <cellStyle name="40% - Accent5 4 3 2 2 2 3 4" xfId="31431" xr:uid="{00000000-0005-0000-0000-0000A34D0000}"/>
    <cellStyle name="40% - Accent5 4 3 2 2 2 3 4 2" xfId="31432" xr:uid="{00000000-0005-0000-0000-0000A44D0000}"/>
    <cellStyle name="40% - Accent5 4 3 2 2 2 3 5" xfId="31433" xr:uid="{00000000-0005-0000-0000-0000A54D0000}"/>
    <cellStyle name="40% - Accent5 4 3 2 2 2 3 6" xfId="31434" xr:uid="{00000000-0005-0000-0000-0000A64D0000}"/>
    <cellStyle name="40% - Accent5 4 3 2 2 2 4" xfId="31435" xr:uid="{00000000-0005-0000-0000-0000A74D0000}"/>
    <cellStyle name="40% - Accent5 4 3 2 2 2 4 2" xfId="31436" xr:uid="{00000000-0005-0000-0000-0000A84D0000}"/>
    <cellStyle name="40% - Accent5 4 3 2 2 2 4 2 2" xfId="31437" xr:uid="{00000000-0005-0000-0000-0000A94D0000}"/>
    <cellStyle name="40% - Accent5 4 3 2 2 2 4 2 3" xfId="31438" xr:uid="{00000000-0005-0000-0000-0000AA4D0000}"/>
    <cellStyle name="40% - Accent5 4 3 2 2 2 4 3" xfId="31439" xr:uid="{00000000-0005-0000-0000-0000AB4D0000}"/>
    <cellStyle name="40% - Accent5 4 3 2 2 2 4 3 2" xfId="31440" xr:uid="{00000000-0005-0000-0000-0000AC4D0000}"/>
    <cellStyle name="40% - Accent5 4 3 2 2 2 4 4" xfId="31441" xr:uid="{00000000-0005-0000-0000-0000AD4D0000}"/>
    <cellStyle name="40% - Accent5 4 3 2 2 2 4 5" xfId="31442" xr:uid="{00000000-0005-0000-0000-0000AE4D0000}"/>
    <cellStyle name="40% - Accent5 4 3 2 2 2 5" xfId="31443" xr:uid="{00000000-0005-0000-0000-0000AF4D0000}"/>
    <cellStyle name="40% - Accent5 4 3 2 2 2 5 2" xfId="31444" xr:uid="{00000000-0005-0000-0000-0000B04D0000}"/>
    <cellStyle name="40% - Accent5 4 3 2 2 2 5 3" xfId="31445" xr:uid="{00000000-0005-0000-0000-0000B14D0000}"/>
    <cellStyle name="40% - Accent5 4 3 2 2 2 6" xfId="31446" xr:uid="{00000000-0005-0000-0000-0000B24D0000}"/>
    <cellStyle name="40% - Accent5 4 3 2 2 2 6 2" xfId="31447" xr:uid="{00000000-0005-0000-0000-0000B34D0000}"/>
    <cellStyle name="40% - Accent5 4 3 2 2 2 6 3" xfId="31448" xr:uid="{00000000-0005-0000-0000-0000B44D0000}"/>
    <cellStyle name="40% - Accent5 4 3 2 2 2 7" xfId="31449" xr:uid="{00000000-0005-0000-0000-0000B54D0000}"/>
    <cellStyle name="40% - Accent5 4 3 2 2 2 7 2" xfId="31450" xr:uid="{00000000-0005-0000-0000-0000B64D0000}"/>
    <cellStyle name="40% - Accent5 4 3 2 2 2 8" xfId="31451" xr:uid="{00000000-0005-0000-0000-0000B74D0000}"/>
    <cellStyle name="40% - Accent5 4 3 2 2 2 9" xfId="31452" xr:uid="{00000000-0005-0000-0000-0000B84D0000}"/>
    <cellStyle name="40% - Accent5 4 3 2 2 3" xfId="31453" xr:uid="{00000000-0005-0000-0000-0000B94D0000}"/>
    <cellStyle name="40% - Accent5 4 3 2 2 3 2" xfId="31454" xr:uid="{00000000-0005-0000-0000-0000BA4D0000}"/>
    <cellStyle name="40% - Accent5 4 3 2 2 3 2 2" xfId="31455" xr:uid="{00000000-0005-0000-0000-0000BB4D0000}"/>
    <cellStyle name="40% - Accent5 4 3 2 2 3 2 3" xfId="31456" xr:uid="{00000000-0005-0000-0000-0000BC4D0000}"/>
    <cellStyle name="40% - Accent5 4 3 2 2 3 3" xfId="31457" xr:uid="{00000000-0005-0000-0000-0000BD4D0000}"/>
    <cellStyle name="40% - Accent5 4 3 2 2 3 3 2" xfId="31458" xr:uid="{00000000-0005-0000-0000-0000BE4D0000}"/>
    <cellStyle name="40% - Accent5 4 3 2 2 3 3 3" xfId="31459" xr:uid="{00000000-0005-0000-0000-0000BF4D0000}"/>
    <cellStyle name="40% - Accent5 4 3 2 2 3 4" xfId="31460" xr:uid="{00000000-0005-0000-0000-0000C04D0000}"/>
    <cellStyle name="40% - Accent5 4 3 2 2 3 4 2" xfId="31461" xr:uid="{00000000-0005-0000-0000-0000C14D0000}"/>
    <cellStyle name="40% - Accent5 4 3 2 2 3 5" xfId="31462" xr:uid="{00000000-0005-0000-0000-0000C24D0000}"/>
    <cellStyle name="40% - Accent5 4 3 2 2 3 6" xfId="31463" xr:uid="{00000000-0005-0000-0000-0000C34D0000}"/>
    <cellStyle name="40% - Accent5 4 3 2 2 4" xfId="31464" xr:uid="{00000000-0005-0000-0000-0000C44D0000}"/>
    <cellStyle name="40% - Accent5 4 3 2 2 4 2" xfId="31465" xr:uid="{00000000-0005-0000-0000-0000C54D0000}"/>
    <cellStyle name="40% - Accent5 4 3 2 2 4 2 2" xfId="31466" xr:uid="{00000000-0005-0000-0000-0000C64D0000}"/>
    <cellStyle name="40% - Accent5 4 3 2 2 4 2 3" xfId="31467" xr:uid="{00000000-0005-0000-0000-0000C74D0000}"/>
    <cellStyle name="40% - Accent5 4 3 2 2 4 3" xfId="31468" xr:uid="{00000000-0005-0000-0000-0000C84D0000}"/>
    <cellStyle name="40% - Accent5 4 3 2 2 4 3 2" xfId="31469" xr:uid="{00000000-0005-0000-0000-0000C94D0000}"/>
    <cellStyle name="40% - Accent5 4 3 2 2 4 3 3" xfId="31470" xr:uid="{00000000-0005-0000-0000-0000CA4D0000}"/>
    <cellStyle name="40% - Accent5 4 3 2 2 4 4" xfId="31471" xr:uid="{00000000-0005-0000-0000-0000CB4D0000}"/>
    <cellStyle name="40% - Accent5 4 3 2 2 4 4 2" xfId="31472" xr:uid="{00000000-0005-0000-0000-0000CC4D0000}"/>
    <cellStyle name="40% - Accent5 4 3 2 2 4 5" xfId="31473" xr:uid="{00000000-0005-0000-0000-0000CD4D0000}"/>
    <cellStyle name="40% - Accent5 4 3 2 2 4 6" xfId="31474" xr:uid="{00000000-0005-0000-0000-0000CE4D0000}"/>
    <cellStyle name="40% - Accent5 4 3 2 2 5" xfId="31475" xr:uid="{00000000-0005-0000-0000-0000CF4D0000}"/>
    <cellStyle name="40% - Accent5 4 3 2 2 5 2" xfId="31476" xr:uid="{00000000-0005-0000-0000-0000D04D0000}"/>
    <cellStyle name="40% - Accent5 4 3 2 2 5 2 2" xfId="31477" xr:uid="{00000000-0005-0000-0000-0000D14D0000}"/>
    <cellStyle name="40% - Accent5 4 3 2 2 5 2 3" xfId="31478" xr:uid="{00000000-0005-0000-0000-0000D24D0000}"/>
    <cellStyle name="40% - Accent5 4 3 2 2 5 3" xfId="31479" xr:uid="{00000000-0005-0000-0000-0000D34D0000}"/>
    <cellStyle name="40% - Accent5 4 3 2 2 5 3 2" xfId="31480" xr:uid="{00000000-0005-0000-0000-0000D44D0000}"/>
    <cellStyle name="40% - Accent5 4 3 2 2 5 4" xfId="31481" xr:uid="{00000000-0005-0000-0000-0000D54D0000}"/>
    <cellStyle name="40% - Accent5 4 3 2 2 5 5" xfId="31482" xr:uid="{00000000-0005-0000-0000-0000D64D0000}"/>
    <cellStyle name="40% - Accent5 4 3 2 2 6" xfId="31483" xr:uid="{00000000-0005-0000-0000-0000D74D0000}"/>
    <cellStyle name="40% - Accent5 4 3 2 2 6 2" xfId="31484" xr:uid="{00000000-0005-0000-0000-0000D84D0000}"/>
    <cellStyle name="40% - Accent5 4 3 2 2 6 3" xfId="31485" xr:uid="{00000000-0005-0000-0000-0000D94D0000}"/>
    <cellStyle name="40% - Accent5 4 3 2 2 7" xfId="31486" xr:uid="{00000000-0005-0000-0000-0000DA4D0000}"/>
    <cellStyle name="40% - Accent5 4 3 2 2 7 2" xfId="31487" xr:uid="{00000000-0005-0000-0000-0000DB4D0000}"/>
    <cellStyle name="40% - Accent5 4 3 2 2 7 3" xfId="31488" xr:uid="{00000000-0005-0000-0000-0000DC4D0000}"/>
    <cellStyle name="40% - Accent5 4 3 2 2 8" xfId="31489" xr:uid="{00000000-0005-0000-0000-0000DD4D0000}"/>
    <cellStyle name="40% - Accent5 4 3 2 2 8 2" xfId="31490" xr:uid="{00000000-0005-0000-0000-0000DE4D0000}"/>
    <cellStyle name="40% - Accent5 4 3 2 2 9" xfId="31491" xr:uid="{00000000-0005-0000-0000-0000DF4D0000}"/>
    <cellStyle name="40% - Accent5 4 3 2 3" xfId="2457" xr:uid="{00000000-0005-0000-0000-0000E04D0000}"/>
    <cellStyle name="40% - Accent5 4 3 2 3 2" xfId="31492" xr:uid="{00000000-0005-0000-0000-0000E14D0000}"/>
    <cellStyle name="40% - Accent5 4 3 2 3 2 2" xfId="31493" xr:uid="{00000000-0005-0000-0000-0000E24D0000}"/>
    <cellStyle name="40% - Accent5 4 3 2 3 2 2 2" xfId="31494" xr:uid="{00000000-0005-0000-0000-0000E34D0000}"/>
    <cellStyle name="40% - Accent5 4 3 2 3 2 2 3" xfId="31495" xr:uid="{00000000-0005-0000-0000-0000E44D0000}"/>
    <cellStyle name="40% - Accent5 4 3 2 3 2 3" xfId="31496" xr:uid="{00000000-0005-0000-0000-0000E54D0000}"/>
    <cellStyle name="40% - Accent5 4 3 2 3 2 3 2" xfId="31497" xr:uid="{00000000-0005-0000-0000-0000E64D0000}"/>
    <cellStyle name="40% - Accent5 4 3 2 3 2 3 3" xfId="31498" xr:uid="{00000000-0005-0000-0000-0000E74D0000}"/>
    <cellStyle name="40% - Accent5 4 3 2 3 2 4" xfId="31499" xr:uid="{00000000-0005-0000-0000-0000E84D0000}"/>
    <cellStyle name="40% - Accent5 4 3 2 3 2 4 2" xfId="31500" xr:uid="{00000000-0005-0000-0000-0000E94D0000}"/>
    <cellStyle name="40% - Accent5 4 3 2 3 2 5" xfId="31501" xr:uid="{00000000-0005-0000-0000-0000EA4D0000}"/>
    <cellStyle name="40% - Accent5 4 3 2 3 2 6" xfId="31502" xr:uid="{00000000-0005-0000-0000-0000EB4D0000}"/>
    <cellStyle name="40% - Accent5 4 3 2 3 3" xfId="31503" xr:uid="{00000000-0005-0000-0000-0000EC4D0000}"/>
    <cellStyle name="40% - Accent5 4 3 2 3 3 2" xfId="31504" xr:uid="{00000000-0005-0000-0000-0000ED4D0000}"/>
    <cellStyle name="40% - Accent5 4 3 2 3 3 2 2" xfId="31505" xr:uid="{00000000-0005-0000-0000-0000EE4D0000}"/>
    <cellStyle name="40% - Accent5 4 3 2 3 3 2 3" xfId="31506" xr:uid="{00000000-0005-0000-0000-0000EF4D0000}"/>
    <cellStyle name="40% - Accent5 4 3 2 3 3 3" xfId="31507" xr:uid="{00000000-0005-0000-0000-0000F04D0000}"/>
    <cellStyle name="40% - Accent5 4 3 2 3 3 3 2" xfId="31508" xr:uid="{00000000-0005-0000-0000-0000F14D0000}"/>
    <cellStyle name="40% - Accent5 4 3 2 3 3 3 3" xfId="31509" xr:uid="{00000000-0005-0000-0000-0000F24D0000}"/>
    <cellStyle name="40% - Accent5 4 3 2 3 3 4" xfId="31510" xr:uid="{00000000-0005-0000-0000-0000F34D0000}"/>
    <cellStyle name="40% - Accent5 4 3 2 3 3 4 2" xfId="31511" xr:uid="{00000000-0005-0000-0000-0000F44D0000}"/>
    <cellStyle name="40% - Accent5 4 3 2 3 3 5" xfId="31512" xr:uid="{00000000-0005-0000-0000-0000F54D0000}"/>
    <cellStyle name="40% - Accent5 4 3 2 3 3 6" xfId="31513" xr:uid="{00000000-0005-0000-0000-0000F64D0000}"/>
    <cellStyle name="40% - Accent5 4 3 2 3 4" xfId="31514" xr:uid="{00000000-0005-0000-0000-0000F74D0000}"/>
    <cellStyle name="40% - Accent5 4 3 2 3 4 2" xfId="31515" xr:uid="{00000000-0005-0000-0000-0000F84D0000}"/>
    <cellStyle name="40% - Accent5 4 3 2 3 4 2 2" xfId="31516" xr:uid="{00000000-0005-0000-0000-0000F94D0000}"/>
    <cellStyle name="40% - Accent5 4 3 2 3 4 2 3" xfId="31517" xr:uid="{00000000-0005-0000-0000-0000FA4D0000}"/>
    <cellStyle name="40% - Accent5 4 3 2 3 4 3" xfId="31518" xr:uid="{00000000-0005-0000-0000-0000FB4D0000}"/>
    <cellStyle name="40% - Accent5 4 3 2 3 4 3 2" xfId="31519" xr:uid="{00000000-0005-0000-0000-0000FC4D0000}"/>
    <cellStyle name="40% - Accent5 4 3 2 3 4 4" xfId="31520" xr:uid="{00000000-0005-0000-0000-0000FD4D0000}"/>
    <cellStyle name="40% - Accent5 4 3 2 3 4 5" xfId="31521" xr:uid="{00000000-0005-0000-0000-0000FE4D0000}"/>
    <cellStyle name="40% - Accent5 4 3 2 3 5" xfId="31522" xr:uid="{00000000-0005-0000-0000-0000FF4D0000}"/>
    <cellStyle name="40% - Accent5 4 3 2 3 5 2" xfId="31523" xr:uid="{00000000-0005-0000-0000-0000004E0000}"/>
    <cellStyle name="40% - Accent5 4 3 2 3 5 3" xfId="31524" xr:uid="{00000000-0005-0000-0000-0000014E0000}"/>
    <cellStyle name="40% - Accent5 4 3 2 3 6" xfId="31525" xr:uid="{00000000-0005-0000-0000-0000024E0000}"/>
    <cellStyle name="40% - Accent5 4 3 2 3 6 2" xfId="31526" xr:uid="{00000000-0005-0000-0000-0000034E0000}"/>
    <cellStyle name="40% - Accent5 4 3 2 3 6 3" xfId="31527" xr:uid="{00000000-0005-0000-0000-0000044E0000}"/>
    <cellStyle name="40% - Accent5 4 3 2 3 7" xfId="31528" xr:uid="{00000000-0005-0000-0000-0000054E0000}"/>
    <cellStyle name="40% - Accent5 4 3 2 3 7 2" xfId="31529" xr:uid="{00000000-0005-0000-0000-0000064E0000}"/>
    <cellStyle name="40% - Accent5 4 3 2 3 8" xfId="31530" xr:uid="{00000000-0005-0000-0000-0000074E0000}"/>
    <cellStyle name="40% - Accent5 4 3 2 3 9" xfId="31531" xr:uid="{00000000-0005-0000-0000-0000084E0000}"/>
    <cellStyle name="40% - Accent5 4 3 2 4" xfId="31532" xr:uid="{00000000-0005-0000-0000-0000094E0000}"/>
    <cellStyle name="40% - Accent5 4 3 2 4 2" xfId="31533" xr:uid="{00000000-0005-0000-0000-00000A4E0000}"/>
    <cellStyle name="40% - Accent5 4 3 2 4 2 2" xfId="31534" xr:uid="{00000000-0005-0000-0000-00000B4E0000}"/>
    <cellStyle name="40% - Accent5 4 3 2 4 2 2 2" xfId="31535" xr:uid="{00000000-0005-0000-0000-00000C4E0000}"/>
    <cellStyle name="40% - Accent5 4 3 2 4 2 2 3" xfId="31536" xr:uid="{00000000-0005-0000-0000-00000D4E0000}"/>
    <cellStyle name="40% - Accent5 4 3 2 4 2 3" xfId="31537" xr:uid="{00000000-0005-0000-0000-00000E4E0000}"/>
    <cellStyle name="40% - Accent5 4 3 2 4 2 3 2" xfId="31538" xr:uid="{00000000-0005-0000-0000-00000F4E0000}"/>
    <cellStyle name="40% - Accent5 4 3 2 4 2 3 3" xfId="31539" xr:uid="{00000000-0005-0000-0000-0000104E0000}"/>
    <cellStyle name="40% - Accent5 4 3 2 4 2 4" xfId="31540" xr:uid="{00000000-0005-0000-0000-0000114E0000}"/>
    <cellStyle name="40% - Accent5 4 3 2 4 2 4 2" xfId="31541" xr:uid="{00000000-0005-0000-0000-0000124E0000}"/>
    <cellStyle name="40% - Accent5 4 3 2 4 2 5" xfId="31542" xr:uid="{00000000-0005-0000-0000-0000134E0000}"/>
    <cellStyle name="40% - Accent5 4 3 2 4 2 6" xfId="31543" xr:uid="{00000000-0005-0000-0000-0000144E0000}"/>
    <cellStyle name="40% - Accent5 4 3 2 4 3" xfId="31544" xr:uid="{00000000-0005-0000-0000-0000154E0000}"/>
    <cellStyle name="40% - Accent5 4 3 2 4 3 2" xfId="31545" xr:uid="{00000000-0005-0000-0000-0000164E0000}"/>
    <cellStyle name="40% - Accent5 4 3 2 4 3 2 2" xfId="31546" xr:uid="{00000000-0005-0000-0000-0000174E0000}"/>
    <cellStyle name="40% - Accent5 4 3 2 4 3 2 3" xfId="31547" xr:uid="{00000000-0005-0000-0000-0000184E0000}"/>
    <cellStyle name="40% - Accent5 4 3 2 4 3 3" xfId="31548" xr:uid="{00000000-0005-0000-0000-0000194E0000}"/>
    <cellStyle name="40% - Accent5 4 3 2 4 3 3 2" xfId="31549" xr:uid="{00000000-0005-0000-0000-00001A4E0000}"/>
    <cellStyle name="40% - Accent5 4 3 2 4 3 3 3" xfId="31550" xr:uid="{00000000-0005-0000-0000-00001B4E0000}"/>
    <cellStyle name="40% - Accent5 4 3 2 4 3 4" xfId="31551" xr:uid="{00000000-0005-0000-0000-00001C4E0000}"/>
    <cellStyle name="40% - Accent5 4 3 2 4 3 4 2" xfId="31552" xr:uid="{00000000-0005-0000-0000-00001D4E0000}"/>
    <cellStyle name="40% - Accent5 4 3 2 4 3 5" xfId="31553" xr:uid="{00000000-0005-0000-0000-00001E4E0000}"/>
    <cellStyle name="40% - Accent5 4 3 2 4 3 6" xfId="31554" xr:uid="{00000000-0005-0000-0000-00001F4E0000}"/>
    <cellStyle name="40% - Accent5 4 3 2 4 4" xfId="31555" xr:uid="{00000000-0005-0000-0000-0000204E0000}"/>
    <cellStyle name="40% - Accent5 4 3 2 4 4 2" xfId="31556" xr:uid="{00000000-0005-0000-0000-0000214E0000}"/>
    <cellStyle name="40% - Accent5 4 3 2 4 4 2 2" xfId="31557" xr:uid="{00000000-0005-0000-0000-0000224E0000}"/>
    <cellStyle name="40% - Accent5 4 3 2 4 4 2 3" xfId="31558" xr:uid="{00000000-0005-0000-0000-0000234E0000}"/>
    <cellStyle name="40% - Accent5 4 3 2 4 4 3" xfId="31559" xr:uid="{00000000-0005-0000-0000-0000244E0000}"/>
    <cellStyle name="40% - Accent5 4 3 2 4 4 3 2" xfId="31560" xr:uid="{00000000-0005-0000-0000-0000254E0000}"/>
    <cellStyle name="40% - Accent5 4 3 2 4 4 4" xfId="31561" xr:uid="{00000000-0005-0000-0000-0000264E0000}"/>
    <cellStyle name="40% - Accent5 4 3 2 4 4 5" xfId="31562" xr:uid="{00000000-0005-0000-0000-0000274E0000}"/>
    <cellStyle name="40% - Accent5 4 3 2 4 5" xfId="31563" xr:uid="{00000000-0005-0000-0000-0000284E0000}"/>
    <cellStyle name="40% - Accent5 4 3 2 4 5 2" xfId="31564" xr:uid="{00000000-0005-0000-0000-0000294E0000}"/>
    <cellStyle name="40% - Accent5 4 3 2 4 5 3" xfId="31565" xr:uid="{00000000-0005-0000-0000-00002A4E0000}"/>
    <cellStyle name="40% - Accent5 4 3 2 4 6" xfId="31566" xr:uid="{00000000-0005-0000-0000-00002B4E0000}"/>
    <cellStyle name="40% - Accent5 4 3 2 4 6 2" xfId="31567" xr:uid="{00000000-0005-0000-0000-00002C4E0000}"/>
    <cellStyle name="40% - Accent5 4 3 2 4 6 3" xfId="31568" xr:uid="{00000000-0005-0000-0000-00002D4E0000}"/>
    <cellStyle name="40% - Accent5 4 3 2 4 7" xfId="31569" xr:uid="{00000000-0005-0000-0000-00002E4E0000}"/>
    <cellStyle name="40% - Accent5 4 3 2 4 7 2" xfId="31570" xr:uid="{00000000-0005-0000-0000-00002F4E0000}"/>
    <cellStyle name="40% - Accent5 4 3 2 4 8" xfId="31571" xr:uid="{00000000-0005-0000-0000-0000304E0000}"/>
    <cellStyle name="40% - Accent5 4 3 2 4 9" xfId="31572" xr:uid="{00000000-0005-0000-0000-0000314E0000}"/>
    <cellStyle name="40% - Accent5 4 3 2 5" xfId="31573" xr:uid="{00000000-0005-0000-0000-0000324E0000}"/>
    <cellStyle name="40% - Accent5 4 3 2 5 2" xfId="31574" xr:uid="{00000000-0005-0000-0000-0000334E0000}"/>
    <cellStyle name="40% - Accent5 4 3 2 5 2 2" xfId="31575" xr:uid="{00000000-0005-0000-0000-0000344E0000}"/>
    <cellStyle name="40% - Accent5 4 3 2 5 2 3" xfId="31576" xr:uid="{00000000-0005-0000-0000-0000354E0000}"/>
    <cellStyle name="40% - Accent5 4 3 2 5 3" xfId="31577" xr:uid="{00000000-0005-0000-0000-0000364E0000}"/>
    <cellStyle name="40% - Accent5 4 3 2 5 3 2" xfId="31578" xr:uid="{00000000-0005-0000-0000-0000374E0000}"/>
    <cellStyle name="40% - Accent5 4 3 2 5 3 3" xfId="31579" xr:uid="{00000000-0005-0000-0000-0000384E0000}"/>
    <cellStyle name="40% - Accent5 4 3 2 5 4" xfId="31580" xr:uid="{00000000-0005-0000-0000-0000394E0000}"/>
    <cellStyle name="40% - Accent5 4 3 2 5 4 2" xfId="31581" xr:uid="{00000000-0005-0000-0000-00003A4E0000}"/>
    <cellStyle name="40% - Accent5 4 3 2 5 5" xfId="31582" xr:uid="{00000000-0005-0000-0000-00003B4E0000}"/>
    <cellStyle name="40% - Accent5 4 3 2 5 6" xfId="31583" xr:uid="{00000000-0005-0000-0000-00003C4E0000}"/>
    <cellStyle name="40% - Accent5 4 3 2 6" xfId="31584" xr:uid="{00000000-0005-0000-0000-00003D4E0000}"/>
    <cellStyle name="40% - Accent5 4 3 2 6 2" xfId="31585" xr:uid="{00000000-0005-0000-0000-00003E4E0000}"/>
    <cellStyle name="40% - Accent5 4 3 2 6 2 2" xfId="31586" xr:uid="{00000000-0005-0000-0000-00003F4E0000}"/>
    <cellStyle name="40% - Accent5 4 3 2 6 2 3" xfId="31587" xr:uid="{00000000-0005-0000-0000-0000404E0000}"/>
    <cellStyle name="40% - Accent5 4 3 2 6 3" xfId="31588" xr:uid="{00000000-0005-0000-0000-0000414E0000}"/>
    <cellStyle name="40% - Accent5 4 3 2 6 3 2" xfId="31589" xr:uid="{00000000-0005-0000-0000-0000424E0000}"/>
    <cellStyle name="40% - Accent5 4 3 2 6 3 3" xfId="31590" xr:uid="{00000000-0005-0000-0000-0000434E0000}"/>
    <cellStyle name="40% - Accent5 4 3 2 6 4" xfId="31591" xr:uid="{00000000-0005-0000-0000-0000444E0000}"/>
    <cellStyle name="40% - Accent5 4 3 2 6 4 2" xfId="31592" xr:uid="{00000000-0005-0000-0000-0000454E0000}"/>
    <cellStyle name="40% - Accent5 4 3 2 6 5" xfId="31593" xr:uid="{00000000-0005-0000-0000-0000464E0000}"/>
    <cellStyle name="40% - Accent5 4 3 2 6 6" xfId="31594" xr:uid="{00000000-0005-0000-0000-0000474E0000}"/>
    <cellStyle name="40% - Accent5 4 3 2 7" xfId="31595" xr:uid="{00000000-0005-0000-0000-0000484E0000}"/>
    <cellStyle name="40% - Accent5 4 3 2 7 2" xfId="31596" xr:uid="{00000000-0005-0000-0000-0000494E0000}"/>
    <cellStyle name="40% - Accent5 4 3 2 7 2 2" xfId="31597" xr:uid="{00000000-0005-0000-0000-00004A4E0000}"/>
    <cellStyle name="40% - Accent5 4 3 2 7 2 3" xfId="31598" xr:uid="{00000000-0005-0000-0000-00004B4E0000}"/>
    <cellStyle name="40% - Accent5 4 3 2 7 3" xfId="31599" xr:uid="{00000000-0005-0000-0000-00004C4E0000}"/>
    <cellStyle name="40% - Accent5 4 3 2 7 3 2" xfId="31600" xr:uid="{00000000-0005-0000-0000-00004D4E0000}"/>
    <cellStyle name="40% - Accent5 4 3 2 7 4" xfId="31601" xr:uid="{00000000-0005-0000-0000-00004E4E0000}"/>
    <cellStyle name="40% - Accent5 4 3 2 7 5" xfId="31602" xr:uid="{00000000-0005-0000-0000-00004F4E0000}"/>
    <cellStyle name="40% - Accent5 4 3 2 8" xfId="31603" xr:uid="{00000000-0005-0000-0000-0000504E0000}"/>
    <cellStyle name="40% - Accent5 4 3 2 8 2" xfId="31604" xr:uid="{00000000-0005-0000-0000-0000514E0000}"/>
    <cellStyle name="40% - Accent5 4 3 2 8 3" xfId="31605" xr:uid="{00000000-0005-0000-0000-0000524E0000}"/>
    <cellStyle name="40% - Accent5 4 3 2 9" xfId="31606" xr:uid="{00000000-0005-0000-0000-0000534E0000}"/>
    <cellStyle name="40% - Accent5 4 3 2 9 2" xfId="31607" xr:uid="{00000000-0005-0000-0000-0000544E0000}"/>
    <cellStyle name="40% - Accent5 4 3 2 9 3" xfId="31608" xr:uid="{00000000-0005-0000-0000-0000554E0000}"/>
    <cellStyle name="40% - Accent5 4 3 3" xfId="2458" xr:uid="{00000000-0005-0000-0000-0000564E0000}"/>
    <cellStyle name="40% - Accent5 4 3 3 10" xfId="31609" xr:uid="{00000000-0005-0000-0000-0000574E0000}"/>
    <cellStyle name="40% - Accent5 4 3 3 2" xfId="2459" xr:uid="{00000000-0005-0000-0000-0000584E0000}"/>
    <cellStyle name="40% - Accent5 4 3 3 2 2" xfId="31610" xr:uid="{00000000-0005-0000-0000-0000594E0000}"/>
    <cellStyle name="40% - Accent5 4 3 3 2 2 2" xfId="31611" xr:uid="{00000000-0005-0000-0000-00005A4E0000}"/>
    <cellStyle name="40% - Accent5 4 3 3 2 2 2 2" xfId="31612" xr:uid="{00000000-0005-0000-0000-00005B4E0000}"/>
    <cellStyle name="40% - Accent5 4 3 3 2 2 2 3" xfId="31613" xr:uid="{00000000-0005-0000-0000-00005C4E0000}"/>
    <cellStyle name="40% - Accent5 4 3 3 2 2 3" xfId="31614" xr:uid="{00000000-0005-0000-0000-00005D4E0000}"/>
    <cellStyle name="40% - Accent5 4 3 3 2 2 3 2" xfId="31615" xr:uid="{00000000-0005-0000-0000-00005E4E0000}"/>
    <cellStyle name="40% - Accent5 4 3 3 2 2 3 3" xfId="31616" xr:uid="{00000000-0005-0000-0000-00005F4E0000}"/>
    <cellStyle name="40% - Accent5 4 3 3 2 2 4" xfId="31617" xr:uid="{00000000-0005-0000-0000-0000604E0000}"/>
    <cellStyle name="40% - Accent5 4 3 3 2 2 4 2" xfId="31618" xr:uid="{00000000-0005-0000-0000-0000614E0000}"/>
    <cellStyle name="40% - Accent5 4 3 3 2 2 5" xfId="31619" xr:uid="{00000000-0005-0000-0000-0000624E0000}"/>
    <cellStyle name="40% - Accent5 4 3 3 2 2 6" xfId="31620" xr:uid="{00000000-0005-0000-0000-0000634E0000}"/>
    <cellStyle name="40% - Accent5 4 3 3 2 3" xfId="31621" xr:uid="{00000000-0005-0000-0000-0000644E0000}"/>
    <cellStyle name="40% - Accent5 4 3 3 2 3 2" xfId="31622" xr:uid="{00000000-0005-0000-0000-0000654E0000}"/>
    <cellStyle name="40% - Accent5 4 3 3 2 3 2 2" xfId="31623" xr:uid="{00000000-0005-0000-0000-0000664E0000}"/>
    <cellStyle name="40% - Accent5 4 3 3 2 3 2 3" xfId="31624" xr:uid="{00000000-0005-0000-0000-0000674E0000}"/>
    <cellStyle name="40% - Accent5 4 3 3 2 3 3" xfId="31625" xr:uid="{00000000-0005-0000-0000-0000684E0000}"/>
    <cellStyle name="40% - Accent5 4 3 3 2 3 3 2" xfId="31626" xr:uid="{00000000-0005-0000-0000-0000694E0000}"/>
    <cellStyle name="40% - Accent5 4 3 3 2 3 3 3" xfId="31627" xr:uid="{00000000-0005-0000-0000-00006A4E0000}"/>
    <cellStyle name="40% - Accent5 4 3 3 2 3 4" xfId="31628" xr:uid="{00000000-0005-0000-0000-00006B4E0000}"/>
    <cellStyle name="40% - Accent5 4 3 3 2 3 4 2" xfId="31629" xr:uid="{00000000-0005-0000-0000-00006C4E0000}"/>
    <cellStyle name="40% - Accent5 4 3 3 2 3 5" xfId="31630" xr:uid="{00000000-0005-0000-0000-00006D4E0000}"/>
    <cellStyle name="40% - Accent5 4 3 3 2 3 6" xfId="31631" xr:uid="{00000000-0005-0000-0000-00006E4E0000}"/>
    <cellStyle name="40% - Accent5 4 3 3 2 4" xfId="31632" xr:uid="{00000000-0005-0000-0000-00006F4E0000}"/>
    <cellStyle name="40% - Accent5 4 3 3 2 4 2" xfId="31633" xr:uid="{00000000-0005-0000-0000-0000704E0000}"/>
    <cellStyle name="40% - Accent5 4 3 3 2 4 2 2" xfId="31634" xr:uid="{00000000-0005-0000-0000-0000714E0000}"/>
    <cellStyle name="40% - Accent5 4 3 3 2 4 2 3" xfId="31635" xr:uid="{00000000-0005-0000-0000-0000724E0000}"/>
    <cellStyle name="40% - Accent5 4 3 3 2 4 3" xfId="31636" xr:uid="{00000000-0005-0000-0000-0000734E0000}"/>
    <cellStyle name="40% - Accent5 4 3 3 2 4 3 2" xfId="31637" xr:uid="{00000000-0005-0000-0000-0000744E0000}"/>
    <cellStyle name="40% - Accent5 4 3 3 2 4 4" xfId="31638" xr:uid="{00000000-0005-0000-0000-0000754E0000}"/>
    <cellStyle name="40% - Accent5 4 3 3 2 4 5" xfId="31639" xr:uid="{00000000-0005-0000-0000-0000764E0000}"/>
    <cellStyle name="40% - Accent5 4 3 3 2 5" xfId="31640" xr:uid="{00000000-0005-0000-0000-0000774E0000}"/>
    <cellStyle name="40% - Accent5 4 3 3 2 5 2" xfId="31641" xr:uid="{00000000-0005-0000-0000-0000784E0000}"/>
    <cellStyle name="40% - Accent5 4 3 3 2 5 3" xfId="31642" xr:uid="{00000000-0005-0000-0000-0000794E0000}"/>
    <cellStyle name="40% - Accent5 4 3 3 2 6" xfId="31643" xr:uid="{00000000-0005-0000-0000-00007A4E0000}"/>
    <cellStyle name="40% - Accent5 4 3 3 2 6 2" xfId="31644" xr:uid="{00000000-0005-0000-0000-00007B4E0000}"/>
    <cellStyle name="40% - Accent5 4 3 3 2 6 3" xfId="31645" xr:uid="{00000000-0005-0000-0000-00007C4E0000}"/>
    <cellStyle name="40% - Accent5 4 3 3 2 7" xfId="31646" xr:uid="{00000000-0005-0000-0000-00007D4E0000}"/>
    <cellStyle name="40% - Accent5 4 3 3 2 7 2" xfId="31647" xr:uid="{00000000-0005-0000-0000-00007E4E0000}"/>
    <cellStyle name="40% - Accent5 4 3 3 2 8" xfId="31648" xr:uid="{00000000-0005-0000-0000-00007F4E0000}"/>
    <cellStyle name="40% - Accent5 4 3 3 2 9" xfId="31649" xr:uid="{00000000-0005-0000-0000-0000804E0000}"/>
    <cellStyle name="40% - Accent5 4 3 3 3" xfId="31650" xr:uid="{00000000-0005-0000-0000-0000814E0000}"/>
    <cellStyle name="40% - Accent5 4 3 3 3 2" xfId="31651" xr:uid="{00000000-0005-0000-0000-0000824E0000}"/>
    <cellStyle name="40% - Accent5 4 3 3 3 2 2" xfId="31652" xr:uid="{00000000-0005-0000-0000-0000834E0000}"/>
    <cellStyle name="40% - Accent5 4 3 3 3 2 3" xfId="31653" xr:uid="{00000000-0005-0000-0000-0000844E0000}"/>
    <cellStyle name="40% - Accent5 4 3 3 3 3" xfId="31654" xr:uid="{00000000-0005-0000-0000-0000854E0000}"/>
    <cellStyle name="40% - Accent5 4 3 3 3 3 2" xfId="31655" xr:uid="{00000000-0005-0000-0000-0000864E0000}"/>
    <cellStyle name="40% - Accent5 4 3 3 3 3 3" xfId="31656" xr:uid="{00000000-0005-0000-0000-0000874E0000}"/>
    <cellStyle name="40% - Accent5 4 3 3 3 4" xfId="31657" xr:uid="{00000000-0005-0000-0000-0000884E0000}"/>
    <cellStyle name="40% - Accent5 4 3 3 3 4 2" xfId="31658" xr:uid="{00000000-0005-0000-0000-0000894E0000}"/>
    <cellStyle name="40% - Accent5 4 3 3 3 5" xfId="31659" xr:uid="{00000000-0005-0000-0000-00008A4E0000}"/>
    <cellStyle name="40% - Accent5 4 3 3 3 6" xfId="31660" xr:uid="{00000000-0005-0000-0000-00008B4E0000}"/>
    <cellStyle name="40% - Accent5 4 3 3 4" xfId="31661" xr:uid="{00000000-0005-0000-0000-00008C4E0000}"/>
    <cellStyle name="40% - Accent5 4 3 3 4 2" xfId="31662" xr:uid="{00000000-0005-0000-0000-00008D4E0000}"/>
    <cellStyle name="40% - Accent5 4 3 3 4 2 2" xfId="31663" xr:uid="{00000000-0005-0000-0000-00008E4E0000}"/>
    <cellStyle name="40% - Accent5 4 3 3 4 2 3" xfId="31664" xr:uid="{00000000-0005-0000-0000-00008F4E0000}"/>
    <cellStyle name="40% - Accent5 4 3 3 4 3" xfId="31665" xr:uid="{00000000-0005-0000-0000-0000904E0000}"/>
    <cellStyle name="40% - Accent5 4 3 3 4 3 2" xfId="31666" xr:uid="{00000000-0005-0000-0000-0000914E0000}"/>
    <cellStyle name="40% - Accent5 4 3 3 4 3 3" xfId="31667" xr:uid="{00000000-0005-0000-0000-0000924E0000}"/>
    <cellStyle name="40% - Accent5 4 3 3 4 4" xfId="31668" xr:uid="{00000000-0005-0000-0000-0000934E0000}"/>
    <cellStyle name="40% - Accent5 4 3 3 4 4 2" xfId="31669" xr:uid="{00000000-0005-0000-0000-0000944E0000}"/>
    <cellStyle name="40% - Accent5 4 3 3 4 5" xfId="31670" xr:uid="{00000000-0005-0000-0000-0000954E0000}"/>
    <cellStyle name="40% - Accent5 4 3 3 4 6" xfId="31671" xr:uid="{00000000-0005-0000-0000-0000964E0000}"/>
    <cellStyle name="40% - Accent5 4 3 3 5" xfId="31672" xr:uid="{00000000-0005-0000-0000-0000974E0000}"/>
    <cellStyle name="40% - Accent5 4 3 3 5 2" xfId="31673" xr:uid="{00000000-0005-0000-0000-0000984E0000}"/>
    <cellStyle name="40% - Accent5 4 3 3 5 2 2" xfId="31674" xr:uid="{00000000-0005-0000-0000-0000994E0000}"/>
    <cellStyle name="40% - Accent5 4 3 3 5 2 3" xfId="31675" xr:uid="{00000000-0005-0000-0000-00009A4E0000}"/>
    <cellStyle name="40% - Accent5 4 3 3 5 3" xfId="31676" xr:uid="{00000000-0005-0000-0000-00009B4E0000}"/>
    <cellStyle name="40% - Accent5 4 3 3 5 3 2" xfId="31677" xr:uid="{00000000-0005-0000-0000-00009C4E0000}"/>
    <cellStyle name="40% - Accent5 4 3 3 5 4" xfId="31678" xr:uid="{00000000-0005-0000-0000-00009D4E0000}"/>
    <cellStyle name="40% - Accent5 4 3 3 5 5" xfId="31679" xr:uid="{00000000-0005-0000-0000-00009E4E0000}"/>
    <cellStyle name="40% - Accent5 4 3 3 6" xfId="31680" xr:uid="{00000000-0005-0000-0000-00009F4E0000}"/>
    <cellStyle name="40% - Accent5 4 3 3 6 2" xfId="31681" xr:uid="{00000000-0005-0000-0000-0000A04E0000}"/>
    <cellStyle name="40% - Accent5 4 3 3 6 3" xfId="31682" xr:uid="{00000000-0005-0000-0000-0000A14E0000}"/>
    <cellStyle name="40% - Accent5 4 3 3 7" xfId="31683" xr:uid="{00000000-0005-0000-0000-0000A24E0000}"/>
    <cellStyle name="40% - Accent5 4 3 3 7 2" xfId="31684" xr:uid="{00000000-0005-0000-0000-0000A34E0000}"/>
    <cellStyle name="40% - Accent5 4 3 3 7 3" xfId="31685" xr:uid="{00000000-0005-0000-0000-0000A44E0000}"/>
    <cellStyle name="40% - Accent5 4 3 3 8" xfId="31686" xr:uid="{00000000-0005-0000-0000-0000A54E0000}"/>
    <cellStyle name="40% - Accent5 4 3 3 8 2" xfId="31687" xr:uid="{00000000-0005-0000-0000-0000A64E0000}"/>
    <cellStyle name="40% - Accent5 4 3 3 9" xfId="31688" xr:uid="{00000000-0005-0000-0000-0000A74E0000}"/>
    <cellStyle name="40% - Accent5 4 3 4" xfId="2460" xr:uid="{00000000-0005-0000-0000-0000A84E0000}"/>
    <cellStyle name="40% - Accent5 4 3 4 2" xfId="31689" xr:uid="{00000000-0005-0000-0000-0000A94E0000}"/>
    <cellStyle name="40% - Accent5 4 3 4 2 2" xfId="31690" xr:uid="{00000000-0005-0000-0000-0000AA4E0000}"/>
    <cellStyle name="40% - Accent5 4 3 4 2 2 2" xfId="31691" xr:uid="{00000000-0005-0000-0000-0000AB4E0000}"/>
    <cellStyle name="40% - Accent5 4 3 4 2 2 3" xfId="31692" xr:uid="{00000000-0005-0000-0000-0000AC4E0000}"/>
    <cellStyle name="40% - Accent5 4 3 4 2 3" xfId="31693" xr:uid="{00000000-0005-0000-0000-0000AD4E0000}"/>
    <cellStyle name="40% - Accent5 4 3 4 2 3 2" xfId="31694" xr:uid="{00000000-0005-0000-0000-0000AE4E0000}"/>
    <cellStyle name="40% - Accent5 4 3 4 2 3 3" xfId="31695" xr:uid="{00000000-0005-0000-0000-0000AF4E0000}"/>
    <cellStyle name="40% - Accent5 4 3 4 2 4" xfId="31696" xr:uid="{00000000-0005-0000-0000-0000B04E0000}"/>
    <cellStyle name="40% - Accent5 4 3 4 2 4 2" xfId="31697" xr:uid="{00000000-0005-0000-0000-0000B14E0000}"/>
    <cellStyle name="40% - Accent5 4 3 4 2 5" xfId="31698" xr:uid="{00000000-0005-0000-0000-0000B24E0000}"/>
    <cellStyle name="40% - Accent5 4 3 4 2 6" xfId="31699" xr:uid="{00000000-0005-0000-0000-0000B34E0000}"/>
    <cellStyle name="40% - Accent5 4 3 4 3" xfId="31700" xr:uid="{00000000-0005-0000-0000-0000B44E0000}"/>
    <cellStyle name="40% - Accent5 4 3 4 3 2" xfId="31701" xr:uid="{00000000-0005-0000-0000-0000B54E0000}"/>
    <cellStyle name="40% - Accent5 4 3 4 3 2 2" xfId="31702" xr:uid="{00000000-0005-0000-0000-0000B64E0000}"/>
    <cellStyle name="40% - Accent5 4 3 4 3 2 3" xfId="31703" xr:uid="{00000000-0005-0000-0000-0000B74E0000}"/>
    <cellStyle name="40% - Accent5 4 3 4 3 3" xfId="31704" xr:uid="{00000000-0005-0000-0000-0000B84E0000}"/>
    <cellStyle name="40% - Accent5 4 3 4 3 3 2" xfId="31705" xr:uid="{00000000-0005-0000-0000-0000B94E0000}"/>
    <cellStyle name="40% - Accent5 4 3 4 3 3 3" xfId="31706" xr:uid="{00000000-0005-0000-0000-0000BA4E0000}"/>
    <cellStyle name="40% - Accent5 4 3 4 3 4" xfId="31707" xr:uid="{00000000-0005-0000-0000-0000BB4E0000}"/>
    <cellStyle name="40% - Accent5 4 3 4 3 4 2" xfId="31708" xr:uid="{00000000-0005-0000-0000-0000BC4E0000}"/>
    <cellStyle name="40% - Accent5 4 3 4 3 5" xfId="31709" xr:uid="{00000000-0005-0000-0000-0000BD4E0000}"/>
    <cellStyle name="40% - Accent5 4 3 4 3 6" xfId="31710" xr:uid="{00000000-0005-0000-0000-0000BE4E0000}"/>
    <cellStyle name="40% - Accent5 4 3 4 4" xfId="31711" xr:uid="{00000000-0005-0000-0000-0000BF4E0000}"/>
    <cellStyle name="40% - Accent5 4 3 4 4 2" xfId="31712" xr:uid="{00000000-0005-0000-0000-0000C04E0000}"/>
    <cellStyle name="40% - Accent5 4 3 4 4 2 2" xfId="31713" xr:uid="{00000000-0005-0000-0000-0000C14E0000}"/>
    <cellStyle name="40% - Accent5 4 3 4 4 2 3" xfId="31714" xr:uid="{00000000-0005-0000-0000-0000C24E0000}"/>
    <cellStyle name="40% - Accent5 4 3 4 4 3" xfId="31715" xr:uid="{00000000-0005-0000-0000-0000C34E0000}"/>
    <cellStyle name="40% - Accent5 4 3 4 4 3 2" xfId="31716" xr:uid="{00000000-0005-0000-0000-0000C44E0000}"/>
    <cellStyle name="40% - Accent5 4 3 4 4 4" xfId="31717" xr:uid="{00000000-0005-0000-0000-0000C54E0000}"/>
    <cellStyle name="40% - Accent5 4 3 4 4 5" xfId="31718" xr:uid="{00000000-0005-0000-0000-0000C64E0000}"/>
    <cellStyle name="40% - Accent5 4 3 4 5" xfId="31719" xr:uid="{00000000-0005-0000-0000-0000C74E0000}"/>
    <cellStyle name="40% - Accent5 4 3 4 5 2" xfId="31720" xr:uid="{00000000-0005-0000-0000-0000C84E0000}"/>
    <cellStyle name="40% - Accent5 4 3 4 5 3" xfId="31721" xr:uid="{00000000-0005-0000-0000-0000C94E0000}"/>
    <cellStyle name="40% - Accent5 4 3 4 6" xfId="31722" xr:uid="{00000000-0005-0000-0000-0000CA4E0000}"/>
    <cellStyle name="40% - Accent5 4 3 4 6 2" xfId="31723" xr:uid="{00000000-0005-0000-0000-0000CB4E0000}"/>
    <cellStyle name="40% - Accent5 4 3 4 6 3" xfId="31724" xr:uid="{00000000-0005-0000-0000-0000CC4E0000}"/>
    <cellStyle name="40% - Accent5 4 3 4 7" xfId="31725" xr:uid="{00000000-0005-0000-0000-0000CD4E0000}"/>
    <cellStyle name="40% - Accent5 4 3 4 7 2" xfId="31726" xr:uid="{00000000-0005-0000-0000-0000CE4E0000}"/>
    <cellStyle name="40% - Accent5 4 3 4 8" xfId="31727" xr:uid="{00000000-0005-0000-0000-0000CF4E0000}"/>
    <cellStyle name="40% - Accent5 4 3 4 9" xfId="31728" xr:uid="{00000000-0005-0000-0000-0000D04E0000}"/>
    <cellStyle name="40% - Accent5 4 3 5" xfId="8907" xr:uid="{00000000-0005-0000-0000-0000D14E0000}"/>
    <cellStyle name="40% - Accent5 4 3 5 2" xfId="31729" xr:uid="{00000000-0005-0000-0000-0000D24E0000}"/>
    <cellStyle name="40% - Accent5 4 3 5 2 2" xfId="31730" xr:uid="{00000000-0005-0000-0000-0000D34E0000}"/>
    <cellStyle name="40% - Accent5 4 3 5 2 2 2" xfId="31731" xr:uid="{00000000-0005-0000-0000-0000D44E0000}"/>
    <cellStyle name="40% - Accent5 4 3 5 2 2 3" xfId="31732" xr:uid="{00000000-0005-0000-0000-0000D54E0000}"/>
    <cellStyle name="40% - Accent5 4 3 5 2 3" xfId="31733" xr:uid="{00000000-0005-0000-0000-0000D64E0000}"/>
    <cellStyle name="40% - Accent5 4 3 5 2 3 2" xfId="31734" xr:uid="{00000000-0005-0000-0000-0000D74E0000}"/>
    <cellStyle name="40% - Accent5 4 3 5 2 3 3" xfId="31735" xr:uid="{00000000-0005-0000-0000-0000D84E0000}"/>
    <cellStyle name="40% - Accent5 4 3 5 2 4" xfId="31736" xr:uid="{00000000-0005-0000-0000-0000D94E0000}"/>
    <cellStyle name="40% - Accent5 4 3 5 2 4 2" xfId="31737" xr:uid="{00000000-0005-0000-0000-0000DA4E0000}"/>
    <cellStyle name="40% - Accent5 4 3 5 2 5" xfId="31738" xr:uid="{00000000-0005-0000-0000-0000DB4E0000}"/>
    <cellStyle name="40% - Accent5 4 3 5 2 6" xfId="31739" xr:uid="{00000000-0005-0000-0000-0000DC4E0000}"/>
    <cellStyle name="40% - Accent5 4 3 5 3" xfId="31740" xr:uid="{00000000-0005-0000-0000-0000DD4E0000}"/>
    <cellStyle name="40% - Accent5 4 3 5 3 2" xfId="31741" xr:uid="{00000000-0005-0000-0000-0000DE4E0000}"/>
    <cellStyle name="40% - Accent5 4 3 5 3 2 2" xfId="31742" xr:uid="{00000000-0005-0000-0000-0000DF4E0000}"/>
    <cellStyle name="40% - Accent5 4 3 5 3 2 3" xfId="31743" xr:uid="{00000000-0005-0000-0000-0000E04E0000}"/>
    <cellStyle name="40% - Accent5 4 3 5 3 3" xfId="31744" xr:uid="{00000000-0005-0000-0000-0000E14E0000}"/>
    <cellStyle name="40% - Accent5 4 3 5 3 3 2" xfId="31745" xr:uid="{00000000-0005-0000-0000-0000E24E0000}"/>
    <cellStyle name="40% - Accent5 4 3 5 3 3 3" xfId="31746" xr:uid="{00000000-0005-0000-0000-0000E34E0000}"/>
    <cellStyle name="40% - Accent5 4 3 5 3 4" xfId="31747" xr:uid="{00000000-0005-0000-0000-0000E44E0000}"/>
    <cellStyle name="40% - Accent5 4 3 5 3 4 2" xfId="31748" xr:uid="{00000000-0005-0000-0000-0000E54E0000}"/>
    <cellStyle name="40% - Accent5 4 3 5 3 5" xfId="31749" xr:uid="{00000000-0005-0000-0000-0000E64E0000}"/>
    <cellStyle name="40% - Accent5 4 3 5 3 6" xfId="31750" xr:uid="{00000000-0005-0000-0000-0000E74E0000}"/>
    <cellStyle name="40% - Accent5 4 3 5 4" xfId="31751" xr:uid="{00000000-0005-0000-0000-0000E84E0000}"/>
    <cellStyle name="40% - Accent5 4 3 5 4 2" xfId="31752" xr:uid="{00000000-0005-0000-0000-0000E94E0000}"/>
    <cellStyle name="40% - Accent5 4 3 5 4 2 2" xfId="31753" xr:uid="{00000000-0005-0000-0000-0000EA4E0000}"/>
    <cellStyle name="40% - Accent5 4 3 5 4 2 3" xfId="31754" xr:uid="{00000000-0005-0000-0000-0000EB4E0000}"/>
    <cellStyle name="40% - Accent5 4 3 5 4 3" xfId="31755" xr:uid="{00000000-0005-0000-0000-0000EC4E0000}"/>
    <cellStyle name="40% - Accent5 4 3 5 4 3 2" xfId="31756" xr:uid="{00000000-0005-0000-0000-0000ED4E0000}"/>
    <cellStyle name="40% - Accent5 4 3 5 4 4" xfId="31757" xr:uid="{00000000-0005-0000-0000-0000EE4E0000}"/>
    <cellStyle name="40% - Accent5 4 3 5 4 5" xfId="31758" xr:uid="{00000000-0005-0000-0000-0000EF4E0000}"/>
    <cellStyle name="40% - Accent5 4 3 5 5" xfId="31759" xr:uid="{00000000-0005-0000-0000-0000F04E0000}"/>
    <cellStyle name="40% - Accent5 4 3 5 5 2" xfId="31760" xr:uid="{00000000-0005-0000-0000-0000F14E0000}"/>
    <cellStyle name="40% - Accent5 4 3 5 5 3" xfId="31761" xr:uid="{00000000-0005-0000-0000-0000F24E0000}"/>
    <cellStyle name="40% - Accent5 4 3 5 6" xfId="31762" xr:uid="{00000000-0005-0000-0000-0000F34E0000}"/>
    <cellStyle name="40% - Accent5 4 3 5 6 2" xfId="31763" xr:uid="{00000000-0005-0000-0000-0000F44E0000}"/>
    <cellStyle name="40% - Accent5 4 3 5 6 3" xfId="31764" xr:uid="{00000000-0005-0000-0000-0000F54E0000}"/>
    <cellStyle name="40% - Accent5 4 3 5 7" xfId="31765" xr:uid="{00000000-0005-0000-0000-0000F64E0000}"/>
    <cellStyle name="40% - Accent5 4 3 5 7 2" xfId="31766" xr:uid="{00000000-0005-0000-0000-0000F74E0000}"/>
    <cellStyle name="40% - Accent5 4 3 5 8" xfId="31767" xr:uid="{00000000-0005-0000-0000-0000F84E0000}"/>
    <cellStyle name="40% - Accent5 4 3 5 9" xfId="31768" xr:uid="{00000000-0005-0000-0000-0000F94E0000}"/>
    <cellStyle name="40% - Accent5 4 3 6" xfId="31769" xr:uid="{00000000-0005-0000-0000-0000FA4E0000}"/>
    <cellStyle name="40% - Accent5 4 3 6 2" xfId="31770" xr:uid="{00000000-0005-0000-0000-0000FB4E0000}"/>
    <cellStyle name="40% - Accent5 4 3 6 2 2" xfId="31771" xr:uid="{00000000-0005-0000-0000-0000FC4E0000}"/>
    <cellStyle name="40% - Accent5 4 3 6 2 3" xfId="31772" xr:uid="{00000000-0005-0000-0000-0000FD4E0000}"/>
    <cellStyle name="40% - Accent5 4 3 6 3" xfId="31773" xr:uid="{00000000-0005-0000-0000-0000FE4E0000}"/>
    <cellStyle name="40% - Accent5 4 3 6 3 2" xfId="31774" xr:uid="{00000000-0005-0000-0000-0000FF4E0000}"/>
    <cellStyle name="40% - Accent5 4 3 6 3 3" xfId="31775" xr:uid="{00000000-0005-0000-0000-0000004F0000}"/>
    <cellStyle name="40% - Accent5 4 3 6 4" xfId="31776" xr:uid="{00000000-0005-0000-0000-0000014F0000}"/>
    <cellStyle name="40% - Accent5 4 3 6 4 2" xfId="31777" xr:uid="{00000000-0005-0000-0000-0000024F0000}"/>
    <cellStyle name="40% - Accent5 4 3 6 5" xfId="31778" xr:uid="{00000000-0005-0000-0000-0000034F0000}"/>
    <cellStyle name="40% - Accent5 4 3 6 6" xfId="31779" xr:uid="{00000000-0005-0000-0000-0000044F0000}"/>
    <cellStyle name="40% - Accent5 4 3 7" xfId="31780" xr:uid="{00000000-0005-0000-0000-0000054F0000}"/>
    <cellStyle name="40% - Accent5 4 3 7 2" xfId="31781" xr:uid="{00000000-0005-0000-0000-0000064F0000}"/>
    <cellStyle name="40% - Accent5 4 3 7 2 2" xfId="31782" xr:uid="{00000000-0005-0000-0000-0000074F0000}"/>
    <cellStyle name="40% - Accent5 4 3 7 2 3" xfId="31783" xr:uid="{00000000-0005-0000-0000-0000084F0000}"/>
    <cellStyle name="40% - Accent5 4 3 7 3" xfId="31784" xr:uid="{00000000-0005-0000-0000-0000094F0000}"/>
    <cellStyle name="40% - Accent5 4 3 7 3 2" xfId="31785" xr:uid="{00000000-0005-0000-0000-00000A4F0000}"/>
    <cellStyle name="40% - Accent5 4 3 7 3 3" xfId="31786" xr:uid="{00000000-0005-0000-0000-00000B4F0000}"/>
    <cellStyle name="40% - Accent5 4 3 7 4" xfId="31787" xr:uid="{00000000-0005-0000-0000-00000C4F0000}"/>
    <cellStyle name="40% - Accent5 4 3 7 4 2" xfId="31788" xr:uid="{00000000-0005-0000-0000-00000D4F0000}"/>
    <cellStyle name="40% - Accent5 4 3 7 5" xfId="31789" xr:uid="{00000000-0005-0000-0000-00000E4F0000}"/>
    <cellStyle name="40% - Accent5 4 3 7 6" xfId="31790" xr:uid="{00000000-0005-0000-0000-00000F4F0000}"/>
    <cellStyle name="40% - Accent5 4 3 8" xfId="31791" xr:uid="{00000000-0005-0000-0000-0000104F0000}"/>
    <cellStyle name="40% - Accent5 4 3 8 2" xfId="31792" xr:uid="{00000000-0005-0000-0000-0000114F0000}"/>
    <cellStyle name="40% - Accent5 4 3 8 2 2" xfId="31793" xr:uid="{00000000-0005-0000-0000-0000124F0000}"/>
    <cellStyle name="40% - Accent5 4 3 8 2 3" xfId="31794" xr:uid="{00000000-0005-0000-0000-0000134F0000}"/>
    <cellStyle name="40% - Accent5 4 3 8 3" xfId="31795" xr:uid="{00000000-0005-0000-0000-0000144F0000}"/>
    <cellStyle name="40% - Accent5 4 3 8 3 2" xfId="31796" xr:uid="{00000000-0005-0000-0000-0000154F0000}"/>
    <cellStyle name="40% - Accent5 4 3 8 4" xfId="31797" xr:uid="{00000000-0005-0000-0000-0000164F0000}"/>
    <cellStyle name="40% - Accent5 4 3 8 5" xfId="31798" xr:uid="{00000000-0005-0000-0000-0000174F0000}"/>
    <cellStyle name="40% - Accent5 4 3 9" xfId="31799" xr:uid="{00000000-0005-0000-0000-0000184F0000}"/>
    <cellStyle name="40% - Accent5 4 3 9 2" xfId="31800" xr:uid="{00000000-0005-0000-0000-0000194F0000}"/>
    <cellStyle name="40% - Accent5 4 3 9 3" xfId="31801" xr:uid="{00000000-0005-0000-0000-00001A4F0000}"/>
    <cellStyle name="40% - Accent5 4 4" xfId="2461" xr:uid="{00000000-0005-0000-0000-00001B4F0000}"/>
    <cellStyle name="40% - Accent5 4 4 10" xfId="31802" xr:uid="{00000000-0005-0000-0000-00001C4F0000}"/>
    <cellStyle name="40% - Accent5 4 4 10 2" xfId="31803" xr:uid="{00000000-0005-0000-0000-00001D4F0000}"/>
    <cellStyle name="40% - Accent5 4 4 11" xfId="31804" xr:uid="{00000000-0005-0000-0000-00001E4F0000}"/>
    <cellStyle name="40% - Accent5 4 4 12" xfId="31805" xr:uid="{00000000-0005-0000-0000-00001F4F0000}"/>
    <cellStyle name="40% - Accent5 4 4 2" xfId="2462" xr:uid="{00000000-0005-0000-0000-0000204F0000}"/>
    <cellStyle name="40% - Accent5 4 4 2 10" xfId="31806" xr:uid="{00000000-0005-0000-0000-0000214F0000}"/>
    <cellStyle name="40% - Accent5 4 4 2 2" xfId="2463" xr:uid="{00000000-0005-0000-0000-0000224F0000}"/>
    <cellStyle name="40% - Accent5 4 4 2 2 2" xfId="31807" xr:uid="{00000000-0005-0000-0000-0000234F0000}"/>
    <cellStyle name="40% - Accent5 4 4 2 2 2 2" xfId="31808" xr:uid="{00000000-0005-0000-0000-0000244F0000}"/>
    <cellStyle name="40% - Accent5 4 4 2 2 2 2 2" xfId="31809" xr:uid="{00000000-0005-0000-0000-0000254F0000}"/>
    <cellStyle name="40% - Accent5 4 4 2 2 2 2 3" xfId="31810" xr:uid="{00000000-0005-0000-0000-0000264F0000}"/>
    <cellStyle name="40% - Accent5 4 4 2 2 2 3" xfId="31811" xr:uid="{00000000-0005-0000-0000-0000274F0000}"/>
    <cellStyle name="40% - Accent5 4 4 2 2 2 3 2" xfId="31812" xr:uid="{00000000-0005-0000-0000-0000284F0000}"/>
    <cellStyle name="40% - Accent5 4 4 2 2 2 3 3" xfId="31813" xr:uid="{00000000-0005-0000-0000-0000294F0000}"/>
    <cellStyle name="40% - Accent5 4 4 2 2 2 4" xfId="31814" xr:uid="{00000000-0005-0000-0000-00002A4F0000}"/>
    <cellStyle name="40% - Accent5 4 4 2 2 2 4 2" xfId="31815" xr:uid="{00000000-0005-0000-0000-00002B4F0000}"/>
    <cellStyle name="40% - Accent5 4 4 2 2 2 5" xfId="31816" xr:uid="{00000000-0005-0000-0000-00002C4F0000}"/>
    <cellStyle name="40% - Accent5 4 4 2 2 2 6" xfId="31817" xr:uid="{00000000-0005-0000-0000-00002D4F0000}"/>
    <cellStyle name="40% - Accent5 4 4 2 2 3" xfId="31818" xr:uid="{00000000-0005-0000-0000-00002E4F0000}"/>
    <cellStyle name="40% - Accent5 4 4 2 2 3 2" xfId="31819" xr:uid="{00000000-0005-0000-0000-00002F4F0000}"/>
    <cellStyle name="40% - Accent5 4 4 2 2 3 2 2" xfId="31820" xr:uid="{00000000-0005-0000-0000-0000304F0000}"/>
    <cellStyle name="40% - Accent5 4 4 2 2 3 2 3" xfId="31821" xr:uid="{00000000-0005-0000-0000-0000314F0000}"/>
    <cellStyle name="40% - Accent5 4 4 2 2 3 3" xfId="31822" xr:uid="{00000000-0005-0000-0000-0000324F0000}"/>
    <cellStyle name="40% - Accent5 4 4 2 2 3 3 2" xfId="31823" xr:uid="{00000000-0005-0000-0000-0000334F0000}"/>
    <cellStyle name="40% - Accent5 4 4 2 2 3 3 3" xfId="31824" xr:uid="{00000000-0005-0000-0000-0000344F0000}"/>
    <cellStyle name="40% - Accent5 4 4 2 2 3 4" xfId="31825" xr:uid="{00000000-0005-0000-0000-0000354F0000}"/>
    <cellStyle name="40% - Accent5 4 4 2 2 3 4 2" xfId="31826" xr:uid="{00000000-0005-0000-0000-0000364F0000}"/>
    <cellStyle name="40% - Accent5 4 4 2 2 3 5" xfId="31827" xr:uid="{00000000-0005-0000-0000-0000374F0000}"/>
    <cellStyle name="40% - Accent5 4 4 2 2 3 6" xfId="31828" xr:uid="{00000000-0005-0000-0000-0000384F0000}"/>
    <cellStyle name="40% - Accent5 4 4 2 2 4" xfId="31829" xr:uid="{00000000-0005-0000-0000-0000394F0000}"/>
    <cellStyle name="40% - Accent5 4 4 2 2 4 2" xfId="31830" xr:uid="{00000000-0005-0000-0000-00003A4F0000}"/>
    <cellStyle name="40% - Accent5 4 4 2 2 4 2 2" xfId="31831" xr:uid="{00000000-0005-0000-0000-00003B4F0000}"/>
    <cellStyle name="40% - Accent5 4 4 2 2 4 2 3" xfId="31832" xr:uid="{00000000-0005-0000-0000-00003C4F0000}"/>
    <cellStyle name="40% - Accent5 4 4 2 2 4 3" xfId="31833" xr:uid="{00000000-0005-0000-0000-00003D4F0000}"/>
    <cellStyle name="40% - Accent5 4 4 2 2 4 3 2" xfId="31834" xr:uid="{00000000-0005-0000-0000-00003E4F0000}"/>
    <cellStyle name="40% - Accent5 4 4 2 2 4 4" xfId="31835" xr:uid="{00000000-0005-0000-0000-00003F4F0000}"/>
    <cellStyle name="40% - Accent5 4 4 2 2 4 5" xfId="31836" xr:uid="{00000000-0005-0000-0000-0000404F0000}"/>
    <cellStyle name="40% - Accent5 4 4 2 2 5" xfId="31837" xr:uid="{00000000-0005-0000-0000-0000414F0000}"/>
    <cellStyle name="40% - Accent5 4 4 2 2 5 2" xfId="31838" xr:uid="{00000000-0005-0000-0000-0000424F0000}"/>
    <cellStyle name="40% - Accent5 4 4 2 2 5 3" xfId="31839" xr:uid="{00000000-0005-0000-0000-0000434F0000}"/>
    <cellStyle name="40% - Accent5 4 4 2 2 6" xfId="31840" xr:uid="{00000000-0005-0000-0000-0000444F0000}"/>
    <cellStyle name="40% - Accent5 4 4 2 2 6 2" xfId="31841" xr:uid="{00000000-0005-0000-0000-0000454F0000}"/>
    <cellStyle name="40% - Accent5 4 4 2 2 6 3" xfId="31842" xr:uid="{00000000-0005-0000-0000-0000464F0000}"/>
    <cellStyle name="40% - Accent5 4 4 2 2 7" xfId="31843" xr:uid="{00000000-0005-0000-0000-0000474F0000}"/>
    <cellStyle name="40% - Accent5 4 4 2 2 7 2" xfId="31844" xr:uid="{00000000-0005-0000-0000-0000484F0000}"/>
    <cellStyle name="40% - Accent5 4 4 2 2 8" xfId="31845" xr:uid="{00000000-0005-0000-0000-0000494F0000}"/>
    <cellStyle name="40% - Accent5 4 4 2 2 9" xfId="31846" xr:uid="{00000000-0005-0000-0000-00004A4F0000}"/>
    <cellStyle name="40% - Accent5 4 4 2 3" xfId="31847" xr:uid="{00000000-0005-0000-0000-00004B4F0000}"/>
    <cellStyle name="40% - Accent5 4 4 2 3 2" xfId="31848" xr:uid="{00000000-0005-0000-0000-00004C4F0000}"/>
    <cellStyle name="40% - Accent5 4 4 2 3 2 2" xfId="31849" xr:uid="{00000000-0005-0000-0000-00004D4F0000}"/>
    <cellStyle name="40% - Accent5 4 4 2 3 2 3" xfId="31850" xr:uid="{00000000-0005-0000-0000-00004E4F0000}"/>
    <cellStyle name="40% - Accent5 4 4 2 3 3" xfId="31851" xr:uid="{00000000-0005-0000-0000-00004F4F0000}"/>
    <cellStyle name="40% - Accent5 4 4 2 3 3 2" xfId="31852" xr:uid="{00000000-0005-0000-0000-0000504F0000}"/>
    <cellStyle name="40% - Accent5 4 4 2 3 3 3" xfId="31853" xr:uid="{00000000-0005-0000-0000-0000514F0000}"/>
    <cellStyle name="40% - Accent5 4 4 2 3 4" xfId="31854" xr:uid="{00000000-0005-0000-0000-0000524F0000}"/>
    <cellStyle name="40% - Accent5 4 4 2 3 4 2" xfId="31855" xr:uid="{00000000-0005-0000-0000-0000534F0000}"/>
    <cellStyle name="40% - Accent5 4 4 2 3 5" xfId="31856" xr:uid="{00000000-0005-0000-0000-0000544F0000}"/>
    <cellStyle name="40% - Accent5 4 4 2 3 6" xfId="31857" xr:uid="{00000000-0005-0000-0000-0000554F0000}"/>
    <cellStyle name="40% - Accent5 4 4 2 4" xfId="31858" xr:uid="{00000000-0005-0000-0000-0000564F0000}"/>
    <cellStyle name="40% - Accent5 4 4 2 4 2" xfId="31859" xr:uid="{00000000-0005-0000-0000-0000574F0000}"/>
    <cellStyle name="40% - Accent5 4 4 2 4 2 2" xfId="31860" xr:uid="{00000000-0005-0000-0000-0000584F0000}"/>
    <cellStyle name="40% - Accent5 4 4 2 4 2 3" xfId="31861" xr:uid="{00000000-0005-0000-0000-0000594F0000}"/>
    <cellStyle name="40% - Accent5 4 4 2 4 3" xfId="31862" xr:uid="{00000000-0005-0000-0000-00005A4F0000}"/>
    <cellStyle name="40% - Accent5 4 4 2 4 3 2" xfId="31863" xr:uid="{00000000-0005-0000-0000-00005B4F0000}"/>
    <cellStyle name="40% - Accent5 4 4 2 4 3 3" xfId="31864" xr:uid="{00000000-0005-0000-0000-00005C4F0000}"/>
    <cellStyle name="40% - Accent5 4 4 2 4 4" xfId="31865" xr:uid="{00000000-0005-0000-0000-00005D4F0000}"/>
    <cellStyle name="40% - Accent5 4 4 2 4 4 2" xfId="31866" xr:uid="{00000000-0005-0000-0000-00005E4F0000}"/>
    <cellStyle name="40% - Accent5 4 4 2 4 5" xfId="31867" xr:uid="{00000000-0005-0000-0000-00005F4F0000}"/>
    <cellStyle name="40% - Accent5 4 4 2 4 6" xfId="31868" xr:uid="{00000000-0005-0000-0000-0000604F0000}"/>
    <cellStyle name="40% - Accent5 4 4 2 5" xfId="31869" xr:uid="{00000000-0005-0000-0000-0000614F0000}"/>
    <cellStyle name="40% - Accent5 4 4 2 5 2" xfId="31870" xr:uid="{00000000-0005-0000-0000-0000624F0000}"/>
    <cellStyle name="40% - Accent5 4 4 2 5 2 2" xfId="31871" xr:uid="{00000000-0005-0000-0000-0000634F0000}"/>
    <cellStyle name="40% - Accent5 4 4 2 5 2 3" xfId="31872" xr:uid="{00000000-0005-0000-0000-0000644F0000}"/>
    <cellStyle name="40% - Accent5 4 4 2 5 3" xfId="31873" xr:uid="{00000000-0005-0000-0000-0000654F0000}"/>
    <cellStyle name="40% - Accent5 4 4 2 5 3 2" xfId="31874" xr:uid="{00000000-0005-0000-0000-0000664F0000}"/>
    <cellStyle name="40% - Accent5 4 4 2 5 4" xfId="31875" xr:uid="{00000000-0005-0000-0000-0000674F0000}"/>
    <cellStyle name="40% - Accent5 4 4 2 5 5" xfId="31876" xr:uid="{00000000-0005-0000-0000-0000684F0000}"/>
    <cellStyle name="40% - Accent5 4 4 2 6" xfId="31877" xr:uid="{00000000-0005-0000-0000-0000694F0000}"/>
    <cellStyle name="40% - Accent5 4 4 2 6 2" xfId="31878" xr:uid="{00000000-0005-0000-0000-00006A4F0000}"/>
    <cellStyle name="40% - Accent5 4 4 2 6 3" xfId="31879" xr:uid="{00000000-0005-0000-0000-00006B4F0000}"/>
    <cellStyle name="40% - Accent5 4 4 2 7" xfId="31880" xr:uid="{00000000-0005-0000-0000-00006C4F0000}"/>
    <cellStyle name="40% - Accent5 4 4 2 7 2" xfId="31881" xr:uid="{00000000-0005-0000-0000-00006D4F0000}"/>
    <cellStyle name="40% - Accent5 4 4 2 7 3" xfId="31882" xr:uid="{00000000-0005-0000-0000-00006E4F0000}"/>
    <cellStyle name="40% - Accent5 4 4 2 8" xfId="31883" xr:uid="{00000000-0005-0000-0000-00006F4F0000}"/>
    <cellStyle name="40% - Accent5 4 4 2 8 2" xfId="31884" xr:uid="{00000000-0005-0000-0000-0000704F0000}"/>
    <cellStyle name="40% - Accent5 4 4 2 9" xfId="31885" xr:uid="{00000000-0005-0000-0000-0000714F0000}"/>
    <cellStyle name="40% - Accent5 4 4 3" xfId="2464" xr:uid="{00000000-0005-0000-0000-0000724F0000}"/>
    <cellStyle name="40% - Accent5 4 4 3 2" xfId="31886" xr:uid="{00000000-0005-0000-0000-0000734F0000}"/>
    <cellStyle name="40% - Accent5 4 4 3 2 2" xfId="31887" xr:uid="{00000000-0005-0000-0000-0000744F0000}"/>
    <cellStyle name="40% - Accent5 4 4 3 2 2 2" xfId="31888" xr:uid="{00000000-0005-0000-0000-0000754F0000}"/>
    <cellStyle name="40% - Accent5 4 4 3 2 2 3" xfId="31889" xr:uid="{00000000-0005-0000-0000-0000764F0000}"/>
    <cellStyle name="40% - Accent5 4 4 3 2 3" xfId="31890" xr:uid="{00000000-0005-0000-0000-0000774F0000}"/>
    <cellStyle name="40% - Accent5 4 4 3 2 3 2" xfId="31891" xr:uid="{00000000-0005-0000-0000-0000784F0000}"/>
    <cellStyle name="40% - Accent5 4 4 3 2 3 3" xfId="31892" xr:uid="{00000000-0005-0000-0000-0000794F0000}"/>
    <cellStyle name="40% - Accent5 4 4 3 2 4" xfId="31893" xr:uid="{00000000-0005-0000-0000-00007A4F0000}"/>
    <cellStyle name="40% - Accent5 4 4 3 2 4 2" xfId="31894" xr:uid="{00000000-0005-0000-0000-00007B4F0000}"/>
    <cellStyle name="40% - Accent5 4 4 3 2 5" xfId="31895" xr:uid="{00000000-0005-0000-0000-00007C4F0000}"/>
    <cellStyle name="40% - Accent5 4 4 3 2 6" xfId="31896" xr:uid="{00000000-0005-0000-0000-00007D4F0000}"/>
    <cellStyle name="40% - Accent5 4 4 3 3" xfId="31897" xr:uid="{00000000-0005-0000-0000-00007E4F0000}"/>
    <cellStyle name="40% - Accent5 4 4 3 3 2" xfId="31898" xr:uid="{00000000-0005-0000-0000-00007F4F0000}"/>
    <cellStyle name="40% - Accent5 4 4 3 3 2 2" xfId="31899" xr:uid="{00000000-0005-0000-0000-0000804F0000}"/>
    <cellStyle name="40% - Accent5 4 4 3 3 2 3" xfId="31900" xr:uid="{00000000-0005-0000-0000-0000814F0000}"/>
    <cellStyle name="40% - Accent5 4 4 3 3 3" xfId="31901" xr:uid="{00000000-0005-0000-0000-0000824F0000}"/>
    <cellStyle name="40% - Accent5 4 4 3 3 3 2" xfId="31902" xr:uid="{00000000-0005-0000-0000-0000834F0000}"/>
    <cellStyle name="40% - Accent5 4 4 3 3 3 3" xfId="31903" xr:uid="{00000000-0005-0000-0000-0000844F0000}"/>
    <cellStyle name="40% - Accent5 4 4 3 3 4" xfId="31904" xr:uid="{00000000-0005-0000-0000-0000854F0000}"/>
    <cellStyle name="40% - Accent5 4 4 3 3 4 2" xfId="31905" xr:uid="{00000000-0005-0000-0000-0000864F0000}"/>
    <cellStyle name="40% - Accent5 4 4 3 3 5" xfId="31906" xr:uid="{00000000-0005-0000-0000-0000874F0000}"/>
    <cellStyle name="40% - Accent5 4 4 3 3 6" xfId="31907" xr:uid="{00000000-0005-0000-0000-0000884F0000}"/>
    <cellStyle name="40% - Accent5 4 4 3 4" xfId="31908" xr:uid="{00000000-0005-0000-0000-0000894F0000}"/>
    <cellStyle name="40% - Accent5 4 4 3 4 2" xfId="31909" xr:uid="{00000000-0005-0000-0000-00008A4F0000}"/>
    <cellStyle name="40% - Accent5 4 4 3 4 2 2" xfId="31910" xr:uid="{00000000-0005-0000-0000-00008B4F0000}"/>
    <cellStyle name="40% - Accent5 4 4 3 4 2 3" xfId="31911" xr:uid="{00000000-0005-0000-0000-00008C4F0000}"/>
    <cellStyle name="40% - Accent5 4 4 3 4 3" xfId="31912" xr:uid="{00000000-0005-0000-0000-00008D4F0000}"/>
    <cellStyle name="40% - Accent5 4 4 3 4 3 2" xfId="31913" xr:uid="{00000000-0005-0000-0000-00008E4F0000}"/>
    <cellStyle name="40% - Accent5 4 4 3 4 4" xfId="31914" xr:uid="{00000000-0005-0000-0000-00008F4F0000}"/>
    <cellStyle name="40% - Accent5 4 4 3 4 5" xfId="31915" xr:uid="{00000000-0005-0000-0000-0000904F0000}"/>
    <cellStyle name="40% - Accent5 4 4 3 5" xfId="31916" xr:uid="{00000000-0005-0000-0000-0000914F0000}"/>
    <cellStyle name="40% - Accent5 4 4 3 5 2" xfId="31917" xr:uid="{00000000-0005-0000-0000-0000924F0000}"/>
    <cellStyle name="40% - Accent5 4 4 3 5 3" xfId="31918" xr:uid="{00000000-0005-0000-0000-0000934F0000}"/>
    <cellStyle name="40% - Accent5 4 4 3 6" xfId="31919" xr:uid="{00000000-0005-0000-0000-0000944F0000}"/>
    <cellStyle name="40% - Accent5 4 4 3 6 2" xfId="31920" xr:uid="{00000000-0005-0000-0000-0000954F0000}"/>
    <cellStyle name="40% - Accent5 4 4 3 6 3" xfId="31921" xr:uid="{00000000-0005-0000-0000-0000964F0000}"/>
    <cellStyle name="40% - Accent5 4 4 3 7" xfId="31922" xr:uid="{00000000-0005-0000-0000-0000974F0000}"/>
    <cellStyle name="40% - Accent5 4 4 3 7 2" xfId="31923" xr:uid="{00000000-0005-0000-0000-0000984F0000}"/>
    <cellStyle name="40% - Accent5 4 4 3 8" xfId="31924" xr:uid="{00000000-0005-0000-0000-0000994F0000}"/>
    <cellStyle name="40% - Accent5 4 4 3 9" xfId="31925" xr:uid="{00000000-0005-0000-0000-00009A4F0000}"/>
    <cellStyle name="40% - Accent5 4 4 4" xfId="31926" xr:uid="{00000000-0005-0000-0000-00009B4F0000}"/>
    <cellStyle name="40% - Accent5 4 4 4 2" xfId="31927" xr:uid="{00000000-0005-0000-0000-00009C4F0000}"/>
    <cellStyle name="40% - Accent5 4 4 4 2 2" xfId="31928" xr:uid="{00000000-0005-0000-0000-00009D4F0000}"/>
    <cellStyle name="40% - Accent5 4 4 4 2 2 2" xfId="31929" xr:uid="{00000000-0005-0000-0000-00009E4F0000}"/>
    <cellStyle name="40% - Accent5 4 4 4 2 2 3" xfId="31930" xr:uid="{00000000-0005-0000-0000-00009F4F0000}"/>
    <cellStyle name="40% - Accent5 4 4 4 2 3" xfId="31931" xr:uid="{00000000-0005-0000-0000-0000A04F0000}"/>
    <cellStyle name="40% - Accent5 4 4 4 2 3 2" xfId="31932" xr:uid="{00000000-0005-0000-0000-0000A14F0000}"/>
    <cellStyle name="40% - Accent5 4 4 4 2 3 3" xfId="31933" xr:uid="{00000000-0005-0000-0000-0000A24F0000}"/>
    <cellStyle name="40% - Accent5 4 4 4 2 4" xfId="31934" xr:uid="{00000000-0005-0000-0000-0000A34F0000}"/>
    <cellStyle name="40% - Accent5 4 4 4 2 4 2" xfId="31935" xr:uid="{00000000-0005-0000-0000-0000A44F0000}"/>
    <cellStyle name="40% - Accent5 4 4 4 2 5" xfId="31936" xr:uid="{00000000-0005-0000-0000-0000A54F0000}"/>
    <cellStyle name="40% - Accent5 4 4 4 2 6" xfId="31937" xr:uid="{00000000-0005-0000-0000-0000A64F0000}"/>
    <cellStyle name="40% - Accent5 4 4 4 3" xfId="31938" xr:uid="{00000000-0005-0000-0000-0000A74F0000}"/>
    <cellStyle name="40% - Accent5 4 4 4 3 2" xfId="31939" xr:uid="{00000000-0005-0000-0000-0000A84F0000}"/>
    <cellStyle name="40% - Accent5 4 4 4 3 2 2" xfId="31940" xr:uid="{00000000-0005-0000-0000-0000A94F0000}"/>
    <cellStyle name="40% - Accent5 4 4 4 3 2 3" xfId="31941" xr:uid="{00000000-0005-0000-0000-0000AA4F0000}"/>
    <cellStyle name="40% - Accent5 4 4 4 3 3" xfId="31942" xr:uid="{00000000-0005-0000-0000-0000AB4F0000}"/>
    <cellStyle name="40% - Accent5 4 4 4 3 3 2" xfId="31943" xr:uid="{00000000-0005-0000-0000-0000AC4F0000}"/>
    <cellStyle name="40% - Accent5 4 4 4 3 3 3" xfId="31944" xr:uid="{00000000-0005-0000-0000-0000AD4F0000}"/>
    <cellStyle name="40% - Accent5 4 4 4 3 4" xfId="31945" xr:uid="{00000000-0005-0000-0000-0000AE4F0000}"/>
    <cellStyle name="40% - Accent5 4 4 4 3 4 2" xfId="31946" xr:uid="{00000000-0005-0000-0000-0000AF4F0000}"/>
    <cellStyle name="40% - Accent5 4 4 4 3 5" xfId="31947" xr:uid="{00000000-0005-0000-0000-0000B04F0000}"/>
    <cellStyle name="40% - Accent5 4 4 4 3 6" xfId="31948" xr:uid="{00000000-0005-0000-0000-0000B14F0000}"/>
    <cellStyle name="40% - Accent5 4 4 4 4" xfId="31949" xr:uid="{00000000-0005-0000-0000-0000B24F0000}"/>
    <cellStyle name="40% - Accent5 4 4 4 4 2" xfId="31950" xr:uid="{00000000-0005-0000-0000-0000B34F0000}"/>
    <cellStyle name="40% - Accent5 4 4 4 4 2 2" xfId="31951" xr:uid="{00000000-0005-0000-0000-0000B44F0000}"/>
    <cellStyle name="40% - Accent5 4 4 4 4 2 3" xfId="31952" xr:uid="{00000000-0005-0000-0000-0000B54F0000}"/>
    <cellStyle name="40% - Accent5 4 4 4 4 3" xfId="31953" xr:uid="{00000000-0005-0000-0000-0000B64F0000}"/>
    <cellStyle name="40% - Accent5 4 4 4 4 3 2" xfId="31954" xr:uid="{00000000-0005-0000-0000-0000B74F0000}"/>
    <cellStyle name="40% - Accent5 4 4 4 4 4" xfId="31955" xr:uid="{00000000-0005-0000-0000-0000B84F0000}"/>
    <cellStyle name="40% - Accent5 4 4 4 4 5" xfId="31956" xr:uid="{00000000-0005-0000-0000-0000B94F0000}"/>
    <cellStyle name="40% - Accent5 4 4 4 5" xfId="31957" xr:uid="{00000000-0005-0000-0000-0000BA4F0000}"/>
    <cellStyle name="40% - Accent5 4 4 4 5 2" xfId="31958" xr:uid="{00000000-0005-0000-0000-0000BB4F0000}"/>
    <cellStyle name="40% - Accent5 4 4 4 5 3" xfId="31959" xr:uid="{00000000-0005-0000-0000-0000BC4F0000}"/>
    <cellStyle name="40% - Accent5 4 4 4 6" xfId="31960" xr:uid="{00000000-0005-0000-0000-0000BD4F0000}"/>
    <cellStyle name="40% - Accent5 4 4 4 6 2" xfId="31961" xr:uid="{00000000-0005-0000-0000-0000BE4F0000}"/>
    <cellStyle name="40% - Accent5 4 4 4 6 3" xfId="31962" xr:uid="{00000000-0005-0000-0000-0000BF4F0000}"/>
    <cellStyle name="40% - Accent5 4 4 4 7" xfId="31963" xr:uid="{00000000-0005-0000-0000-0000C04F0000}"/>
    <cellStyle name="40% - Accent5 4 4 4 7 2" xfId="31964" xr:uid="{00000000-0005-0000-0000-0000C14F0000}"/>
    <cellStyle name="40% - Accent5 4 4 4 8" xfId="31965" xr:uid="{00000000-0005-0000-0000-0000C24F0000}"/>
    <cellStyle name="40% - Accent5 4 4 4 9" xfId="31966" xr:uid="{00000000-0005-0000-0000-0000C34F0000}"/>
    <cellStyle name="40% - Accent5 4 4 5" xfId="31967" xr:uid="{00000000-0005-0000-0000-0000C44F0000}"/>
    <cellStyle name="40% - Accent5 4 4 5 2" xfId="31968" xr:uid="{00000000-0005-0000-0000-0000C54F0000}"/>
    <cellStyle name="40% - Accent5 4 4 5 2 2" xfId="31969" xr:uid="{00000000-0005-0000-0000-0000C64F0000}"/>
    <cellStyle name="40% - Accent5 4 4 5 2 3" xfId="31970" xr:uid="{00000000-0005-0000-0000-0000C74F0000}"/>
    <cellStyle name="40% - Accent5 4 4 5 3" xfId="31971" xr:uid="{00000000-0005-0000-0000-0000C84F0000}"/>
    <cellStyle name="40% - Accent5 4 4 5 3 2" xfId="31972" xr:uid="{00000000-0005-0000-0000-0000C94F0000}"/>
    <cellStyle name="40% - Accent5 4 4 5 3 3" xfId="31973" xr:uid="{00000000-0005-0000-0000-0000CA4F0000}"/>
    <cellStyle name="40% - Accent5 4 4 5 4" xfId="31974" xr:uid="{00000000-0005-0000-0000-0000CB4F0000}"/>
    <cellStyle name="40% - Accent5 4 4 5 4 2" xfId="31975" xr:uid="{00000000-0005-0000-0000-0000CC4F0000}"/>
    <cellStyle name="40% - Accent5 4 4 5 5" xfId="31976" xr:uid="{00000000-0005-0000-0000-0000CD4F0000}"/>
    <cellStyle name="40% - Accent5 4 4 5 6" xfId="31977" xr:uid="{00000000-0005-0000-0000-0000CE4F0000}"/>
    <cellStyle name="40% - Accent5 4 4 6" xfId="31978" xr:uid="{00000000-0005-0000-0000-0000CF4F0000}"/>
    <cellStyle name="40% - Accent5 4 4 6 2" xfId="31979" xr:uid="{00000000-0005-0000-0000-0000D04F0000}"/>
    <cellStyle name="40% - Accent5 4 4 6 2 2" xfId="31980" xr:uid="{00000000-0005-0000-0000-0000D14F0000}"/>
    <cellStyle name="40% - Accent5 4 4 6 2 3" xfId="31981" xr:uid="{00000000-0005-0000-0000-0000D24F0000}"/>
    <cellStyle name="40% - Accent5 4 4 6 3" xfId="31982" xr:uid="{00000000-0005-0000-0000-0000D34F0000}"/>
    <cellStyle name="40% - Accent5 4 4 6 3 2" xfId="31983" xr:uid="{00000000-0005-0000-0000-0000D44F0000}"/>
    <cellStyle name="40% - Accent5 4 4 6 3 3" xfId="31984" xr:uid="{00000000-0005-0000-0000-0000D54F0000}"/>
    <cellStyle name="40% - Accent5 4 4 6 4" xfId="31985" xr:uid="{00000000-0005-0000-0000-0000D64F0000}"/>
    <cellStyle name="40% - Accent5 4 4 6 4 2" xfId="31986" xr:uid="{00000000-0005-0000-0000-0000D74F0000}"/>
    <cellStyle name="40% - Accent5 4 4 6 5" xfId="31987" xr:uid="{00000000-0005-0000-0000-0000D84F0000}"/>
    <cellStyle name="40% - Accent5 4 4 6 6" xfId="31988" xr:uid="{00000000-0005-0000-0000-0000D94F0000}"/>
    <cellStyle name="40% - Accent5 4 4 7" xfId="31989" xr:uid="{00000000-0005-0000-0000-0000DA4F0000}"/>
    <cellStyle name="40% - Accent5 4 4 7 2" xfId="31990" xr:uid="{00000000-0005-0000-0000-0000DB4F0000}"/>
    <cellStyle name="40% - Accent5 4 4 7 2 2" xfId="31991" xr:uid="{00000000-0005-0000-0000-0000DC4F0000}"/>
    <cellStyle name="40% - Accent5 4 4 7 2 3" xfId="31992" xr:uid="{00000000-0005-0000-0000-0000DD4F0000}"/>
    <cellStyle name="40% - Accent5 4 4 7 3" xfId="31993" xr:uid="{00000000-0005-0000-0000-0000DE4F0000}"/>
    <cellStyle name="40% - Accent5 4 4 7 3 2" xfId="31994" xr:uid="{00000000-0005-0000-0000-0000DF4F0000}"/>
    <cellStyle name="40% - Accent5 4 4 7 4" xfId="31995" xr:uid="{00000000-0005-0000-0000-0000E04F0000}"/>
    <cellStyle name="40% - Accent5 4 4 7 5" xfId="31996" xr:uid="{00000000-0005-0000-0000-0000E14F0000}"/>
    <cellStyle name="40% - Accent5 4 4 8" xfId="31997" xr:uid="{00000000-0005-0000-0000-0000E24F0000}"/>
    <cellStyle name="40% - Accent5 4 4 8 2" xfId="31998" xr:uid="{00000000-0005-0000-0000-0000E34F0000}"/>
    <cellStyle name="40% - Accent5 4 4 8 3" xfId="31999" xr:uid="{00000000-0005-0000-0000-0000E44F0000}"/>
    <cellStyle name="40% - Accent5 4 4 9" xfId="32000" xr:uid="{00000000-0005-0000-0000-0000E54F0000}"/>
    <cellStyle name="40% - Accent5 4 4 9 2" xfId="32001" xr:uid="{00000000-0005-0000-0000-0000E64F0000}"/>
    <cellStyle name="40% - Accent5 4 4 9 3" xfId="32002" xr:uid="{00000000-0005-0000-0000-0000E74F0000}"/>
    <cellStyle name="40% - Accent5 4 5" xfId="2465" xr:uid="{00000000-0005-0000-0000-0000E84F0000}"/>
    <cellStyle name="40% - Accent5 4 5 10" xfId="32003" xr:uid="{00000000-0005-0000-0000-0000E94F0000}"/>
    <cellStyle name="40% - Accent5 4 5 2" xfId="2466" xr:uid="{00000000-0005-0000-0000-0000EA4F0000}"/>
    <cellStyle name="40% - Accent5 4 5 2 2" xfId="32004" xr:uid="{00000000-0005-0000-0000-0000EB4F0000}"/>
    <cellStyle name="40% - Accent5 4 5 2 2 2" xfId="32005" xr:uid="{00000000-0005-0000-0000-0000EC4F0000}"/>
    <cellStyle name="40% - Accent5 4 5 2 2 2 2" xfId="32006" xr:uid="{00000000-0005-0000-0000-0000ED4F0000}"/>
    <cellStyle name="40% - Accent5 4 5 2 2 2 3" xfId="32007" xr:uid="{00000000-0005-0000-0000-0000EE4F0000}"/>
    <cellStyle name="40% - Accent5 4 5 2 2 3" xfId="32008" xr:uid="{00000000-0005-0000-0000-0000EF4F0000}"/>
    <cellStyle name="40% - Accent5 4 5 2 2 3 2" xfId="32009" xr:uid="{00000000-0005-0000-0000-0000F04F0000}"/>
    <cellStyle name="40% - Accent5 4 5 2 2 3 3" xfId="32010" xr:uid="{00000000-0005-0000-0000-0000F14F0000}"/>
    <cellStyle name="40% - Accent5 4 5 2 2 4" xfId="32011" xr:uid="{00000000-0005-0000-0000-0000F24F0000}"/>
    <cellStyle name="40% - Accent5 4 5 2 2 4 2" xfId="32012" xr:uid="{00000000-0005-0000-0000-0000F34F0000}"/>
    <cellStyle name="40% - Accent5 4 5 2 2 5" xfId="32013" xr:uid="{00000000-0005-0000-0000-0000F44F0000}"/>
    <cellStyle name="40% - Accent5 4 5 2 2 6" xfId="32014" xr:uid="{00000000-0005-0000-0000-0000F54F0000}"/>
    <cellStyle name="40% - Accent5 4 5 2 3" xfId="32015" xr:uid="{00000000-0005-0000-0000-0000F64F0000}"/>
    <cellStyle name="40% - Accent5 4 5 2 3 2" xfId="32016" xr:uid="{00000000-0005-0000-0000-0000F74F0000}"/>
    <cellStyle name="40% - Accent5 4 5 2 3 2 2" xfId="32017" xr:uid="{00000000-0005-0000-0000-0000F84F0000}"/>
    <cellStyle name="40% - Accent5 4 5 2 3 2 3" xfId="32018" xr:uid="{00000000-0005-0000-0000-0000F94F0000}"/>
    <cellStyle name="40% - Accent5 4 5 2 3 3" xfId="32019" xr:uid="{00000000-0005-0000-0000-0000FA4F0000}"/>
    <cellStyle name="40% - Accent5 4 5 2 3 3 2" xfId="32020" xr:uid="{00000000-0005-0000-0000-0000FB4F0000}"/>
    <cellStyle name="40% - Accent5 4 5 2 3 3 3" xfId="32021" xr:uid="{00000000-0005-0000-0000-0000FC4F0000}"/>
    <cellStyle name="40% - Accent5 4 5 2 3 4" xfId="32022" xr:uid="{00000000-0005-0000-0000-0000FD4F0000}"/>
    <cellStyle name="40% - Accent5 4 5 2 3 4 2" xfId="32023" xr:uid="{00000000-0005-0000-0000-0000FE4F0000}"/>
    <cellStyle name="40% - Accent5 4 5 2 3 5" xfId="32024" xr:uid="{00000000-0005-0000-0000-0000FF4F0000}"/>
    <cellStyle name="40% - Accent5 4 5 2 3 6" xfId="32025" xr:uid="{00000000-0005-0000-0000-000000500000}"/>
    <cellStyle name="40% - Accent5 4 5 2 4" xfId="32026" xr:uid="{00000000-0005-0000-0000-000001500000}"/>
    <cellStyle name="40% - Accent5 4 5 2 4 2" xfId="32027" xr:uid="{00000000-0005-0000-0000-000002500000}"/>
    <cellStyle name="40% - Accent5 4 5 2 4 2 2" xfId="32028" xr:uid="{00000000-0005-0000-0000-000003500000}"/>
    <cellStyle name="40% - Accent5 4 5 2 4 2 3" xfId="32029" xr:uid="{00000000-0005-0000-0000-000004500000}"/>
    <cellStyle name="40% - Accent5 4 5 2 4 3" xfId="32030" xr:uid="{00000000-0005-0000-0000-000005500000}"/>
    <cellStyle name="40% - Accent5 4 5 2 4 3 2" xfId="32031" xr:uid="{00000000-0005-0000-0000-000006500000}"/>
    <cellStyle name="40% - Accent5 4 5 2 4 4" xfId="32032" xr:uid="{00000000-0005-0000-0000-000007500000}"/>
    <cellStyle name="40% - Accent5 4 5 2 4 5" xfId="32033" xr:uid="{00000000-0005-0000-0000-000008500000}"/>
    <cellStyle name="40% - Accent5 4 5 2 5" xfId="32034" xr:uid="{00000000-0005-0000-0000-000009500000}"/>
    <cellStyle name="40% - Accent5 4 5 2 5 2" xfId="32035" xr:uid="{00000000-0005-0000-0000-00000A500000}"/>
    <cellStyle name="40% - Accent5 4 5 2 5 3" xfId="32036" xr:uid="{00000000-0005-0000-0000-00000B500000}"/>
    <cellStyle name="40% - Accent5 4 5 2 6" xfId="32037" xr:uid="{00000000-0005-0000-0000-00000C500000}"/>
    <cellStyle name="40% - Accent5 4 5 2 6 2" xfId="32038" xr:uid="{00000000-0005-0000-0000-00000D500000}"/>
    <cellStyle name="40% - Accent5 4 5 2 6 3" xfId="32039" xr:uid="{00000000-0005-0000-0000-00000E500000}"/>
    <cellStyle name="40% - Accent5 4 5 2 7" xfId="32040" xr:uid="{00000000-0005-0000-0000-00000F500000}"/>
    <cellStyle name="40% - Accent5 4 5 2 7 2" xfId="32041" xr:uid="{00000000-0005-0000-0000-000010500000}"/>
    <cellStyle name="40% - Accent5 4 5 2 8" xfId="32042" xr:uid="{00000000-0005-0000-0000-000011500000}"/>
    <cellStyle name="40% - Accent5 4 5 2 9" xfId="32043" xr:uid="{00000000-0005-0000-0000-000012500000}"/>
    <cellStyle name="40% - Accent5 4 5 3" xfId="32044" xr:uid="{00000000-0005-0000-0000-000013500000}"/>
    <cellStyle name="40% - Accent5 4 5 3 2" xfId="32045" xr:uid="{00000000-0005-0000-0000-000014500000}"/>
    <cellStyle name="40% - Accent5 4 5 3 2 2" xfId="32046" xr:uid="{00000000-0005-0000-0000-000015500000}"/>
    <cellStyle name="40% - Accent5 4 5 3 2 3" xfId="32047" xr:uid="{00000000-0005-0000-0000-000016500000}"/>
    <cellStyle name="40% - Accent5 4 5 3 3" xfId="32048" xr:uid="{00000000-0005-0000-0000-000017500000}"/>
    <cellStyle name="40% - Accent5 4 5 3 3 2" xfId="32049" xr:uid="{00000000-0005-0000-0000-000018500000}"/>
    <cellStyle name="40% - Accent5 4 5 3 3 3" xfId="32050" xr:uid="{00000000-0005-0000-0000-000019500000}"/>
    <cellStyle name="40% - Accent5 4 5 3 4" xfId="32051" xr:uid="{00000000-0005-0000-0000-00001A500000}"/>
    <cellStyle name="40% - Accent5 4 5 3 4 2" xfId="32052" xr:uid="{00000000-0005-0000-0000-00001B500000}"/>
    <cellStyle name="40% - Accent5 4 5 3 5" xfId="32053" xr:uid="{00000000-0005-0000-0000-00001C500000}"/>
    <cellStyle name="40% - Accent5 4 5 3 6" xfId="32054" xr:uid="{00000000-0005-0000-0000-00001D500000}"/>
    <cellStyle name="40% - Accent5 4 5 4" xfId="32055" xr:uid="{00000000-0005-0000-0000-00001E500000}"/>
    <cellStyle name="40% - Accent5 4 5 4 2" xfId="32056" xr:uid="{00000000-0005-0000-0000-00001F500000}"/>
    <cellStyle name="40% - Accent5 4 5 4 2 2" xfId="32057" xr:uid="{00000000-0005-0000-0000-000020500000}"/>
    <cellStyle name="40% - Accent5 4 5 4 2 3" xfId="32058" xr:uid="{00000000-0005-0000-0000-000021500000}"/>
    <cellStyle name="40% - Accent5 4 5 4 3" xfId="32059" xr:uid="{00000000-0005-0000-0000-000022500000}"/>
    <cellStyle name="40% - Accent5 4 5 4 3 2" xfId="32060" xr:uid="{00000000-0005-0000-0000-000023500000}"/>
    <cellStyle name="40% - Accent5 4 5 4 3 3" xfId="32061" xr:uid="{00000000-0005-0000-0000-000024500000}"/>
    <cellStyle name="40% - Accent5 4 5 4 4" xfId="32062" xr:uid="{00000000-0005-0000-0000-000025500000}"/>
    <cellStyle name="40% - Accent5 4 5 4 4 2" xfId="32063" xr:uid="{00000000-0005-0000-0000-000026500000}"/>
    <cellStyle name="40% - Accent5 4 5 4 5" xfId="32064" xr:uid="{00000000-0005-0000-0000-000027500000}"/>
    <cellStyle name="40% - Accent5 4 5 4 6" xfId="32065" xr:uid="{00000000-0005-0000-0000-000028500000}"/>
    <cellStyle name="40% - Accent5 4 5 5" xfId="32066" xr:uid="{00000000-0005-0000-0000-000029500000}"/>
    <cellStyle name="40% - Accent5 4 5 5 2" xfId="32067" xr:uid="{00000000-0005-0000-0000-00002A500000}"/>
    <cellStyle name="40% - Accent5 4 5 5 2 2" xfId="32068" xr:uid="{00000000-0005-0000-0000-00002B500000}"/>
    <cellStyle name="40% - Accent5 4 5 5 2 3" xfId="32069" xr:uid="{00000000-0005-0000-0000-00002C500000}"/>
    <cellStyle name="40% - Accent5 4 5 5 3" xfId="32070" xr:uid="{00000000-0005-0000-0000-00002D500000}"/>
    <cellStyle name="40% - Accent5 4 5 5 3 2" xfId="32071" xr:uid="{00000000-0005-0000-0000-00002E500000}"/>
    <cellStyle name="40% - Accent5 4 5 5 4" xfId="32072" xr:uid="{00000000-0005-0000-0000-00002F500000}"/>
    <cellStyle name="40% - Accent5 4 5 5 5" xfId="32073" xr:uid="{00000000-0005-0000-0000-000030500000}"/>
    <cellStyle name="40% - Accent5 4 5 6" xfId="32074" xr:uid="{00000000-0005-0000-0000-000031500000}"/>
    <cellStyle name="40% - Accent5 4 5 6 2" xfId="32075" xr:uid="{00000000-0005-0000-0000-000032500000}"/>
    <cellStyle name="40% - Accent5 4 5 6 3" xfId="32076" xr:uid="{00000000-0005-0000-0000-000033500000}"/>
    <cellStyle name="40% - Accent5 4 5 7" xfId="32077" xr:uid="{00000000-0005-0000-0000-000034500000}"/>
    <cellStyle name="40% - Accent5 4 5 7 2" xfId="32078" xr:uid="{00000000-0005-0000-0000-000035500000}"/>
    <cellStyle name="40% - Accent5 4 5 7 3" xfId="32079" xr:uid="{00000000-0005-0000-0000-000036500000}"/>
    <cellStyle name="40% - Accent5 4 5 8" xfId="32080" xr:uid="{00000000-0005-0000-0000-000037500000}"/>
    <cellStyle name="40% - Accent5 4 5 8 2" xfId="32081" xr:uid="{00000000-0005-0000-0000-000038500000}"/>
    <cellStyle name="40% - Accent5 4 5 9" xfId="32082" xr:uid="{00000000-0005-0000-0000-000039500000}"/>
    <cellStyle name="40% - Accent5 4 6" xfId="2467" xr:uid="{00000000-0005-0000-0000-00003A500000}"/>
    <cellStyle name="40% - Accent5 4 6 2" xfId="32083" xr:uid="{00000000-0005-0000-0000-00003B500000}"/>
    <cellStyle name="40% - Accent5 4 6 2 2" xfId="32084" xr:uid="{00000000-0005-0000-0000-00003C500000}"/>
    <cellStyle name="40% - Accent5 4 6 2 2 2" xfId="32085" xr:uid="{00000000-0005-0000-0000-00003D500000}"/>
    <cellStyle name="40% - Accent5 4 6 2 2 3" xfId="32086" xr:uid="{00000000-0005-0000-0000-00003E500000}"/>
    <cellStyle name="40% - Accent5 4 6 2 3" xfId="32087" xr:uid="{00000000-0005-0000-0000-00003F500000}"/>
    <cellStyle name="40% - Accent5 4 6 2 3 2" xfId="32088" xr:uid="{00000000-0005-0000-0000-000040500000}"/>
    <cellStyle name="40% - Accent5 4 6 2 3 3" xfId="32089" xr:uid="{00000000-0005-0000-0000-000041500000}"/>
    <cellStyle name="40% - Accent5 4 6 2 4" xfId="32090" xr:uid="{00000000-0005-0000-0000-000042500000}"/>
    <cellStyle name="40% - Accent5 4 6 2 4 2" xfId="32091" xr:uid="{00000000-0005-0000-0000-000043500000}"/>
    <cellStyle name="40% - Accent5 4 6 2 5" xfId="32092" xr:uid="{00000000-0005-0000-0000-000044500000}"/>
    <cellStyle name="40% - Accent5 4 6 2 6" xfId="32093" xr:uid="{00000000-0005-0000-0000-000045500000}"/>
    <cellStyle name="40% - Accent5 4 6 3" xfId="32094" xr:uid="{00000000-0005-0000-0000-000046500000}"/>
    <cellStyle name="40% - Accent5 4 6 3 2" xfId="32095" xr:uid="{00000000-0005-0000-0000-000047500000}"/>
    <cellStyle name="40% - Accent5 4 6 3 2 2" xfId="32096" xr:uid="{00000000-0005-0000-0000-000048500000}"/>
    <cellStyle name="40% - Accent5 4 6 3 2 3" xfId="32097" xr:uid="{00000000-0005-0000-0000-000049500000}"/>
    <cellStyle name="40% - Accent5 4 6 3 3" xfId="32098" xr:uid="{00000000-0005-0000-0000-00004A500000}"/>
    <cellStyle name="40% - Accent5 4 6 3 3 2" xfId="32099" xr:uid="{00000000-0005-0000-0000-00004B500000}"/>
    <cellStyle name="40% - Accent5 4 6 3 3 3" xfId="32100" xr:uid="{00000000-0005-0000-0000-00004C500000}"/>
    <cellStyle name="40% - Accent5 4 6 3 4" xfId="32101" xr:uid="{00000000-0005-0000-0000-00004D500000}"/>
    <cellStyle name="40% - Accent5 4 6 3 4 2" xfId="32102" xr:uid="{00000000-0005-0000-0000-00004E500000}"/>
    <cellStyle name="40% - Accent5 4 6 3 5" xfId="32103" xr:uid="{00000000-0005-0000-0000-00004F500000}"/>
    <cellStyle name="40% - Accent5 4 6 3 6" xfId="32104" xr:uid="{00000000-0005-0000-0000-000050500000}"/>
    <cellStyle name="40% - Accent5 4 6 4" xfId="32105" xr:uid="{00000000-0005-0000-0000-000051500000}"/>
    <cellStyle name="40% - Accent5 4 6 4 2" xfId="32106" xr:uid="{00000000-0005-0000-0000-000052500000}"/>
    <cellStyle name="40% - Accent5 4 6 4 2 2" xfId="32107" xr:uid="{00000000-0005-0000-0000-000053500000}"/>
    <cellStyle name="40% - Accent5 4 6 4 2 3" xfId="32108" xr:uid="{00000000-0005-0000-0000-000054500000}"/>
    <cellStyle name="40% - Accent5 4 6 4 3" xfId="32109" xr:uid="{00000000-0005-0000-0000-000055500000}"/>
    <cellStyle name="40% - Accent5 4 6 4 3 2" xfId="32110" xr:uid="{00000000-0005-0000-0000-000056500000}"/>
    <cellStyle name="40% - Accent5 4 6 4 4" xfId="32111" xr:uid="{00000000-0005-0000-0000-000057500000}"/>
    <cellStyle name="40% - Accent5 4 6 4 5" xfId="32112" xr:uid="{00000000-0005-0000-0000-000058500000}"/>
    <cellStyle name="40% - Accent5 4 6 5" xfId="32113" xr:uid="{00000000-0005-0000-0000-000059500000}"/>
    <cellStyle name="40% - Accent5 4 6 5 2" xfId="32114" xr:uid="{00000000-0005-0000-0000-00005A500000}"/>
    <cellStyle name="40% - Accent5 4 6 5 3" xfId="32115" xr:uid="{00000000-0005-0000-0000-00005B500000}"/>
    <cellStyle name="40% - Accent5 4 6 6" xfId="32116" xr:uid="{00000000-0005-0000-0000-00005C500000}"/>
    <cellStyle name="40% - Accent5 4 6 6 2" xfId="32117" xr:uid="{00000000-0005-0000-0000-00005D500000}"/>
    <cellStyle name="40% - Accent5 4 6 6 3" xfId="32118" xr:uid="{00000000-0005-0000-0000-00005E500000}"/>
    <cellStyle name="40% - Accent5 4 6 7" xfId="32119" xr:uid="{00000000-0005-0000-0000-00005F500000}"/>
    <cellStyle name="40% - Accent5 4 6 7 2" xfId="32120" xr:uid="{00000000-0005-0000-0000-000060500000}"/>
    <cellStyle name="40% - Accent5 4 6 8" xfId="32121" xr:uid="{00000000-0005-0000-0000-000061500000}"/>
    <cellStyle name="40% - Accent5 4 6 9" xfId="32122" xr:uid="{00000000-0005-0000-0000-000062500000}"/>
    <cellStyle name="40% - Accent5 4 7" xfId="13637" xr:uid="{00000000-0005-0000-0000-000063500000}"/>
    <cellStyle name="40% - Accent5 4 7 2" xfId="32123" xr:uid="{00000000-0005-0000-0000-000064500000}"/>
    <cellStyle name="40% - Accent5 4 7 2 2" xfId="32124" xr:uid="{00000000-0005-0000-0000-000065500000}"/>
    <cellStyle name="40% - Accent5 4 7 2 2 2" xfId="32125" xr:uid="{00000000-0005-0000-0000-000066500000}"/>
    <cellStyle name="40% - Accent5 4 7 2 2 3" xfId="32126" xr:uid="{00000000-0005-0000-0000-000067500000}"/>
    <cellStyle name="40% - Accent5 4 7 2 3" xfId="32127" xr:uid="{00000000-0005-0000-0000-000068500000}"/>
    <cellStyle name="40% - Accent5 4 7 2 3 2" xfId="32128" xr:uid="{00000000-0005-0000-0000-000069500000}"/>
    <cellStyle name="40% - Accent5 4 7 2 3 3" xfId="32129" xr:uid="{00000000-0005-0000-0000-00006A500000}"/>
    <cellStyle name="40% - Accent5 4 7 2 4" xfId="32130" xr:uid="{00000000-0005-0000-0000-00006B500000}"/>
    <cellStyle name="40% - Accent5 4 7 2 4 2" xfId="32131" xr:uid="{00000000-0005-0000-0000-00006C500000}"/>
    <cellStyle name="40% - Accent5 4 7 2 5" xfId="32132" xr:uid="{00000000-0005-0000-0000-00006D500000}"/>
    <cellStyle name="40% - Accent5 4 7 2 6" xfId="32133" xr:uid="{00000000-0005-0000-0000-00006E500000}"/>
    <cellStyle name="40% - Accent5 4 7 3" xfId="32134" xr:uid="{00000000-0005-0000-0000-00006F500000}"/>
    <cellStyle name="40% - Accent5 4 7 3 2" xfId="32135" xr:uid="{00000000-0005-0000-0000-000070500000}"/>
    <cellStyle name="40% - Accent5 4 7 3 2 2" xfId="32136" xr:uid="{00000000-0005-0000-0000-000071500000}"/>
    <cellStyle name="40% - Accent5 4 7 3 2 3" xfId="32137" xr:uid="{00000000-0005-0000-0000-000072500000}"/>
    <cellStyle name="40% - Accent5 4 7 3 3" xfId="32138" xr:uid="{00000000-0005-0000-0000-000073500000}"/>
    <cellStyle name="40% - Accent5 4 7 3 3 2" xfId="32139" xr:uid="{00000000-0005-0000-0000-000074500000}"/>
    <cellStyle name="40% - Accent5 4 7 3 3 3" xfId="32140" xr:uid="{00000000-0005-0000-0000-000075500000}"/>
    <cellStyle name="40% - Accent5 4 7 3 4" xfId="32141" xr:uid="{00000000-0005-0000-0000-000076500000}"/>
    <cellStyle name="40% - Accent5 4 7 3 4 2" xfId="32142" xr:uid="{00000000-0005-0000-0000-000077500000}"/>
    <cellStyle name="40% - Accent5 4 7 3 5" xfId="32143" xr:uid="{00000000-0005-0000-0000-000078500000}"/>
    <cellStyle name="40% - Accent5 4 7 3 6" xfId="32144" xr:uid="{00000000-0005-0000-0000-000079500000}"/>
    <cellStyle name="40% - Accent5 4 7 4" xfId="32145" xr:uid="{00000000-0005-0000-0000-00007A500000}"/>
    <cellStyle name="40% - Accent5 4 7 4 2" xfId="32146" xr:uid="{00000000-0005-0000-0000-00007B500000}"/>
    <cellStyle name="40% - Accent5 4 7 4 2 2" xfId="32147" xr:uid="{00000000-0005-0000-0000-00007C500000}"/>
    <cellStyle name="40% - Accent5 4 7 4 2 3" xfId="32148" xr:uid="{00000000-0005-0000-0000-00007D500000}"/>
    <cellStyle name="40% - Accent5 4 7 4 3" xfId="32149" xr:uid="{00000000-0005-0000-0000-00007E500000}"/>
    <cellStyle name="40% - Accent5 4 7 4 3 2" xfId="32150" xr:uid="{00000000-0005-0000-0000-00007F500000}"/>
    <cellStyle name="40% - Accent5 4 7 4 4" xfId="32151" xr:uid="{00000000-0005-0000-0000-000080500000}"/>
    <cellStyle name="40% - Accent5 4 7 4 5" xfId="32152" xr:uid="{00000000-0005-0000-0000-000081500000}"/>
    <cellStyle name="40% - Accent5 4 7 5" xfId="32153" xr:uid="{00000000-0005-0000-0000-000082500000}"/>
    <cellStyle name="40% - Accent5 4 7 5 2" xfId="32154" xr:uid="{00000000-0005-0000-0000-000083500000}"/>
    <cellStyle name="40% - Accent5 4 7 5 3" xfId="32155" xr:uid="{00000000-0005-0000-0000-000084500000}"/>
    <cellStyle name="40% - Accent5 4 7 6" xfId="32156" xr:uid="{00000000-0005-0000-0000-000085500000}"/>
    <cellStyle name="40% - Accent5 4 7 6 2" xfId="32157" xr:uid="{00000000-0005-0000-0000-000086500000}"/>
    <cellStyle name="40% - Accent5 4 7 6 3" xfId="32158" xr:uid="{00000000-0005-0000-0000-000087500000}"/>
    <cellStyle name="40% - Accent5 4 7 7" xfId="32159" xr:uid="{00000000-0005-0000-0000-000088500000}"/>
    <cellStyle name="40% - Accent5 4 7 7 2" xfId="32160" xr:uid="{00000000-0005-0000-0000-000089500000}"/>
    <cellStyle name="40% - Accent5 4 7 8" xfId="32161" xr:uid="{00000000-0005-0000-0000-00008A500000}"/>
    <cellStyle name="40% - Accent5 4 7 9" xfId="32162" xr:uid="{00000000-0005-0000-0000-00008B500000}"/>
    <cellStyle name="40% - Accent5 4 8" xfId="32163" xr:uid="{00000000-0005-0000-0000-00008C500000}"/>
    <cellStyle name="40% - Accent5 4 8 2" xfId="32164" xr:uid="{00000000-0005-0000-0000-00008D500000}"/>
    <cellStyle name="40% - Accent5 4 8 2 2" xfId="32165" xr:uid="{00000000-0005-0000-0000-00008E500000}"/>
    <cellStyle name="40% - Accent5 4 8 2 3" xfId="32166" xr:uid="{00000000-0005-0000-0000-00008F500000}"/>
    <cellStyle name="40% - Accent5 4 8 3" xfId="32167" xr:uid="{00000000-0005-0000-0000-000090500000}"/>
    <cellStyle name="40% - Accent5 4 8 3 2" xfId="32168" xr:uid="{00000000-0005-0000-0000-000091500000}"/>
    <cellStyle name="40% - Accent5 4 8 3 3" xfId="32169" xr:uid="{00000000-0005-0000-0000-000092500000}"/>
    <cellStyle name="40% - Accent5 4 8 4" xfId="32170" xr:uid="{00000000-0005-0000-0000-000093500000}"/>
    <cellStyle name="40% - Accent5 4 8 4 2" xfId="32171" xr:uid="{00000000-0005-0000-0000-000094500000}"/>
    <cellStyle name="40% - Accent5 4 8 5" xfId="32172" xr:uid="{00000000-0005-0000-0000-000095500000}"/>
    <cellStyle name="40% - Accent5 4 8 6" xfId="32173" xr:uid="{00000000-0005-0000-0000-000096500000}"/>
    <cellStyle name="40% - Accent5 4 9" xfId="32174" xr:uid="{00000000-0005-0000-0000-000097500000}"/>
    <cellStyle name="40% - Accent5 4 9 2" xfId="32175" xr:uid="{00000000-0005-0000-0000-000098500000}"/>
    <cellStyle name="40% - Accent5 4 9 2 2" xfId="32176" xr:uid="{00000000-0005-0000-0000-000099500000}"/>
    <cellStyle name="40% - Accent5 4 9 2 3" xfId="32177" xr:uid="{00000000-0005-0000-0000-00009A500000}"/>
    <cellStyle name="40% - Accent5 4 9 3" xfId="32178" xr:uid="{00000000-0005-0000-0000-00009B500000}"/>
    <cellStyle name="40% - Accent5 4 9 3 2" xfId="32179" xr:uid="{00000000-0005-0000-0000-00009C500000}"/>
    <cellStyle name="40% - Accent5 4 9 3 3" xfId="32180" xr:uid="{00000000-0005-0000-0000-00009D500000}"/>
    <cellStyle name="40% - Accent5 4 9 4" xfId="32181" xr:uid="{00000000-0005-0000-0000-00009E500000}"/>
    <cellStyle name="40% - Accent5 4 9 4 2" xfId="32182" xr:uid="{00000000-0005-0000-0000-00009F500000}"/>
    <cellStyle name="40% - Accent5 4 9 5" xfId="32183" xr:uid="{00000000-0005-0000-0000-0000A0500000}"/>
    <cellStyle name="40% - Accent5 4 9 6" xfId="32184" xr:uid="{00000000-0005-0000-0000-0000A1500000}"/>
    <cellStyle name="40% - Accent5 5" xfId="2468" xr:uid="{00000000-0005-0000-0000-0000A2500000}"/>
    <cellStyle name="40% - Accent5 5 2" xfId="2469" xr:uid="{00000000-0005-0000-0000-0000A3500000}"/>
    <cellStyle name="40% - Accent5 5 2 2" xfId="2470" xr:uid="{00000000-0005-0000-0000-0000A4500000}"/>
    <cellStyle name="40% - Accent5 5 2 2 2" xfId="2471" xr:uid="{00000000-0005-0000-0000-0000A5500000}"/>
    <cellStyle name="40% - Accent5 5 2 2 2 2" xfId="2472" xr:uid="{00000000-0005-0000-0000-0000A6500000}"/>
    <cellStyle name="40% - Accent5 5 2 2 3" xfId="2473" xr:uid="{00000000-0005-0000-0000-0000A7500000}"/>
    <cellStyle name="40% - Accent5 5 2 3" xfId="2474" xr:uid="{00000000-0005-0000-0000-0000A8500000}"/>
    <cellStyle name="40% - Accent5 5 2 3 2" xfId="2475" xr:uid="{00000000-0005-0000-0000-0000A9500000}"/>
    <cellStyle name="40% - Accent5 5 2 4" xfId="2476" xr:uid="{00000000-0005-0000-0000-0000AA500000}"/>
    <cellStyle name="40% - Accent5 5 2 5" xfId="8908" xr:uid="{00000000-0005-0000-0000-0000AB500000}"/>
    <cellStyle name="40% - Accent5 5 3" xfId="2477" xr:uid="{00000000-0005-0000-0000-0000AC500000}"/>
    <cellStyle name="40% - Accent5 5 3 2" xfId="2478" xr:uid="{00000000-0005-0000-0000-0000AD500000}"/>
    <cellStyle name="40% - Accent5 5 3 2 2" xfId="2479" xr:uid="{00000000-0005-0000-0000-0000AE500000}"/>
    <cellStyle name="40% - Accent5 5 3 3" xfId="2480" xr:uid="{00000000-0005-0000-0000-0000AF500000}"/>
    <cellStyle name="40% - Accent5 5 4" xfId="2481" xr:uid="{00000000-0005-0000-0000-0000B0500000}"/>
    <cellStyle name="40% - Accent5 5 4 2" xfId="2482" xr:uid="{00000000-0005-0000-0000-0000B1500000}"/>
    <cellStyle name="40% - Accent5 5 5" xfId="2483" xr:uid="{00000000-0005-0000-0000-0000B2500000}"/>
    <cellStyle name="40% - Accent5 5 6" xfId="13638" xr:uid="{00000000-0005-0000-0000-0000B3500000}"/>
    <cellStyle name="40% - Accent5 6" xfId="2484" xr:uid="{00000000-0005-0000-0000-0000B4500000}"/>
    <cellStyle name="40% - Accent5 6 2" xfId="2485" xr:uid="{00000000-0005-0000-0000-0000B5500000}"/>
    <cellStyle name="40% - Accent5 6 2 2" xfId="2486" xr:uid="{00000000-0005-0000-0000-0000B6500000}"/>
    <cellStyle name="40% - Accent5 6 2 2 2" xfId="2487" xr:uid="{00000000-0005-0000-0000-0000B7500000}"/>
    <cellStyle name="40% - Accent5 6 2 3" xfId="2488" xr:uid="{00000000-0005-0000-0000-0000B8500000}"/>
    <cellStyle name="40% - Accent5 6 2 4" xfId="8909" xr:uid="{00000000-0005-0000-0000-0000B9500000}"/>
    <cellStyle name="40% - Accent5 6 2 5" xfId="8910" xr:uid="{00000000-0005-0000-0000-0000BA500000}"/>
    <cellStyle name="40% - Accent5 6 3" xfId="2489" xr:uid="{00000000-0005-0000-0000-0000BB500000}"/>
    <cellStyle name="40% - Accent5 6 3 2" xfId="2490" xr:uid="{00000000-0005-0000-0000-0000BC500000}"/>
    <cellStyle name="40% - Accent5 6 4" xfId="2491" xr:uid="{00000000-0005-0000-0000-0000BD500000}"/>
    <cellStyle name="40% - Accent5 6 5" xfId="13639" xr:uid="{00000000-0005-0000-0000-0000BE500000}"/>
    <cellStyle name="40% - Accent5 7" xfId="2492" xr:uid="{00000000-0005-0000-0000-0000BF500000}"/>
    <cellStyle name="40% - Accent5 7 2" xfId="2493" xr:uid="{00000000-0005-0000-0000-0000C0500000}"/>
    <cellStyle name="40% - Accent5 7 2 2" xfId="2494" xr:uid="{00000000-0005-0000-0000-0000C1500000}"/>
    <cellStyle name="40% - Accent5 7 2 2 2" xfId="2495" xr:uid="{00000000-0005-0000-0000-0000C2500000}"/>
    <cellStyle name="40% - Accent5 7 2 3" xfId="2496" xr:uid="{00000000-0005-0000-0000-0000C3500000}"/>
    <cellStyle name="40% - Accent5 7 3" xfId="2497" xr:uid="{00000000-0005-0000-0000-0000C4500000}"/>
    <cellStyle name="40% - Accent5 7 3 2" xfId="2498" xr:uid="{00000000-0005-0000-0000-0000C5500000}"/>
    <cellStyle name="40% - Accent5 7 4" xfId="2499" xr:uid="{00000000-0005-0000-0000-0000C6500000}"/>
    <cellStyle name="40% - Accent5 7 5" xfId="13640" xr:uid="{00000000-0005-0000-0000-0000C7500000}"/>
    <cellStyle name="40% - Accent5 8" xfId="2500" xr:uid="{00000000-0005-0000-0000-0000C8500000}"/>
    <cellStyle name="40% - Accent5 8 2" xfId="2501" xr:uid="{00000000-0005-0000-0000-0000C9500000}"/>
    <cellStyle name="40% - Accent5 8 2 2" xfId="2502" xr:uid="{00000000-0005-0000-0000-0000CA500000}"/>
    <cellStyle name="40% - Accent5 8 2 2 2" xfId="2503" xr:uid="{00000000-0005-0000-0000-0000CB500000}"/>
    <cellStyle name="40% - Accent5 8 2 3" xfId="2504" xr:uid="{00000000-0005-0000-0000-0000CC500000}"/>
    <cellStyle name="40% - Accent5 8 3" xfId="2505" xr:uid="{00000000-0005-0000-0000-0000CD500000}"/>
    <cellStyle name="40% - Accent5 8 3 2" xfId="2506" xr:uid="{00000000-0005-0000-0000-0000CE500000}"/>
    <cellStyle name="40% - Accent5 8 4" xfId="2507" xr:uid="{00000000-0005-0000-0000-0000CF500000}"/>
    <cellStyle name="40% - Accent5 8 5" xfId="13641" xr:uid="{00000000-0005-0000-0000-0000D0500000}"/>
    <cellStyle name="40% - Accent5 9" xfId="2508" xr:uid="{00000000-0005-0000-0000-0000D1500000}"/>
    <cellStyle name="40% - Accent5 9 2" xfId="2509" xr:uid="{00000000-0005-0000-0000-0000D2500000}"/>
    <cellStyle name="40% - Accent5 9 2 2" xfId="2510" xr:uid="{00000000-0005-0000-0000-0000D3500000}"/>
    <cellStyle name="40% - Accent5 9 3" xfId="2511" xr:uid="{00000000-0005-0000-0000-0000D4500000}"/>
    <cellStyle name="40% - Accent5 9 4" xfId="13642" xr:uid="{00000000-0005-0000-0000-0000D5500000}"/>
    <cellStyle name="40% - Accent6 10" xfId="2512" xr:uid="{00000000-0005-0000-0000-0000D6500000}"/>
    <cellStyle name="40% - Accent6 10 2" xfId="2513" xr:uid="{00000000-0005-0000-0000-0000D7500000}"/>
    <cellStyle name="40% - Accent6 10 2 2" xfId="2514" xr:uid="{00000000-0005-0000-0000-0000D8500000}"/>
    <cellStyle name="40% - Accent6 10 3" xfId="2515" xr:uid="{00000000-0005-0000-0000-0000D9500000}"/>
    <cellStyle name="40% - Accent6 10 4" xfId="13643" xr:uid="{00000000-0005-0000-0000-0000DA500000}"/>
    <cellStyle name="40% - Accent6 11" xfId="2516" xr:uid="{00000000-0005-0000-0000-0000DB500000}"/>
    <cellStyle name="40% - Accent6 11 2" xfId="2517" xr:uid="{00000000-0005-0000-0000-0000DC500000}"/>
    <cellStyle name="40% - Accent6 11 2 2" xfId="2518" xr:uid="{00000000-0005-0000-0000-0000DD500000}"/>
    <cellStyle name="40% - Accent6 11 3" xfId="2519" xr:uid="{00000000-0005-0000-0000-0000DE500000}"/>
    <cellStyle name="40% - Accent6 11 4" xfId="13644" xr:uid="{00000000-0005-0000-0000-0000DF500000}"/>
    <cellStyle name="40% - Accent6 12" xfId="2520" xr:uid="{00000000-0005-0000-0000-0000E0500000}"/>
    <cellStyle name="40% - Accent6 12 2" xfId="2521" xr:uid="{00000000-0005-0000-0000-0000E1500000}"/>
    <cellStyle name="40% - Accent6 12 3" xfId="13645" xr:uid="{00000000-0005-0000-0000-0000E2500000}"/>
    <cellStyle name="40% - Accent6 13" xfId="2522" xr:uid="{00000000-0005-0000-0000-0000E3500000}"/>
    <cellStyle name="40% - Accent6 13 2" xfId="13646" xr:uid="{00000000-0005-0000-0000-0000E4500000}"/>
    <cellStyle name="40% - Accent6 14" xfId="8911" xr:uid="{00000000-0005-0000-0000-0000E5500000}"/>
    <cellStyle name="40% - Accent6 15" xfId="8912" xr:uid="{00000000-0005-0000-0000-0000E6500000}"/>
    <cellStyle name="40% - Accent6 16" xfId="8913" xr:uid="{00000000-0005-0000-0000-0000E7500000}"/>
    <cellStyle name="40% - Accent6 17" xfId="8914" xr:uid="{00000000-0005-0000-0000-0000E8500000}"/>
    <cellStyle name="40% - Accent6 17 2" xfId="14186" xr:uid="{00000000-0005-0000-0000-0000E9500000}"/>
    <cellStyle name="40% - Accent6 18" xfId="8915" xr:uid="{00000000-0005-0000-0000-0000EA500000}"/>
    <cellStyle name="40% - Accent6 19" xfId="8916" xr:uid="{00000000-0005-0000-0000-0000EB500000}"/>
    <cellStyle name="40% - Accent6 2" xfId="2523" xr:uid="{00000000-0005-0000-0000-0000EC500000}"/>
    <cellStyle name="40% - Accent6 2 2" xfId="2524" xr:uid="{00000000-0005-0000-0000-0000ED500000}"/>
    <cellStyle name="40% - Accent6 2 2 2" xfId="2525" xr:uid="{00000000-0005-0000-0000-0000EE500000}"/>
    <cellStyle name="40% - Accent6 2 2 2 2" xfId="2526" xr:uid="{00000000-0005-0000-0000-0000EF500000}"/>
    <cellStyle name="40% - Accent6 2 2 2 2 2" xfId="2527" xr:uid="{00000000-0005-0000-0000-0000F0500000}"/>
    <cellStyle name="40% - Accent6 2 2 2 2 2 2" xfId="2528" xr:uid="{00000000-0005-0000-0000-0000F1500000}"/>
    <cellStyle name="40% - Accent6 2 2 2 2 2 2 2" xfId="2529" xr:uid="{00000000-0005-0000-0000-0000F2500000}"/>
    <cellStyle name="40% - Accent6 2 2 2 2 2 3" xfId="2530" xr:uid="{00000000-0005-0000-0000-0000F3500000}"/>
    <cellStyle name="40% - Accent6 2 2 2 2 3" xfId="2531" xr:uid="{00000000-0005-0000-0000-0000F4500000}"/>
    <cellStyle name="40% - Accent6 2 2 2 2 3 2" xfId="2532" xr:uid="{00000000-0005-0000-0000-0000F5500000}"/>
    <cellStyle name="40% - Accent6 2 2 2 2 4" xfId="2533" xr:uid="{00000000-0005-0000-0000-0000F6500000}"/>
    <cellStyle name="40% - Accent6 2 2 2 2 5" xfId="14187" xr:uid="{00000000-0005-0000-0000-0000F7500000}"/>
    <cellStyle name="40% - Accent6 2 2 2 3" xfId="2534" xr:uid="{00000000-0005-0000-0000-0000F8500000}"/>
    <cellStyle name="40% - Accent6 2 2 2 3 2" xfId="2535" xr:uid="{00000000-0005-0000-0000-0000F9500000}"/>
    <cellStyle name="40% - Accent6 2 2 2 3 2 2" xfId="2536" xr:uid="{00000000-0005-0000-0000-0000FA500000}"/>
    <cellStyle name="40% - Accent6 2 2 2 3 3" xfId="2537" xr:uid="{00000000-0005-0000-0000-0000FB500000}"/>
    <cellStyle name="40% - Accent6 2 2 2 4" xfId="2538" xr:uid="{00000000-0005-0000-0000-0000FC500000}"/>
    <cellStyle name="40% - Accent6 2 2 2 4 2" xfId="2539" xr:uid="{00000000-0005-0000-0000-0000FD500000}"/>
    <cellStyle name="40% - Accent6 2 2 2 5" xfId="2540" xr:uid="{00000000-0005-0000-0000-0000FE500000}"/>
    <cellStyle name="40% - Accent6 2 2 2 6" xfId="13945" xr:uid="{00000000-0005-0000-0000-0000FF500000}"/>
    <cellStyle name="40% - Accent6 2 2 3" xfId="2541" xr:uid="{00000000-0005-0000-0000-000000510000}"/>
    <cellStyle name="40% - Accent6 2 2 3 2" xfId="2542" xr:uid="{00000000-0005-0000-0000-000001510000}"/>
    <cellStyle name="40% - Accent6 2 2 3 2 2" xfId="2543" xr:uid="{00000000-0005-0000-0000-000002510000}"/>
    <cellStyle name="40% - Accent6 2 2 3 2 2 2" xfId="2544" xr:uid="{00000000-0005-0000-0000-000003510000}"/>
    <cellStyle name="40% - Accent6 2 2 3 2 3" xfId="2545" xr:uid="{00000000-0005-0000-0000-000004510000}"/>
    <cellStyle name="40% - Accent6 2 2 3 3" xfId="2546" xr:uid="{00000000-0005-0000-0000-000005510000}"/>
    <cellStyle name="40% - Accent6 2 2 3 3 2" xfId="2547" xr:uid="{00000000-0005-0000-0000-000006510000}"/>
    <cellStyle name="40% - Accent6 2 2 3 4" xfId="2548" xr:uid="{00000000-0005-0000-0000-000007510000}"/>
    <cellStyle name="40% - Accent6 2 2 3 5" xfId="13946" xr:uid="{00000000-0005-0000-0000-000008510000}"/>
    <cellStyle name="40% - Accent6 2 2 4" xfId="2549" xr:uid="{00000000-0005-0000-0000-000009510000}"/>
    <cellStyle name="40% - Accent6 2 2 4 2" xfId="2550" xr:uid="{00000000-0005-0000-0000-00000A510000}"/>
    <cellStyle name="40% - Accent6 2 2 4 2 2" xfId="2551" xr:uid="{00000000-0005-0000-0000-00000B510000}"/>
    <cellStyle name="40% - Accent6 2 2 4 3" xfId="2552" xr:uid="{00000000-0005-0000-0000-00000C510000}"/>
    <cellStyle name="40% - Accent6 2 2 5" xfId="2553" xr:uid="{00000000-0005-0000-0000-00000D510000}"/>
    <cellStyle name="40% - Accent6 2 2 5 2" xfId="2554" xr:uid="{00000000-0005-0000-0000-00000E510000}"/>
    <cellStyle name="40% - Accent6 2 2 6" xfId="2555" xr:uid="{00000000-0005-0000-0000-00000F510000}"/>
    <cellStyle name="40% - Accent6 2 2 7" xfId="13827" xr:uid="{00000000-0005-0000-0000-000010510000}"/>
    <cellStyle name="40% - Accent6 2 3" xfId="2556" xr:uid="{00000000-0005-0000-0000-000011510000}"/>
    <cellStyle name="40% - Accent6 2 3 2" xfId="2557" xr:uid="{00000000-0005-0000-0000-000012510000}"/>
    <cellStyle name="40% - Accent6 2 3 2 2" xfId="2558" xr:uid="{00000000-0005-0000-0000-000013510000}"/>
    <cellStyle name="40% - Accent6 2 3 2 2 2" xfId="2559" xr:uid="{00000000-0005-0000-0000-000014510000}"/>
    <cellStyle name="40% - Accent6 2 3 2 2 2 2" xfId="2560" xr:uid="{00000000-0005-0000-0000-000015510000}"/>
    <cellStyle name="40% - Accent6 2 3 2 2 3" xfId="2561" xr:uid="{00000000-0005-0000-0000-000016510000}"/>
    <cellStyle name="40% - Accent6 2 3 2 3" xfId="2562" xr:uid="{00000000-0005-0000-0000-000017510000}"/>
    <cellStyle name="40% - Accent6 2 3 2 3 2" xfId="2563" xr:uid="{00000000-0005-0000-0000-000018510000}"/>
    <cellStyle name="40% - Accent6 2 3 2 4" xfId="2564" xr:uid="{00000000-0005-0000-0000-000019510000}"/>
    <cellStyle name="40% - Accent6 2 3 3" xfId="2565" xr:uid="{00000000-0005-0000-0000-00001A510000}"/>
    <cellStyle name="40% - Accent6 2 3 3 2" xfId="2566" xr:uid="{00000000-0005-0000-0000-00001B510000}"/>
    <cellStyle name="40% - Accent6 2 3 3 2 2" xfId="2567" xr:uid="{00000000-0005-0000-0000-00001C510000}"/>
    <cellStyle name="40% - Accent6 2 3 3 3" xfId="2568" xr:uid="{00000000-0005-0000-0000-00001D510000}"/>
    <cellStyle name="40% - Accent6 2 3 4" xfId="2569" xr:uid="{00000000-0005-0000-0000-00001E510000}"/>
    <cellStyle name="40% - Accent6 2 3 4 2" xfId="2570" xr:uid="{00000000-0005-0000-0000-00001F510000}"/>
    <cellStyle name="40% - Accent6 2 3 5" xfId="2571" xr:uid="{00000000-0005-0000-0000-000020510000}"/>
    <cellStyle name="40% - Accent6 2 3 6" xfId="13947" xr:uid="{00000000-0005-0000-0000-000021510000}"/>
    <cellStyle name="40% - Accent6 2 4" xfId="2572" xr:uid="{00000000-0005-0000-0000-000022510000}"/>
    <cellStyle name="40% - Accent6 2 4 2" xfId="2573" xr:uid="{00000000-0005-0000-0000-000023510000}"/>
    <cellStyle name="40% - Accent6 2 4 2 2" xfId="2574" xr:uid="{00000000-0005-0000-0000-000024510000}"/>
    <cellStyle name="40% - Accent6 2 4 2 2 2" xfId="2575" xr:uid="{00000000-0005-0000-0000-000025510000}"/>
    <cellStyle name="40% - Accent6 2 4 2 3" xfId="2576" xr:uid="{00000000-0005-0000-0000-000026510000}"/>
    <cellStyle name="40% - Accent6 2 4 3" xfId="2577" xr:uid="{00000000-0005-0000-0000-000027510000}"/>
    <cellStyle name="40% - Accent6 2 4 3 2" xfId="2578" xr:uid="{00000000-0005-0000-0000-000028510000}"/>
    <cellStyle name="40% - Accent6 2 4 4" xfId="2579" xr:uid="{00000000-0005-0000-0000-000029510000}"/>
    <cellStyle name="40% - Accent6 2 4 5" xfId="13948" xr:uid="{00000000-0005-0000-0000-00002A510000}"/>
    <cellStyle name="40% - Accent6 2 5" xfId="2580" xr:uid="{00000000-0005-0000-0000-00002B510000}"/>
    <cellStyle name="40% - Accent6 2 5 2" xfId="2581" xr:uid="{00000000-0005-0000-0000-00002C510000}"/>
    <cellStyle name="40% - Accent6 2 5 2 2" xfId="2582" xr:uid="{00000000-0005-0000-0000-00002D510000}"/>
    <cellStyle name="40% - Accent6 2 5 3" xfId="2583" xr:uid="{00000000-0005-0000-0000-00002E510000}"/>
    <cellStyle name="40% - Accent6 2 5 4" xfId="13949" xr:uid="{00000000-0005-0000-0000-00002F510000}"/>
    <cellStyle name="40% - Accent6 2 6" xfId="2584" xr:uid="{00000000-0005-0000-0000-000030510000}"/>
    <cellStyle name="40% - Accent6 2 6 2" xfId="2585" xr:uid="{00000000-0005-0000-0000-000031510000}"/>
    <cellStyle name="40% - Accent6 2 6 3" xfId="13950" xr:uid="{00000000-0005-0000-0000-000032510000}"/>
    <cellStyle name="40% - Accent6 2 7" xfId="2586" xr:uid="{00000000-0005-0000-0000-000033510000}"/>
    <cellStyle name="40% - Accent6 2 8" xfId="2587" xr:uid="{00000000-0005-0000-0000-000034510000}"/>
    <cellStyle name="40% - Accent6 2 9" xfId="13647" xr:uid="{00000000-0005-0000-0000-000035510000}"/>
    <cellStyle name="40% - Accent6 20" xfId="8917" xr:uid="{00000000-0005-0000-0000-000036510000}"/>
    <cellStyle name="40% - Accent6 21" xfId="8918" xr:uid="{00000000-0005-0000-0000-000037510000}"/>
    <cellStyle name="40% - Accent6 22" xfId="14507" xr:uid="{00000000-0005-0000-0000-000038510000}"/>
    <cellStyle name="40% - Accent6 3" xfId="2588" xr:uid="{00000000-0005-0000-0000-000039510000}"/>
    <cellStyle name="40% - Accent6 3 2" xfId="2589" xr:uid="{00000000-0005-0000-0000-00003A510000}"/>
    <cellStyle name="40% - Accent6 3 2 2" xfId="2590" xr:uid="{00000000-0005-0000-0000-00003B510000}"/>
    <cellStyle name="40% - Accent6 3 2 2 2" xfId="2591" xr:uid="{00000000-0005-0000-0000-00003C510000}"/>
    <cellStyle name="40% - Accent6 3 2 2 2 2" xfId="2592" xr:uid="{00000000-0005-0000-0000-00003D510000}"/>
    <cellStyle name="40% - Accent6 3 2 2 2 2 2" xfId="2593" xr:uid="{00000000-0005-0000-0000-00003E510000}"/>
    <cellStyle name="40% - Accent6 3 2 2 2 2 2 2" xfId="2594" xr:uid="{00000000-0005-0000-0000-00003F510000}"/>
    <cellStyle name="40% - Accent6 3 2 2 2 2 3" xfId="2595" xr:uid="{00000000-0005-0000-0000-000040510000}"/>
    <cellStyle name="40% - Accent6 3 2 2 2 3" xfId="2596" xr:uid="{00000000-0005-0000-0000-000041510000}"/>
    <cellStyle name="40% - Accent6 3 2 2 2 3 2" xfId="2597" xr:uid="{00000000-0005-0000-0000-000042510000}"/>
    <cellStyle name="40% - Accent6 3 2 2 2 4" xfId="2598" xr:uid="{00000000-0005-0000-0000-000043510000}"/>
    <cellStyle name="40% - Accent6 3 2 2 2 5" xfId="32185" xr:uid="{00000000-0005-0000-0000-000044510000}"/>
    <cellStyle name="40% - Accent6 3 2 2 3" xfId="2599" xr:uid="{00000000-0005-0000-0000-000045510000}"/>
    <cellStyle name="40% - Accent6 3 2 2 3 2" xfId="2600" xr:uid="{00000000-0005-0000-0000-000046510000}"/>
    <cellStyle name="40% - Accent6 3 2 2 3 2 2" xfId="2601" xr:uid="{00000000-0005-0000-0000-000047510000}"/>
    <cellStyle name="40% - Accent6 3 2 2 3 3" xfId="2602" xr:uid="{00000000-0005-0000-0000-000048510000}"/>
    <cellStyle name="40% - Accent6 3 2 2 4" xfId="2603" xr:uid="{00000000-0005-0000-0000-000049510000}"/>
    <cellStyle name="40% - Accent6 3 2 2 4 2" xfId="2604" xr:uid="{00000000-0005-0000-0000-00004A510000}"/>
    <cellStyle name="40% - Accent6 3 2 2 5" xfId="2605" xr:uid="{00000000-0005-0000-0000-00004B510000}"/>
    <cellStyle name="40% - Accent6 3 2 2 6" xfId="13952" xr:uid="{00000000-0005-0000-0000-00004C510000}"/>
    <cellStyle name="40% - Accent6 3 2 3" xfId="2606" xr:uid="{00000000-0005-0000-0000-00004D510000}"/>
    <cellStyle name="40% - Accent6 3 2 3 2" xfId="2607" xr:uid="{00000000-0005-0000-0000-00004E510000}"/>
    <cellStyle name="40% - Accent6 3 2 3 2 2" xfId="2608" xr:uid="{00000000-0005-0000-0000-00004F510000}"/>
    <cellStyle name="40% - Accent6 3 2 3 2 2 2" xfId="2609" xr:uid="{00000000-0005-0000-0000-000050510000}"/>
    <cellStyle name="40% - Accent6 3 2 3 2 3" xfId="2610" xr:uid="{00000000-0005-0000-0000-000051510000}"/>
    <cellStyle name="40% - Accent6 3 2 3 3" xfId="2611" xr:uid="{00000000-0005-0000-0000-000052510000}"/>
    <cellStyle name="40% - Accent6 3 2 3 3 2" xfId="2612" xr:uid="{00000000-0005-0000-0000-000053510000}"/>
    <cellStyle name="40% - Accent6 3 2 3 4" xfId="2613" xr:uid="{00000000-0005-0000-0000-000054510000}"/>
    <cellStyle name="40% - Accent6 3 2 3 5" xfId="32186" xr:uid="{00000000-0005-0000-0000-000055510000}"/>
    <cellStyle name="40% - Accent6 3 2 4" xfId="2614" xr:uid="{00000000-0005-0000-0000-000056510000}"/>
    <cellStyle name="40% - Accent6 3 2 4 2" xfId="2615" xr:uid="{00000000-0005-0000-0000-000057510000}"/>
    <cellStyle name="40% - Accent6 3 2 4 2 2" xfId="2616" xr:uid="{00000000-0005-0000-0000-000058510000}"/>
    <cellStyle name="40% - Accent6 3 2 4 3" xfId="2617" xr:uid="{00000000-0005-0000-0000-000059510000}"/>
    <cellStyle name="40% - Accent6 3 2 5" xfId="2618" xr:uid="{00000000-0005-0000-0000-00005A510000}"/>
    <cellStyle name="40% - Accent6 3 2 5 2" xfId="2619" xr:uid="{00000000-0005-0000-0000-00005B510000}"/>
    <cellStyle name="40% - Accent6 3 2 6" xfId="2620" xr:uid="{00000000-0005-0000-0000-00005C510000}"/>
    <cellStyle name="40% - Accent6 3 2 7" xfId="13951" xr:uid="{00000000-0005-0000-0000-00005D510000}"/>
    <cellStyle name="40% - Accent6 3 3" xfId="2621" xr:uid="{00000000-0005-0000-0000-00005E510000}"/>
    <cellStyle name="40% - Accent6 3 3 2" xfId="2622" xr:uid="{00000000-0005-0000-0000-00005F510000}"/>
    <cellStyle name="40% - Accent6 3 3 2 2" xfId="2623" xr:uid="{00000000-0005-0000-0000-000060510000}"/>
    <cellStyle name="40% - Accent6 3 3 2 2 2" xfId="2624" xr:uid="{00000000-0005-0000-0000-000061510000}"/>
    <cellStyle name="40% - Accent6 3 3 2 2 2 2" xfId="2625" xr:uid="{00000000-0005-0000-0000-000062510000}"/>
    <cellStyle name="40% - Accent6 3 3 2 2 3" xfId="2626" xr:uid="{00000000-0005-0000-0000-000063510000}"/>
    <cellStyle name="40% - Accent6 3 3 2 3" xfId="2627" xr:uid="{00000000-0005-0000-0000-000064510000}"/>
    <cellStyle name="40% - Accent6 3 3 2 3 2" xfId="2628" xr:uid="{00000000-0005-0000-0000-000065510000}"/>
    <cellStyle name="40% - Accent6 3 3 2 4" xfId="2629" xr:uid="{00000000-0005-0000-0000-000066510000}"/>
    <cellStyle name="40% - Accent6 3 3 2 5" xfId="32187" xr:uid="{00000000-0005-0000-0000-000067510000}"/>
    <cellStyle name="40% - Accent6 3 3 3" xfId="2630" xr:uid="{00000000-0005-0000-0000-000068510000}"/>
    <cellStyle name="40% - Accent6 3 3 3 2" xfId="2631" xr:uid="{00000000-0005-0000-0000-000069510000}"/>
    <cellStyle name="40% - Accent6 3 3 3 2 2" xfId="2632" xr:uid="{00000000-0005-0000-0000-00006A510000}"/>
    <cellStyle name="40% - Accent6 3 3 3 3" xfId="2633" xr:uid="{00000000-0005-0000-0000-00006B510000}"/>
    <cellStyle name="40% - Accent6 3 3 4" xfId="2634" xr:uid="{00000000-0005-0000-0000-00006C510000}"/>
    <cellStyle name="40% - Accent6 3 3 4 2" xfId="2635" xr:uid="{00000000-0005-0000-0000-00006D510000}"/>
    <cellStyle name="40% - Accent6 3 3 5" xfId="2636" xr:uid="{00000000-0005-0000-0000-00006E510000}"/>
    <cellStyle name="40% - Accent6 3 3 6" xfId="13953" xr:uid="{00000000-0005-0000-0000-00006F510000}"/>
    <cellStyle name="40% - Accent6 3 4" xfId="2637" xr:uid="{00000000-0005-0000-0000-000070510000}"/>
    <cellStyle name="40% - Accent6 3 4 2" xfId="2638" xr:uid="{00000000-0005-0000-0000-000071510000}"/>
    <cellStyle name="40% - Accent6 3 4 2 2" xfId="2639" xr:uid="{00000000-0005-0000-0000-000072510000}"/>
    <cellStyle name="40% - Accent6 3 4 2 2 2" xfId="2640" xr:uid="{00000000-0005-0000-0000-000073510000}"/>
    <cellStyle name="40% - Accent6 3 4 2 3" xfId="2641" xr:uid="{00000000-0005-0000-0000-000074510000}"/>
    <cellStyle name="40% - Accent6 3 4 3" xfId="2642" xr:uid="{00000000-0005-0000-0000-000075510000}"/>
    <cellStyle name="40% - Accent6 3 4 3 2" xfId="2643" xr:uid="{00000000-0005-0000-0000-000076510000}"/>
    <cellStyle name="40% - Accent6 3 4 4" xfId="2644" xr:uid="{00000000-0005-0000-0000-000077510000}"/>
    <cellStyle name="40% - Accent6 3 4 5" xfId="8919" xr:uid="{00000000-0005-0000-0000-000078510000}"/>
    <cellStyle name="40% - Accent6 3 5" xfId="2645" xr:uid="{00000000-0005-0000-0000-000079510000}"/>
    <cellStyle name="40% - Accent6 3 5 2" xfId="2646" xr:uid="{00000000-0005-0000-0000-00007A510000}"/>
    <cellStyle name="40% - Accent6 3 5 2 2" xfId="2647" xr:uid="{00000000-0005-0000-0000-00007B510000}"/>
    <cellStyle name="40% - Accent6 3 5 3" xfId="2648" xr:uid="{00000000-0005-0000-0000-00007C510000}"/>
    <cellStyle name="40% - Accent6 3 6" xfId="2649" xr:uid="{00000000-0005-0000-0000-00007D510000}"/>
    <cellStyle name="40% - Accent6 3 6 2" xfId="2650" xr:uid="{00000000-0005-0000-0000-00007E510000}"/>
    <cellStyle name="40% - Accent6 3 7" xfId="2651" xr:uid="{00000000-0005-0000-0000-00007F510000}"/>
    <cellStyle name="40% - Accent6 3 8" xfId="2652" xr:uid="{00000000-0005-0000-0000-000080510000}"/>
    <cellStyle name="40% - Accent6 3 9" xfId="13648" xr:uid="{00000000-0005-0000-0000-000081510000}"/>
    <cellStyle name="40% - Accent6 4" xfId="2653" xr:uid="{00000000-0005-0000-0000-000082510000}"/>
    <cellStyle name="40% - Accent6 4 10" xfId="32188" xr:uid="{00000000-0005-0000-0000-000083510000}"/>
    <cellStyle name="40% - Accent6 4 10 2" xfId="32189" xr:uid="{00000000-0005-0000-0000-000084510000}"/>
    <cellStyle name="40% - Accent6 4 10 2 2" xfId="32190" xr:uid="{00000000-0005-0000-0000-000085510000}"/>
    <cellStyle name="40% - Accent6 4 10 2 3" xfId="32191" xr:uid="{00000000-0005-0000-0000-000086510000}"/>
    <cellStyle name="40% - Accent6 4 10 3" xfId="32192" xr:uid="{00000000-0005-0000-0000-000087510000}"/>
    <cellStyle name="40% - Accent6 4 10 3 2" xfId="32193" xr:uid="{00000000-0005-0000-0000-000088510000}"/>
    <cellStyle name="40% - Accent6 4 10 4" xfId="32194" xr:uid="{00000000-0005-0000-0000-000089510000}"/>
    <cellStyle name="40% - Accent6 4 10 5" xfId="32195" xr:uid="{00000000-0005-0000-0000-00008A510000}"/>
    <cellStyle name="40% - Accent6 4 11" xfId="32196" xr:uid="{00000000-0005-0000-0000-00008B510000}"/>
    <cellStyle name="40% - Accent6 4 11 2" xfId="32197" xr:uid="{00000000-0005-0000-0000-00008C510000}"/>
    <cellStyle name="40% - Accent6 4 11 3" xfId="32198" xr:uid="{00000000-0005-0000-0000-00008D510000}"/>
    <cellStyle name="40% - Accent6 4 12" xfId="32199" xr:uid="{00000000-0005-0000-0000-00008E510000}"/>
    <cellStyle name="40% - Accent6 4 12 2" xfId="32200" xr:uid="{00000000-0005-0000-0000-00008F510000}"/>
    <cellStyle name="40% - Accent6 4 12 3" xfId="32201" xr:uid="{00000000-0005-0000-0000-000090510000}"/>
    <cellStyle name="40% - Accent6 4 13" xfId="32202" xr:uid="{00000000-0005-0000-0000-000091510000}"/>
    <cellStyle name="40% - Accent6 4 13 2" xfId="32203" xr:uid="{00000000-0005-0000-0000-000092510000}"/>
    <cellStyle name="40% - Accent6 4 14" xfId="32204" xr:uid="{00000000-0005-0000-0000-000093510000}"/>
    <cellStyle name="40% - Accent6 4 15" xfId="32205" xr:uid="{00000000-0005-0000-0000-000094510000}"/>
    <cellStyle name="40% - Accent6 4 16" xfId="32206" xr:uid="{00000000-0005-0000-0000-000095510000}"/>
    <cellStyle name="40% - Accent6 4 2" xfId="2654" xr:uid="{00000000-0005-0000-0000-000096510000}"/>
    <cellStyle name="40% - Accent6 4 2 10" xfId="32207" xr:uid="{00000000-0005-0000-0000-000097510000}"/>
    <cellStyle name="40% - Accent6 4 2 10 2" xfId="32208" xr:uid="{00000000-0005-0000-0000-000098510000}"/>
    <cellStyle name="40% - Accent6 4 2 10 3" xfId="32209" xr:uid="{00000000-0005-0000-0000-000099510000}"/>
    <cellStyle name="40% - Accent6 4 2 11" xfId="32210" xr:uid="{00000000-0005-0000-0000-00009A510000}"/>
    <cellStyle name="40% - Accent6 4 2 11 2" xfId="32211" xr:uid="{00000000-0005-0000-0000-00009B510000}"/>
    <cellStyle name="40% - Accent6 4 2 11 3" xfId="32212" xr:uid="{00000000-0005-0000-0000-00009C510000}"/>
    <cellStyle name="40% - Accent6 4 2 12" xfId="32213" xr:uid="{00000000-0005-0000-0000-00009D510000}"/>
    <cellStyle name="40% - Accent6 4 2 12 2" xfId="32214" xr:uid="{00000000-0005-0000-0000-00009E510000}"/>
    <cellStyle name="40% - Accent6 4 2 13" xfId="32215" xr:uid="{00000000-0005-0000-0000-00009F510000}"/>
    <cellStyle name="40% - Accent6 4 2 14" xfId="32216" xr:uid="{00000000-0005-0000-0000-0000A0510000}"/>
    <cellStyle name="40% - Accent6 4 2 15" xfId="32217" xr:uid="{00000000-0005-0000-0000-0000A1510000}"/>
    <cellStyle name="40% - Accent6 4 2 2" xfId="2655" xr:uid="{00000000-0005-0000-0000-0000A2510000}"/>
    <cellStyle name="40% - Accent6 4 2 2 10" xfId="32218" xr:uid="{00000000-0005-0000-0000-0000A3510000}"/>
    <cellStyle name="40% - Accent6 4 2 2 10 2" xfId="32219" xr:uid="{00000000-0005-0000-0000-0000A4510000}"/>
    <cellStyle name="40% - Accent6 4 2 2 10 3" xfId="32220" xr:uid="{00000000-0005-0000-0000-0000A5510000}"/>
    <cellStyle name="40% - Accent6 4 2 2 11" xfId="32221" xr:uid="{00000000-0005-0000-0000-0000A6510000}"/>
    <cellStyle name="40% - Accent6 4 2 2 11 2" xfId="32222" xr:uid="{00000000-0005-0000-0000-0000A7510000}"/>
    <cellStyle name="40% - Accent6 4 2 2 12" xfId="32223" xr:uid="{00000000-0005-0000-0000-0000A8510000}"/>
    <cellStyle name="40% - Accent6 4 2 2 13" xfId="32224" xr:uid="{00000000-0005-0000-0000-0000A9510000}"/>
    <cellStyle name="40% - Accent6 4 2 2 2" xfId="2656" xr:uid="{00000000-0005-0000-0000-0000AA510000}"/>
    <cellStyle name="40% - Accent6 4 2 2 2 10" xfId="32225" xr:uid="{00000000-0005-0000-0000-0000AB510000}"/>
    <cellStyle name="40% - Accent6 4 2 2 2 10 2" xfId="32226" xr:uid="{00000000-0005-0000-0000-0000AC510000}"/>
    <cellStyle name="40% - Accent6 4 2 2 2 11" xfId="32227" xr:uid="{00000000-0005-0000-0000-0000AD510000}"/>
    <cellStyle name="40% - Accent6 4 2 2 2 12" xfId="32228" xr:uid="{00000000-0005-0000-0000-0000AE510000}"/>
    <cellStyle name="40% - Accent6 4 2 2 2 2" xfId="2657" xr:uid="{00000000-0005-0000-0000-0000AF510000}"/>
    <cellStyle name="40% - Accent6 4 2 2 2 2 10" xfId="32229" xr:uid="{00000000-0005-0000-0000-0000B0510000}"/>
    <cellStyle name="40% - Accent6 4 2 2 2 2 2" xfId="2658" xr:uid="{00000000-0005-0000-0000-0000B1510000}"/>
    <cellStyle name="40% - Accent6 4 2 2 2 2 2 2" xfId="32230" xr:uid="{00000000-0005-0000-0000-0000B2510000}"/>
    <cellStyle name="40% - Accent6 4 2 2 2 2 2 2 2" xfId="32231" xr:uid="{00000000-0005-0000-0000-0000B3510000}"/>
    <cellStyle name="40% - Accent6 4 2 2 2 2 2 2 2 2" xfId="32232" xr:uid="{00000000-0005-0000-0000-0000B4510000}"/>
    <cellStyle name="40% - Accent6 4 2 2 2 2 2 2 2 3" xfId="32233" xr:uid="{00000000-0005-0000-0000-0000B5510000}"/>
    <cellStyle name="40% - Accent6 4 2 2 2 2 2 2 3" xfId="32234" xr:uid="{00000000-0005-0000-0000-0000B6510000}"/>
    <cellStyle name="40% - Accent6 4 2 2 2 2 2 2 3 2" xfId="32235" xr:uid="{00000000-0005-0000-0000-0000B7510000}"/>
    <cellStyle name="40% - Accent6 4 2 2 2 2 2 2 3 3" xfId="32236" xr:uid="{00000000-0005-0000-0000-0000B8510000}"/>
    <cellStyle name="40% - Accent6 4 2 2 2 2 2 2 4" xfId="32237" xr:uid="{00000000-0005-0000-0000-0000B9510000}"/>
    <cellStyle name="40% - Accent6 4 2 2 2 2 2 2 4 2" xfId="32238" xr:uid="{00000000-0005-0000-0000-0000BA510000}"/>
    <cellStyle name="40% - Accent6 4 2 2 2 2 2 2 5" xfId="32239" xr:uid="{00000000-0005-0000-0000-0000BB510000}"/>
    <cellStyle name="40% - Accent6 4 2 2 2 2 2 2 6" xfId="32240" xr:uid="{00000000-0005-0000-0000-0000BC510000}"/>
    <cellStyle name="40% - Accent6 4 2 2 2 2 2 3" xfId="32241" xr:uid="{00000000-0005-0000-0000-0000BD510000}"/>
    <cellStyle name="40% - Accent6 4 2 2 2 2 2 3 2" xfId="32242" xr:uid="{00000000-0005-0000-0000-0000BE510000}"/>
    <cellStyle name="40% - Accent6 4 2 2 2 2 2 3 2 2" xfId="32243" xr:uid="{00000000-0005-0000-0000-0000BF510000}"/>
    <cellStyle name="40% - Accent6 4 2 2 2 2 2 3 2 3" xfId="32244" xr:uid="{00000000-0005-0000-0000-0000C0510000}"/>
    <cellStyle name="40% - Accent6 4 2 2 2 2 2 3 3" xfId="32245" xr:uid="{00000000-0005-0000-0000-0000C1510000}"/>
    <cellStyle name="40% - Accent6 4 2 2 2 2 2 3 3 2" xfId="32246" xr:uid="{00000000-0005-0000-0000-0000C2510000}"/>
    <cellStyle name="40% - Accent6 4 2 2 2 2 2 3 3 3" xfId="32247" xr:uid="{00000000-0005-0000-0000-0000C3510000}"/>
    <cellStyle name="40% - Accent6 4 2 2 2 2 2 3 4" xfId="32248" xr:uid="{00000000-0005-0000-0000-0000C4510000}"/>
    <cellStyle name="40% - Accent6 4 2 2 2 2 2 3 4 2" xfId="32249" xr:uid="{00000000-0005-0000-0000-0000C5510000}"/>
    <cellStyle name="40% - Accent6 4 2 2 2 2 2 3 5" xfId="32250" xr:uid="{00000000-0005-0000-0000-0000C6510000}"/>
    <cellStyle name="40% - Accent6 4 2 2 2 2 2 3 6" xfId="32251" xr:uid="{00000000-0005-0000-0000-0000C7510000}"/>
    <cellStyle name="40% - Accent6 4 2 2 2 2 2 4" xfId="32252" xr:uid="{00000000-0005-0000-0000-0000C8510000}"/>
    <cellStyle name="40% - Accent6 4 2 2 2 2 2 4 2" xfId="32253" xr:uid="{00000000-0005-0000-0000-0000C9510000}"/>
    <cellStyle name="40% - Accent6 4 2 2 2 2 2 4 2 2" xfId="32254" xr:uid="{00000000-0005-0000-0000-0000CA510000}"/>
    <cellStyle name="40% - Accent6 4 2 2 2 2 2 4 2 3" xfId="32255" xr:uid="{00000000-0005-0000-0000-0000CB510000}"/>
    <cellStyle name="40% - Accent6 4 2 2 2 2 2 4 3" xfId="32256" xr:uid="{00000000-0005-0000-0000-0000CC510000}"/>
    <cellStyle name="40% - Accent6 4 2 2 2 2 2 4 3 2" xfId="32257" xr:uid="{00000000-0005-0000-0000-0000CD510000}"/>
    <cellStyle name="40% - Accent6 4 2 2 2 2 2 4 4" xfId="32258" xr:uid="{00000000-0005-0000-0000-0000CE510000}"/>
    <cellStyle name="40% - Accent6 4 2 2 2 2 2 4 5" xfId="32259" xr:uid="{00000000-0005-0000-0000-0000CF510000}"/>
    <cellStyle name="40% - Accent6 4 2 2 2 2 2 5" xfId="32260" xr:uid="{00000000-0005-0000-0000-0000D0510000}"/>
    <cellStyle name="40% - Accent6 4 2 2 2 2 2 5 2" xfId="32261" xr:uid="{00000000-0005-0000-0000-0000D1510000}"/>
    <cellStyle name="40% - Accent6 4 2 2 2 2 2 5 3" xfId="32262" xr:uid="{00000000-0005-0000-0000-0000D2510000}"/>
    <cellStyle name="40% - Accent6 4 2 2 2 2 2 6" xfId="32263" xr:uid="{00000000-0005-0000-0000-0000D3510000}"/>
    <cellStyle name="40% - Accent6 4 2 2 2 2 2 6 2" xfId="32264" xr:uid="{00000000-0005-0000-0000-0000D4510000}"/>
    <cellStyle name="40% - Accent6 4 2 2 2 2 2 6 3" xfId="32265" xr:uid="{00000000-0005-0000-0000-0000D5510000}"/>
    <cellStyle name="40% - Accent6 4 2 2 2 2 2 7" xfId="32266" xr:uid="{00000000-0005-0000-0000-0000D6510000}"/>
    <cellStyle name="40% - Accent6 4 2 2 2 2 2 7 2" xfId="32267" xr:uid="{00000000-0005-0000-0000-0000D7510000}"/>
    <cellStyle name="40% - Accent6 4 2 2 2 2 2 8" xfId="32268" xr:uid="{00000000-0005-0000-0000-0000D8510000}"/>
    <cellStyle name="40% - Accent6 4 2 2 2 2 2 9" xfId="32269" xr:uid="{00000000-0005-0000-0000-0000D9510000}"/>
    <cellStyle name="40% - Accent6 4 2 2 2 2 3" xfId="32270" xr:uid="{00000000-0005-0000-0000-0000DA510000}"/>
    <cellStyle name="40% - Accent6 4 2 2 2 2 3 2" xfId="32271" xr:uid="{00000000-0005-0000-0000-0000DB510000}"/>
    <cellStyle name="40% - Accent6 4 2 2 2 2 3 2 2" xfId="32272" xr:uid="{00000000-0005-0000-0000-0000DC510000}"/>
    <cellStyle name="40% - Accent6 4 2 2 2 2 3 2 3" xfId="32273" xr:uid="{00000000-0005-0000-0000-0000DD510000}"/>
    <cellStyle name="40% - Accent6 4 2 2 2 2 3 3" xfId="32274" xr:uid="{00000000-0005-0000-0000-0000DE510000}"/>
    <cellStyle name="40% - Accent6 4 2 2 2 2 3 3 2" xfId="32275" xr:uid="{00000000-0005-0000-0000-0000DF510000}"/>
    <cellStyle name="40% - Accent6 4 2 2 2 2 3 3 3" xfId="32276" xr:uid="{00000000-0005-0000-0000-0000E0510000}"/>
    <cellStyle name="40% - Accent6 4 2 2 2 2 3 4" xfId="32277" xr:uid="{00000000-0005-0000-0000-0000E1510000}"/>
    <cellStyle name="40% - Accent6 4 2 2 2 2 3 4 2" xfId="32278" xr:uid="{00000000-0005-0000-0000-0000E2510000}"/>
    <cellStyle name="40% - Accent6 4 2 2 2 2 3 5" xfId="32279" xr:uid="{00000000-0005-0000-0000-0000E3510000}"/>
    <cellStyle name="40% - Accent6 4 2 2 2 2 3 6" xfId="32280" xr:uid="{00000000-0005-0000-0000-0000E4510000}"/>
    <cellStyle name="40% - Accent6 4 2 2 2 2 4" xfId="32281" xr:uid="{00000000-0005-0000-0000-0000E5510000}"/>
    <cellStyle name="40% - Accent6 4 2 2 2 2 4 2" xfId="32282" xr:uid="{00000000-0005-0000-0000-0000E6510000}"/>
    <cellStyle name="40% - Accent6 4 2 2 2 2 4 2 2" xfId="32283" xr:uid="{00000000-0005-0000-0000-0000E7510000}"/>
    <cellStyle name="40% - Accent6 4 2 2 2 2 4 2 3" xfId="32284" xr:uid="{00000000-0005-0000-0000-0000E8510000}"/>
    <cellStyle name="40% - Accent6 4 2 2 2 2 4 3" xfId="32285" xr:uid="{00000000-0005-0000-0000-0000E9510000}"/>
    <cellStyle name="40% - Accent6 4 2 2 2 2 4 3 2" xfId="32286" xr:uid="{00000000-0005-0000-0000-0000EA510000}"/>
    <cellStyle name="40% - Accent6 4 2 2 2 2 4 3 3" xfId="32287" xr:uid="{00000000-0005-0000-0000-0000EB510000}"/>
    <cellStyle name="40% - Accent6 4 2 2 2 2 4 4" xfId="32288" xr:uid="{00000000-0005-0000-0000-0000EC510000}"/>
    <cellStyle name="40% - Accent6 4 2 2 2 2 4 4 2" xfId="32289" xr:uid="{00000000-0005-0000-0000-0000ED510000}"/>
    <cellStyle name="40% - Accent6 4 2 2 2 2 4 5" xfId="32290" xr:uid="{00000000-0005-0000-0000-0000EE510000}"/>
    <cellStyle name="40% - Accent6 4 2 2 2 2 4 6" xfId="32291" xr:uid="{00000000-0005-0000-0000-0000EF510000}"/>
    <cellStyle name="40% - Accent6 4 2 2 2 2 5" xfId="32292" xr:uid="{00000000-0005-0000-0000-0000F0510000}"/>
    <cellStyle name="40% - Accent6 4 2 2 2 2 5 2" xfId="32293" xr:uid="{00000000-0005-0000-0000-0000F1510000}"/>
    <cellStyle name="40% - Accent6 4 2 2 2 2 5 2 2" xfId="32294" xr:uid="{00000000-0005-0000-0000-0000F2510000}"/>
    <cellStyle name="40% - Accent6 4 2 2 2 2 5 2 3" xfId="32295" xr:uid="{00000000-0005-0000-0000-0000F3510000}"/>
    <cellStyle name="40% - Accent6 4 2 2 2 2 5 3" xfId="32296" xr:uid="{00000000-0005-0000-0000-0000F4510000}"/>
    <cellStyle name="40% - Accent6 4 2 2 2 2 5 3 2" xfId="32297" xr:uid="{00000000-0005-0000-0000-0000F5510000}"/>
    <cellStyle name="40% - Accent6 4 2 2 2 2 5 4" xfId="32298" xr:uid="{00000000-0005-0000-0000-0000F6510000}"/>
    <cellStyle name="40% - Accent6 4 2 2 2 2 5 5" xfId="32299" xr:uid="{00000000-0005-0000-0000-0000F7510000}"/>
    <cellStyle name="40% - Accent6 4 2 2 2 2 6" xfId="32300" xr:uid="{00000000-0005-0000-0000-0000F8510000}"/>
    <cellStyle name="40% - Accent6 4 2 2 2 2 6 2" xfId="32301" xr:uid="{00000000-0005-0000-0000-0000F9510000}"/>
    <cellStyle name="40% - Accent6 4 2 2 2 2 6 3" xfId="32302" xr:uid="{00000000-0005-0000-0000-0000FA510000}"/>
    <cellStyle name="40% - Accent6 4 2 2 2 2 7" xfId="32303" xr:uid="{00000000-0005-0000-0000-0000FB510000}"/>
    <cellStyle name="40% - Accent6 4 2 2 2 2 7 2" xfId="32304" xr:uid="{00000000-0005-0000-0000-0000FC510000}"/>
    <cellStyle name="40% - Accent6 4 2 2 2 2 7 3" xfId="32305" xr:uid="{00000000-0005-0000-0000-0000FD510000}"/>
    <cellStyle name="40% - Accent6 4 2 2 2 2 8" xfId="32306" xr:uid="{00000000-0005-0000-0000-0000FE510000}"/>
    <cellStyle name="40% - Accent6 4 2 2 2 2 8 2" xfId="32307" xr:uid="{00000000-0005-0000-0000-0000FF510000}"/>
    <cellStyle name="40% - Accent6 4 2 2 2 2 9" xfId="32308" xr:uid="{00000000-0005-0000-0000-000000520000}"/>
    <cellStyle name="40% - Accent6 4 2 2 2 3" xfId="2659" xr:uid="{00000000-0005-0000-0000-000001520000}"/>
    <cellStyle name="40% - Accent6 4 2 2 2 3 2" xfId="32309" xr:uid="{00000000-0005-0000-0000-000002520000}"/>
    <cellStyle name="40% - Accent6 4 2 2 2 3 2 2" xfId="32310" xr:uid="{00000000-0005-0000-0000-000003520000}"/>
    <cellStyle name="40% - Accent6 4 2 2 2 3 2 2 2" xfId="32311" xr:uid="{00000000-0005-0000-0000-000004520000}"/>
    <cellStyle name="40% - Accent6 4 2 2 2 3 2 2 3" xfId="32312" xr:uid="{00000000-0005-0000-0000-000005520000}"/>
    <cellStyle name="40% - Accent6 4 2 2 2 3 2 3" xfId="32313" xr:uid="{00000000-0005-0000-0000-000006520000}"/>
    <cellStyle name="40% - Accent6 4 2 2 2 3 2 3 2" xfId="32314" xr:uid="{00000000-0005-0000-0000-000007520000}"/>
    <cellStyle name="40% - Accent6 4 2 2 2 3 2 3 3" xfId="32315" xr:uid="{00000000-0005-0000-0000-000008520000}"/>
    <cellStyle name="40% - Accent6 4 2 2 2 3 2 4" xfId="32316" xr:uid="{00000000-0005-0000-0000-000009520000}"/>
    <cellStyle name="40% - Accent6 4 2 2 2 3 2 4 2" xfId="32317" xr:uid="{00000000-0005-0000-0000-00000A520000}"/>
    <cellStyle name="40% - Accent6 4 2 2 2 3 2 5" xfId="32318" xr:uid="{00000000-0005-0000-0000-00000B520000}"/>
    <cellStyle name="40% - Accent6 4 2 2 2 3 2 6" xfId="32319" xr:uid="{00000000-0005-0000-0000-00000C520000}"/>
    <cellStyle name="40% - Accent6 4 2 2 2 3 3" xfId="32320" xr:uid="{00000000-0005-0000-0000-00000D520000}"/>
    <cellStyle name="40% - Accent6 4 2 2 2 3 3 2" xfId="32321" xr:uid="{00000000-0005-0000-0000-00000E520000}"/>
    <cellStyle name="40% - Accent6 4 2 2 2 3 3 2 2" xfId="32322" xr:uid="{00000000-0005-0000-0000-00000F520000}"/>
    <cellStyle name="40% - Accent6 4 2 2 2 3 3 2 3" xfId="32323" xr:uid="{00000000-0005-0000-0000-000010520000}"/>
    <cellStyle name="40% - Accent6 4 2 2 2 3 3 3" xfId="32324" xr:uid="{00000000-0005-0000-0000-000011520000}"/>
    <cellStyle name="40% - Accent6 4 2 2 2 3 3 3 2" xfId="32325" xr:uid="{00000000-0005-0000-0000-000012520000}"/>
    <cellStyle name="40% - Accent6 4 2 2 2 3 3 3 3" xfId="32326" xr:uid="{00000000-0005-0000-0000-000013520000}"/>
    <cellStyle name="40% - Accent6 4 2 2 2 3 3 4" xfId="32327" xr:uid="{00000000-0005-0000-0000-000014520000}"/>
    <cellStyle name="40% - Accent6 4 2 2 2 3 3 4 2" xfId="32328" xr:uid="{00000000-0005-0000-0000-000015520000}"/>
    <cellStyle name="40% - Accent6 4 2 2 2 3 3 5" xfId="32329" xr:uid="{00000000-0005-0000-0000-000016520000}"/>
    <cellStyle name="40% - Accent6 4 2 2 2 3 3 6" xfId="32330" xr:uid="{00000000-0005-0000-0000-000017520000}"/>
    <cellStyle name="40% - Accent6 4 2 2 2 3 4" xfId="32331" xr:uid="{00000000-0005-0000-0000-000018520000}"/>
    <cellStyle name="40% - Accent6 4 2 2 2 3 4 2" xfId="32332" xr:uid="{00000000-0005-0000-0000-000019520000}"/>
    <cellStyle name="40% - Accent6 4 2 2 2 3 4 2 2" xfId="32333" xr:uid="{00000000-0005-0000-0000-00001A520000}"/>
    <cellStyle name="40% - Accent6 4 2 2 2 3 4 2 3" xfId="32334" xr:uid="{00000000-0005-0000-0000-00001B520000}"/>
    <cellStyle name="40% - Accent6 4 2 2 2 3 4 3" xfId="32335" xr:uid="{00000000-0005-0000-0000-00001C520000}"/>
    <cellStyle name="40% - Accent6 4 2 2 2 3 4 3 2" xfId="32336" xr:uid="{00000000-0005-0000-0000-00001D520000}"/>
    <cellStyle name="40% - Accent6 4 2 2 2 3 4 4" xfId="32337" xr:uid="{00000000-0005-0000-0000-00001E520000}"/>
    <cellStyle name="40% - Accent6 4 2 2 2 3 4 5" xfId="32338" xr:uid="{00000000-0005-0000-0000-00001F520000}"/>
    <cellStyle name="40% - Accent6 4 2 2 2 3 5" xfId="32339" xr:uid="{00000000-0005-0000-0000-000020520000}"/>
    <cellStyle name="40% - Accent6 4 2 2 2 3 5 2" xfId="32340" xr:uid="{00000000-0005-0000-0000-000021520000}"/>
    <cellStyle name="40% - Accent6 4 2 2 2 3 5 3" xfId="32341" xr:uid="{00000000-0005-0000-0000-000022520000}"/>
    <cellStyle name="40% - Accent6 4 2 2 2 3 6" xfId="32342" xr:uid="{00000000-0005-0000-0000-000023520000}"/>
    <cellStyle name="40% - Accent6 4 2 2 2 3 6 2" xfId="32343" xr:uid="{00000000-0005-0000-0000-000024520000}"/>
    <cellStyle name="40% - Accent6 4 2 2 2 3 6 3" xfId="32344" xr:uid="{00000000-0005-0000-0000-000025520000}"/>
    <cellStyle name="40% - Accent6 4 2 2 2 3 7" xfId="32345" xr:uid="{00000000-0005-0000-0000-000026520000}"/>
    <cellStyle name="40% - Accent6 4 2 2 2 3 7 2" xfId="32346" xr:uid="{00000000-0005-0000-0000-000027520000}"/>
    <cellStyle name="40% - Accent6 4 2 2 2 3 8" xfId="32347" xr:uid="{00000000-0005-0000-0000-000028520000}"/>
    <cellStyle name="40% - Accent6 4 2 2 2 3 9" xfId="32348" xr:uid="{00000000-0005-0000-0000-000029520000}"/>
    <cellStyle name="40% - Accent6 4 2 2 2 4" xfId="32349" xr:uid="{00000000-0005-0000-0000-00002A520000}"/>
    <cellStyle name="40% - Accent6 4 2 2 2 4 2" xfId="32350" xr:uid="{00000000-0005-0000-0000-00002B520000}"/>
    <cellStyle name="40% - Accent6 4 2 2 2 4 2 2" xfId="32351" xr:uid="{00000000-0005-0000-0000-00002C520000}"/>
    <cellStyle name="40% - Accent6 4 2 2 2 4 2 2 2" xfId="32352" xr:uid="{00000000-0005-0000-0000-00002D520000}"/>
    <cellStyle name="40% - Accent6 4 2 2 2 4 2 2 3" xfId="32353" xr:uid="{00000000-0005-0000-0000-00002E520000}"/>
    <cellStyle name="40% - Accent6 4 2 2 2 4 2 3" xfId="32354" xr:uid="{00000000-0005-0000-0000-00002F520000}"/>
    <cellStyle name="40% - Accent6 4 2 2 2 4 2 3 2" xfId="32355" xr:uid="{00000000-0005-0000-0000-000030520000}"/>
    <cellStyle name="40% - Accent6 4 2 2 2 4 2 3 3" xfId="32356" xr:uid="{00000000-0005-0000-0000-000031520000}"/>
    <cellStyle name="40% - Accent6 4 2 2 2 4 2 4" xfId="32357" xr:uid="{00000000-0005-0000-0000-000032520000}"/>
    <cellStyle name="40% - Accent6 4 2 2 2 4 2 4 2" xfId="32358" xr:uid="{00000000-0005-0000-0000-000033520000}"/>
    <cellStyle name="40% - Accent6 4 2 2 2 4 2 5" xfId="32359" xr:uid="{00000000-0005-0000-0000-000034520000}"/>
    <cellStyle name="40% - Accent6 4 2 2 2 4 2 6" xfId="32360" xr:uid="{00000000-0005-0000-0000-000035520000}"/>
    <cellStyle name="40% - Accent6 4 2 2 2 4 3" xfId="32361" xr:uid="{00000000-0005-0000-0000-000036520000}"/>
    <cellStyle name="40% - Accent6 4 2 2 2 4 3 2" xfId="32362" xr:uid="{00000000-0005-0000-0000-000037520000}"/>
    <cellStyle name="40% - Accent6 4 2 2 2 4 3 2 2" xfId="32363" xr:uid="{00000000-0005-0000-0000-000038520000}"/>
    <cellStyle name="40% - Accent6 4 2 2 2 4 3 2 3" xfId="32364" xr:uid="{00000000-0005-0000-0000-000039520000}"/>
    <cellStyle name="40% - Accent6 4 2 2 2 4 3 3" xfId="32365" xr:uid="{00000000-0005-0000-0000-00003A520000}"/>
    <cellStyle name="40% - Accent6 4 2 2 2 4 3 3 2" xfId="32366" xr:uid="{00000000-0005-0000-0000-00003B520000}"/>
    <cellStyle name="40% - Accent6 4 2 2 2 4 3 3 3" xfId="32367" xr:uid="{00000000-0005-0000-0000-00003C520000}"/>
    <cellStyle name="40% - Accent6 4 2 2 2 4 3 4" xfId="32368" xr:uid="{00000000-0005-0000-0000-00003D520000}"/>
    <cellStyle name="40% - Accent6 4 2 2 2 4 3 4 2" xfId="32369" xr:uid="{00000000-0005-0000-0000-00003E520000}"/>
    <cellStyle name="40% - Accent6 4 2 2 2 4 3 5" xfId="32370" xr:uid="{00000000-0005-0000-0000-00003F520000}"/>
    <cellStyle name="40% - Accent6 4 2 2 2 4 3 6" xfId="32371" xr:uid="{00000000-0005-0000-0000-000040520000}"/>
    <cellStyle name="40% - Accent6 4 2 2 2 4 4" xfId="32372" xr:uid="{00000000-0005-0000-0000-000041520000}"/>
    <cellStyle name="40% - Accent6 4 2 2 2 4 4 2" xfId="32373" xr:uid="{00000000-0005-0000-0000-000042520000}"/>
    <cellStyle name="40% - Accent6 4 2 2 2 4 4 2 2" xfId="32374" xr:uid="{00000000-0005-0000-0000-000043520000}"/>
    <cellStyle name="40% - Accent6 4 2 2 2 4 4 2 3" xfId="32375" xr:uid="{00000000-0005-0000-0000-000044520000}"/>
    <cellStyle name="40% - Accent6 4 2 2 2 4 4 3" xfId="32376" xr:uid="{00000000-0005-0000-0000-000045520000}"/>
    <cellStyle name="40% - Accent6 4 2 2 2 4 4 3 2" xfId="32377" xr:uid="{00000000-0005-0000-0000-000046520000}"/>
    <cellStyle name="40% - Accent6 4 2 2 2 4 4 4" xfId="32378" xr:uid="{00000000-0005-0000-0000-000047520000}"/>
    <cellStyle name="40% - Accent6 4 2 2 2 4 4 5" xfId="32379" xr:uid="{00000000-0005-0000-0000-000048520000}"/>
    <cellStyle name="40% - Accent6 4 2 2 2 4 5" xfId="32380" xr:uid="{00000000-0005-0000-0000-000049520000}"/>
    <cellStyle name="40% - Accent6 4 2 2 2 4 5 2" xfId="32381" xr:uid="{00000000-0005-0000-0000-00004A520000}"/>
    <cellStyle name="40% - Accent6 4 2 2 2 4 5 3" xfId="32382" xr:uid="{00000000-0005-0000-0000-00004B520000}"/>
    <cellStyle name="40% - Accent6 4 2 2 2 4 6" xfId="32383" xr:uid="{00000000-0005-0000-0000-00004C520000}"/>
    <cellStyle name="40% - Accent6 4 2 2 2 4 6 2" xfId="32384" xr:uid="{00000000-0005-0000-0000-00004D520000}"/>
    <cellStyle name="40% - Accent6 4 2 2 2 4 6 3" xfId="32385" xr:uid="{00000000-0005-0000-0000-00004E520000}"/>
    <cellStyle name="40% - Accent6 4 2 2 2 4 7" xfId="32386" xr:uid="{00000000-0005-0000-0000-00004F520000}"/>
    <cellStyle name="40% - Accent6 4 2 2 2 4 7 2" xfId="32387" xr:uid="{00000000-0005-0000-0000-000050520000}"/>
    <cellStyle name="40% - Accent6 4 2 2 2 4 8" xfId="32388" xr:uid="{00000000-0005-0000-0000-000051520000}"/>
    <cellStyle name="40% - Accent6 4 2 2 2 4 9" xfId="32389" xr:uid="{00000000-0005-0000-0000-000052520000}"/>
    <cellStyle name="40% - Accent6 4 2 2 2 5" xfId="32390" xr:uid="{00000000-0005-0000-0000-000053520000}"/>
    <cellStyle name="40% - Accent6 4 2 2 2 5 2" xfId="32391" xr:uid="{00000000-0005-0000-0000-000054520000}"/>
    <cellStyle name="40% - Accent6 4 2 2 2 5 2 2" xfId="32392" xr:uid="{00000000-0005-0000-0000-000055520000}"/>
    <cellStyle name="40% - Accent6 4 2 2 2 5 2 3" xfId="32393" xr:uid="{00000000-0005-0000-0000-000056520000}"/>
    <cellStyle name="40% - Accent6 4 2 2 2 5 3" xfId="32394" xr:uid="{00000000-0005-0000-0000-000057520000}"/>
    <cellStyle name="40% - Accent6 4 2 2 2 5 3 2" xfId="32395" xr:uid="{00000000-0005-0000-0000-000058520000}"/>
    <cellStyle name="40% - Accent6 4 2 2 2 5 3 3" xfId="32396" xr:uid="{00000000-0005-0000-0000-000059520000}"/>
    <cellStyle name="40% - Accent6 4 2 2 2 5 4" xfId="32397" xr:uid="{00000000-0005-0000-0000-00005A520000}"/>
    <cellStyle name="40% - Accent6 4 2 2 2 5 4 2" xfId="32398" xr:uid="{00000000-0005-0000-0000-00005B520000}"/>
    <cellStyle name="40% - Accent6 4 2 2 2 5 5" xfId="32399" xr:uid="{00000000-0005-0000-0000-00005C520000}"/>
    <cellStyle name="40% - Accent6 4 2 2 2 5 6" xfId="32400" xr:uid="{00000000-0005-0000-0000-00005D520000}"/>
    <cellStyle name="40% - Accent6 4 2 2 2 6" xfId="32401" xr:uid="{00000000-0005-0000-0000-00005E520000}"/>
    <cellStyle name="40% - Accent6 4 2 2 2 6 2" xfId="32402" xr:uid="{00000000-0005-0000-0000-00005F520000}"/>
    <cellStyle name="40% - Accent6 4 2 2 2 6 2 2" xfId="32403" xr:uid="{00000000-0005-0000-0000-000060520000}"/>
    <cellStyle name="40% - Accent6 4 2 2 2 6 2 3" xfId="32404" xr:uid="{00000000-0005-0000-0000-000061520000}"/>
    <cellStyle name="40% - Accent6 4 2 2 2 6 3" xfId="32405" xr:uid="{00000000-0005-0000-0000-000062520000}"/>
    <cellStyle name="40% - Accent6 4 2 2 2 6 3 2" xfId="32406" xr:uid="{00000000-0005-0000-0000-000063520000}"/>
    <cellStyle name="40% - Accent6 4 2 2 2 6 3 3" xfId="32407" xr:uid="{00000000-0005-0000-0000-000064520000}"/>
    <cellStyle name="40% - Accent6 4 2 2 2 6 4" xfId="32408" xr:uid="{00000000-0005-0000-0000-000065520000}"/>
    <cellStyle name="40% - Accent6 4 2 2 2 6 4 2" xfId="32409" xr:uid="{00000000-0005-0000-0000-000066520000}"/>
    <cellStyle name="40% - Accent6 4 2 2 2 6 5" xfId="32410" xr:uid="{00000000-0005-0000-0000-000067520000}"/>
    <cellStyle name="40% - Accent6 4 2 2 2 6 6" xfId="32411" xr:uid="{00000000-0005-0000-0000-000068520000}"/>
    <cellStyle name="40% - Accent6 4 2 2 2 7" xfId="32412" xr:uid="{00000000-0005-0000-0000-000069520000}"/>
    <cellStyle name="40% - Accent6 4 2 2 2 7 2" xfId="32413" xr:uid="{00000000-0005-0000-0000-00006A520000}"/>
    <cellStyle name="40% - Accent6 4 2 2 2 7 2 2" xfId="32414" xr:uid="{00000000-0005-0000-0000-00006B520000}"/>
    <cellStyle name="40% - Accent6 4 2 2 2 7 2 3" xfId="32415" xr:uid="{00000000-0005-0000-0000-00006C520000}"/>
    <cellStyle name="40% - Accent6 4 2 2 2 7 3" xfId="32416" xr:uid="{00000000-0005-0000-0000-00006D520000}"/>
    <cellStyle name="40% - Accent6 4 2 2 2 7 3 2" xfId="32417" xr:uid="{00000000-0005-0000-0000-00006E520000}"/>
    <cellStyle name="40% - Accent6 4 2 2 2 7 4" xfId="32418" xr:uid="{00000000-0005-0000-0000-00006F520000}"/>
    <cellStyle name="40% - Accent6 4 2 2 2 7 5" xfId="32419" xr:uid="{00000000-0005-0000-0000-000070520000}"/>
    <cellStyle name="40% - Accent6 4 2 2 2 8" xfId="32420" xr:uid="{00000000-0005-0000-0000-000071520000}"/>
    <cellStyle name="40% - Accent6 4 2 2 2 8 2" xfId="32421" xr:uid="{00000000-0005-0000-0000-000072520000}"/>
    <cellStyle name="40% - Accent6 4 2 2 2 8 3" xfId="32422" xr:uid="{00000000-0005-0000-0000-000073520000}"/>
    <cellStyle name="40% - Accent6 4 2 2 2 9" xfId="32423" xr:uid="{00000000-0005-0000-0000-000074520000}"/>
    <cellStyle name="40% - Accent6 4 2 2 2 9 2" xfId="32424" xr:uid="{00000000-0005-0000-0000-000075520000}"/>
    <cellStyle name="40% - Accent6 4 2 2 2 9 3" xfId="32425" xr:uid="{00000000-0005-0000-0000-000076520000}"/>
    <cellStyle name="40% - Accent6 4 2 2 3" xfId="2660" xr:uid="{00000000-0005-0000-0000-000077520000}"/>
    <cellStyle name="40% - Accent6 4 2 2 3 10" xfId="32426" xr:uid="{00000000-0005-0000-0000-000078520000}"/>
    <cellStyle name="40% - Accent6 4 2 2 3 2" xfId="2661" xr:uid="{00000000-0005-0000-0000-000079520000}"/>
    <cellStyle name="40% - Accent6 4 2 2 3 2 2" xfId="32427" xr:uid="{00000000-0005-0000-0000-00007A520000}"/>
    <cellStyle name="40% - Accent6 4 2 2 3 2 2 2" xfId="32428" xr:uid="{00000000-0005-0000-0000-00007B520000}"/>
    <cellStyle name="40% - Accent6 4 2 2 3 2 2 2 2" xfId="32429" xr:uid="{00000000-0005-0000-0000-00007C520000}"/>
    <cellStyle name="40% - Accent6 4 2 2 3 2 2 2 3" xfId="32430" xr:uid="{00000000-0005-0000-0000-00007D520000}"/>
    <cellStyle name="40% - Accent6 4 2 2 3 2 2 3" xfId="32431" xr:uid="{00000000-0005-0000-0000-00007E520000}"/>
    <cellStyle name="40% - Accent6 4 2 2 3 2 2 3 2" xfId="32432" xr:uid="{00000000-0005-0000-0000-00007F520000}"/>
    <cellStyle name="40% - Accent6 4 2 2 3 2 2 3 3" xfId="32433" xr:uid="{00000000-0005-0000-0000-000080520000}"/>
    <cellStyle name="40% - Accent6 4 2 2 3 2 2 4" xfId="32434" xr:uid="{00000000-0005-0000-0000-000081520000}"/>
    <cellStyle name="40% - Accent6 4 2 2 3 2 2 4 2" xfId="32435" xr:uid="{00000000-0005-0000-0000-000082520000}"/>
    <cellStyle name="40% - Accent6 4 2 2 3 2 2 5" xfId="32436" xr:uid="{00000000-0005-0000-0000-000083520000}"/>
    <cellStyle name="40% - Accent6 4 2 2 3 2 2 6" xfId="32437" xr:uid="{00000000-0005-0000-0000-000084520000}"/>
    <cellStyle name="40% - Accent6 4 2 2 3 2 3" xfId="32438" xr:uid="{00000000-0005-0000-0000-000085520000}"/>
    <cellStyle name="40% - Accent6 4 2 2 3 2 3 2" xfId="32439" xr:uid="{00000000-0005-0000-0000-000086520000}"/>
    <cellStyle name="40% - Accent6 4 2 2 3 2 3 2 2" xfId="32440" xr:uid="{00000000-0005-0000-0000-000087520000}"/>
    <cellStyle name="40% - Accent6 4 2 2 3 2 3 2 3" xfId="32441" xr:uid="{00000000-0005-0000-0000-000088520000}"/>
    <cellStyle name="40% - Accent6 4 2 2 3 2 3 3" xfId="32442" xr:uid="{00000000-0005-0000-0000-000089520000}"/>
    <cellStyle name="40% - Accent6 4 2 2 3 2 3 3 2" xfId="32443" xr:uid="{00000000-0005-0000-0000-00008A520000}"/>
    <cellStyle name="40% - Accent6 4 2 2 3 2 3 3 3" xfId="32444" xr:uid="{00000000-0005-0000-0000-00008B520000}"/>
    <cellStyle name="40% - Accent6 4 2 2 3 2 3 4" xfId="32445" xr:uid="{00000000-0005-0000-0000-00008C520000}"/>
    <cellStyle name="40% - Accent6 4 2 2 3 2 3 4 2" xfId="32446" xr:uid="{00000000-0005-0000-0000-00008D520000}"/>
    <cellStyle name="40% - Accent6 4 2 2 3 2 3 5" xfId="32447" xr:uid="{00000000-0005-0000-0000-00008E520000}"/>
    <cellStyle name="40% - Accent6 4 2 2 3 2 3 6" xfId="32448" xr:uid="{00000000-0005-0000-0000-00008F520000}"/>
    <cellStyle name="40% - Accent6 4 2 2 3 2 4" xfId="32449" xr:uid="{00000000-0005-0000-0000-000090520000}"/>
    <cellStyle name="40% - Accent6 4 2 2 3 2 4 2" xfId="32450" xr:uid="{00000000-0005-0000-0000-000091520000}"/>
    <cellStyle name="40% - Accent6 4 2 2 3 2 4 2 2" xfId="32451" xr:uid="{00000000-0005-0000-0000-000092520000}"/>
    <cellStyle name="40% - Accent6 4 2 2 3 2 4 2 3" xfId="32452" xr:uid="{00000000-0005-0000-0000-000093520000}"/>
    <cellStyle name="40% - Accent6 4 2 2 3 2 4 3" xfId="32453" xr:uid="{00000000-0005-0000-0000-000094520000}"/>
    <cellStyle name="40% - Accent6 4 2 2 3 2 4 3 2" xfId="32454" xr:uid="{00000000-0005-0000-0000-000095520000}"/>
    <cellStyle name="40% - Accent6 4 2 2 3 2 4 4" xfId="32455" xr:uid="{00000000-0005-0000-0000-000096520000}"/>
    <cellStyle name="40% - Accent6 4 2 2 3 2 4 5" xfId="32456" xr:uid="{00000000-0005-0000-0000-000097520000}"/>
    <cellStyle name="40% - Accent6 4 2 2 3 2 5" xfId="32457" xr:uid="{00000000-0005-0000-0000-000098520000}"/>
    <cellStyle name="40% - Accent6 4 2 2 3 2 5 2" xfId="32458" xr:uid="{00000000-0005-0000-0000-000099520000}"/>
    <cellStyle name="40% - Accent6 4 2 2 3 2 5 3" xfId="32459" xr:uid="{00000000-0005-0000-0000-00009A520000}"/>
    <cellStyle name="40% - Accent6 4 2 2 3 2 6" xfId="32460" xr:uid="{00000000-0005-0000-0000-00009B520000}"/>
    <cellStyle name="40% - Accent6 4 2 2 3 2 6 2" xfId="32461" xr:uid="{00000000-0005-0000-0000-00009C520000}"/>
    <cellStyle name="40% - Accent6 4 2 2 3 2 6 3" xfId="32462" xr:uid="{00000000-0005-0000-0000-00009D520000}"/>
    <cellStyle name="40% - Accent6 4 2 2 3 2 7" xfId="32463" xr:uid="{00000000-0005-0000-0000-00009E520000}"/>
    <cellStyle name="40% - Accent6 4 2 2 3 2 7 2" xfId="32464" xr:uid="{00000000-0005-0000-0000-00009F520000}"/>
    <cellStyle name="40% - Accent6 4 2 2 3 2 8" xfId="32465" xr:uid="{00000000-0005-0000-0000-0000A0520000}"/>
    <cellStyle name="40% - Accent6 4 2 2 3 2 9" xfId="32466" xr:uid="{00000000-0005-0000-0000-0000A1520000}"/>
    <cellStyle name="40% - Accent6 4 2 2 3 3" xfId="32467" xr:uid="{00000000-0005-0000-0000-0000A2520000}"/>
    <cellStyle name="40% - Accent6 4 2 2 3 3 2" xfId="32468" xr:uid="{00000000-0005-0000-0000-0000A3520000}"/>
    <cellStyle name="40% - Accent6 4 2 2 3 3 2 2" xfId="32469" xr:uid="{00000000-0005-0000-0000-0000A4520000}"/>
    <cellStyle name="40% - Accent6 4 2 2 3 3 2 3" xfId="32470" xr:uid="{00000000-0005-0000-0000-0000A5520000}"/>
    <cellStyle name="40% - Accent6 4 2 2 3 3 3" xfId="32471" xr:uid="{00000000-0005-0000-0000-0000A6520000}"/>
    <cellStyle name="40% - Accent6 4 2 2 3 3 3 2" xfId="32472" xr:uid="{00000000-0005-0000-0000-0000A7520000}"/>
    <cellStyle name="40% - Accent6 4 2 2 3 3 3 3" xfId="32473" xr:uid="{00000000-0005-0000-0000-0000A8520000}"/>
    <cellStyle name="40% - Accent6 4 2 2 3 3 4" xfId="32474" xr:uid="{00000000-0005-0000-0000-0000A9520000}"/>
    <cellStyle name="40% - Accent6 4 2 2 3 3 4 2" xfId="32475" xr:uid="{00000000-0005-0000-0000-0000AA520000}"/>
    <cellStyle name="40% - Accent6 4 2 2 3 3 5" xfId="32476" xr:uid="{00000000-0005-0000-0000-0000AB520000}"/>
    <cellStyle name="40% - Accent6 4 2 2 3 3 6" xfId="32477" xr:uid="{00000000-0005-0000-0000-0000AC520000}"/>
    <cellStyle name="40% - Accent6 4 2 2 3 4" xfId="32478" xr:uid="{00000000-0005-0000-0000-0000AD520000}"/>
    <cellStyle name="40% - Accent6 4 2 2 3 4 2" xfId="32479" xr:uid="{00000000-0005-0000-0000-0000AE520000}"/>
    <cellStyle name="40% - Accent6 4 2 2 3 4 2 2" xfId="32480" xr:uid="{00000000-0005-0000-0000-0000AF520000}"/>
    <cellStyle name="40% - Accent6 4 2 2 3 4 2 3" xfId="32481" xr:uid="{00000000-0005-0000-0000-0000B0520000}"/>
    <cellStyle name="40% - Accent6 4 2 2 3 4 3" xfId="32482" xr:uid="{00000000-0005-0000-0000-0000B1520000}"/>
    <cellStyle name="40% - Accent6 4 2 2 3 4 3 2" xfId="32483" xr:uid="{00000000-0005-0000-0000-0000B2520000}"/>
    <cellStyle name="40% - Accent6 4 2 2 3 4 3 3" xfId="32484" xr:uid="{00000000-0005-0000-0000-0000B3520000}"/>
    <cellStyle name="40% - Accent6 4 2 2 3 4 4" xfId="32485" xr:uid="{00000000-0005-0000-0000-0000B4520000}"/>
    <cellStyle name="40% - Accent6 4 2 2 3 4 4 2" xfId="32486" xr:uid="{00000000-0005-0000-0000-0000B5520000}"/>
    <cellStyle name="40% - Accent6 4 2 2 3 4 5" xfId="32487" xr:uid="{00000000-0005-0000-0000-0000B6520000}"/>
    <cellStyle name="40% - Accent6 4 2 2 3 4 6" xfId="32488" xr:uid="{00000000-0005-0000-0000-0000B7520000}"/>
    <cellStyle name="40% - Accent6 4 2 2 3 5" xfId="32489" xr:uid="{00000000-0005-0000-0000-0000B8520000}"/>
    <cellStyle name="40% - Accent6 4 2 2 3 5 2" xfId="32490" xr:uid="{00000000-0005-0000-0000-0000B9520000}"/>
    <cellStyle name="40% - Accent6 4 2 2 3 5 2 2" xfId="32491" xr:uid="{00000000-0005-0000-0000-0000BA520000}"/>
    <cellStyle name="40% - Accent6 4 2 2 3 5 2 3" xfId="32492" xr:uid="{00000000-0005-0000-0000-0000BB520000}"/>
    <cellStyle name="40% - Accent6 4 2 2 3 5 3" xfId="32493" xr:uid="{00000000-0005-0000-0000-0000BC520000}"/>
    <cellStyle name="40% - Accent6 4 2 2 3 5 3 2" xfId="32494" xr:uid="{00000000-0005-0000-0000-0000BD520000}"/>
    <cellStyle name="40% - Accent6 4 2 2 3 5 4" xfId="32495" xr:uid="{00000000-0005-0000-0000-0000BE520000}"/>
    <cellStyle name="40% - Accent6 4 2 2 3 5 5" xfId="32496" xr:uid="{00000000-0005-0000-0000-0000BF520000}"/>
    <cellStyle name="40% - Accent6 4 2 2 3 6" xfId="32497" xr:uid="{00000000-0005-0000-0000-0000C0520000}"/>
    <cellStyle name="40% - Accent6 4 2 2 3 6 2" xfId="32498" xr:uid="{00000000-0005-0000-0000-0000C1520000}"/>
    <cellStyle name="40% - Accent6 4 2 2 3 6 3" xfId="32499" xr:uid="{00000000-0005-0000-0000-0000C2520000}"/>
    <cellStyle name="40% - Accent6 4 2 2 3 7" xfId="32500" xr:uid="{00000000-0005-0000-0000-0000C3520000}"/>
    <cellStyle name="40% - Accent6 4 2 2 3 7 2" xfId="32501" xr:uid="{00000000-0005-0000-0000-0000C4520000}"/>
    <cellStyle name="40% - Accent6 4 2 2 3 7 3" xfId="32502" xr:uid="{00000000-0005-0000-0000-0000C5520000}"/>
    <cellStyle name="40% - Accent6 4 2 2 3 8" xfId="32503" xr:uid="{00000000-0005-0000-0000-0000C6520000}"/>
    <cellStyle name="40% - Accent6 4 2 2 3 8 2" xfId="32504" xr:uid="{00000000-0005-0000-0000-0000C7520000}"/>
    <cellStyle name="40% - Accent6 4 2 2 3 9" xfId="32505" xr:uid="{00000000-0005-0000-0000-0000C8520000}"/>
    <cellStyle name="40% - Accent6 4 2 2 4" xfId="2662" xr:uid="{00000000-0005-0000-0000-0000C9520000}"/>
    <cellStyle name="40% - Accent6 4 2 2 4 2" xfId="32506" xr:uid="{00000000-0005-0000-0000-0000CA520000}"/>
    <cellStyle name="40% - Accent6 4 2 2 4 2 2" xfId="32507" xr:uid="{00000000-0005-0000-0000-0000CB520000}"/>
    <cellStyle name="40% - Accent6 4 2 2 4 2 2 2" xfId="32508" xr:uid="{00000000-0005-0000-0000-0000CC520000}"/>
    <cellStyle name="40% - Accent6 4 2 2 4 2 2 3" xfId="32509" xr:uid="{00000000-0005-0000-0000-0000CD520000}"/>
    <cellStyle name="40% - Accent6 4 2 2 4 2 3" xfId="32510" xr:uid="{00000000-0005-0000-0000-0000CE520000}"/>
    <cellStyle name="40% - Accent6 4 2 2 4 2 3 2" xfId="32511" xr:uid="{00000000-0005-0000-0000-0000CF520000}"/>
    <cellStyle name="40% - Accent6 4 2 2 4 2 3 3" xfId="32512" xr:uid="{00000000-0005-0000-0000-0000D0520000}"/>
    <cellStyle name="40% - Accent6 4 2 2 4 2 4" xfId="32513" xr:uid="{00000000-0005-0000-0000-0000D1520000}"/>
    <cellStyle name="40% - Accent6 4 2 2 4 2 4 2" xfId="32514" xr:uid="{00000000-0005-0000-0000-0000D2520000}"/>
    <cellStyle name="40% - Accent6 4 2 2 4 2 5" xfId="32515" xr:uid="{00000000-0005-0000-0000-0000D3520000}"/>
    <cellStyle name="40% - Accent6 4 2 2 4 2 6" xfId="32516" xr:uid="{00000000-0005-0000-0000-0000D4520000}"/>
    <cellStyle name="40% - Accent6 4 2 2 4 3" xfId="32517" xr:uid="{00000000-0005-0000-0000-0000D5520000}"/>
    <cellStyle name="40% - Accent6 4 2 2 4 3 2" xfId="32518" xr:uid="{00000000-0005-0000-0000-0000D6520000}"/>
    <cellStyle name="40% - Accent6 4 2 2 4 3 2 2" xfId="32519" xr:uid="{00000000-0005-0000-0000-0000D7520000}"/>
    <cellStyle name="40% - Accent6 4 2 2 4 3 2 3" xfId="32520" xr:uid="{00000000-0005-0000-0000-0000D8520000}"/>
    <cellStyle name="40% - Accent6 4 2 2 4 3 3" xfId="32521" xr:uid="{00000000-0005-0000-0000-0000D9520000}"/>
    <cellStyle name="40% - Accent6 4 2 2 4 3 3 2" xfId="32522" xr:uid="{00000000-0005-0000-0000-0000DA520000}"/>
    <cellStyle name="40% - Accent6 4 2 2 4 3 3 3" xfId="32523" xr:uid="{00000000-0005-0000-0000-0000DB520000}"/>
    <cellStyle name="40% - Accent6 4 2 2 4 3 4" xfId="32524" xr:uid="{00000000-0005-0000-0000-0000DC520000}"/>
    <cellStyle name="40% - Accent6 4 2 2 4 3 4 2" xfId="32525" xr:uid="{00000000-0005-0000-0000-0000DD520000}"/>
    <cellStyle name="40% - Accent6 4 2 2 4 3 5" xfId="32526" xr:uid="{00000000-0005-0000-0000-0000DE520000}"/>
    <cellStyle name="40% - Accent6 4 2 2 4 3 6" xfId="32527" xr:uid="{00000000-0005-0000-0000-0000DF520000}"/>
    <cellStyle name="40% - Accent6 4 2 2 4 4" xfId="32528" xr:uid="{00000000-0005-0000-0000-0000E0520000}"/>
    <cellStyle name="40% - Accent6 4 2 2 4 4 2" xfId="32529" xr:uid="{00000000-0005-0000-0000-0000E1520000}"/>
    <cellStyle name="40% - Accent6 4 2 2 4 4 2 2" xfId="32530" xr:uid="{00000000-0005-0000-0000-0000E2520000}"/>
    <cellStyle name="40% - Accent6 4 2 2 4 4 2 3" xfId="32531" xr:uid="{00000000-0005-0000-0000-0000E3520000}"/>
    <cellStyle name="40% - Accent6 4 2 2 4 4 3" xfId="32532" xr:uid="{00000000-0005-0000-0000-0000E4520000}"/>
    <cellStyle name="40% - Accent6 4 2 2 4 4 3 2" xfId="32533" xr:uid="{00000000-0005-0000-0000-0000E5520000}"/>
    <cellStyle name="40% - Accent6 4 2 2 4 4 4" xfId="32534" xr:uid="{00000000-0005-0000-0000-0000E6520000}"/>
    <cellStyle name="40% - Accent6 4 2 2 4 4 5" xfId="32535" xr:uid="{00000000-0005-0000-0000-0000E7520000}"/>
    <cellStyle name="40% - Accent6 4 2 2 4 5" xfId="32536" xr:uid="{00000000-0005-0000-0000-0000E8520000}"/>
    <cellStyle name="40% - Accent6 4 2 2 4 5 2" xfId="32537" xr:uid="{00000000-0005-0000-0000-0000E9520000}"/>
    <cellStyle name="40% - Accent6 4 2 2 4 5 3" xfId="32538" xr:uid="{00000000-0005-0000-0000-0000EA520000}"/>
    <cellStyle name="40% - Accent6 4 2 2 4 6" xfId="32539" xr:uid="{00000000-0005-0000-0000-0000EB520000}"/>
    <cellStyle name="40% - Accent6 4 2 2 4 6 2" xfId="32540" xr:uid="{00000000-0005-0000-0000-0000EC520000}"/>
    <cellStyle name="40% - Accent6 4 2 2 4 6 3" xfId="32541" xr:uid="{00000000-0005-0000-0000-0000ED520000}"/>
    <cellStyle name="40% - Accent6 4 2 2 4 7" xfId="32542" xr:uid="{00000000-0005-0000-0000-0000EE520000}"/>
    <cellStyle name="40% - Accent6 4 2 2 4 7 2" xfId="32543" xr:uid="{00000000-0005-0000-0000-0000EF520000}"/>
    <cellStyle name="40% - Accent6 4 2 2 4 8" xfId="32544" xr:uid="{00000000-0005-0000-0000-0000F0520000}"/>
    <cellStyle name="40% - Accent6 4 2 2 4 9" xfId="32545" xr:uid="{00000000-0005-0000-0000-0000F1520000}"/>
    <cellStyle name="40% - Accent6 4 2 2 5" xfId="32546" xr:uid="{00000000-0005-0000-0000-0000F2520000}"/>
    <cellStyle name="40% - Accent6 4 2 2 5 2" xfId="32547" xr:uid="{00000000-0005-0000-0000-0000F3520000}"/>
    <cellStyle name="40% - Accent6 4 2 2 5 2 2" xfId="32548" xr:uid="{00000000-0005-0000-0000-0000F4520000}"/>
    <cellStyle name="40% - Accent6 4 2 2 5 2 2 2" xfId="32549" xr:uid="{00000000-0005-0000-0000-0000F5520000}"/>
    <cellStyle name="40% - Accent6 4 2 2 5 2 2 3" xfId="32550" xr:uid="{00000000-0005-0000-0000-0000F6520000}"/>
    <cellStyle name="40% - Accent6 4 2 2 5 2 3" xfId="32551" xr:uid="{00000000-0005-0000-0000-0000F7520000}"/>
    <cellStyle name="40% - Accent6 4 2 2 5 2 3 2" xfId="32552" xr:uid="{00000000-0005-0000-0000-0000F8520000}"/>
    <cellStyle name="40% - Accent6 4 2 2 5 2 3 3" xfId="32553" xr:uid="{00000000-0005-0000-0000-0000F9520000}"/>
    <cellStyle name="40% - Accent6 4 2 2 5 2 4" xfId="32554" xr:uid="{00000000-0005-0000-0000-0000FA520000}"/>
    <cellStyle name="40% - Accent6 4 2 2 5 2 4 2" xfId="32555" xr:uid="{00000000-0005-0000-0000-0000FB520000}"/>
    <cellStyle name="40% - Accent6 4 2 2 5 2 5" xfId="32556" xr:uid="{00000000-0005-0000-0000-0000FC520000}"/>
    <cellStyle name="40% - Accent6 4 2 2 5 2 6" xfId="32557" xr:uid="{00000000-0005-0000-0000-0000FD520000}"/>
    <cellStyle name="40% - Accent6 4 2 2 5 3" xfId="32558" xr:uid="{00000000-0005-0000-0000-0000FE520000}"/>
    <cellStyle name="40% - Accent6 4 2 2 5 3 2" xfId="32559" xr:uid="{00000000-0005-0000-0000-0000FF520000}"/>
    <cellStyle name="40% - Accent6 4 2 2 5 3 2 2" xfId="32560" xr:uid="{00000000-0005-0000-0000-000000530000}"/>
    <cellStyle name="40% - Accent6 4 2 2 5 3 2 3" xfId="32561" xr:uid="{00000000-0005-0000-0000-000001530000}"/>
    <cellStyle name="40% - Accent6 4 2 2 5 3 3" xfId="32562" xr:uid="{00000000-0005-0000-0000-000002530000}"/>
    <cellStyle name="40% - Accent6 4 2 2 5 3 3 2" xfId="32563" xr:uid="{00000000-0005-0000-0000-000003530000}"/>
    <cellStyle name="40% - Accent6 4 2 2 5 3 3 3" xfId="32564" xr:uid="{00000000-0005-0000-0000-000004530000}"/>
    <cellStyle name="40% - Accent6 4 2 2 5 3 4" xfId="32565" xr:uid="{00000000-0005-0000-0000-000005530000}"/>
    <cellStyle name="40% - Accent6 4 2 2 5 3 4 2" xfId="32566" xr:uid="{00000000-0005-0000-0000-000006530000}"/>
    <cellStyle name="40% - Accent6 4 2 2 5 3 5" xfId="32567" xr:uid="{00000000-0005-0000-0000-000007530000}"/>
    <cellStyle name="40% - Accent6 4 2 2 5 3 6" xfId="32568" xr:uid="{00000000-0005-0000-0000-000008530000}"/>
    <cellStyle name="40% - Accent6 4 2 2 5 4" xfId="32569" xr:uid="{00000000-0005-0000-0000-000009530000}"/>
    <cellStyle name="40% - Accent6 4 2 2 5 4 2" xfId="32570" xr:uid="{00000000-0005-0000-0000-00000A530000}"/>
    <cellStyle name="40% - Accent6 4 2 2 5 4 2 2" xfId="32571" xr:uid="{00000000-0005-0000-0000-00000B530000}"/>
    <cellStyle name="40% - Accent6 4 2 2 5 4 2 3" xfId="32572" xr:uid="{00000000-0005-0000-0000-00000C530000}"/>
    <cellStyle name="40% - Accent6 4 2 2 5 4 3" xfId="32573" xr:uid="{00000000-0005-0000-0000-00000D530000}"/>
    <cellStyle name="40% - Accent6 4 2 2 5 4 3 2" xfId="32574" xr:uid="{00000000-0005-0000-0000-00000E530000}"/>
    <cellStyle name="40% - Accent6 4 2 2 5 4 4" xfId="32575" xr:uid="{00000000-0005-0000-0000-00000F530000}"/>
    <cellStyle name="40% - Accent6 4 2 2 5 4 5" xfId="32576" xr:uid="{00000000-0005-0000-0000-000010530000}"/>
    <cellStyle name="40% - Accent6 4 2 2 5 5" xfId="32577" xr:uid="{00000000-0005-0000-0000-000011530000}"/>
    <cellStyle name="40% - Accent6 4 2 2 5 5 2" xfId="32578" xr:uid="{00000000-0005-0000-0000-000012530000}"/>
    <cellStyle name="40% - Accent6 4 2 2 5 5 3" xfId="32579" xr:uid="{00000000-0005-0000-0000-000013530000}"/>
    <cellStyle name="40% - Accent6 4 2 2 5 6" xfId="32580" xr:uid="{00000000-0005-0000-0000-000014530000}"/>
    <cellStyle name="40% - Accent6 4 2 2 5 6 2" xfId="32581" xr:uid="{00000000-0005-0000-0000-000015530000}"/>
    <cellStyle name="40% - Accent6 4 2 2 5 6 3" xfId="32582" xr:uid="{00000000-0005-0000-0000-000016530000}"/>
    <cellStyle name="40% - Accent6 4 2 2 5 7" xfId="32583" xr:uid="{00000000-0005-0000-0000-000017530000}"/>
    <cellStyle name="40% - Accent6 4 2 2 5 7 2" xfId="32584" xr:uid="{00000000-0005-0000-0000-000018530000}"/>
    <cellStyle name="40% - Accent6 4 2 2 5 8" xfId="32585" xr:uid="{00000000-0005-0000-0000-000019530000}"/>
    <cellStyle name="40% - Accent6 4 2 2 5 9" xfId="32586" xr:uid="{00000000-0005-0000-0000-00001A530000}"/>
    <cellStyle name="40% - Accent6 4 2 2 6" xfId="32587" xr:uid="{00000000-0005-0000-0000-00001B530000}"/>
    <cellStyle name="40% - Accent6 4 2 2 6 2" xfId="32588" xr:uid="{00000000-0005-0000-0000-00001C530000}"/>
    <cellStyle name="40% - Accent6 4 2 2 6 2 2" xfId="32589" xr:uid="{00000000-0005-0000-0000-00001D530000}"/>
    <cellStyle name="40% - Accent6 4 2 2 6 2 3" xfId="32590" xr:uid="{00000000-0005-0000-0000-00001E530000}"/>
    <cellStyle name="40% - Accent6 4 2 2 6 3" xfId="32591" xr:uid="{00000000-0005-0000-0000-00001F530000}"/>
    <cellStyle name="40% - Accent6 4 2 2 6 3 2" xfId="32592" xr:uid="{00000000-0005-0000-0000-000020530000}"/>
    <cellStyle name="40% - Accent6 4 2 2 6 3 3" xfId="32593" xr:uid="{00000000-0005-0000-0000-000021530000}"/>
    <cellStyle name="40% - Accent6 4 2 2 6 4" xfId="32594" xr:uid="{00000000-0005-0000-0000-000022530000}"/>
    <cellStyle name="40% - Accent6 4 2 2 6 4 2" xfId="32595" xr:uid="{00000000-0005-0000-0000-000023530000}"/>
    <cellStyle name="40% - Accent6 4 2 2 6 5" xfId="32596" xr:uid="{00000000-0005-0000-0000-000024530000}"/>
    <cellStyle name="40% - Accent6 4 2 2 6 6" xfId="32597" xr:uid="{00000000-0005-0000-0000-000025530000}"/>
    <cellStyle name="40% - Accent6 4 2 2 7" xfId="32598" xr:uid="{00000000-0005-0000-0000-000026530000}"/>
    <cellStyle name="40% - Accent6 4 2 2 7 2" xfId="32599" xr:uid="{00000000-0005-0000-0000-000027530000}"/>
    <cellStyle name="40% - Accent6 4 2 2 7 2 2" xfId="32600" xr:uid="{00000000-0005-0000-0000-000028530000}"/>
    <cellStyle name="40% - Accent6 4 2 2 7 2 3" xfId="32601" xr:uid="{00000000-0005-0000-0000-000029530000}"/>
    <cellStyle name="40% - Accent6 4 2 2 7 3" xfId="32602" xr:uid="{00000000-0005-0000-0000-00002A530000}"/>
    <cellStyle name="40% - Accent6 4 2 2 7 3 2" xfId="32603" xr:uid="{00000000-0005-0000-0000-00002B530000}"/>
    <cellStyle name="40% - Accent6 4 2 2 7 3 3" xfId="32604" xr:uid="{00000000-0005-0000-0000-00002C530000}"/>
    <cellStyle name="40% - Accent6 4 2 2 7 4" xfId="32605" xr:uid="{00000000-0005-0000-0000-00002D530000}"/>
    <cellStyle name="40% - Accent6 4 2 2 7 4 2" xfId="32606" xr:uid="{00000000-0005-0000-0000-00002E530000}"/>
    <cellStyle name="40% - Accent6 4 2 2 7 5" xfId="32607" xr:uid="{00000000-0005-0000-0000-00002F530000}"/>
    <cellStyle name="40% - Accent6 4 2 2 7 6" xfId="32608" xr:uid="{00000000-0005-0000-0000-000030530000}"/>
    <cellStyle name="40% - Accent6 4 2 2 8" xfId="32609" xr:uid="{00000000-0005-0000-0000-000031530000}"/>
    <cellStyle name="40% - Accent6 4 2 2 8 2" xfId="32610" xr:uid="{00000000-0005-0000-0000-000032530000}"/>
    <cellStyle name="40% - Accent6 4 2 2 8 2 2" xfId="32611" xr:uid="{00000000-0005-0000-0000-000033530000}"/>
    <cellStyle name="40% - Accent6 4 2 2 8 2 3" xfId="32612" xr:uid="{00000000-0005-0000-0000-000034530000}"/>
    <cellStyle name="40% - Accent6 4 2 2 8 3" xfId="32613" xr:uid="{00000000-0005-0000-0000-000035530000}"/>
    <cellStyle name="40% - Accent6 4 2 2 8 3 2" xfId="32614" xr:uid="{00000000-0005-0000-0000-000036530000}"/>
    <cellStyle name="40% - Accent6 4 2 2 8 4" xfId="32615" xr:uid="{00000000-0005-0000-0000-000037530000}"/>
    <cellStyle name="40% - Accent6 4 2 2 8 5" xfId="32616" xr:uid="{00000000-0005-0000-0000-000038530000}"/>
    <cellStyle name="40% - Accent6 4 2 2 9" xfId="32617" xr:uid="{00000000-0005-0000-0000-000039530000}"/>
    <cellStyle name="40% - Accent6 4 2 2 9 2" xfId="32618" xr:uid="{00000000-0005-0000-0000-00003A530000}"/>
    <cellStyle name="40% - Accent6 4 2 2 9 3" xfId="32619" xr:uid="{00000000-0005-0000-0000-00003B530000}"/>
    <cellStyle name="40% - Accent6 4 2 3" xfId="2663" xr:uid="{00000000-0005-0000-0000-00003C530000}"/>
    <cellStyle name="40% - Accent6 4 2 3 10" xfId="32620" xr:uid="{00000000-0005-0000-0000-00003D530000}"/>
    <cellStyle name="40% - Accent6 4 2 3 10 2" xfId="32621" xr:uid="{00000000-0005-0000-0000-00003E530000}"/>
    <cellStyle name="40% - Accent6 4 2 3 11" xfId="32622" xr:uid="{00000000-0005-0000-0000-00003F530000}"/>
    <cellStyle name="40% - Accent6 4 2 3 12" xfId="32623" xr:uid="{00000000-0005-0000-0000-000040530000}"/>
    <cellStyle name="40% - Accent6 4 2 3 2" xfId="2664" xr:uid="{00000000-0005-0000-0000-000041530000}"/>
    <cellStyle name="40% - Accent6 4 2 3 2 10" xfId="32624" xr:uid="{00000000-0005-0000-0000-000042530000}"/>
    <cellStyle name="40% - Accent6 4 2 3 2 2" xfId="2665" xr:uid="{00000000-0005-0000-0000-000043530000}"/>
    <cellStyle name="40% - Accent6 4 2 3 2 2 2" xfId="32625" xr:uid="{00000000-0005-0000-0000-000044530000}"/>
    <cellStyle name="40% - Accent6 4 2 3 2 2 2 2" xfId="32626" xr:uid="{00000000-0005-0000-0000-000045530000}"/>
    <cellStyle name="40% - Accent6 4 2 3 2 2 2 2 2" xfId="32627" xr:uid="{00000000-0005-0000-0000-000046530000}"/>
    <cellStyle name="40% - Accent6 4 2 3 2 2 2 2 3" xfId="32628" xr:uid="{00000000-0005-0000-0000-000047530000}"/>
    <cellStyle name="40% - Accent6 4 2 3 2 2 2 3" xfId="32629" xr:uid="{00000000-0005-0000-0000-000048530000}"/>
    <cellStyle name="40% - Accent6 4 2 3 2 2 2 3 2" xfId="32630" xr:uid="{00000000-0005-0000-0000-000049530000}"/>
    <cellStyle name="40% - Accent6 4 2 3 2 2 2 3 3" xfId="32631" xr:uid="{00000000-0005-0000-0000-00004A530000}"/>
    <cellStyle name="40% - Accent6 4 2 3 2 2 2 4" xfId="32632" xr:uid="{00000000-0005-0000-0000-00004B530000}"/>
    <cellStyle name="40% - Accent6 4 2 3 2 2 2 4 2" xfId="32633" xr:uid="{00000000-0005-0000-0000-00004C530000}"/>
    <cellStyle name="40% - Accent6 4 2 3 2 2 2 5" xfId="32634" xr:uid="{00000000-0005-0000-0000-00004D530000}"/>
    <cellStyle name="40% - Accent6 4 2 3 2 2 2 6" xfId="32635" xr:uid="{00000000-0005-0000-0000-00004E530000}"/>
    <cellStyle name="40% - Accent6 4 2 3 2 2 3" xfId="32636" xr:uid="{00000000-0005-0000-0000-00004F530000}"/>
    <cellStyle name="40% - Accent6 4 2 3 2 2 3 2" xfId="32637" xr:uid="{00000000-0005-0000-0000-000050530000}"/>
    <cellStyle name="40% - Accent6 4 2 3 2 2 3 2 2" xfId="32638" xr:uid="{00000000-0005-0000-0000-000051530000}"/>
    <cellStyle name="40% - Accent6 4 2 3 2 2 3 2 3" xfId="32639" xr:uid="{00000000-0005-0000-0000-000052530000}"/>
    <cellStyle name="40% - Accent6 4 2 3 2 2 3 3" xfId="32640" xr:uid="{00000000-0005-0000-0000-000053530000}"/>
    <cellStyle name="40% - Accent6 4 2 3 2 2 3 3 2" xfId="32641" xr:uid="{00000000-0005-0000-0000-000054530000}"/>
    <cellStyle name="40% - Accent6 4 2 3 2 2 3 3 3" xfId="32642" xr:uid="{00000000-0005-0000-0000-000055530000}"/>
    <cellStyle name="40% - Accent6 4 2 3 2 2 3 4" xfId="32643" xr:uid="{00000000-0005-0000-0000-000056530000}"/>
    <cellStyle name="40% - Accent6 4 2 3 2 2 3 4 2" xfId="32644" xr:uid="{00000000-0005-0000-0000-000057530000}"/>
    <cellStyle name="40% - Accent6 4 2 3 2 2 3 5" xfId="32645" xr:uid="{00000000-0005-0000-0000-000058530000}"/>
    <cellStyle name="40% - Accent6 4 2 3 2 2 3 6" xfId="32646" xr:uid="{00000000-0005-0000-0000-000059530000}"/>
    <cellStyle name="40% - Accent6 4 2 3 2 2 4" xfId="32647" xr:uid="{00000000-0005-0000-0000-00005A530000}"/>
    <cellStyle name="40% - Accent6 4 2 3 2 2 4 2" xfId="32648" xr:uid="{00000000-0005-0000-0000-00005B530000}"/>
    <cellStyle name="40% - Accent6 4 2 3 2 2 4 2 2" xfId="32649" xr:uid="{00000000-0005-0000-0000-00005C530000}"/>
    <cellStyle name="40% - Accent6 4 2 3 2 2 4 2 3" xfId="32650" xr:uid="{00000000-0005-0000-0000-00005D530000}"/>
    <cellStyle name="40% - Accent6 4 2 3 2 2 4 3" xfId="32651" xr:uid="{00000000-0005-0000-0000-00005E530000}"/>
    <cellStyle name="40% - Accent6 4 2 3 2 2 4 3 2" xfId="32652" xr:uid="{00000000-0005-0000-0000-00005F530000}"/>
    <cellStyle name="40% - Accent6 4 2 3 2 2 4 4" xfId="32653" xr:uid="{00000000-0005-0000-0000-000060530000}"/>
    <cellStyle name="40% - Accent6 4 2 3 2 2 4 5" xfId="32654" xr:uid="{00000000-0005-0000-0000-000061530000}"/>
    <cellStyle name="40% - Accent6 4 2 3 2 2 5" xfId="32655" xr:uid="{00000000-0005-0000-0000-000062530000}"/>
    <cellStyle name="40% - Accent6 4 2 3 2 2 5 2" xfId="32656" xr:uid="{00000000-0005-0000-0000-000063530000}"/>
    <cellStyle name="40% - Accent6 4 2 3 2 2 5 3" xfId="32657" xr:uid="{00000000-0005-0000-0000-000064530000}"/>
    <cellStyle name="40% - Accent6 4 2 3 2 2 6" xfId="32658" xr:uid="{00000000-0005-0000-0000-000065530000}"/>
    <cellStyle name="40% - Accent6 4 2 3 2 2 6 2" xfId="32659" xr:uid="{00000000-0005-0000-0000-000066530000}"/>
    <cellStyle name="40% - Accent6 4 2 3 2 2 6 3" xfId="32660" xr:uid="{00000000-0005-0000-0000-000067530000}"/>
    <cellStyle name="40% - Accent6 4 2 3 2 2 7" xfId="32661" xr:uid="{00000000-0005-0000-0000-000068530000}"/>
    <cellStyle name="40% - Accent6 4 2 3 2 2 7 2" xfId="32662" xr:uid="{00000000-0005-0000-0000-000069530000}"/>
    <cellStyle name="40% - Accent6 4 2 3 2 2 8" xfId="32663" xr:uid="{00000000-0005-0000-0000-00006A530000}"/>
    <cellStyle name="40% - Accent6 4 2 3 2 2 9" xfId="32664" xr:uid="{00000000-0005-0000-0000-00006B530000}"/>
    <cellStyle name="40% - Accent6 4 2 3 2 3" xfId="32665" xr:uid="{00000000-0005-0000-0000-00006C530000}"/>
    <cellStyle name="40% - Accent6 4 2 3 2 3 2" xfId="32666" xr:uid="{00000000-0005-0000-0000-00006D530000}"/>
    <cellStyle name="40% - Accent6 4 2 3 2 3 2 2" xfId="32667" xr:uid="{00000000-0005-0000-0000-00006E530000}"/>
    <cellStyle name="40% - Accent6 4 2 3 2 3 2 3" xfId="32668" xr:uid="{00000000-0005-0000-0000-00006F530000}"/>
    <cellStyle name="40% - Accent6 4 2 3 2 3 3" xfId="32669" xr:uid="{00000000-0005-0000-0000-000070530000}"/>
    <cellStyle name="40% - Accent6 4 2 3 2 3 3 2" xfId="32670" xr:uid="{00000000-0005-0000-0000-000071530000}"/>
    <cellStyle name="40% - Accent6 4 2 3 2 3 3 3" xfId="32671" xr:uid="{00000000-0005-0000-0000-000072530000}"/>
    <cellStyle name="40% - Accent6 4 2 3 2 3 4" xfId="32672" xr:uid="{00000000-0005-0000-0000-000073530000}"/>
    <cellStyle name="40% - Accent6 4 2 3 2 3 4 2" xfId="32673" xr:uid="{00000000-0005-0000-0000-000074530000}"/>
    <cellStyle name="40% - Accent6 4 2 3 2 3 5" xfId="32674" xr:uid="{00000000-0005-0000-0000-000075530000}"/>
    <cellStyle name="40% - Accent6 4 2 3 2 3 6" xfId="32675" xr:uid="{00000000-0005-0000-0000-000076530000}"/>
    <cellStyle name="40% - Accent6 4 2 3 2 4" xfId="32676" xr:uid="{00000000-0005-0000-0000-000077530000}"/>
    <cellStyle name="40% - Accent6 4 2 3 2 4 2" xfId="32677" xr:uid="{00000000-0005-0000-0000-000078530000}"/>
    <cellStyle name="40% - Accent6 4 2 3 2 4 2 2" xfId="32678" xr:uid="{00000000-0005-0000-0000-000079530000}"/>
    <cellStyle name="40% - Accent6 4 2 3 2 4 2 3" xfId="32679" xr:uid="{00000000-0005-0000-0000-00007A530000}"/>
    <cellStyle name="40% - Accent6 4 2 3 2 4 3" xfId="32680" xr:uid="{00000000-0005-0000-0000-00007B530000}"/>
    <cellStyle name="40% - Accent6 4 2 3 2 4 3 2" xfId="32681" xr:uid="{00000000-0005-0000-0000-00007C530000}"/>
    <cellStyle name="40% - Accent6 4 2 3 2 4 3 3" xfId="32682" xr:uid="{00000000-0005-0000-0000-00007D530000}"/>
    <cellStyle name="40% - Accent6 4 2 3 2 4 4" xfId="32683" xr:uid="{00000000-0005-0000-0000-00007E530000}"/>
    <cellStyle name="40% - Accent6 4 2 3 2 4 4 2" xfId="32684" xr:uid="{00000000-0005-0000-0000-00007F530000}"/>
    <cellStyle name="40% - Accent6 4 2 3 2 4 5" xfId="32685" xr:uid="{00000000-0005-0000-0000-000080530000}"/>
    <cellStyle name="40% - Accent6 4 2 3 2 4 6" xfId="32686" xr:uid="{00000000-0005-0000-0000-000081530000}"/>
    <cellStyle name="40% - Accent6 4 2 3 2 5" xfId="32687" xr:uid="{00000000-0005-0000-0000-000082530000}"/>
    <cellStyle name="40% - Accent6 4 2 3 2 5 2" xfId="32688" xr:uid="{00000000-0005-0000-0000-000083530000}"/>
    <cellStyle name="40% - Accent6 4 2 3 2 5 2 2" xfId="32689" xr:uid="{00000000-0005-0000-0000-000084530000}"/>
    <cellStyle name="40% - Accent6 4 2 3 2 5 2 3" xfId="32690" xr:uid="{00000000-0005-0000-0000-000085530000}"/>
    <cellStyle name="40% - Accent6 4 2 3 2 5 3" xfId="32691" xr:uid="{00000000-0005-0000-0000-000086530000}"/>
    <cellStyle name="40% - Accent6 4 2 3 2 5 3 2" xfId="32692" xr:uid="{00000000-0005-0000-0000-000087530000}"/>
    <cellStyle name="40% - Accent6 4 2 3 2 5 4" xfId="32693" xr:uid="{00000000-0005-0000-0000-000088530000}"/>
    <cellStyle name="40% - Accent6 4 2 3 2 5 5" xfId="32694" xr:uid="{00000000-0005-0000-0000-000089530000}"/>
    <cellStyle name="40% - Accent6 4 2 3 2 6" xfId="32695" xr:uid="{00000000-0005-0000-0000-00008A530000}"/>
    <cellStyle name="40% - Accent6 4 2 3 2 6 2" xfId="32696" xr:uid="{00000000-0005-0000-0000-00008B530000}"/>
    <cellStyle name="40% - Accent6 4 2 3 2 6 3" xfId="32697" xr:uid="{00000000-0005-0000-0000-00008C530000}"/>
    <cellStyle name="40% - Accent6 4 2 3 2 7" xfId="32698" xr:uid="{00000000-0005-0000-0000-00008D530000}"/>
    <cellStyle name="40% - Accent6 4 2 3 2 7 2" xfId="32699" xr:uid="{00000000-0005-0000-0000-00008E530000}"/>
    <cellStyle name="40% - Accent6 4 2 3 2 7 3" xfId="32700" xr:uid="{00000000-0005-0000-0000-00008F530000}"/>
    <cellStyle name="40% - Accent6 4 2 3 2 8" xfId="32701" xr:uid="{00000000-0005-0000-0000-000090530000}"/>
    <cellStyle name="40% - Accent6 4 2 3 2 8 2" xfId="32702" xr:uid="{00000000-0005-0000-0000-000091530000}"/>
    <cellStyle name="40% - Accent6 4 2 3 2 9" xfId="32703" xr:uid="{00000000-0005-0000-0000-000092530000}"/>
    <cellStyle name="40% - Accent6 4 2 3 3" xfId="2666" xr:uid="{00000000-0005-0000-0000-000093530000}"/>
    <cellStyle name="40% - Accent6 4 2 3 3 2" xfId="32704" xr:uid="{00000000-0005-0000-0000-000094530000}"/>
    <cellStyle name="40% - Accent6 4 2 3 3 2 2" xfId="32705" xr:uid="{00000000-0005-0000-0000-000095530000}"/>
    <cellStyle name="40% - Accent6 4 2 3 3 2 2 2" xfId="32706" xr:uid="{00000000-0005-0000-0000-000096530000}"/>
    <cellStyle name="40% - Accent6 4 2 3 3 2 2 3" xfId="32707" xr:uid="{00000000-0005-0000-0000-000097530000}"/>
    <cellStyle name="40% - Accent6 4 2 3 3 2 3" xfId="32708" xr:uid="{00000000-0005-0000-0000-000098530000}"/>
    <cellStyle name="40% - Accent6 4 2 3 3 2 3 2" xfId="32709" xr:uid="{00000000-0005-0000-0000-000099530000}"/>
    <cellStyle name="40% - Accent6 4 2 3 3 2 3 3" xfId="32710" xr:uid="{00000000-0005-0000-0000-00009A530000}"/>
    <cellStyle name="40% - Accent6 4 2 3 3 2 4" xfId="32711" xr:uid="{00000000-0005-0000-0000-00009B530000}"/>
    <cellStyle name="40% - Accent6 4 2 3 3 2 4 2" xfId="32712" xr:uid="{00000000-0005-0000-0000-00009C530000}"/>
    <cellStyle name="40% - Accent6 4 2 3 3 2 5" xfId="32713" xr:uid="{00000000-0005-0000-0000-00009D530000}"/>
    <cellStyle name="40% - Accent6 4 2 3 3 2 6" xfId="32714" xr:uid="{00000000-0005-0000-0000-00009E530000}"/>
    <cellStyle name="40% - Accent6 4 2 3 3 3" xfId="32715" xr:uid="{00000000-0005-0000-0000-00009F530000}"/>
    <cellStyle name="40% - Accent6 4 2 3 3 3 2" xfId="32716" xr:uid="{00000000-0005-0000-0000-0000A0530000}"/>
    <cellStyle name="40% - Accent6 4 2 3 3 3 2 2" xfId="32717" xr:uid="{00000000-0005-0000-0000-0000A1530000}"/>
    <cellStyle name="40% - Accent6 4 2 3 3 3 2 3" xfId="32718" xr:uid="{00000000-0005-0000-0000-0000A2530000}"/>
    <cellStyle name="40% - Accent6 4 2 3 3 3 3" xfId="32719" xr:uid="{00000000-0005-0000-0000-0000A3530000}"/>
    <cellStyle name="40% - Accent6 4 2 3 3 3 3 2" xfId="32720" xr:uid="{00000000-0005-0000-0000-0000A4530000}"/>
    <cellStyle name="40% - Accent6 4 2 3 3 3 3 3" xfId="32721" xr:uid="{00000000-0005-0000-0000-0000A5530000}"/>
    <cellStyle name="40% - Accent6 4 2 3 3 3 4" xfId="32722" xr:uid="{00000000-0005-0000-0000-0000A6530000}"/>
    <cellStyle name="40% - Accent6 4 2 3 3 3 4 2" xfId="32723" xr:uid="{00000000-0005-0000-0000-0000A7530000}"/>
    <cellStyle name="40% - Accent6 4 2 3 3 3 5" xfId="32724" xr:uid="{00000000-0005-0000-0000-0000A8530000}"/>
    <cellStyle name="40% - Accent6 4 2 3 3 3 6" xfId="32725" xr:uid="{00000000-0005-0000-0000-0000A9530000}"/>
    <cellStyle name="40% - Accent6 4 2 3 3 4" xfId="32726" xr:uid="{00000000-0005-0000-0000-0000AA530000}"/>
    <cellStyle name="40% - Accent6 4 2 3 3 4 2" xfId="32727" xr:uid="{00000000-0005-0000-0000-0000AB530000}"/>
    <cellStyle name="40% - Accent6 4 2 3 3 4 2 2" xfId="32728" xr:uid="{00000000-0005-0000-0000-0000AC530000}"/>
    <cellStyle name="40% - Accent6 4 2 3 3 4 2 3" xfId="32729" xr:uid="{00000000-0005-0000-0000-0000AD530000}"/>
    <cellStyle name="40% - Accent6 4 2 3 3 4 3" xfId="32730" xr:uid="{00000000-0005-0000-0000-0000AE530000}"/>
    <cellStyle name="40% - Accent6 4 2 3 3 4 3 2" xfId="32731" xr:uid="{00000000-0005-0000-0000-0000AF530000}"/>
    <cellStyle name="40% - Accent6 4 2 3 3 4 4" xfId="32732" xr:uid="{00000000-0005-0000-0000-0000B0530000}"/>
    <cellStyle name="40% - Accent6 4 2 3 3 4 5" xfId="32733" xr:uid="{00000000-0005-0000-0000-0000B1530000}"/>
    <cellStyle name="40% - Accent6 4 2 3 3 5" xfId="32734" xr:uid="{00000000-0005-0000-0000-0000B2530000}"/>
    <cellStyle name="40% - Accent6 4 2 3 3 5 2" xfId="32735" xr:uid="{00000000-0005-0000-0000-0000B3530000}"/>
    <cellStyle name="40% - Accent6 4 2 3 3 5 3" xfId="32736" xr:uid="{00000000-0005-0000-0000-0000B4530000}"/>
    <cellStyle name="40% - Accent6 4 2 3 3 6" xfId="32737" xr:uid="{00000000-0005-0000-0000-0000B5530000}"/>
    <cellStyle name="40% - Accent6 4 2 3 3 6 2" xfId="32738" xr:uid="{00000000-0005-0000-0000-0000B6530000}"/>
    <cellStyle name="40% - Accent6 4 2 3 3 6 3" xfId="32739" xr:uid="{00000000-0005-0000-0000-0000B7530000}"/>
    <cellStyle name="40% - Accent6 4 2 3 3 7" xfId="32740" xr:uid="{00000000-0005-0000-0000-0000B8530000}"/>
    <cellStyle name="40% - Accent6 4 2 3 3 7 2" xfId="32741" xr:uid="{00000000-0005-0000-0000-0000B9530000}"/>
    <cellStyle name="40% - Accent6 4 2 3 3 8" xfId="32742" xr:uid="{00000000-0005-0000-0000-0000BA530000}"/>
    <cellStyle name="40% - Accent6 4 2 3 3 9" xfId="32743" xr:uid="{00000000-0005-0000-0000-0000BB530000}"/>
    <cellStyle name="40% - Accent6 4 2 3 4" xfId="32744" xr:uid="{00000000-0005-0000-0000-0000BC530000}"/>
    <cellStyle name="40% - Accent6 4 2 3 4 2" xfId="32745" xr:uid="{00000000-0005-0000-0000-0000BD530000}"/>
    <cellStyle name="40% - Accent6 4 2 3 4 2 2" xfId="32746" xr:uid="{00000000-0005-0000-0000-0000BE530000}"/>
    <cellStyle name="40% - Accent6 4 2 3 4 2 2 2" xfId="32747" xr:uid="{00000000-0005-0000-0000-0000BF530000}"/>
    <cellStyle name="40% - Accent6 4 2 3 4 2 2 3" xfId="32748" xr:uid="{00000000-0005-0000-0000-0000C0530000}"/>
    <cellStyle name="40% - Accent6 4 2 3 4 2 3" xfId="32749" xr:uid="{00000000-0005-0000-0000-0000C1530000}"/>
    <cellStyle name="40% - Accent6 4 2 3 4 2 3 2" xfId="32750" xr:uid="{00000000-0005-0000-0000-0000C2530000}"/>
    <cellStyle name="40% - Accent6 4 2 3 4 2 3 3" xfId="32751" xr:uid="{00000000-0005-0000-0000-0000C3530000}"/>
    <cellStyle name="40% - Accent6 4 2 3 4 2 4" xfId="32752" xr:uid="{00000000-0005-0000-0000-0000C4530000}"/>
    <cellStyle name="40% - Accent6 4 2 3 4 2 4 2" xfId="32753" xr:uid="{00000000-0005-0000-0000-0000C5530000}"/>
    <cellStyle name="40% - Accent6 4 2 3 4 2 5" xfId="32754" xr:uid="{00000000-0005-0000-0000-0000C6530000}"/>
    <cellStyle name="40% - Accent6 4 2 3 4 2 6" xfId="32755" xr:uid="{00000000-0005-0000-0000-0000C7530000}"/>
    <cellStyle name="40% - Accent6 4 2 3 4 3" xfId="32756" xr:uid="{00000000-0005-0000-0000-0000C8530000}"/>
    <cellStyle name="40% - Accent6 4 2 3 4 3 2" xfId="32757" xr:uid="{00000000-0005-0000-0000-0000C9530000}"/>
    <cellStyle name="40% - Accent6 4 2 3 4 3 2 2" xfId="32758" xr:uid="{00000000-0005-0000-0000-0000CA530000}"/>
    <cellStyle name="40% - Accent6 4 2 3 4 3 2 3" xfId="32759" xr:uid="{00000000-0005-0000-0000-0000CB530000}"/>
    <cellStyle name="40% - Accent6 4 2 3 4 3 3" xfId="32760" xr:uid="{00000000-0005-0000-0000-0000CC530000}"/>
    <cellStyle name="40% - Accent6 4 2 3 4 3 3 2" xfId="32761" xr:uid="{00000000-0005-0000-0000-0000CD530000}"/>
    <cellStyle name="40% - Accent6 4 2 3 4 3 3 3" xfId="32762" xr:uid="{00000000-0005-0000-0000-0000CE530000}"/>
    <cellStyle name="40% - Accent6 4 2 3 4 3 4" xfId="32763" xr:uid="{00000000-0005-0000-0000-0000CF530000}"/>
    <cellStyle name="40% - Accent6 4 2 3 4 3 4 2" xfId="32764" xr:uid="{00000000-0005-0000-0000-0000D0530000}"/>
    <cellStyle name="40% - Accent6 4 2 3 4 3 5" xfId="32765" xr:uid="{00000000-0005-0000-0000-0000D1530000}"/>
    <cellStyle name="40% - Accent6 4 2 3 4 3 6" xfId="32766" xr:uid="{00000000-0005-0000-0000-0000D2530000}"/>
    <cellStyle name="40% - Accent6 4 2 3 4 4" xfId="32767" xr:uid="{00000000-0005-0000-0000-0000D3530000}"/>
    <cellStyle name="40% - Accent6 4 2 3 4 4 2" xfId="32768" xr:uid="{00000000-0005-0000-0000-0000D4530000}"/>
    <cellStyle name="40% - Accent6 4 2 3 4 4 2 2" xfId="32769" xr:uid="{00000000-0005-0000-0000-0000D5530000}"/>
    <cellStyle name="40% - Accent6 4 2 3 4 4 2 3" xfId="32770" xr:uid="{00000000-0005-0000-0000-0000D6530000}"/>
    <cellStyle name="40% - Accent6 4 2 3 4 4 3" xfId="32771" xr:uid="{00000000-0005-0000-0000-0000D7530000}"/>
    <cellStyle name="40% - Accent6 4 2 3 4 4 3 2" xfId="32772" xr:uid="{00000000-0005-0000-0000-0000D8530000}"/>
    <cellStyle name="40% - Accent6 4 2 3 4 4 4" xfId="32773" xr:uid="{00000000-0005-0000-0000-0000D9530000}"/>
    <cellStyle name="40% - Accent6 4 2 3 4 4 5" xfId="32774" xr:uid="{00000000-0005-0000-0000-0000DA530000}"/>
    <cellStyle name="40% - Accent6 4 2 3 4 5" xfId="32775" xr:uid="{00000000-0005-0000-0000-0000DB530000}"/>
    <cellStyle name="40% - Accent6 4 2 3 4 5 2" xfId="32776" xr:uid="{00000000-0005-0000-0000-0000DC530000}"/>
    <cellStyle name="40% - Accent6 4 2 3 4 5 3" xfId="32777" xr:uid="{00000000-0005-0000-0000-0000DD530000}"/>
    <cellStyle name="40% - Accent6 4 2 3 4 6" xfId="32778" xr:uid="{00000000-0005-0000-0000-0000DE530000}"/>
    <cellStyle name="40% - Accent6 4 2 3 4 6 2" xfId="32779" xr:uid="{00000000-0005-0000-0000-0000DF530000}"/>
    <cellStyle name="40% - Accent6 4 2 3 4 6 3" xfId="32780" xr:uid="{00000000-0005-0000-0000-0000E0530000}"/>
    <cellStyle name="40% - Accent6 4 2 3 4 7" xfId="32781" xr:uid="{00000000-0005-0000-0000-0000E1530000}"/>
    <cellStyle name="40% - Accent6 4 2 3 4 7 2" xfId="32782" xr:uid="{00000000-0005-0000-0000-0000E2530000}"/>
    <cellStyle name="40% - Accent6 4 2 3 4 8" xfId="32783" xr:uid="{00000000-0005-0000-0000-0000E3530000}"/>
    <cellStyle name="40% - Accent6 4 2 3 4 9" xfId="32784" xr:uid="{00000000-0005-0000-0000-0000E4530000}"/>
    <cellStyle name="40% - Accent6 4 2 3 5" xfId="32785" xr:uid="{00000000-0005-0000-0000-0000E5530000}"/>
    <cellStyle name="40% - Accent6 4 2 3 5 2" xfId="32786" xr:uid="{00000000-0005-0000-0000-0000E6530000}"/>
    <cellStyle name="40% - Accent6 4 2 3 5 2 2" xfId="32787" xr:uid="{00000000-0005-0000-0000-0000E7530000}"/>
    <cellStyle name="40% - Accent6 4 2 3 5 2 3" xfId="32788" xr:uid="{00000000-0005-0000-0000-0000E8530000}"/>
    <cellStyle name="40% - Accent6 4 2 3 5 3" xfId="32789" xr:uid="{00000000-0005-0000-0000-0000E9530000}"/>
    <cellStyle name="40% - Accent6 4 2 3 5 3 2" xfId="32790" xr:uid="{00000000-0005-0000-0000-0000EA530000}"/>
    <cellStyle name="40% - Accent6 4 2 3 5 3 3" xfId="32791" xr:uid="{00000000-0005-0000-0000-0000EB530000}"/>
    <cellStyle name="40% - Accent6 4 2 3 5 4" xfId="32792" xr:uid="{00000000-0005-0000-0000-0000EC530000}"/>
    <cellStyle name="40% - Accent6 4 2 3 5 4 2" xfId="32793" xr:uid="{00000000-0005-0000-0000-0000ED530000}"/>
    <cellStyle name="40% - Accent6 4 2 3 5 5" xfId="32794" xr:uid="{00000000-0005-0000-0000-0000EE530000}"/>
    <cellStyle name="40% - Accent6 4 2 3 5 6" xfId="32795" xr:uid="{00000000-0005-0000-0000-0000EF530000}"/>
    <cellStyle name="40% - Accent6 4 2 3 6" xfId="32796" xr:uid="{00000000-0005-0000-0000-0000F0530000}"/>
    <cellStyle name="40% - Accent6 4 2 3 6 2" xfId="32797" xr:uid="{00000000-0005-0000-0000-0000F1530000}"/>
    <cellStyle name="40% - Accent6 4 2 3 6 2 2" xfId="32798" xr:uid="{00000000-0005-0000-0000-0000F2530000}"/>
    <cellStyle name="40% - Accent6 4 2 3 6 2 3" xfId="32799" xr:uid="{00000000-0005-0000-0000-0000F3530000}"/>
    <cellStyle name="40% - Accent6 4 2 3 6 3" xfId="32800" xr:uid="{00000000-0005-0000-0000-0000F4530000}"/>
    <cellStyle name="40% - Accent6 4 2 3 6 3 2" xfId="32801" xr:uid="{00000000-0005-0000-0000-0000F5530000}"/>
    <cellStyle name="40% - Accent6 4 2 3 6 3 3" xfId="32802" xr:uid="{00000000-0005-0000-0000-0000F6530000}"/>
    <cellStyle name="40% - Accent6 4 2 3 6 4" xfId="32803" xr:uid="{00000000-0005-0000-0000-0000F7530000}"/>
    <cellStyle name="40% - Accent6 4 2 3 6 4 2" xfId="32804" xr:uid="{00000000-0005-0000-0000-0000F8530000}"/>
    <cellStyle name="40% - Accent6 4 2 3 6 5" xfId="32805" xr:uid="{00000000-0005-0000-0000-0000F9530000}"/>
    <cellStyle name="40% - Accent6 4 2 3 6 6" xfId="32806" xr:uid="{00000000-0005-0000-0000-0000FA530000}"/>
    <cellStyle name="40% - Accent6 4 2 3 7" xfId="32807" xr:uid="{00000000-0005-0000-0000-0000FB530000}"/>
    <cellStyle name="40% - Accent6 4 2 3 7 2" xfId="32808" xr:uid="{00000000-0005-0000-0000-0000FC530000}"/>
    <cellStyle name="40% - Accent6 4 2 3 7 2 2" xfId="32809" xr:uid="{00000000-0005-0000-0000-0000FD530000}"/>
    <cellStyle name="40% - Accent6 4 2 3 7 2 3" xfId="32810" xr:uid="{00000000-0005-0000-0000-0000FE530000}"/>
    <cellStyle name="40% - Accent6 4 2 3 7 3" xfId="32811" xr:uid="{00000000-0005-0000-0000-0000FF530000}"/>
    <cellStyle name="40% - Accent6 4 2 3 7 3 2" xfId="32812" xr:uid="{00000000-0005-0000-0000-000000540000}"/>
    <cellStyle name="40% - Accent6 4 2 3 7 4" xfId="32813" xr:uid="{00000000-0005-0000-0000-000001540000}"/>
    <cellStyle name="40% - Accent6 4 2 3 7 5" xfId="32814" xr:uid="{00000000-0005-0000-0000-000002540000}"/>
    <cellStyle name="40% - Accent6 4 2 3 8" xfId="32815" xr:uid="{00000000-0005-0000-0000-000003540000}"/>
    <cellStyle name="40% - Accent6 4 2 3 8 2" xfId="32816" xr:uid="{00000000-0005-0000-0000-000004540000}"/>
    <cellStyle name="40% - Accent6 4 2 3 8 3" xfId="32817" xr:uid="{00000000-0005-0000-0000-000005540000}"/>
    <cellStyle name="40% - Accent6 4 2 3 9" xfId="32818" xr:uid="{00000000-0005-0000-0000-000006540000}"/>
    <cellStyle name="40% - Accent6 4 2 3 9 2" xfId="32819" xr:uid="{00000000-0005-0000-0000-000007540000}"/>
    <cellStyle name="40% - Accent6 4 2 3 9 3" xfId="32820" xr:uid="{00000000-0005-0000-0000-000008540000}"/>
    <cellStyle name="40% - Accent6 4 2 4" xfId="2667" xr:uid="{00000000-0005-0000-0000-000009540000}"/>
    <cellStyle name="40% - Accent6 4 2 4 10" xfId="32821" xr:uid="{00000000-0005-0000-0000-00000A540000}"/>
    <cellStyle name="40% - Accent6 4 2 4 2" xfId="2668" xr:uid="{00000000-0005-0000-0000-00000B540000}"/>
    <cellStyle name="40% - Accent6 4 2 4 2 2" xfId="32822" xr:uid="{00000000-0005-0000-0000-00000C540000}"/>
    <cellStyle name="40% - Accent6 4 2 4 2 2 2" xfId="32823" xr:uid="{00000000-0005-0000-0000-00000D540000}"/>
    <cellStyle name="40% - Accent6 4 2 4 2 2 2 2" xfId="32824" xr:uid="{00000000-0005-0000-0000-00000E540000}"/>
    <cellStyle name="40% - Accent6 4 2 4 2 2 2 3" xfId="32825" xr:uid="{00000000-0005-0000-0000-00000F540000}"/>
    <cellStyle name="40% - Accent6 4 2 4 2 2 3" xfId="32826" xr:uid="{00000000-0005-0000-0000-000010540000}"/>
    <cellStyle name="40% - Accent6 4 2 4 2 2 3 2" xfId="32827" xr:uid="{00000000-0005-0000-0000-000011540000}"/>
    <cellStyle name="40% - Accent6 4 2 4 2 2 3 3" xfId="32828" xr:uid="{00000000-0005-0000-0000-000012540000}"/>
    <cellStyle name="40% - Accent6 4 2 4 2 2 4" xfId="32829" xr:uid="{00000000-0005-0000-0000-000013540000}"/>
    <cellStyle name="40% - Accent6 4 2 4 2 2 4 2" xfId="32830" xr:uid="{00000000-0005-0000-0000-000014540000}"/>
    <cellStyle name="40% - Accent6 4 2 4 2 2 5" xfId="32831" xr:uid="{00000000-0005-0000-0000-000015540000}"/>
    <cellStyle name="40% - Accent6 4 2 4 2 2 6" xfId="32832" xr:uid="{00000000-0005-0000-0000-000016540000}"/>
    <cellStyle name="40% - Accent6 4 2 4 2 3" xfId="32833" xr:uid="{00000000-0005-0000-0000-000017540000}"/>
    <cellStyle name="40% - Accent6 4 2 4 2 3 2" xfId="32834" xr:uid="{00000000-0005-0000-0000-000018540000}"/>
    <cellStyle name="40% - Accent6 4 2 4 2 3 2 2" xfId="32835" xr:uid="{00000000-0005-0000-0000-000019540000}"/>
    <cellStyle name="40% - Accent6 4 2 4 2 3 2 3" xfId="32836" xr:uid="{00000000-0005-0000-0000-00001A540000}"/>
    <cellStyle name="40% - Accent6 4 2 4 2 3 3" xfId="32837" xr:uid="{00000000-0005-0000-0000-00001B540000}"/>
    <cellStyle name="40% - Accent6 4 2 4 2 3 3 2" xfId="32838" xr:uid="{00000000-0005-0000-0000-00001C540000}"/>
    <cellStyle name="40% - Accent6 4 2 4 2 3 3 3" xfId="32839" xr:uid="{00000000-0005-0000-0000-00001D540000}"/>
    <cellStyle name="40% - Accent6 4 2 4 2 3 4" xfId="32840" xr:uid="{00000000-0005-0000-0000-00001E540000}"/>
    <cellStyle name="40% - Accent6 4 2 4 2 3 4 2" xfId="32841" xr:uid="{00000000-0005-0000-0000-00001F540000}"/>
    <cellStyle name="40% - Accent6 4 2 4 2 3 5" xfId="32842" xr:uid="{00000000-0005-0000-0000-000020540000}"/>
    <cellStyle name="40% - Accent6 4 2 4 2 3 6" xfId="32843" xr:uid="{00000000-0005-0000-0000-000021540000}"/>
    <cellStyle name="40% - Accent6 4 2 4 2 4" xfId="32844" xr:uid="{00000000-0005-0000-0000-000022540000}"/>
    <cellStyle name="40% - Accent6 4 2 4 2 4 2" xfId="32845" xr:uid="{00000000-0005-0000-0000-000023540000}"/>
    <cellStyle name="40% - Accent6 4 2 4 2 4 2 2" xfId="32846" xr:uid="{00000000-0005-0000-0000-000024540000}"/>
    <cellStyle name="40% - Accent6 4 2 4 2 4 2 3" xfId="32847" xr:uid="{00000000-0005-0000-0000-000025540000}"/>
    <cellStyle name="40% - Accent6 4 2 4 2 4 3" xfId="32848" xr:uid="{00000000-0005-0000-0000-000026540000}"/>
    <cellStyle name="40% - Accent6 4 2 4 2 4 3 2" xfId="32849" xr:uid="{00000000-0005-0000-0000-000027540000}"/>
    <cellStyle name="40% - Accent6 4 2 4 2 4 4" xfId="32850" xr:uid="{00000000-0005-0000-0000-000028540000}"/>
    <cellStyle name="40% - Accent6 4 2 4 2 4 5" xfId="32851" xr:uid="{00000000-0005-0000-0000-000029540000}"/>
    <cellStyle name="40% - Accent6 4 2 4 2 5" xfId="32852" xr:uid="{00000000-0005-0000-0000-00002A540000}"/>
    <cellStyle name="40% - Accent6 4 2 4 2 5 2" xfId="32853" xr:uid="{00000000-0005-0000-0000-00002B540000}"/>
    <cellStyle name="40% - Accent6 4 2 4 2 5 3" xfId="32854" xr:uid="{00000000-0005-0000-0000-00002C540000}"/>
    <cellStyle name="40% - Accent6 4 2 4 2 6" xfId="32855" xr:uid="{00000000-0005-0000-0000-00002D540000}"/>
    <cellStyle name="40% - Accent6 4 2 4 2 6 2" xfId="32856" xr:uid="{00000000-0005-0000-0000-00002E540000}"/>
    <cellStyle name="40% - Accent6 4 2 4 2 6 3" xfId="32857" xr:uid="{00000000-0005-0000-0000-00002F540000}"/>
    <cellStyle name="40% - Accent6 4 2 4 2 7" xfId="32858" xr:uid="{00000000-0005-0000-0000-000030540000}"/>
    <cellStyle name="40% - Accent6 4 2 4 2 7 2" xfId="32859" xr:uid="{00000000-0005-0000-0000-000031540000}"/>
    <cellStyle name="40% - Accent6 4 2 4 2 8" xfId="32860" xr:uid="{00000000-0005-0000-0000-000032540000}"/>
    <cellStyle name="40% - Accent6 4 2 4 2 9" xfId="32861" xr:uid="{00000000-0005-0000-0000-000033540000}"/>
    <cellStyle name="40% - Accent6 4 2 4 3" xfId="32862" xr:uid="{00000000-0005-0000-0000-000034540000}"/>
    <cellStyle name="40% - Accent6 4 2 4 3 2" xfId="32863" xr:uid="{00000000-0005-0000-0000-000035540000}"/>
    <cellStyle name="40% - Accent6 4 2 4 3 2 2" xfId="32864" xr:uid="{00000000-0005-0000-0000-000036540000}"/>
    <cellStyle name="40% - Accent6 4 2 4 3 2 3" xfId="32865" xr:uid="{00000000-0005-0000-0000-000037540000}"/>
    <cellStyle name="40% - Accent6 4 2 4 3 3" xfId="32866" xr:uid="{00000000-0005-0000-0000-000038540000}"/>
    <cellStyle name="40% - Accent6 4 2 4 3 3 2" xfId="32867" xr:uid="{00000000-0005-0000-0000-000039540000}"/>
    <cellStyle name="40% - Accent6 4 2 4 3 3 3" xfId="32868" xr:uid="{00000000-0005-0000-0000-00003A540000}"/>
    <cellStyle name="40% - Accent6 4 2 4 3 4" xfId="32869" xr:uid="{00000000-0005-0000-0000-00003B540000}"/>
    <cellStyle name="40% - Accent6 4 2 4 3 4 2" xfId="32870" xr:uid="{00000000-0005-0000-0000-00003C540000}"/>
    <cellStyle name="40% - Accent6 4 2 4 3 5" xfId="32871" xr:uid="{00000000-0005-0000-0000-00003D540000}"/>
    <cellStyle name="40% - Accent6 4 2 4 3 6" xfId="32872" xr:uid="{00000000-0005-0000-0000-00003E540000}"/>
    <cellStyle name="40% - Accent6 4 2 4 4" xfId="32873" xr:uid="{00000000-0005-0000-0000-00003F540000}"/>
    <cellStyle name="40% - Accent6 4 2 4 4 2" xfId="32874" xr:uid="{00000000-0005-0000-0000-000040540000}"/>
    <cellStyle name="40% - Accent6 4 2 4 4 2 2" xfId="32875" xr:uid="{00000000-0005-0000-0000-000041540000}"/>
    <cellStyle name="40% - Accent6 4 2 4 4 2 3" xfId="32876" xr:uid="{00000000-0005-0000-0000-000042540000}"/>
    <cellStyle name="40% - Accent6 4 2 4 4 3" xfId="32877" xr:uid="{00000000-0005-0000-0000-000043540000}"/>
    <cellStyle name="40% - Accent6 4 2 4 4 3 2" xfId="32878" xr:uid="{00000000-0005-0000-0000-000044540000}"/>
    <cellStyle name="40% - Accent6 4 2 4 4 3 3" xfId="32879" xr:uid="{00000000-0005-0000-0000-000045540000}"/>
    <cellStyle name="40% - Accent6 4 2 4 4 4" xfId="32880" xr:uid="{00000000-0005-0000-0000-000046540000}"/>
    <cellStyle name="40% - Accent6 4 2 4 4 4 2" xfId="32881" xr:uid="{00000000-0005-0000-0000-000047540000}"/>
    <cellStyle name="40% - Accent6 4 2 4 4 5" xfId="32882" xr:uid="{00000000-0005-0000-0000-000048540000}"/>
    <cellStyle name="40% - Accent6 4 2 4 4 6" xfId="32883" xr:uid="{00000000-0005-0000-0000-000049540000}"/>
    <cellStyle name="40% - Accent6 4 2 4 5" xfId="32884" xr:uid="{00000000-0005-0000-0000-00004A540000}"/>
    <cellStyle name="40% - Accent6 4 2 4 5 2" xfId="32885" xr:uid="{00000000-0005-0000-0000-00004B540000}"/>
    <cellStyle name="40% - Accent6 4 2 4 5 2 2" xfId="32886" xr:uid="{00000000-0005-0000-0000-00004C540000}"/>
    <cellStyle name="40% - Accent6 4 2 4 5 2 3" xfId="32887" xr:uid="{00000000-0005-0000-0000-00004D540000}"/>
    <cellStyle name="40% - Accent6 4 2 4 5 3" xfId="32888" xr:uid="{00000000-0005-0000-0000-00004E540000}"/>
    <cellStyle name="40% - Accent6 4 2 4 5 3 2" xfId="32889" xr:uid="{00000000-0005-0000-0000-00004F540000}"/>
    <cellStyle name="40% - Accent6 4 2 4 5 4" xfId="32890" xr:uid="{00000000-0005-0000-0000-000050540000}"/>
    <cellStyle name="40% - Accent6 4 2 4 5 5" xfId="32891" xr:uid="{00000000-0005-0000-0000-000051540000}"/>
    <cellStyle name="40% - Accent6 4 2 4 6" xfId="32892" xr:uid="{00000000-0005-0000-0000-000052540000}"/>
    <cellStyle name="40% - Accent6 4 2 4 6 2" xfId="32893" xr:uid="{00000000-0005-0000-0000-000053540000}"/>
    <cellStyle name="40% - Accent6 4 2 4 6 3" xfId="32894" xr:uid="{00000000-0005-0000-0000-000054540000}"/>
    <cellStyle name="40% - Accent6 4 2 4 7" xfId="32895" xr:uid="{00000000-0005-0000-0000-000055540000}"/>
    <cellStyle name="40% - Accent6 4 2 4 7 2" xfId="32896" xr:uid="{00000000-0005-0000-0000-000056540000}"/>
    <cellStyle name="40% - Accent6 4 2 4 7 3" xfId="32897" xr:uid="{00000000-0005-0000-0000-000057540000}"/>
    <cellStyle name="40% - Accent6 4 2 4 8" xfId="32898" xr:uid="{00000000-0005-0000-0000-000058540000}"/>
    <cellStyle name="40% - Accent6 4 2 4 8 2" xfId="32899" xr:uid="{00000000-0005-0000-0000-000059540000}"/>
    <cellStyle name="40% - Accent6 4 2 4 9" xfId="32900" xr:uid="{00000000-0005-0000-0000-00005A540000}"/>
    <cellStyle name="40% - Accent6 4 2 5" xfId="2669" xr:uid="{00000000-0005-0000-0000-00005B540000}"/>
    <cellStyle name="40% - Accent6 4 2 5 2" xfId="32901" xr:uid="{00000000-0005-0000-0000-00005C540000}"/>
    <cellStyle name="40% - Accent6 4 2 5 2 2" xfId="32902" xr:uid="{00000000-0005-0000-0000-00005D540000}"/>
    <cellStyle name="40% - Accent6 4 2 5 2 2 2" xfId="32903" xr:uid="{00000000-0005-0000-0000-00005E540000}"/>
    <cellStyle name="40% - Accent6 4 2 5 2 2 3" xfId="32904" xr:uid="{00000000-0005-0000-0000-00005F540000}"/>
    <cellStyle name="40% - Accent6 4 2 5 2 3" xfId="32905" xr:uid="{00000000-0005-0000-0000-000060540000}"/>
    <cellStyle name="40% - Accent6 4 2 5 2 3 2" xfId="32906" xr:uid="{00000000-0005-0000-0000-000061540000}"/>
    <cellStyle name="40% - Accent6 4 2 5 2 3 3" xfId="32907" xr:uid="{00000000-0005-0000-0000-000062540000}"/>
    <cellStyle name="40% - Accent6 4 2 5 2 4" xfId="32908" xr:uid="{00000000-0005-0000-0000-000063540000}"/>
    <cellStyle name="40% - Accent6 4 2 5 2 4 2" xfId="32909" xr:uid="{00000000-0005-0000-0000-000064540000}"/>
    <cellStyle name="40% - Accent6 4 2 5 2 5" xfId="32910" xr:uid="{00000000-0005-0000-0000-000065540000}"/>
    <cellStyle name="40% - Accent6 4 2 5 2 6" xfId="32911" xr:uid="{00000000-0005-0000-0000-000066540000}"/>
    <cellStyle name="40% - Accent6 4 2 5 3" xfId="32912" xr:uid="{00000000-0005-0000-0000-000067540000}"/>
    <cellStyle name="40% - Accent6 4 2 5 3 2" xfId="32913" xr:uid="{00000000-0005-0000-0000-000068540000}"/>
    <cellStyle name="40% - Accent6 4 2 5 3 2 2" xfId="32914" xr:uid="{00000000-0005-0000-0000-000069540000}"/>
    <cellStyle name="40% - Accent6 4 2 5 3 2 3" xfId="32915" xr:uid="{00000000-0005-0000-0000-00006A540000}"/>
    <cellStyle name="40% - Accent6 4 2 5 3 3" xfId="32916" xr:uid="{00000000-0005-0000-0000-00006B540000}"/>
    <cellStyle name="40% - Accent6 4 2 5 3 3 2" xfId="32917" xr:uid="{00000000-0005-0000-0000-00006C540000}"/>
    <cellStyle name="40% - Accent6 4 2 5 3 3 3" xfId="32918" xr:uid="{00000000-0005-0000-0000-00006D540000}"/>
    <cellStyle name="40% - Accent6 4 2 5 3 4" xfId="32919" xr:uid="{00000000-0005-0000-0000-00006E540000}"/>
    <cellStyle name="40% - Accent6 4 2 5 3 4 2" xfId="32920" xr:uid="{00000000-0005-0000-0000-00006F540000}"/>
    <cellStyle name="40% - Accent6 4 2 5 3 5" xfId="32921" xr:uid="{00000000-0005-0000-0000-000070540000}"/>
    <cellStyle name="40% - Accent6 4 2 5 3 6" xfId="32922" xr:uid="{00000000-0005-0000-0000-000071540000}"/>
    <cellStyle name="40% - Accent6 4 2 5 4" xfId="32923" xr:uid="{00000000-0005-0000-0000-000072540000}"/>
    <cellStyle name="40% - Accent6 4 2 5 4 2" xfId="32924" xr:uid="{00000000-0005-0000-0000-000073540000}"/>
    <cellStyle name="40% - Accent6 4 2 5 4 2 2" xfId="32925" xr:uid="{00000000-0005-0000-0000-000074540000}"/>
    <cellStyle name="40% - Accent6 4 2 5 4 2 3" xfId="32926" xr:uid="{00000000-0005-0000-0000-000075540000}"/>
    <cellStyle name="40% - Accent6 4 2 5 4 3" xfId="32927" xr:uid="{00000000-0005-0000-0000-000076540000}"/>
    <cellStyle name="40% - Accent6 4 2 5 4 3 2" xfId="32928" xr:uid="{00000000-0005-0000-0000-000077540000}"/>
    <cellStyle name="40% - Accent6 4 2 5 4 4" xfId="32929" xr:uid="{00000000-0005-0000-0000-000078540000}"/>
    <cellStyle name="40% - Accent6 4 2 5 4 5" xfId="32930" xr:uid="{00000000-0005-0000-0000-000079540000}"/>
    <cellStyle name="40% - Accent6 4 2 5 5" xfId="32931" xr:uid="{00000000-0005-0000-0000-00007A540000}"/>
    <cellStyle name="40% - Accent6 4 2 5 5 2" xfId="32932" xr:uid="{00000000-0005-0000-0000-00007B540000}"/>
    <cellStyle name="40% - Accent6 4 2 5 5 3" xfId="32933" xr:uid="{00000000-0005-0000-0000-00007C540000}"/>
    <cellStyle name="40% - Accent6 4 2 5 6" xfId="32934" xr:uid="{00000000-0005-0000-0000-00007D540000}"/>
    <cellStyle name="40% - Accent6 4 2 5 6 2" xfId="32935" xr:uid="{00000000-0005-0000-0000-00007E540000}"/>
    <cellStyle name="40% - Accent6 4 2 5 6 3" xfId="32936" xr:uid="{00000000-0005-0000-0000-00007F540000}"/>
    <cellStyle name="40% - Accent6 4 2 5 7" xfId="32937" xr:uid="{00000000-0005-0000-0000-000080540000}"/>
    <cellStyle name="40% - Accent6 4 2 5 7 2" xfId="32938" xr:uid="{00000000-0005-0000-0000-000081540000}"/>
    <cellStyle name="40% - Accent6 4 2 5 8" xfId="32939" xr:uid="{00000000-0005-0000-0000-000082540000}"/>
    <cellStyle name="40% - Accent6 4 2 5 9" xfId="32940" xr:uid="{00000000-0005-0000-0000-000083540000}"/>
    <cellStyle name="40% - Accent6 4 2 6" xfId="13954" xr:uid="{00000000-0005-0000-0000-000084540000}"/>
    <cellStyle name="40% - Accent6 4 2 6 2" xfId="32941" xr:uid="{00000000-0005-0000-0000-000085540000}"/>
    <cellStyle name="40% - Accent6 4 2 6 2 2" xfId="32942" xr:uid="{00000000-0005-0000-0000-000086540000}"/>
    <cellStyle name="40% - Accent6 4 2 6 2 2 2" xfId="32943" xr:uid="{00000000-0005-0000-0000-000087540000}"/>
    <cellStyle name="40% - Accent6 4 2 6 2 2 3" xfId="32944" xr:uid="{00000000-0005-0000-0000-000088540000}"/>
    <cellStyle name="40% - Accent6 4 2 6 2 3" xfId="32945" xr:uid="{00000000-0005-0000-0000-000089540000}"/>
    <cellStyle name="40% - Accent6 4 2 6 2 3 2" xfId="32946" xr:uid="{00000000-0005-0000-0000-00008A540000}"/>
    <cellStyle name="40% - Accent6 4 2 6 2 3 3" xfId="32947" xr:uid="{00000000-0005-0000-0000-00008B540000}"/>
    <cellStyle name="40% - Accent6 4 2 6 2 4" xfId="32948" xr:uid="{00000000-0005-0000-0000-00008C540000}"/>
    <cellStyle name="40% - Accent6 4 2 6 2 4 2" xfId="32949" xr:uid="{00000000-0005-0000-0000-00008D540000}"/>
    <cellStyle name="40% - Accent6 4 2 6 2 5" xfId="32950" xr:uid="{00000000-0005-0000-0000-00008E540000}"/>
    <cellStyle name="40% - Accent6 4 2 6 2 6" xfId="32951" xr:uid="{00000000-0005-0000-0000-00008F540000}"/>
    <cellStyle name="40% - Accent6 4 2 6 3" xfId="32952" xr:uid="{00000000-0005-0000-0000-000090540000}"/>
    <cellStyle name="40% - Accent6 4 2 6 3 2" xfId="32953" xr:uid="{00000000-0005-0000-0000-000091540000}"/>
    <cellStyle name="40% - Accent6 4 2 6 3 2 2" xfId="32954" xr:uid="{00000000-0005-0000-0000-000092540000}"/>
    <cellStyle name="40% - Accent6 4 2 6 3 2 3" xfId="32955" xr:uid="{00000000-0005-0000-0000-000093540000}"/>
    <cellStyle name="40% - Accent6 4 2 6 3 3" xfId="32956" xr:uid="{00000000-0005-0000-0000-000094540000}"/>
    <cellStyle name="40% - Accent6 4 2 6 3 3 2" xfId="32957" xr:uid="{00000000-0005-0000-0000-000095540000}"/>
    <cellStyle name="40% - Accent6 4 2 6 3 3 3" xfId="32958" xr:uid="{00000000-0005-0000-0000-000096540000}"/>
    <cellStyle name="40% - Accent6 4 2 6 3 4" xfId="32959" xr:uid="{00000000-0005-0000-0000-000097540000}"/>
    <cellStyle name="40% - Accent6 4 2 6 3 4 2" xfId="32960" xr:uid="{00000000-0005-0000-0000-000098540000}"/>
    <cellStyle name="40% - Accent6 4 2 6 3 5" xfId="32961" xr:uid="{00000000-0005-0000-0000-000099540000}"/>
    <cellStyle name="40% - Accent6 4 2 6 3 6" xfId="32962" xr:uid="{00000000-0005-0000-0000-00009A540000}"/>
    <cellStyle name="40% - Accent6 4 2 6 4" xfId="32963" xr:uid="{00000000-0005-0000-0000-00009B540000}"/>
    <cellStyle name="40% - Accent6 4 2 6 4 2" xfId="32964" xr:uid="{00000000-0005-0000-0000-00009C540000}"/>
    <cellStyle name="40% - Accent6 4 2 6 4 2 2" xfId="32965" xr:uid="{00000000-0005-0000-0000-00009D540000}"/>
    <cellStyle name="40% - Accent6 4 2 6 4 2 3" xfId="32966" xr:uid="{00000000-0005-0000-0000-00009E540000}"/>
    <cellStyle name="40% - Accent6 4 2 6 4 3" xfId="32967" xr:uid="{00000000-0005-0000-0000-00009F540000}"/>
    <cellStyle name="40% - Accent6 4 2 6 4 3 2" xfId="32968" xr:uid="{00000000-0005-0000-0000-0000A0540000}"/>
    <cellStyle name="40% - Accent6 4 2 6 4 4" xfId="32969" xr:uid="{00000000-0005-0000-0000-0000A1540000}"/>
    <cellStyle name="40% - Accent6 4 2 6 4 5" xfId="32970" xr:uid="{00000000-0005-0000-0000-0000A2540000}"/>
    <cellStyle name="40% - Accent6 4 2 6 5" xfId="32971" xr:uid="{00000000-0005-0000-0000-0000A3540000}"/>
    <cellStyle name="40% - Accent6 4 2 6 5 2" xfId="32972" xr:uid="{00000000-0005-0000-0000-0000A4540000}"/>
    <cellStyle name="40% - Accent6 4 2 6 5 3" xfId="32973" xr:uid="{00000000-0005-0000-0000-0000A5540000}"/>
    <cellStyle name="40% - Accent6 4 2 6 6" xfId="32974" xr:uid="{00000000-0005-0000-0000-0000A6540000}"/>
    <cellStyle name="40% - Accent6 4 2 6 6 2" xfId="32975" xr:uid="{00000000-0005-0000-0000-0000A7540000}"/>
    <cellStyle name="40% - Accent6 4 2 6 6 3" xfId="32976" xr:uid="{00000000-0005-0000-0000-0000A8540000}"/>
    <cellStyle name="40% - Accent6 4 2 6 7" xfId="32977" xr:uid="{00000000-0005-0000-0000-0000A9540000}"/>
    <cellStyle name="40% - Accent6 4 2 6 7 2" xfId="32978" xr:uid="{00000000-0005-0000-0000-0000AA540000}"/>
    <cellStyle name="40% - Accent6 4 2 6 8" xfId="32979" xr:uid="{00000000-0005-0000-0000-0000AB540000}"/>
    <cellStyle name="40% - Accent6 4 2 6 9" xfId="32980" xr:uid="{00000000-0005-0000-0000-0000AC540000}"/>
    <cellStyle name="40% - Accent6 4 2 7" xfId="32981" xr:uid="{00000000-0005-0000-0000-0000AD540000}"/>
    <cellStyle name="40% - Accent6 4 2 7 2" xfId="32982" xr:uid="{00000000-0005-0000-0000-0000AE540000}"/>
    <cellStyle name="40% - Accent6 4 2 7 2 2" xfId="32983" xr:uid="{00000000-0005-0000-0000-0000AF540000}"/>
    <cellStyle name="40% - Accent6 4 2 7 2 3" xfId="32984" xr:uid="{00000000-0005-0000-0000-0000B0540000}"/>
    <cellStyle name="40% - Accent6 4 2 7 3" xfId="32985" xr:uid="{00000000-0005-0000-0000-0000B1540000}"/>
    <cellStyle name="40% - Accent6 4 2 7 3 2" xfId="32986" xr:uid="{00000000-0005-0000-0000-0000B2540000}"/>
    <cellStyle name="40% - Accent6 4 2 7 3 3" xfId="32987" xr:uid="{00000000-0005-0000-0000-0000B3540000}"/>
    <cellStyle name="40% - Accent6 4 2 7 4" xfId="32988" xr:uid="{00000000-0005-0000-0000-0000B4540000}"/>
    <cellStyle name="40% - Accent6 4 2 7 4 2" xfId="32989" xr:uid="{00000000-0005-0000-0000-0000B5540000}"/>
    <cellStyle name="40% - Accent6 4 2 7 5" xfId="32990" xr:uid="{00000000-0005-0000-0000-0000B6540000}"/>
    <cellStyle name="40% - Accent6 4 2 7 6" xfId="32991" xr:uid="{00000000-0005-0000-0000-0000B7540000}"/>
    <cellStyle name="40% - Accent6 4 2 8" xfId="32992" xr:uid="{00000000-0005-0000-0000-0000B8540000}"/>
    <cellStyle name="40% - Accent6 4 2 8 2" xfId="32993" xr:uid="{00000000-0005-0000-0000-0000B9540000}"/>
    <cellStyle name="40% - Accent6 4 2 8 2 2" xfId="32994" xr:uid="{00000000-0005-0000-0000-0000BA540000}"/>
    <cellStyle name="40% - Accent6 4 2 8 2 3" xfId="32995" xr:uid="{00000000-0005-0000-0000-0000BB540000}"/>
    <cellStyle name="40% - Accent6 4 2 8 3" xfId="32996" xr:uid="{00000000-0005-0000-0000-0000BC540000}"/>
    <cellStyle name="40% - Accent6 4 2 8 3 2" xfId="32997" xr:uid="{00000000-0005-0000-0000-0000BD540000}"/>
    <cellStyle name="40% - Accent6 4 2 8 3 3" xfId="32998" xr:uid="{00000000-0005-0000-0000-0000BE540000}"/>
    <cellStyle name="40% - Accent6 4 2 8 4" xfId="32999" xr:uid="{00000000-0005-0000-0000-0000BF540000}"/>
    <cellStyle name="40% - Accent6 4 2 8 4 2" xfId="33000" xr:uid="{00000000-0005-0000-0000-0000C0540000}"/>
    <cellStyle name="40% - Accent6 4 2 8 5" xfId="33001" xr:uid="{00000000-0005-0000-0000-0000C1540000}"/>
    <cellStyle name="40% - Accent6 4 2 8 6" xfId="33002" xr:uid="{00000000-0005-0000-0000-0000C2540000}"/>
    <cellStyle name="40% - Accent6 4 2 9" xfId="33003" xr:uid="{00000000-0005-0000-0000-0000C3540000}"/>
    <cellStyle name="40% - Accent6 4 2 9 2" xfId="33004" xr:uid="{00000000-0005-0000-0000-0000C4540000}"/>
    <cellStyle name="40% - Accent6 4 2 9 2 2" xfId="33005" xr:uid="{00000000-0005-0000-0000-0000C5540000}"/>
    <cellStyle name="40% - Accent6 4 2 9 2 3" xfId="33006" xr:uid="{00000000-0005-0000-0000-0000C6540000}"/>
    <cellStyle name="40% - Accent6 4 2 9 3" xfId="33007" xr:uid="{00000000-0005-0000-0000-0000C7540000}"/>
    <cellStyle name="40% - Accent6 4 2 9 3 2" xfId="33008" xr:uid="{00000000-0005-0000-0000-0000C8540000}"/>
    <cellStyle name="40% - Accent6 4 2 9 4" xfId="33009" xr:uid="{00000000-0005-0000-0000-0000C9540000}"/>
    <cellStyle name="40% - Accent6 4 2 9 5" xfId="33010" xr:uid="{00000000-0005-0000-0000-0000CA540000}"/>
    <cellStyle name="40% - Accent6 4 3" xfId="2670" xr:uid="{00000000-0005-0000-0000-0000CB540000}"/>
    <cellStyle name="40% - Accent6 4 3 10" xfId="33011" xr:uid="{00000000-0005-0000-0000-0000CC540000}"/>
    <cellStyle name="40% - Accent6 4 3 10 2" xfId="33012" xr:uid="{00000000-0005-0000-0000-0000CD540000}"/>
    <cellStyle name="40% - Accent6 4 3 10 3" xfId="33013" xr:uid="{00000000-0005-0000-0000-0000CE540000}"/>
    <cellStyle name="40% - Accent6 4 3 11" xfId="33014" xr:uid="{00000000-0005-0000-0000-0000CF540000}"/>
    <cellStyle name="40% - Accent6 4 3 11 2" xfId="33015" xr:uid="{00000000-0005-0000-0000-0000D0540000}"/>
    <cellStyle name="40% - Accent6 4 3 12" xfId="33016" xr:uid="{00000000-0005-0000-0000-0000D1540000}"/>
    <cellStyle name="40% - Accent6 4 3 13" xfId="33017" xr:uid="{00000000-0005-0000-0000-0000D2540000}"/>
    <cellStyle name="40% - Accent6 4 3 14" xfId="33018" xr:uid="{00000000-0005-0000-0000-0000D3540000}"/>
    <cellStyle name="40% - Accent6 4 3 2" xfId="2671" xr:uid="{00000000-0005-0000-0000-0000D4540000}"/>
    <cellStyle name="40% - Accent6 4 3 2 10" xfId="33019" xr:uid="{00000000-0005-0000-0000-0000D5540000}"/>
    <cellStyle name="40% - Accent6 4 3 2 10 2" xfId="33020" xr:uid="{00000000-0005-0000-0000-0000D6540000}"/>
    <cellStyle name="40% - Accent6 4 3 2 11" xfId="33021" xr:uid="{00000000-0005-0000-0000-0000D7540000}"/>
    <cellStyle name="40% - Accent6 4 3 2 12" xfId="33022" xr:uid="{00000000-0005-0000-0000-0000D8540000}"/>
    <cellStyle name="40% - Accent6 4 3 2 2" xfId="2672" xr:uid="{00000000-0005-0000-0000-0000D9540000}"/>
    <cellStyle name="40% - Accent6 4 3 2 2 10" xfId="33023" xr:uid="{00000000-0005-0000-0000-0000DA540000}"/>
    <cellStyle name="40% - Accent6 4 3 2 2 2" xfId="2673" xr:uid="{00000000-0005-0000-0000-0000DB540000}"/>
    <cellStyle name="40% - Accent6 4 3 2 2 2 2" xfId="33024" xr:uid="{00000000-0005-0000-0000-0000DC540000}"/>
    <cellStyle name="40% - Accent6 4 3 2 2 2 2 2" xfId="33025" xr:uid="{00000000-0005-0000-0000-0000DD540000}"/>
    <cellStyle name="40% - Accent6 4 3 2 2 2 2 2 2" xfId="33026" xr:uid="{00000000-0005-0000-0000-0000DE540000}"/>
    <cellStyle name="40% - Accent6 4 3 2 2 2 2 2 3" xfId="33027" xr:uid="{00000000-0005-0000-0000-0000DF540000}"/>
    <cellStyle name="40% - Accent6 4 3 2 2 2 2 3" xfId="33028" xr:uid="{00000000-0005-0000-0000-0000E0540000}"/>
    <cellStyle name="40% - Accent6 4 3 2 2 2 2 3 2" xfId="33029" xr:uid="{00000000-0005-0000-0000-0000E1540000}"/>
    <cellStyle name="40% - Accent6 4 3 2 2 2 2 3 3" xfId="33030" xr:uid="{00000000-0005-0000-0000-0000E2540000}"/>
    <cellStyle name="40% - Accent6 4 3 2 2 2 2 4" xfId="33031" xr:uid="{00000000-0005-0000-0000-0000E3540000}"/>
    <cellStyle name="40% - Accent6 4 3 2 2 2 2 4 2" xfId="33032" xr:uid="{00000000-0005-0000-0000-0000E4540000}"/>
    <cellStyle name="40% - Accent6 4 3 2 2 2 2 5" xfId="33033" xr:uid="{00000000-0005-0000-0000-0000E5540000}"/>
    <cellStyle name="40% - Accent6 4 3 2 2 2 2 6" xfId="33034" xr:uid="{00000000-0005-0000-0000-0000E6540000}"/>
    <cellStyle name="40% - Accent6 4 3 2 2 2 3" xfId="33035" xr:uid="{00000000-0005-0000-0000-0000E7540000}"/>
    <cellStyle name="40% - Accent6 4 3 2 2 2 3 2" xfId="33036" xr:uid="{00000000-0005-0000-0000-0000E8540000}"/>
    <cellStyle name="40% - Accent6 4 3 2 2 2 3 2 2" xfId="33037" xr:uid="{00000000-0005-0000-0000-0000E9540000}"/>
    <cellStyle name="40% - Accent6 4 3 2 2 2 3 2 3" xfId="33038" xr:uid="{00000000-0005-0000-0000-0000EA540000}"/>
    <cellStyle name="40% - Accent6 4 3 2 2 2 3 3" xfId="33039" xr:uid="{00000000-0005-0000-0000-0000EB540000}"/>
    <cellStyle name="40% - Accent6 4 3 2 2 2 3 3 2" xfId="33040" xr:uid="{00000000-0005-0000-0000-0000EC540000}"/>
    <cellStyle name="40% - Accent6 4 3 2 2 2 3 3 3" xfId="33041" xr:uid="{00000000-0005-0000-0000-0000ED540000}"/>
    <cellStyle name="40% - Accent6 4 3 2 2 2 3 4" xfId="33042" xr:uid="{00000000-0005-0000-0000-0000EE540000}"/>
    <cellStyle name="40% - Accent6 4 3 2 2 2 3 4 2" xfId="33043" xr:uid="{00000000-0005-0000-0000-0000EF540000}"/>
    <cellStyle name="40% - Accent6 4 3 2 2 2 3 5" xfId="33044" xr:uid="{00000000-0005-0000-0000-0000F0540000}"/>
    <cellStyle name="40% - Accent6 4 3 2 2 2 3 6" xfId="33045" xr:uid="{00000000-0005-0000-0000-0000F1540000}"/>
    <cellStyle name="40% - Accent6 4 3 2 2 2 4" xfId="33046" xr:uid="{00000000-0005-0000-0000-0000F2540000}"/>
    <cellStyle name="40% - Accent6 4 3 2 2 2 4 2" xfId="33047" xr:uid="{00000000-0005-0000-0000-0000F3540000}"/>
    <cellStyle name="40% - Accent6 4 3 2 2 2 4 2 2" xfId="33048" xr:uid="{00000000-0005-0000-0000-0000F4540000}"/>
    <cellStyle name="40% - Accent6 4 3 2 2 2 4 2 3" xfId="33049" xr:uid="{00000000-0005-0000-0000-0000F5540000}"/>
    <cellStyle name="40% - Accent6 4 3 2 2 2 4 3" xfId="33050" xr:uid="{00000000-0005-0000-0000-0000F6540000}"/>
    <cellStyle name="40% - Accent6 4 3 2 2 2 4 3 2" xfId="33051" xr:uid="{00000000-0005-0000-0000-0000F7540000}"/>
    <cellStyle name="40% - Accent6 4 3 2 2 2 4 4" xfId="33052" xr:uid="{00000000-0005-0000-0000-0000F8540000}"/>
    <cellStyle name="40% - Accent6 4 3 2 2 2 4 5" xfId="33053" xr:uid="{00000000-0005-0000-0000-0000F9540000}"/>
    <cellStyle name="40% - Accent6 4 3 2 2 2 5" xfId="33054" xr:uid="{00000000-0005-0000-0000-0000FA540000}"/>
    <cellStyle name="40% - Accent6 4 3 2 2 2 5 2" xfId="33055" xr:uid="{00000000-0005-0000-0000-0000FB540000}"/>
    <cellStyle name="40% - Accent6 4 3 2 2 2 5 3" xfId="33056" xr:uid="{00000000-0005-0000-0000-0000FC540000}"/>
    <cellStyle name="40% - Accent6 4 3 2 2 2 6" xfId="33057" xr:uid="{00000000-0005-0000-0000-0000FD540000}"/>
    <cellStyle name="40% - Accent6 4 3 2 2 2 6 2" xfId="33058" xr:uid="{00000000-0005-0000-0000-0000FE540000}"/>
    <cellStyle name="40% - Accent6 4 3 2 2 2 6 3" xfId="33059" xr:uid="{00000000-0005-0000-0000-0000FF540000}"/>
    <cellStyle name="40% - Accent6 4 3 2 2 2 7" xfId="33060" xr:uid="{00000000-0005-0000-0000-000000550000}"/>
    <cellStyle name="40% - Accent6 4 3 2 2 2 7 2" xfId="33061" xr:uid="{00000000-0005-0000-0000-000001550000}"/>
    <cellStyle name="40% - Accent6 4 3 2 2 2 8" xfId="33062" xr:uid="{00000000-0005-0000-0000-000002550000}"/>
    <cellStyle name="40% - Accent6 4 3 2 2 2 9" xfId="33063" xr:uid="{00000000-0005-0000-0000-000003550000}"/>
    <cellStyle name="40% - Accent6 4 3 2 2 3" xfId="33064" xr:uid="{00000000-0005-0000-0000-000004550000}"/>
    <cellStyle name="40% - Accent6 4 3 2 2 3 2" xfId="33065" xr:uid="{00000000-0005-0000-0000-000005550000}"/>
    <cellStyle name="40% - Accent6 4 3 2 2 3 2 2" xfId="33066" xr:uid="{00000000-0005-0000-0000-000006550000}"/>
    <cellStyle name="40% - Accent6 4 3 2 2 3 2 3" xfId="33067" xr:uid="{00000000-0005-0000-0000-000007550000}"/>
    <cellStyle name="40% - Accent6 4 3 2 2 3 3" xfId="33068" xr:uid="{00000000-0005-0000-0000-000008550000}"/>
    <cellStyle name="40% - Accent6 4 3 2 2 3 3 2" xfId="33069" xr:uid="{00000000-0005-0000-0000-000009550000}"/>
    <cellStyle name="40% - Accent6 4 3 2 2 3 3 3" xfId="33070" xr:uid="{00000000-0005-0000-0000-00000A550000}"/>
    <cellStyle name="40% - Accent6 4 3 2 2 3 4" xfId="33071" xr:uid="{00000000-0005-0000-0000-00000B550000}"/>
    <cellStyle name="40% - Accent6 4 3 2 2 3 4 2" xfId="33072" xr:uid="{00000000-0005-0000-0000-00000C550000}"/>
    <cellStyle name="40% - Accent6 4 3 2 2 3 5" xfId="33073" xr:uid="{00000000-0005-0000-0000-00000D550000}"/>
    <cellStyle name="40% - Accent6 4 3 2 2 3 6" xfId="33074" xr:uid="{00000000-0005-0000-0000-00000E550000}"/>
    <cellStyle name="40% - Accent6 4 3 2 2 4" xfId="33075" xr:uid="{00000000-0005-0000-0000-00000F550000}"/>
    <cellStyle name="40% - Accent6 4 3 2 2 4 2" xfId="33076" xr:uid="{00000000-0005-0000-0000-000010550000}"/>
    <cellStyle name="40% - Accent6 4 3 2 2 4 2 2" xfId="33077" xr:uid="{00000000-0005-0000-0000-000011550000}"/>
    <cellStyle name="40% - Accent6 4 3 2 2 4 2 3" xfId="33078" xr:uid="{00000000-0005-0000-0000-000012550000}"/>
    <cellStyle name="40% - Accent6 4 3 2 2 4 3" xfId="33079" xr:uid="{00000000-0005-0000-0000-000013550000}"/>
    <cellStyle name="40% - Accent6 4 3 2 2 4 3 2" xfId="33080" xr:uid="{00000000-0005-0000-0000-000014550000}"/>
    <cellStyle name="40% - Accent6 4 3 2 2 4 3 3" xfId="33081" xr:uid="{00000000-0005-0000-0000-000015550000}"/>
    <cellStyle name="40% - Accent6 4 3 2 2 4 4" xfId="33082" xr:uid="{00000000-0005-0000-0000-000016550000}"/>
    <cellStyle name="40% - Accent6 4 3 2 2 4 4 2" xfId="33083" xr:uid="{00000000-0005-0000-0000-000017550000}"/>
    <cellStyle name="40% - Accent6 4 3 2 2 4 5" xfId="33084" xr:uid="{00000000-0005-0000-0000-000018550000}"/>
    <cellStyle name="40% - Accent6 4 3 2 2 4 6" xfId="33085" xr:uid="{00000000-0005-0000-0000-000019550000}"/>
    <cellStyle name="40% - Accent6 4 3 2 2 5" xfId="33086" xr:uid="{00000000-0005-0000-0000-00001A550000}"/>
    <cellStyle name="40% - Accent6 4 3 2 2 5 2" xfId="33087" xr:uid="{00000000-0005-0000-0000-00001B550000}"/>
    <cellStyle name="40% - Accent6 4 3 2 2 5 2 2" xfId="33088" xr:uid="{00000000-0005-0000-0000-00001C550000}"/>
    <cellStyle name="40% - Accent6 4 3 2 2 5 2 3" xfId="33089" xr:uid="{00000000-0005-0000-0000-00001D550000}"/>
    <cellStyle name="40% - Accent6 4 3 2 2 5 3" xfId="33090" xr:uid="{00000000-0005-0000-0000-00001E550000}"/>
    <cellStyle name="40% - Accent6 4 3 2 2 5 3 2" xfId="33091" xr:uid="{00000000-0005-0000-0000-00001F550000}"/>
    <cellStyle name="40% - Accent6 4 3 2 2 5 4" xfId="33092" xr:uid="{00000000-0005-0000-0000-000020550000}"/>
    <cellStyle name="40% - Accent6 4 3 2 2 5 5" xfId="33093" xr:uid="{00000000-0005-0000-0000-000021550000}"/>
    <cellStyle name="40% - Accent6 4 3 2 2 6" xfId="33094" xr:uid="{00000000-0005-0000-0000-000022550000}"/>
    <cellStyle name="40% - Accent6 4 3 2 2 6 2" xfId="33095" xr:uid="{00000000-0005-0000-0000-000023550000}"/>
    <cellStyle name="40% - Accent6 4 3 2 2 6 3" xfId="33096" xr:uid="{00000000-0005-0000-0000-000024550000}"/>
    <cellStyle name="40% - Accent6 4 3 2 2 7" xfId="33097" xr:uid="{00000000-0005-0000-0000-000025550000}"/>
    <cellStyle name="40% - Accent6 4 3 2 2 7 2" xfId="33098" xr:uid="{00000000-0005-0000-0000-000026550000}"/>
    <cellStyle name="40% - Accent6 4 3 2 2 7 3" xfId="33099" xr:uid="{00000000-0005-0000-0000-000027550000}"/>
    <cellStyle name="40% - Accent6 4 3 2 2 8" xfId="33100" xr:uid="{00000000-0005-0000-0000-000028550000}"/>
    <cellStyle name="40% - Accent6 4 3 2 2 8 2" xfId="33101" xr:uid="{00000000-0005-0000-0000-000029550000}"/>
    <cellStyle name="40% - Accent6 4 3 2 2 9" xfId="33102" xr:uid="{00000000-0005-0000-0000-00002A550000}"/>
    <cellStyle name="40% - Accent6 4 3 2 3" xfId="2674" xr:uid="{00000000-0005-0000-0000-00002B550000}"/>
    <cellStyle name="40% - Accent6 4 3 2 3 2" xfId="33103" xr:uid="{00000000-0005-0000-0000-00002C550000}"/>
    <cellStyle name="40% - Accent6 4 3 2 3 2 2" xfId="33104" xr:uid="{00000000-0005-0000-0000-00002D550000}"/>
    <cellStyle name="40% - Accent6 4 3 2 3 2 2 2" xfId="33105" xr:uid="{00000000-0005-0000-0000-00002E550000}"/>
    <cellStyle name="40% - Accent6 4 3 2 3 2 2 3" xfId="33106" xr:uid="{00000000-0005-0000-0000-00002F550000}"/>
    <cellStyle name="40% - Accent6 4 3 2 3 2 3" xfId="33107" xr:uid="{00000000-0005-0000-0000-000030550000}"/>
    <cellStyle name="40% - Accent6 4 3 2 3 2 3 2" xfId="33108" xr:uid="{00000000-0005-0000-0000-000031550000}"/>
    <cellStyle name="40% - Accent6 4 3 2 3 2 3 3" xfId="33109" xr:uid="{00000000-0005-0000-0000-000032550000}"/>
    <cellStyle name="40% - Accent6 4 3 2 3 2 4" xfId="33110" xr:uid="{00000000-0005-0000-0000-000033550000}"/>
    <cellStyle name="40% - Accent6 4 3 2 3 2 4 2" xfId="33111" xr:uid="{00000000-0005-0000-0000-000034550000}"/>
    <cellStyle name="40% - Accent6 4 3 2 3 2 5" xfId="33112" xr:uid="{00000000-0005-0000-0000-000035550000}"/>
    <cellStyle name="40% - Accent6 4 3 2 3 2 6" xfId="33113" xr:uid="{00000000-0005-0000-0000-000036550000}"/>
    <cellStyle name="40% - Accent6 4 3 2 3 3" xfId="33114" xr:uid="{00000000-0005-0000-0000-000037550000}"/>
    <cellStyle name="40% - Accent6 4 3 2 3 3 2" xfId="33115" xr:uid="{00000000-0005-0000-0000-000038550000}"/>
    <cellStyle name="40% - Accent6 4 3 2 3 3 2 2" xfId="33116" xr:uid="{00000000-0005-0000-0000-000039550000}"/>
    <cellStyle name="40% - Accent6 4 3 2 3 3 2 3" xfId="33117" xr:uid="{00000000-0005-0000-0000-00003A550000}"/>
    <cellStyle name="40% - Accent6 4 3 2 3 3 3" xfId="33118" xr:uid="{00000000-0005-0000-0000-00003B550000}"/>
    <cellStyle name="40% - Accent6 4 3 2 3 3 3 2" xfId="33119" xr:uid="{00000000-0005-0000-0000-00003C550000}"/>
    <cellStyle name="40% - Accent6 4 3 2 3 3 3 3" xfId="33120" xr:uid="{00000000-0005-0000-0000-00003D550000}"/>
    <cellStyle name="40% - Accent6 4 3 2 3 3 4" xfId="33121" xr:uid="{00000000-0005-0000-0000-00003E550000}"/>
    <cellStyle name="40% - Accent6 4 3 2 3 3 4 2" xfId="33122" xr:uid="{00000000-0005-0000-0000-00003F550000}"/>
    <cellStyle name="40% - Accent6 4 3 2 3 3 5" xfId="33123" xr:uid="{00000000-0005-0000-0000-000040550000}"/>
    <cellStyle name="40% - Accent6 4 3 2 3 3 6" xfId="33124" xr:uid="{00000000-0005-0000-0000-000041550000}"/>
    <cellStyle name="40% - Accent6 4 3 2 3 4" xfId="33125" xr:uid="{00000000-0005-0000-0000-000042550000}"/>
    <cellStyle name="40% - Accent6 4 3 2 3 4 2" xfId="33126" xr:uid="{00000000-0005-0000-0000-000043550000}"/>
    <cellStyle name="40% - Accent6 4 3 2 3 4 2 2" xfId="33127" xr:uid="{00000000-0005-0000-0000-000044550000}"/>
    <cellStyle name="40% - Accent6 4 3 2 3 4 2 3" xfId="33128" xr:uid="{00000000-0005-0000-0000-000045550000}"/>
    <cellStyle name="40% - Accent6 4 3 2 3 4 3" xfId="33129" xr:uid="{00000000-0005-0000-0000-000046550000}"/>
    <cellStyle name="40% - Accent6 4 3 2 3 4 3 2" xfId="33130" xr:uid="{00000000-0005-0000-0000-000047550000}"/>
    <cellStyle name="40% - Accent6 4 3 2 3 4 4" xfId="33131" xr:uid="{00000000-0005-0000-0000-000048550000}"/>
    <cellStyle name="40% - Accent6 4 3 2 3 4 5" xfId="33132" xr:uid="{00000000-0005-0000-0000-000049550000}"/>
    <cellStyle name="40% - Accent6 4 3 2 3 5" xfId="33133" xr:uid="{00000000-0005-0000-0000-00004A550000}"/>
    <cellStyle name="40% - Accent6 4 3 2 3 5 2" xfId="33134" xr:uid="{00000000-0005-0000-0000-00004B550000}"/>
    <cellStyle name="40% - Accent6 4 3 2 3 5 3" xfId="33135" xr:uid="{00000000-0005-0000-0000-00004C550000}"/>
    <cellStyle name="40% - Accent6 4 3 2 3 6" xfId="33136" xr:uid="{00000000-0005-0000-0000-00004D550000}"/>
    <cellStyle name="40% - Accent6 4 3 2 3 6 2" xfId="33137" xr:uid="{00000000-0005-0000-0000-00004E550000}"/>
    <cellStyle name="40% - Accent6 4 3 2 3 6 3" xfId="33138" xr:uid="{00000000-0005-0000-0000-00004F550000}"/>
    <cellStyle name="40% - Accent6 4 3 2 3 7" xfId="33139" xr:uid="{00000000-0005-0000-0000-000050550000}"/>
    <cellStyle name="40% - Accent6 4 3 2 3 7 2" xfId="33140" xr:uid="{00000000-0005-0000-0000-000051550000}"/>
    <cellStyle name="40% - Accent6 4 3 2 3 8" xfId="33141" xr:uid="{00000000-0005-0000-0000-000052550000}"/>
    <cellStyle name="40% - Accent6 4 3 2 3 9" xfId="33142" xr:uid="{00000000-0005-0000-0000-000053550000}"/>
    <cellStyle name="40% - Accent6 4 3 2 4" xfId="33143" xr:uid="{00000000-0005-0000-0000-000054550000}"/>
    <cellStyle name="40% - Accent6 4 3 2 4 2" xfId="33144" xr:uid="{00000000-0005-0000-0000-000055550000}"/>
    <cellStyle name="40% - Accent6 4 3 2 4 2 2" xfId="33145" xr:uid="{00000000-0005-0000-0000-000056550000}"/>
    <cellStyle name="40% - Accent6 4 3 2 4 2 2 2" xfId="33146" xr:uid="{00000000-0005-0000-0000-000057550000}"/>
    <cellStyle name="40% - Accent6 4 3 2 4 2 2 3" xfId="33147" xr:uid="{00000000-0005-0000-0000-000058550000}"/>
    <cellStyle name="40% - Accent6 4 3 2 4 2 3" xfId="33148" xr:uid="{00000000-0005-0000-0000-000059550000}"/>
    <cellStyle name="40% - Accent6 4 3 2 4 2 3 2" xfId="33149" xr:uid="{00000000-0005-0000-0000-00005A550000}"/>
    <cellStyle name="40% - Accent6 4 3 2 4 2 3 3" xfId="33150" xr:uid="{00000000-0005-0000-0000-00005B550000}"/>
    <cellStyle name="40% - Accent6 4 3 2 4 2 4" xfId="33151" xr:uid="{00000000-0005-0000-0000-00005C550000}"/>
    <cellStyle name="40% - Accent6 4 3 2 4 2 4 2" xfId="33152" xr:uid="{00000000-0005-0000-0000-00005D550000}"/>
    <cellStyle name="40% - Accent6 4 3 2 4 2 5" xfId="33153" xr:uid="{00000000-0005-0000-0000-00005E550000}"/>
    <cellStyle name="40% - Accent6 4 3 2 4 2 6" xfId="33154" xr:uid="{00000000-0005-0000-0000-00005F550000}"/>
    <cellStyle name="40% - Accent6 4 3 2 4 3" xfId="33155" xr:uid="{00000000-0005-0000-0000-000060550000}"/>
    <cellStyle name="40% - Accent6 4 3 2 4 3 2" xfId="33156" xr:uid="{00000000-0005-0000-0000-000061550000}"/>
    <cellStyle name="40% - Accent6 4 3 2 4 3 2 2" xfId="33157" xr:uid="{00000000-0005-0000-0000-000062550000}"/>
    <cellStyle name="40% - Accent6 4 3 2 4 3 2 3" xfId="33158" xr:uid="{00000000-0005-0000-0000-000063550000}"/>
    <cellStyle name="40% - Accent6 4 3 2 4 3 3" xfId="33159" xr:uid="{00000000-0005-0000-0000-000064550000}"/>
    <cellStyle name="40% - Accent6 4 3 2 4 3 3 2" xfId="33160" xr:uid="{00000000-0005-0000-0000-000065550000}"/>
    <cellStyle name="40% - Accent6 4 3 2 4 3 3 3" xfId="33161" xr:uid="{00000000-0005-0000-0000-000066550000}"/>
    <cellStyle name="40% - Accent6 4 3 2 4 3 4" xfId="33162" xr:uid="{00000000-0005-0000-0000-000067550000}"/>
    <cellStyle name="40% - Accent6 4 3 2 4 3 4 2" xfId="33163" xr:uid="{00000000-0005-0000-0000-000068550000}"/>
    <cellStyle name="40% - Accent6 4 3 2 4 3 5" xfId="33164" xr:uid="{00000000-0005-0000-0000-000069550000}"/>
    <cellStyle name="40% - Accent6 4 3 2 4 3 6" xfId="33165" xr:uid="{00000000-0005-0000-0000-00006A550000}"/>
    <cellStyle name="40% - Accent6 4 3 2 4 4" xfId="33166" xr:uid="{00000000-0005-0000-0000-00006B550000}"/>
    <cellStyle name="40% - Accent6 4 3 2 4 4 2" xfId="33167" xr:uid="{00000000-0005-0000-0000-00006C550000}"/>
    <cellStyle name="40% - Accent6 4 3 2 4 4 2 2" xfId="33168" xr:uid="{00000000-0005-0000-0000-00006D550000}"/>
    <cellStyle name="40% - Accent6 4 3 2 4 4 2 3" xfId="33169" xr:uid="{00000000-0005-0000-0000-00006E550000}"/>
    <cellStyle name="40% - Accent6 4 3 2 4 4 3" xfId="33170" xr:uid="{00000000-0005-0000-0000-00006F550000}"/>
    <cellStyle name="40% - Accent6 4 3 2 4 4 3 2" xfId="33171" xr:uid="{00000000-0005-0000-0000-000070550000}"/>
    <cellStyle name="40% - Accent6 4 3 2 4 4 4" xfId="33172" xr:uid="{00000000-0005-0000-0000-000071550000}"/>
    <cellStyle name="40% - Accent6 4 3 2 4 4 5" xfId="33173" xr:uid="{00000000-0005-0000-0000-000072550000}"/>
    <cellStyle name="40% - Accent6 4 3 2 4 5" xfId="33174" xr:uid="{00000000-0005-0000-0000-000073550000}"/>
    <cellStyle name="40% - Accent6 4 3 2 4 5 2" xfId="33175" xr:uid="{00000000-0005-0000-0000-000074550000}"/>
    <cellStyle name="40% - Accent6 4 3 2 4 5 3" xfId="33176" xr:uid="{00000000-0005-0000-0000-000075550000}"/>
    <cellStyle name="40% - Accent6 4 3 2 4 6" xfId="33177" xr:uid="{00000000-0005-0000-0000-000076550000}"/>
    <cellStyle name="40% - Accent6 4 3 2 4 6 2" xfId="33178" xr:uid="{00000000-0005-0000-0000-000077550000}"/>
    <cellStyle name="40% - Accent6 4 3 2 4 6 3" xfId="33179" xr:uid="{00000000-0005-0000-0000-000078550000}"/>
    <cellStyle name="40% - Accent6 4 3 2 4 7" xfId="33180" xr:uid="{00000000-0005-0000-0000-000079550000}"/>
    <cellStyle name="40% - Accent6 4 3 2 4 7 2" xfId="33181" xr:uid="{00000000-0005-0000-0000-00007A550000}"/>
    <cellStyle name="40% - Accent6 4 3 2 4 8" xfId="33182" xr:uid="{00000000-0005-0000-0000-00007B550000}"/>
    <cellStyle name="40% - Accent6 4 3 2 4 9" xfId="33183" xr:uid="{00000000-0005-0000-0000-00007C550000}"/>
    <cellStyle name="40% - Accent6 4 3 2 5" xfId="33184" xr:uid="{00000000-0005-0000-0000-00007D550000}"/>
    <cellStyle name="40% - Accent6 4 3 2 5 2" xfId="33185" xr:uid="{00000000-0005-0000-0000-00007E550000}"/>
    <cellStyle name="40% - Accent6 4 3 2 5 2 2" xfId="33186" xr:uid="{00000000-0005-0000-0000-00007F550000}"/>
    <cellStyle name="40% - Accent6 4 3 2 5 2 3" xfId="33187" xr:uid="{00000000-0005-0000-0000-000080550000}"/>
    <cellStyle name="40% - Accent6 4 3 2 5 3" xfId="33188" xr:uid="{00000000-0005-0000-0000-000081550000}"/>
    <cellStyle name="40% - Accent6 4 3 2 5 3 2" xfId="33189" xr:uid="{00000000-0005-0000-0000-000082550000}"/>
    <cellStyle name="40% - Accent6 4 3 2 5 3 3" xfId="33190" xr:uid="{00000000-0005-0000-0000-000083550000}"/>
    <cellStyle name="40% - Accent6 4 3 2 5 4" xfId="33191" xr:uid="{00000000-0005-0000-0000-000084550000}"/>
    <cellStyle name="40% - Accent6 4 3 2 5 4 2" xfId="33192" xr:uid="{00000000-0005-0000-0000-000085550000}"/>
    <cellStyle name="40% - Accent6 4 3 2 5 5" xfId="33193" xr:uid="{00000000-0005-0000-0000-000086550000}"/>
    <cellStyle name="40% - Accent6 4 3 2 5 6" xfId="33194" xr:uid="{00000000-0005-0000-0000-000087550000}"/>
    <cellStyle name="40% - Accent6 4 3 2 6" xfId="33195" xr:uid="{00000000-0005-0000-0000-000088550000}"/>
    <cellStyle name="40% - Accent6 4 3 2 6 2" xfId="33196" xr:uid="{00000000-0005-0000-0000-000089550000}"/>
    <cellStyle name="40% - Accent6 4 3 2 6 2 2" xfId="33197" xr:uid="{00000000-0005-0000-0000-00008A550000}"/>
    <cellStyle name="40% - Accent6 4 3 2 6 2 3" xfId="33198" xr:uid="{00000000-0005-0000-0000-00008B550000}"/>
    <cellStyle name="40% - Accent6 4 3 2 6 3" xfId="33199" xr:uid="{00000000-0005-0000-0000-00008C550000}"/>
    <cellStyle name="40% - Accent6 4 3 2 6 3 2" xfId="33200" xr:uid="{00000000-0005-0000-0000-00008D550000}"/>
    <cellStyle name="40% - Accent6 4 3 2 6 3 3" xfId="33201" xr:uid="{00000000-0005-0000-0000-00008E550000}"/>
    <cellStyle name="40% - Accent6 4 3 2 6 4" xfId="33202" xr:uid="{00000000-0005-0000-0000-00008F550000}"/>
    <cellStyle name="40% - Accent6 4 3 2 6 4 2" xfId="33203" xr:uid="{00000000-0005-0000-0000-000090550000}"/>
    <cellStyle name="40% - Accent6 4 3 2 6 5" xfId="33204" xr:uid="{00000000-0005-0000-0000-000091550000}"/>
    <cellStyle name="40% - Accent6 4 3 2 6 6" xfId="33205" xr:uid="{00000000-0005-0000-0000-000092550000}"/>
    <cellStyle name="40% - Accent6 4 3 2 7" xfId="33206" xr:uid="{00000000-0005-0000-0000-000093550000}"/>
    <cellStyle name="40% - Accent6 4 3 2 7 2" xfId="33207" xr:uid="{00000000-0005-0000-0000-000094550000}"/>
    <cellStyle name="40% - Accent6 4 3 2 7 2 2" xfId="33208" xr:uid="{00000000-0005-0000-0000-000095550000}"/>
    <cellStyle name="40% - Accent6 4 3 2 7 2 3" xfId="33209" xr:uid="{00000000-0005-0000-0000-000096550000}"/>
    <cellStyle name="40% - Accent6 4 3 2 7 3" xfId="33210" xr:uid="{00000000-0005-0000-0000-000097550000}"/>
    <cellStyle name="40% - Accent6 4 3 2 7 3 2" xfId="33211" xr:uid="{00000000-0005-0000-0000-000098550000}"/>
    <cellStyle name="40% - Accent6 4 3 2 7 4" xfId="33212" xr:uid="{00000000-0005-0000-0000-000099550000}"/>
    <cellStyle name="40% - Accent6 4 3 2 7 5" xfId="33213" xr:uid="{00000000-0005-0000-0000-00009A550000}"/>
    <cellStyle name="40% - Accent6 4 3 2 8" xfId="33214" xr:uid="{00000000-0005-0000-0000-00009B550000}"/>
    <cellStyle name="40% - Accent6 4 3 2 8 2" xfId="33215" xr:uid="{00000000-0005-0000-0000-00009C550000}"/>
    <cellStyle name="40% - Accent6 4 3 2 8 3" xfId="33216" xr:uid="{00000000-0005-0000-0000-00009D550000}"/>
    <cellStyle name="40% - Accent6 4 3 2 9" xfId="33217" xr:uid="{00000000-0005-0000-0000-00009E550000}"/>
    <cellStyle name="40% - Accent6 4 3 2 9 2" xfId="33218" xr:uid="{00000000-0005-0000-0000-00009F550000}"/>
    <cellStyle name="40% - Accent6 4 3 2 9 3" xfId="33219" xr:uid="{00000000-0005-0000-0000-0000A0550000}"/>
    <cellStyle name="40% - Accent6 4 3 3" xfId="2675" xr:uid="{00000000-0005-0000-0000-0000A1550000}"/>
    <cellStyle name="40% - Accent6 4 3 3 10" xfId="33220" xr:uid="{00000000-0005-0000-0000-0000A2550000}"/>
    <cellStyle name="40% - Accent6 4 3 3 2" xfId="2676" xr:uid="{00000000-0005-0000-0000-0000A3550000}"/>
    <cellStyle name="40% - Accent6 4 3 3 2 2" xfId="33221" xr:uid="{00000000-0005-0000-0000-0000A4550000}"/>
    <cellStyle name="40% - Accent6 4 3 3 2 2 2" xfId="33222" xr:uid="{00000000-0005-0000-0000-0000A5550000}"/>
    <cellStyle name="40% - Accent6 4 3 3 2 2 2 2" xfId="33223" xr:uid="{00000000-0005-0000-0000-0000A6550000}"/>
    <cellStyle name="40% - Accent6 4 3 3 2 2 2 3" xfId="33224" xr:uid="{00000000-0005-0000-0000-0000A7550000}"/>
    <cellStyle name="40% - Accent6 4 3 3 2 2 3" xfId="33225" xr:uid="{00000000-0005-0000-0000-0000A8550000}"/>
    <cellStyle name="40% - Accent6 4 3 3 2 2 3 2" xfId="33226" xr:uid="{00000000-0005-0000-0000-0000A9550000}"/>
    <cellStyle name="40% - Accent6 4 3 3 2 2 3 3" xfId="33227" xr:uid="{00000000-0005-0000-0000-0000AA550000}"/>
    <cellStyle name="40% - Accent6 4 3 3 2 2 4" xfId="33228" xr:uid="{00000000-0005-0000-0000-0000AB550000}"/>
    <cellStyle name="40% - Accent6 4 3 3 2 2 4 2" xfId="33229" xr:uid="{00000000-0005-0000-0000-0000AC550000}"/>
    <cellStyle name="40% - Accent6 4 3 3 2 2 5" xfId="33230" xr:uid="{00000000-0005-0000-0000-0000AD550000}"/>
    <cellStyle name="40% - Accent6 4 3 3 2 2 6" xfId="33231" xr:uid="{00000000-0005-0000-0000-0000AE550000}"/>
    <cellStyle name="40% - Accent6 4 3 3 2 3" xfId="33232" xr:uid="{00000000-0005-0000-0000-0000AF550000}"/>
    <cellStyle name="40% - Accent6 4 3 3 2 3 2" xfId="33233" xr:uid="{00000000-0005-0000-0000-0000B0550000}"/>
    <cellStyle name="40% - Accent6 4 3 3 2 3 2 2" xfId="33234" xr:uid="{00000000-0005-0000-0000-0000B1550000}"/>
    <cellStyle name="40% - Accent6 4 3 3 2 3 2 3" xfId="33235" xr:uid="{00000000-0005-0000-0000-0000B2550000}"/>
    <cellStyle name="40% - Accent6 4 3 3 2 3 3" xfId="33236" xr:uid="{00000000-0005-0000-0000-0000B3550000}"/>
    <cellStyle name="40% - Accent6 4 3 3 2 3 3 2" xfId="33237" xr:uid="{00000000-0005-0000-0000-0000B4550000}"/>
    <cellStyle name="40% - Accent6 4 3 3 2 3 3 3" xfId="33238" xr:uid="{00000000-0005-0000-0000-0000B5550000}"/>
    <cellStyle name="40% - Accent6 4 3 3 2 3 4" xfId="33239" xr:uid="{00000000-0005-0000-0000-0000B6550000}"/>
    <cellStyle name="40% - Accent6 4 3 3 2 3 4 2" xfId="33240" xr:uid="{00000000-0005-0000-0000-0000B7550000}"/>
    <cellStyle name="40% - Accent6 4 3 3 2 3 5" xfId="33241" xr:uid="{00000000-0005-0000-0000-0000B8550000}"/>
    <cellStyle name="40% - Accent6 4 3 3 2 3 6" xfId="33242" xr:uid="{00000000-0005-0000-0000-0000B9550000}"/>
    <cellStyle name="40% - Accent6 4 3 3 2 4" xfId="33243" xr:uid="{00000000-0005-0000-0000-0000BA550000}"/>
    <cellStyle name="40% - Accent6 4 3 3 2 4 2" xfId="33244" xr:uid="{00000000-0005-0000-0000-0000BB550000}"/>
    <cellStyle name="40% - Accent6 4 3 3 2 4 2 2" xfId="33245" xr:uid="{00000000-0005-0000-0000-0000BC550000}"/>
    <cellStyle name="40% - Accent6 4 3 3 2 4 2 3" xfId="33246" xr:uid="{00000000-0005-0000-0000-0000BD550000}"/>
    <cellStyle name="40% - Accent6 4 3 3 2 4 3" xfId="33247" xr:uid="{00000000-0005-0000-0000-0000BE550000}"/>
    <cellStyle name="40% - Accent6 4 3 3 2 4 3 2" xfId="33248" xr:uid="{00000000-0005-0000-0000-0000BF550000}"/>
    <cellStyle name="40% - Accent6 4 3 3 2 4 4" xfId="33249" xr:uid="{00000000-0005-0000-0000-0000C0550000}"/>
    <cellStyle name="40% - Accent6 4 3 3 2 4 5" xfId="33250" xr:uid="{00000000-0005-0000-0000-0000C1550000}"/>
    <cellStyle name="40% - Accent6 4 3 3 2 5" xfId="33251" xr:uid="{00000000-0005-0000-0000-0000C2550000}"/>
    <cellStyle name="40% - Accent6 4 3 3 2 5 2" xfId="33252" xr:uid="{00000000-0005-0000-0000-0000C3550000}"/>
    <cellStyle name="40% - Accent6 4 3 3 2 5 3" xfId="33253" xr:uid="{00000000-0005-0000-0000-0000C4550000}"/>
    <cellStyle name="40% - Accent6 4 3 3 2 6" xfId="33254" xr:uid="{00000000-0005-0000-0000-0000C5550000}"/>
    <cellStyle name="40% - Accent6 4 3 3 2 6 2" xfId="33255" xr:uid="{00000000-0005-0000-0000-0000C6550000}"/>
    <cellStyle name="40% - Accent6 4 3 3 2 6 3" xfId="33256" xr:uid="{00000000-0005-0000-0000-0000C7550000}"/>
    <cellStyle name="40% - Accent6 4 3 3 2 7" xfId="33257" xr:uid="{00000000-0005-0000-0000-0000C8550000}"/>
    <cellStyle name="40% - Accent6 4 3 3 2 7 2" xfId="33258" xr:uid="{00000000-0005-0000-0000-0000C9550000}"/>
    <cellStyle name="40% - Accent6 4 3 3 2 8" xfId="33259" xr:uid="{00000000-0005-0000-0000-0000CA550000}"/>
    <cellStyle name="40% - Accent6 4 3 3 2 9" xfId="33260" xr:uid="{00000000-0005-0000-0000-0000CB550000}"/>
    <cellStyle name="40% - Accent6 4 3 3 3" xfId="33261" xr:uid="{00000000-0005-0000-0000-0000CC550000}"/>
    <cellStyle name="40% - Accent6 4 3 3 3 2" xfId="33262" xr:uid="{00000000-0005-0000-0000-0000CD550000}"/>
    <cellStyle name="40% - Accent6 4 3 3 3 2 2" xfId="33263" xr:uid="{00000000-0005-0000-0000-0000CE550000}"/>
    <cellStyle name="40% - Accent6 4 3 3 3 2 3" xfId="33264" xr:uid="{00000000-0005-0000-0000-0000CF550000}"/>
    <cellStyle name="40% - Accent6 4 3 3 3 3" xfId="33265" xr:uid="{00000000-0005-0000-0000-0000D0550000}"/>
    <cellStyle name="40% - Accent6 4 3 3 3 3 2" xfId="33266" xr:uid="{00000000-0005-0000-0000-0000D1550000}"/>
    <cellStyle name="40% - Accent6 4 3 3 3 3 3" xfId="33267" xr:uid="{00000000-0005-0000-0000-0000D2550000}"/>
    <cellStyle name="40% - Accent6 4 3 3 3 4" xfId="33268" xr:uid="{00000000-0005-0000-0000-0000D3550000}"/>
    <cellStyle name="40% - Accent6 4 3 3 3 4 2" xfId="33269" xr:uid="{00000000-0005-0000-0000-0000D4550000}"/>
    <cellStyle name="40% - Accent6 4 3 3 3 5" xfId="33270" xr:uid="{00000000-0005-0000-0000-0000D5550000}"/>
    <cellStyle name="40% - Accent6 4 3 3 3 6" xfId="33271" xr:uid="{00000000-0005-0000-0000-0000D6550000}"/>
    <cellStyle name="40% - Accent6 4 3 3 4" xfId="33272" xr:uid="{00000000-0005-0000-0000-0000D7550000}"/>
    <cellStyle name="40% - Accent6 4 3 3 4 2" xfId="33273" xr:uid="{00000000-0005-0000-0000-0000D8550000}"/>
    <cellStyle name="40% - Accent6 4 3 3 4 2 2" xfId="33274" xr:uid="{00000000-0005-0000-0000-0000D9550000}"/>
    <cellStyle name="40% - Accent6 4 3 3 4 2 3" xfId="33275" xr:uid="{00000000-0005-0000-0000-0000DA550000}"/>
    <cellStyle name="40% - Accent6 4 3 3 4 3" xfId="33276" xr:uid="{00000000-0005-0000-0000-0000DB550000}"/>
    <cellStyle name="40% - Accent6 4 3 3 4 3 2" xfId="33277" xr:uid="{00000000-0005-0000-0000-0000DC550000}"/>
    <cellStyle name="40% - Accent6 4 3 3 4 3 3" xfId="33278" xr:uid="{00000000-0005-0000-0000-0000DD550000}"/>
    <cellStyle name="40% - Accent6 4 3 3 4 4" xfId="33279" xr:uid="{00000000-0005-0000-0000-0000DE550000}"/>
    <cellStyle name="40% - Accent6 4 3 3 4 4 2" xfId="33280" xr:uid="{00000000-0005-0000-0000-0000DF550000}"/>
    <cellStyle name="40% - Accent6 4 3 3 4 5" xfId="33281" xr:uid="{00000000-0005-0000-0000-0000E0550000}"/>
    <cellStyle name="40% - Accent6 4 3 3 4 6" xfId="33282" xr:uid="{00000000-0005-0000-0000-0000E1550000}"/>
    <cellStyle name="40% - Accent6 4 3 3 5" xfId="33283" xr:uid="{00000000-0005-0000-0000-0000E2550000}"/>
    <cellStyle name="40% - Accent6 4 3 3 5 2" xfId="33284" xr:uid="{00000000-0005-0000-0000-0000E3550000}"/>
    <cellStyle name="40% - Accent6 4 3 3 5 2 2" xfId="33285" xr:uid="{00000000-0005-0000-0000-0000E4550000}"/>
    <cellStyle name="40% - Accent6 4 3 3 5 2 3" xfId="33286" xr:uid="{00000000-0005-0000-0000-0000E5550000}"/>
    <cellStyle name="40% - Accent6 4 3 3 5 3" xfId="33287" xr:uid="{00000000-0005-0000-0000-0000E6550000}"/>
    <cellStyle name="40% - Accent6 4 3 3 5 3 2" xfId="33288" xr:uid="{00000000-0005-0000-0000-0000E7550000}"/>
    <cellStyle name="40% - Accent6 4 3 3 5 4" xfId="33289" xr:uid="{00000000-0005-0000-0000-0000E8550000}"/>
    <cellStyle name="40% - Accent6 4 3 3 5 5" xfId="33290" xr:uid="{00000000-0005-0000-0000-0000E9550000}"/>
    <cellStyle name="40% - Accent6 4 3 3 6" xfId="33291" xr:uid="{00000000-0005-0000-0000-0000EA550000}"/>
    <cellStyle name="40% - Accent6 4 3 3 6 2" xfId="33292" xr:uid="{00000000-0005-0000-0000-0000EB550000}"/>
    <cellStyle name="40% - Accent6 4 3 3 6 3" xfId="33293" xr:uid="{00000000-0005-0000-0000-0000EC550000}"/>
    <cellStyle name="40% - Accent6 4 3 3 7" xfId="33294" xr:uid="{00000000-0005-0000-0000-0000ED550000}"/>
    <cellStyle name="40% - Accent6 4 3 3 7 2" xfId="33295" xr:uid="{00000000-0005-0000-0000-0000EE550000}"/>
    <cellStyle name="40% - Accent6 4 3 3 7 3" xfId="33296" xr:uid="{00000000-0005-0000-0000-0000EF550000}"/>
    <cellStyle name="40% - Accent6 4 3 3 8" xfId="33297" xr:uid="{00000000-0005-0000-0000-0000F0550000}"/>
    <cellStyle name="40% - Accent6 4 3 3 8 2" xfId="33298" xr:uid="{00000000-0005-0000-0000-0000F1550000}"/>
    <cellStyle name="40% - Accent6 4 3 3 9" xfId="33299" xr:uid="{00000000-0005-0000-0000-0000F2550000}"/>
    <cellStyle name="40% - Accent6 4 3 4" xfId="2677" xr:uid="{00000000-0005-0000-0000-0000F3550000}"/>
    <cellStyle name="40% - Accent6 4 3 4 2" xfId="33300" xr:uid="{00000000-0005-0000-0000-0000F4550000}"/>
    <cellStyle name="40% - Accent6 4 3 4 2 2" xfId="33301" xr:uid="{00000000-0005-0000-0000-0000F5550000}"/>
    <cellStyle name="40% - Accent6 4 3 4 2 2 2" xfId="33302" xr:uid="{00000000-0005-0000-0000-0000F6550000}"/>
    <cellStyle name="40% - Accent6 4 3 4 2 2 3" xfId="33303" xr:uid="{00000000-0005-0000-0000-0000F7550000}"/>
    <cellStyle name="40% - Accent6 4 3 4 2 3" xfId="33304" xr:uid="{00000000-0005-0000-0000-0000F8550000}"/>
    <cellStyle name="40% - Accent6 4 3 4 2 3 2" xfId="33305" xr:uid="{00000000-0005-0000-0000-0000F9550000}"/>
    <cellStyle name="40% - Accent6 4 3 4 2 3 3" xfId="33306" xr:uid="{00000000-0005-0000-0000-0000FA550000}"/>
    <cellStyle name="40% - Accent6 4 3 4 2 4" xfId="33307" xr:uid="{00000000-0005-0000-0000-0000FB550000}"/>
    <cellStyle name="40% - Accent6 4 3 4 2 4 2" xfId="33308" xr:uid="{00000000-0005-0000-0000-0000FC550000}"/>
    <cellStyle name="40% - Accent6 4 3 4 2 5" xfId="33309" xr:uid="{00000000-0005-0000-0000-0000FD550000}"/>
    <cellStyle name="40% - Accent6 4 3 4 2 6" xfId="33310" xr:uid="{00000000-0005-0000-0000-0000FE550000}"/>
    <cellStyle name="40% - Accent6 4 3 4 3" xfId="33311" xr:uid="{00000000-0005-0000-0000-0000FF550000}"/>
    <cellStyle name="40% - Accent6 4 3 4 3 2" xfId="33312" xr:uid="{00000000-0005-0000-0000-000000560000}"/>
    <cellStyle name="40% - Accent6 4 3 4 3 2 2" xfId="33313" xr:uid="{00000000-0005-0000-0000-000001560000}"/>
    <cellStyle name="40% - Accent6 4 3 4 3 2 3" xfId="33314" xr:uid="{00000000-0005-0000-0000-000002560000}"/>
    <cellStyle name="40% - Accent6 4 3 4 3 3" xfId="33315" xr:uid="{00000000-0005-0000-0000-000003560000}"/>
    <cellStyle name="40% - Accent6 4 3 4 3 3 2" xfId="33316" xr:uid="{00000000-0005-0000-0000-000004560000}"/>
    <cellStyle name="40% - Accent6 4 3 4 3 3 3" xfId="33317" xr:uid="{00000000-0005-0000-0000-000005560000}"/>
    <cellStyle name="40% - Accent6 4 3 4 3 4" xfId="33318" xr:uid="{00000000-0005-0000-0000-000006560000}"/>
    <cellStyle name="40% - Accent6 4 3 4 3 4 2" xfId="33319" xr:uid="{00000000-0005-0000-0000-000007560000}"/>
    <cellStyle name="40% - Accent6 4 3 4 3 5" xfId="33320" xr:uid="{00000000-0005-0000-0000-000008560000}"/>
    <cellStyle name="40% - Accent6 4 3 4 3 6" xfId="33321" xr:uid="{00000000-0005-0000-0000-000009560000}"/>
    <cellStyle name="40% - Accent6 4 3 4 4" xfId="33322" xr:uid="{00000000-0005-0000-0000-00000A560000}"/>
    <cellStyle name="40% - Accent6 4 3 4 4 2" xfId="33323" xr:uid="{00000000-0005-0000-0000-00000B560000}"/>
    <cellStyle name="40% - Accent6 4 3 4 4 2 2" xfId="33324" xr:uid="{00000000-0005-0000-0000-00000C560000}"/>
    <cellStyle name="40% - Accent6 4 3 4 4 2 3" xfId="33325" xr:uid="{00000000-0005-0000-0000-00000D560000}"/>
    <cellStyle name="40% - Accent6 4 3 4 4 3" xfId="33326" xr:uid="{00000000-0005-0000-0000-00000E560000}"/>
    <cellStyle name="40% - Accent6 4 3 4 4 3 2" xfId="33327" xr:uid="{00000000-0005-0000-0000-00000F560000}"/>
    <cellStyle name="40% - Accent6 4 3 4 4 4" xfId="33328" xr:uid="{00000000-0005-0000-0000-000010560000}"/>
    <cellStyle name="40% - Accent6 4 3 4 4 5" xfId="33329" xr:uid="{00000000-0005-0000-0000-000011560000}"/>
    <cellStyle name="40% - Accent6 4 3 4 5" xfId="33330" xr:uid="{00000000-0005-0000-0000-000012560000}"/>
    <cellStyle name="40% - Accent6 4 3 4 5 2" xfId="33331" xr:uid="{00000000-0005-0000-0000-000013560000}"/>
    <cellStyle name="40% - Accent6 4 3 4 5 3" xfId="33332" xr:uid="{00000000-0005-0000-0000-000014560000}"/>
    <cellStyle name="40% - Accent6 4 3 4 6" xfId="33333" xr:uid="{00000000-0005-0000-0000-000015560000}"/>
    <cellStyle name="40% - Accent6 4 3 4 6 2" xfId="33334" xr:uid="{00000000-0005-0000-0000-000016560000}"/>
    <cellStyle name="40% - Accent6 4 3 4 6 3" xfId="33335" xr:uid="{00000000-0005-0000-0000-000017560000}"/>
    <cellStyle name="40% - Accent6 4 3 4 7" xfId="33336" xr:uid="{00000000-0005-0000-0000-000018560000}"/>
    <cellStyle name="40% - Accent6 4 3 4 7 2" xfId="33337" xr:uid="{00000000-0005-0000-0000-000019560000}"/>
    <cellStyle name="40% - Accent6 4 3 4 8" xfId="33338" xr:uid="{00000000-0005-0000-0000-00001A560000}"/>
    <cellStyle name="40% - Accent6 4 3 4 9" xfId="33339" xr:uid="{00000000-0005-0000-0000-00001B560000}"/>
    <cellStyle name="40% - Accent6 4 3 5" xfId="8920" xr:uid="{00000000-0005-0000-0000-00001C560000}"/>
    <cellStyle name="40% - Accent6 4 3 5 2" xfId="33340" xr:uid="{00000000-0005-0000-0000-00001D560000}"/>
    <cellStyle name="40% - Accent6 4 3 5 2 2" xfId="33341" xr:uid="{00000000-0005-0000-0000-00001E560000}"/>
    <cellStyle name="40% - Accent6 4 3 5 2 2 2" xfId="33342" xr:uid="{00000000-0005-0000-0000-00001F560000}"/>
    <cellStyle name="40% - Accent6 4 3 5 2 2 3" xfId="33343" xr:uid="{00000000-0005-0000-0000-000020560000}"/>
    <cellStyle name="40% - Accent6 4 3 5 2 3" xfId="33344" xr:uid="{00000000-0005-0000-0000-000021560000}"/>
    <cellStyle name="40% - Accent6 4 3 5 2 3 2" xfId="33345" xr:uid="{00000000-0005-0000-0000-000022560000}"/>
    <cellStyle name="40% - Accent6 4 3 5 2 3 3" xfId="33346" xr:uid="{00000000-0005-0000-0000-000023560000}"/>
    <cellStyle name="40% - Accent6 4 3 5 2 4" xfId="33347" xr:uid="{00000000-0005-0000-0000-000024560000}"/>
    <cellStyle name="40% - Accent6 4 3 5 2 4 2" xfId="33348" xr:uid="{00000000-0005-0000-0000-000025560000}"/>
    <cellStyle name="40% - Accent6 4 3 5 2 5" xfId="33349" xr:uid="{00000000-0005-0000-0000-000026560000}"/>
    <cellStyle name="40% - Accent6 4 3 5 2 6" xfId="33350" xr:uid="{00000000-0005-0000-0000-000027560000}"/>
    <cellStyle name="40% - Accent6 4 3 5 3" xfId="33351" xr:uid="{00000000-0005-0000-0000-000028560000}"/>
    <cellStyle name="40% - Accent6 4 3 5 3 2" xfId="33352" xr:uid="{00000000-0005-0000-0000-000029560000}"/>
    <cellStyle name="40% - Accent6 4 3 5 3 2 2" xfId="33353" xr:uid="{00000000-0005-0000-0000-00002A560000}"/>
    <cellStyle name="40% - Accent6 4 3 5 3 2 3" xfId="33354" xr:uid="{00000000-0005-0000-0000-00002B560000}"/>
    <cellStyle name="40% - Accent6 4 3 5 3 3" xfId="33355" xr:uid="{00000000-0005-0000-0000-00002C560000}"/>
    <cellStyle name="40% - Accent6 4 3 5 3 3 2" xfId="33356" xr:uid="{00000000-0005-0000-0000-00002D560000}"/>
    <cellStyle name="40% - Accent6 4 3 5 3 3 3" xfId="33357" xr:uid="{00000000-0005-0000-0000-00002E560000}"/>
    <cellStyle name="40% - Accent6 4 3 5 3 4" xfId="33358" xr:uid="{00000000-0005-0000-0000-00002F560000}"/>
    <cellStyle name="40% - Accent6 4 3 5 3 4 2" xfId="33359" xr:uid="{00000000-0005-0000-0000-000030560000}"/>
    <cellStyle name="40% - Accent6 4 3 5 3 5" xfId="33360" xr:uid="{00000000-0005-0000-0000-000031560000}"/>
    <cellStyle name="40% - Accent6 4 3 5 3 6" xfId="33361" xr:uid="{00000000-0005-0000-0000-000032560000}"/>
    <cellStyle name="40% - Accent6 4 3 5 4" xfId="33362" xr:uid="{00000000-0005-0000-0000-000033560000}"/>
    <cellStyle name="40% - Accent6 4 3 5 4 2" xfId="33363" xr:uid="{00000000-0005-0000-0000-000034560000}"/>
    <cellStyle name="40% - Accent6 4 3 5 4 2 2" xfId="33364" xr:uid="{00000000-0005-0000-0000-000035560000}"/>
    <cellStyle name="40% - Accent6 4 3 5 4 2 3" xfId="33365" xr:uid="{00000000-0005-0000-0000-000036560000}"/>
    <cellStyle name="40% - Accent6 4 3 5 4 3" xfId="33366" xr:uid="{00000000-0005-0000-0000-000037560000}"/>
    <cellStyle name="40% - Accent6 4 3 5 4 3 2" xfId="33367" xr:uid="{00000000-0005-0000-0000-000038560000}"/>
    <cellStyle name="40% - Accent6 4 3 5 4 4" xfId="33368" xr:uid="{00000000-0005-0000-0000-000039560000}"/>
    <cellStyle name="40% - Accent6 4 3 5 4 5" xfId="33369" xr:uid="{00000000-0005-0000-0000-00003A560000}"/>
    <cellStyle name="40% - Accent6 4 3 5 5" xfId="33370" xr:uid="{00000000-0005-0000-0000-00003B560000}"/>
    <cellStyle name="40% - Accent6 4 3 5 5 2" xfId="33371" xr:uid="{00000000-0005-0000-0000-00003C560000}"/>
    <cellStyle name="40% - Accent6 4 3 5 5 3" xfId="33372" xr:uid="{00000000-0005-0000-0000-00003D560000}"/>
    <cellStyle name="40% - Accent6 4 3 5 6" xfId="33373" xr:uid="{00000000-0005-0000-0000-00003E560000}"/>
    <cellStyle name="40% - Accent6 4 3 5 6 2" xfId="33374" xr:uid="{00000000-0005-0000-0000-00003F560000}"/>
    <cellStyle name="40% - Accent6 4 3 5 6 3" xfId="33375" xr:uid="{00000000-0005-0000-0000-000040560000}"/>
    <cellStyle name="40% - Accent6 4 3 5 7" xfId="33376" xr:uid="{00000000-0005-0000-0000-000041560000}"/>
    <cellStyle name="40% - Accent6 4 3 5 7 2" xfId="33377" xr:uid="{00000000-0005-0000-0000-000042560000}"/>
    <cellStyle name="40% - Accent6 4 3 5 8" xfId="33378" xr:uid="{00000000-0005-0000-0000-000043560000}"/>
    <cellStyle name="40% - Accent6 4 3 5 9" xfId="33379" xr:uid="{00000000-0005-0000-0000-000044560000}"/>
    <cellStyle name="40% - Accent6 4 3 6" xfId="33380" xr:uid="{00000000-0005-0000-0000-000045560000}"/>
    <cellStyle name="40% - Accent6 4 3 6 2" xfId="33381" xr:uid="{00000000-0005-0000-0000-000046560000}"/>
    <cellStyle name="40% - Accent6 4 3 6 2 2" xfId="33382" xr:uid="{00000000-0005-0000-0000-000047560000}"/>
    <cellStyle name="40% - Accent6 4 3 6 2 3" xfId="33383" xr:uid="{00000000-0005-0000-0000-000048560000}"/>
    <cellStyle name="40% - Accent6 4 3 6 3" xfId="33384" xr:uid="{00000000-0005-0000-0000-000049560000}"/>
    <cellStyle name="40% - Accent6 4 3 6 3 2" xfId="33385" xr:uid="{00000000-0005-0000-0000-00004A560000}"/>
    <cellStyle name="40% - Accent6 4 3 6 3 3" xfId="33386" xr:uid="{00000000-0005-0000-0000-00004B560000}"/>
    <cellStyle name="40% - Accent6 4 3 6 4" xfId="33387" xr:uid="{00000000-0005-0000-0000-00004C560000}"/>
    <cellStyle name="40% - Accent6 4 3 6 4 2" xfId="33388" xr:uid="{00000000-0005-0000-0000-00004D560000}"/>
    <cellStyle name="40% - Accent6 4 3 6 5" xfId="33389" xr:uid="{00000000-0005-0000-0000-00004E560000}"/>
    <cellStyle name="40% - Accent6 4 3 6 6" xfId="33390" xr:uid="{00000000-0005-0000-0000-00004F560000}"/>
    <cellStyle name="40% - Accent6 4 3 7" xfId="33391" xr:uid="{00000000-0005-0000-0000-000050560000}"/>
    <cellStyle name="40% - Accent6 4 3 7 2" xfId="33392" xr:uid="{00000000-0005-0000-0000-000051560000}"/>
    <cellStyle name="40% - Accent6 4 3 7 2 2" xfId="33393" xr:uid="{00000000-0005-0000-0000-000052560000}"/>
    <cellStyle name="40% - Accent6 4 3 7 2 3" xfId="33394" xr:uid="{00000000-0005-0000-0000-000053560000}"/>
    <cellStyle name="40% - Accent6 4 3 7 3" xfId="33395" xr:uid="{00000000-0005-0000-0000-000054560000}"/>
    <cellStyle name="40% - Accent6 4 3 7 3 2" xfId="33396" xr:uid="{00000000-0005-0000-0000-000055560000}"/>
    <cellStyle name="40% - Accent6 4 3 7 3 3" xfId="33397" xr:uid="{00000000-0005-0000-0000-000056560000}"/>
    <cellStyle name="40% - Accent6 4 3 7 4" xfId="33398" xr:uid="{00000000-0005-0000-0000-000057560000}"/>
    <cellStyle name="40% - Accent6 4 3 7 4 2" xfId="33399" xr:uid="{00000000-0005-0000-0000-000058560000}"/>
    <cellStyle name="40% - Accent6 4 3 7 5" xfId="33400" xr:uid="{00000000-0005-0000-0000-000059560000}"/>
    <cellStyle name="40% - Accent6 4 3 7 6" xfId="33401" xr:uid="{00000000-0005-0000-0000-00005A560000}"/>
    <cellStyle name="40% - Accent6 4 3 8" xfId="33402" xr:uid="{00000000-0005-0000-0000-00005B560000}"/>
    <cellStyle name="40% - Accent6 4 3 8 2" xfId="33403" xr:uid="{00000000-0005-0000-0000-00005C560000}"/>
    <cellStyle name="40% - Accent6 4 3 8 2 2" xfId="33404" xr:uid="{00000000-0005-0000-0000-00005D560000}"/>
    <cellStyle name="40% - Accent6 4 3 8 2 3" xfId="33405" xr:uid="{00000000-0005-0000-0000-00005E560000}"/>
    <cellStyle name="40% - Accent6 4 3 8 3" xfId="33406" xr:uid="{00000000-0005-0000-0000-00005F560000}"/>
    <cellStyle name="40% - Accent6 4 3 8 3 2" xfId="33407" xr:uid="{00000000-0005-0000-0000-000060560000}"/>
    <cellStyle name="40% - Accent6 4 3 8 4" xfId="33408" xr:uid="{00000000-0005-0000-0000-000061560000}"/>
    <cellStyle name="40% - Accent6 4 3 8 5" xfId="33409" xr:uid="{00000000-0005-0000-0000-000062560000}"/>
    <cellStyle name="40% - Accent6 4 3 9" xfId="33410" xr:uid="{00000000-0005-0000-0000-000063560000}"/>
    <cellStyle name="40% - Accent6 4 3 9 2" xfId="33411" xr:uid="{00000000-0005-0000-0000-000064560000}"/>
    <cellStyle name="40% - Accent6 4 3 9 3" xfId="33412" xr:uid="{00000000-0005-0000-0000-000065560000}"/>
    <cellStyle name="40% - Accent6 4 4" xfId="2678" xr:uid="{00000000-0005-0000-0000-000066560000}"/>
    <cellStyle name="40% - Accent6 4 4 10" xfId="33413" xr:uid="{00000000-0005-0000-0000-000067560000}"/>
    <cellStyle name="40% - Accent6 4 4 10 2" xfId="33414" xr:uid="{00000000-0005-0000-0000-000068560000}"/>
    <cellStyle name="40% - Accent6 4 4 11" xfId="33415" xr:uid="{00000000-0005-0000-0000-000069560000}"/>
    <cellStyle name="40% - Accent6 4 4 12" xfId="33416" xr:uid="{00000000-0005-0000-0000-00006A560000}"/>
    <cellStyle name="40% - Accent6 4 4 2" xfId="2679" xr:uid="{00000000-0005-0000-0000-00006B560000}"/>
    <cellStyle name="40% - Accent6 4 4 2 10" xfId="33417" xr:uid="{00000000-0005-0000-0000-00006C560000}"/>
    <cellStyle name="40% - Accent6 4 4 2 2" xfId="2680" xr:uid="{00000000-0005-0000-0000-00006D560000}"/>
    <cellStyle name="40% - Accent6 4 4 2 2 2" xfId="33418" xr:uid="{00000000-0005-0000-0000-00006E560000}"/>
    <cellStyle name="40% - Accent6 4 4 2 2 2 2" xfId="33419" xr:uid="{00000000-0005-0000-0000-00006F560000}"/>
    <cellStyle name="40% - Accent6 4 4 2 2 2 2 2" xfId="33420" xr:uid="{00000000-0005-0000-0000-000070560000}"/>
    <cellStyle name="40% - Accent6 4 4 2 2 2 2 3" xfId="33421" xr:uid="{00000000-0005-0000-0000-000071560000}"/>
    <cellStyle name="40% - Accent6 4 4 2 2 2 3" xfId="33422" xr:uid="{00000000-0005-0000-0000-000072560000}"/>
    <cellStyle name="40% - Accent6 4 4 2 2 2 3 2" xfId="33423" xr:uid="{00000000-0005-0000-0000-000073560000}"/>
    <cellStyle name="40% - Accent6 4 4 2 2 2 3 3" xfId="33424" xr:uid="{00000000-0005-0000-0000-000074560000}"/>
    <cellStyle name="40% - Accent6 4 4 2 2 2 4" xfId="33425" xr:uid="{00000000-0005-0000-0000-000075560000}"/>
    <cellStyle name="40% - Accent6 4 4 2 2 2 4 2" xfId="33426" xr:uid="{00000000-0005-0000-0000-000076560000}"/>
    <cellStyle name="40% - Accent6 4 4 2 2 2 5" xfId="33427" xr:uid="{00000000-0005-0000-0000-000077560000}"/>
    <cellStyle name="40% - Accent6 4 4 2 2 2 6" xfId="33428" xr:uid="{00000000-0005-0000-0000-000078560000}"/>
    <cellStyle name="40% - Accent6 4 4 2 2 3" xfId="33429" xr:uid="{00000000-0005-0000-0000-000079560000}"/>
    <cellStyle name="40% - Accent6 4 4 2 2 3 2" xfId="33430" xr:uid="{00000000-0005-0000-0000-00007A560000}"/>
    <cellStyle name="40% - Accent6 4 4 2 2 3 2 2" xfId="33431" xr:uid="{00000000-0005-0000-0000-00007B560000}"/>
    <cellStyle name="40% - Accent6 4 4 2 2 3 2 3" xfId="33432" xr:uid="{00000000-0005-0000-0000-00007C560000}"/>
    <cellStyle name="40% - Accent6 4 4 2 2 3 3" xfId="33433" xr:uid="{00000000-0005-0000-0000-00007D560000}"/>
    <cellStyle name="40% - Accent6 4 4 2 2 3 3 2" xfId="33434" xr:uid="{00000000-0005-0000-0000-00007E560000}"/>
    <cellStyle name="40% - Accent6 4 4 2 2 3 3 3" xfId="33435" xr:uid="{00000000-0005-0000-0000-00007F560000}"/>
    <cellStyle name="40% - Accent6 4 4 2 2 3 4" xfId="33436" xr:uid="{00000000-0005-0000-0000-000080560000}"/>
    <cellStyle name="40% - Accent6 4 4 2 2 3 4 2" xfId="33437" xr:uid="{00000000-0005-0000-0000-000081560000}"/>
    <cellStyle name="40% - Accent6 4 4 2 2 3 5" xfId="33438" xr:uid="{00000000-0005-0000-0000-000082560000}"/>
    <cellStyle name="40% - Accent6 4 4 2 2 3 6" xfId="33439" xr:uid="{00000000-0005-0000-0000-000083560000}"/>
    <cellStyle name="40% - Accent6 4 4 2 2 4" xfId="33440" xr:uid="{00000000-0005-0000-0000-000084560000}"/>
    <cellStyle name="40% - Accent6 4 4 2 2 4 2" xfId="33441" xr:uid="{00000000-0005-0000-0000-000085560000}"/>
    <cellStyle name="40% - Accent6 4 4 2 2 4 2 2" xfId="33442" xr:uid="{00000000-0005-0000-0000-000086560000}"/>
    <cellStyle name="40% - Accent6 4 4 2 2 4 2 3" xfId="33443" xr:uid="{00000000-0005-0000-0000-000087560000}"/>
    <cellStyle name="40% - Accent6 4 4 2 2 4 3" xfId="33444" xr:uid="{00000000-0005-0000-0000-000088560000}"/>
    <cellStyle name="40% - Accent6 4 4 2 2 4 3 2" xfId="33445" xr:uid="{00000000-0005-0000-0000-000089560000}"/>
    <cellStyle name="40% - Accent6 4 4 2 2 4 4" xfId="33446" xr:uid="{00000000-0005-0000-0000-00008A560000}"/>
    <cellStyle name="40% - Accent6 4 4 2 2 4 5" xfId="33447" xr:uid="{00000000-0005-0000-0000-00008B560000}"/>
    <cellStyle name="40% - Accent6 4 4 2 2 5" xfId="33448" xr:uid="{00000000-0005-0000-0000-00008C560000}"/>
    <cellStyle name="40% - Accent6 4 4 2 2 5 2" xfId="33449" xr:uid="{00000000-0005-0000-0000-00008D560000}"/>
    <cellStyle name="40% - Accent6 4 4 2 2 5 3" xfId="33450" xr:uid="{00000000-0005-0000-0000-00008E560000}"/>
    <cellStyle name="40% - Accent6 4 4 2 2 6" xfId="33451" xr:uid="{00000000-0005-0000-0000-00008F560000}"/>
    <cellStyle name="40% - Accent6 4 4 2 2 6 2" xfId="33452" xr:uid="{00000000-0005-0000-0000-000090560000}"/>
    <cellStyle name="40% - Accent6 4 4 2 2 6 3" xfId="33453" xr:uid="{00000000-0005-0000-0000-000091560000}"/>
    <cellStyle name="40% - Accent6 4 4 2 2 7" xfId="33454" xr:uid="{00000000-0005-0000-0000-000092560000}"/>
    <cellStyle name="40% - Accent6 4 4 2 2 7 2" xfId="33455" xr:uid="{00000000-0005-0000-0000-000093560000}"/>
    <cellStyle name="40% - Accent6 4 4 2 2 8" xfId="33456" xr:uid="{00000000-0005-0000-0000-000094560000}"/>
    <cellStyle name="40% - Accent6 4 4 2 2 9" xfId="33457" xr:uid="{00000000-0005-0000-0000-000095560000}"/>
    <cellStyle name="40% - Accent6 4 4 2 3" xfId="33458" xr:uid="{00000000-0005-0000-0000-000096560000}"/>
    <cellStyle name="40% - Accent6 4 4 2 3 2" xfId="33459" xr:uid="{00000000-0005-0000-0000-000097560000}"/>
    <cellStyle name="40% - Accent6 4 4 2 3 2 2" xfId="33460" xr:uid="{00000000-0005-0000-0000-000098560000}"/>
    <cellStyle name="40% - Accent6 4 4 2 3 2 3" xfId="33461" xr:uid="{00000000-0005-0000-0000-000099560000}"/>
    <cellStyle name="40% - Accent6 4 4 2 3 3" xfId="33462" xr:uid="{00000000-0005-0000-0000-00009A560000}"/>
    <cellStyle name="40% - Accent6 4 4 2 3 3 2" xfId="33463" xr:uid="{00000000-0005-0000-0000-00009B560000}"/>
    <cellStyle name="40% - Accent6 4 4 2 3 3 3" xfId="33464" xr:uid="{00000000-0005-0000-0000-00009C560000}"/>
    <cellStyle name="40% - Accent6 4 4 2 3 4" xfId="33465" xr:uid="{00000000-0005-0000-0000-00009D560000}"/>
    <cellStyle name="40% - Accent6 4 4 2 3 4 2" xfId="33466" xr:uid="{00000000-0005-0000-0000-00009E560000}"/>
    <cellStyle name="40% - Accent6 4 4 2 3 5" xfId="33467" xr:uid="{00000000-0005-0000-0000-00009F560000}"/>
    <cellStyle name="40% - Accent6 4 4 2 3 6" xfId="33468" xr:uid="{00000000-0005-0000-0000-0000A0560000}"/>
    <cellStyle name="40% - Accent6 4 4 2 4" xfId="33469" xr:uid="{00000000-0005-0000-0000-0000A1560000}"/>
    <cellStyle name="40% - Accent6 4 4 2 4 2" xfId="33470" xr:uid="{00000000-0005-0000-0000-0000A2560000}"/>
    <cellStyle name="40% - Accent6 4 4 2 4 2 2" xfId="33471" xr:uid="{00000000-0005-0000-0000-0000A3560000}"/>
    <cellStyle name="40% - Accent6 4 4 2 4 2 3" xfId="33472" xr:uid="{00000000-0005-0000-0000-0000A4560000}"/>
    <cellStyle name="40% - Accent6 4 4 2 4 3" xfId="33473" xr:uid="{00000000-0005-0000-0000-0000A5560000}"/>
    <cellStyle name="40% - Accent6 4 4 2 4 3 2" xfId="33474" xr:uid="{00000000-0005-0000-0000-0000A6560000}"/>
    <cellStyle name="40% - Accent6 4 4 2 4 3 3" xfId="33475" xr:uid="{00000000-0005-0000-0000-0000A7560000}"/>
    <cellStyle name="40% - Accent6 4 4 2 4 4" xfId="33476" xr:uid="{00000000-0005-0000-0000-0000A8560000}"/>
    <cellStyle name="40% - Accent6 4 4 2 4 4 2" xfId="33477" xr:uid="{00000000-0005-0000-0000-0000A9560000}"/>
    <cellStyle name="40% - Accent6 4 4 2 4 5" xfId="33478" xr:uid="{00000000-0005-0000-0000-0000AA560000}"/>
    <cellStyle name="40% - Accent6 4 4 2 4 6" xfId="33479" xr:uid="{00000000-0005-0000-0000-0000AB560000}"/>
    <cellStyle name="40% - Accent6 4 4 2 5" xfId="33480" xr:uid="{00000000-0005-0000-0000-0000AC560000}"/>
    <cellStyle name="40% - Accent6 4 4 2 5 2" xfId="33481" xr:uid="{00000000-0005-0000-0000-0000AD560000}"/>
    <cellStyle name="40% - Accent6 4 4 2 5 2 2" xfId="33482" xr:uid="{00000000-0005-0000-0000-0000AE560000}"/>
    <cellStyle name="40% - Accent6 4 4 2 5 2 3" xfId="33483" xr:uid="{00000000-0005-0000-0000-0000AF560000}"/>
    <cellStyle name="40% - Accent6 4 4 2 5 3" xfId="33484" xr:uid="{00000000-0005-0000-0000-0000B0560000}"/>
    <cellStyle name="40% - Accent6 4 4 2 5 3 2" xfId="33485" xr:uid="{00000000-0005-0000-0000-0000B1560000}"/>
    <cellStyle name="40% - Accent6 4 4 2 5 4" xfId="33486" xr:uid="{00000000-0005-0000-0000-0000B2560000}"/>
    <cellStyle name="40% - Accent6 4 4 2 5 5" xfId="33487" xr:uid="{00000000-0005-0000-0000-0000B3560000}"/>
    <cellStyle name="40% - Accent6 4 4 2 6" xfId="33488" xr:uid="{00000000-0005-0000-0000-0000B4560000}"/>
    <cellStyle name="40% - Accent6 4 4 2 6 2" xfId="33489" xr:uid="{00000000-0005-0000-0000-0000B5560000}"/>
    <cellStyle name="40% - Accent6 4 4 2 6 3" xfId="33490" xr:uid="{00000000-0005-0000-0000-0000B6560000}"/>
    <cellStyle name="40% - Accent6 4 4 2 7" xfId="33491" xr:uid="{00000000-0005-0000-0000-0000B7560000}"/>
    <cellStyle name="40% - Accent6 4 4 2 7 2" xfId="33492" xr:uid="{00000000-0005-0000-0000-0000B8560000}"/>
    <cellStyle name="40% - Accent6 4 4 2 7 3" xfId="33493" xr:uid="{00000000-0005-0000-0000-0000B9560000}"/>
    <cellStyle name="40% - Accent6 4 4 2 8" xfId="33494" xr:uid="{00000000-0005-0000-0000-0000BA560000}"/>
    <cellStyle name="40% - Accent6 4 4 2 8 2" xfId="33495" xr:uid="{00000000-0005-0000-0000-0000BB560000}"/>
    <cellStyle name="40% - Accent6 4 4 2 9" xfId="33496" xr:uid="{00000000-0005-0000-0000-0000BC560000}"/>
    <cellStyle name="40% - Accent6 4 4 3" xfId="2681" xr:uid="{00000000-0005-0000-0000-0000BD560000}"/>
    <cellStyle name="40% - Accent6 4 4 3 2" xfId="33497" xr:uid="{00000000-0005-0000-0000-0000BE560000}"/>
    <cellStyle name="40% - Accent6 4 4 3 2 2" xfId="33498" xr:uid="{00000000-0005-0000-0000-0000BF560000}"/>
    <cellStyle name="40% - Accent6 4 4 3 2 2 2" xfId="33499" xr:uid="{00000000-0005-0000-0000-0000C0560000}"/>
    <cellStyle name="40% - Accent6 4 4 3 2 2 3" xfId="33500" xr:uid="{00000000-0005-0000-0000-0000C1560000}"/>
    <cellStyle name="40% - Accent6 4 4 3 2 3" xfId="33501" xr:uid="{00000000-0005-0000-0000-0000C2560000}"/>
    <cellStyle name="40% - Accent6 4 4 3 2 3 2" xfId="33502" xr:uid="{00000000-0005-0000-0000-0000C3560000}"/>
    <cellStyle name="40% - Accent6 4 4 3 2 3 3" xfId="33503" xr:uid="{00000000-0005-0000-0000-0000C4560000}"/>
    <cellStyle name="40% - Accent6 4 4 3 2 4" xfId="33504" xr:uid="{00000000-0005-0000-0000-0000C5560000}"/>
    <cellStyle name="40% - Accent6 4 4 3 2 4 2" xfId="33505" xr:uid="{00000000-0005-0000-0000-0000C6560000}"/>
    <cellStyle name="40% - Accent6 4 4 3 2 5" xfId="33506" xr:uid="{00000000-0005-0000-0000-0000C7560000}"/>
    <cellStyle name="40% - Accent6 4 4 3 2 6" xfId="33507" xr:uid="{00000000-0005-0000-0000-0000C8560000}"/>
    <cellStyle name="40% - Accent6 4 4 3 3" xfId="33508" xr:uid="{00000000-0005-0000-0000-0000C9560000}"/>
    <cellStyle name="40% - Accent6 4 4 3 3 2" xfId="33509" xr:uid="{00000000-0005-0000-0000-0000CA560000}"/>
    <cellStyle name="40% - Accent6 4 4 3 3 2 2" xfId="33510" xr:uid="{00000000-0005-0000-0000-0000CB560000}"/>
    <cellStyle name="40% - Accent6 4 4 3 3 2 3" xfId="33511" xr:uid="{00000000-0005-0000-0000-0000CC560000}"/>
    <cellStyle name="40% - Accent6 4 4 3 3 3" xfId="33512" xr:uid="{00000000-0005-0000-0000-0000CD560000}"/>
    <cellStyle name="40% - Accent6 4 4 3 3 3 2" xfId="33513" xr:uid="{00000000-0005-0000-0000-0000CE560000}"/>
    <cellStyle name="40% - Accent6 4 4 3 3 3 3" xfId="33514" xr:uid="{00000000-0005-0000-0000-0000CF560000}"/>
    <cellStyle name="40% - Accent6 4 4 3 3 4" xfId="33515" xr:uid="{00000000-0005-0000-0000-0000D0560000}"/>
    <cellStyle name="40% - Accent6 4 4 3 3 4 2" xfId="33516" xr:uid="{00000000-0005-0000-0000-0000D1560000}"/>
    <cellStyle name="40% - Accent6 4 4 3 3 5" xfId="33517" xr:uid="{00000000-0005-0000-0000-0000D2560000}"/>
    <cellStyle name="40% - Accent6 4 4 3 3 6" xfId="33518" xr:uid="{00000000-0005-0000-0000-0000D3560000}"/>
    <cellStyle name="40% - Accent6 4 4 3 4" xfId="33519" xr:uid="{00000000-0005-0000-0000-0000D4560000}"/>
    <cellStyle name="40% - Accent6 4 4 3 4 2" xfId="33520" xr:uid="{00000000-0005-0000-0000-0000D5560000}"/>
    <cellStyle name="40% - Accent6 4 4 3 4 2 2" xfId="33521" xr:uid="{00000000-0005-0000-0000-0000D6560000}"/>
    <cellStyle name="40% - Accent6 4 4 3 4 2 3" xfId="33522" xr:uid="{00000000-0005-0000-0000-0000D7560000}"/>
    <cellStyle name="40% - Accent6 4 4 3 4 3" xfId="33523" xr:uid="{00000000-0005-0000-0000-0000D8560000}"/>
    <cellStyle name="40% - Accent6 4 4 3 4 3 2" xfId="33524" xr:uid="{00000000-0005-0000-0000-0000D9560000}"/>
    <cellStyle name="40% - Accent6 4 4 3 4 4" xfId="33525" xr:uid="{00000000-0005-0000-0000-0000DA560000}"/>
    <cellStyle name="40% - Accent6 4 4 3 4 5" xfId="33526" xr:uid="{00000000-0005-0000-0000-0000DB560000}"/>
    <cellStyle name="40% - Accent6 4 4 3 5" xfId="33527" xr:uid="{00000000-0005-0000-0000-0000DC560000}"/>
    <cellStyle name="40% - Accent6 4 4 3 5 2" xfId="33528" xr:uid="{00000000-0005-0000-0000-0000DD560000}"/>
    <cellStyle name="40% - Accent6 4 4 3 5 3" xfId="33529" xr:uid="{00000000-0005-0000-0000-0000DE560000}"/>
    <cellStyle name="40% - Accent6 4 4 3 6" xfId="33530" xr:uid="{00000000-0005-0000-0000-0000DF560000}"/>
    <cellStyle name="40% - Accent6 4 4 3 6 2" xfId="33531" xr:uid="{00000000-0005-0000-0000-0000E0560000}"/>
    <cellStyle name="40% - Accent6 4 4 3 6 3" xfId="33532" xr:uid="{00000000-0005-0000-0000-0000E1560000}"/>
    <cellStyle name="40% - Accent6 4 4 3 7" xfId="33533" xr:uid="{00000000-0005-0000-0000-0000E2560000}"/>
    <cellStyle name="40% - Accent6 4 4 3 7 2" xfId="33534" xr:uid="{00000000-0005-0000-0000-0000E3560000}"/>
    <cellStyle name="40% - Accent6 4 4 3 8" xfId="33535" xr:uid="{00000000-0005-0000-0000-0000E4560000}"/>
    <cellStyle name="40% - Accent6 4 4 3 9" xfId="33536" xr:uid="{00000000-0005-0000-0000-0000E5560000}"/>
    <cellStyle name="40% - Accent6 4 4 4" xfId="33537" xr:uid="{00000000-0005-0000-0000-0000E6560000}"/>
    <cellStyle name="40% - Accent6 4 4 4 2" xfId="33538" xr:uid="{00000000-0005-0000-0000-0000E7560000}"/>
    <cellStyle name="40% - Accent6 4 4 4 2 2" xfId="33539" xr:uid="{00000000-0005-0000-0000-0000E8560000}"/>
    <cellStyle name="40% - Accent6 4 4 4 2 2 2" xfId="33540" xr:uid="{00000000-0005-0000-0000-0000E9560000}"/>
    <cellStyle name="40% - Accent6 4 4 4 2 2 3" xfId="33541" xr:uid="{00000000-0005-0000-0000-0000EA560000}"/>
    <cellStyle name="40% - Accent6 4 4 4 2 3" xfId="33542" xr:uid="{00000000-0005-0000-0000-0000EB560000}"/>
    <cellStyle name="40% - Accent6 4 4 4 2 3 2" xfId="33543" xr:uid="{00000000-0005-0000-0000-0000EC560000}"/>
    <cellStyle name="40% - Accent6 4 4 4 2 3 3" xfId="33544" xr:uid="{00000000-0005-0000-0000-0000ED560000}"/>
    <cellStyle name="40% - Accent6 4 4 4 2 4" xfId="33545" xr:uid="{00000000-0005-0000-0000-0000EE560000}"/>
    <cellStyle name="40% - Accent6 4 4 4 2 4 2" xfId="33546" xr:uid="{00000000-0005-0000-0000-0000EF560000}"/>
    <cellStyle name="40% - Accent6 4 4 4 2 5" xfId="33547" xr:uid="{00000000-0005-0000-0000-0000F0560000}"/>
    <cellStyle name="40% - Accent6 4 4 4 2 6" xfId="33548" xr:uid="{00000000-0005-0000-0000-0000F1560000}"/>
    <cellStyle name="40% - Accent6 4 4 4 3" xfId="33549" xr:uid="{00000000-0005-0000-0000-0000F2560000}"/>
    <cellStyle name="40% - Accent6 4 4 4 3 2" xfId="33550" xr:uid="{00000000-0005-0000-0000-0000F3560000}"/>
    <cellStyle name="40% - Accent6 4 4 4 3 2 2" xfId="33551" xr:uid="{00000000-0005-0000-0000-0000F4560000}"/>
    <cellStyle name="40% - Accent6 4 4 4 3 2 3" xfId="33552" xr:uid="{00000000-0005-0000-0000-0000F5560000}"/>
    <cellStyle name="40% - Accent6 4 4 4 3 3" xfId="33553" xr:uid="{00000000-0005-0000-0000-0000F6560000}"/>
    <cellStyle name="40% - Accent6 4 4 4 3 3 2" xfId="33554" xr:uid="{00000000-0005-0000-0000-0000F7560000}"/>
    <cellStyle name="40% - Accent6 4 4 4 3 3 3" xfId="33555" xr:uid="{00000000-0005-0000-0000-0000F8560000}"/>
    <cellStyle name="40% - Accent6 4 4 4 3 4" xfId="33556" xr:uid="{00000000-0005-0000-0000-0000F9560000}"/>
    <cellStyle name="40% - Accent6 4 4 4 3 4 2" xfId="33557" xr:uid="{00000000-0005-0000-0000-0000FA560000}"/>
    <cellStyle name="40% - Accent6 4 4 4 3 5" xfId="33558" xr:uid="{00000000-0005-0000-0000-0000FB560000}"/>
    <cellStyle name="40% - Accent6 4 4 4 3 6" xfId="33559" xr:uid="{00000000-0005-0000-0000-0000FC560000}"/>
    <cellStyle name="40% - Accent6 4 4 4 4" xfId="33560" xr:uid="{00000000-0005-0000-0000-0000FD560000}"/>
    <cellStyle name="40% - Accent6 4 4 4 4 2" xfId="33561" xr:uid="{00000000-0005-0000-0000-0000FE560000}"/>
    <cellStyle name="40% - Accent6 4 4 4 4 2 2" xfId="33562" xr:uid="{00000000-0005-0000-0000-0000FF560000}"/>
    <cellStyle name="40% - Accent6 4 4 4 4 2 3" xfId="33563" xr:uid="{00000000-0005-0000-0000-000000570000}"/>
    <cellStyle name="40% - Accent6 4 4 4 4 3" xfId="33564" xr:uid="{00000000-0005-0000-0000-000001570000}"/>
    <cellStyle name="40% - Accent6 4 4 4 4 3 2" xfId="33565" xr:uid="{00000000-0005-0000-0000-000002570000}"/>
    <cellStyle name="40% - Accent6 4 4 4 4 4" xfId="33566" xr:uid="{00000000-0005-0000-0000-000003570000}"/>
    <cellStyle name="40% - Accent6 4 4 4 4 5" xfId="33567" xr:uid="{00000000-0005-0000-0000-000004570000}"/>
    <cellStyle name="40% - Accent6 4 4 4 5" xfId="33568" xr:uid="{00000000-0005-0000-0000-000005570000}"/>
    <cellStyle name="40% - Accent6 4 4 4 5 2" xfId="33569" xr:uid="{00000000-0005-0000-0000-000006570000}"/>
    <cellStyle name="40% - Accent6 4 4 4 5 3" xfId="33570" xr:uid="{00000000-0005-0000-0000-000007570000}"/>
    <cellStyle name="40% - Accent6 4 4 4 6" xfId="33571" xr:uid="{00000000-0005-0000-0000-000008570000}"/>
    <cellStyle name="40% - Accent6 4 4 4 6 2" xfId="33572" xr:uid="{00000000-0005-0000-0000-000009570000}"/>
    <cellStyle name="40% - Accent6 4 4 4 6 3" xfId="33573" xr:uid="{00000000-0005-0000-0000-00000A570000}"/>
    <cellStyle name="40% - Accent6 4 4 4 7" xfId="33574" xr:uid="{00000000-0005-0000-0000-00000B570000}"/>
    <cellStyle name="40% - Accent6 4 4 4 7 2" xfId="33575" xr:uid="{00000000-0005-0000-0000-00000C570000}"/>
    <cellStyle name="40% - Accent6 4 4 4 8" xfId="33576" xr:uid="{00000000-0005-0000-0000-00000D570000}"/>
    <cellStyle name="40% - Accent6 4 4 4 9" xfId="33577" xr:uid="{00000000-0005-0000-0000-00000E570000}"/>
    <cellStyle name="40% - Accent6 4 4 5" xfId="33578" xr:uid="{00000000-0005-0000-0000-00000F570000}"/>
    <cellStyle name="40% - Accent6 4 4 5 2" xfId="33579" xr:uid="{00000000-0005-0000-0000-000010570000}"/>
    <cellStyle name="40% - Accent6 4 4 5 2 2" xfId="33580" xr:uid="{00000000-0005-0000-0000-000011570000}"/>
    <cellStyle name="40% - Accent6 4 4 5 2 3" xfId="33581" xr:uid="{00000000-0005-0000-0000-000012570000}"/>
    <cellStyle name="40% - Accent6 4 4 5 3" xfId="33582" xr:uid="{00000000-0005-0000-0000-000013570000}"/>
    <cellStyle name="40% - Accent6 4 4 5 3 2" xfId="33583" xr:uid="{00000000-0005-0000-0000-000014570000}"/>
    <cellStyle name="40% - Accent6 4 4 5 3 3" xfId="33584" xr:uid="{00000000-0005-0000-0000-000015570000}"/>
    <cellStyle name="40% - Accent6 4 4 5 4" xfId="33585" xr:uid="{00000000-0005-0000-0000-000016570000}"/>
    <cellStyle name="40% - Accent6 4 4 5 4 2" xfId="33586" xr:uid="{00000000-0005-0000-0000-000017570000}"/>
    <cellStyle name="40% - Accent6 4 4 5 5" xfId="33587" xr:uid="{00000000-0005-0000-0000-000018570000}"/>
    <cellStyle name="40% - Accent6 4 4 5 6" xfId="33588" xr:uid="{00000000-0005-0000-0000-000019570000}"/>
    <cellStyle name="40% - Accent6 4 4 6" xfId="33589" xr:uid="{00000000-0005-0000-0000-00001A570000}"/>
    <cellStyle name="40% - Accent6 4 4 6 2" xfId="33590" xr:uid="{00000000-0005-0000-0000-00001B570000}"/>
    <cellStyle name="40% - Accent6 4 4 6 2 2" xfId="33591" xr:uid="{00000000-0005-0000-0000-00001C570000}"/>
    <cellStyle name="40% - Accent6 4 4 6 2 3" xfId="33592" xr:uid="{00000000-0005-0000-0000-00001D570000}"/>
    <cellStyle name="40% - Accent6 4 4 6 3" xfId="33593" xr:uid="{00000000-0005-0000-0000-00001E570000}"/>
    <cellStyle name="40% - Accent6 4 4 6 3 2" xfId="33594" xr:uid="{00000000-0005-0000-0000-00001F570000}"/>
    <cellStyle name="40% - Accent6 4 4 6 3 3" xfId="33595" xr:uid="{00000000-0005-0000-0000-000020570000}"/>
    <cellStyle name="40% - Accent6 4 4 6 4" xfId="33596" xr:uid="{00000000-0005-0000-0000-000021570000}"/>
    <cellStyle name="40% - Accent6 4 4 6 4 2" xfId="33597" xr:uid="{00000000-0005-0000-0000-000022570000}"/>
    <cellStyle name="40% - Accent6 4 4 6 5" xfId="33598" xr:uid="{00000000-0005-0000-0000-000023570000}"/>
    <cellStyle name="40% - Accent6 4 4 6 6" xfId="33599" xr:uid="{00000000-0005-0000-0000-000024570000}"/>
    <cellStyle name="40% - Accent6 4 4 7" xfId="33600" xr:uid="{00000000-0005-0000-0000-000025570000}"/>
    <cellStyle name="40% - Accent6 4 4 7 2" xfId="33601" xr:uid="{00000000-0005-0000-0000-000026570000}"/>
    <cellStyle name="40% - Accent6 4 4 7 2 2" xfId="33602" xr:uid="{00000000-0005-0000-0000-000027570000}"/>
    <cellStyle name="40% - Accent6 4 4 7 2 3" xfId="33603" xr:uid="{00000000-0005-0000-0000-000028570000}"/>
    <cellStyle name="40% - Accent6 4 4 7 3" xfId="33604" xr:uid="{00000000-0005-0000-0000-000029570000}"/>
    <cellStyle name="40% - Accent6 4 4 7 3 2" xfId="33605" xr:uid="{00000000-0005-0000-0000-00002A570000}"/>
    <cellStyle name="40% - Accent6 4 4 7 4" xfId="33606" xr:uid="{00000000-0005-0000-0000-00002B570000}"/>
    <cellStyle name="40% - Accent6 4 4 7 5" xfId="33607" xr:uid="{00000000-0005-0000-0000-00002C570000}"/>
    <cellStyle name="40% - Accent6 4 4 8" xfId="33608" xr:uid="{00000000-0005-0000-0000-00002D570000}"/>
    <cellStyle name="40% - Accent6 4 4 8 2" xfId="33609" xr:uid="{00000000-0005-0000-0000-00002E570000}"/>
    <cellStyle name="40% - Accent6 4 4 8 3" xfId="33610" xr:uid="{00000000-0005-0000-0000-00002F570000}"/>
    <cellStyle name="40% - Accent6 4 4 9" xfId="33611" xr:uid="{00000000-0005-0000-0000-000030570000}"/>
    <cellStyle name="40% - Accent6 4 4 9 2" xfId="33612" xr:uid="{00000000-0005-0000-0000-000031570000}"/>
    <cellStyle name="40% - Accent6 4 4 9 3" xfId="33613" xr:uid="{00000000-0005-0000-0000-000032570000}"/>
    <cellStyle name="40% - Accent6 4 5" xfId="2682" xr:uid="{00000000-0005-0000-0000-000033570000}"/>
    <cellStyle name="40% - Accent6 4 5 10" xfId="33614" xr:uid="{00000000-0005-0000-0000-000034570000}"/>
    <cellStyle name="40% - Accent6 4 5 2" xfId="2683" xr:uid="{00000000-0005-0000-0000-000035570000}"/>
    <cellStyle name="40% - Accent6 4 5 2 2" xfId="33615" xr:uid="{00000000-0005-0000-0000-000036570000}"/>
    <cellStyle name="40% - Accent6 4 5 2 2 2" xfId="33616" xr:uid="{00000000-0005-0000-0000-000037570000}"/>
    <cellStyle name="40% - Accent6 4 5 2 2 2 2" xfId="33617" xr:uid="{00000000-0005-0000-0000-000038570000}"/>
    <cellStyle name="40% - Accent6 4 5 2 2 2 3" xfId="33618" xr:uid="{00000000-0005-0000-0000-000039570000}"/>
    <cellStyle name="40% - Accent6 4 5 2 2 3" xfId="33619" xr:uid="{00000000-0005-0000-0000-00003A570000}"/>
    <cellStyle name="40% - Accent6 4 5 2 2 3 2" xfId="33620" xr:uid="{00000000-0005-0000-0000-00003B570000}"/>
    <cellStyle name="40% - Accent6 4 5 2 2 3 3" xfId="33621" xr:uid="{00000000-0005-0000-0000-00003C570000}"/>
    <cellStyle name="40% - Accent6 4 5 2 2 4" xfId="33622" xr:uid="{00000000-0005-0000-0000-00003D570000}"/>
    <cellStyle name="40% - Accent6 4 5 2 2 4 2" xfId="33623" xr:uid="{00000000-0005-0000-0000-00003E570000}"/>
    <cellStyle name="40% - Accent6 4 5 2 2 5" xfId="33624" xr:uid="{00000000-0005-0000-0000-00003F570000}"/>
    <cellStyle name="40% - Accent6 4 5 2 2 6" xfId="33625" xr:uid="{00000000-0005-0000-0000-000040570000}"/>
    <cellStyle name="40% - Accent6 4 5 2 3" xfId="33626" xr:uid="{00000000-0005-0000-0000-000041570000}"/>
    <cellStyle name="40% - Accent6 4 5 2 3 2" xfId="33627" xr:uid="{00000000-0005-0000-0000-000042570000}"/>
    <cellStyle name="40% - Accent6 4 5 2 3 2 2" xfId="33628" xr:uid="{00000000-0005-0000-0000-000043570000}"/>
    <cellStyle name="40% - Accent6 4 5 2 3 2 3" xfId="33629" xr:uid="{00000000-0005-0000-0000-000044570000}"/>
    <cellStyle name="40% - Accent6 4 5 2 3 3" xfId="33630" xr:uid="{00000000-0005-0000-0000-000045570000}"/>
    <cellStyle name="40% - Accent6 4 5 2 3 3 2" xfId="33631" xr:uid="{00000000-0005-0000-0000-000046570000}"/>
    <cellStyle name="40% - Accent6 4 5 2 3 3 3" xfId="33632" xr:uid="{00000000-0005-0000-0000-000047570000}"/>
    <cellStyle name="40% - Accent6 4 5 2 3 4" xfId="33633" xr:uid="{00000000-0005-0000-0000-000048570000}"/>
    <cellStyle name="40% - Accent6 4 5 2 3 4 2" xfId="33634" xr:uid="{00000000-0005-0000-0000-000049570000}"/>
    <cellStyle name="40% - Accent6 4 5 2 3 5" xfId="33635" xr:uid="{00000000-0005-0000-0000-00004A570000}"/>
    <cellStyle name="40% - Accent6 4 5 2 3 6" xfId="33636" xr:uid="{00000000-0005-0000-0000-00004B570000}"/>
    <cellStyle name="40% - Accent6 4 5 2 4" xfId="33637" xr:uid="{00000000-0005-0000-0000-00004C570000}"/>
    <cellStyle name="40% - Accent6 4 5 2 4 2" xfId="33638" xr:uid="{00000000-0005-0000-0000-00004D570000}"/>
    <cellStyle name="40% - Accent6 4 5 2 4 2 2" xfId="33639" xr:uid="{00000000-0005-0000-0000-00004E570000}"/>
    <cellStyle name="40% - Accent6 4 5 2 4 2 3" xfId="33640" xr:uid="{00000000-0005-0000-0000-00004F570000}"/>
    <cellStyle name="40% - Accent6 4 5 2 4 3" xfId="33641" xr:uid="{00000000-0005-0000-0000-000050570000}"/>
    <cellStyle name="40% - Accent6 4 5 2 4 3 2" xfId="33642" xr:uid="{00000000-0005-0000-0000-000051570000}"/>
    <cellStyle name="40% - Accent6 4 5 2 4 4" xfId="33643" xr:uid="{00000000-0005-0000-0000-000052570000}"/>
    <cellStyle name="40% - Accent6 4 5 2 4 5" xfId="33644" xr:uid="{00000000-0005-0000-0000-000053570000}"/>
    <cellStyle name="40% - Accent6 4 5 2 5" xfId="33645" xr:uid="{00000000-0005-0000-0000-000054570000}"/>
    <cellStyle name="40% - Accent6 4 5 2 5 2" xfId="33646" xr:uid="{00000000-0005-0000-0000-000055570000}"/>
    <cellStyle name="40% - Accent6 4 5 2 5 3" xfId="33647" xr:uid="{00000000-0005-0000-0000-000056570000}"/>
    <cellStyle name="40% - Accent6 4 5 2 6" xfId="33648" xr:uid="{00000000-0005-0000-0000-000057570000}"/>
    <cellStyle name="40% - Accent6 4 5 2 6 2" xfId="33649" xr:uid="{00000000-0005-0000-0000-000058570000}"/>
    <cellStyle name="40% - Accent6 4 5 2 6 3" xfId="33650" xr:uid="{00000000-0005-0000-0000-000059570000}"/>
    <cellStyle name="40% - Accent6 4 5 2 7" xfId="33651" xr:uid="{00000000-0005-0000-0000-00005A570000}"/>
    <cellStyle name="40% - Accent6 4 5 2 7 2" xfId="33652" xr:uid="{00000000-0005-0000-0000-00005B570000}"/>
    <cellStyle name="40% - Accent6 4 5 2 8" xfId="33653" xr:uid="{00000000-0005-0000-0000-00005C570000}"/>
    <cellStyle name="40% - Accent6 4 5 2 9" xfId="33654" xr:uid="{00000000-0005-0000-0000-00005D570000}"/>
    <cellStyle name="40% - Accent6 4 5 3" xfId="33655" xr:uid="{00000000-0005-0000-0000-00005E570000}"/>
    <cellStyle name="40% - Accent6 4 5 3 2" xfId="33656" xr:uid="{00000000-0005-0000-0000-00005F570000}"/>
    <cellStyle name="40% - Accent6 4 5 3 2 2" xfId="33657" xr:uid="{00000000-0005-0000-0000-000060570000}"/>
    <cellStyle name="40% - Accent6 4 5 3 2 3" xfId="33658" xr:uid="{00000000-0005-0000-0000-000061570000}"/>
    <cellStyle name="40% - Accent6 4 5 3 3" xfId="33659" xr:uid="{00000000-0005-0000-0000-000062570000}"/>
    <cellStyle name="40% - Accent6 4 5 3 3 2" xfId="33660" xr:uid="{00000000-0005-0000-0000-000063570000}"/>
    <cellStyle name="40% - Accent6 4 5 3 3 3" xfId="33661" xr:uid="{00000000-0005-0000-0000-000064570000}"/>
    <cellStyle name="40% - Accent6 4 5 3 4" xfId="33662" xr:uid="{00000000-0005-0000-0000-000065570000}"/>
    <cellStyle name="40% - Accent6 4 5 3 4 2" xfId="33663" xr:uid="{00000000-0005-0000-0000-000066570000}"/>
    <cellStyle name="40% - Accent6 4 5 3 5" xfId="33664" xr:uid="{00000000-0005-0000-0000-000067570000}"/>
    <cellStyle name="40% - Accent6 4 5 3 6" xfId="33665" xr:uid="{00000000-0005-0000-0000-000068570000}"/>
    <cellStyle name="40% - Accent6 4 5 4" xfId="33666" xr:uid="{00000000-0005-0000-0000-000069570000}"/>
    <cellStyle name="40% - Accent6 4 5 4 2" xfId="33667" xr:uid="{00000000-0005-0000-0000-00006A570000}"/>
    <cellStyle name="40% - Accent6 4 5 4 2 2" xfId="33668" xr:uid="{00000000-0005-0000-0000-00006B570000}"/>
    <cellStyle name="40% - Accent6 4 5 4 2 3" xfId="33669" xr:uid="{00000000-0005-0000-0000-00006C570000}"/>
    <cellStyle name="40% - Accent6 4 5 4 3" xfId="33670" xr:uid="{00000000-0005-0000-0000-00006D570000}"/>
    <cellStyle name="40% - Accent6 4 5 4 3 2" xfId="33671" xr:uid="{00000000-0005-0000-0000-00006E570000}"/>
    <cellStyle name="40% - Accent6 4 5 4 3 3" xfId="33672" xr:uid="{00000000-0005-0000-0000-00006F570000}"/>
    <cellStyle name="40% - Accent6 4 5 4 4" xfId="33673" xr:uid="{00000000-0005-0000-0000-000070570000}"/>
    <cellStyle name="40% - Accent6 4 5 4 4 2" xfId="33674" xr:uid="{00000000-0005-0000-0000-000071570000}"/>
    <cellStyle name="40% - Accent6 4 5 4 5" xfId="33675" xr:uid="{00000000-0005-0000-0000-000072570000}"/>
    <cellStyle name="40% - Accent6 4 5 4 6" xfId="33676" xr:uid="{00000000-0005-0000-0000-000073570000}"/>
    <cellStyle name="40% - Accent6 4 5 5" xfId="33677" xr:uid="{00000000-0005-0000-0000-000074570000}"/>
    <cellStyle name="40% - Accent6 4 5 5 2" xfId="33678" xr:uid="{00000000-0005-0000-0000-000075570000}"/>
    <cellStyle name="40% - Accent6 4 5 5 2 2" xfId="33679" xr:uid="{00000000-0005-0000-0000-000076570000}"/>
    <cellStyle name="40% - Accent6 4 5 5 2 3" xfId="33680" xr:uid="{00000000-0005-0000-0000-000077570000}"/>
    <cellStyle name="40% - Accent6 4 5 5 3" xfId="33681" xr:uid="{00000000-0005-0000-0000-000078570000}"/>
    <cellStyle name="40% - Accent6 4 5 5 3 2" xfId="33682" xr:uid="{00000000-0005-0000-0000-000079570000}"/>
    <cellStyle name="40% - Accent6 4 5 5 4" xfId="33683" xr:uid="{00000000-0005-0000-0000-00007A570000}"/>
    <cellStyle name="40% - Accent6 4 5 5 5" xfId="33684" xr:uid="{00000000-0005-0000-0000-00007B570000}"/>
    <cellStyle name="40% - Accent6 4 5 6" xfId="33685" xr:uid="{00000000-0005-0000-0000-00007C570000}"/>
    <cellStyle name="40% - Accent6 4 5 6 2" xfId="33686" xr:uid="{00000000-0005-0000-0000-00007D570000}"/>
    <cellStyle name="40% - Accent6 4 5 6 3" xfId="33687" xr:uid="{00000000-0005-0000-0000-00007E570000}"/>
    <cellStyle name="40% - Accent6 4 5 7" xfId="33688" xr:uid="{00000000-0005-0000-0000-00007F570000}"/>
    <cellStyle name="40% - Accent6 4 5 7 2" xfId="33689" xr:uid="{00000000-0005-0000-0000-000080570000}"/>
    <cellStyle name="40% - Accent6 4 5 7 3" xfId="33690" xr:uid="{00000000-0005-0000-0000-000081570000}"/>
    <cellStyle name="40% - Accent6 4 5 8" xfId="33691" xr:uid="{00000000-0005-0000-0000-000082570000}"/>
    <cellStyle name="40% - Accent6 4 5 8 2" xfId="33692" xr:uid="{00000000-0005-0000-0000-000083570000}"/>
    <cellStyle name="40% - Accent6 4 5 9" xfId="33693" xr:uid="{00000000-0005-0000-0000-000084570000}"/>
    <cellStyle name="40% - Accent6 4 6" xfId="2684" xr:uid="{00000000-0005-0000-0000-000085570000}"/>
    <cellStyle name="40% - Accent6 4 6 2" xfId="33694" xr:uid="{00000000-0005-0000-0000-000086570000}"/>
    <cellStyle name="40% - Accent6 4 6 2 2" xfId="33695" xr:uid="{00000000-0005-0000-0000-000087570000}"/>
    <cellStyle name="40% - Accent6 4 6 2 2 2" xfId="33696" xr:uid="{00000000-0005-0000-0000-000088570000}"/>
    <cellStyle name="40% - Accent6 4 6 2 2 3" xfId="33697" xr:uid="{00000000-0005-0000-0000-000089570000}"/>
    <cellStyle name="40% - Accent6 4 6 2 3" xfId="33698" xr:uid="{00000000-0005-0000-0000-00008A570000}"/>
    <cellStyle name="40% - Accent6 4 6 2 3 2" xfId="33699" xr:uid="{00000000-0005-0000-0000-00008B570000}"/>
    <cellStyle name="40% - Accent6 4 6 2 3 3" xfId="33700" xr:uid="{00000000-0005-0000-0000-00008C570000}"/>
    <cellStyle name="40% - Accent6 4 6 2 4" xfId="33701" xr:uid="{00000000-0005-0000-0000-00008D570000}"/>
    <cellStyle name="40% - Accent6 4 6 2 4 2" xfId="33702" xr:uid="{00000000-0005-0000-0000-00008E570000}"/>
    <cellStyle name="40% - Accent6 4 6 2 5" xfId="33703" xr:uid="{00000000-0005-0000-0000-00008F570000}"/>
    <cellStyle name="40% - Accent6 4 6 2 6" xfId="33704" xr:uid="{00000000-0005-0000-0000-000090570000}"/>
    <cellStyle name="40% - Accent6 4 6 3" xfId="33705" xr:uid="{00000000-0005-0000-0000-000091570000}"/>
    <cellStyle name="40% - Accent6 4 6 3 2" xfId="33706" xr:uid="{00000000-0005-0000-0000-000092570000}"/>
    <cellStyle name="40% - Accent6 4 6 3 2 2" xfId="33707" xr:uid="{00000000-0005-0000-0000-000093570000}"/>
    <cellStyle name="40% - Accent6 4 6 3 2 3" xfId="33708" xr:uid="{00000000-0005-0000-0000-000094570000}"/>
    <cellStyle name="40% - Accent6 4 6 3 3" xfId="33709" xr:uid="{00000000-0005-0000-0000-000095570000}"/>
    <cellStyle name="40% - Accent6 4 6 3 3 2" xfId="33710" xr:uid="{00000000-0005-0000-0000-000096570000}"/>
    <cellStyle name="40% - Accent6 4 6 3 3 3" xfId="33711" xr:uid="{00000000-0005-0000-0000-000097570000}"/>
    <cellStyle name="40% - Accent6 4 6 3 4" xfId="33712" xr:uid="{00000000-0005-0000-0000-000098570000}"/>
    <cellStyle name="40% - Accent6 4 6 3 4 2" xfId="33713" xr:uid="{00000000-0005-0000-0000-000099570000}"/>
    <cellStyle name="40% - Accent6 4 6 3 5" xfId="33714" xr:uid="{00000000-0005-0000-0000-00009A570000}"/>
    <cellStyle name="40% - Accent6 4 6 3 6" xfId="33715" xr:uid="{00000000-0005-0000-0000-00009B570000}"/>
    <cellStyle name="40% - Accent6 4 6 4" xfId="33716" xr:uid="{00000000-0005-0000-0000-00009C570000}"/>
    <cellStyle name="40% - Accent6 4 6 4 2" xfId="33717" xr:uid="{00000000-0005-0000-0000-00009D570000}"/>
    <cellStyle name="40% - Accent6 4 6 4 2 2" xfId="33718" xr:uid="{00000000-0005-0000-0000-00009E570000}"/>
    <cellStyle name="40% - Accent6 4 6 4 2 3" xfId="33719" xr:uid="{00000000-0005-0000-0000-00009F570000}"/>
    <cellStyle name="40% - Accent6 4 6 4 3" xfId="33720" xr:uid="{00000000-0005-0000-0000-0000A0570000}"/>
    <cellStyle name="40% - Accent6 4 6 4 3 2" xfId="33721" xr:uid="{00000000-0005-0000-0000-0000A1570000}"/>
    <cellStyle name="40% - Accent6 4 6 4 4" xfId="33722" xr:uid="{00000000-0005-0000-0000-0000A2570000}"/>
    <cellStyle name="40% - Accent6 4 6 4 5" xfId="33723" xr:uid="{00000000-0005-0000-0000-0000A3570000}"/>
    <cellStyle name="40% - Accent6 4 6 5" xfId="33724" xr:uid="{00000000-0005-0000-0000-0000A4570000}"/>
    <cellStyle name="40% - Accent6 4 6 5 2" xfId="33725" xr:uid="{00000000-0005-0000-0000-0000A5570000}"/>
    <cellStyle name="40% - Accent6 4 6 5 3" xfId="33726" xr:uid="{00000000-0005-0000-0000-0000A6570000}"/>
    <cellStyle name="40% - Accent6 4 6 6" xfId="33727" xr:uid="{00000000-0005-0000-0000-0000A7570000}"/>
    <cellStyle name="40% - Accent6 4 6 6 2" xfId="33728" xr:uid="{00000000-0005-0000-0000-0000A8570000}"/>
    <cellStyle name="40% - Accent6 4 6 6 3" xfId="33729" xr:uid="{00000000-0005-0000-0000-0000A9570000}"/>
    <cellStyle name="40% - Accent6 4 6 7" xfId="33730" xr:uid="{00000000-0005-0000-0000-0000AA570000}"/>
    <cellStyle name="40% - Accent6 4 6 7 2" xfId="33731" xr:uid="{00000000-0005-0000-0000-0000AB570000}"/>
    <cellStyle name="40% - Accent6 4 6 8" xfId="33732" xr:uid="{00000000-0005-0000-0000-0000AC570000}"/>
    <cellStyle name="40% - Accent6 4 6 9" xfId="33733" xr:uid="{00000000-0005-0000-0000-0000AD570000}"/>
    <cellStyle name="40% - Accent6 4 7" xfId="13649" xr:uid="{00000000-0005-0000-0000-0000AE570000}"/>
    <cellStyle name="40% - Accent6 4 7 2" xfId="33734" xr:uid="{00000000-0005-0000-0000-0000AF570000}"/>
    <cellStyle name="40% - Accent6 4 7 2 2" xfId="33735" xr:uid="{00000000-0005-0000-0000-0000B0570000}"/>
    <cellStyle name="40% - Accent6 4 7 2 2 2" xfId="33736" xr:uid="{00000000-0005-0000-0000-0000B1570000}"/>
    <cellStyle name="40% - Accent6 4 7 2 2 3" xfId="33737" xr:uid="{00000000-0005-0000-0000-0000B2570000}"/>
    <cellStyle name="40% - Accent6 4 7 2 3" xfId="33738" xr:uid="{00000000-0005-0000-0000-0000B3570000}"/>
    <cellStyle name="40% - Accent6 4 7 2 3 2" xfId="33739" xr:uid="{00000000-0005-0000-0000-0000B4570000}"/>
    <cellStyle name="40% - Accent6 4 7 2 3 3" xfId="33740" xr:uid="{00000000-0005-0000-0000-0000B5570000}"/>
    <cellStyle name="40% - Accent6 4 7 2 4" xfId="33741" xr:uid="{00000000-0005-0000-0000-0000B6570000}"/>
    <cellStyle name="40% - Accent6 4 7 2 4 2" xfId="33742" xr:uid="{00000000-0005-0000-0000-0000B7570000}"/>
    <cellStyle name="40% - Accent6 4 7 2 5" xfId="33743" xr:uid="{00000000-0005-0000-0000-0000B8570000}"/>
    <cellStyle name="40% - Accent6 4 7 2 6" xfId="33744" xr:uid="{00000000-0005-0000-0000-0000B9570000}"/>
    <cellStyle name="40% - Accent6 4 7 3" xfId="33745" xr:uid="{00000000-0005-0000-0000-0000BA570000}"/>
    <cellStyle name="40% - Accent6 4 7 3 2" xfId="33746" xr:uid="{00000000-0005-0000-0000-0000BB570000}"/>
    <cellStyle name="40% - Accent6 4 7 3 2 2" xfId="33747" xr:uid="{00000000-0005-0000-0000-0000BC570000}"/>
    <cellStyle name="40% - Accent6 4 7 3 2 3" xfId="33748" xr:uid="{00000000-0005-0000-0000-0000BD570000}"/>
    <cellStyle name="40% - Accent6 4 7 3 3" xfId="33749" xr:uid="{00000000-0005-0000-0000-0000BE570000}"/>
    <cellStyle name="40% - Accent6 4 7 3 3 2" xfId="33750" xr:uid="{00000000-0005-0000-0000-0000BF570000}"/>
    <cellStyle name="40% - Accent6 4 7 3 3 3" xfId="33751" xr:uid="{00000000-0005-0000-0000-0000C0570000}"/>
    <cellStyle name="40% - Accent6 4 7 3 4" xfId="33752" xr:uid="{00000000-0005-0000-0000-0000C1570000}"/>
    <cellStyle name="40% - Accent6 4 7 3 4 2" xfId="33753" xr:uid="{00000000-0005-0000-0000-0000C2570000}"/>
    <cellStyle name="40% - Accent6 4 7 3 5" xfId="33754" xr:uid="{00000000-0005-0000-0000-0000C3570000}"/>
    <cellStyle name="40% - Accent6 4 7 3 6" xfId="33755" xr:uid="{00000000-0005-0000-0000-0000C4570000}"/>
    <cellStyle name="40% - Accent6 4 7 4" xfId="33756" xr:uid="{00000000-0005-0000-0000-0000C5570000}"/>
    <cellStyle name="40% - Accent6 4 7 4 2" xfId="33757" xr:uid="{00000000-0005-0000-0000-0000C6570000}"/>
    <cellStyle name="40% - Accent6 4 7 4 2 2" xfId="33758" xr:uid="{00000000-0005-0000-0000-0000C7570000}"/>
    <cellStyle name="40% - Accent6 4 7 4 2 3" xfId="33759" xr:uid="{00000000-0005-0000-0000-0000C8570000}"/>
    <cellStyle name="40% - Accent6 4 7 4 3" xfId="33760" xr:uid="{00000000-0005-0000-0000-0000C9570000}"/>
    <cellStyle name="40% - Accent6 4 7 4 3 2" xfId="33761" xr:uid="{00000000-0005-0000-0000-0000CA570000}"/>
    <cellStyle name="40% - Accent6 4 7 4 4" xfId="33762" xr:uid="{00000000-0005-0000-0000-0000CB570000}"/>
    <cellStyle name="40% - Accent6 4 7 4 5" xfId="33763" xr:uid="{00000000-0005-0000-0000-0000CC570000}"/>
    <cellStyle name="40% - Accent6 4 7 5" xfId="33764" xr:uid="{00000000-0005-0000-0000-0000CD570000}"/>
    <cellStyle name="40% - Accent6 4 7 5 2" xfId="33765" xr:uid="{00000000-0005-0000-0000-0000CE570000}"/>
    <cellStyle name="40% - Accent6 4 7 5 3" xfId="33766" xr:uid="{00000000-0005-0000-0000-0000CF570000}"/>
    <cellStyle name="40% - Accent6 4 7 6" xfId="33767" xr:uid="{00000000-0005-0000-0000-0000D0570000}"/>
    <cellStyle name="40% - Accent6 4 7 6 2" xfId="33768" xr:uid="{00000000-0005-0000-0000-0000D1570000}"/>
    <cellStyle name="40% - Accent6 4 7 6 3" xfId="33769" xr:uid="{00000000-0005-0000-0000-0000D2570000}"/>
    <cellStyle name="40% - Accent6 4 7 7" xfId="33770" xr:uid="{00000000-0005-0000-0000-0000D3570000}"/>
    <cellStyle name="40% - Accent6 4 7 7 2" xfId="33771" xr:uid="{00000000-0005-0000-0000-0000D4570000}"/>
    <cellStyle name="40% - Accent6 4 7 8" xfId="33772" xr:uid="{00000000-0005-0000-0000-0000D5570000}"/>
    <cellStyle name="40% - Accent6 4 7 9" xfId="33773" xr:uid="{00000000-0005-0000-0000-0000D6570000}"/>
    <cellStyle name="40% - Accent6 4 8" xfId="33774" xr:uid="{00000000-0005-0000-0000-0000D7570000}"/>
    <cellStyle name="40% - Accent6 4 8 2" xfId="33775" xr:uid="{00000000-0005-0000-0000-0000D8570000}"/>
    <cellStyle name="40% - Accent6 4 8 2 2" xfId="33776" xr:uid="{00000000-0005-0000-0000-0000D9570000}"/>
    <cellStyle name="40% - Accent6 4 8 2 3" xfId="33777" xr:uid="{00000000-0005-0000-0000-0000DA570000}"/>
    <cellStyle name="40% - Accent6 4 8 3" xfId="33778" xr:uid="{00000000-0005-0000-0000-0000DB570000}"/>
    <cellStyle name="40% - Accent6 4 8 3 2" xfId="33779" xr:uid="{00000000-0005-0000-0000-0000DC570000}"/>
    <cellStyle name="40% - Accent6 4 8 3 3" xfId="33780" xr:uid="{00000000-0005-0000-0000-0000DD570000}"/>
    <cellStyle name="40% - Accent6 4 8 4" xfId="33781" xr:uid="{00000000-0005-0000-0000-0000DE570000}"/>
    <cellStyle name="40% - Accent6 4 8 4 2" xfId="33782" xr:uid="{00000000-0005-0000-0000-0000DF570000}"/>
    <cellStyle name="40% - Accent6 4 8 5" xfId="33783" xr:uid="{00000000-0005-0000-0000-0000E0570000}"/>
    <cellStyle name="40% - Accent6 4 8 6" xfId="33784" xr:uid="{00000000-0005-0000-0000-0000E1570000}"/>
    <cellStyle name="40% - Accent6 4 9" xfId="33785" xr:uid="{00000000-0005-0000-0000-0000E2570000}"/>
    <cellStyle name="40% - Accent6 4 9 2" xfId="33786" xr:uid="{00000000-0005-0000-0000-0000E3570000}"/>
    <cellStyle name="40% - Accent6 4 9 2 2" xfId="33787" xr:uid="{00000000-0005-0000-0000-0000E4570000}"/>
    <cellStyle name="40% - Accent6 4 9 2 3" xfId="33788" xr:uid="{00000000-0005-0000-0000-0000E5570000}"/>
    <cellStyle name="40% - Accent6 4 9 3" xfId="33789" xr:uid="{00000000-0005-0000-0000-0000E6570000}"/>
    <cellStyle name="40% - Accent6 4 9 3 2" xfId="33790" xr:uid="{00000000-0005-0000-0000-0000E7570000}"/>
    <cellStyle name="40% - Accent6 4 9 3 3" xfId="33791" xr:uid="{00000000-0005-0000-0000-0000E8570000}"/>
    <cellStyle name="40% - Accent6 4 9 4" xfId="33792" xr:uid="{00000000-0005-0000-0000-0000E9570000}"/>
    <cellStyle name="40% - Accent6 4 9 4 2" xfId="33793" xr:uid="{00000000-0005-0000-0000-0000EA570000}"/>
    <cellStyle name="40% - Accent6 4 9 5" xfId="33794" xr:uid="{00000000-0005-0000-0000-0000EB570000}"/>
    <cellStyle name="40% - Accent6 4 9 6" xfId="33795" xr:uid="{00000000-0005-0000-0000-0000EC570000}"/>
    <cellStyle name="40% - Accent6 5" xfId="2685" xr:uid="{00000000-0005-0000-0000-0000ED570000}"/>
    <cellStyle name="40% - Accent6 5 2" xfId="2686" xr:uid="{00000000-0005-0000-0000-0000EE570000}"/>
    <cellStyle name="40% - Accent6 5 2 2" xfId="2687" xr:uid="{00000000-0005-0000-0000-0000EF570000}"/>
    <cellStyle name="40% - Accent6 5 2 2 2" xfId="2688" xr:uid="{00000000-0005-0000-0000-0000F0570000}"/>
    <cellStyle name="40% - Accent6 5 2 2 2 2" xfId="2689" xr:uid="{00000000-0005-0000-0000-0000F1570000}"/>
    <cellStyle name="40% - Accent6 5 2 2 3" xfId="2690" xr:uid="{00000000-0005-0000-0000-0000F2570000}"/>
    <cellStyle name="40% - Accent6 5 2 3" xfId="2691" xr:uid="{00000000-0005-0000-0000-0000F3570000}"/>
    <cellStyle name="40% - Accent6 5 2 3 2" xfId="2692" xr:uid="{00000000-0005-0000-0000-0000F4570000}"/>
    <cellStyle name="40% - Accent6 5 2 4" xfId="2693" xr:uid="{00000000-0005-0000-0000-0000F5570000}"/>
    <cellStyle name="40% - Accent6 5 2 5" xfId="8921" xr:uid="{00000000-0005-0000-0000-0000F6570000}"/>
    <cellStyle name="40% - Accent6 5 3" xfId="2694" xr:uid="{00000000-0005-0000-0000-0000F7570000}"/>
    <cellStyle name="40% - Accent6 5 3 2" xfId="2695" xr:uid="{00000000-0005-0000-0000-0000F8570000}"/>
    <cellStyle name="40% - Accent6 5 3 2 2" xfId="2696" xr:uid="{00000000-0005-0000-0000-0000F9570000}"/>
    <cellStyle name="40% - Accent6 5 3 3" xfId="2697" xr:uid="{00000000-0005-0000-0000-0000FA570000}"/>
    <cellStyle name="40% - Accent6 5 4" xfId="2698" xr:uid="{00000000-0005-0000-0000-0000FB570000}"/>
    <cellStyle name="40% - Accent6 5 4 2" xfId="2699" xr:uid="{00000000-0005-0000-0000-0000FC570000}"/>
    <cellStyle name="40% - Accent6 5 5" xfId="2700" xr:uid="{00000000-0005-0000-0000-0000FD570000}"/>
    <cellStyle name="40% - Accent6 5 6" xfId="13650" xr:uid="{00000000-0005-0000-0000-0000FE570000}"/>
    <cellStyle name="40% - Accent6 6" xfId="2701" xr:uid="{00000000-0005-0000-0000-0000FF570000}"/>
    <cellStyle name="40% - Accent6 6 2" xfId="2702" xr:uid="{00000000-0005-0000-0000-000000580000}"/>
    <cellStyle name="40% - Accent6 6 2 2" xfId="2703" xr:uid="{00000000-0005-0000-0000-000001580000}"/>
    <cellStyle name="40% - Accent6 6 2 2 2" xfId="2704" xr:uid="{00000000-0005-0000-0000-000002580000}"/>
    <cellStyle name="40% - Accent6 6 2 3" xfId="2705" xr:uid="{00000000-0005-0000-0000-000003580000}"/>
    <cellStyle name="40% - Accent6 6 2 4" xfId="8922" xr:uid="{00000000-0005-0000-0000-000004580000}"/>
    <cellStyle name="40% - Accent6 6 2 5" xfId="8923" xr:uid="{00000000-0005-0000-0000-000005580000}"/>
    <cellStyle name="40% - Accent6 6 3" xfId="2706" xr:uid="{00000000-0005-0000-0000-000006580000}"/>
    <cellStyle name="40% - Accent6 6 3 2" xfId="2707" xr:uid="{00000000-0005-0000-0000-000007580000}"/>
    <cellStyle name="40% - Accent6 6 4" xfId="2708" xr:uid="{00000000-0005-0000-0000-000008580000}"/>
    <cellStyle name="40% - Accent6 6 5" xfId="13651" xr:uid="{00000000-0005-0000-0000-000009580000}"/>
    <cellStyle name="40% - Accent6 7" xfId="2709" xr:uid="{00000000-0005-0000-0000-00000A580000}"/>
    <cellStyle name="40% - Accent6 7 2" xfId="2710" xr:uid="{00000000-0005-0000-0000-00000B580000}"/>
    <cellStyle name="40% - Accent6 7 2 2" xfId="2711" xr:uid="{00000000-0005-0000-0000-00000C580000}"/>
    <cellStyle name="40% - Accent6 7 2 2 2" xfId="2712" xr:uid="{00000000-0005-0000-0000-00000D580000}"/>
    <cellStyle name="40% - Accent6 7 2 3" xfId="2713" xr:uid="{00000000-0005-0000-0000-00000E580000}"/>
    <cellStyle name="40% - Accent6 7 3" xfId="2714" xr:uid="{00000000-0005-0000-0000-00000F580000}"/>
    <cellStyle name="40% - Accent6 7 3 2" xfId="2715" xr:uid="{00000000-0005-0000-0000-000010580000}"/>
    <cellStyle name="40% - Accent6 7 4" xfId="2716" xr:uid="{00000000-0005-0000-0000-000011580000}"/>
    <cellStyle name="40% - Accent6 7 5" xfId="13652" xr:uid="{00000000-0005-0000-0000-000012580000}"/>
    <cellStyle name="40% - Accent6 8" xfId="2717" xr:uid="{00000000-0005-0000-0000-000013580000}"/>
    <cellStyle name="40% - Accent6 8 2" xfId="2718" xr:uid="{00000000-0005-0000-0000-000014580000}"/>
    <cellStyle name="40% - Accent6 8 2 2" xfId="2719" xr:uid="{00000000-0005-0000-0000-000015580000}"/>
    <cellStyle name="40% - Accent6 8 2 2 2" xfId="2720" xr:uid="{00000000-0005-0000-0000-000016580000}"/>
    <cellStyle name="40% - Accent6 8 2 3" xfId="2721" xr:uid="{00000000-0005-0000-0000-000017580000}"/>
    <cellStyle name="40% - Accent6 8 3" xfId="2722" xr:uid="{00000000-0005-0000-0000-000018580000}"/>
    <cellStyle name="40% - Accent6 8 3 2" xfId="2723" xr:uid="{00000000-0005-0000-0000-000019580000}"/>
    <cellStyle name="40% - Accent6 8 4" xfId="2724" xr:uid="{00000000-0005-0000-0000-00001A580000}"/>
    <cellStyle name="40% - Accent6 8 5" xfId="13653" xr:uid="{00000000-0005-0000-0000-00001B580000}"/>
    <cellStyle name="40% - Accent6 9" xfId="2725" xr:uid="{00000000-0005-0000-0000-00001C580000}"/>
    <cellStyle name="40% - Accent6 9 2" xfId="2726" xr:uid="{00000000-0005-0000-0000-00001D580000}"/>
    <cellStyle name="40% - Accent6 9 2 2" xfId="2727" xr:uid="{00000000-0005-0000-0000-00001E580000}"/>
    <cellStyle name="40% - Accent6 9 3" xfId="2728" xr:uid="{00000000-0005-0000-0000-00001F580000}"/>
    <cellStyle name="40% - Accent6 9 4" xfId="13654" xr:uid="{00000000-0005-0000-0000-000020580000}"/>
    <cellStyle name="60% - Accent1 10" xfId="8924" xr:uid="{00000000-0005-0000-0000-000021580000}"/>
    <cellStyle name="60% - Accent1 11" xfId="8925" xr:uid="{00000000-0005-0000-0000-000022580000}"/>
    <cellStyle name="60% - Accent1 12" xfId="8926" xr:uid="{00000000-0005-0000-0000-000023580000}"/>
    <cellStyle name="60% - Accent1 13" xfId="8927" xr:uid="{00000000-0005-0000-0000-000024580000}"/>
    <cellStyle name="60% - Accent1 14" xfId="8928" xr:uid="{00000000-0005-0000-0000-000025580000}"/>
    <cellStyle name="60% - Accent1 15" xfId="8929" xr:uid="{00000000-0005-0000-0000-000026580000}"/>
    <cellStyle name="60% - Accent1 16" xfId="8930" xr:uid="{00000000-0005-0000-0000-000027580000}"/>
    <cellStyle name="60% - Accent1 17" xfId="8931" xr:uid="{00000000-0005-0000-0000-000028580000}"/>
    <cellStyle name="60% - Accent1 17 2" xfId="14188" xr:uid="{00000000-0005-0000-0000-000029580000}"/>
    <cellStyle name="60% - Accent1 18" xfId="14488" xr:uid="{00000000-0005-0000-0000-00002A580000}"/>
    <cellStyle name="60% - Accent1 2" xfId="2729" xr:uid="{00000000-0005-0000-0000-00002B580000}"/>
    <cellStyle name="60% - Accent1 2 2" xfId="2730" xr:uid="{00000000-0005-0000-0000-00002C580000}"/>
    <cellStyle name="60% - Accent1 2 2 2" xfId="14189" xr:uid="{00000000-0005-0000-0000-00002D580000}"/>
    <cellStyle name="60% - Accent1 2 3" xfId="13655" xr:uid="{00000000-0005-0000-0000-00002E580000}"/>
    <cellStyle name="60% - Accent1 2 4" xfId="33796" xr:uid="{00000000-0005-0000-0000-00002F580000}"/>
    <cellStyle name="60% - Accent1 2 5" xfId="33797" xr:uid="{00000000-0005-0000-0000-000030580000}"/>
    <cellStyle name="60% - Accent1 2 6" xfId="33798" xr:uid="{00000000-0005-0000-0000-000031580000}"/>
    <cellStyle name="60% - Accent1 3" xfId="2731" xr:uid="{00000000-0005-0000-0000-000032580000}"/>
    <cellStyle name="60% - Accent1 3 2" xfId="13656" xr:uid="{00000000-0005-0000-0000-000033580000}"/>
    <cellStyle name="60% - Accent1 3 3" xfId="33799" xr:uid="{00000000-0005-0000-0000-000034580000}"/>
    <cellStyle name="60% - Accent1 4" xfId="2732" xr:uid="{00000000-0005-0000-0000-000035580000}"/>
    <cellStyle name="60% - Accent1 4 2" xfId="13657" xr:uid="{00000000-0005-0000-0000-000036580000}"/>
    <cellStyle name="60% - Accent1 4 3" xfId="33800" xr:uid="{00000000-0005-0000-0000-000037580000}"/>
    <cellStyle name="60% - Accent1 5" xfId="8932" xr:uid="{00000000-0005-0000-0000-000038580000}"/>
    <cellStyle name="60% - Accent1 5 2" xfId="33801" xr:uid="{00000000-0005-0000-0000-000039580000}"/>
    <cellStyle name="60% - Accent1 6" xfId="8933" xr:uid="{00000000-0005-0000-0000-00003A580000}"/>
    <cellStyle name="60% - Accent1 6 2" xfId="33802" xr:uid="{00000000-0005-0000-0000-00003B580000}"/>
    <cellStyle name="60% - Accent1 7" xfId="8934" xr:uid="{00000000-0005-0000-0000-00003C580000}"/>
    <cellStyle name="60% - Accent1 7 2" xfId="33803" xr:uid="{00000000-0005-0000-0000-00003D580000}"/>
    <cellStyle name="60% - Accent1 8" xfId="8935" xr:uid="{00000000-0005-0000-0000-00003E580000}"/>
    <cellStyle name="60% - Accent1 8 2" xfId="33804" xr:uid="{00000000-0005-0000-0000-00003F580000}"/>
    <cellStyle name="60% - Accent1 9" xfId="8936" xr:uid="{00000000-0005-0000-0000-000040580000}"/>
    <cellStyle name="60% - Accent2 10" xfId="8937" xr:uid="{00000000-0005-0000-0000-000041580000}"/>
    <cellStyle name="60% - Accent2 11" xfId="8938" xr:uid="{00000000-0005-0000-0000-000042580000}"/>
    <cellStyle name="60% - Accent2 12" xfId="8939" xr:uid="{00000000-0005-0000-0000-000043580000}"/>
    <cellStyle name="60% - Accent2 13" xfId="8940" xr:uid="{00000000-0005-0000-0000-000044580000}"/>
    <cellStyle name="60% - Accent2 14" xfId="8941" xr:uid="{00000000-0005-0000-0000-000045580000}"/>
    <cellStyle name="60% - Accent2 15" xfId="8942" xr:uid="{00000000-0005-0000-0000-000046580000}"/>
    <cellStyle name="60% - Accent2 16" xfId="8943" xr:uid="{00000000-0005-0000-0000-000047580000}"/>
    <cellStyle name="60% - Accent2 17" xfId="8944" xr:uid="{00000000-0005-0000-0000-000048580000}"/>
    <cellStyle name="60% - Accent2 17 2" xfId="14190" xr:uid="{00000000-0005-0000-0000-000049580000}"/>
    <cellStyle name="60% - Accent2 18" xfId="14492" xr:uid="{00000000-0005-0000-0000-00004A580000}"/>
    <cellStyle name="60% - Accent2 2" xfId="2733" xr:uid="{00000000-0005-0000-0000-00004B580000}"/>
    <cellStyle name="60% - Accent2 2 2" xfId="2734" xr:uid="{00000000-0005-0000-0000-00004C580000}"/>
    <cellStyle name="60% - Accent2 2 2 2" xfId="14191" xr:uid="{00000000-0005-0000-0000-00004D580000}"/>
    <cellStyle name="60% - Accent2 2 3" xfId="13658" xr:uid="{00000000-0005-0000-0000-00004E580000}"/>
    <cellStyle name="60% - Accent2 2 4" xfId="33805" xr:uid="{00000000-0005-0000-0000-00004F580000}"/>
    <cellStyle name="60% - Accent2 2 5" xfId="33806" xr:uid="{00000000-0005-0000-0000-000050580000}"/>
    <cellStyle name="60% - Accent2 2 6" xfId="33807" xr:uid="{00000000-0005-0000-0000-000051580000}"/>
    <cellStyle name="60% - Accent2 3" xfId="2735" xr:uid="{00000000-0005-0000-0000-000052580000}"/>
    <cellStyle name="60% - Accent2 3 2" xfId="13659" xr:uid="{00000000-0005-0000-0000-000053580000}"/>
    <cellStyle name="60% - Accent2 3 3" xfId="33808" xr:uid="{00000000-0005-0000-0000-000054580000}"/>
    <cellStyle name="60% - Accent2 4" xfId="2736" xr:uid="{00000000-0005-0000-0000-000055580000}"/>
    <cellStyle name="60% - Accent2 4 2" xfId="13660" xr:uid="{00000000-0005-0000-0000-000056580000}"/>
    <cellStyle name="60% - Accent2 4 3" xfId="33809" xr:uid="{00000000-0005-0000-0000-000057580000}"/>
    <cellStyle name="60% - Accent2 5" xfId="8945" xr:uid="{00000000-0005-0000-0000-000058580000}"/>
    <cellStyle name="60% - Accent2 5 2" xfId="33810" xr:uid="{00000000-0005-0000-0000-000059580000}"/>
    <cellStyle name="60% - Accent2 6" xfId="8946" xr:uid="{00000000-0005-0000-0000-00005A580000}"/>
    <cellStyle name="60% - Accent2 6 2" xfId="33811" xr:uid="{00000000-0005-0000-0000-00005B580000}"/>
    <cellStyle name="60% - Accent2 7" xfId="8947" xr:uid="{00000000-0005-0000-0000-00005C580000}"/>
    <cellStyle name="60% - Accent2 7 2" xfId="33812" xr:uid="{00000000-0005-0000-0000-00005D580000}"/>
    <cellStyle name="60% - Accent2 8" xfId="8948" xr:uid="{00000000-0005-0000-0000-00005E580000}"/>
    <cellStyle name="60% - Accent2 8 2" xfId="33813" xr:uid="{00000000-0005-0000-0000-00005F580000}"/>
    <cellStyle name="60% - Accent2 9" xfId="8949" xr:uid="{00000000-0005-0000-0000-000060580000}"/>
    <cellStyle name="60% - Accent3 10" xfId="8950" xr:uid="{00000000-0005-0000-0000-000061580000}"/>
    <cellStyle name="60% - Accent3 11" xfId="8951" xr:uid="{00000000-0005-0000-0000-000062580000}"/>
    <cellStyle name="60% - Accent3 12" xfId="8952" xr:uid="{00000000-0005-0000-0000-000063580000}"/>
    <cellStyle name="60% - Accent3 13" xfId="8953" xr:uid="{00000000-0005-0000-0000-000064580000}"/>
    <cellStyle name="60% - Accent3 14" xfId="8954" xr:uid="{00000000-0005-0000-0000-000065580000}"/>
    <cellStyle name="60% - Accent3 15" xfId="8955" xr:uid="{00000000-0005-0000-0000-000066580000}"/>
    <cellStyle name="60% - Accent3 16" xfId="8956" xr:uid="{00000000-0005-0000-0000-000067580000}"/>
    <cellStyle name="60% - Accent3 17" xfId="8957" xr:uid="{00000000-0005-0000-0000-000068580000}"/>
    <cellStyle name="60% - Accent3 17 2" xfId="14192" xr:uid="{00000000-0005-0000-0000-000069580000}"/>
    <cellStyle name="60% - Accent3 18" xfId="14496" xr:uid="{00000000-0005-0000-0000-00006A580000}"/>
    <cellStyle name="60% - Accent3 2" xfId="2737" xr:uid="{00000000-0005-0000-0000-00006B580000}"/>
    <cellStyle name="60% - Accent3 2 2" xfId="2738" xr:uid="{00000000-0005-0000-0000-00006C580000}"/>
    <cellStyle name="60% - Accent3 2 2 2" xfId="14193" xr:uid="{00000000-0005-0000-0000-00006D580000}"/>
    <cellStyle name="60% - Accent3 2 3" xfId="13661" xr:uid="{00000000-0005-0000-0000-00006E580000}"/>
    <cellStyle name="60% - Accent3 2 4" xfId="33814" xr:uid="{00000000-0005-0000-0000-00006F580000}"/>
    <cellStyle name="60% - Accent3 2 5" xfId="33815" xr:uid="{00000000-0005-0000-0000-000070580000}"/>
    <cellStyle name="60% - Accent3 2 6" xfId="33816" xr:uid="{00000000-0005-0000-0000-000071580000}"/>
    <cellStyle name="60% - Accent3 3" xfId="2739" xr:uid="{00000000-0005-0000-0000-000072580000}"/>
    <cellStyle name="60% - Accent3 3 2" xfId="13662" xr:uid="{00000000-0005-0000-0000-000073580000}"/>
    <cellStyle name="60% - Accent3 3 3" xfId="33817" xr:uid="{00000000-0005-0000-0000-000074580000}"/>
    <cellStyle name="60% - Accent3 4" xfId="2740" xr:uid="{00000000-0005-0000-0000-000075580000}"/>
    <cellStyle name="60% - Accent3 4 2" xfId="13663" xr:uid="{00000000-0005-0000-0000-000076580000}"/>
    <cellStyle name="60% - Accent3 5" xfId="8958" xr:uid="{00000000-0005-0000-0000-000077580000}"/>
    <cellStyle name="60% - Accent3 5 2" xfId="33818" xr:uid="{00000000-0005-0000-0000-000078580000}"/>
    <cellStyle name="60% - Accent3 6" xfId="8959" xr:uid="{00000000-0005-0000-0000-000079580000}"/>
    <cellStyle name="60% - Accent3 6 2" xfId="33819" xr:uid="{00000000-0005-0000-0000-00007A580000}"/>
    <cellStyle name="60% - Accent3 7" xfId="8960" xr:uid="{00000000-0005-0000-0000-00007B580000}"/>
    <cellStyle name="60% - Accent3 7 2" xfId="33820" xr:uid="{00000000-0005-0000-0000-00007C580000}"/>
    <cellStyle name="60% - Accent3 8" xfId="8961" xr:uid="{00000000-0005-0000-0000-00007D580000}"/>
    <cellStyle name="60% - Accent3 8 2" xfId="33821" xr:uid="{00000000-0005-0000-0000-00007E580000}"/>
    <cellStyle name="60% - Accent3 9" xfId="8962" xr:uid="{00000000-0005-0000-0000-00007F580000}"/>
    <cellStyle name="60% - Accent4 10" xfId="8963" xr:uid="{00000000-0005-0000-0000-000080580000}"/>
    <cellStyle name="60% - Accent4 11" xfId="8964" xr:uid="{00000000-0005-0000-0000-000081580000}"/>
    <cellStyle name="60% - Accent4 12" xfId="8965" xr:uid="{00000000-0005-0000-0000-000082580000}"/>
    <cellStyle name="60% - Accent4 13" xfId="8966" xr:uid="{00000000-0005-0000-0000-000083580000}"/>
    <cellStyle name="60% - Accent4 14" xfId="8967" xr:uid="{00000000-0005-0000-0000-000084580000}"/>
    <cellStyle name="60% - Accent4 15" xfId="8968" xr:uid="{00000000-0005-0000-0000-000085580000}"/>
    <cellStyle name="60% - Accent4 16" xfId="8969" xr:uid="{00000000-0005-0000-0000-000086580000}"/>
    <cellStyle name="60% - Accent4 17" xfId="8970" xr:uid="{00000000-0005-0000-0000-000087580000}"/>
    <cellStyle name="60% - Accent4 17 2" xfId="14194" xr:uid="{00000000-0005-0000-0000-000088580000}"/>
    <cellStyle name="60% - Accent4 18" xfId="14500" xr:uid="{00000000-0005-0000-0000-000089580000}"/>
    <cellStyle name="60% - Accent4 2" xfId="2741" xr:uid="{00000000-0005-0000-0000-00008A580000}"/>
    <cellStyle name="60% - Accent4 2 2" xfId="2742" xr:uid="{00000000-0005-0000-0000-00008B580000}"/>
    <cellStyle name="60% - Accent4 2 2 2" xfId="14195" xr:uid="{00000000-0005-0000-0000-00008C580000}"/>
    <cellStyle name="60% - Accent4 2 3" xfId="13664" xr:uid="{00000000-0005-0000-0000-00008D580000}"/>
    <cellStyle name="60% - Accent4 2 4" xfId="33822" xr:uid="{00000000-0005-0000-0000-00008E580000}"/>
    <cellStyle name="60% - Accent4 2 5" xfId="33823" xr:uid="{00000000-0005-0000-0000-00008F580000}"/>
    <cellStyle name="60% - Accent4 2 6" xfId="33824" xr:uid="{00000000-0005-0000-0000-000090580000}"/>
    <cellStyle name="60% - Accent4 3" xfId="2743" xr:uid="{00000000-0005-0000-0000-000091580000}"/>
    <cellStyle name="60% - Accent4 3 2" xfId="13665" xr:uid="{00000000-0005-0000-0000-000092580000}"/>
    <cellStyle name="60% - Accent4 3 3" xfId="33825" xr:uid="{00000000-0005-0000-0000-000093580000}"/>
    <cellStyle name="60% - Accent4 4" xfId="2744" xr:uid="{00000000-0005-0000-0000-000094580000}"/>
    <cellStyle name="60% - Accent4 4 2" xfId="13666" xr:uid="{00000000-0005-0000-0000-000095580000}"/>
    <cellStyle name="60% - Accent4 5" xfId="8971" xr:uid="{00000000-0005-0000-0000-000096580000}"/>
    <cellStyle name="60% - Accent4 5 2" xfId="33826" xr:uid="{00000000-0005-0000-0000-000097580000}"/>
    <cellStyle name="60% - Accent4 6" xfId="8972" xr:uid="{00000000-0005-0000-0000-000098580000}"/>
    <cellStyle name="60% - Accent4 6 2" xfId="33827" xr:uid="{00000000-0005-0000-0000-000099580000}"/>
    <cellStyle name="60% - Accent4 7" xfId="8973" xr:uid="{00000000-0005-0000-0000-00009A580000}"/>
    <cellStyle name="60% - Accent4 7 2" xfId="33828" xr:uid="{00000000-0005-0000-0000-00009B580000}"/>
    <cellStyle name="60% - Accent4 8" xfId="8974" xr:uid="{00000000-0005-0000-0000-00009C580000}"/>
    <cellStyle name="60% - Accent4 8 2" xfId="33829" xr:uid="{00000000-0005-0000-0000-00009D580000}"/>
    <cellStyle name="60% - Accent4 9" xfId="8975" xr:uid="{00000000-0005-0000-0000-00009E580000}"/>
    <cellStyle name="60% - Accent5 10" xfId="8976" xr:uid="{00000000-0005-0000-0000-00009F580000}"/>
    <cellStyle name="60% - Accent5 11" xfId="8977" xr:uid="{00000000-0005-0000-0000-0000A0580000}"/>
    <cellStyle name="60% - Accent5 12" xfId="8978" xr:uid="{00000000-0005-0000-0000-0000A1580000}"/>
    <cellStyle name="60% - Accent5 13" xfId="8979" xr:uid="{00000000-0005-0000-0000-0000A2580000}"/>
    <cellStyle name="60% - Accent5 14" xfId="8980" xr:uid="{00000000-0005-0000-0000-0000A3580000}"/>
    <cellStyle name="60% - Accent5 15" xfId="8981" xr:uid="{00000000-0005-0000-0000-0000A4580000}"/>
    <cellStyle name="60% - Accent5 16" xfId="8982" xr:uid="{00000000-0005-0000-0000-0000A5580000}"/>
    <cellStyle name="60% - Accent5 17" xfId="8983" xr:uid="{00000000-0005-0000-0000-0000A6580000}"/>
    <cellStyle name="60% - Accent5 17 2" xfId="14196" xr:uid="{00000000-0005-0000-0000-0000A7580000}"/>
    <cellStyle name="60% - Accent5 18" xfId="14504" xr:uid="{00000000-0005-0000-0000-0000A8580000}"/>
    <cellStyle name="60% - Accent5 2" xfId="2745" xr:uid="{00000000-0005-0000-0000-0000A9580000}"/>
    <cellStyle name="60% - Accent5 2 2" xfId="2746" xr:uid="{00000000-0005-0000-0000-0000AA580000}"/>
    <cellStyle name="60% - Accent5 2 2 2" xfId="14197" xr:uid="{00000000-0005-0000-0000-0000AB580000}"/>
    <cellStyle name="60% - Accent5 2 3" xfId="13667" xr:uid="{00000000-0005-0000-0000-0000AC580000}"/>
    <cellStyle name="60% - Accent5 2 4" xfId="33830" xr:uid="{00000000-0005-0000-0000-0000AD580000}"/>
    <cellStyle name="60% - Accent5 2 5" xfId="33831" xr:uid="{00000000-0005-0000-0000-0000AE580000}"/>
    <cellStyle name="60% - Accent5 2 6" xfId="33832" xr:uid="{00000000-0005-0000-0000-0000AF580000}"/>
    <cellStyle name="60% - Accent5 3" xfId="2747" xr:uid="{00000000-0005-0000-0000-0000B0580000}"/>
    <cellStyle name="60% - Accent5 3 2" xfId="13668" xr:uid="{00000000-0005-0000-0000-0000B1580000}"/>
    <cellStyle name="60% - Accent5 3 3" xfId="33833" xr:uid="{00000000-0005-0000-0000-0000B2580000}"/>
    <cellStyle name="60% - Accent5 4" xfId="2748" xr:uid="{00000000-0005-0000-0000-0000B3580000}"/>
    <cellStyle name="60% - Accent5 4 2" xfId="13669" xr:uid="{00000000-0005-0000-0000-0000B4580000}"/>
    <cellStyle name="60% - Accent5 4 3" xfId="33834" xr:uid="{00000000-0005-0000-0000-0000B5580000}"/>
    <cellStyle name="60% - Accent5 5" xfId="8984" xr:uid="{00000000-0005-0000-0000-0000B6580000}"/>
    <cellStyle name="60% - Accent5 5 2" xfId="33835" xr:uid="{00000000-0005-0000-0000-0000B7580000}"/>
    <cellStyle name="60% - Accent5 6" xfId="8985" xr:uid="{00000000-0005-0000-0000-0000B8580000}"/>
    <cellStyle name="60% - Accent5 6 2" xfId="33836" xr:uid="{00000000-0005-0000-0000-0000B9580000}"/>
    <cellStyle name="60% - Accent5 7" xfId="8986" xr:uid="{00000000-0005-0000-0000-0000BA580000}"/>
    <cellStyle name="60% - Accent5 7 2" xfId="33837" xr:uid="{00000000-0005-0000-0000-0000BB580000}"/>
    <cellStyle name="60% - Accent5 8" xfId="8987" xr:uid="{00000000-0005-0000-0000-0000BC580000}"/>
    <cellStyle name="60% - Accent5 8 2" xfId="33838" xr:uid="{00000000-0005-0000-0000-0000BD580000}"/>
    <cellStyle name="60% - Accent5 9" xfId="8988" xr:uid="{00000000-0005-0000-0000-0000BE580000}"/>
    <cellStyle name="60% - Accent6 10" xfId="8989" xr:uid="{00000000-0005-0000-0000-0000BF580000}"/>
    <cellStyle name="60% - Accent6 11" xfId="8990" xr:uid="{00000000-0005-0000-0000-0000C0580000}"/>
    <cellStyle name="60% - Accent6 12" xfId="8991" xr:uid="{00000000-0005-0000-0000-0000C1580000}"/>
    <cellStyle name="60% - Accent6 13" xfId="8992" xr:uid="{00000000-0005-0000-0000-0000C2580000}"/>
    <cellStyle name="60% - Accent6 14" xfId="8993" xr:uid="{00000000-0005-0000-0000-0000C3580000}"/>
    <cellStyle name="60% - Accent6 15" xfId="8994" xr:uid="{00000000-0005-0000-0000-0000C4580000}"/>
    <cellStyle name="60% - Accent6 16" xfId="8995" xr:uid="{00000000-0005-0000-0000-0000C5580000}"/>
    <cellStyle name="60% - Accent6 17" xfId="8996" xr:uid="{00000000-0005-0000-0000-0000C6580000}"/>
    <cellStyle name="60% - Accent6 17 2" xfId="14198" xr:uid="{00000000-0005-0000-0000-0000C7580000}"/>
    <cellStyle name="60% - Accent6 18" xfId="14508" xr:uid="{00000000-0005-0000-0000-0000C8580000}"/>
    <cellStyle name="60% - Accent6 2" xfId="2749" xr:uid="{00000000-0005-0000-0000-0000C9580000}"/>
    <cellStyle name="60% - Accent6 2 2" xfId="2750" xr:uid="{00000000-0005-0000-0000-0000CA580000}"/>
    <cellStyle name="60% - Accent6 2 2 2" xfId="14199" xr:uid="{00000000-0005-0000-0000-0000CB580000}"/>
    <cellStyle name="60% - Accent6 2 3" xfId="13670" xr:uid="{00000000-0005-0000-0000-0000CC580000}"/>
    <cellStyle name="60% - Accent6 2 4" xfId="33839" xr:uid="{00000000-0005-0000-0000-0000CD580000}"/>
    <cellStyle name="60% - Accent6 2 5" xfId="33840" xr:uid="{00000000-0005-0000-0000-0000CE580000}"/>
    <cellStyle name="60% - Accent6 2 6" xfId="33841" xr:uid="{00000000-0005-0000-0000-0000CF580000}"/>
    <cellStyle name="60% - Accent6 3" xfId="2751" xr:uid="{00000000-0005-0000-0000-0000D0580000}"/>
    <cellStyle name="60% - Accent6 3 2" xfId="13671" xr:uid="{00000000-0005-0000-0000-0000D1580000}"/>
    <cellStyle name="60% - Accent6 3 3" xfId="33842" xr:uid="{00000000-0005-0000-0000-0000D2580000}"/>
    <cellStyle name="60% - Accent6 4" xfId="2752" xr:uid="{00000000-0005-0000-0000-0000D3580000}"/>
    <cellStyle name="60% - Accent6 4 2" xfId="13672" xr:uid="{00000000-0005-0000-0000-0000D4580000}"/>
    <cellStyle name="60% - Accent6 5" xfId="8997" xr:uid="{00000000-0005-0000-0000-0000D5580000}"/>
    <cellStyle name="60% - Accent6 5 2" xfId="33843" xr:uid="{00000000-0005-0000-0000-0000D6580000}"/>
    <cellStyle name="60% - Accent6 6" xfId="8998" xr:uid="{00000000-0005-0000-0000-0000D7580000}"/>
    <cellStyle name="60% - Accent6 6 2" xfId="33844" xr:uid="{00000000-0005-0000-0000-0000D8580000}"/>
    <cellStyle name="60% - Accent6 7" xfId="8999" xr:uid="{00000000-0005-0000-0000-0000D9580000}"/>
    <cellStyle name="60% - Accent6 7 2" xfId="33845" xr:uid="{00000000-0005-0000-0000-0000DA580000}"/>
    <cellStyle name="60% - Accent6 8" xfId="9000" xr:uid="{00000000-0005-0000-0000-0000DB580000}"/>
    <cellStyle name="60% - Accent6 8 2" xfId="33846" xr:uid="{00000000-0005-0000-0000-0000DC580000}"/>
    <cellStyle name="60% - Accent6 9" xfId="9001" xr:uid="{00000000-0005-0000-0000-0000DD580000}"/>
    <cellStyle name="ac" xfId="9002" xr:uid="{00000000-0005-0000-0000-0000DE580000}"/>
    <cellStyle name="ac 2" xfId="33847" xr:uid="{00000000-0005-0000-0000-0000DF580000}"/>
    <cellStyle name="Accent1 10" xfId="9003" xr:uid="{00000000-0005-0000-0000-0000E0580000}"/>
    <cellStyle name="Accent1 11" xfId="9004" xr:uid="{00000000-0005-0000-0000-0000E1580000}"/>
    <cellStyle name="Accent1 12" xfId="9005" xr:uid="{00000000-0005-0000-0000-0000E2580000}"/>
    <cellStyle name="Accent1 13" xfId="9006" xr:uid="{00000000-0005-0000-0000-0000E3580000}"/>
    <cellStyle name="Accent1 14" xfId="9007" xr:uid="{00000000-0005-0000-0000-0000E4580000}"/>
    <cellStyle name="Accent1 15" xfId="9008" xr:uid="{00000000-0005-0000-0000-0000E5580000}"/>
    <cellStyle name="Accent1 16" xfId="9009" xr:uid="{00000000-0005-0000-0000-0000E6580000}"/>
    <cellStyle name="Accent1 17" xfId="9010" xr:uid="{00000000-0005-0000-0000-0000E7580000}"/>
    <cellStyle name="Accent1 17 2" xfId="14200" xr:uid="{00000000-0005-0000-0000-0000E8580000}"/>
    <cellStyle name="Accent1 18" xfId="14485" xr:uid="{00000000-0005-0000-0000-0000E9580000}"/>
    <cellStyle name="Accent1 2" xfId="2753" xr:uid="{00000000-0005-0000-0000-0000EA580000}"/>
    <cellStyle name="Accent1 2 2" xfId="2754" xr:uid="{00000000-0005-0000-0000-0000EB580000}"/>
    <cellStyle name="Accent1 2 2 2" xfId="14201" xr:uid="{00000000-0005-0000-0000-0000EC580000}"/>
    <cellStyle name="Accent1 2 3" xfId="13673" xr:uid="{00000000-0005-0000-0000-0000ED580000}"/>
    <cellStyle name="Accent1 2 4" xfId="33848" xr:uid="{00000000-0005-0000-0000-0000EE580000}"/>
    <cellStyle name="Accent1 2 5" xfId="33849" xr:uid="{00000000-0005-0000-0000-0000EF580000}"/>
    <cellStyle name="Accent1 2 6" xfId="33850" xr:uid="{00000000-0005-0000-0000-0000F0580000}"/>
    <cellStyle name="Accent1 3" xfId="2755" xr:uid="{00000000-0005-0000-0000-0000F1580000}"/>
    <cellStyle name="Accent1 3 2" xfId="13674" xr:uid="{00000000-0005-0000-0000-0000F2580000}"/>
    <cellStyle name="Accent1 3 3" xfId="33851" xr:uid="{00000000-0005-0000-0000-0000F3580000}"/>
    <cellStyle name="Accent1 4" xfId="2756" xr:uid="{00000000-0005-0000-0000-0000F4580000}"/>
    <cellStyle name="Accent1 4 2" xfId="13675" xr:uid="{00000000-0005-0000-0000-0000F5580000}"/>
    <cellStyle name="Accent1 5" xfId="9011" xr:uid="{00000000-0005-0000-0000-0000F6580000}"/>
    <cellStyle name="Accent1 5 2" xfId="33852" xr:uid="{00000000-0005-0000-0000-0000F7580000}"/>
    <cellStyle name="Accent1 6" xfId="9012" xr:uid="{00000000-0005-0000-0000-0000F8580000}"/>
    <cellStyle name="Accent1 6 2" xfId="33853" xr:uid="{00000000-0005-0000-0000-0000F9580000}"/>
    <cellStyle name="Accent1 7" xfId="9013" xr:uid="{00000000-0005-0000-0000-0000FA580000}"/>
    <cellStyle name="Accent1 7 2" xfId="33854" xr:uid="{00000000-0005-0000-0000-0000FB580000}"/>
    <cellStyle name="Accent1 8" xfId="9014" xr:uid="{00000000-0005-0000-0000-0000FC580000}"/>
    <cellStyle name="Accent1 8 2" xfId="33855" xr:uid="{00000000-0005-0000-0000-0000FD580000}"/>
    <cellStyle name="Accent1 9" xfId="9015" xr:uid="{00000000-0005-0000-0000-0000FE580000}"/>
    <cellStyle name="Accent2 10" xfId="9016" xr:uid="{00000000-0005-0000-0000-0000FF580000}"/>
    <cellStyle name="Accent2 11" xfId="9017" xr:uid="{00000000-0005-0000-0000-000000590000}"/>
    <cellStyle name="Accent2 12" xfId="9018" xr:uid="{00000000-0005-0000-0000-000001590000}"/>
    <cellStyle name="Accent2 13" xfId="9019" xr:uid="{00000000-0005-0000-0000-000002590000}"/>
    <cellStyle name="Accent2 14" xfId="9020" xr:uid="{00000000-0005-0000-0000-000003590000}"/>
    <cellStyle name="Accent2 15" xfId="9021" xr:uid="{00000000-0005-0000-0000-000004590000}"/>
    <cellStyle name="Accent2 16" xfId="9022" xr:uid="{00000000-0005-0000-0000-000005590000}"/>
    <cellStyle name="Accent2 17" xfId="9023" xr:uid="{00000000-0005-0000-0000-000006590000}"/>
    <cellStyle name="Accent2 17 2" xfId="14202" xr:uid="{00000000-0005-0000-0000-000007590000}"/>
    <cellStyle name="Accent2 18" xfId="14489" xr:uid="{00000000-0005-0000-0000-000008590000}"/>
    <cellStyle name="Accent2 2" xfId="2757" xr:uid="{00000000-0005-0000-0000-000009590000}"/>
    <cellStyle name="Accent2 2 2" xfId="2758" xr:uid="{00000000-0005-0000-0000-00000A590000}"/>
    <cellStyle name="Accent2 2 2 2" xfId="14203" xr:uid="{00000000-0005-0000-0000-00000B590000}"/>
    <cellStyle name="Accent2 2 3" xfId="13676" xr:uid="{00000000-0005-0000-0000-00000C590000}"/>
    <cellStyle name="Accent2 2 4" xfId="33856" xr:uid="{00000000-0005-0000-0000-00000D590000}"/>
    <cellStyle name="Accent2 2 5" xfId="33857" xr:uid="{00000000-0005-0000-0000-00000E590000}"/>
    <cellStyle name="Accent2 2 6" xfId="33858" xr:uid="{00000000-0005-0000-0000-00000F590000}"/>
    <cellStyle name="Accent2 3" xfId="2759" xr:uid="{00000000-0005-0000-0000-000010590000}"/>
    <cellStyle name="Accent2 3 2" xfId="13677" xr:uid="{00000000-0005-0000-0000-000011590000}"/>
    <cellStyle name="Accent2 3 3" xfId="33859" xr:uid="{00000000-0005-0000-0000-000012590000}"/>
    <cellStyle name="Accent2 4" xfId="2760" xr:uid="{00000000-0005-0000-0000-000013590000}"/>
    <cellStyle name="Accent2 4 2" xfId="13678" xr:uid="{00000000-0005-0000-0000-000014590000}"/>
    <cellStyle name="Accent2 5" xfId="9024" xr:uid="{00000000-0005-0000-0000-000015590000}"/>
    <cellStyle name="Accent2 5 2" xfId="33860" xr:uid="{00000000-0005-0000-0000-000016590000}"/>
    <cellStyle name="Accent2 6" xfId="9025" xr:uid="{00000000-0005-0000-0000-000017590000}"/>
    <cellStyle name="Accent2 6 2" xfId="33861" xr:uid="{00000000-0005-0000-0000-000018590000}"/>
    <cellStyle name="Accent2 7" xfId="9026" xr:uid="{00000000-0005-0000-0000-000019590000}"/>
    <cellStyle name="Accent2 7 2" xfId="33862" xr:uid="{00000000-0005-0000-0000-00001A590000}"/>
    <cellStyle name="Accent2 8" xfId="9027" xr:uid="{00000000-0005-0000-0000-00001B590000}"/>
    <cellStyle name="Accent2 8 2" xfId="33863" xr:uid="{00000000-0005-0000-0000-00001C590000}"/>
    <cellStyle name="Accent2 9" xfId="9028" xr:uid="{00000000-0005-0000-0000-00001D590000}"/>
    <cellStyle name="Accent3 10" xfId="9029" xr:uid="{00000000-0005-0000-0000-00001E590000}"/>
    <cellStyle name="Accent3 11" xfId="9030" xr:uid="{00000000-0005-0000-0000-00001F590000}"/>
    <cellStyle name="Accent3 12" xfId="9031" xr:uid="{00000000-0005-0000-0000-000020590000}"/>
    <cellStyle name="Accent3 13" xfId="9032" xr:uid="{00000000-0005-0000-0000-000021590000}"/>
    <cellStyle name="Accent3 14" xfId="9033" xr:uid="{00000000-0005-0000-0000-000022590000}"/>
    <cellStyle name="Accent3 15" xfId="9034" xr:uid="{00000000-0005-0000-0000-000023590000}"/>
    <cellStyle name="Accent3 16" xfId="9035" xr:uid="{00000000-0005-0000-0000-000024590000}"/>
    <cellStyle name="Accent3 17" xfId="9036" xr:uid="{00000000-0005-0000-0000-000025590000}"/>
    <cellStyle name="Accent3 17 2" xfId="14204" xr:uid="{00000000-0005-0000-0000-000026590000}"/>
    <cellStyle name="Accent3 18" xfId="14493" xr:uid="{00000000-0005-0000-0000-000027590000}"/>
    <cellStyle name="Accent3 2" xfId="2761" xr:uid="{00000000-0005-0000-0000-000028590000}"/>
    <cellStyle name="Accent3 2 2" xfId="2762" xr:uid="{00000000-0005-0000-0000-000029590000}"/>
    <cellStyle name="Accent3 2 2 2" xfId="14205" xr:uid="{00000000-0005-0000-0000-00002A590000}"/>
    <cellStyle name="Accent3 2 3" xfId="13679" xr:uid="{00000000-0005-0000-0000-00002B590000}"/>
    <cellStyle name="Accent3 2 4" xfId="33864" xr:uid="{00000000-0005-0000-0000-00002C590000}"/>
    <cellStyle name="Accent3 2 5" xfId="33865" xr:uid="{00000000-0005-0000-0000-00002D590000}"/>
    <cellStyle name="Accent3 2 6" xfId="33866" xr:uid="{00000000-0005-0000-0000-00002E590000}"/>
    <cellStyle name="Accent3 3" xfId="2763" xr:uid="{00000000-0005-0000-0000-00002F590000}"/>
    <cellStyle name="Accent3 3 2" xfId="13680" xr:uid="{00000000-0005-0000-0000-000030590000}"/>
    <cellStyle name="Accent3 3 3" xfId="33867" xr:uid="{00000000-0005-0000-0000-000031590000}"/>
    <cellStyle name="Accent3 4" xfId="2764" xr:uid="{00000000-0005-0000-0000-000032590000}"/>
    <cellStyle name="Accent3 4 2" xfId="13681" xr:uid="{00000000-0005-0000-0000-000033590000}"/>
    <cellStyle name="Accent3 5" xfId="9037" xr:uid="{00000000-0005-0000-0000-000034590000}"/>
    <cellStyle name="Accent3 5 2" xfId="33868" xr:uid="{00000000-0005-0000-0000-000035590000}"/>
    <cellStyle name="Accent3 6" xfId="9038" xr:uid="{00000000-0005-0000-0000-000036590000}"/>
    <cellStyle name="Accent3 6 2" xfId="33869" xr:uid="{00000000-0005-0000-0000-000037590000}"/>
    <cellStyle name="Accent3 7" xfId="9039" xr:uid="{00000000-0005-0000-0000-000038590000}"/>
    <cellStyle name="Accent3 7 2" xfId="33870" xr:uid="{00000000-0005-0000-0000-000039590000}"/>
    <cellStyle name="Accent3 8" xfId="9040" xr:uid="{00000000-0005-0000-0000-00003A590000}"/>
    <cellStyle name="Accent3 8 2" xfId="33871" xr:uid="{00000000-0005-0000-0000-00003B590000}"/>
    <cellStyle name="Accent3 9" xfId="9041" xr:uid="{00000000-0005-0000-0000-00003C590000}"/>
    <cellStyle name="Accent4 10" xfId="9042" xr:uid="{00000000-0005-0000-0000-00003D590000}"/>
    <cellStyle name="Accent4 11" xfId="9043" xr:uid="{00000000-0005-0000-0000-00003E590000}"/>
    <cellStyle name="Accent4 12" xfId="9044" xr:uid="{00000000-0005-0000-0000-00003F590000}"/>
    <cellStyle name="Accent4 13" xfId="9045" xr:uid="{00000000-0005-0000-0000-000040590000}"/>
    <cellStyle name="Accent4 14" xfId="9046" xr:uid="{00000000-0005-0000-0000-000041590000}"/>
    <cellStyle name="Accent4 15" xfId="9047" xr:uid="{00000000-0005-0000-0000-000042590000}"/>
    <cellStyle name="Accent4 16" xfId="9048" xr:uid="{00000000-0005-0000-0000-000043590000}"/>
    <cellStyle name="Accent4 17" xfId="9049" xr:uid="{00000000-0005-0000-0000-000044590000}"/>
    <cellStyle name="Accent4 17 2" xfId="14206" xr:uid="{00000000-0005-0000-0000-000045590000}"/>
    <cellStyle name="Accent4 18" xfId="14497" xr:uid="{00000000-0005-0000-0000-000046590000}"/>
    <cellStyle name="Accent4 2" xfId="2765" xr:uid="{00000000-0005-0000-0000-000047590000}"/>
    <cellStyle name="Accent4 2 2" xfId="2766" xr:uid="{00000000-0005-0000-0000-000048590000}"/>
    <cellStyle name="Accent4 2 2 2" xfId="14207" xr:uid="{00000000-0005-0000-0000-000049590000}"/>
    <cellStyle name="Accent4 2 3" xfId="13682" xr:uid="{00000000-0005-0000-0000-00004A590000}"/>
    <cellStyle name="Accent4 2 4" xfId="33872" xr:uid="{00000000-0005-0000-0000-00004B590000}"/>
    <cellStyle name="Accent4 2 5" xfId="33873" xr:uid="{00000000-0005-0000-0000-00004C590000}"/>
    <cellStyle name="Accent4 2 6" xfId="33874" xr:uid="{00000000-0005-0000-0000-00004D590000}"/>
    <cellStyle name="Accent4 3" xfId="2767" xr:uid="{00000000-0005-0000-0000-00004E590000}"/>
    <cellStyle name="Accent4 3 2" xfId="13683" xr:uid="{00000000-0005-0000-0000-00004F590000}"/>
    <cellStyle name="Accent4 3 3" xfId="33875" xr:uid="{00000000-0005-0000-0000-000050590000}"/>
    <cellStyle name="Accent4 4" xfId="2768" xr:uid="{00000000-0005-0000-0000-000051590000}"/>
    <cellStyle name="Accent4 4 2" xfId="13684" xr:uid="{00000000-0005-0000-0000-000052590000}"/>
    <cellStyle name="Accent4 5" xfId="9050" xr:uid="{00000000-0005-0000-0000-000053590000}"/>
    <cellStyle name="Accent4 5 2" xfId="33876" xr:uid="{00000000-0005-0000-0000-000054590000}"/>
    <cellStyle name="Accent4 6" xfId="9051" xr:uid="{00000000-0005-0000-0000-000055590000}"/>
    <cellStyle name="Accent4 6 2" xfId="33877" xr:uid="{00000000-0005-0000-0000-000056590000}"/>
    <cellStyle name="Accent4 7" xfId="9052" xr:uid="{00000000-0005-0000-0000-000057590000}"/>
    <cellStyle name="Accent4 7 2" xfId="33878" xr:uid="{00000000-0005-0000-0000-000058590000}"/>
    <cellStyle name="Accent4 8" xfId="9053" xr:uid="{00000000-0005-0000-0000-000059590000}"/>
    <cellStyle name="Accent4 8 2" xfId="33879" xr:uid="{00000000-0005-0000-0000-00005A590000}"/>
    <cellStyle name="Accent4 9" xfId="9054" xr:uid="{00000000-0005-0000-0000-00005B590000}"/>
    <cellStyle name="Accent5 10" xfId="9055" xr:uid="{00000000-0005-0000-0000-00005C590000}"/>
    <cellStyle name="Accent5 11" xfId="9056" xr:uid="{00000000-0005-0000-0000-00005D590000}"/>
    <cellStyle name="Accent5 12" xfId="9057" xr:uid="{00000000-0005-0000-0000-00005E590000}"/>
    <cellStyle name="Accent5 13" xfId="9058" xr:uid="{00000000-0005-0000-0000-00005F590000}"/>
    <cellStyle name="Accent5 14" xfId="9059" xr:uid="{00000000-0005-0000-0000-000060590000}"/>
    <cellStyle name="Accent5 15" xfId="9060" xr:uid="{00000000-0005-0000-0000-000061590000}"/>
    <cellStyle name="Accent5 16" xfId="9061" xr:uid="{00000000-0005-0000-0000-000062590000}"/>
    <cellStyle name="Accent5 17" xfId="9062" xr:uid="{00000000-0005-0000-0000-000063590000}"/>
    <cellStyle name="Accent5 18" xfId="14501" xr:uid="{00000000-0005-0000-0000-000064590000}"/>
    <cellStyle name="Accent5 2" xfId="2769" xr:uid="{00000000-0005-0000-0000-000065590000}"/>
    <cellStyle name="Accent5 2 2" xfId="2770" xr:uid="{00000000-0005-0000-0000-000066590000}"/>
    <cellStyle name="Accent5 2 2 2" xfId="14208" xr:uid="{00000000-0005-0000-0000-000067590000}"/>
    <cellStyle name="Accent5 2 3" xfId="13685" xr:uid="{00000000-0005-0000-0000-000068590000}"/>
    <cellStyle name="Accent5 2 4" xfId="33880" xr:uid="{00000000-0005-0000-0000-000069590000}"/>
    <cellStyle name="Accent5 2 5" xfId="33881" xr:uid="{00000000-0005-0000-0000-00006A590000}"/>
    <cellStyle name="Accent5 2 6" xfId="33882" xr:uid="{00000000-0005-0000-0000-00006B590000}"/>
    <cellStyle name="Accent5 3" xfId="2771" xr:uid="{00000000-0005-0000-0000-00006C590000}"/>
    <cellStyle name="Accent5 3 2" xfId="13686" xr:uid="{00000000-0005-0000-0000-00006D590000}"/>
    <cellStyle name="Accent5 3 3" xfId="33883" xr:uid="{00000000-0005-0000-0000-00006E590000}"/>
    <cellStyle name="Accent5 4" xfId="2772" xr:uid="{00000000-0005-0000-0000-00006F590000}"/>
    <cellStyle name="Accent5 4 2" xfId="13687" xr:uid="{00000000-0005-0000-0000-000070590000}"/>
    <cellStyle name="Accent5 5" xfId="9063" xr:uid="{00000000-0005-0000-0000-000071590000}"/>
    <cellStyle name="Accent5 5 2" xfId="33884" xr:uid="{00000000-0005-0000-0000-000072590000}"/>
    <cellStyle name="Accent5 6" xfId="9064" xr:uid="{00000000-0005-0000-0000-000073590000}"/>
    <cellStyle name="Accent5 6 2" xfId="33885" xr:uid="{00000000-0005-0000-0000-000074590000}"/>
    <cellStyle name="Accent5 7" xfId="9065" xr:uid="{00000000-0005-0000-0000-000075590000}"/>
    <cellStyle name="Accent5 7 2" xfId="33886" xr:uid="{00000000-0005-0000-0000-000076590000}"/>
    <cellStyle name="Accent5 8" xfId="9066" xr:uid="{00000000-0005-0000-0000-000077590000}"/>
    <cellStyle name="Accent5 8 2" xfId="33887" xr:uid="{00000000-0005-0000-0000-000078590000}"/>
    <cellStyle name="Accent5 9" xfId="9067" xr:uid="{00000000-0005-0000-0000-000079590000}"/>
    <cellStyle name="Accent6 10" xfId="9068" xr:uid="{00000000-0005-0000-0000-00007A590000}"/>
    <cellStyle name="Accent6 11" xfId="9069" xr:uid="{00000000-0005-0000-0000-00007B590000}"/>
    <cellStyle name="Accent6 12" xfId="9070" xr:uid="{00000000-0005-0000-0000-00007C590000}"/>
    <cellStyle name="Accent6 13" xfId="9071" xr:uid="{00000000-0005-0000-0000-00007D590000}"/>
    <cellStyle name="Accent6 14" xfId="9072" xr:uid="{00000000-0005-0000-0000-00007E590000}"/>
    <cellStyle name="Accent6 15" xfId="9073" xr:uid="{00000000-0005-0000-0000-00007F590000}"/>
    <cellStyle name="Accent6 16" xfId="9074" xr:uid="{00000000-0005-0000-0000-000080590000}"/>
    <cellStyle name="Accent6 17" xfId="9075" xr:uid="{00000000-0005-0000-0000-000081590000}"/>
    <cellStyle name="Accent6 17 2" xfId="14209" xr:uid="{00000000-0005-0000-0000-000082590000}"/>
    <cellStyle name="Accent6 18" xfId="14505" xr:uid="{00000000-0005-0000-0000-000083590000}"/>
    <cellStyle name="Accent6 2" xfId="2773" xr:uid="{00000000-0005-0000-0000-000084590000}"/>
    <cellStyle name="Accent6 2 2" xfId="2774" xr:uid="{00000000-0005-0000-0000-000085590000}"/>
    <cellStyle name="Accent6 2 2 2" xfId="14210" xr:uid="{00000000-0005-0000-0000-000086590000}"/>
    <cellStyle name="Accent6 2 3" xfId="13688" xr:uid="{00000000-0005-0000-0000-000087590000}"/>
    <cellStyle name="Accent6 2 4" xfId="33888" xr:uid="{00000000-0005-0000-0000-000088590000}"/>
    <cellStyle name="Accent6 2 5" xfId="33889" xr:uid="{00000000-0005-0000-0000-000089590000}"/>
    <cellStyle name="Accent6 2 6" xfId="33890" xr:uid="{00000000-0005-0000-0000-00008A590000}"/>
    <cellStyle name="Accent6 3" xfId="2775" xr:uid="{00000000-0005-0000-0000-00008B590000}"/>
    <cellStyle name="Accent6 3 2" xfId="13689" xr:uid="{00000000-0005-0000-0000-00008C590000}"/>
    <cellStyle name="Accent6 3 3" xfId="33891" xr:uid="{00000000-0005-0000-0000-00008D590000}"/>
    <cellStyle name="Accent6 4" xfId="2776" xr:uid="{00000000-0005-0000-0000-00008E590000}"/>
    <cellStyle name="Accent6 4 2" xfId="13690" xr:uid="{00000000-0005-0000-0000-00008F590000}"/>
    <cellStyle name="Accent6 5" xfId="9076" xr:uid="{00000000-0005-0000-0000-000090590000}"/>
    <cellStyle name="Accent6 5 2" xfId="33892" xr:uid="{00000000-0005-0000-0000-000091590000}"/>
    <cellStyle name="Accent6 6" xfId="9077" xr:uid="{00000000-0005-0000-0000-000092590000}"/>
    <cellStyle name="Accent6 6 2" xfId="33893" xr:uid="{00000000-0005-0000-0000-000093590000}"/>
    <cellStyle name="Accent6 7" xfId="9078" xr:uid="{00000000-0005-0000-0000-000094590000}"/>
    <cellStyle name="Accent6 7 2" xfId="33894" xr:uid="{00000000-0005-0000-0000-000095590000}"/>
    <cellStyle name="Accent6 8" xfId="9079" xr:uid="{00000000-0005-0000-0000-000096590000}"/>
    <cellStyle name="Accent6 8 2" xfId="33895" xr:uid="{00000000-0005-0000-0000-000097590000}"/>
    <cellStyle name="Accent6 9" xfId="9080" xr:uid="{00000000-0005-0000-0000-000098590000}"/>
    <cellStyle name="Bad 10" xfId="9081" xr:uid="{00000000-0005-0000-0000-000099590000}"/>
    <cellStyle name="Bad 11" xfId="9082" xr:uid="{00000000-0005-0000-0000-00009A590000}"/>
    <cellStyle name="Bad 12" xfId="9083" xr:uid="{00000000-0005-0000-0000-00009B590000}"/>
    <cellStyle name="Bad 13" xfId="9084" xr:uid="{00000000-0005-0000-0000-00009C590000}"/>
    <cellStyle name="Bad 14" xfId="9085" xr:uid="{00000000-0005-0000-0000-00009D590000}"/>
    <cellStyle name="Bad 15" xfId="9086" xr:uid="{00000000-0005-0000-0000-00009E590000}"/>
    <cellStyle name="Bad 16" xfId="9087" xr:uid="{00000000-0005-0000-0000-00009F590000}"/>
    <cellStyle name="Bad 17" xfId="9088" xr:uid="{00000000-0005-0000-0000-0000A0590000}"/>
    <cellStyle name="Bad 17 2" xfId="14211" xr:uid="{00000000-0005-0000-0000-0000A1590000}"/>
    <cellStyle name="Bad 18" xfId="14474" xr:uid="{00000000-0005-0000-0000-0000A2590000}"/>
    <cellStyle name="Bad 2" xfId="2777" xr:uid="{00000000-0005-0000-0000-0000A3590000}"/>
    <cellStyle name="Bad 2 2" xfId="2778" xr:uid="{00000000-0005-0000-0000-0000A4590000}"/>
    <cellStyle name="Bad 2 2 2" xfId="14212" xr:uid="{00000000-0005-0000-0000-0000A5590000}"/>
    <cellStyle name="Bad 2 3" xfId="13691" xr:uid="{00000000-0005-0000-0000-0000A6590000}"/>
    <cellStyle name="Bad 2 4" xfId="33896" xr:uid="{00000000-0005-0000-0000-0000A7590000}"/>
    <cellStyle name="Bad 2 5" xfId="33897" xr:uid="{00000000-0005-0000-0000-0000A8590000}"/>
    <cellStyle name="Bad 3" xfId="2779" xr:uid="{00000000-0005-0000-0000-0000A9590000}"/>
    <cellStyle name="Bad 3 2" xfId="13692" xr:uid="{00000000-0005-0000-0000-0000AA590000}"/>
    <cellStyle name="Bad 4" xfId="9089" xr:uid="{00000000-0005-0000-0000-0000AB590000}"/>
    <cellStyle name="Bad 4 2" xfId="33898" xr:uid="{00000000-0005-0000-0000-0000AC590000}"/>
    <cellStyle name="Bad 5" xfId="9090" xr:uid="{00000000-0005-0000-0000-0000AD590000}"/>
    <cellStyle name="Bad 5 2" xfId="33899" xr:uid="{00000000-0005-0000-0000-0000AE590000}"/>
    <cellStyle name="Bad 6" xfId="9091" xr:uid="{00000000-0005-0000-0000-0000AF590000}"/>
    <cellStyle name="Bad 6 2" xfId="33900" xr:uid="{00000000-0005-0000-0000-0000B0590000}"/>
    <cellStyle name="Bad 7" xfId="9092" xr:uid="{00000000-0005-0000-0000-0000B1590000}"/>
    <cellStyle name="Bad 7 2" xfId="33901" xr:uid="{00000000-0005-0000-0000-0000B2590000}"/>
    <cellStyle name="Bad 8" xfId="9093" xr:uid="{00000000-0005-0000-0000-0000B3590000}"/>
    <cellStyle name="Bad 9" xfId="9094" xr:uid="{00000000-0005-0000-0000-0000B4590000}"/>
    <cellStyle name="c" xfId="9095" xr:uid="{00000000-0005-0000-0000-0000B5590000}"/>
    <cellStyle name="C00A" xfId="14322" xr:uid="{00000000-0005-0000-0000-0000B6590000}"/>
    <cellStyle name="C00B" xfId="14323" xr:uid="{00000000-0005-0000-0000-0000B7590000}"/>
    <cellStyle name="C00L" xfId="14324" xr:uid="{00000000-0005-0000-0000-0000B8590000}"/>
    <cellStyle name="C01A" xfId="14325" xr:uid="{00000000-0005-0000-0000-0000B9590000}"/>
    <cellStyle name="C01B" xfId="14326" xr:uid="{00000000-0005-0000-0000-0000BA590000}"/>
    <cellStyle name="C01H" xfId="14327" xr:uid="{00000000-0005-0000-0000-0000BB590000}"/>
    <cellStyle name="C01L" xfId="14328" xr:uid="{00000000-0005-0000-0000-0000BC590000}"/>
    <cellStyle name="C02A" xfId="14329" xr:uid="{00000000-0005-0000-0000-0000BD590000}"/>
    <cellStyle name="C02B" xfId="14330" xr:uid="{00000000-0005-0000-0000-0000BE590000}"/>
    <cellStyle name="C02H" xfId="14331" xr:uid="{00000000-0005-0000-0000-0000BF590000}"/>
    <cellStyle name="C02L" xfId="14332" xr:uid="{00000000-0005-0000-0000-0000C0590000}"/>
    <cellStyle name="C03A" xfId="14333" xr:uid="{00000000-0005-0000-0000-0000C1590000}"/>
    <cellStyle name="C03B" xfId="14334" xr:uid="{00000000-0005-0000-0000-0000C2590000}"/>
    <cellStyle name="C03H" xfId="14335" xr:uid="{00000000-0005-0000-0000-0000C3590000}"/>
    <cellStyle name="C03L" xfId="14336" xr:uid="{00000000-0005-0000-0000-0000C4590000}"/>
    <cellStyle name="C04A" xfId="14337" xr:uid="{00000000-0005-0000-0000-0000C5590000}"/>
    <cellStyle name="C04B" xfId="14338" xr:uid="{00000000-0005-0000-0000-0000C6590000}"/>
    <cellStyle name="C04H" xfId="14339" xr:uid="{00000000-0005-0000-0000-0000C7590000}"/>
    <cellStyle name="C04L" xfId="14340" xr:uid="{00000000-0005-0000-0000-0000C8590000}"/>
    <cellStyle name="C05A" xfId="14341" xr:uid="{00000000-0005-0000-0000-0000C9590000}"/>
    <cellStyle name="C05B" xfId="14342" xr:uid="{00000000-0005-0000-0000-0000CA590000}"/>
    <cellStyle name="C05H" xfId="14343" xr:uid="{00000000-0005-0000-0000-0000CB590000}"/>
    <cellStyle name="C05L" xfId="14344" xr:uid="{00000000-0005-0000-0000-0000CC590000}"/>
    <cellStyle name="C06A" xfId="14345" xr:uid="{00000000-0005-0000-0000-0000CD590000}"/>
    <cellStyle name="C06B" xfId="14346" xr:uid="{00000000-0005-0000-0000-0000CE590000}"/>
    <cellStyle name="C06H" xfId="14347" xr:uid="{00000000-0005-0000-0000-0000CF590000}"/>
    <cellStyle name="C06L" xfId="14348" xr:uid="{00000000-0005-0000-0000-0000D0590000}"/>
    <cellStyle name="C07A" xfId="14349" xr:uid="{00000000-0005-0000-0000-0000D1590000}"/>
    <cellStyle name="C07B" xfId="14350" xr:uid="{00000000-0005-0000-0000-0000D2590000}"/>
    <cellStyle name="C07H" xfId="14351" xr:uid="{00000000-0005-0000-0000-0000D3590000}"/>
    <cellStyle name="C07L" xfId="14352" xr:uid="{00000000-0005-0000-0000-0000D4590000}"/>
    <cellStyle name="Calculation 10" xfId="2780" xr:uid="{00000000-0005-0000-0000-0000D5590000}"/>
    <cellStyle name="Calculation 10 10" xfId="2781" xr:uid="{00000000-0005-0000-0000-0000D6590000}"/>
    <cellStyle name="Calculation 10 11" xfId="9096" xr:uid="{00000000-0005-0000-0000-0000D7590000}"/>
    <cellStyle name="Calculation 10 12" xfId="13693" xr:uid="{00000000-0005-0000-0000-0000D8590000}"/>
    <cellStyle name="Calculation 10 2" xfId="2782" xr:uid="{00000000-0005-0000-0000-0000D9590000}"/>
    <cellStyle name="Calculation 10 2 2" xfId="2783" xr:uid="{00000000-0005-0000-0000-0000DA590000}"/>
    <cellStyle name="Calculation 10 2 2 2" xfId="9097" xr:uid="{00000000-0005-0000-0000-0000DB590000}"/>
    <cellStyle name="Calculation 10 2 3" xfId="2784" xr:uid="{00000000-0005-0000-0000-0000DC590000}"/>
    <cellStyle name="Calculation 10 2 3 2" xfId="9098" xr:uid="{00000000-0005-0000-0000-0000DD590000}"/>
    <cellStyle name="Calculation 10 2 4" xfId="2785" xr:uid="{00000000-0005-0000-0000-0000DE590000}"/>
    <cellStyle name="Calculation 10 2 4 2" xfId="9099" xr:uid="{00000000-0005-0000-0000-0000DF590000}"/>
    <cellStyle name="Calculation 10 2 5" xfId="2786" xr:uid="{00000000-0005-0000-0000-0000E0590000}"/>
    <cellStyle name="Calculation 10 2 5 2" xfId="9100" xr:uid="{00000000-0005-0000-0000-0000E1590000}"/>
    <cellStyle name="Calculation 10 2 6" xfId="2787" xr:uid="{00000000-0005-0000-0000-0000E2590000}"/>
    <cellStyle name="Calculation 10 2 6 2" xfId="9101" xr:uid="{00000000-0005-0000-0000-0000E3590000}"/>
    <cellStyle name="Calculation 10 2 7" xfId="2788" xr:uid="{00000000-0005-0000-0000-0000E4590000}"/>
    <cellStyle name="Calculation 10 2 7 2" xfId="9102" xr:uid="{00000000-0005-0000-0000-0000E5590000}"/>
    <cellStyle name="Calculation 10 2 8" xfId="2789" xr:uid="{00000000-0005-0000-0000-0000E6590000}"/>
    <cellStyle name="Calculation 10 2 8 2" xfId="9103" xr:uid="{00000000-0005-0000-0000-0000E7590000}"/>
    <cellStyle name="Calculation 10 2 9" xfId="2790" xr:uid="{00000000-0005-0000-0000-0000E8590000}"/>
    <cellStyle name="Calculation 10 3" xfId="2791" xr:uid="{00000000-0005-0000-0000-0000E9590000}"/>
    <cellStyle name="Calculation 10 3 2" xfId="9104" xr:uid="{00000000-0005-0000-0000-0000EA590000}"/>
    <cellStyle name="Calculation 10 4" xfId="2792" xr:uid="{00000000-0005-0000-0000-0000EB590000}"/>
    <cellStyle name="Calculation 10 4 2" xfId="9105" xr:uid="{00000000-0005-0000-0000-0000EC590000}"/>
    <cellStyle name="Calculation 10 5" xfId="2793" xr:uid="{00000000-0005-0000-0000-0000ED590000}"/>
    <cellStyle name="Calculation 10 5 2" xfId="9106" xr:uid="{00000000-0005-0000-0000-0000EE590000}"/>
    <cellStyle name="Calculation 10 6" xfId="2794" xr:uid="{00000000-0005-0000-0000-0000EF590000}"/>
    <cellStyle name="Calculation 10 6 2" xfId="9107" xr:uid="{00000000-0005-0000-0000-0000F0590000}"/>
    <cellStyle name="Calculation 10 7" xfId="2795" xr:uid="{00000000-0005-0000-0000-0000F1590000}"/>
    <cellStyle name="Calculation 10 7 2" xfId="9108" xr:uid="{00000000-0005-0000-0000-0000F2590000}"/>
    <cellStyle name="Calculation 10 8" xfId="2796" xr:uid="{00000000-0005-0000-0000-0000F3590000}"/>
    <cellStyle name="Calculation 10 8 2" xfId="9109" xr:uid="{00000000-0005-0000-0000-0000F4590000}"/>
    <cellStyle name="Calculation 10 9" xfId="2797" xr:uid="{00000000-0005-0000-0000-0000F5590000}"/>
    <cellStyle name="Calculation 10 9 2" xfId="9110" xr:uid="{00000000-0005-0000-0000-0000F6590000}"/>
    <cellStyle name="Calculation 11" xfId="2798" xr:uid="{00000000-0005-0000-0000-0000F7590000}"/>
    <cellStyle name="Calculation 11 10" xfId="2799" xr:uid="{00000000-0005-0000-0000-0000F8590000}"/>
    <cellStyle name="Calculation 11 11" xfId="9111" xr:uid="{00000000-0005-0000-0000-0000F9590000}"/>
    <cellStyle name="Calculation 11 12" xfId="13694" xr:uid="{00000000-0005-0000-0000-0000FA590000}"/>
    <cellStyle name="Calculation 11 2" xfId="2800" xr:uid="{00000000-0005-0000-0000-0000FB590000}"/>
    <cellStyle name="Calculation 11 2 2" xfId="2801" xr:uid="{00000000-0005-0000-0000-0000FC590000}"/>
    <cellStyle name="Calculation 11 2 2 2" xfId="9112" xr:uid="{00000000-0005-0000-0000-0000FD590000}"/>
    <cellStyle name="Calculation 11 2 3" xfId="2802" xr:uid="{00000000-0005-0000-0000-0000FE590000}"/>
    <cellStyle name="Calculation 11 2 3 2" xfId="9113" xr:uid="{00000000-0005-0000-0000-0000FF590000}"/>
    <cellStyle name="Calculation 11 2 4" xfId="2803" xr:uid="{00000000-0005-0000-0000-0000005A0000}"/>
    <cellStyle name="Calculation 11 2 4 2" xfId="9114" xr:uid="{00000000-0005-0000-0000-0000015A0000}"/>
    <cellStyle name="Calculation 11 2 5" xfId="2804" xr:uid="{00000000-0005-0000-0000-0000025A0000}"/>
    <cellStyle name="Calculation 11 2 5 2" xfId="9115" xr:uid="{00000000-0005-0000-0000-0000035A0000}"/>
    <cellStyle name="Calculation 11 2 6" xfId="2805" xr:uid="{00000000-0005-0000-0000-0000045A0000}"/>
    <cellStyle name="Calculation 11 2 6 2" xfId="9116" xr:uid="{00000000-0005-0000-0000-0000055A0000}"/>
    <cellStyle name="Calculation 11 2 7" xfId="2806" xr:uid="{00000000-0005-0000-0000-0000065A0000}"/>
    <cellStyle name="Calculation 11 2 7 2" xfId="9117" xr:uid="{00000000-0005-0000-0000-0000075A0000}"/>
    <cellStyle name="Calculation 11 2 8" xfId="2807" xr:uid="{00000000-0005-0000-0000-0000085A0000}"/>
    <cellStyle name="Calculation 11 2 8 2" xfId="9118" xr:uid="{00000000-0005-0000-0000-0000095A0000}"/>
    <cellStyle name="Calculation 11 2 9" xfId="2808" xr:uid="{00000000-0005-0000-0000-00000A5A0000}"/>
    <cellStyle name="Calculation 11 3" xfId="2809" xr:uid="{00000000-0005-0000-0000-00000B5A0000}"/>
    <cellStyle name="Calculation 11 3 2" xfId="9119" xr:uid="{00000000-0005-0000-0000-00000C5A0000}"/>
    <cellStyle name="Calculation 11 4" xfId="2810" xr:uid="{00000000-0005-0000-0000-00000D5A0000}"/>
    <cellStyle name="Calculation 11 4 2" xfId="9120" xr:uid="{00000000-0005-0000-0000-00000E5A0000}"/>
    <cellStyle name="Calculation 11 5" xfId="2811" xr:uid="{00000000-0005-0000-0000-00000F5A0000}"/>
    <cellStyle name="Calculation 11 5 2" xfId="9121" xr:uid="{00000000-0005-0000-0000-0000105A0000}"/>
    <cellStyle name="Calculation 11 6" xfId="2812" xr:uid="{00000000-0005-0000-0000-0000115A0000}"/>
    <cellStyle name="Calculation 11 6 2" xfId="9122" xr:uid="{00000000-0005-0000-0000-0000125A0000}"/>
    <cellStyle name="Calculation 11 7" xfId="2813" xr:uid="{00000000-0005-0000-0000-0000135A0000}"/>
    <cellStyle name="Calculation 11 7 2" xfId="9123" xr:uid="{00000000-0005-0000-0000-0000145A0000}"/>
    <cellStyle name="Calculation 11 8" xfId="2814" xr:uid="{00000000-0005-0000-0000-0000155A0000}"/>
    <cellStyle name="Calculation 11 8 2" xfId="9124" xr:uid="{00000000-0005-0000-0000-0000165A0000}"/>
    <cellStyle name="Calculation 11 9" xfId="2815" xr:uid="{00000000-0005-0000-0000-0000175A0000}"/>
    <cellStyle name="Calculation 11 9 2" xfId="9125" xr:uid="{00000000-0005-0000-0000-0000185A0000}"/>
    <cellStyle name="Calculation 12" xfId="2816" xr:uid="{00000000-0005-0000-0000-0000195A0000}"/>
    <cellStyle name="Calculation 12 10" xfId="2817" xr:uid="{00000000-0005-0000-0000-00001A5A0000}"/>
    <cellStyle name="Calculation 12 11" xfId="9126" xr:uid="{00000000-0005-0000-0000-00001B5A0000}"/>
    <cellStyle name="Calculation 12 12" xfId="13695" xr:uid="{00000000-0005-0000-0000-00001C5A0000}"/>
    <cellStyle name="Calculation 12 2" xfId="2818" xr:uid="{00000000-0005-0000-0000-00001D5A0000}"/>
    <cellStyle name="Calculation 12 2 2" xfId="2819" xr:uid="{00000000-0005-0000-0000-00001E5A0000}"/>
    <cellStyle name="Calculation 12 2 2 2" xfId="9127" xr:uid="{00000000-0005-0000-0000-00001F5A0000}"/>
    <cellStyle name="Calculation 12 2 3" xfId="2820" xr:uid="{00000000-0005-0000-0000-0000205A0000}"/>
    <cellStyle name="Calculation 12 2 3 2" xfId="9128" xr:uid="{00000000-0005-0000-0000-0000215A0000}"/>
    <cellStyle name="Calculation 12 2 4" xfId="2821" xr:uid="{00000000-0005-0000-0000-0000225A0000}"/>
    <cellStyle name="Calculation 12 2 4 2" xfId="9129" xr:uid="{00000000-0005-0000-0000-0000235A0000}"/>
    <cellStyle name="Calculation 12 2 5" xfId="2822" xr:uid="{00000000-0005-0000-0000-0000245A0000}"/>
    <cellStyle name="Calculation 12 2 5 2" xfId="9130" xr:uid="{00000000-0005-0000-0000-0000255A0000}"/>
    <cellStyle name="Calculation 12 2 6" xfId="2823" xr:uid="{00000000-0005-0000-0000-0000265A0000}"/>
    <cellStyle name="Calculation 12 2 6 2" xfId="9131" xr:uid="{00000000-0005-0000-0000-0000275A0000}"/>
    <cellStyle name="Calculation 12 2 7" xfId="2824" xr:uid="{00000000-0005-0000-0000-0000285A0000}"/>
    <cellStyle name="Calculation 12 2 7 2" xfId="9132" xr:uid="{00000000-0005-0000-0000-0000295A0000}"/>
    <cellStyle name="Calculation 12 2 8" xfId="2825" xr:uid="{00000000-0005-0000-0000-00002A5A0000}"/>
    <cellStyle name="Calculation 12 2 8 2" xfId="9133" xr:uid="{00000000-0005-0000-0000-00002B5A0000}"/>
    <cellStyle name="Calculation 12 2 9" xfId="2826" xr:uid="{00000000-0005-0000-0000-00002C5A0000}"/>
    <cellStyle name="Calculation 12 3" xfId="2827" xr:uid="{00000000-0005-0000-0000-00002D5A0000}"/>
    <cellStyle name="Calculation 12 3 2" xfId="9134" xr:uid="{00000000-0005-0000-0000-00002E5A0000}"/>
    <cellStyle name="Calculation 12 4" xfId="2828" xr:uid="{00000000-0005-0000-0000-00002F5A0000}"/>
    <cellStyle name="Calculation 12 4 2" xfId="9135" xr:uid="{00000000-0005-0000-0000-0000305A0000}"/>
    <cellStyle name="Calculation 12 5" xfId="2829" xr:uid="{00000000-0005-0000-0000-0000315A0000}"/>
    <cellStyle name="Calculation 12 5 2" xfId="9136" xr:uid="{00000000-0005-0000-0000-0000325A0000}"/>
    <cellStyle name="Calculation 12 6" xfId="2830" xr:uid="{00000000-0005-0000-0000-0000335A0000}"/>
    <cellStyle name="Calculation 12 6 2" xfId="9137" xr:uid="{00000000-0005-0000-0000-0000345A0000}"/>
    <cellStyle name="Calculation 12 7" xfId="2831" xr:uid="{00000000-0005-0000-0000-0000355A0000}"/>
    <cellStyle name="Calculation 12 7 2" xfId="9138" xr:uid="{00000000-0005-0000-0000-0000365A0000}"/>
    <cellStyle name="Calculation 12 8" xfId="2832" xr:uid="{00000000-0005-0000-0000-0000375A0000}"/>
    <cellStyle name="Calculation 12 8 2" xfId="9139" xr:uid="{00000000-0005-0000-0000-0000385A0000}"/>
    <cellStyle name="Calculation 12 9" xfId="2833" xr:uid="{00000000-0005-0000-0000-0000395A0000}"/>
    <cellStyle name="Calculation 12 9 2" xfId="9140" xr:uid="{00000000-0005-0000-0000-00003A5A0000}"/>
    <cellStyle name="Calculation 13" xfId="2834" xr:uid="{00000000-0005-0000-0000-00003B5A0000}"/>
    <cellStyle name="Calculation 13 10" xfId="2835" xr:uid="{00000000-0005-0000-0000-00003C5A0000}"/>
    <cellStyle name="Calculation 13 11" xfId="9141" xr:uid="{00000000-0005-0000-0000-00003D5A0000}"/>
    <cellStyle name="Calculation 13 12" xfId="13696" xr:uid="{00000000-0005-0000-0000-00003E5A0000}"/>
    <cellStyle name="Calculation 13 2" xfId="2836" xr:uid="{00000000-0005-0000-0000-00003F5A0000}"/>
    <cellStyle name="Calculation 13 2 2" xfId="2837" xr:uid="{00000000-0005-0000-0000-0000405A0000}"/>
    <cellStyle name="Calculation 13 2 2 2" xfId="9142" xr:uid="{00000000-0005-0000-0000-0000415A0000}"/>
    <cellStyle name="Calculation 13 2 3" xfId="2838" xr:uid="{00000000-0005-0000-0000-0000425A0000}"/>
    <cellStyle name="Calculation 13 2 3 2" xfId="9143" xr:uid="{00000000-0005-0000-0000-0000435A0000}"/>
    <cellStyle name="Calculation 13 2 4" xfId="2839" xr:uid="{00000000-0005-0000-0000-0000445A0000}"/>
    <cellStyle name="Calculation 13 2 4 2" xfId="9144" xr:uid="{00000000-0005-0000-0000-0000455A0000}"/>
    <cellStyle name="Calculation 13 2 5" xfId="2840" xr:uid="{00000000-0005-0000-0000-0000465A0000}"/>
    <cellStyle name="Calculation 13 2 5 2" xfId="9145" xr:uid="{00000000-0005-0000-0000-0000475A0000}"/>
    <cellStyle name="Calculation 13 2 6" xfId="2841" xr:uid="{00000000-0005-0000-0000-0000485A0000}"/>
    <cellStyle name="Calculation 13 2 6 2" xfId="9146" xr:uid="{00000000-0005-0000-0000-0000495A0000}"/>
    <cellStyle name="Calculation 13 2 7" xfId="2842" xr:uid="{00000000-0005-0000-0000-00004A5A0000}"/>
    <cellStyle name="Calculation 13 2 7 2" xfId="9147" xr:uid="{00000000-0005-0000-0000-00004B5A0000}"/>
    <cellStyle name="Calculation 13 2 8" xfId="2843" xr:uid="{00000000-0005-0000-0000-00004C5A0000}"/>
    <cellStyle name="Calculation 13 2 8 2" xfId="9148" xr:uid="{00000000-0005-0000-0000-00004D5A0000}"/>
    <cellStyle name="Calculation 13 2 9" xfId="2844" xr:uid="{00000000-0005-0000-0000-00004E5A0000}"/>
    <cellStyle name="Calculation 13 3" xfId="2845" xr:uid="{00000000-0005-0000-0000-00004F5A0000}"/>
    <cellStyle name="Calculation 13 3 2" xfId="9149" xr:uid="{00000000-0005-0000-0000-0000505A0000}"/>
    <cellStyle name="Calculation 13 4" xfId="2846" xr:uid="{00000000-0005-0000-0000-0000515A0000}"/>
    <cellStyle name="Calculation 13 4 2" xfId="9150" xr:uid="{00000000-0005-0000-0000-0000525A0000}"/>
    <cellStyle name="Calculation 13 5" xfId="2847" xr:uid="{00000000-0005-0000-0000-0000535A0000}"/>
    <cellStyle name="Calculation 13 5 2" xfId="9151" xr:uid="{00000000-0005-0000-0000-0000545A0000}"/>
    <cellStyle name="Calculation 13 6" xfId="2848" xr:uid="{00000000-0005-0000-0000-0000555A0000}"/>
    <cellStyle name="Calculation 13 6 2" xfId="9152" xr:uid="{00000000-0005-0000-0000-0000565A0000}"/>
    <cellStyle name="Calculation 13 7" xfId="2849" xr:uid="{00000000-0005-0000-0000-0000575A0000}"/>
    <cellStyle name="Calculation 13 7 2" xfId="9153" xr:uid="{00000000-0005-0000-0000-0000585A0000}"/>
    <cellStyle name="Calculation 13 8" xfId="2850" xr:uid="{00000000-0005-0000-0000-0000595A0000}"/>
    <cellStyle name="Calculation 13 8 2" xfId="9154" xr:uid="{00000000-0005-0000-0000-00005A5A0000}"/>
    <cellStyle name="Calculation 13 9" xfId="2851" xr:uid="{00000000-0005-0000-0000-00005B5A0000}"/>
    <cellStyle name="Calculation 13 9 2" xfId="9155" xr:uid="{00000000-0005-0000-0000-00005C5A0000}"/>
    <cellStyle name="Calculation 14" xfId="2852" xr:uid="{00000000-0005-0000-0000-00005D5A0000}"/>
    <cellStyle name="Calculation 14 10" xfId="2853" xr:uid="{00000000-0005-0000-0000-00005E5A0000}"/>
    <cellStyle name="Calculation 14 11" xfId="9156" xr:uid="{00000000-0005-0000-0000-00005F5A0000}"/>
    <cellStyle name="Calculation 14 12" xfId="13697" xr:uid="{00000000-0005-0000-0000-0000605A0000}"/>
    <cellStyle name="Calculation 14 2" xfId="2854" xr:uid="{00000000-0005-0000-0000-0000615A0000}"/>
    <cellStyle name="Calculation 14 2 2" xfId="2855" xr:uid="{00000000-0005-0000-0000-0000625A0000}"/>
    <cellStyle name="Calculation 14 2 2 2" xfId="9157" xr:uid="{00000000-0005-0000-0000-0000635A0000}"/>
    <cellStyle name="Calculation 14 2 3" xfId="2856" xr:uid="{00000000-0005-0000-0000-0000645A0000}"/>
    <cellStyle name="Calculation 14 2 3 2" xfId="9158" xr:uid="{00000000-0005-0000-0000-0000655A0000}"/>
    <cellStyle name="Calculation 14 2 4" xfId="2857" xr:uid="{00000000-0005-0000-0000-0000665A0000}"/>
    <cellStyle name="Calculation 14 2 4 2" xfId="9159" xr:uid="{00000000-0005-0000-0000-0000675A0000}"/>
    <cellStyle name="Calculation 14 2 5" xfId="2858" xr:uid="{00000000-0005-0000-0000-0000685A0000}"/>
    <cellStyle name="Calculation 14 2 5 2" xfId="9160" xr:uid="{00000000-0005-0000-0000-0000695A0000}"/>
    <cellStyle name="Calculation 14 2 6" xfId="2859" xr:uid="{00000000-0005-0000-0000-00006A5A0000}"/>
    <cellStyle name="Calculation 14 2 6 2" xfId="9161" xr:uid="{00000000-0005-0000-0000-00006B5A0000}"/>
    <cellStyle name="Calculation 14 2 7" xfId="2860" xr:uid="{00000000-0005-0000-0000-00006C5A0000}"/>
    <cellStyle name="Calculation 14 2 7 2" xfId="9162" xr:uid="{00000000-0005-0000-0000-00006D5A0000}"/>
    <cellStyle name="Calculation 14 2 8" xfId="2861" xr:uid="{00000000-0005-0000-0000-00006E5A0000}"/>
    <cellStyle name="Calculation 14 2 8 2" xfId="9163" xr:uid="{00000000-0005-0000-0000-00006F5A0000}"/>
    <cellStyle name="Calculation 14 2 9" xfId="2862" xr:uid="{00000000-0005-0000-0000-0000705A0000}"/>
    <cellStyle name="Calculation 14 3" xfId="2863" xr:uid="{00000000-0005-0000-0000-0000715A0000}"/>
    <cellStyle name="Calculation 14 3 2" xfId="9164" xr:uid="{00000000-0005-0000-0000-0000725A0000}"/>
    <cellStyle name="Calculation 14 4" xfId="2864" xr:uid="{00000000-0005-0000-0000-0000735A0000}"/>
    <cellStyle name="Calculation 14 4 2" xfId="9165" xr:uid="{00000000-0005-0000-0000-0000745A0000}"/>
    <cellStyle name="Calculation 14 5" xfId="2865" xr:uid="{00000000-0005-0000-0000-0000755A0000}"/>
    <cellStyle name="Calculation 14 5 2" xfId="9166" xr:uid="{00000000-0005-0000-0000-0000765A0000}"/>
    <cellStyle name="Calculation 14 6" xfId="2866" xr:uid="{00000000-0005-0000-0000-0000775A0000}"/>
    <cellStyle name="Calculation 14 6 2" xfId="9167" xr:uid="{00000000-0005-0000-0000-0000785A0000}"/>
    <cellStyle name="Calculation 14 7" xfId="2867" xr:uid="{00000000-0005-0000-0000-0000795A0000}"/>
    <cellStyle name="Calculation 14 7 2" xfId="9168" xr:uid="{00000000-0005-0000-0000-00007A5A0000}"/>
    <cellStyle name="Calculation 14 8" xfId="2868" xr:uid="{00000000-0005-0000-0000-00007B5A0000}"/>
    <cellStyle name="Calculation 14 8 2" xfId="9169" xr:uid="{00000000-0005-0000-0000-00007C5A0000}"/>
    <cellStyle name="Calculation 14 9" xfId="2869" xr:uid="{00000000-0005-0000-0000-00007D5A0000}"/>
    <cellStyle name="Calculation 14 9 2" xfId="9170" xr:uid="{00000000-0005-0000-0000-00007E5A0000}"/>
    <cellStyle name="Calculation 15" xfId="2870" xr:uid="{00000000-0005-0000-0000-00007F5A0000}"/>
    <cellStyle name="Calculation 15 10" xfId="2871" xr:uid="{00000000-0005-0000-0000-0000805A0000}"/>
    <cellStyle name="Calculation 15 11" xfId="9171" xr:uid="{00000000-0005-0000-0000-0000815A0000}"/>
    <cellStyle name="Calculation 15 12" xfId="13698" xr:uid="{00000000-0005-0000-0000-0000825A0000}"/>
    <cellStyle name="Calculation 15 2" xfId="2872" xr:uid="{00000000-0005-0000-0000-0000835A0000}"/>
    <cellStyle name="Calculation 15 2 2" xfId="2873" xr:uid="{00000000-0005-0000-0000-0000845A0000}"/>
    <cellStyle name="Calculation 15 2 2 2" xfId="9172" xr:uid="{00000000-0005-0000-0000-0000855A0000}"/>
    <cellStyle name="Calculation 15 2 3" xfId="2874" xr:uid="{00000000-0005-0000-0000-0000865A0000}"/>
    <cellStyle name="Calculation 15 2 3 2" xfId="9173" xr:uid="{00000000-0005-0000-0000-0000875A0000}"/>
    <cellStyle name="Calculation 15 2 4" xfId="2875" xr:uid="{00000000-0005-0000-0000-0000885A0000}"/>
    <cellStyle name="Calculation 15 2 4 2" xfId="9174" xr:uid="{00000000-0005-0000-0000-0000895A0000}"/>
    <cellStyle name="Calculation 15 2 5" xfId="2876" xr:uid="{00000000-0005-0000-0000-00008A5A0000}"/>
    <cellStyle name="Calculation 15 2 5 2" xfId="9175" xr:uid="{00000000-0005-0000-0000-00008B5A0000}"/>
    <cellStyle name="Calculation 15 2 6" xfId="2877" xr:uid="{00000000-0005-0000-0000-00008C5A0000}"/>
    <cellStyle name="Calculation 15 2 6 2" xfId="9176" xr:uid="{00000000-0005-0000-0000-00008D5A0000}"/>
    <cellStyle name="Calculation 15 2 7" xfId="2878" xr:uid="{00000000-0005-0000-0000-00008E5A0000}"/>
    <cellStyle name="Calculation 15 2 7 2" xfId="9177" xr:uid="{00000000-0005-0000-0000-00008F5A0000}"/>
    <cellStyle name="Calculation 15 2 8" xfId="2879" xr:uid="{00000000-0005-0000-0000-0000905A0000}"/>
    <cellStyle name="Calculation 15 2 8 2" xfId="9178" xr:uid="{00000000-0005-0000-0000-0000915A0000}"/>
    <cellStyle name="Calculation 15 2 9" xfId="2880" xr:uid="{00000000-0005-0000-0000-0000925A0000}"/>
    <cellStyle name="Calculation 15 3" xfId="2881" xr:uid="{00000000-0005-0000-0000-0000935A0000}"/>
    <cellStyle name="Calculation 15 3 2" xfId="9179" xr:uid="{00000000-0005-0000-0000-0000945A0000}"/>
    <cellStyle name="Calculation 15 4" xfId="2882" xr:uid="{00000000-0005-0000-0000-0000955A0000}"/>
    <cellStyle name="Calculation 15 4 2" xfId="9180" xr:uid="{00000000-0005-0000-0000-0000965A0000}"/>
    <cellStyle name="Calculation 15 5" xfId="2883" xr:uid="{00000000-0005-0000-0000-0000975A0000}"/>
    <cellStyle name="Calculation 15 5 2" xfId="9181" xr:uid="{00000000-0005-0000-0000-0000985A0000}"/>
    <cellStyle name="Calculation 15 6" xfId="2884" xr:uid="{00000000-0005-0000-0000-0000995A0000}"/>
    <cellStyle name="Calculation 15 6 2" xfId="9182" xr:uid="{00000000-0005-0000-0000-00009A5A0000}"/>
    <cellStyle name="Calculation 15 7" xfId="2885" xr:uid="{00000000-0005-0000-0000-00009B5A0000}"/>
    <cellStyle name="Calculation 15 7 2" xfId="9183" xr:uid="{00000000-0005-0000-0000-00009C5A0000}"/>
    <cellStyle name="Calculation 15 8" xfId="2886" xr:uid="{00000000-0005-0000-0000-00009D5A0000}"/>
    <cellStyle name="Calculation 15 8 2" xfId="9184" xr:uid="{00000000-0005-0000-0000-00009E5A0000}"/>
    <cellStyle name="Calculation 15 9" xfId="2887" xr:uid="{00000000-0005-0000-0000-00009F5A0000}"/>
    <cellStyle name="Calculation 15 9 2" xfId="9185" xr:uid="{00000000-0005-0000-0000-0000A05A0000}"/>
    <cellStyle name="Calculation 16" xfId="2888" xr:uid="{00000000-0005-0000-0000-0000A15A0000}"/>
    <cellStyle name="Calculation 16 10" xfId="2889" xr:uid="{00000000-0005-0000-0000-0000A25A0000}"/>
    <cellStyle name="Calculation 16 11" xfId="9186" xr:uid="{00000000-0005-0000-0000-0000A35A0000}"/>
    <cellStyle name="Calculation 16 12" xfId="13699" xr:uid="{00000000-0005-0000-0000-0000A45A0000}"/>
    <cellStyle name="Calculation 16 2" xfId="2890" xr:uid="{00000000-0005-0000-0000-0000A55A0000}"/>
    <cellStyle name="Calculation 16 2 2" xfId="2891" xr:uid="{00000000-0005-0000-0000-0000A65A0000}"/>
    <cellStyle name="Calculation 16 2 2 2" xfId="9187" xr:uid="{00000000-0005-0000-0000-0000A75A0000}"/>
    <cellStyle name="Calculation 16 2 3" xfId="2892" xr:uid="{00000000-0005-0000-0000-0000A85A0000}"/>
    <cellStyle name="Calculation 16 2 3 2" xfId="9188" xr:uid="{00000000-0005-0000-0000-0000A95A0000}"/>
    <cellStyle name="Calculation 16 2 4" xfId="2893" xr:uid="{00000000-0005-0000-0000-0000AA5A0000}"/>
    <cellStyle name="Calculation 16 2 4 2" xfId="9189" xr:uid="{00000000-0005-0000-0000-0000AB5A0000}"/>
    <cellStyle name="Calculation 16 2 5" xfId="2894" xr:uid="{00000000-0005-0000-0000-0000AC5A0000}"/>
    <cellStyle name="Calculation 16 2 5 2" xfId="9190" xr:uid="{00000000-0005-0000-0000-0000AD5A0000}"/>
    <cellStyle name="Calculation 16 2 6" xfId="2895" xr:uid="{00000000-0005-0000-0000-0000AE5A0000}"/>
    <cellStyle name="Calculation 16 2 6 2" xfId="9191" xr:uid="{00000000-0005-0000-0000-0000AF5A0000}"/>
    <cellStyle name="Calculation 16 2 7" xfId="2896" xr:uid="{00000000-0005-0000-0000-0000B05A0000}"/>
    <cellStyle name="Calculation 16 2 7 2" xfId="9192" xr:uid="{00000000-0005-0000-0000-0000B15A0000}"/>
    <cellStyle name="Calculation 16 2 8" xfId="2897" xr:uid="{00000000-0005-0000-0000-0000B25A0000}"/>
    <cellStyle name="Calculation 16 2 8 2" xfId="9193" xr:uid="{00000000-0005-0000-0000-0000B35A0000}"/>
    <cellStyle name="Calculation 16 2 9" xfId="2898" xr:uid="{00000000-0005-0000-0000-0000B45A0000}"/>
    <cellStyle name="Calculation 16 3" xfId="2899" xr:uid="{00000000-0005-0000-0000-0000B55A0000}"/>
    <cellStyle name="Calculation 16 3 2" xfId="9194" xr:uid="{00000000-0005-0000-0000-0000B65A0000}"/>
    <cellStyle name="Calculation 16 4" xfId="2900" xr:uid="{00000000-0005-0000-0000-0000B75A0000}"/>
    <cellStyle name="Calculation 16 4 2" xfId="9195" xr:uid="{00000000-0005-0000-0000-0000B85A0000}"/>
    <cellStyle name="Calculation 16 5" xfId="2901" xr:uid="{00000000-0005-0000-0000-0000B95A0000}"/>
    <cellStyle name="Calculation 16 5 2" xfId="9196" xr:uid="{00000000-0005-0000-0000-0000BA5A0000}"/>
    <cellStyle name="Calculation 16 6" xfId="2902" xr:uid="{00000000-0005-0000-0000-0000BB5A0000}"/>
    <cellStyle name="Calculation 16 6 2" xfId="9197" xr:uid="{00000000-0005-0000-0000-0000BC5A0000}"/>
    <cellStyle name="Calculation 16 7" xfId="2903" xr:uid="{00000000-0005-0000-0000-0000BD5A0000}"/>
    <cellStyle name="Calculation 16 7 2" xfId="9198" xr:uid="{00000000-0005-0000-0000-0000BE5A0000}"/>
    <cellStyle name="Calculation 16 8" xfId="2904" xr:uid="{00000000-0005-0000-0000-0000BF5A0000}"/>
    <cellStyle name="Calculation 16 8 2" xfId="9199" xr:uid="{00000000-0005-0000-0000-0000C05A0000}"/>
    <cellStyle name="Calculation 16 9" xfId="2905" xr:uid="{00000000-0005-0000-0000-0000C15A0000}"/>
    <cellStyle name="Calculation 16 9 2" xfId="9200" xr:uid="{00000000-0005-0000-0000-0000C25A0000}"/>
    <cellStyle name="Calculation 17" xfId="2906" xr:uid="{00000000-0005-0000-0000-0000C35A0000}"/>
    <cellStyle name="Calculation 17 10" xfId="2907" xr:uid="{00000000-0005-0000-0000-0000C45A0000}"/>
    <cellStyle name="Calculation 17 11" xfId="14213" xr:uid="{00000000-0005-0000-0000-0000C55A0000}"/>
    <cellStyle name="Calculation 17 2" xfId="2908" xr:uid="{00000000-0005-0000-0000-0000C65A0000}"/>
    <cellStyle name="Calculation 17 2 2" xfId="2909" xr:uid="{00000000-0005-0000-0000-0000C75A0000}"/>
    <cellStyle name="Calculation 17 2 2 2" xfId="9201" xr:uid="{00000000-0005-0000-0000-0000C85A0000}"/>
    <cellStyle name="Calculation 17 2 3" xfId="2910" xr:uid="{00000000-0005-0000-0000-0000C95A0000}"/>
    <cellStyle name="Calculation 17 2 3 2" xfId="9202" xr:uid="{00000000-0005-0000-0000-0000CA5A0000}"/>
    <cellStyle name="Calculation 17 2 4" xfId="2911" xr:uid="{00000000-0005-0000-0000-0000CB5A0000}"/>
    <cellStyle name="Calculation 17 2 4 2" xfId="9203" xr:uid="{00000000-0005-0000-0000-0000CC5A0000}"/>
    <cellStyle name="Calculation 17 2 5" xfId="2912" xr:uid="{00000000-0005-0000-0000-0000CD5A0000}"/>
    <cellStyle name="Calculation 17 2 5 2" xfId="9204" xr:uid="{00000000-0005-0000-0000-0000CE5A0000}"/>
    <cellStyle name="Calculation 17 2 6" xfId="2913" xr:uid="{00000000-0005-0000-0000-0000CF5A0000}"/>
    <cellStyle name="Calculation 17 2 6 2" xfId="9205" xr:uid="{00000000-0005-0000-0000-0000D05A0000}"/>
    <cellStyle name="Calculation 17 2 7" xfId="2914" xr:uid="{00000000-0005-0000-0000-0000D15A0000}"/>
    <cellStyle name="Calculation 17 2 7 2" xfId="9206" xr:uid="{00000000-0005-0000-0000-0000D25A0000}"/>
    <cellStyle name="Calculation 17 2 8" xfId="2915" xr:uid="{00000000-0005-0000-0000-0000D35A0000}"/>
    <cellStyle name="Calculation 17 2 8 2" xfId="9207" xr:uid="{00000000-0005-0000-0000-0000D45A0000}"/>
    <cellStyle name="Calculation 17 2 9" xfId="2916" xr:uid="{00000000-0005-0000-0000-0000D55A0000}"/>
    <cellStyle name="Calculation 17 3" xfId="2917" xr:uid="{00000000-0005-0000-0000-0000D65A0000}"/>
    <cellStyle name="Calculation 17 3 2" xfId="9208" xr:uid="{00000000-0005-0000-0000-0000D75A0000}"/>
    <cellStyle name="Calculation 17 4" xfId="2918" xr:uid="{00000000-0005-0000-0000-0000D85A0000}"/>
    <cellStyle name="Calculation 17 4 2" xfId="9209" xr:uid="{00000000-0005-0000-0000-0000D95A0000}"/>
    <cellStyle name="Calculation 17 5" xfId="2919" xr:uid="{00000000-0005-0000-0000-0000DA5A0000}"/>
    <cellStyle name="Calculation 17 5 2" xfId="9210" xr:uid="{00000000-0005-0000-0000-0000DB5A0000}"/>
    <cellStyle name="Calculation 17 6" xfId="2920" xr:uid="{00000000-0005-0000-0000-0000DC5A0000}"/>
    <cellStyle name="Calculation 17 6 2" xfId="9211" xr:uid="{00000000-0005-0000-0000-0000DD5A0000}"/>
    <cellStyle name="Calculation 17 7" xfId="2921" xr:uid="{00000000-0005-0000-0000-0000DE5A0000}"/>
    <cellStyle name="Calculation 17 7 2" xfId="9212" xr:uid="{00000000-0005-0000-0000-0000DF5A0000}"/>
    <cellStyle name="Calculation 17 8" xfId="2922" xr:uid="{00000000-0005-0000-0000-0000E05A0000}"/>
    <cellStyle name="Calculation 17 8 2" xfId="9213" xr:uid="{00000000-0005-0000-0000-0000E15A0000}"/>
    <cellStyle name="Calculation 17 9" xfId="2923" xr:uid="{00000000-0005-0000-0000-0000E25A0000}"/>
    <cellStyle name="Calculation 17 9 2" xfId="9214" xr:uid="{00000000-0005-0000-0000-0000E35A0000}"/>
    <cellStyle name="Calculation 18" xfId="2924" xr:uid="{00000000-0005-0000-0000-0000E45A0000}"/>
    <cellStyle name="Calculation 18 10" xfId="2925" xr:uid="{00000000-0005-0000-0000-0000E55A0000}"/>
    <cellStyle name="Calculation 18 2" xfId="2926" xr:uid="{00000000-0005-0000-0000-0000E65A0000}"/>
    <cellStyle name="Calculation 18 2 2" xfId="2927" xr:uid="{00000000-0005-0000-0000-0000E75A0000}"/>
    <cellStyle name="Calculation 18 2 2 2" xfId="9215" xr:uid="{00000000-0005-0000-0000-0000E85A0000}"/>
    <cellStyle name="Calculation 18 2 3" xfId="2928" xr:uid="{00000000-0005-0000-0000-0000E95A0000}"/>
    <cellStyle name="Calculation 18 2 3 2" xfId="9216" xr:uid="{00000000-0005-0000-0000-0000EA5A0000}"/>
    <cellStyle name="Calculation 18 2 4" xfId="2929" xr:uid="{00000000-0005-0000-0000-0000EB5A0000}"/>
    <cellStyle name="Calculation 18 2 4 2" xfId="9217" xr:uid="{00000000-0005-0000-0000-0000EC5A0000}"/>
    <cellStyle name="Calculation 18 2 5" xfId="2930" xr:uid="{00000000-0005-0000-0000-0000ED5A0000}"/>
    <cellStyle name="Calculation 18 2 5 2" xfId="9218" xr:uid="{00000000-0005-0000-0000-0000EE5A0000}"/>
    <cellStyle name="Calculation 18 2 6" xfId="2931" xr:uid="{00000000-0005-0000-0000-0000EF5A0000}"/>
    <cellStyle name="Calculation 18 2 6 2" xfId="9219" xr:uid="{00000000-0005-0000-0000-0000F05A0000}"/>
    <cellStyle name="Calculation 18 2 7" xfId="2932" xr:uid="{00000000-0005-0000-0000-0000F15A0000}"/>
    <cellStyle name="Calculation 18 2 7 2" xfId="9220" xr:uid="{00000000-0005-0000-0000-0000F25A0000}"/>
    <cellStyle name="Calculation 18 2 8" xfId="2933" xr:uid="{00000000-0005-0000-0000-0000F35A0000}"/>
    <cellStyle name="Calculation 18 2 8 2" xfId="9221" xr:uid="{00000000-0005-0000-0000-0000F45A0000}"/>
    <cellStyle name="Calculation 18 2 9" xfId="2934" xr:uid="{00000000-0005-0000-0000-0000F55A0000}"/>
    <cellStyle name="Calculation 18 3" xfId="2935" xr:uid="{00000000-0005-0000-0000-0000F65A0000}"/>
    <cellStyle name="Calculation 18 3 2" xfId="9222" xr:uid="{00000000-0005-0000-0000-0000F75A0000}"/>
    <cellStyle name="Calculation 18 4" xfId="2936" xr:uid="{00000000-0005-0000-0000-0000F85A0000}"/>
    <cellStyle name="Calculation 18 4 2" xfId="9223" xr:uid="{00000000-0005-0000-0000-0000F95A0000}"/>
    <cellStyle name="Calculation 18 5" xfId="2937" xr:uid="{00000000-0005-0000-0000-0000FA5A0000}"/>
    <cellStyle name="Calculation 18 5 2" xfId="9224" xr:uid="{00000000-0005-0000-0000-0000FB5A0000}"/>
    <cellStyle name="Calculation 18 6" xfId="2938" xr:uid="{00000000-0005-0000-0000-0000FC5A0000}"/>
    <cellStyle name="Calculation 18 6 2" xfId="9225" xr:uid="{00000000-0005-0000-0000-0000FD5A0000}"/>
    <cellStyle name="Calculation 18 7" xfId="2939" xr:uid="{00000000-0005-0000-0000-0000FE5A0000}"/>
    <cellStyle name="Calculation 18 7 2" xfId="9226" xr:uid="{00000000-0005-0000-0000-0000FF5A0000}"/>
    <cellStyle name="Calculation 18 8" xfId="2940" xr:uid="{00000000-0005-0000-0000-0000005B0000}"/>
    <cellStyle name="Calculation 18 8 2" xfId="9227" xr:uid="{00000000-0005-0000-0000-0000015B0000}"/>
    <cellStyle name="Calculation 18 9" xfId="2941" xr:uid="{00000000-0005-0000-0000-0000025B0000}"/>
    <cellStyle name="Calculation 18 9 2" xfId="9228" xr:uid="{00000000-0005-0000-0000-0000035B0000}"/>
    <cellStyle name="Calculation 19" xfId="2942" xr:uid="{00000000-0005-0000-0000-0000045B0000}"/>
    <cellStyle name="Calculation 19 10" xfId="2943" xr:uid="{00000000-0005-0000-0000-0000055B0000}"/>
    <cellStyle name="Calculation 19 2" xfId="2944" xr:uid="{00000000-0005-0000-0000-0000065B0000}"/>
    <cellStyle name="Calculation 19 2 2" xfId="2945" xr:uid="{00000000-0005-0000-0000-0000075B0000}"/>
    <cellStyle name="Calculation 19 2 2 2" xfId="9229" xr:uid="{00000000-0005-0000-0000-0000085B0000}"/>
    <cellStyle name="Calculation 19 2 3" xfId="2946" xr:uid="{00000000-0005-0000-0000-0000095B0000}"/>
    <cellStyle name="Calculation 19 2 3 2" xfId="9230" xr:uid="{00000000-0005-0000-0000-00000A5B0000}"/>
    <cellStyle name="Calculation 19 2 4" xfId="2947" xr:uid="{00000000-0005-0000-0000-00000B5B0000}"/>
    <cellStyle name="Calculation 19 2 4 2" xfId="9231" xr:uid="{00000000-0005-0000-0000-00000C5B0000}"/>
    <cellStyle name="Calculation 19 2 5" xfId="2948" xr:uid="{00000000-0005-0000-0000-00000D5B0000}"/>
    <cellStyle name="Calculation 19 2 5 2" xfId="9232" xr:uid="{00000000-0005-0000-0000-00000E5B0000}"/>
    <cellStyle name="Calculation 19 2 6" xfId="2949" xr:uid="{00000000-0005-0000-0000-00000F5B0000}"/>
    <cellStyle name="Calculation 19 2 6 2" xfId="9233" xr:uid="{00000000-0005-0000-0000-0000105B0000}"/>
    <cellStyle name="Calculation 19 2 7" xfId="2950" xr:uid="{00000000-0005-0000-0000-0000115B0000}"/>
    <cellStyle name="Calculation 19 2 7 2" xfId="9234" xr:uid="{00000000-0005-0000-0000-0000125B0000}"/>
    <cellStyle name="Calculation 19 2 8" xfId="2951" xr:uid="{00000000-0005-0000-0000-0000135B0000}"/>
    <cellStyle name="Calculation 19 2 8 2" xfId="9235" xr:uid="{00000000-0005-0000-0000-0000145B0000}"/>
    <cellStyle name="Calculation 19 2 9" xfId="2952" xr:uid="{00000000-0005-0000-0000-0000155B0000}"/>
    <cellStyle name="Calculation 19 3" xfId="2953" xr:uid="{00000000-0005-0000-0000-0000165B0000}"/>
    <cellStyle name="Calculation 19 3 2" xfId="9236" xr:uid="{00000000-0005-0000-0000-0000175B0000}"/>
    <cellStyle name="Calculation 19 4" xfId="2954" xr:uid="{00000000-0005-0000-0000-0000185B0000}"/>
    <cellStyle name="Calculation 19 4 2" xfId="9237" xr:uid="{00000000-0005-0000-0000-0000195B0000}"/>
    <cellStyle name="Calculation 19 5" xfId="2955" xr:uid="{00000000-0005-0000-0000-00001A5B0000}"/>
    <cellStyle name="Calculation 19 5 2" xfId="9238" xr:uid="{00000000-0005-0000-0000-00001B5B0000}"/>
    <cellStyle name="Calculation 19 6" xfId="2956" xr:uid="{00000000-0005-0000-0000-00001C5B0000}"/>
    <cellStyle name="Calculation 19 6 2" xfId="9239" xr:uid="{00000000-0005-0000-0000-00001D5B0000}"/>
    <cellStyle name="Calculation 19 7" xfId="2957" xr:uid="{00000000-0005-0000-0000-00001E5B0000}"/>
    <cellStyle name="Calculation 19 7 2" xfId="9240" xr:uid="{00000000-0005-0000-0000-00001F5B0000}"/>
    <cellStyle name="Calculation 19 8" xfId="2958" xr:uid="{00000000-0005-0000-0000-0000205B0000}"/>
    <cellStyle name="Calculation 19 8 2" xfId="9241" xr:uid="{00000000-0005-0000-0000-0000215B0000}"/>
    <cellStyle name="Calculation 19 9" xfId="2959" xr:uid="{00000000-0005-0000-0000-0000225B0000}"/>
    <cellStyle name="Calculation 19 9 2" xfId="9242" xr:uid="{00000000-0005-0000-0000-0000235B0000}"/>
    <cellStyle name="Calculation 2" xfId="2960" xr:uid="{00000000-0005-0000-0000-0000245B0000}"/>
    <cellStyle name="Calculation 2 10" xfId="13700" xr:uid="{00000000-0005-0000-0000-0000255B0000}"/>
    <cellStyle name="Calculation 2 2" xfId="2961" xr:uid="{00000000-0005-0000-0000-0000265B0000}"/>
    <cellStyle name="Calculation 2 2 10" xfId="2962" xr:uid="{00000000-0005-0000-0000-0000275B0000}"/>
    <cellStyle name="Calculation 2 2 11" xfId="14214" xr:uid="{00000000-0005-0000-0000-0000285B0000}"/>
    <cellStyle name="Calculation 2 2 2" xfId="2963" xr:uid="{00000000-0005-0000-0000-0000295B0000}"/>
    <cellStyle name="Calculation 2 2 2 2" xfId="9243" xr:uid="{00000000-0005-0000-0000-00002A5B0000}"/>
    <cellStyle name="Calculation 2 2 3" xfId="2964" xr:uid="{00000000-0005-0000-0000-00002B5B0000}"/>
    <cellStyle name="Calculation 2 2 3 2" xfId="9244" xr:uid="{00000000-0005-0000-0000-00002C5B0000}"/>
    <cellStyle name="Calculation 2 2 4" xfId="2965" xr:uid="{00000000-0005-0000-0000-00002D5B0000}"/>
    <cellStyle name="Calculation 2 2 4 2" xfId="9245" xr:uid="{00000000-0005-0000-0000-00002E5B0000}"/>
    <cellStyle name="Calculation 2 2 5" xfId="2966" xr:uid="{00000000-0005-0000-0000-00002F5B0000}"/>
    <cellStyle name="Calculation 2 2 5 2" xfId="9246" xr:uid="{00000000-0005-0000-0000-0000305B0000}"/>
    <cellStyle name="Calculation 2 2 6" xfId="2967" xr:uid="{00000000-0005-0000-0000-0000315B0000}"/>
    <cellStyle name="Calculation 2 2 6 2" xfId="9247" xr:uid="{00000000-0005-0000-0000-0000325B0000}"/>
    <cellStyle name="Calculation 2 2 7" xfId="2968" xr:uid="{00000000-0005-0000-0000-0000335B0000}"/>
    <cellStyle name="Calculation 2 2 7 2" xfId="9248" xr:uid="{00000000-0005-0000-0000-0000345B0000}"/>
    <cellStyle name="Calculation 2 2 8" xfId="2969" xr:uid="{00000000-0005-0000-0000-0000355B0000}"/>
    <cellStyle name="Calculation 2 2 8 2" xfId="9249" xr:uid="{00000000-0005-0000-0000-0000365B0000}"/>
    <cellStyle name="Calculation 2 2 9" xfId="2970" xr:uid="{00000000-0005-0000-0000-0000375B0000}"/>
    <cellStyle name="Calculation 2 3" xfId="2971" xr:uid="{00000000-0005-0000-0000-0000385B0000}"/>
    <cellStyle name="Calculation 2 3 2" xfId="9250" xr:uid="{00000000-0005-0000-0000-0000395B0000}"/>
    <cellStyle name="Calculation 2 4" xfId="2972" xr:uid="{00000000-0005-0000-0000-00003A5B0000}"/>
    <cellStyle name="Calculation 2 4 2" xfId="9251" xr:uid="{00000000-0005-0000-0000-00003B5B0000}"/>
    <cellStyle name="Calculation 2 5" xfId="2973" xr:uid="{00000000-0005-0000-0000-00003C5B0000}"/>
    <cellStyle name="Calculation 2 5 2" xfId="9252" xr:uid="{00000000-0005-0000-0000-00003D5B0000}"/>
    <cellStyle name="Calculation 2 6" xfId="2974" xr:uid="{00000000-0005-0000-0000-00003E5B0000}"/>
    <cellStyle name="Calculation 2 6 2" xfId="9253" xr:uid="{00000000-0005-0000-0000-00003F5B0000}"/>
    <cellStyle name="Calculation 2 7" xfId="2975" xr:uid="{00000000-0005-0000-0000-0000405B0000}"/>
    <cellStyle name="Calculation 2 7 2" xfId="9254" xr:uid="{00000000-0005-0000-0000-0000415B0000}"/>
    <cellStyle name="Calculation 2 8" xfId="2976" xr:uid="{00000000-0005-0000-0000-0000425B0000}"/>
    <cellStyle name="Calculation 2 8 2" xfId="9255" xr:uid="{00000000-0005-0000-0000-0000435B0000}"/>
    <cellStyle name="Calculation 2 9" xfId="2977" xr:uid="{00000000-0005-0000-0000-0000445B0000}"/>
    <cellStyle name="Calculation 20" xfId="2978" xr:uid="{00000000-0005-0000-0000-0000455B0000}"/>
    <cellStyle name="Calculation 20 10" xfId="2979" xr:uid="{00000000-0005-0000-0000-0000465B0000}"/>
    <cellStyle name="Calculation 20 2" xfId="2980" xr:uid="{00000000-0005-0000-0000-0000475B0000}"/>
    <cellStyle name="Calculation 20 2 2" xfId="2981" xr:uid="{00000000-0005-0000-0000-0000485B0000}"/>
    <cellStyle name="Calculation 20 2 2 2" xfId="9256" xr:uid="{00000000-0005-0000-0000-0000495B0000}"/>
    <cellStyle name="Calculation 20 2 3" xfId="2982" xr:uid="{00000000-0005-0000-0000-00004A5B0000}"/>
    <cellStyle name="Calculation 20 2 3 2" xfId="9257" xr:uid="{00000000-0005-0000-0000-00004B5B0000}"/>
    <cellStyle name="Calculation 20 2 4" xfId="2983" xr:uid="{00000000-0005-0000-0000-00004C5B0000}"/>
    <cellStyle name="Calculation 20 2 4 2" xfId="9258" xr:uid="{00000000-0005-0000-0000-00004D5B0000}"/>
    <cellStyle name="Calculation 20 2 5" xfId="2984" xr:uid="{00000000-0005-0000-0000-00004E5B0000}"/>
    <cellStyle name="Calculation 20 2 5 2" xfId="9259" xr:uid="{00000000-0005-0000-0000-00004F5B0000}"/>
    <cellStyle name="Calculation 20 2 6" xfId="2985" xr:uid="{00000000-0005-0000-0000-0000505B0000}"/>
    <cellStyle name="Calculation 20 2 6 2" xfId="9260" xr:uid="{00000000-0005-0000-0000-0000515B0000}"/>
    <cellStyle name="Calculation 20 2 7" xfId="2986" xr:uid="{00000000-0005-0000-0000-0000525B0000}"/>
    <cellStyle name="Calculation 20 2 7 2" xfId="9261" xr:uid="{00000000-0005-0000-0000-0000535B0000}"/>
    <cellStyle name="Calculation 20 2 8" xfId="2987" xr:uid="{00000000-0005-0000-0000-0000545B0000}"/>
    <cellStyle name="Calculation 20 2 8 2" xfId="9262" xr:uid="{00000000-0005-0000-0000-0000555B0000}"/>
    <cellStyle name="Calculation 20 2 9" xfId="2988" xr:uid="{00000000-0005-0000-0000-0000565B0000}"/>
    <cellStyle name="Calculation 20 3" xfId="2989" xr:uid="{00000000-0005-0000-0000-0000575B0000}"/>
    <cellStyle name="Calculation 20 3 2" xfId="9263" xr:uid="{00000000-0005-0000-0000-0000585B0000}"/>
    <cellStyle name="Calculation 20 4" xfId="2990" xr:uid="{00000000-0005-0000-0000-0000595B0000}"/>
    <cellStyle name="Calculation 20 4 2" xfId="9264" xr:uid="{00000000-0005-0000-0000-00005A5B0000}"/>
    <cellStyle name="Calculation 20 5" xfId="2991" xr:uid="{00000000-0005-0000-0000-00005B5B0000}"/>
    <cellStyle name="Calculation 20 5 2" xfId="9265" xr:uid="{00000000-0005-0000-0000-00005C5B0000}"/>
    <cellStyle name="Calculation 20 6" xfId="2992" xr:uid="{00000000-0005-0000-0000-00005D5B0000}"/>
    <cellStyle name="Calculation 20 6 2" xfId="9266" xr:uid="{00000000-0005-0000-0000-00005E5B0000}"/>
    <cellStyle name="Calculation 20 7" xfId="2993" xr:uid="{00000000-0005-0000-0000-00005F5B0000}"/>
    <cellStyle name="Calculation 20 7 2" xfId="9267" xr:uid="{00000000-0005-0000-0000-0000605B0000}"/>
    <cellStyle name="Calculation 20 8" xfId="2994" xr:uid="{00000000-0005-0000-0000-0000615B0000}"/>
    <cellStyle name="Calculation 20 8 2" xfId="9268" xr:uid="{00000000-0005-0000-0000-0000625B0000}"/>
    <cellStyle name="Calculation 20 9" xfId="2995" xr:uid="{00000000-0005-0000-0000-0000635B0000}"/>
    <cellStyle name="Calculation 20 9 2" xfId="9269" xr:uid="{00000000-0005-0000-0000-0000645B0000}"/>
    <cellStyle name="Calculation 21" xfId="2996" xr:uid="{00000000-0005-0000-0000-0000655B0000}"/>
    <cellStyle name="Calculation 21 10" xfId="2997" xr:uid="{00000000-0005-0000-0000-0000665B0000}"/>
    <cellStyle name="Calculation 21 2" xfId="2998" xr:uid="{00000000-0005-0000-0000-0000675B0000}"/>
    <cellStyle name="Calculation 21 2 2" xfId="2999" xr:uid="{00000000-0005-0000-0000-0000685B0000}"/>
    <cellStyle name="Calculation 21 2 2 2" xfId="9270" xr:uid="{00000000-0005-0000-0000-0000695B0000}"/>
    <cellStyle name="Calculation 21 2 3" xfId="3000" xr:uid="{00000000-0005-0000-0000-00006A5B0000}"/>
    <cellStyle name="Calculation 21 2 3 2" xfId="9271" xr:uid="{00000000-0005-0000-0000-00006B5B0000}"/>
    <cellStyle name="Calculation 21 2 4" xfId="3001" xr:uid="{00000000-0005-0000-0000-00006C5B0000}"/>
    <cellStyle name="Calculation 21 2 4 2" xfId="9272" xr:uid="{00000000-0005-0000-0000-00006D5B0000}"/>
    <cellStyle name="Calculation 21 2 5" xfId="3002" xr:uid="{00000000-0005-0000-0000-00006E5B0000}"/>
    <cellStyle name="Calculation 21 2 5 2" xfId="9273" xr:uid="{00000000-0005-0000-0000-00006F5B0000}"/>
    <cellStyle name="Calculation 21 2 6" xfId="3003" xr:uid="{00000000-0005-0000-0000-0000705B0000}"/>
    <cellStyle name="Calculation 21 2 6 2" xfId="9274" xr:uid="{00000000-0005-0000-0000-0000715B0000}"/>
    <cellStyle name="Calculation 21 2 7" xfId="3004" xr:uid="{00000000-0005-0000-0000-0000725B0000}"/>
    <cellStyle name="Calculation 21 2 7 2" xfId="9275" xr:uid="{00000000-0005-0000-0000-0000735B0000}"/>
    <cellStyle name="Calculation 21 2 8" xfId="3005" xr:uid="{00000000-0005-0000-0000-0000745B0000}"/>
    <cellStyle name="Calculation 21 2 8 2" xfId="9276" xr:uid="{00000000-0005-0000-0000-0000755B0000}"/>
    <cellStyle name="Calculation 21 2 9" xfId="3006" xr:uid="{00000000-0005-0000-0000-0000765B0000}"/>
    <cellStyle name="Calculation 21 3" xfId="3007" xr:uid="{00000000-0005-0000-0000-0000775B0000}"/>
    <cellStyle name="Calculation 21 3 2" xfId="9277" xr:uid="{00000000-0005-0000-0000-0000785B0000}"/>
    <cellStyle name="Calculation 21 4" xfId="3008" xr:uid="{00000000-0005-0000-0000-0000795B0000}"/>
    <cellStyle name="Calculation 21 4 2" xfId="9278" xr:uid="{00000000-0005-0000-0000-00007A5B0000}"/>
    <cellStyle name="Calculation 21 5" xfId="3009" xr:uid="{00000000-0005-0000-0000-00007B5B0000}"/>
    <cellStyle name="Calculation 21 5 2" xfId="9279" xr:uid="{00000000-0005-0000-0000-00007C5B0000}"/>
    <cellStyle name="Calculation 21 6" xfId="3010" xr:uid="{00000000-0005-0000-0000-00007D5B0000}"/>
    <cellStyle name="Calculation 21 6 2" xfId="9280" xr:uid="{00000000-0005-0000-0000-00007E5B0000}"/>
    <cellStyle name="Calculation 21 7" xfId="3011" xr:uid="{00000000-0005-0000-0000-00007F5B0000}"/>
    <cellStyle name="Calculation 21 7 2" xfId="9281" xr:uid="{00000000-0005-0000-0000-0000805B0000}"/>
    <cellStyle name="Calculation 21 8" xfId="3012" xr:uid="{00000000-0005-0000-0000-0000815B0000}"/>
    <cellStyle name="Calculation 21 8 2" xfId="9282" xr:uid="{00000000-0005-0000-0000-0000825B0000}"/>
    <cellStyle name="Calculation 21 9" xfId="3013" xr:uid="{00000000-0005-0000-0000-0000835B0000}"/>
    <cellStyle name="Calculation 21 9 2" xfId="9283" xr:uid="{00000000-0005-0000-0000-0000845B0000}"/>
    <cellStyle name="Calculation 22" xfId="3014" xr:uid="{00000000-0005-0000-0000-0000855B0000}"/>
    <cellStyle name="Calculation 22 2" xfId="3015" xr:uid="{00000000-0005-0000-0000-0000865B0000}"/>
    <cellStyle name="Calculation 22 2 2" xfId="9284" xr:uid="{00000000-0005-0000-0000-0000875B0000}"/>
    <cellStyle name="Calculation 22 3" xfId="3016" xr:uid="{00000000-0005-0000-0000-0000885B0000}"/>
    <cellStyle name="Calculation 22 3 2" xfId="9285" xr:uid="{00000000-0005-0000-0000-0000895B0000}"/>
    <cellStyle name="Calculation 22 4" xfId="3017" xr:uid="{00000000-0005-0000-0000-00008A5B0000}"/>
    <cellStyle name="Calculation 22 4 2" xfId="9286" xr:uid="{00000000-0005-0000-0000-00008B5B0000}"/>
    <cellStyle name="Calculation 22 5" xfId="3018" xr:uid="{00000000-0005-0000-0000-00008C5B0000}"/>
    <cellStyle name="Calculation 22 5 2" xfId="9287" xr:uid="{00000000-0005-0000-0000-00008D5B0000}"/>
    <cellStyle name="Calculation 22 6" xfId="3019" xr:uid="{00000000-0005-0000-0000-00008E5B0000}"/>
    <cellStyle name="Calculation 22 6 2" xfId="9288" xr:uid="{00000000-0005-0000-0000-00008F5B0000}"/>
    <cellStyle name="Calculation 22 7" xfId="3020" xr:uid="{00000000-0005-0000-0000-0000905B0000}"/>
    <cellStyle name="Calculation 22 7 2" xfId="9289" xr:uid="{00000000-0005-0000-0000-0000915B0000}"/>
    <cellStyle name="Calculation 22 8" xfId="3021" xr:uid="{00000000-0005-0000-0000-0000925B0000}"/>
    <cellStyle name="Calculation 22 8 2" xfId="9290" xr:uid="{00000000-0005-0000-0000-0000935B0000}"/>
    <cellStyle name="Calculation 22 9" xfId="3022" xr:uid="{00000000-0005-0000-0000-0000945B0000}"/>
    <cellStyle name="Calculation 23" xfId="14478" xr:uid="{00000000-0005-0000-0000-0000955B0000}"/>
    <cellStyle name="Calculation 3" xfId="3023" xr:uid="{00000000-0005-0000-0000-0000965B0000}"/>
    <cellStyle name="Calculation 3 10" xfId="3024" xr:uid="{00000000-0005-0000-0000-0000975B0000}"/>
    <cellStyle name="Calculation 3 11" xfId="13701" xr:uid="{00000000-0005-0000-0000-0000985B0000}"/>
    <cellStyle name="Calculation 3 2" xfId="3025" xr:uid="{00000000-0005-0000-0000-0000995B0000}"/>
    <cellStyle name="Calculation 3 2 10" xfId="3026" xr:uid="{00000000-0005-0000-0000-00009A5B0000}"/>
    <cellStyle name="Calculation 3 2 2" xfId="3027" xr:uid="{00000000-0005-0000-0000-00009B5B0000}"/>
    <cellStyle name="Calculation 3 2 2 2" xfId="9291" xr:uid="{00000000-0005-0000-0000-00009C5B0000}"/>
    <cellStyle name="Calculation 3 2 3" xfId="3028" xr:uid="{00000000-0005-0000-0000-00009D5B0000}"/>
    <cellStyle name="Calculation 3 2 3 2" xfId="9292" xr:uid="{00000000-0005-0000-0000-00009E5B0000}"/>
    <cellStyle name="Calculation 3 2 4" xfId="3029" xr:uid="{00000000-0005-0000-0000-00009F5B0000}"/>
    <cellStyle name="Calculation 3 2 4 2" xfId="9293" xr:uid="{00000000-0005-0000-0000-0000A05B0000}"/>
    <cellStyle name="Calculation 3 2 5" xfId="3030" xr:uid="{00000000-0005-0000-0000-0000A15B0000}"/>
    <cellStyle name="Calculation 3 2 5 2" xfId="9294" xr:uid="{00000000-0005-0000-0000-0000A25B0000}"/>
    <cellStyle name="Calculation 3 2 6" xfId="3031" xr:uid="{00000000-0005-0000-0000-0000A35B0000}"/>
    <cellStyle name="Calculation 3 2 6 2" xfId="9295" xr:uid="{00000000-0005-0000-0000-0000A45B0000}"/>
    <cellStyle name="Calculation 3 2 7" xfId="3032" xr:uid="{00000000-0005-0000-0000-0000A55B0000}"/>
    <cellStyle name="Calculation 3 2 7 2" xfId="9296" xr:uid="{00000000-0005-0000-0000-0000A65B0000}"/>
    <cellStyle name="Calculation 3 2 8" xfId="3033" xr:uid="{00000000-0005-0000-0000-0000A75B0000}"/>
    <cellStyle name="Calculation 3 2 8 2" xfId="9297" xr:uid="{00000000-0005-0000-0000-0000A85B0000}"/>
    <cellStyle name="Calculation 3 2 9" xfId="3034" xr:uid="{00000000-0005-0000-0000-0000A95B0000}"/>
    <cellStyle name="Calculation 3 3" xfId="3035" xr:uid="{00000000-0005-0000-0000-0000AA5B0000}"/>
    <cellStyle name="Calculation 3 3 2" xfId="9298" xr:uid="{00000000-0005-0000-0000-0000AB5B0000}"/>
    <cellStyle name="Calculation 3 4" xfId="3036" xr:uid="{00000000-0005-0000-0000-0000AC5B0000}"/>
    <cellStyle name="Calculation 3 4 2" xfId="9299" xr:uid="{00000000-0005-0000-0000-0000AD5B0000}"/>
    <cellStyle name="Calculation 3 5" xfId="3037" xr:uid="{00000000-0005-0000-0000-0000AE5B0000}"/>
    <cellStyle name="Calculation 3 5 2" xfId="9300" xr:uid="{00000000-0005-0000-0000-0000AF5B0000}"/>
    <cellStyle name="Calculation 3 6" xfId="3038" xr:uid="{00000000-0005-0000-0000-0000B05B0000}"/>
    <cellStyle name="Calculation 3 6 2" xfId="9301" xr:uid="{00000000-0005-0000-0000-0000B15B0000}"/>
    <cellStyle name="Calculation 3 7" xfId="3039" xr:uid="{00000000-0005-0000-0000-0000B25B0000}"/>
    <cellStyle name="Calculation 3 7 2" xfId="9302" xr:uid="{00000000-0005-0000-0000-0000B35B0000}"/>
    <cellStyle name="Calculation 3 8" xfId="3040" xr:uid="{00000000-0005-0000-0000-0000B45B0000}"/>
    <cellStyle name="Calculation 3 8 2" xfId="9303" xr:uid="{00000000-0005-0000-0000-0000B55B0000}"/>
    <cellStyle name="Calculation 3 9" xfId="3041" xr:uid="{00000000-0005-0000-0000-0000B65B0000}"/>
    <cellStyle name="Calculation 3 9 2" xfId="9304" xr:uid="{00000000-0005-0000-0000-0000B75B0000}"/>
    <cellStyle name="Calculation 4" xfId="3042" xr:uid="{00000000-0005-0000-0000-0000B85B0000}"/>
    <cellStyle name="Calculation 4 10" xfId="3043" xr:uid="{00000000-0005-0000-0000-0000B95B0000}"/>
    <cellStyle name="Calculation 4 11" xfId="9305" xr:uid="{00000000-0005-0000-0000-0000BA5B0000}"/>
    <cellStyle name="Calculation 4 12" xfId="13702" xr:uid="{00000000-0005-0000-0000-0000BB5B0000}"/>
    <cellStyle name="Calculation 4 2" xfId="3044" xr:uid="{00000000-0005-0000-0000-0000BC5B0000}"/>
    <cellStyle name="Calculation 4 2 2" xfId="3045" xr:uid="{00000000-0005-0000-0000-0000BD5B0000}"/>
    <cellStyle name="Calculation 4 2 2 2" xfId="9306" xr:uid="{00000000-0005-0000-0000-0000BE5B0000}"/>
    <cellStyle name="Calculation 4 2 3" xfId="3046" xr:uid="{00000000-0005-0000-0000-0000BF5B0000}"/>
    <cellStyle name="Calculation 4 2 3 2" xfId="9307" xr:uid="{00000000-0005-0000-0000-0000C05B0000}"/>
    <cellStyle name="Calculation 4 2 4" xfId="3047" xr:uid="{00000000-0005-0000-0000-0000C15B0000}"/>
    <cellStyle name="Calculation 4 2 4 2" xfId="9308" xr:uid="{00000000-0005-0000-0000-0000C25B0000}"/>
    <cellStyle name="Calculation 4 2 5" xfId="3048" xr:uid="{00000000-0005-0000-0000-0000C35B0000}"/>
    <cellStyle name="Calculation 4 2 5 2" xfId="9309" xr:uid="{00000000-0005-0000-0000-0000C45B0000}"/>
    <cellStyle name="Calculation 4 2 6" xfId="3049" xr:uid="{00000000-0005-0000-0000-0000C55B0000}"/>
    <cellStyle name="Calculation 4 2 6 2" xfId="9310" xr:uid="{00000000-0005-0000-0000-0000C65B0000}"/>
    <cellStyle name="Calculation 4 2 7" xfId="3050" xr:uid="{00000000-0005-0000-0000-0000C75B0000}"/>
    <cellStyle name="Calculation 4 2 7 2" xfId="9311" xr:uid="{00000000-0005-0000-0000-0000C85B0000}"/>
    <cellStyle name="Calculation 4 2 8" xfId="3051" xr:uid="{00000000-0005-0000-0000-0000C95B0000}"/>
    <cellStyle name="Calculation 4 2 8 2" xfId="9312" xr:uid="{00000000-0005-0000-0000-0000CA5B0000}"/>
    <cellStyle name="Calculation 4 2 9" xfId="3052" xr:uid="{00000000-0005-0000-0000-0000CB5B0000}"/>
    <cellStyle name="Calculation 4 3" xfId="3053" xr:uid="{00000000-0005-0000-0000-0000CC5B0000}"/>
    <cellStyle name="Calculation 4 3 2" xfId="9313" xr:uid="{00000000-0005-0000-0000-0000CD5B0000}"/>
    <cellStyle name="Calculation 4 4" xfId="3054" xr:uid="{00000000-0005-0000-0000-0000CE5B0000}"/>
    <cellStyle name="Calculation 4 4 2" xfId="9314" xr:uid="{00000000-0005-0000-0000-0000CF5B0000}"/>
    <cellStyle name="Calculation 4 5" xfId="3055" xr:uid="{00000000-0005-0000-0000-0000D05B0000}"/>
    <cellStyle name="Calculation 4 5 2" xfId="9315" xr:uid="{00000000-0005-0000-0000-0000D15B0000}"/>
    <cellStyle name="Calculation 4 6" xfId="3056" xr:uid="{00000000-0005-0000-0000-0000D25B0000}"/>
    <cellStyle name="Calculation 4 6 2" xfId="9316" xr:uid="{00000000-0005-0000-0000-0000D35B0000}"/>
    <cellStyle name="Calculation 4 7" xfId="3057" xr:uid="{00000000-0005-0000-0000-0000D45B0000}"/>
    <cellStyle name="Calculation 4 7 2" xfId="9317" xr:uid="{00000000-0005-0000-0000-0000D55B0000}"/>
    <cellStyle name="Calculation 4 8" xfId="3058" xr:uid="{00000000-0005-0000-0000-0000D65B0000}"/>
    <cellStyle name="Calculation 4 8 2" xfId="9318" xr:uid="{00000000-0005-0000-0000-0000D75B0000}"/>
    <cellStyle name="Calculation 4 9" xfId="3059" xr:uid="{00000000-0005-0000-0000-0000D85B0000}"/>
    <cellStyle name="Calculation 4 9 2" xfId="9319" xr:uid="{00000000-0005-0000-0000-0000D95B0000}"/>
    <cellStyle name="Calculation 5" xfId="3060" xr:uid="{00000000-0005-0000-0000-0000DA5B0000}"/>
    <cellStyle name="Calculation 5 10" xfId="3061" xr:uid="{00000000-0005-0000-0000-0000DB5B0000}"/>
    <cellStyle name="Calculation 5 11" xfId="9320" xr:uid="{00000000-0005-0000-0000-0000DC5B0000}"/>
    <cellStyle name="Calculation 5 12" xfId="13703" xr:uid="{00000000-0005-0000-0000-0000DD5B0000}"/>
    <cellStyle name="Calculation 5 2" xfId="3062" xr:uid="{00000000-0005-0000-0000-0000DE5B0000}"/>
    <cellStyle name="Calculation 5 2 2" xfId="3063" xr:uid="{00000000-0005-0000-0000-0000DF5B0000}"/>
    <cellStyle name="Calculation 5 2 2 2" xfId="9321" xr:uid="{00000000-0005-0000-0000-0000E05B0000}"/>
    <cellStyle name="Calculation 5 2 3" xfId="3064" xr:uid="{00000000-0005-0000-0000-0000E15B0000}"/>
    <cellStyle name="Calculation 5 2 3 2" xfId="9322" xr:uid="{00000000-0005-0000-0000-0000E25B0000}"/>
    <cellStyle name="Calculation 5 2 4" xfId="3065" xr:uid="{00000000-0005-0000-0000-0000E35B0000}"/>
    <cellStyle name="Calculation 5 2 4 2" xfId="9323" xr:uid="{00000000-0005-0000-0000-0000E45B0000}"/>
    <cellStyle name="Calculation 5 2 5" xfId="3066" xr:uid="{00000000-0005-0000-0000-0000E55B0000}"/>
    <cellStyle name="Calculation 5 2 5 2" xfId="9324" xr:uid="{00000000-0005-0000-0000-0000E65B0000}"/>
    <cellStyle name="Calculation 5 2 6" xfId="3067" xr:uid="{00000000-0005-0000-0000-0000E75B0000}"/>
    <cellStyle name="Calculation 5 2 6 2" xfId="9325" xr:uid="{00000000-0005-0000-0000-0000E85B0000}"/>
    <cellStyle name="Calculation 5 2 7" xfId="3068" xr:uid="{00000000-0005-0000-0000-0000E95B0000}"/>
    <cellStyle name="Calculation 5 2 7 2" xfId="9326" xr:uid="{00000000-0005-0000-0000-0000EA5B0000}"/>
    <cellStyle name="Calculation 5 2 8" xfId="3069" xr:uid="{00000000-0005-0000-0000-0000EB5B0000}"/>
    <cellStyle name="Calculation 5 2 8 2" xfId="9327" xr:uid="{00000000-0005-0000-0000-0000EC5B0000}"/>
    <cellStyle name="Calculation 5 2 9" xfId="3070" xr:uid="{00000000-0005-0000-0000-0000ED5B0000}"/>
    <cellStyle name="Calculation 5 3" xfId="3071" xr:uid="{00000000-0005-0000-0000-0000EE5B0000}"/>
    <cellStyle name="Calculation 5 3 2" xfId="9328" xr:uid="{00000000-0005-0000-0000-0000EF5B0000}"/>
    <cellStyle name="Calculation 5 4" xfId="3072" xr:uid="{00000000-0005-0000-0000-0000F05B0000}"/>
    <cellStyle name="Calculation 5 4 2" xfId="9329" xr:uid="{00000000-0005-0000-0000-0000F15B0000}"/>
    <cellStyle name="Calculation 5 5" xfId="3073" xr:uid="{00000000-0005-0000-0000-0000F25B0000}"/>
    <cellStyle name="Calculation 5 5 2" xfId="9330" xr:uid="{00000000-0005-0000-0000-0000F35B0000}"/>
    <cellStyle name="Calculation 5 6" xfId="3074" xr:uid="{00000000-0005-0000-0000-0000F45B0000}"/>
    <cellStyle name="Calculation 5 6 2" xfId="9331" xr:uid="{00000000-0005-0000-0000-0000F55B0000}"/>
    <cellStyle name="Calculation 5 7" xfId="3075" xr:uid="{00000000-0005-0000-0000-0000F65B0000}"/>
    <cellStyle name="Calculation 5 7 2" xfId="9332" xr:uid="{00000000-0005-0000-0000-0000F75B0000}"/>
    <cellStyle name="Calculation 5 8" xfId="3076" xr:uid="{00000000-0005-0000-0000-0000F85B0000}"/>
    <cellStyle name="Calculation 5 8 2" xfId="9333" xr:uid="{00000000-0005-0000-0000-0000F95B0000}"/>
    <cellStyle name="Calculation 5 9" xfId="3077" xr:uid="{00000000-0005-0000-0000-0000FA5B0000}"/>
    <cellStyle name="Calculation 5 9 2" xfId="9334" xr:uid="{00000000-0005-0000-0000-0000FB5B0000}"/>
    <cellStyle name="Calculation 6" xfId="3078" xr:uid="{00000000-0005-0000-0000-0000FC5B0000}"/>
    <cellStyle name="Calculation 6 10" xfId="3079" xr:uid="{00000000-0005-0000-0000-0000FD5B0000}"/>
    <cellStyle name="Calculation 6 11" xfId="9335" xr:uid="{00000000-0005-0000-0000-0000FE5B0000}"/>
    <cellStyle name="Calculation 6 12" xfId="13704" xr:uid="{00000000-0005-0000-0000-0000FF5B0000}"/>
    <cellStyle name="Calculation 6 2" xfId="3080" xr:uid="{00000000-0005-0000-0000-0000005C0000}"/>
    <cellStyle name="Calculation 6 2 2" xfId="3081" xr:uid="{00000000-0005-0000-0000-0000015C0000}"/>
    <cellStyle name="Calculation 6 2 2 2" xfId="9336" xr:uid="{00000000-0005-0000-0000-0000025C0000}"/>
    <cellStyle name="Calculation 6 2 3" xfId="3082" xr:uid="{00000000-0005-0000-0000-0000035C0000}"/>
    <cellStyle name="Calculation 6 2 3 2" xfId="9337" xr:uid="{00000000-0005-0000-0000-0000045C0000}"/>
    <cellStyle name="Calculation 6 2 4" xfId="3083" xr:uid="{00000000-0005-0000-0000-0000055C0000}"/>
    <cellStyle name="Calculation 6 2 4 2" xfId="9338" xr:uid="{00000000-0005-0000-0000-0000065C0000}"/>
    <cellStyle name="Calculation 6 2 5" xfId="3084" xr:uid="{00000000-0005-0000-0000-0000075C0000}"/>
    <cellStyle name="Calculation 6 2 5 2" xfId="9339" xr:uid="{00000000-0005-0000-0000-0000085C0000}"/>
    <cellStyle name="Calculation 6 2 6" xfId="3085" xr:uid="{00000000-0005-0000-0000-0000095C0000}"/>
    <cellStyle name="Calculation 6 2 6 2" xfId="9340" xr:uid="{00000000-0005-0000-0000-00000A5C0000}"/>
    <cellStyle name="Calculation 6 2 7" xfId="3086" xr:uid="{00000000-0005-0000-0000-00000B5C0000}"/>
    <cellStyle name="Calculation 6 2 7 2" xfId="9341" xr:uid="{00000000-0005-0000-0000-00000C5C0000}"/>
    <cellStyle name="Calculation 6 2 8" xfId="3087" xr:uid="{00000000-0005-0000-0000-00000D5C0000}"/>
    <cellStyle name="Calculation 6 2 8 2" xfId="9342" xr:uid="{00000000-0005-0000-0000-00000E5C0000}"/>
    <cellStyle name="Calculation 6 2 9" xfId="3088" xr:uid="{00000000-0005-0000-0000-00000F5C0000}"/>
    <cellStyle name="Calculation 6 3" xfId="3089" xr:uid="{00000000-0005-0000-0000-0000105C0000}"/>
    <cellStyle name="Calculation 6 3 2" xfId="9343" xr:uid="{00000000-0005-0000-0000-0000115C0000}"/>
    <cellStyle name="Calculation 6 4" xfId="3090" xr:uid="{00000000-0005-0000-0000-0000125C0000}"/>
    <cellStyle name="Calculation 6 4 2" xfId="9344" xr:uid="{00000000-0005-0000-0000-0000135C0000}"/>
    <cellStyle name="Calculation 6 5" xfId="3091" xr:uid="{00000000-0005-0000-0000-0000145C0000}"/>
    <cellStyle name="Calculation 6 5 2" xfId="9345" xr:uid="{00000000-0005-0000-0000-0000155C0000}"/>
    <cellStyle name="Calculation 6 6" xfId="3092" xr:uid="{00000000-0005-0000-0000-0000165C0000}"/>
    <cellStyle name="Calculation 6 6 2" xfId="9346" xr:uid="{00000000-0005-0000-0000-0000175C0000}"/>
    <cellStyle name="Calculation 6 7" xfId="3093" xr:uid="{00000000-0005-0000-0000-0000185C0000}"/>
    <cellStyle name="Calculation 6 7 2" xfId="9347" xr:uid="{00000000-0005-0000-0000-0000195C0000}"/>
    <cellStyle name="Calculation 6 8" xfId="3094" xr:uid="{00000000-0005-0000-0000-00001A5C0000}"/>
    <cellStyle name="Calculation 6 8 2" xfId="9348" xr:uid="{00000000-0005-0000-0000-00001B5C0000}"/>
    <cellStyle name="Calculation 6 9" xfId="3095" xr:uid="{00000000-0005-0000-0000-00001C5C0000}"/>
    <cellStyle name="Calculation 6 9 2" xfId="9349" xr:uid="{00000000-0005-0000-0000-00001D5C0000}"/>
    <cellStyle name="Calculation 7" xfId="3096" xr:uid="{00000000-0005-0000-0000-00001E5C0000}"/>
    <cellStyle name="Calculation 7 10" xfId="3097" xr:uid="{00000000-0005-0000-0000-00001F5C0000}"/>
    <cellStyle name="Calculation 7 11" xfId="9350" xr:uid="{00000000-0005-0000-0000-0000205C0000}"/>
    <cellStyle name="Calculation 7 12" xfId="13705" xr:uid="{00000000-0005-0000-0000-0000215C0000}"/>
    <cellStyle name="Calculation 7 2" xfId="3098" xr:uid="{00000000-0005-0000-0000-0000225C0000}"/>
    <cellStyle name="Calculation 7 2 2" xfId="3099" xr:uid="{00000000-0005-0000-0000-0000235C0000}"/>
    <cellStyle name="Calculation 7 2 2 2" xfId="9351" xr:uid="{00000000-0005-0000-0000-0000245C0000}"/>
    <cellStyle name="Calculation 7 2 3" xfId="3100" xr:uid="{00000000-0005-0000-0000-0000255C0000}"/>
    <cellStyle name="Calculation 7 2 3 2" xfId="9352" xr:uid="{00000000-0005-0000-0000-0000265C0000}"/>
    <cellStyle name="Calculation 7 2 4" xfId="3101" xr:uid="{00000000-0005-0000-0000-0000275C0000}"/>
    <cellStyle name="Calculation 7 2 4 2" xfId="9353" xr:uid="{00000000-0005-0000-0000-0000285C0000}"/>
    <cellStyle name="Calculation 7 2 5" xfId="3102" xr:uid="{00000000-0005-0000-0000-0000295C0000}"/>
    <cellStyle name="Calculation 7 2 5 2" xfId="9354" xr:uid="{00000000-0005-0000-0000-00002A5C0000}"/>
    <cellStyle name="Calculation 7 2 6" xfId="3103" xr:uid="{00000000-0005-0000-0000-00002B5C0000}"/>
    <cellStyle name="Calculation 7 2 6 2" xfId="9355" xr:uid="{00000000-0005-0000-0000-00002C5C0000}"/>
    <cellStyle name="Calculation 7 2 7" xfId="3104" xr:uid="{00000000-0005-0000-0000-00002D5C0000}"/>
    <cellStyle name="Calculation 7 2 7 2" xfId="9356" xr:uid="{00000000-0005-0000-0000-00002E5C0000}"/>
    <cellStyle name="Calculation 7 2 8" xfId="3105" xr:uid="{00000000-0005-0000-0000-00002F5C0000}"/>
    <cellStyle name="Calculation 7 2 8 2" xfId="9357" xr:uid="{00000000-0005-0000-0000-0000305C0000}"/>
    <cellStyle name="Calculation 7 2 9" xfId="3106" xr:uid="{00000000-0005-0000-0000-0000315C0000}"/>
    <cellStyle name="Calculation 7 3" xfId="3107" xr:uid="{00000000-0005-0000-0000-0000325C0000}"/>
    <cellStyle name="Calculation 7 3 2" xfId="9358" xr:uid="{00000000-0005-0000-0000-0000335C0000}"/>
    <cellStyle name="Calculation 7 4" xfId="3108" xr:uid="{00000000-0005-0000-0000-0000345C0000}"/>
    <cellStyle name="Calculation 7 4 2" xfId="9359" xr:uid="{00000000-0005-0000-0000-0000355C0000}"/>
    <cellStyle name="Calculation 7 5" xfId="3109" xr:uid="{00000000-0005-0000-0000-0000365C0000}"/>
    <cellStyle name="Calculation 7 5 2" xfId="9360" xr:uid="{00000000-0005-0000-0000-0000375C0000}"/>
    <cellStyle name="Calculation 7 6" xfId="3110" xr:uid="{00000000-0005-0000-0000-0000385C0000}"/>
    <cellStyle name="Calculation 7 6 2" xfId="9361" xr:uid="{00000000-0005-0000-0000-0000395C0000}"/>
    <cellStyle name="Calculation 7 7" xfId="3111" xr:uid="{00000000-0005-0000-0000-00003A5C0000}"/>
    <cellStyle name="Calculation 7 7 2" xfId="9362" xr:uid="{00000000-0005-0000-0000-00003B5C0000}"/>
    <cellStyle name="Calculation 7 8" xfId="3112" xr:uid="{00000000-0005-0000-0000-00003C5C0000}"/>
    <cellStyle name="Calculation 7 8 2" xfId="9363" xr:uid="{00000000-0005-0000-0000-00003D5C0000}"/>
    <cellStyle name="Calculation 7 9" xfId="3113" xr:uid="{00000000-0005-0000-0000-00003E5C0000}"/>
    <cellStyle name="Calculation 7 9 2" xfId="9364" xr:uid="{00000000-0005-0000-0000-00003F5C0000}"/>
    <cellStyle name="Calculation 8" xfId="3114" xr:uid="{00000000-0005-0000-0000-0000405C0000}"/>
    <cellStyle name="Calculation 8 10" xfId="3115" xr:uid="{00000000-0005-0000-0000-0000415C0000}"/>
    <cellStyle name="Calculation 8 11" xfId="9365" xr:uid="{00000000-0005-0000-0000-0000425C0000}"/>
    <cellStyle name="Calculation 8 12" xfId="13706" xr:uid="{00000000-0005-0000-0000-0000435C0000}"/>
    <cellStyle name="Calculation 8 2" xfId="3116" xr:uid="{00000000-0005-0000-0000-0000445C0000}"/>
    <cellStyle name="Calculation 8 2 2" xfId="3117" xr:uid="{00000000-0005-0000-0000-0000455C0000}"/>
    <cellStyle name="Calculation 8 2 2 2" xfId="9366" xr:uid="{00000000-0005-0000-0000-0000465C0000}"/>
    <cellStyle name="Calculation 8 2 3" xfId="3118" xr:uid="{00000000-0005-0000-0000-0000475C0000}"/>
    <cellStyle name="Calculation 8 2 3 2" xfId="9367" xr:uid="{00000000-0005-0000-0000-0000485C0000}"/>
    <cellStyle name="Calculation 8 2 4" xfId="3119" xr:uid="{00000000-0005-0000-0000-0000495C0000}"/>
    <cellStyle name="Calculation 8 2 4 2" xfId="9368" xr:uid="{00000000-0005-0000-0000-00004A5C0000}"/>
    <cellStyle name="Calculation 8 2 5" xfId="3120" xr:uid="{00000000-0005-0000-0000-00004B5C0000}"/>
    <cellStyle name="Calculation 8 2 5 2" xfId="9369" xr:uid="{00000000-0005-0000-0000-00004C5C0000}"/>
    <cellStyle name="Calculation 8 2 6" xfId="3121" xr:uid="{00000000-0005-0000-0000-00004D5C0000}"/>
    <cellStyle name="Calculation 8 2 6 2" xfId="9370" xr:uid="{00000000-0005-0000-0000-00004E5C0000}"/>
    <cellStyle name="Calculation 8 2 7" xfId="3122" xr:uid="{00000000-0005-0000-0000-00004F5C0000}"/>
    <cellStyle name="Calculation 8 2 7 2" xfId="9371" xr:uid="{00000000-0005-0000-0000-0000505C0000}"/>
    <cellStyle name="Calculation 8 2 8" xfId="3123" xr:uid="{00000000-0005-0000-0000-0000515C0000}"/>
    <cellStyle name="Calculation 8 2 8 2" xfId="9372" xr:uid="{00000000-0005-0000-0000-0000525C0000}"/>
    <cellStyle name="Calculation 8 2 9" xfId="3124" xr:uid="{00000000-0005-0000-0000-0000535C0000}"/>
    <cellStyle name="Calculation 8 3" xfId="3125" xr:uid="{00000000-0005-0000-0000-0000545C0000}"/>
    <cellStyle name="Calculation 8 3 2" xfId="9373" xr:uid="{00000000-0005-0000-0000-0000555C0000}"/>
    <cellStyle name="Calculation 8 4" xfId="3126" xr:uid="{00000000-0005-0000-0000-0000565C0000}"/>
    <cellStyle name="Calculation 8 4 2" xfId="9374" xr:uid="{00000000-0005-0000-0000-0000575C0000}"/>
    <cellStyle name="Calculation 8 5" xfId="3127" xr:uid="{00000000-0005-0000-0000-0000585C0000}"/>
    <cellStyle name="Calculation 8 5 2" xfId="9375" xr:uid="{00000000-0005-0000-0000-0000595C0000}"/>
    <cellStyle name="Calculation 8 6" xfId="3128" xr:uid="{00000000-0005-0000-0000-00005A5C0000}"/>
    <cellStyle name="Calculation 8 6 2" xfId="9376" xr:uid="{00000000-0005-0000-0000-00005B5C0000}"/>
    <cellStyle name="Calculation 8 7" xfId="3129" xr:uid="{00000000-0005-0000-0000-00005C5C0000}"/>
    <cellStyle name="Calculation 8 7 2" xfId="9377" xr:uid="{00000000-0005-0000-0000-00005D5C0000}"/>
    <cellStyle name="Calculation 8 8" xfId="3130" xr:uid="{00000000-0005-0000-0000-00005E5C0000}"/>
    <cellStyle name="Calculation 8 8 2" xfId="9378" xr:uid="{00000000-0005-0000-0000-00005F5C0000}"/>
    <cellStyle name="Calculation 8 9" xfId="3131" xr:uid="{00000000-0005-0000-0000-0000605C0000}"/>
    <cellStyle name="Calculation 8 9 2" xfId="9379" xr:uid="{00000000-0005-0000-0000-0000615C0000}"/>
    <cellStyle name="Calculation 9" xfId="3132" xr:uid="{00000000-0005-0000-0000-0000625C0000}"/>
    <cellStyle name="Calculation 9 10" xfId="3133" xr:uid="{00000000-0005-0000-0000-0000635C0000}"/>
    <cellStyle name="Calculation 9 11" xfId="9380" xr:uid="{00000000-0005-0000-0000-0000645C0000}"/>
    <cellStyle name="Calculation 9 12" xfId="13707" xr:uid="{00000000-0005-0000-0000-0000655C0000}"/>
    <cellStyle name="Calculation 9 2" xfId="3134" xr:uid="{00000000-0005-0000-0000-0000665C0000}"/>
    <cellStyle name="Calculation 9 2 2" xfId="3135" xr:uid="{00000000-0005-0000-0000-0000675C0000}"/>
    <cellStyle name="Calculation 9 2 2 2" xfId="9381" xr:uid="{00000000-0005-0000-0000-0000685C0000}"/>
    <cellStyle name="Calculation 9 2 3" xfId="3136" xr:uid="{00000000-0005-0000-0000-0000695C0000}"/>
    <cellStyle name="Calculation 9 2 3 2" xfId="9382" xr:uid="{00000000-0005-0000-0000-00006A5C0000}"/>
    <cellStyle name="Calculation 9 2 4" xfId="3137" xr:uid="{00000000-0005-0000-0000-00006B5C0000}"/>
    <cellStyle name="Calculation 9 2 4 2" xfId="9383" xr:uid="{00000000-0005-0000-0000-00006C5C0000}"/>
    <cellStyle name="Calculation 9 2 5" xfId="3138" xr:uid="{00000000-0005-0000-0000-00006D5C0000}"/>
    <cellStyle name="Calculation 9 2 5 2" xfId="9384" xr:uid="{00000000-0005-0000-0000-00006E5C0000}"/>
    <cellStyle name="Calculation 9 2 6" xfId="3139" xr:uid="{00000000-0005-0000-0000-00006F5C0000}"/>
    <cellStyle name="Calculation 9 2 6 2" xfId="9385" xr:uid="{00000000-0005-0000-0000-0000705C0000}"/>
    <cellStyle name="Calculation 9 2 7" xfId="3140" xr:uid="{00000000-0005-0000-0000-0000715C0000}"/>
    <cellStyle name="Calculation 9 2 7 2" xfId="9386" xr:uid="{00000000-0005-0000-0000-0000725C0000}"/>
    <cellStyle name="Calculation 9 2 8" xfId="3141" xr:uid="{00000000-0005-0000-0000-0000735C0000}"/>
    <cellStyle name="Calculation 9 2 8 2" xfId="9387" xr:uid="{00000000-0005-0000-0000-0000745C0000}"/>
    <cellStyle name="Calculation 9 2 9" xfId="3142" xr:uid="{00000000-0005-0000-0000-0000755C0000}"/>
    <cellStyle name="Calculation 9 3" xfId="3143" xr:uid="{00000000-0005-0000-0000-0000765C0000}"/>
    <cellStyle name="Calculation 9 3 2" xfId="9388" xr:uid="{00000000-0005-0000-0000-0000775C0000}"/>
    <cellStyle name="Calculation 9 4" xfId="3144" xr:uid="{00000000-0005-0000-0000-0000785C0000}"/>
    <cellStyle name="Calculation 9 4 2" xfId="9389" xr:uid="{00000000-0005-0000-0000-0000795C0000}"/>
    <cellStyle name="Calculation 9 5" xfId="3145" xr:uid="{00000000-0005-0000-0000-00007A5C0000}"/>
    <cellStyle name="Calculation 9 5 2" xfId="9390" xr:uid="{00000000-0005-0000-0000-00007B5C0000}"/>
    <cellStyle name="Calculation 9 6" xfId="3146" xr:uid="{00000000-0005-0000-0000-00007C5C0000}"/>
    <cellStyle name="Calculation 9 6 2" xfId="9391" xr:uid="{00000000-0005-0000-0000-00007D5C0000}"/>
    <cellStyle name="Calculation 9 7" xfId="3147" xr:uid="{00000000-0005-0000-0000-00007E5C0000}"/>
    <cellStyle name="Calculation 9 7 2" xfId="9392" xr:uid="{00000000-0005-0000-0000-00007F5C0000}"/>
    <cellStyle name="Calculation 9 8" xfId="3148" xr:uid="{00000000-0005-0000-0000-0000805C0000}"/>
    <cellStyle name="Calculation 9 8 2" xfId="9393" xr:uid="{00000000-0005-0000-0000-0000815C0000}"/>
    <cellStyle name="Calculation 9 9" xfId="3149" xr:uid="{00000000-0005-0000-0000-0000825C0000}"/>
    <cellStyle name="Calculation 9 9 2" xfId="9394" xr:uid="{00000000-0005-0000-0000-0000835C0000}"/>
    <cellStyle name="Check Cell 10" xfId="9395" xr:uid="{00000000-0005-0000-0000-0000845C0000}"/>
    <cellStyle name="Check Cell 11" xfId="9396" xr:uid="{00000000-0005-0000-0000-0000855C0000}"/>
    <cellStyle name="Check Cell 12" xfId="9397" xr:uid="{00000000-0005-0000-0000-0000865C0000}"/>
    <cellStyle name="Check Cell 13" xfId="9398" xr:uid="{00000000-0005-0000-0000-0000875C0000}"/>
    <cellStyle name="Check Cell 14" xfId="9399" xr:uid="{00000000-0005-0000-0000-0000885C0000}"/>
    <cellStyle name="Check Cell 15" xfId="9400" xr:uid="{00000000-0005-0000-0000-0000895C0000}"/>
    <cellStyle name="Check Cell 16" xfId="9401" xr:uid="{00000000-0005-0000-0000-00008A5C0000}"/>
    <cellStyle name="Check Cell 17" xfId="9402" xr:uid="{00000000-0005-0000-0000-00008B5C0000}"/>
    <cellStyle name="Check Cell 18" xfId="14480" xr:uid="{00000000-0005-0000-0000-00008C5C0000}"/>
    <cellStyle name="Check Cell 2" xfId="3150" xr:uid="{00000000-0005-0000-0000-00008D5C0000}"/>
    <cellStyle name="Check Cell 2 2" xfId="3151" xr:uid="{00000000-0005-0000-0000-00008E5C0000}"/>
    <cellStyle name="Check Cell 2 2 2" xfId="14215" xr:uid="{00000000-0005-0000-0000-00008F5C0000}"/>
    <cellStyle name="Check Cell 2 3" xfId="13708" xr:uid="{00000000-0005-0000-0000-0000905C0000}"/>
    <cellStyle name="Check Cell 2 4" xfId="33902" xr:uid="{00000000-0005-0000-0000-0000915C0000}"/>
    <cellStyle name="Check Cell 2 5" xfId="33903" xr:uid="{00000000-0005-0000-0000-0000925C0000}"/>
    <cellStyle name="Check Cell 3" xfId="3152" xr:uid="{00000000-0005-0000-0000-0000935C0000}"/>
    <cellStyle name="Check Cell 3 2" xfId="13709" xr:uid="{00000000-0005-0000-0000-0000945C0000}"/>
    <cellStyle name="Check Cell 4" xfId="9403" xr:uid="{00000000-0005-0000-0000-0000955C0000}"/>
    <cellStyle name="Check Cell 4 2" xfId="33904" xr:uid="{00000000-0005-0000-0000-0000965C0000}"/>
    <cellStyle name="Check Cell 5" xfId="9404" xr:uid="{00000000-0005-0000-0000-0000975C0000}"/>
    <cellStyle name="Check Cell 5 2" xfId="33905" xr:uid="{00000000-0005-0000-0000-0000985C0000}"/>
    <cellStyle name="Check Cell 6" xfId="9405" xr:uid="{00000000-0005-0000-0000-0000995C0000}"/>
    <cellStyle name="Check Cell 6 2" xfId="33906" xr:uid="{00000000-0005-0000-0000-00009A5C0000}"/>
    <cellStyle name="Check Cell 7" xfId="9406" xr:uid="{00000000-0005-0000-0000-00009B5C0000}"/>
    <cellStyle name="Check Cell 7 2" xfId="33907" xr:uid="{00000000-0005-0000-0000-00009C5C0000}"/>
    <cellStyle name="Check Cell 8" xfId="9407" xr:uid="{00000000-0005-0000-0000-00009D5C0000}"/>
    <cellStyle name="Check Cell 9" xfId="9408" xr:uid="{00000000-0005-0000-0000-00009E5C0000}"/>
    <cellStyle name="CodeEingabe" xfId="3153" xr:uid="{00000000-0005-0000-0000-00009F5C0000}"/>
    <cellStyle name="ColumnAttributeAbovePrompt" xfId="3154" xr:uid="{00000000-0005-0000-0000-0000A05C0000}"/>
    <cellStyle name="ColumnAttributeAbovePrompt 2" xfId="3155" xr:uid="{00000000-0005-0000-0000-0000A15C0000}"/>
    <cellStyle name="ColumnAttributeAbovePrompt 2 2" xfId="9409" xr:uid="{00000000-0005-0000-0000-0000A25C0000}"/>
    <cellStyle name="ColumnAttributeAbovePrompt 2 3" xfId="9410" xr:uid="{00000000-0005-0000-0000-0000A35C0000}"/>
    <cellStyle name="ColumnAttributeAbovePrompt 3" xfId="3156" xr:uid="{00000000-0005-0000-0000-0000A45C0000}"/>
    <cellStyle name="ColumnAttributeAbovePrompt 4" xfId="33908" xr:uid="{00000000-0005-0000-0000-0000A55C0000}"/>
    <cellStyle name="ColumnAttributePrompt" xfId="3157" xr:uid="{00000000-0005-0000-0000-0000A65C0000}"/>
    <cellStyle name="ColumnAttributePrompt 2" xfId="3158" xr:uid="{00000000-0005-0000-0000-0000A75C0000}"/>
    <cellStyle name="ColumnAttributePrompt 2 2" xfId="9411" xr:uid="{00000000-0005-0000-0000-0000A85C0000}"/>
    <cellStyle name="ColumnAttributePrompt 2 3" xfId="9412" xr:uid="{00000000-0005-0000-0000-0000A95C0000}"/>
    <cellStyle name="ColumnAttributePrompt 3" xfId="3159" xr:uid="{00000000-0005-0000-0000-0000AA5C0000}"/>
    <cellStyle name="ColumnAttributePrompt 4" xfId="33909" xr:uid="{00000000-0005-0000-0000-0000AB5C0000}"/>
    <cellStyle name="ColumnAttributeValue" xfId="3160" xr:uid="{00000000-0005-0000-0000-0000AC5C0000}"/>
    <cellStyle name="ColumnAttributeValue 2" xfId="3161" xr:uid="{00000000-0005-0000-0000-0000AD5C0000}"/>
    <cellStyle name="ColumnAttributeValue 2 2" xfId="9413" xr:uid="{00000000-0005-0000-0000-0000AE5C0000}"/>
    <cellStyle name="ColumnAttributeValue 2 3" xfId="9414" xr:uid="{00000000-0005-0000-0000-0000AF5C0000}"/>
    <cellStyle name="ColumnAttributeValue 3" xfId="3162" xr:uid="{00000000-0005-0000-0000-0000B05C0000}"/>
    <cellStyle name="ColumnAttributeValue 4" xfId="33910" xr:uid="{00000000-0005-0000-0000-0000B15C0000}"/>
    <cellStyle name="ColumnHeadingPrompt" xfId="3163" xr:uid="{00000000-0005-0000-0000-0000B25C0000}"/>
    <cellStyle name="ColumnHeadingPrompt 2" xfId="3164" xr:uid="{00000000-0005-0000-0000-0000B35C0000}"/>
    <cellStyle name="ColumnHeadingPrompt 2 2" xfId="9415" xr:uid="{00000000-0005-0000-0000-0000B45C0000}"/>
    <cellStyle name="ColumnHeadingPrompt 2 3" xfId="9416" xr:uid="{00000000-0005-0000-0000-0000B55C0000}"/>
    <cellStyle name="ColumnHeadingPrompt 3" xfId="3165" xr:uid="{00000000-0005-0000-0000-0000B65C0000}"/>
    <cellStyle name="ColumnHeadingPrompt 4" xfId="33911" xr:uid="{00000000-0005-0000-0000-0000B75C0000}"/>
    <cellStyle name="ColumnHeadingValue" xfId="3166" xr:uid="{00000000-0005-0000-0000-0000B85C0000}"/>
    <cellStyle name="ColumnHeadingValue 2" xfId="3167" xr:uid="{00000000-0005-0000-0000-0000B95C0000}"/>
    <cellStyle name="ColumnHeadingValue 2 2" xfId="13955" xr:uid="{00000000-0005-0000-0000-0000BA5C0000}"/>
    <cellStyle name="ColumnHeadingValue 3" xfId="3168" xr:uid="{00000000-0005-0000-0000-0000BB5C0000}"/>
    <cellStyle name="ColumnHeadingValue 4" xfId="33912" xr:uid="{00000000-0005-0000-0000-0000BC5C0000}"/>
    <cellStyle name="Comma" xfId="4" xr:uid="{00000000-0005-0000-0000-0000BD5C0000}"/>
    <cellStyle name="Comma [0]" xfId="5" xr:uid="{00000000-0005-0000-0000-0000BE5C0000}"/>
    <cellStyle name="Comma [0] 2" xfId="3169" xr:uid="{00000000-0005-0000-0000-0000BF5C0000}"/>
    <cellStyle name="Comma [0] 2 2" xfId="3170" xr:uid="{00000000-0005-0000-0000-0000C05C0000}"/>
    <cellStyle name="Comma [0] 2 3" xfId="33913" xr:uid="{00000000-0005-0000-0000-0000C15C0000}"/>
    <cellStyle name="Comma [0] 3" xfId="3171" xr:uid="{00000000-0005-0000-0000-0000C25C0000}"/>
    <cellStyle name="Comma [0] 3 2" xfId="3172" xr:uid="{00000000-0005-0000-0000-0000C35C0000}"/>
    <cellStyle name="Comma [0] 3 2 2" xfId="14217" xr:uid="{00000000-0005-0000-0000-0000C45C0000}"/>
    <cellStyle name="Comma [0] 3 2 2 2" xfId="14218" xr:uid="{00000000-0005-0000-0000-0000C55C0000}"/>
    <cellStyle name="Comma [0] 3 2 3" xfId="14219" xr:uid="{00000000-0005-0000-0000-0000C65C0000}"/>
    <cellStyle name="Comma [0] 3 2 4" xfId="14216" xr:uid="{00000000-0005-0000-0000-0000C75C0000}"/>
    <cellStyle name="Comma [0] 3 3" xfId="14220" xr:uid="{00000000-0005-0000-0000-0000C85C0000}"/>
    <cellStyle name="Comma [0] 3 4" xfId="14221" xr:uid="{00000000-0005-0000-0000-0000C95C0000}"/>
    <cellStyle name="Comma [0] 3 4 2" xfId="14222" xr:uid="{00000000-0005-0000-0000-0000CA5C0000}"/>
    <cellStyle name="Comma [0] 3 5" xfId="14223" xr:uid="{00000000-0005-0000-0000-0000CB5C0000}"/>
    <cellStyle name="Comma [0] 4" xfId="3173" xr:uid="{00000000-0005-0000-0000-0000CC5C0000}"/>
    <cellStyle name="Comma [0] 4 2" xfId="3174" xr:uid="{00000000-0005-0000-0000-0000CD5C0000}"/>
    <cellStyle name="Comma [0] 5" xfId="3175" xr:uid="{00000000-0005-0000-0000-0000CE5C0000}"/>
    <cellStyle name="Comma [0] 5 2" xfId="3176" xr:uid="{00000000-0005-0000-0000-0000CF5C0000}"/>
    <cellStyle name="Comma [0] 5 2 2" xfId="14226" xr:uid="{00000000-0005-0000-0000-0000D05C0000}"/>
    <cellStyle name="Comma [0] 5 2 3" xfId="14225" xr:uid="{00000000-0005-0000-0000-0000D15C0000}"/>
    <cellStyle name="Comma [0] 5 3" xfId="14227" xr:uid="{00000000-0005-0000-0000-0000D25C0000}"/>
    <cellStyle name="Comma [0] 5 3 2" xfId="33914" xr:uid="{00000000-0005-0000-0000-0000D35C0000}"/>
    <cellStyle name="Comma [0] 5 4" xfId="14224" xr:uid="{00000000-0005-0000-0000-0000D45C0000}"/>
    <cellStyle name="Comma [0] 6" xfId="14228" xr:uid="{00000000-0005-0000-0000-0000D55C0000}"/>
    <cellStyle name="Comma [0] 6 2" xfId="14229" xr:uid="{00000000-0005-0000-0000-0000D65C0000}"/>
    <cellStyle name="Comma [0] 6 2 2" xfId="14230" xr:uid="{00000000-0005-0000-0000-0000D75C0000}"/>
    <cellStyle name="Comma [0] 6 3" xfId="14231" xr:uid="{00000000-0005-0000-0000-0000D85C0000}"/>
    <cellStyle name="Comma 10" xfId="3177" xr:uid="{00000000-0005-0000-0000-0000D95C0000}"/>
    <cellStyle name="Comma 10 10" xfId="33915" xr:uid="{00000000-0005-0000-0000-0000DA5C0000}"/>
    <cellStyle name="Comma 10 10 2" xfId="33916" xr:uid="{00000000-0005-0000-0000-0000DB5C0000}"/>
    <cellStyle name="Comma 10 10 2 2" xfId="33917" xr:uid="{00000000-0005-0000-0000-0000DC5C0000}"/>
    <cellStyle name="Comma 10 10 2 3" xfId="33918" xr:uid="{00000000-0005-0000-0000-0000DD5C0000}"/>
    <cellStyle name="Comma 10 10 3" xfId="33919" xr:uid="{00000000-0005-0000-0000-0000DE5C0000}"/>
    <cellStyle name="Comma 10 10 3 2" xfId="33920" xr:uid="{00000000-0005-0000-0000-0000DF5C0000}"/>
    <cellStyle name="Comma 10 10 4" xfId="33921" xr:uid="{00000000-0005-0000-0000-0000E05C0000}"/>
    <cellStyle name="Comma 10 10 5" xfId="33922" xr:uid="{00000000-0005-0000-0000-0000E15C0000}"/>
    <cellStyle name="Comma 10 11" xfId="33923" xr:uid="{00000000-0005-0000-0000-0000E25C0000}"/>
    <cellStyle name="Comma 10 11 2" xfId="33924" xr:uid="{00000000-0005-0000-0000-0000E35C0000}"/>
    <cellStyle name="Comma 10 11 3" xfId="33925" xr:uid="{00000000-0005-0000-0000-0000E45C0000}"/>
    <cellStyle name="Comma 10 12" xfId="33926" xr:uid="{00000000-0005-0000-0000-0000E55C0000}"/>
    <cellStyle name="Comma 10 12 2" xfId="33927" xr:uid="{00000000-0005-0000-0000-0000E65C0000}"/>
    <cellStyle name="Comma 10 12 3" xfId="33928" xr:uid="{00000000-0005-0000-0000-0000E75C0000}"/>
    <cellStyle name="Comma 10 13" xfId="33929" xr:uid="{00000000-0005-0000-0000-0000E85C0000}"/>
    <cellStyle name="Comma 10 13 2" xfId="33930" xr:uid="{00000000-0005-0000-0000-0000E95C0000}"/>
    <cellStyle name="Comma 10 14" xfId="33931" xr:uid="{00000000-0005-0000-0000-0000EA5C0000}"/>
    <cellStyle name="Comma 10 15" xfId="33932" xr:uid="{00000000-0005-0000-0000-0000EB5C0000}"/>
    <cellStyle name="Comma 10 16" xfId="33933" xr:uid="{00000000-0005-0000-0000-0000EC5C0000}"/>
    <cellStyle name="Comma 10 2" xfId="3178" xr:uid="{00000000-0005-0000-0000-0000ED5C0000}"/>
    <cellStyle name="Comma 10 2 10" xfId="33934" xr:uid="{00000000-0005-0000-0000-0000EE5C0000}"/>
    <cellStyle name="Comma 10 2 10 2" xfId="33935" xr:uid="{00000000-0005-0000-0000-0000EF5C0000}"/>
    <cellStyle name="Comma 10 2 10 3" xfId="33936" xr:uid="{00000000-0005-0000-0000-0000F05C0000}"/>
    <cellStyle name="Comma 10 2 11" xfId="33937" xr:uid="{00000000-0005-0000-0000-0000F15C0000}"/>
    <cellStyle name="Comma 10 2 11 2" xfId="33938" xr:uid="{00000000-0005-0000-0000-0000F25C0000}"/>
    <cellStyle name="Comma 10 2 11 3" xfId="33939" xr:uid="{00000000-0005-0000-0000-0000F35C0000}"/>
    <cellStyle name="Comma 10 2 12" xfId="33940" xr:uid="{00000000-0005-0000-0000-0000F45C0000}"/>
    <cellStyle name="Comma 10 2 12 2" xfId="33941" xr:uid="{00000000-0005-0000-0000-0000F55C0000}"/>
    <cellStyle name="Comma 10 2 13" xfId="33942" xr:uid="{00000000-0005-0000-0000-0000F65C0000}"/>
    <cellStyle name="Comma 10 2 14" xfId="33943" xr:uid="{00000000-0005-0000-0000-0000F75C0000}"/>
    <cellStyle name="Comma 10 2 15" xfId="33944" xr:uid="{00000000-0005-0000-0000-0000F85C0000}"/>
    <cellStyle name="Comma 10 2 2" xfId="3179" xr:uid="{00000000-0005-0000-0000-0000F95C0000}"/>
    <cellStyle name="Comma 10 2 2 10" xfId="33945" xr:uid="{00000000-0005-0000-0000-0000FA5C0000}"/>
    <cellStyle name="Comma 10 2 2 10 2" xfId="33946" xr:uid="{00000000-0005-0000-0000-0000FB5C0000}"/>
    <cellStyle name="Comma 10 2 2 10 3" xfId="33947" xr:uid="{00000000-0005-0000-0000-0000FC5C0000}"/>
    <cellStyle name="Comma 10 2 2 11" xfId="33948" xr:uid="{00000000-0005-0000-0000-0000FD5C0000}"/>
    <cellStyle name="Comma 10 2 2 11 2" xfId="33949" xr:uid="{00000000-0005-0000-0000-0000FE5C0000}"/>
    <cellStyle name="Comma 10 2 2 12" xfId="33950" xr:uid="{00000000-0005-0000-0000-0000FF5C0000}"/>
    <cellStyle name="Comma 10 2 2 13" xfId="33951" xr:uid="{00000000-0005-0000-0000-0000005D0000}"/>
    <cellStyle name="Comma 10 2 2 14" xfId="33952" xr:uid="{00000000-0005-0000-0000-0000015D0000}"/>
    <cellStyle name="Comma 10 2 2 2" xfId="3180" xr:uid="{00000000-0005-0000-0000-0000025D0000}"/>
    <cellStyle name="Comma 10 2 2 2 10" xfId="33953" xr:uid="{00000000-0005-0000-0000-0000035D0000}"/>
    <cellStyle name="Comma 10 2 2 2 10 2" xfId="33954" xr:uid="{00000000-0005-0000-0000-0000045D0000}"/>
    <cellStyle name="Comma 10 2 2 2 11" xfId="33955" xr:uid="{00000000-0005-0000-0000-0000055D0000}"/>
    <cellStyle name="Comma 10 2 2 2 12" xfId="33956" xr:uid="{00000000-0005-0000-0000-0000065D0000}"/>
    <cellStyle name="Comma 10 2 2 2 2" xfId="3181" xr:uid="{00000000-0005-0000-0000-0000075D0000}"/>
    <cellStyle name="Comma 10 2 2 2 2 10" xfId="33957" xr:uid="{00000000-0005-0000-0000-0000085D0000}"/>
    <cellStyle name="Comma 10 2 2 2 2 2" xfId="3182" xr:uid="{00000000-0005-0000-0000-0000095D0000}"/>
    <cellStyle name="Comma 10 2 2 2 2 2 2" xfId="3183" xr:uid="{00000000-0005-0000-0000-00000A5D0000}"/>
    <cellStyle name="Comma 10 2 2 2 2 2 2 2" xfId="33958" xr:uid="{00000000-0005-0000-0000-00000B5D0000}"/>
    <cellStyle name="Comma 10 2 2 2 2 2 2 2 2" xfId="33959" xr:uid="{00000000-0005-0000-0000-00000C5D0000}"/>
    <cellStyle name="Comma 10 2 2 2 2 2 2 2 3" xfId="33960" xr:uid="{00000000-0005-0000-0000-00000D5D0000}"/>
    <cellStyle name="Comma 10 2 2 2 2 2 2 3" xfId="33961" xr:uid="{00000000-0005-0000-0000-00000E5D0000}"/>
    <cellStyle name="Comma 10 2 2 2 2 2 2 3 2" xfId="33962" xr:uid="{00000000-0005-0000-0000-00000F5D0000}"/>
    <cellStyle name="Comma 10 2 2 2 2 2 2 3 3" xfId="33963" xr:uid="{00000000-0005-0000-0000-0000105D0000}"/>
    <cellStyle name="Comma 10 2 2 2 2 2 2 4" xfId="33964" xr:uid="{00000000-0005-0000-0000-0000115D0000}"/>
    <cellStyle name="Comma 10 2 2 2 2 2 2 4 2" xfId="33965" xr:uid="{00000000-0005-0000-0000-0000125D0000}"/>
    <cellStyle name="Comma 10 2 2 2 2 2 2 5" xfId="33966" xr:uid="{00000000-0005-0000-0000-0000135D0000}"/>
    <cellStyle name="Comma 10 2 2 2 2 2 2 6" xfId="33967" xr:uid="{00000000-0005-0000-0000-0000145D0000}"/>
    <cellStyle name="Comma 10 2 2 2 2 2 3" xfId="33968" xr:uid="{00000000-0005-0000-0000-0000155D0000}"/>
    <cellStyle name="Comma 10 2 2 2 2 2 3 2" xfId="33969" xr:uid="{00000000-0005-0000-0000-0000165D0000}"/>
    <cellStyle name="Comma 10 2 2 2 2 2 3 2 2" xfId="33970" xr:uid="{00000000-0005-0000-0000-0000175D0000}"/>
    <cellStyle name="Comma 10 2 2 2 2 2 3 2 3" xfId="33971" xr:uid="{00000000-0005-0000-0000-0000185D0000}"/>
    <cellStyle name="Comma 10 2 2 2 2 2 3 3" xfId="33972" xr:uid="{00000000-0005-0000-0000-0000195D0000}"/>
    <cellStyle name="Comma 10 2 2 2 2 2 3 3 2" xfId="33973" xr:uid="{00000000-0005-0000-0000-00001A5D0000}"/>
    <cellStyle name="Comma 10 2 2 2 2 2 3 3 3" xfId="33974" xr:uid="{00000000-0005-0000-0000-00001B5D0000}"/>
    <cellStyle name="Comma 10 2 2 2 2 2 3 4" xfId="33975" xr:uid="{00000000-0005-0000-0000-00001C5D0000}"/>
    <cellStyle name="Comma 10 2 2 2 2 2 3 4 2" xfId="33976" xr:uid="{00000000-0005-0000-0000-00001D5D0000}"/>
    <cellStyle name="Comma 10 2 2 2 2 2 3 5" xfId="33977" xr:uid="{00000000-0005-0000-0000-00001E5D0000}"/>
    <cellStyle name="Comma 10 2 2 2 2 2 3 6" xfId="33978" xr:uid="{00000000-0005-0000-0000-00001F5D0000}"/>
    <cellStyle name="Comma 10 2 2 2 2 2 4" xfId="33979" xr:uid="{00000000-0005-0000-0000-0000205D0000}"/>
    <cellStyle name="Comma 10 2 2 2 2 2 4 2" xfId="33980" xr:uid="{00000000-0005-0000-0000-0000215D0000}"/>
    <cellStyle name="Comma 10 2 2 2 2 2 4 2 2" xfId="33981" xr:uid="{00000000-0005-0000-0000-0000225D0000}"/>
    <cellStyle name="Comma 10 2 2 2 2 2 4 2 3" xfId="33982" xr:uid="{00000000-0005-0000-0000-0000235D0000}"/>
    <cellStyle name="Comma 10 2 2 2 2 2 4 3" xfId="33983" xr:uid="{00000000-0005-0000-0000-0000245D0000}"/>
    <cellStyle name="Comma 10 2 2 2 2 2 4 3 2" xfId="33984" xr:uid="{00000000-0005-0000-0000-0000255D0000}"/>
    <cellStyle name="Comma 10 2 2 2 2 2 4 4" xfId="33985" xr:uid="{00000000-0005-0000-0000-0000265D0000}"/>
    <cellStyle name="Comma 10 2 2 2 2 2 4 5" xfId="33986" xr:uid="{00000000-0005-0000-0000-0000275D0000}"/>
    <cellStyle name="Comma 10 2 2 2 2 2 5" xfId="33987" xr:uid="{00000000-0005-0000-0000-0000285D0000}"/>
    <cellStyle name="Comma 10 2 2 2 2 2 5 2" xfId="33988" xr:uid="{00000000-0005-0000-0000-0000295D0000}"/>
    <cellStyle name="Comma 10 2 2 2 2 2 5 3" xfId="33989" xr:uid="{00000000-0005-0000-0000-00002A5D0000}"/>
    <cellStyle name="Comma 10 2 2 2 2 2 6" xfId="33990" xr:uid="{00000000-0005-0000-0000-00002B5D0000}"/>
    <cellStyle name="Comma 10 2 2 2 2 2 6 2" xfId="33991" xr:uid="{00000000-0005-0000-0000-00002C5D0000}"/>
    <cellStyle name="Comma 10 2 2 2 2 2 6 3" xfId="33992" xr:uid="{00000000-0005-0000-0000-00002D5D0000}"/>
    <cellStyle name="Comma 10 2 2 2 2 2 7" xfId="33993" xr:uid="{00000000-0005-0000-0000-00002E5D0000}"/>
    <cellStyle name="Comma 10 2 2 2 2 2 7 2" xfId="33994" xr:uid="{00000000-0005-0000-0000-00002F5D0000}"/>
    <cellStyle name="Comma 10 2 2 2 2 2 8" xfId="33995" xr:uid="{00000000-0005-0000-0000-0000305D0000}"/>
    <cellStyle name="Comma 10 2 2 2 2 2 9" xfId="33996" xr:uid="{00000000-0005-0000-0000-0000315D0000}"/>
    <cellStyle name="Comma 10 2 2 2 2 3" xfId="3184" xr:uid="{00000000-0005-0000-0000-0000325D0000}"/>
    <cellStyle name="Comma 10 2 2 2 2 3 2" xfId="33997" xr:uid="{00000000-0005-0000-0000-0000335D0000}"/>
    <cellStyle name="Comma 10 2 2 2 2 3 2 2" xfId="33998" xr:uid="{00000000-0005-0000-0000-0000345D0000}"/>
    <cellStyle name="Comma 10 2 2 2 2 3 2 3" xfId="33999" xr:uid="{00000000-0005-0000-0000-0000355D0000}"/>
    <cellStyle name="Comma 10 2 2 2 2 3 3" xfId="34000" xr:uid="{00000000-0005-0000-0000-0000365D0000}"/>
    <cellStyle name="Comma 10 2 2 2 2 3 3 2" xfId="34001" xr:uid="{00000000-0005-0000-0000-0000375D0000}"/>
    <cellStyle name="Comma 10 2 2 2 2 3 3 3" xfId="34002" xr:uid="{00000000-0005-0000-0000-0000385D0000}"/>
    <cellStyle name="Comma 10 2 2 2 2 3 4" xfId="34003" xr:uid="{00000000-0005-0000-0000-0000395D0000}"/>
    <cellStyle name="Comma 10 2 2 2 2 3 4 2" xfId="34004" xr:uid="{00000000-0005-0000-0000-00003A5D0000}"/>
    <cellStyle name="Comma 10 2 2 2 2 3 5" xfId="34005" xr:uid="{00000000-0005-0000-0000-00003B5D0000}"/>
    <cellStyle name="Comma 10 2 2 2 2 3 6" xfId="34006" xr:uid="{00000000-0005-0000-0000-00003C5D0000}"/>
    <cellStyle name="Comma 10 2 2 2 2 4" xfId="34007" xr:uid="{00000000-0005-0000-0000-00003D5D0000}"/>
    <cellStyle name="Comma 10 2 2 2 2 4 2" xfId="34008" xr:uid="{00000000-0005-0000-0000-00003E5D0000}"/>
    <cellStyle name="Comma 10 2 2 2 2 4 2 2" xfId="34009" xr:uid="{00000000-0005-0000-0000-00003F5D0000}"/>
    <cellStyle name="Comma 10 2 2 2 2 4 2 3" xfId="34010" xr:uid="{00000000-0005-0000-0000-0000405D0000}"/>
    <cellStyle name="Comma 10 2 2 2 2 4 3" xfId="34011" xr:uid="{00000000-0005-0000-0000-0000415D0000}"/>
    <cellStyle name="Comma 10 2 2 2 2 4 3 2" xfId="34012" xr:uid="{00000000-0005-0000-0000-0000425D0000}"/>
    <cellStyle name="Comma 10 2 2 2 2 4 3 3" xfId="34013" xr:uid="{00000000-0005-0000-0000-0000435D0000}"/>
    <cellStyle name="Comma 10 2 2 2 2 4 4" xfId="34014" xr:uid="{00000000-0005-0000-0000-0000445D0000}"/>
    <cellStyle name="Comma 10 2 2 2 2 4 4 2" xfId="34015" xr:uid="{00000000-0005-0000-0000-0000455D0000}"/>
    <cellStyle name="Comma 10 2 2 2 2 4 5" xfId="34016" xr:uid="{00000000-0005-0000-0000-0000465D0000}"/>
    <cellStyle name="Comma 10 2 2 2 2 4 6" xfId="34017" xr:uid="{00000000-0005-0000-0000-0000475D0000}"/>
    <cellStyle name="Comma 10 2 2 2 2 5" xfId="34018" xr:uid="{00000000-0005-0000-0000-0000485D0000}"/>
    <cellStyle name="Comma 10 2 2 2 2 5 2" xfId="34019" xr:uid="{00000000-0005-0000-0000-0000495D0000}"/>
    <cellStyle name="Comma 10 2 2 2 2 5 2 2" xfId="34020" xr:uid="{00000000-0005-0000-0000-00004A5D0000}"/>
    <cellStyle name="Comma 10 2 2 2 2 5 2 3" xfId="34021" xr:uid="{00000000-0005-0000-0000-00004B5D0000}"/>
    <cellStyle name="Comma 10 2 2 2 2 5 3" xfId="34022" xr:uid="{00000000-0005-0000-0000-00004C5D0000}"/>
    <cellStyle name="Comma 10 2 2 2 2 5 3 2" xfId="34023" xr:uid="{00000000-0005-0000-0000-00004D5D0000}"/>
    <cellStyle name="Comma 10 2 2 2 2 5 4" xfId="34024" xr:uid="{00000000-0005-0000-0000-00004E5D0000}"/>
    <cellStyle name="Comma 10 2 2 2 2 5 5" xfId="34025" xr:uid="{00000000-0005-0000-0000-00004F5D0000}"/>
    <cellStyle name="Comma 10 2 2 2 2 6" xfId="34026" xr:uid="{00000000-0005-0000-0000-0000505D0000}"/>
    <cellStyle name="Comma 10 2 2 2 2 6 2" xfId="34027" xr:uid="{00000000-0005-0000-0000-0000515D0000}"/>
    <cellStyle name="Comma 10 2 2 2 2 6 3" xfId="34028" xr:uid="{00000000-0005-0000-0000-0000525D0000}"/>
    <cellStyle name="Comma 10 2 2 2 2 7" xfId="34029" xr:uid="{00000000-0005-0000-0000-0000535D0000}"/>
    <cellStyle name="Comma 10 2 2 2 2 7 2" xfId="34030" xr:uid="{00000000-0005-0000-0000-0000545D0000}"/>
    <cellStyle name="Comma 10 2 2 2 2 7 3" xfId="34031" xr:uid="{00000000-0005-0000-0000-0000555D0000}"/>
    <cellStyle name="Comma 10 2 2 2 2 8" xfId="34032" xr:uid="{00000000-0005-0000-0000-0000565D0000}"/>
    <cellStyle name="Comma 10 2 2 2 2 8 2" xfId="34033" xr:uid="{00000000-0005-0000-0000-0000575D0000}"/>
    <cellStyle name="Comma 10 2 2 2 2 9" xfId="34034" xr:uid="{00000000-0005-0000-0000-0000585D0000}"/>
    <cellStyle name="Comma 10 2 2 2 3" xfId="3185" xr:uid="{00000000-0005-0000-0000-0000595D0000}"/>
    <cellStyle name="Comma 10 2 2 2 3 2" xfId="3186" xr:uid="{00000000-0005-0000-0000-00005A5D0000}"/>
    <cellStyle name="Comma 10 2 2 2 3 2 2" xfId="34035" xr:uid="{00000000-0005-0000-0000-00005B5D0000}"/>
    <cellStyle name="Comma 10 2 2 2 3 2 2 2" xfId="34036" xr:uid="{00000000-0005-0000-0000-00005C5D0000}"/>
    <cellStyle name="Comma 10 2 2 2 3 2 2 3" xfId="34037" xr:uid="{00000000-0005-0000-0000-00005D5D0000}"/>
    <cellStyle name="Comma 10 2 2 2 3 2 3" xfId="34038" xr:uid="{00000000-0005-0000-0000-00005E5D0000}"/>
    <cellStyle name="Comma 10 2 2 2 3 2 3 2" xfId="34039" xr:uid="{00000000-0005-0000-0000-00005F5D0000}"/>
    <cellStyle name="Comma 10 2 2 2 3 2 3 3" xfId="34040" xr:uid="{00000000-0005-0000-0000-0000605D0000}"/>
    <cellStyle name="Comma 10 2 2 2 3 2 4" xfId="34041" xr:uid="{00000000-0005-0000-0000-0000615D0000}"/>
    <cellStyle name="Comma 10 2 2 2 3 2 4 2" xfId="34042" xr:uid="{00000000-0005-0000-0000-0000625D0000}"/>
    <cellStyle name="Comma 10 2 2 2 3 2 5" xfId="34043" xr:uid="{00000000-0005-0000-0000-0000635D0000}"/>
    <cellStyle name="Comma 10 2 2 2 3 2 6" xfId="34044" xr:uid="{00000000-0005-0000-0000-0000645D0000}"/>
    <cellStyle name="Comma 10 2 2 2 3 3" xfId="34045" xr:uid="{00000000-0005-0000-0000-0000655D0000}"/>
    <cellStyle name="Comma 10 2 2 2 3 3 2" xfId="34046" xr:uid="{00000000-0005-0000-0000-0000665D0000}"/>
    <cellStyle name="Comma 10 2 2 2 3 3 2 2" xfId="34047" xr:uid="{00000000-0005-0000-0000-0000675D0000}"/>
    <cellStyle name="Comma 10 2 2 2 3 3 2 3" xfId="34048" xr:uid="{00000000-0005-0000-0000-0000685D0000}"/>
    <cellStyle name="Comma 10 2 2 2 3 3 3" xfId="34049" xr:uid="{00000000-0005-0000-0000-0000695D0000}"/>
    <cellStyle name="Comma 10 2 2 2 3 3 3 2" xfId="34050" xr:uid="{00000000-0005-0000-0000-00006A5D0000}"/>
    <cellStyle name="Comma 10 2 2 2 3 3 3 3" xfId="34051" xr:uid="{00000000-0005-0000-0000-00006B5D0000}"/>
    <cellStyle name="Comma 10 2 2 2 3 3 4" xfId="34052" xr:uid="{00000000-0005-0000-0000-00006C5D0000}"/>
    <cellStyle name="Comma 10 2 2 2 3 3 4 2" xfId="34053" xr:uid="{00000000-0005-0000-0000-00006D5D0000}"/>
    <cellStyle name="Comma 10 2 2 2 3 3 5" xfId="34054" xr:uid="{00000000-0005-0000-0000-00006E5D0000}"/>
    <cellStyle name="Comma 10 2 2 2 3 3 6" xfId="34055" xr:uid="{00000000-0005-0000-0000-00006F5D0000}"/>
    <cellStyle name="Comma 10 2 2 2 3 4" xfId="34056" xr:uid="{00000000-0005-0000-0000-0000705D0000}"/>
    <cellStyle name="Comma 10 2 2 2 3 4 2" xfId="34057" xr:uid="{00000000-0005-0000-0000-0000715D0000}"/>
    <cellStyle name="Comma 10 2 2 2 3 4 2 2" xfId="34058" xr:uid="{00000000-0005-0000-0000-0000725D0000}"/>
    <cellStyle name="Comma 10 2 2 2 3 4 2 3" xfId="34059" xr:uid="{00000000-0005-0000-0000-0000735D0000}"/>
    <cellStyle name="Comma 10 2 2 2 3 4 3" xfId="34060" xr:uid="{00000000-0005-0000-0000-0000745D0000}"/>
    <cellStyle name="Comma 10 2 2 2 3 4 3 2" xfId="34061" xr:uid="{00000000-0005-0000-0000-0000755D0000}"/>
    <cellStyle name="Comma 10 2 2 2 3 4 4" xfId="34062" xr:uid="{00000000-0005-0000-0000-0000765D0000}"/>
    <cellStyle name="Comma 10 2 2 2 3 4 5" xfId="34063" xr:uid="{00000000-0005-0000-0000-0000775D0000}"/>
    <cellStyle name="Comma 10 2 2 2 3 5" xfId="34064" xr:uid="{00000000-0005-0000-0000-0000785D0000}"/>
    <cellStyle name="Comma 10 2 2 2 3 5 2" xfId="34065" xr:uid="{00000000-0005-0000-0000-0000795D0000}"/>
    <cellStyle name="Comma 10 2 2 2 3 5 3" xfId="34066" xr:uid="{00000000-0005-0000-0000-00007A5D0000}"/>
    <cellStyle name="Comma 10 2 2 2 3 6" xfId="34067" xr:uid="{00000000-0005-0000-0000-00007B5D0000}"/>
    <cellStyle name="Comma 10 2 2 2 3 6 2" xfId="34068" xr:uid="{00000000-0005-0000-0000-00007C5D0000}"/>
    <cellStyle name="Comma 10 2 2 2 3 6 3" xfId="34069" xr:uid="{00000000-0005-0000-0000-00007D5D0000}"/>
    <cellStyle name="Comma 10 2 2 2 3 7" xfId="34070" xr:uid="{00000000-0005-0000-0000-00007E5D0000}"/>
    <cellStyle name="Comma 10 2 2 2 3 7 2" xfId="34071" xr:uid="{00000000-0005-0000-0000-00007F5D0000}"/>
    <cellStyle name="Comma 10 2 2 2 3 8" xfId="34072" xr:uid="{00000000-0005-0000-0000-0000805D0000}"/>
    <cellStyle name="Comma 10 2 2 2 3 9" xfId="34073" xr:uid="{00000000-0005-0000-0000-0000815D0000}"/>
    <cellStyle name="Comma 10 2 2 2 4" xfId="3187" xr:uid="{00000000-0005-0000-0000-0000825D0000}"/>
    <cellStyle name="Comma 10 2 2 2 4 2" xfId="34074" xr:uid="{00000000-0005-0000-0000-0000835D0000}"/>
    <cellStyle name="Comma 10 2 2 2 4 2 2" xfId="34075" xr:uid="{00000000-0005-0000-0000-0000845D0000}"/>
    <cellStyle name="Comma 10 2 2 2 4 2 2 2" xfId="34076" xr:uid="{00000000-0005-0000-0000-0000855D0000}"/>
    <cellStyle name="Comma 10 2 2 2 4 2 2 3" xfId="34077" xr:uid="{00000000-0005-0000-0000-0000865D0000}"/>
    <cellStyle name="Comma 10 2 2 2 4 2 3" xfId="34078" xr:uid="{00000000-0005-0000-0000-0000875D0000}"/>
    <cellStyle name="Comma 10 2 2 2 4 2 3 2" xfId="34079" xr:uid="{00000000-0005-0000-0000-0000885D0000}"/>
    <cellStyle name="Comma 10 2 2 2 4 2 3 3" xfId="34080" xr:uid="{00000000-0005-0000-0000-0000895D0000}"/>
    <cellStyle name="Comma 10 2 2 2 4 2 4" xfId="34081" xr:uid="{00000000-0005-0000-0000-00008A5D0000}"/>
    <cellStyle name="Comma 10 2 2 2 4 2 4 2" xfId="34082" xr:uid="{00000000-0005-0000-0000-00008B5D0000}"/>
    <cellStyle name="Comma 10 2 2 2 4 2 5" xfId="34083" xr:uid="{00000000-0005-0000-0000-00008C5D0000}"/>
    <cellStyle name="Comma 10 2 2 2 4 2 6" xfId="34084" xr:uid="{00000000-0005-0000-0000-00008D5D0000}"/>
    <cellStyle name="Comma 10 2 2 2 4 3" xfId="34085" xr:uid="{00000000-0005-0000-0000-00008E5D0000}"/>
    <cellStyle name="Comma 10 2 2 2 4 3 2" xfId="34086" xr:uid="{00000000-0005-0000-0000-00008F5D0000}"/>
    <cellStyle name="Comma 10 2 2 2 4 3 2 2" xfId="34087" xr:uid="{00000000-0005-0000-0000-0000905D0000}"/>
    <cellStyle name="Comma 10 2 2 2 4 3 2 3" xfId="34088" xr:uid="{00000000-0005-0000-0000-0000915D0000}"/>
    <cellStyle name="Comma 10 2 2 2 4 3 3" xfId="34089" xr:uid="{00000000-0005-0000-0000-0000925D0000}"/>
    <cellStyle name="Comma 10 2 2 2 4 3 3 2" xfId="34090" xr:uid="{00000000-0005-0000-0000-0000935D0000}"/>
    <cellStyle name="Comma 10 2 2 2 4 3 3 3" xfId="34091" xr:uid="{00000000-0005-0000-0000-0000945D0000}"/>
    <cellStyle name="Comma 10 2 2 2 4 3 4" xfId="34092" xr:uid="{00000000-0005-0000-0000-0000955D0000}"/>
    <cellStyle name="Comma 10 2 2 2 4 3 4 2" xfId="34093" xr:uid="{00000000-0005-0000-0000-0000965D0000}"/>
    <cellStyle name="Comma 10 2 2 2 4 3 5" xfId="34094" xr:uid="{00000000-0005-0000-0000-0000975D0000}"/>
    <cellStyle name="Comma 10 2 2 2 4 3 6" xfId="34095" xr:uid="{00000000-0005-0000-0000-0000985D0000}"/>
    <cellStyle name="Comma 10 2 2 2 4 4" xfId="34096" xr:uid="{00000000-0005-0000-0000-0000995D0000}"/>
    <cellStyle name="Comma 10 2 2 2 4 4 2" xfId="34097" xr:uid="{00000000-0005-0000-0000-00009A5D0000}"/>
    <cellStyle name="Comma 10 2 2 2 4 4 2 2" xfId="34098" xr:uid="{00000000-0005-0000-0000-00009B5D0000}"/>
    <cellStyle name="Comma 10 2 2 2 4 4 2 3" xfId="34099" xr:uid="{00000000-0005-0000-0000-00009C5D0000}"/>
    <cellStyle name="Comma 10 2 2 2 4 4 3" xfId="34100" xr:uid="{00000000-0005-0000-0000-00009D5D0000}"/>
    <cellStyle name="Comma 10 2 2 2 4 4 3 2" xfId="34101" xr:uid="{00000000-0005-0000-0000-00009E5D0000}"/>
    <cellStyle name="Comma 10 2 2 2 4 4 4" xfId="34102" xr:uid="{00000000-0005-0000-0000-00009F5D0000}"/>
    <cellStyle name="Comma 10 2 2 2 4 4 5" xfId="34103" xr:uid="{00000000-0005-0000-0000-0000A05D0000}"/>
    <cellStyle name="Comma 10 2 2 2 4 5" xfId="34104" xr:uid="{00000000-0005-0000-0000-0000A15D0000}"/>
    <cellStyle name="Comma 10 2 2 2 4 5 2" xfId="34105" xr:uid="{00000000-0005-0000-0000-0000A25D0000}"/>
    <cellStyle name="Comma 10 2 2 2 4 5 3" xfId="34106" xr:uid="{00000000-0005-0000-0000-0000A35D0000}"/>
    <cellStyle name="Comma 10 2 2 2 4 6" xfId="34107" xr:uid="{00000000-0005-0000-0000-0000A45D0000}"/>
    <cellStyle name="Comma 10 2 2 2 4 6 2" xfId="34108" xr:uid="{00000000-0005-0000-0000-0000A55D0000}"/>
    <cellStyle name="Comma 10 2 2 2 4 6 3" xfId="34109" xr:uid="{00000000-0005-0000-0000-0000A65D0000}"/>
    <cellStyle name="Comma 10 2 2 2 4 7" xfId="34110" xr:uid="{00000000-0005-0000-0000-0000A75D0000}"/>
    <cellStyle name="Comma 10 2 2 2 4 7 2" xfId="34111" xr:uid="{00000000-0005-0000-0000-0000A85D0000}"/>
    <cellStyle name="Comma 10 2 2 2 4 8" xfId="34112" xr:uid="{00000000-0005-0000-0000-0000A95D0000}"/>
    <cellStyle name="Comma 10 2 2 2 4 9" xfId="34113" xr:uid="{00000000-0005-0000-0000-0000AA5D0000}"/>
    <cellStyle name="Comma 10 2 2 2 5" xfId="34114" xr:uid="{00000000-0005-0000-0000-0000AB5D0000}"/>
    <cellStyle name="Comma 10 2 2 2 5 2" xfId="34115" xr:uid="{00000000-0005-0000-0000-0000AC5D0000}"/>
    <cellStyle name="Comma 10 2 2 2 5 2 2" xfId="34116" xr:uid="{00000000-0005-0000-0000-0000AD5D0000}"/>
    <cellStyle name="Comma 10 2 2 2 5 2 3" xfId="34117" xr:uid="{00000000-0005-0000-0000-0000AE5D0000}"/>
    <cellStyle name="Comma 10 2 2 2 5 3" xfId="34118" xr:uid="{00000000-0005-0000-0000-0000AF5D0000}"/>
    <cellStyle name="Comma 10 2 2 2 5 3 2" xfId="34119" xr:uid="{00000000-0005-0000-0000-0000B05D0000}"/>
    <cellStyle name="Comma 10 2 2 2 5 3 3" xfId="34120" xr:uid="{00000000-0005-0000-0000-0000B15D0000}"/>
    <cellStyle name="Comma 10 2 2 2 5 4" xfId="34121" xr:uid="{00000000-0005-0000-0000-0000B25D0000}"/>
    <cellStyle name="Comma 10 2 2 2 5 4 2" xfId="34122" xr:uid="{00000000-0005-0000-0000-0000B35D0000}"/>
    <cellStyle name="Comma 10 2 2 2 5 5" xfId="34123" xr:uid="{00000000-0005-0000-0000-0000B45D0000}"/>
    <cellStyle name="Comma 10 2 2 2 5 6" xfId="34124" xr:uid="{00000000-0005-0000-0000-0000B55D0000}"/>
    <cellStyle name="Comma 10 2 2 2 6" xfId="34125" xr:uid="{00000000-0005-0000-0000-0000B65D0000}"/>
    <cellStyle name="Comma 10 2 2 2 6 2" xfId="34126" xr:uid="{00000000-0005-0000-0000-0000B75D0000}"/>
    <cellStyle name="Comma 10 2 2 2 6 2 2" xfId="34127" xr:uid="{00000000-0005-0000-0000-0000B85D0000}"/>
    <cellStyle name="Comma 10 2 2 2 6 2 3" xfId="34128" xr:uid="{00000000-0005-0000-0000-0000B95D0000}"/>
    <cellStyle name="Comma 10 2 2 2 6 3" xfId="34129" xr:uid="{00000000-0005-0000-0000-0000BA5D0000}"/>
    <cellStyle name="Comma 10 2 2 2 6 3 2" xfId="34130" xr:uid="{00000000-0005-0000-0000-0000BB5D0000}"/>
    <cellStyle name="Comma 10 2 2 2 6 3 3" xfId="34131" xr:uid="{00000000-0005-0000-0000-0000BC5D0000}"/>
    <cellStyle name="Comma 10 2 2 2 6 4" xfId="34132" xr:uid="{00000000-0005-0000-0000-0000BD5D0000}"/>
    <cellStyle name="Comma 10 2 2 2 6 4 2" xfId="34133" xr:uid="{00000000-0005-0000-0000-0000BE5D0000}"/>
    <cellStyle name="Comma 10 2 2 2 6 5" xfId="34134" xr:uid="{00000000-0005-0000-0000-0000BF5D0000}"/>
    <cellStyle name="Comma 10 2 2 2 6 6" xfId="34135" xr:uid="{00000000-0005-0000-0000-0000C05D0000}"/>
    <cellStyle name="Comma 10 2 2 2 7" xfId="34136" xr:uid="{00000000-0005-0000-0000-0000C15D0000}"/>
    <cellStyle name="Comma 10 2 2 2 7 2" xfId="34137" xr:uid="{00000000-0005-0000-0000-0000C25D0000}"/>
    <cellStyle name="Comma 10 2 2 2 7 2 2" xfId="34138" xr:uid="{00000000-0005-0000-0000-0000C35D0000}"/>
    <cellStyle name="Comma 10 2 2 2 7 2 3" xfId="34139" xr:uid="{00000000-0005-0000-0000-0000C45D0000}"/>
    <cellStyle name="Comma 10 2 2 2 7 3" xfId="34140" xr:uid="{00000000-0005-0000-0000-0000C55D0000}"/>
    <cellStyle name="Comma 10 2 2 2 7 3 2" xfId="34141" xr:uid="{00000000-0005-0000-0000-0000C65D0000}"/>
    <cellStyle name="Comma 10 2 2 2 7 4" xfId="34142" xr:uid="{00000000-0005-0000-0000-0000C75D0000}"/>
    <cellStyle name="Comma 10 2 2 2 7 5" xfId="34143" xr:uid="{00000000-0005-0000-0000-0000C85D0000}"/>
    <cellStyle name="Comma 10 2 2 2 8" xfId="34144" xr:uid="{00000000-0005-0000-0000-0000C95D0000}"/>
    <cellStyle name="Comma 10 2 2 2 8 2" xfId="34145" xr:uid="{00000000-0005-0000-0000-0000CA5D0000}"/>
    <cellStyle name="Comma 10 2 2 2 8 3" xfId="34146" xr:uid="{00000000-0005-0000-0000-0000CB5D0000}"/>
    <cellStyle name="Comma 10 2 2 2 9" xfId="34147" xr:uid="{00000000-0005-0000-0000-0000CC5D0000}"/>
    <cellStyle name="Comma 10 2 2 2 9 2" xfId="34148" xr:uid="{00000000-0005-0000-0000-0000CD5D0000}"/>
    <cellStyle name="Comma 10 2 2 2 9 3" xfId="34149" xr:uid="{00000000-0005-0000-0000-0000CE5D0000}"/>
    <cellStyle name="Comma 10 2 2 3" xfId="3188" xr:uid="{00000000-0005-0000-0000-0000CF5D0000}"/>
    <cellStyle name="Comma 10 2 2 3 10" xfId="34150" xr:uid="{00000000-0005-0000-0000-0000D05D0000}"/>
    <cellStyle name="Comma 10 2 2 3 2" xfId="3189" xr:uid="{00000000-0005-0000-0000-0000D15D0000}"/>
    <cellStyle name="Comma 10 2 2 3 2 2" xfId="3190" xr:uid="{00000000-0005-0000-0000-0000D25D0000}"/>
    <cellStyle name="Comma 10 2 2 3 2 2 2" xfId="34151" xr:uid="{00000000-0005-0000-0000-0000D35D0000}"/>
    <cellStyle name="Comma 10 2 2 3 2 2 2 2" xfId="34152" xr:uid="{00000000-0005-0000-0000-0000D45D0000}"/>
    <cellStyle name="Comma 10 2 2 3 2 2 2 3" xfId="34153" xr:uid="{00000000-0005-0000-0000-0000D55D0000}"/>
    <cellStyle name="Comma 10 2 2 3 2 2 3" xfId="34154" xr:uid="{00000000-0005-0000-0000-0000D65D0000}"/>
    <cellStyle name="Comma 10 2 2 3 2 2 3 2" xfId="34155" xr:uid="{00000000-0005-0000-0000-0000D75D0000}"/>
    <cellStyle name="Comma 10 2 2 3 2 2 3 3" xfId="34156" xr:uid="{00000000-0005-0000-0000-0000D85D0000}"/>
    <cellStyle name="Comma 10 2 2 3 2 2 4" xfId="34157" xr:uid="{00000000-0005-0000-0000-0000D95D0000}"/>
    <cellStyle name="Comma 10 2 2 3 2 2 4 2" xfId="34158" xr:uid="{00000000-0005-0000-0000-0000DA5D0000}"/>
    <cellStyle name="Comma 10 2 2 3 2 2 5" xfId="34159" xr:uid="{00000000-0005-0000-0000-0000DB5D0000}"/>
    <cellStyle name="Comma 10 2 2 3 2 2 6" xfId="34160" xr:uid="{00000000-0005-0000-0000-0000DC5D0000}"/>
    <cellStyle name="Comma 10 2 2 3 2 3" xfId="34161" xr:uid="{00000000-0005-0000-0000-0000DD5D0000}"/>
    <cellStyle name="Comma 10 2 2 3 2 3 2" xfId="34162" xr:uid="{00000000-0005-0000-0000-0000DE5D0000}"/>
    <cellStyle name="Comma 10 2 2 3 2 3 2 2" xfId="34163" xr:uid="{00000000-0005-0000-0000-0000DF5D0000}"/>
    <cellStyle name="Comma 10 2 2 3 2 3 2 3" xfId="34164" xr:uid="{00000000-0005-0000-0000-0000E05D0000}"/>
    <cellStyle name="Comma 10 2 2 3 2 3 3" xfId="34165" xr:uid="{00000000-0005-0000-0000-0000E15D0000}"/>
    <cellStyle name="Comma 10 2 2 3 2 3 3 2" xfId="34166" xr:uid="{00000000-0005-0000-0000-0000E25D0000}"/>
    <cellStyle name="Comma 10 2 2 3 2 3 3 3" xfId="34167" xr:uid="{00000000-0005-0000-0000-0000E35D0000}"/>
    <cellStyle name="Comma 10 2 2 3 2 3 4" xfId="34168" xr:uid="{00000000-0005-0000-0000-0000E45D0000}"/>
    <cellStyle name="Comma 10 2 2 3 2 3 4 2" xfId="34169" xr:uid="{00000000-0005-0000-0000-0000E55D0000}"/>
    <cellStyle name="Comma 10 2 2 3 2 3 5" xfId="34170" xr:uid="{00000000-0005-0000-0000-0000E65D0000}"/>
    <cellStyle name="Comma 10 2 2 3 2 3 6" xfId="34171" xr:uid="{00000000-0005-0000-0000-0000E75D0000}"/>
    <cellStyle name="Comma 10 2 2 3 2 4" xfId="34172" xr:uid="{00000000-0005-0000-0000-0000E85D0000}"/>
    <cellStyle name="Comma 10 2 2 3 2 4 2" xfId="34173" xr:uid="{00000000-0005-0000-0000-0000E95D0000}"/>
    <cellStyle name="Comma 10 2 2 3 2 4 2 2" xfId="34174" xr:uid="{00000000-0005-0000-0000-0000EA5D0000}"/>
    <cellStyle name="Comma 10 2 2 3 2 4 2 3" xfId="34175" xr:uid="{00000000-0005-0000-0000-0000EB5D0000}"/>
    <cellStyle name="Comma 10 2 2 3 2 4 3" xfId="34176" xr:uid="{00000000-0005-0000-0000-0000EC5D0000}"/>
    <cellStyle name="Comma 10 2 2 3 2 4 3 2" xfId="34177" xr:uid="{00000000-0005-0000-0000-0000ED5D0000}"/>
    <cellStyle name="Comma 10 2 2 3 2 4 4" xfId="34178" xr:uid="{00000000-0005-0000-0000-0000EE5D0000}"/>
    <cellStyle name="Comma 10 2 2 3 2 4 5" xfId="34179" xr:uid="{00000000-0005-0000-0000-0000EF5D0000}"/>
    <cellStyle name="Comma 10 2 2 3 2 5" xfId="34180" xr:uid="{00000000-0005-0000-0000-0000F05D0000}"/>
    <cellStyle name="Comma 10 2 2 3 2 5 2" xfId="34181" xr:uid="{00000000-0005-0000-0000-0000F15D0000}"/>
    <cellStyle name="Comma 10 2 2 3 2 5 3" xfId="34182" xr:uid="{00000000-0005-0000-0000-0000F25D0000}"/>
    <cellStyle name="Comma 10 2 2 3 2 6" xfId="34183" xr:uid="{00000000-0005-0000-0000-0000F35D0000}"/>
    <cellStyle name="Comma 10 2 2 3 2 6 2" xfId="34184" xr:uid="{00000000-0005-0000-0000-0000F45D0000}"/>
    <cellStyle name="Comma 10 2 2 3 2 6 3" xfId="34185" xr:uid="{00000000-0005-0000-0000-0000F55D0000}"/>
    <cellStyle name="Comma 10 2 2 3 2 7" xfId="34186" xr:uid="{00000000-0005-0000-0000-0000F65D0000}"/>
    <cellStyle name="Comma 10 2 2 3 2 7 2" xfId="34187" xr:uid="{00000000-0005-0000-0000-0000F75D0000}"/>
    <cellStyle name="Comma 10 2 2 3 2 8" xfId="34188" xr:uid="{00000000-0005-0000-0000-0000F85D0000}"/>
    <cellStyle name="Comma 10 2 2 3 2 9" xfId="34189" xr:uid="{00000000-0005-0000-0000-0000F95D0000}"/>
    <cellStyle name="Comma 10 2 2 3 3" xfId="3191" xr:uid="{00000000-0005-0000-0000-0000FA5D0000}"/>
    <cellStyle name="Comma 10 2 2 3 3 2" xfId="34190" xr:uid="{00000000-0005-0000-0000-0000FB5D0000}"/>
    <cellStyle name="Comma 10 2 2 3 3 2 2" xfId="34191" xr:uid="{00000000-0005-0000-0000-0000FC5D0000}"/>
    <cellStyle name="Comma 10 2 2 3 3 2 3" xfId="34192" xr:uid="{00000000-0005-0000-0000-0000FD5D0000}"/>
    <cellStyle name="Comma 10 2 2 3 3 3" xfId="34193" xr:uid="{00000000-0005-0000-0000-0000FE5D0000}"/>
    <cellStyle name="Comma 10 2 2 3 3 3 2" xfId="34194" xr:uid="{00000000-0005-0000-0000-0000FF5D0000}"/>
    <cellStyle name="Comma 10 2 2 3 3 3 3" xfId="34195" xr:uid="{00000000-0005-0000-0000-0000005E0000}"/>
    <cellStyle name="Comma 10 2 2 3 3 4" xfId="34196" xr:uid="{00000000-0005-0000-0000-0000015E0000}"/>
    <cellStyle name="Comma 10 2 2 3 3 4 2" xfId="34197" xr:uid="{00000000-0005-0000-0000-0000025E0000}"/>
    <cellStyle name="Comma 10 2 2 3 3 5" xfId="34198" xr:uid="{00000000-0005-0000-0000-0000035E0000}"/>
    <cellStyle name="Comma 10 2 2 3 3 6" xfId="34199" xr:uid="{00000000-0005-0000-0000-0000045E0000}"/>
    <cellStyle name="Comma 10 2 2 3 4" xfId="34200" xr:uid="{00000000-0005-0000-0000-0000055E0000}"/>
    <cellStyle name="Comma 10 2 2 3 4 2" xfId="34201" xr:uid="{00000000-0005-0000-0000-0000065E0000}"/>
    <cellStyle name="Comma 10 2 2 3 4 2 2" xfId="34202" xr:uid="{00000000-0005-0000-0000-0000075E0000}"/>
    <cellStyle name="Comma 10 2 2 3 4 2 3" xfId="34203" xr:uid="{00000000-0005-0000-0000-0000085E0000}"/>
    <cellStyle name="Comma 10 2 2 3 4 3" xfId="34204" xr:uid="{00000000-0005-0000-0000-0000095E0000}"/>
    <cellStyle name="Comma 10 2 2 3 4 3 2" xfId="34205" xr:uid="{00000000-0005-0000-0000-00000A5E0000}"/>
    <cellStyle name="Comma 10 2 2 3 4 3 3" xfId="34206" xr:uid="{00000000-0005-0000-0000-00000B5E0000}"/>
    <cellStyle name="Comma 10 2 2 3 4 4" xfId="34207" xr:uid="{00000000-0005-0000-0000-00000C5E0000}"/>
    <cellStyle name="Comma 10 2 2 3 4 4 2" xfId="34208" xr:uid="{00000000-0005-0000-0000-00000D5E0000}"/>
    <cellStyle name="Comma 10 2 2 3 4 5" xfId="34209" xr:uid="{00000000-0005-0000-0000-00000E5E0000}"/>
    <cellStyle name="Comma 10 2 2 3 4 6" xfId="34210" xr:uid="{00000000-0005-0000-0000-00000F5E0000}"/>
    <cellStyle name="Comma 10 2 2 3 5" xfId="34211" xr:uid="{00000000-0005-0000-0000-0000105E0000}"/>
    <cellStyle name="Comma 10 2 2 3 5 2" xfId="34212" xr:uid="{00000000-0005-0000-0000-0000115E0000}"/>
    <cellStyle name="Comma 10 2 2 3 5 2 2" xfId="34213" xr:uid="{00000000-0005-0000-0000-0000125E0000}"/>
    <cellStyle name="Comma 10 2 2 3 5 2 3" xfId="34214" xr:uid="{00000000-0005-0000-0000-0000135E0000}"/>
    <cellStyle name="Comma 10 2 2 3 5 3" xfId="34215" xr:uid="{00000000-0005-0000-0000-0000145E0000}"/>
    <cellStyle name="Comma 10 2 2 3 5 3 2" xfId="34216" xr:uid="{00000000-0005-0000-0000-0000155E0000}"/>
    <cellStyle name="Comma 10 2 2 3 5 4" xfId="34217" xr:uid="{00000000-0005-0000-0000-0000165E0000}"/>
    <cellStyle name="Comma 10 2 2 3 5 5" xfId="34218" xr:uid="{00000000-0005-0000-0000-0000175E0000}"/>
    <cellStyle name="Comma 10 2 2 3 6" xfId="34219" xr:uid="{00000000-0005-0000-0000-0000185E0000}"/>
    <cellStyle name="Comma 10 2 2 3 6 2" xfId="34220" xr:uid="{00000000-0005-0000-0000-0000195E0000}"/>
    <cellStyle name="Comma 10 2 2 3 6 3" xfId="34221" xr:uid="{00000000-0005-0000-0000-00001A5E0000}"/>
    <cellStyle name="Comma 10 2 2 3 7" xfId="34222" xr:uid="{00000000-0005-0000-0000-00001B5E0000}"/>
    <cellStyle name="Comma 10 2 2 3 7 2" xfId="34223" xr:uid="{00000000-0005-0000-0000-00001C5E0000}"/>
    <cellStyle name="Comma 10 2 2 3 7 3" xfId="34224" xr:uid="{00000000-0005-0000-0000-00001D5E0000}"/>
    <cellStyle name="Comma 10 2 2 3 8" xfId="34225" xr:uid="{00000000-0005-0000-0000-00001E5E0000}"/>
    <cellStyle name="Comma 10 2 2 3 8 2" xfId="34226" xr:uid="{00000000-0005-0000-0000-00001F5E0000}"/>
    <cellStyle name="Comma 10 2 2 3 9" xfId="34227" xr:uid="{00000000-0005-0000-0000-0000205E0000}"/>
    <cellStyle name="Comma 10 2 2 4" xfId="3192" xr:uid="{00000000-0005-0000-0000-0000215E0000}"/>
    <cellStyle name="Comma 10 2 2 4 2" xfId="3193" xr:uid="{00000000-0005-0000-0000-0000225E0000}"/>
    <cellStyle name="Comma 10 2 2 4 2 2" xfId="34228" xr:uid="{00000000-0005-0000-0000-0000235E0000}"/>
    <cellStyle name="Comma 10 2 2 4 2 2 2" xfId="34229" xr:uid="{00000000-0005-0000-0000-0000245E0000}"/>
    <cellStyle name="Comma 10 2 2 4 2 2 3" xfId="34230" xr:uid="{00000000-0005-0000-0000-0000255E0000}"/>
    <cellStyle name="Comma 10 2 2 4 2 3" xfId="34231" xr:uid="{00000000-0005-0000-0000-0000265E0000}"/>
    <cellStyle name="Comma 10 2 2 4 2 3 2" xfId="34232" xr:uid="{00000000-0005-0000-0000-0000275E0000}"/>
    <cellStyle name="Comma 10 2 2 4 2 3 3" xfId="34233" xr:uid="{00000000-0005-0000-0000-0000285E0000}"/>
    <cellStyle name="Comma 10 2 2 4 2 4" xfId="34234" xr:uid="{00000000-0005-0000-0000-0000295E0000}"/>
    <cellStyle name="Comma 10 2 2 4 2 4 2" xfId="34235" xr:uid="{00000000-0005-0000-0000-00002A5E0000}"/>
    <cellStyle name="Comma 10 2 2 4 2 5" xfId="34236" xr:uid="{00000000-0005-0000-0000-00002B5E0000}"/>
    <cellStyle name="Comma 10 2 2 4 2 6" xfId="34237" xr:uid="{00000000-0005-0000-0000-00002C5E0000}"/>
    <cellStyle name="Comma 10 2 2 4 3" xfId="34238" xr:uid="{00000000-0005-0000-0000-00002D5E0000}"/>
    <cellStyle name="Comma 10 2 2 4 3 2" xfId="34239" xr:uid="{00000000-0005-0000-0000-00002E5E0000}"/>
    <cellStyle name="Comma 10 2 2 4 3 2 2" xfId="34240" xr:uid="{00000000-0005-0000-0000-00002F5E0000}"/>
    <cellStyle name="Comma 10 2 2 4 3 2 3" xfId="34241" xr:uid="{00000000-0005-0000-0000-0000305E0000}"/>
    <cellStyle name="Comma 10 2 2 4 3 3" xfId="34242" xr:uid="{00000000-0005-0000-0000-0000315E0000}"/>
    <cellStyle name="Comma 10 2 2 4 3 3 2" xfId="34243" xr:uid="{00000000-0005-0000-0000-0000325E0000}"/>
    <cellStyle name="Comma 10 2 2 4 3 3 3" xfId="34244" xr:uid="{00000000-0005-0000-0000-0000335E0000}"/>
    <cellStyle name="Comma 10 2 2 4 3 4" xfId="34245" xr:uid="{00000000-0005-0000-0000-0000345E0000}"/>
    <cellStyle name="Comma 10 2 2 4 3 4 2" xfId="34246" xr:uid="{00000000-0005-0000-0000-0000355E0000}"/>
    <cellStyle name="Comma 10 2 2 4 3 5" xfId="34247" xr:uid="{00000000-0005-0000-0000-0000365E0000}"/>
    <cellStyle name="Comma 10 2 2 4 3 6" xfId="34248" xr:uid="{00000000-0005-0000-0000-0000375E0000}"/>
    <cellStyle name="Comma 10 2 2 4 4" xfId="34249" xr:uid="{00000000-0005-0000-0000-0000385E0000}"/>
    <cellStyle name="Comma 10 2 2 4 4 2" xfId="34250" xr:uid="{00000000-0005-0000-0000-0000395E0000}"/>
    <cellStyle name="Comma 10 2 2 4 4 2 2" xfId="34251" xr:uid="{00000000-0005-0000-0000-00003A5E0000}"/>
    <cellStyle name="Comma 10 2 2 4 4 2 3" xfId="34252" xr:uid="{00000000-0005-0000-0000-00003B5E0000}"/>
    <cellStyle name="Comma 10 2 2 4 4 3" xfId="34253" xr:uid="{00000000-0005-0000-0000-00003C5E0000}"/>
    <cellStyle name="Comma 10 2 2 4 4 3 2" xfId="34254" xr:uid="{00000000-0005-0000-0000-00003D5E0000}"/>
    <cellStyle name="Comma 10 2 2 4 4 4" xfId="34255" xr:uid="{00000000-0005-0000-0000-00003E5E0000}"/>
    <cellStyle name="Comma 10 2 2 4 4 5" xfId="34256" xr:uid="{00000000-0005-0000-0000-00003F5E0000}"/>
    <cellStyle name="Comma 10 2 2 4 5" xfId="34257" xr:uid="{00000000-0005-0000-0000-0000405E0000}"/>
    <cellStyle name="Comma 10 2 2 4 5 2" xfId="34258" xr:uid="{00000000-0005-0000-0000-0000415E0000}"/>
    <cellStyle name="Comma 10 2 2 4 5 3" xfId="34259" xr:uid="{00000000-0005-0000-0000-0000425E0000}"/>
    <cellStyle name="Comma 10 2 2 4 6" xfId="34260" xr:uid="{00000000-0005-0000-0000-0000435E0000}"/>
    <cellStyle name="Comma 10 2 2 4 6 2" xfId="34261" xr:uid="{00000000-0005-0000-0000-0000445E0000}"/>
    <cellStyle name="Comma 10 2 2 4 6 3" xfId="34262" xr:uid="{00000000-0005-0000-0000-0000455E0000}"/>
    <cellStyle name="Comma 10 2 2 4 7" xfId="34263" xr:uid="{00000000-0005-0000-0000-0000465E0000}"/>
    <cellStyle name="Comma 10 2 2 4 7 2" xfId="34264" xr:uid="{00000000-0005-0000-0000-0000475E0000}"/>
    <cellStyle name="Comma 10 2 2 4 8" xfId="34265" xr:uid="{00000000-0005-0000-0000-0000485E0000}"/>
    <cellStyle name="Comma 10 2 2 4 9" xfId="34266" xr:uid="{00000000-0005-0000-0000-0000495E0000}"/>
    <cellStyle name="Comma 10 2 2 5" xfId="3194" xr:uid="{00000000-0005-0000-0000-00004A5E0000}"/>
    <cellStyle name="Comma 10 2 2 5 2" xfId="34267" xr:uid="{00000000-0005-0000-0000-00004B5E0000}"/>
    <cellStyle name="Comma 10 2 2 5 2 2" xfId="34268" xr:uid="{00000000-0005-0000-0000-00004C5E0000}"/>
    <cellStyle name="Comma 10 2 2 5 2 2 2" xfId="34269" xr:uid="{00000000-0005-0000-0000-00004D5E0000}"/>
    <cellStyle name="Comma 10 2 2 5 2 2 3" xfId="34270" xr:uid="{00000000-0005-0000-0000-00004E5E0000}"/>
    <cellStyle name="Comma 10 2 2 5 2 3" xfId="34271" xr:uid="{00000000-0005-0000-0000-00004F5E0000}"/>
    <cellStyle name="Comma 10 2 2 5 2 3 2" xfId="34272" xr:uid="{00000000-0005-0000-0000-0000505E0000}"/>
    <cellStyle name="Comma 10 2 2 5 2 3 3" xfId="34273" xr:uid="{00000000-0005-0000-0000-0000515E0000}"/>
    <cellStyle name="Comma 10 2 2 5 2 4" xfId="34274" xr:uid="{00000000-0005-0000-0000-0000525E0000}"/>
    <cellStyle name="Comma 10 2 2 5 2 4 2" xfId="34275" xr:uid="{00000000-0005-0000-0000-0000535E0000}"/>
    <cellStyle name="Comma 10 2 2 5 2 5" xfId="34276" xr:uid="{00000000-0005-0000-0000-0000545E0000}"/>
    <cellStyle name="Comma 10 2 2 5 2 6" xfId="34277" xr:uid="{00000000-0005-0000-0000-0000555E0000}"/>
    <cellStyle name="Comma 10 2 2 5 3" xfId="34278" xr:uid="{00000000-0005-0000-0000-0000565E0000}"/>
    <cellStyle name="Comma 10 2 2 5 3 2" xfId="34279" xr:uid="{00000000-0005-0000-0000-0000575E0000}"/>
    <cellStyle name="Comma 10 2 2 5 3 2 2" xfId="34280" xr:uid="{00000000-0005-0000-0000-0000585E0000}"/>
    <cellStyle name="Comma 10 2 2 5 3 2 3" xfId="34281" xr:uid="{00000000-0005-0000-0000-0000595E0000}"/>
    <cellStyle name="Comma 10 2 2 5 3 3" xfId="34282" xr:uid="{00000000-0005-0000-0000-00005A5E0000}"/>
    <cellStyle name="Comma 10 2 2 5 3 3 2" xfId="34283" xr:uid="{00000000-0005-0000-0000-00005B5E0000}"/>
    <cellStyle name="Comma 10 2 2 5 3 3 3" xfId="34284" xr:uid="{00000000-0005-0000-0000-00005C5E0000}"/>
    <cellStyle name="Comma 10 2 2 5 3 4" xfId="34285" xr:uid="{00000000-0005-0000-0000-00005D5E0000}"/>
    <cellStyle name="Comma 10 2 2 5 3 4 2" xfId="34286" xr:uid="{00000000-0005-0000-0000-00005E5E0000}"/>
    <cellStyle name="Comma 10 2 2 5 3 5" xfId="34287" xr:uid="{00000000-0005-0000-0000-00005F5E0000}"/>
    <cellStyle name="Comma 10 2 2 5 3 6" xfId="34288" xr:uid="{00000000-0005-0000-0000-0000605E0000}"/>
    <cellStyle name="Comma 10 2 2 5 4" xfId="34289" xr:uid="{00000000-0005-0000-0000-0000615E0000}"/>
    <cellStyle name="Comma 10 2 2 5 4 2" xfId="34290" xr:uid="{00000000-0005-0000-0000-0000625E0000}"/>
    <cellStyle name="Comma 10 2 2 5 4 2 2" xfId="34291" xr:uid="{00000000-0005-0000-0000-0000635E0000}"/>
    <cellStyle name="Comma 10 2 2 5 4 2 3" xfId="34292" xr:uid="{00000000-0005-0000-0000-0000645E0000}"/>
    <cellStyle name="Comma 10 2 2 5 4 3" xfId="34293" xr:uid="{00000000-0005-0000-0000-0000655E0000}"/>
    <cellStyle name="Comma 10 2 2 5 4 3 2" xfId="34294" xr:uid="{00000000-0005-0000-0000-0000665E0000}"/>
    <cellStyle name="Comma 10 2 2 5 4 4" xfId="34295" xr:uid="{00000000-0005-0000-0000-0000675E0000}"/>
    <cellStyle name="Comma 10 2 2 5 4 5" xfId="34296" xr:uid="{00000000-0005-0000-0000-0000685E0000}"/>
    <cellStyle name="Comma 10 2 2 5 5" xfId="34297" xr:uid="{00000000-0005-0000-0000-0000695E0000}"/>
    <cellStyle name="Comma 10 2 2 5 5 2" xfId="34298" xr:uid="{00000000-0005-0000-0000-00006A5E0000}"/>
    <cellStyle name="Comma 10 2 2 5 5 3" xfId="34299" xr:uid="{00000000-0005-0000-0000-00006B5E0000}"/>
    <cellStyle name="Comma 10 2 2 5 6" xfId="34300" xr:uid="{00000000-0005-0000-0000-00006C5E0000}"/>
    <cellStyle name="Comma 10 2 2 5 6 2" xfId="34301" xr:uid="{00000000-0005-0000-0000-00006D5E0000}"/>
    <cellStyle name="Comma 10 2 2 5 6 3" xfId="34302" xr:uid="{00000000-0005-0000-0000-00006E5E0000}"/>
    <cellStyle name="Comma 10 2 2 5 7" xfId="34303" xr:uid="{00000000-0005-0000-0000-00006F5E0000}"/>
    <cellStyle name="Comma 10 2 2 5 7 2" xfId="34304" xr:uid="{00000000-0005-0000-0000-0000705E0000}"/>
    <cellStyle name="Comma 10 2 2 5 8" xfId="34305" xr:uid="{00000000-0005-0000-0000-0000715E0000}"/>
    <cellStyle name="Comma 10 2 2 5 9" xfId="34306" xr:uid="{00000000-0005-0000-0000-0000725E0000}"/>
    <cellStyle name="Comma 10 2 2 6" xfId="13956" xr:uid="{00000000-0005-0000-0000-0000735E0000}"/>
    <cellStyle name="Comma 10 2 2 6 2" xfId="34307" xr:uid="{00000000-0005-0000-0000-0000745E0000}"/>
    <cellStyle name="Comma 10 2 2 6 2 2" xfId="34308" xr:uid="{00000000-0005-0000-0000-0000755E0000}"/>
    <cellStyle name="Comma 10 2 2 6 2 3" xfId="34309" xr:uid="{00000000-0005-0000-0000-0000765E0000}"/>
    <cellStyle name="Comma 10 2 2 6 3" xfId="34310" xr:uid="{00000000-0005-0000-0000-0000775E0000}"/>
    <cellStyle name="Comma 10 2 2 6 3 2" xfId="34311" xr:uid="{00000000-0005-0000-0000-0000785E0000}"/>
    <cellStyle name="Comma 10 2 2 6 3 3" xfId="34312" xr:uid="{00000000-0005-0000-0000-0000795E0000}"/>
    <cellStyle name="Comma 10 2 2 6 4" xfId="34313" xr:uid="{00000000-0005-0000-0000-00007A5E0000}"/>
    <cellStyle name="Comma 10 2 2 6 4 2" xfId="34314" xr:uid="{00000000-0005-0000-0000-00007B5E0000}"/>
    <cellStyle name="Comma 10 2 2 6 5" xfId="34315" xr:uid="{00000000-0005-0000-0000-00007C5E0000}"/>
    <cellStyle name="Comma 10 2 2 6 6" xfId="34316" xr:uid="{00000000-0005-0000-0000-00007D5E0000}"/>
    <cellStyle name="Comma 10 2 2 7" xfId="34317" xr:uid="{00000000-0005-0000-0000-00007E5E0000}"/>
    <cellStyle name="Comma 10 2 2 7 2" xfId="34318" xr:uid="{00000000-0005-0000-0000-00007F5E0000}"/>
    <cellStyle name="Comma 10 2 2 7 2 2" xfId="34319" xr:uid="{00000000-0005-0000-0000-0000805E0000}"/>
    <cellStyle name="Comma 10 2 2 7 2 3" xfId="34320" xr:uid="{00000000-0005-0000-0000-0000815E0000}"/>
    <cellStyle name="Comma 10 2 2 7 3" xfId="34321" xr:uid="{00000000-0005-0000-0000-0000825E0000}"/>
    <cellStyle name="Comma 10 2 2 7 3 2" xfId="34322" xr:uid="{00000000-0005-0000-0000-0000835E0000}"/>
    <cellStyle name="Comma 10 2 2 7 3 3" xfId="34323" xr:uid="{00000000-0005-0000-0000-0000845E0000}"/>
    <cellStyle name="Comma 10 2 2 7 4" xfId="34324" xr:uid="{00000000-0005-0000-0000-0000855E0000}"/>
    <cellStyle name="Comma 10 2 2 7 4 2" xfId="34325" xr:uid="{00000000-0005-0000-0000-0000865E0000}"/>
    <cellStyle name="Comma 10 2 2 7 5" xfId="34326" xr:uid="{00000000-0005-0000-0000-0000875E0000}"/>
    <cellStyle name="Comma 10 2 2 7 6" xfId="34327" xr:uid="{00000000-0005-0000-0000-0000885E0000}"/>
    <cellStyle name="Comma 10 2 2 8" xfId="34328" xr:uid="{00000000-0005-0000-0000-0000895E0000}"/>
    <cellStyle name="Comma 10 2 2 8 2" xfId="34329" xr:uid="{00000000-0005-0000-0000-00008A5E0000}"/>
    <cellStyle name="Comma 10 2 2 8 2 2" xfId="34330" xr:uid="{00000000-0005-0000-0000-00008B5E0000}"/>
    <cellStyle name="Comma 10 2 2 8 2 3" xfId="34331" xr:uid="{00000000-0005-0000-0000-00008C5E0000}"/>
    <cellStyle name="Comma 10 2 2 8 3" xfId="34332" xr:uid="{00000000-0005-0000-0000-00008D5E0000}"/>
    <cellStyle name="Comma 10 2 2 8 3 2" xfId="34333" xr:uid="{00000000-0005-0000-0000-00008E5E0000}"/>
    <cellStyle name="Comma 10 2 2 8 4" xfId="34334" xr:uid="{00000000-0005-0000-0000-00008F5E0000}"/>
    <cellStyle name="Comma 10 2 2 8 5" xfId="34335" xr:uid="{00000000-0005-0000-0000-0000905E0000}"/>
    <cellStyle name="Comma 10 2 2 9" xfId="34336" xr:uid="{00000000-0005-0000-0000-0000915E0000}"/>
    <cellStyle name="Comma 10 2 2 9 2" xfId="34337" xr:uid="{00000000-0005-0000-0000-0000925E0000}"/>
    <cellStyle name="Comma 10 2 2 9 3" xfId="34338" xr:uid="{00000000-0005-0000-0000-0000935E0000}"/>
    <cellStyle name="Comma 10 2 3" xfId="3195" xr:uid="{00000000-0005-0000-0000-0000945E0000}"/>
    <cellStyle name="Comma 10 2 3 10" xfId="34339" xr:uid="{00000000-0005-0000-0000-0000955E0000}"/>
    <cellStyle name="Comma 10 2 3 10 2" xfId="34340" xr:uid="{00000000-0005-0000-0000-0000965E0000}"/>
    <cellStyle name="Comma 10 2 3 11" xfId="34341" xr:uid="{00000000-0005-0000-0000-0000975E0000}"/>
    <cellStyle name="Comma 10 2 3 12" xfId="34342" xr:uid="{00000000-0005-0000-0000-0000985E0000}"/>
    <cellStyle name="Comma 10 2 3 2" xfId="3196" xr:uid="{00000000-0005-0000-0000-0000995E0000}"/>
    <cellStyle name="Comma 10 2 3 2 10" xfId="34343" xr:uid="{00000000-0005-0000-0000-00009A5E0000}"/>
    <cellStyle name="Comma 10 2 3 2 2" xfId="3197" xr:uid="{00000000-0005-0000-0000-00009B5E0000}"/>
    <cellStyle name="Comma 10 2 3 2 2 2" xfId="3198" xr:uid="{00000000-0005-0000-0000-00009C5E0000}"/>
    <cellStyle name="Comma 10 2 3 2 2 2 2" xfId="34344" xr:uid="{00000000-0005-0000-0000-00009D5E0000}"/>
    <cellStyle name="Comma 10 2 3 2 2 2 2 2" xfId="34345" xr:uid="{00000000-0005-0000-0000-00009E5E0000}"/>
    <cellStyle name="Comma 10 2 3 2 2 2 2 3" xfId="34346" xr:uid="{00000000-0005-0000-0000-00009F5E0000}"/>
    <cellStyle name="Comma 10 2 3 2 2 2 3" xfId="34347" xr:uid="{00000000-0005-0000-0000-0000A05E0000}"/>
    <cellStyle name="Comma 10 2 3 2 2 2 3 2" xfId="34348" xr:uid="{00000000-0005-0000-0000-0000A15E0000}"/>
    <cellStyle name="Comma 10 2 3 2 2 2 3 3" xfId="34349" xr:uid="{00000000-0005-0000-0000-0000A25E0000}"/>
    <cellStyle name="Comma 10 2 3 2 2 2 4" xfId="34350" xr:uid="{00000000-0005-0000-0000-0000A35E0000}"/>
    <cellStyle name="Comma 10 2 3 2 2 2 4 2" xfId="34351" xr:uid="{00000000-0005-0000-0000-0000A45E0000}"/>
    <cellStyle name="Comma 10 2 3 2 2 2 5" xfId="34352" xr:uid="{00000000-0005-0000-0000-0000A55E0000}"/>
    <cellStyle name="Comma 10 2 3 2 2 2 6" xfId="34353" xr:uid="{00000000-0005-0000-0000-0000A65E0000}"/>
    <cellStyle name="Comma 10 2 3 2 2 3" xfId="34354" xr:uid="{00000000-0005-0000-0000-0000A75E0000}"/>
    <cellStyle name="Comma 10 2 3 2 2 3 2" xfId="34355" xr:uid="{00000000-0005-0000-0000-0000A85E0000}"/>
    <cellStyle name="Comma 10 2 3 2 2 3 2 2" xfId="34356" xr:uid="{00000000-0005-0000-0000-0000A95E0000}"/>
    <cellStyle name="Comma 10 2 3 2 2 3 2 3" xfId="34357" xr:uid="{00000000-0005-0000-0000-0000AA5E0000}"/>
    <cellStyle name="Comma 10 2 3 2 2 3 3" xfId="34358" xr:uid="{00000000-0005-0000-0000-0000AB5E0000}"/>
    <cellStyle name="Comma 10 2 3 2 2 3 3 2" xfId="34359" xr:uid="{00000000-0005-0000-0000-0000AC5E0000}"/>
    <cellStyle name="Comma 10 2 3 2 2 3 3 3" xfId="34360" xr:uid="{00000000-0005-0000-0000-0000AD5E0000}"/>
    <cellStyle name="Comma 10 2 3 2 2 3 4" xfId="34361" xr:uid="{00000000-0005-0000-0000-0000AE5E0000}"/>
    <cellStyle name="Comma 10 2 3 2 2 3 4 2" xfId="34362" xr:uid="{00000000-0005-0000-0000-0000AF5E0000}"/>
    <cellStyle name="Comma 10 2 3 2 2 3 5" xfId="34363" xr:uid="{00000000-0005-0000-0000-0000B05E0000}"/>
    <cellStyle name="Comma 10 2 3 2 2 3 6" xfId="34364" xr:uid="{00000000-0005-0000-0000-0000B15E0000}"/>
    <cellStyle name="Comma 10 2 3 2 2 4" xfId="34365" xr:uid="{00000000-0005-0000-0000-0000B25E0000}"/>
    <cellStyle name="Comma 10 2 3 2 2 4 2" xfId="34366" xr:uid="{00000000-0005-0000-0000-0000B35E0000}"/>
    <cellStyle name="Comma 10 2 3 2 2 4 2 2" xfId="34367" xr:uid="{00000000-0005-0000-0000-0000B45E0000}"/>
    <cellStyle name="Comma 10 2 3 2 2 4 2 3" xfId="34368" xr:uid="{00000000-0005-0000-0000-0000B55E0000}"/>
    <cellStyle name="Comma 10 2 3 2 2 4 3" xfId="34369" xr:uid="{00000000-0005-0000-0000-0000B65E0000}"/>
    <cellStyle name="Comma 10 2 3 2 2 4 3 2" xfId="34370" xr:uid="{00000000-0005-0000-0000-0000B75E0000}"/>
    <cellStyle name="Comma 10 2 3 2 2 4 4" xfId="34371" xr:uid="{00000000-0005-0000-0000-0000B85E0000}"/>
    <cellStyle name="Comma 10 2 3 2 2 4 5" xfId="34372" xr:uid="{00000000-0005-0000-0000-0000B95E0000}"/>
    <cellStyle name="Comma 10 2 3 2 2 5" xfId="34373" xr:uid="{00000000-0005-0000-0000-0000BA5E0000}"/>
    <cellStyle name="Comma 10 2 3 2 2 5 2" xfId="34374" xr:uid="{00000000-0005-0000-0000-0000BB5E0000}"/>
    <cellStyle name="Comma 10 2 3 2 2 5 3" xfId="34375" xr:uid="{00000000-0005-0000-0000-0000BC5E0000}"/>
    <cellStyle name="Comma 10 2 3 2 2 6" xfId="34376" xr:uid="{00000000-0005-0000-0000-0000BD5E0000}"/>
    <cellStyle name="Comma 10 2 3 2 2 6 2" xfId="34377" xr:uid="{00000000-0005-0000-0000-0000BE5E0000}"/>
    <cellStyle name="Comma 10 2 3 2 2 6 3" xfId="34378" xr:uid="{00000000-0005-0000-0000-0000BF5E0000}"/>
    <cellStyle name="Comma 10 2 3 2 2 7" xfId="34379" xr:uid="{00000000-0005-0000-0000-0000C05E0000}"/>
    <cellStyle name="Comma 10 2 3 2 2 7 2" xfId="34380" xr:uid="{00000000-0005-0000-0000-0000C15E0000}"/>
    <cellStyle name="Comma 10 2 3 2 2 8" xfId="34381" xr:uid="{00000000-0005-0000-0000-0000C25E0000}"/>
    <cellStyle name="Comma 10 2 3 2 2 9" xfId="34382" xr:uid="{00000000-0005-0000-0000-0000C35E0000}"/>
    <cellStyle name="Comma 10 2 3 2 3" xfId="3199" xr:uid="{00000000-0005-0000-0000-0000C45E0000}"/>
    <cellStyle name="Comma 10 2 3 2 3 2" xfId="34383" xr:uid="{00000000-0005-0000-0000-0000C55E0000}"/>
    <cellStyle name="Comma 10 2 3 2 3 2 2" xfId="34384" xr:uid="{00000000-0005-0000-0000-0000C65E0000}"/>
    <cellStyle name="Comma 10 2 3 2 3 2 3" xfId="34385" xr:uid="{00000000-0005-0000-0000-0000C75E0000}"/>
    <cellStyle name="Comma 10 2 3 2 3 3" xfId="34386" xr:uid="{00000000-0005-0000-0000-0000C85E0000}"/>
    <cellStyle name="Comma 10 2 3 2 3 3 2" xfId="34387" xr:uid="{00000000-0005-0000-0000-0000C95E0000}"/>
    <cellStyle name="Comma 10 2 3 2 3 3 3" xfId="34388" xr:uid="{00000000-0005-0000-0000-0000CA5E0000}"/>
    <cellStyle name="Comma 10 2 3 2 3 4" xfId="34389" xr:uid="{00000000-0005-0000-0000-0000CB5E0000}"/>
    <cellStyle name="Comma 10 2 3 2 3 4 2" xfId="34390" xr:uid="{00000000-0005-0000-0000-0000CC5E0000}"/>
    <cellStyle name="Comma 10 2 3 2 3 5" xfId="34391" xr:uid="{00000000-0005-0000-0000-0000CD5E0000}"/>
    <cellStyle name="Comma 10 2 3 2 3 6" xfId="34392" xr:uid="{00000000-0005-0000-0000-0000CE5E0000}"/>
    <cellStyle name="Comma 10 2 3 2 4" xfId="34393" xr:uid="{00000000-0005-0000-0000-0000CF5E0000}"/>
    <cellStyle name="Comma 10 2 3 2 4 2" xfId="34394" xr:uid="{00000000-0005-0000-0000-0000D05E0000}"/>
    <cellStyle name="Comma 10 2 3 2 4 2 2" xfId="34395" xr:uid="{00000000-0005-0000-0000-0000D15E0000}"/>
    <cellStyle name="Comma 10 2 3 2 4 2 3" xfId="34396" xr:uid="{00000000-0005-0000-0000-0000D25E0000}"/>
    <cellStyle name="Comma 10 2 3 2 4 3" xfId="34397" xr:uid="{00000000-0005-0000-0000-0000D35E0000}"/>
    <cellStyle name="Comma 10 2 3 2 4 3 2" xfId="34398" xr:uid="{00000000-0005-0000-0000-0000D45E0000}"/>
    <cellStyle name="Comma 10 2 3 2 4 3 3" xfId="34399" xr:uid="{00000000-0005-0000-0000-0000D55E0000}"/>
    <cellStyle name="Comma 10 2 3 2 4 4" xfId="34400" xr:uid="{00000000-0005-0000-0000-0000D65E0000}"/>
    <cellStyle name="Comma 10 2 3 2 4 4 2" xfId="34401" xr:uid="{00000000-0005-0000-0000-0000D75E0000}"/>
    <cellStyle name="Comma 10 2 3 2 4 5" xfId="34402" xr:uid="{00000000-0005-0000-0000-0000D85E0000}"/>
    <cellStyle name="Comma 10 2 3 2 4 6" xfId="34403" xr:uid="{00000000-0005-0000-0000-0000D95E0000}"/>
    <cellStyle name="Comma 10 2 3 2 5" xfId="34404" xr:uid="{00000000-0005-0000-0000-0000DA5E0000}"/>
    <cellStyle name="Comma 10 2 3 2 5 2" xfId="34405" xr:uid="{00000000-0005-0000-0000-0000DB5E0000}"/>
    <cellStyle name="Comma 10 2 3 2 5 2 2" xfId="34406" xr:uid="{00000000-0005-0000-0000-0000DC5E0000}"/>
    <cellStyle name="Comma 10 2 3 2 5 2 3" xfId="34407" xr:uid="{00000000-0005-0000-0000-0000DD5E0000}"/>
    <cellStyle name="Comma 10 2 3 2 5 3" xfId="34408" xr:uid="{00000000-0005-0000-0000-0000DE5E0000}"/>
    <cellStyle name="Comma 10 2 3 2 5 3 2" xfId="34409" xr:uid="{00000000-0005-0000-0000-0000DF5E0000}"/>
    <cellStyle name="Comma 10 2 3 2 5 4" xfId="34410" xr:uid="{00000000-0005-0000-0000-0000E05E0000}"/>
    <cellStyle name="Comma 10 2 3 2 5 5" xfId="34411" xr:uid="{00000000-0005-0000-0000-0000E15E0000}"/>
    <cellStyle name="Comma 10 2 3 2 6" xfId="34412" xr:uid="{00000000-0005-0000-0000-0000E25E0000}"/>
    <cellStyle name="Comma 10 2 3 2 6 2" xfId="34413" xr:uid="{00000000-0005-0000-0000-0000E35E0000}"/>
    <cellStyle name="Comma 10 2 3 2 6 3" xfId="34414" xr:uid="{00000000-0005-0000-0000-0000E45E0000}"/>
    <cellStyle name="Comma 10 2 3 2 7" xfId="34415" xr:uid="{00000000-0005-0000-0000-0000E55E0000}"/>
    <cellStyle name="Comma 10 2 3 2 7 2" xfId="34416" xr:uid="{00000000-0005-0000-0000-0000E65E0000}"/>
    <cellStyle name="Comma 10 2 3 2 7 3" xfId="34417" xr:uid="{00000000-0005-0000-0000-0000E75E0000}"/>
    <cellStyle name="Comma 10 2 3 2 8" xfId="34418" xr:uid="{00000000-0005-0000-0000-0000E85E0000}"/>
    <cellStyle name="Comma 10 2 3 2 8 2" xfId="34419" xr:uid="{00000000-0005-0000-0000-0000E95E0000}"/>
    <cellStyle name="Comma 10 2 3 2 9" xfId="34420" xr:uid="{00000000-0005-0000-0000-0000EA5E0000}"/>
    <cellStyle name="Comma 10 2 3 3" xfId="3200" xr:uid="{00000000-0005-0000-0000-0000EB5E0000}"/>
    <cellStyle name="Comma 10 2 3 3 2" xfId="3201" xr:uid="{00000000-0005-0000-0000-0000EC5E0000}"/>
    <cellStyle name="Comma 10 2 3 3 2 2" xfId="34421" xr:uid="{00000000-0005-0000-0000-0000ED5E0000}"/>
    <cellStyle name="Comma 10 2 3 3 2 2 2" xfId="34422" xr:uid="{00000000-0005-0000-0000-0000EE5E0000}"/>
    <cellStyle name="Comma 10 2 3 3 2 2 3" xfId="34423" xr:uid="{00000000-0005-0000-0000-0000EF5E0000}"/>
    <cellStyle name="Comma 10 2 3 3 2 3" xfId="34424" xr:uid="{00000000-0005-0000-0000-0000F05E0000}"/>
    <cellStyle name="Comma 10 2 3 3 2 3 2" xfId="34425" xr:uid="{00000000-0005-0000-0000-0000F15E0000}"/>
    <cellStyle name="Comma 10 2 3 3 2 3 3" xfId="34426" xr:uid="{00000000-0005-0000-0000-0000F25E0000}"/>
    <cellStyle name="Comma 10 2 3 3 2 4" xfId="34427" xr:uid="{00000000-0005-0000-0000-0000F35E0000}"/>
    <cellStyle name="Comma 10 2 3 3 2 4 2" xfId="34428" xr:uid="{00000000-0005-0000-0000-0000F45E0000}"/>
    <cellStyle name="Comma 10 2 3 3 2 5" xfId="34429" xr:uid="{00000000-0005-0000-0000-0000F55E0000}"/>
    <cellStyle name="Comma 10 2 3 3 2 6" xfId="34430" xr:uid="{00000000-0005-0000-0000-0000F65E0000}"/>
    <cellStyle name="Comma 10 2 3 3 3" xfId="34431" xr:uid="{00000000-0005-0000-0000-0000F75E0000}"/>
    <cellStyle name="Comma 10 2 3 3 3 2" xfId="34432" xr:uid="{00000000-0005-0000-0000-0000F85E0000}"/>
    <cellStyle name="Comma 10 2 3 3 3 2 2" xfId="34433" xr:uid="{00000000-0005-0000-0000-0000F95E0000}"/>
    <cellStyle name="Comma 10 2 3 3 3 2 3" xfId="34434" xr:uid="{00000000-0005-0000-0000-0000FA5E0000}"/>
    <cellStyle name="Comma 10 2 3 3 3 3" xfId="34435" xr:uid="{00000000-0005-0000-0000-0000FB5E0000}"/>
    <cellStyle name="Comma 10 2 3 3 3 3 2" xfId="34436" xr:uid="{00000000-0005-0000-0000-0000FC5E0000}"/>
    <cellStyle name="Comma 10 2 3 3 3 3 3" xfId="34437" xr:uid="{00000000-0005-0000-0000-0000FD5E0000}"/>
    <cellStyle name="Comma 10 2 3 3 3 4" xfId="34438" xr:uid="{00000000-0005-0000-0000-0000FE5E0000}"/>
    <cellStyle name="Comma 10 2 3 3 3 4 2" xfId="34439" xr:uid="{00000000-0005-0000-0000-0000FF5E0000}"/>
    <cellStyle name="Comma 10 2 3 3 3 5" xfId="34440" xr:uid="{00000000-0005-0000-0000-0000005F0000}"/>
    <cellStyle name="Comma 10 2 3 3 3 6" xfId="34441" xr:uid="{00000000-0005-0000-0000-0000015F0000}"/>
    <cellStyle name="Comma 10 2 3 3 4" xfId="34442" xr:uid="{00000000-0005-0000-0000-0000025F0000}"/>
    <cellStyle name="Comma 10 2 3 3 4 2" xfId="34443" xr:uid="{00000000-0005-0000-0000-0000035F0000}"/>
    <cellStyle name="Comma 10 2 3 3 4 2 2" xfId="34444" xr:uid="{00000000-0005-0000-0000-0000045F0000}"/>
    <cellStyle name="Comma 10 2 3 3 4 2 3" xfId="34445" xr:uid="{00000000-0005-0000-0000-0000055F0000}"/>
    <cellStyle name="Comma 10 2 3 3 4 3" xfId="34446" xr:uid="{00000000-0005-0000-0000-0000065F0000}"/>
    <cellStyle name="Comma 10 2 3 3 4 3 2" xfId="34447" xr:uid="{00000000-0005-0000-0000-0000075F0000}"/>
    <cellStyle name="Comma 10 2 3 3 4 4" xfId="34448" xr:uid="{00000000-0005-0000-0000-0000085F0000}"/>
    <cellStyle name="Comma 10 2 3 3 4 5" xfId="34449" xr:uid="{00000000-0005-0000-0000-0000095F0000}"/>
    <cellStyle name="Comma 10 2 3 3 5" xfId="34450" xr:uid="{00000000-0005-0000-0000-00000A5F0000}"/>
    <cellStyle name="Comma 10 2 3 3 5 2" xfId="34451" xr:uid="{00000000-0005-0000-0000-00000B5F0000}"/>
    <cellStyle name="Comma 10 2 3 3 5 3" xfId="34452" xr:uid="{00000000-0005-0000-0000-00000C5F0000}"/>
    <cellStyle name="Comma 10 2 3 3 6" xfId="34453" xr:uid="{00000000-0005-0000-0000-00000D5F0000}"/>
    <cellStyle name="Comma 10 2 3 3 6 2" xfId="34454" xr:uid="{00000000-0005-0000-0000-00000E5F0000}"/>
    <cellStyle name="Comma 10 2 3 3 6 3" xfId="34455" xr:uid="{00000000-0005-0000-0000-00000F5F0000}"/>
    <cellStyle name="Comma 10 2 3 3 7" xfId="34456" xr:uid="{00000000-0005-0000-0000-0000105F0000}"/>
    <cellStyle name="Comma 10 2 3 3 7 2" xfId="34457" xr:uid="{00000000-0005-0000-0000-0000115F0000}"/>
    <cellStyle name="Comma 10 2 3 3 8" xfId="34458" xr:uid="{00000000-0005-0000-0000-0000125F0000}"/>
    <cellStyle name="Comma 10 2 3 3 9" xfId="34459" xr:uid="{00000000-0005-0000-0000-0000135F0000}"/>
    <cellStyle name="Comma 10 2 3 4" xfId="3202" xr:uid="{00000000-0005-0000-0000-0000145F0000}"/>
    <cellStyle name="Comma 10 2 3 4 2" xfId="34460" xr:uid="{00000000-0005-0000-0000-0000155F0000}"/>
    <cellStyle name="Comma 10 2 3 4 2 2" xfId="34461" xr:uid="{00000000-0005-0000-0000-0000165F0000}"/>
    <cellStyle name="Comma 10 2 3 4 2 2 2" xfId="34462" xr:uid="{00000000-0005-0000-0000-0000175F0000}"/>
    <cellStyle name="Comma 10 2 3 4 2 2 3" xfId="34463" xr:uid="{00000000-0005-0000-0000-0000185F0000}"/>
    <cellStyle name="Comma 10 2 3 4 2 3" xfId="34464" xr:uid="{00000000-0005-0000-0000-0000195F0000}"/>
    <cellStyle name="Comma 10 2 3 4 2 3 2" xfId="34465" xr:uid="{00000000-0005-0000-0000-00001A5F0000}"/>
    <cellStyle name="Comma 10 2 3 4 2 3 3" xfId="34466" xr:uid="{00000000-0005-0000-0000-00001B5F0000}"/>
    <cellStyle name="Comma 10 2 3 4 2 4" xfId="34467" xr:uid="{00000000-0005-0000-0000-00001C5F0000}"/>
    <cellStyle name="Comma 10 2 3 4 2 4 2" xfId="34468" xr:uid="{00000000-0005-0000-0000-00001D5F0000}"/>
    <cellStyle name="Comma 10 2 3 4 2 5" xfId="34469" xr:uid="{00000000-0005-0000-0000-00001E5F0000}"/>
    <cellStyle name="Comma 10 2 3 4 2 6" xfId="34470" xr:uid="{00000000-0005-0000-0000-00001F5F0000}"/>
    <cellStyle name="Comma 10 2 3 4 3" xfId="34471" xr:uid="{00000000-0005-0000-0000-0000205F0000}"/>
    <cellStyle name="Comma 10 2 3 4 3 2" xfId="34472" xr:uid="{00000000-0005-0000-0000-0000215F0000}"/>
    <cellStyle name="Comma 10 2 3 4 3 2 2" xfId="34473" xr:uid="{00000000-0005-0000-0000-0000225F0000}"/>
    <cellStyle name="Comma 10 2 3 4 3 2 3" xfId="34474" xr:uid="{00000000-0005-0000-0000-0000235F0000}"/>
    <cellStyle name="Comma 10 2 3 4 3 3" xfId="34475" xr:uid="{00000000-0005-0000-0000-0000245F0000}"/>
    <cellStyle name="Comma 10 2 3 4 3 3 2" xfId="34476" xr:uid="{00000000-0005-0000-0000-0000255F0000}"/>
    <cellStyle name="Comma 10 2 3 4 3 3 3" xfId="34477" xr:uid="{00000000-0005-0000-0000-0000265F0000}"/>
    <cellStyle name="Comma 10 2 3 4 3 4" xfId="34478" xr:uid="{00000000-0005-0000-0000-0000275F0000}"/>
    <cellStyle name="Comma 10 2 3 4 3 4 2" xfId="34479" xr:uid="{00000000-0005-0000-0000-0000285F0000}"/>
    <cellStyle name="Comma 10 2 3 4 3 5" xfId="34480" xr:uid="{00000000-0005-0000-0000-0000295F0000}"/>
    <cellStyle name="Comma 10 2 3 4 3 6" xfId="34481" xr:uid="{00000000-0005-0000-0000-00002A5F0000}"/>
    <cellStyle name="Comma 10 2 3 4 4" xfId="34482" xr:uid="{00000000-0005-0000-0000-00002B5F0000}"/>
    <cellStyle name="Comma 10 2 3 4 4 2" xfId="34483" xr:uid="{00000000-0005-0000-0000-00002C5F0000}"/>
    <cellStyle name="Comma 10 2 3 4 4 2 2" xfId="34484" xr:uid="{00000000-0005-0000-0000-00002D5F0000}"/>
    <cellStyle name="Comma 10 2 3 4 4 2 3" xfId="34485" xr:uid="{00000000-0005-0000-0000-00002E5F0000}"/>
    <cellStyle name="Comma 10 2 3 4 4 3" xfId="34486" xr:uid="{00000000-0005-0000-0000-00002F5F0000}"/>
    <cellStyle name="Comma 10 2 3 4 4 3 2" xfId="34487" xr:uid="{00000000-0005-0000-0000-0000305F0000}"/>
    <cellStyle name="Comma 10 2 3 4 4 4" xfId="34488" xr:uid="{00000000-0005-0000-0000-0000315F0000}"/>
    <cellStyle name="Comma 10 2 3 4 4 5" xfId="34489" xr:uid="{00000000-0005-0000-0000-0000325F0000}"/>
    <cellStyle name="Comma 10 2 3 4 5" xfId="34490" xr:uid="{00000000-0005-0000-0000-0000335F0000}"/>
    <cellStyle name="Comma 10 2 3 4 5 2" xfId="34491" xr:uid="{00000000-0005-0000-0000-0000345F0000}"/>
    <cellStyle name="Comma 10 2 3 4 5 3" xfId="34492" xr:uid="{00000000-0005-0000-0000-0000355F0000}"/>
    <cellStyle name="Comma 10 2 3 4 6" xfId="34493" xr:uid="{00000000-0005-0000-0000-0000365F0000}"/>
    <cellStyle name="Comma 10 2 3 4 6 2" xfId="34494" xr:uid="{00000000-0005-0000-0000-0000375F0000}"/>
    <cellStyle name="Comma 10 2 3 4 6 3" xfId="34495" xr:uid="{00000000-0005-0000-0000-0000385F0000}"/>
    <cellStyle name="Comma 10 2 3 4 7" xfId="34496" xr:uid="{00000000-0005-0000-0000-0000395F0000}"/>
    <cellStyle name="Comma 10 2 3 4 7 2" xfId="34497" xr:uid="{00000000-0005-0000-0000-00003A5F0000}"/>
    <cellStyle name="Comma 10 2 3 4 8" xfId="34498" xr:uid="{00000000-0005-0000-0000-00003B5F0000}"/>
    <cellStyle name="Comma 10 2 3 4 9" xfId="34499" xr:uid="{00000000-0005-0000-0000-00003C5F0000}"/>
    <cellStyle name="Comma 10 2 3 5" xfId="34500" xr:uid="{00000000-0005-0000-0000-00003D5F0000}"/>
    <cellStyle name="Comma 10 2 3 5 2" xfId="34501" xr:uid="{00000000-0005-0000-0000-00003E5F0000}"/>
    <cellStyle name="Comma 10 2 3 5 2 2" xfId="34502" xr:uid="{00000000-0005-0000-0000-00003F5F0000}"/>
    <cellStyle name="Comma 10 2 3 5 2 3" xfId="34503" xr:uid="{00000000-0005-0000-0000-0000405F0000}"/>
    <cellStyle name="Comma 10 2 3 5 3" xfId="34504" xr:uid="{00000000-0005-0000-0000-0000415F0000}"/>
    <cellStyle name="Comma 10 2 3 5 3 2" xfId="34505" xr:uid="{00000000-0005-0000-0000-0000425F0000}"/>
    <cellStyle name="Comma 10 2 3 5 3 3" xfId="34506" xr:uid="{00000000-0005-0000-0000-0000435F0000}"/>
    <cellStyle name="Comma 10 2 3 5 4" xfId="34507" xr:uid="{00000000-0005-0000-0000-0000445F0000}"/>
    <cellStyle name="Comma 10 2 3 5 4 2" xfId="34508" xr:uid="{00000000-0005-0000-0000-0000455F0000}"/>
    <cellStyle name="Comma 10 2 3 5 5" xfId="34509" xr:uid="{00000000-0005-0000-0000-0000465F0000}"/>
    <cellStyle name="Comma 10 2 3 5 6" xfId="34510" xr:uid="{00000000-0005-0000-0000-0000475F0000}"/>
    <cellStyle name="Comma 10 2 3 6" xfId="34511" xr:uid="{00000000-0005-0000-0000-0000485F0000}"/>
    <cellStyle name="Comma 10 2 3 6 2" xfId="34512" xr:uid="{00000000-0005-0000-0000-0000495F0000}"/>
    <cellStyle name="Comma 10 2 3 6 2 2" xfId="34513" xr:uid="{00000000-0005-0000-0000-00004A5F0000}"/>
    <cellStyle name="Comma 10 2 3 6 2 3" xfId="34514" xr:uid="{00000000-0005-0000-0000-00004B5F0000}"/>
    <cellStyle name="Comma 10 2 3 6 3" xfId="34515" xr:uid="{00000000-0005-0000-0000-00004C5F0000}"/>
    <cellStyle name="Comma 10 2 3 6 3 2" xfId="34516" xr:uid="{00000000-0005-0000-0000-00004D5F0000}"/>
    <cellStyle name="Comma 10 2 3 6 3 3" xfId="34517" xr:uid="{00000000-0005-0000-0000-00004E5F0000}"/>
    <cellStyle name="Comma 10 2 3 6 4" xfId="34518" xr:uid="{00000000-0005-0000-0000-00004F5F0000}"/>
    <cellStyle name="Comma 10 2 3 6 4 2" xfId="34519" xr:uid="{00000000-0005-0000-0000-0000505F0000}"/>
    <cellStyle name="Comma 10 2 3 6 5" xfId="34520" xr:uid="{00000000-0005-0000-0000-0000515F0000}"/>
    <cellStyle name="Comma 10 2 3 6 6" xfId="34521" xr:uid="{00000000-0005-0000-0000-0000525F0000}"/>
    <cellStyle name="Comma 10 2 3 7" xfId="34522" xr:uid="{00000000-0005-0000-0000-0000535F0000}"/>
    <cellStyle name="Comma 10 2 3 7 2" xfId="34523" xr:uid="{00000000-0005-0000-0000-0000545F0000}"/>
    <cellStyle name="Comma 10 2 3 7 2 2" xfId="34524" xr:uid="{00000000-0005-0000-0000-0000555F0000}"/>
    <cellStyle name="Comma 10 2 3 7 2 3" xfId="34525" xr:uid="{00000000-0005-0000-0000-0000565F0000}"/>
    <cellStyle name="Comma 10 2 3 7 3" xfId="34526" xr:uid="{00000000-0005-0000-0000-0000575F0000}"/>
    <cellStyle name="Comma 10 2 3 7 3 2" xfId="34527" xr:uid="{00000000-0005-0000-0000-0000585F0000}"/>
    <cellStyle name="Comma 10 2 3 7 4" xfId="34528" xr:uid="{00000000-0005-0000-0000-0000595F0000}"/>
    <cellStyle name="Comma 10 2 3 7 5" xfId="34529" xr:uid="{00000000-0005-0000-0000-00005A5F0000}"/>
    <cellStyle name="Comma 10 2 3 8" xfId="34530" xr:uid="{00000000-0005-0000-0000-00005B5F0000}"/>
    <cellStyle name="Comma 10 2 3 8 2" xfId="34531" xr:uid="{00000000-0005-0000-0000-00005C5F0000}"/>
    <cellStyle name="Comma 10 2 3 8 3" xfId="34532" xr:uid="{00000000-0005-0000-0000-00005D5F0000}"/>
    <cellStyle name="Comma 10 2 3 9" xfId="34533" xr:uid="{00000000-0005-0000-0000-00005E5F0000}"/>
    <cellStyle name="Comma 10 2 3 9 2" xfId="34534" xr:uid="{00000000-0005-0000-0000-00005F5F0000}"/>
    <cellStyle name="Comma 10 2 3 9 3" xfId="34535" xr:uid="{00000000-0005-0000-0000-0000605F0000}"/>
    <cellStyle name="Comma 10 2 4" xfId="3203" xr:uid="{00000000-0005-0000-0000-0000615F0000}"/>
    <cellStyle name="Comma 10 2 4 10" xfId="34536" xr:uid="{00000000-0005-0000-0000-0000625F0000}"/>
    <cellStyle name="Comma 10 2 4 2" xfId="3204" xr:uid="{00000000-0005-0000-0000-0000635F0000}"/>
    <cellStyle name="Comma 10 2 4 2 2" xfId="3205" xr:uid="{00000000-0005-0000-0000-0000645F0000}"/>
    <cellStyle name="Comma 10 2 4 2 2 2" xfId="34537" xr:uid="{00000000-0005-0000-0000-0000655F0000}"/>
    <cellStyle name="Comma 10 2 4 2 2 2 2" xfId="34538" xr:uid="{00000000-0005-0000-0000-0000665F0000}"/>
    <cellStyle name="Comma 10 2 4 2 2 2 3" xfId="34539" xr:uid="{00000000-0005-0000-0000-0000675F0000}"/>
    <cellStyle name="Comma 10 2 4 2 2 3" xfId="34540" xr:uid="{00000000-0005-0000-0000-0000685F0000}"/>
    <cellStyle name="Comma 10 2 4 2 2 3 2" xfId="34541" xr:uid="{00000000-0005-0000-0000-0000695F0000}"/>
    <cellStyle name="Comma 10 2 4 2 2 3 3" xfId="34542" xr:uid="{00000000-0005-0000-0000-00006A5F0000}"/>
    <cellStyle name="Comma 10 2 4 2 2 4" xfId="34543" xr:uid="{00000000-0005-0000-0000-00006B5F0000}"/>
    <cellStyle name="Comma 10 2 4 2 2 4 2" xfId="34544" xr:uid="{00000000-0005-0000-0000-00006C5F0000}"/>
    <cellStyle name="Comma 10 2 4 2 2 5" xfId="34545" xr:uid="{00000000-0005-0000-0000-00006D5F0000}"/>
    <cellStyle name="Comma 10 2 4 2 2 6" xfId="34546" xr:uid="{00000000-0005-0000-0000-00006E5F0000}"/>
    <cellStyle name="Comma 10 2 4 2 3" xfId="34547" xr:uid="{00000000-0005-0000-0000-00006F5F0000}"/>
    <cellStyle name="Comma 10 2 4 2 3 2" xfId="34548" xr:uid="{00000000-0005-0000-0000-0000705F0000}"/>
    <cellStyle name="Comma 10 2 4 2 3 2 2" xfId="34549" xr:uid="{00000000-0005-0000-0000-0000715F0000}"/>
    <cellStyle name="Comma 10 2 4 2 3 2 3" xfId="34550" xr:uid="{00000000-0005-0000-0000-0000725F0000}"/>
    <cellStyle name="Comma 10 2 4 2 3 3" xfId="34551" xr:uid="{00000000-0005-0000-0000-0000735F0000}"/>
    <cellStyle name="Comma 10 2 4 2 3 3 2" xfId="34552" xr:uid="{00000000-0005-0000-0000-0000745F0000}"/>
    <cellStyle name="Comma 10 2 4 2 3 3 3" xfId="34553" xr:uid="{00000000-0005-0000-0000-0000755F0000}"/>
    <cellStyle name="Comma 10 2 4 2 3 4" xfId="34554" xr:uid="{00000000-0005-0000-0000-0000765F0000}"/>
    <cellStyle name="Comma 10 2 4 2 3 4 2" xfId="34555" xr:uid="{00000000-0005-0000-0000-0000775F0000}"/>
    <cellStyle name="Comma 10 2 4 2 3 5" xfId="34556" xr:uid="{00000000-0005-0000-0000-0000785F0000}"/>
    <cellStyle name="Comma 10 2 4 2 3 6" xfId="34557" xr:uid="{00000000-0005-0000-0000-0000795F0000}"/>
    <cellStyle name="Comma 10 2 4 2 4" xfId="34558" xr:uid="{00000000-0005-0000-0000-00007A5F0000}"/>
    <cellStyle name="Comma 10 2 4 2 4 2" xfId="34559" xr:uid="{00000000-0005-0000-0000-00007B5F0000}"/>
    <cellStyle name="Comma 10 2 4 2 4 2 2" xfId="34560" xr:uid="{00000000-0005-0000-0000-00007C5F0000}"/>
    <cellStyle name="Comma 10 2 4 2 4 2 3" xfId="34561" xr:uid="{00000000-0005-0000-0000-00007D5F0000}"/>
    <cellStyle name="Comma 10 2 4 2 4 3" xfId="34562" xr:uid="{00000000-0005-0000-0000-00007E5F0000}"/>
    <cellStyle name="Comma 10 2 4 2 4 3 2" xfId="34563" xr:uid="{00000000-0005-0000-0000-00007F5F0000}"/>
    <cellStyle name="Comma 10 2 4 2 4 4" xfId="34564" xr:uid="{00000000-0005-0000-0000-0000805F0000}"/>
    <cellStyle name="Comma 10 2 4 2 4 5" xfId="34565" xr:uid="{00000000-0005-0000-0000-0000815F0000}"/>
    <cellStyle name="Comma 10 2 4 2 5" xfId="34566" xr:uid="{00000000-0005-0000-0000-0000825F0000}"/>
    <cellStyle name="Comma 10 2 4 2 5 2" xfId="34567" xr:uid="{00000000-0005-0000-0000-0000835F0000}"/>
    <cellStyle name="Comma 10 2 4 2 5 3" xfId="34568" xr:uid="{00000000-0005-0000-0000-0000845F0000}"/>
    <cellStyle name="Comma 10 2 4 2 6" xfId="34569" xr:uid="{00000000-0005-0000-0000-0000855F0000}"/>
    <cellStyle name="Comma 10 2 4 2 6 2" xfId="34570" xr:uid="{00000000-0005-0000-0000-0000865F0000}"/>
    <cellStyle name="Comma 10 2 4 2 6 3" xfId="34571" xr:uid="{00000000-0005-0000-0000-0000875F0000}"/>
    <cellStyle name="Comma 10 2 4 2 7" xfId="34572" xr:uid="{00000000-0005-0000-0000-0000885F0000}"/>
    <cellStyle name="Comma 10 2 4 2 7 2" xfId="34573" xr:uid="{00000000-0005-0000-0000-0000895F0000}"/>
    <cellStyle name="Comma 10 2 4 2 8" xfId="34574" xr:uid="{00000000-0005-0000-0000-00008A5F0000}"/>
    <cellStyle name="Comma 10 2 4 2 9" xfId="34575" xr:uid="{00000000-0005-0000-0000-00008B5F0000}"/>
    <cellStyle name="Comma 10 2 4 3" xfId="3206" xr:uid="{00000000-0005-0000-0000-00008C5F0000}"/>
    <cellStyle name="Comma 10 2 4 3 2" xfId="34576" xr:uid="{00000000-0005-0000-0000-00008D5F0000}"/>
    <cellStyle name="Comma 10 2 4 3 2 2" xfId="34577" xr:uid="{00000000-0005-0000-0000-00008E5F0000}"/>
    <cellStyle name="Comma 10 2 4 3 2 3" xfId="34578" xr:uid="{00000000-0005-0000-0000-00008F5F0000}"/>
    <cellStyle name="Comma 10 2 4 3 3" xfId="34579" xr:uid="{00000000-0005-0000-0000-0000905F0000}"/>
    <cellStyle name="Comma 10 2 4 3 3 2" xfId="34580" xr:uid="{00000000-0005-0000-0000-0000915F0000}"/>
    <cellStyle name="Comma 10 2 4 3 3 3" xfId="34581" xr:uid="{00000000-0005-0000-0000-0000925F0000}"/>
    <cellStyle name="Comma 10 2 4 3 4" xfId="34582" xr:uid="{00000000-0005-0000-0000-0000935F0000}"/>
    <cellStyle name="Comma 10 2 4 3 4 2" xfId="34583" xr:uid="{00000000-0005-0000-0000-0000945F0000}"/>
    <cellStyle name="Comma 10 2 4 3 5" xfId="34584" xr:uid="{00000000-0005-0000-0000-0000955F0000}"/>
    <cellStyle name="Comma 10 2 4 3 6" xfId="34585" xr:uid="{00000000-0005-0000-0000-0000965F0000}"/>
    <cellStyle name="Comma 10 2 4 4" xfId="34586" xr:uid="{00000000-0005-0000-0000-0000975F0000}"/>
    <cellStyle name="Comma 10 2 4 4 2" xfId="34587" xr:uid="{00000000-0005-0000-0000-0000985F0000}"/>
    <cellStyle name="Comma 10 2 4 4 2 2" xfId="34588" xr:uid="{00000000-0005-0000-0000-0000995F0000}"/>
    <cellStyle name="Comma 10 2 4 4 2 3" xfId="34589" xr:uid="{00000000-0005-0000-0000-00009A5F0000}"/>
    <cellStyle name="Comma 10 2 4 4 3" xfId="34590" xr:uid="{00000000-0005-0000-0000-00009B5F0000}"/>
    <cellStyle name="Comma 10 2 4 4 3 2" xfId="34591" xr:uid="{00000000-0005-0000-0000-00009C5F0000}"/>
    <cellStyle name="Comma 10 2 4 4 3 3" xfId="34592" xr:uid="{00000000-0005-0000-0000-00009D5F0000}"/>
    <cellStyle name="Comma 10 2 4 4 4" xfId="34593" xr:uid="{00000000-0005-0000-0000-00009E5F0000}"/>
    <cellStyle name="Comma 10 2 4 4 4 2" xfId="34594" xr:uid="{00000000-0005-0000-0000-00009F5F0000}"/>
    <cellStyle name="Comma 10 2 4 4 5" xfId="34595" xr:uid="{00000000-0005-0000-0000-0000A05F0000}"/>
    <cellStyle name="Comma 10 2 4 4 6" xfId="34596" xr:uid="{00000000-0005-0000-0000-0000A15F0000}"/>
    <cellStyle name="Comma 10 2 4 5" xfId="34597" xr:uid="{00000000-0005-0000-0000-0000A25F0000}"/>
    <cellStyle name="Comma 10 2 4 5 2" xfId="34598" xr:uid="{00000000-0005-0000-0000-0000A35F0000}"/>
    <cellStyle name="Comma 10 2 4 5 2 2" xfId="34599" xr:uid="{00000000-0005-0000-0000-0000A45F0000}"/>
    <cellStyle name="Comma 10 2 4 5 2 3" xfId="34600" xr:uid="{00000000-0005-0000-0000-0000A55F0000}"/>
    <cellStyle name="Comma 10 2 4 5 3" xfId="34601" xr:uid="{00000000-0005-0000-0000-0000A65F0000}"/>
    <cellStyle name="Comma 10 2 4 5 3 2" xfId="34602" xr:uid="{00000000-0005-0000-0000-0000A75F0000}"/>
    <cellStyle name="Comma 10 2 4 5 4" xfId="34603" xr:uid="{00000000-0005-0000-0000-0000A85F0000}"/>
    <cellStyle name="Comma 10 2 4 5 5" xfId="34604" xr:uid="{00000000-0005-0000-0000-0000A95F0000}"/>
    <cellStyle name="Comma 10 2 4 6" xfId="34605" xr:uid="{00000000-0005-0000-0000-0000AA5F0000}"/>
    <cellStyle name="Comma 10 2 4 6 2" xfId="34606" xr:uid="{00000000-0005-0000-0000-0000AB5F0000}"/>
    <cellStyle name="Comma 10 2 4 6 3" xfId="34607" xr:uid="{00000000-0005-0000-0000-0000AC5F0000}"/>
    <cellStyle name="Comma 10 2 4 7" xfId="34608" xr:uid="{00000000-0005-0000-0000-0000AD5F0000}"/>
    <cellStyle name="Comma 10 2 4 7 2" xfId="34609" xr:uid="{00000000-0005-0000-0000-0000AE5F0000}"/>
    <cellStyle name="Comma 10 2 4 7 3" xfId="34610" xr:uid="{00000000-0005-0000-0000-0000AF5F0000}"/>
    <cellStyle name="Comma 10 2 4 8" xfId="34611" xr:uid="{00000000-0005-0000-0000-0000B05F0000}"/>
    <cellStyle name="Comma 10 2 4 8 2" xfId="34612" xr:uid="{00000000-0005-0000-0000-0000B15F0000}"/>
    <cellStyle name="Comma 10 2 4 9" xfId="34613" xr:uid="{00000000-0005-0000-0000-0000B25F0000}"/>
    <cellStyle name="Comma 10 2 5" xfId="3207" xr:uid="{00000000-0005-0000-0000-0000B35F0000}"/>
    <cellStyle name="Comma 10 2 5 2" xfId="3208" xr:uid="{00000000-0005-0000-0000-0000B45F0000}"/>
    <cellStyle name="Comma 10 2 5 2 2" xfId="34614" xr:uid="{00000000-0005-0000-0000-0000B55F0000}"/>
    <cellStyle name="Comma 10 2 5 2 2 2" xfId="34615" xr:uid="{00000000-0005-0000-0000-0000B65F0000}"/>
    <cellStyle name="Comma 10 2 5 2 2 3" xfId="34616" xr:uid="{00000000-0005-0000-0000-0000B75F0000}"/>
    <cellStyle name="Comma 10 2 5 2 3" xfId="34617" xr:uid="{00000000-0005-0000-0000-0000B85F0000}"/>
    <cellStyle name="Comma 10 2 5 2 3 2" xfId="34618" xr:uid="{00000000-0005-0000-0000-0000B95F0000}"/>
    <cellStyle name="Comma 10 2 5 2 3 3" xfId="34619" xr:uid="{00000000-0005-0000-0000-0000BA5F0000}"/>
    <cellStyle name="Comma 10 2 5 2 4" xfId="34620" xr:uid="{00000000-0005-0000-0000-0000BB5F0000}"/>
    <cellStyle name="Comma 10 2 5 2 4 2" xfId="34621" xr:uid="{00000000-0005-0000-0000-0000BC5F0000}"/>
    <cellStyle name="Comma 10 2 5 2 5" xfId="34622" xr:uid="{00000000-0005-0000-0000-0000BD5F0000}"/>
    <cellStyle name="Comma 10 2 5 2 6" xfId="34623" xr:uid="{00000000-0005-0000-0000-0000BE5F0000}"/>
    <cellStyle name="Comma 10 2 5 3" xfId="34624" xr:uid="{00000000-0005-0000-0000-0000BF5F0000}"/>
    <cellStyle name="Comma 10 2 5 3 2" xfId="34625" xr:uid="{00000000-0005-0000-0000-0000C05F0000}"/>
    <cellStyle name="Comma 10 2 5 3 2 2" xfId="34626" xr:uid="{00000000-0005-0000-0000-0000C15F0000}"/>
    <cellStyle name="Comma 10 2 5 3 2 3" xfId="34627" xr:uid="{00000000-0005-0000-0000-0000C25F0000}"/>
    <cellStyle name="Comma 10 2 5 3 3" xfId="34628" xr:uid="{00000000-0005-0000-0000-0000C35F0000}"/>
    <cellStyle name="Comma 10 2 5 3 3 2" xfId="34629" xr:uid="{00000000-0005-0000-0000-0000C45F0000}"/>
    <cellStyle name="Comma 10 2 5 3 3 3" xfId="34630" xr:uid="{00000000-0005-0000-0000-0000C55F0000}"/>
    <cellStyle name="Comma 10 2 5 3 4" xfId="34631" xr:uid="{00000000-0005-0000-0000-0000C65F0000}"/>
    <cellStyle name="Comma 10 2 5 3 4 2" xfId="34632" xr:uid="{00000000-0005-0000-0000-0000C75F0000}"/>
    <cellStyle name="Comma 10 2 5 3 5" xfId="34633" xr:uid="{00000000-0005-0000-0000-0000C85F0000}"/>
    <cellStyle name="Comma 10 2 5 3 6" xfId="34634" xr:uid="{00000000-0005-0000-0000-0000C95F0000}"/>
    <cellStyle name="Comma 10 2 5 4" xfId="34635" xr:uid="{00000000-0005-0000-0000-0000CA5F0000}"/>
    <cellStyle name="Comma 10 2 5 4 2" xfId="34636" xr:uid="{00000000-0005-0000-0000-0000CB5F0000}"/>
    <cellStyle name="Comma 10 2 5 4 2 2" xfId="34637" xr:uid="{00000000-0005-0000-0000-0000CC5F0000}"/>
    <cellStyle name="Comma 10 2 5 4 2 3" xfId="34638" xr:uid="{00000000-0005-0000-0000-0000CD5F0000}"/>
    <cellStyle name="Comma 10 2 5 4 3" xfId="34639" xr:uid="{00000000-0005-0000-0000-0000CE5F0000}"/>
    <cellStyle name="Comma 10 2 5 4 3 2" xfId="34640" xr:uid="{00000000-0005-0000-0000-0000CF5F0000}"/>
    <cellStyle name="Comma 10 2 5 4 4" xfId="34641" xr:uid="{00000000-0005-0000-0000-0000D05F0000}"/>
    <cellStyle name="Comma 10 2 5 4 5" xfId="34642" xr:uid="{00000000-0005-0000-0000-0000D15F0000}"/>
    <cellStyle name="Comma 10 2 5 5" xfId="34643" xr:uid="{00000000-0005-0000-0000-0000D25F0000}"/>
    <cellStyle name="Comma 10 2 5 5 2" xfId="34644" xr:uid="{00000000-0005-0000-0000-0000D35F0000}"/>
    <cellStyle name="Comma 10 2 5 5 3" xfId="34645" xr:uid="{00000000-0005-0000-0000-0000D45F0000}"/>
    <cellStyle name="Comma 10 2 5 6" xfId="34646" xr:uid="{00000000-0005-0000-0000-0000D55F0000}"/>
    <cellStyle name="Comma 10 2 5 6 2" xfId="34647" xr:uid="{00000000-0005-0000-0000-0000D65F0000}"/>
    <cellStyle name="Comma 10 2 5 6 3" xfId="34648" xr:uid="{00000000-0005-0000-0000-0000D75F0000}"/>
    <cellStyle name="Comma 10 2 5 7" xfId="34649" xr:uid="{00000000-0005-0000-0000-0000D85F0000}"/>
    <cellStyle name="Comma 10 2 5 7 2" xfId="34650" xr:uid="{00000000-0005-0000-0000-0000D95F0000}"/>
    <cellStyle name="Comma 10 2 5 8" xfId="34651" xr:uid="{00000000-0005-0000-0000-0000DA5F0000}"/>
    <cellStyle name="Comma 10 2 5 9" xfId="34652" xr:uid="{00000000-0005-0000-0000-0000DB5F0000}"/>
    <cellStyle name="Comma 10 2 6" xfId="3209" xr:uid="{00000000-0005-0000-0000-0000DC5F0000}"/>
    <cellStyle name="Comma 10 2 6 2" xfId="34653" xr:uid="{00000000-0005-0000-0000-0000DD5F0000}"/>
    <cellStyle name="Comma 10 2 6 2 2" xfId="34654" xr:uid="{00000000-0005-0000-0000-0000DE5F0000}"/>
    <cellStyle name="Comma 10 2 6 2 2 2" xfId="34655" xr:uid="{00000000-0005-0000-0000-0000DF5F0000}"/>
    <cellStyle name="Comma 10 2 6 2 2 3" xfId="34656" xr:uid="{00000000-0005-0000-0000-0000E05F0000}"/>
    <cellStyle name="Comma 10 2 6 2 3" xfId="34657" xr:uid="{00000000-0005-0000-0000-0000E15F0000}"/>
    <cellStyle name="Comma 10 2 6 2 3 2" xfId="34658" xr:uid="{00000000-0005-0000-0000-0000E25F0000}"/>
    <cellStyle name="Comma 10 2 6 2 3 3" xfId="34659" xr:uid="{00000000-0005-0000-0000-0000E35F0000}"/>
    <cellStyle name="Comma 10 2 6 2 4" xfId="34660" xr:uid="{00000000-0005-0000-0000-0000E45F0000}"/>
    <cellStyle name="Comma 10 2 6 2 4 2" xfId="34661" xr:uid="{00000000-0005-0000-0000-0000E55F0000}"/>
    <cellStyle name="Comma 10 2 6 2 5" xfId="34662" xr:uid="{00000000-0005-0000-0000-0000E65F0000}"/>
    <cellStyle name="Comma 10 2 6 2 6" xfId="34663" xr:uid="{00000000-0005-0000-0000-0000E75F0000}"/>
    <cellStyle name="Comma 10 2 6 3" xfId="34664" xr:uid="{00000000-0005-0000-0000-0000E85F0000}"/>
    <cellStyle name="Comma 10 2 6 3 2" xfId="34665" xr:uid="{00000000-0005-0000-0000-0000E95F0000}"/>
    <cellStyle name="Comma 10 2 6 3 2 2" xfId="34666" xr:uid="{00000000-0005-0000-0000-0000EA5F0000}"/>
    <cellStyle name="Comma 10 2 6 3 2 3" xfId="34667" xr:uid="{00000000-0005-0000-0000-0000EB5F0000}"/>
    <cellStyle name="Comma 10 2 6 3 3" xfId="34668" xr:uid="{00000000-0005-0000-0000-0000EC5F0000}"/>
    <cellStyle name="Comma 10 2 6 3 3 2" xfId="34669" xr:uid="{00000000-0005-0000-0000-0000ED5F0000}"/>
    <cellStyle name="Comma 10 2 6 3 3 3" xfId="34670" xr:uid="{00000000-0005-0000-0000-0000EE5F0000}"/>
    <cellStyle name="Comma 10 2 6 3 4" xfId="34671" xr:uid="{00000000-0005-0000-0000-0000EF5F0000}"/>
    <cellStyle name="Comma 10 2 6 3 4 2" xfId="34672" xr:uid="{00000000-0005-0000-0000-0000F05F0000}"/>
    <cellStyle name="Comma 10 2 6 3 5" xfId="34673" xr:uid="{00000000-0005-0000-0000-0000F15F0000}"/>
    <cellStyle name="Comma 10 2 6 3 6" xfId="34674" xr:uid="{00000000-0005-0000-0000-0000F25F0000}"/>
    <cellStyle name="Comma 10 2 6 4" xfId="34675" xr:uid="{00000000-0005-0000-0000-0000F35F0000}"/>
    <cellStyle name="Comma 10 2 6 4 2" xfId="34676" xr:uid="{00000000-0005-0000-0000-0000F45F0000}"/>
    <cellStyle name="Comma 10 2 6 4 2 2" xfId="34677" xr:uid="{00000000-0005-0000-0000-0000F55F0000}"/>
    <cellStyle name="Comma 10 2 6 4 2 3" xfId="34678" xr:uid="{00000000-0005-0000-0000-0000F65F0000}"/>
    <cellStyle name="Comma 10 2 6 4 3" xfId="34679" xr:uid="{00000000-0005-0000-0000-0000F75F0000}"/>
    <cellStyle name="Comma 10 2 6 4 3 2" xfId="34680" xr:uid="{00000000-0005-0000-0000-0000F85F0000}"/>
    <cellStyle name="Comma 10 2 6 4 4" xfId="34681" xr:uid="{00000000-0005-0000-0000-0000F95F0000}"/>
    <cellStyle name="Comma 10 2 6 4 5" xfId="34682" xr:uid="{00000000-0005-0000-0000-0000FA5F0000}"/>
    <cellStyle name="Comma 10 2 6 5" xfId="34683" xr:uid="{00000000-0005-0000-0000-0000FB5F0000}"/>
    <cellStyle name="Comma 10 2 6 5 2" xfId="34684" xr:uid="{00000000-0005-0000-0000-0000FC5F0000}"/>
    <cellStyle name="Comma 10 2 6 5 3" xfId="34685" xr:uid="{00000000-0005-0000-0000-0000FD5F0000}"/>
    <cellStyle name="Comma 10 2 6 6" xfId="34686" xr:uid="{00000000-0005-0000-0000-0000FE5F0000}"/>
    <cellStyle name="Comma 10 2 6 6 2" xfId="34687" xr:uid="{00000000-0005-0000-0000-0000FF5F0000}"/>
    <cellStyle name="Comma 10 2 6 6 3" xfId="34688" xr:uid="{00000000-0005-0000-0000-000000600000}"/>
    <cellStyle name="Comma 10 2 6 7" xfId="34689" xr:uid="{00000000-0005-0000-0000-000001600000}"/>
    <cellStyle name="Comma 10 2 6 7 2" xfId="34690" xr:uid="{00000000-0005-0000-0000-000002600000}"/>
    <cellStyle name="Comma 10 2 6 8" xfId="34691" xr:uid="{00000000-0005-0000-0000-000003600000}"/>
    <cellStyle name="Comma 10 2 6 9" xfId="34692" xr:uid="{00000000-0005-0000-0000-000004600000}"/>
    <cellStyle name="Comma 10 2 7" xfId="13828" xr:uid="{00000000-0005-0000-0000-000005600000}"/>
    <cellStyle name="Comma 10 2 7 2" xfId="34693" xr:uid="{00000000-0005-0000-0000-000006600000}"/>
    <cellStyle name="Comma 10 2 7 2 2" xfId="34694" xr:uid="{00000000-0005-0000-0000-000007600000}"/>
    <cellStyle name="Comma 10 2 7 2 3" xfId="34695" xr:uid="{00000000-0005-0000-0000-000008600000}"/>
    <cellStyle name="Comma 10 2 7 3" xfId="34696" xr:uid="{00000000-0005-0000-0000-000009600000}"/>
    <cellStyle name="Comma 10 2 7 3 2" xfId="34697" xr:uid="{00000000-0005-0000-0000-00000A600000}"/>
    <cellStyle name="Comma 10 2 7 3 3" xfId="34698" xr:uid="{00000000-0005-0000-0000-00000B600000}"/>
    <cellStyle name="Comma 10 2 7 4" xfId="34699" xr:uid="{00000000-0005-0000-0000-00000C600000}"/>
    <cellStyle name="Comma 10 2 7 4 2" xfId="34700" xr:uid="{00000000-0005-0000-0000-00000D600000}"/>
    <cellStyle name="Comma 10 2 7 5" xfId="34701" xr:uid="{00000000-0005-0000-0000-00000E600000}"/>
    <cellStyle name="Comma 10 2 7 6" xfId="34702" xr:uid="{00000000-0005-0000-0000-00000F600000}"/>
    <cellStyle name="Comma 10 2 8" xfId="34703" xr:uid="{00000000-0005-0000-0000-000010600000}"/>
    <cellStyle name="Comma 10 2 8 2" xfId="34704" xr:uid="{00000000-0005-0000-0000-000011600000}"/>
    <cellStyle name="Comma 10 2 8 2 2" xfId="34705" xr:uid="{00000000-0005-0000-0000-000012600000}"/>
    <cellStyle name="Comma 10 2 8 2 3" xfId="34706" xr:uid="{00000000-0005-0000-0000-000013600000}"/>
    <cellStyle name="Comma 10 2 8 3" xfId="34707" xr:uid="{00000000-0005-0000-0000-000014600000}"/>
    <cellStyle name="Comma 10 2 8 3 2" xfId="34708" xr:uid="{00000000-0005-0000-0000-000015600000}"/>
    <cellStyle name="Comma 10 2 8 3 3" xfId="34709" xr:uid="{00000000-0005-0000-0000-000016600000}"/>
    <cellStyle name="Comma 10 2 8 4" xfId="34710" xr:uid="{00000000-0005-0000-0000-000017600000}"/>
    <cellStyle name="Comma 10 2 8 4 2" xfId="34711" xr:uid="{00000000-0005-0000-0000-000018600000}"/>
    <cellStyle name="Comma 10 2 8 5" xfId="34712" xr:uid="{00000000-0005-0000-0000-000019600000}"/>
    <cellStyle name="Comma 10 2 8 6" xfId="34713" xr:uid="{00000000-0005-0000-0000-00001A600000}"/>
    <cellStyle name="Comma 10 2 9" xfId="34714" xr:uid="{00000000-0005-0000-0000-00001B600000}"/>
    <cellStyle name="Comma 10 2 9 2" xfId="34715" xr:uid="{00000000-0005-0000-0000-00001C600000}"/>
    <cellStyle name="Comma 10 2 9 2 2" xfId="34716" xr:uid="{00000000-0005-0000-0000-00001D600000}"/>
    <cellStyle name="Comma 10 2 9 2 3" xfId="34717" xr:uid="{00000000-0005-0000-0000-00001E600000}"/>
    <cellStyle name="Comma 10 2 9 3" xfId="34718" xr:uid="{00000000-0005-0000-0000-00001F600000}"/>
    <cellStyle name="Comma 10 2 9 3 2" xfId="34719" xr:uid="{00000000-0005-0000-0000-000020600000}"/>
    <cellStyle name="Comma 10 2 9 4" xfId="34720" xr:uid="{00000000-0005-0000-0000-000021600000}"/>
    <cellStyle name="Comma 10 2 9 5" xfId="34721" xr:uid="{00000000-0005-0000-0000-000022600000}"/>
    <cellStyle name="Comma 10 3" xfId="3210" xr:uid="{00000000-0005-0000-0000-000023600000}"/>
    <cellStyle name="Comma 10 3 10" xfId="34722" xr:uid="{00000000-0005-0000-0000-000024600000}"/>
    <cellStyle name="Comma 10 3 10 2" xfId="34723" xr:uid="{00000000-0005-0000-0000-000025600000}"/>
    <cellStyle name="Comma 10 3 10 3" xfId="34724" xr:uid="{00000000-0005-0000-0000-000026600000}"/>
    <cellStyle name="Comma 10 3 11" xfId="34725" xr:uid="{00000000-0005-0000-0000-000027600000}"/>
    <cellStyle name="Comma 10 3 11 2" xfId="34726" xr:uid="{00000000-0005-0000-0000-000028600000}"/>
    <cellStyle name="Comma 10 3 12" xfId="34727" xr:uid="{00000000-0005-0000-0000-000029600000}"/>
    <cellStyle name="Comma 10 3 13" xfId="34728" xr:uid="{00000000-0005-0000-0000-00002A600000}"/>
    <cellStyle name="Comma 10 3 14" xfId="34729" xr:uid="{00000000-0005-0000-0000-00002B600000}"/>
    <cellStyle name="Comma 10 3 2" xfId="3211" xr:uid="{00000000-0005-0000-0000-00002C600000}"/>
    <cellStyle name="Comma 10 3 2 10" xfId="34730" xr:uid="{00000000-0005-0000-0000-00002D600000}"/>
    <cellStyle name="Comma 10 3 2 10 2" xfId="34731" xr:uid="{00000000-0005-0000-0000-00002E600000}"/>
    <cellStyle name="Comma 10 3 2 11" xfId="34732" xr:uid="{00000000-0005-0000-0000-00002F600000}"/>
    <cellStyle name="Comma 10 3 2 12" xfId="34733" xr:uid="{00000000-0005-0000-0000-000030600000}"/>
    <cellStyle name="Comma 10 3 2 2" xfId="3212" xr:uid="{00000000-0005-0000-0000-000031600000}"/>
    <cellStyle name="Comma 10 3 2 2 10" xfId="34734" xr:uid="{00000000-0005-0000-0000-000032600000}"/>
    <cellStyle name="Comma 10 3 2 2 2" xfId="3213" xr:uid="{00000000-0005-0000-0000-000033600000}"/>
    <cellStyle name="Comma 10 3 2 2 2 2" xfId="3214" xr:uid="{00000000-0005-0000-0000-000034600000}"/>
    <cellStyle name="Comma 10 3 2 2 2 2 2" xfId="34735" xr:uid="{00000000-0005-0000-0000-000035600000}"/>
    <cellStyle name="Comma 10 3 2 2 2 2 2 2" xfId="34736" xr:uid="{00000000-0005-0000-0000-000036600000}"/>
    <cellStyle name="Comma 10 3 2 2 2 2 2 3" xfId="34737" xr:uid="{00000000-0005-0000-0000-000037600000}"/>
    <cellStyle name="Comma 10 3 2 2 2 2 3" xfId="34738" xr:uid="{00000000-0005-0000-0000-000038600000}"/>
    <cellStyle name="Comma 10 3 2 2 2 2 3 2" xfId="34739" xr:uid="{00000000-0005-0000-0000-000039600000}"/>
    <cellStyle name="Comma 10 3 2 2 2 2 3 3" xfId="34740" xr:uid="{00000000-0005-0000-0000-00003A600000}"/>
    <cellStyle name="Comma 10 3 2 2 2 2 4" xfId="34741" xr:uid="{00000000-0005-0000-0000-00003B600000}"/>
    <cellStyle name="Comma 10 3 2 2 2 2 4 2" xfId="34742" xr:uid="{00000000-0005-0000-0000-00003C600000}"/>
    <cellStyle name="Comma 10 3 2 2 2 2 5" xfId="34743" xr:uid="{00000000-0005-0000-0000-00003D600000}"/>
    <cellStyle name="Comma 10 3 2 2 2 2 6" xfId="34744" xr:uid="{00000000-0005-0000-0000-00003E600000}"/>
    <cellStyle name="Comma 10 3 2 2 2 3" xfId="34745" xr:uid="{00000000-0005-0000-0000-00003F600000}"/>
    <cellStyle name="Comma 10 3 2 2 2 3 2" xfId="34746" xr:uid="{00000000-0005-0000-0000-000040600000}"/>
    <cellStyle name="Comma 10 3 2 2 2 3 2 2" xfId="34747" xr:uid="{00000000-0005-0000-0000-000041600000}"/>
    <cellStyle name="Comma 10 3 2 2 2 3 2 3" xfId="34748" xr:uid="{00000000-0005-0000-0000-000042600000}"/>
    <cellStyle name="Comma 10 3 2 2 2 3 3" xfId="34749" xr:uid="{00000000-0005-0000-0000-000043600000}"/>
    <cellStyle name="Comma 10 3 2 2 2 3 3 2" xfId="34750" xr:uid="{00000000-0005-0000-0000-000044600000}"/>
    <cellStyle name="Comma 10 3 2 2 2 3 3 3" xfId="34751" xr:uid="{00000000-0005-0000-0000-000045600000}"/>
    <cellStyle name="Comma 10 3 2 2 2 3 4" xfId="34752" xr:uid="{00000000-0005-0000-0000-000046600000}"/>
    <cellStyle name="Comma 10 3 2 2 2 3 4 2" xfId="34753" xr:uid="{00000000-0005-0000-0000-000047600000}"/>
    <cellStyle name="Comma 10 3 2 2 2 3 5" xfId="34754" xr:uid="{00000000-0005-0000-0000-000048600000}"/>
    <cellStyle name="Comma 10 3 2 2 2 3 6" xfId="34755" xr:uid="{00000000-0005-0000-0000-000049600000}"/>
    <cellStyle name="Comma 10 3 2 2 2 4" xfId="34756" xr:uid="{00000000-0005-0000-0000-00004A600000}"/>
    <cellStyle name="Comma 10 3 2 2 2 4 2" xfId="34757" xr:uid="{00000000-0005-0000-0000-00004B600000}"/>
    <cellStyle name="Comma 10 3 2 2 2 4 2 2" xfId="34758" xr:uid="{00000000-0005-0000-0000-00004C600000}"/>
    <cellStyle name="Comma 10 3 2 2 2 4 2 3" xfId="34759" xr:uid="{00000000-0005-0000-0000-00004D600000}"/>
    <cellStyle name="Comma 10 3 2 2 2 4 3" xfId="34760" xr:uid="{00000000-0005-0000-0000-00004E600000}"/>
    <cellStyle name="Comma 10 3 2 2 2 4 3 2" xfId="34761" xr:uid="{00000000-0005-0000-0000-00004F600000}"/>
    <cellStyle name="Comma 10 3 2 2 2 4 4" xfId="34762" xr:uid="{00000000-0005-0000-0000-000050600000}"/>
    <cellStyle name="Comma 10 3 2 2 2 4 5" xfId="34763" xr:uid="{00000000-0005-0000-0000-000051600000}"/>
    <cellStyle name="Comma 10 3 2 2 2 5" xfId="34764" xr:uid="{00000000-0005-0000-0000-000052600000}"/>
    <cellStyle name="Comma 10 3 2 2 2 5 2" xfId="34765" xr:uid="{00000000-0005-0000-0000-000053600000}"/>
    <cellStyle name="Comma 10 3 2 2 2 5 3" xfId="34766" xr:uid="{00000000-0005-0000-0000-000054600000}"/>
    <cellStyle name="Comma 10 3 2 2 2 6" xfId="34767" xr:uid="{00000000-0005-0000-0000-000055600000}"/>
    <cellStyle name="Comma 10 3 2 2 2 6 2" xfId="34768" xr:uid="{00000000-0005-0000-0000-000056600000}"/>
    <cellStyle name="Comma 10 3 2 2 2 6 3" xfId="34769" xr:uid="{00000000-0005-0000-0000-000057600000}"/>
    <cellStyle name="Comma 10 3 2 2 2 7" xfId="34770" xr:uid="{00000000-0005-0000-0000-000058600000}"/>
    <cellStyle name="Comma 10 3 2 2 2 7 2" xfId="34771" xr:uid="{00000000-0005-0000-0000-000059600000}"/>
    <cellStyle name="Comma 10 3 2 2 2 8" xfId="34772" xr:uid="{00000000-0005-0000-0000-00005A600000}"/>
    <cellStyle name="Comma 10 3 2 2 2 9" xfId="34773" xr:uid="{00000000-0005-0000-0000-00005B600000}"/>
    <cellStyle name="Comma 10 3 2 2 3" xfId="3215" xr:uid="{00000000-0005-0000-0000-00005C600000}"/>
    <cellStyle name="Comma 10 3 2 2 3 2" xfId="34774" xr:uid="{00000000-0005-0000-0000-00005D600000}"/>
    <cellStyle name="Comma 10 3 2 2 3 2 2" xfId="34775" xr:uid="{00000000-0005-0000-0000-00005E600000}"/>
    <cellStyle name="Comma 10 3 2 2 3 2 3" xfId="34776" xr:uid="{00000000-0005-0000-0000-00005F600000}"/>
    <cellStyle name="Comma 10 3 2 2 3 3" xfId="34777" xr:uid="{00000000-0005-0000-0000-000060600000}"/>
    <cellStyle name="Comma 10 3 2 2 3 3 2" xfId="34778" xr:uid="{00000000-0005-0000-0000-000061600000}"/>
    <cellStyle name="Comma 10 3 2 2 3 3 3" xfId="34779" xr:uid="{00000000-0005-0000-0000-000062600000}"/>
    <cellStyle name="Comma 10 3 2 2 3 4" xfId="34780" xr:uid="{00000000-0005-0000-0000-000063600000}"/>
    <cellStyle name="Comma 10 3 2 2 3 4 2" xfId="34781" xr:uid="{00000000-0005-0000-0000-000064600000}"/>
    <cellStyle name="Comma 10 3 2 2 3 5" xfId="34782" xr:uid="{00000000-0005-0000-0000-000065600000}"/>
    <cellStyle name="Comma 10 3 2 2 3 6" xfId="34783" xr:uid="{00000000-0005-0000-0000-000066600000}"/>
    <cellStyle name="Comma 10 3 2 2 4" xfId="34784" xr:uid="{00000000-0005-0000-0000-000067600000}"/>
    <cellStyle name="Comma 10 3 2 2 4 2" xfId="34785" xr:uid="{00000000-0005-0000-0000-000068600000}"/>
    <cellStyle name="Comma 10 3 2 2 4 2 2" xfId="34786" xr:uid="{00000000-0005-0000-0000-000069600000}"/>
    <cellStyle name="Comma 10 3 2 2 4 2 3" xfId="34787" xr:uid="{00000000-0005-0000-0000-00006A600000}"/>
    <cellStyle name="Comma 10 3 2 2 4 3" xfId="34788" xr:uid="{00000000-0005-0000-0000-00006B600000}"/>
    <cellStyle name="Comma 10 3 2 2 4 3 2" xfId="34789" xr:uid="{00000000-0005-0000-0000-00006C600000}"/>
    <cellStyle name="Comma 10 3 2 2 4 3 3" xfId="34790" xr:uid="{00000000-0005-0000-0000-00006D600000}"/>
    <cellStyle name="Comma 10 3 2 2 4 4" xfId="34791" xr:uid="{00000000-0005-0000-0000-00006E600000}"/>
    <cellStyle name="Comma 10 3 2 2 4 4 2" xfId="34792" xr:uid="{00000000-0005-0000-0000-00006F600000}"/>
    <cellStyle name="Comma 10 3 2 2 4 5" xfId="34793" xr:uid="{00000000-0005-0000-0000-000070600000}"/>
    <cellStyle name="Comma 10 3 2 2 4 6" xfId="34794" xr:uid="{00000000-0005-0000-0000-000071600000}"/>
    <cellStyle name="Comma 10 3 2 2 5" xfId="34795" xr:uid="{00000000-0005-0000-0000-000072600000}"/>
    <cellStyle name="Comma 10 3 2 2 5 2" xfId="34796" xr:uid="{00000000-0005-0000-0000-000073600000}"/>
    <cellStyle name="Comma 10 3 2 2 5 2 2" xfId="34797" xr:uid="{00000000-0005-0000-0000-000074600000}"/>
    <cellStyle name="Comma 10 3 2 2 5 2 3" xfId="34798" xr:uid="{00000000-0005-0000-0000-000075600000}"/>
    <cellStyle name="Comma 10 3 2 2 5 3" xfId="34799" xr:uid="{00000000-0005-0000-0000-000076600000}"/>
    <cellStyle name="Comma 10 3 2 2 5 3 2" xfId="34800" xr:uid="{00000000-0005-0000-0000-000077600000}"/>
    <cellStyle name="Comma 10 3 2 2 5 4" xfId="34801" xr:uid="{00000000-0005-0000-0000-000078600000}"/>
    <cellStyle name="Comma 10 3 2 2 5 5" xfId="34802" xr:uid="{00000000-0005-0000-0000-000079600000}"/>
    <cellStyle name="Comma 10 3 2 2 6" xfId="34803" xr:uid="{00000000-0005-0000-0000-00007A600000}"/>
    <cellStyle name="Comma 10 3 2 2 6 2" xfId="34804" xr:uid="{00000000-0005-0000-0000-00007B600000}"/>
    <cellStyle name="Comma 10 3 2 2 6 3" xfId="34805" xr:uid="{00000000-0005-0000-0000-00007C600000}"/>
    <cellStyle name="Comma 10 3 2 2 7" xfId="34806" xr:uid="{00000000-0005-0000-0000-00007D600000}"/>
    <cellStyle name="Comma 10 3 2 2 7 2" xfId="34807" xr:uid="{00000000-0005-0000-0000-00007E600000}"/>
    <cellStyle name="Comma 10 3 2 2 7 3" xfId="34808" xr:uid="{00000000-0005-0000-0000-00007F600000}"/>
    <cellStyle name="Comma 10 3 2 2 8" xfId="34809" xr:uid="{00000000-0005-0000-0000-000080600000}"/>
    <cellStyle name="Comma 10 3 2 2 8 2" xfId="34810" xr:uid="{00000000-0005-0000-0000-000081600000}"/>
    <cellStyle name="Comma 10 3 2 2 9" xfId="34811" xr:uid="{00000000-0005-0000-0000-000082600000}"/>
    <cellStyle name="Comma 10 3 2 3" xfId="3216" xr:uid="{00000000-0005-0000-0000-000083600000}"/>
    <cellStyle name="Comma 10 3 2 3 2" xfId="3217" xr:uid="{00000000-0005-0000-0000-000084600000}"/>
    <cellStyle name="Comma 10 3 2 3 2 2" xfId="34812" xr:uid="{00000000-0005-0000-0000-000085600000}"/>
    <cellStyle name="Comma 10 3 2 3 2 2 2" xfId="34813" xr:uid="{00000000-0005-0000-0000-000086600000}"/>
    <cellStyle name="Comma 10 3 2 3 2 2 3" xfId="34814" xr:uid="{00000000-0005-0000-0000-000087600000}"/>
    <cellStyle name="Comma 10 3 2 3 2 3" xfId="34815" xr:uid="{00000000-0005-0000-0000-000088600000}"/>
    <cellStyle name="Comma 10 3 2 3 2 3 2" xfId="34816" xr:uid="{00000000-0005-0000-0000-000089600000}"/>
    <cellStyle name="Comma 10 3 2 3 2 3 3" xfId="34817" xr:uid="{00000000-0005-0000-0000-00008A600000}"/>
    <cellStyle name="Comma 10 3 2 3 2 4" xfId="34818" xr:uid="{00000000-0005-0000-0000-00008B600000}"/>
    <cellStyle name="Comma 10 3 2 3 2 4 2" xfId="34819" xr:uid="{00000000-0005-0000-0000-00008C600000}"/>
    <cellStyle name="Comma 10 3 2 3 2 5" xfId="34820" xr:uid="{00000000-0005-0000-0000-00008D600000}"/>
    <cellStyle name="Comma 10 3 2 3 2 6" xfId="34821" xr:uid="{00000000-0005-0000-0000-00008E600000}"/>
    <cellStyle name="Comma 10 3 2 3 3" xfId="34822" xr:uid="{00000000-0005-0000-0000-00008F600000}"/>
    <cellStyle name="Comma 10 3 2 3 3 2" xfId="34823" xr:uid="{00000000-0005-0000-0000-000090600000}"/>
    <cellStyle name="Comma 10 3 2 3 3 2 2" xfId="34824" xr:uid="{00000000-0005-0000-0000-000091600000}"/>
    <cellStyle name="Comma 10 3 2 3 3 2 3" xfId="34825" xr:uid="{00000000-0005-0000-0000-000092600000}"/>
    <cellStyle name="Comma 10 3 2 3 3 3" xfId="34826" xr:uid="{00000000-0005-0000-0000-000093600000}"/>
    <cellStyle name="Comma 10 3 2 3 3 3 2" xfId="34827" xr:uid="{00000000-0005-0000-0000-000094600000}"/>
    <cellStyle name="Comma 10 3 2 3 3 3 3" xfId="34828" xr:uid="{00000000-0005-0000-0000-000095600000}"/>
    <cellStyle name="Comma 10 3 2 3 3 4" xfId="34829" xr:uid="{00000000-0005-0000-0000-000096600000}"/>
    <cellStyle name="Comma 10 3 2 3 3 4 2" xfId="34830" xr:uid="{00000000-0005-0000-0000-000097600000}"/>
    <cellStyle name="Comma 10 3 2 3 3 5" xfId="34831" xr:uid="{00000000-0005-0000-0000-000098600000}"/>
    <cellStyle name="Comma 10 3 2 3 3 6" xfId="34832" xr:uid="{00000000-0005-0000-0000-000099600000}"/>
    <cellStyle name="Comma 10 3 2 3 4" xfId="34833" xr:uid="{00000000-0005-0000-0000-00009A600000}"/>
    <cellStyle name="Comma 10 3 2 3 4 2" xfId="34834" xr:uid="{00000000-0005-0000-0000-00009B600000}"/>
    <cellStyle name="Comma 10 3 2 3 4 2 2" xfId="34835" xr:uid="{00000000-0005-0000-0000-00009C600000}"/>
    <cellStyle name="Comma 10 3 2 3 4 2 3" xfId="34836" xr:uid="{00000000-0005-0000-0000-00009D600000}"/>
    <cellStyle name="Comma 10 3 2 3 4 3" xfId="34837" xr:uid="{00000000-0005-0000-0000-00009E600000}"/>
    <cellStyle name="Comma 10 3 2 3 4 3 2" xfId="34838" xr:uid="{00000000-0005-0000-0000-00009F600000}"/>
    <cellStyle name="Comma 10 3 2 3 4 4" xfId="34839" xr:uid="{00000000-0005-0000-0000-0000A0600000}"/>
    <cellStyle name="Comma 10 3 2 3 4 5" xfId="34840" xr:uid="{00000000-0005-0000-0000-0000A1600000}"/>
    <cellStyle name="Comma 10 3 2 3 5" xfId="34841" xr:uid="{00000000-0005-0000-0000-0000A2600000}"/>
    <cellStyle name="Comma 10 3 2 3 5 2" xfId="34842" xr:uid="{00000000-0005-0000-0000-0000A3600000}"/>
    <cellStyle name="Comma 10 3 2 3 5 3" xfId="34843" xr:uid="{00000000-0005-0000-0000-0000A4600000}"/>
    <cellStyle name="Comma 10 3 2 3 6" xfId="34844" xr:uid="{00000000-0005-0000-0000-0000A5600000}"/>
    <cellStyle name="Comma 10 3 2 3 6 2" xfId="34845" xr:uid="{00000000-0005-0000-0000-0000A6600000}"/>
    <cellStyle name="Comma 10 3 2 3 6 3" xfId="34846" xr:uid="{00000000-0005-0000-0000-0000A7600000}"/>
    <cellStyle name="Comma 10 3 2 3 7" xfId="34847" xr:uid="{00000000-0005-0000-0000-0000A8600000}"/>
    <cellStyle name="Comma 10 3 2 3 7 2" xfId="34848" xr:uid="{00000000-0005-0000-0000-0000A9600000}"/>
    <cellStyle name="Comma 10 3 2 3 8" xfId="34849" xr:uid="{00000000-0005-0000-0000-0000AA600000}"/>
    <cellStyle name="Comma 10 3 2 3 9" xfId="34850" xr:uid="{00000000-0005-0000-0000-0000AB600000}"/>
    <cellStyle name="Comma 10 3 2 4" xfId="3218" xr:uid="{00000000-0005-0000-0000-0000AC600000}"/>
    <cellStyle name="Comma 10 3 2 4 2" xfId="34851" xr:uid="{00000000-0005-0000-0000-0000AD600000}"/>
    <cellStyle name="Comma 10 3 2 4 2 2" xfId="34852" xr:uid="{00000000-0005-0000-0000-0000AE600000}"/>
    <cellStyle name="Comma 10 3 2 4 2 2 2" xfId="34853" xr:uid="{00000000-0005-0000-0000-0000AF600000}"/>
    <cellStyle name="Comma 10 3 2 4 2 2 3" xfId="34854" xr:uid="{00000000-0005-0000-0000-0000B0600000}"/>
    <cellStyle name="Comma 10 3 2 4 2 3" xfId="34855" xr:uid="{00000000-0005-0000-0000-0000B1600000}"/>
    <cellStyle name="Comma 10 3 2 4 2 3 2" xfId="34856" xr:uid="{00000000-0005-0000-0000-0000B2600000}"/>
    <cellStyle name="Comma 10 3 2 4 2 3 3" xfId="34857" xr:uid="{00000000-0005-0000-0000-0000B3600000}"/>
    <cellStyle name="Comma 10 3 2 4 2 4" xfId="34858" xr:uid="{00000000-0005-0000-0000-0000B4600000}"/>
    <cellStyle name="Comma 10 3 2 4 2 4 2" xfId="34859" xr:uid="{00000000-0005-0000-0000-0000B5600000}"/>
    <cellStyle name="Comma 10 3 2 4 2 5" xfId="34860" xr:uid="{00000000-0005-0000-0000-0000B6600000}"/>
    <cellStyle name="Comma 10 3 2 4 2 6" xfId="34861" xr:uid="{00000000-0005-0000-0000-0000B7600000}"/>
    <cellStyle name="Comma 10 3 2 4 3" xfId="34862" xr:uid="{00000000-0005-0000-0000-0000B8600000}"/>
    <cellStyle name="Comma 10 3 2 4 3 2" xfId="34863" xr:uid="{00000000-0005-0000-0000-0000B9600000}"/>
    <cellStyle name="Comma 10 3 2 4 3 2 2" xfId="34864" xr:uid="{00000000-0005-0000-0000-0000BA600000}"/>
    <cellStyle name="Comma 10 3 2 4 3 2 3" xfId="34865" xr:uid="{00000000-0005-0000-0000-0000BB600000}"/>
    <cellStyle name="Comma 10 3 2 4 3 3" xfId="34866" xr:uid="{00000000-0005-0000-0000-0000BC600000}"/>
    <cellStyle name="Comma 10 3 2 4 3 3 2" xfId="34867" xr:uid="{00000000-0005-0000-0000-0000BD600000}"/>
    <cellStyle name="Comma 10 3 2 4 3 3 3" xfId="34868" xr:uid="{00000000-0005-0000-0000-0000BE600000}"/>
    <cellStyle name="Comma 10 3 2 4 3 4" xfId="34869" xr:uid="{00000000-0005-0000-0000-0000BF600000}"/>
    <cellStyle name="Comma 10 3 2 4 3 4 2" xfId="34870" xr:uid="{00000000-0005-0000-0000-0000C0600000}"/>
    <cellStyle name="Comma 10 3 2 4 3 5" xfId="34871" xr:uid="{00000000-0005-0000-0000-0000C1600000}"/>
    <cellStyle name="Comma 10 3 2 4 3 6" xfId="34872" xr:uid="{00000000-0005-0000-0000-0000C2600000}"/>
    <cellStyle name="Comma 10 3 2 4 4" xfId="34873" xr:uid="{00000000-0005-0000-0000-0000C3600000}"/>
    <cellStyle name="Comma 10 3 2 4 4 2" xfId="34874" xr:uid="{00000000-0005-0000-0000-0000C4600000}"/>
    <cellStyle name="Comma 10 3 2 4 4 2 2" xfId="34875" xr:uid="{00000000-0005-0000-0000-0000C5600000}"/>
    <cellStyle name="Comma 10 3 2 4 4 2 3" xfId="34876" xr:uid="{00000000-0005-0000-0000-0000C6600000}"/>
    <cellStyle name="Comma 10 3 2 4 4 3" xfId="34877" xr:uid="{00000000-0005-0000-0000-0000C7600000}"/>
    <cellStyle name="Comma 10 3 2 4 4 3 2" xfId="34878" xr:uid="{00000000-0005-0000-0000-0000C8600000}"/>
    <cellStyle name="Comma 10 3 2 4 4 4" xfId="34879" xr:uid="{00000000-0005-0000-0000-0000C9600000}"/>
    <cellStyle name="Comma 10 3 2 4 4 5" xfId="34880" xr:uid="{00000000-0005-0000-0000-0000CA600000}"/>
    <cellStyle name="Comma 10 3 2 4 5" xfId="34881" xr:uid="{00000000-0005-0000-0000-0000CB600000}"/>
    <cellStyle name="Comma 10 3 2 4 5 2" xfId="34882" xr:uid="{00000000-0005-0000-0000-0000CC600000}"/>
    <cellStyle name="Comma 10 3 2 4 5 3" xfId="34883" xr:uid="{00000000-0005-0000-0000-0000CD600000}"/>
    <cellStyle name="Comma 10 3 2 4 6" xfId="34884" xr:uid="{00000000-0005-0000-0000-0000CE600000}"/>
    <cellStyle name="Comma 10 3 2 4 6 2" xfId="34885" xr:uid="{00000000-0005-0000-0000-0000CF600000}"/>
    <cellStyle name="Comma 10 3 2 4 6 3" xfId="34886" xr:uid="{00000000-0005-0000-0000-0000D0600000}"/>
    <cellStyle name="Comma 10 3 2 4 7" xfId="34887" xr:uid="{00000000-0005-0000-0000-0000D1600000}"/>
    <cellStyle name="Comma 10 3 2 4 7 2" xfId="34888" xr:uid="{00000000-0005-0000-0000-0000D2600000}"/>
    <cellStyle name="Comma 10 3 2 4 8" xfId="34889" xr:uid="{00000000-0005-0000-0000-0000D3600000}"/>
    <cellStyle name="Comma 10 3 2 4 9" xfId="34890" xr:uid="{00000000-0005-0000-0000-0000D4600000}"/>
    <cellStyle name="Comma 10 3 2 5" xfId="34891" xr:uid="{00000000-0005-0000-0000-0000D5600000}"/>
    <cellStyle name="Comma 10 3 2 5 2" xfId="34892" xr:uid="{00000000-0005-0000-0000-0000D6600000}"/>
    <cellStyle name="Comma 10 3 2 5 2 2" xfId="34893" xr:uid="{00000000-0005-0000-0000-0000D7600000}"/>
    <cellStyle name="Comma 10 3 2 5 2 3" xfId="34894" xr:uid="{00000000-0005-0000-0000-0000D8600000}"/>
    <cellStyle name="Comma 10 3 2 5 3" xfId="34895" xr:uid="{00000000-0005-0000-0000-0000D9600000}"/>
    <cellStyle name="Comma 10 3 2 5 3 2" xfId="34896" xr:uid="{00000000-0005-0000-0000-0000DA600000}"/>
    <cellStyle name="Comma 10 3 2 5 3 3" xfId="34897" xr:uid="{00000000-0005-0000-0000-0000DB600000}"/>
    <cellStyle name="Comma 10 3 2 5 4" xfId="34898" xr:uid="{00000000-0005-0000-0000-0000DC600000}"/>
    <cellStyle name="Comma 10 3 2 5 4 2" xfId="34899" xr:uid="{00000000-0005-0000-0000-0000DD600000}"/>
    <cellStyle name="Comma 10 3 2 5 5" xfId="34900" xr:uid="{00000000-0005-0000-0000-0000DE600000}"/>
    <cellStyle name="Comma 10 3 2 5 6" xfId="34901" xr:uid="{00000000-0005-0000-0000-0000DF600000}"/>
    <cellStyle name="Comma 10 3 2 6" xfId="34902" xr:uid="{00000000-0005-0000-0000-0000E0600000}"/>
    <cellStyle name="Comma 10 3 2 6 2" xfId="34903" xr:uid="{00000000-0005-0000-0000-0000E1600000}"/>
    <cellStyle name="Comma 10 3 2 6 2 2" xfId="34904" xr:uid="{00000000-0005-0000-0000-0000E2600000}"/>
    <cellStyle name="Comma 10 3 2 6 2 3" xfId="34905" xr:uid="{00000000-0005-0000-0000-0000E3600000}"/>
    <cellStyle name="Comma 10 3 2 6 3" xfId="34906" xr:uid="{00000000-0005-0000-0000-0000E4600000}"/>
    <cellStyle name="Comma 10 3 2 6 3 2" xfId="34907" xr:uid="{00000000-0005-0000-0000-0000E5600000}"/>
    <cellStyle name="Comma 10 3 2 6 3 3" xfId="34908" xr:uid="{00000000-0005-0000-0000-0000E6600000}"/>
    <cellStyle name="Comma 10 3 2 6 4" xfId="34909" xr:uid="{00000000-0005-0000-0000-0000E7600000}"/>
    <cellStyle name="Comma 10 3 2 6 4 2" xfId="34910" xr:uid="{00000000-0005-0000-0000-0000E8600000}"/>
    <cellStyle name="Comma 10 3 2 6 5" xfId="34911" xr:uid="{00000000-0005-0000-0000-0000E9600000}"/>
    <cellStyle name="Comma 10 3 2 6 6" xfId="34912" xr:uid="{00000000-0005-0000-0000-0000EA600000}"/>
    <cellStyle name="Comma 10 3 2 7" xfId="34913" xr:uid="{00000000-0005-0000-0000-0000EB600000}"/>
    <cellStyle name="Comma 10 3 2 7 2" xfId="34914" xr:uid="{00000000-0005-0000-0000-0000EC600000}"/>
    <cellStyle name="Comma 10 3 2 7 2 2" xfId="34915" xr:uid="{00000000-0005-0000-0000-0000ED600000}"/>
    <cellStyle name="Comma 10 3 2 7 2 3" xfId="34916" xr:uid="{00000000-0005-0000-0000-0000EE600000}"/>
    <cellStyle name="Comma 10 3 2 7 3" xfId="34917" xr:uid="{00000000-0005-0000-0000-0000EF600000}"/>
    <cellStyle name="Comma 10 3 2 7 3 2" xfId="34918" xr:uid="{00000000-0005-0000-0000-0000F0600000}"/>
    <cellStyle name="Comma 10 3 2 7 4" xfId="34919" xr:uid="{00000000-0005-0000-0000-0000F1600000}"/>
    <cellStyle name="Comma 10 3 2 7 5" xfId="34920" xr:uid="{00000000-0005-0000-0000-0000F2600000}"/>
    <cellStyle name="Comma 10 3 2 8" xfId="34921" xr:uid="{00000000-0005-0000-0000-0000F3600000}"/>
    <cellStyle name="Comma 10 3 2 8 2" xfId="34922" xr:uid="{00000000-0005-0000-0000-0000F4600000}"/>
    <cellStyle name="Comma 10 3 2 8 3" xfId="34923" xr:uid="{00000000-0005-0000-0000-0000F5600000}"/>
    <cellStyle name="Comma 10 3 2 9" xfId="34924" xr:uid="{00000000-0005-0000-0000-0000F6600000}"/>
    <cellStyle name="Comma 10 3 2 9 2" xfId="34925" xr:uid="{00000000-0005-0000-0000-0000F7600000}"/>
    <cellStyle name="Comma 10 3 2 9 3" xfId="34926" xr:uid="{00000000-0005-0000-0000-0000F8600000}"/>
    <cellStyle name="Comma 10 3 3" xfId="3219" xr:uid="{00000000-0005-0000-0000-0000F9600000}"/>
    <cellStyle name="Comma 10 3 3 10" xfId="34927" xr:uid="{00000000-0005-0000-0000-0000FA600000}"/>
    <cellStyle name="Comma 10 3 3 2" xfId="3220" xr:uid="{00000000-0005-0000-0000-0000FB600000}"/>
    <cellStyle name="Comma 10 3 3 2 2" xfId="3221" xr:uid="{00000000-0005-0000-0000-0000FC600000}"/>
    <cellStyle name="Comma 10 3 3 2 2 2" xfId="34928" xr:uid="{00000000-0005-0000-0000-0000FD600000}"/>
    <cellStyle name="Comma 10 3 3 2 2 2 2" xfId="34929" xr:uid="{00000000-0005-0000-0000-0000FE600000}"/>
    <cellStyle name="Comma 10 3 3 2 2 2 3" xfId="34930" xr:uid="{00000000-0005-0000-0000-0000FF600000}"/>
    <cellStyle name="Comma 10 3 3 2 2 3" xfId="34931" xr:uid="{00000000-0005-0000-0000-000000610000}"/>
    <cellStyle name="Comma 10 3 3 2 2 3 2" xfId="34932" xr:uid="{00000000-0005-0000-0000-000001610000}"/>
    <cellStyle name="Comma 10 3 3 2 2 3 3" xfId="34933" xr:uid="{00000000-0005-0000-0000-000002610000}"/>
    <cellStyle name="Comma 10 3 3 2 2 4" xfId="34934" xr:uid="{00000000-0005-0000-0000-000003610000}"/>
    <cellStyle name="Comma 10 3 3 2 2 4 2" xfId="34935" xr:uid="{00000000-0005-0000-0000-000004610000}"/>
    <cellStyle name="Comma 10 3 3 2 2 5" xfId="34936" xr:uid="{00000000-0005-0000-0000-000005610000}"/>
    <cellStyle name="Comma 10 3 3 2 2 6" xfId="34937" xr:uid="{00000000-0005-0000-0000-000006610000}"/>
    <cellStyle name="Comma 10 3 3 2 3" xfId="34938" xr:uid="{00000000-0005-0000-0000-000007610000}"/>
    <cellStyle name="Comma 10 3 3 2 3 2" xfId="34939" xr:uid="{00000000-0005-0000-0000-000008610000}"/>
    <cellStyle name="Comma 10 3 3 2 3 2 2" xfId="34940" xr:uid="{00000000-0005-0000-0000-000009610000}"/>
    <cellStyle name="Comma 10 3 3 2 3 2 3" xfId="34941" xr:uid="{00000000-0005-0000-0000-00000A610000}"/>
    <cellStyle name="Comma 10 3 3 2 3 3" xfId="34942" xr:uid="{00000000-0005-0000-0000-00000B610000}"/>
    <cellStyle name="Comma 10 3 3 2 3 3 2" xfId="34943" xr:uid="{00000000-0005-0000-0000-00000C610000}"/>
    <cellStyle name="Comma 10 3 3 2 3 3 3" xfId="34944" xr:uid="{00000000-0005-0000-0000-00000D610000}"/>
    <cellStyle name="Comma 10 3 3 2 3 4" xfId="34945" xr:uid="{00000000-0005-0000-0000-00000E610000}"/>
    <cellStyle name="Comma 10 3 3 2 3 4 2" xfId="34946" xr:uid="{00000000-0005-0000-0000-00000F610000}"/>
    <cellStyle name="Comma 10 3 3 2 3 5" xfId="34947" xr:uid="{00000000-0005-0000-0000-000010610000}"/>
    <cellStyle name="Comma 10 3 3 2 3 6" xfId="34948" xr:uid="{00000000-0005-0000-0000-000011610000}"/>
    <cellStyle name="Comma 10 3 3 2 4" xfId="34949" xr:uid="{00000000-0005-0000-0000-000012610000}"/>
    <cellStyle name="Comma 10 3 3 2 4 2" xfId="34950" xr:uid="{00000000-0005-0000-0000-000013610000}"/>
    <cellStyle name="Comma 10 3 3 2 4 2 2" xfId="34951" xr:uid="{00000000-0005-0000-0000-000014610000}"/>
    <cellStyle name="Comma 10 3 3 2 4 2 3" xfId="34952" xr:uid="{00000000-0005-0000-0000-000015610000}"/>
    <cellStyle name="Comma 10 3 3 2 4 3" xfId="34953" xr:uid="{00000000-0005-0000-0000-000016610000}"/>
    <cellStyle name="Comma 10 3 3 2 4 3 2" xfId="34954" xr:uid="{00000000-0005-0000-0000-000017610000}"/>
    <cellStyle name="Comma 10 3 3 2 4 4" xfId="34955" xr:uid="{00000000-0005-0000-0000-000018610000}"/>
    <cellStyle name="Comma 10 3 3 2 4 5" xfId="34956" xr:uid="{00000000-0005-0000-0000-000019610000}"/>
    <cellStyle name="Comma 10 3 3 2 5" xfId="34957" xr:uid="{00000000-0005-0000-0000-00001A610000}"/>
    <cellStyle name="Comma 10 3 3 2 5 2" xfId="34958" xr:uid="{00000000-0005-0000-0000-00001B610000}"/>
    <cellStyle name="Comma 10 3 3 2 5 3" xfId="34959" xr:uid="{00000000-0005-0000-0000-00001C610000}"/>
    <cellStyle name="Comma 10 3 3 2 6" xfId="34960" xr:uid="{00000000-0005-0000-0000-00001D610000}"/>
    <cellStyle name="Comma 10 3 3 2 6 2" xfId="34961" xr:uid="{00000000-0005-0000-0000-00001E610000}"/>
    <cellStyle name="Comma 10 3 3 2 6 3" xfId="34962" xr:uid="{00000000-0005-0000-0000-00001F610000}"/>
    <cellStyle name="Comma 10 3 3 2 7" xfId="34963" xr:uid="{00000000-0005-0000-0000-000020610000}"/>
    <cellStyle name="Comma 10 3 3 2 7 2" xfId="34964" xr:uid="{00000000-0005-0000-0000-000021610000}"/>
    <cellStyle name="Comma 10 3 3 2 8" xfId="34965" xr:uid="{00000000-0005-0000-0000-000022610000}"/>
    <cellStyle name="Comma 10 3 3 2 9" xfId="34966" xr:uid="{00000000-0005-0000-0000-000023610000}"/>
    <cellStyle name="Comma 10 3 3 3" xfId="3222" xr:uid="{00000000-0005-0000-0000-000024610000}"/>
    <cellStyle name="Comma 10 3 3 3 2" xfId="34967" xr:uid="{00000000-0005-0000-0000-000025610000}"/>
    <cellStyle name="Comma 10 3 3 3 2 2" xfId="34968" xr:uid="{00000000-0005-0000-0000-000026610000}"/>
    <cellStyle name="Comma 10 3 3 3 2 3" xfId="34969" xr:uid="{00000000-0005-0000-0000-000027610000}"/>
    <cellStyle name="Comma 10 3 3 3 3" xfId="34970" xr:uid="{00000000-0005-0000-0000-000028610000}"/>
    <cellStyle name="Comma 10 3 3 3 3 2" xfId="34971" xr:uid="{00000000-0005-0000-0000-000029610000}"/>
    <cellStyle name="Comma 10 3 3 3 3 3" xfId="34972" xr:uid="{00000000-0005-0000-0000-00002A610000}"/>
    <cellStyle name="Comma 10 3 3 3 4" xfId="34973" xr:uid="{00000000-0005-0000-0000-00002B610000}"/>
    <cellStyle name="Comma 10 3 3 3 4 2" xfId="34974" xr:uid="{00000000-0005-0000-0000-00002C610000}"/>
    <cellStyle name="Comma 10 3 3 3 5" xfId="34975" xr:uid="{00000000-0005-0000-0000-00002D610000}"/>
    <cellStyle name="Comma 10 3 3 3 6" xfId="34976" xr:uid="{00000000-0005-0000-0000-00002E610000}"/>
    <cellStyle name="Comma 10 3 3 4" xfId="34977" xr:uid="{00000000-0005-0000-0000-00002F610000}"/>
    <cellStyle name="Comma 10 3 3 4 2" xfId="34978" xr:uid="{00000000-0005-0000-0000-000030610000}"/>
    <cellStyle name="Comma 10 3 3 4 2 2" xfId="34979" xr:uid="{00000000-0005-0000-0000-000031610000}"/>
    <cellStyle name="Comma 10 3 3 4 2 3" xfId="34980" xr:uid="{00000000-0005-0000-0000-000032610000}"/>
    <cellStyle name="Comma 10 3 3 4 3" xfId="34981" xr:uid="{00000000-0005-0000-0000-000033610000}"/>
    <cellStyle name="Comma 10 3 3 4 3 2" xfId="34982" xr:uid="{00000000-0005-0000-0000-000034610000}"/>
    <cellStyle name="Comma 10 3 3 4 3 3" xfId="34983" xr:uid="{00000000-0005-0000-0000-000035610000}"/>
    <cellStyle name="Comma 10 3 3 4 4" xfId="34984" xr:uid="{00000000-0005-0000-0000-000036610000}"/>
    <cellStyle name="Comma 10 3 3 4 4 2" xfId="34985" xr:uid="{00000000-0005-0000-0000-000037610000}"/>
    <cellStyle name="Comma 10 3 3 4 5" xfId="34986" xr:uid="{00000000-0005-0000-0000-000038610000}"/>
    <cellStyle name="Comma 10 3 3 4 6" xfId="34987" xr:uid="{00000000-0005-0000-0000-000039610000}"/>
    <cellStyle name="Comma 10 3 3 5" xfId="34988" xr:uid="{00000000-0005-0000-0000-00003A610000}"/>
    <cellStyle name="Comma 10 3 3 5 2" xfId="34989" xr:uid="{00000000-0005-0000-0000-00003B610000}"/>
    <cellStyle name="Comma 10 3 3 5 2 2" xfId="34990" xr:uid="{00000000-0005-0000-0000-00003C610000}"/>
    <cellStyle name="Comma 10 3 3 5 2 3" xfId="34991" xr:uid="{00000000-0005-0000-0000-00003D610000}"/>
    <cellStyle name="Comma 10 3 3 5 3" xfId="34992" xr:uid="{00000000-0005-0000-0000-00003E610000}"/>
    <cellStyle name="Comma 10 3 3 5 3 2" xfId="34993" xr:uid="{00000000-0005-0000-0000-00003F610000}"/>
    <cellStyle name="Comma 10 3 3 5 4" xfId="34994" xr:uid="{00000000-0005-0000-0000-000040610000}"/>
    <cellStyle name="Comma 10 3 3 5 5" xfId="34995" xr:uid="{00000000-0005-0000-0000-000041610000}"/>
    <cellStyle name="Comma 10 3 3 6" xfId="34996" xr:uid="{00000000-0005-0000-0000-000042610000}"/>
    <cellStyle name="Comma 10 3 3 6 2" xfId="34997" xr:uid="{00000000-0005-0000-0000-000043610000}"/>
    <cellStyle name="Comma 10 3 3 6 3" xfId="34998" xr:uid="{00000000-0005-0000-0000-000044610000}"/>
    <cellStyle name="Comma 10 3 3 7" xfId="34999" xr:uid="{00000000-0005-0000-0000-000045610000}"/>
    <cellStyle name="Comma 10 3 3 7 2" xfId="35000" xr:uid="{00000000-0005-0000-0000-000046610000}"/>
    <cellStyle name="Comma 10 3 3 7 3" xfId="35001" xr:uid="{00000000-0005-0000-0000-000047610000}"/>
    <cellStyle name="Comma 10 3 3 8" xfId="35002" xr:uid="{00000000-0005-0000-0000-000048610000}"/>
    <cellStyle name="Comma 10 3 3 8 2" xfId="35003" xr:uid="{00000000-0005-0000-0000-000049610000}"/>
    <cellStyle name="Comma 10 3 3 9" xfId="35004" xr:uid="{00000000-0005-0000-0000-00004A610000}"/>
    <cellStyle name="Comma 10 3 4" xfId="3223" xr:uid="{00000000-0005-0000-0000-00004B610000}"/>
    <cellStyle name="Comma 10 3 4 2" xfId="3224" xr:uid="{00000000-0005-0000-0000-00004C610000}"/>
    <cellStyle name="Comma 10 3 4 2 2" xfId="35005" xr:uid="{00000000-0005-0000-0000-00004D610000}"/>
    <cellStyle name="Comma 10 3 4 2 2 2" xfId="35006" xr:uid="{00000000-0005-0000-0000-00004E610000}"/>
    <cellStyle name="Comma 10 3 4 2 2 3" xfId="35007" xr:uid="{00000000-0005-0000-0000-00004F610000}"/>
    <cellStyle name="Comma 10 3 4 2 3" xfId="35008" xr:uid="{00000000-0005-0000-0000-000050610000}"/>
    <cellStyle name="Comma 10 3 4 2 3 2" xfId="35009" xr:uid="{00000000-0005-0000-0000-000051610000}"/>
    <cellStyle name="Comma 10 3 4 2 3 3" xfId="35010" xr:uid="{00000000-0005-0000-0000-000052610000}"/>
    <cellStyle name="Comma 10 3 4 2 4" xfId="35011" xr:uid="{00000000-0005-0000-0000-000053610000}"/>
    <cellStyle name="Comma 10 3 4 2 4 2" xfId="35012" xr:uid="{00000000-0005-0000-0000-000054610000}"/>
    <cellStyle name="Comma 10 3 4 2 5" xfId="35013" xr:uid="{00000000-0005-0000-0000-000055610000}"/>
    <cellStyle name="Comma 10 3 4 2 6" xfId="35014" xr:uid="{00000000-0005-0000-0000-000056610000}"/>
    <cellStyle name="Comma 10 3 4 3" xfId="35015" xr:uid="{00000000-0005-0000-0000-000057610000}"/>
    <cellStyle name="Comma 10 3 4 3 2" xfId="35016" xr:uid="{00000000-0005-0000-0000-000058610000}"/>
    <cellStyle name="Comma 10 3 4 3 2 2" xfId="35017" xr:uid="{00000000-0005-0000-0000-000059610000}"/>
    <cellStyle name="Comma 10 3 4 3 2 3" xfId="35018" xr:uid="{00000000-0005-0000-0000-00005A610000}"/>
    <cellStyle name="Comma 10 3 4 3 3" xfId="35019" xr:uid="{00000000-0005-0000-0000-00005B610000}"/>
    <cellStyle name="Comma 10 3 4 3 3 2" xfId="35020" xr:uid="{00000000-0005-0000-0000-00005C610000}"/>
    <cellStyle name="Comma 10 3 4 3 3 3" xfId="35021" xr:uid="{00000000-0005-0000-0000-00005D610000}"/>
    <cellStyle name="Comma 10 3 4 3 4" xfId="35022" xr:uid="{00000000-0005-0000-0000-00005E610000}"/>
    <cellStyle name="Comma 10 3 4 3 4 2" xfId="35023" xr:uid="{00000000-0005-0000-0000-00005F610000}"/>
    <cellStyle name="Comma 10 3 4 3 5" xfId="35024" xr:uid="{00000000-0005-0000-0000-000060610000}"/>
    <cellStyle name="Comma 10 3 4 3 6" xfId="35025" xr:uid="{00000000-0005-0000-0000-000061610000}"/>
    <cellStyle name="Comma 10 3 4 4" xfId="35026" xr:uid="{00000000-0005-0000-0000-000062610000}"/>
    <cellStyle name="Comma 10 3 4 4 2" xfId="35027" xr:uid="{00000000-0005-0000-0000-000063610000}"/>
    <cellStyle name="Comma 10 3 4 4 2 2" xfId="35028" xr:uid="{00000000-0005-0000-0000-000064610000}"/>
    <cellStyle name="Comma 10 3 4 4 2 3" xfId="35029" xr:uid="{00000000-0005-0000-0000-000065610000}"/>
    <cellStyle name="Comma 10 3 4 4 3" xfId="35030" xr:uid="{00000000-0005-0000-0000-000066610000}"/>
    <cellStyle name="Comma 10 3 4 4 3 2" xfId="35031" xr:uid="{00000000-0005-0000-0000-000067610000}"/>
    <cellStyle name="Comma 10 3 4 4 4" xfId="35032" xr:uid="{00000000-0005-0000-0000-000068610000}"/>
    <cellStyle name="Comma 10 3 4 4 5" xfId="35033" xr:uid="{00000000-0005-0000-0000-000069610000}"/>
    <cellStyle name="Comma 10 3 4 5" xfId="35034" xr:uid="{00000000-0005-0000-0000-00006A610000}"/>
    <cellStyle name="Comma 10 3 4 5 2" xfId="35035" xr:uid="{00000000-0005-0000-0000-00006B610000}"/>
    <cellStyle name="Comma 10 3 4 5 3" xfId="35036" xr:uid="{00000000-0005-0000-0000-00006C610000}"/>
    <cellStyle name="Comma 10 3 4 6" xfId="35037" xr:uid="{00000000-0005-0000-0000-00006D610000}"/>
    <cellStyle name="Comma 10 3 4 6 2" xfId="35038" xr:uid="{00000000-0005-0000-0000-00006E610000}"/>
    <cellStyle name="Comma 10 3 4 6 3" xfId="35039" xr:uid="{00000000-0005-0000-0000-00006F610000}"/>
    <cellStyle name="Comma 10 3 4 7" xfId="35040" xr:uid="{00000000-0005-0000-0000-000070610000}"/>
    <cellStyle name="Comma 10 3 4 7 2" xfId="35041" xr:uid="{00000000-0005-0000-0000-000071610000}"/>
    <cellStyle name="Comma 10 3 4 8" xfId="35042" xr:uid="{00000000-0005-0000-0000-000072610000}"/>
    <cellStyle name="Comma 10 3 4 9" xfId="35043" xr:uid="{00000000-0005-0000-0000-000073610000}"/>
    <cellStyle name="Comma 10 3 5" xfId="3225" xr:uid="{00000000-0005-0000-0000-000074610000}"/>
    <cellStyle name="Comma 10 3 5 2" xfId="35044" xr:uid="{00000000-0005-0000-0000-000075610000}"/>
    <cellStyle name="Comma 10 3 5 2 2" xfId="35045" xr:uid="{00000000-0005-0000-0000-000076610000}"/>
    <cellStyle name="Comma 10 3 5 2 2 2" xfId="35046" xr:uid="{00000000-0005-0000-0000-000077610000}"/>
    <cellStyle name="Comma 10 3 5 2 2 3" xfId="35047" xr:uid="{00000000-0005-0000-0000-000078610000}"/>
    <cellStyle name="Comma 10 3 5 2 3" xfId="35048" xr:uid="{00000000-0005-0000-0000-000079610000}"/>
    <cellStyle name="Comma 10 3 5 2 3 2" xfId="35049" xr:uid="{00000000-0005-0000-0000-00007A610000}"/>
    <cellStyle name="Comma 10 3 5 2 3 3" xfId="35050" xr:uid="{00000000-0005-0000-0000-00007B610000}"/>
    <cellStyle name="Comma 10 3 5 2 4" xfId="35051" xr:uid="{00000000-0005-0000-0000-00007C610000}"/>
    <cellStyle name="Comma 10 3 5 2 4 2" xfId="35052" xr:uid="{00000000-0005-0000-0000-00007D610000}"/>
    <cellStyle name="Comma 10 3 5 2 5" xfId="35053" xr:uid="{00000000-0005-0000-0000-00007E610000}"/>
    <cellStyle name="Comma 10 3 5 2 6" xfId="35054" xr:uid="{00000000-0005-0000-0000-00007F610000}"/>
    <cellStyle name="Comma 10 3 5 3" xfId="35055" xr:uid="{00000000-0005-0000-0000-000080610000}"/>
    <cellStyle name="Comma 10 3 5 3 2" xfId="35056" xr:uid="{00000000-0005-0000-0000-000081610000}"/>
    <cellStyle name="Comma 10 3 5 3 2 2" xfId="35057" xr:uid="{00000000-0005-0000-0000-000082610000}"/>
    <cellStyle name="Comma 10 3 5 3 2 3" xfId="35058" xr:uid="{00000000-0005-0000-0000-000083610000}"/>
    <cellStyle name="Comma 10 3 5 3 3" xfId="35059" xr:uid="{00000000-0005-0000-0000-000084610000}"/>
    <cellStyle name="Comma 10 3 5 3 3 2" xfId="35060" xr:uid="{00000000-0005-0000-0000-000085610000}"/>
    <cellStyle name="Comma 10 3 5 3 3 3" xfId="35061" xr:uid="{00000000-0005-0000-0000-000086610000}"/>
    <cellStyle name="Comma 10 3 5 3 4" xfId="35062" xr:uid="{00000000-0005-0000-0000-000087610000}"/>
    <cellStyle name="Comma 10 3 5 3 4 2" xfId="35063" xr:uid="{00000000-0005-0000-0000-000088610000}"/>
    <cellStyle name="Comma 10 3 5 3 5" xfId="35064" xr:uid="{00000000-0005-0000-0000-000089610000}"/>
    <cellStyle name="Comma 10 3 5 3 6" xfId="35065" xr:uid="{00000000-0005-0000-0000-00008A610000}"/>
    <cellStyle name="Comma 10 3 5 4" xfId="35066" xr:uid="{00000000-0005-0000-0000-00008B610000}"/>
    <cellStyle name="Comma 10 3 5 4 2" xfId="35067" xr:uid="{00000000-0005-0000-0000-00008C610000}"/>
    <cellStyle name="Comma 10 3 5 4 2 2" xfId="35068" xr:uid="{00000000-0005-0000-0000-00008D610000}"/>
    <cellStyle name="Comma 10 3 5 4 2 3" xfId="35069" xr:uid="{00000000-0005-0000-0000-00008E610000}"/>
    <cellStyle name="Comma 10 3 5 4 3" xfId="35070" xr:uid="{00000000-0005-0000-0000-00008F610000}"/>
    <cellStyle name="Comma 10 3 5 4 3 2" xfId="35071" xr:uid="{00000000-0005-0000-0000-000090610000}"/>
    <cellStyle name="Comma 10 3 5 4 4" xfId="35072" xr:uid="{00000000-0005-0000-0000-000091610000}"/>
    <cellStyle name="Comma 10 3 5 4 5" xfId="35073" xr:uid="{00000000-0005-0000-0000-000092610000}"/>
    <cellStyle name="Comma 10 3 5 5" xfId="35074" xr:uid="{00000000-0005-0000-0000-000093610000}"/>
    <cellStyle name="Comma 10 3 5 5 2" xfId="35075" xr:uid="{00000000-0005-0000-0000-000094610000}"/>
    <cellStyle name="Comma 10 3 5 5 3" xfId="35076" xr:uid="{00000000-0005-0000-0000-000095610000}"/>
    <cellStyle name="Comma 10 3 5 6" xfId="35077" xr:uid="{00000000-0005-0000-0000-000096610000}"/>
    <cellStyle name="Comma 10 3 5 6 2" xfId="35078" xr:uid="{00000000-0005-0000-0000-000097610000}"/>
    <cellStyle name="Comma 10 3 5 6 3" xfId="35079" xr:uid="{00000000-0005-0000-0000-000098610000}"/>
    <cellStyle name="Comma 10 3 5 7" xfId="35080" xr:uid="{00000000-0005-0000-0000-000099610000}"/>
    <cellStyle name="Comma 10 3 5 7 2" xfId="35081" xr:uid="{00000000-0005-0000-0000-00009A610000}"/>
    <cellStyle name="Comma 10 3 5 8" xfId="35082" xr:uid="{00000000-0005-0000-0000-00009B610000}"/>
    <cellStyle name="Comma 10 3 5 9" xfId="35083" xr:uid="{00000000-0005-0000-0000-00009C610000}"/>
    <cellStyle name="Comma 10 3 6" xfId="13957" xr:uid="{00000000-0005-0000-0000-00009D610000}"/>
    <cellStyle name="Comma 10 3 6 2" xfId="35084" xr:uid="{00000000-0005-0000-0000-00009E610000}"/>
    <cellStyle name="Comma 10 3 6 2 2" xfId="35085" xr:uid="{00000000-0005-0000-0000-00009F610000}"/>
    <cellStyle name="Comma 10 3 6 2 3" xfId="35086" xr:uid="{00000000-0005-0000-0000-0000A0610000}"/>
    <cellStyle name="Comma 10 3 6 3" xfId="35087" xr:uid="{00000000-0005-0000-0000-0000A1610000}"/>
    <cellStyle name="Comma 10 3 6 3 2" xfId="35088" xr:uid="{00000000-0005-0000-0000-0000A2610000}"/>
    <cellStyle name="Comma 10 3 6 3 3" xfId="35089" xr:uid="{00000000-0005-0000-0000-0000A3610000}"/>
    <cellStyle name="Comma 10 3 6 4" xfId="35090" xr:uid="{00000000-0005-0000-0000-0000A4610000}"/>
    <cellStyle name="Comma 10 3 6 4 2" xfId="35091" xr:uid="{00000000-0005-0000-0000-0000A5610000}"/>
    <cellStyle name="Comma 10 3 6 5" xfId="35092" xr:uid="{00000000-0005-0000-0000-0000A6610000}"/>
    <cellStyle name="Comma 10 3 6 6" xfId="35093" xr:uid="{00000000-0005-0000-0000-0000A7610000}"/>
    <cellStyle name="Comma 10 3 7" xfId="35094" xr:uid="{00000000-0005-0000-0000-0000A8610000}"/>
    <cellStyle name="Comma 10 3 7 2" xfId="35095" xr:uid="{00000000-0005-0000-0000-0000A9610000}"/>
    <cellStyle name="Comma 10 3 7 2 2" xfId="35096" xr:uid="{00000000-0005-0000-0000-0000AA610000}"/>
    <cellStyle name="Comma 10 3 7 2 3" xfId="35097" xr:uid="{00000000-0005-0000-0000-0000AB610000}"/>
    <cellStyle name="Comma 10 3 7 3" xfId="35098" xr:uid="{00000000-0005-0000-0000-0000AC610000}"/>
    <cellStyle name="Comma 10 3 7 3 2" xfId="35099" xr:uid="{00000000-0005-0000-0000-0000AD610000}"/>
    <cellStyle name="Comma 10 3 7 3 3" xfId="35100" xr:uid="{00000000-0005-0000-0000-0000AE610000}"/>
    <cellStyle name="Comma 10 3 7 4" xfId="35101" xr:uid="{00000000-0005-0000-0000-0000AF610000}"/>
    <cellStyle name="Comma 10 3 7 4 2" xfId="35102" xr:uid="{00000000-0005-0000-0000-0000B0610000}"/>
    <cellStyle name="Comma 10 3 7 5" xfId="35103" xr:uid="{00000000-0005-0000-0000-0000B1610000}"/>
    <cellStyle name="Comma 10 3 7 6" xfId="35104" xr:uid="{00000000-0005-0000-0000-0000B2610000}"/>
    <cellStyle name="Comma 10 3 8" xfId="35105" xr:uid="{00000000-0005-0000-0000-0000B3610000}"/>
    <cellStyle name="Comma 10 3 8 2" xfId="35106" xr:uid="{00000000-0005-0000-0000-0000B4610000}"/>
    <cellStyle name="Comma 10 3 8 2 2" xfId="35107" xr:uid="{00000000-0005-0000-0000-0000B5610000}"/>
    <cellStyle name="Comma 10 3 8 2 3" xfId="35108" xr:uid="{00000000-0005-0000-0000-0000B6610000}"/>
    <cellStyle name="Comma 10 3 8 3" xfId="35109" xr:uid="{00000000-0005-0000-0000-0000B7610000}"/>
    <cellStyle name="Comma 10 3 8 3 2" xfId="35110" xr:uid="{00000000-0005-0000-0000-0000B8610000}"/>
    <cellStyle name="Comma 10 3 8 4" xfId="35111" xr:uid="{00000000-0005-0000-0000-0000B9610000}"/>
    <cellStyle name="Comma 10 3 8 5" xfId="35112" xr:uid="{00000000-0005-0000-0000-0000BA610000}"/>
    <cellStyle name="Comma 10 3 9" xfId="35113" xr:uid="{00000000-0005-0000-0000-0000BB610000}"/>
    <cellStyle name="Comma 10 3 9 2" xfId="35114" xr:uid="{00000000-0005-0000-0000-0000BC610000}"/>
    <cellStyle name="Comma 10 3 9 3" xfId="35115" xr:uid="{00000000-0005-0000-0000-0000BD610000}"/>
    <cellStyle name="Comma 10 4" xfId="3226" xr:uid="{00000000-0005-0000-0000-0000BE610000}"/>
    <cellStyle name="Comma 10 4 10" xfId="35116" xr:uid="{00000000-0005-0000-0000-0000BF610000}"/>
    <cellStyle name="Comma 10 4 10 2" xfId="35117" xr:uid="{00000000-0005-0000-0000-0000C0610000}"/>
    <cellStyle name="Comma 10 4 11" xfId="35118" xr:uid="{00000000-0005-0000-0000-0000C1610000}"/>
    <cellStyle name="Comma 10 4 12" xfId="35119" xr:uid="{00000000-0005-0000-0000-0000C2610000}"/>
    <cellStyle name="Comma 10 4 2" xfId="3227" xr:uid="{00000000-0005-0000-0000-0000C3610000}"/>
    <cellStyle name="Comma 10 4 2 10" xfId="35120" xr:uid="{00000000-0005-0000-0000-0000C4610000}"/>
    <cellStyle name="Comma 10 4 2 2" xfId="3228" xr:uid="{00000000-0005-0000-0000-0000C5610000}"/>
    <cellStyle name="Comma 10 4 2 2 2" xfId="3229" xr:uid="{00000000-0005-0000-0000-0000C6610000}"/>
    <cellStyle name="Comma 10 4 2 2 2 2" xfId="35121" xr:uid="{00000000-0005-0000-0000-0000C7610000}"/>
    <cellStyle name="Comma 10 4 2 2 2 2 2" xfId="35122" xr:uid="{00000000-0005-0000-0000-0000C8610000}"/>
    <cellStyle name="Comma 10 4 2 2 2 2 3" xfId="35123" xr:uid="{00000000-0005-0000-0000-0000C9610000}"/>
    <cellStyle name="Comma 10 4 2 2 2 3" xfId="35124" xr:uid="{00000000-0005-0000-0000-0000CA610000}"/>
    <cellStyle name="Comma 10 4 2 2 2 3 2" xfId="35125" xr:uid="{00000000-0005-0000-0000-0000CB610000}"/>
    <cellStyle name="Comma 10 4 2 2 2 3 3" xfId="35126" xr:uid="{00000000-0005-0000-0000-0000CC610000}"/>
    <cellStyle name="Comma 10 4 2 2 2 4" xfId="35127" xr:uid="{00000000-0005-0000-0000-0000CD610000}"/>
    <cellStyle name="Comma 10 4 2 2 2 4 2" xfId="35128" xr:uid="{00000000-0005-0000-0000-0000CE610000}"/>
    <cellStyle name="Comma 10 4 2 2 2 5" xfId="35129" xr:uid="{00000000-0005-0000-0000-0000CF610000}"/>
    <cellStyle name="Comma 10 4 2 2 2 6" xfId="35130" xr:uid="{00000000-0005-0000-0000-0000D0610000}"/>
    <cellStyle name="Comma 10 4 2 2 3" xfId="35131" xr:uid="{00000000-0005-0000-0000-0000D1610000}"/>
    <cellStyle name="Comma 10 4 2 2 3 2" xfId="35132" xr:uid="{00000000-0005-0000-0000-0000D2610000}"/>
    <cellStyle name="Comma 10 4 2 2 3 2 2" xfId="35133" xr:uid="{00000000-0005-0000-0000-0000D3610000}"/>
    <cellStyle name="Comma 10 4 2 2 3 2 3" xfId="35134" xr:uid="{00000000-0005-0000-0000-0000D4610000}"/>
    <cellStyle name="Comma 10 4 2 2 3 3" xfId="35135" xr:uid="{00000000-0005-0000-0000-0000D5610000}"/>
    <cellStyle name="Comma 10 4 2 2 3 3 2" xfId="35136" xr:uid="{00000000-0005-0000-0000-0000D6610000}"/>
    <cellStyle name="Comma 10 4 2 2 3 3 3" xfId="35137" xr:uid="{00000000-0005-0000-0000-0000D7610000}"/>
    <cellStyle name="Comma 10 4 2 2 3 4" xfId="35138" xr:uid="{00000000-0005-0000-0000-0000D8610000}"/>
    <cellStyle name="Comma 10 4 2 2 3 4 2" xfId="35139" xr:uid="{00000000-0005-0000-0000-0000D9610000}"/>
    <cellStyle name="Comma 10 4 2 2 3 5" xfId="35140" xr:uid="{00000000-0005-0000-0000-0000DA610000}"/>
    <cellStyle name="Comma 10 4 2 2 3 6" xfId="35141" xr:uid="{00000000-0005-0000-0000-0000DB610000}"/>
    <cellStyle name="Comma 10 4 2 2 4" xfId="35142" xr:uid="{00000000-0005-0000-0000-0000DC610000}"/>
    <cellStyle name="Comma 10 4 2 2 4 2" xfId="35143" xr:uid="{00000000-0005-0000-0000-0000DD610000}"/>
    <cellStyle name="Comma 10 4 2 2 4 2 2" xfId="35144" xr:uid="{00000000-0005-0000-0000-0000DE610000}"/>
    <cellStyle name="Comma 10 4 2 2 4 2 3" xfId="35145" xr:uid="{00000000-0005-0000-0000-0000DF610000}"/>
    <cellStyle name="Comma 10 4 2 2 4 3" xfId="35146" xr:uid="{00000000-0005-0000-0000-0000E0610000}"/>
    <cellStyle name="Comma 10 4 2 2 4 3 2" xfId="35147" xr:uid="{00000000-0005-0000-0000-0000E1610000}"/>
    <cellStyle name="Comma 10 4 2 2 4 4" xfId="35148" xr:uid="{00000000-0005-0000-0000-0000E2610000}"/>
    <cellStyle name="Comma 10 4 2 2 4 5" xfId="35149" xr:uid="{00000000-0005-0000-0000-0000E3610000}"/>
    <cellStyle name="Comma 10 4 2 2 5" xfId="35150" xr:uid="{00000000-0005-0000-0000-0000E4610000}"/>
    <cellStyle name="Comma 10 4 2 2 5 2" xfId="35151" xr:uid="{00000000-0005-0000-0000-0000E5610000}"/>
    <cellStyle name="Comma 10 4 2 2 5 3" xfId="35152" xr:uid="{00000000-0005-0000-0000-0000E6610000}"/>
    <cellStyle name="Comma 10 4 2 2 6" xfId="35153" xr:uid="{00000000-0005-0000-0000-0000E7610000}"/>
    <cellStyle name="Comma 10 4 2 2 6 2" xfId="35154" xr:uid="{00000000-0005-0000-0000-0000E8610000}"/>
    <cellStyle name="Comma 10 4 2 2 6 3" xfId="35155" xr:uid="{00000000-0005-0000-0000-0000E9610000}"/>
    <cellStyle name="Comma 10 4 2 2 7" xfId="35156" xr:uid="{00000000-0005-0000-0000-0000EA610000}"/>
    <cellStyle name="Comma 10 4 2 2 7 2" xfId="35157" xr:uid="{00000000-0005-0000-0000-0000EB610000}"/>
    <cellStyle name="Comma 10 4 2 2 8" xfId="35158" xr:uid="{00000000-0005-0000-0000-0000EC610000}"/>
    <cellStyle name="Comma 10 4 2 2 9" xfId="35159" xr:uid="{00000000-0005-0000-0000-0000ED610000}"/>
    <cellStyle name="Comma 10 4 2 3" xfId="3230" xr:uid="{00000000-0005-0000-0000-0000EE610000}"/>
    <cellStyle name="Comma 10 4 2 3 2" xfId="35160" xr:uid="{00000000-0005-0000-0000-0000EF610000}"/>
    <cellStyle name="Comma 10 4 2 3 2 2" xfId="35161" xr:uid="{00000000-0005-0000-0000-0000F0610000}"/>
    <cellStyle name="Comma 10 4 2 3 2 3" xfId="35162" xr:uid="{00000000-0005-0000-0000-0000F1610000}"/>
    <cellStyle name="Comma 10 4 2 3 3" xfId="35163" xr:uid="{00000000-0005-0000-0000-0000F2610000}"/>
    <cellStyle name="Comma 10 4 2 3 3 2" xfId="35164" xr:uid="{00000000-0005-0000-0000-0000F3610000}"/>
    <cellStyle name="Comma 10 4 2 3 3 3" xfId="35165" xr:uid="{00000000-0005-0000-0000-0000F4610000}"/>
    <cellStyle name="Comma 10 4 2 3 4" xfId="35166" xr:uid="{00000000-0005-0000-0000-0000F5610000}"/>
    <cellStyle name="Comma 10 4 2 3 4 2" xfId="35167" xr:uid="{00000000-0005-0000-0000-0000F6610000}"/>
    <cellStyle name="Comma 10 4 2 3 5" xfId="35168" xr:uid="{00000000-0005-0000-0000-0000F7610000}"/>
    <cellStyle name="Comma 10 4 2 3 6" xfId="35169" xr:uid="{00000000-0005-0000-0000-0000F8610000}"/>
    <cellStyle name="Comma 10 4 2 4" xfId="35170" xr:uid="{00000000-0005-0000-0000-0000F9610000}"/>
    <cellStyle name="Comma 10 4 2 4 2" xfId="35171" xr:uid="{00000000-0005-0000-0000-0000FA610000}"/>
    <cellStyle name="Comma 10 4 2 4 2 2" xfId="35172" xr:uid="{00000000-0005-0000-0000-0000FB610000}"/>
    <cellStyle name="Comma 10 4 2 4 2 3" xfId="35173" xr:uid="{00000000-0005-0000-0000-0000FC610000}"/>
    <cellStyle name="Comma 10 4 2 4 3" xfId="35174" xr:uid="{00000000-0005-0000-0000-0000FD610000}"/>
    <cellStyle name="Comma 10 4 2 4 3 2" xfId="35175" xr:uid="{00000000-0005-0000-0000-0000FE610000}"/>
    <cellStyle name="Comma 10 4 2 4 3 3" xfId="35176" xr:uid="{00000000-0005-0000-0000-0000FF610000}"/>
    <cellStyle name="Comma 10 4 2 4 4" xfId="35177" xr:uid="{00000000-0005-0000-0000-000000620000}"/>
    <cellStyle name="Comma 10 4 2 4 4 2" xfId="35178" xr:uid="{00000000-0005-0000-0000-000001620000}"/>
    <cellStyle name="Comma 10 4 2 4 5" xfId="35179" xr:uid="{00000000-0005-0000-0000-000002620000}"/>
    <cellStyle name="Comma 10 4 2 4 6" xfId="35180" xr:uid="{00000000-0005-0000-0000-000003620000}"/>
    <cellStyle name="Comma 10 4 2 5" xfId="35181" xr:uid="{00000000-0005-0000-0000-000004620000}"/>
    <cellStyle name="Comma 10 4 2 5 2" xfId="35182" xr:uid="{00000000-0005-0000-0000-000005620000}"/>
    <cellStyle name="Comma 10 4 2 5 2 2" xfId="35183" xr:uid="{00000000-0005-0000-0000-000006620000}"/>
    <cellStyle name="Comma 10 4 2 5 2 3" xfId="35184" xr:uid="{00000000-0005-0000-0000-000007620000}"/>
    <cellStyle name="Comma 10 4 2 5 3" xfId="35185" xr:uid="{00000000-0005-0000-0000-000008620000}"/>
    <cellStyle name="Comma 10 4 2 5 3 2" xfId="35186" xr:uid="{00000000-0005-0000-0000-000009620000}"/>
    <cellStyle name="Comma 10 4 2 5 4" xfId="35187" xr:uid="{00000000-0005-0000-0000-00000A620000}"/>
    <cellStyle name="Comma 10 4 2 5 5" xfId="35188" xr:uid="{00000000-0005-0000-0000-00000B620000}"/>
    <cellStyle name="Comma 10 4 2 6" xfId="35189" xr:uid="{00000000-0005-0000-0000-00000C620000}"/>
    <cellStyle name="Comma 10 4 2 6 2" xfId="35190" xr:uid="{00000000-0005-0000-0000-00000D620000}"/>
    <cellStyle name="Comma 10 4 2 6 3" xfId="35191" xr:uid="{00000000-0005-0000-0000-00000E620000}"/>
    <cellStyle name="Comma 10 4 2 7" xfId="35192" xr:uid="{00000000-0005-0000-0000-00000F620000}"/>
    <cellStyle name="Comma 10 4 2 7 2" xfId="35193" xr:uid="{00000000-0005-0000-0000-000010620000}"/>
    <cellStyle name="Comma 10 4 2 7 3" xfId="35194" xr:uid="{00000000-0005-0000-0000-000011620000}"/>
    <cellStyle name="Comma 10 4 2 8" xfId="35195" xr:uid="{00000000-0005-0000-0000-000012620000}"/>
    <cellStyle name="Comma 10 4 2 8 2" xfId="35196" xr:uid="{00000000-0005-0000-0000-000013620000}"/>
    <cellStyle name="Comma 10 4 2 9" xfId="35197" xr:uid="{00000000-0005-0000-0000-000014620000}"/>
    <cellStyle name="Comma 10 4 3" xfId="3231" xr:uid="{00000000-0005-0000-0000-000015620000}"/>
    <cellStyle name="Comma 10 4 3 2" xfId="3232" xr:uid="{00000000-0005-0000-0000-000016620000}"/>
    <cellStyle name="Comma 10 4 3 2 2" xfId="35198" xr:uid="{00000000-0005-0000-0000-000017620000}"/>
    <cellStyle name="Comma 10 4 3 2 2 2" xfId="35199" xr:uid="{00000000-0005-0000-0000-000018620000}"/>
    <cellStyle name="Comma 10 4 3 2 2 3" xfId="35200" xr:uid="{00000000-0005-0000-0000-000019620000}"/>
    <cellStyle name="Comma 10 4 3 2 3" xfId="35201" xr:uid="{00000000-0005-0000-0000-00001A620000}"/>
    <cellStyle name="Comma 10 4 3 2 3 2" xfId="35202" xr:uid="{00000000-0005-0000-0000-00001B620000}"/>
    <cellStyle name="Comma 10 4 3 2 3 3" xfId="35203" xr:uid="{00000000-0005-0000-0000-00001C620000}"/>
    <cellStyle name="Comma 10 4 3 2 4" xfId="35204" xr:uid="{00000000-0005-0000-0000-00001D620000}"/>
    <cellStyle name="Comma 10 4 3 2 4 2" xfId="35205" xr:uid="{00000000-0005-0000-0000-00001E620000}"/>
    <cellStyle name="Comma 10 4 3 2 5" xfId="35206" xr:uid="{00000000-0005-0000-0000-00001F620000}"/>
    <cellStyle name="Comma 10 4 3 2 6" xfId="35207" xr:uid="{00000000-0005-0000-0000-000020620000}"/>
    <cellStyle name="Comma 10 4 3 3" xfId="35208" xr:uid="{00000000-0005-0000-0000-000021620000}"/>
    <cellStyle name="Comma 10 4 3 3 2" xfId="35209" xr:uid="{00000000-0005-0000-0000-000022620000}"/>
    <cellStyle name="Comma 10 4 3 3 2 2" xfId="35210" xr:uid="{00000000-0005-0000-0000-000023620000}"/>
    <cellStyle name="Comma 10 4 3 3 2 3" xfId="35211" xr:uid="{00000000-0005-0000-0000-000024620000}"/>
    <cellStyle name="Comma 10 4 3 3 3" xfId="35212" xr:uid="{00000000-0005-0000-0000-000025620000}"/>
    <cellStyle name="Comma 10 4 3 3 3 2" xfId="35213" xr:uid="{00000000-0005-0000-0000-000026620000}"/>
    <cellStyle name="Comma 10 4 3 3 3 3" xfId="35214" xr:uid="{00000000-0005-0000-0000-000027620000}"/>
    <cellStyle name="Comma 10 4 3 3 4" xfId="35215" xr:uid="{00000000-0005-0000-0000-000028620000}"/>
    <cellStyle name="Comma 10 4 3 3 4 2" xfId="35216" xr:uid="{00000000-0005-0000-0000-000029620000}"/>
    <cellStyle name="Comma 10 4 3 3 5" xfId="35217" xr:uid="{00000000-0005-0000-0000-00002A620000}"/>
    <cellStyle name="Comma 10 4 3 3 6" xfId="35218" xr:uid="{00000000-0005-0000-0000-00002B620000}"/>
    <cellStyle name="Comma 10 4 3 4" xfId="35219" xr:uid="{00000000-0005-0000-0000-00002C620000}"/>
    <cellStyle name="Comma 10 4 3 4 2" xfId="35220" xr:uid="{00000000-0005-0000-0000-00002D620000}"/>
    <cellStyle name="Comma 10 4 3 4 2 2" xfId="35221" xr:uid="{00000000-0005-0000-0000-00002E620000}"/>
    <cellStyle name="Comma 10 4 3 4 2 3" xfId="35222" xr:uid="{00000000-0005-0000-0000-00002F620000}"/>
    <cellStyle name="Comma 10 4 3 4 3" xfId="35223" xr:uid="{00000000-0005-0000-0000-000030620000}"/>
    <cellStyle name="Comma 10 4 3 4 3 2" xfId="35224" xr:uid="{00000000-0005-0000-0000-000031620000}"/>
    <cellStyle name="Comma 10 4 3 4 4" xfId="35225" xr:uid="{00000000-0005-0000-0000-000032620000}"/>
    <cellStyle name="Comma 10 4 3 4 5" xfId="35226" xr:uid="{00000000-0005-0000-0000-000033620000}"/>
    <cellStyle name="Comma 10 4 3 5" xfId="35227" xr:uid="{00000000-0005-0000-0000-000034620000}"/>
    <cellStyle name="Comma 10 4 3 5 2" xfId="35228" xr:uid="{00000000-0005-0000-0000-000035620000}"/>
    <cellStyle name="Comma 10 4 3 5 3" xfId="35229" xr:uid="{00000000-0005-0000-0000-000036620000}"/>
    <cellStyle name="Comma 10 4 3 6" xfId="35230" xr:uid="{00000000-0005-0000-0000-000037620000}"/>
    <cellStyle name="Comma 10 4 3 6 2" xfId="35231" xr:uid="{00000000-0005-0000-0000-000038620000}"/>
    <cellStyle name="Comma 10 4 3 6 3" xfId="35232" xr:uid="{00000000-0005-0000-0000-000039620000}"/>
    <cellStyle name="Comma 10 4 3 7" xfId="35233" xr:uid="{00000000-0005-0000-0000-00003A620000}"/>
    <cellStyle name="Comma 10 4 3 7 2" xfId="35234" xr:uid="{00000000-0005-0000-0000-00003B620000}"/>
    <cellStyle name="Comma 10 4 3 8" xfId="35235" xr:uid="{00000000-0005-0000-0000-00003C620000}"/>
    <cellStyle name="Comma 10 4 3 9" xfId="35236" xr:uid="{00000000-0005-0000-0000-00003D620000}"/>
    <cellStyle name="Comma 10 4 4" xfId="3233" xr:uid="{00000000-0005-0000-0000-00003E620000}"/>
    <cellStyle name="Comma 10 4 4 2" xfId="35237" xr:uid="{00000000-0005-0000-0000-00003F620000}"/>
    <cellStyle name="Comma 10 4 4 2 2" xfId="35238" xr:uid="{00000000-0005-0000-0000-000040620000}"/>
    <cellStyle name="Comma 10 4 4 2 2 2" xfId="35239" xr:uid="{00000000-0005-0000-0000-000041620000}"/>
    <cellStyle name="Comma 10 4 4 2 2 3" xfId="35240" xr:uid="{00000000-0005-0000-0000-000042620000}"/>
    <cellStyle name="Comma 10 4 4 2 3" xfId="35241" xr:uid="{00000000-0005-0000-0000-000043620000}"/>
    <cellStyle name="Comma 10 4 4 2 3 2" xfId="35242" xr:uid="{00000000-0005-0000-0000-000044620000}"/>
    <cellStyle name="Comma 10 4 4 2 3 3" xfId="35243" xr:uid="{00000000-0005-0000-0000-000045620000}"/>
    <cellStyle name="Comma 10 4 4 2 4" xfId="35244" xr:uid="{00000000-0005-0000-0000-000046620000}"/>
    <cellStyle name="Comma 10 4 4 2 4 2" xfId="35245" xr:uid="{00000000-0005-0000-0000-000047620000}"/>
    <cellStyle name="Comma 10 4 4 2 5" xfId="35246" xr:uid="{00000000-0005-0000-0000-000048620000}"/>
    <cellStyle name="Comma 10 4 4 2 6" xfId="35247" xr:uid="{00000000-0005-0000-0000-000049620000}"/>
    <cellStyle name="Comma 10 4 4 3" xfId="35248" xr:uid="{00000000-0005-0000-0000-00004A620000}"/>
    <cellStyle name="Comma 10 4 4 3 2" xfId="35249" xr:uid="{00000000-0005-0000-0000-00004B620000}"/>
    <cellStyle name="Comma 10 4 4 3 2 2" xfId="35250" xr:uid="{00000000-0005-0000-0000-00004C620000}"/>
    <cellStyle name="Comma 10 4 4 3 2 3" xfId="35251" xr:uid="{00000000-0005-0000-0000-00004D620000}"/>
    <cellStyle name="Comma 10 4 4 3 3" xfId="35252" xr:uid="{00000000-0005-0000-0000-00004E620000}"/>
    <cellStyle name="Comma 10 4 4 3 3 2" xfId="35253" xr:uid="{00000000-0005-0000-0000-00004F620000}"/>
    <cellStyle name="Comma 10 4 4 3 3 3" xfId="35254" xr:uid="{00000000-0005-0000-0000-000050620000}"/>
    <cellStyle name="Comma 10 4 4 3 4" xfId="35255" xr:uid="{00000000-0005-0000-0000-000051620000}"/>
    <cellStyle name="Comma 10 4 4 3 4 2" xfId="35256" xr:uid="{00000000-0005-0000-0000-000052620000}"/>
    <cellStyle name="Comma 10 4 4 3 5" xfId="35257" xr:uid="{00000000-0005-0000-0000-000053620000}"/>
    <cellStyle name="Comma 10 4 4 3 6" xfId="35258" xr:uid="{00000000-0005-0000-0000-000054620000}"/>
    <cellStyle name="Comma 10 4 4 4" xfId="35259" xr:uid="{00000000-0005-0000-0000-000055620000}"/>
    <cellStyle name="Comma 10 4 4 4 2" xfId="35260" xr:uid="{00000000-0005-0000-0000-000056620000}"/>
    <cellStyle name="Comma 10 4 4 4 2 2" xfId="35261" xr:uid="{00000000-0005-0000-0000-000057620000}"/>
    <cellStyle name="Comma 10 4 4 4 2 3" xfId="35262" xr:uid="{00000000-0005-0000-0000-000058620000}"/>
    <cellStyle name="Comma 10 4 4 4 3" xfId="35263" xr:uid="{00000000-0005-0000-0000-000059620000}"/>
    <cellStyle name="Comma 10 4 4 4 3 2" xfId="35264" xr:uid="{00000000-0005-0000-0000-00005A620000}"/>
    <cellStyle name="Comma 10 4 4 4 4" xfId="35265" xr:uid="{00000000-0005-0000-0000-00005B620000}"/>
    <cellStyle name="Comma 10 4 4 4 5" xfId="35266" xr:uid="{00000000-0005-0000-0000-00005C620000}"/>
    <cellStyle name="Comma 10 4 4 5" xfId="35267" xr:uid="{00000000-0005-0000-0000-00005D620000}"/>
    <cellStyle name="Comma 10 4 4 5 2" xfId="35268" xr:uid="{00000000-0005-0000-0000-00005E620000}"/>
    <cellStyle name="Comma 10 4 4 5 3" xfId="35269" xr:uid="{00000000-0005-0000-0000-00005F620000}"/>
    <cellStyle name="Comma 10 4 4 6" xfId="35270" xr:uid="{00000000-0005-0000-0000-000060620000}"/>
    <cellStyle name="Comma 10 4 4 6 2" xfId="35271" xr:uid="{00000000-0005-0000-0000-000061620000}"/>
    <cellStyle name="Comma 10 4 4 6 3" xfId="35272" xr:uid="{00000000-0005-0000-0000-000062620000}"/>
    <cellStyle name="Comma 10 4 4 7" xfId="35273" xr:uid="{00000000-0005-0000-0000-000063620000}"/>
    <cellStyle name="Comma 10 4 4 7 2" xfId="35274" xr:uid="{00000000-0005-0000-0000-000064620000}"/>
    <cellStyle name="Comma 10 4 4 8" xfId="35275" xr:uid="{00000000-0005-0000-0000-000065620000}"/>
    <cellStyle name="Comma 10 4 4 9" xfId="35276" xr:uid="{00000000-0005-0000-0000-000066620000}"/>
    <cellStyle name="Comma 10 4 5" xfId="35277" xr:uid="{00000000-0005-0000-0000-000067620000}"/>
    <cellStyle name="Comma 10 4 5 2" xfId="35278" xr:uid="{00000000-0005-0000-0000-000068620000}"/>
    <cellStyle name="Comma 10 4 5 2 2" xfId="35279" xr:uid="{00000000-0005-0000-0000-000069620000}"/>
    <cellStyle name="Comma 10 4 5 2 3" xfId="35280" xr:uid="{00000000-0005-0000-0000-00006A620000}"/>
    <cellStyle name="Comma 10 4 5 3" xfId="35281" xr:uid="{00000000-0005-0000-0000-00006B620000}"/>
    <cellStyle name="Comma 10 4 5 3 2" xfId="35282" xr:uid="{00000000-0005-0000-0000-00006C620000}"/>
    <cellStyle name="Comma 10 4 5 3 3" xfId="35283" xr:uid="{00000000-0005-0000-0000-00006D620000}"/>
    <cellStyle name="Comma 10 4 5 4" xfId="35284" xr:uid="{00000000-0005-0000-0000-00006E620000}"/>
    <cellStyle name="Comma 10 4 5 4 2" xfId="35285" xr:uid="{00000000-0005-0000-0000-00006F620000}"/>
    <cellStyle name="Comma 10 4 5 5" xfId="35286" xr:uid="{00000000-0005-0000-0000-000070620000}"/>
    <cellStyle name="Comma 10 4 5 6" xfId="35287" xr:uid="{00000000-0005-0000-0000-000071620000}"/>
    <cellStyle name="Comma 10 4 6" xfId="35288" xr:uid="{00000000-0005-0000-0000-000072620000}"/>
    <cellStyle name="Comma 10 4 6 2" xfId="35289" xr:uid="{00000000-0005-0000-0000-000073620000}"/>
    <cellStyle name="Comma 10 4 6 2 2" xfId="35290" xr:uid="{00000000-0005-0000-0000-000074620000}"/>
    <cellStyle name="Comma 10 4 6 2 3" xfId="35291" xr:uid="{00000000-0005-0000-0000-000075620000}"/>
    <cellStyle name="Comma 10 4 6 3" xfId="35292" xr:uid="{00000000-0005-0000-0000-000076620000}"/>
    <cellStyle name="Comma 10 4 6 3 2" xfId="35293" xr:uid="{00000000-0005-0000-0000-000077620000}"/>
    <cellStyle name="Comma 10 4 6 3 3" xfId="35294" xr:uid="{00000000-0005-0000-0000-000078620000}"/>
    <cellStyle name="Comma 10 4 6 4" xfId="35295" xr:uid="{00000000-0005-0000-0000-000079620000}"/>
    <cellStyle name="Comma 10 4 6 4 2" xfId="35296" xr:uid="{00000000-0005-0000-0000-00007A620000}"/>
    <cellStyle name="Comma 10 4 6 5" xfId="35297" xr:uid="{00000000-0005-0000-0000-00007B620000}"/>
    <cellStyle name="Comma 10 4 6 6" xfId="35298" xr:uid="{00000000-0005-0000-0000-00007C620000}"/>
    <cellStyle name="Comma 10 4 7" xfId="35299" xr:uid="{00000000-0005-0000-0000-00007D620000}"/>
    <cellStyle name="Comma 10 4 7 2" xfId="35300" xr:uid="{00000000-0005-0000-0000-00007E620000}"/>
    <cellStyle name="Comma 10 4 7 2 2" xfId="35301" xr:uid="{00000000-0005-0000-0000-00007F620000}"/>
    <cellStyle name="Comma 10 4 7 2 3" xfId="35302" xr:uid="{00000000-0005-0000-0000-000080620000}"/>
    <cellStyle name="Comma 10 4 7 3" xfId="35303" xr:uid="{00000000-0005-0000-0000-000081620000}"/>
    <cellStyle name="Comma 10 4 7 3 2" xfId="35304" xr:uid="{00000000-0005-0000-0000-000082620000}"/>
    <cellStyle name="Comma 10 4 7 4" xfId="35305" xr:uid="{00000000-0005-0000-0000-000083620000}"/>
    <cellStyle name="Comma 10 4 7 5" xfId="35306" xr:uid="{00000000-0005-0000-0000-000084620000}"/>
    <cellStyle name="Comma 10 4 8" xfId="35307" xr:uid="{00000000-0005-0000-0000-000085620000}"/>
    <cellStyle name="Comma 10 4 8 2" xfId="35308" xr:uid="{00000000-0005-0000-0000-000086620000}"/>
    <cellStyle name="Comma 10 4 8 3" xfId="35309" xr:uid="{00000000-0005-0000-0000-000087620000}"/>
    <cellStyle name="Comma 10 4 9" xfId="35310" xr:uid="{00000000-0005-0000-0000-000088620000}"/>
    <cellStyle name="Comma 10 4 9 2" xfId="35311" xr:uid="{00000000-0005-0000-0000-000089620000}"/>
    <cellStyle name="Comma 10 4 9 3" xfId="35312" xr:uid="{00000000-0005-0000-0000-00008A620000}"/>
    <cellStyle name="Comma 10 5" xfId="3234" xr:uid="{00000000-0005-0000-0000-00008B620000}"/>
    <cellStyle name="Comma 10 5 10" xfId="35313" xr:uid="{00000000-0005-0000-0000-00008C620000}"/>
    <cellStyle name="Comma 10 5 2" xfId="3235" xr:uid="{00000000-0005-0000-0000-00008D620000}"/>
    <cellStyle name="Comma 10 5 2 2" xfId="3236" xr:uid="{00000000-0005-0000-0000-00008E620000}"/>
    <cellStyle name="Comma 10 5 2 2 2" xfId="35314" xr:uid="{00000000-0005-0000-0000-00008F620000}"/>
    <cellStyle name="Comma 10 5 2 2 2 2" xfId="35315" xr:uid="{00000000-0005-0000-0000-000090620000}"/>
    <cellStyle name="Comma 10 5 2 2 2 3" xfId="35316" xr:uid="{00000000-0005-0000-0000-000091620000}"/>
    <cellStyle name="Comma 10 5 2 2 3" xfId="35317" xr:uid="{00000000-0005-0000-0000-000092620000}"/>
    <cellStyle name="Comma 10 5 2 2 3 2" xfId="35318" xr:uid="{00000000-0005-0000-0000-000093620000}"/>
    <cellStyle name="Comma 10 5 2 2 3 3" xfId="35319" xr:uid="{00000000-0005-0000-0000-000094620000}"/>
    <cellStyle name="Comma 10 5 2 2 4" xfId="35320" xr:uid="{00000000-0005-0000-0000-000095620000}"/>
    <cellStyle name="Comma 10 5 2 2 4 2" xfId="35321" xr:uid="{00000000-0005-0000-0000-000096620000}"/>
    <cellStyle name="Comma 10 5 2 2 5" xfId="35322" xr:uid="{00000000-0005-0000-0000-000097620000}"/>
    <cellStyle name="Comma 10 5 2 2 6" xfId="35323" xr:uid="{00000000-0005-0000-0000-000098620000}"/>
    <cellStyle name="Comma 10 5 2 3" xfId="35324" xr:uid="{00000000-0005-0000-0000-000099620000}"/>
    <cellStyle name="Comma 10 5 2 3 2" xfId="35325" xr:uid="{00000000-0005-0000-0000-00009A620000}"/>
    <cellStyle name="Comma 10 5 2 3 2 2" xfId="35326" xr:uid="{00000000-0005-0000-0000-00009B620000}"/>
    <cellStyle name="Comma 10 5 2 3 2 3" xfId="35327" xr:uid="{00000000-0005-0000-0000-00009C620000}"/>
    <cellStyle name="Comma 10 5 2 3 3" xfId="35328" xr:uid="{00000000-0005-0000-0000-00009D620000}"/>
    <cellStyle name="Comma 10 5 2 3 3 2" xfId="35329" xr:uid="{00000000-0005-0000-0000-00009E620000}"/>
    <cellStyle name="Comma 10 5 2 3 3 3" xfId="35330" xr:uid="{00000000-0005-0000-0000-00009F620000}"/>
    <cellStyle name="Comma 10 5 2 3 4" xfId="35331" xr:uid="{00000000-0005-0000-0000-0000A0620000}"/>
    <cellStyle name="Comma 10 5 2 3 4 2" xfId="35332" xr:uid="{00000000-0005-0000-0000-0000A1620000}"/>
    <cellStyle name="Comma 10 5 2 3 5" xfId="35333" xr:uid="{00000000-0005-0000-0000-0000A2620000}"/>
    <cellStyle name="Comma 10 5 2 3 6" xfId="35334" xr:uid="{00000000-0005-0000-0000-0000A3620000}"/>
    <cellStyle name="Comma 10 5 2 4" xfId="35335" xr:uid="{00000000-0005-0000-0000-0000A4620000}"/>
    <cellStyle name="Comma 10 5 2 4 2" xfId="35336" xr:uid="{00000000-0005-0000-0000-0000A5620000}"/>
    <cellStyle name="Comma 10 5 2 4 2 2" xfId="35337" xr:uid="{00000000-0005-0000-0000-0000A6620000}"/>
    <cellStyle name="Comma 10 5 2 4 2 3" xfId="35338" xr:uid="{00000000-0005-0000-0000-0000A7620000}"/>
    <cellStyle name="Comma 10 5 2 4 3" xfId="35339" xr:uid="{00000000-0005-0000-0000-0000A8620000}"/>
    <cellStyle name="Comma 10 5 2 4 3 2" xfId="35340" xr:uid="{00000000-0005-0000-0000-0000A9620000}"/>
    <cellStyle name="Comma 10 5 2 4 4" xfId="35341" xr:uid="{00000000-0005-0000-0000-0000AA620000}"/>
    <cellStyle name="Comma 10 5 2 4 5" xfId="35342" xr:uid="{00000000-0005-0000-0000-0000AB620000}"/>
    <cellStyle name="Comma 10 5 2 5" xfId="35343" xr:uid="{00000000-0005-0000-0000-0000AC620000}"/>
    <cellStyle name="Comma 10 5 2 5 2" xfId="35344" xr:uid="{00000000-0005-0000-0000-0000AD620000}"/>
    <cellStyle name="Comma 10 5 2 5 3" xfId="35345" xr:uid="{00000000-0005-0000-0000-0000AE620000}"/>
    <cellStyle name="Comma 10 5 2 6" xfId="35346" xr:uid="{00000000-0005-0000-0000-0000AF620000}"/>
    <cellStyle name="Comma 10 5 2 6 2" xfId="35347" xr:uid="{00000000-0005-0000-0000-0000B0620000}"/>
    <cellStyle name="Comma 10 5 2 6 3" xfId="35348" xr:uid="{00000000-0005-0000-0000-0000B1620000}"/>
    <cellStyle name="Comma 10 5 2 7" xfId="35349" xr:uid="{00000000-0005-0000-0000-0000B2620000}"/>
    <cellStyle name="Comma 10 5 2 7 2" xfId="35350" xr:uid="{00000000-0005-0000-0000-0000B3620000}"/>
    <cellStyle name="Comma 10 5 2 8" xfId="35351" xr:uid="{00000000-0005-0000-0000-0000B4620000}"/>
    <cellStyle name="Comma 10 5 2 9" xfId="35352" xr:uid="{00000000-0005-0000-0000-0000B5620000}"/>
    <cellStyle name="Comma 10 5 3" xfId="3237" xr:uid="{00000000-0005-0000-0000-0000B6620000}"/>
    <cellStyle name="Comma 10 5 3 2" xfId="35353" xr:uid="{00000000-0005-0000-0000-0000B7620000}"/>
    <cellStyle name="Comma 10 5 3 2 2" xfId="35354" xr:uid="{00000000-0005-0000-0000-0000B8620000}"/>
    <cellStyle name="Comma 10 5 3 2 3" xfId="35355" xr:uid="{00000000-0005-0000-0000-0000B9620000}"/>
    <cellStyle name="Comma 10 5 3 3" xfId="35356" xr:uid="{00000000-0005-0000-0000-0000BA620000}"/>
    <cellStyle name="Comma 10 5 3 3 2" xfId="35357" xr:uid="{00000000-0005-0000-0000-0000BB620000}"/>
    <cellStyle name="Comma 10 5 3 3 3" xfId="35358" xr:uid="{00000000-0005-0000-0000-0000BC620000}"/>
    <cellStyle name="Comma 10 5 3 4" xfId="35359" xr:uid="{00000000-0005-0000-0000-0000BD620000}"/>
    <cellStyle name="Comma 10 5 3 4 2" xfId="35360" xr:uid="{00000000-0005-0000-0000-0000BE620000}"/>
    <cellStyle name="Comma 10 5 3 5" xfId="35361" xr:uid="{00000000-0005-0000-0000-0000BF620000}"/>
    <cellStyle name="Comma 10 5 3 6" xfId="35362" xr:uid="{00000000-0005-0000-0000-0000C0620000}"/>
    <cellStyle name="Comma 10 5 4" xfId="35363" xr:uid="{00000000-0005-0000-0000-0000C1620000}"/>
    <cellStyle name="Comma 10 5 4 2" xfId="35364" xr:uid="{00000000-0005-0000-0000-0000C2620000}"/>
    <cellStyle name="Comma 10 5 4 2 2" xfId="35365" xr:uid="{00000000-0005-0000-0000-0000C3620000}"/>
    <cellStyle name="Comma 10 5 4 2 3" xfId="35366" xr:uid="{00000000-0005-0000-0000-0000C4620000}"/>
    <cellStyle name="Comma 10 5 4 3" xfId="35367" xr:uid="{00000000-0005-0000-0000-0000C5620000}"/>
    <cellStyle name="Comma 10 5 4 3 2" xfId="35368" xr:uid="{00000000-0005-0000-0000-0000C6620000}"/>
    <cellStyle name="Comma 10 5 4 3 3" xfId="35369" xr:uid="{00000000-0005-0000-0000-0000C7620000}"/>
    <cellStyle name="Comma 10 5 4 4" xfId="35370" xr:uid="{00000000-0005-0000-0000-0000C8620000}"/>
    <cellStyle name="Comma 10 5 4 4 2" xfId="35371" xr:uid="{00000000-0005-0000-0000-0000C9620000}"/>
    <cellStyle name="Comma 10 5 4 5" xfId="35372" xr:uid="{00000000-0005-0000-0000-0000CA620000}"/>
    <cellStyle name="Comma 10 5 4 6" xfId="35373" xr:uid="{00000000-0005-0000-0000-0000CB620000}"/>
    <cellStyle name="Comma 10 5 5" xfId="35374" xr:uid="{00000000-0005-0000-0000-0000CC620000}"/>
    <cellStyle name="Comma 10 5 5 2" xfId="35375" xr:uid="{00000000-0005-0000-0000-0000CD620000}"/>
    <cellStyle name="Comma 10 5 5 2 2" xfId="35376" xr:uid="{00000000-0005-0000-0000-0000CE620000}"/>
    <cellStyle name="Comma 10 5 5 2 3" xfId="35377" xr:uid="{00000000-0005-0000-0000-0000CF620000}"/>
    <cellStyle name="Comma 10 5 5 3" xfId="35378" xr:uid="{00000000-0005-0000-0000-0000D0620000}"/>
    <cellStyle name="Comma 10 5 5 3 2" xfId="35379" xr:uid="{00000000-0005-0000-0000-0000D1620000}"/>
    <cellStyle name="Comma 10 5 5 4" xfId="35380" xr:uid="{00000000-0005-0000-0000-0000D2620000}"/>
    <cellStyle name="Comma 10 5 5 5" xfId="35381" xr:uid="{00000000-0005-0000-0000-0000D3620000}"/>
    <cellStyle name="Comma 10 5 6" xfId="35382" xr:uid="{00000000-0005-0000-0000-0000D4620000}"/>
    <cellStyle name="Comma 10 5 6 2" xfId="35383" xr:uid="{00000000-0005-0000-0000-0000D5620000}"/>
    <cellStyle name="Comma 10 5 6 3" xfId="35384" xr:uid="{00000000-0005-0000-0000-0000D6620000}"/>
    <cellStyle name="Comma 10 5 7" xfId="35385" xr:uid="{00000000-0005-0000-0000-0000D7620000}"/>
    <cellStyle name="Comma 10 5 7 2" xfId="35386" xr:uid="{00000000-0005-0000-0000-0000D8620000}"/>
    <cellStyle name="Comma 10 5 7 3" xfId="35387" xr:uid="{00000000-0005-0000-0000-0000D9620000}"/>
    <cellStyle name="Comma 10 5 8" xfId="35388" xr:uid="{00000000-0005-0000-0000-0000DA620000}"/>
    <cellStyle name="Comma 10 5 8 2" xfId="35389" xr:uid="{00000000-0005-0000-0000-0000DB620000}"/>
    <cellStyle name="Comma 10 5 9" xfId="35390" xr:uid="{00000000-0005-0000-0000-0000DC620000}"/>
    <cellStyle name="Comma 10 6" xfId="3238" xr:uid="{00000000-0005-0000-0000-0000DD620000}"/>
    <cellStyle name="Comma 10 6 2" xfId="3239" xr:uid="{00000000-0005-0000-0000-0000DE620000}"/>
    <cellStyle name="Comma 10 6 2 2" xfId="35391" xr:uid="{00000000-0005-0000-0000-0000DF620000}"/>
    <cellStyle name="Comma 10 6 2 2 2" xfId="35392" xr:uid="{00000000-0005-0000-0000-0000E0620000}"/>
    <cellStyle name="Comma 10 6 2 2 3" xfId="35393" xr:uid="{00000000-0005-0000-0000-0000E1620000}"/>
    <cellStyle name="Comma 10 6 2 3" xfId="35394" xr:uid="{00000000-0005-0000-0000-0000E2620000}"/>
    <cellStyle name="Comma 10 6 2 3 2" xfId="35395" xr:uid="{00000000-0005-0000-0000-0000E3620000}"/>
    <cellStyle name="Comma 10 6 2 3 3" xfId="35396" xr:uid="{00000000-0005-0000-0000-0000E4620000}"/>
    <cellStyle name="Comma 10 6 2 4" xfId="35397" xr:uid="{00000000-0005-0000-0000-0000E5620000}"/>
    <cellStyle name="Comma 10 6 2 4 2" xfId="35398" xr:uid="{00000000-0005-0000-0000-0000E6620000}"/>
    <cellStyle name="Comma 10 6 2 5" xfId="35399" xr:uid="{00000000-0005-0000-0000-0000E7620000}"/>
    <cellStyle name="Comma 10 6 2 6" xfId="35400" xr:uid="{00000000-0005-0000-0000-0000E8620000}"/>
    <cellStyle name="Comma 10 6 3" xfId="35401" xr:uid="{00000000-0005-0000-0000-0000E9620000}"/>
    <cellStyle name="Comma 10 6 3 2" xfId="35402" xr:uid="{00000000-0005-0000-0000-0000EA620000}"/>
    <cellStyle name="Comma 10 6 3 2 2" xfId="35403" xr:uid="{00000000-0005-0000-0000-0000EB620000}"/>
    <cellStyle name="Comma 10 6 3 2 3" xfId="35404" xr:uid="{00000000-0005-0000-0000-0000EC620000}"/>
    <cellStyle name="Comma 10 6 3 3" xfId="35405" xr:uid="{00000000-0005-0000-0000-0000ED620000}"/>
    <cellStyle name="Comma 10 6 3 3 2" xfId="35406" xr:uid="{00000000-0005-0000-0000-0000EE620000}"/>
    <cellStyle name="Comma 10 6 3 3 3" xfId="35407" xr:uid="{00000000-0005-0000-0000-0000EF620000}"/>
    <cellStyle name="Comma 10 6 3 4" xfId="35408" xr:uid="{00000000-0005-0000-0000-0000F0620000}"/>
    <cellStyle name="Comma 10 6 3 4 2" xfId="35409" xr:uid="{00000000-0005-0000-0000-0000F1620000}"/>
    <cellStyle name="Comma 10 6 3 5" xfId="35410" xr:uid="{00000000-0005-0000-0000-0000F2620000}"/>
    <cellStyle name="Comma 10 6 3 6" xfId="35411" xr:uid="{00000000-0005-0000-0000-0000F3620000}"/>
    <cellStyle name="Comma 10 6 4" xfId="35412" xr:uid="{00000000-0005-0000-0000-0000F4620000}"/>
    <cellStyle name="Comma 10 6 4 2" xfId="35413" xr:uid="{00000000-0005-0000-0000-0000F5620000}"/>
    <cellStyle name="Comma 10 6 4 2 2" xfId="35414" xr:uid="{00000000-0005-0000-0000-0000F6620000}"/>
    <cellStyle name="Comma 10 6 4 2 3" xfId="35415" xr:uid="{00000000-0005-0000-0000-0000F7620000}"/>
    <cellStyle name="Comma 10 6 4 3" xfId="35416" xr:uid="{00000000-0005-0000-0000-0000F8620000}"/>
    <cellStyle name="Comma 10 6 4 3 2" xfId="35417" xr:uid="{00000000-0005-0000-0000-0000F9620000}"/>
    <cellStyle name="Comma 10 6 4 4" xfId="35418" xr:uid="{00000000-0005-0000-0000-0000FA620000}"/>
    <cellStyle name="Comma 10 6 4 5" xfId="35419" xr:uid="{00000000-0005-0000-0000-0000FB620000}"/>
    <cellStyle name="Comma 10 6 5" xfId="35420" xr:uid="{00000000-0005-0000-0000-0000FC620000}"/>
    <cellStyle name="Comma 10 6 5 2" xfId="35421" xr:uid="{00000000-0005-0000-0000-0000FD620000}"/>
    <cellStyle name="Comma 10 6 5 3" xfId="35422" xr:uid="{00000000-0005-0000-0000-0000FE620000}"/>
    <cellStyle name="Comma 10 6 6" xfId="35423" xr:uid="{00000000-0005-0000-0000-0000FF620000}"/>
    <cellStyle name="Comma 10 6 6 2" xfId="35424" xr:uid="{00000000-0005-0000-0000-000000630000}"/>
    <cellStyle name="Comma 10 6 6 3" xfId="35425" xr:uid="{00000000-0005-0000-0000-000001630000}"/>
    <cellStyle name="Comma 10 6 7" xfId="35426" xr:uid="{00000000-0005-0000-0000-000002630000}"/>
    <cellStyle name="Comma 10 6 7 2" xfId="35427" xr:uid="{00000000-0005-0000-0000-000003630000}"/>
    <cellStyle name="Comma 10 6 8" xfId="35428" xr:uid="{00000000-0005-0000-0000-000004630000}"/>
    <cellStyle name="Comma 10 6 9" xfId="35429" xr:uid="{00000000-0005-0000-0000-000005630000}"/>
    <cellStyle name="Comma 10 7" xfId="3240" xr:uid="{00000000-0005-0000-0000-000006630000}"/>
    <cellStyle name="Comma 10 7 2" xfId="35430" xr:uid="{00000000-0005-0000-0000-000007630000}"/>
    <cellStyle name="Comma 10 7 2 2" xfId="35431" xr:uid="{00000000-0005-0000-0000-000008630000}"/>
    <cellStyle name="Comma 10 7 2 2 2" xfId="35432" xr:uid="{00000000-0005-0000-0000-000009630000}"/>
    <cellStyle name="Comma 10 7 2 2 3" xfId="35433" xr:uid="{00000000-0005-0000-0000-00000A630000}"/>
    <cellStyle name="Comma 10 7 2 3" xfId="35434" xr:uid="{00000000-0005-0000-0000-00000B630000}"/>
    <cellStyle name="Comma 10 7 2 3 2" xfId="35435" xr:uid="{00000000-0005-0000-0000-00000C630000}"/>
    <cellStyle name="Comma 10 7 2 3 3" xfId="35436" xr:uid="{00000000-0005-0000-0000-00000D630000}"/>
    <cellStyle name="Comma 10 7 2 4" xfId="35437" xr:uid="{00000000-0005-0000-0000-00000E630000}"/>
    <cellStyle name="Comma 10 7 2 4 2" xfId="35438" xr:uid="{00000000-0005-0000-0000-00000F630000}"/>
    <cellStyle name="Comma 10 7 2 5" xfId="35439" xr:uid="{00000000-0005-0000-0000-000010630000}"/>
    <cellStyle name="Comma 10 7 2 6" xfId="35440" xr:uid="{00000000-0005-0000-0000-000011630000}"/>
    <cellStyle name="Comma 10 7 3" xfId="35441" xr:uid="{00000000-0005-0000-0000-000012630000}"/>
    <cellStyle name="Comma 10 7 3 2" xfId="35442" xr:uid="{00000000-0005-0000-0000-000013630000}"/>
    <cellStyle name="Comma 10 7 3 2 2" xfId="35443" xr:uid="{00000000-0005-0000-0000-000014630000}"/>
    <cellStyle name="Comma 10 7 3 2 3" xfId="35444" xr:uid="{00000000-0005-0000-0000-000015630000}"/>
    <cellStyle name="Comma 10 7 3 3" xfId="35445" xr:uid="{00000000-0005-0000-0000-000016630000}"/>
    <cellStyle name="Comma 10 7 3 3 2" xfId="35446" xr:uid="{00000000-0005-0000-0000-000017630000}"/>
    <cellStyle name="Comma 10 7 3 3 3" xfId="35447" xr:uid="{00000000-0005-0000-0000-000018630000}"/>
    <cellStyle name="Comma 10 7 3 4" xfId="35448" xr:uid="{00000000-0005-0000-0000-000019630000}"/>
    <cellStyle name="Comma 10 7 3 4 2" xfId="35449" xr:uid="{00000000-0005-0000-0000-00001A630000}"/>
    <cellStyle name="Comma 10 7 3 5" xfId="35450" xr:uid="{00000000-0005-0000-0000-00001B630000}"/>
    <cellStyle name="Comma 10 7 3 6" xfId="35451" xr:uid="{00000000-0005-0000-0000-00001C630000}"/>
    <cellStyle name="Comma 10 7 4" xfId="35452" xr:uid="{00000000-0005-0000-0000-00001D630000}"/>
    <cellStyle name="Comma 10 7 4 2" xfId="35453" xr:uid="{00000000-0005-0000-0000-00001E630000}"/>
    <cellStyle name="Comma 10 7 4 2 2" xfId="35454" xr:uid="{00000000-0005-0000-0000-00001F630000}"/>
    <cellStyle name="Comma 10 7 4 2 3" xfId="35455" xr:uid="{00000000-0005-0000-0000-000020630000}"/>
    <cellStyle name="Comma 10 7 4 3" xfId="35456" xr:uid="{00000000-0005-0000-0000-000021630000}"/>
    <cellStyle name="Comma 10 7 4 3 2" xfId="35457" xr:uid="{00000000-0005-0000-0000-000022630000}"/>
    <cellStyle name="Comma 10 7 4 4" xfId="35458" xr:uid="{00000000-0005-0000-0000-000023630000}"/>
    <cellStyle name="Comma 10 7 4 5" xfId="35459" xr:uid="{00000000-0005-0000-0000-000024630000}"/>
    <cellStyle name="Comma 10 7 5" xfId="35460" xr:uid="{00000000-0005-0000-0000-000025630000}"/>
    <cellStyle name="Comma 10 7 5 2" xfId="35461" xr:uid="{00000000-0005-0000-0000-000026630000}"/>
    <cellStyle name="Comma 10 7 5 3" xfId="35462" xr:uid="{00000000-0005-0000-0000-000027630000}"/>
    <cellStyle name="Comma 10 7 6" xfId="35463" xr:uid="{00000000-0005-0000-0000-000028630000}"/>
    <cellStyle name="Comma 10 7 6 2" xfId="35464" xr:uid="{00000000-0005-0000-0000-000029630000}"/>
    <cellStyle name="Comma 10 7 6 3" xfId="35465" xr:uid="{00000000-0005-0000-0000-00002A630000}"/>
    <cellStyle name="Comma 10 7 7" xfId="35466" xr:uid="{00000000-0005-0000-0000-00002B630000}"/>
    <cellStyle name="Comma 10 7 7 2" xfId="35467" xr:uid="{00000000-0005-0000-0000-00002C630000}"/>
    <cellStyle name="Comma 10 7 8" xfId="35468" xr:uid="{00000000-0005-0000-0000-00002D630000}"/>
    <cellStyle name="Comma 10 7 9" xfId="35469" xr:uid="{00000000-0005-0000-0000-00002E630000}"/>
    <cellStyle name="Comma 10 8" xfId="3241" xr:uid="{00000000-0005-0000-0000-00002F630000}"/>
    <cellStyle name="Comma 10 8 2" xfId="35470" xr:uid="{00000000-0005-0000-0000-000030630000}"/>
    <cellStyle name="Comma 10 8 2 2" xfId="35471" xr:uid="{00000000-0005-0000-0000-000031630000}"/>
    <cellStyle name="Comma 10 8 2 3" xfId="35472" xr:uid="{00000000-0005-0000-0000-000032630000}"/>
    <cellStyle name="Comma 10 8 3" xfId="35473" xr:uid="{00000000-0005-0000-0000-000033630000}"/>
    <cellStyle name="Comma 10 8 3 2" xfId="35474" xr:uid="{00000000-0005-0000-0000-000034630000}"/>
    <cellStyle name="Comma 10 8 3 3" xfId="35475" xr:uid="{00000000-0005-0000-0000-000035630000}"/>
    <cellStyle name="Comma 10 8 4" xfId="35476" xr:uid="{00000000-0005-0000-0000-000036630000}"/>
    <cellStyle name="Comma 10 8 4 2" xfId="35477" xr:uid="{00000000-0005-0000-0000-000037630000}"/>
    <cellStyle name="Comma 10 8 5" xfId="35478" xr:uid="{00000000-0005-0000-0000-000038630000}"/>
    <cellStyle name="Comma 10 8 6" xfId="35479" xr:uid="{00000000-0005-0000-0000-000039630000}"/>
    <cellStyle name="Comma 10 9" xfId="3242" xr:uid="{00000000-0005-0000-0000-00003A630000}"/>
    <cellStyle name="Comma 10 9 2" xfId="35480" xr:uid="{00000000-0005-0000-0000-00003B630000}"/>
    <cellStyle name="Comma 10 9 2 2" xfId="35481" xr:uid="{00000000-0005-0000-0000-00003C630000}"/>
    <cellStyle name="Comma 10 9 2 3" xfId="35482" xr:uid="{00000000-0005-0000-0000-00003D630000}"/>
    <cellStyle name="Comma 10 9 3" xfId="35483" xr:uid="{00000000-0005-0000-0000-00003E630000}"/>
    <cellStyle name="Comma 10 9 3 2" xfId="35484" xr:uid="{00000000-0005-0000-0000-00003F630000}"/>
    <cellStyle name="Comma 10 9 3 3" xfId="35485" xr:uid="{00000000-0005-0000-0000-000040630000}"/>
    <cellStyle name="Comma 10 9 4" xfId="35486" xr:uid="{00000000-0005-0000-0000-000041630000}"/>
    <cellStyle name="Comma 10 9 4 2" xfId="35487" xr:uid="{00000000-0005-0000-0000-000042630000}"/>
    <cellStyle name="Comma 10 9 5" xfId="35488" xr:uid="{00000000-0005-0000-0000-000043630000}"/>
    <cellStyle name="Comma 10 9 6" xfId="35489" xr:uid="{00000000-0005-0000-0000-000044630000}"/>
    <cellStyle name="Comma 100" xfId="14353" xr:uid="{00000000-0005-0000-0000-000045630000}"/>
    <cellStyle name="Comma 101" xfId="14354" xr:uid="{00000000-0005-0000-0000-000046630000}"/>
    <cellStyle name="Comma 102" xfId="14355" xr:uid="{00000000-0005-0000-0000-000047630000}"/>
    <cellStyle name="Comma 103" xfId="14356" xr:uid="{00000000-0005-0000-0000-000048630000}"/>
    <cellStyle name="Comma 104" xfId="14357" xr:uid="{00000000-0005-0000-0000-000049630000}"/>
    <cellStyle name="Comma 105" xfId="14358" xr:uid="{00000000-0005-0000-0000-00004A630000}"/>
    <cellStyle name="Comma 106" xfId="14359" xr:uid="{00000000-0005-0000-0000-00004B630000}"/>
    <cellStyle name="Comma 107" xfId="14431" xr:uid="{00000000-0005-0000-0000-00004C630000}"/>
    <cellStyle name="Comma 108" xfId="14429" xr:uid="{00000000-0005-0000-0000-00004D630000}"/>
    <cellStyle name="Comma 109" xfId="14432" xr:uid="{00000000-0005-0000-0000-00004E630000}"/>
    <cellStyle name="Comma 11" xfId="3243" xr:uid="{00000000-0005-0000-0000-00004F630000}"/>
    <cellStyle name="Comma 11 10" xfId="9417" xr:uid="{00000000-0005-0000-0000-000050630000}"/>
    <cellStyle name="Comma 11 10 2" xfId="35490" xr:uid="{00000000-0005-0000-0000-000051630000}"/>
    <cellStyle name="Comma 11 10 2 2" xfId="35491" xr:uid="{00000000-0005-0000-0000-000052630000}"/>
    <cellStyle name="Comma 11 10 2 3" xfId="35492" xr:uid="{00000000-0005-0000-0000-000053630000}"/>
    <cellStyle name="Comma 11 10 3" xfId="35493" xr:uid="{00000000-0005-0000-0000-000054630000}"/>
    <cellStyle name="Comma 11 10 3 2" xfId="35494" xr:uid="{00000000-0005-0000-0000-000055630000}"/>
    <cellStyle name="Comma 11 10 4" xfId="35495" xr:uid="{00000000-0005-0000-0000-000056630000}"/>
    <cellStyle name="Comma 11 10 5" xfId="35496" xr:uid="{00000000-0005-0000-0000-000057630000}"/>
    <cellStyle name="Comma 11 11" xfId="35497" xr:uid="{00000000-0005-0000-0000-000058630000}"/>
    <cellStyle name="Comma 11 11 2" xfId="35498" xr:uid="{00000000-0005-0000-0000-000059630000}"/>
    <cellStyle name="Comma 11 11 3" xfId="35499" xr:uid="{00000000-0005-0000-0000-00005A630000}"/>
    <cellStyle name="Comma 11 12" xfId="35500" xr:uid="{00000000-0005-0000-0000-00005B630000}"/>
    <cellStyle name="Comma 11 12 2" xfId="35501" xr:uid="{00000000-0005-0000-0000-00005C630000}"/>
    <cellStyle name="Comma 11 12 3" xfId="35502" xr:uid="{00000000-0005-0000-0000-00005D630000}"/>
    <cellStyle name="Comma 11 13" xfId="35503" xr:uid="{00000000-0005-0000-0000-00005E630000}"/>
    <cellStyle name="Comma 11 13 2" xfId="35504" xr:uid="{00000000-0005-0000-0000-00005F630000}"/>
    <cellStyle name="Comma 11 14" xfId="35505" xr:uid="{00000000-0005-0000-0000-000060630000}"/>
    <cellStyle name="Comma 11 15" xfId="35506" xr:uid="{00000000-0005-0000-0000-000061630000}"/>
    <cellStyle name="Comma 11 16" xfId="35507" xr:uid="{00000000-0005-0000-0000-000062630000}"/>
    <cellStyle name="Comma 11 2" xfId="3244" xr:uid="{00000000-0005-0000-0000-000063630000}"/>
    <cellStyle name="Comma 11 2 10" xfId="35508" xr:uid="{00000000-0005-0000-0000-000064630000}"/>
    <cellStyle name="Comma 11 2 10 2" xfId="35509" xr:uid="{00000000-0005-0000-0000-000065630000}"/>
    <cellStyle name="Comma 11 2 10 3" xfId="35510" xr:uid="{00000000-0005-0000-0000-000066630000}"/>
    <cellStyle name="Comma 11 2 11" xfId="35511" xr:uid="{00000000-0005-0000-0000-000067630000}"/>
    <cellStyle name="Comma 11 2 11 2" xfId="35512" xr:uid="{00000000-0005-0000-0000-000068630000}"/>
    <cellStyle name="Comma 11 2 11 3" xfId="35513" xr:uid="{00000000-0005-0000-0000-000069630000}"/>
    <cellStyle name="Comma 11 2 12" xfId="35514" xr:uid="{00000000-0005-0000-0000-00006A630000}"/>
    <cellStyle name="Comma 11 2 12 2" xfId="35515" xr:uid="{00000000-0005-0000-0000-00006B630000}"/>
    <cellStyle name="Comma 11 2 13" xfId="35516" xr:uid="{00000000-0005-0000-0000-00006C630000}"/>
    <cellStyle name="Comma 11 2 14" xfId="35517" xr:uid="{00000000-0005-0000-0000-00006D630000}"/>
    <cellStyle name="Comma 11 2 15" xfId="35518" xr:uid="{00000000-0005-0000-0000-00006E630000}"/>
    <cellStyle name="Comma 11 2 2" xfId="3245" xr:uid="{00000000-0005-0000-0000-00006F630000}"/>
    <cellStyle name="Comma 11 2 2 10" xfId="35519" xr:uid="{00000000-0005-0000-0000-000070630000}"/>
    <cellStyle name="Comma 11 2 2 10 2" xfId="35520" xr:uid="{00000000-0005-0000-0000-000071630000}"/>
    <cellStyle name="Comma 11 2 2 10 3" xfId="35521" xr:uid="{00000000-0005-0000-0000-000072630000}"/>
    <cellStyle name="Comma 11 2 2 11" xfId="35522" xr:uid="{00000000-0005-0000-0000-000073630000}"/>
    <cellStyle name="Comma 11 2 2 11 2" xfId="35523" xr:uid="{00000000-0005-0000-0000-000074630000}"/>
    <cellStyle name="Comma 11 2 2 12" xfId="35524" xr:uid="{00000000-0005-0000-0000-000075630000}"/>
    <cellStyle name="Comma 11 2 2 13" xfId="35525" xr:uid="{00000000-0005-0000-0000-000076630000}"/>
    <cellStyle name="Comma 11 2 2 14" xfId="35526" xr:uid="{00000000-0005-0000-0000-000077630000}"/>
    <cellStyle name="Comma 11 2 2 2" xfId="3246" xr:uid="{00000000-0005-0000-0000-000078630000}"/>
    <cellStyle name="Comma 11 2 2 2 10" xfId="35527" xr:uid="{00000000-0005-0000-0000-000079630000}"/>
    <cellStyle name="Comma 11 2 2 2 10 2" xfId="35528" xr:uid="{00000000-0005-0000-0000-00007A630000}"/>
    <cellStyle name="Comma 11 2 2 2 11" xfId="35529" xr:uid="{00000000-0005-0000-0000-00007B630000}"/>
    <cellStyle name="Comma 11 2 2 2 12" xfId="35530" xr:uid="{00000000-0005-0000-0000-00007C630000}"/>
    <cellStyle name="Comma 11 2 2 2 13" xfId="35531" xr:uid="{00000000-0005-0000-0000-00007D630000}"/>
    <cellStyle name="Comma 11 2 2 2 2" xfId="3247" xr:uid="{00000000-0005-0000-0000-00007E630000}"/>
    <cellStyle name="Comma 11 2 2 2 2 10" xfId="35532" xr:uid="{00000000-0005-0000-0000-00007F630000}"/>
    <cellStyle name="Comma 11 2 2 2 2 2" xfId="35533" xr:uid="{00000000-0005-0000-0000-000080630000}"/>
    <cellStyle name="Comma 11 2 2 2 2 2 2" xfId="35534" xr:uid="{00000000-0005-0000-0000-000081630000}"/>
    <cellStyle name="Comma 11 2 2 2 2 2 2 2" xfId="35535" xr:uid="{00000000-0005-0000-0000-000082630000}"/>
    <cellStyle name="Comma 11 2 2 2 2 2 2 2 2" xfId="35536" xr:uid="{00000000-0005-0000-0000-000083630000}"/>
    <cellStyle name="Comma 11 2 2 2 2 2 2 2 3" xfId="35537" xr:uid="{00000000-0005-0000-0000-000084630000}"/>
    <cellStyle name="Comma 11 2 2 2 2 2 2 3" xfId="35538" xr:uid="{00000000-0005-0000-0000-000085630000}"/>
    <cellStyle name="Comma 11 2 2 2 2 2 2 3 2" xfId="35539" xr:uid="{00000000-0005-0000-0000-000086630000}"/>
    <cellStyle name="Comma 11 2 2 2 2 2 2 3 3" xfId="35540" xr:uid="{00000000-0005-0000-0000-000087630000}"/>
    <cellStyle name="Comma 11 2 2 2 2 2 2 4" xfId="35541" xr:uid="{00000000-0005-0000-0000-000088630000}"/>
    <cellStyle name="Comma 11 2 2 2 2 2 2 4 2" xfId="35542" xr:uid="{00000000-0005-0000-0000-000089630000}"/>
    <cellStyle name="Comma 11 2 2 2 2 2 2 5" xfId="35543" xr:uid="{00000000-0005-0000-0000-00008A630000}"/>
    <cellStyle name="Comma 11 2 2 2 2 2 2 6" xfId="35544" xr:uid="{00000000-0005-0000-0000-00008B630000}"/>
    <cellStyle name="Comma 11 2 2 2 2 2 3" xfId="35545" xr:uid="{00000000-0005-0000-0000-00008C630000}"/>
    <cellStyle name="Comma 11 2 2 2 2 2 3 2" xfId="35546" xr:uid="{00000000-0005-0000-0000-00008D630000}"/>
    <cellStyle name="Comma 11 2 2 2 2 2 3 2 2" xfId="35547" xr:uid="{00000000-0005-0000-0000-00008E630000}"/>
    <cellStyle name="Comma 11 2 2 2 2 2 3 2 3" xfId="35548" xr:uid="{00000000-0005-0000-0000-00008F630000}"/>
    <cellStyle name="Comma 11 2 2 2 2 2 3 3" xfId="35549" xr:uid="{00000000-0005-0000-0000-000090630000}"/>
    <cellStyle name="Comma 11 2 2 2 2 2 3 3 2" xfId="35550" xr:uid="{00000000-0005-0000-0000-000091630000}"/>
    <cellStyle name="Comma 11 2 2 2 2 2 3 3 3" xfId="35551" xr:uid="{00000000-0005-0000-0000-000092630000}"/>
    <cellStyle name="Comma 11 2 2 2 2 2 3 4" xfId="35552" xr:uid="{00000000-0005-0000-0000-000093630000}"/>
    <cellStyle name="Comma 11 2 2 2 2 2 3 4 2" xfId="35553" xr:uid="{00000000-0005-0000-0000-000094630000}"/>
    <cellStyle name="Comma 11 2 2 2 2 2 3 5" xfId="35554" xr:uid="{00000000-0005-0000-0000-000095630000}"/>
    <cellStyle name="Comma 11 2 2 2 2 2 3 6" xfId="35555" xr:uid="{00000000-0005-0000-0000-000096630000}"/>
    <cellStyle name="Comma 11 2 2 2 2 2 4" xfId="35556" xr:uid="{00000000-0005-0000-0000-000097630000}"/>
    <cellStyle name="Comma 11 2 2 2 2 2 4 2" xfId="35557" xr:uid="{00000000-0005-0000-0000-000098630000}"/>
    <cellStyle name="Comma 11 2 2 2 2 2 4 2 2" xfId="35558" xr:uid="{00000000-0005-0000-0000-000099630000}"/>
    <cellStyle name="Comma 11 2 2 2 2 2 4 2 3" xfId="35559" xr:uid="{00000000-0005-0000-0000-00009A630000}"/>
    <cellStyle name="Comma 11 2 2 2 2 2 4 3" xfId="35560" xr:uid="{00000000-0005-0000-0000-00009B630000}"/>
    <cellStyle name="Comma 11 2 2 2 2 2 4 3 2" xfId="35561" xr:uid="{00000000-0005-0000-0000-00009C630000}"/>
    <cellStyle name="Comma 11 2 2 2 2 2 4 4" xfId="35562" xr:uid="{00000000-0005-0000-0000-00009D630000}"/>
    <cellStyle name="Comma 11 2 2 2 2 2 4 5" xfId="35563" xr:uid="{00000000-0005-0000-0000-00009E630000}"/>
    <cellStyle name="Comma 11 2 2 2 2 2 5" xfId="35564" xr:uid="{00000000-0005-0000-0000-00009F630000}"/>
    <cellStyle name="Comma 11 2 2 2 2 2 5 2" xfId="35565" xr:uid="{00000000-0005-0000-0000-0000A0630000}"/>
    <cellStyle name="Comma 11 2 2 2 2 2 5 3" xfId="35566" xr:uid="{00000000-0005-0000-0000-0000A1630000}"/>
    <cellStyle name="Comma 11 2 2 2 2 2 6" xfId="35567" xr:uid="{00000000-0005-0000-0000-0000A2630000}"/>
    <cellStyle name="Comma 11 2 2 2 2 2 6 2" xfId="35568" xr:uid="{00000000-0005-0000-0000-0000A3630000}"/>
    <cellStyle name="Comma 11 2 2 2 2 2 6 3" xfId="35569" xr:uid="{00000000-0005-0000-0000-0000A4630000}"/>
    <cellStyle name="Comma 11 2 2 2 2 2 7" xfId="35570" xr:uid="{00000000-0005-0000-0000-0000A5630000}"/>
    <cellStyle name="Comma 11 2 2 2 2 2 7 2" xfId="35571" xr:uid="{00000000-0005-0000-0000-0000A6630000}"/>
    <cellStyle name="Comma 11 2 2 2 2 2 8" xfId="35572" xr:uid="{00000000-0005-0000-0000-0000A7630000}"/>
    <cellStyle name="Comma 11 2 2 2 2 2 9" xfId="35573" xr:uid="{00000000-0005-0000-0000-0000A8630000}"/>
    <cellStyle name="Comma 11 2 2 2 2 3" xfId="35574" xr:uid="{00000000-0005-0000-0000-0000A9630000}"/>
    <cellStyle name="Comma 11 2 2 2 2 3 2" xfId="35575" xr:uid="{00000000-0005-0000-0000-0000AA630000}"/>
    <cellStyle name="Comma 11 2 2 2 2 3 2 2" xfId="35576" xr:uid="{00000000-0005-0000-0000-0000AB630000}"/>
    <cellStyle name="Comma 11 2 2 2 2 3 2 3" xfId="35577" xr:uid="{00000000-0005-0000-0000-0000AC630000}"/>
    <cellStyle name="Comma 11 2 2 2 2 3 3" xfId="35578" xr:uid="{00000000-0005-0000-0000-0000AD630000}"/>
    <cellStyle name="Comma 11 2 2 2 2 3 3 2" xfId="35579" xr:uid="{00000000-0005-0000-0000-0000AE630000}"/>
    <cellStyle name="Comma 11 2 2 2 2 3 3 3" xfId="35580" xr:uid="{00000000-0005-0000-0000-0000AF630000}"/>
    <cellStyle name="Comma 11 2 2 2 2 3 4" xfId="35581" xr:uid="{00000000-0005-0000-0000-0000B0630000}"/>
    <cellStyle name="Comma 11 2 2 2 2 3 4 2" xfId="35582" xr:uid="{00000000-0005-0000-0000-0000B1630000}"/>
    <cellStyle name="Comma 11 2 2 2 2 3 5" xfId="35583" xr:uid="{00000000-0005-0000-0000-0000B2630000}"/>
    <cellStyle name="Comma 11 2 2 2 2 3 6" xfId="35584" xr:uid="{00000000-0005-0000-0000-0000B3630000}"/>
    <cellStyle name="Comma 11 2 2 2 2 4" xfId="35585" xr:uid="{00000000-0005-0000-0000-0000B4630000}"/>
    <cellStyle name="Comma 11 2 2 2 2 4 2" xfId="35586" xr:uid="{00000000-0005-0000-0000-0000B5630000}"/>
    <cellStyle name="Comma 11 2 2 2 2 4 2 2" xfId="35587" xr:uid="{00000000-0005-0000-0000-0000B6630000}"/>
    <cellStyle name="Comma 11 2 2 2 2 4 2 3" xfId="35588" xr:uid="{00000000-0005-0000-0000-0000B7630000}"/>
    <cellStyle name="Comma 11 2 2 2 2 4 3" xfId="35589" xr:uid="{00000000-0005-0000-0000-0000B8630000}"/>
    <cellStyle name="Comma 11 2 2 2 2 4 3 2" xfId="35590" xr:uid="{00000000-0005-0000-0000-0000B9630000}"/>
    <cellStyle name="Comma 11 2 2 2 2 4 3 3" xfId="35591" xr:uid="{00000000-0005-0000-0000-0000BA630000}"/>
    <cellStyle name="Comma 11 2 2 2 2 4 4" xfId="35592" xr:uid="{00000000-0005-0000-0000-0000BB630000}"/>
    <cellStyle name="Comma 11 2 2 2 2 4 4 2" xfId="35593" xr:uid="{00000000-0005-0000-0000-0000BC630000}"/>
    <cellStyle name="Comma 11 2 2 2 2 4 5" xfId="35594" xr:uid="{00000000-0005-0000-0000-0000BD630000}"/>
    <cellStyle name="Comma 11 2 2 2 2 4 6" xfId="35595" xr:uid="{00000000-0005-0000-0000-0000BE630000}"/>
    <cellStyle name="Comma 11 2 2 2 2 5" xfId="35596" xr:uid="{00000000-0005-0000-0000-0000BF630000}"/>
    <cellStyle name="Comma 11 2 2 2 2 5 2" xfId="35597" xr:uid="{00000000-0005-0000-0000-0000C0630000}"/>
    <cellStyle name="Comma 11 2 2 2 2 5 2 2" xfId="35598" xr:uid="{00000000-0005-0000-0000-0000C1630000}"/>
    <cellStyle name="Comma 11 2 2 2 2 5 2 3" xfId="35599" xr:uid="{00000000-0005-0000-0000-0000C2630000}"/>
    <cellStyle name="Comma 11 2 2 2 2 5 3" xfId="35600" xr:uid="{00000000-0005-0000-0000-0000C3630000}"/>
    <cellStyle name="Comma 11 2 2 2 2 5 3 2" xfId="35601" xr:uid="{00000000-0005-0000-0000-0000C4630000}"/>
    <cellStyle name="Comma 11 2 2 2 2 5 4" xfId="35602" xr:uid="{00000000-0005-0000-0000-0000C5630000}"/>
    <cellStyle name="Comma 11 2 2 2 2 5 5" xfId="35603" xr:uid="{00000000-0005-0000-0000-0000C6630000}"/>
    <cellStyle name="Comma 11 2 2 2 2 6" xfId="35604" xr:uid="{00000000-0005-0000-0000-0000C7630000}"/>
    <cellStyle name="Comma 11 2 2 2 2 6 2" xfId="35605" xr:uid="{00000000-0005-0000-0000-0000C8630000}"/>
    <cellStyle name="Comma 11 2 2 2 2 6 3" xfId="35606" xr:uid="{00000000-0005-0000-0000-0000C9630000}"/>
    <cellStyle name="Comma 11 2 2 2 2 7" xfId="35607" xr:uid="{00000000-0005-0000-0000-0000CA630000}"/>
    <cellStyle name="Comma 11 2 2 2 2 7 2" xfId="35608" xr:uid="{00000000-0005-0000-0000-0000CB630000}"/>
    <cellStyle name="Comma 11 2 2 2 2 7 3" xfId="35609" xr:uid="{00000000-0005-0000-0000-0000CC630000}"/>
    <cellStyle name="Comma 11 2 2 2 2 8" xfId="35610" xr:uid="{00000000-0005-0000-0000-0000CD630000}"/>
    <cellStyle name="Comma 11 2 2 2 2 8 2" xfId="35611" xr:uid="{00000000-0005-0000-0000-0000CE630000}"/>
    <cellStyle name="Comma 11 2 2 2 2 9" xfId="35612" xr:uid="{00000000-0005-0000-0000-0000CF630000}"/>
    <cellStyle name="Comma 11 2 2 2 3" xfId="13958" xr:uid="{00000000-0005-0000-0000-0000D0630000}"/>
    <cellStyle name="Comma 11 2 2 2 3 2" xfId="35613" xr:uid="{00000000-0005-0000-0000-0000D1630000}"/>
    <cellStyle name="Comma 11 2 2 2 3 2 2" xfId="35614" xr:uid="{00000000-0005-0000-0000-0000D2630000}"/>
    <cellStyle name="Comma 11 2 2 2 3 2 2 2" xfId="35615" xr:uid="{00000000-0005-0000-0000-0000D3630000}"/>
    <cellStyle name="Comma 11 2 2 2 3 2 2 3" xfId="35616" xr:uid="{00000000-0005-0000-0000-0000D4630000}"/>
    <cellStyle name="Comma 11 2 2 2 3 2 3" xfId="35617" xr:uid="{00000000-0005-0000-0000-0000D5630000}"/>
    <cellStyle name="Comma 11 2 2 2 3 2 3 2" xfId="35618" xr:uid="{00000000-0005-0000-0000-0000D6630000}"/>
    <cellStyle name="Comma 11 2 2 2 3 2 3 3" xfId="35619" xr:uid="{00000000-0005-0000-0000-0000D7630000}"/>
    <cellStyle name="Comma 11 2 2 2 3 2 4" xfId="35620" xr:uid="{00000000-0005-0000-0000-0000D8630000}"/>
    <cellStyle name="Comma 11 2 2 2 3 2 4 2" xfId="35621" xr:uid="{00000000-0005-0000-0000-0000D9630000}"/>
    <cellStyle name="Comma 11 2 2 2 3 2 5" xfId="35622" xr:uid="{00000000-0005-0000-0000-0000DA630000}"/>
    <cellStyle name="Comma 11 2 2 2 3 2 6" xfId="35623" xr:uid="{00000000-0005-0000-0000-0000DB630000}"/>
    <cellStyle name="Comma 11 2 2 2 3 3" xfId="35624" xr:uid="{00000000-0005-0000-0000-0000DC630000}"/>
    <cellStyle name="Comma 11 2 2 2 3 3 2" xfId="35625" xr:uid="{00000000-0005-0000-0000-0000DD630000}"/>
    <cellStyle name="Comma 11 2 2 2 3 3 2 2" xfId="35626" xr:uid="{00000000-0005-0000-0000-0000DE630000}"/>
    <cellStyle name="Comma 11 2 2 2 3 3 2 3" xfId="35627" xr:uid="{00000000-0005-0000-0000-0000DF630000}"/>
    <cellStyle name="Comma 11 2 2 2 3 3 3" xfId="35628" xr:uid="{00000000-0005-0000-0000-0000E0630000}"/>
    <cellStyle name="Comma 11 2 2 2 3 3 3 2" xfId="35629" xr:uid="{00000000-0005-0000-0000-0000E1630000}"/>
    <cellStyle name="Comma 11 2 2 2 3 3 3 3" xfId="35630" xr:uid="{00000000-0005-0000-0000-0000E2630000}"/>
    <cellStyle name="Comma 11 2 2 2 3 3 4" xfId="35631" xr:uid="{00000000-0005-0000-0000-0000E3630000}"/>
    <cellStyle name="Comma 11 2 2 2 3 3 4 2" xfId="35632" xr:uid="{00000000-0005-0000-0000-0000E4630000}"/>
    <cellStyle name="Comma 11 2 2 2 3 3 5" xfId="35633" xr:uid="{00000000-0005-0000-0000-0000E5630000}"/>
    <cellStyle name="Comma 11 2 2 2 3 3 6" xfId="35634" xr:uid="{00000000-0005-0000-0000-0000E6630000}"/>
    <cellStyle name="Comma 11 2 2 2 3 4" xfId="35635" xr:uid="{00000000-0005-0000-0000-0000E7630000}"/>
    <cellStyle name="Comma 11 2 2 2 3 4 2" xfId="35636" xr:uid="{00000000-0005-0000-0000-0000E8630000}"/>
    <cellStyle name="Comma 11 2 2 2 3 4 2 2" xfId="35637" xr:uid="{00000000-0005-0000-0000-0000E9630000}"/>
    <cellStyle name="Comma 11 2 2 2 3 4 2 3" xfId="35638" xr:uid="{00000000-0005-0000-0000-0000EA630000}"/>
    <cellStyle name="Comma 11 2 2 2 3 4 3" xfId="35639" xr:uid="{00000000-0005-0000-0000-0000EB630000}"/>
    <cellStyle name="Comma 11 2 2 2 3 4 3 2" xfId="35640" xr:uid="{00000000-0005-0000-0000-0000EC630000}"/>
    <cellStyle name="Comma 11 2 2 2 3 4 4" xfId="35641" xr:uid="{00000000-0005-0000-0000-0000ED630000}"/>
    <cellStyle name="Comma 11 2 2 2 3 4 5" xfId="35642" xr:uid="{00000000-0005-0000-0000-0000EE630000}"/>
    <cellStyle name="Comma 11 2 2 2 3 5" xfId="35643" xr:uid="{00000000-0005-0000-0000-0000EF630000}"/>
    <cellStyle name="Comma 11 2 2 2 3 5 2" xfId="35644" xr:uid="{00000000-0005-0000-0000-0000F0630000}"/>
    <cellStyle name="Comma 11 2 2 2 3 5 3" xfId="35645" xr:uid="{00000000-0005-0000-0000-0000F1630000}"/>
    <cellStyle name="Comma 11 2 2 2 3 6" xfId="35646" xr:uid="{00000000-0005-0000-0000-0000F2630000}"/>
    <cellStyle name="Comma 11 2 2 2 3 6 2" xfId="35647" xr:uid="{00000000-0005-0000-0000-0000F3630000}"/>
    <cellStyle name="Comma 11 2 2 2 3 6 3" xfId="35648" xr:uid="{00000000-0005-0000-0000-0000F4630000}"/>
    <cellStyle name="Comma 11 2 2 2 3 7" xfId="35649" xr:uid="{00000000-0005-0000-0000-0000F5630000}"/>
    <cellStyle name="Comma 11 2 2 2 3 7 2" xfId="35650" xr:uid="{00000000-0005-0000-0000-0000F6630000}"/>
    <cellStyle name="Comma 11 2 2 2 3 8" xfId="35651" xr:uid="{00000000-0005-0000-0000-0000F7630000}"/>
    <cellStyle name="Comma 11 2 2 2 3 9" xfId="35652" xr:uid="{00000000-0005-0000-0000-0000F8630000}"/>
    <cellStyle name="Comma 11 2 2 2 4" xfId="35653" xr:uid="{00000000-0005-0000-0000-0000F9630000}"/>
    <cellStyle name="Comma 11 2 2 2 4 2" xfId="35654" xr:uid="{00000000-0005-0000-0000-0000FA630000}"/>
    <cellStyle name="Comma 11 2 2 2 4 2 2" xfId="35655" xr:uid="{00000000-0005-0000-0000-0000FB630000}"/>
    <cellStyle name="Comma 11 2 2 2 4 2 2 2" xfId="35656" xr:uid="{00000000-0005-0000-0000-0000FC630000}"/>
    <cellStyle name="Comma 11 2 2 2 4 2 2 3" xfId="35657" xr:uid="{00000000-0005-0000-0000-0000FD630000}"/>
    <cellStyle name="Comma 11 2 2 2 4 2 3" xfId="35658" xr:uid="{00000000-0005-0000-0000-0000FE630000}"/>
    <cellStyle name="Comma 11 2 2 2 4 2 3 2" xfId="35659" xr:uid="{00000000-0005-0000-0000-0000FF630000}"/>
    <cellStyle name="Comma 11 2 2 2 4 2 3 3" xfId="35660" xr:uid="{00000000-0005-0000-0000-000000640000}"/>
    <cellStyle name="Comma 11 2 2 2 4 2 4" xfId="35661" xr:uid="{00000000-0005-0000-0000-000001640000}"/>
    <cellStyle name="Comma 11 2 2 2 4 2 4 2" xfId="35662" xr:uid="{00000000-0005-0000-0000-000002640000}"/>
    <cellStyle name="Comma 11 2 2 2 4 2 5" xfId="35663" xr:uid="{00000000-0005-0000-0000-000003640000}"/>
    <cellStyle name="Comma 11 2 2 2 4 2 6" xfId="35664" xr:uid="{00000000-0005-0000-0000-000004640000}"/>
    <cellStyle name="Comma 11 2 2 2 4 3" xfId="35665" xr:uid="{00000000-0005-0000-0000-000005640000}"/>
    <cellStyle name="Comma 11 2 2 2 4 3 2" xfId="35666" xr:uid="{00000000-0005-0000-0000-000006640000}"/>
    <cellStyle name="Comma 11 2 2 2 4 3 2 2" xfId="35667" xr:uid="{00000000-0005-0000-0000-000007640000}"/>
    <cellStyle name="Comma 11 2 2 2 4 3 2 3" xfId="35668" xr:uid="{00000000-0005-0000-0000-000008640000}"/>
    <cellStyle name="Comma 11 2 2 2 4 3 3" xfId="35669" xr:uid="{00000000-0005-0000-0000-000009640000}"/>
    <cellStyle name="Comma 11 2 2 2 4 3 3 2" xfId="35670" xr:uid="{00000000-0005-0000-0000-00000A640000}"/>
    <cellStyle name="Comma 11 2 2 2 4 3 3 3" xfId="35671" xr:uid="{00000000-0005-0000-0000-00000B640000}"/>
    <cellStyle name="Comma 11 2 2 2 4 3 4" xfId="35672" xr:uid="{00000000-0005-0000-0000-00000C640000}"/>
    <cellStyle name="Comma 11 2 2 2 4 3 4 2" xfId="35673" xr:uid="{00000000-0005-0000-0000-00000D640000}"/>
    <cellStyle name="Comma 11 2 2 2 4 3 5" xfId="35674" xr:uid="{00000000-0005-0000-0000-00000E640000}"/>
    <cellStyle name="Comma 11 2 2 2 4 3 6" xfId="35675" xr:uid="{00000000-0005-0000-0000-00000F640000}"/>
    <cellStyle name="Comma 11 2 2 2 4 4" xfId="35676" xr:uid="{00000000-0005-0000-0000-000010640000}"/>
    <cellStyle name="Comma 11 2 2 2 4 4 2" xfId="35677" xr:uid="{00000000-0005-0000-0000-000011640000}"/>
    <cellStyle name="Comma 11 2 2 2 4 4 2 2" xfId="35678" xr:uid="{00000000-0005-0000-0000-000012640000}"/>
    <cellStyle name="Comma 11 2 2 2 4 4 2 3" xfId="35679" xr:uid="{00000000-0005-0000-0000-000013640000}"/>
    <cellStyle name="Comma 11 2 2 2 4 4 3" xfId="35680" xr:uid="{00000000-0005-0000-0000-000014640000}"/>
    <cellStyle name="Comma 11 2 2 2 4 4 3 2" xfId="35681" xr:uid="{00000000-0005-0000-0000-000015640000}"/>
    <cellStyle name="Comma 11 2 2 2 4 4 4" xfId="35682" xr:uid="{00000000-0005-0000-0000-000016640000}"/>
    <cellStyle name="Comma 11 2 2 2 4 4 5" xfId="35683" xr:uid="{00000000-0005-0000-0000-000017640000}"/>
    <cellStyle name="Comma 11 2 2 2 4 5" xfId="35684" xr:uid="{00000000-0005-0000-0000-000018640000}"/>
    <cellStyle name="Comma 11 2 2 2 4 5 2" xfId="35685" xr:uid="{00000000-0005-0000-0000-000019640000}"/>
    <cellStyle name="Comma 11 2 2 2 4 5 3" xfId="35686" xr:uid="{00000000-0005-0000-0000-00001A640000}"/>
    <cellStyle name="Comma 11 2 2 2 4 6" xfId="35687" xr:uid="{00000000-0005-0000-0000-00001B640000}"/>
    <cellStyle name="Comma 11 2 2 2 4 6 2" xfId="35688" xr:uid="{00000000-0005-0000-0000-00001C640000}"/>
    <cellStyle name="Comma 11 2 2 2 4 6 3" xfId="35689" xr:uid="{00000000-0005-0000-0000-00001D640000}"/>
    <cellStyle name="Comma 11 2 2 2 4 7" xfId="35690" xr:uid="{00000000-0005-0000-0000-00001E640000}"/>
    <cellStyle name="Comma 11 2 2 2 4 7 2" xfId="35691" xr:uid="{00000000-0005-0000-0000-00001F640000}"/>
    <cellStyle name="Comma 11 2 2 2 4 8" xfId="35692" xr:uid="{00000000-0005-0000-0000-000020640000}"/>
    <cellStyle name="Comma 11 2 2 2 4 9" xfId="35693" xr:uid="{00000000-0005-0000-0000-000021640000}"/>
    <cellStyle name="Comma 11 2 2 2 5" xfId="35694" xr:uid="{00000000-0005-0000-0000-000022640000}"/>
    <cellStyle name="Comma 11 2 2 2 5 2" xfId="35695" xr:uid="{00000000-0005-0000-0000-000023640000}"/>
    <cellStyle name="Comma 11 2 2 2 5 2 2" xfId="35696" xr:uid="{00000000-0005-0000-0000-000024640000}"/>
    <cellStyle name="Comma 11 2 2 2 5 2 3" xfId="35697" xr:uid="{00000000-0005-0000-0000-000025640000}"/>
    <cellStyle name="Comma 11 2 2 2 5 3" xfId="35698" xr:uid="{00000000-0005-0000-0000-000026640000}"/>
    <cellStyle name="Comma 11 2 2 2 5 3 2" xfId="35699" xr:uid="{00000000-0005-0000-0000-000027640000}"/>
    <cellStyle name="Comma 11 2 2 2 5 3 3" xfId="35700" xr:uid="{00000000-0005-0000-0000-000028640000}"/>
    <cellStyle name="Comma 11 2 2 2 5 4" xfId="35701" xr:uid="{00000000-0005-0000-0000-000029640000}"/>
    <cellStyle name="Comma 11 2 2 2 5 4 2" xfId="35702" xr:uid="{00000000-0005-0000-0000-00002A640000}"/>
    <cellStyle name="Comma 11 2 2 2 5 5" xfId="35703" xr:uid="{00000000-0005-0000-0000-00002B640000}"/>
    <cellStyle name="Comma 11 2 2 2 5 6" xfId="35704" xr:uid="{00000000-0005-0000-0000-00002C640000}"/>
    <cellStyle name="Comma 11 2 2 2 6" xfId="35705" xr:uid="{00000000-0005-0000-0000-00002D640000}"/>
    <cellStyle name="Comma 11 2 2 2 6 2" xfId="35706" xr:uid="{00000000-0005-0000-0000-00002E640000}"/>
    <cellStyle name="Comma 11 2 2 2 6 2 2" xfId="35707" xr:uid="{00000000-0005-0000-0000-00002F640000}"/>
    <cellStyle name="Comma 11 2 2 2 6 2 3" xfId="35708" xr:uid="{00000000-0005-0000-0000-000030640000}"/>
    <cellStyle name="Comma 11 2 2 2 6 3" xfId="35709" xr:uid="{00000000-0005-0000-0000-000031640000}"/>
    <cellStyle name="Comma 11 2 2 2 6 3 2" xfId="35710" xr:uid="{00000000-0005-0000-0000-000032640000}"/>
    <cellStyle name="Comma 11 2 2 2 6 3 3" xfId="35711" xr:uid="{00000000-0005-0000-0000-000033640000}"/>
    <cellStyle name="Comma 11 2 2 2 6 4" xfId="35712" xr:uid="{00000000-0005-0000-0000-000034640000}"/>
    <cellStyle name="Comma 11 2 2 2 6 4 2" xfId="35713" xr:uid="{00000000-0005-0000-0000-000035640000}"/>
    <cellStyle name="Comma 11 2 2 2 6 5" xfId="35714" xr:uid="{00000000-0005-0000-0000-000036640000}"/>
    <cellStyle name="Comma 11 2 2 2 6 6" xfId="35715" xr:uid="{00000000-0005-0000-0000-000037640000}"/>
    <cellStyle name="Comma 11 2 2 2 7" xfId="35716" xr:uid="{00000000-0005-0000-0000-000038640000}"/>
    <cellStyle name="Comma 11 2 2 2 7 2" xfId="35717" xr:uid="{00000000-0005-0000-0000-000039640000}"/>
    <cellStyle name="Comma 11 2 2 2 7 2 2" xfId="35718" xr:uid="{00000000-0005-0000-0000-00003A640000}"/>
    <cellStyle name="Comma 11 2 2 2 7 2 3" xfId="35719" xr:uid="{00000000-0005-0000-0000-00003B640000}"/>
    <cellStyle name="Comma 11 2 2 2 7 3" xfId="35720" xr:uid="{00000000-0005-0000-0000-00003C640000}"/>
    <cellStyle name="Comma 11 2 2 2 7 3 2" xfId="35721" xr:uid="{00000000-0005-0000-0000-00003D640000}"/>
    <cellStyle name="Comma 11 2 2 2 7 4" xfId="35722" xr:uid="{00000000-0005-0000-0000-00003E640000}"/>
    <cellStyle name="Comma 11 2 2 2 7 5" xfId="35723" xr:uid="{00000000-0005-0000-0000-00003F640000}"/>
    <cellStyle name="Comma 11 2 2 2 8" xfId="35724" xr:uid="{00000000-0005-0000-0000-000040640000}"/>
    <cellStyle name="Comma 11 2 2 2 8 2" xfId="35725" xr:uid="{00000000-0005-0000-0000-000041640000}"/>
    <cellStyle name="Comma 11 2 2 2 8 3" xfId="35726" xr:uid="{00000000-0005-0000-0000-000042640000}"/>
    <cellStyle name="Comma 11 2 2 2 9" xfId="35727" xr:uid="{00000000-0005-0000-0000-000043640000}"/>
    <cellStyle name="Comma 11 2 2 2 9 2" xfId="35728" xr:uid="{00000000-0005-0000-0000-000044640000}"/>
    <cellStyle name="Comma 11 2 2 2 9 3" xfId="35729" xr:uid="{00000000-0005-0000-0000-000045640000}"/>
    <cellStyle name="Comma 11 2 2 3" xfId="3248" xr:uid="{00000000-0005-0000-0000-000046640000}"/>
    <cellStyle name="Comma 11 2 2 3 10" xfId="35730" xr:uid="{00000000-0005-0000-0000-000047640000}"/>
    <cellStyle name="Comma 11 2 2 3 11" xfId="35731" xr:uid="{00000000-0005-0000-0000-000048640000}"/>
    <cellStyle name="Comma 11 2 2 3 2" xfId="13959" xr:uid="{00000000-0005-0000-0000-000049640000}"/>
    <cellStyle name="Comma 11 2 2 3 2 2" xfId="35732" xr:uid="{00000000-0005-0000-0000-00004A640000}"/>
    <cellStyle name="Comma 11 2 2 3 2 2 2" xfId="35733" xr:uid="{00000000-0005-0000-0000-00004B640000}"/>
    <cellStyle name="Comma 11 2 2 3 2 2 2 2" xfId="35734" xr:uid="{00000000-0005-0000-0000-00004C640000}"/>
    <cellStyle name="Comma 11 2 2 3 2 2 2 3" xfId="35735" xr:uid="{00000000-0005-0000-0000-00004D640000}"/>
    <cellStyle name="Comma 11 2 2 3 2 2 3" xfId="35736" xr:uid="{00000000-0005-0000-0000-00004E640000}"/>
    <cellStyle name="Comma 11 2 2 3 2 2 3 2" xfId="35737" xr:uid="{00000000-0005-0000-0000-00004F640000}"/>
    <cellStyle name="Comma 11 2 2 3 2 2 3 3" xfId="35738" xr:uid="{00000000-0005-0000-0000-000050640000}"/>
    <cellStyle name="Comma 11 2 2 3 2 2 4" xfId="35739" xr:uid="{00000000-0005-0000-0000-000051640000}"/>
    <cellStyle name="Comma 11 2 2 3 2 2 4 2" xfId="35740" xr:uid="{00000000-0005-0000-0000-000052640000}"/>
    <cellStyle name="Comma 11 2 2 3 2 2 5" xfId="35741" xr:uid="{00000000-0005-0000-0000-000053640000}"/>
    <cellStyle name="Comma 11 2 2 3 2 2 6" xfId="35742" xr:uid="{00000000-0005-0000-0000-000054640000}"/>
    <cellStyle name="Comma 11 2 2 3 2 3" xfId="35743" xr:uid="{00000000-0005-0000-0000-000055640000}"/>
    <cellStyle name="Comma 11 2 2 3 2 3 2" xfId="35744" xr:uid="{00000000-0005-0000-0000-000056640000}"/>
    <cellStyle name="Comma 11 2 2 3 2 3 2 2" xfId="35745" xr:uid="{00000000-0005-0000-0000-000057640000}"/>
    <cellStyle name="Comma 11 2 2 3 2 3 2 3" xfId="35746" xr:uid="{00000000-0005-0000-0000-000058640000}"/>
    <cellStyle name="Comma 11 2 2 3 2 3 3" xfId="35747" xr:uid="{00000000-0005-0000-0000-000059640000}"/>
    <cellStyle name="Comma 11 2 2 3 2 3 3 2" xfId="35748" xr:uid="{00000000-0005-0000-0000-00005A640000}"/>
    <cellStyle name="Comma 11 2 2 3 2 3 3 3" xfId="35749" xr:uid="{00000000-0005-0000-0000-00005B640000}"/>
    <cellStyle name="Comma 11 2 2 3 2 3 4" xfId="35750" xr:uid="{00000000-0005-0000-0000-00005C640000}"/>
    <cellStyle name="Comma 11 2 2 3 2 3 4 2" xfId="35751" xr:uid="{00000000-0005-0000-0000-00005D640000}"/>
    <cellStyle name="Comma 11 2 2 3 2 3 5" xfId="35752" xr:uid="{00000000-0005-0000-0000-00005E640000}"/>
    <cellStyle name="Comma 11 2 2 3 2 3 6" xfId="35753" xr:uid="{00000000-0005-0000-0000-00005F640000}"/>
    <cellStyle name="Comma 11 2 2 3 2 4" xfId="35754" xr:uid="{00000000-0005-0000-0000-000060640000}"/>
    <cellStyle name="Comma 11 2 2 3 2 4 2" xfId="35755" xr:uid="{00000000-0005-0000-0000-000061640000}"/>
    <cellStyle name="Comma 11 2 2 3 2 4 2 2" xfId="35756" xr:uid="{00000000-0005-0000-0000-000062640000}"/>
    <cellStyle name="Comma 11 2 2 3 2 4 2 3" xfId="35757" xr:uid="{00000000-0005-0000-0000-000063640000}"/>
    <cellStyle name="Comma 11 2 2 3 2 4 3" xfId="35758" xr:uid="{00000000-0005-0000-0000-000064640000}"/>
    <cellStyle name="Comma 11 2 2 3 2 4 3 2" xfId="35759" xr:uid="{00000000-0005-0000-0000-000065640000}"/>
    <cellStyle name="Comma 11 2 2 3 2 4 4" xfId="35760" xr:uid="{00000000-0005-0000-0000-000066640000}"/>
    <cellStyle name="Comma 11 2 2 3 2 4 5" xfId="35761" xr:uid="{00000000-0005-0000-0000-000067640000}"/>
    <cellStyle name="Comma 11 2 2 3 2 5" xfId="35762" xr:uid="{00000000-0005-0000-0000-000068640000}"/>
    <cellStyle name="Comma 11 2 2 3 2 5 2" xfId="35763" xr:uid="{00000000-0005-0000-0000-000069640000}"/>
    <cellStyle name="Comma 11 2 2 3 2 5 3" xfId="35764" xr:uid="{00000000-0005-0000-0000-00006A640000}"/>
    <cellStyle name="Comma 11 2 2 3 2 6" xfId="35765" xr:uid="{00000000-0005-0000-0000-00006B640000}"/>
    <cellStyle name="Comma 11 2 2 3 2 6 2" xfId="35766" xr:uid="{00000000-0005-0000-0000-00006C640000}"/>
    <cellStyle name="Comma 11 2 2 3 2 6 3" xfId="35767" xr:uid="{00000000-0005-0000-0000-00006D640000}"/>
    <cellStyle name="Comma 11 2 2 3 2 7" xfId="35768" xr:uid="{00000000-0005-0000-0000-00006E640000}"/>
    <cellStyle name="Comma 11 2 2 3 2 7 2" xfId="35769" xr:uid="{00000000-0005-0000-0000-00006F640000}"/>
    <cellStyle name="Comma 11 2 2 3 2 8" xfId="35770" xr:uid="{00000000-0005-0000-0000-000070640000}"/>
    <cellStyle name="Comma 11 2 2 3 2 9" xfId="35771" xr:uid="{00000000-0005-0000-0000-000071640000}"/>
    <cellStyle name="Comma 11 2 2 3 3" xfId="35772" xr:uid="{00000000-0005-0000-0000-000072640000}"/>
    <cellStyle name="Comma 11 2 2 3 3 2" xfId="35773" xr:uid="{00000000-0005-0000-0000-000073640000}"/>
    <cellStyle name="Comma 11 2 2 3 3 2 2" xfId="35774" xr:uid="{00000000-0005-0000-0000-000074640000}"/>
    <cellStyle name="Comma 11 2 2 3 3 2 3" xfId="35775" xr:uid="{00000000-0005-0000-0000-000075640000}"/>
    <cellStyle name="Comma 11 2 2 3 3 3" xfId="35776" xr:uid="{00000000-0005-0000-0000-000076640000}"/>
    <cellStyle name="Comma 11 2 2 3 3 3 2" xfId="35777" xr:uid="{00000000-0005-0000-0000-000077640000}"/>
    <cellStyle name="Comma 11 2 2 3 3 3 3" xfId="35778" xr:uid="{00000000-0005-0000-0000-000078640000}"/>
    <cellStyle name="Comma 11 2 2 3 3 4" xfId="35779" xr:uid="{00000000-0005-0000-0000-000079640000}"/>
    <cellStyle name="Comma 11 2 2 3 3 4 2" xfId="35780" xr:uid="{00000000-0005-0000-0000-00007A640000}"/>
    <cellStyle name="Comma 11 2 2 3 3 5" xfId="35781" xr:uid="{00000000-0005-0000-0000-00007B640000}"/>
    <cellStyle name="Comma 11 2 2 3 3 6" xfId="35782" xr:uid="{00000000-0005-0000-0000-00007C640000}"/>
    <cellStyle name="Comma 11 2 2 3 4" xfId="35783" xr:uid="{00000000-0005-0000-0000-00007D640000}"/>
    <cellStyle name="Comma 11 2 2 3 4 2" xfId="35784" xr:uid="{00000000-0005-0000-0000-00007E640000}"/>
    <cellStyle name="Comma 11 2 2 3 4 2 2" xfId="35785" xr:uid="{00000000-0005-0000-0000-00007F640000}"/>
    <cellStyle name="Comma 11 2 2 3 4 2 3" xfId="35786" xr:uid="{00000000-0005-0000-0000-000080640000}"/>
    <cellStyle name="Comma 11 2 2 3 4 3" xfId="35787" xr:uid="{00000000-0005-0000-0000-000081640000}"/>
    <cellStyle name="Comma 11 2 2 3 4 3 2" xfId="35788" xr:uid="{00000000-0005-0000-0000-000082640000}"/>
    <cellStyle name="Comma 11 2 2 3 4 3 3" xfId="35789" xr:uid="{00000000-0005-0000-0000-000083640000}"/>
    <cellStyle name="Comma 11 2 2 3 4 4" xfId="35790" xr:uid="{00000000-0005-0000-0000-000084640000}"/>
    <cellStyle name="Comma 11 2 2 3 4 4 2" xfId="35791" xr:uid="{00000000-0005-0000-0000-000085640000}"/>
    <cellStyle name="Comma 11 2 2 3 4 5" xfId="35792" xr:uid="{00000000-0005-0000-0000-000086640000}"/>
    <cellStyle name="Comma 11 2 2 3 4 6" xfId="35793" xr:uid="{00000000-0005-0000-0000-000087640000}"/>
    <cellStyle name="Comma 11 2 2 3 5" xfId="35794" xr:uid="{00000000-0005-0000-0000-000088640000}"/>
    <cellStyle name="Comma 11 2 2 3 5 2" xfId="35795" xr:uid="{00000000-0005-0000-0000-000089640000}"/>
    <cellStyle name="Comma 11 2 2 3 5 2 2" xfId="35796" xr:uid="{00000000-0005-0000-0000-00008A640000}"/>
    <cellStyle name="Comma 11 2 2 3 5 2 3" xfId="35797" xr:uid="{00000000-0005-0000-0000-00008B640000}"/>
    <cellStyle name="Comma 11 2 2 3 5 3" xfId="35798" xr:uid="{00000000-0005-0000-0000-00008C640000}"/>
    <cellStyle name="Comma 11 2 2 3 5 3 2" xfId="35799" xr:uid="{00000000-0005-0000-0000-00008D640000}"/>
    <cellStyle name="Comma 11 2 2 3 5 4" xfId="35800" xr:uid="{00000000-0005-0000-0000-00008E640000}"/>
    <cellStyle name="Comma 11 2 2 3 5 5" xfId="35801" xr:uid="{00000000-0005-0000-0000-00008F640000}"/>
    <cellStyle name="Comma 11 2 2 3 6" xfId="35802" xr:uid="{00000000-0005-0000-0000-000090640000}"/>
    <cellStyle name="Comma 11 2 2 3 6 2" xfId="35803" xr:uid="{00000000-0005-0000-0000-000091640000}"/>
    <cellStyle name="Comma 11 2 2 3 6 3" xfId="35804" xr:uid="{00000000-0005-0000-0000-000092640000}"/>
    <cellStyle name="Comma 11 2 2 3 7" xfId="35805" xr:uid="{00000000-0005-0000-0000-000093640000}"/>
    <cellStyle name="Comma 11 2 2 3 7 2" xfId="35806" xr:uid="{00000000-0005-0000-0000-000094640000}"/>
    <cellStyle name="Comma 11 2 2 3 7 3" xfId="35807" xr:uid="{00000000-0005-0000-0000-000095640000}"/>
    <cellStyle name="Comma 11 2 2 3 8" xfId="35808" xr:uid="{00000000-0005-0000-0000-000096640000}"/>
    <cellStyle name="Comma 11 2 2 3 8 2" xfId="35809" xr:uid="{00000000-0005-0000-0000-000097640000}"/>
    <cellStyle name="Comma 11 2 2 3 9" xfId="35810" xr:uid="{00000000-0005-0000-0000-000098640000}"/>
    <cellStyle name="Comma 11 2 2 4" xfId="9418" xr:uid="{00000000-0005-0000-0000-000099640000}"/>
    <cellStyle name="Comma 11 2 2 4 2" xfId="35811" xr:uid="{00000000-0005-0000-0000-00009A640000}"/>
    <cellStyle name="Comma 11 2 2 4 2 2" xfId="35812" xr:uid="{00000000-0005-0000-0000-00009B640000}"/>
    <cellStyle name="Comma 11 2 2 4 2 2 2" xfId="35813" xr:uid="{00000000-0005-0000-0000-00009C640000}"/>
    <cellStyle name="Comma 11 2 2 4 2 2 3" xfId="35814" xr:uid="{00000000-0005-0000-0000-00009D640000}"/>
    <cellStyle name="Comma 11 2 2 4 2 3" xfId="35815" xr:uid="{00000000-0005-0000-0000-00009E640000}"/>
    <cellStyle name="Comma 11 2 2 4 2 3 2" xfId="35816" xr:uid="{00000000-0005-0000-0000-00009F640000}"/>
    <cellStyle name="Comma 11 2 2 4 2 3 3" xfId="35817" xr:uid="{00000000-0005-0000-0000-0000A0640000}"/>
    <cellStyle name="Comma 11 2 2 4 2 4" xfId="35818" xr:uid="{00000000-0005-0000-0000-0000A1640000}"/>
    <cellStyle name="Comma 11 2 2 4 2 4 2" xfId="35819" xr:uid="{00000000-0005-0000-0000-0000A2640000}"/>
    <cellStyle name="Comma 11 2 2 4 2 5" xfId="35820" xr:uid="{00000000-0005-0000-0000-0000A3640000}"/>
    <cellStyle name="Comma 11 2 2 4 2 6" xfId="35821" xr:uid="{00000000-0005-0000-0000-0000A4640000}"/>
    <cellStyle name="Comma 11 2 2 4 3" xfId="35822" xr:uid="{00000000-0005-0000-0000-0000A5640000}"/>
    <cellStyle name="Comma 11 2 2 4 3 2" xfId="35823" xr:uid="{00000000-0005-0000-0000-0000A6640000}"/>
    <cellStyle name="Comma 11 2 2 4 3 2 2" xfId="35824" xr:uid="{00000000-0005-0000-0000-0000A7640000}"/>
    <cellStyle name="Comma 11 2 2 4 3 2 3" xfId="35825" xr:uid="{00000000-0005-0000-0000-0000A8640000}"/>
    <cellStyle name="Comma 11 2 2 4 3 3" xfId="35826" xr:uid="{00000000-0005-0000-0000-0000A9640000}"/>
    <cellStyle name="Comma 11 2 2 4 3 3 2" xfId="35827" xr:uid="{00000000-0005-0000-0000-0000AA640000}"/>
    <cellStyle name="Comma 11 2 2 4 3 3 3" xfId="35828" xr:uid="{00000000-0005-0000-0000-0000AB640000}"/>
    <cellStyle name="Comma 11 2 2 4 3 4" xfId="35829" xr:uid="{00000000-0005-0000-0000-0000AC640000}"/>
    <cellStyle name="Comma 11 2 2 4 3 4 2" xfId="35830" xr:uid="{00000000-0005-0000-0000-0000AD640000}"/>
    <cellStyle name="Comma 11 2 2 4 3 5" xfId="35831" xr:uid="{00000000-0005-0000-0000-0000AE640000}"/>
    <cellStyle name="Comma 11 2 2 4 3 6" xfId="35832" xr:uid="{00000000-0005-0000-0000-0000AF640000}"/>
    <cellStyle name="Comma 11 2 2 4 4" xfId="35833" xr:uid="{00000000-0005-0000-0000-0000B0640000}"/>
    <cellStyle name="Comma 11 2 2 4 4 2" xfId="35834" xr:uid="{00000000-0005-0000-0000-0000B1640000}"/>
    <cellStyle name="Comma 11 2 2 4 4 2 2" xfId="35835" xr:uid="{00000000-0005-0000-0000-0000B2640000}"/>
    <cellStyle name="Comma 11 2 2 4 4 2 3" xfId="35836" xr:uid="{00000000-0005-0000-0000-0000B3640000}"/>
    <cellStyle name="Comma 11 2 2 4 4 3" xfId="35837" xr:uid="{00000000-0005-0000-0000-0000B4640000}"/>
    <cellStyle name="Comma 11 2 2 4 4 3 2" xfId="35838" xr:uid="{00000000-0005-0000-0000-0000B5640000}"/>
    <cellStyle name="Comma 11 2 2 4 4 4" xfId="35839" xr:uid="{00000000-0005-0000-0000-0000B6640000}"/>
    <cellStyle name="Comma 11 2 2 4 4 5" xfId="35840" xr:uid="{00000000-0005-0000-0000-0000B7640000}"/>
    <cellStyle name="Comma 11 2 2 4 5" xfId="35841" xr:uid="{00000000-0005-0000-0000-0000B8640000}"/>
    <cellStyle name="Comma 11 2 2 4 5 2" xfId="35842" xr:uid="{00000000-0005-0000-0000-0000B9640000}"/>
    <cellStyle name="Comma 11 2 2 4 5 3" xfId="35843" xr:uid="{00000000-0005-0000-0000-0000BA640000}"/>
    <cellStyle name="Comma 11 2 2 4 6" xfId="35844" xr:uid="{00000000-0005-0000-0000-0000BB640000}"/>
    <cellStyle name="Comma 11 2 2 4 6 2" xfId="35845" xr:uid="{00000000-0005-0000-0000-0000BC640000}"/>
    <cellStyle name="Comma 11 2 2 4 6 3" xfId="35846" xr:uid="{00000000-0005-0000-0000-0000BD640000}"/>
    <cellStyle name="Comma 11 2 2 4 7" xfId="35847" xr:uid="{00000000-0005-0000-0000-0000BE640000}"/>
    <cellStyle name="Comma 11 2 2 4 7 2" xfId="35848" xr:uid="{00000000-0005-0000-0000-0000BF640000}"/>
    <cellStyle name="Comma 11 2 2 4 8" xfId="35849" xr:uid="{00000000-0005-0000-0000-0000C0640000}"/>
    <cellStyle name="Comma 11 2 2 4 9" xfId="35850" xr:uid="{00000000-0005-0000-0000-0000C1640000}"/>
    <cellStyle name="Comma 11 2 2 5" xfId="9419" xr:uid="{00000000-0005-0000-0000-0000C2640000}"/>
    <cellStyle name="Comma 11 2 2 5 2" xfId="35851" xr:uid="{00000000-0005-0000-0000-0000C3640000}"/>
    <cellStyle name="Comma 11 2 2 5 2 2" xfId="35852" xr:uid="{00000000-0005-0000-0000-0000C4640000}"/>
    <cellStyle name="Comma 11 2 2 5 2 2 2" xfId="35853" xr:uid="{00000000-0005-0000-0000-0000C5640000}"/>
    <cellStyle name="Comma 11 2 2 5 2 2 3" xfId="35854" xr:uid="{00000000-0005-0000-0000-0000C6640000}"/>
    <cellStyle name="Comma 11 2 2 5 2 3" xfId="35855" xr:uid="{00000000-0005-0000-0000-0000C7640000}"/>
    <cellStyle name="Comma 11 2 2 5 2 3 2" xfId="35856" xr:uid="{00000000-0005-0000-0000-0000C8640000}"/>
    <cellStyle name="Comma 11 2 2 5 2 3 3" xfId="35857" xr:uid="{00000000-0005-0000-0000-0000C9640000}"/>
    <cellStyle name="Comma 11 2 2 5 2 4" xfId="35858" xr:uid="{00000000-0005-0000-0000-0000CA640000}"/>
    <cellStyle name="Comma 11 2 2 5 2 4 2" xfId="35859" xr:uid="{00000000-0005-0000-0000-0000CB640000}"/>
    <cellStyle name="Comma 11 2 2 5 2 5" xfId="35860" xr:uid="{00000000-0005-0000-0000-0000CC640000}"/>
    <cellStyle name="Comma 11 2 2 5 2 6" xfId="35861" xr:uid="{00000000-0005-0000-0000-0000CD640000}"/>
    <cellStyle name="Comma 11 2 2 5 3" xfId="35862" xr:uid="{00000000-0005-0000-0000-0000CE640000}"/>
    <cellStyle name="Comma 11 2 2 5 3 2" xfId="35863" xr:uid="{00000000-0005-0000-0000-0000CF640000}"/>
    <cellStyle name="Comma 11 2 2 5 3 2 2" xfId="35864" xr:uid="{00000000-0005-0000-0000-0000D0640000}"/>
    <cellStyle name="Comma 11 2 2 5 3 2 3" xfId="35865" xr:uid="{00000000-0005-0000-0000-0000D1640000}"/>
    <cellStyle name="Comma 11 2 2 5 3 3" xfId="35866" xr:uid="{00000000-0005-0000-0000-0000D2640000}"/>
    <cellStyle name="Comma 11 2 2 5 3 3 2" xfId="35867" xr:uid="{00000000-0005-0000-0000-0000D3640000}"/>
    <cellStyle name="Comma 11 2 2 5 3 3 3" xfId="35868" xr:uid="{00000000-0005-0000-0000-0000D4640000}"/>
    <cellStyle name="Comma 11 2 2 5 3 4" xfId="35869" xr:uid="{00000000-0005-0000-0000-0000D5640000}"/>
    <cellStyle name="Comma 11 2 2 5 3 4 2" xfId="35870" xr:uid="{00000000-0005-0000-0000-0000D6640000}"/>
    <cellStyle name="Comma 11 2 2 5 3 5" xfId="35871" xr:uid="{00000000-0005-0000-0000-0000D7640000}"/>
    <cellStyle name="Comma 11 2 2 5 3 6" xfId="35872" xr:uid="{00000000-0005-0000-0000-0000D8640000}"/>
    <cellStyle name="Comma 11 2 2 5 4" xfId="35873" xr:uid="{00000000-0005-0000-0000-0000D9640000}"/>
    <cellStyle name="Comma 11 2 2 5 4 2" xfId="35874" xr:uid="{00000000-0005-0000-0000-0000DA640000}"/>
    <cellStyle name="Comma 11 2 2 5 4 2 2" xfId="35875" xr:uid="{00000000-0005-0000-0000-0000DB640000}"/>
    <cellStyle name="Comma 11 2 2 5 4 2 3" xfId="35876" xr:uid="{00000000-0005-0000-0000-0000DC640000}"/>
    <cellStyle name="Comma 11 2 2 5 4 3" xfId="35877" xr:uid="{00000000-0005-0000-0000-0000DD640000}"/>
    <cellStyle name="Comma 11 2 2 5 4 3 2" xfId="35878" xr:uid="{00000000-0005-0000-0000-0000DE640000}"/>
    <cellStyle name="Comma 11 2 2 5 4 4" xfId="35879" xr:uid="{00000000-0005-0000-0000-0000DF640000}"/>
    <cellStyle name="Comma 11 2 2 5 4 5" xfId="35880" xr:uid="{00000000-0005-0000-0000-0000E0640000}"/>
    <cellStyle name="Comma 11 2 2 5 5" xfId="35881" xr:uid="{00000000-0005-0000-0000-0000E1640000}"/>
    <cellStyle name="Comma 11 2 2 5 5 2" xfId="35882" xr:uid="{00000000-0005-0000-0000-0000E2640000}"/>
    <cellStyle name="Comma 11 2 2 5 5 3" xfId="35883" xr:uid="{00000000-0005-0000-0000-0000E3640000}"/>
    <cellStyle name="Comma 11 2 2 5 6" xfId="35884" xr:uid="{00000000-0005-0000-0000-0000E4640000}"/>
    <cellStyle name="Comma 11 2 2 5 6 2" xfId="35885" xr:uid="{00000000-0005-0000-0000-0000E5640000}"/>
    <cellStyle name="Comma 11 2 2 5 6 3" xfId="35886" xr:uid="{00000000-0005-0000-0000-0000E6640000}"/>
    <cellStyle name="Comma 11 2 2 5 7" xfId="35887" xr:uid="{00000000-0005-0000-0000-0000E7640000}"/>
    <cellStyle name="Comma 11 2 2 5 7 2" xfId="35888" xr:uid="{00000000-0005-0000-0000-0000E8640000}"/>
    <cellStyle name="Comma 11 2 2 5 8" xfId="35889" xr:uid="{00000000-0005-0000-0000-0000E9640000}"/>
    <cellStyle name="Comma 11 2 2 5 9" xfId="35890" xr:uid="{00000000-0005-0000-0000-0000EA640000}"/>
    <cellStyle name="Comma 11 2 2 6" xfId="35891" xr:uid="{00000000-0005-0000-0000-0000EB640000}"/>
    <cellStyle name="Comma 11 2 2 6 2" xfId="35892" xr:uid="{00000000-0005-0000-0000-0000EC640000}"/>
    <cellStyle name="Comma 11 2 2 6 2 2" xfId="35893" xr:uid="{00000000-0005-0000-0000-0000ED640000}"/>
    <cellStyle name="Comma 11 2 2 6 2 3" xfId="35894" xr:uid="{00000000-0005-0000-0000-0000EE640000}"/>
    <cellStyle name="Comma 11 2 2 6 3" xfId="35895" xr:uid="{00000000-0005-0000-0000-0000EF640000}"/>
    <cellStyle name="Comma 11 2 2 6 3 2" xfId="35896" xr:uid="{00000000-0005-0000-0000-0000F0640000}"/>
    <cellStyle name="Comma 11 2 2 6 3 3" xfId="35897" xr:uid="{00000000-0005-0000-0000-0000F1640000}"/>
    <cellStyle name="Comma 11 2 2 6 4" xfId="35898" xr:uid="{00000000-0005-0000-0000-0000F2640000}"/>
    <cellStyle name="Comma 11 2 2 6 4 2" xfId="35899" xr:uid="{00000000-0005-0000-0000-0000F3640000}"/>
    <cellStyle name="Comma 11 2 2 6 5" xfId="35900" xr:uid="{00000000-0005-0000-0000-0000F4640000}"/>
    <cellStyle name="Comma 11 2 2 6 6" xfId="35901" xr:uid="{00000000-0005-0000-0000-0000F5640000}"/>
    <cellStyle name="Comma 11 2 2 7" xfId="35902" xr:uid="{00000000-0005-0000-0000-0000F6640000}"/>
    <cellStyle name="Comma 11 2 2 7 2" xfId="35903" xr:uid="{00000000-0005-0000-0000-0000F7640000}"/>
    <cellStyle name="Comma 11 2 2 7 2 2" xfId="35904" xr:uid="{00000000-0005-0000-0000-0000F8640000}"/>
    <cellStyle name="Comma 11 2 2 7 2 3" xfId="35905" xr:uid="{00000000-0005-0000-0000-0000F9640000}"/>
    <cellStyle name="Comma 11 2 2 7 3" xfId="35906" xr:uid="{00000000-0005-0000-0000-0000FA640000}"/>
    <cellStyle name="Comma 11 2 2 7 3 2" xfId="35907" xr:uid="{00000000-0005-0000-0000-0000FB640000}"/>
    <cellStyle name="Comma 11 2 2 7 3 3" xfId="35908" xr:uid="{00000000-0005-0000-0000-0000FC640000}"/>
    <cellStyle name="Comma 11 2 2 7 4" xfId="35909" xr:uid="{00000000-0005-0000-0000-0000FD640000}"/>
    <cellStyle name="Comma 11 2 2 7 4 2" xfId="35910" xr:uid="{00000000-0005-0000-0000-0000FE640000}"/>
    <cellStyle name="Comma 11 2 2 7 5" xfId="35911" xr:uid="{00000000-0005-0000-0000-0000FF640000}"/>
    <cellStyle name="Comma 11 2 2 7 6" xfId="35912" xr:uid="{00000000-0005-0000-0000-000000650000}"/>
    <cellStyle name="Comma 11 2 2 8" xfId="35913" xr:uid="{00000000-0005-0000-0000-000001650000}"/>
    <cellStyle name="Comma 11 2 2 8 2" xfId="35914" xr:uid="{00000000-0005-0000-0000-000002650000}"/>
    <cellStyle name="Comma 11 2 2 8 2 2" xfId="35915" xr:uid="{00000000-0005-0000-0000-000003650000}"/>
    <cellStyle name="Comma 11 2 2 8 2 3" xfId="35916" xr:uid="{00000000-0005-0000-0000-000004650000}"/>
    <cellStyle name="Comma 11 2 2 8 3" xfId="35917" xr:uid="{00000000-0005-0000-0000-000005650000}"/>
    <cellStyle name="Comma 11 2 2 8 3 2" xfId="35918" xr:uid="{00000000-0005-0000-0000-000006650000}"/>
    <cellStyle name="Comma 11 2 2 8 4" xfId="35919" xr:uid="{00000000-0005-0000-0000-000007650000}"/>
    <cellStyle name="Comma 11 2 2 8 5" xfId="35920" xr:uid="{00000000-0005-0000-0000-000008650000}"/>
    <cellStyle name="Comma 11 2 2 9" xfId="35921" xr:uid="{00000000-0005-0000-0000-000009650000}"/>
    <cellStyle name="Comma 11 2 2 9 2" xfId="35922" xr:uid="{00000000-0005-0000-0000-00000A650000}"/>
    <cellStyle name="Comma 11 2 2 9 3" xfId="35923" xr:uid="{00000000-0005-0000-0000-00000B650000}"/>
    <cellStyle name="Comma 11 2 3" xfId="3249" xr:uid="{00000000-0005-0000-0000-00000C650000}"/>
    <cellStyle name="Comma 11 2 3 10" xfId="35924" xr:uid="{00000000-0005-0000-0000-00000D650000}"/>
    <cellStyle name="Comma 11 2 3 10 2" xfId="35925" xr:uid="{00000000-0005-0000-0000-00000E650000}"/>
    <cellStyle name="Comma 11 2 3 11" xfId="35926" xr:uid="{00000000-0005-0000-0000-00000F650000}"/>
    <cellStyle name="Comma 11 2 3 12" xfId="35927" xr:uid="{00000000-0005-0000-0000-000010650000}"/>
    <cellStyle name="Comma 11 2 3 13" xfId="35928" xr:uid="{00000000-0005-0000-0000-000011650000}"/>
    <cellStyle name="Comma 11 2 3 2" xfId="3250" xr:uid="{00000000-0005-0000-0000-000012650000}"/>
    <cellStyle name="Comma 11 2 3 2 10" xfId="35929" xr:uid="{00000000-0005-0000-0000-000013650000}"/>
    <cellStyle name="Comma 11 2 3 2 2" xfId="35930" xr:uid="{00000000-0005-0000-0000-000014650000}"/>
    <cellStyle name="Comma 11 2 3 2 2 2" xfId="35931" xr:uid="{00000000-0005-0000-0000-000015650000}"/>
    <cellStyle name="Comma 11 2 3 2 2 2 2" xfId="35932" xr:uid="{00000000-0005-0000-0000-000016650000}"/>
    <cellStyle name="Comma 11 2 3 2 2 2 2 2" xfId="35933" xr:uid="{00000000-0005-0000-0000-000017650000}"/>
    <cellStyle name="Comma 11 2 3 2 2 2 2 3" xfId="35934" xr:uid="{00000000-0005-0000-0000-000018650000}"/>
    <cellStyle name="Comma 11 2 3 2 2 2 3" xfId="35935" xr:uid="{00000000-0005-0000-0000-000019650000}"/>
    <cellStyle name="Comma 11 2 3 2 2 2 3 2" xfId="35936" xr:uid="{00000000-0005-0000-0000-00001A650000}"/>
    <cellStyle name="Comma 11 2 3 2 2 2 3 3" xfId="35937" xr:uid="{00000000-0005-0000-0000-00001B650000}"/>
    <cellStyle name="Comma 11 2 3 2 2 2 4" xfId="35938" xr:uid="{00000000-0005-0000-0000-00001C650000}"/>
    <cellStyle name="Comma 11 2 3 2 2 2 4 2" xfId="35939" xr:uid="{00000000-0005-0000-0000-00001D650000}"/>
    <cellStyle name="Comma 11 2 3 2 2 2 5" xfId="35940" xr:uid="{00000000-0005-0000-0000-00001E650000}"/>
    <cellStyle name="Comma 11 2 3 2 2 2 6" xfId="35941" xr:uid="{00000000-0005-0000-0000-00001F650000}"/>
    <cellStyle name="Comma 11 2 3 2 2 3" xfId="35942" xr:uid="{00000000-0005-0000-0000-000020650000}"/>
    <cellStyle name="Comma 11 2 3 2 2 3 2" xfId="35943" xr:uid="{00000000-0005-0000-0000-000021650000}"/>
    <cellStyle name="Comma 11 2 3 2 2 3 2 2" xfId="35944" xr:uid="{00000000-0005-0000-0000-000022650000}"/>
    <cellStyle name="Comma 11 2 3 2 2 3 2 3" xfId="35945" xr:uid="{00000000-0005-0000-0000-000023650000}"/>
    <cellStyle name="Comma 11 2 3 2 2 3 3" xfId="35946" xr:uid="{00000000-0005-0000-0000-000024650000}"/>
    <cellStyle name="Comma 11 2 3 2 2 3 3 2" xfId="35947" xr:uid="{00000000-0005-0000-0000-000025650000}"/>
    <cellStyle name="Comma 11 2 3 2 2 3 3 3" xfId="35948" xr:uid="{00000000-0005-0000-0000-000026650000}"/>
    <cellStyle name="Comma 11 2 3 2 2 3 4" xfId="35949" xr:uid="{00000000-0005-0000-0000-000027650000}"/>
    <cellStyle name="Comma 11 2 3 2 2 3 4 2" xfId="35950" xr:uid="{00000000-0005-0000-0000-000028650000}"/>
    <cellStyle name="Comma 11 2 3 2 2 3 5" xfId="35951" xr:uid="{00000000-0005-0000-0000-000029650000}"/>
    <cellStyle name="Comma 11 2 3 2 2 3 6" xfId="35952" xr:uid="{00000000-0005-0000-0000-00002A650000}"/>
    <cellStyle name="Comma 11 2 3 2 2 4" xfId="35953" xr:uid="{00000000-0005-0000-0000-00002B650000}"/>
    <cellStyle name="Comma 11 2 3 2 2 4 2" xfId="35954" xr:uid="{00000000-0005-0000-0000-00002C650000}"/>
    <cellStyle name="Comma 11 2 3 2 2 4 2 2" xfId="35955" xr:uid="{00000000-0005-0000-0000-00002D650000}"/>
    <cellStyle name="Comma 11 2 3 2 2 4 2 3" xfId="35956" xr:uid="{00000000-0005-0000-0000-00002E650000}"/>
    <cellStyle name="Comma 11 2 3 2 2 4 3" xfId="35957" xr:uid="{00000000-0005-0000-0000-00002F650000}"/>
    <cellStyle name="Comma 11 2 3 2 2 4 3 2" xfId="35958" xr:uid="{00000000-0005-0000-0000-000030650000}"/>
    <cellStyle name="Comma 11 2 3 2 2 4 4" xfId="35959" xr:uid="{00000000-0005-0000-0000-000031650000}"/>
    <cellStyle name="Comma 11 2 3 2 2 4 5" xfId="35960" xr:uid="{00000000-0005-0000-0000-000032650000}"/>
    <cellStyle name="Comma 11 2 3 2 2 5" xfId="35961" xr:uid="{00000000-0005-0000-0000-000033650000}"/>
    <cellStyle name="Comma 11 2 3 2 2 5 2" xfId="35962" xr:uid="{00000000-0005-0000-0000-000034650000}"/>
    <cellStyle name="Comma 11 2 3 2 2 5 3" xfId="35963" xr:uid="{00000000-0005-0000-0000-000035650000}"/>
    <cellStyle name="Comma 11 2 3 2 2 6" xfId="35964" xr:uid="{00000000-0005-0000-0000-000036650000}"/>
    <cellStyle name="Comma 11 2 3 2 2 6 2" xfId="35965" xr:uid="{00000000-0005-0000-0000-000037650000}"/>
    <cellStyle name="Comma 11 2 3 2 2 6 3" xfId="35966" xr:uid="{00000000-0005-0000-0000-000038650000}"/>
    <cellStyle name="Comma 11 2 3 2 2 7" xfId="35967" xr:uid="{00000000-0005-0000-0000-000039650000}"/>
    <cellStyle name="Comma 11 2 3 2 2 7 2" xfId="35968" xr:uid="{00000000-0005-0000-0000-00003A650000}"/>
    <cellStyle name="Comma 11 2 3 2 2 8" xfId="35969" xr:uid="{00000000-0005-0000-0000-00003B650000}"/>
    <cellStyle name="Comma 11 2 3 2 2 9" xfId="35970" xr:uid="{00000000-0005-0000-0000-00003C650000}"/>
    <cellStyle name="Comma 11 2 3 2 3" xfId="35971" xr:uid="{00000000-0005-0000-0000-00003D650000}"/>
    <cellStyle name="Comma 11 2 3 2 3 2" xfId="35972" xr:uid="{00000000-0005-0000-0000-00003E650000}"/>
    <cellStyle name="Comma 11 2 3 2 3 2 2" xfId="35973" xr:uid="{00000000-0005-0000-0000-00003F650000}"/>
    <cellStyle name="Comma 11 2 3 2 3 2 3" xfId="35974" xr:uid="{00000000-0005-0000-0000-000040650000}"/>
    <cellStyle name="Comma 11 2 3 2 3 3" xfId="35975" xr:uid="{00000000-0005-0000-0000-000041650000}"/>
    <cellStyle name="Comma 11 2 3 2 3 3 2" xfId="35976" xr:uid="{00000000-0005-0000-0000-000042650000}"/>
    <cellStyle name="Comma 11 2 3 2 3 3 3" xfId="35977" xr:uid="{00000000-0005-0000-0000-000043650000}"/>
    <cellStyle name="Comma 11 2 3 2 3 4" xfId="35978" xr:uid="{00000000-0005-0000-0000-000044650000}"/>
    <cellStyle name="Comma 11 2 3 2 3 4 2" xfId="35979" xr:uid="{00000000-0005-0000-0000-000045650000}"/>
    <cellStyle name="Comma 11 2 3 2 3 5" xfId="35980" xr:uid="{00000000-0005-0000-0000-000046650000}"/>
    <cellStyle name="Comma 11 2 3 2 3 6" xfId="35981" xr:uid="{00000000-0005-0000-0000-000047650000}"/>
    <cellStyle name="Comma 11 2 3 2 4" xfId="35982" xr:uid="{00000000-0005-0000-0000-000048650000}"/>
    <cellStyle name="Comma 11 2 3 2 4 2" xfId="35983" xr:uid="{00000000-0005-0000-0000-000049650000}"/>
    <cellStyle name="Comma 11 2 3 2 4 2 2" xfId="35984" xr:uid="{00000000-0005-0000-0000-00004A650000}"/>
    <cellStyle name="Comma 11 2 3 2 4 2 3" xfId="35985" xr:uid="{00000000-0005-0000-0000-00004B650000}"/>
    <cellStyle name="Comma 11 2 3 2 4 3" xfId="35986" xr:uid="{00000000-0005-0000-0000-00004C650000}"/>
    <cellStyle name="Comma 11 2 3 2 4 3 2" xfId="35987" xr:uid="{00000000-0005-0000-0000-00004D650000}"/>
    <cellStyle name="Comma 11 2 3 2 4 3 3" xfId="35988" xr:uid="{00000000-0005-0000-0000-00004E650000}"/>
    <cellStyle name="Comma 11 2 3 2 4 4" xfId="35989" xr:uid="{00000000-0005-0000-0000-00004F650000}"/>
    <cellStyle name="Comma 11 2 3 2 4 4 2" xfId="35990" xr:uid="{00000000-0005-0000-0000-000050650000}"/>
    <cellStyle name="Comma 11 2 3 2 4 5" xfId="35991" xr:uid="{00000000-0005-0000-0000-000051650000}"/>
    <cellStyle name="Comma 11 2 3 2 4 6" xfId="35992" xr:uid="{00000000-0005-0000-0000-000052650000}"/>
    <cellStyle name="Comma 11 2 3 2 5" xfId="35993" xr:uid="{00000000-0005-0000-0000-000053650000}"/>
    <cellStyle name="Comma 11 2 3 2 5 2" xfId="35994" xr:uid="{00000000-0005-0000-0000-000054650000}"/>
    <cellStyle name="Comma 11 2 3 2 5 2 2" xfId="35995" xr:uid="{00000000-0005-0000-0000-000055650000}"/>
    <cellStyle name="Comma 11 2 3 2 5 2 3" xfId="35996" xr:uid="{00000000-0005-0000-0000-000056650000}"/>
    <cellStyle name="Comma 11 2 3 2 5 3" xfId="35997" xr:uid="{00000000-0005-0000-0000-000057650000}"/>
    <cellStyle name="Comma 11 2 3 2 5 3 2" xfId="35998" xr:uid="{00000000-0005-0000-0000-000058650000}"/>
    <cellStyle name="Comma 11 2 3 2 5 4" xfId="35999" xr:uid="{00000000-0005-0000-0000-000059650000}"/>
    <cellStyle name="Comma 11 2 3 2 5 5" xfId="36000" xr:uid="{00000000-0005-0000-0000-00005A650000}"/>
    <cellStyle name="Comma 11 2 3 2 6" xfId="36001" xr:uid="{00000000-0005-0000-0000-00005B650000}"/>
    <cellStyle name="Comma 11 2 3 2 6 2" xfId="36002" xr:uid="{00000000-0005-0000-0000-00005C650000}"/>
    <cellStyle name="Comma 11 2 3 2 6 3" xfId="36003" xr:uid="{00000000-0005-0000-0000-00005D650000}"/>
    <cellStyle name="Comma 11 2 3 2 7" xfId="36004" xr:uid="{00000000-0005-0000-0000-00005E650000}"/>
    <cellStyle name="Comma 11 2 3 2 7 2" xfId="36005" xr:uid="{00000000-0005-0000-0000-00005F650000}"/>
    <cellStyle name="Comma 11 2 3 2 7 3" xfId="36006" xr:uid="{00000000-0005-0000-0000-000060650000}"/>
    <cellStyle name="Comma 11 2 3 2 8" xfId="36007" xr:uid="{00000000-0005-0000-0000-000061650000}"/>
    <cellStyle name="Comma 11 2 3 2 8 2" xfId="36008" xr:uid="{00000000-0005-0000-0000-000062650000}"/>
    <cellStyle name="Comma 11 2 3 2 9" xfId="36009" xr:uid="{00000000-0005-0000-0000-000063650000}"/>
    <cellStyle name="Comma 11 2 3 3" xfId="13960" xr:uid="{00000000-0005-0000-0000-000064650000}"/>
    <cellStyle name="Comma 11 2 3 3 2" xfId="36010" xr:uid="{00000000-0005-0000-0000-000065650000}"/>
    <cellStyle name="Comma 11 2 3 3 2 2" xfId="36011" xr:uid="{00000000-0005-0000-0000-000066650000}"/>
    <cellStyle name="Comma 11 2 3 3 2 2 2" xfId="36012" xr:uid="{00000000-0005-0000-0000-000067650000}"/>
    <cellStyle name="Comma 11 2 3 3 2 2 3" xfId="36013" xr:uid="{00000000-0005-0000-0000-000068650000}"/>
    <cellStyle name="Comma 11 2 3 3 2 3" xfId="36014" xr:uid="{00000000-0005-0000-0000-000069650000}"/>
    <cellStyle name="Comma 11 2 3 3 2 3 2" xfId="36015" xr:uid="{00000000-0005-0000-0000-00006A650000}"/>
    <cellStyle name="Comma 11 2 3 3 2 3 3" xfId="36016" xr:uid="{00000000-0005-0000-0000-00006B650000}"/>
    <cellStyle name="Comma 11 2 3 3 2 4" xfId="36017" xr:uid="{00000000-0005-0000-0000-00006C650000}"/>
    <cellStyle name="Comma 11 2 3 3 2 4 2" xfId="36018" xr:uid="{00000000-0005-0000-0000-00006D650000}"/>
    <cellStyle name="Comma 11 2 3 3 2 5" xfId="36019" xr:uid="{00000000-0005-0000-0000-00006E650000}"/>
    <cellStyle name="Comma 11 2 3 3 2 6" xfId="36020" xr:uid="{00000000-0005-0000-0000-00006F650000}"/>
    <cellStyle name="Comma 11 2 3 3 3" xfId="36021" xr:uid="{00000000-0005-0000-0000-000070650000}"/>
    <cellStyle name="Comma 11 2 3 3 3 2" xfId="36022" xr:uid="{00000000-0005-0000-0000-000071650000}"/>
    <cellStyle name="Comma 11 2 3 3 3 2 2" xfId="36023" xr:uid="{00000000-0005-0000-0000-000072650000}"/>
    <cellStyle name="Comma 11 2 3 3 3 2 3" xfId="36024" xr:uid="{00000000-0005-0000-0000-000073650000}"/>
    <cellStyle name="Comma 11 2 3 3 3 3" xfId="36025" xr:uid="{00000000-0005-0000-0000-000074650000}"/>
    <cellStyle name="Comma 11 2 3 3 3 3 2" xfId="36026" xr:uid="{00000000-0005-0000-0000-000075650000}"/>
    <cellStyle name="Comma 11 2 3 3 3 3 3" xfId="36027" xr:uid="{00000000-0005-0000-0000-000076650000}"/>
    <cellStyle name="Comma 11 2 3 3 3 4" xfId="36028" xr:uid="{00000000-0005-0000-0000-000077650000}"/>
    <cellStyle name="Comma 11 2 3 3 3 4 2" xfId="36029" xr:uid="{00000000-0005-0000-0000-000078650000}"/>
    <cellStyle name="Comma 11 2 3 3 3 5" xfId="36030" xr:uid="{00000000-0005-0000-0000-000079650000}"/>
    <cellStyle name="Comma 11 2 3 3 3 6" xfId="36031" xr:uid="{00000000-0005-0000-0000-00007A650000}"/>
    <cellStyle name="Comma 11 2 3 3 4" xfId="36032" xr:uid="{00000000-0005-0000-0000-00007B650000}"/>
    <cellStyle name="Comma 11 2 3 3 4 2" xfId="36033" xr:uid="{00000000-0005-0000-0000-00007C650000}"/>
    <cellStyle name="Comma 11 2 3 3 4 2 2" xfId="36034" xr:uid="{00000000-0005-0000-0000-00007D650000}"/>
    <cellStyle name="Comma 11 2 3 3 4 2 3" xfId="36035" xr:uid="{00000000-0005-0000-0000-00007E650000}"/>
    <cellStyle name="Comma 11 2 3 3 4 3" xfId="36036" xr:uid="{00000000-0005-0000-0000-00007F650000}"/>
    <cellStyle name="Comma 11 2 3 3 4 3 2" xfId="36037" xr:uid="{00000000-0005-0000-0000-000080650000}"/>
    <cellStyle name="Comma 11 2 3 3 4 4" xfId="36038" xr:uid="{00000000-0005-0000-0000-000081650000}"/>
    <cellStyle name="Comma 11 2 3 3 4 5" xfId="36039" xr:uid="{00000000-0005-0000-0000-000082650000}"/>
    <cellStyle name="Comma 11 2 3 3 5" xfId="36040" xr:uid="{00000000-0005-0000-0000-000083650000}"/>
    <cellStyle name="Comma 11 2 3 3 5 2" xfId="36041" xr:uid="{00000000-0005-0000-0000-000084650000}"/>
    <cellStyle name="Comma 11 2 3 3 5 3" xfId="36042" xr:uid="{00000000-0005-0000-0000-000085650000}"/>
    <cellStyle name="Comma 11 2 3 3 6" xfId="36043" xr:uid="{00000000-0005-0000-0000-000086650000}"/>
    <cellStyle name="Comma 11 2 3 3 6 2" xfId="36044" xr:uid="{00000000-0005-0000-0000-000087650000}"/>
    <cellStyle name="Comma 11 2 3 3 6 3" xfId="36045" xr:uid="{00000000-0005-0000-0000-000088650000}"/>
    <cellStyle name="Comma 11 2 3 3 7" xfId="36046" xr:uid="{00000000-0005-0000-0000-000089650000}"/>
    <cellStyle name="Comma 11 2 3 3 7 2" xfId="36047" xr:uid="{00000000-0005-0000-0000-00008A650000}"/>
    <cellStyle name="Comma 11 2 3 3 8" xfId="36048" xr:uid="{00000000-0005-0000-0000-00008B650000}"/>
    <cellStyle name="Comma 11 2 3 3 9" xfId="36049" xr:uid="{00000000-0005-0000-0000-00008C650000}"/>
    <cellStyle name="Comma 11 2 3 4" xfId="36050" xr:uid="{00000000-0005-0000-0000-00008D650000}"/>
    <cellStyle name="Comma 11 2 3 4 2" xfId="36051" xr:uid="{00000000-0005-0000-0000-00008E650000}"/>
    <cellStyle name="Comma 11 2 3 4 2 2" xfId="36052" xr:uid="{00000000-0005-0000-0000-00008F650000}"/>
    <cellStyle name="Comma 11 2 3 4 2 2 2" xfId="36053" xr:uid="{00000000-0005-0000-0000-000090650000}"/>
    <cellStyle name="Comma 11 2 3 4 2 2 3" xfId="36054" xr:uid="{00000000-0005-0000-0000-000091650000}"/>
    <cellStyle name="Comma 11 2 3 4 2 3" xfId="36055" xr:uid="{00000000-0005-0000-0000-000092650000}"/>
    <cellStyle name="Comma 11 2 3 4 2 3 2" xfId="36056" xr:uid="{00000000-0005-0000-0000-000093650000}"/>
    <cellStyle name="Comma 11 2 3 4 2 3 3" xfId="36057" xr:uid="{00000000-0005-0000-0000-000094650000}"/>
    <cellStyle name="Comma 11 2 3 4 2 4" xfId="36058" xr:uid="{00000000-0005-0000-0000-000095650000}"/>
    <cellStyle name="Comma 11 2 3 4 2 4 2" xfId="36059" xr:uid="{00000000-0005-0000-0000-000096650000}"/>
    <cellStyle name="Comma 11 2 3 4 2 5" xfId="36060" xr:uid="{00000000-0005-0000-0000-000097650000}"/>
    <cellStyle name="Comma 11 2 3 4 2 6" xfId="36061" xr:uid="{00000000-0005-0000-0000-000098650000}"/>
    <cellStyle name="Comma 11 2 3 4 3" xfId="36062" xr:uid="{00000000-0005-0000-0000-000099650000}"/>
    <cellStyle name="Comma 11 2 3 4 3 2" xfId="36063" xr:uid="{00000000-0005-0000-0000-00009A650000}"/>
    <cellStyle name="Comma 11 2 3 4 3 2 2" xfId="36064" xr:uid="{00000000-0005-0000-0000-00009B650000}"/>
    <cellStyle name="Comma 11 2 3 4 3 2 3" xfId="36065" xr:uid="{00000000-0005-0000-0000-00009C650000}"/>
    <cellStyle name="Comma 11 2 3 4 3 3" xfId="36066" xr:uid="{00000000-0005-0000-0000-00009D650000}"/>
    <cellStyle name="Comma 11 2 3 4 3 3 2" xfId="36067" xr:uid="{00000000-0005-0000-0000-00009E650000}"/>
    <cellStyle name="Comma 11 2 3 4 3 3 3" xfId="36068" xr:uid="{00000000-0005-0000-0000-00009F650000}"/>
    <cellStyle name="Comma 11 2 3 4 3 4" xfId="36069" xr:uid="{00000000-0005-0000-0000-0000A0650000}"/>
    <cellStyle name="Comma 11 2 3 4 3 4 2" xfId="36070" xr:uid="{00000000-0005-0000-0000-0000A1650000}"/>
    <cellStyle name="Comma 11 2 3 4 3 5" xfId="36071" xr:uid="{00000000-0005-0000-0000-0000A2650000}"/>
    <cellStyle name="Comma 11 2 3 4 3 6" xfId="36072" xr:uid="{00000000-0005-0000-0000-0000A3650000}"/>
    <cellStyle name="Comma 11 2 3 4 4" xfId="36073" xr:uid="{00000000-0005-0000-0000-0000A4650000}"/>
    <cellStyle name="Comma 11 2 3 4 4 2" xfId="36074" xr:uid="{00000000-0005-0000-0000-0000A5650000}"/>
    <cellStyle name="Comma 11 2 3 4 4 2 2" xfId="36075" xr:uid="{00000000-0005-0000-0000-0000A6650000}"/>
    <cellStyle name="Comma 11 2 3 4 4 2 3" xfId="36076" xr:uid="{00000000-0005-0000-0000-0000A7650000}"/>
    <cellStyle name="Comma 11 2 3 4 4 3" xfId="36077" xr:uid="{00000000-0005-0000-0000-0000A8650000}"/>
    <cellStyle name="Comma 11 2 3 4 4 3 2" xfId="36078" xr:uid="{00000000-0005-0000-0000-0000A9650000}"/>
    <cellStyle name="Comma 11 2 3 4 4 4" xfId="36079" xr:uid="{00000000-0005-0000-0000-0000AA650000}"/>
    <cellStyle name="Comma 11 2 3 4 4 5" xfId="36080" xr:uid="{00000000-0005-0000-0000-0000AB650000}"/>
    <cellStyle name="Comma 11 2 3 4 5" xfId="36081" xr:uid="{00000000-0005-0000-0000-0000AC650000}"/>
    <cellStyle name="Comma 11 2 3 4 5 2" xfId="36082" xr:uid="{00000000-0005-0000-0000-0000AD650000}"/>
    <cellStyle name="Comma 11 2 3 4 5 3" xfId="36083" xr:uid="{00000000-0005-0000-0000-0000AE650000}"/>
    <cellStyle name="Comma 11 2 3 4 6" xfId="36084" xr:uid="{00000000-0005-0000-0000-0000AF650000}"/>
    <cellStyle name="Comma 11 2 3 4 6 2" xfId="36085" xr:uid="{00000000-0005-0000-0000-0000B0650000}"/>
    <cellStyle name="Comma 11 2 3 4 6 3" xfId="36086" xr:uid="{00000000-0005-0000-0000-0000B1650000}"/>
    <cellStyle name="Comma 11 2 3 4 7" xfId="36087" xr:uid="{00000000-0005-0000-0000-0000B2650000}"/>
    <cellStyle name="Comma 11 2 3 4 7 2" xfId="36088" xr:uid="{00000000-0005-0000-0000-0000B3650000}"/>
    <cellStyle name="Comma 11 2 3 4 8" xfId="36089" xr:uid="{00000000-0005-0000-0000-0000B4650000}"/>
    <cellStyle name="Comma 11 2 3 4 9" xfId="36090" xr:uid="{00000000-0005-0000-0000-0000B5650000}"/>
    <cellStyle name="Comma 11 2 3 5" xfId="36091" xr:uid="{00000000-0005-0000-0000-0000B6650000}"/>
    <cellStyle name="Comma 11 2 3 5 2" xfId="36092" xr:uid="{00000000-0005-0000-0000-0000B7650000}"/>
    <cellStyle name="Comma 11 2 3 5 2 2" xfId="36093" xr:uid="{00000000-0005-0000-0000-0000B8650000}"/>
    <cellStyle name="Comma 11 2 3 5 2 3" xfId="36094" xr:uid="{00000000-0005-0000-0000-0000B9650000}"/>
    <cellStyle name="Comma 11 2 3 5 3" xfId="36095" xr:uid="{00000000-0005-0000-0000-0000BA650000}"/>
    <cellStyle name="Comma 11 2 3 5 3 2" xfId="36096" xr:uid="{00000000-0005-0000-0000-0000BB650000}"/>
    <cellStyle name="Comma 11 2 3 5 3 3" xfId="36097" xr:uid="{00000000-0005-0000-0000-0000BC650000}"/>
    <cellStyle name="Comma 11 2 3 5 4" xfId="36098" xr:uid="{00000000-0005-0000-0000-0000BD650000}"/>
    <cellStyle name="Comma 11 2 3 5 4 2" xfId="36099" xr:uid="{00000000-0005-0000-0000-0000BE650000}"/>
    <cellStyle name="Comma 11 2 3 5 5" xfId="36100" xr:uid="{00000000-0005-0000-0000-0000BF650000}"/>
    <cellStyle name="Comma 11 2 3 5 6" xfId="36101" xr:uid="{00000000-0005-0000-0000-0000C0650000}"/>
    <cellStyle name="Comma 11 2 3 6" xfId="36102" xr:uid="{00000000-0005-0000-0000-0000C1650000}"/>
    <cellStyle name="Comma 11 2 3 6 2" xfId="36103" xr:uid="{00000000-0005-0000-0000-0000C2650000}"/>
    <cellStyle name="Comma 11 2 3 6 2 2" xfId="36104" xr:uid="{00000000-0005-0000-0000-0000C3650000}"/>
    <cellStyle name="Comma 11 2 3 6 2 3" xfId="36105" xr:uid="{00000000-0005-0000-0000-0000C4650000}"/>
    <cellStyle name="Comma 11 2 3 6 3" xfId="36106" xr:uid="{00000000-0005-0000-0000-0000C5650000}"/>
    <cellStyle name="Comma 11 2 3 6 3 2" xfId="36107" xr:uid="{00000000-0005-0000-0000-0000C6650000}"/>
    <cellStyle name="Comma 11 2 3 6 3 3" xfId="36108" xr:uid="{00000000-0005-0000-0000-0000C7650000}"/>
    <cellStyle name="Comma 11 2 3 6 4" xfId="36109" xr:uid="{00000000-0005-0000-0000-0000C8650000}"/>
    <cellStyle name="Comma 11 2 3 6 4 2" xfId="36110" xr:uid="{00000000-0005-0000-0000-0000C9650000}"/>
    <cellStyle name="Comma 11 2 3 6 5" xfId="36111" xr:uid="{00000000-0005-0000-0000-0000CA650000}"/>
    <cellStyle name="Comma 11 2 3 6 6" xfId="36112" xr:uid="{00000000-0005-0000-0000-0000CB650000}"/>
    <cellStyle name="Comma 11 2 3 7" xfId="36113" xr:uid="{00000000-0005-0000-0000-0000CC650000}"/>
    <cellStyle name="Comma 11 2 3 7 2" xfId="36114" xr:uid="{00000000-0005-0000-0000-0000CD650000}"/>
    <cellStyle name="Comma 11 2 3 7 2 2" xfId="36115" xr:uid="{00000000-0005-0000-0000-0000CE650000}"/>
    <cellStyle name="Comma 11 2 3 7 2 3" xfId="36116" xr:uid="{00000000-0005-0000-0000-0000CF650000}"/>
    <cellStyle name="Comma 11 2 3 7 3" xfId="36117" xr:uid="{00000000-0005-0000-0000-0000D0650000}"/>
    <cellStyle name="Comma 11 2 3 7 3 2" xfId="36118" xr:uid="{00000000-0005-0000-0000-0000D1650000}"/>
    <cellStyle name="Comma 11 2 3 7 4" xfId="36119" xr:uid="{00000000-0005-0000-0000-0000D2650000}"/>
    <cellStyle name="Comma 11 2 3 7 5" xfId="36120" xr:uid="{00000000-0005-0000-0000-0000D3650000}"/>
    <cellStyle name="Comma 11 2 3 8" xfId="36121" xr:uid="{00000000-0005-0000-0000-0000D4650000}"/>
    <cellStyle name="Comma 11 2 3 8 2" xfId="36122" xr:uid="{00000000-0005-0000-0000-0000D5650000}"/>
    <cellStyle name="Comma 11 2 3 8 3" xfId="36123" xr:uid="{00000000-0005-0000-0000-0000D6650000}"/>
    <cellStyle name="Comma 11 2 3 9" xfId="36124" xr:uid="{00000000-0005-0000-0000-0000D7650000}"/>
    <cellStyle name="Comma 11 2 3 9 2" xfId="36125" xr:uid="{00000000-0005-0000-0000-0000D8650000}"/>
    <cellStyle name="Comma 11 2 3 9 3" xfId="36126" xr:uid="{00000000-0005-0000-0000-0000D9650000}"/>
    <cellStyle name="Comma 11 2 4" xfId="3251" xr:uid="{00000000-0005-0000-0000-0000DA650000}"/>
    <cellStyle name="Comma 11 2 4 10" xfId="36127" xr:uid="{00000000-0005-0000-0000-0000DB650000}"/>
    <cellStyle name="Comma 11 2 4 11" xfId="36128" xr:uid="{00000000-0005-0000-0000-0000DC650000}"/>
    <cellStyle name="Comma 11 2 4 2" xfId="13961" xr:uid="{00000000-0005-0000-0000-0000DD650000}"/>
    <cellStyle name="Comma 11 2 4 2 2" xfId="36129" xr:uid="{00000000-0005-0000-0000-0000DE650000}"/>
    <cellStyle name="Comma 11 2 4 2 2 2" xfId="36130" xr:uid="{00000000-0005-0000-0000-0000DF650000}"/>
    <cellStyle name="Comma 11 2 4 2 2 2 2" xfId="36131" xr:uid="{00000000-0005-0000-0000-0000E0650000}"/>
    <cellStyle name="Comma 11 2 4 2 2 2 3" xfId="36132" xr:uid="{00000000-0005-0000-0000-0000E1650000}"/>
    <cellStyle name="Comma 11 2 4 2 2 3" xfId="36133" xr:uid="{00000000-0005-0000-0000-0000E2650000}"/>
    <cellStyle name="Comma 11 2 4 2 2 3 2" xfId="36134" xr:uid="{00000000-0005-0000-0000-0000E3650000}"/>
    <cellStyle name="Comma 11 2 4 2 2 3 3" xfId="36135" xr:uid="{00000000-0005-0000-0000-0000E4650000}"/>
    <cellStyle name="Comma 11 2 4 2 2 4" xfId="36136" xr:uid="{00000000-0005-0000-0000-0000E5650000}"/>
    <cellStyle name="Comma 11 2 4 2 2 4 2" xfId="36137" xr:uid="{00000000-0005-0000-0000-0000E6650000}"/>
    <cellStyle name="Comma 11 2 4 2 2 5" xfId="36138" xr:uid="{00000000-0005-0000-0000-0000E7650000}"/>
    <cellStyle name="Comma 11 2 4 2 2 6" xfId="36139" xr:uid="{00000000-0005-0000-0000-0000E8650000}"/>
    <cellStyle name="Comma 11 2 4 2 3" xfId="36140" xr:uid="{00000000-0005-0000-0000-0000E9650000}"/>
    <cellStyle name="Comma 11 2 4 2 3 2" xfId="36141" xr:uid="{00000000-0005-0000-0000-0000EA650000}"/>
    <cellStyle name="Comma 11 2 4 2 3 2 2" xfId="36142" xr:uid="{00000000-0005-0000-0000-0000EB650000}"/>
    <cellStyle name="Comma 11 2 4 2 3 2 3" xfId="36143" xr:uid="{00000000-0005-0000-0000-0000EC650000}"/>
    <cellStyle name="Comma 11 2 4 2 3 3" xfId="36144" xr:uid="{00000000-0005-0000-0000-0000ED650000}"/>
    <cellStyle name="Comma 11 2 4 2 3 3 2" xfId="36145" xr:uid="{00000000-0005-0000-0000-0000EE650000}"/>
    <cellStyle name="Comma 11 2 4 2 3 3 3" xfId="36146" xr:uid="{00000000-0005-0000-0000-0000EF650000}"/>
    <cellStyle name="Comma 11 2 4 2 3 4" xfId="36147" xr:uid="{00000000-0005-0000-0000-0000F0650000}"/>
    <cellStyle name="Comma 11 2 4 2 3 4 2" xfId="36148" xr:uid="{00000000-0005-0000-0000-0000F1650000}"/>
    <cellStyle name="Comma 11 2 4 2 3 5" xfId="36149" xr:uid="{00000000-0005-0000-0000-0000F2650000}"/>
    <cellStyle name="Comma 11 2 4 2 3 6" xfId="36150" xr:uid="{00000000-0005-0000-0000-0000F3650000}"/>
    <cellStyle name="Comma 11 2 4 2 4" xfId="36151" xr:uid="{00000000-0005-0000-0000-0000F4650000}"/>
    <cellStyle name="Comma 11 2 4 2 4 2" xfId="36152" xr:uid="{00000000-0005-0000-0000-0000F5650000}"/>
    <cellStyle name="Comma 11 2 4 2 4 2 2" xfId="36153" xr:uid="{00000000-0005-0000-0000-0000F6650000}"/>
    <cellStyle name="Comma 11 2 4 2 4 2 3" xfId="36154" xr:uid="{00000000-0005-0000-0000-0000F7650000}"/>
    <cellStyle name="Comma 11 2 4 2 4 3" xfId="36155" xr:uid="{00000000-0005-0000-0000-0000F8650000}"/>
    <cellStyle name="Comma 11 2 4 2 4 3 2" xfId="36156" xr:uid="{00000000-0005-0000-0000-0000F9650000}"/>
    <cellStyle name="Comma 11 2 4 2 4 4" xfId="36157" xr:uid="{00000000-0005-0000-0000-0000FA650000}"/>
    <cellStyle name="Comma 11 2 4 2 4 5" xfId="36158" xr:uid="{00000000-0005-0000-0000-0000FB650000}"/>
    <cellStyle name="Comma 11 2 4 2 5" xfId="36159" xr:uid="{00000000-0005-0000-0000-0000FC650000}"/>
    <cellStyle name="Comma 11 2 4 2 5 2" xfId="36160" xr:uid="{00000000-0005-0000-0000-0000FD650000}"/>
    <cellStyle name="Comma 11 2 4 2 5 3" xfId="36161" xr:uid="{00000000-0005-0000-0000-0000FE650000}"/>
    <cellStyle name="Comma 11 2 4 2 6" xfId="36162" xr:uid="{00000000-0005-0000-0000-0000FF650000}"/>
    <cellStyle name="Comma 11 2 4 2 6 2" xfId="36163" xr:uid="{00000000-0005-0000-0000-000000660000}"/>
    <cellStyle name="Comma 11 2 4 2 6 3" xfId="36164" xr:uid="{00000000-0005-0000-0000-000001660000}"/>
    <cellStyle name="Comma 11 2 4 2 7" xfId="36165" xr:uid="{00000000-0005-0000-0000-000002660000}"/>
    <cellStyle name="Comma 11 2 4 2 7 2" xfId="36166" xr:uid="{00000000-0005-0000-0000-000003660000}"/>
    <cellStyle name="Comma 11 2 4 2 8" xfId="36167" xr:uid="{00000000-0005-0000-0000-000004660000}"/>
    <cellStyle name="Comma 11 2 4 2 9" xfId="36168" xr:uid="{00000000-0005-0000-0000-000005660000}"/>
    <cellStyle name="Comma 11 2 4 3" xfId="36169" xr:uid="{00000000-0005-0000-0000-000006660000}"/>
    <cellStyle name="Comma 11 2 4 3 2" xfId="36170" xr:uid="{00000000-0005-0000-0000-000007660000}"/>
    <cellStyle name="Comma 11 2 4 3 2 2" xfId="36171" xr:uid="{00000000-0005-0000-0000-000008660000}"/>
    <cellStyle name="Comma 11 2 4 3 2 3" xfId="36172" xr:uid="{00000000-0005-0000-0000-000009660000}"/>
    <cellStyle name="Comma 11 2 4 3 3" xfId="36173" xr:uid="{00000000-0005-0000-0000-00000A660000}"/>
    <cellStyle name="Comma 11 2 4 3 3 2" xfId="36174" xr:uid="{00000000-0005-0000-0000-00000B660000}"/>
    <cellStyle name="Comma 11 2 4 3 3 3" xfId="36175" xr:uid="{00000000-0005-0000-0000-00000C660000}"/>
    <cellStyle name="Comma 11 2 4 3 4" xfId="36176" xr:uid="{00000000-0005-0000-0000-00000D660000}"/>
    <cellStyle name="Comma 11 2 4 3 4 2" xfId="36177" xr:uid="{00000000-0005-0000-0000-00000E660000}"/>
    <cellStyle name="Comma 11 2 4 3 5" xfId="36178" xr:uid="{00000000-0005-0000-0000-00000F660000}"/>
    <cellStyle name="Comma 11 2 4 3 6" xfId="36179" xr:uid="{00000000-0005-0000-0000-000010660000}"/>
    <cellStyle name="Comma 11 2 4 4" xfId="36180" xr:uid="{00000000-0005-0000-0000-000011660000}"/>
    <cellStyle name="Comma 11 2 4 4 2" xfId="36181" xr:uid="{00000000-0005-0000-0000-000012660000}"/>
    <cellStyle name="Comma 11 2 4 4 2 2" xfId="36182" xr:uid="{00000000-0005-0000-0000-000013660000}"/>
    <cellStyle name="Comma 11 2 4 4 2 3" xfId="36183" xr:uid="{00000000-0005-0000-0000-000014660000}"/>
    <cellStyle name="Comma 11 2 4 4 3" xfId="36184" xr:uid="{00000000-0005-0000-0000-000015660000}"/>
    <cellStyle name="Comma 11 2 4 4 3 2" xfId="36185" xr:uid="{00000000-0005-0000-0000-000016660000}"/>
    <cellStyle name="Comma 11 2 4 4 3 3" xfId="36186" xr:uid="{00000000-0005-0000-0000-000017660000}"/>
    <cellStyle name="Comma 11 2 4 4 4" xfId="36187" xr:uid="{00000000-0005-0000-0000-000018660000}"/>
    <cellStyle name="Comma 11 2 4 4 4 2" xfId="36188" xr:uid="{00000000-0005-0000-0000-000019660000}"/>
    <cellStyle name="Comma 11 2 4 4 5" xfId="36189" xr:uid="{00000000-0005-0000-0000-00001A660000}"/>
    <cellStyle name="Comma 11 2 4 4 6" xfId="36190" xr:uid="{00000000-0005-0000-0000-00001B660000}"/>
    <cellStyle name="Comma 11 2 4 5" xfId="36191" xr:uid="{00000000-0005-0000-0000-00001C660000}"/>
    <cellStyle name="Comma 11 2 4 5 2" xfId="36192" xr:uid="{00000000-0005-0000-0000-00001D660000}"/>
    <cellStyle name="Comma 11 2 4 5 2 2" xfId="36193" xr:uid="{00000000-0005-0000-0000-00001E660000}"/>
    <cellStyle name="Comma 11 2 4 5 2 3" xfId="36194" xr:uid="{00000000-0005-0000-0000-00001F660000}"/>
    <cellStyle name="Comma 11 2 4 5 3" xfId="36195" xr:uid="{00000000-0005-0000-0000-000020660000}"/>
    <cellStyle name="Comma 11 2 4 5 3 2" xfId="36196" xr:uid="{00000000-0005-0000-0000-000021660000}"/>
    <cellStyle name="Comma 11 2 4 5 4" xfId="36197" xr:uid="{00000000-0005-0000-0000-000022660000}"/>
    <cellStyle name="Comma 11 2 4 5 5" xfId="36198" xr:uid="{00000000-0005-0000-0000-000023660000}"/>
    <cellStyle name="Comma 11 2 4 6" xfId="36199" xr:uid="{00000000-0005-0000-0000-000024660000}"/>
    <cellStyle name="Comma 11 2 4 6 2" xfId="36200" xr:uid="{00000000-0005-0000-0000-000025660000}"/>
    <cellStyle name="Comma 11 2 4 6 3" xfId="36201" xr:uid="{00000000-0005-0000-0000-000026660000}"/>
    <cellStyle name="Comma 11 2 4 7" xfId="36202" xr:uid="{00000000-0005-0000-0000-000027660000}"/>
    <cellStyle name="Comma 11 2 4 7 2" xfId="36203" xr:uid="{00000000-0005-0000-0000-000028660000}"/>
    <cellStyle name="Comma 11 2 4 7 3" xfId="36204" xr:uid="{00000000-0005-0000-0000-000029660000}"/>
    <cellStyle name="Comma 11 2 4 8" xfId="36205" xr:uid="{00000000-0005-0000-0000-00002A660000}"/>
    <cellStyle name="Comma 11 2 4 8 2" xfId="36206" xr:uid="{00000000-0005-0000-0000-00002B660000}"/>
    <cellStyle name="Comma 11 2 4 9" xfId="36207" xr:uid="{00000000-0005-0000-0000-00002C660000}"/>
    <cellStyle name="Comma 11 2 5" xfId="9420" xr:uid="{00000000-0005-0000-0000-00002D660000}"/>
    <cellStyle name="Comma 11 2 5 2" xfId="36208" xr:uid="{00000000-0005-0000-0000-00002E660000}"/>
    <cellStyle name="Comma 11 2 5 2 2" xfId="36209" xr:uid="{00000000-0005-0000-0000-00002F660000}"/>
    <cellStyle name="Comma 11 2 5 2 2 2" xfId="36210" xr:uid="{00000000-0005-0000-0000-000030660000}"/>
    <cellStyle name="Comma 11 2 5 2 2 3" xfId="36211" xr:uid="{00000000-0005-0000-0000-000031660000}"/>
    <cellStyle name="Comma 11 2 5 2 3" xfId="36212" xr:uid="{00000000-0005-0000-0000-000032660000}"/>
    <cellStyle name="Comma 11 2 5 2 3 2" xfId="36213" xr:uid="{00000000-0005-0000-0000-000033660000}"/>
    <cellStyle name="Comma 11 2 5 2 3 3" xfId="36214" xr:uid="{00000000-0005-0000-0000-000034660000}"/>
    <cellStyle name="Comma 11 2 5 2 4" xfId="36215" xr:uid="{00000000-0005-0000-0000-000035660000}"/>
    <cellStyle name="Comma 11 2 5 2 4 2" xfId="36216" xr:uid="{00000000-0005-0000-0000-000036660000}"/>
    <cellStyle name="Comma 11 2 5 2 5" xfId="36217" xr:uid="{00000000-0005-0000-0000-000037660000}"/>
    <cellStyle name="Comma 11 2 5 2 6" xfId="36218" xr:uid="{00000000-0005-0000-0000-000038660000}"/>
    <cellStyle name="Comma 11 2 5 3" xfId="36219" xr:uid="{00000000-0005-0000-0000-000039660000}"/>
    <cellStyle name="Comma 11 2 5 3 2" xfId="36220" xr:uid="{00000000-0005-0000-0000-00003A660000}"/>
    <cellStyle name="Comma 11 2 5 3 2 2" xfId="36221" xr:uid="{00000000-0005-0000-0000-00003B660000}"/>
    <cellStyle name="Comma 11 2 5 3 2 3" xfId="36222" xr:uid="{00000000-0005-0000-0000-00003C660000}"/>
    <cellStyle name="Comma 11 2 5 3 3" xfId="36223" xr:uid="{00000000-0005-0000-0000-00003D660000}"/>
    <cellStyle name="Comma 11 2 5 3 3 2" xfId="36224" xr:uid="{00000000-0005-0000-0000-00003E660000}"/>
    <cellStyle name="Comma 11 2 5 3 3 3" xfId="36225" xr:uid="{00000000-0005-0000-0000-00003F660000}"/>
    <cellStyle name="Comma 11 2 5 3 4" xfId="36226" xr:uid="{00000000-0005-0000-0000-000040660000}"/>
    <cellStyle name="Comma 11 2 5 3 4 2" xfId="36227" xr:uid="{00000000-0005-0000-0000-000041660000}"/>
    <cellStyle name="Comma 11 2 5 3 5" xfId="36228" xr:uid="{00000000-0005-0000-0000-000042660000}"/>
    <cellStyle name="Comma 11 2 5 3 6" xfId="36229" xr:uid="{00000000-0005-0000-0000-000043660000}"/>
    <cellStyle name="Comma 11 2 5 4" xfId="36230" xr:uid="{00000000-0005-0000-0000-000044660000}"/>
    <cellStyle name="Comma 11 2 5 4 2" xfId="36231" xr:uid="{00000000-0005-0000-0000-000045660000}"/>
    <cellStyle name="Comma 11 2 5 4 2 2" xfId="36232" xr:uid="{00000000-0005-0000-0000-000046660000}"/>
    <cellStyle name="Comma 11 2 5 4 2 3" xfId="36233" xr:uid="{00000000-0005-0000-0000-000047660000}"/>
    <cellStyle name="Comma 11 2 5 4 3" xfId="36234" xr:uid="{00000000-0005-0000-0000-000048660000}"/>
    <cellStyle name="Comma 11 2 5 4 3 2" xfId="36235" xr:uid="{00000000-0005-0000-0000-000049660000}"/>
    <cellStyle name="Comma 11 2 5 4 4" xfId="36236" xr:uid="{00000000-0005-0000-0000-00004A660000}"/>
    <cellStyle name="Comma 11 2 5 4 5" xfId="36237" xr:uid="{00000000-0005-0000-0000-00004B660000}"/>
    <cellStyle name="Comma 11 2 5 5" xfId="36238" xr:uid="{00000000-0005-0000-0000-00004C660000}"/>
    <cellStyle name="Comma 11 2 5 5 2" xfId="36239" xr:uid="{00000000-0005-0000-0000-00004D660000}"/>
    <cellStyle name="Comma 11 2 5 5 3" xfId="36240" xr:uid="{00000000-0005-0000-0000-00004E660000}"/>
    <cellStyle name="Comma 11 2 5 6" xfId="36241" xr:uid="{00000000-0005-0000-0000-00004F660000}"/>
    <cellStyle name="Comma 11 2 5 6 2" xfId="36242" xr:uid="{00000000-0005-0000-0000-000050660000}"/>
    <cellStyle name="Comma 11 2 5 6 3" xfId="36243" xr:uid="{00000000-0005-0000-0000-000051660000}"/>
    <cellStyle name="Comma 11 2 5 7" xfId="36244" xr:uid="{00000000-0005-0000-0000-000052660000}"/>
    <cellStyle name="Comma 11 2 5 7 2" xfId="36245" xr:uid="{00000000-0005-0000-0000-000053660000}"/>
    <cellStyle name="Comma 11 2 5 8" xfId="36246" xr:uid="{00000000-0005-0000-0000-000054660000}"/>
    <cellStyle name="Comma 11 2 5 9" xfId="36247" xr:uid="{00000000-0005-0000-0000-000055660000}"/>
    <cellStyle name="Comma 11 2 6" xfId="9421" xr:uid="{00000000-0005-0000-0000-000056660000}"/>
    <cellStyle name="Comma 11 2 6 2" xfId="36248" xr:uid="{00000000-0005-0000-0000-000057660000}"/>
    <cellStyle name="Comma 11 2 6 2 2" xfId="36249" xr:uid="{00000000-0005-0000-0000-000058660000}"/>
    <cellStyle name="Comma 11 2 6 2 2 2" xfId="36250" xr:uid="{00000000-0005-0000-0000-000059660000}"/>
    <cellStyle name="Comma 11 2 6 2 2 3" xfId="36251" xr:uid="{00000000-0005-0000-0000-00005A660000}"/>
    <cellStyle name="Comma 11 2 6 2 3" xfId="36252" xr:uid="{00000000-0005-0000-0000-00005B660000}"/>
    <cellStyle name="Comma 11 2 6 2 3 2" xfId="36253" xr:uid="{00000000-0005-0000-0000-00005C660000}"/>
    <cellStyle name="Comma 11 2 6 2 3 3" xfId="36254" xr:uid="{00000000-0005-0000-0000-00005D660000}"/>
    <cellStyle name="Comma 11 2 6 2 4" xfId="36255" xr:uid="{00000000-0005-0000-0000-00005E660000}"/>
    <cellStyle name="Comma 11 2 6 2 4 2" xfId="36256" xr:uid="{00000000-0005-0000-0000-00005F660000}"/>
    <cellStyle name="Comma 11 2 6 2 5" xfId="36257" xr:uid="{00000000-0005-0000-0000-000060660000}"/>
    <cellStyle name="Comma 11 2 6 2 6" xfId="36258" xr:uid="{00000000-0005-0000-0000-000061660000}"/>
    <cellStyle name="Comma 11 2 6 3" xfId="36259" xr:uid="{00000000-0005-0000-0000-000062660000}"/>
    <cellStyle name="Comma 11 2 6 3 2" xfId="36260" xr:uid="{00000000-0005-0000-0000-000063660000}"/>
    <cellStyle name="Comma 11 2 6 3 2 2" xfId="36261" xr:uid="{00000000-0005-0000-0000-000064660000}"/>
    <cellStyle name="Comma 11 2 6 3 2 3" xfId="36262" xr:uid="{00000000-0005-0000-0000-000065660000}"/>
    <cellStyle name="Comma 11 2 6 3 3" xfId="36263" xr:uid="{00000000-0005-0000-0000-000066660000}"/>
    <cellStyle name="Comma 11 2 6 3 3 2" xfId="36264" xr:uid="{00000000-0005-0000-0000-000067660000}"/>
    <cellStyle name="Comma 11 2 6 3 3 3" xfId="36265" xr:uid="{00000000-0005-0000-0000-000068660000}"/>
    <cellStyle name="Comma 11 2 6 3 4" xfId="36266" xr:uid="{00000000-0005-0000-0000-000069660000}"/>
    <cellStyle name="Comma 11 2 6 3 4 2" xfId="36267" xr:uid="{00000000-0005-0000-0000-00006A660000}"/>
    <cellStyle name="Comma 11 2 6 3 5" xfId="36268" xr:uid="{00000000-0005-0000-0000-00006B660000}"/>
    <cellStyle name="Comma 11 2 6 3 6" xfId="36269" xr:uid="{00000000-0005-0000-0000-00006C660000}"/>
    <cellStyle name="Comma 11 2 6 4" xfId="36270" xr:uid="{00000000-0005-0000-0000-00006D660000}"/>
    <cellStyle name="Comma 11 2 6 4 2" xfId="36271" xr:uid="{00000000-0005-0000-0000-00006E660000}"/>
    <cellStyle name="Comma 11 2 6 4 2 2" xfId="36272" xr:uid="{00000000-0005-0000-0000-00006F660000}"/>
    <cellStyle name="Comma 11 2 6 4 2 3" xfId="36273" xr:uid="{00000000-0005-0000-0000-000070660000}"/>
    <cellStyle name="Comma 11 2 6 4 3" xfId="36274" xr:uid="{00000000-0005-0000-0000-000071660000}"/>
    <cellStyle name="Comma 11 2 6 4 3 2" xfId="36275" xr:uid="{00000000-0005-0000-0000-000072660000}"/>
    <cellStyle name="Comma 11 2 6 4 4" xfId="36276" xr:uid="{00000000-0005-0000-0000-000073660000}"/>
    <cellStyle name="Comma 11 2 6 4 5" xfId="36277" xr:uid="{00000000-0005-0000-0000-000074660000}"/>
    <cellStyle name="Comma 11 2 6 5" xfId="36278" xr:uid="{00000000-0005-0000-0000-000075660000}"/>
    <cellStyle name="Comma 11 2 6 5 2" xfId="36279" xr:uid="{00000000-0005-0000-0000-000076660000}"/>
    <cellStyle name="Comma 11 2 6 5 3" xfId="36280" xr:uid="{00000000-0005-0000-0000-000077660000}"/>
    <cellStyle name="Comma 11 2 6 6" xfId="36281" xr:uid="{00000000-0005-0000-0000-000078660000}"/>
    <cellStyle name="Comma 11 2 6 6 2" xfId="36282" xr:uid="{00000000-0005-0000-0000-000079660000}"/>
    <cellStyle name="Comma 11 2 6 6 3" xfId="36283" xr:uid="{00000000-0005-0000-0000-00007A660000}"/>
    <cellStyle name="Comma 11 2 6 7" xfId="36284" xr:uid="{00000000-0005-0000-0000-00007B660000}"/>
    <cellStyle name="Comma 11 2 6 7 2" xfId="36285" xr:uid="{00000000-0005-0000-0000-00007C660000}"/>
    <cellStyle name="Comma 11 2 6 8" xfId="36286" xr:uid="{00000000-0005-0000-0000-00007D660000}"/>
    <cellStyle name="Comma 11 2 6 9" xfId="36287" xr:uid="{00000000-0005-0000-0000-00007E660000}"/>
    <cellStyle name="Comma 11 2 7" xfId="36288" xr:uid="{00000000-0005-0000-0000-00007F660000}"/>
    <cellStyle name="Comma 11 2 7 2" xfId="36289" xr:uid="{00000000-0005-0000-0000-000080660000}"/>
    <cellStyle name="Comma 11 2 7 2 2" xfId="36290" xr:uid="{00000000-0005-0000-0000-000081660000}"/>
    <cellStyle name="Comma 11 2 7 2 3" xfId="36291" xr:uid="{00000000-0005-0000-0000-000082660000}"/>
    <cellStyle name="Comma 11 2 7 3" xfId="36292" xr:uid="{00000000-0005-0000-0000-000083660000}"/>
    <cellStyle name="Comma 11 2 7 3 2" xfId="36293" xr:uid="{00000000-0005-0000-0000-000084660000}"/>
    <cellStyle name="Comma 11 2 7 3 3" xfId="36294" xr:uid="{00000000-0005-0000-0000-000085660000}"/>
    <cellStyle name="Comma 11 2 7 4" xfId="36295" xr:uid="{00000000-0005-0000-0000-000086660000}"/>
    <cellStyle name="Comma 11 2 7 4 2" xfId="36296" xr:uid="{00000000-0005-0000-0000-000087660000}"/>
    <cellStyle name="Comma 11 2 7 5" xfId="36297" xr:uid="{00000000-0005-0000-0000-000088660000}"/>
    <cellStyle name="Comma 11 2 7 6" xfId="36298" xr:uid="{00000000-0005-0000-0000-000089660000}"/>
    <cellStyle name="Comma 11 2 8" xfId="36299" xr:uid="{00000000-0005-0000-0000-00008A660000}"/>
    <cellStyle name="Comma 11 2 8 2" xfId="36300" xr:uid="{00000000-0005-0000-0000-00008B660000}"/>
    <cellStyle name="Comma 11 2 8 2 2" xfId="36301" xr:uid="{00000000-0005-0000-0000-00008C660000}"/>
    <cellStyle name="Comma 11 2 8 2 3" xfId="36302" xr:uid="{00000000-0005-0000-0000-00008D660000}"/>
    <cellStyle name="Comma 11 2 8 3" xfId="36303" xr:uid="{00000000-0005-0000-0000-00008E660000}"/>
    <cellStyle name="Comma 11 2 8 3 2" xfId="36304" xr:uid="{00000000-0005-0000-0000-00008F660000}"/>
    <cellStyle name="Comma 11 2 8 3 3" xfId="36305" xr:uid="{00000000-0005-0000-0000-000090660000}"/>
    <cellStyle name="Comma 11 2 8 4" xfId="36306" xr:uid="{00000000-0005-0000-0000-000091660000}"/>
    <cellStyle name="Comma 11 2 8 4 2" xfId="36307" xr:uid="{00000000-0005-0000-0000-000092660000}"/>
    <cellStyle name="Comma 11 2 8 5" xfId="36308" xr:uid="{00000000-0005-0000-0000-000093660000}"/>
    <cellStyle name="Comma 11 2 8 6" xfId="36309" xr:uid="{00000000-0005-0000-0000-000094660000}"/>
    <cellStyle name="Comma 11 2 9" xfId="36310" xr:uid="{00000000-0005-0000-0000-000095660000}"/>
    <cellStyle name="Comma 11 2 9 2" xfId="36311" xr:uid="{00000000-0005-0000-0000-000096660000}"/>
    <cellStyle name="Comma 11 2 9 2 2" xfId="36312" xr:uid="{00000000-0005-0000-0000-000097660000}"/>
    <cellStyle name="Comma 11 2 9 2 3" xfId="36313" xr:uid="{00000000-0005-0000-0000-000098660000}"/>
    <cellStyle name="Comma 11 2 9 3" xfId="36314" xr:uid="{00000000-0005-0000-0000-000099660000}"/>
    <cellStyle name="Comma 11 2 9 3 2" xfId="36315" xr:uid="{00000000-0005-0000-0000-00009A660000}"/>
    <cellStyle name="Comma 11 2 9 4" xfId="36316" xr:uid="{00000000-0005-0000-0000-00009B660000}"/>
    <cellStyle name="Comma 11 2 9 5" xfId="36317" xr:uid="{00000000-0005-0000-0000-00009C660000}"/>
    <cellStyle name="Comma 11 3" xfId="3252" xr:uid="{00000000-0005-0000-0000-00009D660000}"/>
    <cellStyle name="Comma 11 3 10" xfId="36318" xr:uid="{00000000-0005-0000-0000-00009E660000}"/>
    <cellStyle name="Comma 11 3 10 2" xfId="36319" xr:uid="{00000000-0005-0000-0000-00009F660000}"/>
    <cellStyle name="Comma 11 3 10 3" xfId="36320" xr:uid="{00000000-0005-0000-0000-0000A0660000}"/>
    <cellStyle name="Comma 11 3 11" xfId="36321" xr:uid="{00000000-0005-0000-0000-0000A1660000}"/>
    <cellStyle name="Comma 11 3 11 2" xfId="36322" xr:uid="{00000000-0005-0000-0000-0000A2660000}"/>
    <cellStyle name="Comma 11 3 12" xfId="36323" xr:uid="{00000000-0005-0000-0000-0000A3660000}"/>
    <cellStyle name="Comma 11 3 13" xfId="36324" xr:uid="{00000000-0005-0000-0000-0000A4660000}"/>
    <cellStyle name="Comma 11 3 14" xfId="36325" xr:uid="{00000000-0005-0000-0000-0000A5660000}"/>
    <cellStyle name="Comma 11 3 2" xfId="3253" xr:uid="{00000000-0005-0000-0000-0000A6660000}"/>
    <cellStyle name="Comma 11 3 2 10" xfId="36326" xr:uid="{00000000-0005-0000-0000-0000A7660000}"/>
    <cellStyle name="Comma 11 3 2 10 2" xfId="36327" xr:uid="{00000000-0005-0000-0000-0000A8660000}"/>
    <cellStyle name="Comma 11 3 2 11" xfId="36328" xr:uid="{00000000-0005-0000-0000-0000A9660000}"/>
    <cellStyle name="Comma 11 3 2 12" xfId="36329" xr:uid="{00000000-0005-0000-0000-0000AA660000}"/>
    <cellStyle name="Comma 11 3 2 13" xfId="36330" xr:uid="{00000000-0005-0000-0000-0000AB660000}"/>
    <cellStyle name="Comma 11 3 2 2" xfId="3254" xr:uid="{00000000-0005-0000-0000-0000AC660000}"/>
    <cellStyle name="Comma 11 3 2 2 10" xfId="36331" xr:uid="{00000000-0005-0000-0000-0000AD660000}"/>
    <cellStyle name="Comma 11 3 2 2 11" xfId="36332" xr:uid="{00000000-0005-0000-0000-0000AE660000}"/>
    <cellStyle name="Comma 11 3 2 2 2" xfId="9422" xr:uid="{00000000-0005-0000-0000-0000AF660000}"/>
    <cellStyle name="Comma 11 3 2 2 2 2" xfId="36333" xr:uid="{00000000-0005-0000-0000-0000B0660000}"/>
    <cellStyle name="Comma 11 3 2 2 2 2 2" xfId="36334" xr:uid="{00000000-0005-0000-0000-0000B1660000}"/>
    <cellStyle name="Comma 11 3 2 2 2 2 2 2" xfId="36335" xr:uid="{00000000-0005-0000-0000-0000B2660000}"/>
    <cellStyle name="Comma 11 3 2 2 2 2 2 3" xfId="36336" xr:uid="{00000000-0005-0000-0000-0000B3660000}"/>
    <cellStyle name="Comma 11 3 2 2 2 2 3" xfId="36337" xr:uid="{00000000-0005-0000-0000-0000B4660000}"/>
    <cellStyle name="Comma 11 3 2 2 2 2 3 2" xfId="36338" xr:uid="{00000000-0005-0000-0000-0000B5660000}"/>
    <cellStyle name="Comma 11 3 2 2 2 2 3 3" xfId="36339" xr:uid="{00000000-0005-0000-0000-0000B6660000}"/>
    <cellStyle name="Comma 11 3 2 2 2 2 4" xfId="36340" xr:uid="{00000000-0005-0000-0000-0000B7660000}"/>
    <cellStyle name="Comma 11 3 2 2 2 2 4 2" xfId="36341" xr:uid="{00000000-0005-0000-0000-0000B8660000}"/>
    <cellStyle name="Comma 11 3 2 2 2 2 5" xfId="36342" xr:uid="{00000000-0005-0000-0000-0000B9660000}"/>
    <cellStyle name="Comma 11 3 2 2 2 2 6" xfId="36343" xr:uid="{00000000-0005-0000-0000-0000BA660000}"/>
    <cellStyle name="Comma 11 3 2 2 2 3" xfId="36344" xr:uid="{00000000-0005-0000-0000-0000BB660000}"/>
    <cellStyle name="Comma 11 3 2 2 2 3 2" xfId="36345" xr:uid="{00000000-0005-0000-0000-0000BC660000}"/>
    <cellStyle name="Comma 11 3 2 2 2 3 2 2" xfId="36346" xr:uid="{00000000-0005-0000-0000-0000BD660000}"/>
    <cellStyle name="Comma 11 3 2 2 2 3 2 3" xfId="36347" xr:uid="{00000000-0005-0000-0000-0000BE660000}"/>
    <cellStyle name="Comma 11 3 2 2 2 3 3" xfId="36348" xr:uid="{00000000-0005-0000-0000-0000BF660000}"/>
    <cellStyle name="Comma 11 3 2 2 2 3 3 2" xfId="36349" xr:uid="{00000000-0005-0000-0000-0000C0660000}"/>
    <cellStyle name="Comma 11 3 2 2 2 3 3 3" xfId="36350" xr:uid="{00000000-0005-0000-0000-0000C1660000}"/>
    <cellStyle name="Comma 11 3 2 2 2 3 4" xfId="36351" xr:uid="{00000000-0005-0000-0000-0000C2660000}"/>
    <cellStyle name="Comma 11 3 2 2 2 3 4 2" xfId="36352" xr:uid="{00000000-0005-0000-0000-0000C3660000}"/>
    <cellStyle name="Comma 11 3 2 2 2 3 5" xfId="36353" xr:uid="{00000000-0005-0000-0000-0000C4660000}"/>
    <cellStyle name="Comma 11 3 2 2 2 3 6" xfId="36354" xr:uid="{00000000-0005-0000-0000-0000C5660000}"/>
    <cellStyle name="Comma 11 3 2 2 2 4" xfId="36355" xr:uid="{00000000-0005-0000-0000-0000C6660000}"/>
    <cellStyle name="Comma 11 3 2 2 2 4 2" xfId="36356" xr:uid="{00000000-0005-0000-0000-0000C7660000}"/>
    <cellStyle name="Comma 11 3 2 2 2 4 2 2" xfId="36357" xr:uid="{00000000-0005-0000-0000-0000C8660000}"/>
    <cellStyle name="Comma 11 3 2 2 2 4 2 3" xfId="36358" xr:uid="{00000000-0005-0000-0000-0000C9660000}"/>
    <cellStyle name="Comma 11 3 2 2 2 4 3" xfId="36359" xr:uid="{00000000-0005-0000-0000-0000CA660000}"/>
    <cellStyle name="Comma 11 3 2 2 2 4 3 2" xfId="36360" xr:uid="{00000000-0005-0000-0000-0000CB660000}"/>
    <cellStyle name="Comma 11 3 2 2 2 4 4" xfId="36361" xr:uid="{00000000-0005-0000-0000-0000CC660000}"/>
    <cellStyle name="Comma 11 3 2 2 2 4 5" xfId="36362" xr:uid="{00000000-0005-0000-0000-0000CD660000}"/>
    <cellStyle name="Comma 11 3 2 2 2 5" xfId="36363" xr:uid="{00000000-0005-0000-0000-0000CE660000}"/>
    <cellStyle name="Comma 11 3 2 2 2 5 2" xfId="36364" xr:uid="{00000000-0005-0000-0000-0000CF660000}"/>
    <cellStyle name="Comma 11 3 2 2 2 5 3" xfId="36365" xr:uid="{00000000-0005-0000-0000-0000D0660000}"/>
    <cellStyle name="Comma 11 3 2 2 2 6" xfId="36366" xr:uid="{00000000-0005-0000-0000-0000D1660000}"/>
    <cellStyle name="Comma 11 3 2 2 2 6 2" xfId="36367" xr:uid="{00000000-0005-0000-0000-0000D2660000}"/>
    <cellStyle name="Comma 11 3 2 2 2 6 3" xfId="36368" xr:uid="{00000000-0005-0000-0000-0000D3660000}"/>
    <cellStyle name="Comma 11 3 2 2 2 7" xfId="36369" xr:uid="{00000000-0005-0000-0000-0000D4660000}"/>
    <cellStyle name="Comma 11 3 2 2 2 7 2" xfId="36370" xr:uid="{00000000-0005-0000-0000-0000D5660000}"/>
    <cellStyle name="Comma 11 3 2 2 2 8" xfId="36371" xr:uid="{00000000-0005-0000-0000-0000D6660000}"/>
    <cellStyle name="Comma 11 3 2 2 2 9" xfId="36372" xr:uid="{00000000-0005-0000-0000-0000D7660000}"/>
    <cellStyle name="Comma 11 3 2 2 3" xfId="36373" xr:uid="{00000000-0005-0000-0000-0000D8660000}"/>
    <cellStyle name="Comma 11 3 2 2 3 2" xfId="36374" xr:uid="{00000000-0005-0000-0000-0000D9660000}"/>
    <cellStyle name="Comma 11 3 2 2 3 2 2" xfId="36375" xr:uid="{00000000-0005-0000-0000-0000DA660000}"/>
    <cellStyle name="Comma 11 3 2 2 3 2 3" xfId="36376" xr:uid="{00000000-0005-0000-0000-0000DB660000}"/>
    <cellStyle name="Comma 11 3 2 2 3 3" xfId="36377" xr:uid="{00000000-0005-0000-0000-0000DC660000}"/>
    <cellStyle name="Comma 11 3 2 2 3 3 2" xfId="36378" xr:uid="{00000000-0005-0000-0000-0000DD660000}"/>
    <cellStyle name="Comma 11 3 2 2 3 3 3" xfId="36379" xr:uid="{00000000-0005-0000-0000-0000DE660000}"/>
    <cellStyle name="Comma 11 3 2 2 3 4" xfId="36380" xr:uid="{00000000-0005-0000-0000-0000DF660000}"/>
    <cellStyle name="Comma 11 3 2 2 3 4 2" xfId="36381" xr:uid="{00000000-0005-0000-0000-0000E0660000}"/>
    <cellStyle name="Comma 11 3 2 2 3 5" xfId="36382" xr:uid="{00000000-0005-0000-0000-0000E1660000}"/>
    <cellStyle name="Comma 11 3 2 2 3 6" xfId="36383" xr:uid="{00000000-0005-0000-0000-0000E2660000}"/>
    <cellStyle name="Comma 11 3 2 2 4" xfId="36384" xr:uid="{00000000-0005-0000-0000-0000E3660000}"/>
    <cellStyle name="Comma 11 3 2 2 4 2" xfId="36385" xr:uid="{00000000-0005-0000-0000-0000E4660000}"/>
    <cellStyle name="Comma 11 3 2 2 4 2 2" xfId="36386" xr:uid="{00000000-0005-0000-0000-0000E5660000}"/>
    <cellStyle name="Comma 11 3 2 2 4 2 3" xfId="36387" xr:uid="{00000000-0005-0000-0000-0000E6660000}"/>
    <cellStyle name="Comma 11 3 2 2 4 3" xfId="36388" xr:uid="{00000000-0005-0000-0000-0000E7660000}"/>
    <cellStyle name="Comma 11 3 2 2 4 3 2" xfId="36389" xr:uid="{00000000-0005-0000-0000-0000E8660000}"/>
    <cellStyle name="Comma 11 3 2 2 4 3 3" xfId="36390" xr:uid="{00000000-0005-0000-0000-0000E9660000}"/>
    <cellStyle name="Comma 11 3 2 2 4 4" xfId="36391" xr:uid="{00000000-0005-0000-0000-0000EA660000}"/>
    <cellStyle name="Comma 11 3 2 2 4 4 2" xfId="36392" xr:uid="{00000000-0005-0000-0000-0000EB660000}"/>
    <cellStyle name="Comma 11 3 2 2 4 5" xfId="36393" xr:uid="{00000000-0005-0000-0000-0000EC660000}"/>
    <cellStyle name="Comma 11 3 2 2 4 6" xfId="36394" xr:uid="{00000000-0005-0000-0000-0000ED660000}"/>
    <cellStyle name="Comma 11 3 2 2 5" xfId="36395" xr:uid="{00000000-0005-0000-0000-0000EE660000}"/>
    <cellStyle name="Comma 11 3 2 2 5 2" xfId="36396" xr:uid="{00000000-0005-0000-0000-0000EF660000}"/>
    <cellStyle name="Comma 11 3 2 2 5 2 2" xfId="36397" xr:uid="{00000000-0005-0000-0000-0000F0660000}"/>
    <cellStyle name="Comma 11 3 2 2 5 2 3" xfId="36398" xr:uid="{00000000-0005-0000-0000-0000F1660000}"/>
    <cellStyle name="Comma 11 3 2 2 5 3" xfId="36399" xr:uid="{00000000-0005-0000-0000-0000F2660000}"/>
    <cellStyle name="Comma 11 3 2 2 5 3 2" xfId="36400" xr:uid="{00000000-0005-0000-0000-0000F3660000}"/>
    <cellStyle name="Comma 11 3 2 2 5 4" xfId="36401" xr:uid="{00000000-0005-0000-0000-0000F4660000}"/>
    <cellStyle name="Comma 11 3 2 2 5 5" xfId="36402" xr:uid="{00000000-0005-0000-0000-0000F5660000}"/>
    <cellStyle name="Comma 11 3 2 2 6" xfId="36403" xr:uid="{00000000-0005-0000-0000-0000F6660000}"/>
    <cellStyle name="Comma 11 3 2 2 6 2" xfId="36404" xr:uid="{00000000-0005-0000-0000-0000F7660000}"/>
    <cellStyle name="Comma 11 3 2 2 6 3" xfId="36405" xr:uid="{00000000-0005-0000-0000-0000F8660000}"/>
    <cellStyle name="Comma 11 3 2 2 7" xfId="36406" xr:uid="{00000000-0005-0000-0000-0000F9660000}"/>
    <cellStyle name="Comma 11 3 2 2 7 2" xfId="36407" xr:uid="{00000000-0005-0000-0000-0000FA660000}"/>
    <cellStyle name="Comma 11 3 2 2 7 3" xfId="36408" xr:uid="{00000000-0005-0000-0000-0000FB660000}"/>
    <cellStyle name="Comma 11 3 2 2 8" xfId="36409" xr:uid="{00000000-0005-0000-0000-0000FC660000}"/>
    <cellStyle name="Comma 11 3 2 2 8 2" xfId="36410" xr:uid="{00000000-0005-0000-0000-0000FD660000}"/>
    <cellStyle name="Comma 11 3 2 2 9" xfId="36411" xr:uid="{00000000-0005-0000-0000-0000FE660000}"/>
    <cellStyle name="Comma 11 3 2 3" xfId="9423" xr:uid="{00000000-0005-0000-0000-0000FF660000}"/>
    <cellStyle name="Comma 11 3 2 3 2" xfId="36412" xr:uid="{00000000-0005-0000-0000-000000670000}"/>
    <cellStyle name="Comma 11 3 2 3 2 2" xfId="36413" xr:uid="{00000000-0005-0000-0000-000001670000}"/>
    <cellStyle name="Comma 11 3 2 3 2 2 2" xfId="36414" xr:uid="{00000000-0005-0000-0000-000002670000}"/>
    <cellStyle name="Comma 11 3 2 3 2 2 3" xfId="36415" xr:uid="{00000000-0005-0000-0000-000003670000}"/>
    <cellStyle name="Comma 11 3 2 3 2 3" xfId="36416" xr:uid="{00000000-0005-0000-0000-000004670000}"/>
    <cellStyle name="Comma 11 3 2 3 2 3 2" xfId="36417" xr:uid="{00000000-0005-0000-0000-000005670000}"/>
    <cellStyle name="Comma 11 3 2 3 2 3 3" xfId="36418" xr:uid="{00000000-0005-0000-0000-000006670000}"/>
    <cellStyle name="Comma 11 3 2 3 2 4" xfId="36419" xr:uid="{00000000-0005-0000-0000-000007670000}"/>
    <cellStyle name="Comma 11 3 2 3 2 4 2" xfId="36420" xr:uid="{00000000-0005-0000-0000-000008670000}"/>
    <cellStyle name="Comma 11 3 2 3 2 5" xfId="36421" xr:uid="{00000000-0005-0000-0000-000009670000}"/>
    <cellStyle name="Comma 11 3 2 3 2 6" xfId="36422" xr:uid="{00000000-0005-0000-0000-00000A670000}"/>
    <cellStyle name="Comma 11 3 2 3 3" xfId="36423" xr:uid="{00000000-0005-0000-0000-00000B670000}"/>
    <cellStyle name="Comma 11 3 2 3 3 2" xfId="36424" xr:uid="{00000000-0005-0000-0000-00000C670000}"/>
    <cellStyle name="Comma 11 3 2 3 3 2 2" xfId="36425" xr:uid="{00000000-0005-0000-0000-00000D670000}"/>
    <cellStyle name="Comma 11 3 2 3 3 2 3" xfId="36426" xr:uid="{00000000-0005-0000-0000-00000E670000}"/>
    <cellStyle name="Comma 11 3 2 3 3 3" xfId="36427" xr:uid="{00000000-0005-0000-0000-00000F670000}"/>
    <cellStyle name="Comma 11 3 2 3 3 3 2" xfId="36428" xr:uid="{00000000-0005-0000-0000-000010670000}"/>
    <cellStyle name="Comma 11 3 2 3 3 3 3" xfId="36429" xr:uid="{00000000-0005-0000-0000-000011670000}"/>
    <cellStyle name="Comma 11 3 2 3 3 4" xfId="36430" xr:uid="{00000000-0005-0000-0000-000012670000}"/>
    <cellStyle name="Comma 11 3 2 3 3 4 2" xfId="36431" xr:uid="{00000000-0005-0000-0000-000013670000}"/>
    <cellStyle name="Comma 11 3 2 3 3 5" xfId="36432" xr:uid="{00000000-0005-0000-0000-000014670000}"/>
    <cellStyle name="Comma 11 3 2 3 3 6" xfId="36433" xr:uid="{00000000-0005-0000-0000-000015670000}"/>
    <cellStyle name="Comma 11 3 2 3 4" xfId="36434" xr:uid="{00000000-0005-0000-0000-000016670000}"/>
    <cellStyle name="Comma 11 3 2 3 4 2" xfId="36435" xr:uid="{00000000-0005-0000-0000-000017670000}"/>
    <cellStyle name="Comma 11 3 2 3 4 2 2" xfId="36436" xr:uid="{00000000-0005-0000-0000-000018670000}"/>
    <cellStyle name="Comma 11 3 2 3 4 2 3" xfId="36437" xr:uid="{00000000-0005-0000-0000-000019670000}"/>
    <cellStyle name="Comma 11 3 2 3 4 3" xfId="36438" xr:uid="{00000000-0005-0000-0000-00001A670000}"/>
    <cellStyle name="Comma 11 3 2 3 4 3 2" xfId="36439" xr:uid="{00000000-0005-0000-0000-00001B670000}"/>
    <cellStyle name="Comma 11 3 2 3 4 4" xfId="36440" xr:uid="{00000000-0005-0000-0000-00001C670000}"/>
    <cellStyle name="Comma 11 3 2 3 4 5" xfId="36441" xr:uid="{00000000-0005-0000-0000-00001D670000}"/>
    <cellStyle name="Comma 11 3 2 3 5" xfId="36442" xr:uid="{00000000-0005-0000-0000-00001E670000}"/>
    <cellStyle name="Comma 11 3 2 3 5 2" xfId="36443" xr:uid="{00000000-0005-0000-0000-00001F670000}"/>
    <cellStyle name="Comma 11 3 2 3 5 3" xfId="36444" xr:uid="{00000000-0005-0000-0000-000020670000}"/>
    <cellStyle name="Comma 11 3 2 3 6" xfId="36445" xr:uid="{00000000-0005-0000-0000-000021670000}"/>
    <cellStyle name="Comma 11 3 2 3 6 2" xfId="36446" xr:uid="{00000000-0005-0000-0000-000022670000}"/>
    <cellStyle name="Comma 11 3 2 3 6 3" xfId="36447" xr:uid="{00000000-0005-0000-0000-000023670000}"/>
    <cellStyle name="Comma 11 3 2 3 7" xfId="36448" xr:uid="{00000000-0005-0000-0000-000024670000}"/>
    <cellStyle name="Comma 11 3 2 3 7 2" xfId="36449" xr:uid="{00000000-0005-0000-0000-000025670000}"/>
    <cellStyle name="Comma 11 3 2 3 8" xfId="36450" xr:uid="{00000000-0005-0000-0000-000026670000}"/>
    <cellStyle name="Comma 11 3 2 3 9" xfId="36451" xr:uid="{00000000-0005-0000-0000-000027670000}"/>
    <cellStyle name="Comma 11 3 2 4" xfId="9424" xr:uid="{00000000-0005-0000-0000-000028670000}"/>
    <cellStyle name="Comma 11 3 2 4 2" xfId="36452" xr:uid="{00000000-0005-0000-0000-000029670000}"/>
    <cellStyle name="Comma 11 3 2 4 2 2" xfId="36453" xr:uid="{00000000-0005-0000-0000-00002A670000}"/>
    <cellStyle name="Comma 11 3 2 4 2 2 2" xfId="36454" xr:uid="{00000000-0005-0000-0000-00002B670000}"/>
    <cellStyle name="Comma 11 3 2 4 2 2 3" xfId="36455" xr:uid="{00000000-0005-0000-0000-00002C670000}"/>
    <cellStyle name="Comma 11 3 2 4 2 3" xfId="36456" xr:uid="{00000000-0005-0000-0000-00002D670000}"/>
    <cellStyle name="Comma 11 3 2 4 2 3 2" xfId="36457" xr:uid="{00000000-0005-0000-0000-00002E670000}"/>
    <cellStyle name="Comma 11 3 2 4 2 3 3" xfId="36458" xr:uid="{00000000-0005-0000-0000-00002F670000}"/>
    <cellStyle name="Comma 11 3 2 4 2 4" xfId="36459" xr:uid="{00000000-0005-0000-0000-000030670000}"/>
    <cellStyle name="Comma 11 3 2 4 2 4 2" xfId="36460" xr:uid="{00000000-0005-0000-0000-000031670000}"/>
    <cellStyle name="Comma 11 3 2 4 2 5" xfId="36461" xr:uid="{00000000-0005-0000-0000-000032670000}"/>
    <cellStyle name="Comma 11 3 2 4 2 6" xfId="36462" xr:uid="{00000000-0005-0000-0000-000033670000}"/>
    <cellStyle name="Comma 11 3 2 4 3" xfId="36463" xr:uid="{00000000-0005-0000-0000-000034670000}"/>
    <cellStyle name="Comma 11 3 2 4 3 2" xfId="36464" xr:uid="{00000000-0005-0000-0000-000035670000}"/>
    <cellStyle name="Comma 11 3 2 4 3 2 2" xfId="36465" xr:uid="{00000000-0005-0000-0000-000036670000}"/>
    <cellStyle name="Comma 11 3 2 4 3 2 3" xfId="36466" xr:uid="{00000000-0005-0000-0000-000037670000}"/>
    <cellStyle name="Comma 11 3 2 4 3 3" xfId="36467" xr:uid="{00000000-0005-0000-0000-000038670000}"/>
    <cellStyle name="Comma 11 3 2 4 3 3 2" xfId="36468" xr:uid="{00000000-0005-0000-0000-000039670000}"/>
    <cellStyle name="Comma 11 3 2 4 3 3 3" xfId="36469" xr:uid="{00000000-0005-0000-0000-00003A670000}"/>
    <cellStyle name="Comma 11 3 2 4 3 4" xfId="36470" xr:uid="{00000000-0005-0000-0000-00003B670000}"/>
    <cellStyle name="Comma 11 3 2 4 3 4 2" xfId="36471" xr:uid="{00000000-0005-0000-0000-00003C670000}"/>
    <cellStyle name="Comma 11 3 2 4 3 5" xfId="36472" xr:uid="{00000000-0005-0000-0000-00003D670000}"/>
    <cellStyle name="Comma 11 3 2 4 3 6" xfId="36473" xr:uid="{00000000-0005-0000-0000-00003E670000}"/>
    <cellStyle name="Comma 11 3 2 4 4" xfId="36474" xr:uid="{00000000-0005-0000-0000-00003F670000}"/>
    <cellStyle name="Comma 11 3 2 4 4 2" xfId="36475" xr:uid="{00000000-0005-0000-0000-000040670000}"/>
    <cellStyle name="Comma 11 3 2 4 4 2 2" xfId="36476" xr:uid="{00000000-0005-0000-0000-000041670000}"/>
    <cellStyle name="Comma 11 3 2 4 4 2 3" xfId="36477" xr:uid="{00000000-0005-0000-0000-000042670000}"/>
    <cellStyle name="Comma 11 3 2 4 4 3" xfId="36478" xr:uid="{00000000-0005-0000-0000-000043670000}"/>
    <cellStyle name="Comma 11 3 2 4 4 3 2" xfId="36479" xr:uid="{00000000-0005-0000-0000-000044670000}"/>
    <cellStyle name="Comma 11 3 2 4 4 4" xfId="36480" xr:uid="{00000000-0005-0000-0000-000045670000}"/>
    <cellStyle name="Comma 11 3 2 4 4 5" xfId="36481" xr:uid="{00000000-0005-0000-0000-000046670000}"/>
    <cellStyle name="Comma 11 3 2 4 5" xfId="36482" xr:uid="{00000000-0005-0000-0000-000047670000}"/>
    <cellStyle name="Comma 11 3 2 4 5 2" xfId="36483" xr:uid="{00000000-0005-0000-0000-000048670000}"/>
    <cellStyle name="Comma 11 3 2 4 5 3" xfId="36484" xr:uid="{00000000-0005-0000-0000-000049670000}"/>
    <cellStyle name="Comma 11 3 2 4 6" xfId="36485" xr:uid="{00000000-0005-0000-0000-00004A670000}"/>
    <cellStyle name="Comma 11 3 2 4 6 2" xfId="36486" xr:uid="{00000000-0005-0000-0000-00004B670000}"/>
    <cellStyle name="Comma 11 3 2 4 6 3" xfId="36487" xr:uid="{00000000-0005-0000-0000-00004C670000}"/>
    <cellStyle name="Comma 11 3 2 4 7" xfId="36488" xr:uid="{00000000-0005-0000-0000-00004D670000}"/>
    <cellStyle name="Comma 11 3 2 4 7 2" xfId="36489" xr:uid="{00000000-0005-0000-0000-00004E670000}"/>
    <cellStyle name="Comma 11 3 2 4 8" xfId="36490" xr:uid="{00000000-0005-0000-0000-00004F670000}"/>
    <cellStyle name="Comma 11 3 2 4 9" xfId="36491" xr:uid="{00000000-0005-0000-0000-000050670000}"/>
    <cellStyle name="Comma 11 3 2 5" xfId="9425" xr:uid="{00000000-0005-0000-0000-000051670000}"/>
    <cellStyle name="Comma 11 3 2 5 2" xfId="36492" xr:uid="{00000000-0005-0000-0000-000052670000}"/>
    <cellStyle name="Comma 11 3 2 5 2 2" xfId="36493" xr:uid="{00000000-0005-0000-0000-000053670000}"/>
    <cellStyle name="Comma 11 3 2 5 2 3" xfId="36494" xr:uid="{00000000-0005-0000-0000-000054670000}"/>
    <cellStyle name="Comma 11 3 2 5 3" xfId="36495" xr:uid="{00000000-0005-0000-0000-000055670000}"/>
    <cellStyle name="Comma 11 3 2 5 3 2" xfId="36496" xr:uid="{00000000-0005-0000-0000-000056670000}"/>
    <cellStyle name="Comma 11 3 2 5 3 3" xfId="36497" xr:uid="{00000000-0005-0000-0000-000057670000}"/>
    <cellStyle name="Comma 11 3 2 5 4" xfId="36498" xr:uid="{00000000-0005-0000-0000-000058670000}"/>
    <cellStyle name="Comma 11 3 2 5 4 2" xfId="36499" xr:uid="{00000000-0005-0000-0000-000059670000}"/>
    <cellStyle name="Comma 11 3 2 5 5" xfId="36500" xr:uid="{00000000-0005-0000-0000-00005A670000}"/>
    <cellStyle name="Comma 11 3 2 5 6" xfId="36501" xr:uid="{00000000-0005-0000-0000-00005B670000}"/>
    <cellStyle name="Comma 11 3 2 6" xfId="36502" xr:uid="{00000000-0005-0000-0000-00005C670000}"/>
    <cellStyle name="Comma 11 3 2 6 2" xfId="36503" xr:uid="{00000000-0005-0000-0000-00005D670000}"/>
    <cellStyle name="Comma 11 3 2 6 2 2" xfId="36504" xr:uid="{00000000-0005-0000-0000-00005E670000}"/>
    <cellStyle name="Comma 11 3 2 6 2 3" xfId="36505" xr:uid="{00000000-0005-0000-0000-00005F670000}"/>
    <cellStyle name="Comma 11 3 2 6 3" xfId="36506" xr:uid="{00000000-0005-0000-0000-000060670000}"/>
    <cellStyle name="Comma 11 3 2 6 3 2" xfId="36507" xr:uid="{00000000-0005-0000-0000-000061670000}"/>
    <cellStyle name="Comma 11 3 2 6 3 3" xfId="36508" xr:uid="{00000000-0005-0000-0000-000062670000}"/>
    <cellStyle name="Comma 11 3 2 6 4" xfId="36509" xr:uid="{00000000-0005-0000-0000-000063670000}"/>
    <cellStyle name="Comma 11 3 2 6 4 2" xfId="36510" xr:uid="{00000000-0005-0000-0000-000064670000}"/>
    <cellStyle name="Comma 11 3 2 6 5" xfId="36511" xr:uid="{00000000-0005-0000-0000-000065670000}"/>
    <cellStyle name="Comma 11 3 2 6 6" xfId="36512" xr:uid="{00000000-0005-0000-0000-000066670000}"/>
    <cellStyle name="Comma 11 3 2 7" xfId="36513" xr:uid="{00000000-0005-0000-0000-000067670000}"/>
    <cellStyle name="Comma 11 3 2 7 2" xfId="36514" xr:uid="{00000000-0005-0000-0000-000068670000}"/>
    <cellStyle name="Comma 11 3 2 7 2 2" xfId="36515" xr:uid="{00000000-0005-0000-0000-000069670000}"/>
    <cellStyle name="Comma 11 3 2 7 2 3" xfId="36516" xr:uid="{00000000-0005-0000-0000-00006A670000}"/>
    <cellStyle name="Comma 11 3 2 7 3" xfId="36517" xr:uid="{00000000-0005-0000-0000-00006B670000}"/>
    <cellStyle name="Comma 11 3 2 7 3 2" xfId="36518" xr:uid="{00000000-0005-0000-0000-00006C670000}"/>
    <cellStyle name="Comma 11 3 2 7 4" xfId="36519" xr:uid="{00000000-0005-0000-0000-00006D670000}"/>
    <cellStyle name="Comma 11 3 2 7 5" xfId="36520" xr:uid="{00000000-0005-0000-0000-00006E670000}"/>
    <cellStyle name="Comma 11 3 2 8" xfId="36521" xr:uid="{00000000-0005-0000-0000-00006F670000}"/>
    <cellStyle name="Comma 11 3 2 8 2" xfId="36522" xr:uid="{00000000-0005-0000-0000-000070670000}"/>
    <cellStyle name="Comma 11 3 2 8 3" xfId="36523" xr:uid="{00000000-0005-0000-0000-000071670000}"/>
    <cellStyle name="Comma 11 3 2 9" xfId="36524" xr:uid="{00000000-0005-0000-0000-000072670000}"/>
    <cellStyle name="Comma 11 3 2 9 2" xfId="36525" xr:uid="{00000000-0005-0000-0000-000073670000}"/>
    <cellStyle name="Comma 11 3 2 9 3" xfId="36526" xr:uid="{00000000-0005-0000-0000-000074670000}"/>
    <cellStyle name="Comma 11 3 3" xfId="3255" xr:uid="{00000000-0005-0000-0000-000075670000}"/>
    <cellStyle name="Comma 11 3 3 10" xfId="36527" xr:uid="{00000000-0005-0000-0000-000076670000}"/>
    <cellStyle name="Comma 11 3 3 11" xfId="36528" xr:uid="{00000000-0005-0000-0000-000077670000}"/>
    <cellStyle name="Comma 11 3 3 2" xfId="9426" xr:uid="{00000000-0005-0000-0000-000078670000}"/>
    <cellStyle name="Comma 11 3 3 2 2" xfId="36529" xr:uid="{00000000-0005-0000-0000-000079670000}"/>
    <cellStyle name="Comma 11 3 3 2 2 2" xfId="36530" xr:uid="{00000000-0005-0000-0000-00007A670000}"/>
    <cellStyle name="Comma 11 3 3 2 2 2 2" xfId="36531" xr:uid="{00000000-0005-0000-0000-00007B670000}"/>
    <cellStyle name="Comma 11 3 3 2 2 2 3" xfId="36532" xr:uid="{00000000-0005-0000-0000-00007C670000}"/>
    <cellStyle name="Comma 11 3 3 2 2 3" xfId="36533" xr:uid="{00000000-0005-0000-0000-00007D670000}"/>
    <cellStyle name="Comma 11 3 3 2 2 3 2" xfId="36534" xr:uid="{00000000-0005-0000-0000-00007E670000}"/>
    <cellStyle name="Comma 11 3 3 2 2 3 3" xfId="36535" xr:uid="{00000000-0005-0000-0000-00007F670000}"/>
    <cellStyle name="Comma 11 3 3 2 2 4" xfId="36536" xr:uid="{00000000-0005-0000-0000-000080670000}"/>
    <cellStyle name="Comma 11 3 3 2 2 4 2" xfId="36537" xr:uid="{00000000-0005-0000-0000-000081670000}"/>
    <cellStyle name="Comma 11 3 3 2 2 5" xfId="36538" xr:uid="{00000000-0005-0000-0000-000082670000}"/>
    <cellStyle name="Comma 11 3 3 2 2 6" xfId="36539" xr:uid="{00000000-0005-0000-0000-000083670000}"/>
    <cellStyle name="Comma 11 3 3 2 3" xfId="36540" xr:uid="{00000000-0005-0000-0000-000084670000}"/>
    <cellStyle name="Comma 11 3 3 2 3 2" xfId="36541" xr:uid="{00000000-0005-0000-0000-000085670000}"/>
    <cellStyle name="Comma 11 3 3 2 3 2 2" xfId="36542" xr:uid="{00000000-0005-0000-0000-000086670000}"/>
    <cellStyle name="Comma 11 3 3 2 3 2 3" xfId="36543" xr:uid="{00000000-0005-0000-0000-000087670000}"/>
    <cellStyle name="Comma 11 3 3 2 3 3" xfId="36544" xr:uid="{00000000-0005-0000-0000-000088670000}"/>
    <cellStyle name="Comma 11 3 3 2 3 3 2" xfId="36545" xr:uid="{00000000-0005-0000-0000-000089670000}"/>
    <cellStyle name="Comma 11 3 3 2 3 3 3" xfId="36546" xr:uid="{00000000-0005-0000-0000-00008A670000}"/>
    <cellStyle name="Comma 11 3 3 2 3 4" xfId="36547" xr:uid="{00000000-0005-0000-0000-00008B670000}"/>
    <cellStyle name="Comma 11 3 3 2 3 4 2" xfId="36548" xr:uid="{00000000-0005-0000-0000-00008C670000}"/>
    <cellStyle name="Comma 11 3 3 2 3 5" xfId="36549" xr:uid="{00000000-0005-0000-0000-00008D670000}"/>
    <cellStyle name="Comma 11 3 3 2 3 6" xfId="36550" xr:uid="{00000000-0005-0000-0000-00008E670000}"/>
    <cellStyle name="Comma 11 3 3 2 4" xfId="36551" xr:uid="{00000000-0005-0000-0000-00008F670000}"/>
    <cellStyle name="Comma 11 3 3 2 4 2" xfId="36552" xr:uid="{00000000-0005-0000-0000-000090670000}"/>
    <cellStyle name="Comma 11 3 3 2 4 2 2" xfId="36553" xr:uid="{00000000-0005-0000-0000-000091670000}"/>
    <cellStyle name="Comma 11 3 3 2 4 2 3" xfId="36554" xr:uid="{00000000-0005-0000-0000-000092670000}"/>
    <cellStyle name="Comma 11 3 3 2 4 3" xfId="36555" xr:uid="{00000000-0005-0000-0000-000093670000}"/>
    <cellStyle name="Comma 11 3 3 2 4 3 2" xfId="36556" xr:uid="{00000000-0005-0000-0000-000094670000}"/>
    <cellStyle name="Comma 11 3 3 2 4 4" xfId="36557" xr:uid="{00000000-0005-0000-0000-000095670000}"/>
    <cellStyle name="Comma 11 3 3 2 4 5" xfId="36558" xr:uid="{00000000-0005-0000-0000-000096670000}"/>
    <cellStyle name="Comma 11 3 3 2 5" xfId="36559" xr:uid="{00000000-0005-0000-0000-000097670000}"/>
    <cellStyle name="Comma 11 3 3 2 5 2" xfId="36560" xr:uid="{00000000-0005-0000-0000-000098670000}"/>
    <cellStyle name="Comma 11 3 3 2 5 3" xfId="36561" xr:uid="{00000000-0005-0000-0000-000099670000}"/>
    <cellStyle name="Comma 11 3 3 2 6" xfId="36562" xr:uid="{00000000-0005-0000-0000-00009A670000}"/>
    <cellStyle name="Comma 11 3 3 2 6 2" xfId="36563" xr:uid="{00000000-0005-0000-0000-00009B670000}"/>
    <cellStyle name="Comma 11 3 3 2 6 3" xfId="36564" xr:uid="{00000000-0005-0000-0000-00009C670000}"/>
    <cellStyle name="Comma 11 3 3 2 7" xfId="36565" xr:uid="{00000000-0005-0000-0000-00009D670000}"/>
    <cellStyle name="Comma 11 3 3 2 7 2" xfId="36566" xr:uid="{00000000-0005-0000-0000-00009E670000}"/>
    <cellStyle name="Comma 11 3 3 2 8" xfId="36567" xr:uid="{00000000-0005-0000-0000-00009F670000}"/>
    <cellStyle name="Comma 11 3 3 2 9" xfId="36568" xr:uid="{00000000-0005-0000-0000-0000A0670000}"/>
    <cellStyle name="Comma 11 3 3 3" xfId="36569" xr:uid="{00000000-0005-0000-0000-0000A1670000}"/>
    <cellStyle name="Comma 11 3 3 3 2" xfId="36570" xr:uid="{00000000-0005-0000-0000-0000A2670000}"/>
    <cellStyle name="Comma 11 3 3 3 2 2" xfId="36571" xr:uid="{00000000-0005-0000-0000-0000A3670000}"/>
    <cellStyle name="Comma 11 3 3 3 2 3" xfId="36572" xr:uid="{00000000-0005-0000-0000-0000A4670000}"/>
    <cellStyle name="Comma 11 3 3 3 3" xfId="36573" xr:uid="{00000000-0005-0000-0000-0000A5670000}"/>
    <cellStyle name="Comma 11 3 3 3 3 2" xfId="36574" xr:uid="{00000000-0005-0000-0000-0000A6670000}"/>
    <cellStyle name="Comma 11 3 3 3 3 3" xfId="36575" xr:uid="{00000000-0005-0000-0000-0000A7670000}"/>
    <cellStyle name="Comma 11 3 3 3 4" xfId="36576" xr:uid="{00000000-0005-0000-0000-0000A8670000}"/>
    <cellStyle name="Comma 11 3 3 3 4 2" xfId="36577" xr:uid="{00000000-0005-0000-0000-0000A9670000}"/>
    <cellStyle name="Comma 11 3 3 3 5" xfId="36578" xr:uid="{00000000-0005-0000-0000-0000AA670000}"/>
    <cellStyle name="Comma 11 3 3 3 6" xfId="36579" xr:uid="{00000000-0005-0000-0000-0000AB670000}"/>
    <cellStyle name="Comma 11 3 3 4" xfId="36580" xr:uid="{00000000-0005-0000-0000-0000AC670000}"/>
    <cellStyle name="Comma 11 3 3 4 2" xfId="36581" xr:uid="{00000000-0005-0000-0000-0000AD670000}"/>
    <cellStyle name="Comma 11 3 3 4 2 2" xfId="36582" xr:uid="{00000000-0005-0000-0000-0000AE670000}"/>
    <cellStyle name="Comma 11 3 3 4 2 3" xfId="36583" xr:uid="{00000000-0005-0000-0000-0000AF670000}"/>
    <cellStyle name="Comma 11 3 3 4 3" xfId="36584" xr:uid="{00000000-0005-0000-0000-0000B0670000}"/>
    <cellStyle name="Comma 11 3 3 4 3 2" xfId="36585" xr:uid="{00000000-0005-0000-0000-0000B1670000}"/>
    <cellStyle name="Comma 11 3 3 4 3 3" xfId="36586" xr:uid="{00000000-0005-0000-0000-0000B2670000}"/>
    <cellStyle name="Comma 11 3 3 4 4" xfId="36587" xr:uid="{00000000-0005-0000-0000-0000B3670000}"/>
    <cellStyle name="Comma 11 3 3 4 4 2" xfId="36588" xr:uid="{00000000-0005-0000-0000-0000B4670000}"/>
    <cellStyle name="Comma 11 3 3 4 5" xfId="36589" xr:uid="{00000000-0005-0000-0000-0000B5670000}"/>
    <cellStyle name="Comma 11 3 3 4 6" xfId="36590" xr:uid="{00000000-0005-0000-0000-0000B6670000}"/>
    <cellStyle name="Comma 11 3 3 5" xfId="36591" xr:uid="{00000000-0005-0000-0000-0000B7670000}"/>
    <cellStyle name="Comma 11 3 3 5 2" xfId="36592" xr:uid="{00000000-0005-0000-0000-0000B8670000}"/>
    <cellStyle name="Comma 11 3 3 5 2 2" xfId="36593" xr:uid="{00000000-0005-0000-0000-0000B9670000}"/>
    <cellStyle name="Comma 11 3 3 5 2 3" xfId="36594" xr:uid="{00000000-0005-0000-0000-0000BA670000}"/>
    <cellStyle name="Comma 11 3 3 5 3" xfId="36595" xr:uid="{00000000-0005-0000-0000-0000BB670000}"/>
    <cellStyle name="Comma 11 3 3 5 3 2" xfId="36596" xr:uid="{00000000-0005-0000-0000-0000BC670000}"/>
    <cellStyle name="Comma 11 3 3 5 4" xfId="36597" xr:uid="{00000000-0005-0000-0000-0000BD670000}"/>
    <cellStyle name="Comma 11 3 3 5 5" xfId="36598" xr:uid="{00000000-0005-0000-0000-0000BE670000}"/>
    <cellStyle name="Comma 11 3 3 6" xfId="36599" xr:uid="{00000000-0005-0000-0000-0000BF670000}"/>
    <cellStyle name="Comma 11 3 3 6 2" xfId="36600" xr:uid="{00000000-0005-0000-0000-0000C0670000}"/>
    <cellStyle name="Comma 11 3 3 6 3" xfId="36601" xr:uid="{00000000-0005-0000-0000-0000C1670000}"/>
    <cellStyle name="Comma 11 3 3 7" xfId="36602" xr:uid="{00000000-0005-0000-0000-0000C2670000}"/>
    <cellStyle name="Comma 11 3 3 7 2" xfId="36603" xr:uid="{00000000-0005-0000-0000-0000C3670000}"/>
    <cellStyle name="Comma 11 3 3 7 3" xfId="36604" xr:uid="{00000000-0005-0000-0000-0000C4670000}"/>
    <cellStyle name="Comma 11 3 3 8" xfId="36605" xr:uid="{00000000-0005-0000-0000-0000C5670000}"/>
    <cellStyle name="Comma 11 3 3 8 2" xfId="36606" xr:uid="{00000000-0005-0000-0000-0000C6670000}"/>
    <cellStyle name="Comma 11 3 3 9" xfId="36607" xr:uid="{00000000-0005-0000-0000-0000C7670000}"/>
    <cellStyle name="Comma 11 3 4" xfId="9427" xr:uid="{00000000-0005-0000-0000-0000C8670000}"/>
    <cellStyle name="Comma 11 3 4 2" xfId="36608" xr:uid="{00000000-0005-0000-0000-0000C9670000}"/>
    <cellStyle name="Comma 11 3 4 2 2" xfId="36609" xr:uid="{00000000-0005-0000-0000-0000CA670000}"/>
    <cellStyle name="Comma 11 3 4 2 2 2" xfId="36610" xr:uid="{00000000-0005-0000-0000-0000CB670000}"/>
    <cellStyle name="Comma 11 3 4 2 2 3" xfId="36611" xr:uid="{00000000-0005-0000-0000-0000CC670000}"/>
    <cellStyle name="Comma 11 3 4 2 3" xfId="36612" xr:uid="{00000000-0005-0000-0000-0000CD670000}"/>
    <cellStyle name="Comma 11 3 4 2 3 2" xfId="36613" xr:uid="{00000000-0005-0000-0000-0000CE670000}"/>
    <cellStyle name="Comma 11 3 4 2 3 3" xfId="36614" xr:uid="{00000000-0005-0000-0000-0000CF670000}"/>
    <cellStyle name="Comma 11 3 4 2 4" xfId="36615" xr:uid="{00000000-0005-0000-0000-0000D0670000}"/>
    <cellStyle name="Comma 11 3 4 2 4 2" xfId="36616" xr:uid="{00000000-0005-0000-0000-0000D1670000}"/>
    <cellStyle name="Comma 11 3 4 2 5" xfId="36617" xr:uid="{00000000-0005-0000-0000-0000D2670000}"/>
    <cellStyle name="Comma 11 3 4 2 6" xfId="36618" xr:uid="{00000000-0005-0000-0000-0000D3670000}"/>
    <cellStyle name="Comma 11 3 4 3" xfId="36619" xr:uid="{00000000-0005-0000-0000-0000D4670000}"/>
    <cellStyle name="Comma 11 3 4 3 2" xfId="36620" xr:uid="{00000000-0005-0000-0000-0000D5670000}"/>
    <cellStyle name="Comma 11 3 4 3 2 2" xfId="36621" xr:uid="{00000000-0005-0000-0000-0000D6670000}"/>
    <cellStyle name="Comma 11 3 4 3 2 3" xfId="36622" xr:uid="{00000000-0005-0000-0000-0000D7670000}"/>
    <cellStyle name="Comma 11 3 4 3 3" xfId="36623" xr:uid="{00000000-0005-0000-0000-0000D8670000}"/>
    <cellStyle name="Comma 11 3 4 3 3 2" xfId="36624" xr:uid="{00000000-0005-0000-0000-0000D9670000}"/>
    <cellStyle name="Comma 11 3 4 3 3 3" xfId="36625" xr:uid="{00000000-0005-0000-0000-0000DA670000}"/>
    <cellStyle name="Comma 11 3 4 3 4" xfId="36626" xr:uid="{00000000-0005-0000-0000-0000DB670000}"/>
    <cellStyle name="Comma 11 3 4 3 4 2" xfId="36627" xr:uid="{00000000-0005-0000-0000-0000DC670000}"/>
    <cellStyle name="Comma 11 3 4 3 5" xfId="36628" xr:uid="{00000000-0005-0000-0000-0000DD670000}"/>
    <cellStyle name="Comma 11 3 4 3 6" xfId="36629" xr:uid="{00000000-0005-0000-0000-0000DE670000}"/>
    <cellStyle name="Comma 11 3 4 4" xfId="36630" xr:uid="{00000000-0005-0000-0000-0000DF670000}"/>
    <cellStyle name="Comma 11 3 4 4 2" xfId="36631" xr:uid="{00000000-0005-0000-0000-0000E0670000}"/>
    <cellStyle name="Comma 11 3 4 4 2 2" xfId="36632" xr:uid="{00000000-0005-0000-0000-0000E1670000}"/>
    <cellStyle name="Comma 11 3 4 4 2 3" xfId="36633" xr:uid="{00000000-0005-0000-0000-0000E2670000}"/>
    <cellStyle name="Comma 11 3 4 4 3" xfId="36634" xr:uid="{00000000-0005-0000-0000-0000E3670000}"/>
    <cellStyle name="Comma 11 3 4 4 3 2" xfId="36635" xr:uid="{00000000-0005-0000-0000-0000E4670000}"/>
    <cellStyle name="Comma 11 3 4 4 4" xfId="36636" xr:uid="{00000000-0005-0000-0000-0000E5670000}"/>
    <cellStyle name="Comma 11 3 4 4 5" xfId="36637" xr:uid="{00000000-0005-0000-0000-0000E6670000}"/>
    <cellStyle name="Comma 11 3 4 5" xfId="36638" xr:uid="{00000000-0005-0000-0000-0000E7670000}"/>
    <cellStyle name="Comma 11 3 4 5 2" xfId="36639" xr:uid="{00000000-0005-0000-0000-0000E8670000}"/>
    <cellStyle name="Comma 11 3 4 5 3" xfId="36640" xr:uid="{00000000-0005-0000-0000-0000E9670000}"/>
    <cellStyle name="Comma 11 3 4 6" xfId="36641" xr:uid="{00000000-0005-0000-0000-0000EA670000}"/>
    <cellStyle name="Comma 11 3 4 6 2" xfId="36642" xr:uid="{00000000-0005-0000-0000-0000EB670000}"/>
    <cellStyle name="Comma 11 3 4 6 3" xfId="36643" xr:uid="{00000000-0005-0000-0000-0000EC670000}"/>
    <cellStyle name="Comma 11 3 4 7" xfId="36644" xr:uid="{00000000-0005-0000-0000-0000ED670000}"/>
    <cellStyle name="Comma 11 3 4 7 2" xfId="36645" xr:uid="{00000000-0005-0000-0000-0000EE670000}"/>
    <cellStyle name="Comma 11 3 4 8" xfId="36646" xr:uid="{00000000-0005-0000-0000-0000EF670000}"/>
    <cellStyle name="Comma 11 3 4 9" xfId="36647" xr:uid="{00000000-0005-0000-0000-0000F0670000}"/>
    <cellStyle name="Comma 11 3 5" xfId="9428" xr:uid="{00000000-0005-0000-0000-0000F1670000}"/>
    <cellStyle name="Comma 11 3 5 2" xfId="36648" xr:uid="{00000000-0005-0000-0000-0000F2670000}"/>
    <cellStyle name="Comma 11 3 5 2 2" xfId="36649" xr:uid="{00000000-0005-0000-0000-0000F3670000}"/>
    <cellStyle name="Comma 11 3 5 2 2 2" xfId="36650" xr:uid="{00000000-0005-0000-0000-0000F4670000}"/>
    <cellStyle name="Comma 11 3 5 2 2 3" xfId="36651" xr:uid="{00000000-0005-0000-0000-0000F5670000}"/>
    <cellStyle name="Comma 11 3 5 2 3" xfId="36652" xr:uid="{00000000-0005-0000-0000-0000F6670000}"/>
    <cellStyle name="Comma 11 3 5 2 3 2" xfId="36653" xr:uid="{00000000-0005-0000-0000-0000F7670000}"/>
    <cellStyle name="Comma 11 3 5 2 3 3" xfId="36654" xr:uid="{00000000-0005-0000-0000-0000F8670000}"/>
    <cellStyle name="Comma 11 3 5 2 4" xfId="36655" xr:uid="{00000000-0005-0000-0000-0000F9670000}"/>
    <cellStyle name="Comma 11 3 5 2 4 2" xfId="36656" xr:uid="{00000000-0005-0000-0000-0000FA670000}"/>
    <cellStyle name="Comma 11 3 5 2 5" xfId="36657" xr:uid="{00000000-0005-0000-0000-0000FB670000}"/>
    <cellStyle name="Comma 11 3 5 2 6" xfId="36658" xr:uid="{00000000-0005-0000-0000-0000FC670000}"/>
    <cellStyle name="Comma 11 3 5 3" xfId="36659" xr:uid="{00000000-0005-0000-0000-0000FD670000}"/>
    <cellStyle name="Comma 11 3 5 3 2" xfId="36660" xr:uid="{00000000-0005-0000-0000-0000FE670000}"/>
    <cellStyle name="Comma 11 3 5 3 2 2" xfId="36661" xr:uid="{00000000-0005-0000-0000-0000FF670000}"/>
    <cellStyle name="Comma 11 3 5 3 2 3" xfId="36662" xr:uid="{00000000-0005-0000-0000-000000680000}"/>
    <cellStyle name="Comma 11 3 5 3 3" xfId="36663" xr:uid="{00000000-0005-0000-0000-000001680000}"/>
    <cellStyle name="Comma 11 3 5 3 3 2" xfId="36664" xr:uid="{00000000-0005-0000-0000-000002680000}"/>
    <cellStyle name="Comma 11 3 5 3 3 3" xfId="36665" xr:uid="{00000000-0005-0000-0000-000003680000}"/>
    <cellStyle name="Comma 11 3 5 3 4" xfId="36666" xr:uid="{00000000-0005-0000-0000-000004680000}"/>
    <cellStyle name="Comma 11 3 5 3 4 2" xfId="36667" xr:uid="{00000000-0005-0000-0000-000005680000}"/>
    <cellStyle name="Comma 11 3 5 3 5" xfId="36668" xr:uid="{00000000-0005-0000-0000-000006680000}"/>
    <cellStyle name="Comma 11 3 5 3 6" xfId="36669" xr:uid="{00000000-0005-0000-0000-000007680000}"/>
    <cellStyle name="Comma 11 3 5 4" xfId="36670" xr:uid="{00000000-0005-0000-0000-000008680000}"/>
    <cellStyle name="Comma 11 3 5 4 2" xfId="36671" xr:uid="{00000000-0005-0000-0000-000009680000}"/>
    <cellStyle name="Comma 11 3 5 4 2 2" xfId="36672" xr:uid="{00000000-0005-0000-0000-00000A680000}"/>
    <cellStyle name="Comma 11 3 5 4 2 3" xfId="36673" xr:uid="{00000000-0005-0000-0000-00000B680000}"/>
    <cellStyle name="Comma 11 3 5 4 3" xfId="36674" xr:uid="{00000000-0005-0000-0000-00000C680000}"/>
    <cellStyle name="Comma 11 3 5 4 3 2" xfId="36675" xr:uid="{00000000-0005-0000-0000-00000D680000}"/>
    <cellStyle name="Comma 11 3 5 4 4" xfId="36676" xr:uid="{00000000-0005-0000-0000-00000E680000}"/>
    <cellStyle name="Comma 11 3 5 4 5" xfId="36677" xr:uid="{00000000-0005-0000-0000-00000F680000}"/>
    <cellStyle name="Comma 11 3 5 5" xfId="36678" xr:uid="{00000000-0005-0000-0000-000010680000}"/>
    <cellStyle name="Comma 11 3 5 5 2" xfId="36679" xr:uid="{00000000-0005-0000-0000-000011680000}"/>
    <cellStyle name="Comma 11 3 5 5 3" xfId="36680" xr:uid="{00000000-0005-0000-0000-000012680000}"/>
    <cellStyle name="Comma 11 3 5 6" xfId="36681" xr:uid="{00000000-0005-0000-0000-000013680000}"/>
    <cellStyle name="Comma 11 3 5 6 2" xfId="36682" xr:uid="{00000000-0005-0000-0000-000014680000}"/>
    <cellStyle name="Comma 11 3 5 6 3" xfId="36683" xr:uid="{00000000-0005-0000-0000-000015680000}"/>
    <cellStyle name="Comma 11 3 5 7" xfId="36684" xr:uid="{00000000-0005-0000-0000-000016680000}"/>
    <cellStyle name="Comma 11 3 5 7 2" xfId="36685" xr:uid="{00000000-0005-0000-0000-000017680000}"/>
    <cellStyle name="Comma 11 3 5 8" xfId="36686" xr:uid="{00000000-0005-0000-0000-000018680000}"/>
    <cellStyle name="Comma 11 3 5 9" xfId="36687" xr:uid="{00000000-0005-0000-0000-000019680000}"/>
    <cellStyle name="Comma 11 3 6" xfId="9429" xr:uid="{00000000-0005-0000-0000-00001A680000}"/>
    <cellStyle name="Comma 11 3 6 2" xfId="36688" xr:uid="{00000000-0005-0000-0000-00001B680000}"/>
    <cellStyle name="Comma 11 3 6 2 2" xfId="36689" xr:uid="{00000000-0005-0000-0000-00001C680000}"/>
    <cellStyle name="Comma 11 3 6 2 3" xfId="36690" xr:uid="{00000000-0005-0000-0000-00001D680000}"/>
    <cellStyle name="Comma 11 3 6 3" xfId="36691" xr:uid="{00000000-0005-0000-0000-00001E680000}"/>
    <cellStyle name="Comma 11 3 6 3 2" xfId="36692" xr:uid="{00000000-0005-0000-0000-00001F680000}"/>
    <cellStyle name="Comma 11 3 6 3 3" xfId="36693" xr:uid="{00000000-0005-0000-0000-000020680000}"/>
    <cellStyle name="Comma 11 3 6 4" xfId="36694" xr:uid="{00000000-0005-0000-0000-000021680000}"/>
    <cellStyle name="Comma 11 3 6 4 2" xfId="36695" xr:uid="{00000000-0005-0000-0000-000022680000}"/>
    <cellStyle name="Comma 11 3 6 5" xfId="36696" xr:uid="{00000000-0005-0000-0000-000023680000}"/>
    <cellStyle name="Comma 11 3 6 6" xfId="36697" xr:uid="{00000000-0005-0000-0000-000024680000}"/>
    <cellStyle name="Comma 11 3 7" xfId="36698" xr:uid="{00000000-0005-0000-0000-000025680000}"/>
    <cellStyle name="Comma 11 3 7 2" xfId="36699" xr:uid="{00000000-0005-0000-0000-000026680000}"/>
    <cellStyle name="Comma 11 3 7 2 2" xfId="36700" xr:uid="{00000000-0005-0000-0000-000027680000}"/>
    <cellStyle name="Comma 11 3 7 2 3" xfId="36701" xr:uid="{00000000-0005-0000-0000-000028680000}"/>
    <cellStyle name="Comma 11 3 7 3" xfId="36702" xr:uid="{00000000-0005-0000-0000-000029680000}"/>
    <cellStyle name="Comma 11 3 7 3 2" xfId="36703" xr:uid="{00000000-0005-0000-0000-00002A680000}"/>
    <cellStyle name="Comma 11 3 7 3 3" xfId="36704" xr:uid="{00000000-0005-0000-0000-00002B680000}"/>
    <cellStyle name="Comma 11 3 7 4" xfId="36705" xr:uid="{00000000-0005-0000-0000-00002C680000}"/>
    <cellStyle name="Comma 11 3 7 4 2" xfId="36706" xr:uid="{00000000-0005-0000-0000-00002D680000}"/>
    <cellStyle name="Comma 11 3 7 5" xfId="36707" xr:uid="{00000000-0005-0000-0000-00002E680000}"/>
    <cellStyle name="Comma 11 3 7 6" xfId="36708" xr:uid="{00000000-0005-0000-0000-00002F680000}"/>
    <cellStyle name="Comma 11 3 8" xfId="36709" xr:uid="{00000000-0005-0000-0000-000030680000}"/>
    <cellStyle name="Comma 11 3 8 2" xfId="36710" xr:uid="{00000000-0005-0000-0000-000031680000}"/>
    <cellStyle name="Comma 11 3 8 2 2" xfId="36711" xr:uid="{00000000-0005-0000-0000-000032680000}"/>
    <cellStyle name="Comma 11 3 8 2 3" xfId="36712" xr:uid="{00000000-0005-0000-0000-000033680000}"/>
    <cellStyle name="Comma 11 3 8 3" xfId="36713" xr:uid="{00000000-0005-0000-0000-000034680000}"/>
    <cellStyle name="Comma 11 3 8 3 2" xfId="36714" xr:uid="{00000000-0005-0000-0000-000035680000}"/>
    <cellStyle name="Comma 11 3 8 4" xfId="36715" xr:uid="{00000000-0005-0000-0000-000036680000}"/>
    <cellStyle name="Comma 11 3 8 5" xfId="36716" xr:uid="{00000000-0005-0000-0000-000037680000}"/>
    <cellStyle name="Comma 11 3 9" xfId="36717" xr:uid="{00000000-0005-0000-0000-000038680000}"/>
    <cellStyle name="Comma 11 3 9 2" xfId="36718" xr:uid="{00000000-0005-0000-0000-000039680000}"/>
    <cellStyle name="Comma 11 3 9 3" xfId="36719" xr:uid="{00000000-0005-0000-0000-00003A680000}"/>
    <cellStyle name="Comma 11 4" xfId="3256" xr:uid="{00000000-0005-0000-0000-00003B680000}"/>
    <cellStyle name="Comma 11 4 10" xfId="36720" xr:uid="{00000000-0005-0000-0000-00003C680000}"/>
    <cellStyle name="Comma 11 4 10 2" xfId="36721" xr:uid="{00000000-0005-0000-0000-00003D680000}"/>
    <cellStyle name="Comma 11 4 11" xfId="36722" xr:uid="{00000000-0005-0000-0000-00003E680000}"/>
    <cellStyle name="Comma 11 4 12" xfId="36723" xr:uid="{00000000-0005-0000-0000-00003F680000}"/>
    <cellStyle name="Comma 11 4 13" xfId="36724" xr:uid="{00000000-0005-0000-0000-000040680000}"/>
    <cellStyle name="Comma 11 4 2" xfId="3257" xr:uid="{00000000-0005-0000-0000-000041680000}"/>
    <cellStyle name="Comma 11 4 2 10" xfId="36725" xr:uid="{00000000-0005-0000-0000-000042680000}"/>
    <cellStyle name="Comma 11 4 2 11" xfId="36726" xr:uid="{00000000-0005-0000-0000-000043680000}"/>
    <cellStyle name="Comma 11 4 2 2" xfId="9430" xr:uid="{00000000-0005-0000-0000-000044680000}"/>
    <cellStyle name="Comma 11 4 2 2 2" xfId="36727" xr:uid="{00000000-0005-0000-0000-000045680000}"/>
    <cellStyle name="Comma 11 4 2 2 2 2" xfId="36728" xr:uid="{00000000-0005-0000-0000-000046680000}"/>
    <cellStyle name="Comma 11 4 2 2 2 2 2" xfId="36729" xr:uid="{00000000-0005-0000-0000-000047680000}"/>
    <cellStyle name="Comma 11 4 2 2 2 2 3" xfId="36730" xr:uid="{00000000-0005-0000-0000-000048680000}"/>
    <cellStyle name="Comma 11 4 2 2 2 3" xfId="36731" xr:uid="{00000000-0005-0000-0000-000049680000}"/>
    <cellStyle name="Comma 11 4 2 2 2 3 2" xfId="36732" xr:uid="{00000000-0005-0000-0000-00004A680000}"/>
    <cellStyle name="Comma 11 4 2 2 2 3 3" xfId="36733" xr:uid="{00000000-0005-0000-0000-00004B680000}"/>
    <cellStyle name="Comma 11 4 2 2 2 4" xfId="36734" xr:uid="{00000000-0005-0000-0000-00004C680000}"/>
    <cellStyle name="Comma 11 4 2 2 2 4 2" xfId="36735" xr:uid="{00000000-0005-0000-0000-00004D680000}"/>
    <cellStyle name="Comma 11 4 2 2 2 5" xfId="36736" xr:uid="{00000000-0005-0000-0000-00004E680000}"/>
    <cellStyle name="Comma 11 4 2 2 2 6" xfId="36737" xr:uid="{00000000-0005-0000-0000-00004F680000}"/>
    <cellStyle name="Comma 11 4 2 2 3" xfId="36738" xr:uid="{00000000-0005-0000-0000-000050680000}"/>
    <cellStyle name="Comma 11 4 2 2 3 2" xfId="36739" xr:uid="{00000000-0005-0000-0000-000051680000}"/>
    <cellStyle name="Comma 11 4 2 2 3 2 2" xfId="36740" xr:uid="{00000000-0005-0000-0000-000052680000}"/>
    <cellStyle name="Comma 11 4 2 2 3 2 3" xfId="36741" xr:uid="{00000000-0005-0000-0000-000053680000}"/>
    <cellStyle name="Comma 11 4 2 2 3 3" xfId="36742" xr:uid="{00000000-0005-0000-0000-000054680000}"/>
    <cellStyle name="Comma 11 4 2 2 3 3 2" xfId="36743" xr:uid="{00000000-0005-0000-0000-000055680000}"/>
    <cellStyle name="Comma 11 4 2 2 3 3 3" xfId="36744" xr:uid="{00000000-0005-0000-0000-000056680000}"/>
    <cellStyle name="Comma 11 4 2 2 3 4" xfId="36745" xr:uid="{00000000-0005-0000-0000-000057680000}"/>
    <cellStyle name="Comma 11 4 2 2 3 4 2" xfId="36746" xr:uid="{00000000-0005-0000-0000-000058680000}"/>
    <cellStyle name="Comma 11 4 2 2 3 5" xfId="36747" xr:uid="{00000000-0005-0000-0000-000059680000}"/>
    <cellStyle name="Comma 11 4 2 2 3 6" xfId="36748" xr:uid="{00000000-0005-0000-0000-00005A680000}"/>
    <cellStyle name="Comma 11 4 2 2 4" xfId="36749" xr:uid="{00000000-0005-0000-0000-00005B680000}"/>
    <cellStyle name="Comma 11 4 2 2 4 2" xfId="36750" xr:uid="{00000000-0005-0000-0000-00005C680000}"/>
    <cellStyle name="Comma 11 4 2 2 4 2 2" xfId="36751" xr:uid="{00000000-0005-0000-0000-00005D680000}"/>
    <cellStyle name="Comma 11 4 2 2 4 2 3" xfId="36752" xr:uid="{00000000-0005-0000-0000-00005E680000}"/>
    <cellStyle name="Comma 11 4 2 2 4 3" xfId="36753" xr:uid="{00000000-0005-0000-0000-00005F680000}"/>
    <cellStyle name="Comma 11 4 2 2 4 3 2" xfId="36754" xr:uid="{00000000-0005-0000-0000-000060680000}"/>
    <cellStyle name="Comma 11 4 2 2 4 4" xfId="36755" xr:uid="{00000000-0005-0000-0000-000061680000}"/>
    <cellStyle name="Comma 11 4 2 2 4 5" xfId="36756" xr:uid="{00000000-0005-0000-0000-000062680000}"/>
    <cellStyle name="Comma 11 4 2 2 5" xfId="36757" xr:uid="{00000000-0005-0000-0000-000063680000}"/>
    <cellStyle name="Comma 11 4 2 2 5 2" xfId="36758" xr:uid="{00000000-0005-0000-0000-000064680000}"/>
    <cellStyle name="Comma 11 4 2 2 5 3" xfId="36759" xr:uid="{00000000-0005-0000-0000-000065680000}"/>
    <cellStyle name="Comma 11 4 2 2 6" xfId="36760" xr:uid="{00000000-0005-0000-0000-000066680000}"/>
    <cellStyle name="Comma 11 4 2 2 6 2" xfId="36761" xr:uid="{00000000-0005-0000-0000-000067680000}"/>
    <cellStyle name="Comma 11 4 2 2 6 3" xfId="36762" xr:uid="{00000000-0005-0000-0000-000068680000}"/>
    <cellStyle name="Comma 11 4 2 2 7" xfId="36763" xr:uid="{00000000-0005-0000-0000-000069680000}"/>
    <cellStyle name="Comma 11 4 2 2 7 2" xfId="36764" xr:uid="{00000000-0005-0000-0000-00006A680000}"/>
    <cellStyle name="Comma 11 4 2 2 8" xfId="36765" xr:uid="{00000000-0005-0000-0000-00006B680000}"/>
    <cellStyle name="Comma 11 4 2 2 9" xfId="36766" xr:uid="{00000000-0005-0000-0000-00006C680000}"/>
    <cellStyle name="Comma 11 4 2 3" xfId="36767" xr:uid="{00000000-0005-0000-0000-00006D680000}"/>
    <cellStyle name="Comma 11 4 2 3 2" xfId="36768" xr:uid="{00000000-0005-0000-0000-00006E680000}"/>
    <cellStyle name="Comma 11 4 2 3 2 2" xfId="36769" xr:uid="{00000000-0005-0000-0000-00006F680000}"/>
    <cellStyle name="Comma 11 4 2 3 2 3" xfId="36770" xr:uid="{00000000-0005-0000-0000-000070680000}"/>
    <cellStyle name="Comma 11 4 2 3 3" xfId="36771" xr:uid="{00000000-0005-0000-0000-000071680000}"/>
    <cellStyle name="Comma 11 4 2 3 3 2" xfId="36772" xr:uid="{00000000-0005-0000-0000-000072680000}"/>
    <cellStyle name="Comma 11 4 2 3 3 3" xfId="36773" xr:uid="{00000000-0005-0000-0000-000073680000}"/>
    <cellStyle name="Comma 11 4 2 3 4" xfId="36774" xr:uid="{00000000-0005-0000-0000-000074680000}"/>
    <cellStyle name="Comma 11 4 2 3 4 2" xfId="36775" xr:uid="{00000000-0005-0000-0000-000075680000}"/>
    <cellStyle name="Comma 11 4 2 3 5" xfId="36776" xr:uid="{00000000-0005-0000-0000-000076680000}"/>
    <cellStyle name="Comma 11 4 2 3 6" xfId="36777" xr:uid="{00000000-0005-0000-0000-000077680000}"/>
    <cellStyle name="Comma 11 4 2 4" xfId="36778" xr:uid="{00000000-0005-0000-0000-000078680000}"/>
    <cellStyle name="Comma 11 4 2 4 2" xfId="36779" xr:uid="{00000000-0005-0000-0000-000079680000}"/>
    <cellStyle name="Comma 11 4 2 4 2 2" xfId="36780" xr:uid="{00000000-0005-0000-0000-00007A680000}"/>
    <cellStyle name="Comma 11 4 2 4 2 3" xfId="36781" xr:uid="{00000000-0005-0000-0000-00007B680000}"/>
    <cellStyle name="Comma 11 4 2 4 3" xfId="36782" xr:uid="{00000000-0005-0000-0000-00007C680000}"/>
    <cellStyle name="Comma 11 4 2 4 3 2" xfId="36783" xr:uid="{00000000-0005-0000-0000-00007D680000}"/>
    <cellStyle name="Comma 11 4 2 4 3 3" xfId="36784" xr:uid="{00000000-0005-0000-0000-00007E680000}"/>
    <cellStyle name="Comma 11 4 2 4 4" xfId="36785" xr:uid="{00000000-0005-0000-0000-00007F680000}"/>
    <cellStyle name="Comma 11 4 2 4 4 2" xfId="36786" xr:uid="{00000000-0005-0000-0000-000080680000}"/>
    <cellStyle name="Comma 11 4 2 4 5" xfId="36787" xr:uid="{00000000-0005-0000-0000-000081680000}"/>
    <cellStyle name="Comma 11 4 2 4 6" xfId="36788" xr:uid="{00000000-0005-0000-0000-000082680000}"/>
    <cellStyle name="Comma 11 4 2 5" xfId="36789" xr:uid="{00000000-0005-0000-0000-000083680000}"/>
    <cellStyle name="Comma 11 4 2 5 2" xfId="36790" xr:uid="{00000000-0005-0000-0000-000084680000}"/>
    <cellStyle name="Comma 11 4 2 5 2 2" xfId="36791" xr:uid="{00000000-0005-0000-0000-000085680000}"/>
    <cellStyle name="Comma 11 4 2 5 2 3" xfId="36792" xr:uid="{00000000-0005-0000-0000-000086680000}"/>
    <cellStyle name="Comma 11 4 2 5 3" xfId="36793" xr:uid="{00000000-0005-0000-0000-000087680000}"/>
    <cellStyle name="Comma 11 4 2 5 3 2" xfId="36794" xr:uid="{00000000-0005-0000-0000-000088680000}"/>
    <cellStyle name="Comma 11 4 2 5 4" xfId="36795" xr:uid="{00000000-0005-0000-0000-000089680000}"/>
    <cellStyle name="Comma 11 4 2 5 5" xfId="36796" xr:uid="{00000000-0005-0000-0000-00008A680000}"/>
    <cellStyle name="Comma 11 4 2 6" xfId="36797" xr:uid="{00000000-0005-0000-0000-00008B680000}"/>
    <cellStyle name="Comma 11 4 2 6 2" xfId="36798" xr:uid="{00000000-0005-0000-0000-00008C680000}"/>
    <cellStyle name="Comma 11 4 2 6 3" xfId="36799" xr:uid="{00000000-0005-0000-0000-00008D680000}"/>
    <cellStyle name="Comma 11 4 2 7" xfId="36800" xr:uid="{00000000-0005-0000-0000-00008E680000}"/>
    <cellStyle name="Comma 11 4 2 7 2" xfId="36801" xr:uid="{00000000-0005-0000-0000-00008F680000}"/>
    <cellStyle name="Comma 11 4 2 7 3" xfId="36802" xr:uid="{00000000-0005-0000-0000-000090680000}"/>
    <cellStyle name="Comma 11 4 2 8" xfId="36803" xr:uid="{00000000-0005-0000-0000-000091680000}"/>
    <cellStyle name="Comma 11 4 2 8 2" xfId="36804" xr:uid="{00000000-0005-0000-0000-000092680000}"/>
    <cellStyle name="Comma 11 4 2 9" xfId="36805" xr:uid="{00000000-0005-0000-0000-000093680000}"/>
    <cellStyle name="Comma 11 4 3" xfId="9431" xr:uid="{00000000-0005-0000-0000-000094680000}"/>
    <cellStyle name="Comma 11 4 3 2" xfId="36806" xr:uid="{00000000-0005-0000-0000-000095680000}"/>
    <cellStyle name="Comma 11 4 3 2 2" xfId="36807" xr:uid="{00000000-0005-0000-0000-000096680000}"/>
    <cellStyle name="Comma 11 4 3 2 2 2" xfId="36808" xr:uid="{00000000-0005-0000-0000-000097680000}"/>
    <cellStyle name="Comma 11 4 3 2 2 3" xfId="36809" xr:uid="{00000000-0005-0000-0000-000098680000}"/>
    <cellStyle name="Comma 11 4 3 2 3" xfId="36810" xr:uid="{00000000-0005-0000-0000-000099680000}"/>
    <cellStyle name="Comma 11 4 3 2 3 2" xfId="36811" xr:uid="{00000000-0005-0000-0000-00009A680000}"/>
    <cellStyle name="Comma 11 4 3 2 3 3" xfId="36812" xr:uid="{00000000-0005-0000-0000-00009B680000}"/>
    <cellStyle name="Comma 11 4 3 2 4" xfId="36813" xr:uid="{00000000-0005-0000-0000-00009C680000}"/>
    <cellStyle name="Comma 11 4 3 2 4 2" xfId="36814" xr:uid="{00000000-0005-0000-0000-00009D680000}"/>
    <cellStyle name="Comma 11 4 3 2 5" xfId="36815" xr:uid="{00000000-0005-0000-0000-00009E680000}"/>
    <cellStyle name="Comma 11 4 3 2 6" xfId="36816" xr:uid="{00000000-0005-0000-0000-00009F680000}"/>
    <cellStyle name="Comma 11 4 3 3" xfId="36817" xr:uid="{00000000-0005-0000-0000-0000A0680000}"/>
    <cellStyle name="Comma 11 4 3 3 2" xfId="36818" xr:uid="{00000000-0005-0000-0000-0000A1680000}"/>
    <cellStyle name="Comma 11 4 3 3 2 2" xfId="36819" xr:uid="{00000000-0005-0000-0000-0000A2680000}"/>
    <cellStyle name="Comma 11 4 3 3 2 3" xfId="36820" xr:uid="{00000000-0005-0000-0000-0000A3680000}"/>
    <cellStyle name="Comma 11 4 3 3 3" xfId="36821" xr:uid="{00000000-0005-0000-0000-0000A4680000}"/>
    <cellStyle name="Comma 11 4 3 3 3 2" xfId="36822" xr:uid="{00000000-0005-0000-0000-0000A5680000}"/>
    <cellStyle name="Comma 11 4 3 3 3 3" xfId="36823" xr:uid="{00000000-0005-0000-0000-0000A6680000}"/>
    <cellStyle name="Comma 11 4 3 3 4" xfId="36824" xr:uid="{00000000-0005-0000-0000-0000A7680000}"/>
    <cellStyle name="Comma 11 4 3 3 4 2" xfId="36825" xr:uid="{00000000-0005-0000-0000-0000A8680000}"/>
    <cellStyle name="Comma 11 4 3 3 5" xfId="36826" xr:uid="{00000000-0005-0000-0000-0000A9680000}"/>
    <cellStyle name="Comma 11 4 3 3 6" xfId="36827" xr:uid="{00000000-0005-0000-0000-0000AA680000}"/>
    <cellStyle name="Comma 11 4 3 4" xfId="36828" xr:uid="{00000000-0005-0000-0000-0000AB680000}"/>
    <cellStyle name="Comma 11 4 3 4 2" xfId="36829" xr:uid="{00000000-0005-0000-0000-0000AC680000}"/>
    <cellStyle name="Comma 11 4 3 4 2 2" xfId="36830" xr:uid="{00000000-0005-0000-0000-0000AD680000}"/>
    <cellStyle name="Comma 11 4 3 4 2 3" xfId="36831" xr:uid="{00000000-0005-0000-0000-0000AE680000}"/>
    <cellStyle name="Comma 11 4 3 4 3" xfId="36832" xr:uid="{00000000-0005-0000-0000-0000AF680000}"/>
    <cellStyle name="Comma 11 4 3 4 3 2" xfId="36833" xr:uid="{00000000-0005-0000-0000-0000B0680000}"/>
    <cellStyle name="Comma 11 4 3 4 4" xfId="36834" xr:uid="{00000000-0005-0000-0000-0000B1680000}"/>
    <cellStyle name="Comma 11 4 3 4 5" xfId="36835" xr:uid="{00000000-0005-0000-0000-0000B2680000}"/>
    <cellStyle name="Comma 11 4 3 5" xfId="36836" xr:uid="{00000000-0005-0000-0000-0000B3680000}"/>
    <cellStyle name="Comma 11 4 3 5 2" xfId="36837" xr:uid="{00000000-0005-0000-0000-0000B4680000}"/>
    <cellStyle name="Comma 11 4 3 5 3" xfId="36838" xr:uid="{00000000-0005-0000-0000-0000B5680000}"/>
    <cellStyle name="Comma 11 4 3 6" xfId="36839" xr:uid="{00000000-0005-0000-0000-0000B6680000}"/>
    <cellStyle name="Comma 11 4 3 6 2" xfId="36840" xr:uid="{00000000-0005-0000-0000-0000B7680000}"/>
    <cellStyle name="Comma 11 4 3 6 3" xfId="36841" xr:uid="{00000000-0005-0000-0000-0000B8680000}"/>
    <cellStyle name="Comma 11 4 3 7" xfId="36842" xr:uid="{00000000-0005-0000-0000-0000B9680000}"/>
    <cellStyle name="Comma 11 4 3 7 2" xfId="36843" xr:uid="{00000000-0005-0000-0000-0000BA680000}"/>
    <cellStyle name="Comma 11 4 3 8" xfId="36844" xr:uid="{00000000-0005-0000-0000-0000BB680000}"/>
    <cellStyle name="Comma 11 4 3 9" xfId="36845" xr:uid="{00000000-0005-0000-0000-0000BC680000}"/>
    <cellStyle name="Comma 11 4 4" xfId="9432" xr:uid="{00000000-0005-0000-0000-0000BD680000}"/>
    <cellStyle name="Comma 11 4 4 2" xfId="36846" xr:uid="{00000000-0005-0000-0000-0000BE680000}"/>
    <cellStyle name="Comma 11 4 4 2 2" xfId="36847" xr:uid="{00000000-0005-0000-0000-0000BF680000}"/>
    <cellStyle name="Comma 11 4 4 2 2 2" xfId="36848" xr:uid="{00000000-0005-0000-0000-0000C0680000}"/>
    <cellStyle name="Comma 11 4 4 2 2 3" xfId="36849" xr:uid="{00000000-0005-0000-0000-0000C1680000}"/>
    <cellStyle name="Comma 11 4 4 2 3" xfId="36850" xr:uid="{00000000-0005-0000-0000-0000C2680000}"/>
    <cellStyle name="Comma 11 4 4 2 3 2" xfId="36851" xr:uid="{00000000-0005-0000-0000-0000C3680000}"/>
    <cellStyle name="Comma 11 4 4 2 3 3" xfId="36852" xr:uid="{00000000-0005-0000-0000-0000C4680000}"/>
    <cellStyle name="Comma 11 4 4 2 4" xfId="36853" xr:uid="{00000000-0005-0000-0000-0000C5680000}"/>
    <cellStyle name="Comma 11 4 4 2 4 2" xfId="36854" xr:uid="{00000000-0005-0000-0000-0000C6680000}"/>
    <cellStyle name="Comma 11 4 4 2 5" xfId="36855" xr:uid="{00000000-0005-0000-0000-0000C7680000}"/>
    <cellStyle name="Comma 11 4 4 2 6" xfId="36856" xr:uid="{00000000-0005-0000-0000-0000C8680000}"/>
    <cellStyle name="Comma 11 4 4 3" xfId="36857" xr:uid="{00000000-0005-0000-0000-0000C9680000}"/>
    <cellStyle name="Comma 11 4 4 3 2" xfId="36858" xr:uid="{00000000-0005-0000-0000-0000CA680000}"/>
    <cellStyle name="Comma 11 4 4 3 2 2" xfId="36859" xr:uid="{00000000-0005-0000-0000-0000CB680000}"/>
    <cellStyle name="Comma 11 4 4 3 2 3" xfId="36860" xr:uid="{00000000-0005-0000-0000-0000CC680000}"/>
    <cellStyle name="Comma 11 4 4 3 3" xfId="36861" xr:uid="{00000000-0005-0000-0000-0000CD680000}"/>
    <cellStyle name="Comma 11 4 4 3 3 2" xfId="36862" xr:uid="{00000000-0005-0000-0000-0000CE680000}"/>
    <cellStyle name="Comma 11 4 4 3 3 3" xfId="36863" xr:uid="{00000000-0005-0000-0000-0000CF680000}"/>
    <cellStyle name="Comma 11 4 4 3 4" xfId="36864" xr:uid="{00000000-0005-0000-0000-0000D0680000}"/>
    <cellStyle name="Comma 11 4 4 3 4 2" xfId="36865" xr:uid="{00000000-0005-0000-0000-0000D1680000}"/>
    <cellStyle name="Comma 11 4 4 3 5" xfId="36866" xr:uid="{00000000-0005-0000-0000-0000D2680000}"/>
    <cellStyle name="Comma 11 4 4 3 6" xfId="36867" xr:uid="{00000000-0005-0000-0000-0000D3680000}"/>
    <cellStyle name="Comma 11 4 4 4" xfId="36868" xr:uid="{00000000-0005-0000-0000-0000D4680000}"/>
    <cellStyle name="Comma 11 4 4 4 2" xfId="36869" xr:uid="{00000000-0005-0000-0000-0000D5680000}"/>
    <cellStyle name="Comma 11 4 4 4 2 2" xfId="36870" xr:uid="{00000000-0005-0000-0000-0000D6680000}"/>
    <cellStyle name="Comma 11 4 4 4 2 3" xfId="36871" xr:uid="{00000000-0005-0000-0000-0000D7680000}"/>
    <cellStyle name="Comma 11 4 4 4 3" xfId="36872" xr:uid="{00000000-0005-0000-0000-0000D8680000}"/>
    <cellStyle name="Comma 11 4 4 4 3 2" xfId="36873" xr:uid="{00000000-0005-0000-0000-0000D9680000}"/>
    <cellStyle name="Comma 11 4 4 4 4" xfId="36874" xr:uid="{00000000-0005-0000-0000-0000DA680000}"/>
    <cellStyle name="Comma 11 4 4 4 5" xfId="36875" xr:uid="{00000000-0005-0000-0000-0000DB680000}"/>
    <cellStyle name="Comma 11 4 4 5" xfId="36876" xr:uid="{00000000-0005-0000-0000-0000DC680000}"/>
    <cellStyle name="Comma 11 4 4 5 2" xfId="36877" xr:uid="{00000000-0005-0000-0000-0000DD680000}"/>
    <cellStyle name="Comma 11 4 4 5 3" xfId="36878" xr:uid="{00000000-0005-0000-0000-0000DE680000}"/>
    <cellStyle name="Comma 11 4 4 6" xfId="36879" xr:uid="{00000000-0005-0000-0000-0000DF680000}"/>
    <cellStyle name="Comma 11 4 4 6 2" xfId="36880" xr:uid="{00000000-0005-0000-0000-0000E0680000}"/>
    <cellStyle name="Comma 11 4 4 6 3" xfId="36881" xr:uid="{00000000-0005-0000-0000-0000E1680000}"/>
    <cellStyle name="Comma 11 4 4 7" xfId="36882" xr:uid="{00000000-0005-0000-0000-0000E2680000}"/>
    <cellStyle name="Comma 11 4 4 7 2" xfId="36883" xr:uid="{00000000-0005-0000-0000-0000E3680000}"/>
    <cellStyle name="Comma 11 4 4 8" xfId="36884" xr:uid="{00000000-0005-0000-0000-0000E4680000}"/>
    <cellStyle name="Comma 11 4 4 9" xfId="36885" xr:uid="{00000000-0005-0000-0000-0000E5680000}"/>
    <cellStyle name="Comma 11 4 5" xfId="9433" xr:uid="{00000000-0005-0000-0000-0000E6680000}"/>
    <cellStyle name="Comma 11 4 5 2" xfId="36886" xr:uid="{00000000-0005-0000-0000-0000E7680000}"/>
    <cellStyle name="Comma 11 4 5 2 2" xfId="36887" xr:uid="{00000000-0005-0000-0000-0000E8680000}"/>
    <cellStyle name="Comma 11 4 5 2 3" xfId="36888" xr:uid="{00000000-0005-0000-0000-0000E9680000}"/>
    <cellStyle name="Comma 11 4 5 3" xfId="36889" xr:uid="{00000000-0005-0000-0000-0000EA680000}"/>
    <cellStyle name="Comma 11 4 5 3 2" xfId="36890" xr:uid="{00000000-0005-0000-0000-0000EB680000}"/>
    <cellStyle name="Comma 11 4 5 3 3" xfId="36891" xr:uid="{00000000-0005-0000-0000-0000EC680000}"/>
    <cellStyle name="Comma 11 4 5 4" xfId="36892" xr:uid="{00000000-0005-0000-0000-0000ED680000}"/>
    <cellStyle name="Comma 11 4 5 4 2" xfId="36893" xr:uid="{00000000-0005-0000-0000-0000EE680000}"/>
    <cellStyle name="Comma 11 4 5 5" xfId="36894" xr:uid="{00000000-0005-0000-0000-0000EF680000}"/>
    <cellStyle name="Comma 11 4 5 6" xfId="36895" xr:uid="{00000000-0005-0000-0000-0000F0680000}"/>
    <cellStyle name="Comma 11 4 6" xfId="36896" xr:uid="{00000000-0005-0000-0000-0000F1680000}"/>
    <cellStyle name="Comma 11 4 6 2" xfId="36897" xr:uid="{00000000-0005-0000-0000-0000F2680000}"/>
    <cellStyle name="Comma 11 4 6 2 2" xfId="36898" xr:uid="{00000000-0005-0000-0000-0000F3680000}"/>
    <cellStyle name="Comma 11 4 6 2 3" xfId="36899" xr:uid="{00000000-0005-0000-0000-0000F4680000}"/>
    <cellStyle name="Comma 11 4 6 3" xfId="36900" xr:uid="{00000000-0005-0000-0000-0000F5680000}"/>
    <cellStyle name="Comma 11 4 6 3 2" xfId="36901" xr:uid="{00000000-0005-0000-0000-0000F6680000}"/>
    <cellStyle name="Comma 11 4 6 3 3" xfId="36902" xr:uid="{00000000-0005-0000-0000-0000F7680000}"/>
    <cellStyle name="Comma 11 4 6 4" xfId="36903" xr:uid="{00000000-0005-0000-0000-0000F8680000}"/>
    <cellStyle name="Comma 11 4 6 4 2" xfId="36904" xr:uid="{00000000-0005-0000-0000-0000F9680000}"/>
    <cellStyle name="Comma 11 4 6 5" xfId="36905" xr:uid="{00000000-0005-0000-0000-0000FA680000}"/>
    <cellStyle name="Comma 11 4 6 6" xfId="36906" xr:uid="{00000000-0005-0000-0000-0000FB680000}"/>
    <cellStyle name="Comma 11 4 7" xfId="36907" xr:uid="{00000000-0005-0000-0000-0000FC680000}"/>
    <cellStyle name="Comma 11 4 7 2" xfId="36908" xr:uid="{00000000-0005-0000-0000-0000FD680000}"/>
    <cellStyle name="Comma 11 4 7 2 2" xfId="36909" xr:uid="{00000000-0005-0000-0000-0000FE680000}"/>
    <cellStyle name="Comma 11 4 7 2 3" xfId="36910" xr:uid="{00000000-0005-0000-0000-0000FF680000}"/>
    <cellStyle name="Comma 11 4 7 3" xfId="36911" xr:uid="{00000000-0005-0000-0000-000000690000}"/>
    <cellStyle name="Comma 11 4 7 3 2" xfId="36912" xr:uid="{00000000-0005-0000-0000-000001690000}"/>
    <cellStyle name="Comma 11 4 7 4" xfId="36913" xr:uid="{00000000-0005-0000-0000-000002690000}"/>
    <cellStyle name="Comma 11 4 7 5" xfId="36914" xr:uid="{00000000-0005-0000-0000-000003690000}"/>
    <cellStyle name="Comma 11 4 8" xfId="36915" xr:uid="{00000000-0005-0000-0000-000004690000}"/>
    <cellStyle name="Comma 11 4 8 2" xfId="36916" xr:uid="{00000000-0005-0000-0000-000005690000}"/>
    <cellStyle name="Comma 11 4 8 3" xfId="36917" xr:uid="{00000000-0005-0000-0000-000006690000}"/>
    <cellStyle name="Comma 11 4 9" xfId="36918" xr:uid="{00000000-0005-0000-0000-000007690000}"/>
    <cellStyle name="Comma 11 4 9 2" xfId="36919" xr:uid="{00000000-0005-0000-0000-000008690000}"/>
    <cellStyle name="Comma 11 4 9 3" xfId="36920" xr:uid="{00000000-0005-0000-0000-000009690000}"/>
    <cellStyle name="Comma 11 5" xfId="3258" xr:uid="{00000000-0005-0000-0000-00000A690000}"/>
    <cellStyle name="Comma 11 5 10" xfId="36921" xr:uid="{00000000-0005-0000-0000-00000B690000}"/>
    <cellStyle name="Comma 11 5 11" xfId="36922" xr:uid="{00000000-0005-0000-0000-00000C690000}"/>
    <cellStyle name="Comma 11 5 2" xfId="3259" xr:uid="{00000000-0005-0000-0000-00000D690000}"/>
    <cellStyle name="Comma 11 5 2 10" xfId="36923" xr:uid="{00000000-0005-0000-0000-00000E690000}"/>
    <cellStyle name="Comma 11 5 2 2" xfId="9434" xr:uid="{00000000-0005-0000-0000-00000F690000}"/>
    <cellStyle name="Comma 11 5 2 2 2" xfId="36924" xr:uid="{00000000-0005-0000-0000-000010690000}"/>
    <cellStyle name="Comma 11 5 2 2 2 2" xfId="36925" xr:uid="{00000000-0005-0000-0000-000011690000}"/>
    <cellStyle name="Comma 11 5 2 2 2 3" xfId="36926" xr:uid="{00000000-0005-0000-0000-000012690000}"/>
    <cellStyle name="Comma 11 5 2 2 3" xfId="36927" xr:uid="{00000000-0005-0000-0000-000013690000}"/>
    <cellStyle name="Comma 11 5 2 2 3 2" xfId="36928" xr:uid="{00000000-0005-0000-0000-000014690000}"/>
    <cellStyle name="Comma 11 5 2 2 3 3" xfId="36929" xr:uid="{00000000-0005-0000-0000-000015690000}"/>
    <cellStyle name="Comma 11 5 2 2 4" xfId="36930" xr:uid="{00000000-0005-0000-0000-000016690000}"/>
    <cellStyle name="Comma 11 5 2 2 4 2" xfId="36931" xr:uid="{00000000-0005-0000-0000-000017690000}"/>
    <cellStyle name="Comma 11 5 2 2 5" xfId="36932" xr:uid="{00000000-0005-0000-0000-000018690000}"/>
    <cellStyle name="Comma 11 5 2 2 6" xfId="36933" xr:uid="{00000000-0005-0000-0000-000019690000}"/>
    <cellStyle name="Comma 11 5 2 3" xfId="36934" xr:uid="{00000000-0005-0000-0000-00001A690000}"/>
    <cellStyle name="Comma 11 5 2 3 2" xfId="36935" xr:uid="{00000000-0005-0000-0000-00001B690000}"/>
    <cellStyle name="Comma 11 5 2 3 2 2" xfId="36936" xr:uid="{00000000-0005-0000-0000-00001C690000}"/>
    <cellStyle name="Comma 11 5 2 3 2 3" xfId="36937" xr:uid="{00000000-0005-0000-0000-00001D690000}"/>
    <cellStyle name="Comma 11 5 2 3 3" xfId="36938" xr:uid="{00000000-0005-0000-0000-00001E690000}"/>
    <cellStyle name="Comma 11 5 2 3 3 2" xfId="36939" xr:uid="{00000000-0005-0000-0000-00001F690000}"/>
    <cellStyle name="Comma 11 5 2 3 3 3" xfId="36940" xr:uid="{00000000-0005-0000-0000-000020690000}"/>
    <cellStyle name="Comma 11 5 2 3 4" xfId="36941" xr:uid="{00000000-0005-0000-0000-000021690000}"/>
    <cellStyle name="Comma 11 5 2 3 4 2" xfId="36942" xr:uid="{00000000-0005-0000-0000-000022690000}"/>
    <cellStyle name="Comma 11 5 2 3 5" xfId="36943" xr:uid="{00000000-0005-0000-0000-000023690000}"/>
    <cellStyle name="Comma 11 5 2 3 6" xfId="36944" xr:uid="{00000000-0005-0000-0000-000024690000}"/>
    <cellStyle name="Comma 11 5 2 4" xfId="36945" xr:uid="{00000000-0005-0000-0000-000025690000}"/>
    <cellStyle name="Comma 11 5 2 4 2" xfId="36946" xr:uid="{00000000-0005-0000-0000-000026690000}"/>
    <cellStyle name="Comma 11 5 2 4 2 2" xfId="36947" xr:uid="{00000000-0005-0000-0000-000027690000}"/>
    <cellStyle name="Comma 11 5 2 4 2 3" xfId="36948" xr:uid="{00000000-0005-0000-0000-000028690000}"/>
    <cellStyle name="Comma 11 5 2 4 3" xfId="36949" xr:uid="{00000000-0005-0000-0000-000029690000}"/>
    <cellStyle name="Comma 11 5 2 4 3 2" xfId="36950" xr:uid="{00000000-0005-0000-0000-00002A690000}"/>
    <cellStyle name="Comma 11 5 2 4 4" xfId="36951" xr:uid="{00000000-0005-0000-0000-00002B690000}"/>
    <cellStyle name="Comma 11 5 2 4 5" xfId="36952" xr:uid="{00000000-0005-0000-0000-00002C690000}"/>
    <cellStyle name="Comma 11 5 2 5" xfId="36953" xr:uid="{00000000-0005-0000-0000-00002D690000}"/>
    <cellStyle name="Comma 11 5 2 5 2" xfId="36954" xr:uid="{00000000-0005-0000-0000-00002E690000}"/>
    <cellStyle name="Comma 11 5 2 5 3" xfId="36955" xr:uid="{00000000-0005-0000-0000-00002F690000}"/>
    <cellStyle name="Comma 11 5 2 6" xfId="36956" xr:uid="{00000000-0005-0000-0000-000030690000}"/>
    <cellStyle name="Comma 11 5 2 6 2" xfId="36957" xr:uid="{00000000-0005-0000-0000-000031690000}"/>
    <cellStyle name="Comma 11 5 2 6 3" xfId="36958" xr:uid="{00000000-0005-0000-0000-000032690000}"/>
    <cellStyle name="Comma 11 5 2 7" xfId="36959" xr:uid="{00000000-0005-0000-0000-000033690000}"/>
    <cellStyle name="Comma 11 5 2 7 2" xfId="36960" xr:uid="{00000000-0005-0000-0000-000034690000}"/>
    <cellStyle name="Comma 11 5 2 8" xfId="36961" xr:uid="{00000000-0005-0000-0000-000035690000}"/>
    <cellStyle name="Comma 11 5 2 9" xfId="36962" xr:uid="{00000000-0005-0000-0000-000036690000}"/>
    <cellStyle name="Comma 11 5 3" xfId="9435" xr:uid="{00000000-0005-0000-0000-000037690000}"/>
    <cellStyle name="Comma 11 5 3 2" xfId="36963" xr:uid="{00000000-0005-0000-0000-000038690000}"/>
    <cellStyle name="Comma 11 5 3 2 2" xfId="36964" xr:uid="{00000000-0005-0000-0000-000039690000}"/>
    <cellStyle name="Comma 11 5 3 2 3" xfId="36965" xr:uid="{00000000-0005-0000-0000-00003A690000}"/>
    <cellStyle name="Comma 11 5 3 3" xfId="36966" xr:uid="{00000000-0005-0000-0000-00003B690000}"/>
    <cellStyle name="Comma 11 5 3 3 2" xfId="36967" xr:uid="{00000000-0005-0000-0000-00003C690000}"/>
    <cellStyle name="Comma 11 5 3 3 3" xfId="36968" xr:uid="{00000000-0005-0000-0000-00003D690000}"/>
    <cellStyle name="Comma 11 5 3 4" xfId="36969" xr:uid="{00000000-0005-0000-0000-00003E690000}"/>
    <cellStyle name="Comma 11 5 3 4 2" xfId="36970" xr:uid="{00000000-0005-0000-0000-00003F690000}"/>
    <cellStyle name="Comma 11 5 3 5" xfId="36971" xr:uid="{00000000-0005-0000-0000-000040690000}"/>
    <cellStyle name="Comma 11 5 3 6" xfId="36972" xr:uid="{00000000-0005-0000-0000-000041690000}"/>
    <cellStyle name="Comma 11 5 4" xfId="9436" xr:uid="{00000000-0005-0000-0000-000042690000}"/>
    <cellStyle name="Comma 11 5 4 2" xfId="36973" xr:uid="{00000000-0005-0000-0000-000043690000}"/>
    <cellStyle name="Comma 11 5 4 2 2" xfId="36974" xr:uid="{00000000-0005-0000-0000-000044690000}"/>
    <cellStyle name="Comma 11 5 4 2 3" xfId="36975" xr:uid="{00000000-0005-0000-0000-000045690000}"/>
    <cellStyle name="Comma 11 5 4 3" xfId="36976" xr:uid="{00000000-0005-0000-0000-000046690000}"/>
    <cellStyle name="Comma 11 5 4 3 2" xfId="36977" xr:uid="{00000000-0005-0000-0000-000047690000}"/>
    <cellStyle name="Comma 11 5 4 3 3" xfId="36978" xr:uid="{00000000-0005-0000-0000-000048690000}"/>
    <cellStyle name="Comma 11 5 4 4" xfId="36979" xr:uid="{00000000-0005-0000-0000-000049690000}"/>
    <cellStyle name="Comma 11 5 4 4 2" xfId="36980" xr:uid="{00000000-0005-0000-0000-00004A690000}"/>
    <cellStyle name="Comma 11 5 4 5" xfId="36981" xr:uid="{00000000-0005-0000-0000-00004B690000}"/>
    <cellStyle name="Comma 11 5 4 6" xfId="36982" xr:uid="{00000000-0005-0000-0000-00004C690000}"/>
    <cellStyle name="Comma 11 5 5" xfId="9437" xr:uid="{00000000-0005-0000-0000-00004D690000}"/>
    <cellStyle name="Comma 11 5 5 2" xfId="36983" xr:uid="{00000000-0005-0000-0000-00004E690000}"/>
    <cellStyle name="Comma 11 5 5 2 2" xfId="36984" xr:uid="{00000000-0005-0000-0000-00004F690000}"/>
    <cellStyle name="Comma 11 5 5 2 3" xfId="36985" xr:uid="{00000000-0005-0000-0000-000050690000}"/>
    <cellStyle name="Comma 11 5 5 3" xfId="36986" xr:uid="{00000000-0005-0000-0000-000051690000}"/>
    <cellStyle name="Comma 11 5 5 3 2" xfId="36987" xr:uid="{00000000-0005-0000-0000-000052690000}"/>
    <cellStyle name="Comma 11 5 5 4" xfId="36988" xr:uid="{00000000-0005-0000-0000-000053690000}"/>
    <cellStyle name="Comma 11 5 5 5" xfId="36989" xr:uid="{00000000-0005-0000-0000-000054690000}"/>
    <cellStyle name="Comma 11 5 6" xfId="36990" xr:uid="{00000000-0005-0000-0000-000055690000}"/>
    <cellStyle name="Comma 11 5 6 2" xfId="36991" xr:uid="{00000000-0005-0000-0000-000056690000}"/>
    <cellStyle name="Comma 11 5 6 3" xfId="36992" xr:uid="{00000000-0005-0000-0000-000057690000}"/>
    <cellStyle name="Comma 11 5 7" xfId="36993" xr:uid="{00000000-0005-0000-0000-000058690000}"/>
    <cellStyle name="Comma 11 5 7 2" xfId="36994" xr:uid="{00000000-0005-0000-0000-000059690000}"/>
    <cellStyle name="Comma 11 5 7 3" xfId="36995" xr:uid="{00000000-0005-0000-0000-00005A690000}"/>
    <cellStyle name="Comma 11 5 8" xfId="36996" xr:uid="{00000000-0005-0000-0000-00005B690000}"/>
    <cellStyle name="Comma 11 5 8 2" xfId="36997" xr:uid="{00000000-0005-0000-0000-00005C690000}"/>
    <cellStyle name="Comma 11 5 9" xfId="36998" xr:uid="{00000000-0005-0000-0000-00005D690000}"/>
    <cellStyle name="Comma 11 6" xfId="3260" xr:uid="{00000000-0005-0000-0000-00005E690000}"/>
    <cellStyle name="Comma 11 6 10" xfId="36999" xr:uid="{00000000-0005-0000-0000-00005F690000}"/>
    <cellStyle name="Comma 11 6 2" xfId="9438" xr:uid="{00000000-0005-0000-0000-000060690000}"/>
    <cellStyle name="Comma 11 6 2 2" xfId="37000" xr:uid="{00000000-0005-0000-0000-000061690000}"/>
    <cellStyle name="Comma 11 6 2 2 2" xfId="37001" xr:uid="{00000000-0005-0000-0000-000062690000}"/>
    <cellStyle name="Comma 11 6 2 2 3" xfId="37002" xr:uid="{00000000-0005-0000-0000-000063690000}"/>
    <cellStyle name="Comma 11 6 2 3" xfId="37003" xr:uid="{00000000-0005-0000-0000-000064690000}"/>
    <cellStyle name="Comma 11 6 2 3 2" xfId="37004" xr:uid="{00000000-0005-0000-0000-000065690000}"/>
    <cellStyle name="Comma 11 6 2 3 3" xfId="37005" xr:uid="{00000000-0005-0000-0000-000066690000}"/>
    <cellStyle name="Comma 11 6 2 4" xfId="37006" xr:uid="{00000000-0005-0000-0000-000067690000}"/>
    <cellStyle name="Comma 11 6 2 4 2" xfId="37007" xr:uid="{00000000-0005-0000-0000-000068690000}"/>
    <cellStyle name="Comma 11 6 2 5" xfId="37008" xr:uid="{00000000-0005-0000-0000-000069690000}"/>
    <cellStyle name="Comma 11 6 2 6" xfId="37009" xr:uid="{00000000-0005-0000-0000-00006A690000}"/>
    <cellStyle name="Comma 11 6 3" xfId="9439" xr:uid="{00000000-0005-0000-0000-00006B690000}"/>
    <cellStyle name="Comma 11 6 3 2" xfId="37010" xr:uid="{00000000-0005-0000-0000-00006C690000}"/>
    <cellStyle name="Comma 11 6 3 2 2" xfId="37011" xr:uid="{00000000-0005-0000-0000-00006D690000}"/>
    <cellStyle name="Comma 11 6 3 2 3" xfId="37012" xr:uid="{00000000-0005-0000-0000-00006E690000}"/>
    <cellStyle name="Comma 11 6 3 3" xfId="37013" xr:uid="{00000000-0005-0000-0000-00006F690000}"/>
    <cellStyle name="Comma 11 6 3 3 2" xfId="37014" xr:uid="{00000000-0005-0000-0000-000070690000}"/>
    <cellStyle name="Comma 11 6 3 3 3" xfId="37015" xr:uid="{00000000-0005-0000-0000-000071690000}"/>
    <cellStyle name="Comma 11 6 3 4" xfId="37016" xr:uid="{00000000-0005-0000-0000-000072690000}"/>
    <cellStyle name="Comma 11 6 3 4 2" xfId="37017" xr:uid="{00000000-0005-0000-0000-000073690000}"/>
    <cellStyle name="Comma 11 6 3 5" xfId="37018" xr:uid="{00000000-0005-0000-0000-000074690000}"/>
    <cellStyle name="Comma 11 6 3 6" xfId="37019" xr:uid="{00000000-0005-0000-0000-000075690000}"/>
    <cellStyle name="Comma 11 6 4" xfId="37020" xr:uid="{00000000-0005-0000-0000-000076690000}"/>
    <cellStyle name="Comma 11 6 4 2" xfId="37021" xr:uid="{00000000-0005-0000-0000-000077690000}"/>
    <cellStyle name="Comma 11 6 4 2 2" xfId="37022" xr:uid="{00000000-0005-0000-0000-000078690000}"/>
    <cellStyle name="Comma 11 6 4 2 3" xfId="37023" xr:uid="{00000000-0005-0000-0000-000079690000}"/>
    <cellStyle name="Comma 11 6 4 3" xfId="37024" xr:uid="{00000000-0005-0000-0000-00007A690000}"/>
    <cellStyle name="Comma 11 6 4 3 2" xfId="37025" xr:uid="{00000000-0005-0000-0000-00007B690000}"/>
    <cellStyle name="Comma 11 6 4 4" xfId="37026" xr:uid="{00000000-0005-0000-0000-00007C690000}"/>
    <cellStyle name="Comma 11 6 4 5" xfId="37027" xr:uid="{00000000-0005-0000-0000-00007D690000}"/>
    <cellStyle name="Comma 11 6 5" xfId="37028" xr:uid="{00000000-0005-0000-0000-00007E690000}"/>
    <cellStyle name="Comma 11 6 5 2" xfId="37029" xr:uid="{00000000-0005-0000-0000-00007F690000}"/>
    <cellStyle name="Comma 11 6 5 3" xfId="37030" xr:uid="{00000000-0005-0000-0000-000080690000}"/>
    <cellStyle name="Comma 11 6 6" xfId="37031" xr:uid="{00000000-0005-0000-0000-000081690000}"/>
    <cellStyle name="Comma 11 6 6 2" xfId="37032" xr:uid="{00000000-0005-0000-0000-000082690000}"/>
    <cellStyle name="Comma 11 6 6 3" xfId="37033" xr:uid="{00000000-0005-0000-0000-000083690000}"/>
    <cellStyle name="Comma 11 6 7" xfId="37034" xr:uid="{00000000-0005-0000-0000-000084690000}"/>
    <cellStyle name="Comma 11 6 7 2" xfId="37035" xr:uid="{00000000-0005-0000-0000-000085690000}"/>
    <cellStyle name="Comma 11 6 8" xfId="37036" xr:uid="{00000000-0005-0000-0000-000086690000}"/>
    <cellStyle name="Comma 11 6 9" xfId="37037" xr:uid="{00000000-0005-0000-0000-000087690000}"/>
    <cellStyle name="Comma 11 7" xfId="9440" xr:uid="{00000000-0005-0000-0000-000088690000}"/>
    <cellStyle name="Comma 11 7 2" xfId="9441" xr:uid="{00000000-0005-0000-0000-000089690000}"/>
    <cellStyle name="Comma 11 7 2 2" xfId="37038" xr:uid="{00000000-0005-0000-0000-00008A690000}"/>
    <cellStyle name="Comma 11 7 2 2 2" xfId="37039" xr:uid="{00000000-0005-0000-0000-00008B690000}"/>
    <cellStyle name="Comma 11 7 2 2 3" xfId="37040" xr:uid="{00000000-0005-0000-0000-00008C690000}"/>
    <cellStyle name="Comma 11 7 2 3" xfId="37041" xr:uid="{00000000-0005-0000-0000-00008D690000}"/>
    <cellStyle name="Comma 11 7 2 3 2" xfId="37042" xr:uid="{00000000-0005-0000-0000-00008E690000}"/>
    <cellStyle name="Comma 11 7 2 3 3" xfId="37043" xr:uid="{00000000-0005-0000-0000-00008F690000}"/>
    <cellStyle name="Comma 11 7 2 4" xfId="37044" xr:uid="{00000000-0005-0000-0000-000090690000}"/>
    <cellStyle name="Comma 11 7 2 4 2" xfId="37045" xr:uid="{00000000-0005-0000-0000-000091690000}"/>
    <cellStyle name="Comma 11 7 2 5" xfId="37046" xr:uid="{00000000-0005-0000-0000-000092690000}"/>
    <cellStyle name="Comma 11 7 2 6" xfId="37047" xr:uid="{00000000-0005-0000-0000-000093690000}"/>
    <cellStyle name="Comma 11 7 3" xfId="37048" xr:uid="{00000000-0005-0000-0000-000094690000}"/>
    <cellStyle name="Comma 11 7 3 2" xfId="37049" xr:uid="{00000000-0005-0000-0000-000095690000}"/>
    <cellStyle name="Comma 11 7 3 2 2" xfId="37050" xr:uid="{00000000-0005-0000-0000-000096690000}"/>
    <cellStyle name="Comma 11 7 3 2 3" xfId="37051" xr:uid="{00000000-0005-0000-0000-000097690000}"/>
    <cellStyle name="Comma 11 7 3 3" xfId="37052" xr:uid="{00000000-0005-0000-0000-000098690000}"/>
    <cellStyle name="Comma 11 7 3 3 2" xfId="37053" xr:uid="{00000000-0005-0000-0000-000099690000}"/>
    <cellStyle name="Comma 11 7 3 3 3" xfId="37054" xr:uid="{00000000-0005-0000-0000-00009A690000}"/>
    <cellStyle name="Comma 11 7 3 4" xfId="37055" xr:uid="{00000000-0005-0000-0000-00009B690000}"/>
    <cellStyle name="Comma 11 7 3 4 2" xfId="37056" xr:uid="{00000000-0005-0000-0000-00009C690000}"/>
    <cellStyle name="Comma 11 7 3 5" xfId="37057" xr:uid="{00000000-0005-0000-0000-00009D690000}"/>
    <cellStyle name="Comma 11 7 3 6" xfId="37058" xr:uid="{00000000-0005-0000-0000-00009E690000}"/>
    <cellStyle name="Comma 11 7 4" xfId="37059" xr:uid="{00000000-0005-0000-0000-00009F690000}"/>
    <cellStyle name="Comma 11 7 4 2" xfId="37060" xr:uid="{00000000-0005-0000-0000-0000A0690000}"/>
    <cellStyle name="Comma 11 7 4 2 2" xfId="37061" xr:uid="{00000000-0005-0000-0000-0000A1690000}"/>
    <cellStyle name="Comma 11 7 4 2 3" xfId="37062" xr:uid="{00000000-0005-0000-0000-0000A2690000}"/>
    <cellStyle name="Comma 11 7 4 3" xfId="37063" xr:uid="{00000000-0005-0000-0000-0000A3690000}"/>
    <cellStyle name="Comma 11 7 4 3 2" xfId="37064" xr:uid="{00000000-0005-0000-0000-0000A4690000}"/>
    <cellStyle name="Comma 11 7 4 4" xfId="37065" xr:uid="{00000000-0005-0000-0000-0000A5690000}"/>
    <cellStyle name="Comma 11 7 4 5" xfId="37066" xr:uid="{00000000-0005-0000-0000-0000A6690000}"/>
    <cellStyle name="Comma 11 7 5" xfId="37067" xr:uid="{00000000-0005-0000-0000-0000A7690000}"/>
    <cellStyle name="Comma 11 7 5 2" xfId="37068" xr:uid="{00000000-0005-0000-0000-0000A8690000}"/>
    <cellStyle name="Comma 11 7 5 3" xfId="37069" xr:uid="{00000000-0005-0000-0000-0000A9690000}"/>
    <cellStyle name="Comma 11 7 6" xfId="37070" xr:uid="{00000000-0005-0000-0000-0000AA690000}"/>
    <cellStyle name="Comma 11 7 6 2" xfId="37071" xr:uid="{00000000-0005-0000-0000-0000AB690000}"/>
    <cellStyle name="Comma 11 7 6 3" xfId="37072" xr:uid="{00000000-0005-0000-0000-0000AC690000}"/>
    <cellStyle name="Comma 11 7 7" xfId="37073" xr:uid="{00000000-0005-0000-0000-0000AD690000}"/>
    <cellStyle name="Comma 11 7 7 2" xfId="37074" xr:uid="{00000000-0005-0000-0000-0000AE690000}"/>
    <cellStyle name="Comma 11 7 8" xfId="37075" xr:uid="{00000000-0005-0000-0000-0000AF690000}"/>
    <cellStyle name="Comma 11 7 9" xfId="37076" xr:uid="{00000000-0005-0000-0000-0000B0690000}"/>
    <cellStyle name="Comma 11 8" xfId="9442" xr:uid="{00000000-0005-0000-0000-0000B1690000}"/>
    <cellStyle name="Comma 11 8 2" xfId="37077" xr:uid="{00000000-0005-0000-0000-0000B2690000}"/>
    <cellStyle name="Comma 11 8 2 2" xfId="37078" xr:uid="{00000000-0005-0000-0000-0000B3690000}"/>
    <cellStyle name="Comma 11 8 2 3" xfId="37079" xr:uid="{00000000-0005-0000-0000-0000B4690000}"/>
    <cellStyle name="Comma 11 8 3" xfId="37080" xr:uid="{00000000-0005-0000-0000-0000B5690000}"/>
    <cellStyle name="Comma 11 8 3 2" xfId="37081" xr:uid="{00000000-0005-0000-0000-0000B6690000}"/>
    <cellStyle name="Comma 11 8 3 3" xfId="37082" xr:uid="{00000000-0005-0000-0000-0000B7690000}"/>
    <cellStyle name="Comma 11 8 4" xfId="37083" xr:uid="{00000000-0005-0000-0000-0000B8690000}"/>
    <cellStyle name="Comma 11 8 4 2" xfId="37084" xr:uid="{00000000-0005-0000-0000-0000B9690000}"/>
    <cellStyle name="Comma 11 8 5" xfId="37085" xr:uid="{00000000-0005-0000-0000-0000BA690000}"/>
    <cellStyle name="Comma 11 8 6" xfId="37086" xr:uid="{00000000-0005-0000-0000-0000BB690000}"/>
    <cellStyle name="Comma 11 9" xfId="9443" xr:uid="{00000000-0005-0000-0000-0000BC690000}"/>
    <cellStyle name="Comma 11 9 2" xfId="37087" xr:uid="{00000000-0005-0000-0000-0000BD690000}"/>
    <cellStyle name="Comma 11 9 2 2" xfId="37088" xr:uid="{00000000-0005-0000-0000-0000BE690000}"/>
    <cellStyle name="Comma 11 9 2 3" xfId="37089" xr:uid="{00000000-0005-0000-0000-0000BF690000}"/>
    <cellStyle name="Comma 11 9 3" xfId="37090" xr:uid="{00000000-0005-0000-0000-0000C0690000}"/>
    <cellStyle name="Comma 11 9 3 2" xfId="37091" xr:uid="{00000000-0005-0000-0000-0000C1690000}"/>
    <cellStyle name="Comma 11 9 3 3" xfId="37092" xr:uid="{00000000-0005-0000-0000-0000C2690000}"/>
    <cellStyle name="Comma 11 9 4" xfId="37093" xr:uid="{00000000-0005-0000-0000-0000C3690000}"/>
    <cellStyle name="Comma 11 9 4 2" xfId="37094" xr:uid="{00000000-0005-0000-0000-0000C4690000}"/>
    <cellStyle name="Comma 11 9 5" xfId="37095" xr:uid="{00000000-0005-0000-0000-0000C5690000}"/>
    <cellStyle name="Comma 11 9 6" xfId="37096" xr:uid="{00000000-0005-0000-0000-0000C6690000}"/>
    <cellStyle name="Comma 110" xfId="14435" xr:uid="{00000000-0005-0000-0000-0000C7690000}"/>
    <cellStyle name="Comma 111" xfId="14438" xr:uid="{00000000-0005-0000-0000-0000C8690000}"/>
    <cellStyle name="Comma 112" xfId="14441" xr:uid="{00000000-0005-0000-0000-0000C9690000}"/>
    <cellStyle name="Comma 113" xfId="14444" xr:uid="{00000000-0005-0000-0000-0000CA690000}"/>
    <cellStyle name="Comma 114" xfId="14450" xr:uid="{00000000-0005-0000-0000-0000CB690000}"/>
    <cellStyle name="Comma 115" xfId="14452" xr:uid="{00000000-0005-0000-0000-0000CC690000}"/>
    <cellStyle name="Comma 116" xfId="14509" xr:uid="{00000000-0005-0000-0000-0000CD690000}"/>
    <cellStyle name="Comma 117" xfId="62020" xr:uid="{E011A086-FCC8-4677-8EA5-85A1585C4365}"/>
    <cellStyle name="Comma 118" xfId="62021" xr:uid="{49DEC34C-F103-446F-A2F1-3D202884CB74}"/>
    <cellStyle name="Comma 119" xfId="62023" xr:uid="{C0E5193C-8198-4288-965E-1211D2E396D1}"/>
    <cellStyle name="Comma 12" xfId="3261" xr:uid="{00000000-0005-0000-0000-0000CE690000}"/>
    <cellStyle name="Comma 12 10" xfId="37097" xr:uid="{00000000-0005-0000-0000-0000CF690000}"/>
    <cellStyle name="Comma 12 10 2" xfId="37098" xr:uid="{00000000-0005-0000-0000-0000D0690000}"/>
    <cellStyle name="Comma 12 10 2 2" xfId="37099" xr:uid="{00000000-0005-0000-0000-0000D1690000}"/>
    <cellStyle name="Comma 12 10 2 3" xfId="37100" xr:uid="{00000000-0005-0000-0000-0000D2690000}"/>
    <cellStyle name="Comma 12 10 3" xfId="37101" xr:uid="{00000000-0005-0000-0000-0000D3690000}"/>
    <cellStyle name="Comma 12 10 3 2" xfId="37102" xr:uid="{00000000-0005-0000-0000-0000D4690000}"/>
    <cellStyle name="Comma 12 10 4" xfId="37103" xr:uid="{00000000-0005-0000-0000-0000D5690000}"/>
    <cellStyle name="Comma 12 10 5" xfId="37104" xr:uid="{00000000-0005-0000-0000-0000D6690000}"/>
    <cellStyle name="Comma 12 11" xfId="37105" xr:uid="{00000000-0005-0000-0000-0000D7690000}"/>
    <cellStyle name="Comma 12 11 2" xfId="37106" xr:uid="{00000000-0005-0000-0000-0000D8690000}"/>
    <cellStyle name="Comma 12 11 3" xfId="37107" xr:uid="{00000000-0005-0000-0000-0000D9690000}"/>
    <cellStyle name="Comma 12 12" xfId="37108" xr:uid="{00000000-0005-0000-0000-0000DA690000}"/>
    <cellStyle name="Comma 12 12 2" xfId="37109" xr:uid="{00000000-0005-0000-0000-0000DB690000}"/>
    <cellStyle name="Comma 12 12 3" xfId="37110" xr:uid="{00000000-0005-0000-0000-0000DC690000}"/>
    <cellStyle name="Comma 12 13" xfId="37111" xr:uid="{00000000-0005-0000-0000-0000DD690000}"/>
    <cellStyle name="Comma 12 13 2" xfId="37112" xr:uid="{00000000-0005-0000-0000-0000DE690000}"/>
    <cellStyle name="Comma 12 14" xfId="37113" xr:uid="{00000000-0005-0000-0000-0000DF690000}"/>
    <cellStyle name="Comma 12 15" xfId="37114" xr:uid="{00000000-0005-0000-0000-0000E0690000}"/>
    <cellStyle name="Comma 12 16" xfId="37115" xr:uid="{00000000-0005-0000-0000-0000E1690000}"/>
    <cellStyle name="Comma 12 2" xfId="3262" xr:uid="{00000000-0005-0000-0000-0000E2690000}"/>
    <cellStyle name="Comma 12 2 10" xfId="37116" xr:uid="{00000000-0005-0000-0000-0000E3690000}"/>
    <cellStyle name="Comma 12 2 10 2" xfId="37117" xr:uid="{00000000-0005-0000-0000-0000E4690000}"/>
    <cellStyle name="Comma 12 2 10 3" xfId="37118" xr:uid="{00000000-0005-0000-0000-0000E5690000}"/>
    <cellStyle name="Comma 12 2 11" xfId="37119" xr:uid="{00000000-0005-0000-0000-0000E6690000}"/>
    <cellStyle name="Comma 12 2 11 2" xfId="37120" xr:uid="{00000000-0005-0000-0000-0000E7690000}"/>
    <cellStyle name="Comma 12 2 11 3" xfId="37121" xr:uid="{00000000-0005-0000-0000-0000E8690000}"/>
    <cellStyle name="Comma 12 2 12" xfId="37122" xr:uid="{00000000-0005-0000-0000-0000E9690000}"/>
    <cellStyle name="Comma 12 2 12 2" xfId="37123" xr:uid="{00000000-0005-0000-0000-0000EA690000}"/>
    <cellStyle name="Comma 12 2 13" xfId="37124" xr:uid="{00000000-0005-0000-0000-0000EB690000}"/>
    <cellStyle name="Comma 12 2 14" xfId="37125" xr:uid="{00000000-0005-0000-0000-0000EC690000}"/>
    <cellStyle name="Comma 12 2 15" xfId="37126" xr:uid="{00000000-0005-0000-0000-0000ED690000}"/>
    <cellStyle name="Comma 12 2 2" xfId="9444" xr:uid="{00000000-0005-0000-0000-0000EE690000}"/>
    <cellStyle name="Comma 12 2 2 10" xfId="37127" xr:uid="{00000000-0005-0000-0000-0000EF690000}"/>
    <cellStyle name="Comma 12 2 2 10 2" xfId="37128" xr:uid="{00000000-0005-0000-0000-0000F0690000}"/>
    <cellStyle name="Comma 12 2 2 10 3" xfId="37129" xr:uid="{00000000-0005-0000-0000-0000F1690000}"/>
    <cellStyle name="Comma 12 2 2 11" xfId="37130" xr:uid="{00000000-0005-0000-0000-0000F2690000}"/>
    <cellStyle name="Comma 12 2 2 11 2" xfId="37131" xr:uid="{00000000-0005-0000-0000-0000F3690000}"/>
    <cellStyle name="Comma 12 2 2 12" xfId="37132" xr:uid="{00000000-0005-0000-0000-0000F4690000}"/>
    <cellStyle name="Comma 12 2 2 13" xfId="37133" xr:uid="{00000000-0005-0000-0000-0000F5690000}"/>
    <cellStyle name="Comma 12 2 2 2" xfId="37134" xr:uid="{00000000-0005-0000-0000-0000F6690000}"/>
    <cellStyle name="Comma 12 2 2 2 10" xfId="37135" xr:uid="{00000000-0005-0000-0000-0000F7690000}"/>
    <cellStyle name="Comma 12 2 2 2 10 2" xfId="37136" xr:uid="{00000000-0005-0000-0000-0000F8690000}"/>
    <cellStyle name="Comma 12 2 2 2 11" xfId="37137" xr:uid="{00000000-0005-0000-0000-0000F9690000}"/>
    <cellStyle name="Comma 12 2 2 2 12" xfId="37138" xr:uid="{00000000-0005-0000-0000-0000FA690000}"/>
    <cellStyle name="Comma 12 2 2 2 2" xfId="37139" xr:uid="{00000000-0005-0000-0000-0000FB690000}"/>
    <cellStyle name="Comma 12 2 2 2 2 10" xfId="37140" xr:uid="{00000000-0005-0000-0000-0000FC690000}"/>
    <cellStyle name="Comma 12 2 2 2 2 2" xfId="37141" xr:uid="{00000000-0005-0000-0000-0000FD690000}"/>
    <cellStyle name="Comma 12 2 2 2 2 2 2" xfId="37142" xr:uid="{00000000-0005-0000-0000-0000FE690000}"/>
    <cellStyle name="Comma 12 2 2 2 2 2 2 2" xfId="37143" xr:uid="{00000000-0005-0000-0000-0000FF690000}"/>
    <cellStyle name="Comma 12 2 2 2 2 2 2 2 2" xfId="37144" xr:uid="{00000000-0005-0000-0000-0000006A0000}"/>
    <cellStyle name="Comma 12 2 2 2 2 2 2 2 3" xfId="37145" xr:uid="{00000000-0005-0000-0000-0000016A0000}"/>
    <cellStyle name="Comma 12 2 2 2 2 2 2 3" xfId="37146" xr:uid="{00000000-0005-0000-0000-0000026A0000}"/>
    <cellStyle name="Comma 12 2 2 2 2 2 2 3 2" xfId="37147" xr:uid="{00000000-0005-0000-0000-0000036A0000}"/>
    <cellStyle name="Comma 12 2 2 2 2 2 2 3 3" xfId="37148" xr:uid="{00000000-0005-0000-0000-0000046A0000}"/>
    <cellStyle name="Comma 12 2 2 2 2 2 2 4" xfId="37149" xr:uid="{00000000-0005-0000-0000-0000056A0000}"/>
    <cellStyle name="Comma 12 2 2 2 2 2 2 4 2" xfId="37150" xr:uid="{00000000-0005-0000-0000-0000066A0000}"/>
    <cellStyle name="Comma 12 2 2 2 2 2 2 5" xfId="37151" xr:uid="{00000000-0005-0000-0000-0000076A0000}"/>
    <cellStyle name="Comma 12 2 2 2 2 2 2 6" xfId="37152" xr:uid="{00000000-0005-0000-0000-0000086A0000}"/>
    <cellStyle name="Comma 12 2 2 2 2 2 3" xfId="37153" xr:uid="{00000000-0005-0000-0000-0000096A0000}"/>
    <cellStyle name="Comma 12 2 2 2 2 2 3 2" xfId="37154" xr:uid="{00000000-0005-0000-0000-00000A6A0000}"/>
    <cellStyle name="Comma 12 2 2 2 2 2 3 2 2" xfId="37155" xr:uid="{00000000-0005-0000-0000-00000B6A0000}"/>
    <cellStyle name="Comma 12 2 2 2 2 2 3 2 3" xfId="37156" xr:uid="{00000000-0005-0000-0000-00000C6A0000}"/>
    <cellStyle name="Comma 12 2 2 2 2 2 3 3" xfId="37157" xr:uid="{00000000-0005-0000-0000-00000D6A0000}"/>
    <cellStyle name="Comma 12 2 2 2 2 2 3 3 2" xfId="37158" xr:uid="{00000000-0005-0000-0000-00000E6A0000}"/>
    <cellStyle name="Comma 12 2 2 2 2 2 3 3 3" xfId="37159" xr:uid="{00000000-0005-0000-0000-00000F6A0000}"/>
    <cellStyle name="Comma 12 2 2 2 2 2 3 4" xfId="37160" xr:uid="{00000000-0005-0000-0000-0000106A0000}"/>
    <cellStyle name="Comma 12 2 2 2 2 2 3 4 2" xfId="37161" xr:uid="{00000000-0005-0000-0000-0000116A0000}"/>
    <cellStyle name="Comma 12 2 2 2 2 2 3 5" xfId="37162" xr:uid="{00000000-0005-0000-0000-0000126A0000}"/>
    <cellStyle name="Comma 12 2 2 2 2 2 3 6" xfId="37163" xr:uid="{00000000-0005-0000-0000-0000136A0000}"/>
    <cellStyle name="Comma 12 2 2 2 2 2 4" xfId="37164" xr:uid="{00000000-0005-0000-0000-0000146A0000}"/>
    <cellStyle name="Comma 12 2 2 2 2 2 4 2" xfId="37165" xr:uid="{00000000-0005-0000-0000-0000156A0000}"/>
    <cellStyle name="Comma 12 2 2 2 2 2 4 2 2" xfId="37166" xr:uid="{00000000-0005-0000-0000-0000166A0000}"/>
    <cellStyle name="Comma 12 2 2 2 2 2 4 2 3" xfId="37167" xr:uid="{00000000-0005-0000-0000-0000176A0000}"/>
    <cellStyle name="Comma 12 2 2 2 2 2 4 3" xfId="37168" xr:uid="{00000000-0005-0000-0000-0000186A0000}"/>
    <cellStyle name="Comma 12 2 2 2 2 2 4 3 2" xfId="37169" xr:uid="{00000000-0005-0000-0000-0000196A0000}"/>
    <cellStyle name="Comma 12 2 2 2 2 2 4 4" xfId="37170" xr:uid="{00000000-0005-0000-0000-00001A6A0000}"/>
    <cellStyle name="Comma 12 2 2 2 2 2 4 5" xfId="37171" xr:uid="{00000000-0005-0000-0000-00001B6A0000}"/>
    <cellStyle name="Comma 12 2 2 2 2 2 5" xfId="37172" xr:uid="{00000000-0005-0000-0000-00001C6A0000}"/>
    <cellStyle name="Comma 12 2 2 2 2 2 5 2" xfId="37173" xr:uid="{00000000-0005-0000-0000-00001D6A0000}"/>
    <cellStyle name="Comma 12 2 2 2 2 2 5 3" xfId="37174" xr:uid="{00000000-0005-0000-0000-00001E6A0000}"/>
    <cellStyle name="Comma 12 2 2 2 2 2 6" xfId="37175" xr:uid="{00000000-0005-0000-0000-00001F6A0000}"/>
    <cellStyle name="Comma 12 2 2 2 2 2 6 2" xfId="37176" xr:uid="{00000000-0005-0000-0000-0000206A0000}"/>
    <cellStyle name="Comma 12 2 2 2 2 2 6 3" xfId="37177" xr:uid="{00000000-0005-0000-0000-0000216A0000}"/>
    <cellStyle name="Comma 12 2 2 2 2 2 7" xfId="37178" xr:uid="{00000000-0005-0000-0000-0000226A0000}"/>
    <cellStyle name="Comma 12 2 2 2 2 2 7 2" xfId="37179" xr:uid="{00000000-0005-0000-0000-0000236A0000}"/>
    <cellStyle name="Comma 12 2 2 2 2 2 8" xfId="37180" xr:uid="{00000000-0005-0000-0000-0000246A0000}"/>
    <cellStyle name="Comma 12 2 2 2 2 2 9" xfId="37181" xr:uid="{00000000-0005-0000-0000-0000256A0000}"/>
    <cellStyle name="Comma 12 2 2 2 2 3" xfId="37182" xr:uid="{00000000-0005-0000-0000-0000266A0000}"/>
    <cellStyle name="Comma 12 2 2 2 2 3 2" xfId="37183" xr:uid="{00000000-0005-0000-0000-0000276A0000}"/>
    <cellStyle name="Comma 12 2 2 2 2 3 2 2" xfId="37184" xr:uid="{00000000-0005-0000-0000-0000286A0000}"/>
    <cellStyle name="Comma 12 2 2 2 2 3 2 3" xfId="37185" xr:uid="{00000000-0005-0000-0000-0000296A0000}"/>
    <cellStyle name="Comma 12 2 2 2 2 3 3" xfId="37186" xr:uid="{00000000-0005-0000-0000-00002A6A0000}"/>
    <cellStyle name="Comma 12 2 2 2 2 3 3 2" xfId="37187" xr:uid="{00000000-0005-0000-0000-00002B6A0000}"/>
    <cellStyle name="Comma 12 2 2 2 2 3 3 3" xfId="37188" xr:uid="{00000000-0005-0000-0000-00002C6A0000}"/>
    <cellStyle name="Comma 12 2 2 2 2 3 4" xfId="37189" xr:uid="{00000000-0005-0000-0000-00002D6A0000}"/>
    <cellStyle name="Comma 12 2 2 2 2 3 4 2" xfId="37190" xr:uid="{00000000-0005-0000-0000-00002E6A0000}"/>
    <cellStyle name="Comma 12 2 2 2 2 3 5" xfId="37191" xr:uid="{00000000-0005-0000-0000-00002F6A0000}"/>
    <cellStyle name="Comma 12 2 2 2 2 3 6" xfId="37192" xr:uid="{00000000-0005-0000-0000-0000306A0000}"/>
    <cellStyle name="Comma 12 2 2 2 2 4" xfId="37193" xr:uid="{00000000-0005-0000-0000-0000316A0000}"/>
    <cellStyle name="Comma 12 2 2 2 2 4 2" xfId="37194" xr:uid="{00000000-0005-0000-0000-0000326A0000}"/>
    <cellStyle name="Comma 12 2 2 2 2 4 2 2" xfId="37195" xr:uid="{00000000-0005-0000-0000-0000336A0000}"/>
    <cellStyle name="Comma 12 2 2 2 2 4 2 3" xfId="37196" xr:uid="{00000000-0005-0000-0000-0000346A0000}"/>
    <cellStyle name="Comma 12 2 2 2 2 4 3" xfId="37197" xr:uid="{00000000-0005-0000-0000-0000356A0000}"/>
    <cellStyle name="Comma 12 2 2 2 2 4 3 2" xfId="37198" xr:uid="{00000000-0005-0000-0000-0000366A0000}"/>
    <cellStyle name="Comma 12 2 2 2 2 4 3 3" xfId="37199" xr:uid="{00000000-0005-0000-0000-0000376A0000}"/>
    <cellStyle name="Comma 12 2 2 2 2 4 4" xfId="37200" xr:uid="{00000000-0005-0000-0000-0000386A0000}"/>
    <cellStyle name="Comma 12 2 2 2 2 4 4 2" xfId="37201" xr:uid="{00000000-0005-0000-0000-0000396A0000}"/>
    <cellStyle name="Comma 12 2 2 2 2 4 5" xfId="37202" xr:uid="{00000000-0005-0000-0000-00003A6A0000}"/>
    <cellStyle name="Comma 12 2 2 2 2 4 6" xfId="37203" xr:uid="{00000000-0005-0000-0000-00003B6A0000}"/>
    <cellStyle name="Comma 12 2 2 2 2 5" xfId="37204" xr:uid="{00000000-0005-0000-0000-00003C6A0000}"/>
    <cellStyle name="Comma 12 2 2 2 2 5 2" xfId="37205" xr:uid="{00000000-0005-0000-0000-00003D6A0000}"/>
    <cellStyle name="Comma 12 2 2 2 2 5 2 2" xfId="37206" xr:uid="{00000000-0005-0000-0000-00003E6A0000}"/>
    <cellStyle name="Comma 12 2 2 2 2 5 2 3" xfId="37207" xr:uid="{00000000-0005-0000-0000-00003F6A0000}"/>
    <cellStyle name="Comma 12 2 2 2 2 5 3" xfId="37208" xr:uid="{00000000-0005-0000-0000-0000406A0000}"/>
    <cellStyle name="Comma 12 2 2 2 2 5 3 2" xfId="37209" xr:uid="{00000000-0005-0000-0000-0000416A0000}"/>
    <cellStyle name="Comma 12 2 2 2 2 5 4" xfId="37210" xr:uid="{00000000-0005-0000-0000-0000426A0000}"/>
    <cellStyle name="Comma 12 2 2 2 2 5 5" xfId="37211" xr:uid="{00000000-0005-0000-0000-0000436A0000}"/>
    <cellStyle name="Comma 12 2 2 2 2 6" xfId="37212" xr:uid="{00000000-0005-0000-0000-0000446A0000}"/>
    <cellStyle name="Comma 12 2 2 2 2 6 2" xfId="37213" xr:uid="{00000000-0005-0000-0000-0000456A0000}"/>
    <cellStyle name="Comma 12 2 2 2 2 6 3" xfId="37214" xr:uid="{00000000-0005-0000-0000-0000466A0000}"/>
    <cellStyle name="Comma 12 2 2 2 2 7" xfId="37215" xr:uid="{00000000-0005-0000-0000-0000476A0000}"/>
    <cellStyle name="Comma 12 2 2 2 2 7 2" xfId="37216" xr:uid="{00000000-0005-0000-0000-0000486A0000}"/>
    <cellStyle name="Comma 12 2 2 2 2 7 3" xfId="37217" xr:uid="{00000000-0005-0000-0000-0000496A0000}"/>
    <cellStyle name="Comma 12 2 2 2 2 8" xfId="37218" xr:uid="{00000000-0005-0000-0000-00004A6A0000}"/>
    <cellStyle name="Comma 12 2 2 2 2 8 2" xfId="37219" xr:uid="{00000000-0005-0000-0000-00004B6A0000}"/>
    <cellStyle name="Comma 12 2 2 2 2 9" xfId="37220" xr:uid="{00000000-0005-0000-0000-00004C6A0000}"/>
    <cellStyle name="Comma 12 2 2 2 3" xfId="37221" xr:uid="{00000000-0005-0000-0000-00004D6A0000}"/>
    <cellStyle name="Comma 12 2 2 2 3 2" xfId="37222" xr:uid="{00000000-0005-0000-0000-00004E6A0000}"/>
    <cellStyle name="Comma 12 2 2 2 3 2 2" xfId="37223" xr:uid="{00000000-0005-0000-0000-00004F6A0000}"/>
    <cellStyle name="Comma 12 2 2 2 3 2 2 2" xfId="37224" xr:uid="{00000000-0005-0000-0000-0000506A0000}"/>
    <cellStyle name="Comma 12 2 2 2 3 2 2 3" xfId="37225" xr:uid="{00000000-0005-0000-0000-0000516A0000}"/>
    <cellStyle name="Comma 12 2 2 2 3 2 3" xfId="37226" xr:uid="{00000000-0005-0000-0000-0000526A0000}"/>
    <cellStyle name="Comma 12 2 2 2 3 2 3 2" xfId="37227" xr:uid="{00000000-0005-0000-0000-0000536A0000}"/>
    <cellStyle name="Comma 12 2 2 2 3 2 3 3" xfId="37228" xr:uid="{00000000-0005-0000-0000-0000546A0000}"/>
    <cellStyle name="Comma 12 2 2 2 3 2 4" xfId="37229" xr:uid="{00000000-0005-0000-0000-0000556A0000}"/>
    <cellStyle name="Comma 12 2 2 2 3 2 4 2" xfId="37230" xr:uid="{00000000-0005-0000-0000-0000566A0000}"/>
    <cellStyle name="Comma 12 2 2 2 3 2 5" xfId="37231" xr:uid="{00000000-0005-0000-0000-0000576A0000}"/>
    <cellStyle name="Comma 12 2 2 2 3 2 6" xfId="37232" xr:uid="{00000000-0005-0000-0000-0000586A0000}"/>
    <cellStyle name="Comma 12 2 2 2 3 3" xfId="37233" xr:uid="{00000000-0005-0000-0000-0000596A0000}"/>
    <cellStyle name="Comma 12 2 2 2 3 3 2" xfId="37234" xr:uid="{00000000-0005-0000-0000-00005A6A0000}"/>
    <cellStyle name="Comma 12 2 2 2 3 3 2 2" xfId="37235" xr:uid="{00000000-0005-0000-0000-00005B6A0000}"/>
    <cellStyle name="Comma 12 2 2 2 3 3 2 3" xfId="37236" xr:uid="{00000000-0005-0000-0000-00005C6A0000}"/>
    <cellStyle name="Comma 12 2 2 2 3 3 3" xfId="37237" xr:uid="{00000000-0005-0000-0000-00005D6A0000}"/>
    <cellStyle name="Comma 12 2 2 2 3 3 3 2" xfId="37238" xr:uid="{00000000-0005-0000-0000-00005E6A0000}"/>
    <cellStyle name="Comma 12 2 2 2 3 3 3 3" xfId="37239" xr:uid="{00000000-0005-0000-0000-00005F6A0000}"/>
    <cellStyle name="Comma 12 2 2 2 3 3 4" xfId="37240" xr:uid="{00000000-0005-0000-0000-0000606A0000}"/>
    <cellStyle name="Comma 12 2 2 2 3 3 4 2" xfId="37241" xr:uid="{00000000-0005-0000-0000-0000616A0000}"/>
    <cellStyle name="Comma 12 2 2 2 3 3 5" xfId="37242" xr:uid="{00000000-0005-0000-0000-0000626A0000}"/>
    <cellStyle name="Comma 12 2 2 2 3 3 6" xfId="37243" xr:uid="{00000000-0005-0000-0000-0000636A0000}"/>
    <cellStyle name="Comma 12 2 2 2 3 4" xfId="37244" xr:uid="{00000000-0005-0000-0000-0000646A0000}"/>
    <cellStyle name="Comma 12 2 2 2 3 4 2" xfId="37245" xr:uid="{00000000-0005-0000-0000-0000656A0000}"/>
    <cellStyle name="Comma 12 2 2 2 3 4 2 2" xfId="37246" xr:uid="{00000000-0005-0000-0000-0000666A0000}"/>
    <cellStyle name="Comma 12 2 2 2 3 4 2 3" xfId="37247" xr:uid="{00000000-0005-0000-0000-0000676A0000}"/>
    <cellStyle name="Comma 12 2 2 2 3 4 3" xfId="37248" xr:uid="{00000000-0005-0000-0000-0000686A0000}"/>
    <cellStyle name="Comma 12 2 2 2 3 4 3 2" xfId="37249" xr:uid="{00000000-0005-0000-0000-0000696A0000}"/>
    <cellStyle name="Comma 12 2 2 2 3 4 4" xfId="37250" xr:uid="{00000000-0005-0000-0000-00006A6A0000}"/>
    <cellStyle name="Comma 12 2 2 2 3 4 5" xfId="37251" xr:uid="{00000000-0005-0000-0000-00006B6A0000}"/>
    <cellStyle name="Comma 12 2 2 2 3 5" xfId="37252" xr:uid="{00000000-0005-0000-0000-00006C6A0000}"/>
    <cellStyle name="Comma 12 2 2 2 3 5 2" xfId="37253" xr:uid="{00000000-0005-0000-0000-00006D6A0000}"/>
    <cellStyle name="Comma 12 2 2 2 3 5 3" xfId="37254" xr:uid="{00000000-0005-0000-0000-00006E6A0000}"/>
    <cellStyle name="Comma 12 2 2 2 3 6" xfId="37255" xr:uid="{00000000-0005-0000-0000-00006F6A0000}"/>
    <cellStyle name="Comma 12 2 2 2 3 6 2" xfId="37256" xr:uid="{00000000-0005-0000-0000-0000706A0000}"/>
    <cellStyle name="Comma 12 2 2 2 3 6 3" xfId="37257" xr:uid="{00000000-0005-0000-0000-0000716A0000}"/>
    <cellStyle name="Comma 12 2 2 2 3 7" xfId="37258" xr:uid="{00000000-0005-0000-0000-0000726A0000}"/>
    <cellStyle name="Comma 12 2 2 2 3 7 2" xfId="37259" xr:uid="{00000000-0005-0000-0000-0000736A0000}"/>
    <cellStyle name="Comma 12 2 2 2 3 8" xfId="37260" xr:uid="{00000000-0005-0000-0000-0000746A0000}"/>
    <cellStyle name="Comma 12 2 2 2 3 9" xfId="37261" xr:uid="{00000000-0005-0000-0000-0000756A0000}"/>
    <cellStyle name="Comma 12 2 2 2 4" xfId="37262" xr:uid="{00000000-0005-0000-0000-0000766A0000}"/>
    <cellStyle name="Comma 12 2 2 2 4 2" xfId="37263" xr:uid="{00000000-0005-0000-0000-0000776A0000}"/>
    <cellStyle name="Comma 12 2 2 2 4 2 2" xfId="37264" xr:uid="{00000000-0005-0000-0000-0000786A0000}"/>
    <cellStyle name="Comma 12 2 2 2 4 2 2 2" xfId="37265" xr:uid="{00000000-0005-0000-0000-0000796A0000}"/>
    <cellStyle name="Comma 12 2 2 2 4 2 2 3" xfId="37266" xr:uid="{00000000-0005-0000-0000-00007A6A0000}"/>
    <cellStyle name="Comma 12 2 2 2 4 2 3" xfId="37267" xr:uid="{00000000-0005-0000-0000-00007B6A0000}"/>
    <cellStyle name="Comma 12 2 2 2 4 2 3 2" xfId="37268" xr:uid="{00000000-0005-0000-0000-00007C6A0000}"/>
    <cellStyle name="Comma 12 2 2 2 4 2 3 3" xfId="37269" xr:uid="{00000000-0005-0000-0000-00007D6A0000}"/>
    <cellStyle name="Comma 12 2 2 2 4 2 4" xfId="37270" xr:uid="{00000000-0005-0000-0000-00007E6A0000}"/>
    <cellStyle name="Comma 12 2 2 2 4 2 4 2" xfId="37271" xr:uid="{00000000-0005-0000-0000-00007F6A0000}"/>
    <cellStyle name="Comma 12 2 2 2 4 2 5" xfId="37272" xr:uid="{00000000-0005-0000-0000-0000806A0000}"/>
    <cellStyle name="Comma 12 2 2 2 4 2 6" xfId="37273" xr:uid="{00000000-0005-0000-0000-0000816A0000}"/>
    <cellStyle name="Comma 12 2 2 2 4 3" xfId="37274" xr:uid="{00000000-0005-0000-0000-0000826A0000}"/>
    <cellStyle name="Comma 12 2 2 2 4 3 2" xfId="37275" xr:uid="{00000000-0005-0000-0000-0000836A0000}"/>
    <cellStyle name="Comma 12 2 2 2 4 3 2 2" xfId="37276" xr:uid="{00000000-0005-0000-0000-0000846A0000}"/>
    <cellStyle name="Comma 12 2 2 2 4 3 2 3" xfId="37277" xr:uid="{00000000-0005-0000-0000-0000856A0000}"/>
    <cellStyle name="Comma 12 2 2 2 4 3 3" xfId="37278" xr:uid="{00000000-0005-0000-0000-0000866A0000}"/>
    <cellStyle name="Comma 12 2 2 2 4 3 3 2" xfId="37279" xr:uid="{00000000-0005-0000-0000-0000876A0000}"/>
    <cellStyle name="Comma 12 2 2 2 4 3 3 3" xfId="37280" xr:uid="{00000000-0005-0000-0000-0000886A0000}"/>
    <cellStyle name="Comma 12 2 2 2 4 3 4" xfId="37281" xr:uid="{00000000-0005-0000-0000-0000896A0000}"/>
    <cellStyle name="Comma 12 2 2 2 4 3 4 2" xfId="37282" xr:uid="{00000000-0005-0000-0000-00008A6A0000}"/>
    <cellStyle name="Comma 12 2 2 2 4 3 5" xfId="37283" xr:uid="{00000000-0005-0000-0000-00008B6A0000}"/>
    <cellStyle name="Comma 12 2 2 2 4 3 6" xfId="37284" xr:uid="{00000000-0005-0000-0000-00008C6A0000}"/>
    <cellStyle name="Comma 12 2 2 2 4 4" xfId="37285" xr:uid="{00000000-0005-0000-0000-00008D6A0000}"/>
    <cellStyle name="Comma 12 2 2 2 4 4 2" xfId="37286" xr:uid="{00000000-0005-0000-0000-00008E6A0000}"/>
    <cellStyle name="Comma 12 2 2 2 4 4 2 2" xfId="37287" xr:uid="{00000000-0005-0000-0000-00008F6A0000}"/>
    <cellStyle name="Comma 12 2 2 2 4 4 2 3" xfId="37288" xr:uid="{00000000-0005-0000-0000-0000906A0000}"/>
    <cellStyle name="Comma 12 2 2 2 4 4 3" xfId="37289" xr:uid="{00000000-0005-0000-0000-0000916A0000}"/>
    <cellStyle name="Comma 12 2 2 2 4 4 3 2" xfId="37290" xr:uid="{00000000-0005-0000-0000-0000926A0000}"/>
    <cellStyle name="Comma 12 2 2 2 4 4 4" xfId="37291" xr:uid="{00000000-0005-0000-0000-0000936A0000}"/>
    <cellStyle name="Comma 12 2 2 2 4 4 5" xfId="37292" xr:uid="{00000000-0005-0000-0000-0000946A0000}"/>
    <cellStyle name="Comma 12 2 2 2 4 5" xfId="37293" xr:uid="{00000000-0005-0000-0000-0000956A0000}"/>
    <cellStyle name="Comma 12 2 2 2 4 5 2" xfId="37294" xr:uid="{00000000-0005-0000-0000-0000966A0000}"/>
    <cellStyle name="Comma 12 2 2 2 4 5 3" xfId="37295" xr:uid="{00000000-0005-0000-0000-0000976A0000}"/>
    <cellStyle name="Comma 12 2 2 2 4 6" xfId="37296" xr:uid="{00000000-0005-0000-0000-0000986A0000}"/>
    <cellStyle name="Comma 12 2 2 2 4 6 2" xfId="37297" xr:uid="{00000000-0005-0000-0000-0000996A0000}"/>
    <cellStyle name="Comma 12 2 2 2 4 6 3" xfId="37298" xr:uid="{00000000-0005-0000-0000-00009A6A0000}"/>
    <cellStyle name="Comma 12 2 2 2 4 7" xfId="37299" xr:uid="{00000000-0005-0000-0000-00009B6A0000}"/>
    <cellStyle name="Comma 12 2 2 2 4 7 2" xfId="37300" xr:uid="{00000000-0005-0000-0000-00009C6A0000}"/>
    <cellStyle name="Comma 12 2 2 2 4 8" xfId="37301" xr:uid="{00000000-0005-0000-0000-00009D6A0000}"/>
    <cellStyle name="Comma 12 2 2 2 4 9" xfId="37302" xr:uid="{00000000-0005-0000-0000-00009E6A0000}"/>
    <cellStyle name="Comma 12 2 2 2 5" xfId="37303" xr:uid="{00000000-0005-0000-0000-00009F6A0000}"/>
    <cellStyle name="Comma 12 2 2 2 5 2" xfId="37304" xr:uid="{00000000-0005-0000-0000-0000A06A0000}"/>
    <cellStyle name="Comma 12 2 2 2 5 2 2" xfId="37305" xr:uid="{00000000-0005-0000-0000-0000A16A0000}"/>
    <cellStyle name="Comma 12 2 2 2 5 2 3" xfId="37306" xr:uid="{00000000-0005-0000-0000-0000A26A0000}"/>
    <cellStyle name="Comma 12 2 2 2 5 3" xfId="37307" xr:uid="{00000000-0005-0000-0000-0000A36A0000}"/>
    <cellStyle name="Comma 12 2 2 2 5 3 2" xfId="37308" xr:uid="{00000000-0005-0000-0000-0000A46A0000}"/>
    <cellStyle name="Comma 12 2 2 2 5 3 3" xfId="37309" xr:uid="{00000000-0005-0000-0000-0000A56A0000}"/>
    <cellStyle name="Comma 12 2 2 2 5 4" xfId="37310" xr:uid="{00000000-0005-0000-0000-0000A66A0000}"/>
    <cellStyle name="Comma 12 2 2 2 5 4 2" xfId="37311" xr:uid="{00000000-0005-0000-0000-0000A76A0000}"/>
    <cellStyle name="Comma 12 2 2 2 5 5" xfId="37312" xr:uid="{00000000-0005-0000-0000-0000A86A0000}"/>
    <cellStyle name="Comma 12 2 2 2 5 6" xfId="37313" xr:uid="{00000000-0005-0000-0000-0000A96A0000}"/>
    <cellStyle name="Comma 12 2 2 2 6" xfId="37314" xr:uid="{00000000-0005-0000-0000-0000AA6A0000}"/>
    <cellStyle name="Comma 12 2 2 2 6 2" xfId="37315" xr:uid="{00000000-0005-0000-0000-0000AB6A0000}"/>
    <cellStyle name="Comma 12 2 2 2 6 2 2" xfId="37316" xr:uid="{00000000-0005-0000-0000-0000AC6A0000}"/>
    <cellStyle name="Comma 12 2 2 2 6 2 3" xfId="37317" xr:uid="{00000000-0005-0000-0000-0000AD6A0000}"/>
    <cellStyle name="Comma 12 2 2 2 6 3" xfId="37318" xr:uid="{00000000-0005-0000-0000-0000AE6A0000}"/>
    <cellStyle name="Comma 12 2 2 2 6 3 2" xfId="37319" xr:uid="{00000000-0005-0000-0000-0000AF6A0000}"/>
    <cellStyle name="Comma 12 2 2 2 6 3 3" xfId="37320" xr:uid="{00000000-0005-0000-0000-0000B06A0000}"/>
    <cellStyle name="Comma 12 2 2 2 6 4" xfId="37321" xr:uid="{00000000-0005-0000-0000-0000B16A0000}"/>
    <cellStyle name="Comma 12 2 2 2 6 4 2" xfId="37322" xr:uid="{00000000-0005-0000-0000-0000B26A0000}"/>
    <cellStyle name="Comma 12 2 2 2 6 5" xfId="37323" xr:uid="{00000000-0005-0000-0000-0000B36A0000}"/>
    <cellStyle name="Comma 12 2 2 2 6 6" xfId="37324" xr:uid="{00000000-0005-0000-0000-0000B46A0000}"/>
    <cellStyle name="Comma 12 2 2 2 7" xfId="37325" xr:uid="{00000000-0005-0000-0000-0000B56A0000}"/>
    <cellStyle name="Comma 12 2 2 2 7 2" xfId="37326" xr:uid="{00000000-0005-0000-0000-0000B66A0000}"/>
    <cellStyle name="Comma 12 2 2 2 7 2 2" xfId="37327" xr:uid="{00000000-0005-0000-0000-0000B76A0000}"/>
    <cellStyle name="Comma 12 2 2 2 7 2 3" xfId="37328" xr:uid="{00000000-0005-0000-0000-0000B86A0000}"/>
    <cellStyle name="Comma 12 2 2 2 7 3" xfId="37329" xr:uid="{00000000-0005-0000-0000-0000B96A0000}"/>
    <cellStyle name="Comma 12 2 2 2 7 3 2" xfId="37330" xr:uid="{00000000-0005-0000-0000-0000BA6A0000}"/>
    <cellStyle name="Comma 12 2 2 2 7 4" xfId="37331" xr:uid="{00000000-0005-0000-0000-0000BB6A0000}"/>
    <cellStyle name="Comma 12 2 2 2 7 5" xfId="37332" xr:uid="{00000000-0005-0000-0000-0000BC6A0000}"/>
    <cellStyle name="Comma 12 2 2 2 8" xfId="37333" xr:uid="{00000000-0005-0000-0000-0000BD6A0000}"/>
    <cellStyle name="Comma 12 2 2 2 8 2" xfId="37334" xr:uid="{00000000-0005-0000-0000-0000BE6A0000}"/>
    <cellStyle name="Comma 12 2 2 2 8 3" xfId="37335" xr:uid="{00000000-0005-0000-0000-0000BF6A0000}"/>
    <cellStyle name="Comma 12 2 2 2 9" xfId="37336" xr:uid="{00000000-0005-0000-0000-0000C06A0000}"/>
    <cellStyle name="Comma 12 2 2 2 9 2" xfId="37337" xr:uid="{00000000-0005-0000-0000-0000C16A0000}"/>
    <cellStyle name="Comma 12 2 2 2 9 3" xfId="37338" xr:uid="{00000000-0005-0000-0000-0000C26A0000}"/>
    <cellStyle name="Comma 12 2 2 3" xfId="37339" xr:uid="{00000000-0005-0000-0000-0000C36A0000}"/>
    <cellStyle name="Comma 12 2 2 3 10" xfId="37340" xr:uid="{00000000-0005-0000-0000-0000C46A0000}"/>
    <cellStyle name="Comma 12 2 2 3 2" xfId="37341" xr:uid="{00000000-0005-0000-0000-0000C56A0000}"/>
    <cellStyle name="Comma 12 2 2 3 2 2" xfId="37342" xr:uid="{00000000-0005-0000-0000-0000C66A0000}"/>
    <cellStyle name="Comma 12 2 2 3 2 2 2" xfId="37343" xr:uid="{00000000-0005-0000-0000-0000C76A0000}"/>
    <cellStyle name="Comma 12 2 2 3 2 2 2 2" xfId="37344" xr:uid="{00000000-0005-0000-0000-0000C86A0000}"/>
    <cellStyle name="Comma 12 2 2 3 2 2 2 3" xfId="37345" xr:uid="{00000000-0005-0000-0000-0000C96A0000}"/>
    <cellStyle name="Comma 12 2 2 3 2 2 3" xfId="37346" xr:uid="{00000000-0005-0000-0000-0000CA6A0000}"/>
    <cellStyle name="Comma 12 2 2 3 2 2 3 2" xfId="37347" xr:uid="{00000000-0005-0000-0000-0000CB6A0000}"/>
    <cellStyle name="Comma 12 2 2 3 2 2 3 3" xfId="37348" xr:uid="{00000000-0005-0000-0000-0000CC6A0000}"/>
    <cellStyle name="Comma 12 2 2 3 2 2 4" xfId="37349" xr:uid="{00000000-0005-0000-0000-0000CD6A0000}"/>
    <cellStyle name="Comma 12 2 2 3 2 2 4 2" xfId="37350" xr:uid="{00000000-0005-0000-0000-0000CE6A0000}"/>
    <cellStyle name="Comma 12 2 2 3 2 2 5" xfId="37351" xr:uid="{00000000-0005-0000-0000-0000CF6A0000}"/>
    <cellStyle name="Comma 12 2 2 3 2 2 6" xfId="37352" xr:uid="{00000000-0005-0000-0000-0000D06A0000}"/>
    <cellStyle name="Comma 12 2 2 3 2 3" xfId="37353" xr:uid="{00000000-0005-0000-0000-0000D16A0000}"/>
    <cellStyle name="Comma 12 2 2 3 2 3 2" xfId="37354" xr:uid="{00000000-0005-0000-0000-0000D26A0000}"/>
    <cellStyle name="Comma 12 2 2 3 2 3 2 2" xfId="37355" xr:uid="{00000000-0005-0000-0000-0000D36A0000}"/>
    <cellStyle name="Comma 12 2 2 3 2 3 2 3" xfId="37356" xr:uid="{00000000-0005-0000-0000-0000D46A0000}"/>
    <cellStyle name="Comma 12 2 2 3 2 3 3" xfId="37357" xr:uid="{00000000-0005-0000-0000-0000D56A0000}"/>
    <cellStyle name="Comma 12 2 2 3 2 3 3 2" xfId="37358" xr:uid="{00000000-0005-0000-0000-0000D66A0000}"/>
    <cellStyle name="Comma 12 2 2 3 2 3 3 3" xfId="37359" xr:uid="{00000000-0005-0000-0000-0000D76A0000}"/>
    <cellStyle name="Comma 12 2 2 3 2 3 4" xfId="37360" xr:uid="{00000000-0005-0000-0000-0000D86A0000}"/>
    <cellStyle name="Comma 12 2 2 3 2 3 4 2" xfId="37361" xr:uid="{00000000-0005-0000-0000-0000D96A0000}"/>
    <cellStyle name="Comma 12 2 2 3 2 3 5" xfId="37362" xr:uid="{00000000-0005-0000-0000-0000DA6A0000}"/>
    <cellStyle name="Comma 12 2 2 3 2 3 6" xfId="37363" xr:uid="{00000000-0005-0000-0000-0000DB6A0000}"/>
    <cellStyle name="Comma 12 2 2 3 2 4" xfId="37364" xr:uid="{00000000-0005-0000-0000-0000DC6A0000}"/>
    <cellStyle name="Comma 12 2 2 3 2 4 2" xfId="37365" xr:uid="{00000000-0005-0000-0000-0000DD6A0000}"/>
    <cellStyle name="Comma 12 2 2 3 2 4 2 2" xfId="37366" xr:uid="{00000000-0005-0000-0000-0000DE6A0000}"/>
    <cellStyle name="Comma 12 2 2 3 2 4 2 3" xfId="37367" xr:uid="{00000000-0005-0000-0000-0000DF6A0000}"/>
    <cellStyle name="Comma 12 2 2 3 2 4 3" xfId="37368" xr:uid="{00000000-0005-0000-0000-0000E06A0000}"/>
    <cellStyle name="Comma 12 2 2 3 2 4 3 2" xfId="37369" xr:uid="{00000000-0005-0000-0000-0000E16A0000}"/>
    <cellStyle name="Comma 12 2 2 3 2 4 4" xfId="37370" xr:uid="{00000000-0005-0000-0000-0000E26A0000}"/>
    <cellStyle name="Comma 12 2 2 3 2 4 5" xfId="37371" xr:uid="{00000000-0005-0000-0000-0000E36A0000}"/>
    <cellStyle name="Comma 12 2 2 3 2 5" xfId="37372" xr:uid="{00000000-0005-0000-0000-0000E46A0000}"/>
    <cellStyle name="Comma 12 2 2 3 2 5 2" xfId="37373" xr:uid="{00000000-0005-0000-0000-0000E56A0000}"/>
    <cellStyle name="Comma 12 2 2 3 2 5 3" xfId="37374" xr:uid="{00000000-0005-0000-0000-0000E66A0000}"/>
    <cellStyle name="Comma 12 2 2 3 2 6" xfId="37375" xr:uid="{00000000-0005-0000-0000-0000E76A0000}"/>
    <cellStyle name="Comma 12 2 2 3 2 6 2" xfId="37376" xr:uid="{00000000-0005-0000-0000-0000E86A0000}"/>
    <cellStyle name="Comma 12 2 2 3 2 6 3" xfId="37377" xr:uid="{00000000-0005-0000-0000-0000E96A0000}"/>
    <cellStyle name="Comma 12 2 2 3 2 7" xfId="37378" xr:uid="{00000000-0005-0000-0000-0000EA6A0000}"/>
    <cellStyle name="Comma 12 2 2 3 2 7 2" xfId="37379" xr:uid="{00000000-0005-0000-0000-0000EB6A0000}"/>
    <cellStyle name="Comma 12 2 2 3 2 8" xfId="37380" xr:uid="{00000000-0005-0000-0000-0000EC6A0000}"/>
    <cellStyle name="Comma 12 2 2 3 2 9" xfId="37381" xr:uid="{00000000-0005-0000-0000-0000ED6A0000}"/>
    <cellStyle name="Comma 12 2 2 3 3" xfId="37382" xr:uid="{00000000-0005-0000-0000-0000EE6A0000}"/>
    <cellStyle name="Comma 12 2 2 3 3 2" xfId="37383" xr:uid="{00000000-0005-0000-0000-0000EF6A0000}"/>
    <cellStyle name="Comma 12 2 2 3 3 2 2" xfId="37384" xr:uid="{00000000-0005-0000-0000-0000F06A0000}"/>
    <cellStyle name="Comma 12 2 2 3 3 2 3" xfId="37385" xr:uid="{00000000-0005-0000-0000-0000F16A0000}"/>
    <cellStyle name="Comma 12 2 2 3 3 3" xfId="37386" xr:uid="{00000000-0005-0000-0000-0000F26A0000}"/>
    <cellStyle name="Comma 12 2 2 3 3 3 2" xfId="37387" xr:uid="{00000000-0005-0000-0000-0000F36A0000}"/>
    <cellStyle name="Comma 12 2 2 3 3 3 3" xfId="37388" xr:uid="{00000000-0005-0000-0000-0000F46A0000}"/>
    <cellStyle name="Comma 12 2 2 3 3 4" xfId="37389" xr:uid="{00000000-0005-0000-0000-0000F56A0000}"/>
    <cellStyle name="Comma 12 2 2 3 3 4 2" xfId="37390" xr:uid="{00000000-0005-0000-0000-0000F66A0000}"/>
    <cellStyle name="Comma 12 2 2 3 3 5" xfId="37391" xr:uid="{00000000-0005-0000-0000-0000F76A0000}"/>
    <cellStyle name="Comma 12 2 2 3 3 6" xfId="37392" xr:uid="{00000000-0005-0000-0000-0000F86A0000}"/>
    <cellStyle name="Comma 12 2 2 3 4" xfId="37393" xr:uid="{00000000-0005-0000-0000-0000F96A0000}"/>
    <cellStyle name="Comma 12 2 2 3 4 2" xfId="37394" xr:uid="{00000000-0005-0000-0000-0000FA6A0000}"/>
    <cellStyle name="Comma 12 2 2 3 4 2 2" xfId="37395" xr:uid="{00000000-0005-0000-0000-0000FB6A0000}"/>
    <cellStyle name="Comma 12 2 2 3 4 2 3" xfId="37396" xr:uid="{00000000-0005-0000-0000-0000FC6A0000}"/>
    <cellStyle name="Comma 12 2 2 3 4 3" xfId="37397" xr:uid="{00000000-0005-0000-0000-0000FD6A0000}"/>
    <cellStyle name="Comma 12 2 2 3 4 3 2" xfId="37398" xr:uid="{00000000-0005-0000-0000-0000FE6A0000}"/>
    <cellStyle name="Comma 12 2 2 3 4 3 3" xfId="37399" xr:uid="{00000000-0005-0000-0000-0000FF6A0000}"/>
    <cellStyle name="Comma 12 2 2 3 4 4" xfId="37400" xr:uid="{00000000-0005-0000-0000-0000006B0000}"/>
    <cellStyle name="Comma 12 2 2 3 4 4 2" xfId="37401" xr:uid="{00000000-0005-0000-0000-0000016B0000}"/>
    <cellStyle name="Comma 12 2 2 3 4 5" xfId="37402" xr:uid="{00000000-0005-0000-0000-0000026B0000}"/>
    <cellStyle name="Comma 12 2 2 3 4 6" xfId="37403" xr:uid="{00000000-0005-0000-0000-0000036B0000}"/>
    <cellStyle name="Comma 12 2 2 3 5" xfId="37404" xr:uid="{00000000-0005-0000-0000-0000046B0000}"/>
    <cellStyle name="Comma 12 2 2 3 5 2" xfId="37405" xr:uid="{00000000-0005-0000-0000-0000056B0000}"/>
    <cellStyle name="Comma 12 2 2 3 5 2 2" xfId="37406" xr:uid="{00000000-0005-0000-0000-0000066B0000}"/>
    <cellStyle name="Comma 12 2 2 3 5 2 3" xfId="37407" xr:uid="{00000000-0005-0000-0000-0000076B0000}"/>
    <cellStyle name="Comma 12 2 2 3 5 3" xfId="37408" xr:uid="{00000000-0005-0000-0000-0000086B0000}"/>
    <cellStyle name="Comma 12 2 2 3 5 3 2" xfId="37409" xr:uid="{00000000-0005-0000-0000-0000096B0000}"/>
    <cellStyle name="Comma 12 2 2 3 5 4" xfId="37410" xr:uid="{00000000-0005-0000-0000-00000A6B0000}"/>
    <cellStyle name="Comma 12 2 2 3 5 5" xfId="37411" xr:uid="{00000000-0005-0000-0000-00000B6B0000}"/>
    <cellStyle name="Comma 12 2 2 3 6" xfId="37412" xr:uid="{00000000-0005-0000-0000-00000C6B0000}"/>
    <cellStyle name="Comma 12 2 2 3 6 2" xfId="37413" xr:uid="{00000000-0005-0000-0000-00000D6B0000}"/>
    <cellStyle name="Comma 12 2 2 3 6 3" xfId="37414" xr:uid="{00000000-0005-0000-0000-00000E6B0000}"/>
    <cellStyle name="Comma 12 2 2 3 7" xfId="37415" xr:uid="{00000000-0005-0000-0000-00000F6B0000}"/>
    <cellStyle name="Comma 12 2 2 3 7 2" xfId="37416" xr:uid="{00000000-0005-0000-0000-0000106B0000}"/>
    <cellStyle name="Comma 12 2 2 3 7 3" xfId="37417" xr:uid="{00000000-0005-0000-0000-0000116B0000}"/>
    <cellStyle name="Comma 12 2 2 3 8" xfId="37418" xr:uid="{00000000-0005-0000-0000-0000126B0000}"/>
    <cellStyle name="Comma 12 2 2 3 8 2" xfId="37419" xr:uid="{00000000-0005-0000-0000-0000136B0000}"/>
    <cellStyle name="Comma 12 2 2 3 9" xfId="37420" xr:uid="{00000000-0005-0000-0000-0000146B0000}"/>
    <cellStyle name="Comma 12 2 2 4" xfId="37421" xr:uid="{00000000-0005-0000-0000-0000156B0000}"/>
    <cellStyle name="Comma 12 2 2 4 2" xfId="37422" xr:uid="{00000000-0005-0000-0000-0000166B0000}"/>
    <cellStyle name="Comma 12 2 2 4 2 2" xfId="37423" xr:uid="{00000000-0005-0000-0000-0000176B0000}"/>
    <cellStyle name="Comma 12 2 2 4 2 2 2" xfId="37424" xr:uid="{00000000-0005-0000-0000-0000186B0000}"/>
    <cellStyle name="Comma 12 2 2 4 2 2 3" xfId="37425" xr:uid="{00000000-0005-0000-0000-0000196B0000}"/>
    <cellStyle name="Comma 12 2 2 4 2 3" xfId="37426" xr:uid="{00000000-0005-0000-0000-00001A6B0000}"/>
    <cellStyle name="Comma 12 2 2 4 2 3 2" xfId="37427" xr:uid="{00000000-0005-0000-0000-00001B6B0000}"/>
    <cellStyle name="Comma 12 2 2 4 2 3 3" xfId="37428" xr:uid="{00000000-0005-0000-0000-00001C6B0000}"/>
    <cellStyle name="Comma 12 2 2 4 2 4" xfId="37429" xr:uid="{00000000-0005-0000-0000-00001D6B0000}"/>
    <cellStyle name="Comma 12 2 2 4 2 4 2" xfId="37430" xr:uid="{00000000-0005-0000-0000-00001E6B0000}"/>
    <cellStyle name="Comma 12 2 2 4 2 5" xfId="37431" xr:uid="{00000000-0005-0000-0000-00001F6B0000}"/>
    <cellStyle name="Comma 12 2 2 4 2 6" xfId="37432" xr:uid="{00000000-0005-0000-0000-0000206B0000}"/>
    <cellStyle name="Comma 12 2 2 4 3" xfId="37433" xr:uid="{00000000-0005-0000-0000-0000216B0000}"/>
    <cellStyle name="Comma 12 2 2 4 3 2" xfId="37434" xr:uid="{00000000-0005-0000-0000-0000226B0000}"/>
    <cellStyle name="Comma 12 2 2 4 3 2 2" xfId="37435" xr:uid="{00000000-0005-0000-0000-0000236B0000}"/>
    <cellStyle name="Comma 12 2 2 4 3 2 3" xfId="37436" xr:uid="{00000000-0005-0000-0000-0000246B0000}"/>
    <cellStyle name="Comma 12 2 2 4 3 3" xfId="37437" xr:uid="{00000000-0005-0000-0000-0000256B0000}"/>
    <cellStyle name="Comma 12 2 2 4 3 3 2" xfId="37438" xr:uid="{00000000-0005-0000-0000-0000266B0000}"/>
    <cellStyle name="Comma 12 2 2 4 3 3 3" xfId="37439" xr:uid="{00000000-0005-0000-0000-0000276B0000}"/>
    <cellStyle name="Comma 12 2 2 4 3 4" xfId="37440" xr:uid="{00000000-0005-0000-0000-0000286B0000}"/>
    <cellStyle name="Comma 12 2 2 4 3 4 2" xfId="37441" xr:uid="{00000000-0005-0000-0000-0000296B0000}"/>
    <cellStyle name="Comma 12 2 2 4 3 5" xfId="37442" xr:uid="{00000000-0005-0000-0000-00002A6B0000}"/>
    <cellStyle name="Comma 12 2 2 4 3 6" xfId="37443" xr:uid="{00000000-0005-0000-0000-00002B6B0000}"/>
    <cellStyle name="Comma 12 2 2 4 4" xfId="37444" xr:uid="{00000000-0005-0000-0000-00002C6B0000}"/>
    <cellStyle name="Comma 12 2 2 4 4 2" xfId="37445" xr:uid="{00000000-0005-0000-0000-00002D6B0000}"/>
    <cellStyle name="Comma 12 2 2 4 4 2 2" xfId="37446" xr:uid="{00000000-0005-0000-0000-00002E6B0000}"/>
    <cellStyle name="Comma 12 2 2 4 4 2 3" xfId="37447" xr:uid="{00000000-0005-0000-0000-00002F6B0000}"/>
    <cellStyle name="Comma 12 2 2 4 4 3" xfId="37448" xr:uid="{00000000-0005-0000-0000-0000306B0000}"/>
    <cellStyle name="Comma 12 2 2 4 4 3 2" xfId="37449" xr:uid="{00000000-0005-0000-0000-0000316B0000}"/>
    <cellStyle name="Comma 12 2 2 4 4 4" xfId="37450" xr:uid="{00000000-0005-0000-0000-0000326B0000}"/>
    <cellStyle name="Comma 12 2 2 4 4 5" xfId="37451" xr:uid="{00000000-0005-0000-0000-0000336B0000}"/>
    <cellStyle name="Comma 12 2 2 4 5" xfId="37452" xr:uid="{00000000-0005-0000-0000-0000346B0000}"/>
    <cellStyle name="Comma 12 2 2 4 5 2" xfId="37453" xr:uid="{00000000-0005-0000-0000-0000356B0000}"/>
    <cellStyle name="Comma 12 2 2 4 5 3" xfId="37454" xr:uid="{00000000-0005-0000-0000-0000366B0000}"/>
    <cellStyle name="Comma 12 2 2 4 6" xfId="37455" xr:uid="{00000000-0005-0000-0000-0000376B0000}"/>
    <cellStyle name="Comma 12 2 2 4 6 2" xfId="37456" xr:uid="{00000000-0005-0000-0000-0000386B0000}"/>
    <cellStyle name="Comma 12 2 2 4 6 3" xfId="37457" xr:uid="{00000000-0005-0000-0000-0000396B0000}"/>
    <cellStyle name="Comma 12 2 2 4 7" xfId="37458" xr:uid="{00000000-0005-0000-0000-00003A6B0000}"/>
    <cellStyle name="Comma 12 2 2 4 7 2" xfId="37459" xr:uid="{00000000-0005-0000-0000-00003B6B0000}"/>
    <cellStyle name="Comma 12 2 2 4 8" xfId="37460" xr:uid="{00000000-0005-0000-0000-00003C6B0000}"/>
    <cellStyle name="Comma 12 2 2 4 9" xfId="37461" xr:uid="{00000000-0005-0000-0000-00003D6B0000}"/>
    <cellStyle name="Comma 12 2 2 5" xfId="37462" xr:uid="{00000000-0005-0000-0000-00003E6B0000}"/>
    <cellStyle name="Comma 12 2 2 5 2" xfId="37463" xr:uid="{00000000-0005-0000-0000-00003F6B0000}"/>
    <cellStyle name="Comma 12 2 2 5 2 2" xfId="37464" xr:uid="{00000000-0005-0000-0000-0000406B0000}"/>
    <cellStyle name="Comma 12 2 2 5 2 2 2" xfId="37465" xr:uid="{00000000-0005-0000-0000-0000416B0000}"/>
    <cellStyle name="Comma 12 2 2 5 2 2 3" xfId="37466" xr:uid="{00000000-0005-0000-0000-0000426B0000}"/>
    <cellStyle name="Comma 12 2 2 5 2 3" xfId="37467" xr:uid="{00000000-0005-0000-0000-0000436B0000}"/>
    <cellStyle name="Comma 12 2 2 5 2 3 2" xfId="37468" xr:uid="{00000000-0005-0000-0000-0000446B0000}"/>
    <cellStyle name="Comma 12 2 2 5 2 3 3" xfId="37469" xr:uid="{00000000-0005-0000-0000-0000456B0000}"/>
    <cellStyle name="Comma 12 2 2 5 2 4" xfId="37470" xr:uid="{00000000-0005-0000-0000-0000466B0000}"/>
    <cellStyle name="Comma 12 2 2 5 2 4 2" xfId="37471" xr:uid="{00000000-0005-0000-0000-0000476B0000}"/>
    <cellStyle name="Comma 12 2 2 5 2 5" xfId="37472" xr:uid="{00000000-0005-0000-0000-0000486B0000}"/>
    <cellStyle name="Comma 12 2 2 5 2 6" xfId="37473" xr:uid="{00000000-0005-0000-0000-0000496B0000}"/>
    <cellStyle name="Comma 12 2 2 5 3" xfId="37474" xr:uid="{00000000-0005-0000-0000-00004A6B0000}"/>
    <cellStyle name="Comma 12 2 2 5 3 2" xfId="37475" xr:uid="{00000000-0005-0000-0000-00004B6B0000}"/>
    <cellStyle name="Comma 12 2 2 5 3 2 2" xfId="37476" xr:uid="{00000000-0005-0000-0000-00004C6B0000}"/>
    <cellStyle name="Comma 12 2 2 5 3 2 3" xfId="37477" xr:uid="{00000000-0005-0000-0000-00004D6B0000}"/>
    <cellStyle name="Comma 12 2 2 5 3 3" xfId="37478" xr:uid="{00000000-0005-0000-0000-00004E6B0000}"/>
    <cellStyle name="Comma 12 2 2 5 3 3 2" xfId="37479" xr:uid="{00000000-0005-0000-0000-00004F6B0000}"/>
    <cellStyle name="Comma 12 2 2 5 3 3 3" xfId="37480" xr:uid="{00000000-0005-0000-0000-0000506B0000}"/>
    <cellStyle name="Comma 12 2 2 5 3 4" xfId="37481" xr:uid="{00000000-0005-0000-0000-0000516B0000}"/>
    <cellStyle name="Comma 12 2 2 5 3 4 2" xfId="37482" xr:uid="{00000000-0005-0000-0000-0000526B0000}"/>
    <cellStyle name="Comma 12 2 2 5 3 5" xfId="37483" xr:uid="{00000000-0005-0000-0000-0000536B0000}"/>
    <cellStyle name="Comma 12 2 2 5 3 6" xfId="37484" xr:uid="{00000000-0005-0000-0000-0000546B0000}"/>
    <cellStyle name="Comma 12 2 2 5 4" xfId="37485" xr:uid="{00000000-0005-0000-0000-0000556B0000}"/>
    <cellStyle name="Comma 12 2 2 5 4 2" xfId="37486" xr:uid="{00000000-0005-0000-0000-0000566B0000}"/>
    <cellStyle name="Comma 12 2 2 5 4 2 2" xfId="37487" xr:uid="{00000000-0005-0000-0000-0000576B0000}"/>
    <cellStyle name="Comma 12 2 2 5 4 2 3" xfId="37488" xr:uid="{00000000-0005-0000-0000-0000586B0000}"/>
    <cellStyle name="Comma 12 2 2 5 4 3" xfId="37489" xr:uid="{00000000-0005-0000-0000-0000596B0000}"/>
    <cellStyle name="Comma 12 2 2 5 4 3 2" xfId="37490" xr:uid="{00000000-0005-0000-0000-00005A6B0000}"/>
    <cellStyle name="Comma 12 2 2 5 4 4" xfId="37491" xr:uid="{00000000-0005-0000-0000-00005B6B0000}"/>
    <cellStyle name="Comma 12 2 2 5 4 5" xfId="37492" xr:uid="{00000000-0005-0000-0000-00005C6B0000}"/>
    <cellStyle name="Comma 12 2 2 5 5" xfId="37493" xr:uid="{00000000-0005-0000-0000-00005D6B0000}"/>
    <cellStyle name="Comma 12 2 2 5 5 2" xfId="37494" xr:uid="{00000000-0005-0000-0000-00005E6B0000}"/>
    <cellStyle name="Comma 12 2 2 5 5 3" xfId="37495" xr:uid="{00000000-0005-0000-0000-00005F6B0000}"/>
    <cellStyle name="Comma 12 2 2 5 6" xfId="37496" xr:uid="{00000000-0005-0000-0000-0000606B0000}"/>
    <cellStyle name="Comma 12 2 2 5 6 2" xfId="37497" xr:uid="{00000000-0005-0000-0000-0000616B0000}"/>
    <cellStyle name="Comma 12 2 2 5 6 3" xfId="37498" xr:uid="{00000000-0005-0000-0000-0000626B0000}"/>
    <cellStyle name="Comma 12 2 2 5 7" xfId="37499" xr:uid="{00000000-0005-0000-0000-0000636B0000}"/>
    <cellStyle name="Comma 12 2 2 5 7 2" xfId="37500" xr:uid="{00000000-0005-0000-0000-0000646B0000}"/>
    <cellStyle name="Comma 12 2 2 5 8" xfId="37501" xr:uid="{00000000-0005-0000-0000-0000656B0000}"/>
    <cellStyle name="Comma 12 2 2 5 9" xfId="37502" xr:uid="{00000000-0005-0000-0000-0000666B0000}"/>
    <cellStyle name="Comma 12 2 2 6" xfId="37503" xr:uid="{00000000-0005-0000-0000-0000676B0000}"/>
    <cellStyle name="Comma 12 2 2 6 2" xfId="37504" xr:uid="{00000000-0005-0000-0000-0000686B0000}"/>
    <cellStyle name="Comma 12 2 2 6 2 2" xfId="37505" xr:uid="{00000000-0005-0000-0000-0000696B0000}"/>
    <cellStyle name="Comma 12 2 2 6 2 3" xfId="37506" xr:uid="{00000000-0005-0000-0000-00006A6B0000}"/>
    <cellStyle name="Comma 12 2 2 6 3" xfId="37507" xr:uid="{00000000-0005-0000-0000-00006B6B0000}"/>
    <cellStyle name="Comma 12 2 2 6 3 2" xfId="37508" xr:uid="{00000000-0005-0000-0000-00006C6B0000}"/>
    <cellStyle name="Comma 12 2 2 6 3 3" xfId="37509" xr:uid="{00000000-0005-0000-0000-00006D6B0000}"/>
    <cellStyle name="Comma 12 2 2 6 4" xfId="37510" xr:uid="{00000000-0005-0000-0000-00006E6B0000}"/>
    <cellStyle name="Comma 12 2 2 6 4 2" xfId="37511" xr:uid="{00000000-0005-0000-0000-00006F6B0000}"/>
    <cellStyle name="Comma 12 2 2 6 5" xfId="37512" xr:uid="{00000000-0005-0000-0000-0000706B0000}"/>
    <cellStyle name="Comma 12 2 2 6 6" xfId="37513" xr:uid="{00000000-0005-0000-0000-0000716B0000}"/>
    <cellStyle name="Comma 12 2 2 7" xfId="37514" xr:uid="{00000000-0005-0000-0000-0000726B0000}"/>
    <cellStyle name="Comma 12 2 2 7 2" xfId="37515" xr:uid="{00000000-0005-0000-0000-0000736B0000}"/>
    <cellStyle name="Comma 12 2 2 7 2 2" xfId="37516" xr:uid="{00000000-0005-0000-0000-0000746B0000}"/>
    <cellStyle name="Comma 12 2 2 7 2 3" xfId="37517" xr:uid="{00000000-0005-0000-0000-0000756B0000}"/>
    <cellStyle name="Comma 12 2 2 7 3" xfId="37518" xr:uid="{00000000-0005-0000-0000-0000766B0000}"/>
    <cellStyle name="Comma 12 2 2 7 3 2" xfId="37519" xr:uid="{00000000-0005-0000-0000-0000776B0000}"/>
    <cellStyle name="Comma 12 2 2 7 3 3" xfId="37520" xr:uid="{00000000-0005-0000-0000-0000786B0000}"/>
    <cellStyle name="Comma 12 2 2 7 4" xfId="37521" xr:uid="{00000000-0005-0000-0000-0000796B0000}"/>
    <cellStyle name="Comma 12 2 2 7 4 2" xfId="37522" xr:uid="{00000000-0005-0000-0000-00007A6B0000}"/>
    <cellStyle name="Comma 12 2 2 7 5" xfId="37523" xr:uid="{00000000-0005-0000-0000-00007B6B0000}"/>
    <cellStyle name="Comma 12 2 2 7 6" xfId="37524" xr:uid="{00000000-0005-0000-0000-00007C6B0000}"/>
    <cellStyle name="Comma 12 2 2 8" xfId="37525" xr:uid="{00000000-0005-0000-0000-00007D6B0000}"/>
    <cellStyle name="Comma 12 2 2 8 2" xfId="37526" xr:uid="{00000000-0005-0000-0000-00007E6B0000}"/>
    <cellStyle name="Comma 12 2 2 8 2 2" xfId="37527" xr:uid="{00000000-0005-0000-0000-00007F6B0000}"/>
    <cellStyle name="Comma 12 2 2 8 2 3" xfId="37528" xr:uid="{00000000-0005-0000-0000-0000806B0000}"/>
    <cellStyle name="Comma 12 2 2 8 3" xfId="37529" xr:uid="{00000000-0005-0000-0000-0000816B0000}"/>
    <cellStyle name="Comma 12 2 2 8 3 2" xfId="37530" xr:uid="{00000000-0005-0000-0000-0000826B0000}"/>
    <cellStyle name="Comma 12 2 2 8 4" xfId="37531" xr:uid="{00000000-0005-0000-0000-0000836B0000}"/>
    <cellStyle name="Comma 12 2 2 8 5" xfId="37532" xr:uid="{00000000-0005-0000-0000-0000846B0000}"/>
    <cellStyle name="Comma 12 2 2 9" xfId="37533" xr:uid="{00000000-0005-0000-0000-0000856B0000}"/>
    <cellStyle name="Comma 12 2 2 9 2" xfId="37534" xr:uid="{00000000-0005-0000-0000-0000866B0000}"/>
    <cellStyle name="Comma 12 2 2 9 3" xfId="37535" xr:uid="{00000000-0005-0000-0000-0000876B0000}"/>
    <cellStyle name="Comma 12 2 3" xfId="9445" xr:uid="{00000000-0005-0000-0000-0000886B0000}"/>
    <cellStyle name="Comma 12 2 3 10" xfId="37536" xr:uid="{00000000-0005-0000-0000-0000896B0000}"/>
    <cellStyle name="Comma 12 2 3 10 2" xfId="37537" xr:uid="{00000000-0005-0000-0000-00008A6B0000}"/>
    <cellStyle name="Comma 12 2 3 11" xfId="37538" xr:uid="{00000000-0005-0000-0000-00008B6B0000}"/>
    <cellStyle name="Comma 12 2 3 12" xfId="37539" xr:uid="{00000000-0005-0000-0000-00008C6B0000}"/>
    <cellStyle name="Comma 12 2 3 2" xfId="37540" xr:uid="{00000000-0005-0000-0000-00008D6B0000}"/>
    <cellStyle name="Comma 12 2 3 2 10" xfId="37541" xr:uid="{00000000-0005-0000-0000-00008E6B0000}"/>
    <cellStyle name="Comma 12 2 3 2 2" xfId="37542" xr:uid="{00000000-0005-0000-0000-00008F6B0000}"/>
    <cellStyle name="Comma 12 2 3 2 2 2" xfId="37543" xr:uid="{00000000-0005-0000-0000-0000906B0000}"/>
    <cellStyle name="Comma 12 2 3 2 2 2 2" xfId="37544" xr:uid="{00000000-0005-0000-0000-0000916B0000}"/>
    <cellStyle name="Comma 12 2 3 2 2 2 2 2" xfId="37545" xr:uid="{00000000-0005-0000-0000-0000926B0000}"/>
    <cellStyle name="Comma 12 2 3 2 2 2 2 3" xfId="37546" xr:uid="{00000000-0005-0000-0000-0000936B0000}"/>
    <cellStyle name="Comma 12 2 3 2 2 2 3" xfId="37547" xr:uid="{00000000-0005-0000-0000-0000946B0000}"/>
    <cellStyle name="Comma 12 2 3 2 2 2 3 2" xfId="37548" xr:uid="{00000000-0005-0000-0000-0000956B0000}"/>
    <cellStyle name="Comma 12 2 3 2 2 2 3 3" xfId="37549" xr:uid="{00000000-0005-0000-0000-0000966B0000}"/>
    <cellStyle name="Comma 12 2 3 2 2 2 4" xfId="37550" xr:uid="{00000000-0005-0000-0000-0000976B0000}"/>
    <cellStyle name="Comma 12 2 3 2 2 2 4 2" xfId="37551" xr:uid="{00000000-0005-0000-0000-0000986B0000}"/>
    <cellStyle name="Comma 12 2 3 2 2 2 5" xfId="37552" xr:uid="{00000000-0005-0000-0000-0000996B0000}"/>
    <cellStyle name="Comma 12 2 3 2 2 2 6" xfId="37553" xr:uid="{00000000-0005-0000-0000-00009A6B0000}"/>
    <cellStyle name="Comma 12 2 3 2 2 3" xfId="37554" xr:uid="{00000000-0005-0000-0000-00009B6B0000}"/>
    <cellStyle name="Comma 12 2 3 2 2 3 2" xfId="37555" xr:uid="{00000000-0005-0000-0000-00009C6B0000}"/>
    <cellStyle name="Comma 12 2 3 2 2 3 2 2" xfId="37556" xr:uid="{00000000-0005-0000-0000-00009D6B0000}"/>
    <cellStyle name="Comma 12 2 3 2 2 3 2 3" xfId="37557" xr:uid="{00000000-0005-0000-0000-00009E6B0000}"/>
    <cellStyle name="Comma 12 2 3 2 2 3 3" xfId="37558" xr:uid="{00000000-0005-0000-0000-00009F6B0000}"/>
    <cellStyle name="Comma 12 2 3 2 2 3 3 2" xfId="37559" xr:uid="{00000000-0005-0000-0000-0000A06B0000}"/>
    <cellStyle name="Comma 12 2 3 2 2 3 3 3" xfId="37560" xr:uid="{00000000-0005-0000-0000-0000A16B0000}"/>
    <cellStyle name="Comma 12 2 3 2 2 3 4" xfId="37561" xr:uid="{00000000-0005-0000-0000-0000A26B0000}"/>
    <cellStyle name="Comma 12 2 3 2 2 3 4 2" xfId="37562" xr:uid="{00000000-0005-0000-0000-0000A36B0000}"/>
    <cellStyle name="Comma 12 2 3 2 2 3 5" xfId="37563" xr:uid="{00000000-0005-0000-0000-0000A46B0000}"/>
    <cellStyle name="Comma 12 2 3 2 2 3 6" xfId="37564" xr:uid="{00000000-0005-0000-0000-0000A56B0000}"/>
    <cellStyle name="Comma 12 2 3 2 2 4" xfId="37565" xr:uid="{00000000-0005-0000-0000-0000A66B0000}"/>
    <cellStyle name="Comma 12 2 3 2 2 4 2" xfId="37566" xr:uid="{00000000-0005-0000-0000-0000A76B0000}"/>
    <cellStyle name="Comma 12 2 3 2 2 4 2 2" xfId="37567" xr:uid="{00000000-0005-0000-0000-0000A86B0000}"/>
    <cellStyle name="Comma 12 2 3 2 2 4 2 3" xfId="37568" xr:uid="{00000000-0005-0000-0000-0000A96B0000}"/>
    <cellStyle name="Comma 12 2 3 2 2 4 3" xfId="37569" xr:uid="{00000000-0005-0000-0000-0000AA6B0000}"/>
    <cellStyle name="Comma 12 2 3 2 2 4 3 2" xfId="37570" xr:uid="{00000000-0005-0000-0000-0000AB6B0000}"/>
    <cellStyle name="Comma 12 2 3 2 2 4 4" xfId="37571" xr:uid="{00000000-0005-0000-0000-0000AC6B0000}"/>
    <cellStyle name="Comma 12 2 3 2 2 4 5" xfId="37572" xr:uid="{00000000-0005-0000-0000-0000AD6B0000}"/>
    <cellStyle name="Comma 12 2 3 2 2 5" xfId="37573" xr:uid="{00000000-0005-0000-0000-0000AE6B0000}"/>
    <cellStyle name="Comma 12 2 3 2 2 5 2" xfId="37574" xr:uid="{00000000-0005-0000-0000-0000AF6B0000}"/>
    <cellStyle name="Comma 12 2 3 2 2 5 3" xfId="37575" xr:uid="{00000000-0005-0000-0000-0000B06B0000}"/>
    <cellStyle name="Comma 12 2 3 2 2 6" xfId="37576" xr:uid="{00000000-0005-0000-0000-0000B16B0000}"/>
    <cellStyle name="Comma 12 2 3 2 2 6 2" xfId="37577" xr:uid="{00000000-0005-0000-0000-0000B26B0000}"/>
    <cellStyle name="Comma 12 2 3 2 2 6 3" xfId="37578" xr:uid="{00000000-0005-0000-0000-0000B36B0000}"/>
    <cellStyle name="Comma 12 2 3 2 2 7" xfId="37579" xr:uid="{00000000-0005-0000-0000-0000B46B0000}"/>
    <cellStyle name="Comma 12 2 3 2 2 7 2" xfId="37580" xr:uid="{00000000-0005-0000-0000-0000B56B0000}"/>
    <cellStyle name="Comma 12 2 3 2 2 8" xfId="37581" xr:uid="{00000000-0005-0000-0000-0000B66B0000}"/>
    <cellStyle name="Comma 12 2 3 2 2 9" xfId="37582" xr:uid="{00000000-0005-0000-0000-0000B76B0000}"/>
    <cellStyle name="Comma 12 2 3 2 3" xfId="37583" xr:uid="{00000000-0005-0000-0000-0000B86B0000}"/>
    <cellStyle name="Comma 12 2 3 2 3 2" xfId="37584" xr:uid="{00000000-0005-0000-0000-0000B96B0000}"/>
    <cellStyle name="Comma 12 2 3 2 3 2 2" xfId="37585" xr:uid="{00000000-0005-0000-0000-0000BA6B0000}"/>
    <cellStyle name="Comma 12 2 3 2 3 2 3" xfId="37586" xr:uid="{00000000-0005-0000-0000-0000BB6B0000}"/>
    <cellStyle name="Comma 12 2 3 2 3 3" xfId="37587" xr:uid="{00000000-0005-0000-0000-0000BC6B0000}"/>
    <cellStyle name="Comma 12 2 3 2 3 3 2" xfId="37588" xr:uid="{00000000-0005-0000-0000-0000BD6B0000}"/>
    <cellStyle name="Comma 12 2 3 2 3 3 3" xfId="37589" xr:uid="{00000000-0005-0000-0000-0000BE6B0000}"/>
    <cellStyle name="Comma 12 2 3 2 3 4" xfId="37590" xr:uid="{00000000-0005-0000-0000-0000BF6B0000}"/>
    <cellStyle name="Comma 12 2 3 2 3 4 2" xfId="37591" xr:uid="{00000000-0005-0000-0000-0000C06B0000}"/>
    <cellStyle name="Comma 12 2 3 2 3 5" xfId="37592" xr:uid="{00000000-0005-0000-0000-0000C16B0000}"/>
    <cellStyle name="Comma 12 2 3 2 3 6" xfId="37593" xr:uid="{00000000-0005-0000-0000-0000C26B0000}"/>
    <cellStyle name="Comma 12 2 3 2 4" xfId="37594" xr:uid="{00000000-0005-0000-0000-0000C36B0000}"/>
    <cellStyle name="Comma 12 2 3 2 4 2" xfId="37595" xr:uid="{00000000-0005-0000-0000-0000C46B0000}"/>
    <cellStyle name="Comma 12 2 3 2 4 2 2" xfId="37596" xr:uid="{00000000-0005-0000-0000-0000C56B0000}"/>
    <cellStyle name="Comma 12 2 3 2 4 2 3" xfId="37597" xr:uid="{00000000-0005-0000-0000-0000C66B0000}"/>
    <cellStyle name="Comma 12 2 3 2 4 3" xfId="37598" xr:uid="{00000000-0005-0000-0000-0000C76B0000}"/>
    <cellStyle name="Comma 12 2 3 2 4 3 2" xfId="37599" xr:uid="{00000000-0005-0000-0000-0000C86B0000}"/>
    <cellStyle name="Comma 12 2 3 2 4 3 3" xfId="37600" xr:uid="{00000000-0005-0000-0000-0000C96B0000}"/>
    <cellStyle name="Comma 12 2 3 2 4 4" xfId="37601" xr:uid="{00000000-0005-0000-0000-0000CA6B0000}"/>
    <cellStyle name="Comma 12 2 3 2 4 4 2" xfId="37602" xr:uid="{00000000-0005-0000-0000-0000CB6B0000}"/>
    <cellStyle name="Comma 12 2 3 2 4 5" xfId="37603" xr:uid="{00000000-0005-0000-0000-0000CC6B0000}"/>
    <cellStyle name="Comma 12 2 3 2 4 6" xfId="37604" xr:uid="{00000000-0005-0000-0000-0000CD6B0000}"/>
    <cellStyle name="Comma 12 2 3 2 5" xfId="37605" xr:uid="{00000000-0005-0000-0000-0000CE6B0000}"/>
    <cellStyle name="Comma 12 2 3 2 5 2" xfId="37606" xr:uid="{00000000-0005-0000-0000-0000CF6B0000}"/>
    <cellStyle name="Comma 12 2 3 2 5 2 2" xfId="37607" xr:uid="{00000000-0005-0000-0000-0000D06B0000}"/>
    <cellStyle name="Comma 12 2 3 2 5 2 3" xfId="37608" xr:uid="{00000000-0005-0000-0000-0000D16B0000}"/>
    <cellStyle name="Comma 12 2 3 2 5 3" xfId="37609" xr:uid="{00000000-0005-0000-0000-0000D26B0000}"/>
    <cellStyle name="Comma 12 2 3 2 5 3 2" xfId="37610" xr:uid="{00000000-0005-0000-0000-0000D36B0000}"/>
    <cellStyle name="Comma 12 2 3 2 5 4" xfId="37611" xr:uid="{00000000-0005-0000-0000-0000D46B0000}"/>
    <cellStyle name="Comma 12 2 3 2 5 5" xfId="37612" xr:uid="{00000000-0005-0000-0000-0000D56B0000}"/>
    <cellStyle name="Comma 12 2 3 2 6" xfId="37613" xr:uid="{00000000-0005-0000-0000-0000D66B0000}"/>
    <cellStyle name="Comma 12 2 3 2 6 2" xfId="37614" xr:uid="{00000000-0005-0000-0000-0000D76B0000}"/>
    <cellStyle name="Comma 12 2 3 2 6 3" xfId="37615" xr:uid="{00000000-0005-0000-0000-0000D86B0000}"/>
    <cellStyle name="Comma 12 2 3 2 7" xfId="37616" xr:uid="{00000000-0005-0000-0000-0000D96B0000}"/>
    <cellStyle name="Comma 12 2 3 2 7 2" xfId="37617" xr:uid="{00000000-0005-0000-0000-0000DA6B0000}"/>
    <cellStyle name="Comma 12 2 3 2 7 3" xfId="37618" xr:uid="{00000000-0005-0000-0000-0000DB6B0000}"/>
    <cellStyle name="Comma 12 2 3 2 8" xfId="37619" xr:uid="{00000000-0005-0000-0000-0000DC6B0000}"/>
    <cellStyle name="Comma 12 2 3 2 8 2" xfId="37620" xr:uid="{00000000-0005-0000-0000-0000DD6B0000}"/>
    <cellStyle name="Comma 12 2 3 2 9" xfId="37621" xr:uid="{00000000-0005-0000-0000-0000DE6B0000}"/>
    <cellStyle name="Comma 12 2 3 3" xfId="37622" xr:uid="{00000000-0005-0000-0000-0000DF6B0000}"/>
    <cellStyle name="Comma 12 2 3 3 2" xfId="37623" xr:uid="{00000000-0005-0000-0000-0000E06B0000}"/>
    <cellStyle name="Comma 12 2 3 3 2 2" xfId="37624" xr:uid="{00000000-0005-0000-0000-0000E16B0000}"/>
    <cellStyle name="Comma 12 2 3 3 2 2 2" xfId="37625" xr:uid="{00000000-0005-0000-0000-0000E26B0000}"/>
    <cellStyle name="Comma 12 2 3 3 2 2 3" xfId="37626" xr:uid="{00000000-0005-0000-0000-0000E36B0000}"/>
    <cellStyle name="Comma 12 2 3 3 2 3" xfId="37627" xr:uid="{00000000-0005-0000-0000-0000E46B0000}"/>
    <cellStyle name="Comma 12 2 3 3 2 3 2" xfId="37628" xr:uid="{00000000-0005-0000-0000-0000E56B0000}"/>
    <cellStyle name="Comma 12 2 3 3 2 3 3" xfId="37629" xr:uid="{00000000-0005-0000-0000-0000E66B0000}"/>
    <cellStyle name="Comma 12 2 3 3 2 4" xfId="37630" xr:uid="{00000000-0005-0000-0000-0000E76B0000}"/>
    <cellStyle name="Comma 12 2 3 3 2 4 2" xfId="37631" xr:uid="{00000000-0005-0000-0000-0000E86B0000}"/>
    <cellStyle name="Comma 12 2 3 3 2 5" xfId="37632" xr:uid="{00000000-0005-0000-0000-0000E96B0000}"/>
    <cellStyle name="Comma 12 2 3 3 2 6" xfId="37633" xr:uid="{00000000-0005-0000-0000-0000EA6B0000}"/>
    <cellStyle name="Comma 12 2 3 3 3" xfId="37634" xr:uid="{00000000-0005-0000-0000-0000EB6B0000}"/>
    <cellStyle name="Comma 12 2 3 3 3 2" xfId="37635" xr:uid="{00000000-0005-0000-0000-0000EC6B0000}"/>
    <cellStyle name="Comma 12 2 3 3 3 2 2" xfId="37636" xr:uid="{00000000-0005-0000-0000-0000ED6B0000}"/>
    <cellStyle name="Comma 12 2 3 3 3 2 3" xfId="37637" xr:uid="{00000000-0005-0000-0000-0000EE6B0000}"/>
    <cellStyle name="Comma 12 2 3 3 3 3" xfId="37638" xr:uid="{00000000-0005-0000-0000-0000EF6B0000}"/>
    <cellStyle name="Comma 12 2 3 3 3 3 2" xfId="37639" xr:uid="{00000000-0005-0000-0000-0000F06B0000}"/>
    <cellStyle name="Comma 12 2 3 3 3 3 3" xfId="37640" xr:uid="{00000000-0005-0000-0000-0000F16B0000}"/>
    <cellStyle name="Comma 12 2 3 3 3 4" xfId="37641" xr:uid="{00000000-0005-0000-0000-0000F26B0000}"/>
    <cellStyle name="Comma 12 2 3 3 3 4 2" xfId="37642" xr:uid="{00000000-0005-0000-0000-0000F36B0000}"/>
    <cellStyle name="Comma 12 2 3 3 3 5" xfId="37643" xr:uid="{00000000-0005-0000-0000-0000F46B0000}"/>
    <cellStyle name="Comma 12 2 3 3 3 6" xfId="37644" xr:uid="{00000000-0005-0000-0000-0000F56B0000}"/>
    <cellStyle name="Comma 12 2 3 3 4" xfId="37645" xr:uid="{00000000-0005-0000-0000-0000F66B0000}"/>
    <cellStyle name="Comma 12 2 3 3 4 2" xfId="37646" xr:uid="{00000000-0005-0000-0000-0000F76B0000}"/>
    <cellStyle name="Comma 12 2 3 3 4 2 2" xfId="37647" xr:uid="{00000000-0005-0000-0000-0000F86B0000}"/>
    <cellStyle name="Comma 12 2 3 3 4 2 3" xfId="37648" xr:uid="{00000000-0005-0000-0000-0000F96B0000}"/>
    <cellStyle name="Comma 12 2 3 3 4 3" xfId="37649" xr:uid="{00000000-0005-0000-0000-0000FA6B0000}"/>
    <cellStyle name="Comma 12 2 3 3 4 3 2" xfId="37650" xr:uid="{00000000-0005-0000-0000-0000FB6B0000}"/>
    <cellStyle name="Comma 12 2 3 3 4 4" xfId="37651" xr:uid="{00000000-0005-0000-0000-0000FC6B0000}"/>
    <cellStyle name="Comma 12 2 3 3 4 5" xfId="37652" xr:uid="{00000000-0005-0000-0000-0000FD6B0000}"/>
    <cellStyle name="Comma 12 2 3 3 5" xfId="37653" xr:uid="{00000000-0005-0000-0000-0000FE6B0000}"/>
    <cellStyle name="Comma 12 2 3 3 5 2" xfId="37654" xr:uid="{00000000-0005-0000-0000-0000FF6B0000}"/>
    <cellStyle name="Comma 12 2 3 3 5 3" xfId="37655" xr:uid="{00000000-0005-0000-0000-0000006C0000}"/>
    <cellStyle name="Comma 12 2 3 3 6" xfId="37656" xr:uid="{00000000-0005-0000-0000-0000016C0000}"/>
    <cellStyle name="Comma 12 2 3 3 6 2" xfId="37657" xr:uid="{00000000-0005-0000-0000-0000026C0000}"/>
    <cellStyle name="Comma 12 2 3 3 6 3" xfId="37658" xr:uid="{00000000-0005-0000-0000-0000036C0000}"/>
    <cellStyle name="Comma 12 2 3 3 7" xfId="37659" xr:uid="{00000000-0005-0000-0000-0000046C0000}"/>
    <cellStyle name="Comma 12 2 3 3 7 2" xfId="37660" xr:uid="{00000000-0005-0000-0000-0000056C0000}"/>
    <cellStyle name="Comma 12 2 3 3 8" xfId="37661" xr:uid="{00000000-0005-0000-0000-0000066C0000}"/>
    <cellStyle name="Comma 12 2 3 3 9" xfId="37662" xr:uid="{00000000-0005-0000-0000-0000076C0000}"/>
    <cellStyle name="Comma 12 2 3 4" xfId="37663" xr:uid="{00000000-0005-0000-0000-0000086C0000}"/>
    <cellStyle name="Comma 12 2 3 4 2" xfId="37664" xr:uid="{00000000-0005-0000-0000-0000096C0000}"/>
    <cellStyle name="Comma 12 2 3 4 2 2" xfId="37665" xr:uid="{00000000-0005-0000-0000-00000A6C0000}"/>
    <cellStyle name="Comma 12 2 3 4 2 2 2" xfId="37666" xr:uid="{00000000-0005-0000-0000-00000B6C0000}"/>
    <cellStyle name="Comma 12 2 3 4 2 2 3" xfId="37667" xr:uid="{00000000-0005-0000-0000-00000C6C0000}"/>
    <cellStyle name="Comma 12 2 3 4 2 3" xfId="37668" xr:uid="{00000000-0005-0000-0000-00000D6C0000}"/>
    <cellStyle name="Comma 12 2 3 4 2 3 2" xfId="37669" xr:uid="{00000000-0005-0000-0000-00000E6C0000}"/>
    <cellStyle name="Comma 12 2 3 4 2 3 3" xfId="37670" xr:uid="{00000000-0005-0000-0000-00000F6C0000}"/>
    <cellStyle name="Comma 12 2 3 4 2 4" xfId="37671" xr:uid="{00000000-0005-0000-0000-0000106C0000}"/>
    <cellStyle name="Comma 12 2 3 4 2 4 2" xfId="37672" xr:uid="{00000000-0005-0000-0000-0000116C0000}"/>
    <cellStyle name="Comma 12 2 3 4 2 5" xfId="37673" xr:uid="{00000000-0005-0000-0000-0000126C0000}"/>
    <cellStyle name="Comma 12 2 3 4 2 6" xfId="37674" xr:uid="{00000000-0005-0000-0000-0000136C0000}"/>
    <cellStyle name="Comma 12 2 3 4 3" xfId="37675" xr:uid="{00000000-0005-0000-0000-0000146C0000}"/>
    <cellStyle name="Comma 12 2 3 4 3 2" xfId="37676" xr:uid="{00000000-0005-0000-0000-0000156C0000}"/>
    <cellStyle name="Comma 12 2 3 4 3 2 2" xfId="37677" xr:uid="{00000000-0005-0000-0000-0000166C0000}"/>
    <cellStyle name="Comma 12 2 3 4 3 2 3" xfId="37678" xr:uid="{00000000-0005-0000-0000-0000176C0000}"/>
    <cellStyle name="Comma 12 2 3 4 3 3" xfId="37679" xr:uid="{00000000-0005-0000-0000-0000186C0000}"/>
    <cellStyle name="Comma 12 2 3 4 3 3 2" xfId="37680" xr:uid="{00000000-0005-0000-0000-0000196C0000}"/>
    <cellStyle name="Comma 12 2 3 4 3 3 3" xfId="37681" xr:uid="{00000000-0005-0000-0000-00001A6C0000}"/>
    <cellStyle name="Comma 12 2 3 4 3 4" xfId="37682" xr:uid="{00000000-0005-0000-0000-00001B6C0000}"/>
    <cellStyle name="Comma 12 2 3 4 3 4 2" xfId="37683" xr:uid="{00000000-0005-0000-0000-00001C6C0000}"/>
    <cellStyle name="Comma 12 2 3 4 3 5" xfId="37684" xr:uid="{00000000-0005-0000-0000-00001D6C0000}"/>
    <cellStyle name="Comma 12 2 3 4 3 6" xfId="37685" xr:uid="{00000000-0005-0000-0000-00001E6C0000}"/>
    <cellStyle name="Comma 12 2 3 4 4" xfId="37686" xr:uid="{00000000-0005-0000-0000-00001F6C0000}"/>
    <cellStyle name="Comma 12 2 3 4 4 2" xfId="37687" xr:uid="{00000000-0005-0000-0000-0000206C0000}"/>
    <cellStyle name="Comma 12 2 3 4 4 2 2" xfId="37688" xr:uid="{00000000-0005-0000-0000-0000216C0000}"/>
    <cellStyle name="Comma 12 2 3 4 4 2 3" xfId="37689" xr:uid="{00000000-0005-0000-0000-0000226C0000}"/>
    <cellStyle name="Comma 12 2 3 4 4 3" xfId="37690" xr:uid="{00000000-0005-0000-0000-0000236C0000}"/>
    <cellStyle name="Comma 12 2 3 4 4 3 2" xfId="37691" xr:uid="{00000000-0005-0000-0000-0000246C0000}"/>
    <cellStyle name="Comma 12 2 3 4 4 4" xfId="37692" xr:uid="{00000000-0005-0000-0000-0000256C0000}"/>
    <cellStyle name="Comma 12 2 3 4 4 5" xfId="37693" xr:uid="{00000000-0005-0000-0000-0000266C0000}"/>
    <cellStyle name="Comma 12 2 3 4 5" xfId="37694" xr:uid="{00000000-0005-0000-0000-0000276C0000}"/>
    <cellStyle name="Comma 12 2 3 4 5 2" xfId="37695" xr:uid="{00000000-0005-0000-0000-0000286C0000}"/>
    <cellStyle name="Comma 12 2 3 4 5 3" xfId="37696" xr:uid="{00000000-0005-0000-0000-0000296C0000}"/>
    <cellStyle name="Comma 12 2 3 4 6" xfId="37697" xr:uid="{00000000-0005-0000-0000-00002A6C0000}"/>
    <cellStyle name="Comma 12 2 3 4 6 2" xfId="37698" xr:uid="{00000000-0005-0000-0000-00002B6C0000}"/>
    <cellStyle name="Comma 12 2 3 4 6 3" xfId="37699" xr:uid="{00000000-0005-0000-0000-00002C6C0000}"/>
    <cellStyle name="Comma 12 2 3 4 7" xfId="37700" xr:uid="{00000000-0005-0000-0000-00002D6C0000}"/>
    <cellStyle name="Comma 12 2 3 4 7 2" xfId="37701" xr:uid="{00000000-0005-0000-0000-00002E6C0000}"/>
    <cellStyle name="Comma 12 2 3 4 8" xfId="37702" xr:uid="{00000000-0005-0000-0000-00002F6C0000}"/>
    <cellStyle name="Comma 12 2 3 4 9" xfId="37703" xr:uid="{00000000-0005-0000-0000-0000306C0000}"/>
    <cellStyle name="Comma 12 2 3 5" xfId="37704" xr:uid="{00000000-0005-0000-0000-0000316C0000}"/>
    <cellStyle name="Comma 12 2 3 5 2" xfId="37705" xr:uid="{00000000-0005-0000-0000-0000326C0000}"/>
    <cellStyle name="Comma 12 2 3 5 2 2" xfId="37706" xr:uid="{00000000-0005-0000-0000-0000336C0000}"/>
    <cellStyle name="Comma 12 2 3 5 2 3" xfId="37707" xr:uid="{00000000-0005-0000-0000-0000346C0000}"/>
    <cellStyle name="Comma 12 2 3 5 3" xfId="37708" xr:uid="{00000000-0005-0000-0000-0000356C0000}"/>
    <cellStyle name="Comma 12 2 3 5 3 2" xfId="37709" xr:uid="{00000000-0005-0000-0000-0000366C0000}"/>
    <cellStyle name="Comma 12 2 3 5 3 3" xfId="37710" xr:uid="{00000000-0005-0000-0000-0000376C0000}"/>
    <cellStyle name="Comma 12 2 3 5 4" xfId="37711" xr:uid="{00000000-0005-0000-0000-0000386C0000}"/>
    <cellStyle name="Comma 12 2 3 5 4 2" xfId="37712" xr:uid="{00000000-0005-0000-0000-0000396C0000}"/>
    <cellStyle name="Comma 12 2 3 5 5" xfId="37713" xr:uid="{00000000-0005-0000-0000-00003A6C0000}"/>
    <cellStyle name="Comma 12 2 3 5 6" xfId="37714" xr:uid="{00000000-0005-0000-0000-00003B6C0000}"/>
    <cellStyle name="Comma 12 2 3 6" xfId="37715" xr:uid="{00000000-0005-0000-0000-00003C6C0000}"/>
    <cellStyle name="Comma 12 2 3 6 2" xfId="37716" xr:uid="{00000000-0005-0000-0000-00003D6C0000}"/>
    <cellStyle name="Comma 12 2 3 6 2 2" xfId="37717" xr:uid="{00000000-0005-0000-0000-00003E6C0000}"/>
    <cellStyle name="Comma 12 2 3 6 2 3" xfId="37718" xr:uid="{00000000-0005-0000-0000-00003F6C0000}"/>
    <cellStyle name="Comma 12 2 3 6 3" xfId="37719" xr:uid="{00000000-0005-0000-0000-0000406C0000}"/>
    <cellStyle name="Comma 12 2 3 6 3 2" xfId="37720" xr:uid="{00000000-0005-0000-0000-0000416C0000}"/>
    <cellStyle name="Comma 12 2 3 6 3 3" xfId="37721" xr:uid="{00000000-0005-0000-0000-0000426C0000}"/>
    <cellStyle name="Comma 12 2 3 6 4" xfId="37722" xr:uid="{00000000-0005-0000-0000-0000436C0000}"/>
    <cellStyle name="Comma 12 2 3 6 4 2" xfId="37723" xr:uid="{00000000-0005-0000-0000-0000446C0000}"/>
    <cellStyle name="Comma 12 2 3 6 5" xfId="37724" xr:uid="{00000000-0005-0000-0000-0000456C0000}"/>
    <cellStyle name="Comma 12 2 3 6 6" xfId="37725" xr:uid="{00000000-0005-0000-0000-0000466C0000}"/>
    <cellStyle name="Comma 12 2 3 7" xfId="37726" xr:uid="{00000000-0005-0000-0000-0000476C0000}"/>
    <cellStyle name="Comma 12 2 3 7 2" xfId="37727" xr:uid="{00000000-0005-0000-0000-0000486C0000}"/>
    <cellStyle name="Comma 12 2 3 7 2 2" xfId="37728" xr:uid="{00000000-0005-0000-0000-0000496C0000}"/>
    <cellStyle name="Comma 12 2 3 7 2 3" xfId="37729" xr:uid="{00000000-0005-0000-0000-00004A6C0000}"/>
    <cellStyle name="Comma 12 2 3 7 3" xfId="37730" xr:uid="{00000000-0005-0000-0000-00004B6C0000}"/>
    <cellStyle name="Comma 12 2 3 7 3 2" xfId="37731" xr:uid="{00000000-0005-0000-0000-00004C6C0000}"/>
    <cellStyle name="Comma 12 2 3 7 4" xfId="37732" xr:uid="{00000000-0005-0000-0000-00004D6C0000}"/>
    <cellStyle name="Comma 12 2 3 7 5" xfId="37733" xr:uid="{00000000-0005-0000-0000-00004E6C0000}"/>
    <cellStyle name="Comma 12 2 3 8" xfId="37734" xr:uid="{00000000-0005-0000-0000-00004F6C0000}"/>
    <cellStyle name="Comma 12 2 3 8 2" xfId="37735" xr:uid="{00000000-0005-0000-0000-0000506C0000}"/>
    <cellStyle name="Comma 12 2 3 8 3" xfId="37736" xr:uid="{00000000-0005-0000-0000-0000516C0000}"/>
    <cellStyle name="Comma 12 2 3 9" xfId="37737" xr:uid="{00000000-0005-0000-0000-0000526C0000}"/>
    <cellStyle name="Comma 12 2 3 9 2" xfId="37738" xr:uid="{00000000-0005-0000-0000-0000536C0000}"/>
    <cellStyle name="Comma 12 2 3 9 3" xfId="37739" xr:uid="{00000000-0005-0000-0000-0000546C0000}"/>
    <cellStyle name="Comma 12 2 4" xfId="37740" xr:uid="{00000000-0005-0000-0000-0000556C0000}"/>
    <cellStyle name="Comma 12 2 4 10" xfId="37741" xr:uid="{00000000-0005-0000-0000-0000566C0000}"/>
    <cellStyle name="Comma 12 2 4 2" xfId="37742" xr:uid="{00000000-0005-0000-0000-0000576C0000}"/>
    <cellStyle name="Comma 12 2 4 2 2" xfId="37743" xr:uid="{00000000-0005-0000-0000-0000586C0000}"/>
    <cellStyle name="Comma 12 2 4 2 2 2" xfId="37744" xr:uid="{00000000-0005-0000-0000-0000596C0000}"/>
    <cellStyle name="Comma 12 2 4 2 2 2 2" xfId="37745" xr:uid="{00000000-0005-0000-0000-00005A6C0000}"/>
    <cellStyle name="Comma 12 2 4 2 2 2 3" xfId="37746" xr:uid="{00000000-0005-0000-0000-00005B6C0000}"/>
    <cellStyle name="Comma 12 2 4 2 2 3" xfId="37747" xr:uid="{00000000-0005-0000-0000-00005C6C0000}"/>
    <cellStyle name="Comma 12 2 4 2 2 3 2" xfId="37748" xr:uid="{00000000-0005-0000-0000-00005D6C0000}"/>
    <cellStyle name="Comma 12 2 4 2 2 3 3" xfId="37749" xr:uid="{00000000-0005-0000-0000-00005E6C0000}"/>
    <cellStyle name="Comma 12 2 4 2 2 4" xfId="37750" xr:uid="{00000000-0005-0000-0000-00005F6C0000}"/>
    <cellStyle name="Comma 12 2 4 2 2 4 2" xfId="37751" xr:uid="{00000000-0005-0000-0000-0000606C0000}"/>
    <cellStyle name="Comma 12 2 4 2 2 5" xfId="37752" xr:uid="{00000000-0005-0000-0000-0000616C0000}"/>
    <cellStyle name="Comma 12 2 4 2 2 6" xfId="37753" xr:uid="{00000000-0005-0000-0000-0000626C0000}"/>
    <cellStyle name="Comma 12 2 4 2 3" xfId="37754" xr:uid="{00000000-0005-0000-0000-0000636C0000}"/>
    <cellStyle name="Comma 12 2 4 2 3 2" xfId="37755" xr:uid="{00000000-0005-0000-0000-0000646C0000}"/>
    <cellStyle name="Comma 12 2 4 2 3 2 2" xfId="37756" xr:uid="{00000000-0005-0000-0000-0000656C0000}"/>
    <cellStyle name="Comma 12 2 4 2 3 2 3" xfId="37757" xr:uid="{00000000-0005-0000-0000-0000666C0000}"/>
    <cellStyle name="Comma 12 2 4 2 3 3" xfId="37758" xr:uid="{00000000-0005-0000-0000-0000676C0000}"/>
    <cellStyle name="Comma 12 2 4 2 3 3 2" xfId="37759" xr:uid="{00000000-0005-0000-0000-0000686C0000}"/>
    <cellStyle name="Comma 12 2 4 2 3 3 3" xfId="37760" xr:uid="{00000000-0005-0000-0000-0000696C0000}"/>
    <cellStyle name="Comma 12 2 4 2 3 4" xfId="37761" xr:uid="{00000000-0005-0000-0000-00006A6C0000}"/>
    <cellStyle name="Comma 12 2 4 2 3 4 2" xfId="37762" xr:uid="{00000000-0005-0000-0000-00006B6C0000}"/>
    <cellStyle name="Comma 12 2 4 2 3 5" xfId="37763" xr:uid="{00000000-0005-0000-0000-00006C6C0000}"/>
    <cellStyle name="Comma 12 2 4 2 3 6" xfId="37764" xr:uid="{00000000-0005-0000-0000-00006D6C0000}"/>
    <cellStyle name="Comma 12 2 4 2 4" xfId="37765" xr:uid="{00000000-0005-0000-0000-00006E6C0000}"/>
    <cellStyle name="Comma 12 2 4 2 4 2" xfId="37766" xr:uid="{00000000-0005-0000-0000-00006F6C0000}"/>
    <cellStyle name="Comma 12 2 4 2 4 2 2" xfId="37767" xr:uid="{00000000-0005-0000-0000-0000706C0000}"/>
    <cellStyle name="Comma 12 2 4 2 4 2 3" xfId="37768" xr:uid="{00000000-0005-0000-0000-0000716C0000}"/>
    <cellStyle name="Comma 12 2 4 2 4 3" xfId="37769" xr:uid="{00000000-0005-0000-0000-0000726C0000}"/>
    <cellStyle name="Comma 12 2 4 2 4 3 2" xfId="37770" xr:uid="{00000000-0005-0000-0000-0000736C0000}"/>
    <cellStyle name="Comma 12 2 4 2 4 4" xfId="37771" xr:uid="{00000000-0005-0000-0000-0000746C0000}"/>
    <cellStyle name="Comma 12 2 4 2 4 5" xfId="37772" xr:uid="{00000000-0005-0000-0000-0000756C0000}"/>
    <cellStyle name="Comma 12 2 4 2 5" xfId="37773" xr:uid="{00000000-0005-0000-0000-0000766C0000}"/>
    <cellStyle name="Comma 12 2 4 2 5 2" xfId="37774" xr:uid="{00000000-0005-0000-0000-0000776C0000}"/>
    <cellStyle name="Comma 12 2 4 2 5 3" xfId="37775" xr:uid="{00000000-0005-0000-0000-0000786C0000}"/>
    <cellStyle name="Comma 12 2 4 2 6" xfId="37776" xr:uid="{00000000-0005-0000-0000-0000796C0000}"/>
    <cellStyle name="Comma 12 2 4 2 6 2" xfId="37777" xr:uid="{00000000-0005-0000-0000-00007A6C0000}"/>
    <cellStyle name="Comma 12 2 4 2 6 3" xfId="37778" xr:uid="{00000000-0005-0000-0000-00007B6C0000}"/>
    <cellStyle name="Comma 12 2 4 2 7" xfId="37779" xr:uid="{00000000-0005-0000-0000-00007C6C0000}"/>
    <cellStyle name="Comma 12 2 4 2 7 2" xfId="37780" xr:uid="{00000000-0005-0000-0000-00007D6C0000}"/>
    <cellStyle name="Comma 12 2 4 2 8" xfId="37781" xr:uid="{00000000-0005-0000-0000-00007E6C0000}"/>
    <cellStyle name="Comma 12 2 4 2 9" xfId="37782" xr:uid="{00000000-0005-0000-0000-00007F6C0000}"/>
    <cellStyle name="Comma 12 2 4 3" xfId="37783" xr:uid="{00000000-0005-0000-0000-0000806C0000}"/>
    <cellStyle name="Comma 12 2 4 3 2" xfId="37784" xr:uid="{00000000-0005-0000-0000-0000816C0000}"/>
    <cellStyle name="Comma 12 2 4 3 2 2" xfId="37785" xr:uid="{00000000-0005-0000-0000-0000826C0000}"/>
    <cellStyle name="Comma 12 2 4 3 2 3" xfId="37786" xr:uid="{00000000-0005-0000-0000-0000836C0000}"/>
    <cellStyle name="Comma 12 2 4 3 3" xfId="37787" xr:uid="{00000000-0005-0000-0000-0000846C0000}"/>
    <cellStyle name="Comma 12 2 4 3 3 2" xfId="37788" xr:uid="{00000000-0005-0000-0000-0000856C0000}"/>
    <cellStyle name="Comma 12 2 4 3 3 3" xfId="37789" xr:uid="{00000000-0005-0000-0000-0000866C0000}"/>
    <cellStyle name="Comma 12 2 4 3 4" xfId="37790" xr:uid="{00000000-0005-0000-0000-0000876C0000}"/>
    <cellStyle name="Comma 12 2 4 3 4 2" xfId="37791" xr:uid="{00000000-0005-0000-0000-0000886C0000}"/>
    <cellStyle name="Comma 12 2 4 3 5" xfId="37792" xr:uid="{00000000-0005-0000-0000-0000896C0000}"/>
    <cellStyle name="Comma 12 2 4 3 6" xfId="37793" xr:uid="{00000000-0005-0000-0000-00008A6C0000}"/>
    <cellStyle name="Comma 12 2 4 4" xfId="37794" xr:uid="{00000000-0005-0000-0000-00008B6C0000}"/>
    <cellStyle name="Comma 12 2 4 4 2" xfId="37795" xr:uid="{00000000-0005-0000-0000-00008C6C0000}"/>
    <cellStyle name="Comma 12 2 4 4 2 2" xfId="37796" xr:uid="{00000000-0005-0000-0000-00008D6C0000}"/>
    <cellStyle name="Comma 12 2 4 4 2 3" xfId="37797" xr:uid="{00000000-0005-0000-0000-00008E6C0000}"/>
    <cellStyle name="Comma 12 2 4 4 3" xfId="37798" xr:uid="{00000000-0005-0000-0000-00008F6C0000}"/>
    <cellStyle name="Comma 12 2 4 4 3 2" xfId="37799" xr:uid="{00000000-0005-0000-0000-0000906C0000}"/>
    <cellStyle name="Comma 12 2 4 4 3 3" xfId="37800" xr:uid="{00000000-0005-0000-0000-0000916C0000}"/>
    <cellStyle name="Comma 12 2 4 4 4" xfId="37801" xr:uid="{00000000-0005-0000-0000-0000926C0000}"/>
    <cellStyle name="Comma 12 2 4 4 4 2" xfId="37802" xr:uid="{00000000-0005-0000-0000-0000936C0000}"/>
    <cellStyle name="Comma 12 2 4 4 5" xfId="37803" xr:uid="{00000000-0005-0000-0000-0000946C0000}"/>
    <cellStyle name="Comma 12 2 4 4 6" xfId="37804" xr:uid="{00000000-0005-0000-0000-0000956C0000}"/>
    <cellStyle name="Comma 12 2 4 5" xfId="37805" xr:uid="{00000000-0005-0000-0000-0000966C0000}"/>
    <cellStyle name="Comma 12 2 4 5 2" xfId="37806" xr:uid="{00000000-0005-0000-0000-0000976C0000}"/>
    <cellStyle name="Comma 12 2 4 5 2 2" xfId="37807" xr:uid="{00000000-0005-0000-0000-0000986C0000}"/>
    <cellStyle name="Comma 12 2 4 5 2 3" xfId="37808" xr:uid="{00000000-0005-0000-0000-0000996C0000}"/>
    <cellStyle name="Comma 12 2 4 5 3" xfId="37809" xr:uid="{00000000-0005-0000-0000-00009A6C0000}"/>
    <cellStyle name="Comma 12 2 4 5 3 2" xfId="37810" xr:uid="{00000000-0005-0000-0000-00009B6C0000}"/>
    <cellStyle name="Comma 12 2 4 5 4" xfId="37811" xr:uid="{00000000-0005-0000-0000-00009C6C0000}"/>
    <cellStyle name="Comma 12 2 4 5 5" xfId="37812" xr:uid="{00000000-0005-0000-0000-00009D6C0000}"/>
    <cellStyle name="Comma 12 2 4 6" xfId="37813" xr:uid="{00000000-0005-0000-0000-00009E6C0000}"/>
    <cellStyle name="Comma 12 2 4 6 2" xfId="37814" xr:uid="{00000000-0005-0000-0000-00009F6C0000}"/>
    <cellStyle name="Comma 12 2 4 6 3" xfId="37815" xr:uid="{00000000-0005-0000-0000-0000A06C0000}"/>
    <cellStyle name="Comma 12 2 4 7" xfId="37816" xr:uid="{00000000-0005-0000-0000-0000A16C0000}"/>
    <cellStyle name="Comma 12 2 4 7 2" xfId="37817" xr:uid="{00000000-0005-0000-0000-0000A26C0000}"/>
    <cellStyle name="Comma 12 2 4 7 3" xfId="37818" xr:uid="{00000000-0005-0000-0000-0000A36C0000}"/>
    <cellStyle name="Comma 12 2 4 8" xfId="37819" xr:uid="{00000000-0005-0000-0000-0000A46C0000}"/>
    <cellStyle name="Comma 12 2 4 8 2" xfId="37820" xr:uid="{00000000-0005-0000-0000-0000A56C0000}"/>
    <cellStyle name="Comma 12 2 4 9" xfId="37821" xr:uid="{00000000-0005-0000-0000-0000A66C0000}"/>
    <cellStyle name="Comma 12 2 5" xfId="37822" xr:uid="{00000000-0005-0000-0000-0000A76C0000}"/>
    <cellStyle name="Comma 12 2 5 2" xfId="37823" xr:uid="{00000000-0005-0000-0000-0000A86C0000}"/>
    <cellStyle name="Comma 12 2 5 2 2" xfId="37824" xr:uid="{00000000-0005-0000-0000-0000A96C0000}"/>
    <cellStyle name="Comma 12 2 5 2 2 2" xfId="37825" xr:uid="{00000000-0005-0000-0000-0000AA6C0000}"/>
    <cellStyle name="Comma 12 2 5 2 2 3" xfId="37826" xr:uid="{00000000-0005-0000-0000-0000AB6C0000}"/>
    <cellStyle name="Comma 12 2 5 2 3" xfId="37827" xr:uid="{00000000-0005-0000-0000-0000AC6C0000}"/>
    <cellStyle name="Comma 12 2 5 2 3 2" xfId="37828" xr:uid="{00000000-0005-0000-0000-0000AD6C0000}"/>
    <cellStyle name="Comma 12 2 5 2 3 3" xfId="37829" xr:uid="{00000000-0005-0000-0000-0000AE6C0000}"/>
    <cellStyle name="Comma 12 2 5 2 4" xfId="37830" xr:uid="{00000000-0005-0000-0000-0000AF6C0000}"/>
    <cellStyle name="Comma 12 2 5 2 4 2" xfId="37831" xr:uid="{00000000-0005-0000-0000-0000B06C0000}"/>
    <cellStyle name="Comma 12 2 5 2 5" xfId="37832" xr:uid="{00000000-0005-0000-0000-0000B16C0000}"/>
    <cellStyle name="Comma 12 2 5 2 6" xfId="37833" xr:uid="{00000000-0005-0000-0000-0000B26C0000}"/>
    <cellStyle name="Comma 12 2 5 3" xfId="37834" xr:uid="{00000000-0005-0000-0000-0000B36C0000}"/>
    <cellStyle name="Comma 12 2 5 3 2" xfId="37835" xr:uid="{00000000-0005-0000-0000-0000B46C0000}"/>
    <cellStyle name="Comma 12 2 5 3 2 2" xfId="37836" xr:uid="{00000000-0005-0000-0000-0000B56C0000}"/>
    <cellStyle name="Comma 12 2 5 3 2 3" xfId="37837" xr:uid="{00000000-0005-0000-0000-0000B66C0000}"/>
    <cellStyle name="Comma 12 2 5 3 3" xfId="37838" xr:uid="{00000000-0005-0000-0000-0000B76C0000}"/>
    <cellStyle name="Comma 12 2 5 3 3 2" xfId="37839" xr:uid="{00000000-0005-0000-0000-0000B86C0000}"/>
    <cellStyle name="Comma 12 2 5 3 3 3" xfId="37840" xr:uid="{00000000-0005-0000-0000-0000B96C0000}"/>
    <cellStyle name="Comma 12 2 5 3 4" xfId="37841" xr:uid="{00000000-0005-0000-0000-0000BA6C0000}"/>
    <cellStyle name="Comma 12 2 5 3 4 2" xfId="37842" xr:uid="{00000000-0005-0000-0000-0000BB6C0000}"/>
    <cellStyle name="Comma 12 2 5 3 5" xfId="37843" xr:uid="{00000000-0005-0000-0000-0000BC6C0000}"/>
    <cellStyle name="Comma 12 2 5 3 6" xfId="37844" xr:uid="{00000000-0005-0000-0000-0000BD6C0000}"/>
    <cellStyle name="Comma 12 2 5 4" xfId="37845" xr:uid="{00000000-0005-0000-0000-0000BE6C0000}"/>
    <cellStyle name="Comma 12 2 5 4 2" xfId="37846" xr:uid="{00000000-0005-0000-0000-0000BF6C0000}"/>
    <cellStyle name="Comma 12 2 5 4 2 2" xfId="37847" xr:uid="{00000000-0005-0000-0000-0000C06C0000}"/>
    <cellStyle name="Comma 12 2 5 4 2 3" xfId="37848" xr:uid="{00000000-0005-0000-0000-0000C16C0000}"/>
    <cellStyle name="Comma 12 2 5 4 3" xfId="37849" xr:uid="{00000000-0005-0000-0000-0000C26C0000}"/>
    <cellStyle name="Comma 12 2 5 4 3 2" xfId="37850" xr:uid="{00000000-0005-0000-0000-0000C36C0000}"/>
    <cellStyle name="Comma 12 2 5 4 4" xfId="37851" xr:uid="{00000000-0005-0000-0000-0000C46C0000}"/>
    <cellStyle name="Comma 12 2 5 4 5" xfId="37852" xr:uid="{00000000-0005-0000-0000-0000C56C0000}"/>
    <cellStyle name="Comma 12 2 5 5" xfId="37853" xr:uid="{00000000-0005-0000-0000-0000C66C0000}"/>
    <cellStyle name="Comma 12 2 5 5 2" xfId="37854" xr:uid="{00000000-0005-0000-0000-0000C76C0000}"/>
    <cellStyle name="Comma 12 2 5 5 3" xfId="37855" xr:uid="{00000000-0005-0000-0000-0000C86C0000}"/>
    <cellStyle name="Comma 12 2 5 6" xfId="37856" xr:uid="{00000000-0005-0000-0000-0000C96C0000}"/>
    <cellStyle name="Comma 12 2 5 6 2" xfId="37857" xr:uid="{00000000-0005-0000-0000-0000CA6C0000}"/>
    <cellStyle name="Comma 12 2 5 6 3" xfId="37858" xr:uid="{00000000-0005-0000-0000-0000CB6C0000}"/>
    <cellStyle name="Comma 12 2 5 7" xfId="37859" xr:uid="{00000000-0005-0000-0000-0000CC6C0000}"/>
    <cellStyle name="Comma 12 2 5 7 2" xfId="37860" xr:uid="{00000000-0005-0000-0000-0000CD6C0000}"/>
    <cellStyle name="Comma 12 2 5 8" xfId="37861" xr:uid="{00000000-0005-0000-0000-0000CE6C0000}"/>
    <cellStyle name="Comma 12 2 5 9" xfId="37862" xr:uid="{00000000-0005-0000-0000-0000CF6C0000}"/>
    <cellStyle name="Comma 12 2 6" xfId="37863" xr:uid="{00000000-0005-0000-0000-0000D06C0000}"/>
    <cellStyle name="Comma 12 2 6 2" xfId="37864" xr:uid="{00000000-0005-0000-0000-0000D16C0000}"/>
    <cellStyle name="Comma 12 2 6 2 2" xfId="37865" xr:uid="{00000000-0005-0000-0000-0000D26C0000}"/>
    <cellStyle name="Comma 12 2 6 2 2 2" xfId="37866" xr:uid="{00000000-0005-0000-0000-0000D36C0000}"/>
    <cellStyle name="Comma 12 2 6 2 2 3" xfId="37867" xr:uid="{00000000-0005-0000-0000-0000D46C0000}"/>
    <cellStyle name="Comma 12 2 6 2 3" xfId="37868" xr:uid="{00000000-0005-0000-0000-0000D56C0000}"/>
    <cellStyle name="Comma 12 2 6 2 3 2" xfId="37869" xr:uid="{00000000-0005-0000-0000-0000D66C0000}"/>
    <cellStyle name="Comma 12 2 6 2 3 3" xfId="37870" xr:uid="{00000000-0005-0000-0000-0000D76C0000}"/>
    <cellStyle name="Comma 12 2 6 2 4" xfId="37871" xr:uid="{00000000-0005-0000-0000-0000D86C0000}"/>
    <cellStyle name="Comma 12 2 6 2 4 2" xfId="37872" xr:uid="{00000000-0005-0000-0000-0000D96C0000}"/>
    <cellStyle name="Comma 12 2 6 2 5" xfId="37873" xr:uid="{00000000-0005-0000-0000-0000DA6C0000}"/>
    <cellStyle name="Comma 12 2 6 2 6" xfId="37874" xr:uid="{00000000-0005-0000-0000-0000DB6C0000}"/>
    <cellStyle name="Comma 12 2 6 3" xfId="37875" xr:uid="{00000000-0005-0000-0000-0000DC6C0000}"/>
    <cellStyle name="Comma 12 2 6 3 2" xfId="37876" xr:uid="{00000000-0005-0000-0000-0000DD6C0000}"/>
    <cellStyle name="Comma 12 2 6 3 2 2" xfId="37877" xr:uid="{00000000-0005-0000-0000-0000DE6C0000}"/>
    <cellStyle name="Comma 12 2 6 3 2 3" xfId="37878" xr:uid="{00000000-0005-0000-0000-0000DF6C0000}"/>
    <cellStyle name="Comma 12 2 6 3 3" xfId="37879" xr:uid="{00000000-0005-0000-0000-0000E06C0000}"/>
    <cellStyle name="Comma 12 2 6 3 3 2" xfId="37880" xr:uid="{00000000-0005-0000-0000-0000E16C0000}"/>
    <cellStyle name="Comma 12 2 6 3 3 3" xfId="37881" xr:uid="{00000000-0005-0000-0000-0000E26C0000}"/>
    <cellStyle name="Comma 12 2 6 3 4" xfId="37882" xr:uid="{00000000-0005-0000-0000-0000E36C0000}"/>
    <cellStyle name="Comma 12 2 6 3 4 2" xfId="37883" xr:uid="{00000000-0005-0000-0000-0000E46C0000}"/>
    <cellStyle name="Comma 12 2 6 3 5" xfId="37884" xr:uid="{00000000-0005-0000-0000-0000E56C0000}"/>
    <cellStyle name="Comma 12 2 6 3 6" xfId="37885" xr:uid="{00000000-0005-0000-0000-0000E66C0000}"/>
    <cellStyle name="Comma 12 2 6 4" xfId="37886" xr:uid="{00000000-0005-0000-0000-0000E76C0000}"/>
    <cellStyle name="Comma 12 2 6 4 2" xfId="37887" xr:uid="{00000000-0005-0000-0000-0000E86C0000}"/>
    <cellStyle name="Comma 12 2 6 4 2 2" xfId="37888" xr:uid="{00000000-0005-0000-0000-0000E96C0000}"/>
    <cellStyle name="Comma 12 2 6 4 2 3" xfId="37889" xr:uid="{00000000-0005-0000-0000-0000EA6C0000}"/>
    <cellStyle name="Comma 12 2 6 4 3" xfId="37890" xr:uid="{00000000-0005-0000-0000-0000EB6C0000}"/>
    <cellStyle name="Comma 12 2 6 4 3 2" xfId="37891" xr:uid="{00000000-0005-0000-0000-0000EC6C0000}"/>
    <cellStyle name="Comma 12 2 6 4 4" xfId="37892" xr:uid="{00000000-0005-0000-0000-0000ED6C0000}"/>
    <cellStyle name="Comma 12 2 6 4 5" xfId="37893" xr:uid="{00000000-0005-0000-0000-0000EE6C0000}"/>
    <cellStyle name="Comma 12 2 6 5" xfId="37894" xr:uid="{00000000-0005-0000-0000-0000EF6C0000}"/>
    <cellStyle name="Comma 12 2 6 5 2" xfId="37895" xr:uid="{00000000-0005-0000-0000-0000F06C0000}"/>
    <cellStyle name="Comma 12 2 6 5 3" xfId="37896" xr:uid="{00000000-0005-0000-0000-0000F16C0000}"/>
    <cellStyle name="Comma 12 2 6 6" xfId="37897" xr:uid="{00000000-0005-0000-0000-0000F26C0000}"/>
    <cellStyle name="Comma 12 2 6 6 2" xfId="37898" xr:uid="{00000000-0005-0000-0000-0000F36C0000}"/>
    <cellStyle name="Comma 12 2 6 6 3" xfId="37899" xr:uid="{00000000-0005-0000-0000-0000F46C0000}"/>
    <cellStyle name="Comma 12 2 6 7" xfId="37900" xr:uid="{00000000-0005-0000-0000-0000F56C0000}"/>
    <cellStyle name="Comma 12 2 6 7 2" xfId="37901" xr:uid="{00000000-0005-0000-0000-0000F66C0000}"/>
    <cellStyle name="Comma 12 2 6 8" xfId="37902" xr:uid="{00000000-0005-0000-0000-0000F76C0000}"/>
    <cellStyle name="Comma 12 2 6 9" xfId="37903" xr:uid="{00000000-0005-0000-0000-0000F86C0000}"/>
    <cellStyle name="Comma 12 2 7" xfId="37904" xr:uid="{00000000-0005-0000-0000-0000F96C0000}"/>
    <cellStyle name="Comma 12 2 7 2" xfId="37905" xr:uid="{00000000-0005-0000-0000-0000FA6C0000}"/>
    <cellStyle name="Comma 12 2 7 2 2" xfId="37906" xr:uid="{00000000-0005-0000-0000-0000FB6C0000}"/>
    <cellStyle name="Comma 12 2 7 2 3" xfId="37907" xr:uid="{00000000-0005-0000-0000-0000FC6C0000}"/>
    <cellStyle name="Comma 12 2 7 3" xfId="37908" xr:uid="{00000000-0005-0000-0000-0000FD6C0000}"/>
    <cellStyle name="Comma 12 2 7 3 2" xfId="37909" xr:uid="{00000000-0005-0000-0000-0000FE6C0000}"/>
    <cellStyle name="Comma 12 2 7 3 3" xfId="37910" xr:uid="{00000000-0005-0000-0000-0000FF6C0000}"/>
    <cellStyle name="Comma 12 2 7 4" xfId="37911" xr:uid="{00000000-0005-0000-0000-0000006D0000}"/>
    <cellStyle name="Comma 12 2 7 4 2" xfId="37912" xr:uid="{00000000-0005-0000-0000-0000016D0000}"/>
    <cellStyle name="Comma 12 2 7 5" xfId="37913" xr:uid="{00000000-0005-0000-0000-0000026D0000}"/>
    <cellStyle name="Comma 12 2 7 6" xfId="37914" xr:uid="{00000000-0005-0000-0000-0000036D0000}"/>
    <cellStyle name="Comma 12 2 8" xfId="37915" xr:uid="{00000000-0005-0000-0000-0000046D0000}"/>
    <cellStyle name="Comma 12 2 8 2" xfId="37916" xr:uid="{00000000-0005-0000-0000-0000056D0000}"/>
    <cellStyle name="Comma 12 2 8 2 2" xfId="37917" xr:uid="{00000000-0005-0000-0000-0000066D0000}"/>
    <cellStyle name="Comma 12 2 8 2 3" xfId="37918" xr:uid="{00000000-0005-0000-0000-0000076D0000}"/>
    <cellStyle name="Comma 12 2 8 3" xfId="37919" xr:uid="{00000000-0005-0000-0000-0000086D0000}"/>
    <cellStyle name="Comma 12 2 8 3 2" xfId="37920" xr:uid="{00000000-0005-0000-0000-0000096D0000}"/>
    <cellStyle name="Comma 12 2 8 3 3" xfId="37921" xr:uid="{00000000-0005-0000-0000-00000A6D0000}"/>
    <cellStyle name="Comma 12 2 8 4" xfId="37922" xr:uid="{00000000-0005-0000-0000-00000B6D0000}"/>
    <cellStyle name="Comma 12 2 8 4 2" xfId="37923" xr:uid="{00000000-0005-0000-0000-00000C6D0000}"/>
    <cellStyle name="Comma 12 2 8 5" xfId="37924" xr:uid="{00000000-0005-0000-0000-00000D6D0000}"/>
    <cellStyle name="Comma 12 2 8 6" xfId="37925" xr:uid="{00000000-0005-0000-0000-00000E6D0000}"/>
    <cellStyle name="Comma 12 2 9" xfId="37926" xr:uid="{00000000-0005-0000-0000-00000F6D0000}"/>
    <cellStyle name="Comma 12 2 9 2" xfId="37927" xr:uid="{00000000-0005-0000-0000-0000106D0000}"/>
    <cellStyle name="Comma 12 2 9 2 2" xfId="37928" xr:uid="{00000000-0005-0000-0000-0000116D0000}"/>
    <cellStyle name="Comma 12 2 9 2 3" xfId="37929" xr:uid="{00000000-0005-0000-0000-0000126D0000}"/>
    <cellStyle name="Comma 12 2 9 3" xfId="37930" xr:uid="{00000000-0005-0000-0000-0000136D0000}"/>
    <cellStyle name="Comma 12 2 9 3 2" xfId="37931" xr:uid="{00000000-0005-0000-0000-0000146D0000}"/>
    <cellStyle name="Comma 12 2 9 4" xfId="37932" xr:uid="{00000000-0005-0000-0000-0000156D0000}"/>
    <cellStyle name="Comma 12 2 9 5" xfId="37933" xr:uid="{00000000-0005-0000-0000-0000166D0000}"/>
    <cellStyle name="Comma 12 3" xfId="9446" xr:uid="{00000000-0005-0000-0000-0000176D0000}"/>
    <cellStyle name="Comma 12 3 10" xfId="37934" xr:uid="{00000000-0005-0000-0000-0000186D0000}"/>
    <cellStyle name="Comma 12 3 10 2" xfId="37935" xr:uid="{00000000-0005-0000-0000-0000196D0000}"/>
    <cellStyle name="Comma 12 3 10 3" xfId="37936" xr:uid="{00000000-0005-0000-0000-00001A6D0000}"/>
    <cellStyle name="Comma 12 3 11" xfId="37937" xr:uid="{00000000-0005-0000-0000-00001B6D0000}"/>
    <cellStyle name="Comma 12 3 11 2" xfId="37938" xr:uid="{00000000-0005-0000-0000-00001C6D0000}"/>
    <cellStyle name="Comma 12 3 12" xfId="37939" xr:uid="{00000000-0005-0000-0000-00001D6D0000}"/>
    <cellStyle name="Comma 12 3 13" xfId="37940" xr:uid="{00000000-0005-0000-0000-00001E6D0000}"/>
    <cellStyle name="Comma 12 3 2" xfId="9447" xr:uid="{00000000-0005-0000-0000-00001F6D0000}"/>
    <cellStyle name="Comma 12 3 2 10" xfId="37941" xr:uid="{00000000-0005-0000-0000-0000206D0000}"/>
    <cellStyle name="Comma 12 3 2 10 2" xfId="37942" xr:uid="{00000000-0005-0000-0000-0000216D0000}"/>
    <cellStyle name="Comma 12 3 2 11" xfId="37943" xr:uid="{00000000-0005-0000-0000-0000226D0000}"/>
    <cellStyle name="Comma 12 3 2 12" xfId="37944" xr:uid="{00000000-0005-0000-0000-0000236D0000}"/>
    <cellStyle name="Comma 12 3 2 2" xfId="37945" xr:uid="{00000000-0005-0000-0000-0000246D0000}"/>
    <cellStyle name="Comma 12 3 2 2 10" xfId="37946" xr:uid="{00000000-0005-0000-0000-0000256D0000}"/>
    <cellStyle name="Comma 12 3 2 2 2" xfId="37947" xr:uid="{00000000-0005-0000-0000-0000266D0000}"/>
    <cellStyle name="Comma 12 3 2 2 2 2" xfId="37948" xr:uid="{00000000-0005-0000-0000-0000276D0000}"/>
    <cellStyle name="Comma 12 3 2 2 2 2 2" xfId="37949" xr:uid="{00000000-0005-0000-0000-0000286D0000}"/>
    <cellStyle name="Comma 12 3 2 2 2 2 2 2" xfId="37950" xr:uid="{00000000-0005-0000-0000-0000296D0000}"/>
    <cellStyle name="Comma 12 3 2 2 2 2 2 3" xfId="37951" xr:uid="{00000000-0005-0000-0000-00002A6D0000}"/>
    <cellStyle name="Comma 12 3 2 2 2 2 3" xfId="37952" xr:uid="{00000000-0005-0000-0000-00002B6D0000}"/>
    <cellStyle name="Comma 12 3 2 2 2 2 3 2" xfId="37953" xr:uid="{00000000-0005-0000-0000-00002C6D0000}"/>
    <cellStyle name="Comma 12 3 2 2 2 2 3 3" xfId="37954" xr:uid="{00000000-0005-0000-0000-00002D6D0000}"/>
    <cellStyle name="Comma 12 3 2 2 2 2 4" xfId="37955" xr:uid="{00000000-0005-0000-0000-00002E6D0000}"/>
    <cellStyle name="Comma 12 3 2 2 2 2 4 2" xfId="37956" xr:uid="{00000000-0005-0000-0000-00002F6D0000}"/>
    <cellStyle name="Comma 12 3 2 2 2 2 5" xfId="37957" xr:uid="{00000000-0005-0000-0000-0000306D0000}"/>
    <cellStyle name="Comma 12 3 2 2 2 2 6" xfId="37958" xr:uid="{00000000-0005-0000-0000-0000316D0000}"/>
    <cellStyle name="Comma 12 3 2 2 2 3" xfId="37959" xr:uid="{00000000-0005-0000-0000-0000326D0000}"/>
    <cellStyle name="Comma 12 3 2 2 2 3 2" xfId="37960" xr:uid="{00000000-0005-0000-0000-0000336D0000}"/>
    <cellStyle name="Comma 12 3 2 2 2 3 2 2" xfId="37961" xr:uid="{00000000-0005-0000-0000-0000346D0000}"/>
    <cellStyle name="Comma 12 3 2 2 2 3 2 3" xfId="37962" xr:uid="{00000000-0005-0000-0000-0000356D0000}"/>
    <cellStyle name="Comma 12 3 2 2 2 3 3" xfId="37963" xr:uid="{00000000-0005-0000-0000-0000366D0000}"/>
    <cellStyle name="Comma 12 3 2 2 2 3 3 2" xfId="37964" xr:uid="{00000000-0005-0000-0000-0000376D0000}"/>
    <cellStyle name="Comma 12 3 2 2 2 3 3 3" xfId="37965" xr:uid="{00000000-0005-0000-0000-0000386D0000}"/>
    <cellStyle name="Comma 12 3 2 2 2 3 4" xfId="37966" xr:uid="{00000000-0005-0000-0000-0000396D0000}"/>
    <cellStyle name="Comma 12 3 2 2 2 3 4 2" xfId="37967" xr:uid="{00000000-0005-0000-0000-00003A6D0000}"/>
    <cellStyle name="Comma 12 3 2 2 2 3 5" xfId="37968" xr:uid="{00000000-0005-0000-0000-00003B6D0000}"/>
    <cellStyle name="Comma 12 3 2 2 2 3 6" xfId="37969" xr:uid="{00000000-0005-0000-0000-00003C6D0000}"/>
    <cellStyle name="Comma 12 3 2 2 2 4" xfId="37970" xr:uid="{00000000-0005-0000-0000-00003D6D0000}"/>
    <cellStyle name="Comma 12 3 2 2 2 4 2" xfId="37971" xr:uid="{00000000-0005-0000-0000-00003E6D0000}"/>
    <cellStyle name="Comma 12 3 2 2 2 4 2 2" xfId="37972" xr:uid="{00000000-0005-0000-0000-00003F6D0000}"/>
    <cellStyle name="Comma 12 3 2 2 2 4 2 3" xfId="37973" xr:uid="{00000000-0005-0000-0000-0000406D0000}"/>
    <cellStyle name="Comma 12 3 2 2 2 4 3" xfId="37974" xr:uid="{00000000-0005-0000-0000-0000416D0000}"/>
    <cellStyle name="Comma 12 3 2 2 2 4 3 2" xfId="37975" xr:uid="{00000000-0005-0000-0000-0000426D0000}"/>
    <cellStyle name="Comma 12 3 2 2 2 4 4" xfId="37976" xr:uid="{00000000-0005-0000-0000-0000436D0000}"/>
    <cellStyle name="Comma 12 3 2 2 2 4 5" xfId="37977" xr:uid="{00000000-0005-0000-0000-0000446D0000}"/>
    <cellStyle name="Comma 12 3 2 2 2 5" xfId="37978" xr:uid="{00000000-0005-0000-0000-0000456D0000}"/>
    <cellStyle name="Comma 12 3 2 2 2 5 2" xfId="37979" xr:uid="{00000000-0005-0000-0000-0000466D0000}"/>
    <cellStyle name="Comma 12 3 2 2 2 5 3" xfId="37980" xr:uid="{00000000-0005-0000-0000-0000476D0000}"/>
    <cellStyle name="Comma 12 3 2 2 2 6" xfId="37981" xr:uid="{00000000-0005-0000-0000-0000486D0000}"/>
    <cellStyle name="Comma 12 3 2 2 2 6 2" xfId="37982" xr:uid="{00000000-0005-0000-0000-0000496D0000}"/>
    <cellStyle name="Comma 12 3 2 2 2 6 3" xfId="37983" xr:uid="{00000000-0005-0000-0000-00004A6D0000}"/>
    <cellStyle name="Comma 12 3 2 2 2 7" xfId="37984" xr:uid="{00000000-0005-0000-0000-00004B6D0000}"/>
    <cellStyle name="Comma 12 3 2 2 2 7 2" xfId="37985" xr:uid="{00000000-0005-0000-0000-00004C6D0000}"/>
    <cellStyle name="Comma 12 3 2 2 2 8" xfId="37986" xr:uid="{00000000-0005-0000-0000-00004D6D0000}"/>
    <cellStyle name="Comma 12 3 2 2 2 9" xfId="37987" xr:uid="{00000000-0005-0000-0000-00004E6D0000}"/>
    <cellStyle name="Comma 12 3 2 2 3" xfId="37988" xr:uid="{00000000-0005-0000-0000-00004F6D0000}"/>
    <cellStyle name="Comma 12 3 2 2 3 2" xfId="37989" xr:uid="{00000000-0005-0000-0000-0000506D0000}"/>
    <cellStyle name="Comma 12 3 2 2 3 2 2" xfId="37990" xr:uid="{00000000-0005-0000-0000-0000516D0000}"/>
    <cellStyle name="Comma 12 3 2 2 3 2 3" xfId="37991" xr:uid="{00000000-0005-0000-0000-0000526D0000}"/>
    <cellStyle name="Comma 12 3 2 2 3 3" xfId="37992" xr:uid="{00000000-0005-0000-0000-0000536D0000}"/>
    <cellStyle name="Comma 12 3 2 2 3 3 2" xfId="37993" xr:uid="{00000000-0005-0000-0000-0000546D0000}"/>
    <cellStyle name="Comma 12 3 2 2 3 3 3" xfId="37994" xr:uid="{00000000-0005-0000-0000-0000556D0000}"/>
    <cellStyle name="Comma 12 3 2 2 3 4" xfId="37995" xr:uid="{00000000-0005-0000-0000-0000566D0000}"/>
    <cellStyle name="Comma 12 3 2 2 3 4 2" xfId="37996" xr:uid="{00000000-0005-0000-0000-0000576D0000}"/>
    <cellStyle name="Comma 12 3 2 2 3 5" xfId="37997" xr:uid="{00000000-0005-0000-0000-0000586D0000}"/>
    <cellStyle name="Comma 12 3 2 2 3 6" xfId="37998" xr:uid="{00000000-0005-0000-0000-0000596D0000}"/>
    <cellStyle name="Comma 12 3 2 2 4" xfId="37999" xr:uid="{00000000-0005-0000-0000-00005A6D0000}"/>
    <cellStyle name="Comma 12 3 2 2 4 2" xfId="38000" xr:uid="{00000000-0005-0000-0000-00005B6D0000}"/>
    <cellStyle name="Comma 12 3 2 2 4 2 2" xfId="38001" xr:uid="{00000000-0005-0000-0000-00005C6D0000}"/>
    <cellStyle name="Comma 12 3 2 2 4 2 3" xfId="38002" xr:uid="{00000000-0005-0000-0000-00005D6D0000}"/>
    <cellStyle name="Comma 12 3 2 2 4 3" xfId="38003" xr:uid="{00000000-0005-0000-0000-00005E6D0000}"/>
    <cellStyle name="Comma 12 3 2 2 4 3 2" xfId="38004" xr:uid="{00000000-0005-0000-0000-00005F6D0000}"/>
    <cellStyle name="Comma 12 3 2 2 4 3 3" xfId="38005" xr:uid="{00000000-0005-0000-0000-0000606D0000}"/>
    <cellStyle name="Comma 12 3 2 2 4 4" xfId="38006" xr:uid="{00000000-0005-0000-0000-0000616D0000}"/>
    <cellStyle name="Comma 12 3 2 2 4 4 2" xfId="38007" xr:uid="{00000000-0005-0000-0000-0000626D0000}"/>
    <cellStyle name="Comma 12 3 2 2 4 5" xfId="38008" xr:uid="{00000000-0005-0000-0000-0000636D0000}"/>
    <cellStyle name="Comma 12 3 2 2 4 6" xfId="38009" xr:uid="{00000000-0005-0000-0000-0000646D0000}"/>
    <cellStyle name="Comma 12 3 2 2 5" xfId="38010" xr:uid="{00000000-0005-0000-0000-0000656D0000}"/>
    <cellStyle name="Comma 12 3 2 2 5 2" xfId="38011" xr:uid="{00000000-0005-0000-0000-0000666D0000}"/>
    <cellStyle name="Comma 12 3 2 2 5 2 2" xfId="38012" xr:uid="{00000000-0005-0000-0000-0000676D0000}"/>
    <cellStyle name="Comma 12 3 2 2 5 2 3" xfId="38013" xr:uid="{00000000-0005-0000-0000-0000686D0000}"/>
    <cellStyle name="Comma 12 3 2 2 5 3" xfId="38014" xr:uid="{00000000-0005-0000-0000-0000696D0000}"/>
    <cellStyle name="Comma 12 3 2 2 5 3 2" xfId="38015" xr:uid="{00000000-0005-0000-0000-00006A6D0000}"/>
    <cellStyle name="Comma 12 3 2 2 5 4" xfId="38016" xr:uid="{00000000-0005-0000-0000-00006B6D0000}"/>
    <cellStyle name="Comma 12 3 2 2 5 5" xfId="38017" xr:uid="{00000000-0005-0000-0000-00006C6D0000}"/>
    <cellStyle name="Comma 12 3 2 2 6" xfId="38018" xr:uid="{00000000-0005-0000-0000-00006D6D0000}"/>
    <cellStyle name="Comma 12 3 2 2 6 2" xfId="38019" xr:uid="{00000000-0005-0000-0000-00006E6D0000}"/>
    <cellStyle name="Comma 12 3 2 2 6 3" xfId="38020" xr:uid="{00000000-0005-0000-0000-00006F6D0000}"/>
    <cellStyle name="Comma 12 3 2 2 7" xfId="38021" xr:uid="{00000000-0005-0000-0000-0000706D0000}"/>
    <cellStyle name="Comma 12 3 2 2 7 2" xfId="38022" xr:uid="{00000000-0005-0000-0000-0000716D0000}"/>
    <cellStyle name="Comma 12 3 2 2 7 3" xfId="38023" xr:uid="{00000000-0005-0000-0000-0000726D0000}"/>
    <cellStyle name="Comma 12 3 2 2 8" xfId="38024" xr:uid="{00000000-0005-0000-0000-0000736D0000}"/>
    <cellStyle name="Comma 12 3 2 2 8 2" xfId="38025" xr:uid="{00000000-0005-0000-0000-0000746D0000}"/>
    <cellStyle name="Comma 12 3 2 2 9" xfId="38026" xr:uid="{00000000-0005-0000-0000-0000756D0000}"/>
    <cellStyle name="Comma 12 3 2 3" xfId="38027" xr:uid="{00000000-0005-0000-0000-0000766D0000}"/>
    <cellStyle name="Comma 12 3 2 3 2" xfId="38028" xr:uid="{00000000-0005-0000-0000-0000776D0000}"/>
    <cellStyle name="Comma 12 3 2 3 2 2" xfId="38029" xr:uid="{00000000-0005-0000-0000-0000786D0000}"/>
    <cellStyle name="Comma 12 3 2 3 2 2 2" xfId="38030" xr:uid="{00000000-0005-0000-0000-0000796D0000}"/>
    <cellStyle name="Comma 12 3 2 3 2 2 3" xfId="38031" xr:uid="{00000000-0005-0000-0000-00007A6D0000}"/>
    <cellStyle name="Comma 12 3 2 3 2 3" xfId="38032" xr:uid="{00000000-0005-0000-0000-00007B6D0000}"/>
    <cellStyle name="Comma 12 3 2 3 2 3 2" xfId="38033" xr:uid="{00000000-0005-0000-0000-00007C6D0000}"/>
    <cellStyle name="Comma 12 3 2 3 2 3 3" xfId="38034" xr:uid="{00000000-0005-0000-0000-00007D6D0000}"/>
    <cellStyle name="Comma 12 3 2 3 2 4" xfId="38035" xr:uid="{00000000-0005-0000-0000-00007E6D0000}"/>
    <cellStyle name="Comma 12 3 2 3 2 4 2" xfId="38036" xr:uid="{00000000-0005-0000-0000-00007F6D0000}"/>
    <cellStyle name="Comma 12 3 2 3 2 5" xfId="38037" xr:uid="{00000000-0005-0000-0000-0000806D0000}"/>
    <cellStyle name="Comma 12 3 2 3 2 6" xfId="38038" xr:uid="{00000000-0005-0000-0000-0000816D0000}"/>
    <cellStyle name="Comma 12 3 2 3 3" xfId="38039" xr:uid="{00000000-0005-0000-0000-0000826D0000}"/>
    <cellStyle name="Comma 12 3 2 3 3 2" xfId="38040" xr:uid="{00000000-0005-0000-0000-0000836D0000}"/>
    <cellStyle name="Comma 12 3 2 3 3 2 2" xfId="38041" xr:uid="{00000000-0005-0000-0000-0000846D0000}"/>
    <cellStyle name="Comma 12 3 2 3 3 2 3" xfId="38042" xr:uid="{00000000-0005-0000-0000-0000856D0000}"/>
    <cellStyle name="Comma 12 3 2 3 3 3" xfId="38043" xr:uid="{00000000-0005-0000-0000-0000866D0000}"/>
    <cellStyle name="Comma 12 3 2 3 3 3 2" xfId="38044" xr:uid="{00000000-0005-0000-0000-0000876D0000}"/>
    <cellStyle name="Comma 12 3 2 3 3 3 3" xfId="38045" xr:uid="{00000000-0005-0000-0000-0000886D0000}"/>
    <cellStyle name="Comma 12 3 2 3 3 4" xfId="38046" xr:uid="{00000000-0005-0000-0000-0000896D0000}"/>
    <cellStyle name="Comma 12 3 2 3 3 4 2" xfId="38047" xr:uid="{00000000-0005-0000-0000-00008A6D0000}"/>
    <cellStyle name="Comma 12 3 2 3 3 5" xfId="38048" xr:uid="{00000000-0005-0000-0000-00008B6D0000}"/>
    <cellStyle name="Comma 12 3 2 3 3 6" xfId="38049" xr:uid="{00000000-0005-0000-0000-00008C6D0000}"/>
    <cellStyle name="Comma 12 3 2 3 4" xfId="38050" xr:uid="{00000000-0005-0000-0000-00008D6D0000}"/>
    <cellStyle name="Comma 12 3 2 3 4 2" xfId="38051" xr:uid="{00000000-0005-0000-0000-00008E6D0000}"/>
    <cellStyle name="Comma 12 3 2 3 4 2 2" xfId="38052" xr:uid="{00000000-0005-0000-0000-00008F6D0000}"/>
    <cellStyle name="Comma 12 3 2 3 4 2 3" xfId="38053" xr:uid="{00000000-0005-0000-0000-0000906D0000}"/>
    <cellStyle name="Comma 12 3 2 3 4 3" xfId="38054" xr:uid="{00000000-0005-0000-0000-0000916D0000}"/>
    <cellStyle name="Comma 12 3 2 3 4 3 2" xfId="38055" xr:uid="{00000000-0005-0000-0000-0000926D0000}"/>
    <cellStyle name="Comma 12 3 2 3 4 4" xfId="38056" xr:uid="{00000000-0005-0000-0000-0000936D0000}"/>
    <cellStyle name="Comma 12 3 2 3 4 5" xfId="38057" xr:uid="{00000000-0005-0000-0000-0000946D0000}"/>
    <cellStyle name="Comma 12 3 2 3 5" xfId="38058" xr:uid="{00000000-0005-0000-0000-0000956D0000}"/>
    <cellStyle name="Comma 12 3 2 3 5 2" xfId="38059" xr:uid="{00000000-0005-0000-0000-0000966D0000}"/>
    <cellStyle name="Comma 12 3 2 3 5 3" xfId="38060" xr:uid="{00000000-0005-0000-0000-0000976D0000}"/>
    <cellStyle name="Comma 12 3 2 3 6" xfId="38061" xr:uid="{00000000-0005-0000-0000-0000986D0000}"/>
    <cellStyle name="Comma 12 3 2 3 6 2" xfId="38062" xr:uid="{00000000-0005-0000-0000-0000996D0000}"/>
    <cellStyle name="Comma 12 3 2 3 6 3" xfId="38063" xr:uid="{00000000-0005-0000-0000-00009A6D0000}"/>
    <cellStyle name="Comma 12 3 2 3 7" xfId="38064" xr:uid="{00000000-0005-0000-0000-00009B6D0000}"/>
    <cellStyle name="Comma 12 3 2 3 7 2" xfId="38065" xr:uid="{00000000-0005-0000-0000-00009C6D0000}"/>
    <cellStyle name="Comma 12 3 2 3 8" xfId="38066" xr:uid="{00000000-0005-0000-0000-00009D6D0000}"/>
    <cellStyle name="Comma 12 3 2 3 9" xfId="38067" xr:uid="{00000000-0005-0000-0000-00009E6D0000}"/>
    <cellStyle name="Comma 12 3 2 4" xfId="38068" xr:uid="{00000000-0005-0000-0000-00009F6D0000}"/>
    <cellStyle name="Comma 12 3 2 4 2" xfId="38069" xr:uid="{00000000-0005-0000-0000-0000A06D0000}"/>
    <cellStyle name="Comma 12 3 2 4 2 2" xfId="38070" xr:uid="{00000000-0005-0000-0000-0000A16D0000}"/>
    <cellStyle name="Comma 12 3 2 4 2 2 2" xfId="38071" xr:uid="{00000000-0005-0000-0000-0000A26D0000}"/>
    <cellStyle name="Comma 12 3 2 4 2 2 3" xfId="38072" xr:uid="{00000000-0005-0000-0000-0000A36D0000}"/>
    <cellStyle name="Comma 12 3 2 4 2 3" xfId="38073" xr:uid="{00000000-0005-0000-0000-0000A46D0000}"/>
    <cellStyle name="Comma 12 3 2 4 2 3 2" xfId="38074" xr:uid="{00000000-0005-0000-0000-0000A56D0000}"/>
    <cellStyle name="Comma 12 3 2 4 2 3 3" xfId="38075" xr:uid="{00000000-0005-0000-0000-0000A66D0000}"/>
    <cellStyle name="Comma 12 3 2 4 2 4" xfId="38076" xr:uid="{00000000-0005-0000-0000-0000A76D0000}"/>
    <cellStyle name="Comma 12 3 2 4 2 4 2" xfId="38077" xr:uid="{00000000-0005-0000-0000-0000A86D0000}"/>
    <cellStyle name="Comma 12 3 2 4 2 5" xfId="38078" xr:uid="{00000000-0005-0000-0000-0000A96D0000}"/>
    <cellStyle name="Comma 12 3 2 4 2 6" xfId="38079" xr:uid="{00000000-0005-0000-0000-0000AA6D0000}"/>
    <cellStyle name="Comma 12 3 2 4 3" xfId="38080" xr:uid="{00000000-0005-0000-0000-0000AB6D0000}"/>
    <cellStyle name="Comma 12 3 2 4 3 2" xfId="38081" xr:uid="{00000000-0005-0000-0000-0000AC6D0000}"/>
    <cellStyle name="Comma 12 3 2 4 3 2 2" xfId="38082" xr:uid="{00000000-0005-0000-0000-0000AD6D0000}"/>
    <cellStyle name="Comma 12 3 2 4 3 2 3" xfId="38083" xr:uid="{00000000-0005-0000-0000-0000AE6D0000}"/>
    <cellStyle name="Comma 12 3 2 4 3 3" xfId="38084" xr:uid="{00000000-0005-0000-0000-0000AF6D0000}"/>
    <cellStyle name="Comma 12 3 2 4 3 3 2" xfId="38085" xr:uid="{00000000-0005-0000-0000-0000B06D0000}"/>
    <cellStyle name="Comma 12 3 2 4 3 3 3" xfId="38086" xr:uid="{00000000-0005-0000-0000-0000B16D0000}"/>
    <cellStyle name="Comma 12 3 2 4 3 4" xfId="38087" xr:uid="{00000000-0005-0000-0000-0000B26D0000}"/>
    <cellStyle name="Comma 12 3 2 4 3 4 2" xfId="38088" xr:uid="{00000000-0005-0000-0000-0000B36D0000}"/>
    <cellStyle name="Comma 12 3 2 4 3 5" xfId="38089" xr:uid="{00000000-0005-0000-0000-0000B46D0000}"/>
    <cellStyle name="Comma 12 3 2 4 3 6" xfId="38090" xr:uid="{00000000-0005-0000-0000-0000B56D0000}"/>
    <cellStyle name="Comma 12 3 2 4 4" xfId="38091" xr:uid="{00000000-0005-0000-0000-0000B66D0000}"/>
    <cellStyle name="Comma 12 3 2 4 4 2" xfId="38092" xr:uid="{00000000-0005-0000-0000-0000B76D0000}"/>
    <cellStyle name="Comma 12 3 2 4 4 2 2" xfId="38093" xr:uid="{00000000-0005-0000-0000-0000B86D0000}"/>
    <cellStyle name="Comma 12 3 2 4 4 2 3" xfId="38094" xr:uid="{00000000-0005-0000-0000-0000B96D0000}"/>
    <cellStyle name="Comma 12 3 2 4 4 3" xfId="38095" xr:uid="{00000000-0005-0000-0000-0000BA6D0000}"/>
    <cellStyle name="Comma 12 3 2 4 4 3 2" xfId="38096" xr:uid="{00000000-0005-0000-0000-0000BB6D0000}"/>
    <cellStyle name="Comma 12 3 2 4 4 4" xfId="38097" xr:uid="{00000000-0005-0000-0000-0000BC6D0000}"/>
    <cellStyle name="Comma 12 3 2 4 4 5" xfId="38098" xr:uid="{00000000-0005-0000-0000-0000BD6D0000}"/>
    <cellStyle name="Comma 12 3 2 4 5" xfId="38099" xr:uid="{00000000-0005-0000-0000-0000BE6D0000}"/>
    <cellStyle name="Comma 12 3 2 4 5 2" xfId="38100" xr:uid="{00000000-0005-0000-0000-0000BF6D0000}"/>
    <cellStyle name="Comma 12 3 2 4 5 3" xfId="38101" xr:uid="{00000000-0005-0000-0000-0000C06D0000}"/>
    <cellStyle name="Comma 12 3 2 4 6" xfId="38102" xr:uid="{00000000-0005-0000-0000-0000C16D0000}"/>
    <cellStyle name="Comma 12 3 2 4 6 2" xfId="38103" xr:uid="{00000000-0005-0000-0000-0000C26D0000}"/>
    <cellStyle name="Comma 12 3 2 4 6 3" xfId="38104" xr:uid="{00000000-0005-0000-0000-0000C36D0000}"/>
    <cellStyle name="Comma 12 3 2 4 7" xfId="38105" xr:uid="{00000000-0005-0000-0000-0000C46D0000}"/>
    <cellStyle name="Comma 12 3 2 4 7 2" xfId="38106" xr:uid="{00000000-0005-0000-0000-0000C56D0000}"/>
    <cellStyle name="Comma 12 3 2 4 8" xfId="38107" xr:uid="{00000000-0005-0000-0000-0000C66D0000}"/>
    <cellStyle name="Comma 12 3 2 4 9" xfId="38108" xr:uid="{00000000-0005-0000-0000-0000C76D0000}"/>
    <cellStyle name="Comma 12 3 2 5" xfId="38109" xr:uid="{00000000-0005-0000-0000-0000C86D0000}"/>
    <cellStyle name="Comma 12 3 2 5 2" xfId="38110" xr:uid="{00000000-0005-0000-0000-0000C96D0000}"/>
    <cellStyle name="Comma 12 3 2 5 2 2" xfId="38111" xr:uid="{00000000-0005-0000-0000-0000CA6D0000}"/>
    <cellStyle name="Comma 12 3 2 5 2 3" xfId="38112" xr:uid="{00000000-0005-0000-0000-0000CB6D0000}"/>
    <cellStyle name="Comma 12 3 2 5 3" xfId="38113" xr:uid="{00000000-0005-0000-0000-0000CC6D0000}"/>
    <cellStyle name="Comma 12 3 2 5 3 2" xfId="38114" xr:uid="{00000000-0005-0000-0000-0000CD6D0000}"/>
    <cellStyle name="Comma 12 3 2 5 3 3" xfId="38115" xr:uid="{00000000-0005-0000-0000-0000CE6D0000}"/>
    <cellStyle name="Comma 12 3 2 5 4" xfId="38116" xr:uid="{00000000-0005-0000-0000-0000CF6D0000}"/>
    <cellStyle name="Comma 12 3 2 5 4 2" xfId="38117" xr:uid="{00000000-0005-0000-0000-0000D06D0000}"/>
    <cellStyle name="Comma 12 3 2 5 5" xfId="38118" xr:uid="{00000000-0005-0000-0000-0000D16D0000}"/>
    <cellStyle name="Comma 12 3 2 5 6" xfId="38119" xr:uid="{00000000-0005-0000-0000-0000D26D0000}"/>
    <cellStyle name="Comma 12 3 2 6" xfId="38120" xr:uid="{00000000-0005-0000-0000-0000D36D0000}"/>
    <cellStyle name="Comma 12 3 2 6 2" xfId="38121" xr:uid="{00000000-0005-0000-0000-0000D46D0000}"/>
    <cellStyle name="Comma 12 3 2 6 2 2" xfId="38122" xr:uid="{00000000-0005-0000-0000-0000D56D0000}"/>
    <cellStyle name="Comma 12 3 2 6 2 3" xfId="38123" xr:uid="{00000000-0005-0000-0000-0000D66D0000}"/>
    <cellStyle name="Comma 12 3 2 6 3" xfId="38124" xr:uid="{00000000-0005-0000-0000-0000D76D0000}"/>
    <cellStyle name="Comma 12 3 2 6 3 2" xfId="38125" xr:uid="{00000000-0005-0000-0000-0000D86D0000}"/>
    <cellStyle name="Comma 12 3 2 6 3 3" xfId="38126" xr:uid="{00000000-0005-0000-0000-0000D96D0000}"/>
    <cellStyle name="Comma 12 3 2 6 4" xfId="38127" xr:uid="{00000000-0005-0000-0000-0000DA6D0000}"/>
    <cellStyle name="Comma 12 3 2 6 4 2" xfId="38128" xr:uid="{00000000-0005-0000-0000-0000DB6D0000}"/>
    <cellStyle name="Comma 12 3 2 6 5" xfId="38129" xr:uid="{00000000-0005-0000-0000-0000DC6D0000}"/>
    <cellStyle name="Comma 12 3 2 6 6" xfId="38130" xr:uid="{00000000-0005-0000-0000-0000DD6D0000}"/>
    <cellStyle name="Comma 12 3 2 7" xfId="38131" xr:uid="{00000000-0005-0000-0000-0000DE6D0000}"/>
    <cellStyle name="Comma 12 3 2 7 2" xfId="38132" xr:uid="{00000000-0005-0000-0000-0000DF6D0000}"/>
    <cellStyle name="Comma 12 3 2 7 2 2" xfId="38133" xr:uid="{00000000-0005-0000-0000-0000E06D0000}"/>
    <cellStyle name="Comma 12 3 2 7 2 3" xfId="38134" xr:uid="{00000000-0005-0000-0000-0000E16D0000}"/>
    <cellStyle name="Comma 12 3 2 7 3" xfId="38135" xr:uid="{00000000-0005-0000-0000-0000E26D0000}"/>
    <cellStyle name="Comma 12 3 2 7 3 2" xfId="38136" xr:uid="{00000000-0005-0000-0000-0000E36D0000}"/>
    <cellStyle name="Comma 12 3 2 7 4" xfId="38137" xr:uid="{00000000-0005-0000-0000-0000E46D0000}"/>
    <cellStyle name="Comma 12 3 2 7 5" xfId="38138" xr:uid="{00000000-0005-0000-0000-0000E56D0000}"/>
    <cellStyle name="Comma 12 3 2 8" xfId="38139" xr:uid="{00000000-0005-0000-0000-0000E66D0000}"/>
    <cellStyle name="Comma 12 3 2 8 2" xfId="38140" xr:uid="{00000000-0005-0000-0000-0000E76D0000}"/>
    <cellStyle name="Comma 12 3 2 8 3" xfId="38141" xr:uid="{00000000-0005-0000-0000-0000E86D0000}"/>
    <cellStyle name="Comma 12 3 2 9" xfId="38142" xr:uid="{00000000-0005-0000-0000-0000E96D0000}"/>
    <cellStyle name="Comma 12 3 2 9 2" xfId="38143" xr:uid="{00000000-0005-0000-0000-0000EA6D0000}"/>
    <cellStyle name="Comma 12 3 2 9 3" xfId="38144" xr:uid="{00000000-0005-0000-0000-0000EB6D0000}"/>
    <cellStyle name="Comma 12 3 3" xfId="38145" xr:uid="{00000000-0005-0000-0000-0000EC6D0000}"/>
    <cellStyle name="Comma 12 3 3 10" xfId="38146" xr:uid="{00000000-0005-0000-0000-0000ED6D0000}"/>
    <cellStyle name="Comma 12 3 3 2" xfId="38147" xr:uid="{00000000-0005-0000-0000-0000EE6D0000}"/>
    <cellStyle name="Comma 12 3 3 2 2" xfId="38148" xr:uid="{00000000-0005-0000-0000-0000EF6D0000}"/>
    <cellStyle name="Comma 12 3 3 2 2 2" xfId="38149" xr:uid="{00000000-0005-0000-0000-0000F06D0000}"/>
    <cellStyle name="Comma 12 3 3 2 2 2 2" xfId="38150" xr:uid="{00000000-0005-0000-0000-0000F16D0000}"/>
    <cellStyle name="Comma 12 3 3 2 2 2 3" xfId="38151" xr:uid="{00000000-0005-0000-0000-0000F26D0000}"/>
    <cellStyle name="Comma 12 3 3 2 2 3" xfId="38152" xr:uid="{00000000-0005-0000-0000-0000F36D0000}"/>
    <cellStyle name="Comma 12 3 3 2 2 3 2" xfId="38153" xr:uid="{00000000-0005-0000-0000-0000F46D0000}"/>
    <cellStyle name="Comma 12 3 3 2 2 3 3" xfId="38154" xr:uid="{00000000-0005-0000-0000-0000F56D0000}"/>
    <cellStyle name="Comma 12 3 3 2 2 4" xfId="38155" xr:uid="{00000000-0005-0000-0000-0000F66D0000}"/>
    <cellStyle name="Comma 12 3 3 2 2 4 2" xfId="38156" xr:uid="{00000000-0005-0000-0000-0000F76D0000}"/>
    <cellStyle name="Comma 12 3 3 2 2 5" xfId="38157" xr:uid="{00000000-0005-0000-0000-0000F86D0000}"/>
    <cellStyle name="Comma 12 3 3 2 2 6" xfId="38158" xr:uid="{00000000-0005-0000-0000-0000F96D0000}"/>
    <cellStyle name="Comma 12 3 3 2 3" xfId="38159" xr:uid="{00000000-0005-0000-0000-0000FA6D0000}"/>
    <cellStyle name="Comma 12 3 3 2 3 2" xfId="38160" xr:uid="{00000000-0005-0000-0000-0000FB6D0000}"/>
    <cellStyle name="Comma 12 3 3 2 3 2 2" xfId="38161" xr:uid="{00000000-0005-0000-0000-0000FC6D0000}"/>
    <cellStyle name="Comma 12 3 3 2 3 2 3" xfId="38162" xr:uid="{00000000-0005-0000-0000-0000FD6D0000}"/>
    <cellStyle name="Comma 12 3 3 2 3 3" xfId="38163" xr:uid="{00000000-0005-0000-0000-0000FE6D0000}"/>
    <cellStyle name="Comma 12 3 3 2 3 3 2" xfId="38164" xr:uid="{00000000-0005-0000-0000-0000FF6D0000}"/>
    <cellStyle name="Comma 12 3 3 2 3 3 3" xfId="38165" xr:uid="{00000000-0005-0000-0000-0000006E0000}"/>
    <cellStyle name="Comma 12 3 3 2 3 4" xfId="38166" xr:uid="{00000000-0005-0000-0000-0000016E0000}"/>
    <cellStyle name="Comma 12 3 3 2 3 4 2" xfId="38167" xr:uid="{00000000-0005-0000-0000-0000026E0000}"/>
    <cellStyle name="Comma 12 3 3 2 3 5" xfId="38168" xr:uid="{00000000-0005-0000-0000-0000036E0000}"/>
    <cellStyle name="Comma 12 3 3 2 3 6" xfId="38169" xr:uid="{00000000-0005-0000-0000-0000046E0000}"/>
    <cellStyle name="Comma 12 3 3 2 4" xfId="38170" xr:uid="{00000000-0005-0000-0000-0000056E0000}"/>
    <cellStyle name="Comma 12 3 3 2 4 2" xfId="38171" xr:uid="{00000000-0005-0000-0000-0000066E0000}"/>
    <cellStyle name="Comma 12 3 3 2 4 2 2" xfId="38172" xr:uid="{00000000-0005-0000-0000-0000076E0000}"/>
    <cellStyle name="Comma 12 3 3 2 4 2 3" xfId="38173" xr:uid="{00000000-0005-0000-0000-0000086E0000}"/>
    <cellStyle name="Comma 12 3 3 2 4 3" xfId="38174" xr:uid="{00000000-0005-0000-0000-0000096E0000}"/>
    <cellStyle name="Comma 12 3 3 2 4 3 2" xfId="38175" xr:uid="{00000000-0005-0000-0000-00000A6E0000}"/>
    <cellStyle name="Comma 12 3 3 2 4 4" xfId="38176" xr:uid="{00000000-0005-0000-0000-00000B6E0000}"/>
    <cellStyle name="Comma 12 3 3 2 4 5" xfId="38177" xr:uid="{00000000-0005-0000-0000-00000C6E0000}"/>
    <cellStyle name="Comma 12 3 3 2 5" xfId="38178" xr:uid="{00000000-0005-0000-0000-00000D6E0000}"/>
    <cellStyle name="Comma 12 3 3 2 5 2" xfId="38179" xr:uid="{00000000-0005-0000-0000-00000E6E0000}"/>
    <cellStyle name="Comma 12 3 3 2 5 3" xfId="38180" xr:uid="{00000000-0005-0000-0000-00000F6E0000}"/>
    <cellStyle name="Comma 12 3 3 2 6" xfId="38181" xr:uid="{00000000-0005-0000-0000-0000106E0000}"/>
    <cellStyle name="Comma 12 3 3 2 6 2" xfId="38182" xr:uid="{00000000-0005-0000-0000-0000116E0000}"/>
    <cellStyle name="Comma 12 3 3 2 6 3" xfId="38183" xr:uid="{00000000-0005-0000-0000-0000126E0000}"/>
    <cellStyle name="Comma 12 3 3 2 7" xfId="38184" xr:uid="{00000000-0005-0000-0000-0000136E0000}"/>
    <cellStyle name="Comma 12 3 3 2 7 2" xfId="38185" xr:uid="{00000000-0005-0000-0000-0000146E0000}"/>
    <cellStyle name="Comma 12 3 3 2 8" xfId="38186" xr:uid="{00000000-0005-0000-0000-0000156E0000}"/>
    <cellStyle name="Comma 12 3 3 2 9" xfId="38187" xr:uid="{00000000-0005-0000-0000-0000166E0000}"/>
    <cellStyle name="Comma 12 3 3 3" xfId="38188" xr:uid="{00000000-0005-0000-0000-0000176E0000}"/>
    <cellStyle name="Comma 12 3 3 3 2" xfId="38189" xr:uid="{00000000-0005-0000-0000-0000186E0000}"/>
    <cellStyle name="Comma 12 3 3 3 2 2" xfId="38190" xr:uid="{00000000-0005-0000-0000-0000196E0000}"/>
    <cellStyle name="Comma 12 3 3 3 2 3" xfId="38191" xr:uid="{00000000-0005-0000-0000-00001A6E0000}"/>
    <cellStyle name="Comma 12 3 3 3 3" xfId="38192" xr:uid="{00000000-0005-0000-0000-00001B6E0000}"/>
    <cellStyle name="Comma 12 3 3 3 3 2" xfId="38193" xr:uid="{00000000-0005-0000-0000-00001C6E0000}"/>
    <cellStyle name="Comma 12 3 3 3 3 3" xfId="38194" xr:uid="{00000000-0005-0000-0000-00001D6E0000}"/>
    <cellStyle name="Comma 12 3 3 3 4" xfId="38195" xr:uid="{00000000-0005-0000-0000-00001E6E0000}"/>
    <cellStyle name="Comma 12 3 3 3 4 2" xfId="38196" xr:uid="{00000000-0005-0000-0000-00001F6E0000}"/>
    <cellStyle name="Comma 12 3 3 3 5" xfId="38197" xr:uid="{00000000-0005-0000-0000-0000206E0000}"/>
    <cellStyle name="Comma 12 3 3 3 6" xfId="38198" xr:uid="{00000000-0005-0000-0000-0000216E0000}"/>
    <cellStyle name="Comma 12 3 3 4" xfId="38199" xr:uid="{00000000-0005-0000-0000-0000226E0000}"/>
    <cellStyle name="Comma 12 3 3 4 2" xfId="38200" xr:uid="{00000000-0005-0000-0000-0000236E0000}"/>
    <cellStyle name="Comma 12 3 3 4 2 2" xfId="38201" xr:uid="{00000000-0005-0000-0000-0000246E0000}"/>
    <cellStyle name="Comma 12 3 3 4 2 3" xfId="38202" xr:uid="{00000000-0005-0000-0000-0000256E0000}"/>
    <cellStyle name="Comma 12 3 3 4 3" xfId="38203" xr:uid="{00000000-0005-0000-0000-0000266E0000}"/>
    <cellStyle name="Comma 12 3 3 4 3 2" xfId="38204" xr:uid="{00000000-0005-0000-0000-0000276E0000}"/>
    <cellStyle name="Comma 12 3 3 4 3 3" xfId="38205" xr:uid="{00000000-0005-0000-0000-0000286E0000}"/>
    <cellStyle name="Comma 12 3 3 4 4" xfId="38206" xr:uid="{00000000-0005-0000-0000-0000296E0000}"/>
    <cellStyle name="Comma 12 3 3 4 4 2" xfId="38207" xr:uid="{00000000-0005-0000-0000-00002A6E0000}"/>
    <cellStyle name="Comma 12 3 3 4 5" xfId="38208" xr:uid="{00000000-0005-0000-0000-00002B6E0000}"/>
    <cellStyle name="Comma 12 3 3 4 6" xfId="38209" xr:uid="{00000000-0005-0000-0000-00002C6E0000}"/>
    <cellStyle name="Comma 12 3 3 5" xfId="38210" xr:uid="{00000000-0005-0000-0000-00002D6E0000}"/>
    <cellStyle name="Comma 12 3 3 5 2" xfId="38211" xr:uid="{00000000-0005-0000-0000-00002E6E0000}"/>
    <cellStyle name="Comma 12 3 3 5 2 2" xfId="38212" xr:uid="{00000000-0005-0000-0000-00002F6E0000}"/>
    <cellStyle name="Comma 12 3 3 5 2 3" xfId="38213" xr:uid="{00000000-0005-0000-0000-0000306E0000}"/>
    <cellStyle name="Comma 12 3 3 5 3" xfId="38214" xr:uid="{00000000-0005-0000-0000-0000316E0000}"/>
    <cellStyle name="Comma 12 3 3 5 3 2" xfId="38215" xr:uid="{00000000-0005-0000-0000-0000326E0000}"/>
    <cellStyle name="Comma 12 3 3 5 4" xfId="38216" xr:uid="{00000000-0005-0000-0000-0000336E0000}"/>
    <cellStyle name="Comma 12 3 3 5 5" xfId="38217" xr:uid="{00000000-0005-0000-0000-0000346E0000}"/>
    <cellStyle name="Comma 12 3 3 6" xfId="38218" xr:uid="{00000000-0005-0000-0000-0000356E0000}"/>
    <cellStyle name="Comma 12 3 3 6 2" xfId="38219" xr:uid="{00000000-0005-0000-0000-0000366E0000}"/>
    <cellStyle name="Comma 12 3 3 6 3" xfId="38220" xr:uid="{00000000-0005-0000-0000-0000376E0000}"/>
    <cellStyle name="Comma 12 3 3 7" xfId="38221" xr:uid="{00000000-0005-0000-0000-0000386E0000}"/>
    <cellStyle name="Comma 12 3 3 7 2" xfId="38222" xr:uid="{00000000-0005-0000-0000-0000396E0000}"/>
    <cellStyle name="Comma 12 3 3 7 3" xfId="38223" xr:uid="{00000000-0005-0000-0000-00003A6E0000}"/>
    <cellStyle name="Comma 12 3 3 8" xfId="38224" xr:uid="{00000000-0005-0000-0000-00003B6E0000}"/>
    <cellStyle name="Comma 12 3 3 8 2" xfId="38225" xr:uid="{00000000-0005-0000-0000-00003C6E0000}"/>
    <cellStyle name="Comma 12 3 3 9" xfId="38226" xr:uid="{00000000-0005-0000-0000-00003D6E0000}"/>
    <cellStyle name="Comma 12 3 4" xfId="38227" xr:uid="{00000000-0005-0000-0000-00003E6E0000}"/>
    <cellStyle name="Comma 12 3 4 2" xfId="38228" xr:uid="{00000000-0005-0000-0000-00003F6E0000}"/>
    <cellStyle name="Comma 12 3 4 2 2" xfId="38229" xr:uid="{00000000-0005-0000-0000-0000406E0000}"/>
    <cellStyle name="Comma 12 3 4 2 2 2" xfId="38230" xr:uid="{00000000-0005-0000-0000-0000416E0000}"/>
    <cellStyle name="Comma 12 3 4 2 2 3" xfId="38231" xr:uid="{00000000-0005-0000-0000-0000426E0000}"/>
    <cellStyle name="Comma 12 3 4 2 3" xfId="38232" xr:uid="{00000000-0005-0000-0000-0000436E0000}"/>
    <cellStyle name="Comma 12 3 4 2 3 2" xfId="38233" xr:uid="{00000000-0005-0000-0000-0000446E0000}"/>
    <cellStyle name="Comma 12 3 4 2 3 3" xfId="38234" xr:uid="{00000000-0005-0000-0000-0000456E0000}"/>
    <cellStyle name="Comma 12 3 4 2 4" xfId="38235" xr:uid="{00000000-0005-0000-0000-0000466E0000}"/>
    <cellStyle name="Comma 12 3 4 2 4 2" xfId="38236" xr:uid="{00000000-0005-0000-0000-0000476E0000}"/>
    <cellStyle name="Comma 12 3 4 2 5" xfId="38237" xr:uid="{00000000-0005-0000-0000-0000486E0000}"/>
    <cellStyle name="Comma 12 3 4 2 6" xfId="38238" xr:uid="{00000000-0005-0000-0000-0000496E0000}"/>
    <cellStyle name="Comma 12 3 4 3" xfId="38239" xr:uid="{00000000-0005-0000-0000-00004A6E0000}"/>
    <cellStyle name="Comma 12 3 4 3 2" xfId="38240" xr:uid="{00000000-0005-0000-0000-00004B6E0000}"/>
    <cellStyle name="Comma 12 3 4 3 2 2" xfId="38241" xr:uid="{00000000-0005-0000-0000-00004C6E0000}"/>
    <cellStyle name="Comma 12 3 4 3 2 3" xfId="38242" xr:uid="{00000000-0005-0000-0000-00004D6E0000}"/>
    <cellStyle name="Comma 12 3 4 3 3" xfId="38243" xr:uid="{00000000-0005-0000-0000-00004E6E0000}"/>
    <cellStyle name="Comma 12 3 4 3 3 2" xfId="38244" xr:uid="{00000000-0005-0000-0000-00004F6E0000}"/>
    <cellStyle name="Comma 12 3 4 3 3 3" xfId="38245" xr:uid="{00000000-0005-0000-0000-0000506E0000}"/>
    <cellStyle name="Comma 12 3 4 3 4" xfId="38246" xr:uid="{00000000-0005-0000-0000-0000516E0000}"/>
    <cellStyle name="Comma 12 3 4 3 4 2" xfId="38247" xr:uid="{00000000-0005-0000-0000-0000526E0000}"/>
    <cellStyle name="Comma 12 3 4 3 5" xfId="38248" xr:uid="{00000000-0005-0000-0000-0000536E0000}"/>
    <cellStyle name="Comma 12 3 4 3 6" xfId="38249" xr:uid="{00000000-0005-0000-0000-0000546E0000}"/>
    <cellStyle name="Comma 12 3 4 4" xfId="38250" xr:uid="{00000000-0005-0000-0000-0000556E0000}"/>
    <cellStyle name="Comma 12 3 4 4 2" xfId="38251" xr:uid="{00000000-0005-0000-0000-0000566E0000}"/>
    <cellStyle name="Comma 12 3 4 4 2 2" xfId="38252" xr:uid="{00000000-0005-0000-0000-0000576E0000}"/>
    <cellStyle name="Comma 12 3 4 4 2 3" xfId="38253" xr:uid="{00000000-0005-0000-0000-0000586E0000}"/>
    <cellStyle name="Comma 12 3 4 4 3" xfId="38254" xr:uid="{00000000-0005-0000-0000-0000596E0000}"/>
    <cellStyle name="Comma 12 3 4 4 3 2" xfId="38255" xr:uid="{00000000-0005-0000-0000-00005A6E0000}"/>
    <cellStyle name="Comma 12 3 4 4 4" xfId="38256" xr:uid="{00000000-0005-0000-0000-00005B6E0000}"/>
    <cellStyle name="Comma 12 3 4 4 5" xfId="38257" xr:uid="{00000000-0005-0000-0000-00005C6E0000}"/>
    <cellStyle name="Comma 12 3 4 5" xfId="38258" xr:uid="{00000000-0005-0000-0000-00005D6E0000}"/>
    <cellStyle name="Comma 12 3 4 5 2" xfId="38259" xr:uid="{00000000-0005-0000-0000-00005E6E0000}"/>
    <cellStyle name="Comma 12 3 4 5 3" xfId="38260" xr:uid="{00000000-0005-0000-0000-00005F6E0000}"/>
    <cellStyle name="Comma 12 3 4 6" xfId="38261" xr:uid="{00000000-0005-0000-0000-0000606E0000}"/>
    <cellStyle name="Comma 12 3 4 6 2" xfId="38262" xr:uid="{00000000-0005-0000-0000-0000616E0000}"/>
    <cellStyle name="Comma 12 3 4 6 3" xfId="38263" xr:uid="{00000000-0005-0000-0000-0000626E0000}"/>
    <cellStyle name="Comma 12 3 4 7" xfId="38264" xr:uid="{00000000-0005-0000-0000-0000636E0000}"/>
    <cellStyle name="Comma 12 3 4 7 2" xfId="38265" xr:uid="{00000000-0005-0000-0000-0000646E0000}"/>
    <cellStyle name="Comma 12 3 4 8" xfId="38266" xr:uid="{00000000-0005-0000-0000-0000656E0000}"/>
    <cellStyle name="Comma 12 3 4 9" xfId="38267" xr:uid="{00000000-0005-0000-0000-0000666E0000}"/>
    <cellStyle name="Comma 12 3 5" xfId="38268" xr:uid="{00000000-0005-0000-0000-0000676E0000}"/>
    <cellStyle name="Comma 12 3 5 2" xfId="38269" xr:uid="{00000000-0005-0000-0000-0000686E0000}"/>
    <cellStyle name="Comma 12 3 5 2 2" xfId="38270" xr:uid="{00000000-0005-0000-0000-0000696E0000}"/>
    <cellStyle name="Comma 12 3 5 2 2 2" xfId="38271" xr:uid="{00000000-0005-0000-0000-00006A6E0000}"/>
    <cellStyle name="Comma 12 3 5 2 2 3" xfId="38272" xr:uid="{00000000-0005-0000-0000-00006B6E0000}"/>
    <cellStyle name="Comma 12 3 5 2 3" xfId="38273" xr:uid="{00000000-0005-0000-0000-00006C6E0000}"/>
    <cellStyle name="Comma 12 3 5 2 3 2" xfId="38274" xr:uid="{00000000-0005-0000-0000-00006D6E0000}"/>
    <cellStyle name="Comma 12 3 5 2 3 3" xfId="38275" xr:uid="{00000000-0005-0000-0000-00006E6E0000}"/>
    <cellStyle name="Comma 12 3 5 2 4" xfId="38276" xr:uid="{00000000-0005-0000-0000-00006F6E0000}"/>
    <cellStyle name="Comma 12 3 5 2 4 2" xfId="38277" xr:uid="{00000000-0005-0000-0000-0000706E0000}"/>
    <cellStyle name="Comma 12 3 5 2 5" xfId="38278" xr:uid="{00000000-0005-0000-0000-0000716E0000}"/>
    <cellStyle name="Comma 12 3 5 2 6" xfId="38279" xr:uid="{00000000-0005-0000-0000-0000726E0000}"/>
    <cellStyle name="Comma 12 3 5 3" xfId="38280" xr:uid="{00000000-0005-0000-0000-0000736E0000}"/>
    <cellStyle name="Comma 12 3 5 3 2" xfId="38281" xr:uid="{00000000-0005-0000-0000-0000746E0000}"/>
    <cellStyle name="Comma 12 3 5 3 2 2" xfId="38282" xr:uid="{00000000-0005-0000-0000-0000756E0000}"/>
    <cellStyle name="Comma 12 3 5 3 2 3" xfId="38283" xr:uid="{00000000-0005-0000-0000-0000766E0000}"/>
    <cellStyle name="Comma 12 3 5 3 3" xfId="38284" xr:uid="{00000000-0005-0000-0000-0000776E0000}"/>
    <cellStyle name="Comma 12 3 5 3 3 2" xfId="38285" xr:uid="{00000000-0005-0000-0000-0000786E0000}"/>
    <cellStyle name="Comma 12 3 5 3 3 3" xfId="38286" xr:uid="{00000000-0005-0000-0000-0000796E0000}"/>
    <cellStyle name="Comma 12 3 5 3 4" xfId="38287" xr:uid="{00000000-0005-0000-0000-00007A6E0000}"/>
    <cellStyle name="Comma 12 3 5 3 4 2" xfId="38288" xr:uid="{00000000-0005-0000-0000-00007B6E0000}"/>
    <cellStyle name="Comma 12 3 5 3 5" xfId="38289" xr:uid="{00000000-0005-0000-0000-00007C6E0000}"/>
    <cellStyle name="Comma 12 3 5 3 6" xfId="38290" xr:uid="{00000000-0005-0000-0000-00007D6E0000}"/>
    <cellStyle name="Comma 12 3 5 4" xfId="38291" xr:uid="{00000000-0005-0000-0000-00007E6E0000}"/>
    <cellStyle name="Comma 12 3 5 4 2" xfId="38292" xr:uid="{00000000-0005-0000-0000-00007F6E0000}"/>
    <cellStyle name="Comma 12 3 5 4 2 2" xfId="38293" xr:uid="{00000000-0005-0000-0000-0000806E0000}"/>
    <cellStyle name="Comma 12 3 5 4 2 3" xfId="38294" xr:uid="{00000000-0005-0000-0000-0000816E0000}"/>
    <cellStyle name="Comma 12 3 5 4 3" xfId="38295" xr:uid="{00000000-0005-0000-0000-0000826E0000}"/>
    <cellStyle name="Comma 12 3 5 4 3 2" xfId="38296" xr:uid="{00000000-0005-0000-0000-0000836E0000}"/>
    <cellStyle name="Comma 12 3 5 4 4" xfId="38297" xr:uid="{00000000-0005-0000-0000-0000846E0000}"/>
    <cellStyle name="Comma 12 3 5 4 5" xfId="38298" xr:uid="{00000000-0005-0000-0000-0000856E0000}"/>
    <cellStyle name="Comma 12 3 5 5" xfId="38299" xr:uid="{00000000-0005-0000-0000-0000866E0000}"/>
    <cellStyle name="Comma 12 3 5 5 2" xfId="38300" xr:uid="{00000000-0005-0000-0000-0000876E0000}"/>
    <cellStyle name="Comma 12 3 5 5 3" xfId="38301" xr:uid="{00000000-0005-0000-0000-0000886E0000}"/>
    <cellStyle name="Comma 12 3 5 6" xfId="38302" xr:uid="{00000000-0005-0000-0000-0000896E0000}"/>
    <cellStyle name="Comma 12 3 5 6 2" xfId="38303" xr:uid="{00000000-0005-0000-0000-00008A6E0000}"/>
    <cellStyle name="Comma 12 3 5 6 3" xfId="38304" xr:uid="{00000000-0005-0000-0000-00008B6E0000}"/>
    <cellStyle name="Comma 12 3 5 7" xfId="38305" xr:uid="{00000000-0005-0000-0000-00008C6E0000}"/>
    <cellStyle name="Comma 12 3 5 7 2" xfId="38306" xr:uid="{00000000-0005-0000-0000-00008D6E0000}"/>
    <cellStyle name="Comma 12 3 5 8" xfId="38307" xr:uid="{00000000-0005-0000-0000-00008E6E0000}"/>
    <cellStyle name="Comma 12 3 5 9" xfId="38308" xr:uid="{00000000-0005-0000-0000-00008F6E0000}"/>
    <cellStyle name="Comma 12 3 6" xfId="38309" xr:uid="{00000000-0005-0000-0000-0000906E0000}"/>
    <cellStyle name="Comma 12 3 6 2" xfId="38310" xr:uid="{00000000-0005-0000-0000-0000916E0000}"/>
    <cellStyle name="Comma 12 3 6 2 2" xfId="38311" xr:uid="{00000000-0005-0000-0000-0000926E0000}"/>
    <cellStyle name="Comma 12 3 6 2 3" xfId="38312" xr:uid="{00000000-0005-0000-0000-0000936E0000}"/>
    <cellStyle name="Comma 12 3 6 3" xfId="38313" xr:uid="{00000000-0005-0000-0000-0000946E0000}"/>
    <cellStyle name="Comma 12 3 6 3 2" xfId="38314" xr:uid="{00000000-0005-0000-0000-0000956E0000}"/>
    <cellStyle name="Comma 12 3 6 3 3" xfId="38315" xr:uid="{00000000-0005-0000-0000-0000966E0000}"/>
    <cellStyle name="Comma 12 3 6 4" xfId="38316" xr:uid="{00000000-0005-0000-0000-0000976E0000}"/>
    <cellStyle name="Comma 12 3 6 4 2" xfId="38317" xr:uid="{00000000-0005-0000-0000-0000986E0000}"/>
    <cellStyle name="Comma 12 3 6 5" xfId="38318" xr:uid="{00000000-0005-0000-0000-0000996E0000}"/>
    <cellStyle name="Comma 12 3 6 6" xfId="38319" xr:uid="{00000000-0005-0000-0000-00009A6E0000}"/>
    <cellStyle name="Comma 12 3 7" xfId="38320" xr:uid="{00000000-0005-0000-0000-00009B6E0000}"/>
    <cellStyle name="Comma 12 3 7 2" xfId="38321" xr:uid="{00000000-0005-0000-0000-00009C6E0000}"/>
    <cellStyle name="Comma 12 3 7 2 2" xfId="38322" xr:uid="{00000000-0005-0000-0000-00009D6E0000}"/>
    <cellStyle name="Comma 12 3 7 2 3" xfId="38323" xr:uid="{00000000-0005-0000-0000-00009E6E0000}"/>
    <cellStyle name="Comma 12 3 7 3" xfId="38324" xr:uid="{00000000-0005-0000-0000-00009F6E0000}"/>
    <cellStyle name="Comma 12 3 7 3 2" xfId="38325" xr:uid="{00000000-0005-0000-0000-0000A06E0000}"/>
    <cellStyle name="Comma 12 3 7 3 3" xfId="38326" xr:uid="{00000000-0005-0000-0000-0000A16E0000}"/>
    <cellStyle name="Comma 12 3 7 4" xfId="38327" xr:uid="{00000000-0005-0000-0000-0000A26E0000}"/>
    <cellStyle name="Comma 12 3 7 4 2" xfId="38328" xr:uid="{00000000-0005-0000-0000-0000A36E0000}"/>
    <cellStyle name="Comma 12 3 7 5" xfId="38329" xr:uid="{00000000-0005-0000-0000-0000A46E0000}"/>
    <cellStyle name="Comma 12 3 7 6" xfId="38330" xr:uid="{00000000-0005-0000-0000-0000A56E0000}"/>
    <cellStyle name="Comma 12 3 8" xfId="38331" xr:uid="{00000000-0005-0000-0000-0000A66E0000}"/>
    <cellStyle name="Comma 12 3 8 2" xfId="38332" xr:uid="{00000000-0005-0000-0000-0000A76E0000}"/>
    <cellStyle name="Comma 12 3 8 2 2" xfId="38333" xr:uid="{00000000-0005-0000-0000-0000A86E0000}"/>
    <cellStyle name="Comma 12 3 8 2 3" xfId="38334" xr:uid="{00000000-0005-0000-0000-0000A96E0000}"/>
    <cellStyle name="Comma 12 3 8 3" xfId="38335" xr:uid="{00000000-0005-0000-0000-0000AA6E0000}"/>
    <cellStyle name="Comma 12 3 8 3 2" xfId="38336" xr:uid="{00000000-0005-0000-0000-0000AB6E0000}"/>
    <cellStyle name="Comma 12 3 8 4" xfId="38337" xr:uid="{00000000-0005-0000-0000-0000AC6E0000}"/>
    <cellStyle name="Comma 12 3 8 5" xfId="38338" xr:uid="{00000000-0005-0000-0000-0000AD6E0000}"/>
    <cellStyle name="Comma 12 3 9" xfId="38339" xr:uid="{00000000-0005-0000-0000-0000AE6E0000}"/>
    <cellStyle name="Comma 12 3 9 2" xfId="38340" xr:uid="{00000000-0005-0000-0000-0000AF6E0000}"/>
    <cellStyle name="Comma 12 3 9 3" xfId="38341" xr:uid="{00000000-0005-0000-0000-0000B06E0000}"/>
    <cellStyle name="Comma 12 4" xfId="9448" xr:uid="{00000000-0005-0000-0000-0000B16E0000}"/>
    <cellStyle name="Comma 12 4 10" xfId="38342" xr:uid="{00000000-0005-0000-0000-0000B26E0000}"/>
    <cellStyle name="Comma 12 4 10 2" xfId="38343" xr:uid="{00000000-0005-0000-0000-0000B36E0000}"/>
    <cellStyle name="Comma 12 4 11" xfId="38344" xr:uid="{00000000-0005-0000-0000-0000B46E0000}"/>
    <cellStyle name="Comma 12 4 12" xfId="38345" xr:uid="{00000000-0005-0000-0000-0000B56E0000}"/>
    <cellStyle name="Comma 12 4 2" xfId="38346" xr:uid="{00000000-0005-0000-0000-0000B66E0000}"/>
    <cellStyle name="Comma 12 4 2 10" xfId="38347" xr:uid="{00000000-0005-0000-0000-0000B76E0000}"/>
    <cellStyle name="Comma 12 4 2 2" xfId="38348" xr:uid="{00000000-0005-0000-0000-0000B86E0000}"/>
    <cellStyle name="Comma 12 4 2 2 2" xfId="38349" xr:uid="{00000000-0005-0000-0000-0000B96E0000}"/>
    <cellStyle name="Comma 12 4 2 2 2 2" xfId="38350" xr:uid="{00000000-0005-0000-0000-0000BA6E0000}"/>
    <cellStyle name="Comma 12 4 2 2 2 2 2" xfId="38351" xr:uid="{00000000-0005-0000-0000-0000BB6E0000}"/>
    <cellStyle name="Comma 12 4 2 2 2 2 3" xfId="38352" xr:uid="{00000000-0005-0000-0000-0000BC6E0000}"/>
    <cellStyle name="Comma 12 4 2 2 2 3" xfId="38353" xr:uid="{00000000-0005-0000-0000-0000BD6E0000}"/>
    <cellStyle name="Comma 12 4 2 2 2 3 2" xfId="38354" xr:uid="{00000000-0005-0000-0000-0000BE6E0000}"/>
    <cellStyle name="Comma 12 4 2 2 2 3 3" xfId="38355" xr:uid="{00000000-0005-0000-0000-0000BF6E0000}"/>
    <cellStyle name="Comma 12 4 2 2 2 4" xfId="38356" xr:uid="{00000000-0005-0000-0000-0000C06E0000}"/>
    <cellStyle name="Comma 12 4 2 2 2 4 2" xfId="38357" xr:uid="{00000000-0005-0000-0000-0000C16E0000}"/>
    <cellStyle name="Comma 12 4 2 2 2 5" xfId="38358" xr:uid="{00000000-0005-0000-0000-0000C26E0000}"/>
    <cellStyle name="Comma 12 4 2 2 2 6" xfId="38359" xr:uid="{00000000-0005-0000-0000-0000C36E0000}"/>
    <cellStyle name="Comma 12 4 2 2 3" xfId="38360" xr:uid="{00000000-0005-0000-0000-0000C46E0000}"/>
    <cellStyle name="Comma 12 4 2 2 3 2" xfId="38361" xr:uid="{00000000-0005-0000-0000-0000C56E0000}"/>
    <cellStyle name="Comma 12 4 2 2 3 2 2" xfId="38362" xr:uid="{00000000-0005-0000-0000-0000C66E0000}"/>
    <cellStyle name="Comma 12 4 2 2 3 2 3" xfId="38363" xr:uid="{00000000-0005-0000-0000-0000C76E0000}"/>
    <cellStyle name="Comma 12 4 2 2 3 3" xfId="38364" xr:uid="{00000000-0005-0000-0000-0000C86E0000}"/>
    <cellStyle name="Comma 12 4 2 2 3 3 2" xfId="38365" xr:uid="{00000000-0005-0000-0000-0000C96E0000}"/>
    <cellStyle name="Comma 12 4 2 2 3 3 3" xfId="38366" xr:uid="{00000000-0005-0000-0000-0000CA6E0000}"/>
    <cellStyle name="Comma 12 4 2 2 3 4" xfId="38367" xr:uid="{00000000-0005-0000-0000-0000CB6E0000}"/>
    <cellStyle name="Comma 12 4 2 2 3 4 2" xfId="38368" xr:uid="{00000000-0005-0000-0000-0000CC6E0000}"/>
    <cellStyle name="Comma 12 4 2 2 3 5" xfId="38369" xr:uid="{00000000-0005-0000-0000-0000CD6E0000}"/>
    <cellStyle name="Comma 12 4 2 2 3 6" xfId="38370" xr:uid="{00000000-0005-0000-0000-0000CE6E0000}"/>
    <cellStyle name="Comma 12 4 2 2 4" xfId="38371" xr:uid="{00000000-0005-0000-0000-0000CF6E0000}"/>
    <cellStyle name="Comma 12 4 2 2 4 2" xfId="38372" xr:uid="{00000000-0005-0000-0000-0000D06E0000}"/>
    <cellStyle name="Comma 12 4 2 2 4 2 2" xfId="38373" xr:uid="{00000000-0005-0000-0000-0000D16E0000}"/>
    <cellStyle name="Comma 12 4 2 2 4 2 3" xfId="38374" xr:uid="{00000000-0005-0000-0000-0000D26E0000}"/>
    <cellStyle name="Comma 12 4 2 2 4 3" xfId="38375" xr:uid="{00000000-0005-0000-0000-0000D36E0000}"/>
    <cellStyle name="Comma 12 4 2 2 4 3 2" xfId="38376" xr:uid="{00000000-0005-0000-0000-0000D46E0000}"/>
    <cellStyle name="Comma 12 4 2 2 4 4" xfId="38377" xr:uid="{00000000-0005-0000-0000-0000D56E0000}"/>
    <cellStyle name="Comma 12 4 2 2 4 5" xfId="38378" xr:uid="{00000000-0005-0000-0000-0000D66E0000}"/>
    <cellStyle name="Comma 12 4 2 2 5" xfId="38379" xr:uid="{00000000-0005-0000-0000-0000D76E0000}"/>
    <cellStyle name="Comma 12 4 2 2 5 2" xfId="38380" xr:uid="{00000000-0005-0000-0000-0000D86E0000}"/>
    <cellStyle name="Comma 12 4 2 2 5 3" xfId="38381" xr:uid="{00000000-0005-0000-0000-0000D96E0000}"/>
    <cellStyle name="Comma 12 4 2 2 6" xfId="38382" xr:uid="{00000000-0005-0000-0000-0000DA6E0000}"/>
    <cellStyle name="Comma 12 4 2 2 6 2" xfId="38383" xr:uid="{00000000-0005-0000-0000-0000DB6E0000}"/>
    <cellStyle name="Comma 12 4 2 2 6 3" xfId="38384" xr:uid="{00000000-0005-0000-0000-0000DC6E0000}"/>
    <cellStyle name="Comma 12 4 2 2 7" xfId="38385" xr:uid="{00000000-0005-0000-0000-0000DD6E0000}"/>
    <cellStyle name="Comma 12 4 2 2 7 2" xfId="38386" xr:uid="{00000000-0005-0000-0000-0000DE6E0000}"/>
    <cellStyle name="Comma 12 4 2 2 8" xfId="38387" xr:uid="{00000000-0005-0000-0000-0000DF6E0000}"/>
    <cellStyle name="Comma 12 4 2 2 9" xfId="38388" xr:uid="{00000000-0005-0000-0000-0000E06E0000}"/>
    <cellStyle name="Comma 12 4 2 3" xfId="38389" xr:uid="{00000000-0005-0000-0000-0000E16E0000}"/>
    <cellStyle name="Comma 12 4 2 3 2" xfId="38390" xr:uid="{00000000-0005-0000-0000-0000E26E0000}"/>
    <cellStyle name="Comma 12 4 2 3 2 2" xfId="38391" xr:uid="{00000000-0005-0000-0000-0000E36E0000}"/>
    <cellStyle name="Comma 12 4 2 3 2 3" xfId="38392" xr:uid="{00000000-0005-0000-0000-0000E46E0000}"/>
    <cellStyle name="Comma 12 4 2 3 3" xfId="38393" xr:uid="{00000000-0005-0000-0000-0000E56E0000}"/>
    <cellStyle name="Comma 12 4 2 3 3 2" xfId="38394" xr:uid="{00000000-0005-0000-0000-0000E66E0000}"/>
    <cellStyle name="Comma 12 4 2 3 3 3" xfId="38395" xr:uid="{00000000-0005-0000-0000-0000E76E0000}"/>
    <cellStyle name="Comma 12 4 2 3 4" xfId="38396" xr:uid="{00000000-0005-0000-0000-0000E86E0000}"/>
    <cellStyle name="Comma 12 4 2 3 4 2" xfId="38397" xr:uid="{00000000-0005-0000-0000-0000E96E0000}"/>
    <cellStyle name="Comma 12 4 2 3 5" xfId="38398" xr:uid="{00000000-0005-0000-0000-0000EA6E0000}"/>
    <cellStyle name="Comma 12 4 2 3 6" xfId="38399" xr:uid="{00000000-0005-0000-0000-0000EB6E0000}"/>
    <cellStyle name="Comma 12 4 2 4" xfId="38400" xr:uid="{00000000-0005-0000-0000-0000EC6E0000}"/>
    <cellStyle name="Comma 12 4 2 4 2" xfId="38401" xr:uid="{00000000-0005-0000-0000-0000ED6E0000}"/>
    <cellStyle name="Comma 12 4 2 4 2 2" xfId="38402" xr:uid="{00000000-0005-0000-0000-0000EE6E0000}"/>
    <cellStyle name="Comma 12 4 2 4 2 3" xfId="38403" xr:uid="{00000000-0005-0000-0000-0000EF6E0000}"/>
    <cellStyle name="Comma 12 4 2 4 3" xfId="38404" xr:uid="{00000000-0005-0000-0000-0000F06E0000}"/>
    <cellStyle name="Comma 12 4 2 4 3 2" xfId="38405" xr:uid="{00000000-0005-0000-0000-0000F16E0000}"/>
    <cellStyle name="Comma 12 4 2 4 3 3" xfId="38406" xr:uid="{00000000-0005-0000-0000-0000F26E0000}"/>
    <cellStyle name="Comma 12 4 2 4 4" xfId="38407" xr:uid="{00000000-0005-0000-0000-0000F36E0000}"/>
    <cellStyle name="Comma 12 4 2 4 4 2" xfId="38408" xr:uid="{00000000-0005-0000-0000-0000F46E0000}"/>
    <cellStyle name="Comma 12 4 2 4 5" xfId="38409" xr:uid="{00000000-0005-0000-0000-0000F56E0000}"/>
    <cellStyle name="Comma 12 4 2 4 6" xfId="38410" xr:uid="{00000000-0005-0000-0000-0000F66E0000}"/>
    <cellStyle name="Comma 12 4 2 5" xfId="38411" xr:uid="{00000000-0005-0000-0000-0000F76E0000}"/>
    <cellStyle name="Comma 12 4 2 5 2" xfId="38412" xr:uid="{00000000-0005-0000-0000-0000F86E0000}"/>
    <cellStyle name="Comma 12 4 2 5 2 2" xfId="38413" xr:uid="{00000000-0005-0000-0000-0000F96E0000}"/>
    <cellStyle name="Comma 12 4 2 5 2 3" xfId="38414" xr:uid="{00000000-0005-0000-0000-0000FA6E0000}"/>
    <cellStyle name="Comma 12 4 2 5 3" xfId="38415" xr:uid="{00000000-0005-0000-0000-0000FB6E0000}"/>
    <cellStyle name="Comma 12 4 2 5 3 2" xfId="38416" xr:uid="{00000000-0005-0000-0000-0000FC6E0000}"/>
    <cellStyle name="Comma 12 4 2 5 4" xfId="38417" xr:uid="{00000000-0005-0000-0000-0000FD6E0000}"/>
    <cellStyle name="Comma 12 4 2 5 5" xfId="38418" xr:uid="{00000000-0005-0000-0000-0000FE6E0000}"/>
    <cellStyle name="Comma 12 4 2 6" xfId="38419" xr:uid="{00000000-0005-0000-0000-0000FF6E0000}"/>
    <cellStyle name="Comma 12 4 2 6 2" xfId="38420" xr:uid="{00000000-0005-0000-0000-0000006F0000}"/>
    <cellStyle name="Comma 12 4 2 6 3" xfId="38421" xr:uid="{00000000-0005-0000-0000-0000016F0000}"/>
    <cellStyle name="Comma 12 4 2 7" xfId="38422" xr:uid="{00000000-0005-0000-0000-0000026F0000}"/>
    <cellStyle name="Comma 12 4 2 7 2" xfId="38423" xr:uid="{00000000-0005-0000-0000-0000036F0000}"/>
    <cellStyle name="Comma 12 4 2 7 3" xfId="38424" xr:uid="{00000000-0005-0000-0000-0000046F0000}"/>
    <cellStyle name="Comma 12 4 2 8" xfId="38425" xr:uid="{00000000-0005-0000-0000-0000056F0000}"/>
    <cellStyle name="Comma 12 4 2 8 2" xfId="38426" xr:uid="{00000000-0005-0000-0000-0000066F0000}"/>
    <cellStyle name="Comma 12 4 2 9" xfId="38427" xr:uid="{00000000-0005-0000-0000-0000076F0000}"/>
    <cellStyle name="Comma 12 4 3" xfId="38428" xr:uid="{00000000-0005-0000-0000-0000086F0000}"/>
    <cellStyle name="Comma 12 4 3 2" xfId="38429" xr:uid="{00000000-0005-0000-0000-0000096F0000}"/>
    <cellStyle name="Comma 12 4 3 2 2" xfId="38430" xr:uid="{00000000-0005-0000-0000-00000A6F0000}"/>
    <cellStyle name="Comma 12 4 3 2 2 2" xfId="38431" xr:uid="{00000000-0005-0000-0000-00000B6F0000}"/>
    <cellStyle name="Comma 12 4 3 2 2 3" xfId="38432" xr:uid="{00000000-0005-0000-0000-00000C6F0000}"/>
    <cellStyle name="Comma 12 4 3 2 3" xfId="38433" xr:uid="{00000000-0005-0000-0000-00000D6F0000}"/>
    <cellStyle name="Comma 12 4 3 2 3 2" xfId="38434" xr:uid="{00000000-0005-0000-0000-00000E6F0000}"/>
    <cellStyle name="Comma 12 4 3 2 3 3" xfId="38435" xr:uid="{00000000-0005-0000-0000-00000F6F0000}"/>
    <cellStyle name="Comma 12 4 3 2 4" xfId="38436" xr:uid="{00000000-0005-0000-0000-0000106F0000}"/>
    <cellStyle name="Comma 12 4 3 2 4 2" xfId="38437" xr:uid="{00000000-0005-0000-0000-0000116F0000}"/>
    <cellStyle name="Comma 12 4 3 2 5" xfId="38438" xr:uid="{00000000-0005-0000-0000-0000126F0000}"/>
    <cellStyle name="Comma 12 4 3 2 6" xfId="38439" xr:uid="{00000000-0005-0000-0000-0000136F0000}"/>
    <cellStyle name="Comma 12 4 3 3" xfId="38440" xr:uid="{00000000-0005-0000-0000-0000146F0000}"/>
    <cellStyle name="Comma 12 4 3 3 2" xfId="38441" xr:uid="{00000000-0005-0000-0000-0000156F0000}"/>
    <cellStyle name="Comma 12 4 3 3 2 2" xfId="38442" xr:uid="{00000000-0005-0000-0000-0000166F0000}"/>
    <cellStyle name="Comma 12 4 3 3 2 3" xfId="38443" xr:uid="{00000000-0005-0000-0000-0000176F0000}"/>
    <cellStyle name="Comma 12 4 3 3 3" xfId="38444" xr:uid="{00000000-0005-0000-0000-0000186F0000}"/>
    <cellStyle name="Comma 12 4 3 3 3 2" xfId="38445" xr:uid="{00000000-0005-0000-0000-0000196F0000}"/>
    <cellStyle name="Comma 12 4 3 3 3 3" xfId="38446" xr:uid="{00000000-0005-0000-0000-00001A6F0000}"/>
    <cellStyle name="Comma 12 4 3 3 4" xfId="38447" xr:uid="{00000000-0005-0000-0000-00001B6F0000}"/>
    <cellStyle name="Comma 12 4 3 3 4 2" xfId="38448" xr:uid="{00000000-0005-0000-0000-00001C6F0000}"/>
    <cellStyle name="Comma 12 4 3 3 5" xfId="38449" xr:uid="{00000000-0005-0000-0000-00001D6F0000}"/>
    <cellStyle name="Comma 12 4 3 3 6" xfId="38450" xr:uid="{00000000-0005-0000-0000-00001E6F0000}"/>
    <cellStyle name="Comma 12 4 3 4" xfId="38451" xr:uid="{00000000-0005-0000-0000-00001F6F0000}"/>
    <cellStyle name="Comma 12 4 3 4 2" xfId="38452" xr:uid="{00000000-0005-0000-0000-0000206F0000}"/>
    <cellStyle name="Comma 12 4 3 4 2 2" xfId="38453" xr:uid="{00000000-0005-0000-0000-0000216F0000}"/>
    <cellStyle name="Comma 12 4 3 4 2 3" xfId="38454" xr:uid="{00000000-0005-0000-0000-0000226F0000}"/>
    <cellStyle name="Comma 12 4 3 4 3" xfId="38455" xr:uid="{00000000-0005-0000-0000-0000236F0000}"/>
    <cellStyle name="Comma 12 4 3 4 3 2" xfId="38456" xr:uid="{00000000-0005-0000-0000-0000246F0000}"/>
    <cellStyle name="Comma 12 4 3 4 4" xfId="38457" xr:uid="{00000000-0005-0000-0000-0000256F0000}"/>
    <cellStyle name="Comma 12 4 3 4 5" xfId="38458" xr:uid="{00000000-0005-0000-0000-0000266F0000}"/>
    <cellStyle name="Comma 12 4 3 5" xfId="38459" xr:uid="{00000000-0005-0000-0000-0000276F0000}"/>
    <cellStyle name="Comma 12 4 3 5 2" xfId="38460" xr:uid="{00000000-0005-0000-0000-0000286F0000}"/>
    <cellStyle name="Comma 12 4 3 5 3" xfId="38461" xr:uid="{00000000-0005-0000-0000-0000296F0000}"/>
    <cellStyle name="Comma 12 4 3 6" xfId="38462" xr:uid="{00000000-0005-0000-0000-00002A6F0000}"/>
    <cellStyle name="Comma 12 4 3 6 2" xfId="38463" xr:uid="{00000000-0005-0000-0000-00002B6F0000}"/>
    <cellStyle name="Comma 12 4 3 6 3" xfId="38464" xr:uid="{00000000-0005-0000-0000-00002C6F0000}"/>
    <cellStyle name="Comma 12 4 3 7" xfId="38465" xr:uid="{00000000-0005-0000-0000-00002D6F0000}"/>
    <cellStyle name="Comma 12 4 3 7 2" xfId="38466" xr:uid="{00000000-0005-0000-0000-00002E6F0000}"/>
    <cellStyle name="Comma 12 4 3 8" xfId="38467" xr:uid="{00000000-0005-0000-0000-00002F6F0000}"/>
    <cellStyle name="Comma 12 4 3 9" xfId="38468" xr:uid="{00000000-0005-0000-0000-0000306F0000}"/>
    <cellStyle name="Comma 12 4 4" xfId="38469" xr:uid="{00000000-0005-0000-0000-0000316F0000}"/>
    <cellStyle name="Comma 12 4 4 2" xfId="38470" xr:uid="{00000000-0005-0000-0000-0000326F0000}"/>
    <cellStyle name="Comma 12 4 4 2 2" xfId="38471" xr:uid="{00000000-0005-0000-0000-0000336F0000}"/>
    <cellStyle name="Comma 12 4 4 2 2 2" xfId="38472" xr:uid="{00000000-0005-0000-0000-0000346F0000}"/>
    <cellStyle name="Comma 12 4 4 2 2 3" xfId="38473" xr:uid="{00000000-0005-0000-0000-0000356F0000}"/>
    <cellStyle name="Comma 12 4 4 2 3" xfId="38474" xr:uid="{00000000-0005-0000-0000-0000366F0000}"/>
    <cellStyle name="Comma 12 4 4 2 3 2" xfId="38475" xr:uid="{00000000-0005-0000-0000-0000376F0000}"/>
    <cellStyle name="Comma 12 4 4 2 3 3" xfId="38476" xr:uid="{00000000-0005-0000-0000-0000386F0000}"/>
    <cellStyle name="Comma 12 4 4 2 4" xfId="38477" xr:uid="{00000000-0005-0000-0000-0000396F0000}"/>
    <cellStyle name="Comma 12 4 4 2 4 2" xfId="38478" xr:uid="{00000000-0005-0000-0000-00003A6F0000}"/>
    <cellStyle name="Comma 12 4 4 2 5" xfId="38479" xr:uid="{00000000-0005-0000-0000-00003B6F0000}"/>
    <cellStyle name="Comma 12 4 4 2 6" xfId="38480" xr:uid="{00000000-0005-0000-0000-00003C6F0000}"/>
    <cellStyle name="Comma 12 4 4 3" xfId="38481" xr:uid="{00000000-0005-0000-0000-00003D6F0000}"/>
    <cellStyle name="Comma 12 4 4 3 2" xfId="38482" xr:uid="{00000000-0005-0000-0000-00003E6F0000}"/>
    <cellStyle name="Comma 12 4 4 3 2 2" xfId="38483" xr:uid="{00000000-0005-0000-0000-00003F6F0000}"/>
    <cellStyle name="Comma 12 4 4 3 2 3" xfId="38484" xr:uid="{00000000-0005-0000-0000-0000406F0000}"/>
    <cellStyle name="Comma 12 4 4 3 3" xfId="38485" xr:uid="{00000000-0005-0000-0000-0000416F0000}"/>
    <cellStyle name="Comma 12 4 4 3 3 2" xfId="38486" xr:uid="{00000000-0005-0000-0000-0000426F0000}"/>
    <cellStyle name="Comma 12 4 4 3 3 3" xfId="38487" xr:uid="{00000000-0005-0000-0000-0000436F0000}"/>
    <cellStyle name="Comma 12 4 4 3 4" xfId="38488" xr:uid="{00000000-0005-0000-0000-0000446F0000}"/>
    <cellStyle name="Comma 12 4 4 3 4 2" xfId="38489" xr:uid="{00000000-0005-0000-0000-0000456F0000}"/>
    <cellStyle name="Comma 12 4 4 3 5" xfId="38490" xr:uid="{00000000-0005-0000-0000-0000466F0000}"/>
    <cellStyle name="Comma 12 4 4 3 6" xfId="38491" xr:uid="{00000000-0005-0000-0000-0000476F0000}"/>
    <cellStyle name="Comma 12 4 4 4" xfId="38492" xr:uid="{00000000-0005-0000-0000-0000486F0000}"/>
    <cellStyle name="Comma 12 4 4 4 2" xfId="38493" xr:uid="{00000000-0005-0000-0000-0000496F0000}"/>
    <cellStyle name="Comma 12 4 4 4 2 2" xfId="38494" xr:uid="{00000000-0005-0000-0000-00004A6F0000}"/>
    <cellStyle name="Comma 12 4 4 4 2 3" xfId="38495" xr:uid="{00000000-0005-0000-0000-00004B6F0000}"/>
    <cellStyle name="Comma 12 4 4 4 3" xfId="38496" xr:uid="{00000000-0005-0000-0000-00004C6F0000}"/>
    <cellStyle name="Comma 12 4 4 4 3 2" xfId="38497" xr:uid="{00000000-0005-0000-0000-00004D6F0000}"/>
    <cellStyle name="Comma 12 4 4 4 4" xfId="38498" xr:uid="{00000000-0005-0000-0000-00004E6F0000}"/>
    <cellStyle name="Comma 12 4 4 4 5" xfId="38499" xr:uid="{00000000-0005-0000-0000-00004F6F0000}"/>
    <cellStyle name="Comma 12 4 4 5" xfId="38500" xr:uid="{00000000-0005-0000-0000-0000506F0000}"/>
    <cellStyle name="Comma 12 4 4 5 2" xfId="38501" xr:uid="{00000000-0005-0000-0000-0000516F0000}"/>
    <cellStyle name="Comma 12 4 4 5 3" xfId="38502" xr:uid="{00000000-0005-0000-0000-0000526F0000}"/>
    <cellStyle name="Comma 12 4 4 6" xfId="38503" xr:uid="{00000000-0005-0000-0000-0000536F0000}"/>
    <cellStyle name="Comma 12 4 4 6 2" xfId="38504" xr:uid="{00000000-0005-0000-0000-0000546F0000}"/>
    <cellStyle name="Comma 12 4 4 6 3" xfId="38505" xr:uid="{00000000-0005-0000-0000-0000556F0000}"/>
    <cellStyle name="Comma 12 4 4 7" xfId="38506" xr:uid="{00000000-0005-0000-0000-0000566F0000}"/>
    <cellStyle name="Comma 12 4 4 7 2" xfId="38507" xr:uid="{00000000-0005-0000-0000-0000576F0000}"/>
    <cellStyle name="Comma 12 4 4 8" xfId="38508" xr:uid="{00000000-0005-0000-0000-0000586F0000}"/>
    <cellStyle name="Comma 12 4 4 9" xfId="38509" xr:uid="{00000000-0005-0000-0000-0000596F0000}"/>
    <cellStyle name="Comma 12 4 5" xfId="38510" xr:uid="{00000000-0005-0000-0000-00005A6F0000}"/>
    <cellStyle name="Comma 12 4 5 2" xfId="38511" xr:uid="{00000000-0005-0000-0000-00005B6F0000}"/>
    <cellStyle name="Comma 12 4 5 2 2" xfId="38512" xr:uid="{00000000-0005-0000-0000-00005C6F0000}"/>
    <cellStyle name="Comma 12 4 5 2 3" xfId="38513" xr:uid="{00000000-0005-0000-0000-00005D6F0000}"/>
    <cellStyle name="Comma 12 4 5 3" xfId="38514" xr:uid="{00000000-0005-0000-0000-00005E6F0000}"/>
    <cellStyle name="Comma 12 4 5 3 2" xfId="38515" xr:uid="{00000000-0005-0000-0000-00005F6F0000}"/>
    <cellStyle name="Comma 12 4 5 3 3" xfId="38516" xr:uid="{00000000-0005-0000-0000-0000606F0000}"/>
    <cellStyle name="Comma 12 4 5 4" xfId="38517" xr:uid="{00000000-0005-0000-0000-0000616F0000}"/>
    <cellStyle name="Comma 12 4 5 4 2" xfId="38518" xr:uid="{00000000-0005-0000-0000-0000626F0000}"/>
    <cellStyle name="Comma 12 4 5 5" xfId="38519" xr:uid="{00000000-0005-0000-0000-0000636F0000}"/>
    <cellStyle name="Comma 12 4 5 6" xfId="38520" xr:uid="{00000000-0005-0000-0000-0000646F0000}"/>
    <cellStyle name="Comma 12 4 6" xfId="38521" xr:uid="{00000000-0005-0000-0000-0000656F0000}"/>
    <cellStyle name="Comma 12 4 6 2" xfId="38522" xr:uid="{00000000-0005-0000-0000-0000666F0000}"/>
    <cellStyle name="Comma 12 4 6 2 2" xfId="38523" xr:uid="{00000000-0005-0000-0000-0000676F0000}"/>
    <cellStyle name="Comma 12 4 6 2 3" xfId="38524" xr:uid="{00000000-0005-0000-0000-0000686F0000}"/>
    <cellStyle name="Comma 12 4 6 3" xfId="38525" xr:uid="{00000000-0005-0000-0000-0000696F0000}"/>
    <cellStyle name="Comma 12 4 6 3 2" xfId="38526" xr:uid="{00000000-0005-0000-0000-00006A6F0000}"/>
    <cellStyle name="Comma 12 4 6 3 3" xfId="38527" xr:uid="{00000000-0005-0000-0000-00006B6F0000}"/>
    <cellStyle name="Comma 12 4 6 4" xfId="38528" xr:uid="{00000000-0005-0000-0000-00006C6F0000}"/>
    <cellStyle name="Comma 12 4 6 4 2" xfId="38529" xr:uid="{00000000-0005-0000-0000-00006D6F0000}"/>
    <cellStyle name="Comma 12 4 6 5" xfId="38530" xr:uid="{00000000-0005-0000-0000-00006E6F0000}"/>
    <cellStyle name="Comma 12 4 6 6" xfId="38531" xr:uid="{00000000-0005-0000-0000-00006F6F0000}"/>
    <cellStyle name="Comma 12 4 7" xfId="38532" xr:uid="{00000000-0005-0000-0000-0000706F0000}"/>
    <cellStyle name="Comma 12 4 7 2" xfId="38533" xr:uid="{00000000-0005-0000-0000-0000716F0000}"/>
    <cellStyle name="Comma 12 4 7 2 2" xfId="38534" xr:uid="{00000000-0005-0000-0000-0000726F0000}"/>
    <cellStyle name="Comma 12 4 7 2 3" xfId="38535" xr:uid="{00000000-0005-0000-0000-0000736F0000}"/>
    <cellStyle name="Comma 12 4 7 3" xfId="38536" xr:uid="{00000000-0005-0000-0000-0000746F0000}"/>
    <cellStyle name="Comma 12 4 7 3 2" xfId="38537" xr:uid="{00000000-0005-0000-0000-0000756F0000}"/>
    <cellStyle name="Comma 12 4 7 4" xfId="38538" xr:uid="{00000000-0005-0000-0000-0000766F0000}"/>
    <cellStyle name="Comma 12 4 7 5" xfId="38539" xr:uid="{00000000-0005-0000-0000-0000776F0000}"/>
    <cellStyle name="Comma 12 4 8" xfId="38540" xr:uid="{00000000-0005-0000-0000-0000786F0000}"/>
    <cellStyle name="Comma 12 4 8 2" xfId="38541" xr:uid="{00000000-0005-0000-0000-0000796F0000}"/>
    <cellStyle name="Comma 12 4 8 3" xfId="38542" xr:uid="{00000000-0005-0000-0000-00007A6F0000}"/>
    <cellStyle name="Comma 12 4 9" xfId="38543" xr:uid="{00000000-0005-0000-0000-00007B6F0000}"/>
    <cellStyle name="Comma 12 4 9 2" xfId="38544" xr:uid="{00000000-0005-0000-0000-00007C6F0000}"/>
    <cellStyle name="Comma 12 4 9 3" xfId="38545" xr:uid="{00000000-0005-0000-0000-00007D6F0000}"/>
    <cellStyle name="Comma 12 5" xfId="9449" xr:uid="{00000000-0005-0000-0000-00007E6F0000}"/>
    <cellStyle name="Comma 12 5 10" xfId="38546" xr:uid="{00000000-0005-0000-0000-00007F6F0000}"/>
    <cellStyle name="Comma 12 5 2" xfId="38547" xr:uid="{00000000-0005-0000-0000-0000806F0000}"/>
    <cellStyle name="Comma 12 5 2 2" xfId="38548" xr:uid="{00000000-0005-0000-0000-0000816F0000}"/>
    <cellStyle name="Comma 12 5 2 2 2" xfId="38549" xr:uid="{00000000-0005-0000-0000-0000826F0000}"/>
    <cellStyle name="Comma 12 5 2 2 2 2" xfId="38550" xr:uid="{00000000-0005-0000-0000-0000836F0000}"/>
    <cellStyle name="Comma 12 5 2 2 2 3" xfId="38551" xr:uid="{00000000-0005-0000-0000-0000846F0000}"/>
    <cellStyle name="Comma 12 5 2 2 3" xfId="38552" xr:uid="{00000000-0005-0000-0000-0000856F0000}"/>
    <cellStyle name="Comma 12 5 2 2 3 2" xfId="38553" xr:uid="{00000000-0005-0000-0000-0000866F0000}"/>
    <cellStyle name="Comma 12 5 2 2 3 3" xfId="38554" xr:uid="{00000000-0005-0000-0000-0000876F0000}"/>
    <cellStyle name="Comma 12 5 2 2 4" xfId="38555" xr:uid="{00000000-0005-0000-0000-0000886F0000}"/>
    <cellStyle name="Comma 12 5 2 2 4 2" xfId="38556" xr:uid="{00000000-0005-0000-0000-0000896F0000}"/>
    <cellStyle name="Comma 12 5 2 2 5" xfId="38557" xr:uid="{00000000-0005-0000-0000-00008A6F0000}"/>
    <cellStyle name="Comma 12 5 2 2 6" xfId="38558" xr:uid="{00000000-0005-0000-0000-00008B6F0000}"/>
    <cellStyle name="Comma 12 5 2 3" xfId="38559" xr:uid="{00000000-0005-0000-0000-00008C6F0000}"/>
    <cellStyle name="Comma 12 5 2 3 2" xfId="38560" xr:uid="{00000000-0005-0000-0000-00008D6F0000}"/>
    <cellStyle name="Comma 12 5 2 3 2 2" xfId="38561" xr:uid="{00000000-0005-0000-0000-00008E6F0000}"/>
    <cellStyle name="Comma 12 5 2 3 2 3" xfId="38562" xr:uid="{00000000-0005-0000-0000-00008F6F0000}"/>
    <cellStyle name="Comma 12 5 2 3 3" xfId="38563" xr:uid="{00000000-0005-0000-0000-0000906F0000}"/>
    <cellStyle name="Comma 12 5 2 3 3 2" xfId="38564" xr:uid="{00000000-0005-0000-0000-0000916F0000}"/>
    <cellStyle name="Comma 12 5 2 3 3 3" xfId="38565" xr:uid="{00000000-0005-0000-0000-0000926F0000}"/>
    <cellStyle name="Comma 12 5 2 3 4" xfId="38566" xr:uid="{00000000-0005-0000-0000-0000936F0000}"/>
    <cellStyle name="Comma 12 5 2 3 4 2" xfId="38567" xr:uid="{00000000-0005-0000-0000-0000946F0000}"/>
    <cellStyle name="Comma 12 5 2 3 5" xfId="38568" xr:uid="{00000000-0005-0000-0000-0000956F0000}"/>
    <cellStyle name="Comma 12 5 2 3 6" xfId="38569" xr:uid="{00000000-0005-0000-0000-0000966F0000}"/>
    <cellStyle name="Comma 12 5 2 4" xfId="38570" xr:uid="{00000000-0005-0000-0000-0000976F0000}"/>
    <cellStyle name="Comma 12 5 2 4 2" xfId="38571" xr:uid="{00000000-0005-0000-0000-0000986F0000}"/>
    <cellStyle name="Comma 12 5 2 4 2 2" xfId="38572" xr:uid="{00000000-0005-0000-0000-0000996F0000}"/>
    <cellStyle name="Comma 12 5 2 4 2 3" xfId="38573" xr:uid="{00000000-0005-0000-0000-00009A6F0000}"/>
    <cellStyle name="Comma 12 5 2 4 3" xfId="38574" xr:uid="{00000000-0005-0000-0000-00009B6F0000}"/>
    <cellStyle name="Comma 12 5 2 4 3 2" xfId="38575" xr:uid="{00000000-0005-0000-0000-00009C6F0000}"/>
    <cellStyle name="Comma 12 5 2 4 4" xfId="38576" xr:uid="{00000000-0005-0000-0000-00009D6F0000}"/>
    <cellStyle name="Comma 12 5 2 4 5" xfId="38577" xr:uid="{00000000-0005-0000-0000-00009E6F0000}"/>
    <cellStyle name="Comma 12 5 2 5" xfId="38578" xr:uid="{00000000-0005-0000-0000-00009F6F0000}"/>
    <cellStyle name="Comma 12 5 2 5 2" xfId="38579" xr:uid="{00000000-0005-0000-0000-0000A06F0000}"/>
    <cellStyle name="Comma 12 5 2 5 3" xfId="38580" xr:uid="{00000000-0005-0000-0000-0000A16F0000}"/>
    <cellStyle name="Comma 12 5 2 6" xfId="38581" xr:uid="{00000000-0005-0000-0000-0000A26F0000}"/>
    <cellStyle name="Comma 12 5 2 6 2" xfId="38582" xr:uid="{00000000-0005-0000-0000-0000A36F0000}"/>
    <cellStyle name="Comma 12 5 2 6 3" xfId="38583" xr:uid="{00000000-0005-0000-0000-0000A46F0000}"/>
    <cellStyle name="Comma 12 5 2 7" xfId="38584" xr:uid="{00000000-0005-0000-0000-0000A56F0000}"/>
    <cellStyle name="Comma 12 5 2 7 2" xfId="38585" xr:uid="{00000000-0005-0000-0000-0000A66F0000}"/>
    <cellStyle name="Comma 12 5 2 8" xfId="38586" xr:uid="{00000000-0005-0000-0000-0000A76F0000}"/>
    <cellStyle name="Comma 12 5 2 9" xfId="38587" xr:uid="{00000000-0005-0000-0000-0000A86F0000}"/>
    <cellStyle name="Comma 12 5 3" xfId="38588" xr:uid="{00000000-0005-0000-0000-0000A96F0000}"/>
    <cellStyle name="Comma 12 5 3 2" xfId="38589" xr:uid="{00000000-0005-0000-0000-0000AA6F0000}"/>
    <cellStyle name="Comma 12 5 3 2 2" xfId="38590" xr:uid="{00000000-0005-0000-0000-0000AB6F0000}"/>
    <cellStyle name="Comma 12 5 3 2 3" xfId="38591" xr:uid="{00000000-0005-0000-0000-0000AC6F0000}"/>
    <cellStyle name="Comma 12 5 3 3" xfId="38592" xr:uid="{00000000-0005-0000-0000-0000AD6F0000}"/>
    <cellStyle name="Comma 12 5 3 3 2" xfId="38593" xr:uid="{00000000-0005-0000-0000-0000AE6F0000}"/>
    <cellStyle name="Comma 12 5 3 3 3" xfId="38594" xr:uid="{00000000-0005-0000-0000-0000AF6F0000}"/>
    <cellStyle name="Comma 12 5 3 4" xfId="38595" xr:uid="{00000000-0005-0000-0000-0000B06F0000}"/>
    <cellStyle name="Comma 12 5 3 4 2" xfId="38596" xr:uid="{00000000-0005-0000-0000-0000B16F0000}"/>
    <cellStyle name="Comma 12 5 3 5" xfId="38597" xr:uid="{00000000-0005-0000-0000-0000B26F0000}"/>
    <cellStyle name="Comma 12 5 3 6" xfId="38598" xr:uid="{00000000-0005-0000-0000-0000B36F0000}"/>
    <cellStyle name="Comma 12 5 4" xfId="38599" xr:uid="{00000000-0005-0000-0000-0000B46F0000}"/>
    <cellStyle name="Comma 12 5 4 2" xfId="38600" xr:uid="{00000000-0005-0000-0000-0000B56F0000}"/>
    <cellStyle name="Comma 12 5 4 2 2" xfId="38601" xr:uid="{00000000-0005-0000-0000-0000B66F0000}"/>
    <cellStyle name="Comma 12 5 4 2 3" xfId="38602" xr:uid="{00000000-0005-0000-0000-0000B76F0000}"/>
    <cellStyle name="Comma 12 5 4 3" xfId="38603" xr:uid="{00000000-0005-0000-0000-0000B86F0000}"/>
    <cellStyle name="Comma 12 5 4 3 2" xfId="38604" xr:uid="{00000000-0005-0000-0000-0000B96F0000}"/>
    <cellStyle name="Comma 12 5 4 3 3" xfId="38605" xr:uid="{00000000-0005-0000-0000-0000BA6F0000}"/>
    <cellStyle name="Comma 12 5 4 4" xfId="38606" xr:uid="{00000000-0005-0000-0000-0000BB6F0000}"/>
    <cellStyle name="Comma 12 5 4 4 2" xfId="38607" xr:uid="{00000000-0005-0000-0000-0000BC6F0000}"/>
    <cellStyle name="Comma 12 5 4 5" xfId="38608" xr:uid="{00000000-0005-0000-0000-0000BD6F0000}"/>
    <cellStyle name="Comma 12 5 4 6" xfId="38609" xr:uid="{00000000-0005-0000-0000-0000BE6F0000}"/>
    <cellStyle name="Comma 12 5 5" xfId="38610" xr:uid="{00000000-0005-0000-0000-0000BF6F0000}"/>
    <cellStyle name="Comma 12 5 5 2" xfId="38611" xr:uid="{00000000-0005-0000-0000-0000C06F0000}"/>
    <cellStyle name="Comma 12 5 5 2 2" xfId="38612" xr:uid="{00000000-0005-0000-0000-0000C16F0000}"/>
    <cellStyle name="Comma 12 5 5 2 3" xfId="38613" xr:uid="{00000000-0005-0000-0000-0000C26F0000}"/>
    <cellStyle name="Comma 12 5 5 3" xfId="38614" xr:uid="{00000000-0005-0000-0000-0000C36F0000}"/>
    <cellStyle name="Comma 12 5 5 3 2" xfId="38615" xr:uid="{00000000-0005-0000-0000-0000C46F0000}"/>
    <cellStyle name="Comma 12 5 5 4" xfId="38616" xr:uid="{00000000-0005-0000-0000-0000C56F0000}"/>
    <cellStyle name="Comma 12 5 5 5" xfId="38617" xr:uid="{00000000-0005-0000-0000-0000C66F0000}"/>
    <cellStyle name="Comma 12 5 6" xfId="38618" xr:uid="{00000000-0005-0000-0000-0000C76F0000}"/>
    <cellStyle name="Comma 12 5 6 2" xfId="38619" xr:uid="{00000000-0005-0000-0000-0000C86F0000}"/>
    <cellStyle name="Comma 12 5 6 3" xfId="38620" xr:uid="{00000000-0005-0000-0000-0000C96F0000}"/>
    <cellStyle name="Comma 12 5 7" xfId="38621" xr:uid="{00000000-0005-0000-0000-0000CA6F0000}"/>
    <cellStyle name="Comma 12 5 7 2" xfId="38622" xr:uid="{00000000-0005-0000-0000-0000CB6F0000}"/>
    <cellStyle name="Comma 12 5 7 3" xfId="38623" xr:uid="{00000000-0005-0000-0000-0000CC6F0000}"/>
    <cellStyle name="Comma 12 5 8" xfId="38624" xr:uid="{00000000-0005-0000-0000-0000CD6F0000}"/>
    <cellStyle name="Comma 12 5 8 2" xfId="38625" xr:uid="{00000000-0005-0000-0000-0000CE6F0000}"/>
    <cellStyle name="Comma 12 5 9" xfId="38626" xr:uid="{00000000-0005-0000-0000-0000CF6F0000}"/>
    <cellStyle name="Comma 12 6" xfId="9450" xr:uid="{00000000-0005-0000-0000-0000D06F0000}"/>
    <cellStyle name="Comma 12 6 2" xfId="38627" xr:uid="{00000000-0005-0000-0000-0000D16F0000}"/>
    <cellStyle name="Comma 12 6 2 2" xfId="38628" xr:uid="{00000000-0005-0000-0000-0000D26F0000}"/>
    <cellStyle name="Comma 12 6 2 2 2" xfId="38629" xr:uid="{00000000-0005-0000-0000-0000D36F0000}"/>
    <cellStyle name="Comma 12 6 2 2 3" xfId="38630" xr:uid="{00000000-0005-0000-0000-0000D46F0000}"/>
    <cellStyle name="Comma 12 6 2 3" xfId="38631" xr:uid="{00000000-0005-0000-0000-0000D56F0000}"/>
    <cellStyle name="Comma 12 6 2 3 2" xfId="38632" xr:uid="{00000000-0005-0000-0000-0000D66F0000}"/>
    <cellStyle name="Comma 12 6 2 3 3" xfId="38633" xr:uid="{00000000-0005-0000-0000-0000D76F0000}"/>
    <cellStyle name="Comma 12 6 2 4" xfId="38634" xr:uid="{00000000-0005-0000-0000-0000D86F0000}"/>
    <cellStyle name="Comma 12 6 2 4 2" xfId="38635" xr:uid="{00000000-0005-0000-0000-0000D96F0000}"/>
    <cellStyle name="Comma 12 6 2 5" xfId="38636" xr:uid="{00000000-0005-0000-0000-0000DA6F0000}"/>
    <cellStyle name="Comma 12 6 2 6" xfId="38637" xr:uid="{00000000-0005-0000-0000-0000DB6F0000}"/>
    <cellStyle name="Comma 12 6 3" xfId="38638" xr:uid="{00000000-0005-0000-0000-0000DC6F0000}"/>
    <cellStyle name="Comma 12 6 3 2" xfId="38639" xr:uid="{00000000-0005-0000-0000-0000DD6F0000}"/>
    <cellStyle name="Comma 12 6 3 2 2" xfId="38640" xr:uid="{00000000-0005-0000-0000-0000DE6F0000}"/>
    <cellStyle name="Comma 12 6 3 2 3" xfId="38641" xr:uid="{00000000-0005-0000-0000-0000DF6F0000}"/>
    <cellStyle name="Comma 12 6 3 3" xfId="38642" xr:uid="{00000000-0005-0000-0000-0000E06F0000}"/>
    <cellStyle name="Comma 12 6 3 3 2" xfId="38643" xr:uid="{00000000-0005-0000-0000-0000E16F0000}"/>
    <cellStyle name="Comma 12 6 3 3 3" xfId="38644" xr:uid="{00000000-0005-0000-0000-0000E26F0000}"/>
    <cellStyle name="Comma 12 6 3 4" xfId="38645" xr:uid="{00000000-0005-0000-0000-0000E36F0000}"/>
    <cellStyle name="Comma 12 6 3 4 2" xfId="38646" xr:uid="{00000000-0005-0000-0000-0000E46F0000}"/>
    <cellStyle name="Comma 12 6 3 5" xfId="38647" xr:uid="{00000000-0005-0000-0000-0000E56F0000}"/>
    <cellStyle name="Comma 12 6 3 6" xfId="38648" xr:uid="{00000000-0005-0000-0000-0000E66F0000}"/>
    <cellStyle name="Comma 12 6 4" xfId="38649" xr:uid="{00000000-0005-0000-0000-0000E76F0000}"/>
    <cellStyle name="Comma 12 6 4 2" xfId="38650" xr:uid="{00000000-0005-0000-0000-0000E86F0000}"/>
    <cellStyle name="Comma 12 6 4 2 2" xfId="38651" xr:uid="{00000000-0005-0000-0000-0000E96F0000}"/>
    <cellStyle name="Comma 12 6 4 2 3" xfId="38652" xr:uid="{00000000-0005-0000-0000-0000EA6F0000}"/>
    <cellStyle name="Comma 12 6 4 3" xfId="38653" xr:uid="{00000000-0005-0000-0000-0000EB6F0000}"/>
    <cellStyle name="Comma 12 6 4 3 2" xfId="38654" xr:uid="{00000000-0005-0000-0000-0000EC6F0000}"/>
    <cellStyle name="Comma 12 6 4 4" xfId="38655" xr:uid="{00000000-0005-0000-0000-0000ED6F0000}"/>
    <cellStyle name="Comma 12 6 4 5" xfId="38656" xr:uid="{00000000-0005-0000-0000-0000EE6F0000}"/>
    <cellStyle name="Comma 12 6 5" xfId="38657" xr:uid="{00000000-0005-0000-0000-0000EF6F0000}"/>
    <cellStyle name="Comma 12 6 5 2" xfId="38658" xr:uid="{00000000-0005-0000-0000-0000F06F0000}"/>
    <cellStyle name="Comma 12 6 5 3" xfId="38659" xr:uid="{00000000-0005-0000-0000-0000F16F0000}"/>
    <cellStyle name="Comma 12 6 6" xfId="38660" xr:uid="{00000000-0005-0000-0000-0000F26F0000}"/>
    <cellStyle name="Comma 12 6 6 2" xfId="38661" xr:uid="{00000000-0005-0000-0000-0000F36F0000}"/>
    <cellStyle name="Comma 12 6 6 3" xfId="38662" xr:uid="{00000000-0005-0000-0000-0000F46F0000}"/>
    <cellStyle name="Comma 12 6 7" xfId="38663" xr:uid="{00000000-0005-0000-0000-0000F56F0000}"/>
    <cellStyle name="Comma 12 6 7 2" xfId="38664" xr:uid="{00000000-0005-0000-0000-0000F66F0000}"/>
    <cellStyle name="Comma 12 6 8" xfId="38665" xr:uid="{00000000-0005-0000-0000-0000F76F0000}"/>
    <cellStyle name="Comma 12 6 9" xfId="38666" xr:uid="{00000000-0005-0000-0000-0000F86F0000}"/>
    <cellStyle name="Comma 12 7" xfId="38667" xr:uid="{00000000-0005-0000-0000-0000F96F0000}"/>
    <cellStyle name="Comma 12 7 2" xfId="38668" xr:uid="{00000000-0005-0000-0000-0000FA6F0000}"/>
    <cellStyle name="Comma 12 7 2 2" xfId="38669" xr:uid="{00000000-0005-0000-0000-0000FB6F0000}"/>
    <cellStyle name="Comma 12 7 2 2 2" xfId="38670" xr:uid="{00000000-0005-0000-0000-0000FC6F0000}"/>
    <cellStyle name="Comma 12 7 2 2 3" xfId="38671" xr:uid="{00000000-0005-0000-0000-0000FD6F0000}"/>
    <cellStyle name="Comma 12 7 2 3" xfId="38672" xr:uid="{00000000-0005-0000-0000-0000FE6F0000}"/>
    <cellStyle name="Comma 12 7 2 3 2" xfId="38673" xr:uid="{00000000-0005-0000-0000-0000FF6F0000}"/>
    <cellStyle name="Comma 12 7 2 3 3" xfId="38674" xr:uid="{00000000-0005-0000-0000-000000700000}"/>
    <cellStyle name="Comma 12 7 2 4" xfId="38675" xr:uid="{00000000-0005-0000-0000-000001700000}"/>
    <cellStyle name="Comma 12 7 2 4 2" xfId="38676" xr:uid="{00000000-0005-0000-0000-000002700000}"/>
    <cellStyle name="Comma 12 7 2 5" xfId="38677" xr:uid="{00000000-0005-0000-0000-000003700000}"/>
    <cellStyle name="Comma 12 7 2 6" xfId="38678" xr:uid="{00000000-0005-0000-0000-000004700000}"/>
    <cellStyle name="Comma 12 7 3" xfId="38679" xr:uid="{00000000-0005-0000-0000-000005700000}"/>
    <cellStyle name="Comma 12 7 3 2" xfId="38680" xr:uid="{00000000-0005-0000-0000-000006700000}"/>
    <cellStyle name="Comma 12 7 3 2 2" xfId="38681" xr:uid="{00000000-0005-0000-0000-000007700000}"/>
    <cellStyle name="Comma 12 7 3 2 3" xfId="38682" xr:uid="{00000000-0005-0000-0000-000008700000}"/>
    <cellStyle name="Comma 12 7 3 3" xfId="38683" xr:uid="{00000000-0005-0000-0000-000009700000}"/>
    <cellStyle name="Comma 12 7 3 3 2" xfId="38684" xr:uid="{00000000-0005-0000-0000-00000A700000}"/>
    <cellStyle name="Comma 12 7 3 3 3" xfId="38685" xr:uid="{00000000-0005-0000-0000-00000B700000}"/>
    <cellStyle name="Comma 12 7 3 4" xfId="38686" xr:uid="{00000000-0005-0000-0000-00000C700000}"/>
    <cellStyle name="Comma 12 7 3 4 2" xfId="38687" xr:uid="{00000000-0005-0000-0000-00000D700000}"/>
    <cellStyle name="Comma 12 7 3 5" xfId="38688" xr:uid="{00000000-0005-0000-0000-00000E700000}"/>
    <cellStyle name="Comma 12 7 3 6" xfId="38689" xr:uid="{00000000-0005-0000-0000-00000F700000}"/>
    <cellStyle name="Comma 12 7 4" xfId="38690" xr:uid="{00000000-0005-0000-0000-000010700000}"/>
    <cellStyle name="Comma 12 7 4 2" xfId="38691" xr:uid="{00000000-0005-0000-0000-000011700000}"/>
    <cellStyle name="Comma 12 7 4 2 2" xfId="38692" xr:uid="{00000000-0005-0000-0000-000012700000}"/>
    <cellStyle name="Comma 12 7 4 2 3" xfId="38693" xr:uid="{00000000-0005-0000-0000-000013700000}"/>
    <cellStyle name="Comma 12 7 4 3" xfId="38694" xr:uid="{00000000-0005-0000-0000-000014700000}"/>
    <cellStyle name="Comma 12 7 4 3 2" xfId="38695" xr:uid="{00000000-0005-0000-0000-000015700000}"/>
    <cellStyle name="Comma 12 7 4 4" xfId="38696" xr:uid="{00000000-0005-0000-0000-000016700000}"/>
    <cellStyle name="Comma 12 7 4 5" xfId="38697" xr:uid="{00000000-0005-0000-0000-000017700000}"/>
    <cellStyle name="Comma 12 7 5" xfId="38698" xr:uid="{00000000-0005-0000-0000-000018700000}"/>
    <cellStyle name="Comma 12 7 5 2" xfId="38699" xr:uid="{00000000-0005-0000-0000-000019700000}"/>
    <cellStyle name="Comma 12 7 5 3" xfId="38700" xr:uid="{00000000-0005-0000-0000-00001A700000}"/>
    <cellStyle name="Comma 12 7 6" xfId="38701" xr:uid="{00000000-0005-0000-0000-00001B700000}"/>
    <cellStyle name="Comma 12 7 6 2" xfId="38702" xr:uid="{00000000-0005-0000-0000-00001C700000}"/>
    <cellStyle name="Comma 12 7 6 3" xfId="38703" xr:uid="{00000000-0005-0000-0000-00001D700000}"/>
    <cellStyle name="Comma 12 7 7" xfId="38704" xr:uid="{00000000-0005-0000-0000-00001E700000}"/>
    <cellStyle name="Comma 12 7 7 2" xfId="38705" xr:uid="{00000000-0005-0000-0000-00001F700000}"/>
    <cellStyle name="Comma 12 7 8" xfId="38706" xr:uid="{00000000-0005-0000-0000-000020700000}"/>
    <cellStyle name="Comma 12 7 9" xfId="38707" xr:uid="{00000000-0005-0000-0000-000021700000}"/>
    <cellStyle name="Comma 12 8" xfId="38708" xr:uid="{00000000-0005-0000-0000-000022700000}"/>
    <cellStyle name="Comma 12 8 2" xfId="38709" xr:uid="{00000000-0005-0000-0000-000023700000}"/>
    <cellStyle name="Comma 12 8 2 2" xfId="38710" xr:uid="{00000000-0005-0000-0000-000024700000}"/>
    <cellStyle name="Comma 12 8 2 3" xfId="38711" xr:uid="{00000000-0005-0000-0000-000025700000}"/>
    <cellStyle name="Comma 12 8 3" xfId="38712" xr:uid="{00000000-0005-0000-0000-000026700000}"/>
    <cellStyle name="Comma 12 8 3 2" xfId="38713" xr:uid="{00000000-0005-0000-0000-000027700000}"/>
    <cellStyle name="Comma 12 8 3 3" xfId="38714" xr:uid="{00000000-0005-0000-0000-000028700000}"/>
    <cellStyle name="Comma 12 8 4" xfId="38715" xr:uid="{00000000-0005-0000-0000-000029700000}"/>
    <cellStyle name="Comma 12 8 4 2" xfId="38716" xr:uid="{00000000-0005-0000-0000-00002A700000}"/>
    <cellStyle name="Comma 12 8 5" xfId="38717" xr:uid="{00000000-0005-0000-0000-00002B700000}"/>
    <cellStyle name="Comma 12 8 6" xfId="38718" xr:uid="{00000000-0005-0000-0000-00002C700000}"/>
    <cellStyle name="Comma 12 9" xfId="38719" xr:uid="{00000000-0005-0000-0000-00002D700000}"/>
    <cellStyle name="Comma 12 9 2" xfId="38720" xr:uid="{00000000-0005-0000-0000-00002E700000}"/>
    <cellStyle name="Comma 12 9 2 2" xfId="38721" xr:uid="{00000000-0005-0000-0000-00002F700000}"/>
    <cellStyle name="Comma 12 9 2 3" xfId="38722" xr:uid="{00000000-0005-0000-0000-000030700000}"/>
    <cellStyle name="Comma 12 9 3" xfId="38723" xr:uid="{00000000-0005-0000-0000-000031700000}"/>
    <cellStyle name="Comma 12 9 3 2" xfId="38724" xr:uid="{00000000-0005-0000-0000-000032700000}"/>
    <cellStyle name="Comma 12 9 3 3" xfId="38725" xr:uid="{00000000-0005-0000-0000-000033700000}"/>
    <cellStyle name="Comma 12 9 4" xfId="38726" xr:uid="{00000000-0005-0000-0000-000034700000}"/>
    <cellStyle name="Comma 12 9 4 2" xfId="38727" xr:uid="{00000000-0005-0000-0000-000035700000}"/>
    <cellStyle name="Comma 12 9 5" xfId="38728" xr:uid="{00000000-0005-0000-0000-000036700000}"/>
    <cellStyle name="Comma 12 9 6" xfId="38729" xr:uid="{00000000-0005-0000-0000-000037700000}"/>
    <cellStyle name="Comma 13" xfId="3263" xr:uid="{00000000-0005-0000-0000-000038700000}"/>
    <cellStyle name="Comma 13 10" xfId="38730" xr:uid="{00000000-0005-0000-0000-000039700000}"/>
    <cellStyle name="Comma 13 10 2" xfId="38731" xr:uid="{00000000-0005-0000-0000-00003A700000}"/>
    <cellStyle name="Comma 13 10 2 2" xfId="38732" xr:uid="{00000000-0005-0000-0000-00003B700000}"/>
    <cellStyle name="Comma 13 10 2 3" xfId="38733" xr:uid="{00000000-0005-0000-0000-00003C700000}"/>
    <cellStyle name="Comma 13 10 3" xfId="38734" xr:uid="{00000000-0005-0000-0000-00003D700000}"/>
    <cellStyle name="Comma 13 10 3 2" xfId="38735" xr:uid="{00000000-0005-0000-0000-00003E700000}"/>
    <cellStyle name="Comma 13 10 4" xfId="38736" xr:uid="{00000000-0005-0000-0000-00003F700000}"/>
    <cellStyle name="Comma 13 10 5" xfId="38737" xr:uid="{00000000-0005-0000-0000-000040700000}"/>
    <cellStyle name="Comma 13 11" xfId="38738" xr:uid="{00000000-0005-0000-0000-000041700000}"/>
    <cellStyle name="Comma 13 11 2" xfId="38739" xr:uid="{00000000-0005-0000-0000-000042700000}"/>
    <cellStyle name="Comma 13 11 3" xfId="38740" xr:uid="{00000000-0005-0000-0000-000043700000}"/>
    <cellStyle name="Comma 13 12" xfId="38741" xr:uid="{00000000-0005-0000-0000-000044700000}"/>
    <cellStyle name="Comma 13 12 2" xfId="38742" xr:uid="{00000000-0005-0000-0000-000045700000}"/>
    <cellStyle name="Comma 13 12 3" xfId="38743" xr:uid="{00000000-0005-0000-0000-000046700000}"/>
    <cellStyle name="Comma 13 13" xfId="38744" xr:uid="{00000000-0005-0000-0000-000047700000}"/>
    <cellStyle name="Comma 13 13 2" xfId="38745" xr:uid="{00000000-0005-0000-0000-000048700000}"/>
    <cellStyle name="Comma 13 14" xfId="38746" xr:uid="{00000000-0005-0000-0000-000049700000}"/>
    <cellStyle name="Comma 13 15" xfId="38747" xr:uid="{00000000-0005-0000-0000-00004A700000}"/>
    <cellStyle name="Comma 13 16" xfId="38748" xr:uid="{00000000-0005-0000-0000-00004B700000}"/>
    <cellStyle name="Comma 13 2" xfId="9451" xr:uid="{00000000-0005-0000-0000-00004C700000}"/>
    <cellStyle name="Comma 13 2 10" xfId="38749" xr:uid="{00000000-0005-0000-0000-00004D700000}"/>
    <cellStyle name="Comma 13 2 10 2" xfId="38750" xr:uid="{00000000-0005-0000-0000-00004E700000}"/>
    <cellStyle name="Comma 13 2 10 3" xfId="38751" xr:uid="{00000000-0005-0000-0000-00004F700000}"/>
    <cellStyle name="Comma 13 2 11" xfId="38752" xr:uid="{00000000-0005-0000-0000-000050700000}"/>
    <cellStyle name="Comma 13 2 11 2" xfId="38753" xr:uid="{00000000-0005-0000-0000-000051700000}"/>
    <cellStyle name="Comma 13 2 11 3" xfId="38754" xr:uid="{00000000-0005-0000-0000-000052700000}"/>
    <cellStyle name="Comma 13 2 12" xfId="38755" xr:uid="{00000000-0005-0000-0000-000053700000}"/>
    <cellStyle name="Comma 13 2 12 2" xfId="38756" xr:uid="{00000000-0005-0000-0000-000054700000}"/>
    <cellStyle name="Comma 13 2 13" xfId="38757" xr:uid="{00000000-0005-0000-0000-000055700000}"/>
    <cellStyle name="Comma 13 2 14" xfId="38758" xr:uid="{00000000-0005-0000-0000-000056700000}"/>
    <cellStyle name="Comma 13 2 15" xfId="38759" xr:uid="{00000000-0005-0000-0000-000057700000}"/>
    <cellStyle name="Comma 13 2 2" xfId="9452" xr:uid="{00000000-0005-0000-0000-000058700000}"/>
    <cellStyle name="Comma 13 2 2 10" xfId="38760" xr:uid="{00000000-0005-0000-0000-000059700000}"/>
    <cellStyle name="Comma 13 2 2 10 2" xfId="38761" xr:uid="{00000000-0005-0000-0000-00005A700000}"/>
    <cellStyle name="Comma 13 2 2 10 3" xfId="38762" xr:uid="{00000000-0005-0000-0000-00005B700000}"/>
    <cellStyle name="Comma 13 2 2 11" xfId="38763" xr:uid="{00000000-0005-0000-0000-00005C700000}"/>
    <cellStyle name="Comma 13 2 2 11 2" xfId="38764" xr:uid="{00000000-0005-0000-0000-00005D700000}"/>
    <cellStyle name="Comma 13 2 2 12" xfId="38765" xr:uid="{00000000-0005-0000-0000-00005E700000}"/>
    <cellStyle name="Comma 13 2 2 13" xfId="38766" xr:uid="{00000000-0005-0000-0000-00005F700000}"/>
    <cellStyle name="Comma 13 2 2 2" xfId="38767" xr:uid="{00000000-0005-0000-0000-000060700000}"/>
    <cellStyle name="Comma 13 2 2 2 10" xfId="38768" xr:uid="{00000000-0005-0000-0000-000061700000}"/>
    <cellStyle name="Comma 13 2 2 2 10 2" xfId="38769" xr:uid="{00000000-0005-0000-0000-000062700000}"/>
    <cellStyle name="Comma 13 2 2 2 11" xfId="38770" xr:uid="{00000000-0005-0000-0000-000063700000}"/>
    <cellStyle name="Comma 13 2 2 2 12" xfId="38771" xr:uid="{00000000-0005-0000-0000-000064700000}"/>
    <cellStyle name="Comma 13 2 2 2 2" xfId="38772" xr:uid="{00000000-0005-0000-0000-000065700000}"/>
    <cellStyle name="Comma 13 2 2 2 2 10" xfId="38773" xr:uid="{00000000-0005-0000-0000-000066700000}"/>
    <cellStyle name="Comma 13 2 2 2 2 2" xfId="38774" xr:uid="{00000000-0005-0000-0000-000067700000}"/>
    <cellStyle name="Comma 13 2 2 2 2 2 2" xfId="38775" xr:uid="{00000000-0005-0000-0000-000068700000}"/>
    <cellStyle name="Comma 13 2 2 2 2 2 2 2" xfId="38776" xr:uid="{00000000-0005-0000-0000-000069700000}"/>
    <cellStyle name="Comma 13 2 2 2 2 2 2 2 2" xfId="38777" xr:uid="{00000000-0005-0000-0000-00006A700000}"/>
    <cellStyle name="Comma 13 2 2 2 2 2 2 2 3" xfId="38778" xr:uid="{00000000-0005-0000-0000-00006B700000}"/>
    <cellStyle name="Comma 13 2 2 2 2 2 2 3" xfId="38779" xr:uid="{00000000-0005-0000-0000-00006C700000}"/>
    <cellStyle name="Comma 13 2 2 2 2 2 2 3 2" xfId="38780" xr:uid="{00000000-0005-0000-0000-00006D700000}"/>
    <cellStyle name="Comma 13 2 2 2 2 2 2 3 3" xfId="38781" xr:uid="{00000000-0005-0000-0000-00006E700000}"/>
    <cellStyle name="Comma 13 2 2 2 2 2 2 4" xfId="38782" xr:uid="{00000000-0005-0000-0000-00006F700000}"/>
    <cellStyle name="Comma 13 2 2 2 2 2 2 4 2" xfId="38783" xr:uid="{00000000-0005-0000-0000-000070700000}"/>
    <cellStyle name="Comma 13 2 2 2 2 2 2 5" xfId="38784" xr:uid="{00000000-0005-0000-0000-000071700000}"/>
    <cellStyle name="Comma 13 2 2 2 2 2 2 6" xfId="38785" xr:uid="{00000000-0005-0000-0000-000072700000}"/>
    <cellStyle name="Comma 13 2 2 2 2 2 3" xfId="38786" xr:uid="{00000000-0005-0000-0000-000073700000}"/>
    <cellStyle name="Comma 13 2 2 2 2 2 3 2" xfId="38787" xr:uid="{00000000-0005-0000-0000-000074700000}"/>
    <cellStyle name="Comma 13 2 2 2 2 2 3 2 2" xfId="38788" xr:uid="{00000000-0005-0000-0000-000075700000}"/>
    <cellStyle name="Comma 13 2 2 2 2 2 3 2 3" xfId="38789" xr:uid="{00000000-0005-0000-0000-000076700000}"/>
    <cellStyle name="Comma 13 2 2 2 2 2 3 3" xfId="38790" xr:uid="{00000000-0005-0000-0000-000077700000}"/>
    <cellStyle name="Comma 13 2 2 2 2 2 3 3 2" xfId="38791" xr:uid="{00000000-0005-0000-0000-000078700000}"/>
    <cellStyle name="Comma 13 2 2 2 2 2 3 3 3" xfId="38792" xr:uid="{00000000-0005-0000-0000-000079700000}"/>
    <cellStyle name="Comma 13 2 2 2 2 2 3 4" xfId="38793" xr:uid="{00000000-0005-0000-0000-00007A700000}"/>
    <cellStyle name="Comma 13 2 2 2 2 2 3 4 2" xfId="38794" xr:uid="{00000000-0005-0000-0000-00007B700000}"/>
    <cellStyle name="Comma 13 2 2 2 2 2 3 5" xfId="38795" xr:uid="{00000000-0005-0000-0000-00007C700000}"/>
    <cellStyle name="Comma 13 2 2 2 2 2 3 6" xfId="38796" xr:uid="{00000000-0005-0000-0000-00007D700000}"/>
    <cellStyle name="Comma 13 2 2 2 2 2 4" xfId="38797" xr:uid="{00000000-0005-0000-0000-00007E700000}"/>
    <cellStyle name="Comma 13 2 2 2 2 2 4 2" xfId="38798" xr:uid="{00000000-0005-0000-0000-00007F700000}"/>
    <cellStyle name="Comma 13 2 2 2 2 2 4 2 2" xfId="38799" xr:uid="{00000000-0005-0000-0000-000080700000}"/>
    <cellStyle name="Comma 13 2 2 2 2 2 4 2 3" xfId="38800" xr:uid="{00000000-0005-0000-0000-000081700000}"/>
    <cellStyle name="Comma 13 2 2 2 2 2 4 3" xfId="38801" xr:uid="{00000000-0005-0000-0000-000082700000}"/>
    <cellStyle name="Comma 13 2 2 2 2 2 4 3 2" xfId="38802" xr:uid="{00000000-0005-0000-0000-000083700000}"/>
    <cellStyle name="Comma 13 2 2 2 2 2 4 4" xfId="38803" xr:uid="{00000000-0005-0000-0000-000084700000}"/>
    <cellStyle name="Comma 13 2 2 2 2 2 4 5" xfId="38804" xr:uid="{00000000-0005-0000-0000-000085700000}"/>
    <cellStyle name="Comma 13 2 2 2 2 2 5" xfId="38805" xr:uid="{00000000-0005-0000-0000-000086700000}"/>
    <cellStyle name="Comma 13 2 2 2 2 2 5 2" xfId="38806" xr:uid="{00000000-0005-0000-0000-000087700000}"/>
    <cellStyle name="Comma 13 2 2 2 2 2 5 3" xfId="38807" xr:uid="{00000000-0005-0000-0000-000088700000}"/>
    <cellStyle name="Comma 13 2 2 2 2 2 6" xfId="38808" xr:uid="{00000000-0005-0000-0000-000089700000}"/>
    <cellStyle name="Comma 13 2 2 2 2 2 6 2" xfId="38809" xr:uid="{00000000-0005-0000-0000-00008A700000}"/>
    <cellStyle name="Comma 13 2 2 2 2 2 6 3" xfId="38810" xr:uid="{00000000-0005-0000-0000-00008B700000}"/>
    <cellStyle name="Comma 13 2 2 2 2 2 7" xfId="38811" xr:uid="{00000000-0005-0000-0000-00008C700000}"/>
    <cellStyle name="Comma 13 2 2 2 2 2 7 2" xfId="38812" xr:uid="{00000000-0005-0000-0000-00008D700000}"/>
    <cellStyle name="Comma 13 2 2 2 2 2 8" xfId="38813" xr:uid="{00000000-0005-0000-0000-00008E700000}"/>
    <cellStyle name="Comma 13 2 2 2 2 2 9" xfId="38814" xr:uid="{00000000-0005-0000-0000-00008F700000}"/>
    <cellStyle name="Comma 13 2 2 2 2 3" xfId="38815" xr:uid="{00000000-0005-0000-0000-000090700000}"/>
    <cellStyle name="Comma 13 2 2 2 2 3 2" xfId="38816" xr:uid="{00000000-0005-0000-0000-000091700000}"/>
    <cellStyle name="Comma 13 2 2 2 2 3 2 2" xfId="38817" xr:uid="{00000000-0005-0000-0000-000092700000}"/>
    <cellStyle name="Comma 13 2 2 2 2 3 2 3" xfId="38818" xr:uid="{00000000-0005-0000-0000-000093700000}"/>
    <cellStyle name="Comma 13 2 2 2 2 3 3" xfId="38819" xr:uid="{00000000-0005-0000-0000-000094700000}"/>
    <cellStyle name="Comma 13 2 2 2 2 3 3 2" xfId="38820" xr:uid="{00000000-0005-0000-0000-000095700000}"/>
    <cellStyle name="Comma 13 2 2 2 2 3 3 3" xfId="38821" xr:uid="{00000000-0005-0000-0000-000096700000}"/>
    <cellStyle name="Comma 13 2 2 2 2 3 4" xfId="38822" xr:uid="{00000000-0005-0000-0000-000097700000}"/>
    <cellStyle name="Comma 13 2 2 2 2 3 4 2" xfId="38823" xr:uid="{00000000-0005-0000-0000-000098700000}"/>
    <cellStyle name="Comma 13 2 2 2 2 3 5" xfId="38824" xr:uid="{00000000-0005-0000-0000-000099700000}"/>
    <cellStyle name="Comma 13 2 2 2 2 3 6" xfId="38825" xr:uid="{00000000-0005-0000-0000-00009A700000}"/>
    <cellStyle name="Comma 13 2 2 2 2 4" xfId="38826" xr:uid="{00000000-0005-0000-0000-00009B700000}"/>
    <cellStyle name="Comma 13 2 2 2 2 4 2" xfId="38827" xr:uid="{00000000-0005-0000-0000-00009C700000}"/>
    <cellStyle name="Comma 13 2 2 2 2 4 2 2" xfId="38828" xr:uid="{00000000-0005-0000-0000-00009D700000}"/>
    <cellStyle name="Comma 13 2 2 2 2 4 2 3" xfId="38829" xr:uid="{00000000-0005-0000-0000-00009E700000}"/>
    <cellStyle name="Comma 13 2 2 2 2 4 3" xfId="38830" xr:uid="{00000000-0005-0000-0000-00009F700000}"/>
    <cellStyle name="Comma 13 2 2 2 2 4 3 2" xfId="38831" xr:uid="{00000000-0005-0000-0000-0000A0700000}"/>
    <cellStyle name="Comma 13 2 2 2 2 4 3 3" xfId="38832" xr:uid="{00000000-0005-0000-0000-0000A1700000}"/>
    <cellStyle name="Comma 13 2 2 2 2 4 4" xfId="38833" xr:uid="{00000000-0005-0000-0000-0000A2700000}"/>
    <cellStyle name="Comma 13 2 2 2 2 4 4 2" xfId="38834" xr:uid="{00000000-0005-0000-0000-0000A3700000}"/>
    <cellStyle name="Comma 13 2 2 2 2 4 5" xfId="38835" xr:uid="{00000000-0005-0000-0000-0000A4700000}"/>
    <cellStyle name="Comma 13 2 2 2 2 4 6" xfId="38836" xr:uid="{00000000-0005-0000-0000-0000A5700000}"/>
    <cellStyle name="Comma 13 2 2 2 2 5" xfId="38837" xr:uid="{00000000-0005-0000-0000-0000A6700000}"/>
    <cellStyle name="Comma 13 2 2 2 2 5 2" xfId="38838" xr:uid="{00000000-0005-0000-0000-0000A7700000}"/>
    <cellStyle name="Comma 13 2 2 2 2 5 2 2" xfId="38839" xr:uid="{00000000-0005-0000-0000-0000A8700000}"/>
    <cellStyle name="Comma 13 2 2 2 2 5 2 3" xfId="38840" xr:uid="{00000000-0005-0000-0000-0000A9700000}"/>
    <cellStyle name="Comma 13 2 2 2 2 5 3" xfId="38841" xr:uid="{00000000-0005-0000-0000-0000AA700000}"/>
    <cellStyle name="Comma 13 2 2 2 2 5 3 2" xfId="38842" xr:uid="{00000000-0005-0000-0000-0000AB700000}"/>
    <cellStyle name="Comma 13 2 2 2 2 5 4" xfId="38843" xr:uid="{00000000-0005-0000-0000-0000AC700000}"/>
    <cellStyle name="Comma 13 2 2 2 2 5 5" xfId="38844" xr:uid="{00000000-0005-0000-0000-0000AD700000}"/>
    <cellStyle name="Comma 13 2 2 2 2 6" xfId="38845" xr:uid="{00000000-0005-0000-0000-0000AE700000}"/>
    <cellStyle name="Comma 13 2 2 2 2 6 2" xfId="38846" xr:uid="{00000000-0005-0000-0000-0000AF700000}"/>
    <cellStyle name="Comma 13 2 2 2 2 6 3" xfId="38847" xr:uid="{00000000-0005-0000-0000-0000B0700000}"/>
    <cellStyle name="Comma 13 2 2 2 2 7" xfId="38848" xr:uid="{00000000-0005-0000-0000-0000B1700000}"/>
    <cellStyle name="Comma 13 2 2 2 2 7 2" xfId="38849" xr:uid="{00000000-0005-0000-0000-0000B2700000}"/>
    <cellStyle name="Comma 13 2 2 2 2 7 3" xfId="38850" xr:uid="{00000000-0005-0000-0000-0000B3700000}"/>
    <cellStyle name="Comma 13 2 2 2 2 8" xfId="38851" xr:uid="{00000000-0005-0000-0000-0000B4700000}"/>
    <cellStyle name="Comma 13 2 2 2 2 8 2" xfId="38852" xr:uid="{00000000-0005-0000-0000-0000B5700000}"/>
    <cellStyle name="Comma 13 2 2 2 2 9" xfId="38853" xr:uid="{00000000-0005-0000-0000-0000B6700000}"/>
    <cellStyle name="Comma 13 2 2 2 3" xfId="38854" xr:uid="{00000000-0005-0000-0000-0000B7700000}"/>
    <cellStyle name="Comma 13 2 2 2 3 2" xfId="38855" xr:uid="{00000000-0005-0000-0000-0000B8700000}"/>
    <cellStyle name="Comma 13 2 2 2 3 2 2" xfId="38856" xr:uid="{00000000-0005-0000-0000-0000B9700000}"/>
    <cellStyle name="Comma 13 2 2 2 3 2 2 2" xfId="38857" xr:uid="{00000000-0005-0000-0000-0000BA700000}"/>
    <cellStyle name="Comma 13 2 2 2 3 2 2 3" xfId="38858" xr:uid="{00000000-0005-0000-0000-0000BB700000}"/>
    <cellStyle name="Comma 13 2 2 2 3 2 3" xfId="38859" xr:uid="{00000000-0005-0000-0000-0000BC700000}"/>
    <cellStyle name="Comma 13 2 2 2 3 2 3 2" xfId="38860" xr:uid="{00000000-0005-0000-0000-0000BD700000}"/>
    <cellStyle name="Comma 13 2 2 2 3 2 3 3" xfId="38861" xr:uid="{00000000-0005-0000-0000-0000BE700000}"/>
    <cellStyle name="Comma 13 2 2 2 3 2 4" xfId="38862" xr:uid="{00000000-0005-0000-0000-0000BF700000}"/>
    <cellStyle name="Comma 13 2 2 2 3 2 4 2" xfId="38863" xr:uid="{00000000-0005-0000-0000-0000C0700000}"/>
    <cellStyle name="Comma 13 2 2 2 3 2 5" xfId="38864" xr:uid="{00000000-0005-0000-0000-0000C1700000}"/>
    <cellStyle name="Comma 13 2 2 2 3 2 6" xfId="38865" xr:uid="{00000000-0005-0000-0000-0000C2700000}"/>
    <cellStyle name="Comma 13 2 2 2 3 3" xfId="38866" xr:uid="{00000000-0005-0000-0000-0000C3700000}"/>
    <cellStyle name="Comma 13 2 2 2 3 3 2" xfId="38867" xr:uid="{00000000-0005-0000-0000-0000C4700000}"/>
    <cellStyle name="Comma 13 2 2 2 3 3 2 2" xfId="38868" xr:uid="{00000000-0005-0000-0000-0000C5700000}"/>
    <cellStyle name="Comma 13 2 2 2 3 3 2 3" xfId="38869" xr:uid="{00000000-0005-0000-0000-0000C6700000}"/>
    <cellStyle name="Comma 13 2 2 2 3 3 3" xfId="38870" xr:uid="{00000000-0005-0000-0000-0000C7700000}"/>
    <cellStyle name="Comma 13 2 2 2 3 3 3 2" xfId="38871" xr:uid="{00000000-0005-0000-0000-0000C8700000}"/>
    <cellStyle name="Comma 13 2 2 2 3 3 3 3" xfId="38872" xr:uid="{00000000-0005-0000-0000-0000C9700000}"/>
    <cellStyle name="Comma 13 2 2 2 3 3 4" xfId="38873" xr:uid="{00000000-0005-0000-0000-0000CA700000}"/>
    <cellStyle name="Comma 13 2 2 2 3 3 4 2" xfId="38874" xr:uid="{00000000-0005-0000-0000-0000CB700000}"/>
    <cellStyle name="Comma 13 2 2 2 3 3 5" xfId="38875" xr:uid="{00000000-0005-0000-0000-0000CC700000}"/>
    <cellStyle name="Comma 13 2 2 2 3 3 6" xfId="38876" xr:uid="{00000000-0005-0000-0000-0000CD700000}"/>
    <cellStyle name="Comma 13 2 2 2 3 4" xfId="38877" xr:uid="{00000000-0005-0000-0000-0000CE700000}"/>
    <cellStyle name="Comma 13 2 2 2 3 4 2" xfId="38878" xr:uid="{00000000-0005-0000-0000-0000CF700000}"/>
    <cellStyle name="Comma 13 2 2 2 3 4 2 2" xfId="38879" xr:uid="{00000000-0005-0000-0000-0000D0700000}"/>
    <cellStyle name="Comma 13 2 2 2 3 4 2 3" xfId="38880" xr:uid="{00000000-0005-0000-0000-0000D1700000}"/>
    <cellStyle name="Comma 13 2 2 2 3 4 3" xfId="38881" xr:uid="{00000000-0005-0000-0000-0000D2700000}"/>
    <cellStyle name="Comma 13 2 2 2 3 4 3 2" xfId="38882" xr:uid="{00000000-0005-0000-0000-0000D3700000}"/>
    <cellStyle name="Comma 13 2 2 2 3 4 4" xfId="38883" xr:uid="{00000000-0005-0000-0000-0000D4700000}"/>
    <cellStyle name="Comma 13 2 2 2 3 4 5" xfId="38884" xr:uid="{00000000-0005-0000-0000-0000D5700000}"/>
    <cellStyle name="Comma 13 2 2 2 3 5" xfId="38885" xr:uid="{00000000-0005-0000-0000-0000D6700000}"/>
    <cellStyle name="Comma 13 2 2 2 3 5 2" xfId="38886" xr:uid="{00000000-0005-0000-0000-0000D7700000}"/>
    <cellStyle name="Comma 13 2 2 2 3 5 3" xfId="38887" xr:uid="{00000000-0005-0000-0000-0000D8700000}"/>
    <cellStyle name="Comma 13 2 2 2 3 6" xfId="38888" xr:uid="{00000000-0005-0000-0000-0000D9700000}"/>
    <cellStyle name="Comma 13 2 2 2 3 6 2" xfId="38889" xr:uid="{00000000-0005-0000-0000-0000DA700000}"/>
    <cellStyle name="Comma 13 2 2 2 3 6 3" xfId="38890" xr:uid="{00000000-0005-0000-0000-0000DB700000}"/>
    <cellStyle name="Comma 13 2 2 2 3 7" xfId="38891" xr:uid="{00000000-0005-0000-0000-0000DC700000}"/>
    <cellStyle name="Comma 13 2 2 2 3 7 2" xfId="38892" xr:uid="{00000000-0005-0000-0000-0000DD700000}"/>
    <cellStyle name="Comma 13 2 2 2 3 8" xfId="38893" xr:uid="{00000000-0005-0000-0000-0000DE700000}"/>
    <cellStyle name="Comma 13 2 2 2 3 9" xfId="38894" xr:uid="{00000000-0005-0000-0000-0000DF700000}"/>
    <cellStyle name="Comma 13 2 2 2 4" xfId="38895" xr:uid="{00000000-0005-0000-0000-0000E0700000}"/>
    <cellStyle name="Comma 13 2 2 2 4 2" xfId="38896" xr:uid="{00000000-0005-0000-0000-0000E1700000}"/>
    <cellStyle name="Comma 13 2 2 2 4 2 2" xfId="38897" xr:uid="{00000000-0005-0000-0000-0000E2700000}"/>
    <cellStyle name="Comma 13 2 2 2 4 2 2 2" xfId="38898" xr:uid="{00000000-0005-0000-0000-0000E3700000}"/>
    <cellStyle name="Comma 13 2 2 2 4 2 2 3" xfId="38899" xr:uid="{00000000-0005-0000-0000-0000E4700000}"/>
    <cellStyle name="Comma 13 2 2 2 4 2 3" xfId="38900" xr:uid="{00000000-0005-0000-0000-0000E5700000}"/>
    <cellStyle name="Comma 13 2 2 2 4 2 3 2" xfId="38901" xr:uid="{00000000-0005-0000-0000-0000E6700000}"/>
    <cellStyle name="Comma 13 2 2 2 4 2 3 3" xfId="38902" xr:uid="{00000000-0005-0000-0000-0000E7700000}"/>
    <cellStyle name="Comma 13 2 2 2 4 2 4" xfId="38903" xr:uid="{00000000-0005-0000-0000-0000E8700000}"/>
    <cellStyle name="Comma 13 2 2 2 4 2 4 2" xfId="38904" xr:uid="{00000000-0005-0000-0000-0000E9700000}"/>
    <cellStyle name="Comma 13 2 2 2 4 2 5" xfId="38905" xr:uid="{00000000-0005-0000-0000-0000EA700000}"/>
    <cellStyle name="Comma 13 2 2 2 4 2 6" xfId="38906" xr:uid="{00000000-0005-0000-0000-0000EB700000}"/>
    <cellStyle name="Comma 13 2 2 2 4 3" xfId="38907" xr:uid="{00000000-0005-0000-0000-0000EC700000}"/>
    <cellStyle name="Comma 13 2 2 2 4 3 2" xfId="38908" xr:uid="{00000000-0005-0000-0000-0000ED700000}"/>
    <cellStyle name="Comma 13 2 2 2 4 3 2 2" xfId="38909" xr:uid="{00000000-0005-0000-0000-0000EE700000}"/>
    <cellStyle name="Comma 13 2 2 2 4 3 2 3" xfId="38910" xr:uid="{00000000-0005-0000-0000-0000EF700000}"/>
    <cellStyle name="Comma 13 2 2 2 4 3 3" xfId="38911" xr:uid="{00000000-0005-0000-0000-0000F0700000}"/>
    <cellStyle name="Comma 13 2 2 2 4 3 3 2" xfId="38912" xr:uid="{00000000-0005-0000-0000-0000F1700000}"/>
    <cellStyle name="Comma 13 2 2 2 4 3 3 3" xfId="38913" xr:uid="{00000000-0005-0000-0000-0000F2700000}"/>
    <cellStyle name="Comma 13 2 2 2 4 3 4" xfId="38914" xr:uid="{00000000-0005-0000-0000-0000F3700000}"/>
    <cellStyle name="Comma 13 2 2 2 4 3 4 2" xfId="38915" xr:uid="{00000000-0005-0000-0000-0000F4700000}"/>
    <cellStyle name="Comma 13 2 2 2 4 3 5" xfId="38916" xr:uid="{00000000-0005-0000-0000-0000F5700000}"/>
    <cellStyle name="Comma 13 2 2 2 4 3 6" xfId="38917" xr:uid="{00000000-0005-0000-0000-0000F6700000}"/>
    <cellStyle name="Comma 13 2 2 2 4 4" xfId="38918" xr:uid="{00000000-0005-0000-0000-0000F7700000}"/>
    <cellStyle name="Comma 13 2 2 2 4 4 2" xfId="38919" xr:uid="{00000000-0005-0000-0000-0000F8700000}"/>
    <cellStyle name="Comma 13 2 2 2 4 4 2 2" xfId="38920" xr:uid="{00000000-0005-0000-0000-0000F9700000}"/>
    <cellStyle name="Comma 13 2 2 2 4 4 2 3" xfId="38921" xr:uid="{00000000-0005-0000-0000-0000FA700000}"/>
    <cellStyle name="Comma 13 2 2 2 4 4 3" xfId="38922" xr:uid="{00000000-0005-0000-0000-0000FB700000}"/>
    <cellStyle name="Comma 13 2 2 2 4 4 3 2" xfId="38923" xr:uid="{00000000-0005-0000-0000-0000FC700000}"/>
    <cellStyle name="Comma 13 2 2 2 4 4 4" xfId="38924" xr:uid="{00000000-0005-0000-0000-0000FD700000}"/>
    <cellStyle name="Comma 13 2 2 2 4 4 5" xfId="38925" xr:uid="{00000000-0005-0000-0000-0000FE700000}"/>
    <cellStyle name="Comma 13 2 2 2 4 5" xfId="38926" xr:uid="{00000000-0005-0000-0000-0000FF700000}"/>
    <cellStyle name="Comma 13 2 2 2 4 5 2" xfId="38927" xr:uid="{00000000-0005-0000-0000-000000710000}"/>
    <cellStyle name="Comma 13 2 2 2 4 5 3" xfId="38928" xr:uid="{00000000-0005-0000-0000-000001710000}"/>
    <cellStyle name="Comma 13 2 2 2 4 6" xfId="38929" xr:uid="{00000000-0005-0000-0000-000002710000}"/>
    <cellStyle name="Comma 13 2 2 2 4 6 2" xfId="38930" xr:uid="{00000000-0005-0000-0000-000003710000}"/>
    <cellStyle name="Comma 13 2 2 2 4 6 3" xfId="38931" xr:uid="{00000000-0005-0000-0000-000004710000}"/>
    <cellStyle name="Comma 13 2 2 2 4 7" xfId="38932" xr:uid="{00000000-0005-0000-0000-000005710000}"/>
    <cellStyle name="Comma 13 2 2 2 4 7 2" xfId="38933" xr:uid="{00000000-0005-0000-0000-000006710000}"/>
    <cellStyle name="Comma 13 2 2 2 4 8" xfId="38934" xr:uid="{00000000-0005-0000-0000-000007710000}"/>
    <cellStyle name="Comma 13 2 2 2 4 9" xfId="38935" xr:uid="{00000000-0005-0000-0000-000008710000}"/>
    <cellStyle name="Comma 13 2 2 2 5" xfId="38936" xr:uid="{00000000-0005-0000-0000-000009710000}"/>
    <cellStyle name="Comma 13 2 2 2 5 2" xfId="38937" xr:uid="{00000000-0005-0000-0000-00000A710000}"/>
    <cellStyle name="Comma 13 2 2 2 5 2 2" xfId="38938" xr:uid="{00000000-0005-0000-0000-00000B710000}"/>
    <cellStyle name="Comma 13 2 2 2 5 2 3" xfId="38939" xr:uid="{00000000-0005-0000-0000-00000C710000}"/>
    <cellStyle name="Comma 13 2 2 2 5 3" xfId="38940" xr:uid="{00000000-0005-0000-0000-00000D710000}"/>
    <cellStyle name="Comma 13 2 2 2 5 3 2" xfId="38941" xr:uid="{00000000-0005-0000-0000-00000E710000}"/>
    <cellStyle name="Comma 13 2 2 2 5 3 3" xfId="38942" xr:uid="{00000000-0005-0000-0000-00000F710000}"/>
    <cellStyle name="Comma 13 2 2 2 5 4" xfId="38943" xr:uid="{00000000-0005-0000-0000-000010710000}"/>
    <cellStyle name="Comma 13 2 2 2 5 4 2" xfId="38944" xr:uid="{00000000-0005-0000-0000-000011710000}"/>
    <cellStyle name="Comma 13 2 2 2 5 5" xfId="38945" xr:uid="{00000000-0005-0000-0000-000012710000}"/>
    <cellStyle name="Comma 13 2 2 2 5 6" xfId="38946" xr:uid="{00000000-0005-0000-0000-000013710000}"/>
    <cellStyle name="Comma 13 2 2 2 6" xfId="38947" xr:uid="{00000000-0005-0000-0000-000014710000}"/>
    <cellStyle name="Comma 13 2 2 2 6 2" xfId="38948" xr:uid="{00000000-0005-0000-0000-000015710000}"/>
    <cellStyle name="Comma 13 2 2 2 6 2 2" xfId="38949" xr:uid="{00000000-0005-0000-0000-000016710000}"/>
    <cellStyle name="Comma 13 2 2 2 6 2 3" xfId="38950" xr:uid="{00000000-0005-0000-0000-000017710000}"/>
    <cellStyle name="Comma 13 2 2 2 6 3" xfId="38951" xr:uid="{00000000-0005-0000-0000-000018710000}"/>
    <cellStyle name="Comma 13 2 2 2 6 3 2" xfId="38952" xr:uid="{00000000-0005-0000-0000-000019710000}"/>
    <cellStyle name="Comma 13 2 2 2 6 3 3" xfId="38953" xr:uid="{00000000-0005-0000-0000-00001A710000}"/>
    <cellStyle name="Comma 13 2 2 2 6 4" xfId="38954" xr:uid="{00000000-0005-0000-0000-00001B710000}"/>
    <cellStyle name="Comma 13 2 2 2 6 4 2" xfId="38955" xr:uid="{00000000-0005-0000-0000-00001C710000}"/>
    <cellStyle name="Comma 13 2 2 2 6 5" xfId="38956" xr:uid="{00000000-0005-0000-0000-00001D710000}"/>
    <cellStyle name="Comma 13 2 2 2 6 6" xfId="38957" xr:uid="{00000000-0005-0000-0000-00001E710000}"/>
    <cellStyle name="Comma 13 2 2 2 7" xfId="38958" xr:uid="{00000000-0005-0000-0000-00001F710000}"/>
    <cellStyle name="Comma 13 2 2 2 7 2" xfId="38959" xr:uid="{00000000-0005-0000-0000-000020710000}"/>
    <cellStyle name="Comma 13 2 2 2 7 2 2" xfId="38960" xr:uid="{00000000-0005-0000-0000-000021710000}"/>
    <cellStyle name="Comma 13 2 2 2 7 2 3" xfId="38961" xr:uid="{00000000-0005-0000-0000-000022710000}"/>
    <cellStyle name="Comma 13 2 2 2 7 3" xfId="38962" xr:uid="{00000000-0005-0000-0000-000023710000}"/>
    <cellStyle name="Comma 13 2 2 2 7 3 2" xfId="38963" xr:uid="{00000000-0005-0000-0000-000024710000}"/>
    <cellStyle name="Comma 13 2 2 2 7 4" xfId="38964" xr:uid="{00000000-0005-0000-0000-000025710000}"/>
    <cellStyle name="Comma 13 2 2 2 7 5" xfId="38965" xr:uid="{00000000-0005-0000-0000-000026710000}"/>
    <cellStyle name="Comma 13 2 2 2 8" xfId="38966" xr:uid="{00000000-0005-0000-0000-000027710000}"/>
    <cellStyle name="Comma 13 2 2 2 8 2" xfId="38967" xr:uid="{00000000-0005-0000-0000-000028710000}"/>
    <cellStyle name="Comma 13 2 2 2 8 3" xfId="38968" xr:uid="{00000000-0005-0000-0000-000029710000}"/>
    <cellStyle name="Comma 13 2 2 2 9" xfId="38969" xr:uid="{00000000-0005-0000-0000-00002A710000}"/>
    <cellStyle name="Comma 13 2 2 2 9 2" xfId="38970" xr:uid="{00000000-0005-0000-0000-00002B710000}"/>
    <cellStyle name="Comma 13 2 2 2 9 3" xfId="38971" xr:uid="{00000000-0005-0000-0000-00002C710000}"/>
    <cellStyle name="Comma 13 2 2 3" xfId="38972" xr:uid="{00000000-0005-0000-0000-00002D710000}"/>
    <cellStyle name="Comma 13 2 2 3 10" xfId="38973" xr:uid="{00000000-0005-0000-0000-00002E710000}"/>
    <cellStyle name="Comma 13 2 2 3 2" xfId="38974" xr:uid="{00000000-0005-0000-0000-00002F710000}"/>
    <cellStyle name="Comma 13 2 2 3 2 2" xfId="38975" xr:uid="{00000000-0005-0000-0000-000030710000}"/>
    <cellStyle name="Comma 13 2 2 3 2 2 2" xfId="38976" xr:uid="{00000000-0005-0000-0000-000031710000}"/>
    <cellStyle name="Comma 13 2 2 3 2 2 2 2" xfId="38977" xr:uid="{00000000-0005-0000-0000-000032710000}"/>
    <cellStyle name="Comma 13 2 2 3 2 2 2 3" xfId="38978" xr:uid="{00000000-0005-0000-0000-000033710000}"/>
    <cellStyle name="Comma 13 2 2 3 2 2 3" xfId="38979" xr:uid="{00000000-0005-0000-0000-000034710000}"/>
    <cellStyle name="Comma 13 2 2 3 2 2 3 2" xfId="38980" xr:uid="{00000000-0005-0000-0000-000035710000}"/>
    <cellStyle name="Comma 13 2 2 3 2 2 3 3" xfId="38981" xr:uid="{00000000-0005-0000-0000-000036710000}"/>
    <cellStyle name="Comma 13 2 2 3 2 2 4" xfId="38982" xr:uid="{00000000-0005-0000-0000-000037710000}"/>
    <cellStyle name="Comma 13 2 2 3 2 2 4 2" xfId="38983" xr:uid="{00000000-0005-0000-0000-000038710000}"/>
    <cellStyle name="Comma 13 2 2 3 2 2 5" xfId="38984" xr:uid="{00000000-0005-0000-0000-000039710000}"/>
    <cellStyle name="Comma 13 2 2 3 2 2 6" xfId="38985" xr:uid="{00000000-0005-0000-0000-00003A710000}"/>
    <cellStyle name="Comma 13 2 2 3 2 3" xfId="38986" xr:uid="{00000000-0005-0000-0000-00003B710000}"/>
    <cellStyle name="Comma 13 2 2 3 2 3 2" xfId="38987" xr:uid="{00000000-0005-0000-0000-00003C710000}"/>
    <cellStyle name="Comma 13 2 2 3 2 3 2 2" xfId="38988" xr:uid="{00000000-0005-0000-0000-00003D710000}"/>
    <cellStyle name="Comma 13 2 2 3 2 3 2 3" xfId="38989" xr:uid="{00000000-0005-0000-0000-00003E710000}"/>
    <cellStyle name="Comma 13 2 2 3 2 3 3" xfId="38990" xr:uid="{00000000-0005-0000-0000-00003F710000}"/>
    <cellStyle name="Comma 13 2 2 3 2 3 3 2" xfId="38991" xr:uid="{00000000-0005-0000-0000-000040710000}"/>
    <cellStyle name="Comma 13 2 2 3 2 3 3 3" xfId="38992" xr:uid="{00000000-0005-0000-0000-000041710000}"/>
    <cellStyle name="Comma 13 2 2 3 2 3 4" xfId="38993" xr:uid="{00000000-0005-0000-0000-000042710000}"/>
    <cellStyle name="Comma 13 2 2 3 2 3 4 2" xfId="38994" xr:uid="{00000000-0005-0000-0000-000043710000}"/>
    <cellStyle name="Comma 13 2 2 3 2 3 5" xfId="38995" xr:uid="{00000000-0005-0000-0000-000044710000}"/>
    <cellStyle name="Comma 13 2 2 3 2 3 6" xfId="38996" xr:uid="{00000000-0005-0000-0000-000045710000}"/>
    <cellStyle name="Comma 13 2 2 3 2 4" xfId="38997" xr:uid="{00000000-0005-0000-0000-000046710000}"/>
    <cellStyle name="Comma 13 2 2 3 2 4 2" xfId="38998" xr:uid="{00000000-0005-0000-0000-000047710000}"/>
    <cellStyle name="Comma 13 2 2 3 2 4 2 2" xfId="38999" xr:uid="{00000000-0005-0000-0000-000048710000}"/>
    <cellStyle name="Comma 13 2 2 3 2 4 2 3" xfId="39000" xr:uid="{00000000-0005-0000-0000-000049710000}"/>
    <cellStyle name="Comma 13 2 2 3 2 4 3" xfId="39001" xr:uid="{00000000-0005-0000-0000-00004A710000}"/>
    <cellStyle name="Comma 13 2 2 3 2 4 3 2" xfId="39002" xr:uid="{00000000-0005-0000-0000-00004B710000}"/>
    <cellStyle name="Comma 13 2 2 3 2 4 4" xfId="39003" xr:uid="{00000000-0005-0000-0000-00004C710000}"/>
    <cellStyle name="Comma 13 2 2 3 2 4 5" xfId="39004" xr:uid="{00000000-0005-0000-0000-00004D710000}"/>
    <cellStyle name="Comma 13 2 2 3 2 5" xfId="39005" xr:uid="{00000000-0005-0000-0000-00004E710000}"/>
    <cellStyle name="Comma 13 2 2 3 2 5 2" xfId="39006" xr:uid="{00000000-0005-0000-0000-00004F710000}"/>
    <cellStyle name="Comma 13 2 2 3 2 5 3" xfId="39007" xr:uid="{00000000-0005-0000-0000-000050710000}"/>
    <cellStyle name="Comma 13 2 2 3 2 6" xfId="39008" xr:uid="{00000000-0005-0000-0000-000051710000}"/>
    <cellStyle name="Comma 13 2 2 3 2 6 2" xfId="39009" xr:uid="{00000000-0005-0000-0000-000052710000}"/>
    <cellStyle name="Comma 13 2 2 3 2 6 3" xfId="39010" xr:uid="{00000000-0005-0000-0000-000053710000}"/>
    <cellStyle name="Comma 13 2 2 3 2 7" xfId="39011" xr:uid="{00000000-0005-0000-0000-000054710000}"/>
    <cellStyle name="Comma 13 2 2 3 2 7 2" xfId="39012" xr:uid="{00000000-0005-0000-0000-000055710000}"/>
    <cellStyle name="Comma 13 2 2 3 2 8" xfId="39013" xr:uid="{00000000-0005-0000-0000-000056710000}"/>
    <cellStyle name="Comma 13 2 2 3 2 9" xfId="39014" xr:uid="{00000000-0005-0000-0000-000057710000}"/>
    <cellStyle name="Comma 13 2 2 3 3" xfId="39015" xr:uid="{00000000-0005-0000-0000-000058710000}"/>
    <cellStyle name="Comma 13 2 2 3 3 2" xfId="39016" xr:uid="{00000000-0005-0000-0000-000059710000}"/>
    <cellStyle name="Comma 13 2 2 3 3 2 2" xfId="39017" xr:uid="{00000000-0005-0000-0000-00005A710000}"/>
    <cellStyle name="Comma 13 2 2 3 3 2 3" xfId="39018" xr:uid="{00000000-0005-0000-0000-00005B710000}"/>
    <cellStyle name="Comma 13 2 2 3 3 3" xfId="39019" xr:uid="{00000000-0005-0000-0000-00005C710000}"/>
    <cellStyle name="Comma 13 2 2 3 3 3 2" xfId="39020" xr:uid="{00000000-0005-0000-0000-00005D710000}"/>
    <cellStyle name="Comma 13 2 2 3 3 3 3" xfId="39021" xr:uid="{00000000-0005-0000-0000-00005E710000}"/>
    <cellStyle name="Comma 13 2 2 3 3 4" xfId="39022" xr:uid="{00000000-0005-0000-0000-00005F710000}"/>
    <cellStyle name="Comma 13 2 2 3 3 4 2" xfId="39023" xr:uid="{00000000-0005-0000-0000-000060710000}"/>
    <cellStyle name="Comma 13 2 2 3 3 5" xfId="39024" xr:uid="{00000000-0005-0000-0000-000061710000}"/>
    <cellStyle name="Comma 13 2 2 3 3 6" xfId="39025" xr:uid="{00000000-0005-0000-0000-000062710000}"/>
    <cellStyle name="Comma 13 2 2 3 4" xfId="39026" xr:uid="{00000000-0005-0000-0000-000063710000}"/>
    <cellStyle name="Comma 13 2 2 3 4 2" xfId="39027" xr:uid="{00000000-0005-0000-0000-000064710000}"/>
    <cellStyle name="Comma 13 2 2 3 4 2 2" xfId="39028" xr:uid="{00000000-0005-0000-0000-000065710000}"/>
    <cellStyle name="Comma 13 2 2 3 4 2 3" xfId="39029" xr:uid="{00000000-0005-0000-0000-000066710000}"/>
    <cellStyle name="Comma 13 2 2 3 4 3" xfId="39030" xr:uid="{00000000-0005-0000-0000-000067710000}"/>
    <cellStyle name="Comma 13 2 2 3 4 3 2" xfId="39031" xr:uid="{00000000-0005-0000-0000-000068710000}"/>
    <cellStyle name="Comma 13 2 2 3 4 3 3" xfId="39032" xr:uid="{00000000-0005-0000-0000-000069710000}"/>
    <cellStyle name="Comma 13 2 2 3 4 4" xfId="39033" xr:uid="{00000000-0005-0000-0000-00006A710000}"/>
    <cellStyle name="Comma 13 2 2 3 4 4 2" xfId="39034" xr:uid="{00000000-0005-0000-0000-00006B710000}"/>
    <cellStyle name="Comma 13 2 2 3 4 5" xfId="39035" xr:uid="{00000000-0005-0000-0000-00006C710000}"/>
    <cellStyle name="Comma 13 2 2 3 4 6" xfId="39036" xr:uid="{00000000-0005-0000-0000-00006D710000}"/>
    <cellStyle name="Comma 13 2 2 3 5" xfId="39037" xr:uid="{00000000-0005-0000-0000-00006E710000}"/>
    <cellStyle name="Comma 13 2 2 3 5 2" xfId="39038" xr:uid="{00000000-0005-0000-0000-00006F710000}"/>
    <cellStyle name="Comma 13 2 2 3 5 2 2" xfId="39039" xr:uid="{00000000-0005-0000-0000-000070710000}"/>
    <cellStyle name="Comma 13 2 2 3 5 2 3" xfId="39040" xr:uid="{00000000-0005-0000-0000-000071710000}"/>
    <cellStyle name="Comma 13 2 2 3 5 3" xfId="39041" xr:uid="{00000000-0005-0000-0000-000072710000}"/>
    <cellStyle name="Comma 13 2 2 3 5 3 2" xfId="39042" xr:uid="{00000000-0005-0000-0000-000073710000}"/>
    <cellStyle name="Comma 13 2 2 3 5 4" xfId="39043" xr:uid="{00000000-0005-0000-0000-000074710000}"/>
    <cellStyle name="Comma 13 2 2 3 5 5" xfId="39044" xr:uid="{00000000-0005-0000-0000-000075710000}"/>
    <cellStyle name="Comma 13 2 2 3 6" xfId="39045" xr:uid="{00000000-0005-0000-0000-000076710000}"/>
    <cellStyle name="Comma 13 2 2 3 6 2" xfId="39046" xr:uid="{00000000-0005-0000-0000-000077710000}"/>
    <cellStyle name="Comma 13 2 2 3 6 3" xfId="39047" xr:uid="{00000000-0005-0000-0000-000078710000}"/>
    <cellStyle name="Comma 13 2 2 3 7" xfId="39048" xr:uid="{00000000-0005-0000-0000-000079710000}"/>
    <cellStyle name="Comma 13 2 2 3 7 2" xfId="39049" xr:uid="{00000000-0005-0000-0000-00007A710000}"/>
    <cellStyle name="Comma 13 2 2 3 7 3" xfId="39050" xr:uid="{00000000-0005-0000-0000-00007B710000}"/>
    <cellStyle name="Comma 13 2 2 3 8" xfId="39051" xr:uid="{00000000-0005-0000-0000-00007C710000}"/>
    <cellStyle name="Comma 13 2 2 3 8 2" xfId="39052" xr:uid="{00000000-0005-0000-0000-00007D710000}"/>
    <cellStyle name="Comma 13 2 2 3 9" xfId="39053" xr:uid="{00000000-0005-0000-0000-00007E710000}"/>
    <cellStyle name="Comma 13 2 2 4" xfId="39054" xr:uid="{00000000-0005-0000-0000-00007F710000}"/>
    <cellStyle name="Comma 13 2 2 4 2" xfId="39055" xr:uid="{00000000-0005-0000-0000-000080710000}"/>
    <cellStyle name="Comma 13 2 2 4 2 2" xfId="39056" xr:uid="{00000000-0005-0000-0000-000081710000}"/>
    <cellStyle name="Comma 13 2 2 4 2 2 2" xfId="39057" xr:uid="{00000000-0005-0000-0000-000082710000}"/>
    <cellStyle name="Comma 13 2 2 4 2 2 3" xfId="39058" xr:uid="{00000000-0005-0000-0000-000083710000}"/>
    <cellStyle name="Comma 13 2 2 4 2 3" xfId="39059" xr:uid="{00000000-0005-0000-0000-000084710000}"/>
    <cellStyle name="Comma 13 2 2 4 2 3 2" xfId="39060" xr:uid="{00000000-0005-0000-0000-000085710000}"/>
    <cellStyle name="Comma 13 2 2 4 2 3 3" xfId="39061" xr:uid="{00000000-0005-0000-0000-000086710000}"/>
    <cellStyle name="Comma 13 2 2 4 2 4" xfId="39062" xr:uid="{00000000-0005-0000-0000-000087710000}"/>
    <cellStyle name="Comma 13 2 2 4 2 4 2" xfId="39063" xr:uid="{00000000-0005-0000-0000-000088710000}"/>
    <cellStyle name="Comma 13 2 2 4 2 5" xfId="39064" xr:uid="{00000000-0005-0000-0000-000089710000}"/>
    <cellStyle name="Comma 13 2 2 4 2 6" xfId="39065" xr:uid="{00000000-0005-0000-0000-00008A710000}"/>
    <cellStyle name="Comma 13 2 2 4 3" xfId="39066" xr:uid="{00000000-0005-0000-0000-00008B710000}"/>
    <cellStyle name="Comma 13 2 2 4 3 2" xfId="39067" xr:uid="{00000000-0005-0000-0000-00008C710000}"/>
    <cellStyle name="Comma 13 2 2 4 3 2 2" xfId="39068" xr:uid="{00000000-0005-0000-0000-00008D710000}"/>
    <cellStyle name="Comma 13 2 2 4 3 2 3" xfId="39069" xr:uid="{00000000-0005-0000-0000-00008E710000}"/>
    <cellStyle name="Comma 13 2 2 4 3 3" xfId="39070" xr:uid="{00000000-0005-0000-0000-00008F710000}"/>
    <cellStyle name="Comma 13 2 2 4 3 3 2" xfId="39071" xr:uid="{00000000-0005-0000-0000-000090710000}"/>
    <cellStyle name="Comma 13 2 2 4 3 3 3" xfId="39072" xr:uid="{00000000-0005-0000-0000-000091710000}"/>
    <cellStyle name="Comma 13 2 2 4 3 4" xfId="39073" xr:uid="{00000000-0005-0000-0000-000092710000}"/>
    <cellStyle name="Comma 13 2 2 4 3 4 2" xfId="39074" xr:uid="{00000000-0005-0000-0000-000093710000}"/>
    <cellStyle name="Comma 13 2 2 4 3 5" xfId="39075" xr:uid="{00000000-0005-0000-0000-000094710000}"/>
    <cellStyle name="Comma 13 2 2 4 3 6" xfId="39076" xr:uid="{00000000-0005-0000-0000-000095710000}"/>
    <cellStyle name="Comma 13 2 2 4 4" xfId="39077" xr:uid="{00000000-0005-0000-0000-000096710000}"/>
    <cellStyle name="Comma 13 2 2 4 4 2" xfId="39078" xr:uid="{00000000-0005-0000-0000-000097710000}"/>
    <cellStyle name="Comma 13 2 2 4 4 2 2" xfId="39079" xr:uid="{00000000-0005-0000-0000-000098710000}"/>
    <cellStyle name="Comma 13 2 2 4 4 2 3" xfId="39080" xr:uid="{00000000-0005-0000-0000-000099710000}"/>
    <cellStyle name="Comma 13 2 2 4 4 3" xfId="39081" xr:uid="{00000000-0005-0000-0000-00009A710000}"/>
    <cellStyle name="Comma 13 2 2 4 4 3 2" xfId="39082" xr:uid="{00000000-0005-0000-0000-00009B710000}"/>
    <cellStyle name="Comma 13 2 2 4 4 4" xfId="39083" xr:uid="{00000000-0005-0000-0000-00009C710000}"/>
    <cellStyle name="Comma 13 2 2 4 4 5" xfId="39084" xr:uid="{00000000-0005-0000-0000-00009D710000}"/>
    <cellStyle name="Comma 13 2 2 4 5" xfId="39085" xr:uid="{00000000-0005-0000-0000-00009E710000}"/>
    <cellStyle name="Comma 13 2 2 4 5 2" xfId="39086" xr:uid="{00000000-0005-0000-0000-00009F710000}"/>
    <cellStyle name="Comma 13 2 2 4 5 3" xfId="39087" xr:uid="{00000000-0005-0000-0000-0000A0710000}"/>
    <cellStyle name="Comma 13 2 2 4 6" xfId="39088" xr:uid="{00000000-0005-0000-0000-0000A1710000}"/>
    <cellStyle name="Comma 13 2 2 4 6 2" xfId="39089" xr:uid="{00000000-0005-0000-0000-0000A2710000}"/>
    <cellStyle name="Comma 13 2 2 4 6 3" xfId="39090" xr:uid="{00000000-0005-0000-0000-0000A3710000}"/>
    <cellStyle name="Comma 13 2 2 4 7" xfId="39091" xr:uid="{00000000-0005-0000-0000-0000A4710000}"/>
    <cellStyle name="Comma 13 2 2 4 7 2" xfId="39092" xr:uid="{00000000-0005-0000-0000-0000A5710000}"/>
    <cellStyle name="Comma 13 2 2 4 8" xfId="39093" xr:uid="{00000000-0005-0000-0000-0000A6710000}"/>
    <cellStyle name="Comma 13 2 2 4 9" xfId="39094" xr:uid="{00000000-0005-0000-0000-0000A7710000}"/>
    <cellStyle name="Comma 13 2 2 5" xfId="39095" xr:uid="{00000000-0005-0000-0000-0000A8710000}"/>
    <cellStyle name="Comma 13 2 2 5 2" xfId="39096" xr:uid="{00000000-0005-0000-0000-0000A9710000}"/>
    <cellStyle name="Comma 13 2 2 5 2 2" xfId="39097" xr:uid="{00000000-0005-0000-0000-0000AA710000}"/>
    <cellStyle name="Comma 13 2 2 5 2 2 2" xfId="39098" xr:uid="{00000000-0005-0000-0000-0000AB710000}"/>
    <cellStyle name="Comma 13 2 2 5 2 2 3" xfId="39099" xr:uid="{00000000-0005-0000-0000-0000AC710000}"/>
    <cellStyle name="Comma 13 2 2 5 2 3" xfId="39100" xr:uid="{00000000-0005-0000-0000-0000AD710000}"/>
    <cellStyle name="Comma 13 2 2 5 2 3 2" xfId="39101" xr:uid="{00000000-0005-0000-0000-0000AE710000}"/>
    <cellStyle name="Comma 13 2 2 5 2 3 3" xfId="39102" xr:uid="{00000000-0005-0000-0000-0000AF710000}"/>
    <cellStyle name="Comma 13 2 2 5 2 4" xfId="39103" xr:uid="{00000000-0005-0000-0000-0000B0710000}"/>
    <cellStyle name="Comma 13 2 2 5 2 4 2" xfId="39104" xr:uid="{00000000-0005-0000-0000-0000B1710000}"/>
    <cellStyle name="Comma 13 2 2 5 2 5" xfId="39105" xr:uid="{00000000-0005-0000-0000-0000B2710000}"/>
    <cellStyle name="Comma 13 2 2 5 2 6" xfId="39106" xr:uid="{00000000-0005-0000-0000-0000B3710000}"/>
    <cellStyle name="Comma 13 2 2 5 3" xfId="39107" xr:uid="{00000000-0005-0000-0000-0000B4710000}"/>
    <cellStyle name="Comma 13 2 2 5 3 2" xfId="39108" xr:uid="{00000000-0005-0000-0000-0000B5710000}"/>
    <cellStyle name="Comma 13 2 2 5 3 2 2" xfId="39109" xr:uid="{00000000-0005-0000-0000-0000B6710000}"/>
    <cellStyle name="Comma 13 2 2 5 3 2 3" xfId="39110" xr:uid="{00000000-0005-0000-0000-0000B7710000}"/>
    <cellStyle name="Comma 13 2 2 5 3 3" xfId="39111" xr:uid="{00000000-0005-0000-0000-0000B8710000}"/>
    <cellStyle name="Comma 13 2 2 5 3 3 2" xfId="39112" xr:uid="{00000000-0005-0000-0000-0000B9710000}"/>
    <cellStyle name="Comma 13 2 2 5 3 3 3" xfId="39113" xr:uid="{00000000-0005-0000-0000-0000BA710000}"/>
    <cellStyle name="Comma 13 2 2 5 3 4" xfId="39114" xr:uid="{00000000-0005-0000-0000-0000BB710000}"/>
    <cellStyle name="Comma 13 2 2 5 3 4 2" xfId="39115" xr:uid="{00000000-0005-0000-0000-0000BC710000}"/>
    <cellStyle name="Comma 13 2 2 5 3 5" xfId="39116" xr:uid="{00000000-0005-0000-0000-0000BD710000}"/>
    <cellStyle name="Comma 13 2 2 5 3 6" xfId="39117" xr:uid="{00000000-0005-0000-0000-0000BE710000}"/>
    <cellStyle name="Comma 13 2 2 5 4" xfId="39118" xr:uid="{00000000-0005-0000-0000-0000BF710000}"/>
    <cellStyle name="Comma 13 2 2 5 4 2" xfId="39119" xr:uid="{00000000-0005-0000-0000-0000C0710000}"/>
    <cellStyle name="Comma 13 2 2 5 4 2 2" xfId="39120" xr:uid="{00000000-0005-0000-0000-0000C1710000}"/>
    <cellStyle name="Comma 13 2 2 5 4 2 3" xfId="39121" xr:uid="{00000000-0005-0000-0000-0000C2710000}"/>
    <cellStyle name="Comma 13 2 2 5 4 3" xfId="39122" xr:uid="{00000000-0005-0000-0000-0000C3710000}"/>
    <cellStyle name="Comma 13 2 2 5 4 3 2" xfId="39123" xr:uid="{00000000-0005-0000-0000-0000C4710000}"/>
    <cellStyle name="Comma 13 2 2 5 4 4" xfId="39124" xr:uid="{00000000-0005-0000-0000-0000C5710000}"/>
    <cellStyle name="Comma 13 2 2 5 4 5" xfId="39125" xr:uid="{00000000-0005-0000-0000-0000C6710000}"/>
    <cellStyle name="Comma 13 2 2 5 5" xfId="39126" xr:uid="{00000000-0005-0000-0000-0000C7710000}"/>
    <cellStyle name="Comma 13 2 2 5 5 2" xfId="39127" xr:uid="{00000000-0005-0000-0000-0000C8710000}"/>
    <cellStyle name="Comma 13 2 2 5 5 3" xfId="39128" xr:uid="{00000000-0005-0000-0000-0000C9710000}"/>
    <cellStyle name="Comma 13 2 2 5 6" xfId="39129" xr:uid="{00000000-0005-0000-0000-0000CA710000}"/>
    <cellStyle name="Comma 13 2 2 5 6 2" xfId="39130" xr:uid="{00000000-0005-0000-0000-0000CB710000}"/>
    <cellStyle name="Comma 13 2 2 5 6 3" xfId="39131" xr:uid="{00000000-0005-0000-0000-0000CC710000}"/>
    <cellStyle name="Comma 13 2 2 5 7" xfId="39132" xr:uid="{00000000-0005-0000-0000-0000CD710000}"/>
    <cellStyle name="Comma 13 2 2 5 7 2" xfId="39133" xr:uid="{00000000-0005-0000-0000-0000CE710000}"/>
    <cellStyle name="Comma 13 2 2 5 8" xfId="39134" xr:uid="{00000000-0005-0000-0000-0000CF710000}"/>
    <cellStyle name="Comma 13 2 2 5 9" xfId="39135" xr:uid="{00000000-0005-0000-0000-0000D0710000}"/>
    <cellStyle name="Comma 13 2 2 6" xfId="39136" xr:uid="{00000000-0005-0000-0000-0000D1710000}"/>
    <cellStyle name="Comma 13 2 2 6 2" xfId="39137" xr:uid="{00000000-0005-0000-0000-0000D2710000}"/>
    <cellStyle name="Comma 13 2 2 6 2 2" xfId="39138" xr:uid="{00000000-0005-0000-0000-0000D3710000}"/>
    <cellStyle name="Comma 13 2 2 6 2 3" xfId="39139" xr:uid="{00000000-0005-0000-0000-0000D4710000}"/>
    <cellStyle name="Comma 13 2 2 6 3" xfId="39140" xr:uid="{00000000-0005-0000-0000-0000D5710000}"/>
    <cellStyle name="Comma 13 2 2 6 3 2" xfId="39141" xr:uid="{00000000-0005-0000-0000-0000D6710000}"/>
    <cellStyle name="Comma 13 2 2 6 3 3" xfId="39142" xr:uid="{00000000-0005-0000-0000-0000D7710000}"/>
    <cellStyle name="Comma 13 2 2 6 4" xfId="39143" xr:uid="{00000000-0005-0000-0000-0000D8710000}"/>
    <cellStyle name="Comma 13 2 2 6 4 2" xfId="39144" xr:uid="{00000000-0005-0000-0000-0000D9710000}"/>
    <cellStyle name="Comma 13 2 2 6 5" xfId="39145" xr:uid="{00000000-0005-0000-0000-0000DA710000}"/>
    <cellStyle name="Comma 13 2 2 6 6" xfId="39146" xr:uid="{00000000-0005-0000-0000-0000DB710000}"/>
    <cellStyle name="Comma 13 2 2 7" xfId="39147" xr:uid="{00000000-0005-0000-0000-0000DC710000}"/>
    <cellStyle name="Comma 13 2 2 7 2" xfId="39148" xr:uid="{00000000-0005-0000-0000-0000DD710000}"/>
    <cellStyle name="Comma 13 2 2 7 2 2" xfId="39149" xr:uid="{00000000-0005-0000-0000-0000DE710000}"/>
    <cellStyle name="Comma 13 2 2 7 2 3" xfId="39150" xr:uid="{00000000-0005-0000-0000-0000DF710000}"/>
    <cellStyle name="Comma 13 2 2 7 3" xfId="39151" xr:uid="{00000000-0005-0000-0000-0000E0710000}"/>
    <cellStyle name="Comma 13 2 2 7 3 2" xfId="39152" xr:uid="{00000000-0005-0000-0000-0000E1710000}"/>
    <cellStyle name="Comma 13 2 2 7 3 3" xfId="39153" xr:uid="{00000000-0005-0000-0000-0000E2710000}"/>
    <cellStyle name="Comma 13 2 2 7 4" xfId="39154" xr:uid="{00000000-0005-0000-0000-0000E3710000}"/>
    <cellStyle name="Comma 13 2 2 7 4 2" xfId="39155" xr:uid="{00000000-0005-0000-0000-0000E4710000}"/>
    <cellStyle name="Comma 13 2 2 7 5" xfId="39156" xr:uid="{00000000-0005-0000-0000-0000E5710000}"/>
    <cellStyle name="Comma 13 2 2 7 6" xfId="39157" xr:uid="{00000000-0005-0000-0000-0000E6710000}"/>
    <cellStyle name="Comma 13 2 2 8" xfId="39158" xr:uid="{00000000-0005-0000-0000-0000E7710000}"/>
    <cellStyle name="Comma 13 2 2 8 2" xfId="39159" xr:uid="{00000000-0005-0000-0000-0000E8710000}"/>
    <cellStyle name="Comma 13 2 2 8 2 2" xfId="39160" xr:uid="{00000000-0005-0000-0000-0000E9710000}"/>
    <cellStyle name="Comma 13 2 2 8 2 3" xfId="39161" xr:uid="{00000000-0005-0000-0000-0000EA710000}"/>
    <cellStyle name="Comma 13 2 2 8 3" xfId="39162" xr:uid="{00000000-0005-0000-0000-0000EB710000}"/>
    <cellStyle name="Comma 13 2 2 8 3 2" xfId="39163" xr:uid="{00000000-0005-0000-0000-0000EC710000}"/>
    <cellStyle name="Comma 13 2 2 8 4" xfId="39164" xr:uid="{00000000-0005-0000-0000-0000ED710000}"/>
    <cellStyle name="Comma 13 2 2 8 5" xfId="39165" xr:uid="{00000000-0005-0000-0000-0000EE710000}"/>
    <cellStyle name="Comma 13 2 2 9" xfId="39166" xr:uid="{00000000-0005-0000-0000-0000EF710000}"/>
    <cellStyle name="Comma 13 2 2 9 2" xfId="39167" xr:uid="{00000000-0005-0000-0000-0000F0710000}"/>
    <cellStyle name="Comma 13 2 2 9 3" xfId="39168" xr:uid="{00000000-0005-0000-0000-0000F1710000}"/>
    <cellStyle name="Comma 13 2 3" xfId="9453" xr:uid="{00000000-0005-0000-0000-0000F2710000}"/>
    <cellStyle name="Comma 13 2 3 10" xfId="39169" xr:uid="{00000000-0005-0000-0000-0000F3710000}"/>
    <cellStyle name="Comma 13 2 3 10 2" xfId="39170" xr:uid="{00000000-0005-0000-0000-0000F4710000}"/>
    <cellStyle name="Comma 13 2 3 11" xfId="39171" xr:uid="{00000000-0005-0000-0000-0000F5710000}"/>
    <cellStyle name="Comma 13 2 3 12" xfId="39172" xr:uid="{00000000-0005-0000-0000-0000F6710000}"/>
    <cellStyle name="Comma 13 2 3 2" xfId="39173" xr:uid="{00000000-0005-0000-0000-0000F7710000}"/>
    <cellStyle name="Comma 13 2 3 2 10" xfId="39174" xr:uid="{00000000-0005-0000-0000-0000F8710000}"/>
    <cellStyle name="Comma 13 2 3 2 2" xfId="39175" xr:uid="{00000000-0005-0000-0000-0000F9710000}"/>
    <cellStyle name="Comma 13 2 3 2 2 2" xfId="39176" xr:uid="{00000000-0005-0000-0000-0000FA710000}"/>
    <cellStyle name="Comma 13 2 3 2 2 2 2" xfId="39177" xr:uid="{00000000-0005-0000-0000-0000FB710000}"/>
    <cellStyle name="Comma 13 2 3 2 2 2 2 2" xfId="39178" xr:uid="{00000000-0005-0000-0000-0000FC710000}"/>
    <cellStyle name="Comma 13 2 3 2 2 2 2 3" xfId="39179" xr:uid="{00000000-0005-0000-0000-0000FD710000}"/>
    <cellStyle name="Comma 13 2 3 2 2 2 3" xfId="39180" xr:uid="{00000000-0005-0000-0000-0000FE710000}"/>
    <cellStyle name="Comma 13 2 3 2 2 2 3 2" xfId="39181" xr:uid="{00000000-0005-0000-0000-0000FF710000}"/>
    <cellStyle name="Comma 13 2 3 2 2 2 3 3" xfId="39182" xr:uid="{00000000-0005-0000-0000-000000720000}"/>
    <cellStyle name="Comma 13 2 3 2 2 2 4" xfId="39183" xr:uid="{00000000-0005-0000-0000-000001720000}"/>
    <cellStyle name="Comma 13 2 3 2 2 2 4 2" xfId="39184" xr:uid="{00000000-0005-0000-0000-000002720000}"/>
    <cellStyle name="Comma 13 2 3 2 2 2 5" xfId="39185" xr:uid="{00000000-0005-0000-0000-000003720000}"/>
    <cellStyle name="Comma 13 2 3 2 2 2 6" xfId="39186" xr:uid="{00000000-0005-0000-0000-000004720000}"/>
    <cellStyle name="Comma 13 2 3 2 2 3" xfId="39187" xr:uid="{00000000-0005-0000-0000-000005720000}"/>
    <cellStyle name="Comma 13 2 3 2 2 3 2" xfId="39188" xr:uid="{00000000-0005-0000-0000-000006720000}"/>
    <cellStyle name="Comma 13 2 3 2 2 3 2 2" xfId="39189" xr:uid="{00000000-0005-0000-0000-000007720000}"/>
    <cellStyle name="Comma 13 2 3 2 2 3 2 3" xfId="39190" xr:uid="{00000000-0005-0000-0000-000008720000}"/>
    <cellStyle name="Comma 13 2 3 2 2 3 3" xfId="39191" xr:uid="{00000000-0005-0000-0000-000009720000}"/>
    <cellStyle name="Comma 13 2 3 2 2 3 3 2" xfId="39192" xr:uid="{00000000-0005-0000-0000-00000A720000}"/>
    <cellStyle name="Comma 13 2 3 2 2 3 3 3" xfId="39193" xr:uid="{00000000-0005-0000-0000-00000B720000}"/>
    <cellStyle name="Comma 13 2 3 2 2 3 4" xfId="39194" xr:uid="{00000000-0005-0000-0000-00000C720000}"/>
    <cellStyle name="Comma 13 2 3 2 2 3 4 2" xfId="39195" xr:uid="{00000000-0005-0000-0000-00000D720000}"/>
    <cellStyle name="Comma 13 2 3 2 2 3 5" xfId="39196" xr:uid="{00000000-0005-0000-0000-00000E720000}"/>
    <cellStyle name="Comma 13 2 3 2 2 3 6" xfId="39197" xr:uid="{00000000-0005-0000-0000-00000F720000}"/>
    <cellStyle name="Comma 13 2 3 2 2 4" xfId="39198" xr:uid="{00000000-0005-0000-0000-000010720000}"/>
    <cellStyle name="Comma 13 2 3 2 2 4 2" xfId="39199" xr:uid="{00000000-0005-0000-0000-000011720000}"/>
    <cellStyle name="Comma 13 2 3 2 2 4 2 2" xfId="39200" xr:uid="{00000000-0005-0000-0000-000012720000}"/>
    <cellStyle name="Comma 13 2 3 2 2 4 2 3" xfId="39201" xr:uid="{00000000-0005-0000-0000-000013720000}"/>
    <cellStyle name="Comma 13 2 3 2 2 4 3" xfId="39202" xr:uid="{00000000-0005-0000-0000-000014720000}"/>
    <cellStyle name="Comma 13 2 3 2 2 4 3 2" xfId="39203" xr:uid="{00000000-0005-0000-0000-000015720000}"/>
    <cellStyle name="Comma 13 2 3 2 2 4 4" xfId="39204" xr:uid="{00000000-0005-0000-0000-000016720000}"/>
    <cellStyle name="Comma 13 2 3 2 2 4 5" xfId="39205" xr:uid="{00000000-0005-0000-0000-000017720000}"/>
    <cellStyle name="Comma 13 2 3 2 2 5" xfId="39206" xr:uid="{00000000-0005-0000-0000-000018720000}"/>
    <cellStyle name="Comma 13 2 3 2 2 5 2" xfId="39207" xr:uid="{00000000-0005-0000-0000-000019720000}"/>
    <cellStyle name="Comma 13 2 3 2 2 5 3" xfId="39208" xr:uid="{00000000-0005-0000-0000-00001A720000}"/>
    <cellStyle name="Comma 13 2 3 2 2 6" xfId="39209" xr:uid="{00000000-0005-0000-0000-00001B720000}"/>
    <cellStyle name="Comma 13 2 3 2 2 6 2" xfId="39210" xr:uid="{00000000-0005-0000-0000-00001C720000}"/>
    <cellStyle name="Comma 13 2 3 2 2 6 3" xfId="39211" xr:uid="{00000000-0005-0000-0000-00001D720000}"/>
    <cellStyle name="Comma 13 2 3 2 2 7" xfId="39212" xr:uid="{00000000-0005-0000-0000-00001E720000}"/>
    <cellStyle name="Comma 13 2 3 2 2 7 2" xfId="39213" xr:uid="{00000000-0005-0000-0000-00001F720000}"/>
    <cellStyle name="Comma 13 2 3 2 2 8" xfId="39214" xr:uid="{00000000-0005-0000-0000-000020720000}"/>
    <cellStyle name="Comma 13 2 3 2 2 9" xfId="39215" xr:uid="{00000000-0005-0000-0000-000021720000}"/>
    <cellStyle name="Comma 13 2 3 2 3" xfId="39216" xr:uid="{00000000-0005-0000-0000-000022720000}"/>
    <cellStyle name="Comma 13 2 3 2 3 2" xfId="39217" xr:uid="{00000000-0005-0000-0000-000023720000}"/>
    <cellStyle name="Comma 13 2 3 2 3 2 2" xfId="39218" xr:uid="{00000000-0005-0000-0000-000024720000}"/>
    <cellStyle name="Comma 13 2 3 2 3 2 3" xfId="39219" xr:uid="{00000000-0005-0000-0000-000025720000}"/>
    <cellStyle name="Comma 13 2 3 2 3 3" xfId="39220" xr:uid="{00000000-0005-0000-0000-000026720000}"/>
    <cellStyle name="Comma 13 2 3 2 3 3 2" xfId="39221" xr:uid="{00000000-0005-0000-0000-000027720000}"/>
    <cellStyle name="Comma 13 2 3 2 3 3 3" xfId="39222" xr:uid="{00000000-0005-0000-0000-000028720000}"/>
    <cellStyle name="Comma 13 2 3 2 3 4" xfId="39223" xr:uid="{00000000-0005-0000-0000-000029720000}"/>
    <cellStyle name="Comma 13 2 3 2 3 4 2" xfId="39224" xr:uid="{00000000-0005-0000-0000-00002A720000}"/>
    <cellStyle name="Comma 13 2 3 2 3 5" xfId="39225" xr:uid="{00000000-0005-0000-0000-00002B720000}"/>
    <cellStyle name="Comma 13 2 3 2 3 6" xfId="39226" xr:uid="{00000000-0005-0000-0000-00002C720000}"/>
    <cellStyle name="Comma 13 2 3 2 4" xfId="39227" xr:uid="{00000000-0005-0000-0000-00002D720000}"/>
    <cellStyle name="Comma 13 2 3 2 4 2" xfId="39228" xr:uid="{00000000-0005-0000-0000-00002E720000}"/>
    <cellStyle name="Comma 13 2 3 2 4 2 2" xfId="39229" xr:uid="{00000000-0005-0000-0000-00002F720000}"/>
    <cellStyle name="Comma 13 2 3 2 4 2 3" xfId="39230" xr:uid="{00000000-0005-0000-0000-000030720000}"/>
    <cellStyle name="Comma 13 2 3 2 4 3" xfId="39231" xr:uid="{00000000-0005-0000-0000-000031720000}"/>
    <cellStyle name="Comma 13 2 3 2 4 3 2" xfId="39232" xr:uid="{00000000-0005-0000-0000-000032720000}"/>
    <cellStyle name="Comma 13 2 3 2 4 3 3" xfId="39233" xr:uid="{00000000-0005-0000-0000-000033720000}"/>
    <cellStyle name="Comma 13 2 3 2 4 4" xfId="39234" xr:uid="{00000000-0005-0000-0000-000034720000}"/>
    <cellStyle name="Comma 13 2 3 2 4 4 2" xfId="39235" xr:uid="{00000000-0005-0000-0000-000035720000}"/>
    <cellStyle name="Comma 13 2 3 2 4 5" xfId="39236" xr:uid="{00000000-0005-0000-0000-000036720000}"/>
    <cellStyle name="Comma 13 2 3 2 4 6" xfId="39237" xr:uid="{00000000-0005-0000-0000-000037720000}"/>
    <cellStyle name="Comma 13 2 3 2 5" xfId="39238" xr:uid="{00000000-0005-0000-0000-000038720000}"/>
    <cellStyle name="Comma 13 2 3 2 5 2" xfId="39239" xr:uid="{00000000-0005-0000-0000-000039720000}"/>
    <cellStyle name="Comma 13 2 3 2 5 2 2" xfId="39240" xr:uid="{00000000-0005-0000-0000-00003A720000}"/>
    <cellStyle name="Comma 13 2 3 2 5 2 3" xfId="39241" xr:uid="{00000000-0005-0000-0000-00003B720000}"/>
    <cellStyle name="Comma 13 2 3 2 5 3" xfId="39242" xr:uid="{00000000-0005-0000-0000-00003C720000}"/>
    <cellStyle name="Comma 13 2 3 2 5 3 2" xfId="39243" xr:uid="{00000000-0005-0000-0000-00003D720000}"/>
    <cellStyle name="Comma 13 2 3 2 5 4" xfId="39244" xr:uid="{00000000-0005-0000-0000-00003E720000}"/>
    <cellStyle name="Comma 13 2 3 2 5 5" xfId="39245" xr:uid="{00000000-0005-0000-0000-00003F720000}"/>
    <cellStyle name="Comma 13 2 3 2 6" xfId="39246" xr:uid="{00000000-0005-0000-0000-000040720000}"/>
    <cellStyle name="Comma 13 2 3 2 6 2" xfId="39247" xr:uid="{00000000-0005-0000-0000-000041720000}"/>
    <cellStyle name="Comma 13 2 3 2 6 3" xfId="39248" xr:uid="{00000000-0005-0000-0000-000042720000}"/>
    <cellStyle name="Comma 13 2 3 2 7" xfId="39249" xr:uid="{00000000-0005-0000-0000-000043720000}"/>
    <cellStyle name="Comma 13 2 3 2 7 2" xfId="39250" xr:uid="{00000000-0005-0000-0000-000044720000}"/>
    <cellStyle name="Comma 13 2 3 2 7 3" xfId="39251" xr:uid="{00000000-0005-0000-0000-000045720000}"/>
    <cellStyle name="Comma 13 2 3 2 8" xfId="39252" xr:uid="{00000000-0005-0000-0000-000046720000}"/>
    <cellStyle name="Comma 13 2 3 2 8 2" xfId="39253" xr:uid="{00000000-0005-0000-0000-000047720000}"/>
    <cellStyle name="Comma 13 2 3 2 9" xfId="39254" xr:uid="{00000000-0005-0000-0000-000048720000}"/>
    <cellStyle name="Comma 13 2 3 3" xfId="39255" xr:uid="{00000000-0005-0000-0000-000049720000}"/>
    <cellStyle name="Comma 13 2 3 3 2" xfId="39256" xr:uid="{00000000-0005-0000-0000-00004A720000}"/>
    <cellStyle name="Comma 13 2 3 3 2 2" xfId="39257" xr:uid="{00000000-0005-0000-0000-00004B720000}"/>
    <cellStyle name="Comma 13 2 3 3 2 2 2" xfId="39258" xr:uid="{00000000-0005-0000-0000-00004C720000}"/>
    <cellStyle name="Comma 13 2 3 3 2 2 3" xfId="39259" xr:uid="{00000000-0005-0000-0000-00004D720000}"/>
    <cellStyle name="Comma 13 2 3 3 2 3" xfId="39260" xr:uid="{00000000-0005-0000-0000-00004E720000}"/>
    <cellStyle name="Comma 13 2 3 3 2 3 2" xfId="39261" xr:uid="{00000000-0005-0000-0000-00004F720000}"/>
    <cellStyle name="Comma 13 2 3 3 2 3 3" xfId="39262" xr:uid="{00000000-0005-0000-0000-000050720000}"/>
    <cellStyle name="Comma 13 2 3 3 2 4" xfId="39263" xr:uid="{00000000-0005-0000-0000-000051720000}"/>
    <cellStyle name="Comma 13 2 3 3 2 4 2" xfId="39264" xr:uid="{00000000-0005-0000-0000-000052720000}"/>
    <cellStyle name="Comma 13 2 3 3 2 5" xfId="39265" xr:uid="{00000000-0005-0000-0000-000053720000}"/>
    <cellStyle name="Comma 13 2 3 3 2 6" xfId="39266" xr:uid="{00000000-0005-0000-0000-000054720000}"/>
    <cellStyle name="Comma 13 2 3 3 3" xfId="39267" xr:uid="{00000000-0005-0000-0000-000055720000}"/>
    <cellStyle name="Comma 13 2 3 3 3 2" xfId="39268" xr:uid="{00000000-0005-0000-0000-000056720000}"/>
    <cellStyle name="Comma 13 2 3 3 3 2 2" xfId="39269" xr:uid="{00000000-0005-0000-0000-000057720000}"/>
    <cellStyle name="Comma 13 2 3 3 3 2 3" xfId="39270" xr:uid="{00000000-0005-0000-0000-000058720000}"/>
    <cellStyle name="Comma 13 2 3 3 3 3" xfId="39271" xr:uid="{00000000-0005-0000-0000-000059720000}"/>
    <cellStyle name="Comma 13 2 3 3 3 3 2" xfId="39272" xr:uid="{00000000-0005-0000-0000-00005A720000}"/>
    <cellStyle name="Comma 13 2 3 3 3 3 3" xfId="39273" xr:uid="{00000000-0005-0000-0000-00005B720000}"/>
    <cellStyle name="Comma 13 2 3 3 3 4" xfId="39274" xr:uid="{00000000-0005-0000-0000-00005C720000}"/>
    <cellStyle name="Comma 13 2 3 3 3 4 2" xfId="39275" xr:uid="{00000000-0005-0000-0000-00005D720000}"/>
    <cellStyle name="Comma 13 2 3 3 3 5" xfId="39276" xr:uid="{00000000-0005-0000-0000-00005E720000}"/>
    <cellStyle name="Comma 13 2 3 3 3 6" xfId="39277" xr:uid="{00000000-0005-0000-0000-00005F720000}"/>
    <cellStyle name="Comma 13 2 3 3 4" xfId="39278" xr:uid="{00000000-0005-0000-0000-000060720000}"/>
    <cellStyle name="Comma 13 2 3 3 4 2" xfId="39279" xr:uid="{00000000-0005-0000-0000-000061720000}"/>
    <cellStyle name="Comma 13 2 3 3 4 2 2" xfId="39280" xr:uid="{00000000-0005-0000-0000-000062720000}"/>
    <cellStyle name="Comma 13 2 3 3 4 2 3" xfId="39281" xr:uid="{00000000-0005-0000-0000-000063720000}"/>
    <cellStyle name="Comma 13 2 3 3 4 3" xfId="39282" xr:uid="{00000000-0005-0000-0000-000064720000}"/>
    <cellStyle name="Comma 13 2 3 3 4 3 2" xfId="39283" xr:uid="{00000000-0005-0000-0000-000065720000}"/>
    <cellStyle name="Comma 13 2 3 3 4 4" xfId="39284" xr:uid="{00000000-0005-0000-0000-000066720000}"/>
    <cellStyle name="Comma 13 2 3 3 4 5" xfId="39285" xr:uid="{00000000-0005-0000-0000-000067720000}"/>
    <cellStyle name="Comma 13 2 3 3 5" xfId="39286" xr:uid="{00000000-0005-0000-0000-000068720000}"/>
    <cellStyle name="Comma 13 2 3 3 5 2" xfId="39287" xr:uid="{00000000-0005-0000-0000-000069720000}"/>
    <cellStyle name="Comma 13 2 3 3 5 3" xfId="39288" xr:uid="{00000000-0005-0000-0000-00006A720000}"/>
    <cellStyle name="Comma 13 2 3 3 6" xfId="39289" xr:uid="{00000000-0005-0000-0000-00006B720000}"/>
    <cellStyle name="Comma 13 2 3 3 6 2" xfId="39290" xr:uid="{00000000-0005-0000-0000-00006C720000}"/>
    <cellStyle name="Comma 13 2 3 3 6 3" xfId="39291" xr:uid="{00000000-0005-0000-0000-00006D720000}"/>
    <cellStyle name="Comma 13 2 3 3 7" xfId="39292" xr:uid="{00000000-0005-0000-0000-00006E720000}"/>
    <cellStyle name="Comma 13 2 3 3 7 2" xfId="39293" xr:uid="{00000000-0005-0000-0000-00006F720000}"/>
    <cellStyle name="Comma 13 2 3 3 8" xfId="39294" xr:uid="{00000000-0005-0000-0000-000070720000}"/>
    <cellStyle name="Comma 13 2 3 3 9" xfId="39295" xr:uid="{00000000-0005-0000-0000-000071720000}"/>
    <cellStyle name="Comma 13 2 3 4" xfId="39296" xr:uid="{00000000-0005-0000-0000-000072720000}"/>
    <cellStyle name="Comma 13 2 3 4 2" xfId="39297" xr:uid="{00000000-0005-0000-0000-000073720000}"/>
    <cellStyle name="Comma 13 2 3 4 2 2" xfId="39298" xr:uid="{00000000-0005-0000-0000-000074720000}"/>
    <cellStyle name="Comma 13 2 3 4 2 2 2" xfId="39299" xr:uid="{00000000-0005-0000-0000-000075720000}"/>
    <cellStyle name="Comma 13 2 3 4 2 2 3" xfId="39300" xr:uid="{00000000-0005-0000-0000-000076720000}"/>
    <cellStyle name="Comma 13 2 3 4 2 3" xfId="39301" xr:uid="{00000000-0005-0000-0000-000077720000}"/>
    <cellStyle name="Comma 13 2 3 4 2 3 2" xfId="39302" xr:uid="{00000000-0005-0000-0000-000078720000}"/>
    <cellStyle name="Comma 13 2 3 4 2 3 3" xfId="39303" xr:uid="{00000000-0005-0000-0000-000079720000}"/>
    <cellStyle name="Comma 13 2 3 4 2 4" xfId="39304" xr:uid="{00000000-0005-0000-0000-00007A720000}"/>
    <cellStyle name="Comma 13 2 3 4 2 4 2" xfId="39305" xr:uid="{00000000-0005-0000-0000-00007B720000}"/>
    <cellStyle name="Comma 13 2 3 4 2 5" xfId="39306" xr:uid="{00000000-0005-0000-0000-00007C720000}"/>
    <cellStyle name="Comma 13 2 3 4 2 6" xfId="39307" xr:uid="{00000000-0005-0000-0000-00007D720000}"/>
    <cellStyle name="Comma 13 2 3 4 3" xfId="39308" xr:uid="{00000000-0005-0000-0000-00007E720000}"/>
    <cellStyle name="Comma 13 2 3 4 3 2" xfId="39309" xr:uid="{00000000-0005-0000-0000-00007F720000}"/>
    <cellStyle name="Comma 13 2 3 4 3 2 2" xfId="39310" xr:uid="{00000000-0005-0000-0000-000080720000}"/>
    <cellStyle name="Comma 13 2 3 4 3 2 3" xfId="39311" xr:uid="{00000000-0005-0000-0000-000081720000}"/>
    <cellStyle name="Comma 13 2 3 4 3 3" xfId="39312" xr:uid="{00000000-0005-0000-0000-000082720000}"/>
    <cellStyle name="Comma 13 2 3 4 3 3 2" xfId="39313" xr:uid="{00000000-0005-0000-0000-000083720000}"/>
    <cellStyle name="Comma 13 2 3 4 3 3 3" xfId="39314" xr:uid="{00000000-0005-0000-0000-000084720000}"/>
    <cellStyle name="Comma 13 2 3 4 3 4" xfId="39315" xr:uid="{00000000-0005-0000-0000-000085720000}"/>
    <cellStyle name="Comma 13 2 3 4 3 4 2" xfId="39316" xr:uid="{00000000-0005-0000-0000-000086720000}"/>
    <cellStyle name="Comma 13 2 3 4 3 5" xfId="39317" xr:uid="{00000000-0005-0000-0000-000087720000}"/>
    <cellStyle name="Comma 13 2 3 4 3 6" xfId="39318" xr:uid="{00000000-0005-0000-0000-000088720000}"/>
    <cellStyle name="Comma 13 2 3 4 4" xfId="39319" xr:uid="{00000000-0005-0000-0000-000089720000}"/>
    <cellStyle name="Comma 13 2 3 4 4 2" xfId="39320" xr:uid="{00000000-0005-0000-0000-00008A720000}"/>
    <cellStyle name="Comma 13 2 3 4 4 2 2" xfId="39321" xr:uid="{00000000-0005-0000-0000-00008B720000}"/>
    <cellStyle name="Comma 13 2 3 4 4 2 3" xfId="39322" xr:uid="{00000000-0005-0000-0000-00008C720000}"/>
    <cellStyle name="Comma 13 2 3 4 4 3" xfId="39323" xr:uid="{00000000-0005-0000-0000-00008D720000}"/>
    <cellStyle name="Comma 13 2 3 4 4 3 2" xfId="39324" xr:uid="{00000000-0005-0000-0000-00008E720000}"/>
    <cellStyle name="Comma 13 2 3 4 4 4" xfId="39325" xr:uid="{00000000-0005-0000-0000-00008F720000}"/>
    <cellStyle name="Comma 13 2 3 4 4 5" xfId="39326" xr:uid="{00000000-0005-0000-0000-000090720000}"/>
    <cellStyle name="Comma 13 2 3 4 5" xfId="39327" xr:uid="{00000000-0005-0000-0000-000091720000}"/>
    <cellStyle name="Comma 13 2 3 4 5 2" xfId="39328" xr:uid="{00000000-0005-0000-0000-000092720000}"/>
    <cellStyle name="Comma 13 2 3 4 5 3" xfId="39329" xr:uid="{00000000-0005-0000-0000-000093720000}"/>
    <cellStyle name="Comma 13 2 3 4 6" xfId="39330" xr:uid="{00000000-0005-0000-0000-000094720000}"/>
    <cellStyle name="Comma 13 2 3 4 6 2" xfId="39331" xr:uid="{00000000-0005-0000-0000-000095720000}"/>
    <cellStyle name="Comma 13 2 3 4 6 3" xfId="39332" xr:uid="{00000000-0005-0000-0000-000096720000}"/>
    <cellStyle name="Comma 13 2 3 4 7" xfId="39333" xr:uid="{00000000-0005-0000-0000-000097720000}"/>
    <cellStyle name="Comma 13 2 3 4 7 2" xfId="39334" xr:uid="{00000000-0005-0000-0000-000098720000}"/>
    <cellStyle name="Comma 13 2 3 4 8" xfId="39335" xr:uid="{00000000-0005-0000-0000-000099720000}"/>
    <cellStyle name="Comma 13 2 3 4 9" xfId="39336" xr:uid="{00000000-0005-0000-0000-00009A720000}"/>
    <cellStyle name="Comma 13 2 3 5" xfId="39337" xr:uid="{00000000-0005-0000-0000-00009B720000}"/>
    <cellStyle name="Comma 13 2 3 5 2" xfId="39338" xr:uid="{00000000-0005-0000-0000-00009C720000}"/>
    <cellStyle name="Comma 13 2 3 5 2 2" xfId="39339" xr:uid="{00000000-0005-0000-0000-00009D720000}"/>
    <cellStyle name="Comma 13 2 3 5 2 3" xfId="39340" xr:uid="{00000000-0005-0000-0000-00009E720000}"/>
    <cellStyle name="Comma 13 2 3 5 3" xfId="39341" xr:uid="{00000000-0005-0000-0000-00009F720000}"/>
    <cellStyle name="Comma 13 2 3 5 3 2" xfId="39342" xr:uid="{00000000-0005-0000-0000-0000A0720000}"/>
    <cellStyle name="Comma 13 2 3 5 3 3" xfId="39343" xr:uid="{00000000-0005-0000-0000-0000A1720000}"/>
    <cellStyle name="Comma 13 2 3 5 4" xfId="39344" xr:uid="{00000000-0005-0000-0000-0000A2720000}"/>
    <cellStyle name="Comma 13 2 3 5 4 2" xfId="39345" xr:uid="{00000000-0005-0000-0000-0000A3720000}"/>
    <cellStyle name="Comma 13 2 3 5 5" xfId="39346" xr:uid="{00000000-0005-0000-0000-0000A4720000}"/>
    <cellStyle name="Comma 13 2 3 5 6" xfId="39347" xr:uid="{00000000-0005-0000-0000-0000A5720000}"/>
    <cellStyle name="Comma 13 2 3 6" xfId="39348" xr:uid="{00000000-0005-0000-0000-0000A6720000}"/>
    <cellStyle name="Comma 13 2 3 6 2" xfId="39349" xr:uid="{00000000-0005-0000-0000-0000A7720000}"/>
    <cellStyle name="Comma 13 2 3 6 2 2" xfId="39350" xr:uid="{00000000-0005-0000-0000-0000A8720000}"/>
    <cellStyle name="Comma 13 2 3 6 2 3" xfId="39351" xr:uid="{00000000-0005-0000-0000-0000A9720000}"/>
    <cellStyle name="Comma 13 2 3 6 3" xfId="39352" xr:uid="{00000000-0005-0000-0000-0000AA720000}"/>
    <cellStyle name="Comma 13 2 3 6 3 2" xfId="39353" xr:uid="{00000000-0005-0000-0000-0000AB720000}"/>
    <cellStyle name="Comma 13 2 3 6 3 3" xfId="39354" xr:uid="{00000000-0005-0000-0000-0000AC720000}"/>
    <cellStyle name="Comma 13 2 3 6 4" xfId="39355" xr:uid="{00000000-0005-0000-0000-0000AD720000}"/>
    <cellStyle name="Comma 13 2 3 6 4 2" xfId="39356" xr:uid="{00000000-0005-0000-0000-0000AE720000}"/>
    <cellStyle name="Comma 13 2 3 6 5" xfId="39357" xr:uid="{00000000-0005-0000-0000-0000AF720000}"/>
    <cellStyle name="Comma 13 2 3 6 6" xfId="39358" xr:uid="{00000000-0005-0000-0000-0000B0720000}"/>
    <cellStyle name="Comma 13 2 3 7" xfId="39359" xr:uid="{00000000-0005-0000-0000-0000B1720000}"/>
    <cellStyle name="Comma 13 2 3 7 2" xfId="39360" xr:uid="{00000000-0005-0000-0000-0000B2720000}"/>
    <cellStyle name="Comma 13 2 3 7 2 2" xfId="39361" xr:uid="{00000000-0005-0000-0000-0000B3720000}"/>
    <cellStyle name="Comma 13 2 3 7 2 3" xfId="39362" xr:uid="{00000000-0005-0000-0000-0000B4720000}"/>
    <cellStyle name="Comma 13 2 3 7 3" xfId="39363" xr:uid="{00000000-0005-0000-0000-0000B5720000}"/>
    <cellStyle name="Comma 13 2 3 7 3 2" xfId="39364" xr:uid="{00000000-0005-0000-0000-0000B6720000}"/>
    <cellStyle name="Comma 13 2 3 7 4" xfId="39365" xr:uid="{00000000-0005-0000-0000-0000B7720000}"/>
    <cellStyle name="Comma 13 2 3 7 5" xfId="39366" xr:uid="{00000000-0005-0000-0000-0000B8720000}"/>
    <cellStyle name="Comma 13 2 3 8" xfId="39367" xr:uid="{00000000-0005-0000-0000-0000B9720000}"/>
    <cellStyle name="Comma 13 2 3 8 2" xfId="39368" xr:uid="{00000000-0005-0000-0000-0000BA720000}"/>
    <cellStyle name="Comma 13 2 3 8 3" xfId="39369" xr:uid="{00000000-0005-0000-0000-0000BB720000}"/>
    <cellStyle name="Comma 13 2 3 9" xfId="39370" xr:uid="{00000000-0005-0000-0000-0000BC720000}"/>
    <cellStyle name="Comma 13 2 3 9 2" xfId="39371" xr:uid="{00000000-0005-0000-0000-0000BD720000}"/>
    <cellStyle name="Comma 13 2 3 9 3" xfId="39372" xr:uid="{00000000-0005-0000-0000-0000BE720000}"/>
    <cellStyle name="Comma 13 2 4" xfId="13962" xr:uid="{00000000-0005-0000-0000-0000BF720000}"/>
    <cellStyle name="Comma 13 2 4 10" xfId="39373" xr:uid="{00000000-0005-0000-0000-0000C0720000}"/>
    <cellStyle name="Comma 13 2 4 2" xfId="39374" xr:uid="{00000000-0005-0000-0000-0000C1720000}"/>
    <cellStyle name="Comma 13 2 4 2 2" xfId="39375" xr:uid="{00000000-0005-0000-0000-0000C2720000}"/>
    <cellStyle name="Comma 13 2 4 2 2 2" xfId="39376" xr:uid="{00000000-0005-0000-0000-0000C3720000}"/>
    <cellStyle name="Comma 13 2 4 2 2 2 2" xfId="39377" xr:uid="{00000000-0005-0000-0000-0000C4720000}"/>
    <cellStyle name="Comma 13 2 4 2 2 2 3" xfId="39378" xr:uid="{00000000-0005-0000-0000-0000C5720000}"/>
    <cellStyle name="Comma 13 2 4 2 2 3" xfId="39379" xr:uid="{00000000-0005-0000-0000-0000C6720000}"/>
    <cellStyle name="Comma 13 2 4 2 2 3 2" xfId="39380" xr:uid="{00000000-0005-0000-0000-0000C7720000}"/>
    <cellStyle name="Comma 13 2 4 2 2 3 3" xfId="39381" xr:uid="{00000000-0005-0000-0000-0000C8720000}"/>
    <cellStyle name="Comma 13 2 4 2 2 4" xfId="39382" xr:uid="{00000000-0005-0000-0000-0000C9720000}"/>
    <cellStyle name="Comma 13 2 4 2 2 4 2" xfId="39383" xr:uid="{00000000-0005-0000-0000-0000CA720000}"/>
    <cellStyle name="Comma 13 2 4 2 2 5" xfId="39384" xr:uid="{00000000-0005-0000-0000-0000CB720000}"/>
    <cellStyle name="Comma 13 2 4 2 2 6" xfId="39385" xr:uid="{00000000-0005-0000-0000-0000CC720000}"/>
    <cellStyle name="Comma 13 2 4 2 3" xfId="39386" xr:uid="{00000000-0005-0000-0000-0000CD720000}"/>
    <cellStyle name="Comma 13 2 4 2 3 2" xfId="39387" xr:uid="{00000000-0005-0000-0000-0000CE720000}"/>
    <cellStyle name="Comma 13 2 4 2 3 2 2" xfId="39388" xr:uid="{00000000-0005-0000-0000-0000CF720000}"/>
    <cellStyle name="Comma 13 2 4 2 3 2 3" xfId="39389" xr:uid="{00000000-0005-0000-0000-0000D0720000}"/>
    <cellStyle name="Comma 13 2 4 2 3 3" xfId="39390" xr:uid="{00000000-0005-0000-0000-0000D1720000}"/>
    <cellStyle name="Comma 13 2 4 2 3 3 2" xfId="39391" xr:uid="{00000000-0005-0000-0000-0000D2720000}"/>
    <cellStyle name="Comma 13 2 4 2 3 3 3" xfId="39392" xr:uid="{00000000-0005-0000-0000-0000D3720000}"/>
    <cellStyle name="Comma 13 2 4 2 3 4" xfId="39393" xr:uid="{00000000-0005-0000-0000-0000D4720000}"/>
    <cellStyle name="Comma 13 2 4 2 3 4 2" xfId="39394" xr:uid="{00000000-0005-0000-0000-0000D5720000}"/>
    <cellStyle name="Comma 13 2 4 2 3 5" xfId="39395" xr:uid="{00000000-0005-0000-0000-0000D6720000}"/>
    <cellStyle name="Comma 13 2 4 2 3 6" xfId="39396" xr:uid="{00000000-0005-0000-0000-0000D7720000}"/>
    <cellStyle name="Comma 13 2 4 2 4" xfId="39397" xr:uid="{00000000-0005-0000-0000-0000D8720000}"/>
    <cellStyle name="Comma 13 2 4 2 4 2" xfId="39398" xr:uid="{00000000-0005-0000-0000-0000D9720000}"/>
    <cellStyle name="Comma 13 2 4 2 4 2 2" xfId="39399" xr:uid="{00000000-0005-0000-0000-0000DA720000}"/>
    <cellStyle name="Comma 13 2 4 2 4 2 3" xfId="39400" xr:uid="{00000000-0005-0000-0000-0000DB720000}"/>
    <cellStyle name="Comma 13 2 4 2 4 3" xfId="39401" xr:uid="{00000000-0005-0000-0000-0000DC720000}"/>
    <cellStyle name="Comma 13 2 4 2 4 3 2" xfId="39402" xr:uid="{00000000-0005-0000-0000-0000DD720000}"/>
    <cellStyle name="Comma 13 2 4 2 4 4" xfId="39403" xr:uid="{00000000-0005-0000-0000-0000DE720000}"/>
    <cellStyle name="Comma 13 2 4 2 4 5" xfId="39404" xr:uid="{00000000-0005-0000-0000-0000DF720000}"/>
    <cellStyle name="Comma 13 2 4 2 5" xfId="39405" xr:uid="{00000000-0005-0000-0000-0000E0720000}"/>
    <cellStyle name="Comma 13 2 4 2 5 2" xfId="39406" xr:uid="{00000000-0005-0000-0000-0000E1720000}"/>
    <cellStyle name="Comma 13 2 4 2 5 3" xfId="39407" xr:uid="{00000000-0005-0000-0000-0000E2720000}"/>
    <cellStyle name="Comma 13 2 4 2 6" xfId="39408" xr:uid="{00000000-0005-0000-0000-0000E3720000}"/>
    <cellStyle name="Comma 13 2 4 2 6 2" xfId="39409" xr:uid="{00000000-0005-0000-0000-0000E4720000}"/>
    <cellStyle name="Comma 13 2 4 2 6 3" xfId="39410" xr:uid="{00000000-0005-0000-0000-0000E5720000}"/>
    <cellStyle name="Comma 13 2 4 2 7" xfId="39411" xr:uid="{00000000-0005-0000-0000-0000E6720000}"/>
    <cellStyle name="Comma 13 2 4 2 7 2" xfId="39412" xr:uid="{00000000-0005-0000-0000-0000E7720000}"/>
    <cellStyle name="Comma 13 2 4 2 8" xfId="39413" xr:uid="{00000000-0005-0000-0000-0000E8720000}"/>
    <cellStyle name="Comma 13 2 4 2 9" xfId="39414" xr:uid="{00000000-0005-0000-0000-0000E9720000}"/>
    <cellStyle name="Comma 13 2 4 3" xfId="39415" xr:uid="{00000000-0005-0000-0000-0000EA720000}"/>
    <cellStyle name="Comma 13 2 4 3 2" xfId="39416" xr:uid="{00000000-0005-0000-0000-0000EB720000}"/>
    <cellStyle name="Comma 13 2 4 3 2 2" xfId="39417" xr:uid="{00000000-0005-0000-0000-0000EC720000}"/>
    <cellStyle name="Comma 13 2 4 3 2 3" xfId="39418" xr:uid="{00000000-0005-0000-0000-0000ED720000}"/>
    <cellStyle name="Comma 13 2 4 3 3" xfId="39419" xr:uid="{00000000-0005-0000-0000-0000EE720000}"/>
    <cellStyle name="Comma 13 2 4 3 3 2" xfId="39420" xr:uid="{00000000-0005-0000-0000-0000EF720000}"/>
    <cellStyle name="Comma 13 2 4 3 3 3" xfId="39421" xr:uid="{00000000-0005-0000-0000-0000F0720000}"/>
    <cellStyle name="Comma 13 2 4 3 4" xfId="39422" xr:uid="{00000000-0005-0000-0000-0000F1720000}"/>
    <cellStyle name="Comma 13 2 4 3 4 2" xfId="39423" xr:uid="{00000000-0005-0000-0000-0000F2720000}"/>
    <cellStyle name="Comma 13 2 4 3 5" xfId="39424" xr:uid="{00000000-0005-0000-0000-0000F3720000}"/>
    <cellStyle name="Comma 13 2 4 3 6" xfId="39425" xr:uid="{00000000-0005-0000-0000-0000F4720000}"/>
    <cellStyle name="Comma 13 2 4 4" xfId="39426" xr:uid="{00000000-0005-0000-0000-0000F5720000}"/>
    <cellStyle name="Comma 13 2 4 4 2" xfId="39427" xr:uid="{00000000-0005-0000-0000-0000F6720000}"/>
    <cellStyle name="Comma 13 2 4 4 2 2" xfId="39428" xr:uid="{00000000-0005-0000-0000-0000F7720000}"/>
    <cellStyle name="Comma 13 2 4 4 2 3" xfId="39429" xr:uid="{00000000-0005-0000-0000-0000F8720000}"/>
    <cellStyle name="Comma 13 2 4 4 3" xfId="39430" xr:uid="{00000000-0005-0000-0000-0000F9720000}"/>
    <cellStyle name="Comma 13 2 4 4 3 2" xfId="39431" xr:uid="{00000000-0005-0000-0000-0000FA720000}"/>
    <cellStyle name="Comma 13 2 4 4 3 3" xfId="39432" xr:uid="{00000000-0005-0000-0000-0000FB720000}"/>
    <cellStyle name="Comma 13 2 4 4 4" xfId="39433" xr:uid="{00000000-0005-0000-0000-0000FC720000}"/>
    <cellStyle name="Comma 13 2 4 4 4 2" xfId="39434" xr:uid="{00000000-0005-0000-0000-0000FD720000}"/>
    <cellStyle name="Comma 13 2 4 4 5" xfId="39435" xr:uid="{00000000-0005-0000-0000-0000FE720000}"/>
    <cellStyle name="Comma 13 2 4 4 6" xfId="39436" xr:uid="{00000000-0005-0000-0000-0000FF720000}"/>
    <cellStyle name="Comma 13 2 4 5" xfId="39437" xr:uid="{00000000-0005-0000-0000-000000730000}"/>
    <cellStyle name="Comma 13 2 4 5 2" xfId="39438" xr:uid="{00000000-0005-0000-0000-000001730000}"/>
    <cellStyle name="Comma 13 2 4 5 2 2" xfId="39439" xr:uid="{00000000-0005-0000-0000-000002730000}"/>
    <cellStyle name="Comma 13 2 4 5 2 3" xfId="39440" xr:uid="{00000000-0005-0000-0000-000003730000}"/>
    <cellStyle name="Comma 13 2 4 5 3" xfId="39441" xr:uid="{00000000-0005-0000-0000-000004730000}"/>
    <cellStyle name="Comma 13 2 4 5 3 2" xfId="39442" xr:uid="{00000000-0005-0000-0000-000005730000}"/>
    <cellStyle name="Comma 13 2 4 5 4" xfId="39443" xr:uid="{00000000-0005-0000-0000-000006730000}"/>
    <cellStyle name="Comma 13 2 4 5 5" xfId="39444" xr:uid="{00000000-0005-0000-0000-000007730000}"/>
    <cellStyle name="Comma 13 2 4 6" xfId="39445" xr:uid="{00000000-0005-0000-0000-000008730000}"/>
    <cellStyle name="Comma 13 2 4 6 2" xfId="39446" xr:uid="{00000000-0005-0000-0000-000009730000}"/>
    <cellStyle name="Comma 13 2 4 6 3" xfId="39447" xr:uid="{00000000-0005-0000-0000-00000A730000}"/>
    <cellStyle name="Comma 13 2 4 7" xfId="39448" xr:uid="{00000000-0005-0000-0000-00000B730000}"/>
    <cellStyle name="Comma 13 2 4 7 2" xfId="39449" xr:uid="{00000000-0005-0000-0000-00000C730000}"/>
    <cellStyle name="Comma 13 2 4 7 3" xfId="39450" xr:uid="{00000000-0005-0000-0000-00000D730000}"/>
    <cellStyle name="Comma 13 2 4 8" xfId="39451" xr:uid="{00000000-0005-0000-0000-00000E730000}"/>
    <cellStyle name="Comma 13 2 4 8 2" xfId="39452" xr:uid="{00000000-0005-0000-0000-00000F730000}"/>
    <cellStyle name="Comma 13 2 4 9" xfId="39453" xr:uid="{00000000-0005-0000-0000-000010730000}"/>
    <cellStyle name="Comma 13 2 5" xfId="39454" xr:uid="{00000000-0005-0000-0000-000011730000}"/>
    <cellStyle name="Comma 13 2 5 2" xfId="39455" xr:uid="{00000000-0005-0000-0000-000012730000}"/>
    <cellStyle name="Comma 13 2 5 2 2" xfId="39456" xr:uid="{00000000-0005-0000-0000-000013730000}"/>
    <cellStyle name="Comma 13 2 5 2 2 2" xfId="39457" xr:uid="{00000000-0005-0000-0000-000014730000}"/>
    <cellStyle name="Comma 13 2 5 2 2 3" xfId="39458" xr:uid="{00000000-0005-0000-0000-000015730000}"/>
    <cellStyle name="Comma 13 2 5 2 3" xfId="39459" xr:uid="{00000000-0005-0000-0000-000016730000}"/>
    <cellStyle name="Comma 13 2 5 2 3 2" xfId="39460" xr:uid="{00000000-0005-0000-0000-000017730000}"/>
    <cellStyle name="Comma 13 2 5 2 3 3" xfId="39461" xr:uid="{00000000-0005-0000-0000-000018730000}"/>
    <cellStyle name="Comma 13 2 5 2 4" xfId="39462" xr:uid="{00000000-0005-0000-0000-000019730000}"/>
    <cellStyle name="Comma 13 2 5 2 4 2" xfId="39463" xr:uid="{00000000-0005-0000-0000-00001A730000}"/>
    <cellStyle name="Comma 13 2 5 2 5" xfId="39464" xr:uid="{00000000-0005-0000-0000-00001B730000}"/>
    <cellStyle name="Comma 13 2 5 2 6" xfId="39465" xr:uid="{00000000-0005-0000-0000-00001C730000}"/>
    <cellStyle name="Comma 13 2 5 3" xfId="39466" xr:uid="{00000000-0005-0000-0000-00001D730000}"/>
    <cellStyle name="Comma 13 2 5 3 2" xfId="39467" xr:uid="{00000000-0005-0000-0000-00001E730000}"/>
    <cellStyle name="Comma 13 2 5 3 2 2" xfId="39468" xr:uid="{00000000-0005-0000-0000-00001F730000}"/>
    <cellStyle name="Comma 13 2 5 3 2 3" xfId="39469" xr:uid="{00000000-0005-0000-0000-000020730000}"/>
    <cellStyle name="Comma 13 2 5 3 3" xfId="39470" xr:uid="{00000000-0005-0000-0000-000021730000}"/>
    <cellStyle name="Comma 13 2 5 3 3 2" xfId="39471" xr:uid="{00000000-0005-0000-0000-000022730000}"/>
    <cellStyle name="Comma 13 2 5 3 3 3" xfId="39472" xr:uid="{00000000-0005-0000-0000-000023730000}"/>
    <cellStyle name="Comma 13 2 5 3 4" xfId="39473" xr:uid="{00000000-0005-0000-0000-000024730000}"/>
    <cellStyle name="Comma 13 2 5 3 4 2" xfId="39474" xr:uid="{00000000-0005-0000-0000-000025730000}"/>
    <cellStyle name="Comma 13 2 5 3 5" xfId="39475" xr:uid="{00000000-0005-0000-0000-000026730000}"/>
    <cellStyle name="Comma 13 2 5 3 6" xfId="39476" xr:uid="{00000000-0005-0000-0000-000027730000}"/>
    <cellStyle name="Comma 13 2 5 4" xfId="39477" xr:uid="{00000000-0005-0000-0000-000028730000}"/>
    <cellStyle name="Comma 13 2 5 4 2" xfId="39478" xr:uid="{00000000-0005-0000-0000-000029730000}"/>
    <cellStyle name="Comma 13 2 5 4 2 2" xfId="39479" xr:uid="{00000000-0005-0000-0000-00002A730000}"/>
    <cellStyle name="Comma 13 2 5 4 2 3" xfId="39480" xr:uid="{00000000-0005-0000-0000-00002B730000}"/>
    <cellStyle name="Comma 13 2 5 4 3" xfId="39481" xr:uid="{00000000-0005-0000-0000-00002C730000}"/>
    <cellStyle name="Comma 13 2 5 4 3 2" xfId="39482" xr:uid="{00000000-0005-0000-0000-00002D730000}"/>
    <cellStyle name="Comma 13 2 5 4 4" xfId="39483" xr:uid="{00000000-0005-0000-0000-00002E730000}"/>
    <cellStyle name="Comma 13 2 5 4 5" xfId="39484" xr:uid="{00000000-0005-0000-0000-00002F730000}"/>
    <cellStyle name="Comma 13 2 5 5" xfId="39485" xr:uid="{00000000-0005-0000-0000-000030730000}"/>
    <cellStyle name="Comma 13 2 5 5 2" xfId="39486" xr:uid="{00000000-0005-0000-0000-000031730000}"/>
    <cellStyle name="Comma 13 2 5 5 3" xfId="39487" xr:uid="{00000000-0005-0000-0000-000032730000}"/>
    <cellStyle name="Comma 13 2 5 6" xfId="39488" xr:uid="{00000000-0005-0000-0000-000033730000}"/>
    <cellStyle name="Comma 13 2 5 6 2" xfId="39489" xr:uid="{00000000-0005-0000-0000-000034730000}"/>
    <cellStyle name="Comma 13 2 5 6 3" xfId="39490" xr:uid="{00000000-0005-0000-0000-000035730000}"/>
    <cellStyle name="Comma 13 2 5 7" xfId="39491" xr:uid="{00000000-0005-0000-0000-000036730000}"/>
    <cellStyle name="Comma 13 2 5 7 2" xfId="39492" xr:uid="{00000000-0005-0000-0000-000037730000}"/>
    <cellStyle name="Comma 13 2 5 8" xfId="39493" xr:uid="{00000000-0005-0000-0000-000038730000}"/>
    <cellStyle name="Comma 13 2 5 9" xfId="39494" xr:uid="{00000000-0005-0000-0000-000039730000}"/>
    <cellStyle name="Comma 13 2 6" xfId="39495" xr:uid="{00000000-0005-0000-0000-00003A730000}"/>
    <cellStyle name="Comma 13 2 6 2" xfId="39496" xr:uid="{00000000-0005-0000-0000-00003B730000}"/>
    <cellStyle name="Comma 13 2 6 2 2" xfId="39497" xr:uid="{00000000-0005-0000-0000-00003C730000}"/>
    <cellStyle name="Comma 13 2 6 2 2 2" xfId="39498" xr:uid="{00000000-0005-0000-0000-00003D730000}"/>
    <cellStyle name="Comma 13 2 6 2 2 3" xfId="39499" xr:uid="{00000000-0005-0000-0000-00003E730000}"/>
    <cellStyle name="Comma 13 2 6 2 3" xfId="39500" xr:uid="{00000000-0005-0000-0000-00003F730000}"/>
    <cellStyle name="Comma 13 2 6 2 3 2" xfId="39501" xr:uid="{00000000-0005-0000-0000-000040730000}"/>
    <cellStyle name="Comma 13 2 6 2 3 3" xfId="39502" xr:uid="{00000000-0005-0000-0000-000041730000}"/>
    <cellStyle name="Comma 13 2 6 2 4" xfId="39503" xr:uid="{00000000-0005-0000-0000-000042730000}"/>
    <cellStyle name="Comma 13 2 6 2 4 2" xfId="39504" xr:uid="{00000000-0005-0000-0000-000043730000}"/>
    <cellStyle name="Comma 13 2 6 2 5" xfId="39505" xr:uid="{00000000-0005-0000-0000-000044730000}"/>
    <cellStyle name="Comma 13 2 6 2 6" xfId="39506" xr:uid="{00000000-0005-0000-0000-000045730000}"/>
    <cellStyle name="Comma 13 2 6 3" xfId="39507" xr:uid="{00000000-0005-0000-0000-000046730000}"/>
    <cellStyle name="Comma 13 2 6 3 2" xfId="39508" xr:uid="{00000000-0005-0000-0000-000047730000}"/>
    <cellStyle name="Comma 13 2 6 3 2 2" xfId="39509" xr:uid="{00000000-0005-0000-0000-000048730000}"/>
    <cellStyle name="Comma 13 2 6 3 2 3" xfId="39510" xr:uid="{00000000-0005-0000-0000-000049730000}"/>
    <cellStyle name="Comma 13 2 6 3 3" xfId="39511" xr:uid="{00000000-0005-0000-0000-00004A730000}"/>
    <cellStyle name="Comma 13 2 6 3 3 2" xfId="39512" xr:uid="{00000000-0005-0000-0000-00004B730000}"/>
    <cellStyle name="Comma 13 2 6 3 3 3" xfId="39513" xr:uid="{00000000-0005-0000-0000-00004C730000}"/>
    <cellStyle name="Comma 13 2 6 3 4" xfId="39514" xr:uid="{00000000-0005-0000-0000-00004D730000}"/>
    <cellStyle name="Comma 13 2 6 3 4 2" xfId="39515" xr:uid="{00000000-0005-0000-0000-00004E730000}"/>
    <cellStyle name="Comma 13 2 6 3 5" xfId="39516" xr:uid="{00000000-0005-0000-0000-00004F730000}"/>
    <cellStyle name="Comma 13 2 6 3 6" xfId="39517" xr:uid="{00000000-0005-0000-0000-000050730000}"/>
    <cellStyle name="Comma 13 2 6 4" xfId="39518" xr:uid="{00000000-0005-0000-0000-000051730000}"/>
    <cellStyle name="Comma 13 2 6 4 2" xfId="39519" xr:uid="{00000000-0005-0000-0000-000052730000}"/>
    <cellStyle name="Comma 13 2 6 4 2 2" xfId="39520" xr:uid="{00000000-0005-0000-0000-000053730000}"/>
    <cellStyle name="Comma 13 2 6 4 2 3" xfId="39521" xr:uid="{00000000-0005-0000-0000-000054730000}"/>
    <cellStyle name="Comma 13 2 6 4 3" xfId="39522" xr:uid="{00000000-0005-0000-0000-000055730000}"/>
    <cellStyle name="Comma 13 2 6 4 3 2" xfId="39523" xr:uid="{00000000-0005-0000-0000-000056730000}"/>
    <cellStyle name="Comma 13 2 6 4 4" xfId="39524" xr:uid="{00000000-0005-0000-0000-000057730000}"/>
    <cellStyle name="Comma 13 2 6 4 5" xfId="39525" xr:uid="{00000000-0005-0000-0000-000058730000}"/>
    <cellStyle name="Comma 13 2 6 5" xfId="39526" xr:uid="{00000000-0005-0000-0000-000059730000}"/>
    <cellStyle name="Comma 13 2 6 5 2" xfId="39527" xr:uid="{00000000-0005-0000-0000-00005A730000}"/>
    <cellStyle name="Comma 13 2 6 5 3" xfId="39528" xr:uid="{00000000-0005-0000-0000-00005B730000}"/>
    <cellStyle name="Comma 13 2 6 6" xfId="39529" xr:uid="{00000000-0005-0000-0000-00005C730000}"/>
    <cellStyle name="Comma 13 2 6 6 2" xfId="39530" xr:uid="{00000000-0005-0000-0000-00005D730000}"/>
    <cellStyle name="Comma 13 2 6 6 3" xfId="39531" xr:uid="{00000000-0005-0000-0000-00005E730000}"/>
    <cellStyle name="Comma 13 2 6 7" xfId="39532" xr:uid="{00000000-0005-0000-0000-00005F730000}"/>
    <cellStyle name="Comma 13 2 6 7 2" xfId="39533" xr:uid="{00000000-0005-0000-0000-000060730000}"/>
    <cellStyle name="Comma 13 2 6 8" xfId="39534" xr:uid="{00000000-0005-0000-0000-000061730000}"/>
    <cellStyle name="Comma 13 2 6 9" xfId="39535" xr:uid="{00000000-0005-0000-0000-000062730000}"/>
    <cellStyle name="Comma 13 2 7" xfId="39536" xr:uid="{00000000-0005-0000-0000-000063730000}"/>
    <cellStyle name="Comma 13 2 7 2" xfId="39537" xr:uid="{00000000-0005-0000-0000-000064730000}"/>
    <cellStyle name="Comma 13 2 7 2 2" xfId="39538" xr:uid="{00000000-0005-0000-0000-000065730000}"/>
    <cellStyle name="Comma 13 2 7 2 3" xfId="39539" xr:uid="{00000000-0005-0000-0000-000066730000}"/>
    <cellStyle name="Comma 13 2 7 3" xfId="39540" xr:uid="{00000000-0005-0000-0000-000067730000}"/>
    <cellStyle name="Comma 13 2 7 3 2" xfId="39541" xr:uid="{00000000-0005-0000-0000-000068730000}"/>
    <cellStyle name="Comma 13 2 7 3 3" xfId="39542" xr:uid="{00000000-0005-0000-0000-000069730000}"/>
    <cellStyle name="Comma 13 2 7 4" xfId="39543" xr:uid="{00000000-0005-0000-0000-00006A730000}"/>
    <cellStyle name="Comma 13 2 7 4 2" xfId="39544" xr:uid="{00000000-0005-0000-0000-00006B730000}"/>
    <cellStyle name="Comma 13 2 7 5" xfId="39545" xr:uid="{00000000-0005-0000-0000-00006C730000}"/>
    <cellStyle name="Comma 13 2 7 6" xfId="39546" xr:uid="{00000000-0005-0000-0000-00006D730000}"/>
    <cellStyle name="Comma 13 2 8" xfId="39547" xr:uid="{00000000-0005-0000-0000-00006E730000}"/>
    <cellStyle name="Comma 13 2 8 2" xfId="39548" xr:uid="{00000000-0005-0000-0000-00006F730000}"/>
    <cellStyle name="Comma 13 2 8 2 2" xfId="39549" xr:uid="{00000000-0005-0000-0000-000070730000}"/>
    <cellStyle name="Comma 13 2 8 2 3" xfId="39550" xr:uid="{00000000-0005-0000-0000-000071730000}"/>
    <cellStyle name="Comma 13 2 8 3" xfId="39551" xr:uid="{00000000-0005-0000-0000-000072730000}"/>
    <cellStyle name="Comma 13 2 8 3 2" xfId="39552" xr:uid="{00000000-0005-0000-0000-000073730000}"/>
    <cellStyle name="Comma 13 2 8 3 3" xfId="39553" xr:uid="{00000000-0005-0000-0000-000074730000}"/>
    <cellStyle name="Comma 13 2 8 4" xfId="39554" xr:uid="{00000000-0005-0000-0000-000075730000}"/>
    <cellStyle name="Comma 13 2 8 4 2" xfId="39555" xr:uid="{00000000-0005-0000-0000-000076730000}"/>
    <cellStyle name="Comma 13 2 8 5" xfId="39556" xr:uid="{00000000-0005-0000-0000-000077730000}"/>
    <cellStyle name="Comma 13 2 8 6" xfId="39557" xr:uid="{00000000-0005-0000-0000-000078730000}"/>
    <cellStyle name="Comma 13 2 9" xfId="39558" xr:uid="{00000000-0005-0000-0000-000079730000}"/>
    <cellStyle name="Comma 13 2 9 2" xfId="39559" xr:uid="{00000000-0005-0000-0000-00007A730000}"/>
    <cellStyle name="Comma 13 2 9 2 2" xfId="39560" xr:uid="{00000000-0005-0000-0000-00007B730000}"/>
    <cellStyle name="Comma 13 2 9 2 3" xfId="39561" xr:uid="{00000000-0005-0000-0000-00007C730000}"/>
    <cellStyle name="Comma 13 2 9 3" xfId="39562" xr:uid="{00000000-0005-0000-0000-00007D730000}"/>
    <cellStyle name="Comma 13 2 9 3 2" xfId="39563" xr:uid="{00000000-0005-0000-0000-00007E730000}"/>
    <cellStyle name="Comma 13 2 9 4" xfId="39564" xr:uid="{00000000-0005-0000-0000-00007F730000}"/>
    <cellStyle name="Comma 13 2 9 5" xfId="39565" xr:uid="{00000000-0005-0000-0000-000080730000}"/>
    <cellStyle name="Comma 13 3" xfId="9454" xr:uid="{00000000-0005-0000-0000-000081730000}"/>
    <cellStyle name="Comma 13 3 10" xfId="39566" xr:uid="{00000000-0005-0000-0000-000082730000}"/>
    <cellStyle name="Comma 13 3 10 2" xfId="39567" xr:uid="{00000000-0005-0000-0000-000083730000}"/>
    <cellStyle name="Comma 13 3 10 3" xfId="39568" xr:uid="{00000000-0005-0000-0000-000084730000}"/>
    <cellStyle name="Comma 13 3 11" xfId="39569" xr:uid="{00000000-0005-0000-0000-000085730000}"/>
    <cellStyle name="Comma 13 3 11 2" xfId="39570" xr:uid="{00000000-0005-0000-0000-000086730000}"/>
    <cellStyle name="Comma 13 3 12" xfId="39571" xr:uid="{00000000-0005-0000-0000-000087730000}"/>
    <cellStyle name="Comma 13 3 13" xfId="39572" xr:uid="{00000000-0005-0000-0000-000088730000}"/>
    <cellStyle name="Comma 13 3 2" xfId="9455" xr:uid="{00000000-0005-0000-0000-000089730000}"/>
    <cellStyle name="Comma 13 3 2 10" xfId="39573" xr:uid="{00000000-0005-0000-0000-00008A730000}"/>
    <cellStyle name="Comma 13 3 2 10 2" xfId="39574" xr:uid="{00000000-0005-0000-0000-00008B730000}"/>
    <cellStyle name="Comma 13 3 2 11" xfId="39575" xr:uid="{00000000-0005-0000-0000-00008C730000}"/>
    <cellStyle name="Comma 13 3 2 12" xfId="39576" xr:uid="{00000000-0005-0000-0000-00008D730000}"/>
    <cellStyle name="Comma 13 3 2 2" xfId="39577" xr:uid="{00000000-0005-0000-0000-00008E730000}"/>
    <cellStyle name="Comma 13 3 2 2 10" xfId="39578" xr:uid="{00000000-0005-0000-0000-00008F730000}"/>
    <cellStyle name="Comma 13 3 2 2 2" xfId="39579" xr:uid="{00000000-0005-0000-0000-000090730000}"/>
    <cellStyle name="Comma 13 3 2 2 2 2" xfId="39580" xr:uid="{00000000-0005-0000-0000-000091730000}"/>
    <cellStyle name="Comma 13 3 2 2 2 2 2" xfId="39581" xr:uid="{00000000-0005-0000-0000-000092730000}"/>
    <cellStyle name="Comma 13 3 2 2 2 2 2 2" xfId="39582" xr:uid="{00000000-0005-0000-0000-000093730000}"/>
    <cellStyle name="Comma 13 3 2 2 2 2 2 3" xfId="39583" xr:uid="{00000000-0005-0000-0000-000094730000}"/>
    <cellStyle name="Comma 13 3 2 2 2 2 3" xfId="39584" xr:uid="{00000000-0005-0000-0000-000095730000}"/>
    <cellStyle name="Comma 13 3 2 2 2 2 3 2" xfId="39585" xr:uid="{00000000-0005-0000-0000-000096730000}"/>
    <cellStyle name="Comma 13 3 2 2 2 2 3 3" xfId="39586" xr:uid="{00000000-0005-0000-0000-000097730000}"/>
    <cellStyle name="Comma 13 3 2 2 2 2 4" xfId="39587" xr:uid="{00000000-0005-0000-0000-000098730000}"/>
    <cellStyle name="Comma 13 3 2 2 2 2 4 2" xfId="39588" xr:uid="{00000000-0005-0000-0000-000099730000}"/>
    <cellStyle name="Comma 13 3 2 2 2 2 5" xfId="39589" xr:uid="{00000000-0005-0000-0000-00009A730000}"/>
    <cellStyle name="Comma 13 3 2 2 2 2 6" xfId="39590" xr:uid="{00000000-0005-0000-0000-00009B730000}"/>
    <cellStyle name="Comma 13 3 2 2 2 3" xfId="39591" xr:uid="{00000000-0005-0000-0000-00009C730000}"/>
    <cellStyle name="Comma 13 3 2 2 2 3 2" xfId="39592" xr:uid="{00000000-0005-0000-0000-00009D730000}"/>
    <cellStyle name="Comma 13 3 2 2 2 3 2 2" xfId="39593" xr:uid="{00000000-0005-0000-0000-00009E730000}"/>
    <cellStyle name="Comma 13 3 2 2 2 3 2 3" xfId="39594" xr:uid="{00000000-0005-0000-0000-00009F730000}"/>
    <cellStyle name="Comma 13 3 2 2 2 3 3" xfId="39595" xr:uid="{00000000-0005-0000-0000-0000A0730000}"/>
    <cellStyle name="Comma 13 3 2 2 2 3 3 2" xfId="39596" xr:uid="{00000000-0005-0000-0000-0000A1730000}"/>
    <cellStyle name="Comma 13 3 2 2 2 3 3 3" xfId="39597" xr:uid="{00000000-0005-0000-0000-0000A2730000}"/>
    <cellStyle name="Comma 13 3 2 2 2 3 4" xfId="39598" xr:uid="{00000000-0005-0000-0000-0000A3730000}"/>
    <cellStyle name="Comma 13 3 2 2 2 3 4 2" xfId="39599" xr:uid="{00000000-0005-0000-0000-0000A4730000}"/>
    <cellStyle name="Comma 13 3 2 2 2 3 5" xfId="39600" xr:uid="{00000000-0005-0000-0000-0000A5730000}"/>
    <cellStyle name="Comma 13 3 2 2 2 3 6" xfId="39601" xr:uid="{00000000-0005-0000-0000-0000A6730000}"/>
    <cellStyle name="Comma 13 3 2 2 2 4" xfId="39602" xr:uid="{00000000-0005-0000-0000-0000A7730000}"/>
    <cellStyle name="Comma 13 3 2 2 2 4 2" xfId="39603" xr:uid="{00000000-0005-0000-0000-0000A8730000}"/>
    <cellStyle name="Comma 13 3 2 2 2 4 2 2" xfId="39604" xr:uid="{00000000-0005-0000-0000-0000A9730000}"/>
    <cellStyle name="Comma 13 3 2 2 2 4 2 3" xfId="39605" xr:uid="{00000000-0005-0000-0000-0000AA730000}"/>
    <cellStyle name="Comma 13 3 2 2 2 4 3" xfId="39606" xr:uid="{00000000-0005-0000-0000-0000AB730000}"/>
    <cellStyle name="Comma 13 3 2 2 2 4 3 2" xfId="39607" xr:uid="{00000000-0005-0000-0000-0000AC730000}"/>
    <cellStyle name="Comma 13 3 2 2 2 4 4" xfId="39608" xr:uid="{00000000-0005-0000-0000-0000AD730000}"/>
    <cellStyle name="Comma 13 3 2 2 2 4 5" xfId="39609" xr:uid="{00000000-0005-0000-0000-0000AE730000}"/>
    <cellStyle name="Comma 13 3 2 2 2 5" xfId="39610" xr:uid="{00000000-0005-0000-0000-0000AF730000}"/>
    <cellStyle name="Comma 13 3 2 2 2 5 2" xfId="39611" xr:uid="{00000000-0005-0000-0000-0000B0730000}"/>
    <cellStyle name="Comma 13 3 2 2 2 5 3" xfId="39612" xr:uid="{00000000-0005-0000-0000-0000B1730000}"/>
    <cellStyle name="Comma 13 3 2 2 2 6" xfId="39613" xr:uid="{00000000-0005-0000-0000-0000B2730000}"/>
    <cellStyle name="Comma 13 3 2 2 2 6 2" xfId="39614" xr:uid="{00000000-0005-0000-0000-0000B3730000}"/>
    <cellStyle name="Comma 13 3 2 2 2 6 3" xfId="39615" xr:uid="{00000000-0005-0000-0000-0000B4730000}"/>
    <cellStyle name="Comma 13 3 2 2 2 7" xfId="39616" xr:uid="{00000000-0005-0000-0000-0000B5730000}"/>
    <cellStyle name="Comma 13 3 2 2 2 7 2" xfId="39617" xr:uid="{00000000-0005-0000-0000-0000B6730000}"/>
    <cellStyle name="Comma 13 3 2 2 2 8" xfId="39618" xr:uid="{00000000-0005-0000-0000-0000B7730000}"/>
    <cellStyle name="Comma 13 3 2 2 2 9" xfId="39619" xr:uid="{00000000-0005-0000-0000-0000B8730000}"/>
    <cellStyle name="Comma 13 3 2 2 3" xfId="39620" xr:uid="{00000000-0005-0000-0000-0000B9730000}"/>
    <cellStyle name="Comma 13 3 2 2 3 2" xfId="39621" xr:uid="{00000000-0005-0000-0000-0000BA730000}"/>
    <cellStyle name="Comma 13 3 2 2 3 2 2" xfId="39622" xr:uid="{00000000-0005-0000-0000-0000BB730000}"/>
    <cellStyle name="Comma 13 3 2 2 3 2 3" xfId="39623" xr:uid="{00000000-0005-0000-0000-0000BC730000}"/>
    <cellStyle name="Comma 13 3 2 2 3 3" xfId="39624" xr:uid="{00000000-0005-0000-0000-0000BD730000}"/>
    <cellStyle name="Comma 13 3 2 2 3 3 2" xfId="39625" xr:uid="{00000000-0005-0000-0000-0000BE730000}"/>
    <cellStyle name="Comma 13 3 2 2 3 3 3" xfId="39626" xr:uid="{00000000-0005-0000-0000-0000BF730000}"/>
    <cellStyle name="Comma 13 3 2 2 3 4" xfId="39627" xr:uid="{00000000-0005-0000-0000-0000C0730000}"/>
    <cellStyle name="Comma 13 3 2 2 3 4 2" xfId="39628" xr:uid="{00000000-0005-0000-0000-0000C1730000}"/>
    <cellStyle name="Comma 13 3 2 2 3 5" xfId="39629" xr:uid="{00000000-0005-0000-0000-0000C2730000}"/>
    <cellStyle name="Comma 13 3 2 2 3 6" xfId="39630" xr:uid="{00000000-0005-0000-0000-0000C3730000}"/>
    <cellStyle name="Comma 13 3 2 2 4" xfId="39631" xr:uid="{00000000-0005-0000-0000-0000C4730000}"/>
    <cellStyle name="Comma 13 3 2 2 4 2" xfId="39632" xr:uid="{00000000-0005-0000-0000-0000C5730000}"/>
    <cellStyle name="Comma 13 3 2 2 4 2 2" xfId="39633" xr:uid="{00000000-0005-0000-0000-0000C6730000}"/>
    <cellStyle name="Comma 13 3 2 2 4 2 3" xfId="39634" xr:uid="{00000000-0005-0000-0000-0000C7730000}"/>
    <cellStyle name="Comma 13 3 2 2 4 3" xfId="39635" xr:uid="{00000000-0005-0000-0000-0000C8730000}"/>
    <cellStyle name="Comma 13 3 2 2 4 3 2" xfId="39636" xr:uid="{00000000-0005-0000-0000-0000C9730000}"/>
    <cellStyle name="Comma 13 3 2 2 4 3 3" xfId="39637" xr:uid="{00000000-0005-0000-0000-0000CA730000}"/>
    <cellStyle name="Comma 13 3 2 2 4 4" xfId="39638" xr:uid="{00000000-0005-0000-0000-0000CB730000}"/>
    <cellStyle name="Comma 13 3 2 2 4 4 2" xfId="39639" xr:uid="{00000000-0005-0000-0000-0000CC730000}"/>
    <cellStyle name="Comma 13 3 2 2 4 5" xfId="39640" xr:uid="{00000000-0005-0000-0000-0000CD730000}"/>
    <cellStyle name="Comma 13 3 2 2 4 6" xfId="39641" xr:uid="{00000000-0005-0000-0000-0000CE730000}"/>
    <cellStyle name="Comma 13 3 2 2 5" xfId="39642" xr:uid="{00000000-0005-0000-0000-0000CF730000}"/>
    <cellStyle name="Comma 13 3 2 2 5 2" xfId="39643" xr:uid="{00000000-0005-0000-0000-0000D0730000}"/>
    <cellStyle name="Comma 13 3 2 2 5 2 2" xfId="39644" xr:uid="{00000000-0005-0000-0000-0000D1730000}"/>
    <cellStyle name="Comma 13 3 2 2 5 2 3" xfId="39645" xr:uid="{00000000-0005-0000-0000-0000D2730000}"/>
    <cellStyle name="Comma 13 3 2 2 5 3" xfId="39646" xr:uid="{00000000-0005-0000-0000-0000D3730000}"/>
    <cellStyle name="Comma 13 3 2 2 5 3 2" xfId="39647" xr:uid="{00000000-0005-0000-0000-0000D4730000}"/>
    <cellStyle name="Comma 13 3 2 2 5 4" xfId="39648" xr:uid="{00000000-0005-0000-0000-0000D5730000}"/>
    <cellStyle name="Comma 13 3 2 2 5 5" xfId="39649" xr:uid="{00000000-0005-0000-0000-0000D6730000}"/>
    <cellStyle name="Comma 13 3 2 2 6" xfId="39650" xr:uid="{00000000-0005-0000-0000-0000D7730000}"/>
    <cellStyle name="Comma 13 3 2 2 6 2" xfId="39651" xr:uid="{00000000-0005-0000-0000-0000D8730000}"/>
    <cellStyle name="Comma 13 3 2 2 6 3" xfId="39652" xr:uid="{00000000-0005-0000-0000-0000D9730000}"/>
    <cellStyle name="Comma 13 3 2 2 7" xfId="39653" xr:uid="{00000000-0005-0000-0000-0000DA730000}"/>
    <cellStyle name="Comma 13 3 2 2 7 2" xfId="39654" xr:uid="{00000000-0005-0000-0000-0000DB730000}"/>
    <cellStyle name="Comma 13 3 2 2 7 3" xfId="39655" xr:uid="{00000000-0005-0000-0000-0000DC730000}"/>
    <cellStyle name="Comma 13 3 2 2 8" xfId="39656" xr:uid="{00000000-0005-0000-0000-0000DD730000}"/>
    <cellStyle name="Comma 13 3 2 2 8 2" xfId="39657" xr:uid="{00000000-0005-0000-0000-0000DE730000}"/>
    <cellStyle name="Comma 13 3 2 2 9" xfId="39658" xr:uid="{00000000-0005-0000-0000-0000DF730000}"/>
    <cellStyle name="Comma 13 3 2 3" xfId="39659" xr:uid="{00000000-0005-0000-0000-0000E0730000}"/>
    <cellStyle name="Comma 13 3 2 3 2" xfId="39660" xr:uid="{00000000-0005-0000-0000-0000E1730000}"/>
    <cellStyle name="Comma 13 3 2 3 2 2" xfId="39661" xr:uid="{00000000-0005-0000-0000-0000E2730000}"/>
    <cellStyle name="Comma 13 3 2 3 2 2 2" xfId="39662" xr:uid="{00000000-0005-0000-0000-0000E3730000}"/>
    <cellStyle name="Comma 13 3 2 3 2 2 3" xfId="39663" xr:uid="{00000000-0005-0000-0000-0000E4730000}"/>
    <cellStyle name="Comma 13 3 2 3 2 3" xfId="39664" xr:uid="{00000000-0005-0000-0000-0000E5730000}"/>
    <cellStyle name="Comma 13 3 2 3 2 3 2" xfId="39665" xr:uid="{00000000-0005-0000-0000-0000E6730000}"/>
    <cellStyle name="Comma 13 3 2 3 2 3 3" xfId="39666" xr:uid="{00000000-0005-0000-0000-0000E7730000}"/>
    <cellStyle name="Comma 13 3 2 3 2 4" xfId="39667" xr:uid="{00000000-0005-0000-0000-0000E8730000}"/>
    <cellStyle name="Comma 13 3 2 3 2 4 2" xfId="39668" xr:uid="{00000000-0005-0000-0000-0000E9730000}"/>
    <cellStyle name="Comma 13 3 2 3 2 5" xfId="39669" xr:uid="{00000000-0005-0000-0000-0000EA730000}"/>
    <cellStyle name="Comma 13 3 2 3 2 6" xfId="39670" xr:uid="{00000000-0005-0000-0000-0000EB730000}"/>
    <cellStyle name="Comma 13 3 2 3 3" xfId="39671" xr:uid="{00000000-0005-0000-0000-0000EC730000}"/>
    <cellStyle name="Comma 13 3 2 3 3 2" xfId="39672" xr:uid="{00000000-0005-0000-0000-0000ED730000}"/>
    <cellStyle name="Comma 13 3 2 3 3 2 2" xfId="39673" xr:uid="{00000000-0005-0000-0000-0000EE730000}"/>
    <cellStyle name="Comma 13 3 2 3 3 2 3" xfId="39674" xr:uid="{00000000-0005-0000-0000-0000EF730000}"/>
    <cellStyle name="Comma 13 3 2 3 3 3" xfId="39675" xr:uid="{00000000-0005-0000-0000-0000F0730000}"/>
    <cellStyle name="Comma 13 3 2 3 3 3 2" xfId="39676" xr:uid="{00000000-0005-0000-0000-0000F1730000}"/>
    <cellStyle name="Comma 13 3 2 3 3 3 3" xfId="39677" xr:uid="{00000000-0005-0000-0000-0000F2730000}"/>
    <cellStyle name="Comma 13 3 2 3 3 4" xfId="39678" xr:uid="{00000000-0005-0000-0000-0000F3730000}"/>
    <cellStyle name="Comma 13 3 2 3 3 4 2" xfId="39679" xr:uid="{00000000-0005-0000-0000-0000F4730000}"/>
    <cellStyle name="Comma 13 3 2 3 3 5" xfId="39680" xr:uid="{00000000-0005-0000-0000-0000F5730000}"/>
    <cellStyle name="Comma 13 3 2 3 3 6" xfId="39681" xr:uid="{00000000-0005-0000-0000-0000F6730000}"/>
    <cellStyle name="Comma 13 3 2 3 4" xfId="39682" xr:uid="{00000000-0005-0000-0000-0000F7730000}"/>
    <cellStyle name="Comma 13 3 2 3 4 2" xfId="39683" xr:uid="{00000000-0005-0000-0000-0000F8730000}"/>
    <cellStyle name="Comma 13 3 2 3 4 2 2" xfId="39684" xr:uid="{00000000-0005-0000-0000-0000F9730000}"/>
    <cellStyle name="Comma 13 3 2 3 4 2 3" xfId="39685" xr:uid="{00000000-0005-0000-0000-0000FA730000}"/>
    <cellStyle name="Comma 13 3 2 3 4 3" xfId="39686" xr:uid="{00000000-0005-0000-0000-0000FB730000}"/>
    <cellStyle name="Comma 13 3 2 3 4 3 2" xfId="39687" xr:uid="{00000000-0005-0000-0000-0000FC730000}"/>
    <cellStyle name="Comma 13 3 2 3 4 4" xfId="39688" xr:uid="{00000000-0005-0000-0000-0000FD730000}"/>
    <cellStyle name="Comma 13 3 2 3 4 5" xfId="39689" xr:uid="{00000000-0005-0000-0000-0000FE730000}"/>
    <cellStyle name="Comma 13 3 2 3 5" xfId="39690" xr:uid="{00000000-0005-0000-0000-0000FF730000}"/>
    <cellStyle name="Comma 13 3 2 3 5 2" xfId="39691" xr:uid="{00000000-0005-0000-0000-000000740000}"/>
    <cellStyle name="Comma 13 3 2 3 5 3" xfId="39692" xr:uid="{00000000-0005-0000-0000-000001740000}"/>
    <cellStyle name="Comma 13 3 2 3 6" xfId="39693" xr:uid="{00000000-0005-0000-0000-000002740000}"/>
    <cellStyle name="Comma 13 3 2 3 6 2" xfId="39694" xr:uid="{00000000-0005-0000-0000-000003740000}"/>
    <cellStyle name="Comma 13 3 2 3 6 3" xfId="39695" xr:uid="{00000000-0005-0000-0000-000004740000}"/>
    <cellStyle name="Comma 13 3 2 3 7" xfId="39696" xr:uid="{00000000-0005-0000-0000-000005740000}"/>
    <cellStyle name="Comma 13 3 2 3 7 2" xfId="39697" xr:uid="{00000000-0005-0000-0000-000006740000}"/>
    <cellStyle name="Comma 13 3 2 3 8" xfId="39698" xr:uid="{00000000-0005-0000-0000-000007740000}"/>
    <cellStyle name="Comma 13 3 2 3 9" xfId="39699" xr:uid="{00000000-0005-0000-0000-000008740000}"/>
    <cellStyle name="Comma 13 3 2 4" xfId="39700" xr:uid="{00000000-0005-0000-0000-000009740000}"/>
    <cellStyle name="Comma 13 3 2 4 2" xfId="39701" xr:uid="{00000000-0005-0000-0000-00000A740000}"/>
    <cellStyle name="Comma 13 3 2 4 2 2" xfId="39702" xr:uid="{00000000-0005-0000-0000-00000B740000}"/>
    <cellStyle name="Comma 13 3 2 4 2 2 2" xfId="39703" xr:uid="{00000000-0005-0000-0000-00000C740000}"/>
    <cellStyle name="Comma 13 3 2 4 2 2 3" xfId="39704" xr:uid="{00000000-0005-0000-0000-00000D740000}"/>
    <cellStyle name="Comma 13 3 2 4 2 3" xfId="39705" xr:uid="{00000000-0005-0000-0000-00000E740000}"/>
    <cellStyle name="Comma 13 3 2 4 2 3 2" xfId="39706" xr:uid="{00000000-0005-0000-0000-00000F740000}"/>
    <cellStyle name="Comma 13 3 2 4 2 3 3" xfId="39707" xr:uid="{00000000-0005-0000-0000-000010740000}"/>
    <cellStyle name="Comma 13 3 2 4 2 4" xfId="39708" xr:uid="{00000000-0005-0000-0000-000011740000}"/>
    <cellStyle name="Comma 13 3 2 4 2 4 2" xfId="39709" xr:uid="{00000000-0005-0000-0000-000012740000}"/>
    <cellStyle name="Comma 13 3 2 4 2 5" xfId="39710" xr:uid="{00000000-0005-0000-0000-000013740000}"/>
    <cellStyle name="Comma 13 3 2 4 2 6" xfId="39711" xr:uid="{00000000-0005-0000-0000-000014740000}"/>
    <cellStyle name="Comma 13 3 2 4 3" xfId="39712" xr:uid="{00000000-0005-0000-0000-000015740000}"/>
    <cellStyle name="Comma 13 3 2 4 3 2" xfId="39713" xr:uid="{00000000-0005-0000-0000-000016740000}"/>
    <cellStyle name="Comma 13 3 2 4 3 2 2" xfId="39714" xr:uid="{00000000-0005-0000-0000-000017740000}"/>
    <cellStyle name="Comma 13 3 2 4 3 2 3" xfId="39715" xr:uid="{00000000-0005-0000-0000-000018740000}"/>
    <cellStyle name="Comma 13 3 2 4 3 3" xfId="39716" xr:uid="{00000000-0005-0000-0000-000019740000}"/>
    <cellStyle name="Comma 13 3 2 4 3 3 2" xfId="39717" xr:uid="{00000000-0005-0000-0000-00001A740000}"/>
    <cellStyle name="Comma 13 3 2 4 3 3 3" xfId="39718" xr:uid="{00000000-0005-0000-0000-00001B740000}"/>
    <cellStyle name="Comma 13 3 2 4 3 4" xfId="39719" xr:uid="{00000000-0005-0000-0000-00001C740000}"/>
    <cellStyle name="Comma 13 3 2 4 3 4 2" xfId="39720" xr:uid="{00000000-0005-0000-0000-00001D740000}"/>
    <cellStyle name="Comma 13 3 2 4 3 5" xfId="39721" xr:uid="{00000000-0005-0000-0000-00001E740000}"/>
    <cellStyle name="Comma 13 3 2 4 3 6" xfId="39722" xr:uid="{00000000-0005-0000-0000-00001F740000}"/>
    <cellStyle name="Comma 13 3 2 4 4" xfId="39723" xr:uid="{00000000-0005-0000-0000-000020740000}"/>
    <cellStyle name="Comma 13 3 2 4 4 2" xfId="39724" xr:uid="{00000000-0005-0000-0000-000021740000}"/>
    <cellStyle name="Comma 13 3 2 4 4 2 2" xfId="39725" xr:uid="{00000000-0005-0000-0000-000022740000}"/>
    <cellStyle name="Comma 13 3 2 4 4 2 3" xfId="39726" xr:uid="{00000000-0005-0000-0000-000023740000}"/>
    <cellStyle name="Comma 13 3 2 4 4 3" xfId="39727" xr:uid="{00000000-0005-0000-0000-000024740000}"/>
    <cellStyle name="Comma 13 3 2 4 4 3 2" xfId="39728" xr:uid="{00000000-0005-0000-0000-000025740000}"/>
    <cellStyle name="Comma 13 3 2 4 4 4" xfId="39729" xr:uid="{00000000-0005-0000-0000-000026740000}"/>
    <cellStyle name="Comma 13 3 2 4 4 5" xfId="39730" xr:uid="{00000000-0005-0000-0000-000027740000}"/>
    <cellStyle name="Comma 13 3 2 4 5" xfId="39731" xr:uid="{00000000-0005-0000-0000-000028740000}"/>
    <cellStyle name="Comma 13 3 2 4 5 2" xfId="39732" xr:uid="{00000000-0005-0000-0000-000029740000}"/>
    <cellStyle name="Comma 13 3 2 4 5 3" xfId="39733" xr:uid="{00000000-0005-0000-0000-00002A740000}"/>
    <cellStyle name="Comma 13 3 2 4 6" xfId="39734" xr:uid="{00000000-0005-0000-0000-00002B740000}"/>
    <cellStyle name="Comma 13 3 2 4 6 2" xfId="39735" xr:uid="{00000000-0005-0000-0000-00002C740000}"/>
    <cellStyle name="Comma 13 3 2 4 6 3" xfId="39736" xr:uid="{00000000-0005-0000-0000-00002D740000}"/>
    <cellStyle name="Comma 13 3 2 4 7" xfId="39737" xr:uid="{00000000-0005-0000-0000-00002E740000}"/>
    <cellStyle name="Comma 13 3 2 4 7 2" xfId="39738" xr:uid="{00000000-0005-0000-0000-00002F740000}"/>
    <cellStyle name="Comma 13 3 2 4 8" xfId="39739" xr:uid="{00000000-0005-0000-0000-000030740000}"/>
    <cellStyle name="Comma 13 3 2 4 9" xfId="39740" xr:uid="{00000000-0005-0000-0000-000031740000}"/>
    <cellStyle name="Comma 13 3 2 5" xfId="39741" xr:uid="{00000000-0005-0000-0000-000032740000}"/>
    <cellStyle name="Comma 13 3 2 5 2" xfId="39742" xr:uid="{00000000-0005-0000-0000-000033740000}"/>
    <cellStyle name="Comma 13 3 2 5 2 2" xfId="39743" xr:uid="{00000000-0005-0000-0000-000034740000}"/>
    <cellStyle name="Comma 13 3 2 5 2 3" xfId="39744" xr:uid="{00000000-0005-0000-0000-000035740000}"/>
    <cellStyle name="Comma 13 3 2 5 3" xfId="39745" xr:uid="{00000000-0005-0000-0000-000036740000}"/>
    <cellStyle name="Comma 13 3 2 5 3 2" xfId="39746" xr:uid="{00000000-0005-0000-0000-000037740000}"/>
    <cellStyle name="Comma 13 3 2 5 3 3" xfId="39747" xr:uid="{00000000-0005-0000-0000-000038740000}"/>
    <cellStyle name="Comma 13 3 2 5 4" xfId="39748" xr:uid="{00000000-0005-0000-0000-000039740000}"/>
    <cellStyle name="Comma 13 3 2 5 4 2" xfId="39749" xr:uid="{00000000-0005-0000-0000-00003A740000}"/>
    <cellStyle name="Comma 13 3 2 5 5" xfId="39750" xr:uid="{00000000-0005-0000-0000-00003B740000}"/>
    <cellStyle name="Comma 13 3 2 5 6" xfId="39751" xr:uid="{00000000-0005-0000-0000-00003C740000}"/>
    <cellStyle name="Comma 13 3 2 6" xfId="39752" xr:uid="{00000000-0005-0000-0000-00003D740000}"/>
    <cellStyle name="Comma 13 3 2 6 2" xfId="39753" xr:uid="{00000000-0005-0000-0000-00003E740000}"/>
    <cellStyle name="Comma 13 3 2 6 2 2" xfId="39754" xr:uid="{00000000-0005-0000-0000-00003F740000}"/>
    <cellStyle name="Comma 13 3 2 6 2 3" xfId="39755" xr:uid="{00000000-0005-0000-0000-000040740000}"/>
    <cellStyle name="Comma 13 3 2 6 3" xfId="39756" xr:uid="{00000000-0005-0000-0000-000041740000}"/>
    <cellStyle name="Comma 13 3 2 6 3 2" xfId="39757" xr:uid="{00000000-0005-0000-0000-000042740000}"/>
    <cellStyle name="Comma 13 3 2 6 3 3" xfId="39758" xr:uid="{00000000-0005-0000-0000-000043740000}"/>
    <cellStyle name="Comma 13 3 2 6 4" xfId="39759" xr:uid="{00000000-0005-0000-0000-000044740000}"/>
    <cellStyle name="Comma 13 3 2 6 4 2" xfId="39760" xr:uid="{00000000-0005-0000-0000-000045740000}"/>
    <cellStyle name="Comma 13 3 2 6 5" xfId="39761" xr:uid="{00000000-0005-0000-0000-000046740000}"/>
    <cellStyle name="Comma 13 3 2 6 6" xfId="39762" xr:uid="{00000000-0005-0000-0000-000047740000}"/>
    <cellStyle name="Comma 13 3 2 7" xfId="39763" xr:uid="{00000000-0005-0000-0000-000048740000}"/>
    <cellStyle name="Comma 13 3 2 7 2" xfId="39764" xr:uid="{00000000-0005-0000-0000-000049740000}"/>
    <cellStyle name="Comma 13 3 2 7 2 2" xfId="39765" xr:uid="{00000000-0005-0000-0000-00004A740000}"/>
    <cellStyle name="Comma 13 3 2 7 2 3" xfId="39766" xr:uid="{00000000-0005-0000-0000-00004B740000}"/>
    <cellStyle name="Comma 13 3 2 7 3" xfId="39767" xr:uid="{00000000-0005-0000-0000-00004C740000}"/>
    <cellStyle name="Comma 13 3 2 7 3 2" xfId="39768" xr:uid="{00000000-0005-0000-0000-00004D740000}"/>
    <cellStyle name="Comma 13 3 2 7 4" xfId="39769" xr:uid="{00000000-0005-0000-0000-00004E740000}"/>
    <cellStyle name="Comma 13 3 2 7 5" xfId="39770" xr:uid="{00000000-0005-0000-0000-00004F740000}"/>
    <cellStyle name="Comma 13 3 2 8" xfId="39771" xr:uid="{00000000-0005-0000-0000-000050740000}"/>
    <cellStyle name="Comma 13 3 2 8 2" xfId="39772" xr:uid="{00000000-0005-0000-0000-000051740000}"/>
    <cellStyle name="Comma 13 3 2 8 3" xfId="39773" xr:uid="{00000000-0005-0000-0000-000052740000}"/>
    <cellStyle name="Comma 13 3 2 9" xfId="39774" xr:uid="{00000000-0005-0000-0000-000053740000}"/>
    <cellStyle name="Comma 13 3 2 9 2" xfId="39775" xr:uid="{00000000-0005-0000-0000-000054740000}"/>
    <cellStyle name="Comma 13 3 2 9 3" xfId="39776" xr:uid="{00000000-0005-0000-0000-000055740000}"/>
    <cellStyle name="Comma 13 3 3" xfId="39777" xr:uid="{00000000-0005-0000-0000-000056740000}"/>
    <cellStyle name="Comma 13 3 3 10" xfId="39778" xr:uid="{00000000-0005-0000-0000-000057740000}"/>
    <cellStyle name="Comma 13 3 3 2" xfId="39779" xr:uid="{00000000-0005-0000-0000-000058740000}"/>
    <cellStyle name="Comma 13 3 3 2 2" xfId="39780" xr:uid="{00000000-0005-0000-0000-000059740000}"/>
    <cellStyle name="Comma 13 3 3 2 2 2" xfId="39781" xr:uid="{00000000-0005-0000-0000-00005A740000}"/>
    <cellStyle name="Comma 13 3 3 2 2 2 2" xfId="39782" xr:uid="{00000000-0005-0000-0000-00005B740000}"/>
    <cellStyle name="Comma 13 3 3 2 2 2 3" xfId="39783" xr:uid="{00000000-0005-0000-0000-00005C740000}"/>
    <cellStyle name="Comma 13 3 3 2 2 3" xfId="39784" xr:uid="{00000000-0005-0000-0000-00005D740000}"/>
    <cellStyle name="Comma 13 3 3 2 2 3 2" xfId="39785" xr:uid="{00000000-0005-0000-0000-00005E740000}"/>
    <cellStyle name="Comma 13 3 3 2 2 3 3" xfId="39786" xr:uid="{00000000-0005-0000-0000-00005F740000}"/>
    <cellStyle name="Comma 13 3 3 2 2 4" xfId="39787" xr:uid="{00000000-0005-0000-0000-000060740000}"/>
    <cellStyle name="Comma 13 3 3 2 2 4 2" xfId="39788" xr:uid="{00000000-0005-0000-0000-000061740000}"/>
    <cellStyle name="Comma 13 3 3 2 2 5" xfId="39789" xr:uid="{00000000-0005-0000-0000-000062740000}"/>
    <cellStyle name="Comma 13 3 3 2 2 6" xfId="39790" xr:uid="{00000000-0005-0000-0000-000063740000}"/>
    <cellStyle name="Comma 13 3 3 2 3" xfId="39791" xr:uid="{00000000-0005-0000-0000-000064740000}"/>
    <cellStyle name="Comma 13 3 3 2 3 2" xfId="39792" xr:uid="{00000000-0005-0000-0000-000065740000}"/>
    <cellStyle name="Comma 13 3 3 2 3 2 2" xfId="39793" xr:uid="{00000000-0005-0000-0000-000066740000}"/>
    <cellStyle name="Comma 13 3 3 2 3 2 3" xfId="39794" xr:uid="{00000000-0005-0000-0000-000067740000}"/>
    <cellStyle name="Comma 13 3 3 2 3 3" xfId="39795" xr:uid="{00000000-0005-0000-0000-000068740000}"/>
    <cellStyle name="Comma 13 3 3 2 3 3 2" xfId="39796" xr:uid="{00000000-0005-0000-0000-000069740000}"/>
    <cellStyle name="Comma 13 3 3 2 3 3 3" xfId="39797" xr:uid="{00000000-0005-0000-0000-00006A740000}"/>
    <cellStyle name="Comma 13 3 3 2 3 4" xfId="39798" xr:uid="{00000000-0005-0000-0000-00006B740000}"/>
    <cellStyle name="Comma 13 3 3 2 3 4 2" xfId="39799" xr:uid="{00000000-0005-0000-0000-00006C740000}"/>
    <cellStyle name="Comma 13 3 3 2 3 5" xfId="39800" xr:uid="{00000000-0005-0000-0000-00006D740000}"/>
    <cellStyle name="Comma 13 3 3 2 3 6" xfId="39801" xr:uid="{00000000-0005-0000-0000-00006E740000}"/>
    <cellStyle name="Comma 13 3 3 2 4" xfId="39802" xr:uid="{00000000-0005-0000-0000-00006F740000}"/>
    <cellStyle name="Comma 13 3 3 2 4 2" xfId="39803" xr:uid="{00000000-0005-0000-0000-000070740000}"/>
    <cellStyle name="Comma 13 3 3 2 4 2 2" xfId="39804" xr:uid="{00000000-0005-0000-0000-000071740000}"/>
    <cellStyle name="Comma 13 3 3 2 4 2 3" xfId="39805" xr:uid="{00000000-0005-0000-0000-000072740000}"/>
    <cellStyle name="Comma 13 3 3 2 4 3" xfId="39806" xr:uid="{00000000-0005-0000-0000-000073740000}"/>
    <cellStyle name="Comma 13 3 3 2 4 3 2" xfId="39807" xr:uid="{00000000-0005-0000-0000-000074740000}"/>
    <cellStyle name="Comma 13 3 3 2 4 4" xfId="39808" xr:uid="{00000000-0005-0000-0000-000075740000}"/>
    <cellStyle name="Comma 13 3 3 2 4 5" xfId="39809" xr:uid="{00000000-0005-0000-0000-000076740000}"/>
    <cellStyle name="Comma 13 3 3 2 5" xfId="39810" xr:uid="{00000000-0005-0000-0000-000077740000}"/>
    <cellStyle name="Comma 13 3 3 2 5 2" xfId="39811" xr:uid="{00000000-0005-0000-0000-000078740000}"/>
    <cellStyle name="Comma 13 3 3 2 5 3" xfId="39812" xr:uid="{00000000-0005-0000-0000-000079740000}"/>
    <cellStyle name="Comma 13 3 3 2 6" xfId="39813" xr:uid="{00000000-0005-0000-0000-00007A740000}"/>
    <cellStyle name="Comma 13 3 3 2 6 2" xfId="39814" xr:uid="{00000000-0005-0000-0000-00007B740000}"/>
    <cellStyle name="Comma 13 3 3 2 6 3" xfId="39815" xr:uid="{00000000-0005-0000-0000-00007C740000}"/>
    <cellStyle name="Comma 13 3 3 2 7" xfId="39816" xr:uid="{00000000-0005-0000-0000-00007D740000}"/>
    <cellStyle name="Comma 13 3 3 2 7 2" xfId="39817" xr:uid="{00000000-0005-0000-0000-00007E740000}"/>
    <cellStyle name="Comma 13 3 3 2 8" xfId="39818" xr:uid="{00000000-0005-0000-0000-00007F740000}"/>
    <cellStyle name="Comma 13 3 3 2 9" xfId="39819" xr:uid="{00000000-0005-0000-0000-000080740000}"/>
    <cellStyle name="Comma 13 3 3 3" xfId="39820" xr:uid="{00000000-0005-0000-0000-000081740000}"/>
    <cellStyle name="Comma 13 3 3 3 2" xfId="39821" xr:uid="{00000000-0005-0000-0000-000082740000}"/>
    <cellStyle name="Comma 13 3 3 3 2 2" xfId="39822" xr:uid="{00000000-0005-0000-0000-000083740000}"/>
    <cellStyle name="Comma 13 3 3 3 2 3" xfId="39823" xr:uid="{00000000-0005-0000-0000-000084740000}"/>
    <cellStyle name="Comma 13 3 3 3 3" xfId="39824" xr:uid="{00000000-0005-0000-0000-000085740000}"/>
    <cellStyle name="Comma 13 3 3 3 3 2" xfId="39825" xr:uid="{00000000-0005-0000-0000-000086740000}"/>
    <cellStyle name="Comma 13 3 3 3 3 3" xfId="39826" xr:uid="{00000000-0005-0000-0000-000087740000}"/>
    <cellStyle name="Comma 13 3 3 3 4" xfId="39827" xr:uid="{00000000-0005-0000-0000-000088740000}"/>
    <cellStyle name="Comma 13 3 3 3 4 2" xfId="39828" xr:uid="{00000000-0005-0000-0000-000089740000}"/>
    <cellStyle name="Comma 13 3 3 3 5" xfId="39829" xr:uid="{00000000-0005-0000-0000-00008A740000}"/>
    <cellStyle name="Comma 13 3 3 3 6" xfId="39830" xr:uid="{00000000-0005-0000-0000-00008B740000}"/>
    <cellStyle name="Comma 13 3 3 4" xfId="39831" xr:uid="{00000000-0005-0000-0000-00008C740000}"/>
    <cellStyle name="Comma 13 3 3 4 2" xfId="39832" xr:uid="{00000000-0005-0000-0000-00008D740000}"/>
    <cellStyle name="Comma 13 3 3 4 2 2" xfId="39833" xr:uid="{00000000-0005-0000-0000-00008E740000}"/>
    <cellStyle name="Comma 13 3 3 4 2 3" xfId="39834" xr:uid="{00000000-0005-0000-0000-00008F740000}"/>
    <cellStyle name="Comma 13 3 3 4 3" xfId="39835" xr:uid="{00000000-0005-0000-0000-000090740000}"/>
    <cellStyle name="Comma 13 3 3 4 3 2" xfId="39836" xr:uid="{00000000-0005-0000-0000-000091740000}"/>
    <cellStyle name="Comma 13 3 3 4 3 3" xfId="39837" xr:uid="{00000000-0005-0000-0000-000092740000}"/>
    <cellStyle name="Comma 13 3 3 4 4" xfId="39838" xr:uid="{00000000-0005-0000-0000-000093740000}"/>
    <cellStyle name="Comma 13 3 3 4 4 2" xfId="39839" xr:uid="{00000000-0005-0000-0000-000094740000}"/>
    <cellStyle name="Comma 13 3 3 4 5" xfId="39840" xr:uid="{00000000-0005-0000-0000-000095740000}"/>
    <cellStyle name="Comma 13 3 3 4 6" xfId="39841" xr:uid="{00000000-0005-0000-0000-000096740000}"/>
    <cellStyle name="Comma 13 3 3 5" xfId="39842" xr:uid="{00000000-0005-0000-0000-000097740000}"/>
    <cellStyle name="Comma 13 3 3 5 2" xfId="39843" xr:uid="{00000000-0005-0000-0000-000098740000}"/>
    <cellStyle name="Comma 13 3 3 5 2 2" xfId="39844" xr:uid="{00000000-0005-0000-0000-000099740000}"/>
    <cellStyle name="Comma 13 3 3 5 2 3" xfId="39845" xr:uid="{00000000-0005-0000-0000-00009A740000}"/>
    <cellStyle name="Comma 13 3 3 5 3" xfId="39846" xr:uid="{00000000-0005-0000-0000-00009B740000}"/>
    <cellStyle name="Comma 13 3 3 5 3 2" xfId="39847" xr:uid="{00000000-0005-0000-0000-00009C740000}"/>
    <cellStyle name="Comma 13 3 3 5 4" xfId="39848" xr:uid="{00000000-0005-0000-0000-00009D740000}"/>
    <cellStyle name="Comma 13 3 3 5 5" xfId="39849" xr:uid="{00000000-0005-0000-0000-00009E740000}"/>
    <cellStyle name="Comma 13 3 3 6" xfId="39850" xr:uid="{00000000-0005-0000-0000-00009F740000}"/>
    <cellStyle name="Comma 13 3 3 6 2" xfId="39851" xr:uid="{00000000-0005-0000-0000-0000A0740000}"/>
    <cellStyle name="Comma 13 3 3 6 3" xfId="39852" xr:uid="{00000000-0005-0000-0000-0000A1740000}"/>
    <cellStyle name="Comma 13 3 3 7" xfId="39853" xr:uid="{00000000-0005-0000-0000-0000A2740000}"/>
    <cellStyle name="Comma 13 3 3 7 2" xfId="39854" xr:uid="{00000000-0005-0000-0000-0000A3740000}"/>
    <cellStyle name="Comma 13 3 3 7 3" xfId="39855" xr:uid="{00000000-0005-0000-0000-0000A4740000}"/>
    <cellStyle name="Comma 13 3 3 8" xfId="39856" xr:uid="{00000000-0005-0000-0000-0000A5740000}"/>
    <cellStyle name="Comma 13 3 3 8 2" xfId="39857" xr:uid="{00000000-0005-0000-0000-0000A6740000}"/>
    <cellStyle name="Comma 13 3 3 9" xfId="39858" xr:uid="{00000000-0005-0000-0000-0000A7740000}"/>
    <cellStyle name="Comma 13 3 4" xfId="39859" xr:uid="{00000000-0005-0000-0000-0000A8740000}"/>
    <cellStyle name="Comma 13 3 4 2" xfId="39860" xr:uid="{00000000-0005-0000-0000-0000A9740000}"/>
    <cellStyle name="Comma 13 3 4 2 2" xfId="39861" xr:uid="{00000000-0005-0000-0000-0000AA740000}"/>
    <cellStyle name="Comma 13 3 4 2 2 2" xfId="39862" xr:uid="{00000000-0005-0000-0000-0000AB740000}"/>
    <cellStyle name="Comma 13 3 4 2 2 3" xfId="39863" xr:uid="{00000000-0005-0000-0000-0000AC740000}"/>
    <cellStyle name="Comma 13 3 4 2 3" xfId="39864" xr:uid="{00000000-0005-0000-0000-0000AD740000}"/>
    <cellStyle name="Comma 13 3 4 2 3 2" xfId="39865" xr:uid="{00000000-0005-0000-0000-0000AE740000}"/>
    <cellStyle name="Comma 13 3 4 2 3 3" xfId="39866" xr:uid="{00000000-0005-0000-0000-0000AF740000}"/>
    <cellStyle name="Comma 13 3 4 2 4" xfId="39867" xr:uid="{00000000-0005-0000-0000-0000B0740000}"/>
    <cellStyle name="Comma 13 3 4 2 4 2" xfId="39868" xr:uid="{00000000-0005-0000-0000-0000B1740000}"/>
    <cellStyle name="Comma 13 3 4 2 5" xfId="39869" xr:uid="{00000000-0005-0000-0000-0000B2740000}"/>
    <cellStyle name="Comma 13 3 4 2 6" xfId="39870" xr:uid="{00000000-0005-0000-0000-0000B3740000}"/>
    <cellStyle name="Comma 13 3 4 3" xfId="39871" xr:uid="{00000000-0005-0000-0000-0000B4740000}"/>
    <cellStyle name="Comma 13 3 4 3 2" xfId="39872" xr:uid="{00000000-0005-0000-0000-0000B5740000}"/>
    <cellStyle name="Comma 13 3 4 3 2 2" xfId="39873" xr:uid="{00000000-0005-0000-0000-0000B6740000}"/>
    <cellStyle name="Comma 13 3 4 3 2 3" xfId="39874" xr:uid="{00000000-0005-0000-0000-0000B7740000}"/>
    <cellStyle name="Comma 13 3 4 3 3" xfId="39875" xr:uid="{00000000-0005-0000-0000-0000B8740000}"/>
    <cellStyle name="Comma 13 3 4 3 3 2" xfId="39876" xr:uid="{00000000-0005-0000-0000-0000B9740000}"/>
    <cellStyle name="Comma 13 3 4 3 3 3" xfId="39877" xr:uid="{00000000-0005-0000-0000-0000BA740000}"/>
    <cellStyle name="Comma 13 3 4 3 4" xfId="39878" xr:uid="{00000000-0005-0000-0000-0000BB740000}"/>
    <cellStyle name="Comma 13 3 4 3 4 2" xfId="39879" xr:uid="{00000000-0005-0000-0000-0000BC740000}"/>
    <cellStyle name="Comma 13 3 4 3 5" xfId="39880" xr:uid="{00000000-0005-0000-0000-0000BD740000}"/>
    <cellStyle name="Comma 13 3 4 3 6" xfId="39881" xr:uid="{00000000-0005-0000-0000-0000BE740000}"/>
    <cellStyle name="Comma 13 3 4 4" xfId="39882" xr:uid="{00000000-0005-0000-0000-0000BF740000}"/>
    <cellStyle name="Comma 13 3 4 4 2" xfId="39883" xr:uid="{00000000-0005-0000-0000-0000C0740000}"/>
    <cellStyle name="Comma 13 3 4 4 2 2" xfId="39884" xr:uid="{00000000-0005-0000-0000-0000C1740000}"/>
    <cellStyle name="Comma 13 3 4 4 2 3" xfId="39885" xr:uid="{00000000-0005-0000-0000-0000C2740000}"/>
    <cellStyle name="Comma 13 3 4 4 3" xfId="39886" xr:uid="{00000000-0005-0000-0000-0000C3740000}"/>
    <cellStyle name="Comma 13 3 4 4 3 2" xfId="39887" xr:uid="{00000000-0005-0000-0000-0000C4740000}"/>
    <cellStyle name="Comma 13 3 4 4 4" xfId="39888" xr:uid="{00000000-0005-0000-0000-0000C5740000}"/>
    <cellStyle name="Comma 13 3 4 4 5" xfId="39889" xr:uid="{00000000-0005-0000-0000-0000C6740000}"/>
    <cellStyle name="Comma 13 3 4 5" xfId="39890" xr:uid="{00000000-0005-0000-0000-0000C7740000}"/>
    <cellStyle name="Comma 13 3 4 5 2" xfId="39891" xr:uid="{00000000-0005-0000-0000-0000C8740000}"/>
    <cellStyle name="Comma 13 3 4 5 3" xfId="39892" xr:uid="{00000000-0005-0000-0000-0000C9740000}"/>
    <cellStyle name="Comma 13 3 4 6" xfId="39893" xr:uid="{00000000-0005-0000-0000-0000CA740000}"/>
    <cellStyle name="Comma 13 3 4 6 2" xfId="39894" xr:uid="{00000000-0005-0000-0000-0000CB740000}"/>
    <cellStyle name="Comma 13 3 4 6 3" xfId="39895" xr:uid="{00000000-0005-0000-0000-0000CC740000}"/>
    <cellStyle name="Comma 13 3 4 7" xfId="39896" xr:uid="{00000000-0005-0000-0000-0000CD740000}"/>
    <cellStyle name="Comma 13 3 4 7 2" xfId="39897" xr:uid="{00000000-0005-0000-0000-0000CE740000}"/>
    <cellStyle name="Comma 13 3 4 8" xfId="39898" xr:uid="{00000000-0005-0000-0000-0000CF740000}"/>
    <cellStyle name="Comma 13 3 4 9" xfId="39899" xr:uid="{00000000-0005-0000-0000-0000D0740000}"/>
    <cellStyle name="Comma 13 3 5" xfId="39900" xr:uid="{00000000-0005-0000-0000-0000D1740000}"/>
    <cellStyle name="Comma 13 3 5 2" xfId="39901" xr:uid="{00000000-0005-0000-0000-0000D2740000}"/>
    <cellStyle name="Comma 13 3 5 2 2" xfId="39902" xr:uid="{00000000-0005-0000-0000-0000D3740000}"/>
    <cellStyle name="Comma 13 3 5 2 2 2" xfId="39903" xr:uid="{00000000-0005-0000-0000-0000D4740000}"/>
    <cellStyle name="Comma 13 3 5 2 2 3" xfId="39904" xr:uid="{00000000-0005-0000-0000-0000D5740000}"/>
    <cellStyle name="Comma 13 3 5 2 3" xfId="39905" xr:uid="{00000000-0005-0000-0000-0000D6740000}"/>
    <cellStyle name="Comma 13 3 5 2 3 2" xfId="39906" xr:uid="{00000000-0005-0000-0000-0000D7740000}"/>
    <cellStyle name="Comma 13 3 5 2 3 3" xfId="39907" xr:uid="{00000000-0005-0000-0000-0000D8740000}"/>
    <cellStyle name="Comma 13 3 5 2 4" xfId="39908" xr:uid="{00000000-0005-0000-0000-0000D9740000}"/>
    <cellStyle name="Comma 13 3 5 2 4 2" xfId="39909" xr:uid="{00000000-0005-0000-0000-0000DA740000}"/>
    <cellStyle name="Comma 13 3 5 2 5" xfId="39910" xr:uid="{00000000-0005-0000-0000-0000DB740000}"/>
    <cellStyle name="Comma 13 3 5 2 6" xfId="39911" xr:uid="{00000000-0005-0000-0000-0000DC740000}"/>
    <cellStyle name="Comma 13 3 5 3" xfId="39912" xr:uid="{00000000-0005-0000-0000-0000DD740000}"/>
    <cellStyle name="Comma 13 3 5 3 2" xfId="39913" xr:uid="{00000000-0005-0000-0000-0000DE740000}"/>
    <cellStyle name="Comma 13 3 5 3 2 2" xfId="39914" xr:uid="{00000000-0005-0000-0000-0000DF740000}"/>
    <cellStyle name="Comma 13 3 5 3 2 3" xfId="39915" xr:uid="{00000000-0005-0000-0000-0000E0740000}"/>
    <cellStyle name="Comma 13 3 5 3 3" xfId="39916" xr:uid="{00000000-0005-0000-0000-0000E1740000}"/>
    <cellStyle name="Comma 13 3 5 3 3 2" xfId="39917" xr:uid="{00000000-0005-0000-0000-0000E2740000}"/>
    <cellStyle name="Comma 13 3 5 3 3 3" xfId="39918" xr:uid="{00000000-0005-0000-0000-0000E3740000}"/>
    <cellStyle name="Comma 13 3 5 3 4" xfId="39919" xr:uid="{00000000-0005-0000-0000-0000E4740000}"/>
    <cellStyle name="Comma 13 3 5 3 4 2" xfId="39920" xr:uid="{00000000-0005-0000-0000-0000E5740000}"/>
    <cellStyle name="Comma 13 3 5 3 5" xfId="39921" xr:uid="{00000000-0005-0000-0000-0000E6740000}"/>
    <cellStyle name="Comma 13 3 5 3 6" xfId="39922" xr:uid="{00000000-0005-0000-0000-0000E7740000}"/>
    <cellStyle name="Comma 13 3 5 4" xfId="39923" xr:uid="{00000000-0005-0000-0000-0000E8740000}"/>
    <cellStyle name="Comma 13 3 5 4 2" xfId="39924" xr:uid="{00000000-0005-0000-0000-0000E9740000}"/>
    <cellStyle name="Comma 13 3 5 4 2 2" xfId="39925" xr:uid="{00000000-0005-0000-0000-0000EA740000}"/>
    <cellStyle name="Comma 13 3 5 4 2 3" xfId="39926" xr:uid="{00000000-0005-0000-0000-0000EB740000}"/>
    <cellStyle name="Comma 13 3 5 4 3" xfId="39927" xr:uid="{00000000-0005-0000-0000-0000EC740000}"/>
    <cellStyle name="Comma 13 3 5 4 3 2" xfId="39928" xr:uid="{00000000-0005-0000-0000-0000ED740000}"/>
    <cellStyle name="Comma 13 3 5 4 4" xfId="39929" xr:uid="{00000000-0005-0000-0000-0000EE740000}"/>
    <cellStyle name="Comma 13 3 5 4 5" xfId="39930" xr:uid="{00000000-0005-0000-0000-0000EF740000}"/>
    <cellStyle name="Comma 13 3 5 5" xfId="39931" xr:uid="{00000000-0005-0000-0000-0000F0740000}"/>
    <cellStyle name="Comma 13 3 5 5 2" xfId="39932" xr:uid="{00000000-0005-0000-0000-0000F1740000}"/>
    <cellStyle name="Comma 13 3 5 5 3" xfId="39933" xr:uid="{00000000-0005-0000-0000-0000F2740000}"/>
    <cellStyle name="Comma 13 3 5 6" xfId="39934" xr:uid="{00000000-0005-0000-0000-0000F3740000}"/>
    <cellStyle name="Comma 13 3 5 6 2" xfId="39935" xr:uid="{00000000-0005-0000-0000-0000F4740000}"/>
    <cellStyle name="Comma 13 3 5 6 3" xfId="39936" xr:uid="{00000000-0005-0000-0000-0000F5740000}"/>
    <cellStyle name="Comma 13 3 5 7" xfId="39937" xr:uid="{00000000-0005-0000-0000-0000F6740000}"/>
    <cellStyle name="Comma 13 3 5 7 2" xfId="39938" xr:uid="{00000000-0005-0000-0000-0000F7740000}"/>
    <cellStyle name="Comma 13 3 5 8" xfId="39939" xr:uid="{00000000-0005-0000-0000-0000F8740000}"/>
    <cellStyle name="Comma 13 3 5 9" xfId="39940" xr:uid="{00000000-0005-0000-0000-0000F9740000}"/>
    <cellStyle name="Comma 13 3 6" xfId="39941" xr:uid="{00000000-0005-0000-0000-0000FA740000}"/>
    <cellStyle name="Comma 13 3 6 2" xfId="39942" xr:uid="{00000000-0005-0000-0000-0000FB740000}"/>
    <cellStyle name="Comma 13 3 6 2 2" xfId="39943" xr:uid="{00000000-0005-0000-0000-0000FC740000}"/>
    <cellStyle name="Comma 13 3 6 2 3" xfId="39944" xr:uid="{00000000-0005-0000-0000-0000FD740000}"/>
    <cellStyle name="Comma 13 3 6 3" xfId="39945" xr:uid="{00000000-0005-0000-0000-0000FE740000}"/>
    <cellStyle name="Comma 13 3 6 3 2" xfId="39946" xr:uid="{00000000-0005-0000-0000-0000FF740000}"/>
    <cellStyle name="Comma 13 3 6 3 3" xfId="39947" xr:uid="{00000000-0005-0000-0000-000000750000}"/>
    <cellStyle name="Comma 13 3 6 4" xfId="39948" xr:uid="{00000000-0005-0000-0000-000001750000}"/>
    <cellStyle name="Comma 13 3 6 4 2" xfId="39949" xr:uid="{00000000-0005-0000-0000-000002750000}"/>
    <cellStyle name="Comma 13 3 6 5" xfId="39950" xr:uid="{00000000-0005-0000-0000-000003750000}"/>
    <cellStyle name="Comma 13 3 6 6" xfId="39951" xr:uid="{00000000-0005-0000-0000-000004750000}"/>
    <cellStyle name="Comma 13 3 7" xfId="39952" xr:uid="{00000000-0005-0000-0000-000005750000}"/>
    <cellStyle name="Comma 13 3 7 2" xfId="39953" xr:uid="{00000000-0005-0000-0000-000006750000}"/>
    <cellStyle name="Comma 13 3 7 2 2" xfId="39954" xr:uid="{00000000-0005-0000-0000-000007750000}"/>
    <cellStyle name="Comma 13 3 7 2 3" xfId="39955" xr:uid="{00000000-0005-0000-0000-000008750000}"/>
    <cellStyle name="Comma 13 3 7 3" xfId="39956" xr:uid="{00000000-0005-0000-0000-000009750000}"/>
    <cellStyle name="Comma 13 3 7 3 2" xfId="39957" xr:uid="{00000000-0005-0000-0000-00000A750000}"/>
    <cellStyle name="Comma 13 3 7 3 3" xfId="39958" xr:uid="{00000000-0005-0000-0000-00000B750000}"/>
    <cellStyle name="Comma 13 3 7 4" xfId="39959" xr:uid="{00000000-0005-0000-0000-00000C750000}"/>
    <cellStyle name="Comma 13 3 7 4 2" xfId="39960" xr:uid="{00000000-0005-0000-0000-00000D750000}"/>
    <cellStyle name="Comma 13 3 7 5" xfId="39961" xr:uid="{00000000-0005-0000-0000-00000E750000}"/>
    <cellStyle name="Comma 13 3 7 6" xfId="39962" xr:uid="{00000000-0005-0000-0000-00000F750000}"/>
    <cellStyle name="Comma 13 3 8" xfId="39963" xr:uid="{00000000-0005-0000-0000-000010750000}"/>
    <cellStyle name="Comma 13 3 8 2" xfId="39964" xr:uid="{00000000-0005-0000-0000-000011750000}"/>
    <cellStyle name="Comma 13 3 8 2 2" xfId="39965" xr:uid="{00000000-0005-0000-0000-000012750000}"/>
    <cellStyle name="Comma 13 3 8 2 3" xfId="39966" xr:uid="{00000000-0005-0000-0000-000013750000}"/>
    <cellStyle name="Comma 13 3 8 3" xfId="39967" xr:uid="{00000000-0005-0000-0000-000014750000}"/>
    <cellStyle name="Comma 13 3 8 3 2" xfId="39968" xr:uid="{00000000-0005-0000-0000-000015750000}"/>
    <cellStyle name="Comma 13 3 8 4" xfId="39969" xr:uid="{00000000-0005-0000-0000-000016750000}"/>
    <cellStyle name="Comma 13 3 8 5" xfId="39970" xr:uid="{00000000-0005-0000-0000-000017750000}"/>
    <cellStyle name="Comma 13 3 9" xfId="39971" xr:uid="{00000000-0005-0000-0000-000018750000}"/>
    <cellStyle name="Comma 13 3 9 2" xfId="39972" xr:uid="{00000000-0005-0000-0000-000019750000}"/>
    <cellStyle name="Comma 13 3 9 3" xfId="39973" xr:uid="{00000000-0005-0000-0000-00001A750000}"/>
    <cellStyle name="Comma 13 4" xfId="9456" xr:uid="{00000000-0005-0000-0000-00001B750000}"/>
    <cellStyle name="Comma 13 4 10" xfId="39974" xr:uid="{00000000-0005-0000-0000-00001C750000}"/>
    <cellStyle name="Comma 13 4 10 2" xfId="39975" xr:uid="{00000000-0005-0000-0000-00001D750000}"/>
    <cellStyle name="Comma 13 4 11" xfId="39976" xr:uid="{00000000-0005-0000-0000-00001E750000}"/>
    <cellStyle name="Comma 13 4 12" xfId="39977" xr:uid="{00000000-0005-0000-0000-00001F750000}"/>
    <cellStyle name="Comma 13 4 2" xfId="39978" xr:uid="{00000000-0005-0000-0000-000020750000}"/>
    <cellStyle name="Comma 13 4 2 10" xfId="39979" xr:uid="{00000000-0005-0000-0000-000021750000}"/>
    <cellStyle name="Comma 13 4 2 2" xfId="39980" xr:uid="{00000000-0005-0000-0000-000022750000}"/>
    <cellStyle name="Comma 13 4 2 2 2" xfId="39981" xr:uid="{00000000-0005-0000-0000-000023750000}"/>
    <cellStyle name="Comma 13 4 2 2 2 2" xfId="39982" xr:uid="{00000000-0005-0000-0000-000024750000}"/>
    <cellStyle name="Comma 13 4 2 2 2 2 2" xfId="39983" xr:uid="{00000000-0005-0000-0000-000025750000}"/>
    <cellStyle name="Comma 13 4 2 2 2 2 3" xfId="39984" xr:uid="{00000000-0005-0000-0000-000026750000}"/>
    <cellStyle name="Comma 13 4 2 2 2 3" xfId="39985" xr:uid="{00000000-0005-0000-0000-000027750000}"/>
    <cellStyle name="Comma 13 4 2 2 2 3 2" xfId="39986" xr:uid="{00000000-0005-0000-0000-000028750000}"/>
    <cellStyle name="Comma 13 4 2 2 2 3 3" xfId="39987" xr:uid="{00000000-0005-0000-0000-000029750000}"/>
    <cellStyle name="Comma 13 4 2 2 2 4" xfId="39988" xr:uid="{00000000-0005-0000-0000-00002A750000}"/>
    <cellStyle name="Comma 13 4 2 2 2 4 2" xfId="39989" xr:uid="{00000000-0005-0000-0000-00002B750000}"/>
    <cellStyle name="Comma 13 4 2 2 2 5" xfId="39990" xr:uid="{00000000-0005-0000-0000-00002C750000}"/>
    <cellStyle name="Comma 13 4 2 2 2 6" xfId="39991" xr:uid="{00000000-0005-0000-0000-00002D750000}"/>
    <cellStyle name="Comma 13 4 2 2 3" xfId="39992" xr:uid="{00000000-0005-0000-0000-00002E750000}"/>
    <cellStyle name="Comma 13 4 2 2 3 2" xfId="39993" xr:uid="{00000000-0005-0000-0000-00002F750000}"/>
    <cellStyle name="Comma 13 4 2 2 3 2 2" xfId="39994" xr:uid="{00000000-0005-0000-0000-000030750000}"/>
    <cellStyle name="Comma 13 4 2 2 3 2 3" xfId="39995" xr:uid="{00000000-0005-0000-0000-000031750000}"/>
    <cellStyle name="Comma 13 4 2 2 3 3" xfId="39996" xr:uid="{00000000-0005-0000-0000-000032750000}"/>
    <cellStyle name="Comma 13 4 2 2 3 3 2" xfId="39997" xr:uid="{00000000-0005-0000-0000-000033750000}"/>
    <cellStyle name="Comma 13 4 2 2 3 3 3" xfId="39998" xr:uid="{00000000-0005-0000-0000-000034750000}"/>
    <cellStyle name="Comma 13 4 2 2 3 4" xfId="39999" xr:uid="{00000000-0005-0000-0000-000035750000}"/>
    <cellStyle name="Comma 13 4 2 2 3 4 2" xfId="40000" xr:uid="{00000000-0005-0000-0000-000036750000}"/>
    <cellStyle name="Comma 13 4 2 2 3 5" xfId="40001" xr:uid="{00000000-0005-0000-0000-000037750000}"/>
    <cellStyle name="Comma 13 4 2 2 3 6" xfId="40002" xr:uid="{00000000-0005-0000-0000-000038750000}"/>
    <cellStyle name="Comma 13 4 2 2 4" xfId="40003" xr:uid="{00000000-0005-0000-0000-000039750000}"/>
    <cellStyle name="Comma 13 4 2 2 4 2" xfId="40004" xr:uid="{00000000-0005-0000-0000-00003A750000}"/>
    <cellStyle name="Comma 13 4 2 2 4 2 2" xfId="40005" xr:uid="{00000000-0005-0000-0000-00003B750000}"/>
    <cellStyle name="Comma 13 4 2 2 4 2 3" xfId="40006" xr:uid="{00000000-0005-0000-0000-00003C750000}"/>
    <cellStyle name="Comma 13 4 2 2 4 3" xfId="40007" xr:uid="{00000000-0005-0000-0000-00003D750000}"/>
    <cellStyle name="Comma 13 4 2 2 4 3 2" xfId="40008" xr:uid="{00000000-0005-0000-0000-00003E750000}"/>
    <cellStyle name="Comma 13 4 2 2 4 4" xfId="40009" xr:uid="{00000000-0005-0000-0000-00003F750000}"/>
    <cellStyle name="Comma 13 4 2 2 4 5" xfId="40010" xr:uid="{00000000-0005-0000-0000-000040750000}"/>
    <cellStyle name="Comma 13 4 2 2 5" xfId="40011" xr:uid="{00000000-0005-0000-0000-000041750000}"/>
    <cellStyle name="Comma 13 4 2 2 5 2" xfId="40012" xr:uid="{00000000-0005-0000-0000-000042750000}"/>
    <cellStyle name="Comma 13 4 2 2 5 3" xfId="40013" xr:uid="{00000000-0005-0000-0000-000043750000}"/>
    <cellStyle name="Comma 13 4 2 2 6" xfId="40014" xr:uid="{00000000-0005-0000-0000-000044750000}"/>
    <cellStyle name="Comma 13 4 2 2 6 2" xfId="40015" xr:uid="{00000000-0005-0000-0000-000045750000}"/>
    <cellStyle name="Comma 13 4 2 2 6 3" xfId="40016" xr:uid="{00000000-0005-0000-0000-000046750000}"/>
    <cellStyle name="Comma 13 4 2 2 7" xfId="40017" xr:uid="{00000000-0005-0000-0000-000047750000}"/>
    <cellStyle name="Comma 13 4 2 2 7 2" xfId="40018" xr:uid="{00000000-0005-0000-0000-000048750000}"/>
    <cellStyle name="Comma 13 4 2 2 8" xfId="40019" xr:uid="{00000000-0005-0000-0000-000049750000}"/>
    <cellStyle name="Comma 13 4 2 2 9" xfId="40020" xr:uid="{00000000-0005-0000-0000-00004A750000}"/>
    <cellStyle name="Comma 13 4 2 3" xfId="40021" xr:uid="{00000000-0005-0000-0000-00004B750000}"/>
    <cellStyle name="Comma 13 4 2 3 2" xfId="40022" xr:uid="{00000000-0005-0000-0000-00004C750000}"/>
    <cellStyle name="Comma 13 4 2 3 2 2" xfId="40023" xr:uid="{00000000-0005-0000-0000-00004D750000}"/>
    <cellStyle name="Comma 13 4 2 3 2 3" xfId="40024" xr:uid="{00000000-0005-0000-0000-00004E750000}"/>
    <cellStyle name="Comma 13 4 2 3 3" xfId="40025" xr:uid="{00000000-0005-0000-0000-00004F750000}"/>
    <cellStyle name="Comma 13 4 2 3 3 2" xfId="40026" xr:uid="{00000000-0005-0000-0000-000050750000}"/>
    <cellStyle name="Comma 13 4 2 3 3 3" xfId="40027" xr:uid="{00000000-0005-0000-0000-000051750000}"/>
    <cellStyle name="Comma 13 4 2 3 4" xfId="40028" xr:uid="{00000000-0005-0000-0000-000052750000}"/>
    <cellStyle name="Comma 13 4 2 3 4 2" xfId="40029" xr:uid="{00000000-0005-0000-0000-000053750000}"/>
    <cellStyle name="Comma 13 4 2 3 5" xfId="40030" xr:uid="{00000000-0005-0000-0000-000054750000}"/>
    <cellStyle name="Comma 13 4 2 3 6" xfId="40031" xr:uid="{00000000-0005-0000-0000-000055750000}"/>
    <cellStyle name="Comma 13 4 2 4" xfId="40032" xr:uid="{00000000-0005-0000-0000-000056750000}"/>
    <cellStyle name="Comma 13 4 2 4 2" xfId="40033" xr:uid="{00000000-0005-0000-0000-000057750000}"/>
    <cellStyle name="Comma 13 4 2 4 2 2" xfId="40034" xr:uid="{00000000-0005-0000-0000-000058750000}"/>
    <cellStyle name="Comma 13 4 2 4 2 3" xfId="40035" xr:uid="{00000000-0005-0000-0000-000059750000}"/>
    <cellStyle name="Comma 13 4 2 4 3" xfId="40036" xr:uid="{00000000-0005-0000-0000-00005A750000}"/>
    <cellStyle name="Comma 13 4 2 4 3 2" xfId="40037" xr:uid="{00000000-0005-0000-0000-00005B750000}"/>
    <cellStyle name="Comma 13 4 2 4 3 3" xfId="40038" xr:uid="{00000000-0005-0000-0000-00005C750000}"/>
    <cellStyle name="Comma 13 4 2 4 4" xfId="40039" xr:uid="{00000000-0005-0000-0000-00005D750000}"/>
    <cellStyle name="Comma 13 4 2 4 4 2" xfId="40040" xr:uid="{00000000-0005-0000-0000-00005E750000}"/>
    <cellStyle name="Comma 13 4 2 4 5" xfId="40041" xr:uid="{00000000-0005-0000-0000-00005F750000}"/>
    <cellStyle name="Comma 13 4 2 4 6" xfId="40042" xr:uid="{00000000-0005-0000-0000-000060750000}"/>
    <cellStyle name="Comma 13 4 2 5" xfId="40043" xr:uid="{00000000-0005-0000-0000-000061750000}"/>
    <cellStyle name="Comma 13 4 2 5 2" xfId="40044" xr:uid="{00000000-0005-0000-0000-000062750000}"/>
    <cellStyle name="Comma 13 4 2 5 2 2" xfId="40045" xr:uid="{00000000-0005-0000-0000-000063750000}"/>
    <cellStyle name="Comma 13 4 2 5 2 3" xfId="40046" xr:uid="{00000000-0005-0000-0000-000064750000}"/>
    <cellStyle name="Comma 13 4 2 5 3" xfId="40047" xr:uid="{00000000-0005-0000-0000-000065750000}"/>
    <cellStyle name="Comma 13 4 2 5 3 2" xfId="40048" xr:uid="{00000000-0005-0000-0000-000066750000}"/>
    <cellStyle name="Comma 13 4 2 5 4" xfId="40049" xr:uid="{00000000-0005-0000-0000-000067750000}"/>
    <cellStyle name="Comma 13 4 2 5 5" xfId="40050" xr:uid="{00000000-0005-0000-0000-000068750000}"/>
    <cellStyle name="Comma 13 4 2 6" xfId="40051" xr:uid="{00000000-0005-0000-0000-000069750000}"/>
    <cellStyle name="Comma 13 4 2 6 2" xfId="40052" xr:uid="{00000000-0005-0000-0000-00006A750000}"/>
    <cellStyle name="Comma 13 4 2 6 3" xfId="40053" xr:uid="{00000000-0005-0000-0000-00006B750000}"/>
    <cellStyle name="Comma 13 4 2 7" xfId="40054" xr:uid="{00000000-0005-0000-0000-00006C750000}"/>
    <cellStyle name="Comma 13 4 2 7 2" xfId="40055" xr:uid="{00000000-0005-0000-0000-00006D750000}"/>
    <cellStyle name="Comma 13 4 2 7 3" xfId="40056" xr:uid="{00000000-0005-0000-0000-00006E750000}"/>
    <cellStyle name="Comma 13 4 2 8" xfId="40057" xr:uid="{00000000-0005-0000-0000-00006F750000}"/>
    <cellStyle name="Comma 13 4 2 8 2" xfId="40058" xr:uid="{00000000-0005-0000-0000-000070750000}"/>
    <cellStyle name="Comma 13 4 2 9" xfId="40059" xr:uid="{00000000-0005-0000-0000-000071750000}"/>
    <cellStyle name="Comma 13 4 3" xfId="40060" xr:uid="{00000000-0005-0000-0000-000072750000}"/>
    <cellStyle name="Comma 13 4 3 2" xfId="40061" xr:uid="{00000000-0005-0000-0000-000073750000}"/>
    <cellStyle name="Comma 13 4 3 2 2" xfId="40062" xr:uid="{00000000-0005-0000-0000-000074750000}"/>
    <cellStyle name="Comma 13 4 3 2 2 2" xfId="40063" xr:uid="{00000000-0005-0000-0000-000075750000}"/>
    <cellStyle name="Comma 13 4 3 2 2 3" xfId="40064" xr:uid="{00000000-0005-0000-0000-000076750000}"/>
    <cellStyle name="Comma 13 4 3 2 3" xfId="40065" xr:uid="{00000000-0005-0000-0000-000077750000}"/>
    <cellStyle name="Comma 13 4 3 2 3 2" xfId="40066" xr:uid="{00000000-0005-0000-0000-000078750000}"/>
    <cellStyle name="Comma 13 4 3 2 3 3" xfId="40067" xr:uid="{00000000-0005-0000-0000-000079750000}"/>
    <cellStyle name="Comma 13 4 3 2 4" xfId="40068" xr:uid="{00000000-0005-0000-0000-00007A750000}"/>
    <cellStyle name="Comma 13 4 3 2 4 2" xfId="40069" xr:uid="{00000000-0005-0000-0000-00007B750000}"/>
    <cellStyle name="Comma 13 4 3 2 5" xfId="40070" xr:uid="{00000000-0005-0000-0000-00007C750000}"/>
    <cellStyle name="Comma 13 4 3 2 6" xfId="40071" xr:uid="{00000000-0005-0000-0000-00007D750000}"/>
    <cellStyle name="Comma 13 4 3 3" xfId="40072" xr:uid="{00000000-0005-0000-0000-00007E750000}"/>
    <cellStyle name="Comma 13 4 3 3 2" xfId="40073" xr:uid="{00000000-0005-0000-0000-00007F750000}"/>
    <cellStyle name="Comma 13 4 3 3 2 2" xfId="40074" xr:uid="{00000000-0005-0000-0000-000080750000}"/>
    <cellStyle name="Comma 13 4 3 3 2 3" xfId="40075" xr:uid="{00000000-0005-0000-0000-000081750000}"/>
    <cellStyle name="Comma 13 4 3 3 3" xfId="40076" xr:uid="{00000000-0005-0000-0000-000082750000}"/>
    <cellStyle name="Comma 13 4 3 3 3 2" xfId="40077" xr:uid="{00000000-0005-0000-0000-000083750000}"/>
    <cellStyle name="Comma 13 4 3 3 3 3" xfId="40078" xr:uid="{00000000-0005-0000-0000-000084750000}"/>
    <cellStyle name="Comma 13 4 3 3 4" xfId="40079" xr:uid="{00000000-0005-0000-0000-000085750000}"/>
    <cellStyle name="Comma 13 4 3 3 4 2" xfId="40080" xr:uid="{00000000-0005-0000-0000-000086750000}"/>
    <cellStyle name="Comma 13 4 3 3 5" xfId="40081" xr:uid="{00000000-0005-0000-0000-000087750000}"/>
    <cellStyle name="Comma 13 4 3 3 6" xfId="40082" xr:uid="{00000000-0005-0000-0000-000088750000}"/>
    <cellStyle name="Comma 13 4 3 4" xfId="40083" xr:uid="{00000000-0005-0000-0000-000089750000}"/>
    <cellStyle name="Comma 13 4 3 4 2" xfId="40084" xr:uid="{00000000-0005-0000-0000-00008A750000}"/>
    <cellStyle name="Comma 13 4 3 4 2 2" xfId="40085" xr:uid="{00000000-0005-0000-0000-00008B750000}"/>
    <cellStyle name="Comma 13 4 3 4 2 3" xfId="40086" xr:uid="{00000000-0005-0000-0000-00008C750000}"/>
    <cellStyle name="Comma 13 4 3 4 3" xfId="40087" xr:uid="{00000000-0005-0000-0000-00008D750000}"/>
    <cellStyle name="Comma 13 4 3 4 3 2" xfId="40088" xr:uid="{00000000-0005-0000-0000-00008E750000}"/>
    <cellStyle name="Comma 13 4 3 4 4" xfId="40089" xr:uid="{00000000-0005-0000-0000-00008F750000}"/>
    <cellStyle name="Comma 13 4 3 4 5" xfId="40090" xr:uid="{00000000-0005-0000-0000-000090750000}"/>
    <cellStyle name="Comma 13 4 3 5" xfId="40091" xr:uid="{00000000-0005-0000-0000-000091750000}"/>
    <cellStyle name="Comma 13 4 3 5 2" xfId="40092" xr:uid="{00000000-0005-0000-0000-000092750000}"/>
    <cellStyle name="Comma 13 4 3 5 3" xfId="40093" xr:uid="{00000000-0005-0000-0000-000093750000}"/>
    <cellStyle name="Comma 13 4 3 6" xfId="40094" xr:uid="{00000000-0005-0000-0000-000094750000}"/>
    <cellStyle name="Comma 13 4 3 6 2" xfId="40095" xr:uid="{00000000-0005-0000-0000-000095750000}"/>
    <cellStyle name="Comma 13 4 3 6 3" xfId="40096" xr:uid="{00000000-0005-0000-0000-000096750000}"/>
    <cellStyle name="Comma 13 4 3 7" xfId="40097" xr:uid="{00000000-0005-0000-0000-000097750000}"/>
    <cellStyle name="Comma 13 4 3 7 2" xfId="40098" xr:uid="{00000000-0005-0000-0000-000098750000}"/>
    <cellStyle name="Comma 13 4 3 8" xfId="40099" xr:uid="{00000000-0005-0000-0000-000099750000}"/>
    <cellStyle name="Comma 13 4 3 9" xfId="40100" xr:uid="{00000000-0005-0000-0000-00009A750000}"/>
    <cellStyle name="Comma 13 4 4" xfId="40101" xr:uid="{00000000-0005-0000-0000-00009B750000}"/>
    <cellStyle name="Comma 13 4 4 2" xfId="40102" xr:uid="{00000000-0005-0000-0000-00009C750000}"/>
    <cellStyle name="Comma 13 4 4 2 2" xfId="40103" xr:uid="{00000000-0005-0000-0000-00009D750000}"/>
    <cellStyle name="Comma 13 4 4 2 2 2" xfId="40104" xr:uid="{00000000-0005-0000-0000-00009E750000}"/>
    <cellStyle name="Comma 13 4 4 2 2 3" xfId="40105" xr:uid="{00000000-0005-0000-0000-00009F750000}"/>
    <cellStyle name="Comma 13 4 4 2 3" xfId="40106" xr:uid="{00000000-0005-0000-0000-0000A0750000}"/>
    <cellStyle name="Comma 13 4 4 2 3 2" xfId="40107" xr:uid="{00000000-0005-0000-0000-0000A1750000}"/>
    <cellStyle name="Comma 13 4 4 2 3 3" xfId="40108" xr:uid="{00000000-0005-0000-0000-0000A2750000}"/>
    <cellStyle name="Comma 13 4 4 2 4" xfId="40109" xr:uid="{00000000-0005-0000-0000-0000A3750000}"/>
    <cellStyle name="Comma 13 4 4 2 4 2" xfId="40110" xr:uid="{00000000-0005-0000-0000-0000A4750000}"/>
    <cellStyle name="Comma 13 4 4 2 5" xfId="40111" xr:uid="{00000000-0005-0000-0000-0000A5750000}"/>
    <cellStyle name="Comma 13 4 4 2 6" xfId="40112" xr:uid="{00000000-0005-0000-0000-0000A6750000}"/>
    <cellStyle name="Comma 13 4 4 3" xfId="40113" xr:uid="{00000000-0005-0000-0000-0000A7750000}"/>
    <cellStyle name="Comma 13 4 4 3 2" xfId="40114" xr:uid="{00000000-0005-0000-0000-0000A8750000}"/>
    <cellStyle name="Comma 13 4 4 3 2 2" xfId="40115" xr:uid="{00000000-0005-0000-0000-0000A9750000}"/>
    <cellStyle name="Comma 13 4 4 3 2 3" xfId="40116" xr:uid="{00000000-0005-0000-0000-0000AA750000}"/>
    <cellStyle name="Comma 13 4 4 3 3" xfId="40117" xr:uid="{00000000-0005-0000-0000-0000AB750000}"/>
    <cellStyle name="Comma 13 4 4 3 3 2" xfId="40118" xr:uid="{00000000-0005-0000-0000-0000AC750000}"/>
    <cellStyle name="Comma 13 4 4 3 3 3" xfId="40119" xr:uid="{00000000-0005-0000-0000-0000AD750000}"/>
    <cellStyle name="Comma 13 4 4 3 4" xfId="40120" xr:uid="{00000000-0005-0000-0000-0000AE750000}"/>
    <cellStyle name="Comma 13 4 4 3 4 2" xfId="40121" xr:uid="{00000000-0005-0000-0000-0000AF750000}"/>
    <cellStyle name="Comma 13 4 4 3 5" xfId="40122" xr:uid="{00000000-0005-0000-0000-0000B0750000}"/>
    <cellStyle name="Comma 13 4 4 3 6" xfId="40123" xr:uid="{00000000-0005-0000-0000-0000B1750000}"/>
    <cellStyle name="Comma 13 4 4 4" xfId="40124" xr:uid="{00000000-0005-0000-0000-0000B2750000}"/>
    <cellStyle name="Comma 13 4 4 4 2" xfId="40125" xr:uid="{00000000-0005-0000-0000-0000B3750000}"/>
    <cellStyle name="Comma 13 4 4 4 2 2" xfId="40126" xr:uid="{00000000-0005-0000-0000-0000B4750000}"/>
    <cellStyle name="Comma 13 4 4 4 2 3" xfId="40127" xr:uid="{00000000-0005-0000-0000-0000B5750000}"/>
    <cellStyle name="Comma 13 4 4 4 3" xfId="40128" xr:uid="{00000000-0005-0000-0000-0000B6750000}"/>
    <cellStyle name="Comma 13 4 4 4 3 2" xfId="40129" xr:uid="{00000000-0005-0000-0000-0000B7750000}"/>
    <cellStyle name="Comma 13 4 4 4 4" xfId="40130" xr:uid="{00000000-0005-0000-0000-0000B8750000}"/>
    <cellStyle name="Comma 13 4 4 4 5" xfId="40131" xr:uid="{00000000-0005-0000-0000-0000B9750000}"/>
    <cellStyle name="Comma 13 4 4 5" xfId="40132" xr:uid="{00000000-0005-0000-0000-0000BA750000}"/>
    <cellStyle name="Comma 13 4 4 5 2" xfId="40133" xr:uid="{00000000-0005-0000-0000-0000BB750000}"/>
    <cellStyle name="Comma 13 4 4 5 3" xfId="40134" xr:uid="{00000000-0005-0000-0000-0000BC750000}"/>
    <cellStyle name="Comma 13 4 4 6" xfId="40135" xr:uid="{00000000-0005-0000-0000-0000BD750000}"/>
    <cellStyle name="Comma 13 4 4 6 2" xfId="40136" xr:uid="{00000000-0005-0000-0000-0000BE750000}"/>
    <cellStyle name="Comma 13 4 4 6 3" xfId="40137" xr:uid="{00000000-0005-0000-0000-0000BF750000}"/>
    <cellStyle name="Comma 13 4 4 7" xfId="40138" xr:uid="{00000000-0005-0000-0000-0000C0750000}"/>
    <cellStyle name="Comma 13 4 4 7 2" xfId="40139" xr:uid="{00000000-0005-0000-0000-0000C1750000}"/>
    <cellStyle name="Comma 13 4 4 8" xfId="40140" xr:uid="{00000000-0005-0000-0000-0000C2750000}"/>
    <cellStyle name="Comma 13 4 4 9" xfId="40141" xr:uid="{00000000-0005-0000-0000-0000C3750000}"/>
    <cellStyle name="Comma 13 4 5" xfId="40142" xr:uid="{00000000-0005-0000-0000-0000C4750000}"/>
    <cellStyle name="Comma 13 4 5 2" xfId="40143" xr:uid="{00000000-0005-0000-0000-0000C5750000}"/>
    <cellStyle name="Comma 13 4 5 2 2" xfId="40144" xr:uid="{00000000-0005-0000-0000-0000C6750000}"/>
    <cellStyle name="Comma 13 4 5 2 3" xfId="40145" xr:uid="{00000000-0005-0000-0000-0000C7750000}"/>
    <cellStyle name="Comma 13 4 5 3" xfId="40146" xr:uid="{00000000-0005-0000-0000-0000C8750000}"/>
    <cellStyle name="Comma 13 4 5 3 2" xfId="40147" xr:uid="{00000000-0005-0000-0000-0000C9750000}"/>
    <cellStyle name="Comma 13 4 5 3 3" xfId="40148" xr:uid="{00000000-0005-0000-0000-0000CA750000}"/>
    <cellStyle name="Comma 13 4 5 4" xfId="40149" xr:uid="{00000000-0005-0000-0000-0000CB750000}"/>
    <cellStyle name="Comma 13 4 5 4 2" xfId="40150" xr:uid="{00000000-0005-0000-0000-0000CC750000}"/>
    <cellStyle name="Comma 13 4 5 5" xfId="40151" xr:uid="{00000000-0005-0000-0000-0000CD750000}"/>
    <cellStyle name="Comma 13 4 5 6" xfId="40152" xr:uid="{00000000-0005-0000-0000-0000CE750000}"/>
    <cellStyle name="Comma 13 4 6" xfId="40153" xr:uid="{00000000-0005-0000-0000-0000CF750000}"/>
    <cellStyle name="Comma 13 4 6 2" xfId="40154" xr:uid="{00000000-0005-0000-0000-0000D0750000}"/>
    <cellStyle name="Comma 13 4 6 2 2" xfId="40155" xr:uid="{00000000-0005-0000-0000-0000D1750000}"/>
    <cellStyle name="Comma 13 4 6 2 3" xfId="40156" xr:uid="{00000000-0005-0000-0000-0000D2750000}"/>
    <cellStyle name="Comma 13 4 6 3" xfId="40157" xr:uid="{00000000-0005-0000-0000-0000D3750000}"/>
    <cellStyle name="Comma 13 4 6 3 2" xfId="40158" xr:uid="{00000000-0005-0000-0000-0000D4750000}"/>
    <cellStyle name="Comma 13 4 6 3 3" xfId="40159" xr:uid="{00000000-0005-0000-0000-0000D5750000}"/>
    <cellStyle name="Comma 13 4 6 4" xfId="40160" xr:uid="{00000000-0005-0000-0000-0000D6750000}"/>
    <cellStyle name="Comma 13 4 6 4 2" xfId="40161" xr:uid="{00000000-0005-0000-0000-0000D7750000}"/>
    <cellStyle name="Comma 13 4 6 5" xfId="40162" xr:uid="{00000000-0005-0000-0000-0000D8750000}"/>
    <cellStyle name="Comma 13 4 6 6" xfId="40163" xr:uid="{00000000-0005-0000-0000-0000D9750000}"/>
    <cellStyle name="Comma 13 4 7" xfId="40164" xr:uid="{00000000-0005-0000-0000-0000DA750000}"/>
    <cellStyle name="Comma 13 4 7 2" xfId="40165" xr:uid="{00000000-0005-0000-0000-0000DB750000}"/>
    <cellStyle name="Comma 13 4 7 2 2" xfId="40166" xr:uid="{00000000-0005-0000-0000-0000DC750000}"/>
    <cellStyle name="Comma 13 4 7 2 3" xfId="40167" xr:uid="{00000000-0005-0000-0000-0000DD750000}"/>
    <cellStyle name="Comma 13 4 7 3" xfId="40168" xr:uid="{00000000-0005-0000-0000-0000DE750000}"/>
    <cellStyle name="Comma 13 4 7 3 2" xfId="40169" xr:uid="{00000000-0005-0000-0000-0000DF750000}"/>
    <cellStyle name="Comma 13 4 7 4" xfId="40170" xr:uid="{00000000-0005-0000-0000-0000E0750000}"/>
    <cellStyle name="Comma 13 4 7 5" xfId="40171" xr:uid="{00000000-0005-0000-0000-0000E1750000}"/>
    <cellStyle name="Comma 13 4 8" xfId="40172" xr:uid="{00000000-0005-0000-0000-0000E2750000}"/>
    <cellStyle name="Comma 13 4 8 2" xfId="40173" xr:uid="{00000000-0005-0000-0000-0000E3750000}"/>
    <cellStyle name="Comma 13 4 8 3" xfId="40174" xr:uid="{00000000-0005-0000-0000-0000E4750000}"/>
    <cellStyle name="Comma 13 4 9" xfId="40175" xr:uid="{00000000-0005-0000-0000-0000E5750000}"/>
    <cellStyle name="Comma 13 4 9 2" xfId="40176" xr:uid="{00000000-0005-0000-0000-0000E6750000}"/>
    <cellStyle name="Comma 13 4 9 3" xfId="40177" xr:uid="{00000000-0005-0000-0000-0000E7750000}"/>
    <cellStyle name="Comma 13 5" xfId="9457" xr:uid="{00000000-0005-0000-0000-0000E8750000}"/>
    <cellStyle name="Comma 13 5 10" xfId="40178" xr:uid="{00000000-0005-0000-0000-0000E9750000}"/>
    <cellStyle name="Comma 13 5 2" xfId="40179" xr:uid="{00000000-0005-0000-0000-0000EA750000}"/>
    <cellStyle name="Comma 13 5 2 2" xfId="40180" xr:uid="{00000000-0005-0000-0000-0000EB750000}"/>
    <cellStyle name="Comma 13 5 2 2 2" xfId="40181" xr:uid="{00000000-0005-0000-0000-0000EC750000}"/>
    <cellStyle name="Comma 13 5 2 2 2 2" xfId="40182" xr:uid="{00000000-0005-0000-0000-0000ED750000}"/>
    <cellStyle name="Comma 13 5 2 2 2 3" xfId="40183" xr:uid="{00000000-0005-0000-0000-0000EE750000}"/>
    <cellStyle name="Comma 13 5 2 2 3" xfId="40184" xr:uid="{00000000-0005-0000-0000-0000EF750000}"/>
    <cellStyle name="Comma 13 5 2 2 3 2" xfId="40185" xr:uid="{00000000-0005-0000-0000-0000F0750000}"/>
    <cellStyle name="Comma 13 5 2 2 3 3" xfId="40186" xr:uid="{00000000-0005-0000-0000-0000F1750000}"/>
    <cellStyle name="Comma 13 5 2 2 4" xfId="40187" xr:uid="{00000000-0005-0000-0000-0000F2750000}"/>
    <cellStyle name="Comma 13 5 2 2 4 2" xfId="40188" xr:uid="{00000000-0005-0000-0000-0000F3750000}"/>
    <cellStyle name="Comma 13 5 2 2 5" xfId="40189" xr:uid="{00000000-0005-0000-0000-0000F4750000}"/>
    <cellStyle name="Comma 13 5 2 2 6" xfId="40190" xr:uid="{00000000-0005-0000-0000-0000F5750000}"/>
    <cellStyle name="Comma 13 5 2 3" xfId="40191" xr:uid="{00000000-0005-0000-0000-0000F6750000}"/>
    <cellStyle name="Comma 13 5 2 3 2" xfId="40192" xr:uid="{00000000-0005-0000-0000-0000F7750000}"/>
    <cellStyle name="Comma 13 5 2 3 2 2" xfId="40193" xr:uid="{00000000-0005-0000-0000-0000F8750000}"/>
    <cellStyle name="Comma 13 5 2 3 2 3" xfId="40194" xr:uid="{00000000-0005-0000-0000-0000F9750000}"/>
    <cellStyle name="Comma 13 5 2 3 3" xfId="40195" xr:uid="{00000000-0005-0000-0000-0000FA750000}"/>
    <cellStyle name="Comma 13 5 2 3 3 2" xfId="40196" xr:uid="{00000000-0005-0000-0000-0000FB750000}"/>
    <cellStyle name="Comma 13 5 2 3 3 3" xfId="40197" xr:uid="{00000000-0005-0000-0000-0000FC750000}"/>
    <cellStyle name="Comma 13 5 2 3 4" xfId="40198" xr:uid="{00000000-0005-0000-0000-0000FD750000}"/>
    <cellStyle name="Comma 13 5 2 3 4 2" xfId="40199" xr:uid="{00000000-0005-0000-0000-0000FE750000}"/>
    <cellStyle name="Comma 13 5 2 3 5" xfId="40200" xr:uid="{00000000-0005-0000-0000-0000FF750000}"/>
    <cellStyle name="Comma 13 5 2 3 6" xfId="40201" xr:uid="{00000000-0005-0000-0000-000000760000}"/>
    <cellStyle name="Comma 13 5 2 4" xfId="40202" xr:uid="{00000000-0005-0000-0000-000001760000}"/>
    <cellStyle name="Comma 13 5 2 4 2" xfId="40203" xr:uid="{00000000-0005-0000-0000-000002760000}"/>
    <cellStyle name="Comma 13 5 2 4 2 2" xfId="40204" xr:uid="{00000000-0005-0000-0000-000003760000}"/>
    <cellStyle name="Comma 13 5 2 4 2 3" xfId="40205" xr:uid="{00000000-0005-0000-0000-000004760000}"/>
    <cellStyle name="Comma 13 5 2 4 3" xfId="40206" xr:uid="{00000000-0005-0000-0000-000005760000}"/>
    <cellStyle name="Comma 13 5 2 4 3 2" xfId="40207" xr:uid="{00000000-0005-0000-0000-000006760000}"/>
    <cellStyle name="Comma 13 5 2 4 4" xfId="40208" xr:uid="{00000000-0005-0000-0000-000007760000}"/>
    <cellStyle name="Comma 13 5 2 4 5" xfId="40209" xr:uid="{00000000-0005-0000-0000-000008760000}"/>
    <cellStyle name="Comma 13 5 2 5" xfId="40210" xr:uid="{00000000-0005-0000-0000-000009760000}"/>
    <cellStyle name="Comma 13 5 2 5 2" xfId="40211" xr:uid="{00000000-0005-0000-0000-00000A760000}"/>
    <cellStyle name="Comma 13 5 2 5 3" xfId="40212" xr:uid="{00000000-0005-0000-0000-00000B760000}"/>
    <cellStyle name="Comma 13 5 2 6" xfId="40213" xr:uid="{00000000-0005-0000-0000-00000C760000}"/>
    <cellStyle name="Comma 13 5 2 6 2" xfId="40214" xr:uid="{00000000-0005-0000-0000-00000D760000}"/>
    <cellStyle name="Comma 13 5 2 6 3" xfId="40215" xr:uid="{00000000-0005-0000-0000-00000E760000}"/>
    <cellStyle name="Comma 13 5 2 7" xfId="40216" xr:uid="{00000000-0005-0000-0000-00000F760000}"/>
    <cellStyle name="Comma 13 5 2 7 2" xfId="40217" xr:uid="{00000000-0005-0000-0000-000010760000}"/>
    <cellStyle name="Comma 13 5 2 8" xfId="40218" xr:uid="{00000000-0005-0000-0000-000011760000}"/>
    <cellStyle name="Comma 13 5 2 9" xfId="40219" xr:uid="{00000000-0005-0000-0000-000012760000}"/>
    <cellStyle name="Comma 13 5 3" xfId="40220" xr:uid="{00000000-0005-0000-0000-000013760000}"/>
    <cellStyle name="Comma 13 5 3 2" xfId="40221" xr:uid="{00000000-0005-0000-0000-000014760000}"/>
    <cellStyle name="Comma 13 5 3 2 2" xfId="40222" xr:uid="{00000000-0005-0000-0000-000015760000}"/>
    <cellStyle name="Comma 13 5 3 2 3" xfId="40223" xr:uid="{00000000-0005-0000-0000-000016760000}"/>
    <cellStyle name="Comma 13 5 3 3" xfId="40224" xr:uid="{00000000-0005-0000-0000-000017760000}"/>
    <cellStyle name="Comma 13 5 3 3 2" xfId="40225" xr:uid="{00000000-0005-0000-0000-000018760000}"/>
    <cellStyle name="Comma 13 5 3 3 3" xfId="40226" xr:uid="{00000000-0005-0000-0000-000019760000}"/>
    <cellStyle name="Comma 13 5 3 4" xfId="40227" xr:uid="{00000000-0005-0000-0000-00001A760000}"/>
    <cellStyle name="Comma 13 5 3 4 2" xfId="40228" xr:uid="{00000000-0005-0000-0000-00001B760000}"/>
    <cellStyle name="Comma 13 5 3 5" xfId="40229" xr:uid="{00000000-0005-0000-0000-00001C760000}"/>
    <cellStyle name="Comma 13 5 3 6" xfId="40230" xr:uid="{00000000-0005-0000-0000-00001D760000}"/>
    <cellStyle name="Comma 13 5 4" xfId="40231" xr:uid="{00000000-0005-0000-0000-00001E760000}"/>
    <cellStyle name="Comma 13 5 4 2" xfId="40232" xr:uid="{00000000-0005-0000-0000-00001F760000}"/>
    <cellStyle name="Comma 13 5 4 2 2" xfId="40233" xr:uid="{00000000-0005-0000-0000-000020760000}"/>
    <cellStyle name="Comma 13 5 4 2 3" xfId="40234" xr:uid="{00000000-0005-0000-0000-000021760000}"/>
    <cellStyle name="Comma 13 5 4 3" xfId="40235" xr:uid="{00000000-0005-0000-0000-000022760000}"/>
    <cellStyle name="Comma 13 5 4 3 2" xfId="40236" xr:uid="{00000000-0005-0000-0000-000023760000}"/>
    <cellStyle name="Comma 13 5 4 3 3" xfId="40237" xr:uid="{00000000-0005-0000-0000-000024760000}"/>
    <cellStyle name="Comma 13 5 4 4" xfId="40238" xr:uid="{00000000-0005-0000-0000-000025760000}"/>
    <cellStyle name="Comma 13 5 4 4 2" xfId="40239" xr:uid="{00000000-0005-0000-0000-000026760000}"/>
    <cellStyle name="Comma 13 5 4 5" xfId="40240" xr:uid="{00000000-0005-0000-0000-000027760000}"/>
    <cellStyle name="Comma 13 5 4 6" xfId="40241" xr:uid="{00000000-0005-0000-0000-000028760000}"/>
    <cellStyle name="Comma 13 5 5" xfId="40242" xr:uid="{00000000-0005-0000-0000-000029760000}"/>
    <cellStyle name="Comma 13 5 5 2" xfId="40243" xr:uid="{00000000-0005-0000-0000-00002A760000}"/>
    <cellStyle name="Comma 13 5 5 2 2" xfId="40244" xr:uid="{00000000-0005-0000-0000-00002B760000}"/>
    <cellStyle name="Comma 13 5 5 2 3" xfId="40245" xr:uid="{00000000-0005-0000-0000-00002C760000}"/>
    <cellStyle name="Comma 13 5 5 3" xfId="40246" xr:uid="{00000000-0005-0000-0000-00002D760000}"/>
    <cellStyle name="Comma 13 5 5 3 2" xfId="40247" xr:uid="{00000000-0005-0000-0000-00002E760000}"/>
    <cellStyle name="Comma 13 5 5 4" xfId="40248" xr:uid="{00000000-0005-0000-0000-00002F760000}"/>
    <cellStyle name="Comma 13 5 5 5" xfId="40249" xr:uid="{00000000-0005-0000-0000-000030760000}"/>
    <cellStyle name="Comma 13 5 6" xfId="40250" xr:uid="{00000000-0005-0000-0000-000031760000}"/>
    <cellStyle name="Comma 13 5 6 2" xfId="40251" xr:uid="{00000000-0005-0000-0000-000032760000}"/>
    <cellStyle name="Comma 13 5 6 3" xfId="40252" xr:uid="{00000000-0005-0000-0000-000033760000}"/>
    <cellStyle name="Comma 13 5 7" xfId="40253" xr:uid="{00000000-0005-0000-0000-000034760000}"/>
    <cellStyle name="Comma 13 5 7 2" xfId="40254" xr:uid="{00000000-0005-0000-0000-000035760000}"/>
    <cellStyle name="Comma 13 5 7 3" xfId="40255" xr:uid="{00000000-0005-0000-0000-000036760000}"/>
    <cellStyle name="Comma 13 5 8" xfId="40256" xr:uid="{00000000-0005-0000-0000-000037760000}"/>
    <cellStyle name="Comma 13 5 8 2" xfId="40257" xr:uid="{00000000-0005-0000-0000-000038760000}"/>
    <cellStyle name="Comma 13 5 9" xfId="40258" xr:uid="{00000000-0005-0000-0000-000039760000}"/>
    <cellStyle name="Comma 13 6" xfId="9458" xr:uid="{00000000-0005-0000-0000-00003A760000}"/>
    <cellStyle name="Comma 13 6 2" xfId="40259" xr:uid="{00000000-0005-0000-0000-00003B760000}"/>
    <cellStyle name="Comma 13 6 2 2" xfId="40260" xr:uid="{00000000-0005-0000-0000-00003C760000}"/>
    <cellStyle name="Comma 13 6 2 2 2" xfId="40261" xr:uid="{00000000-0005-0000-0000-00003D760000}"/>
    <cellStyle name="Comma 13 6 2 2 3" xfId="40262" xr:uid="{00000000-0005-0000-0000-00003E760000}"/>
    <cellStyle name="Comma 13 6 2 3" xfId="40263" xr:uid="{00000000-0005-0000-0000-00003F760000}"/>
    <cellStyle name="Comma 13 6 2 3 2" xfId="40264" xr:uid="{00000000-0005-0000-0000-000040760000}"/>
    <cellStyle name="Comma 13 6 2 3 3" xfId="40265" xr:uid="{00000000-0005-0000-0000-000041760000}"/>
    <cellStyle name="Comma 13 6 2 4" xfId="40266" xr:uid="{00000000-0005-0000-0000-000042760000}"/>
    <cellStyle name="Comma 13 6 2 4 2" xfId="40267" xr:uid="{00000000-0005-0000-0000-000043760000}"/>
    <cellStyle name="Comma 13 6 2 5" xfId="40268" xr:uid="{00000000-0005-0000-0000-000044760000}"/>
    <cellStyle name="Comma 13 6 2 6" xfId="40269" xr:uid="{00000000-0005-0000-0000-000045760000}"/>
    <cellStyle name="Comma 13 6 3" xfId="40270" xr:uid="{00000000-0005-0000-0000-000046760000}"/>
    <cellStyle name="Comma 13 6 3 2" xfId="40271" xr:uid="{00000000-0005-0000-0000-000047760000}"/>
    <cellStyle name="Comma 13 6 3 2 2" xfId="40272" xr:uid="{00000000-0005-0000-0000-000048760000}"/>
    <cellStyle name="Comma 13 6 3 2 3" xfId="40273" xr:uid="{00000000-0005-0000-0000-000049760000}"/>
    <cellStyle name="Comma 13 6 3 3" xfId="40274" xr:uid="{00000000-0005-0000-0000-00004A760000}"/>
    <cellStyle name="Comma 13 6 3 3 2" xfId="40275" xr:uid="{00000000-0005-0000-0000-00004B760000}"/>
    <cellStyle name="Comma 13 6 3 3 3" xfId="40276" xr:uid="{00000000-0005-0000-0000-00004C760000}"/>
    <cellStyle name="Comma 13 6 3 4" xfId="40277" xr:uid="{00000000-0005-0000-0000-00004D760000}"/>
    <cellStyle name="Comma 13 6 3 4 2" xfId="40278" xr:uid="{00000000-0005-0000-0000-00004E760000}"/>
    <cellStyle name="Comma 13 6 3 5" xfId="40279" xr:uid="{00000000-0005-0000-0000-00004F760000}"/>
    <cellStyle name="Comma 13 6 3 6" xfId="40280" xr:uid="{00000000-0005-0000-0000-000050760000}"/>
    <cellStyle name="Comma 13 6 4" xfId="40281" xr:uid="{00000000-0005-0000-0000-000051760000}"/>
    <cellStyle name="Comma 13 6 4 2" xfId="40282" xr:uid="{00000000-0005-0000-0000-000052760000}"/>
    <cellStyle name="Comma 13 6 4 2 2" xfId="40283" xr:uid="{00000000-0005-0000-0000-000053760000}"/>
    <cellStyle name="Comma 13 6 4 2 3" xfId="40284" xr:uid="{00000000-0005-0000-0000-000054760000}"/>
    <cellStyle name="Comma 13 6 4 3" xfId="40285" xr:uid="{00000000-0005-0000-0000-000055760000}"/>
    <cellStyle name="Comma 13 6 4 3 2" xfId="40286" xr:uid="{00000000-0005-0000-0000-000056760000}"/>
    <cellStyle name="Comma 13 6 4 4" xfId="40287" xr:uid="{00000000-0005-0000-0000-000057760000}"/>
    <cellStyle name="Comma 13 6 4 5" xfId="40288" xr:uid="{00000000-0005-0000-0000-000058760000}"/>
    <cellStyle name="Comma 13 6 5" xfId="40289" xr:uid="{00000000-0005-0000-0000-000059760000}"/>
    <cellStyle name="Comma 13 6 5 2" xfId="40290" xr:uid="{00000000-0005-0000-0000-00005A760000}"/>
    <cellStyle name="Comma 13 6 5 3" xfId="40291" xr:uid="{00000000-0005-0000-0000-00005B760000}"/>
    <cellStyle name="Comma 13 6 6" xfId="40292" xr:uid="{00000000-0005-0000-0000-00005C760000}"/>
    <cellStyle name="Comma 13 6 6 2" xfId="40293" xr:uid="{00000000-0005-0000-0000-00005D760000}"/>
    <cellStyle name="Comma 13 6 6 3" xfId="40294" xr:uid="{00000000-0005-0000-0000-00005E760000}"/>
    <cellStyle name="Comma 13 6 7" xfId="40295" xr:uid="{00000000-0005-0000-0000-00005F760000}"/>
    <cellStyle name="Comma 13 6 7 2" xfId="40296" xr:uid="{00000000-0005-0000-0000-000060760000}"/>
    <cellStyle name="Comma 13 6 8" xfId="40297" xr:uid="{00000000-0005-0000-0000-000061760000}"/>
    <cellStyle name="Comma 13 6 9" xfId="40298" xr:uid="{00000000-0005-0000-0000-000062760000}"/>
    <cellStyle name="Comma 13 7" xfId="40299" xr:uid="{00000000-0005-0000-0000-000063760000}"/>
    <cellStyle name="Comma 13 7 2" xfId="40300" xr:uid="{00000000-0005-0000-0000-000064760000}"/>
    <cellStyle name="Comma 13 7 2 2" xfId="40301" xr:uid="{00000000-0005-0000-0000-000065760000}"/>
    <cellStyle name="Comma 13 7 2 2 2" xfId="40302" xr:uid="{00000000-0005-0000-0000-000066760000}"/>
    <cellStyle name="Comma 13 7 2 2 3" xfId="40303" xr:uid="{00000000-0005-0000-0000-000067760000}"/>
    <cellStyle name="Comma 13 7 2 3" xfId="40304" xr:uid="{00000000-0005-0000-0000-000068760000}"/>
    <cellStyle name="Comma 13 7 2 3 2" xfId="40305" xr:uid="{00000000-0005-0000-0000-000069760000}"/>
    <cellStyle name="Comma 13 7 2 3 3" xfId="40306" xr:uid="{00000000-0005-0000-0000-00006A760000}"/>
    <cellStyle name="Comma 13 7 2 4" xfId="40307" xr:uid="{00000000-0005-0000-0000-00006B760000}"/>
    <cellStyle name="Comma 13 7 2 4 2" xfId="40308" xr:uid="{00000000-0005-0000-0000-00006C760000}"/>
    <cellStyle name="Comma 13 7 2 5" xfId="40309" xr:uid="{00000000-0005-0000-0000-00006D760000}"/>
    <cellStyle name="Comma 13 7 2 6" xfId="40310" xr:uid="{00000000-0005-0000-0000-00006E760000}"/>
    <cellStyle name="Comma 13 7 3" xfId="40311" xr:uid="{00000000-0005-0000-0000-00006F760000}"/>
    <cellStyle name="Comma 13 7 3 2" xfId="40312" xr:uid="{00000000-0005-0000-0000-000070760000}"/>
    <cellStyle name="Comma 13 7 3 2 2" xfId="40313" xr:uid="{00000000-0005-0000-0000-000071760000}"/>
    <cellStyle name="Comma 13 7 3 2 3" xfId="40314" xr:uid="{00000000-0005-0000-0000-000072760000}"/>
    <cellStyle name="Comma 13 7 3 3" xfId="40315" xr:uid="{00000000-0005-0000-0000-000073760000}"/>
    <cellStyle name="Comma 13 7 3 3 2" xfId="40316" xr:uid="{00000000-0005-0000-0000-000074760000}"/>
    <cellStyle name="Comma 13 7 3 3 3" xfId="40317" xr:uid="{00000000-0005-0000-0000-000075760000}"/>
    <cellStyle name="Comma 13 7 3 4" xfId="40318" xr:uid="{00000000-0005-0000-0000-000076760000}"/>
    <cellStyle name="Comma 13 7 3 4 2" xfId="40319" xr:uid="{00000000-0005-0000-0000-000077760000}"/>
    <cellStyle name="Comma 13 7 3 5" xfId="40320" xr:uid="{00000000-0005-0000-0000-000078760000}"/>
    <cellStyle name="Comma 13 7 3 6" xfId="40321" xr:uid="{00000000-0005-0000-0000-000079760000}"/>
    <cellStyle name="Comma 13 7 4" xfId="40322" xr:uid="{00000000-0005-0000-0000-00007A760000}"/>
    <cellStyle name="Comma 13 7 4 2" xfId="40323" xr:uid="{00000000-0005-0000-0000-00007B760000}"/>
    <cellStyle name="Comma 13 7 4 2 2" xfId="40324" xr:uid="{00000000-0005-0000-0000-00007C760000}"/>
    <cellStyle name="Comma 13 7 4 2 3" xfId="40325" xr:uid="{00000000-0005-0000-0000-00007D760000}"/>
    <cellStyle name="Comma 13 7 4 3" xfId="40326" xr:uid="{00000000-0005-0000-0000-00007E760000}"/>
    <cellStyle name="Comma 13 7 4 3 2" xfId="40327" xr:uid="{00000000-0005-0000-0000-00007F760000}"/>
    <cellStyle name="Comma 13 7 4 4" xfId="40328" xr:uid="{00000000-0005-0000-0000-000080760000}"/>
    <cellStyle name="Comma 13 7 4 5" xfId="40329" xr:uid="{00000000-0005-0000-0000-000081760000}"/>
    <cellStyle name="Comma 13 7 5" xfId="40330" xr:uid="{00000000-0005-0000-0000-000082760000}"/>
    <cellStyle name="Comma 13 7 5 2" xfId="40331" xr:uid="{00000000-0005-0000-0000-000083760000}"/>
    <cellStyle name="Comma 13 7 5 3" xfId="40332" xr:uid="{00000000-0005-0000-0000-000084760000}"/>
    <cellStyle name="Comma 13 7 6" xfId="40333" xr:uid="{00000000-0005-0000-0000-000085760000}"/>
    <cellStyle name="Comma 13 7 6 2" xfId="40334" xr:uid="{00000000-0005-0000-0000-000086760000}"/>
    <cellStyle name="Comma 13 7 6 3" xfId="40335" xr:uid="{00000000-0005-0000-0000-000087760000}"/>
    <cellStyle name="Comma 13 7 7" xfId="40336" xr:uid="{00000000-0005-0000-0000-000088760000}"/>
    <cellStyle name="Comma 13 7 7 2" xfId="40337" xr:uid="{00000000-0005-0000-0000-000089760000}"/>
    <cellStyle name="Comma 13 7 8" xfId="40338" xr:uid="{00000000-0005-0000-0000-00008A760000}"/>
    <cellStyle name="Comma 13 7 9" xfId="40339" xr:uid="{00000000-0005-0000-0000-00008B760000}"/>
    <cellStyle name="Comma 13 8" xfId="40340" xr:uid="{00000000-0005-0000-0000-00008C760000}"/>
    <cellStyle name="Comma 13 8 2" xfId="40341" xr:uid="{00000000-0005-0000-0000-00008D760000}"/>
    <cellStyle name="Comma 13 8 2 2" xfId="40342" xr:uid="{00000000-0005-0000-0000-00008E760000}"/>
    <cellStyle name="Comma 13 8 2 3" xfId="40343" xr:uid="{00000000-0005-0000-0000-00008F760000}"/>
    <cellStyle name="Comma 13 8 3" xfId="40344" xr:uid="{00000000-0005-0000-0000-000090760000}"/>
    <cellStyle name="Comma 13 8 3 2" xfId="40345" xr:uid="{00000000-0005-0000-0000-000091760000}"/>
    <cellStyle name="Comma 13 8 3 3" xfId="40346" xr:uid="{00000000-0005-0000-0000-000092760000}"/>
    <cellStyle name="Comma 13 8 4" xfId="40347" xr:uid="{00000000-0005-0000-0000-000093760000}"/>
    <cellStyle name="Comma 13 8 4 2" xfId="40348" xr:uid="{00000000-0005-0000-0000-000094760000}"/>
    <cellStyle name="Comma 13 8 5" xfId="40349" xr:uid="{00000000-0005-0000-0000-000095760000}"/>
    <cellStyle name="Comma 13 8 6" xfId="40350" xr:uid="{00000000-0005-0000-0000-000096760000}"/>
    <cellStyle name="Comma 13 9" xfId="40351" xr:uid="{00000000-0005-0000-0000-000097760000}"/>
    <cellStyle name="Comma 13 9 2" xfId="40352" xr:uid="{00000000-0005-0000-0000-000098760000}"/>
    <cellStyle name="Comma 13 9 2 2" xfId="40353" xr:uid="{00000000-0005-0000-0000-000099760000}"/>
    <cellStyle name="Comma 13 9 2 3" xfId="40354" xr:uid="{00000000-0005-0000-0000-00009A760000}"/>
    <cellStyle name="Comma 13 9 3" xfId="40355" xr:uid="{00000000-0005-0000-0000-00009B760000}"/>
    <cellStyle name="Comma 13 9 3 2" xfId="40356" xr:uid="{00000000-0005-0000-0000-00009C760000}"/>
    <cellStyle name="Comma 13 9 3 3" xfId="40357" xr:uid="{00000000-0005-0000-0000-00009D760000}"/>
    <cellStyle name="Comma 13 9 4" xfId="40358" xr:uid="{00000000-0005-0000-0000-00009E760000}"/>
    <cellStyle name="Comma 13 9 4 2" xfId="40359" xr:uid="{00000000-0005-0000-0000-00009F760000}"/>
    <cellStyle name="Comma 13 9 5" xfId="40360" xr:uid="{00000000-0005-0000-0000-0000A0760000}"/>
    <cellStyle name="Comma 13 9 6" xfId="40361" xr:uid="{00000000-0005-0000-0000-0000A1760000}"/>
    <cellStyle name="Comma 14" xfId="3264" xr:uid="{00000000-0005-0000-0000-0000A2760000}"/>
    <cellStyle name="Comma 14 10" xfId="40362" xr:uid="{00000000-0005-0000-0000-0000A3760000}"/>
    <cellStyle name="Comma 14 10 2" xfId="40363" xr:uid="{00000000-0005-0000-0000-0000A4760000}"/>
    <cellStyle name="Comma 14 10 2 2" xfId="40364" xr:uid="{00000000-0005-0000-0000-0000A5760000}"/>
    <cellStyle name="Comma 14 10 2 3" xfId="40365" xr:uid="{00000000-0005-0000-0000-0000A6760000}"/>
    <cellStyle name="Comma 14 10 3" xfId="40366" xr:uid="{00000000-0005-0000-0000-0000A7760000}"/>
    <cellStyle name="Comma 14 10 3 2" xfId="40367" xr:uid="{00000000-0005-0000-0000-0000A8760000}"/>
    <cellStyle name="Comma 14 10 4" xfId="40368" xr:uid="{00000000-0005-0000-0000-0000A9760000}"/>
    <cellStyle name="Comma 14 10 5" xfId="40369" xr:uid="{00000000-0005-0000-0000-0000AA760000}"/>
    <cellStyle name="Comma 14 11" xfId="40370" xr:uid="{00000000-0005-0000-0000-0000AB760000}"/>
    <cellStyle name="Comma 14 11 2" xfId="40371" xr:uid="{00000000-0005-0000-0000-0000AC760000}"/>
    <cellStyle name="Comma 14 11 3" xfId="40372" xr:uid="{00000000-0005-0000-0000-0000AD760000}"/>
    <cellStyle name="Comma 14 12" xfId="40373" xr:uid="{00000000-0005-0000-0000-0000AE760000}"/>
    <cellStyle name="Comma 14 12 2" xfId="40374" xr:uid="{00000000-0005-0000-0000-0000AF760000}"/>
    <cellStyle name="Comma 14 12 3" xfId="40375" xr:uid="{00000000-0005-0000-0000-0000B0760000}"/>
    <cellStyle name="Comma 14 13" xfId="40376" xr:uid="{00000000-0005-0000-0000-0000B1760000}"/>
    <cellStyle name="Comma 14 13 2" xfId="40377" xr:uid="{00000000-0005-0000-0000-0000B2760000}"/>
    <cellStyle name="Comma 14 14" xfId="40378" xr:uid="{00000000-0005-0000-0000-0000B3760000}"/>
    <cellStyle name="Comma 14 15" xfId="40379" xr:uid="{00000000-0005-0000-0000-0000B4760000}"/>
    <cellStyle name="Comma 14 16" xfId="40380" xr:uid="{00000000-0005-0000-0000-0000B5760000}"/>
    <cellStyle name="Comma 14 2" xfId="3265" xr:uid="{00000000-0005-0000-0000-0000B6760000}"/>
    <cellStyle name="Comma 14 2 10" xfId="40381" xr:uid="{00000000-0005-0000-0000-0000B7760000}"/>
    <cellStyle name="Comma 14 2 10 2" xfId="40382" xr:uid="{00000000-0005-0000-0000-0000B8760000}"/>
    <cellStyle name="Comma 14 2 10 3" xfId="40383" xr:uid="{00000000-0005-0000-0000-0000B9760000}"/>
    <cellStyle name="Comma 14 2 11" xfId="40384" xr:uid="{00000000-0005-0000-0000-0000BA760000}"/>
    <cellStyle name="Comma 14 2 11 2" xfId="40385" xr:uid="{00000000-0005-0000-0000-0000BB760000}"/>
    <cellStyle name="Comma 14 2 11 3" xfId="40386" xr:uid="{00000000-0005-0000-0000-0000BC760000}"/>
    <cellStyle name="Comma 14 2 12" xfId="40387" xr:uid="{00000000-0005-0000-0000-0000BD760000}"/>
    <cellStyle name="Comma 14 2 12 2" xfId="40388" xr:uid="{00000000-0005-0000-0000-0000BE760000}"/>
    <cellStyle name="Comma 14 2 13" xfId="40389" xr:uid="{00000000-0005-0000-0000-0000BF760000}"/>
    <cellStyle name="Comma 14 2 14" xfId="40390" xr:uid="{00000000-0005-0000-0000-0000C0760000}"/>
    <cellStyle name="Comma 14 2 15" xfId="40391" xr:uid="{00000000-0005-0000-0000-0000C1760000}"/>
    <cellStyle name="Comma 14 2 2" xfId="9459" xr:uid="{00000000-0005-0000-0000-0000C2760000}"/>
    <cellStyle name="Comma 14 2 2 10" xfId="40392" xr:uid="{00000000-0005-0000-0000-0000C3760000}"/>
    <cellStyle name="Comma 14 2 2 10 2" xfId="40393" xr:uid="{00000000-0005-0000-0000-0000C4760000}"/>
    <cellStyle name="Comma 14 2 2 10 3" xfId="40394" xr:uid="{00000000-0005-0000-0000-0000C5760000}"/>
    <cellStyle name="Comma 14 2 2 11" xfId="40395" xr:uid="{00000000-0005-0000-0000-0000C6760000}"/>
    <cellStyle name="Comma 14 2 2 11 2" xfId="40396" xr:uid="{00000000-0005-0000-0000-0000C7760000}"/>
    <cellStyle name="Comma 14 2 2 12" xfId="40397" xr:uid="{00000000-0005-0000-0000-0000C8760000}"/>
    <cellStyle name="Comma 14 2 2 13" xfId="40398" xr:uid="{00000000-0005-0000-0000-0000C9760000}"/>
    <cellStyle name="Comma 14 2 2 2" xfId="40399" xr:uid="{00000000-0005-0000-0000-0000CA760000}"/>
    <cellStyle name="Comma 14 2 2 2 10" xfId="40400" xr:uid="{00000000-0005-0000-0000-0000CB760000}"/>
    <cellStyle name="Comma 14 2 2 2 10 2" xfId="40401" xr:uid="{00000000-0005-0000-0000-0000CC760000}"/>
    <cellStyle name="Comma 14 2 2 2 11" xfId="40402" xr:uid="{00000000-0005-0000-0000-0000CD760000}"/>
    <cellStyle name="Comma 14 2 2 2 12" xfId="40403" xr:uid="{00000000-0005-0000-0000-0000CE760000}"/>
    <cellStyle name="Comma 14 2 2 2 2" xfId="40404" xr:uid="{00000000-0005-0000-0000-0000CF760000}"/>
    <cellStyle name="Comma 14 2 2 2 2 10" xfId="40405" xr:uid="{00000000-0005-0000-0000-0000D0760000}"/>
    <cellStyle name="Comma 14 2 2 2 2 2" xfId="40406" xr:uid="{00000000-0005-0000-0000-0000D1760000}"/>
    <cellStyle name="Comma 14 2 2 2 2 2 2" xfId="40407" xr:uid="{00000000-0005-0000-0000-0000D2760000}"/>
    <cellStyle name="Comma 14 2 2 2 2 2 2 2" xfId="40408" xr:uid="{00000000-0005-0000-0000-0000D3760000}"/>
    <cellStyle name="Comma 14 2 2 2 2 2 2 2 2" xfId="40409" xr:uid="{00000000-0005-0000-0000-0000D4760000}"/>
    <cellStyle name="Comma 14 2 2 2 2 2 2 2 3" xfId="40410" xr:uid="{00000000-0005-0000-0000-0000D5760000}"/>
    <cellStyle name="Comma 14 2 2 2 2 2 2 3" xfId="40411" xr:uid="{00000000-0005-0000-0000-0000D6760000}"/>
    <cellStyle name="Comma 14 2 2 2 2 2 2 3 2" xfId="40412" xr:uid="{00000000-0005-0000-0000-0000D7760000}"/>
    <cellStyle name="Comma 14 2 2 2 2 2 2 3 3" xfId="40413" xr:uid="{00000000-0005-0000-0000-0000D8760000}"/>
    <cellStyle name="Comma 14 2 2 2 2 2 2 4" xfId="40414" xr:uid="{00000000-0005-0000-0000-0000D9760000}"/>
    <cellStyle name="Comma 14 2 2 2 2 2 2 4 2" xfId="40415" xr:uid="{00000000-0005-0000-0000-0000DA760000}"/>
    <cellStyle name="Comma 14 2 2 2 2 2 2 5" xfId="40416" xr:uid="{00000000-0005-0000-0000-0000DB760000}"/>
    <cellStyle name="Comma 14 2 2 2 2 2 2 6" xfId="40417" xr:uid="{00000000-0005-0000-0000-0000DC760000}"/>
    <cellStyle name="Comma 14 2 2 2 2 2 3" xfId="40418" xr:uid="{00000000-0005-0000-0000-0000DD760000}"/>
    <cellStyle name="Comma 14 2 2 2 2 2 3 2" xfId="40419" xr:uid="{00000000-0005-0000-0000-0000DE760000}"/>
    <cellStyle name="Comma 14 2 2 2 2 2 3 2 2" xfId="40420" xr:uid="{00000000-0005-0000-0000-0000DF760000}"/>
    <cellStyle name="Comma 14 2 2 2 2 2 3 2 3" xfId="40421" xr:uid="{00000000-0005-0000-0000-0000E0760000}"/>
    <cellStyle name="Comma 14 2 2 2 2 2 3 3" xfId="40422" xr:uid="{00000000-0005-0000-0000-0000E1760000}"/>
    <cellStyle name="Comma 14 2 2 2 2 2 3 3 2" xfId="40423" xr:uid="{00000000-0005-0000-0000-0000E2760000}"/>
    <cellStyle name="Comma 14 2 2 2 2 2 3 3 3" xfId="40424" xr:uid="{00000000-0005-0000-0000-0000E3760000}"/>
    <cellStyle name="Comma 14 2 2 2 2 2 3 4" xfId="40425" xr:uid="{00000000-0005-0000-0000-0000E4760000}"/>
    <cellStyle name="Comma 14 2 2 2 2 2 3 4 2" xfId="40426" xr:uid="{00000000-0005-0000-0000-0000E5760000}"/>
    <cellStyle name="Comma 14 2 2 2 2 2 3 5" xfId="40427" xr:uid="{00000000-0005-0000-0000-0000E6760000}"/>
    <cellStyle name="Comma 14 2 2 2 2 2 3 6" xfId="40428" xr:uid="{00000000-0005-0000-0000-0000E7760000}"/>
    <cellStyle name="Comma 14 2 2 2 2 2 4" xfId="40429" xr:uid="{00000000-0005-0000-0000-0000E8760000}"/>
    <cellStyle name="Comma 14 2 2 2 2 2 4 2" xfId="40430" xr:uid="{00000000-0005-0000-0000-0000E9760000}"/>
    <cellStyle name="Comma 14 2 2 2 2 2 4 2 2" xfId="40431" xr:uid="{00000000-0005-0000-0000-0000EA760000}"/>
    <cellStyle name="Comma 14 2 2 2 2 2 4 2 3" xfId="40432" xr:uid="{00000000-0005-0000-0000-0000EB760000}"/>
    <cellStyle name="Comma 14 2 2 2 2 2 4 3" xfId="40433" xr:uid="{00000000-0005-0000-0000-0000EC760000}"/>
    <cellStyle name="Comma 14 2 2 2 2 2 4 3 2" xfId="40434" xr:uid="{00000000-0005-0000-0000-0000ED760000}"/>
    <cellStyle name="Comma 14 2 2 2 2 2 4 4" xfId="40435" xr:uid="{00000000-0005-0000-0000-0000EE760000}"/>
    <cellStyle name="Comma 14 2 2 2 2 2 4 5" xfId="40436" xr:uid="{00000000-0005-0000-0000-0000EF760000}"/>
    <cellStyle name="Comma 14 2 2 2 2 2 5" xfId="40437" xr:uid="{00000000-0005-0000-0000-0000F0760000}"/>
    <cellStyle name="Comma 14 2 2 2 2 2 5 2" xfId="40438" xr:uid="{00000000-0005-0000-0000-0000F1760000}"/>
    <cellStyle name="Comma 14 2 2 2 2 2 5 3" xfId="40439" xr:uid="{00000000-0005-0000-0000-0000F2760000}"/>
    <cellStyle name="Comma 14 2 2 2 2 2 6" xfId="40440" xr:uid="{00000000-0005-0000-0000-0000F3760000}"/>
    <cellStyle name="Comma 14 2 2 2 2 2 6 2" xfId="40441" xr:uid="{00000000-0005-0000-0000-0000F4760000}"/>
    <cellStyle name="Comma 14 2 2 2 2 2 6 3" xfId="40442" xr:uid="{00000000-0005-0000-0000-0000F5760000}"/>
    <cellStyle name="Comma 14 2 2 2 2 2 7" xfId="40443" xr:uid="{00000000-0005-0000-0000-0000F6760000}"/>
    <cellStyle name="Comma 14 2 2 2 2 2 7 2" xfId="40444" xr:uid="{00000000-0005-0000-0000-0000F7760000}"/>
    <cellStyle name="Comma 14 2 2 2 2 2 8" xfId="40445" xr:uid="{00000000-0005-0000-0000-0000F8760000}"/>
    <cellStyle name="Comma 14 2 2 2 2 2 9" xfId="40446" xr:uid="{00000000-0005-0000-0000-0000F9760000}"/>
    <cellStyle name="Comma 14 2 2 2 2 3" xfId="40447" xr:uid="{00000000-0005-0000-0000-0000FA760000}"/>
    <cellStyle name="Comma 14 2 2 2 2 3 2" xfId="40448" xr:uid="{00000000-0005-0000-0000-0000FB760000}"/>
    <cellStyle name="Comma 14 2 2 2 2 3 2 2" xfId="40449" xr:uid="{00000000-0005-0000-0000-0000FC760000}"/>
    <cellStyle name="Comma 14 2 2 2 2 3 2 3" xfId="40450" xr:uid="{00000000-0005-0000-0000-0000FD760000}"/>
    <cellStyle name="Comma 14 2 2 2 2 3 3" xfId="40451" xr:uid="{00000000-0005-0000-0000-0000FE760000}"/>
    <cellStyle name="Comma 14 2 2 2 2 3 3 2" xfId="40452" xr:uid="{00000000-0005-0000-0000-0000FF760000}"/>
    <cellStyle name="Comma 14 2 2 2 2 3 3 3" xfId="40453" xr:uid="{00000000-0005-0000-0000-000000770000}"/>
    <cellStyle name="Comma 14 2 2 2 2 3 4" xfId="40454" xr:uid="{00000000-0005-0000-0000-000001770000}"/>
    <cellStyle name="Comma 14 2 2 2 2 3 4 2" xfId="40455" xr:uid="{00000000-0005-0000-0000-000002770000}"/>
    <cellStyle name="Comma 14 2 2 2 2 3 5" xfId="40456" xr:uid="{00000000-0005-0000-0000-000003770000}"/>
    <cellStyle name="Comma 14 2 2 2 2 3 6" xfId="40457" xr:uid="{00000000-0005-0000-0000-000004770000}"/>
    <cellStyle name="Comma 14 2 2 2 2 4" xfId="40458" xr:uid="{00000000-0005-0000-0000-000005770000}"/>
    <cellStyle name="Comma 14 2 2 2 2 4 2" xfId="40459" xr:uid="{00000000-0005-0000-0000-000006770000}"/>
    <cellStyle name="Comma 14 2 2 2 2 4 2 2" xfId="40460" xr:uid="{00000000-0005-0000-0000-000007770000}"/>
    <cellStyle name="Comma 14 2 2 2 2 4 2 3" xfId="40461" xr:uid="{00000000-0005-0000-0000-000008770000}"/>
    <cellStyle name="Comma 14 2 2 2 2 4 3" xfId="40462" xr:uid="{00000000-0005-0000-0000-000009770000}"/>
    <cellStyle name="Comma 14 2 2 2 2 4 3 2" xfId="40463" xr:uid="{00000000-0005-0000-0000-00000A770000}"/>
    <cellStyle name="Comma 14 2 2 2 2 4 3 3" xfId="40464" xr:uid="{00000000-0005-0000-0000-00000B770000}"/>
    <cellStyle name="Comma 14 2 2 2 2 4 4" xfId="40465" xr:uid="{00000000-0005-0000-0000-00000C770000}"/>
    <cellStyle name="Comma 14 2 2 2 2 4 4 2" xfId="40466" xr:uid="{00000000-0005-0000-0000-00000D770000}"/>
    <cellStyle name="Comma 14 2 2 2 2 4 5" xfId="40467" xr:uid="{00000000-0005-0000-0000-00000E770000}"/>
    <cellStyle name="Comma 14 2 2 2 2 4 6" xfId="40468" xr:uid="{00000000-0005-0000-0000-00000F770000}"/>
    <cellStyle name="Comma 14 2 2 2 2 5" xfId="40469" xr:uid="{00000000-0005-0000-0000-000010770000}"/>
    <cellStyle name="Comma 14 2 2 2 2 5 2" xfId="40470" xr:uid="{00000000-0005-0000-0000-000011770000}"/>
    <cellStyle name="Comma 14 2 2 2 2 5 2 2" xfId="40471" xr:uid="{00000000-0005-0000-0000-000012770000}"/>
    <cellStyle name="Comma 14 2 2 2 2 5 2 3" xfId="40472" xr:uid="{00000000-0005-0000-0000-000013770000}"/>
    <cellStyle name="Comma 14 2 2 2 2 5 3" xfId="40473" xr:uid="{00000000-0005-0000-0000-000014770000}"/>
    <cellStyle name="Comma 14 2 2 2 2 5 3 2" xfId="40474" xr:uid="{00000000-0005-0000-0000-000015770000}"/>
    <cellStyle name="Comma 14 2 2 2 2 5 4" xfId="40475" xr:uid="{00000000-0005-0000-0000-000016770000}"/>
    <cellStyle name="Comma 14 2 2 2 2 5 5" xfId="40476" xr:uid="{00000000-0005-0000-0000-000017770000}"/>
    <cellStyle name="Comma 14 2 2 2 2 6" xfId="40477" xr:uid="{00000000-0005-0000-0000-000018770000}"/>
    <cellStyle name="Comma 14 2 2 2 2 6 2" xfId="40478" xr:uid="{00000000-0005-0000-0000-000019770000}"/>
    <cellStyle name="Comma 14 2 2 2 2 6 3" xfId="40479" xr:uid="{00000000-0005-0000-0000-00001A770000}"/>
    <cellStyle name="Comma 14 2 2 2 2 7" xfId="40480" xr:uid="{00000000-0005-0000-0000-00001B770000}"/>
    <cellStyle name="Comma 14 2 2 2 2 7 2" xfId="40481" xr:uid="{00000000-0005-0000-0000-00001C770000}"/>
    <cellStyle name="Comma 14 2 2 2 2 7 3" xfId="40482" xr:uid="{00000000-0005-0000-0000-00001D770000}"/>
    <cellStyle name="Comma 14 2 2 2 2 8" xfId="40483" xr:uid="{00000000-0005-0000-0000-00001E770000}"/>
    <cellStyle name="Comma 14 2 2 2 2 8 2" xfId="40484" xr:uid="{00000000-0005-0000-0000-00001F770000}"/>
    <cellStyle name="Comma 14 2 2 2 2 9" xfId="40485" xr:uid="{00000000-0005-0000-0000-000020770000}"/>
    <cellStyle name="Comma 14 2 2 2 3" xfId="40486" xr:uid="{00000000-0005-0000-0000-000021770000}"/>
    <cellStyle name="Comma 14 2 2 2 3 2" xfId="40487" xr:uid="{00000000-0005-0000-0000-000022770000}"/>
    <cellStyle name="Comma 14 2 2 2 3 2 2" xfId="40488" xr:uid="{00000000-0005-0000-0000-000023770000}"/>
    <cellStyle name="Comma 14 2 2 2 3 2 2 2" xfId="40489" xr:uid="{00000000-0005-0000-0000-000024770000}"/>
    <cellStyle name="Comma 14 2 2 2 3 2 2 3" xfId="40490" xr:uid="{00000000-0005-0000-0000-000025770000}"/>
    <cellStyle name="Comma 14 2 2 2 3 2 3" xfId="40491" xr:uid="{00000000-0005-0000-0000-000026770000}"/>
    <cellStyle name="Comma 14 2 2 2 3 2 3 2" xfId="40492" xr:uid="{00000000-0005-0000-0000-000027770000}"/>
    <cellStyle name="Comma 14 2 2 2 3 2 3 3" xfId="40493" xr:uid="{00000000-0005-0000-0000-000028770000}"/>
    <cellStyle name="Comma 14 2 2 2 3 2 4" xfId="40494" xr:uid="{00000000-0005-0000-0000-000029770000}"/>
    <cellStyle name="Comma 14 2 2 2 3 2 4 2" xfId="40495" xr:uid="{00000000-0005-0000-0000-00002A770000}"/>
    <cellStyle name="Comma 14 2 2 2 3 2 5" xfId="40496" xr:uid="{00000000-0005-0000-0000-00002B770000}"/>
    <cellStyle name="Comma 14 2 2 2 3 2 6" xfId="40497" xr:uid="{00000000-0005-0000-0000-00002C770000}"/>
    <cellStyle name="Comma 14 2 2 2 3 3" xfId="40498" xr:uid="{00000000-0005-0000-0000-00002D770000}"/>
    <cellStyle name="Comma 14 2 2 2 3 3 2" xfId="40499" xr:uid="{00000000-0005-0000-0000-00002E770000}"/>
    <cellStyle name="Comma 14 2 2 2 3 3 2 2" xfId="40500" xr:uid="{00000000-0005-0000-0000-00002F770000}"/>
    <cellStyle name="Comma 14 2 2 2 3 3 2 3" xfId="40501" xr:uid="{00000000-0005-0000-0000-000030770000}"/>
    <cellStyle name="Comma 14 2 2 2 3 3 3" xfId="40502" xr:uid="{00000000-0005-0000-0000-000031770000}"/>
    <cellStyle name="Comma 14 2 2 2 3 3 3 2" xfId="40503" xr:uid="{00000000-0005-0000-0000-000032770000}"/>
    <cellStyle name="Comma 14 2 2 2 3 3 3 3" xfId="40504" xr:uid="{00000000-0005-0000-0000-000033770000}"/>
    <cellStyle name="Comma 14 2 2 2 3 3 4" xfId="40505" xr:uid="{00000000-0005-0000-0000-000034770000}"/>
    <cellStyle name="Comma 14 2 2 2 3 3 4 2" xfId="40506" xr:uid="{00000000-0005-0000-0000-000035770000}"/>
    <cellStyle name="Comma 14 2 2 2 3 3 5" xfId="40507" xr:uid="{00000000-0005-0000-0000-000036770000}"/>
    <cellStyle name="Comma 14 2 2 2 3 3 6" xfId="40508" xr:uid="{00000000-0005-0000-0000-000037770000}"/>
    <cellStyle name="Comma 14 2 2 2 3 4" xfId="40509" xr:uid="{00000000-0005-0000-0000-000038770000}"/>
    <cellStyle name="Comma 14 2 2 2 3 4 2" xfId="40510" xr:uid="{00000000-0005-0000-0000-000039770000}"/>
    <cellStyle name="Comma 14 2 2 2 3 4 2 2" xfId="40511" xr:uid="{00000000-0005-0000-0000-00003A770000}"/>
    <cellStyle name="Comma 14 2 2 2 3 4 2 3" xfId="40512" xr:uid="{00000000-0005-0000-0000-00003B770000}"/>
    <cellStyle name="Comma 14 2 2 2 3 4 3" xfId="40513" xr:uid="{00000000-0005-0000-0000-00003C770000}"/>
    <cellStyle name="Comma 14 2 2 2 3 4 3 2" xfId="40514" xr:uid="{00000000-0005-0000-0000-00003D770000}"/>
    <cellStyle name="Comma 14 2 2 2 3 4 4" xfId="40515" xr:uid="{00000000-0005-0000-0000-00003E770000}"/>
    <cellStyle name="Comma 14 2 2 2 3 4 5" xfId="40516" xr:uid="{00000000-0005-0000-0000-00003F770000}"/>
    <cellStyle name="Comma 14 2 2 2 3 5" xfId="40517" xr:uid="{00000000-0005-0000-0000-000040770000}"/>
    <cellStyle name="Comma 14 2 2 2 3 5 2" xfId="40518" xr:uid="{00000000-0005-0000-0000-000041770000}"/>
    <cellStyle name="Comma 14 2 2 2 3 5 3" xfId="40519" xr:uid="{00000000-0005-0000-0000-000042770000}"/>
    <cellStyle name="Comma 14 2 2 2 3 6" xfId="40520" xr:uid="{00000000-0005-0000-0000-000043770000}"/>
    <cellStyle name="Comma 14 2 2 2 3 6 2" xfId="40521" xr:uid="{00000000-0005-0000-0000-000044770000}"/>
    <cellStyle name="Comma 14 2 2 2 3 6 3" xfId="40522" xr:uid="{00000000-0005-0000-0000-000045770000}"/>
    <cellStyle name="Comma 14 2 2 2 3 7" xfId="40523" xr:uid="{00000000-0005-0000-0000-000046770000}"/>
    <cellStyle name="Comma 14 2 2 2 3 7 2" xfId="40524" xr:uid="{00000000-0005-0000-0000-000047770000}"/>
    <cellStyle name="Comma 14 2 2 2 3 8" xfId="40525" xr:uid="{00000000-0005-0000-0000-000048770000}"/>
    <cellStyle name="Comma 14 2 2 2 3 9" xfId="40526" xr:uid="{00000000-0005-0000-0000-000049770000}"/>
    <cellStyle name="Comma 14 2 2 2 4" xfId="40527" xr:uid="{00000000-0005-0000-0000-00004A770000}"/>
    <cellStyle name="Comma 14 2 2 2 4 2" xfId="40528" xr:uid="{00000000-0005-0000-0000-00004B770000}"/>
    <cellStyle name="Comma 14 2 2 2 4 2 2" xfId="40529" xr:uid="{00000000-0005-0000-0000-00004C770000}"/>
    <cellStyle name="Comma 14 2 2 2 4 2 2 2" xfId="40530" xr:uid="{00000000-0005-0000-0000-00004D770000}"/>
    <cellStyle name="Comma 14 2 2 2 4 2 2 3" xfId="40531" xr:uid="{00000000-0005-0000-0000-00004E770000}"/>
    <cellStyle name="Comma 14 2 2 2 4 2 3" xfId="40532" xr:uid="{00000000-0005-0000-0000-00004F770000}"/>
    <cellStyle name="Comma 14 2 2 2 4 2 3 2" xfId="40533" xr:uid="{00000000-0005-0000-0000-000050770000}"/>
    <cellStyle name="Comma 14 2 2 2 4 2 3 3" xfId="40534" xr:uid="{00000000-0005-0000-0000-000051770000}"/>
    <cellStyle name="Comma 14 2 2 2 4 2 4" xfId="40535" xr:uid="{00000000-0005-0000-0000-000052770000}"/>
    <cellStyle name="Comma 14 2 2 2 4 2 4 2" xfId="40536" xr:uid="{00000000-0005-0000-0000-000053770000}"/>
    <cellStyle name="Comma 14 2 2 2 4 2 5" xfId="40537" xr:uid="{00000000-0005-0000-0000-000054770000}"/>
    <cellStyle name="Comma 14 2 2 2 4 2 6" xfId="40538" xr:uid="{00000000-0005-0000-0000-000055770000}"/>
    <cellStyle name="Comma 14 2 2 2 4 3" xfId="40539" xr:uid="{00000000-0005-0000-0000-000056770000}"/>
    <cellStyle name="Comma 14 2 2 2 4 3 2" xfId="40540" xr:uid="{00000000-0005-0000-0000-000057770000}"/>
    <cellStyle name="Comma 14 2 2 2 4 3 2 2" xfId="40541" xr:uid="{00000000-0005-0000-0000-000058770000}"/>
    <cellStyle name="Comma 14 2 2 2 4 3 2 3" xfId="40542" xr:uid="{00000000-0005-0000-0000-000059770000}"/>
    <cellStyle name="Comma 14 2 2 2 4 3 3" xfId="40543" xr:uid="{00000000-0005-0000-0000-00005A770000}"/>
    <cellStyle name="Comma 14 2 2 2 4 3 3 2" xfId="40544" xr:uid="{00000000-0005-0000-0000-00005B770000}"/>
    <cellStyle name="Comma 14 2 2 2 4 3 3 3" xfId="40545" xr:uid="{00000000-0005-0000-0000-00005C770000}"/>
    <cellStyle name="Comma 14 2 2 2 4 3 4" xfId="40546" xr:uid="{00000000-0005-0000-0000-00005D770000}"/>
    <cellStyle name="Comma 14 2 2 2 4 3 4 2" xfId="40547" xr:uid="{00000000-0005-0000-0000-00005E770000}"/>
    <cellStyle name="Comma 14 2 2 2 4 3 5" xfId="40548" xr:uid="{00000000-0005-0000-0000-00005F770000}"/>
    <cellStyle name="Comma 14 2 2 2 4 3 6" xfId="40549" xr:uid="{00000000-0005-0000-0000-000060770000}"/>
    <cellStyle name="Comma 14 2 2 2 4 4" xfId="40550" xr:uid="{00000000-0005-0000-0000-000061770000}"/>
    <cellStyle name="Comma 14 2 2 2 4 4 2" xfId="40551" xr:uid="{00000000-0005-0000-0000-000062770000}"/>
    <cellStyle name="Comma 14 2 2 2 4 4 2 2" xfId="40552" xr:uid="{00000000-0005-0000-0000-000063770000}"/>
    <cellStyle name="Comma 14 2 2 2 4 4 2 3" xfId="40553" xr:uid="{00000000-0005-0000-0000-000064770000}"/>
    <cellStyle name="Comma 14 2 2 2 4 4 3" xfId="40554" xr:uid="{00000000-0005-0000-0000-000065770000}"/>
    <cellStyle name="Comma 14 2 2 2 4 4 3 2" xfId="40555" xr:uid="{00000000-0005-0000-0000-000066770000}"/>
    <cellStyle name="Comma 14 2 2 2 4 4 4" xfId="40556" xr:uid="{00000000-0005-0000-0000-000067770000}"/>
    <cellStyle name="Comma 14 2 2 2 4 4 5" xfId="40557" xr:uid="{00000000-0005-0000-0000-000068770000}"/>
    <cellStyle name="Comma 14 2 2 2 4 5" xfId="40558" xr:uid="{00000000-0005-0000-0000-000069770000}"/>
    <cellStyle name="Comma 14 2 2 2 4 5 2" xfId="40559" xr:uid="{00000000-0005-0000-0000-00006A770000}"/>
    <cellStyle name="Comma 14 2 2 2 4 5 3" xfId="40560" xr:uid="{00000000-0005-0000-0000-00006B770000}"/>
    <cellStyle name="Comma 14 2 2 2 4 6" xfId="40561" xr:uid="{00000000-0005-0000-0000-00006C770000}"/>
    <cellStyle name="Comma 14 2 2 2 4 6 2" xfId="40562" xr:uid="{00000000-0005-0000-0000-00006D770000}"/>
    <cellStyle name="Comma 14 2 2 2 4 6 3" xfId="40563" xr:uid="{00000000-0005-0000-0000-00006E770000}"/>
    <cellStyle name="Comma 14 2 2 2 4 7" xfId="40564" xr:uid="{00000000-0005-0000-0000-00006F770000}"/>
    <cellStyle name="Comma 14 2 2 2 4 7 2" xfId="40565" xr:uid="{00000000-0005-0000-0000-000070770000}"/>
    <cellStyle name="Comma 14 2 2 2 4 8" xfId="40566" xr:uid="{00000000-0005-0000-0000-000071770000}"/>
    <cellStyle name="Comma 14 2 2 2 4 9" xfId="40567" xr:uid="{00000000-0005-0000-0000-000072770000}"/>
    <cellStyle name="Comma 14 2 2 2 5" xfId="40568" xr:uid="{00000000-0005-0000-0000-000073770000}"/>
    <cellStyle name="Comma 14 2 2 2 5 2" xfId="40569" xr:uid="{00000000-0005-0000-0000-000074770000}"/>
    <cellStyle name="Comma 14 2 2 2 5 2 2" xfId="40570" xr:uid="{00000000-0005-0000-0000-000075770000}"/>
    <cellStyle name="Comma 14 2 2 2 5 2 3" xfId="40571" xr:uid="{00000000-0005-0000-0000-000076770000}"/>
    <cellStyle name="Comma 14 2 2 2 5 3" xfId="40572" xr:uid="{00000000-0005-0000-0000-000077770000}"/>
    <cellStyle name="Comma 14 2 2 2 5 3 2" xfId="40573" xr:uid="{00000000-0005-0000-0000-000078770000}"/>
    <cellStyle name="Comma 14 2 2 2 5 3 3" xfId="40574" xr:uid="{00000000-0005-0000-0000-000079770000}"/>
    <cellStyle name="Comma 14 2 2 2 5 4" xfId="40575" xr:uid="{00000000-0005-0000-0000-00007A770000}"/>
    <cellStyle name="Comma 14 2 2 2 5 4 2" xfId="40576" xr:uid="{00000000-0005-0000-0000-00007B770000}"/>
    <cellStyle name="Comma 14 2 2 2 5 5" xfId="40577" xr:uid="{00000000-0005-0000-0000-00007C770000}"/>
    <cellStyle name="Comma 14 2 2 2 5 6" xfId="40578" xr:uid="{00000000-0005-0000-0000-00007D770000}"/>
    <cellStyle name="Comma 14 2 2 2 6" xfId="40579" xr:uid="{00000000-0005-0000-0000-00007E770000}"/>
    <cellStyle name="Comma 14 2 2 2 6 2" xfId="40580" xr:uid="{00000000-0005-0000-0000-00007F770000}"/>
    <cellStyle name="Comma 14 2 2 2 6 2 2" xfId="40581" xr:uid="{00000000-0005-0000-0000-000080770000}"/>
    <cellStyle name="Comma 14 2 2 2 6 2 3" xfId="40582" xr:uid="{00000000-0005-0000-0000-000081770000}"/>
    <cellStyle name="Comma 14 2 2 2 6 3" xfId="40583" xr:uid="{00000000-0005-0000-0000-000082770000}"/>
    <cellStyle name="Comma 14 2 2 2 6 3 2" xfId="40584" xr:uid="{00000000-0005-0000-0000-000083770000}"/>
    <cellStyle name="Comma 14 2 2 2 6 3 3" xfId="40585" xr:uid="{00000000-0005-0000-0000-000084770000}"/>
    <cellStyle name="Comma 14 2 2 2 6 4" xfId="40586" xr:uid="{00000000-0005-0000-0000-000085770000}"/>
    <cellStyle name="Comma 14 2 2 2 6 4 2" xfId="40587" xr:uid="{00000000-0005-0000-0000-000086770000}"/>
    <cellStyle name="Comma 14 2 2 2 6 5" xfId="40588" xr:uid="{00000000-0005-0000-0000-000087770000}"/>
    <cellStyle name="Comma 14 2 2 2 6 6" xfId="40589" xr:uid="{00000000-0005-0000-0000-000088770000}"/>
    <cellStyle name="Comma 14 2 2 2 7" xfId="40590" xr:uid="{00000000-0005-0000-0000-000089770000}"/>
    <cellStyle name="Comma 14 2 2 2 7 2" xfId="40591" xr:uid="{00000000-0005-0000-0000-00008A770000}"/>
    <cellStyle name="Comma 14 2 2 2 7 2 2" xfId="40592" xr:uid="{00000000-0005-0000-0000-00008B770000}"/>
    <cellStyle name="Comma 14 2 2 2 7 2 3" xfId="40593" xr:uid="{00000000-0005-0000-0000-00008C770000}"/>
    <cellStyle name="Comma 14 2 2 2 7 3" xfId="40594" xr:uid="{00000000-0005-0000-0000-00008D770000}"/>
    <cellStyle name="Comma 14 2 2 2 7 3 2" xfId="40595" xr:uid="{00000000-0005-0000-0000-00008E770000}"/>
    <cellStyle name="Comma 14 2 2 2 7 4" xfId="40596" xr:uid="{00000000-0005-0000-0000-00008F770000}"/>
    <cellStyle name="Comma 14 2 2 2 7 5" xfId="40597" xr:uid="{00000000-0005-0000-0000-000090770000}"/>
    <cellStyle name="Comma 14 2 2 2 8" xfId="40598" xr:uid="{00000000-0005-0000-0000-000091770000}"/>
    <cellStyle name="Comma 14 2 2 2 8 2" xfId="40599" xr:uid="{00000000-0005-0000-0000-000092770000}"/>
    <cellStyle name="Comma 14 2 2 2 8 3" xfId="40600" xr:uid="{00000000-0005-0000-0000-000093770000}"/>
    <cellStyle name="Comma 14 2 2 2 9" xfId="40601" xr:uid="{00000000-0005-0000-0000-000094770000}"/>
    <cellStyle name="Comma 14 2 2 2 9 2" xfId="40602" xr:uid="{00000000-0005-0000-0000-000095770000}"/>
    <cellStyle name="Comma 14 2 2 2 9 3" xfId="40603" xr:uid="{00000000-0005-0000-0000-000096770000}"/>
    <cellStyle name="Comma 14 2 2 3" xfId="40604" xr:uid="{00000000-0005-0000-0000-000097770000}"/>
    <cellStyle name="Comma 14 2 2 3 10" xfId="40605" xr:uid="{00000000-0005-0000-0000-000098770000}"/>
    <cellStyle name="Comma 14 2 2 3 2" xfId="40606" xr:uid="{00000000-0005-0000-0000-000099770000}"/>
    <cellStyle name="Comma 14 2 2 3 2 2" xfId="40607" xr:uid="{00000000-0005-0000-0000-00009A770000}"/>
    <cellStyle name="Comma 14 2 2 3 2 2 2" xfId="40608" xr:uid="{00000000-0005-0000-0000-00009B770000}"/>
    <cellStyle name="Comma 14 2 2 3 2 2 2 2" xfId="40609" xr:uid="{00000000-0005-0000-0000-00009C770000}"/>
    <cellStyle name="Comma 14 2 2 3 2 2 2 3" xfId="40610" xr:uid="{00000000-0005-0000-0000-00009D770000}"/>
    <cellStyle name="Comma 14 2 2 3 2 2 3" xfId="40611" xr:uid="{00000000-0005-0000-0000-00009E770000}"/>
    <cellStyle name="Comma 14 2 2 3 2 2 3 2" xfId="40612" xr:uid="{00000000-0005-0000-0000-00009F770000}"/>
    <cellStyle name="Comma 14 2 2 3 2 2 3 3" xfId="40613" xr:uid="{00000000-0005-0000-0000-0000A0770000}"/>
    <cellStyle name="Comma 14 2 2 3 2 2 4" xfId="40614" xr:uid="{00000000-0005-0000-0000-0000A1770000}"/>
    <cellStyle name="Comma 14 2 2 3 2 2 4 2" xfId="40615" xr:uid="{00000000-0005-0000-0000-0000A2770000}"/>
    <cellStyle name="Comma 14 2 2 3 2 2 5" xfId="40616" xr:uid="{00000000-0005-0000-0000-0000A3770000}"/>
    <cellStyle name="Comma 14 2 2 3 2 2 6" xfId="40617" xr:uid="{00000000-0005-0000-0000-0000A4770000}"/>
    <cellStyle name="Comma 14 2 2 3 2 3" xfId="40618" xr:uid="{00000000-0005-0000-0000-0000A5770000}"/>
    <cellStyle name="Comma 14 2 2 3 2 3 2" xfId="40619" xr:uid="{00000000-0005-0000-0000-0000A6770000}"/>
    <cellStyle name="Comma 14 2 2 3 2 3 2 2" xfId="40620" xr:uid="{00000000-0005-0000-0000-0000A7770000}"/>
    <cellStyle name="Comma 14 2 2 3 2 3 2 3" xfId="40621" xr:uid="{00000000-0005-0000-0000-0000A8770000}"/>
    <cellStyle name="Comma 14 2 2 3 2 3 3" xfId="40622" xr:uid="{00000000-0005-0000-0000-0000A9770000}"/>
    <cellStyle name="Comma 14 2 2 3 2 3 3 2" xfId="40623" xr:uid="{00000000-0005-0000-0000-0000AA770000}"/>
    <cellStyle name="Comma 14 2 2 3 2 3 3 3" xfId="40624" xr:uid="{00000000-0005-0000-0000-0000AB770000}"/>
    <cellStyle name="Comma 14 2 2 3 2 3 4" xfId="40625" xr:uid="{00000000-0005-0000-0000-0000AC770000}"/>
    <cellStyle name="Comma 14 2 2 3 2 3 4 2" xfId="40626" xr:uid="{00000000-0005-0000-0000-0000AD770000}"/>
    <cellStyle name="Comma 14 2 2 3 2 3 5" xfId="40627" xr:uid="{00000000-0005-0000-0000-0000AE770000}"/>
    <cellStyle name="Comma 14 2 2 3 2 3 6" xfId="40628" xr:uid="{00000000-0005-0000-0000-0000AF770000}"/>
    <cellStyle name="Comma 14 2 2 3 2 4" xfId="40629" xr:uid="{00000000-0005-0000-0000-0000B0770000}"/>
    <cellStyle name="Comma 14 2 2 3 2 4 2" xfId="40630" xr:uid="{00000000-0005-0000-0000-0000B1770000}"/>
    <cellStyle name="Comma 14 2 2 3 2 4 2 2" xfId="40631" xr:uid="{00000000-0005-0000-0000-0000B2770000}"/>
    <cellStyle name="Comma 14 2 2 3 2 4 2 3" xfId="40632" xr:uid="{00000000-0005-0000-0000-0000B3770000}"/>
    <cellStyle name="Comma 14 2 2 3 2 4 3" xfId="40633" xr:uid="{00000000-0005-0000-0000-0000B4770000}"/>
    <cellStyle name="Comma 14 2 2 3 2 4 3 2" xfId="40634" xr:uid="{00000000-0005-0000-0000-0000B5770000}"/>
    <cellStyle name="Comma 14 2 2 3 2 4 4" xfId="40635" xr:uid="{00000000-0005-0000-0000-0000B6770000}"/>
    <cellStyle name="Comma 14 2 2 3 2 4 5" xfId="40636" xr:uid="{00000000-0005-0000-0000-0000B7770000}"/>
    <cellStyle name="Comma 14 2 2 3 2 5" xfId="40637" xr:uid="{00000000-0005-0000-0000-0000B8770000}"/>
    <cellStyle name="Comma 14 2 2 3 2 5 2" xfId="40638" xr:uid="{00000000-0005-0000-0000-0000B9770000}"/>
    <cellStyle name="Comma 14 2 2 3 2 5 3" xfId="40639" xr:uid="{00000000-0005-0000-0000-0000BA770000}"/>
    <cellStyle name="Comma 14 2 2 3 2 6" xfId="40640" xr:uid="{00000000-0005-0000-0000-0000BB770000}"/>
    <cellStyle name="Comma 14 2 2 3 2 6 2" xfId="40641" xr:uid="{00000000-0005-0000-0000-0000BC770000}"/>
    <cellStyle name="Comma 14 2 2 3 2 6 3" xfId="40642" xr:uid="{00000000-0005-0000-0000-0000BD770000}"/>
    <cellStyle name="Comma 14 2 2 3 2 7" xfId="40643" xr:uid="{00000000-0005-0000-0000-0000BE770000}"/>
    <cellStyle name="Comma 14 2 2 3 2 7 2" xfId="40644" xr:uid="{00000000-0005-0000-0000-0000BF770000}"/>
    <cellStyle name="Comma 14 2 2 3 2 8" xfId="40645" xr:uid="{00000000-0005-0000-0000-0000C0770000}"/>
    <cellStyle name="Comma 14 2 2 3 2 9" xfId="40646" xr:uid="{00000000-0005-0000-0000-0000C1770000}"/>
    <cellStyle name="Comma 14 2 2 3 3" xfId="40647" xr:uid="{00000000-0005-0000-0000-0000C2770000}"/>
    <cellStyle name="Comma 14 2 2 3 3 2" xfId="40648" xr:uid="{00000000-0005-0000-0000-0000C3770000}"/>
    <cellStyle name="Comma 14 2 2 3 3 2 2" xfId="40649" xr:uid="{00000000-0005-0000-0000-0000C4770000}"/>
    <cellStyle name="Comma 14 2 2 3 3 2 3" xfId="40650" xr:uid="{00000000-0005-0000-0000-0000C5770000}"/>
    <cellStyle name="Comma 14 2 2 3 3 3" xfId="40651" xr:uid="{00000000-0005-0000-0000-0000C6770000}"/>
    <cellStyle name="Comma 14 2 2 3 3 3 2" xfId="40652" xr:uid="{00000000-0005-0000-0000-0000C7770000}"/>
    <cellStyle name="Comma 14 2 2 3 3 3 3" xfId="40653" xr:uid="{00000000-0005-0000-0000-0000C8770000}"/>
    <cellStyle name="Comma 14 2 2 3 3 4" xfId="40654" xr:uid="{00000000-0005-0000-0000-0000C9770000}"/>
    <cellStyle name="Comma 14 2 2 3 3 4 2" xfId="40655" xr:uid="{00000000-0005-0000-0000-0000CA770000}"/>
    <cellStyle name="Comma 14 2 2 3 3 5" xfId="40656" xr:uid="{00000000-0005-0000-0000-0000CB770000}"/>
    <cellStyle name="Comma 14 2 2 3 3 6" xfId="40657" xr:uid="{00000000-0005-0000-0000-0000CC770000}"/>
    <cellStyle name="Comma 14 2 2 3 4" xfId="40658" xr:uid="{00000000-0005-0000-0000-0000CD770000}"/>
    <cellStyle name="Comma 14 2 2 3 4 2" xfId="40659" xr:uid="{00000000-0005-0000-0000-0000CE770000}"/>
    <cellStyle name="Comma 14 2 2 3 4 2 2" xfId="40660" xr:uid="{00000000-0005-0000-0000-0000CF770000}"/>
    <cellStyle name="Comma 14 2 2 3 4 2 3" xfId="40661" xr:uid="{00000000-0005-0000-0000-0000D0770000}"/>
    <cellStyle name="Comma 14 2 2 3 4 3" xfId="40662" xr:uid="{00000000-0005-0000-0000-0000D1770000}"/>
    <cellStyle name="Comma 14 2 2 3 4 3 2" xfId="40663" xr:uid="{00000000-0005-0000-0000-0000D2770000}"/>
    <cellStyle name="Comma 14 2 2 3 4 3 3" xfId="40664" xr:uid="{00000000-0005-0000-0000-0000D3770000}"/>
    <cellStyle name="Comma 14 2 2 3 4 4" xfId="40665" xr:uid="{00000000-0005-0000-0000-0000D4770000}"/>
    <cellStyle name="Comma 14 2 2 3 4 4 2" xfId="40666" xr:uid="{00000000-0005-0000-0000-0000D5770000}"/>
    <cellStyle name="Comma 14 2 2 3 4 5" xfId="40667" xr:uid="{00000000-0005-0000-0000-0000D6770000}"/>
    <cellStyle name="Comma 14 2 2 3 4 6" xfId="40668" xr:uid="{00000000-0005-0000-0000-0000D7770000}"/>
    <cellStyle name="Comma 14 2 2 3 5" xfId="40669" xr:uid="{00000000-0005-0000-0000-0000D8770000}"/>
    <cellStyle name="Comma 14 2 2 3 5 2" xfId="40670" xr:uid="{00000000-0005-0000-0000-0000D9770000}"/>
    <cellStyle name="Comma 14 2 2 3 5 2 2" xfId="40671" xr:uid="{00000000-0005-0000-0000-0000DA770000}"/>
    <cellStyle name="Comma 14 2 2 3 5 2 3" xfId="40672" xr:uid="{00000000-0005-0000-0000-0000DB770000}"/>
    <cellStyle name="Comma 14 2 2 3 5 3" xfId="40673" xr:uid="{00000000-0005-0000-0000-0000DC770000}"/>
    <cellStyle name="Comma 14 2 2 3 5 3 2" xfId="40674" xr:uid="{00000000-0005-0000-0000-0000DD770000}"/>
    <cellStyle name="Comma 14 2 2 3 5 4" xfId="40675" xr:uid="{00000000-0005-0000-0000-0000DE770000}"/>
    <cellStyle name="Comma 14 2 2 3 5 5" xfId="40676" xr:uid="{00000000-0005-0000-0000-0000DF770000}"/>
    <cellStyle name="Comma 14 2 2 3 6" xfId="40677" xr:uid="{00000000-0005-0000-0000-0000E0770000}"/>
    <cellStyle name="Comma 14 2 2 3 6 2" xfId="40678" xr:uid="{00000000-0005-0000-0000-0000E1770000}"/>
    <cellStyle name="Comma 14 2 2 3 6 3" xfId="40679" xr:uid="{00000000-0005-0000-0000-0000E2770000}"/>
    <cellStyle name="Comma 14 2 2 3 7" xfId="40680" xr:uid="{00000000-0005-0000-0000-0000E3770000}"/>
    <cellStyle name="Comma 14 2 2 3 7 2" xfId="40681" xr:uid="{00000000-0005-0000-0000-0000E4770000}"/>
    <cellStyle name="Comma 14 2 2 3 7 3" xfId="40682" xr:uid="{00000000-0005-0000-0000-0000E5770000}"/>
    <cellStyle name="Comma 14 2 2 3 8" xfId="40683" xr:uid="{00000000-0005-0000-0000-0000E6770000}"/>
    <cellStyle name="Comma 14 2 2 3 8 2" xfId="40684" xr:uid="{00000000-0005-0000-0000-0000E7770000}"/>
    <cellStyle name="Comma 14 2 2 3 9" xfId="40685" xr:uid="{00000000-0005-0000-0000-0000E8770000}"/>
    <cellStyle name="Comma 14 2 2 4" xfId="40686" xr:uid="{00000000-0005-0000-0000-0000E9770000}"/>
    <cellStyle name="Comma 14 2 2 4 2" xfId="40687" xr:uid="{00000000-0005-0000-0000-0000EA770000}"/>
    <cellStyle name="Comma 14 2 2 4 2 2" xfId="40688" xr:uid="{00000000-0005-0000-0000-0000EB770000}"/>
    <cellStyle name="Comma 14 2 2 4 2 2 2" xfId="40689" xr:uid="{00000000-0005-0000-0000-0000EC770000}"/>
    <cellStyle name="Comma 14 2 2 4 2 2 3" xfId="40690" xr:uid="{00000000-0005-0000-0000-0000ED770000}"/>
    <cellStyle name="Comma 14 2 2 4 2 3" xfId="40691" xr:uid="{00000000-0005-0000-0000-0000EE770000}"/>
    <cellStyle name="Comma 14 2 2 4 2 3 2" xfId="40692" xr:uid="{00000000-0005-0000-0000-0000EF770000}"/>
    <cellStyle name="Comma 14 2 2 4 2 3 3" xfId="40693" xr:uid="{00000000-0005-0000-0000-0000F0770000}"/>
    <cellStyle name="Comma 14 2 2 4 2 4" xfId="40694" xr:uid="{00000000-0005-0000-0000-0000F1770000}"/>
    <cellStyle name="Comma 14 2 2 4 2 4 2" xfId="40695" xr:uid="{00000000-0005-0000-0000-0000F2770000}"/>
    <cellStyle name="Comma 14 2 2 4 2 5" xfId="40696" xr:uid="{00000000-0005-0000-0000-0000F3770000}"/>
    <cellStyle name="Comma 14 2 2 4 2 6" xfId="40697" xr:uid="{00000000-0005-0000-0000-0000F4770000}"/>
    <cellStyle name="Comma 14 2 2 4 3" xfId="40698" xr:uid="{00000000-0005-0000-0000-0000F5770000}"/>
    <cellStyle name="Comma 14 2 2 4 3 2" xfId="40699" xr:uid="{00000000-0005-0000-0000-0000F6770000}"/>
    <cellStyle name="Comma 14 2 2 4 3 2 2" xfId="40700" xr:uid="{00000000-0005-0000-0000-0000F7770000}"/>
    <cellStyle name="Comma 14 2 2 4 3 2 3" xfId="40701" xr:uid="{00000000-0005-0000-0000-0000F8770000}"/>
    <cellStyle name="Comma 14 2 2 4 3 3" xfId="40702" xr:uid="{00000000-0005-0000-0000-0000F9770000}"/>
    <cellStyle name="Comma 14 2 2 4 3 3 2" xfId="40703" xr:uid="{00000000-0005-0000-0000-0000FA770000}"/>
    <cellStyle name="Comma 14 2 2 4 3 3 3" xfId="40704" xr:uid="{00000000-0005-0000-0000-0000FB770000}"/>
    <cellStyle name="Comma 14 2 2 4 3 4" xfId="40705" xr:uid="{00000000-0005-0000-0000-0000FC770000}"/>
    <cellStyle name="Comma 14 2 2 4 3 4 2" xfId="40706" xr:uid="{00000000-0005-0000-0000-0000FD770000}"/>
    <cellStyle name="Comma 14 2 2 4 3 5" xfId="40707" xr:uid="{00000000-0005-0000-0000-0000FE770000}"/>
    <cellStyle name="Comma 14 2 2 4 3 6" xfId="40708" xr:uid="{00000000-0005-0000-0000-0000FF770000}"/>
    <cellStyle name="Comma 14 2 2 4 4" xfId="40709" xr:uid="{00000000-0005-0000-0000-000000780000}"/>
    <cellStyle name="Comma 14 2 2 4 4 2" xfId="40710" xr:uid="{00000000-0005-0000-0000-000001780000}"/>
    <cellStyle name="Comma 14 2 2 4 4 2 2" xfId="40711" xr:uid="{00000000-0005-0000-0000-000002780000}"/>
    <cellStyle name="Comma 14 2 2 4 4 2 3" xfId="40712" xr:uid="{00000000-0005-0000-0000-000003780000}"/>
    <cellStyle name="Comma 14 2 2 4 4 3" xfId="40713" xr:uid="{00000000-0005-0000-0000-000004780000}"/>
    <cellStyle name="Comma 14 2 2 4 4 3 2" xfId="40714" xr:uid="{00000000-0005-0000-0000-000005780000}"/>
    <cellStyle name="Comma 14 2 2 4 4 4" xfId="40715" xr:uid="{00000000-0005-0000-0000-000006780000}"/>
    <cellStyle name="Comma 14 2 2 4 4 5" xfId="40716" xr:uid="{00000000-0005-0000-0000-000007780000}"/>
    <cellStyle name="Comma 14 2 2 4 5" xfId="40717" xr:uid="{00000000-0005-0000-0000-000008780000}"/>
    <cellStyle name="Comma 14 2 2 4 5 2" xfId="40718" xr:uid="{00000000-0005-0000-0000-000009780000}"/>
    <cellStyle name="Comma 14 2 2 4 5 3" xfId="40719" xr:uid="{00000000-0005-0000-0000-00000A780000}"/>
    <cellStyle name="Comma 14 2 2 4 6" xfId="40720" xr:uid="{00000000-0005-0000-0000-00000B780000}"/>
    <cellStyle name="Comma 14 2 2 4 6 2" xfId="40721" xr:uid="{00000000-0005-0000-0000-00000C780000}"/>
    <cellStyle name="Comma 14 2 2 4 6 3" xfId="40722" xr:uid="{00000000-0005-0000-0000-00000D780000}"/>
    <cellStyle name="Comma 14 2 2 4 7" xfId="40723" xr:uid="{00000000-0005-0000-0000-00000E780000}"/>
    <cellStyle name="Comma 14 2 2 4 7 2" xfId="40724" xr:uid="{00000000-0005-0000-0000-00000F780000}"/>
    <cellStyle name="Comma 14 2 2 4 8" xfId="40725" xr:uid="{00000000-0005-0000-0000-000010780000}"/>
    <cellStyle name="Comma 14 2 2 4 9" xfId="40726" xr:uid="{00000000-0005-0000-0000-000011780000}"/>
    <cellStyle name="Comma 14 2 2 5" xfId="40727" xr:uid="{00000000-0005-0000-0000-000012780000}"/>
    <cellStyle name="Comma 14 2 2 5 2" xfId="40728" xr:uid="{00000000-0005-0000-0000-000013780000}"/>
    <cellStyle name="Comma 14 2 2 5 2 2" xfId="40729" xr:uid="{00000000-0005-0000-0000-000014780000}"/>
    <cellStyle name="Comma 14 2 2 5 2 2 2" xfId="40730" xr:uid="{00000000-0005-0000-0000-000015780000}"/>
    <cellStyle name="Comma 14 2 2 5 2 2 3" xfId="40731" xr:uid="{00000000-0005-0000-0000-000016780000}"/>
    <cellStyle name="Comma 14 2 2 5 2 3" xfId="40732" xr:uid="{00000000-0005-0000-0000-000017780000}"/>
    <cellStyle name="Comma 14 2 2 5 2 3 2" xfId="40733" xr:uid="{00000000-0005-0000-0000-000018780000}"/>
    <cellStyle name="Comma 14 2 2 5 2 3 3" xfId="40734" xr:uid="{00000000-0005-0000-0000-000019780000}"/>
    <cellStyle name="Comma 14 2 2 5 2 4" xfId="40735" xr:uid="{00000000-0005-0000-0000-00001A780000}"/>
    <cellStyle name="Comma 14 2 2 5 2 4 2" xfId="40736" xr:uid="{00000000-0005-0000-0000-00001B780000}"/>
    <cellStyle name="Comma 14 2 2 5 2 5" xfId="40737" xr:uid="{00000000-0005-0000-0000-00001C780000}"/>
    <cellStyle name="Comma 14 2 2 5 2 6" xfId="40738" xr:uid="{00000000-0005-0000-0000-00001D780000}"/>
    <cellStyle name="Comma 14 2 2 5 3" xfId="40739" xr:uid="{00000000-0005-0000-0000-00001E780000}"/>
    <cellStyle name="Comma 14 2 2 5 3 2" xfId="40740" xr:uid="{00000000-0005-0000-0000-00001F780000}"/>
    <cellStyle name="Comma 14 2 2 5 3 2 2" xfId="40741" xr:uid="{00000000-0005-0000-0000-000020780000}"/>
    <cellStyle name="Comma 14 2 2 5 3 2 3" xfId="40742" xr:uid="{00000000-0005-0000-0000-000021780000}"/>
    <cellStyle name="Comma 14 2 2 5 3 3" xfId="40743" xr:uid="{00000000-0005-0000-0000-000022780000}"/>
    <cellStyle name="Comma 14 2 2 5 3 3 2" xfId="40744" xr:uid="{00000000-0005-0000-0000-000023780000}"/>
    <cellStyle name="Comma 14 2 2 5 3 3 3" xfId="40745" xr:uid="{00000000-0005-0000-0000-000024780000}"/>
    <cellStyle name="Comma 14 2 2 5 3 4" xfId="40746" xr:uid="{00000000-0005-0000-0000-000025780000}"/>
    <cellStyle name="Comma 14 2 2 5 3 4 2" xfId="40747" xr:uid="{00000000-0005-0000-0000-000026780000}"/>
    <cellStyle name="Comma 14 2 2 5 3 5" xfId="40748" xr:uid="{00000000-0005-0000-0000-000027780000}"/>
    <cellStyle name="Comma 14 2 2 5 3 6" xfId="40749" xr:uid="{00000000-0005-0000-0000-000028780000}"/>
    <cellStyle name="Comma 14 2 2 5 4" xfId="40750" xr:uid="{00000000-0005-0000-0000-000029780000}"/>
    <cellStyle name="Comma 14 2 2 5 4 2" xfId="40751" xr:uid="{00000000-0005-0000-0000-00002A780000}"/>
    <cellStyle name="Comma 14 2 2 5 4 2 2" xfId="40752" xr:uid="{00000000-0005-0000-0000-00002B780000}"/>
    <cellStyle name="Comma 14 2 2 5 4 2 3" xfId="40753" xr:uid="{00000000-0005-0000-0000-00002C780000}"/>
    <cellStyle name="Comma 14 2 2 5 4 3" xfId="40754" xr:uid="{00000000-0005-0000-0000-00002D780000}"/>
    <cellStyle name="Comma 14 2 2 5 4 3 2" xfId="40755" xr:uid="{00000000-0005-0000-0000-00002E780000}"/>
    <cellStyle name="Comma 14 2 2 5 4 4" xfId="40756" xr:uid="{00000000-0005-0000-0000-00002F780000}"/>
    <cellStyle name="Comma 14 2 2 5 4 5" xfId="40757" xr:uid="{00000000-0005-0000-0000-000030780000}"/>
    <cellStyle name="Comma 14 2 2 5 5" xfId="40758" xr:uid="{00000000-0005-0000-0000-000031780000}"/>
    <cellStyle name="Comma 14 2 2 5 5 2" xfId="40759" xr:uid="{00000000-0005-0000-0000-000032780000}"/>
    <cellStyle name="Comma 14 2 2 5 5 3" xfId="40760" xr:uid="{00000000-0005-0000-0000-000033780000}"/>
    <cellStyle name="Comma 14 2 2 5 6" xfId="40761" xr:uid="{00000000-0005-0000-0000-000034780000}"/>
    <cellStyle name="Comma 14 2 2 5 6 2" xfId="40762" xr:uid="{00000000-0005-0000-0000-000035780000}"/>
    <cellStyle name="Comma 14 2 2 5 6 3" xfId="40763" xr:uid="{00000000-0005-0000-0000-000036780000}"/>
    <cellStyle name="Comma 14 2 2 5 7" xfId="40764" xr:uid="{00000000-0005-0000-0000-000037780000}"/>
    <cellStyle name="Comma 14 2 2 5 7 2" xfId="40765" xr:uid="{00000000-0005-0000-0000-000038780000}"/>
    <cellStyle name="Comma 14 2 2 5 8" xfId="40766" xr:uid="{00000000-0005-0000-0000-000039780000}"/>
    <cellStyle name="Comma 14 2 2 5 9" xfId="40767" xr:uid="{00000000-0005-0000-0000-00003A780000}"/>
    <cellStyle name="Comma 14 2 2 6" xfId="40768" xr:uid="{00000000-0005-0000-0000-00003B780000}"/>
    <cellStyle name="Comma 14 2 2 6 2" xfId="40769" xr:uid="{00000000-0005-0000-0000-00003C780000}"/>
    <cellStyle name="Comma 14 2 2 6 2 2" xfId="40770" xr:uid="{00000000-0005-0000-0000-00003D780000}"/>
    <cellStyle name="Comma 14 2 2 6 2 3" xfId="40771" xr:uid="{00000000-0005-0000-0000-00003E780000}"/>
    <cellStyle name="Comma 14 2 2 6 3" xfId="40772" xr:uid="{00000000-0005-0000-0000-00003F780000}"/>
    <cellStyle name="Comma 14 2 2 6 3 2" xfId="40773" xr:uid="{00000000-0005-0000-0000-000040780000}"/>
    <cellStyle name="Comma 14 2 2 6 3 3" xfId="40774" xr:uid="{00000000-0005-0000-0000-000041780000}"/>
    <cellStyle name="Comma 14 2 2 6 4" xfId="40775" xr:uid="{00000000-0005-0000-0000-000042780000}"/>
    <cellStyle name="Comma 14 2 2 6 4 2" xfId="40776" xr:uid="{00000000-0005-0000-0000-000043780000}"/>
    <cellStyle name="Comma 14 2 2 6 5" xfId="40777" xr:uid="{00000000-0005-0000-0000-000044780000}"/>
    <cellStyle name="Comma 14 2 2 6 6" xfId="40778" xr:uid="{00000000-0005-0000-0000-000045780000}"/>
    <cellStyle name="Comma 14 2 2 7" xfId="40779" xr:uid="{00000000-0005-0000-0000-000046780000}"/>
    <cellStyle name="Comma 14 2 2 7 2" xfId="40780" xr:uid="{00000000-0005-0000-0000-000047780000}"/>
    <cellStyle name="Comma 14 2 2 7 2 2" xfId="40781" xr:uid="{00000000-0005-0000-0000-000048780000}"/>
    <cellStyle name="Comma 14 2 2 7 2 3" xfId="40782" xr:uid="{00000000-0005-0000-0000-000049780000}"/>
    <cellStyle name="Comma 14 2 2 7 3" xfId="40783" xr:uid="{00000000-0005-0000-0000-00004A780000}"/>
    <cellStyle name="Comma 14 2 2 7 3 2" xfId="40784" xr:uid="{00000000-0005-0000-0000-00004B780000}"/>
    <cellStyle name="Comma 14 2 2 7 3 3" xfId="40785" xr:uid="{00000000-0005-0000-0000-00004C780000}"/>
    <cellStyle name="Comma 14 2 2 7 4" xfId="40786" xr:uid="{00000000-0005-0000-0000-00004D780000}"/>
    <cellStyle name="Comma 14 2 2 7 4 2" xfId="40787" xr:uid="{00000000-0005-0000-0000-00004E780000}"/>
    <cellStyle name="Comma 14 2 2 7 5" xfId="40788" xr:uid="{00000000-0005-0000-0000-00004F780000}"/>
    <cellStyle name="Comma 14 2 2 7 6" xfId="40789" xr:uid="{00000000-0005-0000-0000-000050780000}"/>
    <cellStyle name="Comma 14 2 2 8" xfId="40790" xr:uid="{00000000-0005-0000-0000-000051780000}"/>
    <cellStyle name="Comma 14 2 2 8 2" xfId="40791" xr:uid="{00000000-0005-0000-0000-000052780000}"/>
    <cellStyle name="Comma 14 2 2 8 2 2" xfId="40792" xr:uid="{00000000-0005-0000-0000-000053780000}"/>
    <cellStyle name="Comma 14 2 2 8 2 3" xfId="40793" xr:uid="{00000000-0005-0000-0000-000054780000}"/>
    <cellStyle name="Comma 14 2 2 8 3" xfId="40794" xr:uid="{00000000-0005-0000-0000-000055780000}"/>
    <cellStyle name="Comma 14 2 2 8 3 2" xfId="40795" xr:uid="{00000000-0005-0000-0000-000056780000}"/>
    <cellStyle name="Comma 14 2 2 8 4" xfId="40796" xr:uid="{00000000-0005-0000-0000-000057780000}"/>
    <cellStyle name="Comma 14 2 2 8 5" xfId="40797" xr:uid="{00000000-0005-0000-0000-000058780000}"/>
    <cellStyle name="Comma 14 2 2 9" xfId="40798" xr:uid="{00000000-0005-0000-0000-000059780000}"/>
    <cellStyle name="Comma 14 2 2 9 2" xfId="40799" xr:uid="{00000000-0005-0000-0000-00005A780000}"/>
    <cellStyle name="Comma 14 2 2 9 3" xfId="40800" xr:uid="{00000000-0005-0000-0000-00005B780000}"/>
    <cellStyle name="Comma 14 2 3" xfId="40801" xr:uid="{00000000-0005-0000-0000-00005C780000}"/>
    <cellStyle name="Comma 14 2 3 10" xfId="40802" xr:uid="{00000000-0005-0000-0000-00005D780000}"/>
    <cellStyle name="Comma 14 2 3 10 2" xfId="40803" xr:uid="{00000000-0005-0000-0000-00005E780000}"/>
    <cellStyle name="Comma 14 2 3 11" xfId="40804" xr:uid="{00000000-0005-0000-0000-00005F780000}"/>
    <cellStyle name="Comma 14 2 3 12" xfId="40805" xr:uid="{00000000-0005-0000-0000-000060780000}"/>
    <cellStyle name="Comma 14 2 3 2" xfId="40806" xr:uid="{00000000-0005-0000-0000-000061780000}"/>
    <cellStyle name="Comma 14 2 3 2 10" xfId="40807" xr:uid="{00000000-0005-0000-0000-000062780000}"/>
    <cellStyle name="Comma 14 2 3 2 2" xfId="40808" xr:uid="{00000000-0005-0000-0000-000063780000}"/>
    <cellStyle name="Comma 14 2 3 2 2 2" xfId="40809" xr:uid="{00000000-0005-0000-0000-000064780000}"/>
    <cellStyle name="Comma 14 2 3 2 2 2 2" xfId="40810" xr:uid="{00000000-0005-0000-0000-000065780000}"/>
    <cellStyle name="Comma 14 2 3 2 2 2 2 2" xfId="40811" xr:uid="{00000000-0005-0000-0000-000066780000}"/>
    <cellStyle name="Comma 14 2 3 2 2 2 2 3" xfId="40812" xr:uid="{00000000-0005-0000-0000-000067780000}"/>
    <cellStyle name="Comma 14 2 3 2 2 2 3" xfId="40813" xr:uid="{00000000-0005-0000-0000-000068780000}"/>
    <cellStyle name="Comma 14 2 3 2 2 2 3 2" xfId="40814" xr:uid="{00000000-0005-0000-0000-000069780000}"/>
    <cellStyle name="Comma 14 2 3 2 2 2 3 3" xfId="40815" xr:uid="{00000000-0005-0000-0000-00006A780000}"/>
    <cellStyle name="Comma 14 2 3 2 2 2 4" xfId="40816" xr:uid="{00000000-0005-0000-0000-00006B780000}"/>
    <cellStyle name="Comma 14 2 3 2 2 2 4 2" xfId="40817" xr:uid="{00000000-0005-0000-0000-00006C780000}"/>
    <cellStyle name="Comma 14 2 3 2 2 2 5" xfId="40818" xr:uid="{00000000-0005-0000-0000-00006D780000}"/>
    <cellStyle name="Comma 14 2 3 2 2 2 6" xfId="40819" xr:uid="{00000000-0005-0000-0000-00006E780000}"/>
    <cellStyle name="Comma 14 2 3 2 2 3" xfId="40820" xr:uid="{00000000-0005-0000-0000-00006F780000}"/>
    <cellStyle name="Comma 14 2 3 2 2 3 2" xfId="40821" xr:uid="{00000000-0005-0000-0000-000070780000}"/>
    <cellStyle name="Comma 14 2 3 2 2 3 2 2" xfId="40822" xr:uid="{00000000-0005-0000-0000-000071780000}"/>
    <cellStyle name="Comma 14 2 3 2 2 3 2 3" xfId="40823" xr:uid="{00000000-0005-0000-0000-000072780000}"/>
    <cellStyle name="Comma 14 2 3 2 2 3 3" xfId="40824" xr:uid="{00000000-0005-0000-0000-000073780000}"/>
    <cellStyle name="Comma 14 2 3 2 2 3 3 2" xfId="40825" xr:uid="{00000000-0005-0000-0000-000074780000}"/>
    <cellStyle name="Comma 14 2 3 2 2 3 3 3" xfId="40826" xr:uid="{00000000-0005-0000-0000-000075780000}"/>
    <cellStyle name="Comma 14 2 3 2 2 3 4" xfId="40827" xr:uid="{00000000-0005-0000-0000-000076780000}"/>
    <cellStyle name="Comma 14 2 3 2 2 3 4 2" xfId="40828" xr:uid="{00000000-0005-0000-0000-000077780000}"/>
    <cellStyle name="Comma 14 2 3 2 2 3 5" xfId="40829" xr:uid="{00000000-0005-0000-0000-000078780000}"/>
    <cellStyle name="Comma 14 2 3 2 2 3 6" xfId="40830" xr:uid="{00000000-0005-0000-0000-000079780000}"/>
    <cellStyle name="Comma 14 2 3 2 2 4" xfId="40831" xr:uid="{00000000-0005-0000-0000-00007A780000}"/>
    <cellStyle name="Comma 14 2 3 2 2 4 2" xfId="40832" xr:uid="{00000000-0005-0000-0000-00007B780000}"/>
    <cellStyle name="Comma 14 2 3 2 2 4 2 2" xfId="40833" xr:uid="{00000000-0005-0000-0000-00007C780000}"/>
    <cellStyle name="Comma 14 2 3 2 2 4 2 3" xfId="40834" xr:uid="{00000000-0005-0000-0000-00007D780000}"/>
    <cellStyle name="Comma 14 2 3 2 2 4 3" xfId="40835" xr:uid="{00000000-0005-0000-0000-00007E780000}"/>
    <cellStyle name="Comma 14 2 3 2 2 4 3 2" xfId="40836" xr:uid="{00000000-0005-0000-0000-00007F780000}"/>
    <cellStyle name="Comma 14 2 3 2 2 4 4" xfId="40837" xr:uid="{00000000-0005-0000-0000-000080780000}"/>
    <cellStyle name="Comma 14 2 3 2 2 4 5" xfId="40838" xr:uid="{00000000-0005-0000-0000-000081780000}"/>
    <cellStyle name="Comma 14 2 3 2 2 5" xfId="40839" xr:uid="{00000000-0005-0000-0000-000082780000}"/>
    <cellStyle name="Comma 14 2 3 2 2 5 2" xfId="40840" xr:uid="{00000000-0005-0000-0000-000083780000}"/>
    <cellStyle name="Comma 14 2 3 2 2 5 3" xfId="40841" xr:uid="{00000000-0005-0000-0000-000084780000}"/>
    <cellStyle name="Comma 14 2 3 2 2 6" xfId="40842" xr:uid="{00000000-0005-0000-0000-000085780000}"/>
    <cellStyle name="Comma 14 2 3 2 2 6 2" xfId="40843" xr:uid="{00000000-0005-0000-0000-000086780000}"/>
    <cellStyle name="Comma 14 2 3 2 2 6 3" xfId="40844" xr:uid="{00000000-0005-0000-0000-000087780000}"/>
    <cellStyle name="Comma 14 2 3 2 2 7" xfId="40845" xr:uid="{00000000-0005-0000-0000-000088780000}"/>
    <cellStyle name="Comma 14 2 3 2 2 7 2" xfId="40846" xr:uid="{00000000-0005-0000-0000-000089780000}"/>
    <cellStyle name="Comma 14 2 3 2 2 8" xfId="40847" xr:uid="{00000000-0005-0000-0000-00008A780000}"/>
    <cellStyle name="Comma 14 2 3 2 2 9" xfId="40848" xr:uid="{00000000-0005-0000-0000-00008B780000}"/>
    <cellStyle name="Comma 14 2 3 2 3" xfId="40849" xr:uid="{00000000-0005-0000-0000-00008C780000}"/>
    <cellStyle name="Comma 14 2 3 2 3 2" xfId="40850" xr:uid="{00000000-0005-0000-0000-00008D780000}"/>
    <cellStyle name="Comma 14 2 3 2 3 2 2" xfId="40851" xr:uid="{00000000-0005-0000-0000-00008E780000}"/>
    <cellStyle name="Comma 14 2 3 2 3 2 3" xfId="40852" xr:uid="{00000000-0005-0000-0000-00008F780000}"/>
    <cellStyle name="Comma 14 2 3 2 3 3" xfId="40853" xr:uid="{00000000-0005-0000-0000-000090780000}"/>
    <cellStyle name="Comma 14 2 3 2 3 3 2" xfId="40854" xr:uid="{00000000-0005-0000-0000-000091780000}"/>
    <cellStyle name="Comma 14 2 3 2 3 3 3" xfId="40855" xr:uid="{00000000-0005-0000-0000-000092780000}"/>
    <cellStyle name="Comma 14 2 3 2 3 4" xfId="40856" xr:uid="{00000000-0005-0000-0000-000093780000}"/>
    <cellStyle name="Comma 14 2 3 2 3 4 2" xfId="40857" xr:uid="{00000000-0005-0000-0000-000094780000}"/>
    <cellStyle name="Comma 14 2 3 2 3 5" xfId="40858" xr:uid="{00000000-0005-0000-0000-000095780000}"/>
    <cellStyle name="Comma 14 2 3 2 3 6" xfId="40859" xr:uid="{00000000-0005-0000-0000-000096780000}"/>
    <cellStyle name="Comma 14 2 3 2 4" xfId="40860" xr:uid="{00000000-0005-0000-0000-000097780000}"/>
    <cellStyle name="Comma 14 2 3 2 4 2" xfId="40861" xr:uid="{00000000-0005-0000-0000-000098780000}"/>
    <cellStyle name="Comma 14 2 3 2 4 2 2" xfId="40862" xr:uid="{00000000-0005-0000-0000-000099780000}"/>
    <cellStyle name="Comma 14 2 3 2 4 2 3" xfId="40863" xr:uid="{00000000-0005-0000-0000-00009A780000}"/>
    <cellStyle name="Comma 14 2 3 2 4 3" xfId="40864" xr:uid="{00000000-0005-0000-0000-00009B780000}"/>
    <cellStyle name="Comma 14 2 3 2 4 3 2" xfId="40865" xr:uid="{00000000-0005-0000-0000-00009C780000}"/>
    <cellStyle name="Comma 14 2 3 2 4 3 3" xfId="40866" xr:uid="{00000000-0005-0000-0000-00009D780000}"/>
    <cellStyle name="Comma 14 2 3 2 4 4" xfId="40867" xr:uid="{00000000-0005-0000-0000-00009E780000}"/>
    <cellStyle name="Comma 14 2 3 2 4 4 2" xfId="40868" xr:uid="{00000000-0005-0000-0000-00009F780000}"/>
    <cellStyle name="Comma 14 2 3 2 4 5" xfId="40869" xr:uid="{00000000-0005-0000-0000-0000A0780000}"/>
    <cellStyle name="Comma 14 2 3 2 4 6" xfId="40870" xr:uid="{00000000-0005-0000-0000-0000A1780000}"/>
    <cellStyle name="Comma 14 2 3 2 5" xfId="40871" xr:uid="{00000000-0005-0000-0000-0000A2780000}"/>
    <cellStyle name="Comma 14 2 3 2 5 2" xfId="40872" xr:uid="{00000000-0005-0000-0000-0000A3780000}"/>
    <cellStyle name="Comma 14 2 3 2 5 2 2" xfId="40873" xr:uid="{00000000-0005-0000-0000-0000A4780000}"/>
    <cellStyle name="Comma 14 2 3 2 5 2 3" xfId="40874" xr:uid="{00000000-0005-0000-0000-0000A5780000}"/>
    <cellStyle name="Comma 14 2 3 2 5 3" xfId="40875" xr:uid="{00000000-0005-0000-0000-0000A6780000}"/>
    <cellStyle name="Comma 14 2 3 2 5 3 2" xfId="40876" xr:uid="{00000000-0005-0000-0000-0000A7780000}"/>
    <cellStyle name="Comma 14 2 3 2 5 4" xfId="40877" xr:uid="{00000000-0005-0000-0000-0000A8780000}"/>
    <cellStyle name="Comma 14 2 3 2 5 5" xfId="40878" xr:uid="{00000000-0005-0000-0000-0000A9780000}"/>
    <cellStyle name="Comma 14 2 3 2 6" xfId="40879" xr:uid="{00000000-0005-0000-0000-0000AA780000}"/>
    <cellStyle name="Comma 14 2 3 2 6 2" xfId="40880" xr:uid="{00000000-0005-0000-0000-0000AB780000}"/>
    <cellStyle name="Comma 14 2 3 2 6 3" xfId="40881" xr:uid="{00000000-0005-0000-0000-0000AC780000}"/>
    <cellStyle name="Comma 14 2 3 2 7" xfId="40882" xr:uid="{00000000-0005-0000-0000-0000AD780000}"/>
    <cellStyle name="Comma 14 2 3 2 7 2" xfId="40883" xr:uid="{00000000-0005-0000-0000-0000AE780000}"/>
    <cellStyle name="Comma 14 2 3 2 7 3" xfId="40884" xr:uid="{00000000-0005-0000-0000-0000AF780000}"/>
    <cellStyle name="Comma 14 2 3 2 8" xfId="40885" xr:uid="{00000000-0005-0000-0000-0000B0780000}"/>
    <cellStyle name="Comma 14 2 3 2 8 2" xfId="40886" xr:uid="{00000000-0005-0000-0000-0000B1780000}"/>
    <cellStyle name="Comma 14 2 3 2 9" xfId="40887" xr:uid="{00000000-0005-0000-0000-0000B2780000}"/>
    <cellStyle name="Comma 14 2 3 3" xfId="40888" xr:uid="{00000000-0005-0000-0000-0000B3780000}"/>
    <cellStyle name="Comma 14 2 3 3 2" xfId="40889" xr:uid="{00000000-0005-0000-0000-0000B4780000}"/>
    <cellStyle name="Comma 14 2 3 3 2 2" xfId="40890" xr:uid="{00000000-0005-0000-0000-0000B5780000}"/>
    <cellStyle name="Comma 14 2 3 3 2 2 2" xfId="40891" xr:uid="{00000000-0005-0000-0000-0000B6780000}"/>
    <cellStyle name="Comma 14 2 3 3 2 2 3" xfId="40892" xr:uid="{00000000-0005-0000-0000-0000B7780000}"/>
    <cellStyle name="Comma 14 2 3 3 2 3" xfId="40893" xr:uid="{00000000-0005-0000-0000-0000B8780000}"/>
    <cellStyle name="Comma 14 2 3 3 2 3 2" xfId="40894" xr:uid="{00000000-0005-0000-0000-0000B9780000}"/>
    <cellStyle name="Comma 14 2 3 3 2 3 3" xfId="40895" xr:uid="{00000000-0005-0000-0000-0000BA780000}"/>
    <cellStyle name="Comma 14 2 3 3 2 4" xfId="40896" xr:uid="{00000000-0005-0000-0000-0000BB780000}"/>
    <cellStyle name="Comma 14 2 3 3 2 4 2" xfId="40897" xr:uid="{00000000-0005-0000-0000-0000BC780000}"/>
    <cellStyle name="Comma 14 2 3 3 2 5" xfId="40898" xr:uid="{00000000-0005-0000-0000-0000BD780000}"/>
    <cellStyle name="Comma 14 2 3 3 2 6" xfId="40899" xr:uid="{00000000-0005-0000-0000-0000BE780000}"/>
    <cellStyle name="Comma 14 2 3 3 3" xfId="40900" xr:uid="{00000000-0005-0000-0000-0000BF780000}"/>
    <cellStyle name="Comma 14 2 3 3 3 2" xfId="40901" xr:uid="{00000000-0005-0000-0000-0000C0780000}"/>
    <cellStyle name="Comma 14 2 3 3 3 2 2" xfId="40902" xr:uid="{00000000-0005-0000-0000-0000C1780000}"/>
    <cellStyle name="Comma 14 2 3 3 3 2 3" xfId="40903" xr:uid="{00000000-0005-0000-0000-0000C2780000}"/>
    <cellStyle name="Comma 14 2 3 3 3 3" xfId="40904" xr:uid="{00000000-0005-0000-0000-0000C3780000}"/>
    <cellStyle name="Comma 14 2 3 3 3 3 2" xfId="40905" xr:uid="{00000000-0005-0000-0000-0000C4780000}"/>
    <cellStyle name="Comma 14 2 3 3 3 3 3" xfId="40906" xr:uid="{00000000-0005-0000-0000-0000C5780000}"/>
    <cellStyle name="Comma 14 2 3 3 3 4" xfId="40907" xr:uid="{00000000-0005-0000-0000-0000C6780000}"/>
    <cellStyle name="Comma 14 2 3 3 3 4 2" xfId="40908" xr:uid="{00000000-0005-0000-0000-0000C7780000}"/>
    <cellStyle name="Comma 14 2 3 3 3 5" xfId="40909" xr:uid="{00000000-0005-0000-0000-0000C8780000}"/>
    <cellStyle name="Comma 14 2 3 3 3 6" xfId="40910" xr:uid="{00000000-0005-0000-0000-0000C9780000}"/>
    <cellStyle name="Comma 14 2 3 3 4" xfId="40911" xr:uid="{00000000-0005-0000-0000-0000CA780000}"/>
    <cellStyle name="Comma 14 2 3 3 4 2" xfId="40912" xr:uid="{00000000-0005-0000-0000-0000CB780000}"/>
    <cellStyle name="Comma 14 2 3 3 4 2 2" xfId="40913" xr:uid="{00000000-0005-0000-0000-0000CC780000}"/>
    <cellStyle name="Comma 14 2 3 3 4 2 3" xfId="40914" xr:uid="{00000000-0005-0000-0000-0000CD780000}"/>
    <cellStyle name="Comma 14 2 3 3 4 3" xfId="40915" xr:uid="{00000000-0005-0000-0000-0000CE780000}"/>
    <cellStyle name="Comma 14 2 3 3 4 3 2" xfId="40916" xr:uid="{00000000-0005-0000-0000-0000CF780000}"/>
    <cellStyle name="Comma 14 2 3 3 4 4" xfId="40917" xr:uid="{00000000-0005-0000-0000-0000D0780000}"/>
    <cellStyle name="Comma 14 2 3 3 4 5" xfId="40918" xr:uid="{00000000-0005-0000-0000-0000D1780000}"/>
    <cellStyle name="Comma 14 2 3 3 5" xfId="40919" xr:uid="{00000000-0005-0000-0000-0000D2780000}"/>
    <cellStyle name="Comma 14 2 3 3 5 2" xfId="40920" xr:uid="{00000000-0005-0000-0000-0000D3780000}"/>
    <cellStyle name="Comma 14 2 3 3 5 3" xfId="40921" xr:uid="{00000000-0005-0000-0000-0000D4780000}"/>
    <cellStyle name="Comma 14 2 3 3 6" xfId="40922" xr:uid="{00000000-0005-0000-0000-0000D5780000}"/>
    <cellStyle name="Comma 14 2 3 3 6 2" xfId="40923" xr:uid="{00000000-0005-0000-0000-0000D6780000}"/>
    <cellStyle name="Comma 14 2 3 3 6 3" xfId="40924" xr:uid="{00000000-0005-0000-0000-0000D7780000}"/>
    <cellStyle name="Comma 14 2 3 3 7" xfId="40925" xr:uid="{00000000-0005-0000-0000-0000D8780000}"/>
    <cellStyle name="Comma 14 2 3 3 7 2" xfId="40926" xr:uid="{00000000-0005-0000-0000-0000D9780000}"/>
    <cellStyle name="Comma 14 2 3 3 8" xfId="40927" xr:uid="{00000000-0005-0000-0000-0000DA780000}"/>
    <cellStyle name="Comma 14 2 3 3 9" xfId="40928" xr:uid="{00000000-0005-0000-0000-0000DB780000}"/>
    <cellStyle name="Comma 14 2 3 4" xfId="40929" xr:uid="{00000000-0005-0000-0000-0000DC780000}"/>
    <cellStyle name="Comma 14 2 3 4 2" xfId="40930" xr:uid="{00000000-0005-0000-0000-0000DD780000}"/>
    <cellStyle name="Comma 14 2 3 4 2 2" xfId="40931" xr:uid="{00000000-0005-0000-0000-0000DE780000}"/>
    <cellStyle name="Comma 14 2 3 4 2 2 2" xfId="40932" xr:uid="{00000000-0005-0000-0000-0000DF780000}"/>
    <cellStyle name="Comma 14 2 3 4 2 2 3" xfId="40933" xr:uid="{00000000-0005-0000-0000-0000E0780000}"/>
    <cellStyle name="Comma 14 2 3 4 2 3" xfId="40934" xr:uid="{00000000-0005-0000-0000-0000E1780000}"/>
    <cellStyle name="Comma 14 2 3 4 2 3 2" xfId="40935" xr:uid="{00000000-0005-0000-0000-0000E2780000}"/>
    <cellStyle name="Comma 14 2 3 4 2 3 3" xfId="40936" xr:uid="{00000000-0005-0000-0000-0000E3780000}"/>
    <cellStyle name="Comma 14 2 3 4 2 4" xfId="40937" xr:uid="{00000000-0005-0000-0000-0000E4780000}"/>
    <cellStyle name="Comma 14 2 3 4 2 4 2" xfId="40938" xr:uid="{00000000-0005-0000-0000-0000E5780000}"/>
    <cellStyle name="Comma 14 2 3 4 2 5" xfId="40939" xr:uid="{00000000-0005-0000-0000-0000E6780000}"/>
    <cellStyle name="Comma 14 2 3 4 2 6" xfId="40940" xr:uid="{00000000-0005-0000-0000-0000E7780000}"/>
    <cellStyle name="Comma 14 2 3 4 3" xfId="40941" xr:uid="{00000000-0005-0000-0000-0000E8780000}"/>
    <cellStyle name="Comma 14 2 3 4 3 2" xfId="40942" xr:uid="{00000000-0005-0000-0000-0000E9780000}"/>
    <cellStyle name="Comma 14 2 3 4 3 2 2" xfId="40943" xr:uid="{00000000-0005-0000-0000-0000EA780000}"/>
    <cellStyle name="Comma 14 2 3 4 3 2 3" xfId="40944" xr:uid="{00000000-0005-0000-0000-0000EB780000}"/>
    <cellStyle name="Comma 14 2 3 4 3 3" xfId="40945" xr:uid="{00000000-0005-0000-0000-0000EC780000}"/>
    <cellStyle name="Comma 14 2 3 4 3 3 2" xfId="40946" xr:uid="{00000000-0005-0000-0000-0000ED780000}"/>
    <cellStyle name="Comma 14 2 3 4 3 3 3" xfId="40947" xr:uid="{00000000-0005-0000-0000-0000EE780000}"/>
    <cellStyle name="Comma 14 2 3 4 3 4" xfId="40948" xr:uid="{00000000-0005-0000-0000-0000EF780000}"/>
    <cellStyle name="Comma 14 2 3 4 3 4 2" xfId="40949" xr:uid="{00000000-0005-0000-0000-0000F0780000}"/>
    <cellStyle name="Comma 14 2 3 4 3 5" xfId="40950" xr:uid="{00000000-0005-0000-0000-0000F1780000}"/>
    <cellStyle name="Comma 14 2 3 4 3 6" xfId="40951" xr:uid="{00000000-0005-0000-0000-0000F2780000}"/>
    <cellStyle name="Comma 14 2 3 4 4" xfId="40952" xr:uid="{00000000-0005-0000-0000-0000F3780000}"/>
    <cellStyle name="Comma 14 2 3 4 4 2" xfId="40953" xr:uid="{00000000-0005-0000-0000-0000F4780000}"/>
    <cellStyle name="Comma 14 2 3 4 4 2 2" xfId="40954" xr:uid="{00000000-0005-0000-0000-0000F5780000}"/>
    <cellStyle name="Comma 14 2 3 4 4 2 3" xfId="40955" xr:uid="{00000000-0005-0000-0000-0000F6780000}"/>
    <cellStyle name="Comma 14 2 3 4 4 3" xfId="40956" xr:uid="{00000000-0005-0000-0000-0000F7780000}"/>
    <cellStyle name="Comma 14 2 3 4 4 3 2" xfId="40957" xr:uid="{00000000-0005-0000-0000-0000F8780000}"/>
    <cellStyle name="Comma 14 2 3 4 4 4" xfId="40958" xr:uid="{00000000-0005-0000-0000-0000F9780000}"/>
    <cellStyle name="Comma 14 2 3 4 4 5" xfId="40959" xr:uid="{00000000-0005-0000-0000-0000FA780000}"/>
    <cellStyle name="Comma 14 2 3 4 5" xfId="40960" xr:uid="{00000000-0005-0000-0000-0000FB780000}"/>
    <cellStyle name="Comma 14 2 3 4 5 2" xfId="40961" xr:uid="{00000000-0005-0000-0000-0000FC780000}"/>
    <cellStyle name="Comma 14 2 3 4 5 3" xfId="40962" xr:uid="{00000000-0005-0000-0000-0000FD780000}"/>
    <cellStyle name="Comma 14 2 3 4 6" xfId="40963" xr:uid="{00000000-0005-0000-0000-0000FE780000}"/>
    <cellStyle name="Comma 14 2 3 4 6 2" xfId="40964" xr:uid="{00000000-0005-0000-0000-0000FF780000}"/>
    <cellStyle name="Comma 14 2 3 4 6 3" xfId="40965" xr:uid="{00000000-0005-0000-0000-000000790000}"/>
    <cellStyle name="Comma 14 2 3 4 7" xfId="40966" xr:uid="{00000000-0005-0000-0000-000001790000}"/>
    <cellStyle name="Comma 14 2 3 4 7 2" xfId="40967" xr:uid="{00000000-0005-0000-0000-000002790000}"/>
    <cellStyle name="Comma 14 2 3 4 8" xfId="40968" xr:uid="{00000000-0005-0000-0000-000003790000}"/>
    <cellStyle name="Comma 14 2 3 4 9" xfId="40969" xr:uid="{00000000-0005-0000-0000-000004790000}"/>
    <cellStyle name="Comma 14 2 3 5" xfId="40970" xr:uid="{00000000-0005-0000-0000-000005790000}"/>
    <cellStyle name="Comma 14 2 3 5 2" xfId="40971" xr:uid="{00000000-0005-0000-0000-000006790000}"/>
    <cellStyle name="Comma 14 2 3 5 2 2" xfId="40972" xr:uid="{00000000-0005-0000-0000-000007790000}"/>
    <cellStyle name="Comma 14 2 3 5 2 3" xfId="40973" xr:uid="{00000000-0005-0000-0000-000008790000}"/>
    <cellStyle name="Comma 14 2 3 5 3" xfId="40974" xr:uid="{00000000-0005-0000-0000-000009790000}"/>
    <cellStyle name="Comma 14 2 3 5 3 2" xfId="40975" xr:uid="{00000000-0005-0000-0000-00000A790000}"/>
    <cellStyle name="Comma 14 2 3 5 3 3" xfId="40976" xr:uid="{00000000-0005-0000-0000-00000B790000}"/>
    <cellStyle name="Comma 14 2 3 5 4" xfId="40977" xr:uid="{00000000-0005-0000-0000-00000C790000}"/>
    <cellStyle name="Comma 14 2 3 5 4 2" xfId="40978" xr:uid="{00000000-0005-0000-0000-00000D790000}"/>
    <cellStyle name="Comma 14 2 3 5 5" xfId="40979" xr:uid="{00000000-0005-0000-0000-00000E790000}"/>
    <cellStyle name="Comma 14 2 3 5 6" xfId="40980" xr:uid="{00000000-0005-0000-0000-00000F790000}"/>
    <cellStyle name="Comma 14 2 3 6" xfId="40981" xr:uid="{00000000-0005-0000-0000-000010790000}"/>
    <cellStyle name="Comma 14 2 3 6 2" xfId="40982" xr:uid="{00000000-0005-0000-0000-000011790000}"/>
    <cellStyle name="Comma 14 2 3 6 2 2" xfId="40983" xr:uid="{00000000-0005-0000-0000-000012790000}"/>
    <cellStyle name="Comma 14 2 3 6 2 3" xfId="40984" xr:uid="{00000000-0005-0000-0000-000013790000}"/>
    <cellStyle name="Comma 14 2 3 6 3" xfId="40985" xr:uid="{00000000-0005-0000-0000-000014790000}"/>
    <cellStyle name="Comma 14 2 3 6 3 2" xfId="40986" xr:uid="{00000000-0005-0000-0000-000015790000}"/>
    <cellStyle name="Comma 14 2 3 6 3 3" xfId="40987" xr:uid="{00000000-0005-0000-0000-000016790000}"/>
    <cellStyle name="Comma 14 2 3 6 4" xfId="40988" xr:uid="{00000000-0005-0000-0000-000017790000}"/>
    <cellStyle name="Comma 14 2 3 6 4 2" xfId="40989" xr:uid="{00000000-0005-0000-0000-000018790000}"/>
    <cellStyle name="Comma 14 2 3 6 5" xfId="40990" xr:uid="{00000000-0005-0000-0000-000019790000}"/>
    <cellStyle name="Comma 14 2 3 6 6" xfId="40991" xr:uid="{00000000-0005-0000-0000-00001A790000}"/>
    <cellStyle name="Comma 14 2 3 7" xfId="40992" xr:uid="{00000000-0005-0000-0000-00001B790000}"/>
    <cellStyle name="Comma 14 2 3 7 2" xfId="40993" xr:uid="{00000000-0005-0000-0000-00001C790000}"/>
    <cellStyle name="Comma 14 2 3 7 2 2" xfId="40994" xr:uid="{00000000-0005-0000-0000-00001D790000}"/>
    <cellStyle name="Comma 14 2 3 7 2 3" xfId="40995" xr:uid="{00000000-0005-0000-0000-00001E790000}"/>
    <cellStyle name="Comma 14 2 3 7 3" xfId="40996" xr:uid="{00000000-0005-0000-0000-00001F790000}"/>
    <cellStyle name="Comma 14 2 3 7 3 2" xfId="40997" xr:uid="{00000000-0005-0000-0000-000020790000}"/>
    <cellStyle name="Comma 14 2 3 7 4" xfId="40998" xr:uid="{00000000-0005-0000-0000-000021790000}"/>
    <cellStyle name="Comma 14 2 3 7 5" xfId="40999" xr:uid="{00000000-0005-0000-0000-000022790000}"/>
    <cellStyle name="Comma 14 2 3 8" xfId="41000" xr:uid="{00000000-0005-0000-0000-000023790000}"/>
    <cellStyle name="Comma 14 2 3 8 2" xfId="41001" xr:uid="{00000000-0005-0000-0000-000024790000}"/>
    <cellStyle name="Comma 14 2 3 8 3" xfId="41002" xr:uid="{00000000-0005-0000-0000-000025790000}"/>
    <cellStyle name="Comma 14 2 3 9" xfId="41003" xr:uid="{00000000-0005-0000-0000-000026790000}"/>
    <cellStyle name="Comma 14 2 3 9 2" xfId="41004" xr:uid="{00000000-0005-0000-0000-000027790000}"/>
    <cellStyle name="Comma 14 2 3 9 3" xfId="41005" xr:uid="{00000000-0005-0000-0000-000028790000}"/>
    <cellStyle name="Comma 14 2 4" xfId="41006" xr:uid="{00000000-0005-0000-0000-000029790000}"/>
    <cellStyle name="Comma 14 2 4 10" xfId="41007" xr:uid="{00000000-0005-0000-0000-00002A790000}"/>
    <cellStyle name="Comma 14 2 4 2" xfId="41008" xr:uid="{00000000-0005-0000-0000-00002B790000}"/>
    <cellStyle name="Comma 14 2 4 2 2" xfId="41009" xr:uid="{00000000-0005-0000-0000-00002C790000}"/>
    <cellStyle name="Comma 14 2 4 2 2 2" xfId="41010" xr:uid="{00000000-0005-0000-0000-00002D790000}"/>
    <cellStyle name="Comma 14 2 4 2 2 2 2" xfId="41011" xr:uid="{00000000-0005-0000-0000-00002E790000}"/>
    <cellStyle name="Comma 14 2 4 2 2 2 3" xfId="41012" xr:uid="{00000000-0005-0000-0000-00002F790000}"/>
    <cellStyle name="Comma 14 2 4 2 2 3" xfId="41013" xr:uid="{00000000-0005-0000-0000-000030790000}"/>
    <cellStyle name="Comma 14 2 4 2 2 3 2" xfId="41014" xr:uid="{00000000-0005-0000-0000-000031790000}"/>
    <cellStyle name="Comma 14 2 4 2 2 3 3" xfId="41015" xr:uid="{00000000-0005-0000-0000-000032790000}"/>
    <cellStyle name="Comma 14 2 4 2 2 4" xfId="41016" xr:uid="{00000000-0005-0000-0000-000033790000}"/>
    <cellStyle name="Comma 14 2 4 2 2 4 2" xfId="41017" xr:uid="{00000000-0005-0000-0000-000034790000}"/>
    <cellStyle name="Comma 14 2 4 2 2 5" xfId="41018" xr:uid="{00000000-0005-0000-0000-000035790000}"/>
    <cellStyle name="Comma 14 2 4 2 2 6" xfId="41019" xr:uid="{00000000-0005-0000-0000-000036790000}"/>
    <cellStyle name="Comma 14 2 4 2 3" xfId="41020" xr:uid="{00000000-0005-0000-0000-000037790000}"/>
    <cellStyle name="Comma 14 2 4 2 3 2" xfId="41021" xr:uid="{00000000-0005-0000-0000-000038790000}"/>
    <cellStyle name="Comma 14 2 4 2 3 2 2" xfId="41022" xr:uid="{00000000-0005-0000-0000-000039790000}"/>
    <cellStyle name="Comma 14 2 4 2 3 2 3" xfId="41023" xr:uid="{00000000-0005-0000-0000-00003A790000}"/>
    <cellStyle name="Comma 14 2 4 2 3 3" xfId="41024" xr:uid="{00000000-0005-0000-0000-00003B790000}"/>
    <cellStyle name="Comma 14 2 4 2 3 3 2" xfId="41025" xr:uid="{00000000-0005-0000-0000-00003C790000}"/>
    <cellStyle name="Comma 14 2 4 2 3 3 3" xfId="41026" xr:uid="{00000000-0005-0000-0000-00003D790000}"/>
    <cellStyle name="Comma 14 2 4 2 3 4" xfId="41027" xr:uid="{00000000-0005-0000-0000-00003E790000}"/>
    <cellStyle name="Comma 14 2 4 2 3 4 2" xfId="41028" xr:uid="{00000000-0005-0000-0000-00003F790000}"/>
    <cellStyle name="Comma 14 2 4 2 3 5" xfId="41029" xr:uid="{00000000-0005-0000-0000-000040790000}"/>
    <cellStyle name="Comma 14 2 4 2 3 6" xfId="41030" xr:uid="{00000000-0005-0000-0000-000041790000}"/>
    <cellStyle name="Comma 14 2 4 2 4" xfId="41031" xr:uid="{00000000-0005-0000-0000-000042790000}"/>
    <cellStyle name="Comma 14 2 4 2 4 2" xfId="41032" xr:uid="{00000000-0005-0000-0000-000043790000}"/>
    <cellStyle name="Comma 14 2 4 2 4 2 2" xfId="41033" xr:uid="{00000000-0005-0000-0000-000044790000}"/>
    <cellStyle name="Comma 14 2 4 2 4 2 3" xfId="41034" xr:uid="{00000000-0005-0000-0000-000045790000}"/>
    <cellStyle name="Comma 14 2 4 2 4 3" xfId="41035" xr:uid="{00000000-0005-0000-0000-000046790000}"/>
    <cellStyle name="Comma 14 2 4 2 4 3 2" xfId="41036" xr:uid="{00000000-0005-0000-0000-000047790000}"/>
    <cellStyle name="Comma 14 2 4 2 4 4" xfId="41037" xr:uid="{00000000-0005-0000-0000-000048790000}"/>
    <cellStyle name="Comma 14 2 4 2 4 5" xfId="41038" xr:uid="{00000000-0005-0000-0000-000049790000}"/>
    <cellStyle name="Comma 14 2 4 2 5" xfId="41039" xr:uid="{00000000-0005-0000-0000-00004A790000}"/>
    <cellStyle name="Comma 14 2 4 2 5 2" xfId="41040" xr:uid="{00000000-0005-0000-0000-00004B790000}"/>
    <cellStyle name="Comma 14 2 4 2 5 3" xfId="41041" xr:uid="{00000000-0005-0000-0000-00004C790000}"/>
    <cellStyle name="Comma 14 2 4 2 6" xfId="41042" xr:uid="{00000000-0005-0000-0000-00004D790000}"/>
    <cellStyle name="Comma 14 2 4 2 6 2" xfId="41043" xr:uid="{00000000-0005-0000-0000-00004E790000}"/>
    <cellStyle name="Comma 14 2 4 2 6 3" xfId="41044" xr:uid="{00000000-0005-0000-0000-00004F790000}"/>
    <cellStyle name="Comma 14 2 4 2 7" xfId="41045" xr:uid="{00000000-0005-0000-0000-000050790000}"/>
    <cellStyle name="Comma 14 2 4 2 7 2" xfId="41046" xr:uid="{00000000-0005-0000-0000-000051790000}"/>
    <cellStyle name="Comma 14 2 4 2 8" xfId="41047" xr:uid="{00000000-0005-0000-0000-000052790000}"/>
    <cellStyle name="Comma 14 2 4 2 9" xfId="41048" xr:uid="{00000000-0005-0000-0000-000053790000}"/>
    <cellStyle name="Comma 14 2 4 3" xfId="41049" xr:uid="{00000000-0005-0000-0000-000054790000}"/>
    <cellStyle name="Comma 14 2 4 3 2" xfId="41050" xr:uid="{00000000-0005-0000-0000-000055790000}"/>
    <cellStyle name="Comma 14 2 4 3 2 2" xfId="41051" xr:uid="{00000000-0005-0000-0000-000056790000}"/>
    <cellStyle name="Comma 14 2 4 3 2 3" xfId="41052" xr:uid="{00000000-0005-0000-0000-000057790000}"/>
    <cellStyle name="Comma 14 2 4 3 3" xfId="41053" xr:uid="{00000000-0005-0000-0000-000058790000}"/>
    <cellStyle name="Comma 14 2 4 3 3 2" xfId="41054" xr:uid="{00000000-0005-0000-0000-000059790000}"/>
    <cellStyle name="Comma 14 2 4 3 3 3" xfId="41055" xr:uid="{00000000-0005-0000-0000-00005A790000}"/>
    <cellStyle name="Comma 14 2 4 3 4" xfId="41056" xr:uid="{00000000-0005-0000-0000-00005B790000}"/>
    <cellStyle name="Comma 14 2 4 3 4 2" xfId="41057" xr:uid="{00000000-0005-0000-0000-00005C790000}"/>
    <cellStyle name="Comma 14 2 4 3 5" xfId="41058" xr:uid="{00000000-0005-0000-0000-00005D790000}"/>
    <cellStyle name="Comma 14 2 4 3 6" xfId="41059" xr:uid="{00000000-0005-0000-0000-00005E790000}"/>
    <cellStyle name="Comma 14 2 4 4" xfId="41060" xr:uid="{00000000-0005-0000-0000-00005F790000}"/>
    <cellStyle name="Comma 14 2 4 4 2" xfId="41061" xr:uid="{00000000-0005-0000-0000-000060790000}"/>
    <cellStyle name="Comma 14 2 4 4 2 2" xfId="41062" xr:uid="{00000000-0005-0000-0000-000061790000}"/>
    <cellStyle name="Comma 14 2 4 4 2 3" xfId="41063" xr:uid="{00000000-0005-0000-0000-000062790000}"/>
    <cellStyle name="Comma 14 2 4 4 3" xfId="41064" xr:uid="{00000000-0005-0000-0000-000063790000}"/>
    <cellStyle name="Comma 14 2 4 4 3 2" xfId="41065" xr:uid="{00000000-0005-0000-0000-000064790000}"/>
    <cellStyle name="Comma 14 2 4 4 3 3" xfId="41066" xr:uid="{00000000-0005-0000-0000-000065790000}"/>
    <cellStyle name="Comma 14 2 4 4 4" xfId="41067" xr:uid="{00000000-0005-0000-0000-000066790000}"/>
    <cellStyle name="Comma 14 2 4 4 4 2" xfId="41068" xr:uid="{00000000-0005-0000-0000-000067790000}"/>
    <cellStyle name="Comma 14 2 4 4 5" xfId="41069" xr:uid="{00000000-0005-0000-0000-000068790000}"/>
    <cellStyle name="Comma 14 2 4 4 6" xfId="41070" xr:uid="{00000000-0005-0000-0000-000069790000}"/>
    <cellStyle name="Comma 14 2 4 5" xfId="41071" xr:uid="{00000000-0005-0000-0000-00006A790000}"/>
    <cellStyle name="Comma 14 2 4 5 2" xfId="41072" xr:uid="{00000000-0005-0000-0000-00006B790000}"/>
    <cellStyle name="Comma 14 2 4 5 2 2" xfId="41073" xr:uid="{00000000-0005-0000-0000-00006C790000}"/>
    <cellStyle name="Comma 14 2 4 5 2 3" xfId="41074" xr:uid="{00000000-0005-0000-0000-00006D790000}"/>
    <cellStyle name="Comma 14 2 4 5 3" xfId="41075" xr:uid="{00000000-0005-0000-0000-00006E790000}"/>
    <cellStyle name="Comma 14 2 4 5 3 2" xfId="41076" xr:uid="{00000000-0005-0000-0000-00006F790000}"/>
    <cellStyle name="Comma 14 2 4 5 4" xfId="41077" xr:uid="{00000000-0005-0000-0000-000070790000}"/>
    <cellStyle name="Comma 14 2 4 5 5" xfId="41078" xr:uid="{00000000-0005-0000-0000-000071790000}"/>
    <cellStyle name="Comma 14 2 4 6" xfId="41079" xr:uid="{00000000-0005-0000-0000-000072790000}"/>
    <cellStyle name="Comma 14 2 4 6 2" xfId="41080" xr:uid="{00000000-0005-0000-0000-000073790000}"/>
    <cellStyle name="Comma 14 2 4 6 3" xfId="41081" xr:uid="{00000000-0005-0000-0000-000074790000}"/>
    <cellStyle name="Comma 14 2 4 7" xfId="41082" xr:uid="{00000000-0005-0000-0000-000075790000}"/>
    <cellStyle name="Comma 14 2 4 7 2" xfId="41083" xr:uid="{00000000-0005-0000-0000-000076790000}"/>
    <cellStyle name="Comma 14 2 4 7 3" xfId="41084" xr:uid="{00000000-0005-0000-0000-000077790000}"/>
    <cellStyle name="Comma 14 2 4 8" xfId="41085" xr:uid="{00000000-0005-0000-0000-000078790000}"/>
    <cellStyle name="Comma 14 2 4 8 2" xfId="41086" xr:uid="{00000000-0005-0000-0000-000079790000}"/>
    <cellStyle name="Comma 14 2 4 9" xfId="41087" xr:uid="{00000000-0005-0000-0000-00007A790000}"/>
    <cellStyle name="Comma 14 2 5" xfId="41088" xr:uid="{00000000-0005-0000-0000-00007B790000}"/>
    <cellStyle name="Comma 14 2 5 2" xfId="41089" xr:uid="{00000000-0005-0000-0000-00007C790000}"/>
    <cellStyle name="Comma 14 2 5 2 2" xfId="41090" xr:uid="{00000000-0005-0000-0000-00007D790000}"/>
    <cellStyle name="Comma 14 2 5 2 2 2" xfId="41091" xr:uid="{00000000-0005-0000-0000-00007E790000}"/>
    <cellStyle name="Comma 14 2 5 2 2 3" xfId="41092" xr:uid="{00000000-0005-0000-0000-00007F790000}"/>
    <cellStyle name="Comma 14 2 5 2 3" xfId="41093" xr:uid="{00000000-0005-0000-0000-000080790000}"/>
    <cellStyle name="Comma 14 2 5 2 3 2" xfId="41094" xr:uid="{00000000-0005-0000-0000-000081790000}"/>
    <cellStyle name="Comma 14 2 5 2 3 3" xfId="41095" xr:uid="{00000000-0005-0000-0000-000082790000}"/>
    <cellStyle name="Comma 14 2 5 2 4" xfId="41096" xr:uid="{00000000-0005-0000-0000-000083790000}"/>
    <cellStyle name="Comma 14 2 5 2 4 2" xfId="41097" xr:uid="{00000000-0005-0000-0000-000084790000}"/>
    <cellStyle name="Comma 14 2 5 2 5" xfId="41098" xr:uid="{00000000-0005-0000-0000-000085790000}"/>
    <cellStyle name="Comma 14 2 5 2 6" xfId="41099" xr:uid="{00000000-0005-0000-0000-000086790000}"/>
    <cellStyle name="Comma 14 2 5 3" xfId="41100" xr:uid="{00000000-0005-0000-0000-000087790000}"/>
    <cellStyle name="Comma 14 2 5 3 2" xfId="41101" xr:uid="{00000000-0005-0000-0000-000088790000}"/>
    <cellStyle name="Comma 14 2 5 3 2 2" xfId="41102" xr:uid="{00000000-0005-0000-0000-000089790000}"/>
    <cellStyle name="Comma 14 2 5 3 2 3" xfId="41103" xr:uid="{00000000-0005-0000-0000-00008A790000}"/>
    <cellStyle name="Comma 14 2 5 3 3" xfId="41104" xr:uid="{00000000-0005-0000-0000-00008B790000}"/>
    <cellStyle name="Comma 14 2 5 3 3 2" xfId="41105" xr:uid="{00000000-0005-0000-0000-00008C790000}"/>
    <cellStyle name="Comma 14 2 5 3 3 3" xfId="41106" xr:uid="{00000000-0005-0000-0000-00008D790000}"/>
    <cellStyle name="Comma 14 2 5 3 4" xfId="41107" xr:uid="{00000000-0005-0000-0000-00008E790000}"/>
    <cellStyle name="Comma 14 2 5 3 4 2" xfId="41108" xr:uid="{00000000-0005-0000-0000-00008F790000}"/>
    <cellStyle name="Comma 14 2 5 3 5" xfId="41109" xr:uid="{00000000-0005-0000-0000-000090790000}"/>
    <cellStyle name="Comma 14 2 5 3 6" xfId="41110" xr:uid="{00000000-0005-0000-0000-000091790000}"/>
    <cellStyle name="Comma 14 2 5 4" xfId="41111" xr:uid="{00000000-0005-0000-0000-000092790000}"/>
    <cellStyle name="Comma 14 2 5 4 2" xfId="41112" xr:uid="{00000000-0005-0000-0000-000093790000}"/>
    <cellStyle name="Comma 14 2 5 4 2 2" xfId="41113" xr:uid="{00000000-0005-0000-0000-000094790000}"/>
    <cellStyle name="Comma 14 2 5 4 2 3" xfId="41114" xr:uid="{00000000-0005-0000-0000-000095790000}"/>
    <cellStyle name="Comma 14 2 5 4 3" xfId="41115" xr:uid="{00000000-0005-0000-0000-000096790000}"/>
    <cellStyle name="Comma 14 2 5 4 3 2" xfId="41116" xr:uid="{00000000-0005-0000-0000-000097790000}"/>
    <cellStyle name="Comma 14 2 5 4 4" xfId="41117" xr:uid="{00000000-0005-0000-0000-000098790000}"/>
    <cellStyle name="Comma 14 2 5 4 5" xfId="41118" xr:uid="{00000000-0005-0000-0000-000099790000}"/>
    <cellStyle name="Comma 14 2 5 5" xfId="41119" xr:uid="{00000000-0005-0000-0000-00009A790000}"/>
    <cellStyle name="Comma 14 2 5 5 2" xfId="41120" xr:uid="{00000000-0005-0000-0000-00009B790000}"/>
    <cellStyle name="Comma 14 2 5 5 3" xfId="41121" xr:uid="{00000000-0005-0000-0000-00009C790000}"/>
    <cellStyle name="Comma 14 2 5 6" xfId="41122" xr:uid="{00000000-0005-0000-0000-00009D790000}"/>
    <cellStyle name="Comma 14 2 5 6 2" xfId="41123" xr:uid="{00000000-0005-0000-0000-00009E790000}"/>
    <cellStyle name="Comma 14 2 5 6 3" xfId="41124" xr:uid="{00000000-0005-0000-0000-00009F790000}"/>
    <cellStyle name="Comma 14 2 5 7" xfId="41125" xr:uid="{00000000-0005-0000-0000-0000A0790000}"/>
    <cellStyle name="Comma 14 2 5 7 2" xfId="41126" xr:uid="{00000000-0005-0000-0000-0000A1790000}"/>
    <cellStyle name="Comma 14 2 5 8" xfId="41127" xr:uid="{00000000-0005-0000-0000-0000A2790000}"/>
    <cellStyle name="Comma 14 2 5 9" xfId="41128" xr:uid="{00000000-0005-0000-0000-0000A3790000}"/>
    <cellStyle name="Comma 14 2 6" xfId="41129" xr:uid="{00000000-0005-0000-0000-0000A4790000}"/>
    <cellStyle name="Comma 14 2 6 2" xfId="41130" xr:uid="{00000000-0005-0000-0000-0000A5790000}"/>
    <cellStyle name="Comma 14 2 6 2 2" xfId="41131" xr:uid="{00000000-0005-0000-0000-0000A6790000}"/>
    <cellStyle name="Comma 14 2 6 2 2 2" xfId="41132" xr:uid="{00000000-0005-0000-0000-0000A7790000}"/>
    <cellStyle name="Comma 14 2 6 2 2 3" xfId="41133" xr:uid="{00000000-0005-0000-0000-0000A8790000}"/>
    <cellStyle name="Comma 14 2 6 2 3" xfId="41134" xr:uid="{00000000-0005-0000-0000-0000A9790000}"/>
    <cellStyle name="Comma 14 2 6 2 3 2" xfId="41135" xr:uid="{00000000-0005-0000-0000-0000AA790000}"/>
    <cellStyle name="Comma 14 2 6 2 3 3" xfId="41136" xr:uid="{00000000-0005-0000-0000-0000AB790000}"/>
    <cellStyle name="Comma 14 2 6 2 4" xfId="41137" xr:uid="{00000000-0005-0000-0000-0000AC790000}"/>
    <cellStyle name="Comma 14 2 6 2 4 2" xfId="41138" xr:uid="{00000000-0005-0000-0000-0000AD790000}"/>
    <cellStyle name="Comma 14 2 6 2 5" xfId="41139" xr:uid="{00000000-0005-0000-0000-0000AE790000}"/>
    <cellStyle name="Comma 14 2 6 2 6" xfId="41140" xr:uid="{00000000-0005-0000-0000-0000AF790000}"/>
    <cellStyle name="Comma 14 2 6 3" xfId="41141" xr:uid="{00000000-0005-0000-0000-0000B0790000}"/>
    <cellStyle name="Comma 14 2 6 3 2" xfId="41142" xr:uid="{00000000-0005-0000-0000-0000B1790000}"/>
    <cellStyle name="Comma 14 2 6 3 2 2" xfId="41143" xr:uid="{00000000-0005-0000-0000-0000B2790000}"/>
    <cellStyle name="Comma 14 2 6 3 2 3" xfId="41144" xr:uid="{00000000-0005-0000-0000-0000B3790000}"/>
    <cellStyle name="Comma 14 2 6 3 3" xfId="41145" xr:uid="{00000000-0005-0000-0000-0000B4790000}"/>
    <cellStyle name="Comma 14 2 6 3 3 2" xfId="41146" xr:uid="{00000000-0005-0000-0000-0000B5790000}"/>
    <cellStyle name="Comma 14 2 6 3 3 3" xfId="41147" xr:uid="{00000000-0005-0000-0000-0000B6790000}"/>
    <cellStyle name="Comma 14 2 6 3 4" xfId="41148" xr:uid="{00000000-0005-0000-0000-0000B7790000}"/>
    <cellStyle name="Comma 14 2 6 3 4 2" xfId="41149" xr:uid="{00000000-0005-0000-0000-0000B8790000}"/>
    <cellStyle name="Comma 14 2 6 3 5" xfId="41150" xr:uid="{00000000-0005-0000-0000-0000B9790000}"/>
    <cellStyle name="Comma 14 2 6 3 6" xfId="41151" xr:uid="{00000000-0005-0000-0000-0000BA790000}"/>
    <cellStyle name="Comma 14 2 6 4" xfId="41152" xr:uid="{00000000-0005-0000-0000-0000BB790000}"/>
    <cellStyle name="Comma 14 2 6 4 2" xfId="41153" xr:uid="{00000000-0005-0000-0000-0000BC790000}"/>
    <cellStyle name="Comma 14 2 6 4 2 2" xfId="41154" xr:uid="{00000000-0005-0000-0000-0000BD790000}"/>
    <cellStyle name="Comma 14 2 6 4 2 3" xfId="41155" xr:uid="{00000000-0005-0000-0000-0000BE790000}"/>
    <cellStyle name="Comma 14 2 6 4 3" xfId="41156" xr:uid="{00000000-0005-0000-0000-0000BF790000}"/>
    <cellStyle name="Comma 14 2 6 4 3 2" xfId="41157" xr:uid="{00000000-0005-0000-0000-0000C0790000}"/>
    <cellStyle name="Comma 14 2 6 4 4" xfId="41158" xr:uid="{00000000-0005-0000-0000-0000C1790000}"/>
    <cellStyle name="Comma 14 2 6 4 5" xfId="41159" xr:uid="{00000000-0005-0000-0000-0000C2790000}"/>
    <cellStyle name="Comma 14 2 6 5" xfId="41160" xr:uid="{00000000-0005-0000-0000-0000C3790000}"/>
    <cellStyle name="Comma 14 2 6 5 2" xfId="41161" xr:uid="{00000000-0005-0000-0000-0000C4790000}"/>
    <cellStyle name="Comma 14 2 6 5 3" xfId="41162" xr:uid="{00000000-0005-0000-0000-0000C5790000}"/>
    <cellStyle name="Comma 14 2 6 6" xfId="41163" xr:uid="{00000000-0005-0000-0000-0000C6790000}"/>
    <cellStyle name="Comma 14 2 6 6 2" xfId="41164" xr:uid="{00000000-0005-0000-0000-0000C7790000}"/>
    <cellStyle name="Comma 14 2 6 6 3" xfId="41165" xr:uid="{00000000-0005-0000-0000-0000C8790000}"/>
    <cellStyle name="Comma 14 2 6 7" xfId="41166" xr:uid="{00000000-0005-0000-0000-0000C9790000}"/>
    <cellStyle name="Comma 14 2 6 7 2" xfId="41167" xr:uid="{00000000-0005-0000-0000-0000CA790000}"/>
    <cellStyle name="Comma 14 2 6 8" xfId="41168" xr:uid="{00000000-0005-0000-0000-0000CB790000}"/>
    <cellStyle name="Comma 14 2 6 9" xfId="41169" xr:uid="{00000000-0005-0000-0000-0000CC790000}"/>
    <cellStyle name="Comma 14 2 7" xfId="41170" xr:uid="{00000000-0005-0000-0000-0000CD790000}"/>
    <cellStyle name="Comma 14 2 7 2" xfId="41171" xr:uid="{00000000-0005-0000-0000-0000CE790000}"/>
    <cellStyle name="Comma 14 2 7 2 2" xfId="41172" xr:uid="{00000000-0005-0000-0000-0000CF790000}"/>
    <cellStyle name="Comma 14 2 7 2 3" xfId="41173" xr:uid="{00000000-0005-0000-0000-0000D0790000}"/>
    <cellStyle name="Comma 14 2 7 3" xfId="41174" xr:uid="{00000000-0005-0000-0000-0000D1790000}"/>
    <cellStyle name="Comma 14 2 7 3 2" xfId="41175" xr:uid="{00000000-0005-0000-0000-0000D2790000}"/>
    <cellStyle name="Comma 14 2 7 3 3" xfId="41176" xr:uid="{00000000-0005-0000-0000-0000D3790000}"/>
    <cellStyle name="Comma 14 2 7 4" xfId="41177" xr:uid="{00000000-0005-0000-0000-0000D4790000}"/>
    <cellStyle name="Comma 14 2 7 4 2" xfId="41178" xr:uid="{00000000-0005-0000-0000-0000D5790000}"/>
    <cellStyle name="Comma 14 2 7 5" xfId="41179" xr:uid="{00000000-0005-0000-0000-0000D6790000}"/>
    <cellStyle name="Comma 14 2 7 6" xfId="41180" xr:uid="{00000000-0005-0000-0000-0000D7790000}"/>
    <cellStyle name="Comma 14 2 8" xfId="41181" xr:uid="{00000000-0005-0000-0000-0000D8790000}"/>
    <cellStyle name="Comma 14 2 8 2" xfId="41182" xr:uid="{00000000-0005-0000-0000-0000D9790000}"/>
    <cellStyle name="Comma 14 2 8 2 2" xfId="41183" xr:uid="{00000000-0005-0000-0000-0000DA790000}"/>
    <cellStyle name="Comma 14 2 8 2 3" xfId="41184" xr:uid="{00000000-0005-0000-0000-0000DB790000}"/>
    <cellStyle name="Comma 14 2 8 3" xfId="41185" xr:uid="{00000000-0005-0000-0000-0000DC790000}"/>
    <cellStyle name="Comma 14 2 8 3 2" xfId="41186" xr:uid="{00000000-0005-0000-0000-0000DD790000}"/>
    <cellStyle name="Comma 14 2 8 3 3" xfId="41187" xr:uid="{00000000-0005-0000-0000-0000DE790000}"/>
    <cellStyle name="Comma 14 2 8 4" xfId="41188" xr:uid="{00000000-0005-0000-0000-0000DF790000}"/>
    <cellStyle name="Comma 14 2 8 4 2" xfId="41189" xr:uid="{00000000-0005-0000-0000-0000E0790000}"/>
    <cellStyle name="Comma 14 2 8 5" xfId="41190" xr:uid="{00000000-0005-0000-0000-0000E1790000}"/>
    <cellStyle name="Comma 14 2 8 6" xfId="41191" xr:uid="{00000000-0005-0000-0000-0000E2790000}"/>
    <cellStyle name="Comma 14 2 9" xfId="41192" xr:uid="{00000000-0005-0000-0000-0000E3790000}"/>
    <cellStyle name="Comma 14 2 9 2" xfId="41193" xr:uid="{00000000-0005-0000-0000-0000E4790000}"/>
    <cellStyle name="Comma 14 2 9 2 2" xfId="41194" xr:uid="{00000000-0005-0000-0000-0000E5790000}"/>
    <cellStyle name="Comma 14 2 9 2 3" xfId="41195" xr:uid="{00000000-0005-0000-0000-0000E6790000}"/>
    <cellStyle name="Comma 14 2 9 3" xfId="41196" xr:uid="{00000000-0005-0000-0000-0000E7790000}"/>
    <cellStyle name="Comma 14 2 9 3 2" xfId="41197" xr:uid="{00000000-0005-0000-0000-0000E8790000}"/>
    <cellStyle name="Comma 14 2 9 4" xfId="41198" xr:uid="{00000000-0005-0000-0000-0000E9790000}"/>
    <cellStyle name="Comma 14 2 9 5" xfId="41199" xr:uid="{00000000-0005-0000-0000-0000EA790000}"/>
    <cellStyle name="Comma 14 3" xfId="9460" xr:uid="{00000000-0005-0000-0000-0000EB790000}"/>
    <cellStyle name="Comma 14 3 10" xfId="41200" xr:uid="{00000000-0005-0000-0000-0000EC790000}"/>
    <cellStyle name="Comma 14 3 10 2" xfId="41201" xr:uid="{00000000-0005-0000-0000-0000ED790000}"/>
    <cellStyle name="Comma 14 3 10 3" xfId="41202" xr:uid="{00000000-0005-0000-0000-0000EE790000}"/>
    <cellStyle name="Comma 14 3 11" xfId="41203" xr:uid="{00000000-0005-0000-0000-0000EF790000}"/>
    <cellStyle name="Comma 14 3 11 2" xfId="41204" xr:uid="{00000000-0005-0000-0000-0000F0790000}"/>
    <cellStyle name="Comma 14 3 12" xfId="41205" xr:uid="{00000000-0005-0000-0000-0000F1790000}"/>
    <cellStyle name="Comma 14 3 13" xfId="41206" xr:uid="{00000000-0005-0000-0000-0000F2790000}"/>
    <cellStyle name="Comma 14 3 2" xfId="41207" xr:uid="{00000000-0005-0000-0000-0000F3790000}"/>
    <cellStyle name="Comma 14 3 2 10" xfId="41208" xr:uid="{00000000-0005-0000-0000-0000F4790000}"/>
    <cellStyle name="Comma 14 3 2 10 2" xfId="41209" xr:uid="{00000000-0005-0000-0000-0000F5790000}"/>
    <cellStyle name="Comma 14 3 2 11" xfId="41210" xr:uid="{00000000-0005-0000-0000-0000F6790000}"/>
    <cellStyle name="Comma 14 3 2 12" xfId="41211" xr:uid="{00000000-0005-0000-0000-0000F7790000}"/>
    <cellStyle name="Comma 14 3 2 2" xfId="41212" xr:uid="{00000000-0005-0000-0000-0000F8790000}"/>
    <cellStyle name="Comma 14 3 2 2 10" xfId="41213" xr:uid="{00000000-0005-0000-0000-0000F9790000}"/>
    <cellStyle name="Comma 14 3 2 2 2" xfId="41214" xr:uid="{00000000-0005-0000-0000-0000FA790000}"/>
    <cellStyle name="Comma 14 3 2 2 2 2" xfId="41215" xr:uid="{00000000-0005-0000-0000-0000FB790000}"/>
    <cellStyle name="Comma 14 3 2 2 2 2 2" xfId="41216" xr:uid="{00000000-0005-0000-0000-0000FC790000}"/>
    <cellStyle name="Comma 14 3 2 2 2 2 2 2" xfId="41217" xr:uid="{00000000-0005-0000-0000-0000FD790000}"/>
    <cellStyle name="Comma 14 3 2 2 2 2 2 3" xfId="41218" xr:uid="{00000000-0005-0000-0000-0000FE790000}"/>
    <cellStyle name="Comma 14 3 2 2 2 2 3" xfId="41219" xr:uid="{00000000-0005-0000-0000-0000FF790000}"/>
    <cellStyle name="Comma 14 3 2 2 2 2 3 2" xfId="41220" xr:uid="{00000000-0005-0000-0000-0000007A0000}"/>
    <cellStyle name="Comma 14 3 2 2 2 2 3 3" xfId="41221" xr:uid="{00000000-0005-0000-0000-0000017A0000}"/>
    <cellStyle name="Comma 14 3 2 2 2 2 4" xfId="41222" xr:uid="{00000000-0005-0000-0000-0000027A0000}"/>
    <cellStyle name="Comma 14 3 2 2 2 2 4 2" xfId="41223" xr:uid="{00000000-0005-0000-0000-0000037A0000}"/>
    <cellStyle name="Comma 14 3 2 2 2 2 5" xfId="41224" xr:uid="{00000000-0005-0000-0000-0000047A0000}"/>
    <cellStyle name="Comma 14 3 2 2 2 2 6" xfId="41225" xr:uid="{00000000-0005-0000-0000-0000057A0000}"/>
    <cellStyle name="Comma 14 3 2 2 2 3" xfId="41226" xr:uid="{00000000-0005-0000-0000-0000067A0000}"/>
    <cellStyle name="Comma 14 3 2 2 2 3 2" xfId="41227" xr:uid="{00000000-0005-0000-0000-0000077A0000}"/>
    <cellStyle name="Comma 14 3 2 2 2 3 2 2" xfId="41228" xr:uid="{00000000-0005-0000-0000-0000087A0000}"/>
    <cellStyle name="Comma 14 3 2 2 2 3 2 3" xfId="41229" xr:uid="{00000000-0005-0000-0000-0000097A0000}"/>
    <cellStyle name="Comma 14 3 2 2 2 3 3" xfId="41230" xr:uid="{00000000-0005-0000-0000-00000A7A0000}"/>
    <cellStyle name="Comma 14 3 2 2 2 3 3 2" xfId="41231" xr:uid="{00000000-0005-0000-0000-00000B7A0000}"/>
    <cellStyle name="Comma 14 3 2 2 2 3 3 3" xfId="41232" xr:uid="{00000000-0005-0000-0000-00000C7A0000}"/>
    <cellStyle name="Comma 14 3 2 2 2 3 4" xfId="41233" xr:uid="{00000000-0005-0000-0000-00000D7A0000}"/>
    <cellStyle name="Comma 14 3 2 2 2 3 4 2" xfId="41234" xr:uid="{00000000-0005-0000-0000-00000E7A0000}"/>
    <cellStyle name="Comma 14 3 2 2 2 3 5" xfId="41235" xr:uid="{00000000-0005-0000-0000-00000F7A0000}"/>
    <cellStyle name="Comma 14 3 2 2 2 3 6" xfId="41236" xr:uid="{00000000-0005-0000-0000-0000107A0000}"/>
    <cellStyle name="Comma 14 3 2 2 2 4" xfId="41237" xr:uid="{00000000-0005-0000-0000-0000117A0000}"/>
    <cellStyle name="Comma 14 3 2 2 2 4 2" xfId="41238" xr:uid="{00000000-0005-0000-0000-0000127A0000}"/>
    <cellStyle name="Comma 14 3 2 2 2 4 2 2" xfId="41239" xr:uid="{00000000-0005-0000-0000-0000137A0000}"/>
    <cellStyle name="Comma 14 3 2 2 2 4 2 3" xfId="41240" xr:uid="{00000000-0005-0000-0000-0000147A0000}"/>
    <cellStyle name="Comma 14 3 2 2 2 4 3" xfId="41241" xr:uid="{00000000-0005-0000-0000-0000157A0000}"/>
    <cellStyle name="Comma 14 3 2 2 2 4 3 2" xfId="41242" xr:uid="{00000000-0005-0000-0000-0000167A0000}"/>
    <cellStyle name="Comma 14 3 2 2 2 4 4" xfId="41243" xr:uid="{00000000-0005-0000-0000-0000177A0000}"/>
    <cellStyle name="Comma 14 3 2 2 2 4 5" xfId="41244" xr:uid="{00000000-0005-0000-0000-0000187A0000}"/>
    <cellStyle name="Comma 14 3 2 2 2 5" xfId="41245" xr:uid="{00000000-0005-0000-0000-0000197A0000}"/>
    <cellStyle name="Comma 14 3 2 2 2 5 2" xfId="41246" xr:uid="{00000000-0005-0000-0000-00001A7A0000}"/>
    <cellStyle name="Comma 14 3 2 2 2 5 3" xfId="41247" xr:uid="{00000000-0005-0000-0000-00001B7A0000}"/>
    <cellStyle name="Comma 14 3 2 2 2 6" xfId="41248" xr:uid="{00000000-0005-0000-0000-00001C7A0000}"/>
    <cellStyle name="Comma 14 3 2 2 2 6 2" xfId="41249" xr:uid="{00000000-0005-0000-0000-00001D7A0000}"/>
    <cellStyle name="Comma 14 3 2 2 2 6 3" xfId="41250" xr:uid="{00000000-0005-0000-0000-00001E7A0000}"/>
    <cellStyle name="Comma 14 3 2 2 2 7" xfId="41251" xr:uid="{00000000-0005-0000-0000-00001F7A0000}"/>
    <cellStyle name="Comma 14 3 2 2 2 7 2" xfId="41252" xr:uid="{00000000-0005-0000-0000-0000207A0000}"/>
    <cellStyle name="Comma 14 3 2 2 2 8" xfId="41253" xr:uid="{00000000-0005-0000-0000-0000217A0000}"/>
    <cellStyle name="Comma 14 3 2 2 2 9" xfId="41254" xr:uid="{00000000-0005-0000-0000-0000227A0000}"/>
    <cellStyle name="Comma 14 3 2 2 3" xfId="41255" xr:uid="{00000000-0005-0000-0000-0000237A0000}"/>
    <cellStyle name="Comma 14 3 2 2 3 2" xfId="41256" xr:uid="{00000000-0005-0000-0000-0000247A0000}"/>
    <cellStyle name="Comma 14 3 2 2 3 2 2" xfId="41257" xr:uid="{00000000-0005-0000-0000-0000257A0000}"/>
    <cellStyle name="Comma 14 3 2 2 3 2 3" xfId="41258" xr:uid="{00000000-0005-0000-0000-0000267A0000}"/>
    <cellStyle name="Comma 14 3 2 2 3 3" xfId="41259" xr:uid="{00000000-0005-0000-0000-0000277A0000}"/>
    <cellStyle name="Comma 14 3 2 2 3 3 2" xfId="41260" xr:uid="{00000000-0005-0000-0000-0000287A0000}"/>
    <cellStyle name="Comma 14 3 2 2 3 3 3" xfId="41261" xr:uid="{00000000-0005-0000-0000-0000297A0000}"/>
    <cellStyle name="Comma 14 3 2 2 3 4" xfId="41262" xr:uid="{00000000-0005-0000-0000-00002A7A0000}"/>
    <cellStyle name="Comma 14 3 2 2 3 4 2" xfId="41263" xr:uid="{00000000-0005-0000-0000-00002B7A0000}"/>
    <cellStyle name="Comma 14 3 2 2 3 5" xfId="41264" xr:uid="{00000000-0005-0000-0000-00002C7A0000}"/>
    <cellStyle name="Comma 14 3 2 2 3 6" xfId="41265" xr:uid="{00000000-0005-0000-0000-00002D7A0000}"/>
    <cellStyle name="Comma 14 3 2 2 4" xfId="41266" xr:uid="{00000000-0005-0000-0000-00002E7A0000}"/>
    <cellStyle name="Comma 14 3 2 2 4 2" xfId="41267" xr:uid="{00000000-0005-0000-0000-00002F7A0000}"/>
    <cellStyle name="Comma 14 3 2 2 4 2 2" xfId="41268" xr:uid="{00000000-0005-0000-0000-0000307A0000}"/>
    <cellStyle name="Comma 14 3 2 2 4 2 3" xfId="41269" xr:uid="{00000000-0005-0000-0000-0000317A0000}"/>
    <cellStyle name="Comma 14 3 2 2 4 3" xfId="41270" xr:uid="{00000000-0005-0000-0000-0000327A0000}"/>
    <cellStyle name="Comma 14 3 2 2 4 3 2" xfId="41271" xr:uid="{00000000-0005-0000-0000-0000337A0000}"/>
    <cellStyle name="Comma 14 3 2 2 4 3 3" xfId="41272" xr:uid="{00000000-0005-0000-0000-0000347A0000}"/>
    <cellStyle name="Comma 14 3 2 2 4 4" xfId="41273" xr:uid="{00000000-0005-0000-0000-0000357A0000}"/>
    <cellStyle name="Comma 14 3 2 2 4 4 2" xfId="41274" xr:uid="{00000000-0005-0000-0000-0000367A0000}"/>
    <cellStyle name="Comma 14 3 2 2 4 5" xfId="41275" xr:uid="{00000000-0005-0000-0000-0000377A0000}"/>
    <cellStyle name="Comma 14 3 2 2 4 6" xfId="41276" xr:uid="{00000000-0005-0000-0000-0000387A0000}"/>
    <cellStyle name="Comma 14 3 2 2 5" xfId="41277" xr:uid="{00000000-0005-0000-0000-0000397A0000}"/>
    <cellStyle name="Comma 14 3 2 2 5 2" xfId="41278" xr:uid="{00000000-0005-0000-0000-00003A7A0000}"/>
    <cellStyle name="Comma 14 3 2 2 5 2 2" xfId="41279" xr:uid="{00000000-0005-0000-0000-00003B7A0000}"/>
    <cellStyle name="Comma 14 3 2 2 5 2 3" xfId="41280" xr:uid="{00000000-0005-0000-0000-00003C7A0000}"/>
    <cellStyle name="Comma 14 3 2 2 5 3" xfId="41281" xr:uid="{00000000-0005-0000-0000-00003D7A0000}"/>
    <cellStyle name="Comma 14 3 2 2 5 3 2" xfId="41282" xr:uid="{00000000-0005-0000-0000-00003E7A0000}"/>
    <cellStyle name="Comma 14 3 2 2 5 4" xfId="41283" xr:uid="{00000000-0005-0000-0000-00003F7A0000}"/>
    <cellStyle name="Comma 14 3 2 2 5 5" xfId="41284" xr:uid="{00000000-0005-0000-0000-0000407A0000}"/>
    <cellStyle name="Comma 14 3 2 2 6" xfId="41285" xr:uid="{00000000-0005-0000-0000-0000417A0000}"/>
    <cellStyle name="Comma 14 3 2 2 6 2" xfId="41286" xr:uid="{00000000-0005-0000-0000-0000427A0000}"/>
    <cellStyle name="Comma 14 3 2 2 6 3" xfId="41287" xr:uid="{00000000-0005-0000-0000-0000437A0000}"/>
    <cellStyle name="Comma 14 3 2 2 7" xfId="41288" xr:uid="{00000000-0005-0000-0000-0000447A0000}"/>
    <cellStyle name="Comma 14 3 2 2 7 2" xfId="41289" xr:uid="{00000000-0005-0000-0000-0000457A0000}"/>
    <cellStyle name="Comma 14 3 2 2 7 3" xfId="41290" xr:uid="{00000000-0005-0000-0000-0000467A0000}"/>
    <cellStyle name="Comma 14 3 2 2 8" xfId="41291" xr:uid="{00000000-0005-0000-0000-0000477A0000}"/>
    <cellStyle name="Comma 14 3 2 2 8 2" xfId="41292" xr:uid="{00000000-0005-0000-0000-0000487A0000}"/>
    <cellStyle name="Comma 14 3 2 2 9" xfId="41293" xr:uid="{00000000-0005-0000-0000-0000497A0000}"/>
    <cellStyle name="Comma 14 3 2 3" xfId="41294" xr:uid="{00000000-0005-0000-0000-00004A7A0000}"/>
    <cellStyle name="Comma 14 3 2 3 2" xfId="41295" xr:uid="{00000000-0005-0000-0000-00004B7A0000}"/>
    <cellStyle name="Comma 14 3 2 3 2 2" xfId="41296" xr:uid="{00000000-0005-0000-0000-00004C7A0000}"/>
    <cellStyle name="Comma 14 3 2 3 2 2 2" xfId="41297" xr:uid="{00000000-0005-0000-0000-00004D7A0000}"/>
    <cellStyle name="Comma 14 3 2 3 2 2 3" xfId="41298" xr:uid="{00000000-0005-0000-0000-00004E7A0000}"/>
    <cellStyle name="Comma 14 3 2 3 2 3" xfId="41299" xr:uid="{00000000-0005-0000-0000-00004F7A0000}"/>
    <cellStyle name="Comma 14 3 2 3 2 3 2" xfId="41300" xr:uid="{00000000-0005-0000-0000-0000507A0000}"/>
    <cellStyle name="Comma 14 3 2 3 2 3 3" xfId="41301" xr:uid="{00000000-0005-0000-0000-0000517A0000}"/>
    <cellStyle name="Comma 14 3 2 3 2 4" xfId="41302" xr:uid="{00000000-0005-0000-0000-0000527A0000}"/>
    <cellStyle name="Comma 14 3 2 3 2 4 2" xfId="41303" xr:uid="{00000000-0005-0000-0000-0000537A0000}"/>
    <cellStyle name="Comma 14 3 2 3 2 5" xfId="41304" xr:uid="{00000000-0005-0000-0000-0000547A0000}"/>
    <cellStyle name="Comma 14 3 2 3 2 6" xfId="41305" xr:uid="{00000000-0005-0000-0000-0000557A0000}"/>
    <cellStyle name="Comma 14 3 2 3 3" xfId="41306" xr:uid="{00000000-0005-0000-0000-0000567A0000}"/>
    <cellStyle name="Comma 14 3 2 3 3 2" xfId="41307" xr:uid="{00000000-0005-0000-0000-0000577A0000}"/>
    <cellStyle name="Comma 14 3 2 3 3 2 2" xfId="41308" xr:uid="{00000000-0005-0000-0000-0000587A0000}"/>
    <cellStyle name="Comma 14 3 2 3 3 2 3" xfId="41309" xr:uid="{00000000-0005-0000-0000-0000597A0000}"/>
    <cellStyle name="Comma 14 3 2 3 3 3" xfId="41310" xr:uid="{00000000-0005-0000-0000-00005A7A0000}"/>
    <cellStyle name="Comma 14 3 2 3 3 3 2" xfId="41311" xr:uid="{00000000-0005-0000-0000-00005B7A0000}"/>
    <cellStyle name="Comma 14 3 2 3 3 3 3" xfId="41312" xr:uid="{00000000-0005-0000-0000-00005C7A0000}"/>
    <cellStyle name="Comma 14 3 2 3 3 4" xfId="41313" xr:uid="{00000000-0005-0000-0000-00005D7A0000}"/>
    <cellStyle name="Comma 14 3 2 3 3 4 2" xfId="41314" xr:uid="{00000000-0005-0000-0000-00005E7A0000}"/>
    <cellStyle name="Comma 14 3 2 3 3 5" xfId="41315" xr:uid="{00000000-0005-0000-0000-00005F7A0000}"/>
    <cellStyle name="Comma 14 3 2 3 3 6" xfId="41316" xr:uid="{00000000-0005-0000-0000-0000607A0000}"/>
    <cellStyle name="Comma 14 3 2 3 4" xfId="41317" xr:uid="{00000000-0005-0000-0000-0000617A0000}"/>
    <cellStyle name="Comma 14 3 2 3 4 2" xfId="41318" xr:uid="{00000000-0005-0000-0000-0000627A0000}"/>
    <cellStyle name="Comma 14 3 2 3 4 2 2" xfId="41319" xr:uid="{00000000-0005-0000-0000-0000637A0000}"/>
    <cellStyle name="Comma 14 3 2 3 4 2 3" xfId="41320" xr:uid="{00000000-0005-0000-0000-0000647A0000}"/>
    <cellStyle name="Comma 14 3 2 3 4 3" xfId="41321" xr:uid="{00000000-0005-0000-0000-0000657A0000}"/>
    <cellStyle name="Comma 14 3 2 3 4 3 2" xfId="41322" xr:uid="{00000000-0005-0000-0000-0000667A0000}"/>
    <cellStyle name="Comma 14 3 2 3 4 4" xfId="41323" xr:uid="{00000000-0005-0000-0000-0000677A0000}"/>
    <cellStyle name="Comma 14 3 2 3 4 5" xfId="41324" xr:uid="{00000000-0005-0000-0000-0000687A0000}"/>
    <cellStyle name="Comma 14 3 2 3 5" xfId="41325" xr:uid="{00000000-0005-0000-0000-0000697A0000}"/>
    <cellStyle name="Comma 14 3 2 3 5 2" xfId="41326" xr:uid="{00000000-0005-0000-0000-00006A7A0000}"/>
    <cellStyle name="Comma 14 3 2 3 5 3" xfId="41327" xr:uid="{00000000-0005-0000-0000-00006B7A0000}"/>
    <cellStyle name="Comma 14 3 2 3 6" xfId="41328" xr:uid="{00000000-0005-0000-0000-00006C7A0000}"/>
    <cellStyle name="Comma 14 3 2 3 6 2" xfId="41329" xr:uid="{00000000-0005-0000-0000-00006D7A0000}"/>
    <cellStyle name="Comma 14 3 2 3 6 3" xfId="41330" xr:uid="{00000000-0005-0000-0000-00006E7A0000}"/>
    <cellStyle name="Comma 14 3 2 3 7" xfId="41331" xr:uid="{00000000-0005-0000-0000-00006F7A0000}"/>
    <cellStyle name="Comma 14 3 2 3 7 2" xfId="41332" xr:uid="{00000000-0005-0000-0000-0000707A0000}"/>
    <cellStyle name="Comma 14 3 2 3 8" xfId="41333" xr:uid="{00000000-0005-0000-0000-0000717A0000}"/>
    <cellStyle name="Comma 14 3 2 3 9" xfId="41334" xr:uid="{00000000-0005-0000-0000-0000727A0000}"/>
    <cellStyle name="Comma 14 3 2 4" xfId="41335" xr:uid="{00000000-0005-0000-0000-0000737A0000}"/>
    <cellStyle name="Comma 14 3 2 4 2" xfId="41336" xr:uid="{00000000-0005-0000-0000-0000747A0000}"/>
    <cellStyle name="Comma 14 3 2 4 2 2" xfId="41337" xr:uid="{00000000-0005-0000-0000-0000757A0000}"/>
    <cellStyle name="Comma 14 3 2 4 2 2 2" xfId="41338" xr:uid="{00000000-0005-0000-0000-0000767A0000}"/>
    <cellStyle name="Comma 14 3 2 4 2 2 3" xfId="41339" xr:uid="{00000000-0005-0000-0000-0000777A0000}"/>
    <cellStyle name="Comma 14 3 2 4 2 3" xfId="41340" xr:uid="{00000000-0005-0000-0000-0000787A0000}"/>
    <cellStyle name="Comma 14 3 2 4 2 3 2" xfId="41341" xr:uid="{00000000-0005-0000-0000-0000797A0000}"/>
    <cellStyle name="Comma 14 3 2 4 2 3 3" xfId="41342" xr:uid="{00000000-0005-0000-0000-00007A7A0000}"/>
    <cellStyle name="Comma 14 3 2 4 2 4" xfId="41343" xr:uid="{00000000-0005-0000-0000-00007B7A0000}"/>
    <cellStyle name="Comma 14 3 2 4 2 4 2" xfId="41344" xr:uid="{00000000-0005-0000-0000-00007C7A0000}"/>
    <cellStyle name="Comma 14 3 2 4 2 5" xfId="41345" xr:uid="{00000000-0005-0000-0000-00007D7A0000}"/>
    <cellStyle name="Comma 14 3 2 4 2 6" xfId="41346" xr:uid="{00000000-0005-0000-0000-00007E7A0000}"/>
    <cellStyle name="Comma 14 3 2 4 3" xfId="41347" xr:uid="{00000000-0005-0000-0000-00007F7A0000}"/>
    <cellStyle name="Comma 14 3 2 4 3 2" xfId="41348" xr:uid="{00000000-0005-0000-0000-0000807A0000}"/>
    <cellStyle name="Comma 14 3 2 4 3 2 2" xfId="41349" xr:uid="{00000000-0005-0000-0000-0000817A0000}"/>
    <cellStyle name="Comma 14 3 2 4 3 2 3" xfId="41350" xr:uid="{00000000-0005-0000-0000-0000827A0000}"/>
    <cellStyle name="Comma 14 3 2 4 3 3" xfId="41351" xr:uid="{00000000-0005-0000-0000-0000837A0000}"/>
    <cellStyle name="Comma 14 3 2 4 3 3 2" xfId="41352" xr:uid="{00000000-0005-0000-0000-0000847A0000}"/>
    <cellStyle name="Comma 14 3 2 4 3 3 3" xfId="41353" xr:uid="{00000000-0005-0000-0000-0000857A0000}"/>
    <cellStyle name="Comma 14 3 2 4 3 4" xfId="41354" xr:uid="{00000000-0005-0000-0000-0000867A0000}"/>
    <cellStyle name="Comma 14 3 2 4 3 4 2" xfId="41355" xr:uid="{00000000-0005-0000-0000-0000877A0000}"/>
    <cellStyle name="Comma 14 3 2 4 3 5" xfId="41356" xr:uid="{00000000-0005-0000-0000-0000887A0000}"/>
    <cellStyle name="Comma 14 3 2 4 3 6" xfId="41357" xr:uid="{00000000-0005-0000-0000-0000897A0000}"/>
    <cellStyle name="Comma 14 3 2 4 4" xfId="41358" xr:uid="{00000000-0005-0000-0000-00008A7A0000}"/>
    <cellStyle name="Comma 14 3 2 4 4 2" xfId="41359" xr:uid="{00000000-0005-0000-0000-00008B7A0000}"/>
    <cellStyle name="Comma 14 3 2 4 4 2 2" xfId="41360" xr:uid="{00000000-0005-0000-0000-00008C7A0000}"/>
    <cellStyle name="Comma 14 3 2 4 4 2 3" xfId="41361" xr:uid="{00000000-0005-0000-0000-00008D7A0000}"/>
    <cellStyle name="Comma 14 3 2 4 4 3" xfId="41362" xr:uid="{00000000-0005-0000-0000-00008E7A0000}"/>
    <cellStyle name="Comma 14 3 2 4 4 3 2" xfId="41363" xr:uid="{00000000-0005-0000-0000-00008F7A0000}"/>
    <cellStyle name="Comma 14 3 2 4 4 4" xfId="41364" xr:uid="{00000000-0005-0000-0000-0000907A0000}"/>
    <cellStyle name="Comma 14 3 2 4 4 5" xfId="41365" xr:uid="{00000000-0005-0000-0000-0000917A0000}"/>
    <cellStyle name="Comma 14 3 2 4 5" xfId="41366" xr:uid="{00000000-0005-0000-0000-0000927A0000}"/>
    <cellStyle name="Comma 14 3 2 4 5 2" xfId="41367" xr:uid="{00000000-0005-0000-0000-0000937A0000}"/>
    <cellStyle name="Comma 14 3 2 4 5 3" xfId="41368" xr:uid="{00000000-0005-0000-0000-0000947A0000}"/>
    <cellStyle name="Comma 14 3 2 4 6" xfId="41369" xr:uid="{00000000-0005-0000-0000-0000957A0000}"/>
    <cellStyle name="Comma 14 3 2 4 6 2" xfId="41370" xr:uid="{00000000-0005-0000-0000-0000967A0000}"/>
    <cellStyle name="Comma 14 3 2 4 6 3" xfId="41371" xr:uid="{00000000-0005-0000-0000-0000977A0000}"/>
    <cellStyle name="Comma 14 3 2 4 7" xfId="41372" xr:uid="{00000000-0005-0000-0000-0000987A0000}"/>
    <cellStyle name="Comma 14 3 2 4 7 2" xfId="41373" xr:uid="{00000000-0005-0000-0000-0000997A0000}"/>
    <cellStyle name="Comma 14 3 2 4 8" xfId="41374" xr:uid="{00000000-0005-0000-0000-00009A7A0000}"/>
    <cellStyle name="Comma 14 3 2 4 9" xfId="41375" xr:uid="{00000000-0005-0000-0000-00009B7A0000}"/>
    <cellStyle name="Comma 14 3 2 5" xfId="41376" xr:uid="{00000000-0005-0000-0000-00009C7A0000}"/>
    <cellStyle name="Comma 14 3 2 5 2" xfId="41377" xr:uid="{00000000-0005-0000-0000-00009D7A0000}"/>
    <cellStyle name="Comma 14 3 2 5 2 2" xfId="41378" xr:uid="{00000000-0005-0000-0000-00009E7A0000}"/>
    <cellStyle name="Comma 14 3 2 5 2 3" xfId="41379" xr:uid="{00000000-0005-0000-0000-00009F7A0000}"/>
    <cellStyle name="Comma 14 3 2 5 3" xfId="41380" xr:uid="{00000000-0005-0000-0000-0000A07A0000}"/>
    <cellStyle name="Comma 14 3 2 5 3 2" xfId="41381" xr:uid="{00000000-0005-0000-0000-0000A17A0000}"/>
    <cellStyle name="Comma 14 3 2 5 3 3" xfId="41382" xr:uid="{00000000-0005-0000-0000-0000A27A0000}"/>
    <cellStyle name="Comma 14 3 2 5 4" xfId="41383" xr:uid="{00000000-0005-0000-0000-0000A37A0000}"/>
    <cellStyle name="Comma 14 3 2 5 4 2" xfId="41384" xr:uid="{00000000-0005-0000-0000-0000A47A0000}"/>
    <cellStyle name="Comma 14 3 2 5 5" xfId="41385" xr:uid="{00000000-0005-0000-0000-0000A57A0000}"/>
    <cellStyle name="Comma 14 3 2 5 6" xfId="41386" xr:uid="{00000000-0005-0000-0000-0000A67A0000}"/>
    <cellStyle name="Comma 14 3 2 6" xfId="41387" xr:uid="{00000000-0005-0000-0000-0000A77A0000}"/>
    <cellStyle name="Comma 14 3 2 6 2" xfId="41388" xr:uid="{00000000-0005-0000-0000-0000A87A0000}"/>
    <cellStyle name="Comma 14 3 2 6 2 2" xfId="41389" xr:uid="{00000000-0005-0000-0000-0000A97A0000}"/>
    <cellStyle name="Comma 14 3 2 6 2 3" xfId="41390" xr:uid="{00000000-0005-0000-0000-0000AA7A0000}"/>
    <cellStyle name="Comma 14 3 2 6 3" xfId="41391" xr:uid="{00000000-0005-0000-0000-0000AB7A0000}"/>
    <cellStyle name="Comma 14 3 2 6 3 2" xfId="41392" xr:uid="{00000000-0005-0000-0000-0000AC7A0000}"/>
    <cellStyle name="Comma 14 3 2 6 3 3" xfId="41393" xr:uid="{00000000-0005-0000-0000-0000AD7A0000}"/>
    <cellStyle name="Comma 14 3 2 6 4" xfId="41394" xr:uid="{00000000-0005-0000-0000-0000AE7A0000}"/>
    <cellStyle name="Comma 14 3 2 6 4 2" xfId="41395" xr:uid="{00000000-0005-0000-0000-0000AF7A0000}"/>
    <cellStyle name="Comma 14 3 2 6 5" xfId="41396" xr:uid="{00000000-0005-0000-0000-0000B07A0000}"/>
    <cellStyle name="Comma 14 3 2 6 6" xfId="41397" xr:uid="{00000000-0005-0000-0000-0000B17A0000}"/>
    <cellStyle name="Comma 14 3 2 7" xfId="41398" xr:uid="{00000000-0005-0000-0000-0000B27A0000}"/>
    <cellStyle name="Comma 14 3 2 7 2" xfId="41399" xr:uid="{00000000-0005-0000-0000-0000B37A0000}"/>
    <cellStyle name="Comma 14 3 2 7 2 2" xfId="41400" xr:uid="{00000000-0005-0000-0000-0000B47A0000}"/>
    <cellStyle name="Comma 14 3 2 7 2 3" xfId="41401" xr:uid="{00000000-0005-0000-0000-0000B57A0000}"/>
    <cellStyle name="Comma 14 3 2 7 3" xfId="41402" xr:uid="{00000000-0005-0000-0000-0000B67A0000}"/>
    <cellStyle name="Comma 14 3 2 7 3 2" xfId="41403" xr:uid="{00000000-0005-0000-0000-0000B77A0000}"/>
    <cellStyle name="Comma 14 3 2 7 4" xfId="41404" xr:uid="{00000000-0005-0000-0000-0000B87A0000}"/>
    <cellStyle name="Comma 14 3 2 7 5" xfId="41405" xr:uid="{00000000-0005-0000-0000-0000B97A0000}"/>
    <cellStyle name="Comma 14 3 2 8" xfId="41406" xr:uid="{00000000-0005-0000-0000-0000BA7A0000}"/>
    <cellStyle name="Comma 14 3 2 8 2" xfId="41407" xr:uid="{00000000-0005-0000-0000-0000BB7A0000}"/>
    <cellStyle name="Comma 14 3 2 8 3" xfId="41408" xr:uid="{00000000-0005-0000-0000-0000BC7A0000}"/>
    <cellStyle name="Comma 14 3 2 9" xfId="41409" xr:uid="{00000000-0005-0000-0000-0000BD7A0000}"/>
    <cellStyle name="Comma 14 3 2 9 2" xfId="41410" xr:uid="{00000000-0005-0000-0000-0000BE7A0000}"/>
    <cellStyle name="Comma 14 3 2 9 3" xfId="41411" xr:uid="{00000000-0005-0000-0000-0000BF7A0000}"/>
    <cellStyle name="Comma 14 3 3" xfId="41412" xr:uid="{00000000-0005-0000-0000-0000C07A0000}"/>
    <cellStyle name="Comma 14 3 3 10" xfId="41413" xr:uid="{00000000-0005-0000-0000-0000C17A0000}"/>
    <cellStyle name="Comma 14 3 3 2" xfId="41414" xr:uid="{00000000-0005-0000-0000-0000C27A0000}"/>
    <cellStyle name="Comma 14 3 3 2 2" xfId="41415" xr:uid="{00000000-0005-0000-0000-0000C37A0000}"/>
    <cellStyle name="Comma 14 3 3 2 2 2" xfId="41416" xr:uid="{00000000-0005-0000-0000-0000C47A0000}"/>
    <cellStyle name="Comma 14 3 3 2 2 2 2" xfId="41417" xr:uid="{00000000-0005-0000-0000-0000C57A0000}"/>
    <cellStyle name="Comma 14 3 3 2 2 2 3" xfId="41418" xr:uid="{00000000-0005-0000-0000-0000C67A0000}"/>
    <cellStyle name="Comma 14 3 3 2 2 3" xfId="41419" xr:uid="{00000000-0005-0000-0000-0000C77A0000}"/>
    <cellStyle name="Comma 14 3 3 2 2 3 2" xfId="41420" xr:uid="{00000000-0005-0000-0000-0000C87A0000}"/>
    <cellStyle name="Comma 14 3 3 2 2 3 3" xfId="41421" xr:uid="{00000000-0005-0000-0000-0000C97A0000}"/>
    <cellStyle name="Comma 14 3 3 2 2 4" xfId="41422" xr:uid="{00000000-0005-0000-0000-0000CA7A0000}"/>
    <cellStyle name="Comma 14 3 3 2 2 4 2" xfId="41423" xr:uid="{00000000-0005-0000-0000-0000CB7A0000}"/>
    <cellStyle name="Comma 14 3 3 2 2 5" xfId="41424" xr:uid="{00000000-0005-0000-0000-0000CC7A0000}"/>
    <cellStyle name="Comma 14 3 3 2 2 6" xfId="41425" xr:uid="{00000000-0005-0000-0000-0000CD7A0000}"/>
    <cellStyle name="Comma 14 3 3 2 3" xfId="41426" xr:uid="{00000000-0005-0000-0000-0000CE7A0000}"/>
    <cellStyle name="Comma 14 3 3 2 3 2" xfId="41427" xr:uid="{00000000-0005-0000-0000-0000CF7A0000}"/>
    <cellStyle name="Comma 14 3 3 2 3 2 2" xfId="41428" xr:uid="{00000000-0005-0000-0000-0000D07A0000}"/>
    <cellStyle name="Comma 14 3 3 2 3 2 3" xfId="41429" xr:uid="{00000000-0005-0000-0000-0000D17A0000}"/>
    <cellStyle name="Comma 14 3 3 2 3 3" xfId="41430" xr:uid="{00000000-0005-0000-0000-0000D27A0000}"/>
    <cellStyle name="Comma 14 3 3 2 3 3 2" xfId="41431" xr:uid="{00000000-0005-0000-0000-0000D37A0000}"/>
    <cellStyle name="Comma 14 3 3 2 3 3 3" xfId="41432" xr:uid="{00000000-0005-0000-0000-0000D47A0000}"/>
    <cellStyle name="Comma 14 3 3 2 3 4" xfId="41433" xr:uid="{00000000-0005-0000-0000-0000D57A0000}"/>
    <cellStyle name="Comma 14 3 3 2 3 4 2" xfId="41434" xr:uid="{00000000-0005-0000-0000-0000D67A0000}"/>
    <cellStyle name="Comma 14 3 3 2 3 5" xfId="41435" xr:uid="{00000000-0005-0000-0000-0000D77A0000}"/>
    <cellStyle name="Comma 14 3 3 2 3 6" xfId="41436" xr:uid="{00000000-0005-0000-0000-0000D87A0000}"/>
    <cellStyle name="Comma 14 3 3 2 4" xfId="41437" xr:uid="{00000000-0005-0000-0000-0000D97A0000}"/>
    <cellStyle name="Comma 14 3 3 2 4 2" xfId="41438" xr:uid="{00000000-0005-0000-0000-0000DA7A0000}"/>
    <cellStyle name="Comma 14 3 3 2 4 2 2" xfId="41439" xr:uid="{00000000-0005-0000-0000-0000DB7A0000}"/>
    <cellStyle name="Comma 14 3 3 2 4 2 3" xfId="41440" xr:uid="{00000000-0005-0000-0000-0000DC7A0000}"/>
    <cellStyle name="Comma 14 3 3 2 4 3" xfId="41441" xr:uid="{00000000-0005-0000-0000-0000DD7A0000}"/>
    <cellStyle name="Comma 14 3 3 2 4 3 2" xfId="41442" xr:uid="{00000000-0005-0000-0000-0000DE7A0000}"/>
    <cellStyle name="Comma 14 3 3 2 4 4" xfId="41443" xr:uid="{00000000-0005-0000-0000-0000DF7A0000}"/>
    <cellStyle name="Comma 14 3 3 2 4 5" xfId="41444" xr:uid="{00000000-0005-0000-0000-0000E07A0000}"/>
    <cellStyle name="Comma 14 3 3 2 5" xfId="41445" xr:uid="{00000000-0005-0000-0000-0000E17A0000}"/>
    <cellStyle name="Comma 14 3 3 2 5 2" xfId="41446" xr:uid="{00000000-0005-0000-0000-0000E27A0000}"/>
    <cellStyle name="Comma 14 3 3 2 5 3" xfId="41447" xr:uid="{00000000-0005-0000-0000-0000E37A0000}"/>
    <cellStyle name="Comma 14 3 3 2 6" xfId="41448" xr:uid="{00000000-0005-0000-0000-0000E47A0000}"/>
    <cellStyle name="Comma 14 3 3 2 6 2" xfId="41449" xr:uid="{00000000-0005-0000-0000-0000E57A0000}"/>
    <cellStyle name="Comma 14 3 3 2 6 3" xfId="41450" xr:uid="{00000000-0005-0000-0000-0000E67A0000}"/>
    <cellStyle name="Comma 14 3 3 2 7" xfId="41451" xr:uid="{00000000-0005-0000-0000-0000E77A0000}"/>
    <cellStyle name="Comma 14 3 3 2 7 2" xfId="41452" xr:uid="{00000000-0005-0000-0000-0000E87A0000}"/>
    <cellStyle name="Comma 14 3 3 2 8" xfId="41453" xr:uid="{00000000-0005-0000-0000-0000E97A0000}"/>
    <cellStyle name="Comma 14 3 3 2 9" xfId="41454" xr:uid="{00000000-0005-0000-0000-0000EA7A0000}"/>
    <cellStyle name="Comma 14 3 3 3" xfId="41455" xr:uid="{00000000-0005-0000-0000-0000EB7A0000}"/>
    <cellStyle name="Comma 14 3 3 3 2" xfId="41456" xr:uid="{00000000-0005-0000-0000-0000EC7A0000}"/>
    <cellStyle name="Comma 14 3 3 3 2 2" xfId="41457" xr:uid="{00000000-0005-0000-0000-0000ED7A0000}"/>
    <cellStyle name="Comma 14 3 3 3 2 3" xfId="41458" xr:uid="{00000000-0005-0000-0000-0000EE7A0000}"/>
    <cellStyle name="Comma 14 3 3 3 3" xfId="41459" xr:uid="{00000000-0005-0000-0000-0000EF7A0000}"/>
    <cellStyle name="Comma 14 3 3 3 3 2" xfId="41460" xr:uid="{00000000-0005-0000-0000-0000F07A0000}"/>
    <cellStyle name="Comma 14 3 3 3 3 3" xfId="41461" xr:uid="{00000000-0005-0000-0000-0000F17A0000}"/>
    <cellStyle name="Comma 14 3 3 3 4" xfId="41462" xr:uid="{00000000-0005-0000-0000-0000F27A0000}"/>
    <cellStyle name="Comma 14 3 3 3 4 2" xfId="41463" xr:uid="{00000000-0005-0000-0000-0000F37A0000}"/>
    <cellStyle name="Comma 14 3 3 3 5" xfId="41464" xr:uid="{00000000-0005-0000-0000-0000F47A0000}"/>
    <cellStyle name="Comma 14 3 3 3 6" xfId="41465" xr:uid="{00000000-0005-0000-0000-0000F57A0000}"/>
    <cellStyle name="Comma 14 3 3 4" xfId="41466" xr:uid="{00000000-0005-0000-0000-0000F67A0000}"/>
    <cellStyle name="Comma 14 3 3 4 2" xfId="41467" xr:uid="{00000000-0005-0000-0000-0000F77A0000}"/>
    <cellStyle name="Comma 14 3 3 4 2 2" xfId="41468" xr:uid="{00000000-0005-0000-0000-0000F87A0000}"/>
    <cellStyle name="Comma 14 3 3 4 2 3" xfId="41469" xr:uid="{00000000-0005-0000-0000-0000F97A0000}"/>
    <cellStyle name="Comma 14 3 3 4 3" xfId="41470" xr:uid="{00000000-0005-0000-0000-0000FA7A0000}"/>
    <cellStyle name="Comma 14 3 3 4 3 2" xfId="41471" xr:uid="{00000000-0005-0000-0000-0000FB7A0000}"/>
    <cellStyle name="Comma 14 3 3 4 3 3" xfId="41472" xr:uid="{00000000-0005-0000-0000-0000FC7A0000}"/>
    <cellStyle name="Comma 14 3 3 4 4" xfId="41473" xr:uid="{00000000-0005-0000-0000-0000FD7A0000}"/>
    <cellStyle name="Comma 14 3 3 4 4 2" xfId="41474" xr:uid="{00000000-0005-0000-0000-0000FE7A0000}"/>
    <cellStyle name="Comma 14 3 3 4 5" xfId="41475" xr:uid="{00000000-0005-0000-0000-0000FF7A0000}"/>
    <cellStyle name="Comma 14 3 3 4 6" xfId="41476" xr:uid="{00000000-0005-0000-0000-0000007B0000}"/>
    <cellStyle name="Comma 14 3 3 5" xfId="41477" xr:uid="{00000000-0005-0000-0000-0000017B0000}"/>
    <cellStyle name="Comma 14 3 3 5 2" xfId="41478" xr:uid="{00000000-0005-0000-0000-0000027B0000}"/>
    <cellStyle name="Comma 14 3 3 5 2 2" xfId="41479" xr:uid="{00000000-0005-0000-0000-0000037B0000}"/>
    <cellStyle name="Comma 14 3 3 5 2 3" xfId="41480" xr:uid="{00000000-0005-0000-0000-0000047B0000}"/>
    <cellStyle name="Comma 14 3 3 5 3" xfId="41481" xr:uid="{00000000-0005-0000-0000-0000057B0000}"/>
    <cellStyle name="Comma 14 3 3 5 3 2" xfId="41482" xr:uid="{00000000-0005-0000-0000-0000067B0000}"/>
    <cellStyle name="Comma 14 3 3 5 4" xfId="41483" xr:uid="{00000000-0005-0000-0000-0000077B0000}"/>
    <cellStyle name="Comma 14 3 3 5 5" xfId="41484" xr:uid="{00000000-0005-0000-0000-0000087B0000}"/>
    <cellStyle name="Comma 14 3 3 6" xfId="41485" xr:uid="{00000000-0005-0000-0000-0000097B0000}"/>
    <cellStyle name="Comma 14 3 3 6 2" xfId="41486" xr:uid="{00000000-0005-0000-0000-00000A7B0000}"/>
    <cellStyle name="Comma 14 3 3 6 3" xfId="41487" xr:uid="{00000000-0005-0000-0000-00000B7B0000}"/>
    <cellStyle name="Comma 14 3 3 7" xfId="41488" xr:uid="{00000000-0005-0000-0000-00000C7B0000}"/>
    <cellStyle name="Comma 14 3 3 7 2" xfId="41489" xr:uid="{00000000-0005-0000-0000-00000D7B0000}"/>
    <cellStyle name="Comma 14 3 3 7 3" xfId="41490" xr:uid="{00000000-0005-0000-0000-00000E7B0000}"/>
    <cellStyle name="Comma 14 3 3 8" xfId="41491" xr:uid="{00000000-0005-0000-0000-00000F7B0000}"/>
    <cellStyle name="Comma 14 3 3 8 2" xfId="41492" xr:uid="{00000000-0005-0000-0000-0000107B0000}"/>
    <cellStyle name="Comma 14 3 3 9" xfId="41493" xr:uid="{00000000-0005-0000-0000-0000117B0000}"/>
    <cellStyle name="Comma 14 3 4" xfId="41494" xr:uid="{00000000-0005-0000-0000-0000127B0000}"/>
    <cellStyle name="Comma 14 3 4 2" xfId="41495" xr:uid="{00000000-0005-0000-0000-0000137B0000}"/>
    <cellStyle name="Comma 14 3 4 2 2" xfId="41496" xr:uid="{00000000-0005-0000-0000-0000147B0000}"/>
    <cellStyle name="Comma 14 3 4 2 2 2" xfId="41497" xr:uid="{00000000-0005-0000-0000-0000157B0000}"/>
    <cellStyle name="Comma 14 3 4 2 2 3" xfId="41498" xr:uid="{00000000-0005-0000-0000-0000167B0000}"/>
    <cellStyle name="Comma 14 3 4 2 3" xfId="41499" xr:uid="{00000000-0005-0000-0000-0000177B0000}"/>
    <cellStyle name="Comma 14 3 4 2 3 2" xfId="41500" xr:uid="{00000000-0005-0000-0000-0000187B0000}"/>
    <cellStyle name="Comma 14 3 4 2 3 3" xfId="41501" xr:uid="{00000000-0005-0000-0000-0000197B0000}"/>
    <cellStyle name="Comma 14 3 4 2 4" xfId="41502" xr:uid="{00000000-0005-0000-0000-00001A7B0000}"/>
    <cellStyle name="Comma 14 3 4 2 4 2" xfId="41503" xr:uid="{00000000-0005-0000-0000-00001B7B0000}"/>
    <cellStyle name="Comma 14 3 4 2 5" xfId="41504" xr:uid="{00000000-0005-0000-0000-00001C7B0000}"/>
    <cellStyle name="Comma 14 3 4 2 6" xfId="41505" xr:uid="{00000000-0005-0000-0000-00001D7B0000}"/>
    <cellStyle name="Comma 14 3 4 3" xfId="41506" xr:uid="{00000000-0005-0000-0000-00001E7B0000}"/>
    <cellStyle name="Comma 14 3 4 3 2" xfId="41507" xr:uid="{00000000-0005-0000-0000-00001F7B0000}"/>
    <cellStyle name="Comma 14 3 4 3 2 2" xfId="41508" xr:uid="{00000000-0005-0000-0000-0000207B0000}"/>
    <cellStyle name="Comma 14 3 4 3 2 3" xfId="41509" xr:uid="{00000000-0005-0000-0000-0000217B0000}"/>
    <cellStyle name="Comma 14 3 4 3 3" xfId="41510" xr:uid="{00000000-0005-0000-0000-0000227B0000}"/>
    <cellStyle name="Comma 14 3 4 3 3 2" xfId="41511" xr:uid="{00000000-0005-0000-0000-0000237B0000}"/>
    <cellStyle name="Comma 14 3 4 3 3 3" xfId="41512" xr:uid="{00000000-0005-0000-0000-0000247B0000}"/>
    <cellStyle name="Comma 14 3 4 3 4" xfId="41513" xr:uid="{00000000-0005-0000-0000-0000257B0000}"/>
    <cellStyle name="Comma 14 3 4 3 4 2" xfId="41514" xr:uid="{00000000-0005-0000-0000-0000267B0000}"/>
    <cellStyle name="Comma 14 3 4 3 5" xfId="41515" xr:uid="{00000000-0005-0000-0000-0000277B0000}"/>
    <cellStyle name="Comma 14 3 4 3 6" xfId="41516" xr:uid="{00000000-0005-0000-0000-0000287B0000}"/>
    <cellStyle name="Comma 14 3 4 4" xfId="41517" xr:uid="{00000000-0005-0000-0000-0000297B0000}"/>
    <cellStyle name="Comma 14 3 4 4 2" xfId="41518" xr:uid="{00000000-0005-0000-0000-00002A7B0000}"/>
    <cellStyle name="Comma 14 3 4 4 2 2" xfId="41519" xr:uid="{00000000-0005-0000-0000-00002B7B0000}"/>
    <cellStyle name="Comma 14 3 4 4 2 3" xfId="41520" xr:uid="{00000000-0005-0000-0000-00002C7B0000}"/>
    <cellStyle name="Comma 14 3 4 4 3" xfId="41521" xr:uid="{00000000-0005-0000-0000-00002D7B0000}"/>
    <cellStyle name="Comma 14 3 4 4 3 2" xfId="41522" xr:uid="{00000000-0005-0000-0000-00002E7B0000}"/>
    <cellStyle name="Comma 14 3 4 4 4" xfId="41523" xr:uid="{00000000-0005-0000-0000-00002F7B0000}"/>
    <cellStyle name="Comma 14 3 4 4 5" xfId="41524" xr:uid="{00000000-0005-0000-0000-0000307B0000}"/>
    <cellStyle name="Comma 14 3 4 5" xfId="41525" xr:uid="{00000000-0005-0000-0000-0000317B0000}"/>
    <cellStyle name="Comma 14 3 4 5 2" xfId="41526" xr:uid="{00000000-0005-0000-0000-0000327B0000}"/>
    <cellStyle name="Comma 14 3 4 5 3" xfId="41527" xr:uid="{00000000-0005-0000-0000-0000337B0000}"/>
    <cellStyle name="Comma 14 3 4 6" xfId="41528" xr:uid="{00000000-0005-0000-0000-0000347B0000}"/>
    <cellStyle name="Comma 14 3 4 6 2" xfId="41529" xr:uid="{00000000-0005-0000-0000-0000357B0000}"/>
    <cellStyle name="Comma 14 3 4 6 3" xfId="41530" xr:uid="{00000000-0005-0000-0000-0000367B0000}"/>
    <cellStyle name="Comma 14 3 4 7" xfId="41531" xr:uid="{00000000-0005-0000-0000-0000377B0000}"/>
    <cellStyle name="Comma 14 3 4 7 2" xfId="41532" xr:uid="{00000000-0005-0000-0000-0000387B0000}"/>
    <cellStyle name="Comma 14 3 4 8" xfId="41533" xr:uid="{00000000-0005-0000-0000-0000397B0000}"/>
    <cellStyle name="Comma 14 3 4 9" xfId="41534" xr:uid="{00000000-0005-0000-0000-00003A7B0000}"/>
    <cellStyle name="Comma 14 3 5" xfId="41535" xr:uid="{00000000-0005-0000-0000-00003B7B0000}"/>
    <cellStyle name="Comma 14 3 5 2" xfId="41536" xr:uid="{00000000-0005-0000-0000-00003C7B0000}"/>
    <cellStyle name="Comma 14 3 5 2 2" xfId="41537" xr:uid="{00000000-0005-0000-0000-00003D7B0000}"/>
    <cellStyle name="Comma 14 3 5 2 2 2" xfId="41538" xr:uid="{00000000-0005-0000-0000-00003E7B0000}"/>
    <cellStyle name="Comma 14 3 5 2 2 3" xfId="41539" xr:uid="{00000000-0005-0000-0000-00003F7B0000}"/>
    <cellStyle name="Comma 14 3 5 2 3" xfId="41540" xr:uid="{00000000-0005-0000-0000-0000407B0000}"/>
    <cellStyle name="Comma 14 3 5 2 3 2" xfId="41541" xr:uid="{00000000-0005-0000-0000-0000417B0000}"/>
    <cellStyle name="Comma 14 3 5 2 3 3" xfId="41542" xr:uid="{00000000-0005-0000-0000-0000427B0000}"/>
    <cellStyle name="Comma 14 3 5 2 4" xfId="41543" xr:uid="{00000000-0005-0000-0000-0000437B0000}"/>
    <cellStyle name="Comma 14 3 5 2 4 2" xfId="41544" xr:uid="{00000000-0005-0000-0000-0000447B0000}"/>
    <cellStyle name="Comma 14 3 5 2 5" xfId="41545" xr:uid="{00000000-0005-0000-0000-0000457B0000}"/>
    <cellStyle name="Comma 14 3 5 2 6" xfId="41546" xr:uid="{00000000-0005-0000-0000-0000467B0000}"/>
    <cellStyle name="Comma 14 3 5 3" xfId="41547" xr:uid="{00000000-0005-0000-0000-0000477B0000}"/>
    <cellStyle name="Comma 14 3 5 3 2" xfId="41548" xr:uid="{00000000-0005-0000-0000-0000487B0000}"/>
    <cellStyle name="Comma 14 3 5 3 2 2" xfId="41549" xr:uid="{00000000-0005-0000-0000-0000497B0000}"/>
    <cellStyle name="Comma 14 3 5 3 2 3" xfId="41550" xr:uid="{00000000-0005-0000-0000-00004A7B0000}"/>
    <cellStyle name="Comma 14 3 5 3 3" xfId="41551" xr:uid="{00000000-0005-0000-0000-00004B7B0000}"/>
    <cellStyle name="Comma 14 3 5 3 3 2" xfId="41552" xr:uid="{00000000-0005-0000-0000-00004C7B0000}"/>
    <cellStyle name="Comma 14 3 5 3 3 3" xfId="41553" xr:uid="{00000000-0005-0000-0000-00004D7B0000}"/>
    <cellStyle name="Comma 14 3 5 3 4" xfId="41554" xr:uid="{00000000-0005-0000-0000-00004E7B0000}"/>
    <cellStyle name="Comma 14 3 5 3 4 2" xfId="41555" xr:uid="{00000000-0005-0000-0000-00004F7B0000}"/>
    <cellStyle name="Comma 14 3 5 3 5" xfId="41556" xr:uid="{00000000-0005-0000-0000-0000507B0000}"/>
    <cellStyle name="Comma 14 3 5 3 6" xfId="41557" xr:uid="{00000000-0005-0000-0000-0000517B0000}"/>
    <cellStyle name="Comma 14 3 5 4" xfId="41558" xr:uid="{00000000-0005-0000-0000-0000527B0000}"/>
    <cellStyle name="Comma 14 3 5 4 2" xfId="41559" xr:uid="{00000000-0005-0000-0000-0000537B0000}"/>
    <cellStyle name="Comma 14 3 5 4 2 2" xfId="41560" xr:uid="{00000000-0005-0000-0000-0000547B0000}"/>
    <cellStyle name="Comma 14 3 5 4 2 3" xfId="41561" xr:uid="{00000000-0005-0000-0000-0000557B0000}"/>
    <cellStyle name="Comma 14 3 5 4 3" xfId="41562" xr:uid="{00000000-0005-0000-0000-0000567B0000}"/>
    <cellStyle name="Comma 14 3 5 4 3 2" xfId="41563" xr:uid="{00000000-0005-0000-0000-0000577B0000}"/>
    <cellStyle name="Comma 14 3 5 4 4" xfId="41564" xr:uid="{00000000-0005-0000-0000-0000587B0000}"/>
    <cellStyle name="Comma 14 3 5 4 5" xfId="41565" xr:uid="{00000000-0005-0000-0000-0000597B0000}"/>
    <cellStyle name="Comma 14 3 5 5" xfId="41566" xr:uid="{00000000-0005-0000-0000-00005A7B0000}"/>
    <cellStyle name="Comma 14 3 5 5 2" xfId="41567" xr:uid="{00000000-0005-0000-0000-00005B7B0000}"/>
    <cellStyle name="Comma 14 3 5 5 3" xfId="41568" xr:uid="{00000000-0005-0000-0000-00005C7B0000}"/>
    <cellStyle name="Comma 14 3 5 6" xfId="41569" xr:uid="{00000000-0005-0000-0000-00005D7B0000}"/>
    <cellStyle name="Comma 14 3 5 6 2" xfId="41570" xr:uid="{00000000-0005-0000-0000-00005E7B0000}"/>
    <cellStyle name="Comma 14 3 5 6 3" xfId="41571" xr:uid="{00000000-0005-0000-0000-00005F7B0000}"/>
    <cellStyle name="Comma 14 3 5 7" xfId="41572" xr:uid="{00000000-0005-0000-0000-0000607B0000}"/>
    <cellStyle name="Comma 14 3 5 7 2" xfId="41573" xr:uid="{00000000-0005-0000-0000-0000617B0000}"/>
    <cellStyle name="Comma 14 3 5 8" xfId="41574" xr:uid="{00000000-0005-0000-0000-0000627B0000}"/>
    <cellStyle name="Comma 14 3 5 9" xfId="41575" xr:uid="{00000000-0005-0000-0000-0000637B0000}"/>
    <cellStyle name="Comma 14 3 6" xfId="41576" xr:uid="{00000000-0005-0000-0000-0000647B0000}"/>
    <cellStyle name="Comma 14 3 6 2" xfId="41577" xr:uid="{00000000-0005-0000-0000-0000657B0000}"/>
    <cellStyle name="Comma 14 3 6 2 2" xfId="41578" xr:uid="{00000000-0005-0000-0000-0000667B0000}"/>
    <cellStyle name="Comma 14 3 6 2 3" xfId="41579" xr:uid="{00000000-0005-0000-0000-0000677B0000}"/>
    <cellStyle name="Comma 14 3 6 3" xfId="41580" xr:uid="{00000000-0005-0000-0000-0000687B0000}"/>
    <cellStyle name="Comma 14 3 6 3 2" xfId="41581" xr:uid="{00000000-0005-0000-0000-0000697B0000}"/>
    <cellStyle name="Comma 14 3 6 3 3" xfId="41582" xr:uid="{00000000-0005-0000-0000-00006A7B0000}"/>
    <cellStyle name="Comma 14 3 6 4" xfId="41583" xr:uid="{00000000-0005-0000-0000-00006B7B0000}"/>
    <cellStyle name="Comma 14 3 6 4 2" xfId="41584" xr:uid="{00000000-0005-0000-0000-00006C7B0000}"/>
    <cellStyle name="Comma 14 3 6 5" xfId="41585" xr:uid="{00000000-0005-0000-0000-00006D7B0000}"/>
    <cellStyle name="Comma 14 3 6 6" xfId="41586" xr:uid="{00000000-0005-0000-0000-00006E7B0000}"/>
    <cellStyle name="Comma 14 3 7" xfId="41587" xr:uid="{00000000-0005-0000-0000-00006F7B0000}"/>
    <cellStyle name="Comma 14 3 7 2" xfId="41588" xr:uid="{00000000-0005-0000-0000-0000707B0000}"/>
    <cellStyle name="Comma 14 3 7 2 2" xfId="41589" xr:uid="{00000000-0005-0000-0000-0000717B0000}"/>
    <cellStyle name="Comma 14 3 7 2 3" xfId="41590" xr:uid="{00000000-0005-0000-0000-0000727B0000}"/>
    <cellStyle name="Comma 14 3 7 3" xfId="41591" xr:uid="{00000000-0005-0000-0000-0000737B0000}"/>
    <cellStyle name="Comma 14 3 7 3 2" xfId="41592" xr:uid="{00000000-0005-0000-0000-0000747B0000}"/>
    <cellStyle name="Comma 14 3 7 3 3" xfId="41593" xr:uid="{00000000-0005-0000-0000-0000757B0000}"/>
    <cellStyle name="Comma 14 3 7 4" xfId="41594" xr:uid="{00000000-0005-0000-0000-0000767B0000}"/>
    <cellStyle name="Comma 14 3 7 4 2" xfId="41595" xr:uid="{00000000-0005-0000-0000-0000777B0000}"/>
    <cellStyle name="Comma 14 3 7 5" xfId="41596" xr:uid="{00000000-0005-0000-0000-0000787B0000}"/>
    <cellStyle name="Comma 14 3 7 6" xfId="41597" xr:uid="{00000000-0005-0000-0000-0000797B0000}"/>
    <cellStyle name="Comma 14 3 8" xfId="41598" xr:uid="{00000000-0005-0000-0000-00007A7B0000}"/>
    <cellStyle name="Comma 14 3 8 2" xfId="41599" xr:uid="{00000000-0005-0000-0000-00007B7B0000}"/>
    <cellStyle name="Comma 14 3 8 2 2" xfId="41600" xr:uid="{00000000-0005-0000-0000-00007C7B0000}"/>
    <cellStyle name="Comma 14 3 8 2 3" xfId="41601" xr:uid="{00000000-0005-0000-0000-00007D7B0000}"/>
    <cellStyle name="Comma 14 3 8 3" xfId="41602" xr:uid="{00000000-0005-0000-0000-00007E7B0000}"/>
    <cellStyle name="Comma 14 3 8 3 2" xfId="41603" xr:uid="{00000000-0005-0000-0000-00007F7B0000}"/>
    <cellStyle name="Comma 14 3 8 4" xfId="41604" xr:uid="{00000000-0005-0000-0000-0000807B0000}"/>
    <cellStyle name="Comma 14 3 8 5" xfId="41605" xr:uid="{00000000-0005-0000-0000-0000817B0000}"/>
    <cellStyle name="Comma 14 3 9" xfId="41606" xr:uid="{00000000-0005-0000-0000-0000827B0000}"/>
    <cellStyle name="Comma 14 3 9 2" xfId="41607" xr:uid="{00000000-0005-0000-0000-0000837B0000}"/>
    <cellStyle name="Comma 14 3 9 3" xfId="41608" xr:uid="{00000000-0005-0000-0000-0000847B0000}"/>
    <cellStyle name="Comma 14 4" xfId="9461" xr:uid="{00000000-0005-0000-0000-0000857B0000}"/>
    <cellStyle name="Comma 14 4 10" xfId="41609" xr:uid="{00000000-0005-0000-0000-0000867B0000}"/>
    <cellStyle name="Comma 14 4 10 2" xfId="41610" xr:uid="{00000000-0005-0000-0000-0000877B0000}"/>
    <cellStyle name="Comma 14 4 11" xfId="41611" xr:uid="{00000000-0005-0000-0000-0000887B0000}"/>
    <cellStyle name="Comma 14 4 12" xfId="41612" xr:uid="{00000000-0005-0000-0000-0000897B0000}"/>
    <cellStyle name="Comma 14 4 2" xfId="41613" xr:uid="{00000000-0005-0000-0000-00008A7B0000}"/>
    <cellStyle name="Comma 14 4 2 10" xfId="41614" xr:uid="{00000000-0005-0000-0000-00008B7B0000}"/>
    <cellStyle name="Comma 14 4 2 2" xfId="41615" xr:uid="{00000000-0005-0000-0000-00008C7B0000}"/>
    <cellStyle name="Comma 14 4 2 2 2" xfId="41616" xr:uid="{00000000-0005-0000-0000-00008D7B0000}"/>
    <cellStyle name="Comma 14 4 2 2 2 2" xfId="41617" xr:uid="{00000000-0005-0000-0000-00008E7B0000}"/>
    <cellStyle name="Comma 14 4 2 2 2 2 2" xfId="41618" xr:uid="{00000000-0005-0000-0000-00008F7B0000}"/>
    <cellStyle name="Comma 14 4 2 2 2 2 3" xfId="41619" xr:uid="{00000000-0005-0000-0000-0000907B0000}"/>
    <cellStyle name="Comma 14 4 2 2 2 3" xfId="41620" xr:uid="{00000000-0005-0000-0000-0000917B0000}"/>
    <cellStyle name="Comma 14 4 2 2 2 3 2" xfId="41621" xr:uid="{00000000-0005-0000-0000-0000927B0000}"/>
    <cellStyle name="Comma 14 4 2 2 2 3 3" xfId="41622" xr:uid="{00000000-0005-0000-0000-0000937B0000}"/>
    <cellStyle name="Comma 14 4 2 2 2 4" xfId="41623" xr:uid="{00000000-0005-0000-0000-0000947B0000}"/>
    <cellStyle name="Comma 14 4 2 2 2 4 2" xfId="41624" xr:uid="{00000000-0005-0000-0000-0000957B0000}"/>
    <cellStyle name="Comma 14 4 2 2 2 5" xfId="41625" xr:uid="{00000000-0005-0000-0000-0000967B0000}"/>
    <cellStyle name="Comma 14 4 2 2 2 6" xfId="41626" xr:uid="{00000000-0005-0000-0000-0000977B0000}"/>
    <cellStyle name="Comma 14 4 2 2 3" xfId="41627" xr:uid="{00000000-0005-0000-0000-0000987B0000}"/>
    <cellStyle name="Comma 14 4 2 2 3 2" xfId="41628" xr:uid="{00000000-0005-0000-0000-0000997B0000}"/>
    <cellStyle name="Comma 14 4 2 2 3 2 2" xfId="41629" xr:uid="{00000000-0005-0000-0000-00009A7B0000}"/>
    <cellStyle name="Comma 14 4 2 2 3 2 3" xfId="41630" xr:uid="{00000000-0005-0000-0000-00009B7B0000}"/>
    <cellStyle name="Comma 14 4 2 2 3 3" xfId="41631" xr:uid="{00000000-0005-0000-0000-00009C7B0000}"/>
    <cellStyle name="Comma 14 4 2 2 3 3 2" xfId="41632" xr:uid="{00000000-0005-0000-0000-00009D7B0000}"/>
    <cellStyle name="Comma 14 4 2 2 3 3 3" xfId="41633" xr:uid="{00000000-0005-0000-0000-00009E7B0000}"/>
    <cellStyle name="Comma 14 4 2 2 3 4" xfId="41634" xr:uid="{00000000-0005-0000-0000-00009F7B0000}"/>
    <cellStyle name="Comma 14 4 2 2 3 4 2" xfId="41635" xr:uid="{00000000-0005-0000-0000-0000A07B0000}"/>
    <cellStyle name="Comma 14 4 2 2 3 5" xfId="41636" xr:uid="{00000000-0005-0000-0000-0000A17B0000}"/>
    <cellStyle name="Comma 14 4 2 2 3 6" xfId="41637" xr:uid="{00000000-0005-0000-0000-0000A27B0000}"/>
    <cellStyle name="Comma 14 4 2 2 4" xfId="41638" xr:uid="{00000000-0005-0000-0000-0000A37B0000}"/>
    <cellStyle name="Comma 14 4 2 2 4 2" xfId="41639" xr:uid="{00000000-0005-0000-0000-0000A47B0000}"/>
    <cellStyle name="Comma 14 4 2 2 4 2 2" xfId="41640" xr:uid="{00000000-0005-0000-0000-0000A57B0000}"/>
    <cellStyle name="Comma 14 4 2 2 4 2 3" xfId="41641" xr:uid="{00000000-0005-0000-0000-0000A67B0000}"/>
    <cellStyle name="Comma 14 4 2 2 4 3" xfId="41642" xr:uid="{00000000-0005-0000-0000-0000A77B0000}"/>
    <cellStyle name="Comma 14 4 2 2 4 3 2" xfId="41643" xr:uid="{00000000-0005-0000-0000-0000A87B0000}"/>
    <cellStyle name="Comma 14 4 2 2 4 4" xfId="41644" xr:uid="{00000000-0005-0000-0000-0000A97B0000}"/>
    <cellStyle name="Comma 14 4 2 2 4 5" xfId="41645" xr:uid="{00000000-0005-0000-0000-0000AA7B0000}"/>
    <cellStyle name="Comma 14 4 2 2 5" xfId="41646" xr:uid="{00000000-0005-0000-0000-0000AB7B0000}"/>
    <cellStyle name="Comma 14 4 2 2 5 2" xfId="41647" xr:uid="{00000000-0005-0000-0000-0000AC7B0000}"/>
    <cellStyle name="Comma 14 4 2 2 5 3" xfId="41648" xr:uid="{00000000-0005-0000-0000-0000AD7B0000}"/>
    <cellStyle name="Comma 14 4 2 2 6" xfId="41649" xr:uid="{00000000-0005-0000-0000-0000AE7B0000}"/>
    <cellStyle name="Comma 14 4 2 2 6 2" xfId="41650" xr:uid="{00000000-0005-0000-0000-0000AF7B0000}"/>
    <cellStyle name="Comma 14 4 2 2 6 3" xfId="41651" xr:uid="{00000000-0005-0000-0000-0000B07B0000}"/>
    <cellStyle name="Comma 14 4 2 2 7" xfId="41652" xr:uid="{00000000-0005-0000-0000-0000B17B0000}"/>
    <cellStyle name="Comma 14 4 2 2 7 2" xfId="41653" xr:uid="{00000000-0005-0000-0000-0000B27B0000}"/>
    <cellStyle name="Comma 14 4 2 2 8" xfId="41654" xr:uid="{00000000-0005-0000-0000-0000B37B0000}"/>
    <cellStyle name="Comma 14 4 2 2 9" xfId="41655" xr:uid="{00000000-0005-0000-0000-0000B47B0000}"/>
    <cellStyle name="Comma 14 4 2 3" xfId="41656" xr:uid="{00000000-0005-0000-0000-0000B57B0000}"/>
    <cellStyle name="Comma 14 4 2 3 2" xfId="41657" xr:uid="{00000000-0005-0000-0000-0000B67B0000}"/>
    <cellStyle name="Comma 14 4 2 3 2 2" xfId="41658" xr:uid="{00000000-0005-0000-0000-0000B77B0000}"/>
    <cellStyle name="Comma 14 4 2 3 2 3" xfId="41659" xr:uid="{00000000-0005-0000-0000-0000B87B0000}"/>
    <cellStyle name="Comma 14 4 2 3 3" xfId="41660" xr:uid="{00000000-0005-0000-0000-0000B97B0000}"/>
    <cellStyle name="Comma 14 4 2 3 3 2" xfId="41661" xr:uid="{00000000-0005-0000-0000-0000BA7B0000}"/>
    <cellStyle name="Comma 14 4 2 3 3 3" xfId="41662" xr:uid="{00000000-0005-0000-0000-0000BB7B0000}"/>
    <cellStyle name="Comma 14 4 2 3 4" xfId="41663" xr:uid="{00000000-0005-0000-0000-0000BC7B0000}"/>
    <cellStyle name="Comma 14 4 2 3 4 2" xfId="41664" xr:uid="{00000000-0005-0000-0000-0000BD7B0000}"/>
    <cellStyle name="Comma 14 4 2 3 5" xfId="41665" xr:uid="{00000000-0005-0000-0000-0000BE7B0000}"/>
    <cellStyle name="Comma 14 4 2 3 6" xfId="41666" xr:uid="{00000000-0005-0000-0000-0000BF7B0000}"/>
    <cellStyle name="Comma 14 4 2 4" xfId="41667" xr:uid="{00000000-0005-0000-0000-0000C07B0000}"/>
    <cellStyle name="Comma 14 4 2 4 2" xfId="41668" xr:uid="{00000000-0005-0000-0000-0000C17B0000}"/>
    <cellStyle name="Comma 14 4 2 4 2 2" xfId="41669" xr:uid="{00000000-0005-0000-0000-0000C27B0000}"/>
    <cellStyle name="Comma 14 4 2 4 2 3" xfId="41670" xr:uid="{00000000-0005-0000-0000-0000C37B0000}"/>
    <cellStyle name="Comma 14 4 2 4 3" xfId="41671" xr:uid="{00000000-0005-0000-0000-0000C47B0000}"/>
    <cellStyle name="Comma 14 4 2 4 3 2" xfId="41672" xr:uid="{00000000-0005-0000-0000-0000C57B0000}"/>
    <cellStyle name="Comma 14 4 2 4 3 3" xfId="41673" xr:uid="{00000000-0005-0000-0000-0000C67B0000}"/>
    <cellStyle name="Comma 14 4 2 4 4" xfId="41674" xr:uid="{00000000-0005-0000-0000-0000C77B0000}"/>
    <cellStyle name="Comma 14 4 2 4 4 2" xfId="41675" xr:uid="{00000000-0005-0000-0000-0000C87B0000}"/>
    <cellStyle name="Comma 14 4 2 4 5" xfId="41676" xr:uid="{00000000-0005-0000-0000-0000C97B0000}"/>
    <cellStyle name="Comma 14 4 2 4 6" xfId="41677" xr:uid="{00000000-0005-0000-0000-0000CA7B0000}"/>
    <cellStyle name="Comma 14 4 2 5" xfId="41678" xr:uid="{00000000-0005-0000-0000-0000CB7B0000}"/>
    <cellStyle name="Comma 14 4 2 5 2" xfId="41679" xr:uid="{00000000-0005-0000-0000-0000CC7B0000}"/>
    <cellStyle name="Comma 14 4 2 5 2 2" xfId="41680" xr:uid="{00000000-0005-0000-0000-0000CD7B0000}"/>
    <cellStyle name="Comma 14 4 2 5 2 3" xfId="41681" xr:uid="{00000000-0005-0000-0000-0000CE7B0000}"/>
    <cellStyle name="Comma 14 4 2 5 3" xfId="41682" xr:uid="{00000000-0005-0000-0000-0000CF7B0000}"/>
    <cellStyle name="Comma 14 4 2 5 3 2" xfId="41683" xr:uid="{00000000-0005-0000-0000-0000D07B0000}"/>
    <cellStyle name="Comma 14 4 2 5 4" xfId="41684" xr:uid="{00000000-0005-0000-0000-0000D17B0000}"/>
    <cellStyle name="Comma 14 4 2 5 5" xfId="41685" xr:uid="{00000000-0005-0000-0000-0000D27B0000}"/>
    <cellStyle name="Comma 14 4 2 6" xfId="41686" xr:uid="{00000000-0005-0000-0000-0000D37B0000}"/>
    <cellStyle name="Comma 14 4 2 6 2" xfId="41687" xr:uid="{00000000-0005-0000-0000-0000D47B0000}"/>
    <cellStyle name="Comma 14 4 2 6 3" xfId="41688" xr:uid="{00000000-0005-0000-0000-0000D57B0000}"/>
    <cellStyle name="Comma 14 4 2 7" xfId="41689" xr:uid="{00000000-0005-0000-0000-0000D67B0000}"/>
    <cellStyle name="Comma 14 4 2 7 2" xfId="41690" xr:uid="{00000000-0005-0000-0000-0000D77B0000}"/>
    <cellStyle name="Comma 14 4 2 7 3" xfId="41691" xr:uid="{00000000-0005-0000-0000-0000D87B0000}"/>
    <cellStyle name="Comma 14 4 2 8" xfId="41692" xr:uid="{00000000-0005-0000-0000-0000D97B0000}"/>
    <cellStyle name="Comma 14 4 2 8 2" xfId="41693" xr:uid="{00000000-0005-0000-0000-0000DA7B0000}"/>
    <cellStyle name="Comma 14 4 2 9" xfId="41694" xr:uid="{00000000-0005-0000-0000-0000DB7B0000}"/>
    <cellStyle name="Comma 14 4 3" xfId="41695" xr:uid="{00000000-0005-0000-0000-0000DC7B0000}"/>
    <cellStyle name="Comma 14 4 3 2" xfId="41696" xr:uid="{00000000-0005-0000-0000-0000DD7B0000}"/>
    <cellStyle name="Comma 14 4 3 2 2" xfId="41697" xr:uid="{00000000-0005-0000-0000-0000DE7B0000}"/>
    <cellStyle name="Comma 14 4 3 2 2 2" xfId="41698" xr:uid="{00000000-0005-0000-0000-0000DF7B0000}"/>
    <cellStyle name="Comma 14 4 3 2 2 3" xfId="41699" xr:uid="{00000000-0005-0000-0000-0000E07B0000}"/>
    <cellStyle name="Comma 14 4 3 2 3" xfId="41700" xr:uid="{00000000-0005-0000-0000-0000E17B0000}"/>
    <cellStyle name="Comma 14 4 3 2 3 2" xfId="41701" xr:uid="{00000000-0005-0000-0000-0000E27B0000}"/>
    <cellStyle name="Comma 14 4 3 2 3 3" xfId="41702" xr:uid="{00000000-0005-0000-0000-0000E37B0000}"/>
    <cellStyle name="Comma 14 4 3 2 4" xfId="41703" xr:uid="{00000000-0005-0000-0000-0000E47B0000}"/>
    <cellStyle name="Comma 14 4 3 2 4 2" xfId="41704" xr:uid="{00000000-0005-0000-0000-0000E57B0000}"/>
    <cellStyle name="Comma 14 4 3 2 5" xfId="41705" xr:uid="{00000000-0005-0000-0000-0000E67B0000}"/>
    <cellStyle name="Comma 14 4 3 2 6" xfId="41706" xr:uid="{00000000-0005-0000-0000-0000E77B0000}"/>
    <cellStyle name="Comma 14 4 3 3" xfId="41707" xr:uid="{00000000-0005-0000-0000-0000E87B0000}"/>
    <cellStyle name="Comma 14 4 3 3 2" xfId="41708" xr:uid="{00000000-0005-0000-0000-0000E97B0000}"/>
    <cellStyle name="Comma 14 4 3 3 2 2" xfId="41709" xr:uid="{00000000-0005-0000-0000-0000EA7B0000}"/>
    <cellStyle name="Comma 14 4 3 3 2 3" xfId="41710" xr:uid="{00000000-0005-0000-0000-0000EB7B0000}"/>
    <cellStyle name="Comma 14 4 3 3 3" xfId="41711" xr:uid="{00000000-0005-0000-0000-0000EC7B0000}"/>
    <cellStyle name="Comma 14 4 3 3 3 2" xfId="41712" xr:uid="{00000000-0005-0000-0000-0000ED7B0000}"/>
    <cellStyle name="Comma 14 4 3 3 3 3" xfId="41713" xr:uid="{00000000-0005-0000-0000-0000EE7B0000}"/>
    <cellStyle name="Comma 14 4 3 3 4" xfId="41714" xr:uid="{00000000-0005-0000-0000-0000EF7B0000}"/>
    <cellStyle name="Comma 14 4 3 3 4 2" xfId="41715" xr:uid="{00000000-0005-0000-0000-0000F07B0000}"/>
    <cellStyle name="Comma 14 4 3 3 5" xfId="41716" xr:uid="{00000000-0005-0000-0000-0000F17B0000}"/>
    <cellStyle name="Comma 14 4 3 3 6" xfId="41717" xr:uid="{00000000-0005-0000-0000-0000F27B0000}"/>
    <cellStyle name="Comma 14 4 3 4" xfId="41718" xr:uid="{00000000-0005-0000-0000-0000F37B0000}"/>
    <cellStyle name="Comma 14 4 3 4 2" xfId="41719" xr:uid="{00000000-0005-0000-0000-0000F47B0000}"/>
    <cellStyle name="Comma 14 4 3 4 2 2" xfId="41720" xr:uid="{00000000-0005-0000-0000-0000F57B0000}"/>
    <cellStyle name="Comma 14 4 3 4 2 3" xfId="41721" xr:uid="{00000000-0005-0000-0000-0000F67B0000}"/>
    <cellStyle name="Comma 14 4 3 4 3" xfId="41722" xr:uid="{00000000-0005-0000-0000-0000F77B0000}"/>
    <cellStyle name="Comma 14 4 3 4 3 2" xfId="41723" xr:uid="{00000000-0005-0000-0000-0000F87B0000}"/>
    <cellStyle name="Comma 14 4 3 4 4" xfId="41724" xr:uid="{00000000-0005-0000-0000-0000F97B0000}"/>
    <cellStyle name="Comma 14 4 3 4 5" xfId="41725" xr:uid="{00000000-0005-0000-0000-0000FA7B0000}"/>
    <cellStyle name="Comma 14 4 3 5" xfId="41726" xr:uid="{00000000-0005-0000-0000-0000FB7B0000}"/>
    <cellStyle name="Comma 14 4 3 5 2" xfId="41727" xr:uid="{00000000-0005-0000-0000-0000FC7B0000}"/>
    <cellStyle name="Comma 14 4 3 5 3" xfId="41728" xr:uid="{00000000-0005-0000-0000-0000FD7B0000}"/>
    <cellStyle name="Comma 14 4 3 6" xfId="41729" xr:uid="{00000000-0005-0000-0000-0000FE7B0000}"/>
    <cellStyle name="Comma 14 4 3 6 2" xfId="41730" xr:uid="{00000000-0005-0000-0000-0000FF7B0000}"/>
    <cellStyle name="Comma 14 4 3 6 3" xfId="41731" xr:uid="{00000000-0005-0000-0000-0000007C0000}"/>
    <cellStyle name="Comma 14 4 3 7" xfId="41732" xr:uid="{00000000-0005-0000-0000-0000017C0000}"/>
    <cellStyle name="Comma 14 4 3 7 2" xfId="41733" xr:uid="{00000000-0005-0000-0000-0000027C0000}"/>
    <cellStyle name="Comma 14 4 3 8" xfId="41734" xr:uid="{00000000-0005-0000-0000-0000037C0000}"/>
    <cellStyle name="Comma 14 4 3 9" xfId="41735" xr:uid="{00000000-0005-0000-0000-0000047C0000}"/>
    <cellStyle name="Comma 14 4 4" xfId="41736" xr:uid="{00000000-0005-0000-0000-0000057C0000}"/>
    <cellStyle name="Comma 14 4 4 2" xfId="41737" xr:uid="{00000000-0005-0000-0000-0000067C0000}"/>
    <cellStyle name="Comma 14 4 4 2 2" xfId="41738" xr:uid="{00000000-0005-0000-0000-0000077C0000}"/>
    <cellStyle name="Comma 14 4 4 2 2 2" xfId="41739" xr:uid="{00000000-0005-0000-0000-0000087C0000}"/>
    <cellStyle name="Comma 14 4 4 2 2 3" xfId="41740" xr:uid="{00000000-0005-0000-0000-0000097C0000}"/>
    <cellStyle name="Comma 14 4 4 2 3" xfId="41741" xr:uid="{00000000-0005-0000-0000-00000A7C0000}"/>
    <cellStyle name="Comma 14 4 4 2 3 2" xfId="41742" xr:uid="{00000000-0005-0000-0000-00000B7C0000}"/>
    <cellStyle name="Comma 14 4 4 2 3 3" xfId="41743" xr:uid="{00000000-0005-0000-0000-00000C7C0000}"/>
    <cellStyle name="Comma 14 4 4 2 4" xfId="41744" xr:uid="{00000000-0005-0000-0000-00000D7C0000}"/>
    <cellStyle name="Comma 14 4 4 2 4 2" xfId="41745" xr:uid="{00000000-0005-0000-0000-00000E7C0000}"/>
    <cellStyle name="Comma 14 4 4 2 5" xfId="41746" xr:uid="{00000000-0005-0000-0000-00000F7C0000}"/>
    <cellStyle name="Comma 14 4 4 2 6" xfId="41747" xr:uid="{00000000-0005-0000-0000-0000107C0000}"/>
    <cellStyle name="Comma 14 4 4 3" xfId="41748" xr:uid="{00000000-0005-0000-0000-0000117C0000}"/>
    <cellStyle name="Comma 14 4 4 3 2" xfId="41749" xr:uid="{00000000-0005-0000-0000-0000127C0000}"/>
    <cellStyle name="Comma 14 4 4 3 2 2" xfId="41750" xr:uid="{00000000-0005-0000-0000-0000137C0000}"/>
    <cellStyle name="Comma 14 4 4 3 2 3" xfId="41751" xr:uid="{00000000-0005-0000-0000-0000147C0000}"/>
    <cellStyle name="Comma 14 4 4 3 3" xfId="41752" xr:uid="{00000000-0005-0000-0000-0000157C0000}"/>
    <cellStyle name="Comma 14 4 4 3 3 2" xfId="41753" xr:uid="{00000000-0005-0000-0000-0000167C0000}"/>
    <cellStyle name="Comma 14 4 4 3 3 3" xfId="41754" xr:uid="{00000000-0005-0000-0000-0000177C0000}"/>
    <cellStyle name="Comma 14 4 4 3 4" xfId="41755" xr:uid="{00000000-0005-0000-0000-0000187C0000}"/>
    <cellStyle name="Comma 14 4 4 3 4 2" xfId="41756" xr:uid="{00000000-0005-0000-0000-0000197C0000}"/>
    <cellStyle name="Comma 14 4 4 3 5" xfId="41757" xr:uid="{00000000-0005-0000-0000-00001A7C0000}"/>
    <cellStyle name="Comma 14 4 4 3 6" xfId="41758" xr:uid="{00000000-0005-0000-0000-00001B7C0000}"/>
    <cellStyle name="Comma 14 4 4 4" xfId="41759" xr:uid="{00000000-0005-0000-0000-00001C7C0000}"/>
    <cellStyle name="Comma 14 4 4 4 2" xfId="41760" xr:uid="{00000000-0005-0000-0000-00001D7C0000}"/>
    <cellStyle name="Comma 14 4 4 4 2 2" xfId="41761" xr:uid="{00000000-0005-0000-0000-00001E7C0000}"/>
    <cellStyle name="Comma 14 4 4 4 2 3" xfId="41762" xr:uid="{00000000-0005-0000-0000-00001F7C0000}"/>
    <cellStyle name="Comma 14 4 4 4 3" xfId="41763" xr:uid="{00000000-0005-0000-0000-0000207C0000}"/>
    <cellStyle name="Comma 14 4 4 4 3 2" xfId="41764" xr:uid="{00000000-0005-0000-0000-0000217C0000}"/>
    <cellStyle name="Comma 14 4 4 4 4" xfId="41765" xr:uid="{00000000-0005-0000-0000-0000227C0000}"/>
    <cellStyle name="Comma 14 4 4 4 5" xfId="41766" xr:uid="{00000000-0005-0000-0000-0000237C0000}"/>
    <cellStyle name="Comma 14 4 4 5" xfId="41767" xr:uid="{00000000-0005-0000-0000-0000247C0000}"/>
    <cellStyle name="Comma 14 4 4 5 2" xfId="41768" xr:uid="{00000000-0005-0000-0000-0000257C0000}"/>
    <cellStyle name="Comma 14 4 4 5 3" xfId="41769" xr:uid="{00000000-0005-0000-0000-0000267C0000}"/>
    <cellStyle name="Comma 14 4 4 6" xfId="41770" xr:uid="{00000000-0005-0000-0000-0000277C0000}"/>
    <cellStyle name="Comma 14 4 4 6 2" xfId="41771" xr:uid="{00000000-0005-0000-0000-0000287C0000}"/>
    <cellStyle name="Comma 14 4 4 6 3" xfId="41772" xr:uid="{00000000-0005-0000-0000-0000297C0000}"/>
    <cellStyle name="Comma 14 4 4 7" xfId="41773" xr:uid="{00000000-0005-0000-0000-00002A7C0000}"/>
    <cellStyle name="Comma 14 4 4 7 2" xfId="41774" xr:uid="{00000000-0005-0000-0000-00002B7C0000}"/>
    <cellStyle name="Comma 14 4 4 8" xfId="41775" xr:uid="{00000000-0005-0000-0000-00002C7C0000}"/>
    <cellStyle name="Comma 14 4 4 9" xfId="41776" xr:uid="{00000000-0005-0000-0000-00002D7C0000}"/>
    <cellStyle name="Comma 14 4 5" xfId="41777" xr:uid="{00000000-0005-0000-0000-00002E7C0000}"/>
    <cellStyle name="Comma 14 4 5 2" xfId="41778" xr:uid="{00000000-0005-0000-0000-00002F7C0000}"/>
    <cellStyle name="Comma 14 4 5 2 2" xfId="41779" xr:uid="{00000000-0005-0000-0000-0000307C0000}"/>
    <cellStyle name="Comma 14 4 5 2 3" xfId="41780" xr:uid="{00000000-0005-0000-0000-0000317C0000}"/>
    <cellStyle name="Comma 14 4 5 3" xfId="41781" xr:uid="{00000000-0005-0000-0000-0000327C0000}"/>
    <cellStyle name="Comma 14 4 5 3 2" xfId="41782" xr:uid="{00000000-0005-0000-0000-0000337C0000}"/>
    <cellStyle name="Comma 14 4 5 3 3" xfId="41783" xr:uid="{00000000-0005-0000-0000-0000347C0000}"/>
    <cellStyle name="Comma 14 4 5 4" xfId="41784" xr:uid="{00000000-0005-0000-0000-0000357C0000}"/>
    <cellStyle name="Comma 14 4 5 4 2" xfId="41785" xr:uid="{00000000-0005-0000-0000-0000367C0000}"/>
    <cellStyle name="Comma 14 4 5 5" xfId="41786" xr:uid="{00000000-0005-0000-0000-0000377C0000}"/>
    <cellStyle name="Comma 14 4 5 6" xfId="41787" xr:uid="{00000000-0005-0000-0000-0000387C0000}"/>
    <cellStyle name="Comma 14 4 6" xfId="41788" xr:uid="{00000000-0005-0000-0000-0000397C0000}"/>
    <cellStyle name="Comma 14 4 6 2" xfId="41789" xr:uid="{00000000-0005-0000-0000-00003A7C0000}"/>
    <cellStyle name="Comma 14 4 6 2 2" xfId="41790" xr:uid="{00000000-0005-0000-0000-00003B7C0000}"/>
    <cellStyle name="Comma 14 4 6 2 3" xfId="41791" xr:uid="{00000000-0005-0000-0000-00003C7C0000}"/>
    <cellStyle name="Comma 14 4 6 3" xfId="41792" xr:uid="{00000000-0005-0000-0000-00003D7C0000}"/>
    <cellStyle name="Comma 14 4 6 3 2" xfId="41793" xr:uid="{00000000-0005-0000-0000-00003E7C0000}"/>
    <cellStyle name="Comma 14 4 6 3 3" xfId="41794" xr:uid="{00000000-0005-0000-0000-00003F7C0000}"/>
    <cellStyle name="Comma 14 4 6 4" xfId="41795" xr:uid="{00000000-0005-0000-0000-0000407C0000}"/>
    <cellStyle name="Comma 14 4 6 4 2" xfId="41796" xr:uid="{00000000-0005-0000-0000-0000417C0000}"/>
    <cellStyle name="Comma 14 4 6 5" xfId="41797" xr:uid="{00000000-0005-0000-0000-0000427C0000}"/>
    <cellStyle name="Comma 14 4 6 6" xfId="41798" xr:uid="{00000000-0005-0000-0000-0000437C0000}"/>
    <cellStyle name="Comma 14 4 7" xfId="41799" xr:uid="{00000000-0005-0000-0000-0000447C0000}"/>
    <cellStyle name="Comma 14 4 7 2" xfId="41800" xr:uid="{00000000-0005-0000-0000-0000457C0000}"/>
    <cellStyle name="Comma 14 4 7 2 2" xfId="41801" xr:uid="{00000000-0005-0000-0000-0000467C0000}"/>
    <cellStyle name="Comma 14 4 7 2 3" xfId="41802" xr:uid="{00000000-0005-0000-0000-0000477C0000}"/>
    <cellStyle name="Comma 14 4 7 3" xfId="41803" xr:uid="{00000000-0005-0000-0000-0000487C0000}"/>
    <cellStyle name="Comma 14 4 7 3 2" xfId="41804" xr:uid="{00000000-0005-0000-0000-0000497C0000}"/>
    <cellStyle name="Comma 14 4 7 4" xfId="41805" xr:uid="{00000000-0005-0000-0000-00004A7C0000}"/>
    <cellStyle name="Comma 14 4 7 5" xfId="41806" xr:uid="{00000000-0005-0000-0000-00004B7C0000}"/>
    <cellStyle name="Comma 14 4 8" xfId="41807" xr:uid="{00000000-0005-0000-0000-00004C7C0000}"/>
    <cellStyle name="Comma 14 4 8 2" xfId="41808" xr:uid="{00000000-0005-0000-0000-00004D7C0000}"/>
    <cellStyle name="Comma 14 4 8 3" xfId="41809" xr:uid="{00000000-0005-0000-0000-00004E7C0000}"/>
    <cellStyle name="Comma 14 4 9" xfId="41810" xr:uid="{00000000-0005-0000-0000-00004F7C0000}"/>
    <cellStyle name="Comma 14 4 9 2" xfId="41811" xr:uid="{00000000-0005-0000-0000-0000507C0000}"/>
    <cellStyle name="Comma 14 4 9 3" xfId="41812" xr:uid="{00000000-0005-0000-0000-0000517C0000}"/>
    <cellStyle name="Comma 14 5" xfId="9462" xr:uid="{00000000-0005-0000-0000-0000527C0000}"/>
    <cellStyle name="Comma 14 5 10" xfId="41813" xr:uid="{00000000-0005-0000-0000-0000537C0000}"/>
    <cellStyle name="Comma 14 5 2" xfId="41814" xr:uid="{00000000-0005-0000-0000-0000547C0000}"/>
    <cellStyle name="Comma 14 5 2 2" xfId="41815" xr:uid="{00000000-0005-0000-0000-0000557C0000}"/>
    <cellStyle name="Comma 14 5 2 2 2" xfId="41816" xr:uid="{00000000-0005-0000-0000-0000567C0000}"/>
    <cellStyle name="Comma 14 5 2 2 2 2" xfId="41817" xr:uid="{00000000-0005-0000-0000-0000577C0000}"/>
    <cellStyle name="Comma 14 5 2 2 2 3" xfId="41818" xr:uid="{00000000-0005-0000-0000-0000587C0000}"/>
    <cellStyle name="Comma 14 5 2 2 3" xfId="41819" xr:uid="{00000000-0005-0000-0000-0000597C0000}"/>
    <cellStyle name="Comma 14 5 2 2 3 2" xfId="41820" xr:uid="{00000000-0005-0000-0000-00005A7C0000}"/>
    <cellStyle name="Comma 14 5 2 2 3 3" xfId="41821" xr:uid="{00000000-0005-0000-0000-00005B7C0000}"/>
    <cellStyle name="Comma 14 5 2 2 4" xfId="41822" xr:uid="{00000000-0005-0000-0000-00005C7C0000}"/>
    <cellStyle name="Comma 14 5 2 2 4 2" xfId="41823" xr:uid="{00000000-0005-0000-0000-00005D7C0000}"/>
    <cellStyle name="Comma 14 5 2 2 5" xfId="41824" xr:uid="{00000000-0005-0000-0000-00005E7C0000}"/>
    <cellStyle name="Comma 14 5 2 2 6" xfId="41825" xr:uid="{00000000-0005-0000-0000-00005F7C0000}"/>
    <cellStyle name="Comma 14 5 2 3" xfId="41826" xr:uid="{00000000-0005-0000-0000-0000607C0000}"/>
    <cellStyle name="Comma 14 5 2 3 2" xfId="41827" xr:uid="{00000000-0005-0000-0000-0000617C0000}"/>
    <cellStyle name="Comma 14 5 2 3 2 2" xfId="41828" xr:uid="{00000000-0005-0000-0000-0000627C0000}"/>
    <cellStyle name="Comma 14 5 2 3 2 3" xfId="41829" xr:uid="{00000000-0005-0000-0000-0000637C0000}"/>
    <cellStyle name="Comma 14 5 2 3 3" xfId="41830" xr:uid="{00000000-0005-0000-0000-0000647C0000}"/>
    <cellStyle name="Comma 14 5 2 3 3 2" xfId="41831" xr:uid="{00000000-0005-0000-0000-0000657C0000}"/>
    <cellStyle name="Comma 14 5 2 3 3 3" xfId="41832" xr:uid="{00000000-0005-0000-0000-0000667C0000}"/>
    <cellStyle name="Comma 14 5 2 3 4" xfId="41833" xr:uid="{00000000-0005-0000-0000-0000677C0000}"/>
    <cellStyle name="Comma 14 5 2 3 4 2" xfId="41834" xr:uid="{00000000-0005-0000-0000-0000687C0000}"/>
    <cellStyle name="Comma 14 5 2 3 5" xfId="41835" xr:uid="{00000000-0005-0000-0000-0000697C0000}"/>
    <cellStyle name="Comma 14 5 2 3 6" xfId="41836" xr:uid="{00000000-0005-0000-0000-00006A7C0000}"/>
    <cellStyle name="Comma 14 5 2 4" xfId="41837" xr:uid="{00000000-0005-0000-0000-00006B7C0000}"/>
    <cellStyle name="Comma 14 5 2 4 2" xfId="41838" xr:uid="{00000000-0005-0000-0000-00006C7C0000}"/>
    <cellStyle name="Comma 14 5 2 4 2 2" xfId="41839" xr:uid="{00000000-0005-0000-0000-00006D7C0000}"/>
    <cellStyle name="Comma 14 5 2 4 2 3" xfId="41840" xr:uid="{00000000-0005-0000-0000-00006E7C0000}"/>
    <cellStyle name="Comma 14 5 2 4 3" xfId="41841" xr:uid="{00000000-0005-0000-0000-00006F7C0000}"/>
    <cellStyle name="Comma 14 5 2 4 3 2" xfId="41842" xr:uid="{00000000-0005-0000-0000-0000707C0000}"/>
    <cellStyle name="Comma 14 5 2 4 4" xfId="41843" xr:uid="{00000000-0005-0000-0000-0000717C0000}"/>
    <cellStyle name="Comma 14 5 2 4 5" xfId="41844" xr:uid="{00000000-0005-0000-0000-0000727C0000}"/>
    <cellStyle name="Comma 14 5 2 5" xfId="41845" xr:uid="{00000000-0005-0000-0000-0000737C0000}"/>
    <cellStyle name="Comma 14 5 2 5 2" xfId="41846" xr:uid="{00000000-0005-0000-0000-0000747C0000}"/>
    <cellStyle name="Comma 14 5 2 5 3" xfId="41847" xr:uid="{00000000-0005-0000-0000-0000757C0000}"/>
    <cellStyle name="Comma 14 5 2 6" xfId="41848" xr:uid="{00000000-0005-0000-0000-0000767C0000}"/>
    <cellStyle name="Comma 14 5 2 6 2" xfId="41849" xr:uid="{00000000-0005-0000-0000-0000777C0000}"/>
    <cellStyle name="Comma 14 5 2 6 3" xfId="41850" xr:uid="{00000000-0005-0000-0000-0000787C0000}"/>
    <cellStyle name="Comma 14 5 2 7" xfId="41851" xr:uid="{00000000-0005-0000-0000-0000797C0000}"/>
    <cellStyle name="Comma 14 5 2 7 2" xfId="41852" xr:uid="{00000000-0005-0000-0000-00007A7C0000}"/>
    <cellStyle name="Comma 14 5 2 8" xfId="41853" xr:uid="{00000000-0005-0000-0000-00007B7C0000}"/>
    <cellStyle name="Comma 14 5 2 9" xfId="41854" xr:uid="{00000000-0005-0000-0000-00007C7C0000}"/>
    <cellStyle name="Comma 14 5 3" xfId="41855" xr:uid="{00000000-0005-0000-0000-00007D7C0000}"/>
    <cellStyle name="Comma 14 5 3 2" xfId="41856" xr:uid="{00000000-0005-0000-0000-00007E7C0000}"/>
    <cellStyle name="Comma 14 5 3 2 2" xfId="41857" xr:uid="{00000000-0005-0000-0000-00007F7C0000}"/>
    <cellStyle name="Comma 14 5 3 2 3" xfId="41858" xr:uid="{00000000-0005-0000-0000-0000807C0000}"/>
    <cellStyle name="Comma 14 5 3 3" xfId="41859" xr:uid="{00000000-0005-0000-0000-0000817C0000}"/>
    <cellStyle name="Comma 14 5 3 3 2" xfId="41860" xr:uid="{00000000-0005-0000-0000-0000827C0000}"/>
    <cellStyle name="Comma 14 5 3 3 3" xfId="41861" xr:uid="{00000000-0005-0000-0000-0000837C0000}"/>
    <cellStyle name="Comma 14 5 3 4" xfId="41862" xr:uid="{00000000-0005-0000-0000-0000847C0000}"/>
    <cellStyle name="Comma 14 5 3 4 2" xfId="41863" xr:uid="{00000000-0005-0000-0000-0000857C0000}"/>
    <cellStyle name="Comma 14 5 3 5" xfId="41864" xr:uid="{00000000-0005-0000-0000-0000867C0000}"/>
    <cellStyle name="Comma 14 5 3 6" xfId="41865" xr:uid="{00000000-0005-0000-0000-0000877C0000}"/>
    <cellStyle name="Comma 14 5 4" xfId="41866" xr:uid="{00000000-0005-0000-0000-0000887C0000}"/>
    <cellStyle name="Comma 14 5 4 2" xfId="41867" xr:uid="{00000000-0005-0000-0000-0000897C0000}"/>
    <cellStyle name="Comma 14 5 4 2 2" xfId="41868" xr:uid="{00000000-0005-0000-0000-00008A7C0000}"/>
    <cellStyle name="Comma 14 5 4 2 3" xfId="41869" xr:uid="{00000000-0005-0000-0000-00008B7C0000}"/>
    <cellStyle name="Comma 14 5 4 3" xfId="41870" xr:uid="{00000000-0005-0000-0000-00008C7C0000}"/>
    <cellStyle name="Comma 14 5 4 3 2" xfId="41871" xr:uid="{00000000-0005-0000-0000-00008D7C0000}"/>
    <cellStyle name="Comma 14 5 4 3 3" xfId="41872" xr:uid="{00000000-0005-0000-0000-00008E7C0000}"/>
    <cellStyle name="Comma 14 5 4 4" xfId="41873" xr:uid="{00000000-0005-0000-0000-00008F7C0000}"/>
    <cellStyle name="Comma 14 5 4 4 2" xfId="41874" xr:uid="{00000000-0005-0000-0000-0000907C0000}"/>
    <cellStyle name="Comma 14 5 4 5" xfId="41875" xr:uid="{00000000-0005-0000-0000-0000917C0000}"/>
    <cellStyle name="Comma 14 5 4 6" xfId="41876" xr:uid="{00000000-0005-0000-0000-0000927C0000}"/>
    <cellStyle name="Comma 14 5 5" xfId="41877" xr:uid="{00000000-0005-0000-0000-0000937C0000}"/>
    <cellStyle name="Comma 14 5 5 2" xfId="41878" xr:uid="{00000000-0005-0000-0000-0000947C0000}"/>
    <cellStyle name="Comma 14 5 5 2 2" xfId="41879" xr:uid="{00000000-0005-0000-0000-0000957C0000}"/>
    <cellStyle name="Comma 14 5 5 2 3" xfId="41880" xr:uid="{00000000-0005-0000-0000-0000967C0000}"/>
    <cellStyle name="Comma 14 5 5 3" xfId="41881" xr:uid="{00000000-0005-0000-0000-0000977C0000}"/>
    <cellStyle name="Comma 14 5 5 3 2" xfId="41882" xr:uid="{00000000-0005-0000-0000-0000987C0000}"/>
    <cellStyle name="Comma 14 5 5 4" xfId="41883" xr:uid="{00000000-0005-0000-0000-0000997C0000}"/>
    <cellStyle name="Comma 14 5 5 5" xfId="41884" xr:uid="{00000000-0005-0000-0000-00009A7C0000}"/>
    <cellStyle name="Comma 14 5 6" xfId="41885" xr:uid="{00000000-0005-0000-0000-00009B7C0000}"/>
    <cellStyle name="Comma 14 5 6 2" xfId="41886" xr:uid="{00000000-0005-0000-0000-00009C7C0000}"/>
    <cellStyle name="Comma 14 5 6 3" xfId="41887" xr:uid="{00000000-0005-0000-0000-00009D7C0000}"/>
    <cellStyle name="Comma 14 5 7" xfId="41888" xr:uid="{00000000-0005-0000-0000-00009E7C0000}"/>
    <cellStyle name="Comma 14 5 7 2" xfId="41889" xr:uid="{00000000-0005-0000-0000-00009F7C0000}"/>
    <cellStyle name="Comma 14 5 7 3" xfId="41890" xr:uid="{00000000-0005-0000-0000-0000A07C0000}"/>
    <cellStyle name="Comma 14 5 8" xfId="41891" xr:uid="{00000000-0005-0000-0000-0000A17C0000}"/>
    <cellStyle name="Comma 14 5 8 2" xfId="41892" xr:uid="{00000000-0005-0000-0000-0000A27C0000}"/>
    <cellStyle name="Comma 14 5 9" xfId="41893" xr:uid="{00000000-0005-0000-0000-0000A37C0000}"/>
    <cellStyle name="Comma 14 6" xfId="41894" xr:uid="{00000000-0005-0000-0000-0000A47C0000}"/>
    <cellStyle name="Comma 14 6 2" xfId="41895" xr:uid="{00000000-0005-0000-0000-0000A57C0000}"/>
    <cellStyle name="Comma 14 6 2 2" xfId="41896" xr:uid="{00000000-0005-0000-0000-0000A67C0000}"/>
    <cellStyle name="Comma 14 6 2 2 2" xfId="41897" xr:uid="{00000000-0005-0000-0000-0000A77C0000}"/>
    <cellStyle name="Comma 14 6 2 2 3" xfId="41898" xr:uid="{00000000-0005-0000-0000-0000A87C0000}"/>
    <cellStyle name="Comma 14 6 2 3" xfId="41899" xr:uid="{00000000-0005-0000-0000-0000A97C0000}"/>
    <cellStyle name="Comma 14 6 2 3 2" xfId="41900" xr:uid="{00000000-0005-0000-0000-0000AA7C0000}"/>
    <cellStyle name="Comma 14 6 2 3 3" xfId="41901" xr:uid="{00000000-0005-0000-0000-0000AB7C0000}"/>
    <cellStyle name="Comma 14 6 2 4" xfId="41902" xr:uid="{00000000-0005-0000-0000-0000AC7C0000}"/>
    <cellStyle name="Comma 14 6 2 4 2" xfId="41903" xr:uid="{00000000-0005-0000-0000-0000AD7C0000}"/>
    <cellStyle name="Comma 14 6 2 5" xfId="41904" xr:uid="{00000000-0005-0000-0000-0000AE7C0000}"/>
    <cellStyle name="Comma 14 6 2 6" xfId="41905" xr:uid="{00000000-0005-0000-0000-0000AF7C0000}"/>
    <cellStyle name="Comma 14 6 3" xfId="41906" xr:uid="{00000000-0005-0000-0000-0000B07C0000}"/>
    <cellStyle name="Comma 14 6 3 2" xfId="41907" xr:uid="{00000000-0005-0000-0000-0000B17C0000}"/>
    <cellStyle name="Comma 14 6 3 2 2" xfId="41908" xr:uid="{00000000-0005-0000-0000-0000B27C0000}"/>
    <cellStyle name="Comma 14 6 3 2 3" xfId="41909" xr:uid="{00000000-0005-0000-0000-0000B37C0000}"/>
    <cellStyle name="Comma 14 6 3 3" xfId="41910" xr:uid="{00000000-0005-0000-0000-0000B47C0000}"/>
    <cellStyle name="Comma 14 6 3 3 2" xfId="41911" xr:uid="{00000000-0005-0000-0000-0000B57C0000}"/>
    <cellStyle name="Comma 14 6 3 3 3" xfId="41912" xr:uid="{00000000-0005-0000-0000-0000B67C0000}"/>
    <cellStyle name="Comma 14 6 3 4" xfId="41913" xr:uid="{00000000-0005-0000-0000-0000B77C0000}"/>
    <cellStyle name="Comma 14 6 3 4 2" xfId="41914" xr:uid="{00000000-0005-0000-0000-0000B87C0000}"/>
    <cellStyle name="Comma 14 6 3 5" xfId="41915" xr:uid="{00000000-0005-0000-0000-0000B97C0000}"/>
    <cellStyle name="Comma 14 6 3 6" xfId="41916" xr:uid="{00000000-0005-0000-0000-0000BA7C0000}"/>
    <cellStyle name="Comma 14 6 4" xfId="41917" xr:uid="{00000000-0005-0000-0000-0000BB7C0000}"/>
    <cellStyle name="Comma 14 6 4 2" xfId="41918" xr:uid="{00000000-0005-0000-0000-0000BC7C0000}"/>
    <cellStyle name="Comma 14 6 4 2 2" xfId="41919" xr:uid="{00000000-0005-0000-0000-0000BD7C0000}"/>
    <cellStyle name="Comma 14 6 4 2 3" xfId="41920" xr:uid="{00000000-0005-0000-0000-0000BE7C0000}"/>
    <cellStyle name="Comma 14 6 4 3" xfId="41921" xr:uid="{00000000-0005-0000-0000-0000BF7C0000}"/>
    <cellStyle name="Comma 14 6 4 3 2" xfId="41922" xr:uid="{00000000-0005-0000-0000-0000C07C0000}"/>
    <cellStyle name="Comma 14 6 4 4" xfId="41923" xr:uid="{00000000-0005-0000-0000-0000C17C0000}"/>
    <cellStyle name="Comma 14 6 4 5" xfId="41924" xr:uid="{00000000-0005-0000-0000-0000C27C0000}"/>
    <cellStyle name="Comma 14 6 5" xfId="41925" xr:uid="{00000000-0005-0000-0000-0000C37C0000}"/>
    <cellStyle name="Comma 14 6 5 2" xfId="41926" xr:uid="{00000000-0005-0000-0000-0000C47C0000}"/>
    <cellStyle name="Comma 14 6 5 3" xfId="41927" xr:uid="{00000000-0005-0000-0000-0000C57C0000}"/>
    <cellStyle name="Comma 14 6 6" xfId="41928" xr:uid="{00000000-0005-0000-0000-0000C67C0000}"/>
    <cellStyle name="Comma 14 6 6 2" xfId="41929" xr:uid="{00000000-0005-0000-0000-0000C77C0000}"/>
    <cellStyle name="Comma 14 6 6 3" xfId="41930" xr:uid="{00000000-0005-0000-0000-0000C87C0000}"/>
    <cellStyle name="Comma 14 6 7" xfId="41931" xr:uid="{00000000-0005-0000-0000-0000C97C0000}"/>
    <cellStyle name="Comma 14 6 7 2" xfId="41932" xr:uid="{00000000-0005-0000-0000-0000CA7C0000}"/>
    <cellStyle name="Comma 14 6 8" xfId="41933" xr:uid="{00000000-0005-0000-0000-0000CB7C0000}"/>
    <cellStyle name="Comma 14 6 9" xfId="41934" xr:uid="{00000000-0005-0000-0000-0000CC7C0000}"/>
    <cellStyle name="Comma 14 7" xfId="41935" xr:uid="{00000000-0005-0000-0000-0000CD7C0000}"/>
    <cellStyle name="Comma 14 7 2" xfId="41936" xr:uid="{00000000-0005-0000-0000-0000CE7C0000}"/>
    <cellStyle name="Comma 14 7 2 2" xfId="41937" xr:uid="{00000000-0005-0000-0000-0000CF7C0000}"/>
    <cellStyle name="Comma 14 7 2 2 2" xfId="41938" xr:uid="{00000000-0005-0000-0000-0000D07C0000}"/>
    <cellStyle name="Comma 14 7 2 2 3" xfId="41939" xr:uid="{00000000-0005-0000-0000-0000D17C0000}"/>
    <cellStyle name="Comma 14 7 2 3" xfId="41940" xr:uid="{00000000-0005-0000-0000-0000D27C0000}"/>
    <cellStyle name="Comma 14 7 2 3 2" xfId="41941" xr:uid="{00000000-0005-0000-0000-0000D37C0000}"/>
    <cellStyle name="Comma 14 7 2 3 3" xfId="41942" xr:uid="{00000000-0005-0000-0000-0000D47C0000}"/>
    <cellStyle name="Comma 14 7 2 4" xfId="41943" xr:uid="{00000000-0005-0000-0000-0000D57C0000}"/>
    <cellStyle name="Comma 14 7 2 4 2" xfId="41944" xr:uid="{00000000-0005-0000-0000-0000D67C0000}"/>
    <cellStyle name="Comma 14 7 2 5" xfId="41945" xr:uid="{00000000-0005-0000-0000-0000D77C0000}"/>
    <cellStyle name="Comma 14 7 2 6" xfId="41946" xr:uid="{00000000-0005-0000-0000-0000D87C0000}"/>
    <cellStyle name="Comma 14 7 3" xfId="41947" xr:uid="{00000000-0005-0000-0000-0000D97C0000}"/>
    <cellStyle name="Comma 14 7 3 2" xfId="41948" xr:uid="{00000000-0005-0000-0000-0000DA7C0000}"/>
    <cellStyle name="Comma 14 7 3 2 2" xfId="41949" xr:uid="{00000000-0005-0000-0000-0000DB7C0000}"/>
    <cellStyle name="Comma 14 7 3 2 3" xfId="41950" xr:uid="{00000000-0005-0000-0000-0000DC7C0000}"/>
    <cellStyle name="Comma 14 7 3 3" xfId="41951" xr:uid="{00000000-0005-0000-0000-0000DD7C0000}"/>
    <cellStyle name="Comma 14 7 3 3 2" xfId="41952" xr:uid="{00000000-0005-0000-0000-0000DE7C0000}"/>
    <cellStyle name="Comma 14 7 3 3 3" xfId="41953" xr:uid="{00000000-0005-0000-0000-0000DF7C0000}"/>
    <cellStyle name="Comma 14 7 3 4" xfId="41954" xr:uid="{00000000-0005-0000-0000-0000E07C0000}"/>
    <cellStyle name="Comma 14 7 3 4 2" xfId="41955" xr:uid="{00000000-0005-0000-0000-0000E17C0000}"/>
    <cellStyle name="Comma 14 7 3 5" xfId="41956" xr:uid="{00000000-0005-0000-0000-0000E27C0000}"/>
    <cellStyle name="Comma 14 7 3 6" xfId="41957" xr:uid="{00000000-0005-0000-0000-0000E37C0000}"/>
    <cellStyle name="Comma 14 7 4" xfId="41958" xr:uid="{00000000-0005-0000-0000-0000E47C0000}"/>
    <cellStyle name="Comma 14 7 4 2" xfId="41959" xr:uid="{00000000-0005-0000-0000-0000E57C0000}"/>
    <cellStyle name="Comma 14 7 4 2 2" xfId="41960" xr:uid="{00000000-0005-0000-0000-0000E67C0000}"/>
    <cellStyle name="Comma 14 7 4 2 3" xfId="41961" xr:uid="{00000000-0005-0000-0000-0000E77C0000}"/>
    <cellStyle name="Comma 14 7 4 3" xfId="41962" xr:uid="{00000000-0005-0000-0000-0000E87C0000}"/>
    <cellStyle name="Comma 14 7 4 3 2" xfId="41963" xr:uid="{00000000-0005-0000-0000-0000E97C0000}"/>
    <cellStyle name="Comma 14 7 4 4" xfId="41964" xr:uid="{00000000-0005-0000-0000-0000EA7C0000}"/>
    <cellStyle name="Comma 14 7 4 5" xfId="41965" xr:uid="{00000000-0005-0000-0000-0000EB7C0000}"/>
    <cellStyle name="Comma 14 7 5" xfId="41966" xr:uid="{00000000-0005-0000-0000-0000EC7C0000}"/>
    <cellStyle name="Comma 14 7 5 2" xfId="41967" xr:uid="{00000000-0005-0000-0000-0000ED7C0000}"/>
    <cellStyle name="Comma 14 7 5 3" xfId="41968" xr:uid="{00000000-0005-0000-0000-0000EE7C0000}"/>
    <cellStyle name="Comma 14 7 6" xfId="41969" xr:uid="{00000000-0005-0000-0000-0000EF7C0000}"/>
    <cellStyle name="Comma 14 7 6 2" xfId="41970" xr:uid="{00000000-0005-0000-0000-0000F07C0000}"/>
    <cellStyle name="Comma 14 7 6 3" xfId="41971" xr:uid="{00000000-0005-0000-0000-0000F17C0000}"/>
    <cellStyle name="Comma 14 7 7" xfId="41972" xr:uid="{00000000-0005-0000-0000-0000F27C0000}"/>
    <cellStyle name="Comma 14 7 7 2" xfId="41973" xr:uid="{00000000-0005-0000-0000-0000F37C0000}"/>
    <cellStyle name="Comma 14 7 8" xfId="41974" xr:uid="{00000000-0005-0000-0000-0000F47C0000}"/>
    <cellStyle name="Comma 14 7 9" xfId="41975" xr:uid="{00000000-0005-0000-0000-0000F57C0000}"/>
    <cellStyle name="Comma 14 8" xfId="41976" xr:uid="{00000000-0005-0000-0000-0000F67C0000}"/>
    <cellStyle name="Comma 14 8 2" xfId="41977" xr:uid="{00000000-0005-0000-0000-0000F77C0000}"/>
    <cellStyle name="Comma 14 8 2 2" xfId="41978" xr:uid="{00000000-0005-0000-0000-0000F87C0000}"/>
    <cellStyle name="Comma 14 8 2 3" xfId="41979" xr:uid="{00000000-0005-0000-0000-0000F97C0000}"/>
    <cellStyle name="Comma 14 8 3" xfId="41980" xr:uid="{00000000-0005-0000-0000-0000FA7C0000}"/>
    <cellStyle name="Comma 14 8 3 2" xfId="41981" xr:uid="{00000000-0005-0000-0000-0000FB7C0000}"/>
    <cellStyle name="Comma 14 8 3 3" xfId="41982" xr:uid="{00000000-0005-0000-0000-0000FC7C0000}"/>
    <cellStyle name="Comma 14 8 4" xfId="41983" xr:uid="{00000000-0005-0000-0000-0000FD7C0000}"/>
    <cellStyle name="Comma 14 8 4 2" xfId="41984" xr:uid="{00000000-0005-0000-0000-0000FE7C0000}"/>
    <cellStyle name="Comma 14 8 5" xfId="41985" xr:uid="{00000000-0005-0000-0000-0000FF7C0000}"/>
    <cellStyle name="Comma 14 8 6" xfId="41986" xr:uid="{00000000-0005-0000-0000-0000007D0000}"/>
    <cellStyle name="Comma 14 9" xfId="41987" xr:uid="{00000000-0005-0000-0000-0000017D0000}"/>
    <cellStyle name="Comma 14 9 2" xfId="41988" xr:uid="{00000000-0005-0000-0000-0000027D0000}"/>
    <cellStyle name="Comma 14 9 2 2" xfId="41989" xr:uid="{00000000-0005-0000-0000-0000037D0000}"/>
    <cellStyle name="Comma 14 9 2 3" xfId="41990" xr:uid="{00000000-0005-0000-0000-0000047D0000}"/>
    <cellStyle name="Comma 14 9 3" xfId="41991" xr:uid="{00000000-0005-0000-0000-0000057D0000}"/>
    <cellStyle name="Comma 14 9 3 2" xfId="41992" xr:uid="{00000000-0005-0000-0000-0000067D0000}"/>
    <cellStyle name="Comma 14 9 3 3" xfId="41993" xr:uid="{00000000-0005-0000-0000-0000077D0000}"/>
    <cellStyle name="Comma 14 9 4" xfId="41994" xr:uid="{00000000-0005-0000-0000-0000087D0000}"/>
    <cellStyle name="Comma 14 9 4 2" xfId="41995" xr:uid="{00000000-0005-0000-0000-0000097D0000}"/>
    <cellStyle name="Comma 14 9 5" xfId="41996" xr:uid="{00000000-0005-0000-0000-00000A7D0000}"/>
    <cellStyle name="Comma 14 9 6" xfId="41997" xr:uid="{00000000-0005-0000-0000-00000B7D0000}"/>
    <cellStyle name="Comma 15" xfId="3266" xr:uid="{00000000-0005-0000-0000-00000C7D0000}"/>
    <cellStyle name="Comma 15 10" xfId="41998" xr:uid="{00000000-0005-0000-0000-00000D7D0000}"/>
    <cellStyle name="Comma 15 10 2" xfId="41999" xr:uid="{00000000-0005-0000-0000-00000E7D0000}"/>
    <cellStyle name="Comma 15 10 2 2" xfId="42000" xr:uid="{00000000-0005-0000-0000-00000F7D0000}"/>
    <cellStyle name="Comma 15 10 2 3" xfId="42001" xr:uid="{00000000-0005-0000-0000-0000107D0000}"/>
    <cellStyle name="Comma 15 10 3" xfId="42002" xr:uid="{00000000-0005-0000-0000-0000117D0000}"/>
    <cellStyle name="Comma 15 10 3 2" xfId="42003" xr:uid="{00000000-0005-0000-0000-0000127D0000}"/>
    <cellStyle name="Comma 15 10 4" xfId="42004" xr:uid="{00000000-0005-0000-0000-0000137D0000}"/>
    <cellStyle name="Comma 15 10 5" xfId="42005" xr:uid="{00000000-0005-0000-0000-0000147D0000}"/>
    <cellStyle name="Comma 15 11" xfId="42006" xr:uid="{00000000-0005-0000-0000-0000157D0000}"/>
    <cellStyle name="Comma 15 11 2" xfId="42007" xr:uid="{00000000-0005-0000-0000-0000167D0000}"/>
    <cellStyle name="Comma 15 11 3" xfId="42008" xr:uid="{00000000-0005-0000-0000-0000177D0000}"/>
    <cellStyle name="Comma 15 12" xfId="42009" xr:uid="{00000000-0005-0000-0000-0000187D0000}"/>
    <cellStyle name="Comma 15 12 2" xfId="42010" xr:uid="{00000000-0005-0000-0000-0000197D0000}"/>
    <cellStyle name="Comma 15 12 3" xfId="42011" xr:uid="{00000000-0005-0000-0000-00001A7D0000}"/>
    <cellStyle name="Comma 15 13" xfId="42012" xr:uid="{00000000-0005-0000-0000-00001B7D0000}"/>
    <cellStyle name="Comma 15 13 2" xfId="42013" xr:uid="{00000000-0005-0000-0000-00001C7D0000}"/>
    <cellStyle name="Comma 15 14" xfId="42014" xr:uid="{00000000-0005-0000-0000-00001D7D0000}"/>
    <cellStyle name="Comma 15 15" xfId="42015" xr:uid="{00000000-0005-0000-0000-00001E7D0000}"/>
    <cellStyle name="Comma 15 16" xfId="42016" xr:uid="{00000000-0005-0000-0000-00001F7D0000}"/>
    <cellStyle name="Comma 15 2" xfId="3267" xr:uid="{00000000-0005-0000-0000-0000207D0000}"/>
    <cellStyle name="Comma 15 2 10" xfId="42017" xr:uid="{00000000-0005-0000-0000-0000217D0000}"/>
    <cellStyle name="Comma 15 2 10 2" xfId="42018" xr:uid="{00000000-0005-0000-0000-0000227D0000}"/>
    <cellStyle name="Comma 15 2 10 3" xfId="42019" xr:uid="{00000000-0005-0000-0000-0000237D0000}"/>
    <cellStyle name="Comma 15 2 11" xfId="42020" xr:uid="{00000000-0005-0000-0000-0000247D0000}"/>
    <cellStyle name="Comma 15 2 11 2" xfId="42021" xr:uid="{00000000-0005-0000-0000-0000257D0000}"/>
    <cellStyle name="Comma 15 2 11 3" xfId="42022" xr:uid="{00000000-0005-0000-0000-0000267D0000}"/>
    <cellStyle name="Comma 15 2 12" xfId="42023" xr:uid="{00000000-0005-0000-0000-0000277D0000}"/>
    <cellStyle name="Comma 15 2 12 2" xfId="42024" xr:uid="{00000000-0005-0000-0000-0000287D0000}"/>
    <cellStyle name="Comma 15 2 13" xfId="42025" xr:uid="{00000000-0005-0000-0000-0000297D0000}"/>
    <cellStyle name="Comma 15 2 14" xfId="42026" xr:uid="{00000000-0005-0000-0000-00002A7D0000}"/>
    <cellStyle name="Comma 15 2 15" xfId="42027" xr:uid="{00000000-0005-0000-0000-00002B7D0000}"/>
    <cellStyle name="Comma 15 2 2" xfId="9463" xr:uid="{00000000-0005-0000-0000-00002C7D0000}"/>
    <cellStyle name="Comma 15 2 2 10" xfId="42028" xr:uid="{00000000-0005-0000-0000-00002D7D0000}"/>
    <cellStyle name="Comma 15 2 2 10 2" xfId="42029" xr:uid="{00000000-0005-0000-0000-00002E7D0000}"/>
    <cellStyle name="Comma 15 2 2 10 3" xfId="42030" xr:uid="{00000000-0005-0000-0000-00002F7D0000}"/>
    <cellStyle name="Comma 15 2 2 11" xfId="42031" xr:uid="{00000000-0005-0000-0000-0000307D0000}"/>
    <cellStyle name="Comma 15 2 2 11 2" xfId="42032" xr:uid="{00000000-0005-0000-0000-0000317D0000}"/>
    <cellStyle name="Comma 15 2 2 12" xfId="42033" xr:uid="{00000000-0005-0000-0000-0000327D0000}"/>
    <cellStyle name="Comma 15 2 2 13" xfId="42034" xr:uid="{00000000-0005-0000-0000-0000337D0000}"/>
    <cellStyle name="Comma 15 2 2 2" xfId="42035" xr:uid="{00000000-0005-0000-0000-0000347D0000}"/>
    <cellStyle name="Comma 15 2 2 2 10" xfId="42036" xr:uid="{00000000-0005-0000-0000-0000357D0000}"/>
    <cellStyle name="Comma 15 2 2 2 10 2" xfId="42037" xr:uid="{00000000-0005-0000-0000-0000367D0000}"/>
    <cellStyle name="Comma 15 2 2 2 11" xfId="42038" xr:uid="{00000000-0005-0000-0000-0000377D0000}"/>
    <cellStyle name="Comma 15 2 2 2 12" xfId="42039" xr:uid="{00000000-0005-0000-0000-0000387D0000}"/>
    <cellStyle name="Comma 15 2 2 2 2" xfId="42040" xr:uid="{00000000-0005-0000-0000-0000397D0000}"/>
    <cellStyle name="Comma 15 2 2 2 2 10" xfId="42041" xr:uid="{00000000-0005-0000-0000-00003A7D0000}"/>
    <cellStyle name="Comma 15 2 2 2 2 2" xfId="42042" xr:uid="{00000000-0005-0000-0000-00003B7D0000}"/>
    <cellStyle name="Comma 15 2 2 2 2 2 2" xfId="42043" xr:uid="{00000000-0005-0000-0000-00003C7D0000}"/>
    <cellStyle name="Comma 15 2 2 2 2 2 2 2" xfId="42044" xr:uid="{00000000-0005-0000-0000-00003D7D0000}"/>
    <cellStyle name="Comma 15 2 2 2 2 2 2 2 2" xfId="42045" xr:uid="{00000000-0005-0000-0000-00003E7D0000}"/>
    <cellStyle name="Comma 15 2 2 2 2 2 2 2 3" xfId="42046" xr:uid="{00000000-0005-0000-0000-00003F7D0000}"/>
    <cellStyle name="Comma 15 2 2 2 2 2 2 3" xfId="42047" xr:uid="{00000000-0005-0000-0000-0000407D0000}"/>
    <cellStyle name="Comma 15 2 2 2 2 2 2 3 2" xfId="42048" xr:uid="{00000000-0005-0000-0000-0000417D0000}"/>
    <cellStyle name="Comma 15 2 2 2 2 2 2 3 3" xfId="42049" xr:uid="{00000000-0005-0000-0000-0000427D0000}"/>
    <cellStyle name="Comma 15 2 2 2 2 2 2 4" xfId="42050" xr:uid="{00000000-0005-0000-0000-0000437D0000}"/>
    <cellStyle name="Comma 15 2 2 2 2 2 2 4 2" xfId="42051" xr:uid="{00000000-0005-0000-0000-0000447D0000}"/>
    <cellStyle name="Comma 15 2 2 2 2 2 2 5" xfId="42052" xr:uid="{00000000-0005-0000-0000-0000457D0000}"/>
    <cellStyle name="Comma 15 2 2 2 2 2 2 6" xfId="42053" xr:uid="{00000000-0005-0000-0000-0000467D0000}"/>
    <cellStyle name="Comma 15 2 2 2 2 2 3" xfId="42054" xr:uid="{00000000-0005-0000-0000-0000477D0000}"/>
    <cellStyle name="Comma 15 2 2 2 2 2 3 2" xfId="42055" xr:uid="{00000000-0005-0000-0000-0000487D0000}"/>
    <cellStyle name="Comma 15 2 2 2 2 2 3 2 2" xfId="42056" xr:uid="{00000000-0005-0000-0000-0000497D0000}"/>
    <cellStyle name="Comma 15 2 2 2 2 2 3 2 3" xfId="42057" xr:uid="{00000000-0005-0000-0000-00004A7D0000}"/>
    <cellStyle name="Comma 15 2 2 2 2 2 3 3" xfId="42058" xr:uid="{00000000-0005-0000-0000-00004B7D0000}"/>
    <cellStyle name="Comma 15 2 2 2 2 2 3 3 2" xfId="42059" xr:uid="{00000000-0005-0000-0000-00004C7D0000}"/>
    <cellStyle name="Comma 15 2 2 2 2 2 3 3 3" xfId="42060" xr:uid="{00000000-0005-0000-0000-00004D7D0000}"/>
    <cellStyle name="Comma 15 2 2 2 2 2 3 4" xfId="42061" xr:uid="{00000000-0005-0000-0000-00004E7D0000}"/>
    <cellStyle name="Comma 15 2 2 2 2 2 3 4 2" xfId="42062" xr:uid="{00000000-0005-0000-0000-00004F7D0000}"/>
    <cellStyle name="Comma 15 2 2 2 2 2 3 5" xfId="42063" xr:uid="{00000000-0005-0000-0000-0000507D0000}"/>
    <cellStyle name="Comma 15 2 2 2 2 2 3 6" xfId="42064" xr:uid="{00000000-0005-0000-0000-0000517D0000}"/>
    <cellStyle name="Comma 15 2 2 2 2 2 4" xfId="42065" xr:uid="{00000000-0005-0000-0000-0000527D0000}"/>
    <cellStyle name="Comma 15 2 2 2 2 2 4 2" xfId="42066" xr:uid="{00000000-0005-0000-0000-0000537D0000}"/>
    <cellStyle name="Comma 15 2 2 2 2 2 4 2 2" xfId="42067" xr:uid="{00000000-0005-0000-0000-0000547D0000}"/>
    <cellStyle name="Comma 15 2 2 2 2 2 4 2 3" xfId="42068" xr:uid="{00000000-0005-0000-0000-0000557D0000}"/>
    <cellStyle name="Comma 15 2 2 2 2 2 4 3" xfId="42069" xr:uid="{00000000-0005-0000-0000-0000567D0000}"/>
    <cellStyle name="Comma 15 2 2 2 2 2 4 3 2" xfId="42070" xr:uid="{00000000-0005-0000-0000-0000577D0000}"/>
    <cellStyle name="Comma 15 2 2 2 2 2 4 4" xfId="42071" xr:uid="{00000000-0005-0000-0000-0000587D0000}"/>
    <cellStyle name="Comma 15 2 2 2 2 2 4 5" xfId="42072" xr:uid="{00000000-0005-0000-0000-0000597D0000}"/>
    <cellStyle name="Comma 15 2 2 2 2 2 5" xfId="42073" xr:uid="{00000000-0005-0000-0000-00005A7D0000}"/>
    <cellStyle name="Comma 15 2 2 2 2 2 5 2" xfId="42074" xr:uid="{00000000-0005-0000-0000-00005B7D0000}"/>
    <cellStyle name="Comma 15 2 2 2 2 2 5 3" xfId="42075" xr:uid="{00000000-0005-0000-0000-00005C7D0000}"/>
    <cellStyle name="Comma 15 2 2 2 2 2 6" xfId="42076" xr:uid="{00000000-0005-0000-0000-00005D7D0000}"/>
    <cellStyle name="Comma 15 2 2 2 2 2 6 2" xfId="42077" xr:uid="{00000000-0005-0000-0000-00005E7D0000}"/>
    <cellStyle name="Comma 15 2 2 2 2 2 6 3" xfId="42078" xr:uid="{00000000-0005-0000-0000-00005F7D0000}"/>
    <cellStyle name="Comma 15 2 2 2 2 2 7" xfId="42079" xr:uid="{00000000-0005-0000-0000-0000607D0000}"/>
    <cellStyle name="Comma 15 2 2 2 2 2 7 2" xfId="42080" xr:uid="{00000000-0005-0000-0000-0000617D0000}"/>
    <cellStyle name="Comma 15 2 2 2 2 2 8" xfId="42081" xr:uid="{00000000-0005-0000-0000-0000627D0000}"/>
    <cellStyle name="Comma 15 2 2 2 2 2 9" xfId="42082" xr:uid="{00000000-0005-0000-0000-0000637D0000}"/>
    <cellStyle name="Comma 15 2 2 2 2 3" xfId="42083" xr:uid="{00000000-0005-0000-0000-0000647D0000}"/>
    <cellStyle name="Comma 15 2 2 2 2 3 2" xfId="42084" xr:uid="{00000000-0005-0000-0000-0000657D0000}"/>
    <cellStyle name="Comma 15 2 2 2 2 3 2 2" xfId="42085" xr:uid="{00000000-0005-0000-0000-0000667D0000}"/>
    <cellStyle name="Comma 15 2 2 2 2 3 2 3" xfId="42086" xr:uid="{00000000-0005-0000-0000-0000677D0000}"/>
    <cellStyle name="Comma 15 2 2 2 2 3 3" xfId="42087" xr:uid="{00000000-0005-0000-0000-0000687D0000}"/>
    <cellStyle name="Comma 15 2 2 2 2 3 3 2" xfId="42088" xr:uid="{00000000-0005-0000-0000-0000697D0000}"/>
    <cellStyle name="Comma 15 2 2 2 2 3 3 3" xfId="42089" xr:uid="{00000000-0005-0000-0000-00006A7D0000}"/>
    <cellStyle name="Comma 15 2 2 2 2 3 4" xfId="42090" xr:uid="{00000000-0005-0000-0000-00006B7D0000}"/>
    <cellStyle name="Comma 15 2 2 2 2 3 4 2" xfId="42091" xr:uid="{00000000-0005-0000-0000-00006C7D0000}"/>
    <cellStyle name="Comma 15 2 2 2 2 3 5" xfId="42092" xr:uid="{00000000-0005-0000-0000-00006D7D0000}"/>
    <cellStyle name="Comma 15 2 2 2 2 3 6" xfId="42093" xr:uid="{00000000-0005-0000-0000-00006E7D0000}"/>
    <cellStyle name="Comma 15 2 2 2 2 4" xfId="42094" xr:uid="{00000000-0005-0000-0000-00006F7D0000}"/>
    <cellStyle name="Comma 15 2 2 2 2 4 2" xfId="42095" xr:uid="{00000000-0005-0000-0000-0000707D0000}"/>
    <cellStyle name="Comma 15 2 2 2 2 4 2 2" xfId="42096" xr:uid="{00000000-0005-0000-0000-0000717D0000}"/>
    <cellStyle name="Comma 15 2 2 2 2 4 2 3" xfId="42097" xr:uid="{00000000-0005-0000-0000-0000727D0000}"/>
    <cellStyle name="Comma 15 2 2 2 2 4 3" xfId="42098" xr:uid="{00000000-0005-0000-0000-0000737D0000}"/>
    <cellStyle name="Comma 15 2 2 2 2 4 3 2" xfId="42099" xr:uid="{00000000-0005-0000-0000-0000747D0000}"/>
    <cellStyle name="Comma 15 2 2 2 2 4 3 3" xfId="42100" xr:uid="{00000000-0005-0000-0000-0000757D0000}"/>
    <cellStyle name="Comma 15 2 2 2 2 4 4" xfId="42101" xr:uid="{00000000-0005-0000-0000-0000767D0000}"/>
    <cellStyle name="Comma 15 2 2 2 2 4 4 2" xfId="42102" xr:uid="{00000000-0005-0000-0000-0000777D0000}"/>
    <cellStyle name="Comma 15 2 2 2 2 4 5" xfId="42103" xr:uid="{00000000-0005-0000-0000-0000787D0000}"/>
    <cellStyle name="Comma 15 2 2 2 2 4 6" xfId="42104" xr:uid="{00000000-0005-0000-0000-0000797D0000}"/>
    <cellStyle name="Comma 15 2 2 2 2 5" xfId="42105" xr:uid="{00000000-0005-0000-0000-00007A7D0000}"/>
    <cellStyle name="Comma 15 2 2 2 2 5 2" xfId="42106" xr:uid="{00000000-0005-0000-0000-00007B7D0000}"/>
    <cellStyle name="Comma 15 2 2 2 2 5 2 2" xfId="42107" xr:uid="{00000000-0005-0000-0000-00007C7D0000}"/>
    <cellStyle name="Comma 15 2 2 2 2 5 2 3" xfId="42108" xr:uid="{00000000-0005-0000-0000-00007D7D0000}"/>
    <cellStyle name="Comma 15 2 2 2 2 5 3" xfId="42109" xr:uid="{00000000-0005-0000-0000-00007E7D0000}"/>
    <cellStyle name="Comma 15 2 2 2 2 5 3 2" xfId="42110" xr:uid="{00000000-0005-0000-0000-00007F7D0000}"/>
    <cellStyle name="Comma 15 2 2 2 2 5 4" xfId="42111" xr:uid="{00000000-0005-0000-0000-0000807D0000}"/>
    <cellStyle name="Comma 15 2 2 2 2 5 5" xfId="42112" xr:uid="{00000000-0005-0000-0000-0000817D0000}"/>
    <cellStyle name="Comma 15 2 2 2 2 6" xfId="42113" xr:uid="{00000000-0005-0000-0000-0000827D0000}"/>
    <cellStyle name="Comma 15 2 2 2 2 6 2" xfId="42114" xr:uid="{00000000-0005-0000-0000-0000837D0000}"/>
    <cellStyle name="Comma 15 2 2 2 2 6 3" xfId="42115" xr:uid="{00000000-0005-0000-0000-0000847D0000}"/>
    <cellStyle name="Comma 15 2 2 2 2 7" xfId="42116" xr:uid="{00000000-0005-0000-0000-0000857D0000}"/>
    <cellStyle name="Comma 15 2 2 2 2 7 2" xfId="42117" xr:uid="{00000000-0005-0000-0000-0000867D0000}"/>
    <cellStyle name="Comma 15 2 2 2 2 7 3" xfId="42118" xr:uid="{00000000-0005-0000-0000-0000877D0000}"/>
    <cellStyle name="Comma 15 2 2 2 2 8" xfId="42119" xr:uid="{00000000-0005-0000-0000-0000887D0000}"/>
    <cellStyle name="Comma 15 2 2 2 2 8 2" xfId="42120" xr:uid="{00000000-0005-0000-0000-0000897D0000}"/>
    <cellStyle name="Comma 15 2 2 2 2 9" xfId="42121" xr:uid="{00000000-0005-0000-0000-00008A7D0000}"/>
    <cellStyle name="Comma 15 2 2 2 3" xfId="42122" xr:uid="{00000000-0005-0000-0000-00008B7D0000}"/>
    <cellStyle name="Comma 15 2 2 2 3 2" xfId="42123" xr:uid="{00000000-0005-0000-0000-00008C7D0000}"/>
    <cellStyle name="Comma 15 2 2 2 3 2 2" xfId="42124" xr:uid="{00000000-0005-0000-0000-00008D7D0000}"/>
    <cellStyle name="Comma 15 2 2 2 3 2 2 2" xfId="42125" xr:uid="{00000000-0005-0000-0000-00008E7D0000}"/>
    <cellStyle name="Comma 15 2 2 2 3 2 2 3" xfId="42126" xr:uid="{00000000-0005-0000-0000-00008F7D0000}"/>
    <cellStyle name="Comma 15 2 2 2 3 2 3" xfId="42127" xr:uid="{00000000-0005-0000-0000-0000907D0000}"/>
    <cellStyle name="Comma 15 2 2 2 3 2 3 2" xfId="42128" xr:uid="{00000000-0005-0000-0000-0000917D0000}"/>
    <cellStyle name="Comma 15 2 2 2 3 2 3 3" xfId="42129" xr:uid="{00000000-0005-0000-0000-0000927D0000}"/>
    <cellStyle name="Comma 15 2 2 2 3 2 4" xfId="42130" xr:uid="{00000000-0005-0000-0000-0000937D0000}"/>
    <cellStyle name="Comma 15 2 2 2 3 2 4 2" xfId="42131" xr:uid="{00000000-0005-0000-0000-0000947D0000}"/>
    <cellStyle name="Comma 15 2 2 2 3 2 5" xfId="42132" xr:uid="{00000000-0005-0000-0000-0000957D0000}"/>
    <cellStyle name="Comma 15 2 2 2 3 2 6" xfId="42133" xr:uid="{00000000-0005-0000-0000-0000967D0000}"/>
    <cellStyle name="Comma 15 2 2 2 3 3" xfId="42134" xr:uid="{00000000-0005-0000-0000-0000977D0000}"/>
    <cellStyle name="Comma 15 2 2 2 3 3 2" xfId="42135" xr:uid="{00000000-0005-0000-0000-0000987D0000}"/>
    <cellStyle name="Comma 15 2 2 2 3 3 2 2" xfId="42136" xr:uid="{00000000-0005-0000-0000-0000997D0000}"/>
    <cellStyle name="Comma 15 2 2 2 3 3 2 3" xfId="42137" xr:uid="{00000000-0005-0000-0000-00009A7D0000}"/>
    <cellStyle name="Comma 15 2 2 2 3 3 3" xfId="42138" xr:uid="{00000000-0005-0000-0000-00009B7D0000}"/>
    <cellStyle name="Comma 15 2 2 2 3 3 3 2" xfId="42139" xr:uid="{00000000-0005-0000-0000-00009C7D0000}"/>
    <cellStyle name="Comma 15 2 2 2 3 3 3 3" xfId="42140" xr:uid="{00000000-0005-0000-0000-00009D7D0000}"/>
    <cellStyle name="Comma 15 2 2 2 3 3 4" xfId="42141" xr:uid="{00000000-0005-0000-0000-00009E7D0000}"/>
    <cellStyle name="Comma 15 2 2 2 3 3 4 2" xfId="42142" xr:uid="{00000000-0005-0000-0000-00009F7D0000}"/>
    <cellStyle name="Comma 15 2 2 2 3 3 5" xfId="42143" xr:uid="{00000000-0005-0000-0000-0000A07D0000}"/>
    <cellStyle name="Comma 15 2 2 2 3 3 6" xfId="42144" xr:uid="{00000000-0005-0000-0000-0000A17D0000}"/>
    <cellStyle name="Comma 15 2 2 2 3 4" xfId="42145" xr:uid="{00000000-0005-0000-0000-0000A27D0000}"/>
    <cellStyle name="Comma 15 2 2 2 3 4 2" xfId="42146" xr:uid="{00000000-0005-0000-0000-0000A37D0000}"/>
    <cellStyle name="Comma 15 2 2 2 3 4 2 2" xfId="42147" xr:uid="{00000000-0005-0000-0000-0000A47D0000}"/>
    <cellStyle name="Comma 15 2 2 2 3 4 2 3" xfId="42148" xr:uid="{00000000-0005-0000-0000-0000A57D0000}"/>
    <cellStyle name="Comma 15 2 2 2 3 4 3" xfId="42149" xr:uid="{00000000-0005-0000-0000-0000A67D0000}"/>
    <cellStyle name="Comma 15 2 2 2 3 4 3 2" xfId="42150" xr:uid="{00000000-0005-0000-0000-0000A77D0000}"/>
    <cellStyle name="Comma 15 2 2 2 3 4 4" xfId="42151" xr:uid="{00000000-0005-0000-0000-0000A87D0000}"/>
    <cellStyle name="Comma 15 2 2 2 3 4 5" xfId="42152" xr:uid="{00000000-0005-0000-0000-0000A97D0000}"/>
    <cellStyle name="Comma 15 2 2 2 3 5" xfId="42153" xr:uid="{00000000-0005-0000-0000-0000AA7D0000}"/>
    <cellStyle name="Comma 15 2 2 2 3 5 2" xfId="42154" xr:uid="{00000000-0005-0000-0000-0000AB7D0000}"/>
    <cellStyle name="Comma 15 2 2 2 3 5 3" xfId="42155" xr:uid="{00000000-0005-0000-0000-0000AC7D0000}"/>
    <cellStyle name="Comma 15 2 2 2 3 6" xfId="42156" xr:uid="{00000000-0005-0000-0000-0000AD7D0000}"/>
    <cellStyle name="Comma 15 2 2 2 3 6 2" xfId="42157" xr:uid="{00000000-0005-0000-0000-0000AE7D0000}"/>
    <cellStyle name="Comma 15 2 2 2 3 6 3" xfId="42158" xr:uid="{00000000-0005-0000-0000-0000AF7D0000}"/>
    <cellStyle name="Comma 15 2 2 2 3 7" xfId="42159" xr:uid="{00000000-0005-0000-0000-0000B07D0000}"/>
    <cellStyle name="Comma 15 2 2 2 3 7 2" xfId="42160" xr:uid="{00000000-0005-0000-0000-0000B17D0000}"/>
    <cellStyle name="Comma 15 2 2 2 3 8" xfId="42161" xr:uid="{00000000-0005-0000-0000-0000B27D0000}"/>
    <cellStyle name="Comma 15 2 2 2 3 9" xfId="42162" xr:uid="{00000000-0005-0000-0000-0000B37D0000}"/>
    <cellStyle name="Comma 15 2 2 2 4" xfId="42163" xr:uid="{00000000-0005-0000-0000-0000B47D0000}"/>
    <cellStyle name="Comma 15 2 2 2 4 2" xfId="42164" xr:uid="{00000000-0005-0000-0000-0000B57D0000}"/>
    <cellStyle name="Comma 15 2 2 2 4 2 2" xfId="42165" xr:uid="{00000000-0005-0000-0000-0000B67D0000}"/>
    <cellStyle name="Comma 15 2 2 2 4 2 2 2" xfId="42166" xr:uid="{00000000-0005-0000-0000-0000B77D0000}"/>
    <cellStyle name="Comma 15 2 2 2 4 2 2 3" xfId="42167" xr:uid="{00000000-0005-0000-0000-0000B87D0000}"/>
    <cellStyle name="Comma 15 2 2 2 4 2 3" xfId="42168" xr:uid="{00000000-0005-0000-0000-0000B97D0000}"/>
    <cellStyle name="Comma 15 2 2 2 4 2 3 2" xfId="42169" xr:uid="{00000000-0005-0000-0000-0000BA7D0000}"/>
    <cellStyle name="Comma 15 2 2 2 4 2 3 3" xfId="42170" xr:uid="{00000000-0005-0000-0000-0000BB7D0000}"/>
    <cellStyle name="Comma 15 2 2 2 4 2 4" xfId="42171" xr:uid="{00000000-0005-0000-0000-0000BC7D0000}"/>
    <cellStyle name="Comma 15 2 2 2 4 2 4 2" xfId="42172" xr:uid="{00000000-0005-0000-0000-0000BD7D0000}"/>
    <cellStyle name="Comma 15 2 2 2 4 2 5" xfId="42173" xr:uid="{00000000-0005-0000-0000-0000BE7D0000}"/>
    <cellStyle name="Comma 15 2 2 2 4 2 6" xfId="42174" xr:uid="{00000000-0005-0000-0000-0000BF7D0000}"/>
    <cellStyle name="Comma 15 2 2 2 4 3" xfId="42175" xr:uid="{00000000-0005-0000-0000-0000C07D0000}"/>
    <cellStyle name="Comma 15 2 2 2 4 3 2" xfId="42176" xr:uid="{00000000-0005-0000-0000-0000C17D0000}"/>
    <cellStyle name="Comma 15 2 2 2 4 3 2 2" xfId="42177" xr:uid="{00000000-0005-0000-0000-0000C27D0000}"/>
    <cellStyle name="Comma 15 2 2 2 4 3 2 3" xfId="42178" xr:uid="{00000000-0005-0000-0000-0000C37D0000}"/>
    <cellStyle name="Comma 15 2 2 2 4 3 3" xfId="42179" xr:uid="{00000000-0005-0000-0000-0000C47D0000}"/>
    <cellStyle name="Comma 15 2 2 2 4 3 3 2" xfId="42180" xr:uid="{00000000-0005-0000-0000-0000C57D0000}"/>
    <cellStyle name="Comma 15 2 2 2 4 3 3 3" xfId="42181" xr:uid="{00000000-0005-0000-0000-0000C67D0000}"/>
    <cellStyle name="Comma 15 2 2 2 4 3 4" xfId="42182" xr:uid="{00000000-0005-0000-0000-0000C77D0000}"/>
    <cellStyle name="Comma 15 2 2 2 4 3 4 2" xfId="42183" xr:uid="{00000000-0005-0000-0000-0000C87D0000}"/>
    <cellStyle name="Comma 15 2 2 2 4 3 5" xfId="42184" xr:uid="{00000000-0005-0000-0000-0000C97D0000}"/>
    <cellStyle name="Comma 15 2 2 2 4 3 6" xfId="42185" xr:uid="{00000000-0005-0000-0000-0000CA7D0000}"/>
    <cellStyle name="Comma 15 2 2 2 4 4" xfId="42186" xr:uid="{00000000-0005-0000-0000-0000CB7D0000}"/>
    <cellStyle name="Comma 15 2 2 2 4 4 2" xfId="42187" xr:uid="{00000000-0005-0000-0000-0000CC7D0000}"/>
    <cellStyle name="Comma 15 2 2 2 4 4 2 2" xfId="42188" xr:uid="{00000000-0005-0000-0000-0000CD7D0000}"/>
    <cellStyle name="Comma 15 2 2 2 4 4 2 3" xfId="42189" xr:uid="{00000000-0005-0000-0000-0000CE7D0000}"/>
    <cellStyle name="Comma 15 2 2 2 4 4 3" xfId="42190" xr:uid="{00000000-0005-0000-0000-0000CF7D0000}"/>
    <cellStyle name="Comma 15 2 2 2 4 4 3 2" xfId="42191" xr:uid="{00000000-0005-0000-0000-0000D07D0000}"/>
    <cellStyle name="Comma 15 2 2 2 4 4 4" xfId="42192" xr:uid="{00000000-0005-0000-0000-0000D17D0000}"/>
    <cellStyle name="Comma 15 2 2 2 4 4 5" xfId="42193" xr:uid="{00000000-0005-0000-0000-0000D27D0000}"/>
    <cellStyle name="Comma 15 2 2 2 4 5" xfId="42194" xr:uid="{00000000-0005-0000-0000-0000D37D0000}"/>
    <cellStyle name="Comma 15 2 2 2 4 5 2" xfId="42195" xr:uid="{00000000-0005-0000-0000-0000D47D0000}"/>
    <cellStyle name="Comma 15 2 2 2 4 5 3" xfId="42196" xr:uid="{00000000-0005-0000-0000-0000D57D0000}"/>
    <cellStyle name="Comma 15 2 2 2 4 6" xfId="42197" xr:uid="{00000000-0005-0000-0000-0000D67D0000}"/>
    <cellStyle name="Comma 15 2 2 2 4 6 2" xfId="42198" xr:uid="{00000000-0005-0000-0000-0000D77D0000}"/>
    <cellStyle name="Comma 15 2 2 2 4 6 3" xfId="42199" xr:uid="{00000000-0005-0000-0000-0000D87D0000}"/>
    <cellStyle name="Comma 15 2 2 2 4 7" xfId="42200" xr:uid="{00000000-0005-0000-0000-0000D97D0000}"/>
    <cellStyle name="Comma 15 2 2 2 4 7 2" xfId="42201" xr:uid="{00000000-0005-0000-0000-0000DA7D0000}"/>
    <cellStyle name="Comma 15 2 2 2 4 8" xfId="42202" xr:uid="{00000000-0005-0000-0000-0000DB7D0000}"/>
    <cellStyle name="Comma 15 2 2 2 4 9" xfId="42203" xr:uid="{00000000-0005-0000-0000-0000DC7D0000}"/>
    <cellStyle name="Comma 15 2 2 2 5" xfId="42204" xr:uid="{00000000-0005-0000-0000-0000DD7D0000}"/>
    <cellStyle name="Comma 15 2 2 2 5 2" xfId="42205" xr:uid="{00000000-0005-0000-0000-0000DE7D0000}"/>
    <cellStyle name="Comma 15 2 2 2 5 2 2" xfId="42206" xr:uid="{00000000-0005-0000-0000-0000DF7D0000}"/>
    <cellStyle name="Comma 15 2 2 2 5 2 3" xfId="42207" xr:uid="{00000000-0005-0000-0000-0000E07D0000}"/>
    <cellStyle name="Comma 15 2 2 2 5 3" xfId="42208" xr:uid="{00000000-0005-0000-0000-0000E17D0000}"/>
    <cellStyle name="Comma 15 2 2 2 5 3 2" xfId="42209" xr:uid="{00000000-0005-0000-0000-0000E27D0000}"/>
    <cellStyle name="Comma 15 2 2 2 5 3 3" xfId="42210" xr:uid="{00000000-0005-0000-0000-0000E37D0000}"/>
    <cellStyle name="Comma 15 2 2 2 5 4" xfId="42211" xr:uid="{00000000-0005-0000-0000-0000E47D0000}"/>
    <cellStyle name="Comma 15 2 2 2 5 4 2" xfId="42212" xr:uid="{00000000-0005-0000-0000-0000E57D0000}"/>
    <cellStyle name="Comma 15 2 2 2 5 5" xfId="42213" xr:uid="{00000000-0005-0000-0000-0000E67D0000}"/>
    <cellStyle name="Comma 15 2 2 2 5 6" xfId="42214" xr:uid="{00000000-0005-0000-0000-0000E77D0000}"/>
    <cellStyle name="Comma 15 2 2 2 6" xfId="42215" xr:uid="{00000000-0005-0000-0000-0000E87D0000}"/>
    <cellStyle name="Comma 15 2 2 2 6 2" xfId="42216" xr:uid="{00000000-0005-0000-0000-0000E97D0000}"/>
    <cellStyle name="Comma 15 2 2 2 6 2 2" xfId="42217" xr:uid="{00000000-0005-0000-0000-0000EA7D0000}"/>
    <cellStyle name="Comma 15 2 2 2 6 2 3" xfId="42218" xr:uid="{00000000-0005-0000-0000-0000EB7D0000}"/>
    <cellStyle name="Comma 15 2 2 2 6 3" xfId="42219" xr:uid="{00000000-0005-0000-0000-0000EC7D0000}"/>
    <cellStyle name="Comma 15 2 2 2 6 3 2" xfId="42220" xr:uid="{00000000-0005-0000-0000-0000ED7D0000}"/>
    <cellStyle name="Comma 15 2 2 2 6 3 3" xfId="42221" xr:uid="{00000000-0005-0000-0000-0000EE7D0000}"/>
    <cellStyle name="Comma 15 2 2 2 6 4" xfId="42222" xr:uid="{00000000-0005-0000-0000-0000EF7D0000}"/>
    <cellStyle name="Comma 15 2 2 2 6 4 2" xfId="42223" xr:uid="{00000000-0005-0000-0000-0000F07D0000}"/>
    <cellStyle name="Comma 15 2 2 2 6 5" xfId="42224" xr:uid="{00000000-0005-0000-0000-0000F17D0000}"/>
    <cellStyle name="Comma 15 2 2 2 6 6" xfId="42225" xr:uid="{00000000-0005-0000-0000-0000F27D0000}"/>
    <cellStyle name="Comma 15 2 2 2 7" xfId="42226" xr:uid="{00000000-0005-0000-0000-0000F37D0000}"/>
    <cellStyle name="Comma 15 2 2 2 7 2" xfId="42227" xr:uid="{00000000-0005-0000-0000-0000F47D0000}"/>
    <cellStyle name="Comma 15 2 2 2 7 2 2" xfId="42228" xr:uid="{00000000-0005-0000-0000-0000F57D0000}"/>
    <cellStyle name="Comma 15 2 2 2 7 2 3" xfId="42229" xr:uid="{00000000-0005-0000-0000-0000F67D0000}"/>
    <cellStyle name="Comma 15 2 2 2 7 3" xfId="42230" xr:uid="{00000000-0005-0000-0000-0000F77D0000}"/>
    <cellStyle name="Comma 15 2 2 2 7 3 2" xfId="42231" xr:uid="{00000000-0005-0000-0000-0000F87D0000}"/>
    <cellStyle name="Comma 15 2 2 2 7 4" xfId="42232" xr:uid="{00000000-0005-0000-0000-0000F97D0000}"/>
    <cellStyle name="Comma 15 2 2 2 7 5" xfId="42233" xr:uid="{00000000-0005-0000-0000-0000FA7D0000}"/>
    <cellStyle name="Comma 15 2 2 2 8" xfId="42234" xr:uid="{00000000-0005-0000-0000-0000FB7D0000}"/>
    <cellStyle name="Comma 15 2 2 2 8 2" xfId="42235" xr:uid="{00000000-0005-0000-0000-0000FC7D0000}"/>
    <cellStyle name="Comma 15 2 2 2 8 3" xfId="42236" xr:uid="{00000000-0005-0000-0000-0000FD7D0000}"/>
    <cellStyle name="Comma 15 2 2 2 9" xfId="42237" xr:uid="{00000000-0005-0000-0000-0000FE7D0000}"/>
    <cellStyle name="Comma 15 2 2 2 9 2" xfId="42238" xr:uid="{00000000-0005-0000-0000-0000FF7D0000}"/>
    <cellStyle name="Comma 15 2 2 2 9 3" xfId="42239" xr:uid="{00000000-0005-0000-0000-0000007E0000}"/>
    <cellStyle name="Comma 15 2 2 3" xfId="42240" xr:uid="{00000000-0005-0000-0000-0000017E0000}"/>
    <cellStyle name="Comma 15 2 2 3 10" xfId="42241" xr:uid="{00000000-0005-0000-0000-0000027E0000}"/>
    <cellStyle name="Comma 15 2 2 3 2" xfId="42242" xr:uid="{00000000-0005-0000-0000-0000037E0000}"/>
    <cellStyle name="Comma 15 2 2 3 2 2" xfId="42243" xr:uid="{00000000-0005-0000-0000-0000047E0000}"/>
    <cellStyle name="Comma 15 2 2 3 2 2 2" xfId="42244" xr:uid="{00000000-0005-0000-0000-0000057E0000}"/>
    <cellStyle name="Comma 15 2 2 3 2 2 2 2" xfId="42245" xr:uid="{00000000-0005-0000-0000-0000067E0000}"/>
    <cellStyle name="Comma 15 2 2 3 2 2 2 3" xfId="42246" xr:uid="{00000000-0005-0000-0000-0000077E0000}"/>
    <cellStyle name="Comma 15 2 2 3 2 2 3" xfId="42247" xr:uid="{00000000-0005-0000-0000-0000087E0000}"/>
    <cellStyle name="Comma 15 2 2 3 2 2 3 2" xfId="42248" xr:uid="{00000000-0005-0000-0000-0000097E0000}"/>
    <cellStyle name="Comma 15 2 2 3 2 2 3 3" xfId="42249" xr:uid="{00000000-0005-0000-0000-00000A7E0000}"/>
    <cellStyle name="Comma 15 2 2 3 2 2 4" xfId="42250" xr:uid="{00000000-0005-0000-0000-00000B7E0000}"/>
    <cellStyle name="Comma 15 2 2 3 2 2 4 2" xfId="42251" xr:uid="{00000000-0005-0000-0000-00000C7E0000}"/>
    <cellStyle name="Comma 15 2 2 3 2 2 5" xfId="42252" xr:uid="{00000000-0005-0000-0000-00000D7E0000}"/>
    <cellStyle name="Comma 15 2 2 3 2 2 6" xfId="42253" xr:uid="{00000000-0005-0000-0000-00000E7E0000}"/>
    <cellStyle name="Comma 15 2 2 3 2 3" xfId="42254" xr:uid="{00000000-0005-0000-0000-00000F7E0000}"/>
    <cellStyle name="Comma 15 2 2 3 2 3 2" xfId="42255" xr:uid="{00000000-0005-0000-0000-0000107E0000}"/>
    <cellStyle name="Comma 15 2 2 3 2 3 2 2" xfId="42256" xr:uid="{00000000-0005-0000-0000-0000117E0000}"/>
    <cellStyle name="Comma 15 2 2 3 2 3 2 3" xfId="42257" xr:uid="{00000000-0005-0000-0000-0000127E0000}"/>
    <cellStyle name="Comma 15 2 2 3 2 3 3" xfId="42258" xr:uid="{00000000-0005-0000-0000-0000137E0000}"/>
    <cellStyle name="Comma 15 2 2 3 2 3 3 2" xfId="42259" xr:uid="{00000000-0005-0000-0000-0000147E0000}"/>
    <cellStyle name="Comma 15 2 2 3 2 3 3 3" xfId="42260" xr:uid="{00000000-0005-0000-0000-0000157E0000}"/>
    <cellStyle name="Comma 15 2 2 3 2 3 4" xfId="42261" xr:uid="{00000000-0005-0000-0000-0000167E0000}"/>
    <cellStyle name="Comma 15 2 2 3 2 3 4 2" xfId="42262" xr:uid="{00000000-0005-0000-0000-0000177E0000}"/>
    <cellStyle name="Comma 15 2 2 3 2 3 5" xfId="42263" xr:uid="{00000000-0005-0000-0000-0000187E0000}"/>
    <cellStyle name="Comma 15 2 2 3 2 3 6" xfId="42264" xr:uid="{00000000-0005-0000-0000-0000197E0000}"/>
    <cellStyle name="Comma 15 2 2 3 2 4" xfId="42265" xr:uid="{00000000-0005-0000-0000-00001A7E0000}"/>
    <cellStyle name="Comma 15 2 2 3 2 4 2" xfId="42266" xr:uid="{00000000-0005-0000-0000-00001B7E0000}"/>
    <cellStyle name="Comma 15 2 2 3 2 4 2 2" xfId="42267" xr:uid="{00000000-0005-0000-0000-00001C7E0000}"/>
    <cellStyle name="Comma 15 2 2 3 2 4 2 3" xfId="42268" xr:uid="{00000000-0005-0000-0000-00001D7E0000}"/>
    <cellStyle name="Comma 15 2 2 3 2 4 3" xfId="42269" xr:uid="{00000000-0005-0000-0000-00001E7E0000}"/>
    <cellStyle name="Comma 15 2 2 3 2 4 3 2" xfId="42270" xr:uid="{00000000-0005-0000-0000-00001F7E0000}"/>
    <cellStyle name="Comma 15 2 2 3 2 4 4" xfId="42271" xr:uid="{00000000-0005-0000-0000-0000207E0000}"/>
    <cellStyle name="Comma 15 2 2 3 2 4 5" xfId="42272" xr:uid="{00000000-0005-0000-0000-0000217E0000}"/>
    <cellStyle name="Comma 15 2 2 3 2 5" xfId="42273" xr:uid="{00000000-0005-0000-0000-0000227E0000}"/>
    <cellStyle name="Comma 15 2 2 3 2 5 2" xfId="42274" xr:uid="{00000000-0005-0000-0000-0000237E0000}"/>
    <cellStyle name="Comma 15 2 2 3 2 5 3" xfId="42275" xr:uid="{00000000-0005-0000-0000-0000247E0000}"/>
    <cellStyle name="Comma 15 2 2 3 2 6" xfId="42276" xr:uid="{00000000-0005-0000-0000-0000257E0000}"/>
    <cellStyle name="Comma 15 2 2 3 2 6 2" xfId="42277" xr:uid="{00000000-0005-0000-0000-0000267E0000}"/>
    <cellStyle name="Comma 15 2 2 3 2 6 3" xfId="42278" xr:uid="{00000000-0005-0000-0000-0000277E0000}"/>
    <cellStyle name="Comma 15 2 2 3 2 7" xfId="42279" xr:uid="{00000000-0005-0000-0000-0000287E0000}"/>
    <cellStyle name="Comma 15 2 2 3 2 7 2" xfId="42280" xr:uid="{00000000-0005-0000-0000-0000297E0000}"/>
    <cellStyle name="Comma 15 2 2 3 2 8" xfId="42281" xr:uid="{00000000-0005-0000-0000-00002A7E0000}"/>
    <cellStyle name="Comma 15 2 2 3 2 9" xfId="42282" xr:uid="{00000000-0005-0000-0000-00002B7E0000}"/>
    <cellStyle name="Comma 15 2 2 3 3" xfId="42283" xr:uid="{00000000-0005-0000-0000-00002C7E0000}"/>
    <cellStyle name="Comma 15 2 2 3 3 2" xfId="42284" xr:uid="{00000000-0005-0000-0000-00002D7E0000}"/>
    <cellStyle name="Comma 15 2 2 3 3 2 2" xfId="42285" xr:uid="{00000000-0005-0000-0000-00002E7E0000}"/>
    <cellStyle name="Comma 15 2 2 3 3 2 3" xfId="42286" xr:uid="{00000000-0005-0000-0000-00002F7E0000}"/>
    <cellStyle name="Comma 15 2 2 3 3 3" xfId="42287" xr:uid="{00000000-0005-0000-0000-0000307E0000}"/>
    <cellStyle name="Comma 15 2 2 3 3 3 2" xfId="42288" xr:uid="{00000000-0005-0000-0000-0000317E0000}"/>
    <cellStyle name="Comma 15 2 2 3 3 3 3" xfId="42289" xr:uid="{00000000-0005-0000-0000-0000327E0000}"/>
    <cellStyle name="Comma 15 2 2 3 3 4" xfId="42290" xr:uid="{00000000-0005-0000-0000-0000337E0000}"/>
    <cellStyle name="Comma 15 2 2 3 3 4 2" xfId="42291" xr:uid="{00000000-0005-0000-0000-0000347E0000}"/>
    <cellStyle name="Comma 15 2 2 3 3 5" xfId="42292" xr:uid="{00000000-0005-0000-0000-0000357E0000}"/>
    <cellStyle name="Comma 15 2 2 3 3 6" xfId="42293" xr:uid="{00000000-0005-0000-0000-0000367E0000}"/>
    <cellStyle name="Comma 15 2 2 3 4" xfId="42294" xr:uid="{00000000-0005-0000-0000-0000377E0000}"/>
    <cellStyle name="Comma 15 2 2 3 4 2" xfId="42295" xr:uid="{00000000-0005-0000-0000-0000387E0000}"/>
    <cellStyle name="Comma 15 2 2 3 4 2 2" xfId="42296" xr:uid="{00000000-0005-0000-0000-0000397E0000}"/>
    <cellStyle name="Comma 15 2 2 3 4 2 3" xfId="42297" xr:uid="{00000000-0005-0000-0000-00003A7E0000}"/>
    <cellStyle name="Comma 15 2 2 3 4 3" xfId="42298" xr:uid="{00000000-0005-0000-0000-00003B7E0000}"/>
    <cellStyle name="Comma 15 2 2 3 4 3 2" xfId="42299" xr:uid="{00000000-0005-0000-0000-00003C7E0000}"/>
    <cellStyle name="Comma 15 2 2 3 4 3 3" xfId="42300" xr:uid="{00000000-0005-0000-0000-00003D7E0000}"/>
    <cellStyle name="Comma 15 2 2 3 4 4" xfId="42301" xr:uid="{00000000-0005-0000-0000-00003E7E0000}"/>
    <cellStyle name="Comma 15 2 2 3 4 4 2" xfId="42302" xr:uid="{00000000-0005-0000-0000-00003F7E0000}"/>
    <cellStyle name="Comma 15 2 2 3 4 5" xfId="42303" xr:uid="{00000000-0005-0000-0000-0000407E0000}"/>
    <cellStyle name="Comma 15 2 2 3 4 6" xfId="42304" xr:uid="{00000000-0005-0000-0000-0000417E0000}"/>
    <cellStyle name="Comma 15 2 2 3 5" xfId="42305" xr:uid="{00000000-0005-0000-0000-0000427E0000}"/>
    <cellStyle name="Comma 15 2 2 3 5 2" xfId="42306" xr:uid="{00000000-0005-0000-0000-0000437E0000}"/>
    <cellStyle name="Comma 15 2 2 3 5 2 2" xfId="42307" xr:uid="{00000000-0005-0000-0000-0000447E0000}"/>
    <cellStyle name="Comma 15 2 2 3 5 2 3" xfId="42308" xr:uid="{00000000-0005-0000-0000-0000457E0000}"/>
    <cellStyle name="Comma 15 2 2 3 5 3" xfId="42309" xr:uid="{00000000-0005-0000-0000-0000467E0000}"/>
    <cellStyle name="Comma 15 2 2 3 5 3 2" xfId="42310" xr:uid="{00000000-0005-0000-0000-0000477E0000}"/>
    <cellStyle name="Comma 15 2 2 3 5 4" xfId="42311" xr:uid="{00000000-0005-0000-0000-0000487E0000}"/>
    <cellStyle name="Comma 15 2 2 3 5 5" xfId="42312" xr:uid="{00000000-0005-0000-0000-0000497E0000}"/>
    <cellStyle name="Comma 15 2 2 3 6" xfId="42313" xr:uid="{00000000-0005-0000-0000-00004A7E0000}"/>
    <cellStyle name="Comma 15 2 2 3 6 2" xfId="42314" xr:uid="{00000000-0005-0000-0000-00004B7E0000}"/>
    <cellStyle name="Comma 15 2 2 3 6 3" xfId="42315" xr:uid="{00000000-0005-0000-0000-00004C7E0000}"/>
    <cellStyle name="Comma 15 2 2 3 7" xfId="42316" xr:uid="{00000000-0005-0000-0000-00004D7E0000}"/>
    <cellStyle name="Comma 15 2 2 3 7 2" xfId="42317" xr:uid="{00000000-0005-0000-0000-00004E7E0000}"/>
    <cellStyle name="Comma 15 2 2 3 7 3" xfId="42318" xr:uid="{00000000-0005-0000-0000-00004F7E0000}"/>
    <cellStyle name="Comma 15 2 2 3 8" xfId="42319" xr:uid="{00000000-0005-0000-0000-0000507E0000}"/>
    <cellStyle name="Comma 15 2 2 3 8 2" xfId="42320" xr:uid="{00000000-0005-0000-0000-0000517E0000}"/>
    <cellStyle name="Comma 15 2 2 3 9" xfId="42321" xr:uid="{00000000-0005-0000-0000-0000527E0000}"/>
    <cellStyle name="Comma 15 2 2 4" xfId="42322" xr:uid="{00000000-0005-0000-0000-0000537E0000}"/>
    <cellStyle name="Comma 15 2 2 4 2" xfId="42323" xr:uid="{00000000-0005-0000-0000-0000547E0000}"/>
    <cellStyle name="Comma 15 2 2 4 2 2" xfId="42324" xr:uid="{00000000-0005-0000-0000-0000557E0000}"/>
    <cellStyle name="Comma 15 2 2 4 2 2 2" xfId="42325" xr:uid="{00000000-0005-0000-0000-0000567E0000}"/>
    <cellStyle name="Comma 15 2 2 4 2 2 3" xfId="42326" xr:uid="{00000000-0005-0000-0000-0000577E0000}"/>
    <cellStyle name="Comma 15 2 2 4 2 3" xfId="42327" xr:uid="{00000000-0005-0000-0000-0000587E0000}"/>
    <cellStyle name="Comma 15 2 2 4 2 3 2" xfId="42328" xr:uid="{00000000-0005-0000-0000-0000597E0000}"/>
    <cellStyle name="Comma 15 2 2 4 2 3 3" xfId="42329" xr:uid="{00000000-0005-0000-0000-00005A7E0000}"/>
    <cellStyle name="Comma 15 2 2 4 2 4" xfId="42330" xr:uid="{00000000-0005-0000-0000-00005B7E0000}"/>
    <cellStyle name="Comma 15 2 2 4 2 4 2" xfId="42331" xr:uid="{00000000-0005-0000-0000-00005C7E0000}"/>
    <cellStyle name="Comma 15 2 2 4 2 5" xfId="42332" xr:uid="{00000000-0005-0000-0000-00005D7E0000}"/>
    <cellStyle name="Comma 15 2 2 4 2 6" xfId="42333" xr:uid="{00000000-0005-0000-0000-00005E7E0000}"/>
    <cellStyle name="Comma 15 2 2 4 3" xfId="42334" xr:uid="{00000000-0005-0000-0000-00005F7E0000}"/>
    <cellStyle name="Comma 15 2 2 4 3 2" xfId="42335" xr:uid="{00000000-0005-0000-0000-0000607E0000}"/>
    <cellStyle name="Comma 15 2 2 4 3 2 2" xfId="42336" xr:uid="{00000000-0005-0000-0000-0000617E0000}"/>
    <cellStyle name="Comma 15 2 2 4 3 2 3" xfId="42337" xr:uid="{00000000-0005-0000-0000-0000627E0000}"/>
    <cellStyle name="Comma 15 2 2 4 3 3" xfId="42338" xr:uid="{00000000-0005-0000-0000-0000637E0000}"/>
    <cellStyle name="Comma 15 2 2 4 3 3 2" xfId="42339" xr:uid="{00000000-0005-0000-0000-0000647E0000}"/>
    <cellStyle name="Comma 15 2 2 4 3 3 3" xfId="42340" xr:uid="{00000000-0005-0000-0000-0000657E0000}"/>
    <cellStyle name="Comma 15 2 2 4 3 4" xfId="42341" xr:uid="{00000000-0005-0000-0000-0000667E0000}"/>
    <cellStyle name="Comma 15 2 2 4 3 4 2" xfId="42342" xr:uid="{00000000-0005-0000-0000-0000677E0000}"/>
    <cellStyle name="Comma 15 2 2 4 3 5" xfId="42343" xr:uid="{00000000-0005-0000-0000-0000687E0000}"/>
    <cellStyle name="Comma 15 2 2 4 3 6" xfId="42344" xr:uid="{00000000-0005-0000-0000-0000697E0000}"/>
    <cellStyle name="Comma 15 2 2 4 4" xfId="42345" xr:uid="{00000000-0005-0000-0000-00006A7E0000}"/>
    <cellStyle name="Comma 15 2 2 4 4 2" xfId="42346" xr:uid="{00000000-0005-0000-0000-00006B7E0000}"/>
    <cellStyle name="Comma 15 2 2 4 4 2 2" xfId="42347" xr:uid="{00000000-0005-0000-0000-00006C7E0000}"/>
    <cellStyle name="Comma 15 2 2 4 4 2 3" xfId="42348" xr:uid="{00000000-0005-0000-0000-00006D7E0000}"/>
    <cellStyle name="Comma 15 2 2 4 4 3" xfId="42349" xr:uid="{00000000-0005-0000-0000-00006E7E0000}"/>
    <cellStyle name="Comma 15 2 2 4 4 3 2" xfId="42350" xr:uid="{00000000-0005-0000-0000-00006F7E0000}"/>
    <cellStyle name="Comma 15 2 2 4 4 4" xfId="42351" xr:uid="{00000000-0005-0000-0000-0000707E0000}"/>
    <cellStyle name="Comma 15 2 2 4 4 5" xfId="42352" xr:uid="{00000000-0005-0000-0000-0000717E0000}"/>
    <cellStyle name="Comma 15 2 2 4 5" xfId="42353" xr:uid="{00000000-0005-0000-0000-0000727E0000}"/>
    <cellStyle name="Comma 15 2 2 4 5 2" xfId="42354" xr:uid="{00000000-0005-0000-0000-0000737E0000}"/>
    <cellStyle name="Comma 15 2 2 4 5 3" xfId="42355" xr:uid="{00000000-0005-0000-0000-0000747E0000}"/>
    <cellStyle name="Comma 15 2 2 4 6" xfId="42356" xr:uid="{00000000-0005-0000-0000-0000757E0000}"/>
    <cellStyle name="Comma 15 2 2 4 6 2" xfId="42357" xr:uid="{00000000-0005-0000-0000-0000767E0000}"/>
    <cellStyle name="Comma 15 2 2 4 6 3" xfId="42358" xr:uid="{00000000-0005-0000-0000-0000777E0000}"/>
    <cellStyle name="Comma 15 2 2 4 7" xfId="42359" xr:uid="{00000000-0005-0000-0000-0000787E0000}"/>
    <cellStyle name="Comma 15 2 2 4 7 2" xfId="42360" xr:uid="{00000000-0005-0000-0000-0000797E0000}"/>
    <cellStyle name="Comma 15 2 2 4 8" xfId="42361" xr:uid="{00000000-0005-0000-0000-00007A7E0000}"/>
    <cellStyle name="Comma 15 2 2 4 9" xfId="42362" xr:uid="{00000000-0005-0000-0000-00007B7E0000}"/>
    <cellStyle name="Comma 15 2 2 5" xfId="42363" xr:uid="{00000000-0005-0000-0000-00007C7E0000}"/>
    <cellStyle name="Comma 15 2 2 5 2" xfId="42364" xr:uid="{00000000-0005-0000-0000-00007D7E0000}"/>
    <cellStyle name="Comma 15 2 2 5 2 2" xfId="42365" xr:uid="{00000000-0005-0000-0000-00007E7E0000}"/>
    <cellStyle name="Comma 15 2 2 5 2 2 2" xfId="42366" xr:uid="{00000000-0005-0000-0000-00007F7E0000}"/>
    <cellStyle name="Comma 15 2 2 5 2 2 3" xfId="42367" xr:uid="{00000000-0005-0000-0000-0000807E0000}"/>
    <cellStyle name="Comma 15 2 2 5 2 3" xfId="42368" xr:uid="{00000000-0005-0000-0000-0000817E0000}"/>
    <cellStyle name="Comma 15 2 2 5 2 3 2" xfId="42369" xr:uid="{00000000-0005-0000-0000-0000827E0000}"/>
    <cellStyle name="Comma 15 2 2 5 2 3 3" xfId="42370" xr:uid="{00000000-0005-0000-0000-0000837E0000}"/>
    <cellStyle name="Comma 15 2 2 5 2 4" xfId="42371" xr:uid="{00000000-0005-0000-0000-0000847E0000}"/>
    <cellStyle name="Comma 15 2 2 5 2 4 2" xfId="42372" xr:uid="{00000000-0005-0000-0000-0000857E0000}"/>
    <cellStyle name="Comma 15 2 2 5 2 5" xfId="42373" xr:uid="{00000000-0005-0000-0000-0000867E0000}"/>
    <cellStyle name="Comma 15 2 2 5 2 6" xfId="42374" xr:uid="{00000000-0005-0000-0000-0000877E0000}"/>
    <cellStyle name="Comma 15 2 2 5 3" xfId="42375" xr:uid="{00000000-0005-0000-0000-0000887E0000}"/>
    <cellStyle name="Comma 15 2 2 5 3 2" xfId="42376" xr:uid="{00000000-0005-0000-0000-0000897E0000}"/>
    <cellStyle name="Comma 15 2 2 5 3 2 2" xfId="42377" xr:uid="{00000000-0005-0000-0000-00008A7E0000}"/>
    <cellStyle name="Comma 15 2 2 5 3 2 3" xfId="42378" xr:uid="{00000000-0005-0000-0000-00008B7E0000}"/>
    <cellStyle name="Comma 15 2 2 5 3 3" xfId="42379" xr:uid="{00000000-0005-0000-0000-00008C7E0000}"/>
    <cellStyle name="Comma 15 2 2 5 3 3 2" xfId="42380" xr:uid="{00000000-0005-0000-0000-00008D7E0000}"/>
    <cellStyle name="Comma 15 2 2 5 3 3 3" xfId="42381" xr:uid="{00000000-0005-0000-0000-00008E7E0000}"/>
    <cellStyle name="Comma 15 2 2 5 3 4" xfId="42382" xr:uid="{00000000-0005-0000-0000-00008F7E0000}"/>
    <cellStyle name="Comma 15 2 2 5 3 4 2" xfId="42383" xr:uid="{00000000-0005-0000-0000-0000907E0000}"/>
    <cellStyle name="Comma 15 2 2 5 3 5" xfId="42384" xr:uid="{00000000-0005-0000-0000-0000917E0000}"/>
    <cellStyle name="Comma 15 2 2 5 3 6" xfId="42385" xr:uid="{00000000-0005-0000-0000-0000927E0000}"/>
    <cellStyle name="Comma 15 2 2 5 4" xfId="42386" xr:uid="{00000000-0005-0000-0000-0000937E0000}"/>
    <cellStyle name="Comma 15 2 2 5 4 2" xfId="42387" xr:uid="{00000000-0005-0000-0000-0000947E0000}"/>
    <cellStyle name="Comma 15 2 2 5 4 2 2" xfId="42388" xr:uid="{00000000-0005-0000-0000-0000957E0000}"/>
    <cellStyle name="Comma 15 2 2 5 4 2 3" xfId="42389" xr:uid="{00000000-0005-0000-0000-0000967E0000}"/>
    <cellStyle name="Comma 15 2 2 5 4 3" xfId="42390" xr:uid="{00000000-0005-0000-0000-0000977E0000}"/>
    <cellStyle name="Comma 15 2 2 5 4 3 2" xfId="42391" xr:uid="{00000000-0005-0000-0000-0000987E0000}"/>
    <cellStyle name="Comma 15 2 2 5 4 4" xfId="42392" xr:uid="{00000000-0005-0000-0000-0000997E0000}"/>
    <cellStyle name="Comma 15 2 2 5 4 5" xfId="42393" xr:uid="{00000000-0005-0000-0000-00009A7E0000}"/>
    <cellStyle name="Comma 15 2 2 5 5" xfId="42394" xr:uid="{00000000-0005-0000-0000-00009B7E0000}"/>
    <cellStyle name="Comma 15 2 2 5 5 2" xfId="42395" xr:uid="{00000000-0005-0000-0000-00009C7E0000}"/>
    <cellStyle name="Comma 15 2 2 5 5 3" xfId="42396" xr:uid="{00000000-0005-0000-0000-00009D7E0000}"/>
    <cellStyle name="Comma 15 2 2 5 6" xfId="42397" xr:uid="{00000000-0005-0000-0000-00009E7E0000}"/>
    <cellStyle name="Comma 15 2 2 5 6 2" xfId="42398" xr:uid="{00000000-0005-0000-0000-00009F7E0000}"/>
    <cellStyle name="Comma 15 2 2 5 6 3" xfId="42399" xr:uid="{00000000-0005-0000-0000-0000A07E0000}"/>
    <cellStyle name="Comma 15 2 2 5 7" xfId="42400" xr:uid="{00000000-0005-0000-0000-0000A17E0000}"/>
    <cellStyle name="Comma 15 2 2 5 7 2" xfId="42401" xr:uid="{00000000-0005-0000-0000-0000A27E0000}"/>
    <cellStyle name="Comma 15 2 2 5 8" xfId="42402" xr:uid="{00000000-0005-0000-0000-0000A37E0000}"/>
    <cellStyle name="Comma 15 2 2 5 9" xfId="42403" xr:uid="{00000000-0005-0000-0000-0000A47E0000}"/>
    <cellStyle name="Comma 15 2 2 6" xfId="42404" xr:uid="{00000000-0005-0000-0000-0000A57E0000}"/>
    <cellStyle name="Comma 15 2 2 6 2" xfId="42405" xr:uid="{00000000-0005-0000-0000-0000A67E0000}"/>
    <cellStyle name="Comma 15 2 2 6 2 2" xfId="42406" xr:uid="{00000000-0005-0000-0000-0000A77E0000}"/>
    <cellStyle name="Comma 15 2 2 6 2 3" xfId="42407" xr:uid="{00000000-0005-0000-0000-0000A87E0000}"/>
    <cellStyle name="Comma 15 2 2 6 3" xfId="42408" xr:uid="{00000000-0005-0000-0000-0000A97E0000}"/>
    <cellStyle name="Comma 15 2 2 6 3 2" xfId="42409" xr:uid="{00000000-0005-0000-0000-0000AA7E0000}"/>
    <cellStyle name="Comma 15 2 2 6 3 3" xfId="42410" xr:uid="{00000000-0005-0000-0000-0000AB7E0000}"/>
    <cellStyle name="Comma 15 2 2 6 4" xfId="42411" xr:uid="{00000000-0005-0000-0000-0000AC7E0000}"/>
    <cellStyle name="Comma 15 2 2 6 4 2" xfId="42412" xr:uid="{00000000-0005-0000-0000-0000AD7E0000}"/>
    <cellStyle name="Comma 15 2 2 6 5" xfId="42413" xr:uid="{00000000-0005-0000-0000-0000AE7E0000}"/>
    <cellStyle name="Comma 15 2 2 6 6" xfId="42414" xr:uid="{00000000-0005-0000-0000-0000AF7E0000}"/>
    <cellStyle name="Comma 15 2 2 7" xfId="42415" xr:uid="{00000000-0005-0000-0000-0000B07E0000}"/>
    <cellStyle name="Comma 15 2 2 7 2" xfId="42416" xr:uid="{00000000-0005-0000-0000-0000B17E0000}"/>
    <cellStyle name="Comma 15 2 2 7 2 2" xfId="42417" xr:uid="{00000000-0005-0000-0000-0000B27E0000}"/>
    <cellStyle name="Comma 15 2 2 7 2 3" xfId="42418" xr:uid="{00000000-0005-0000-0000-0000B37E0000}"/>
    <cellStyle name="Comma 15 2 2 7 3" xfId="42419" xr:uid="{00000000-0005-0000-0000-0000B47E0000}"/>
    <cellStyle name="Comma 15 2 2 7 3 2" xfId="42420" xr:uid="{00000000-0005-0000-0000-0000B57E0000}"/>
    <cellStyle name="Comma 15 2 2 7 3 3" xfId="42421" xr:uid="{00000000-0005-0000-0000-0000B67E0000}"/>
    <cellStyle name="Comma 15 2 2 7 4" xfId="42422" xr:uid="{00000000-0005-0000-0000-0000B77E0000}"/>
    <cellStyle name="Comma 15 2 2 7 4 2" xfId="42423" xr:uid="{00000000-0005-0000-0000-0000B87E0000}"/>
    <cellStyle name="Comma 15 2 2 7 5" xfId="42424" xr:uid="{00000000-0005-0000-0000-0000B97E0000}"/>
    <cellStyle name="Comma 15 2 2 7 6" xfId="42425" xr:uid="{00000000-0005-0000-0000-0000BA7E0000}"/>
    <cellStyle name="Comma 15 2 2 8" xfId="42426" xr:uid="{00000000-0005-0000-0000-0000BB7E0000}"/>
    <cellStyle name="Comma 15 2 2 8 2" xfId="42427" xr:uid="{00000000-0005-0000-0000-0000BC7E0000}"/>
    <cellStyle name="Comma 15 2 2 8 2 2" xfId="42428" xr:uid="{00000000-0005-0000-0000-0000BD7E0000}"/>
    <cellStyle name="Comma 15 2 2 8 2 3" xfId="42429" xr:uid="{00000000-0005-0000-0000-0000BE7E0000}"/>
    <cellStyle name="Comma 15 2 2 8 3" xfId="42430" xr:uid="{00000000-0005-0000-0000-0000BF7E0000}"/>
    <cellStyle name="Comma 15 2 2 8 3 2" xfId="42431" xr:uid="{00000000-0005-0000-0000-0000C07E0000}"/>
    <cellStyle name="Comma 15 2 2 8 4" xfId="42432" xr:uid="{00000000-0005-0000-0000-0000C17E0000}"/>
    <cellStyle name="Comma 15 2 2 8 5" xfId="42433" xr:uid="{00000000-0005-0000-0000-0000C27E0000}"/>
    <cellStyle name="Comma 15 2 2 9" xfId="42434" xr:uid="{00000000-0005-0000-0000-0000C37E0000}"/>
    <cellStyle name="Comma 15 2 2 9 2" xfId="42435" xr:uid="{00000000-0005-0000-0000-0000C47E0000}"/>
    <cellStyle name="Comma 15 2 2 9 3" xfId="42436" xr:uid="{00000000-0005-0000-0000-0000C57E0000}"/>
    <cellStyle name="Comma 15 2 3" xfId="42437" xr:uid="{00000000-0005-0000-0000-0000C67E0000}"/>
    <cellStyle name="Comma 15 2 3 10" xfId="42438" xr:uid="{00000000-0005-0000-0000-0000C77E0000}"/>
    <cellStyle name="Comma 15 2 3 10 2" xfId="42439" xr:uid="{00000000-0005-0000-0000-0000C87E0000}"/>
    <cellStyle name="Comma 15 2 3 11" xfId="42440" xr:uid="{00000000-0005-0000-0000-0000C97E0000}"/>
    <cellStyle name="Comma 15 2 3 12" xfId="42441" xr:uid="{00000000-0005-0000-0000-0000CA7E0000}"/>
    <cellStyle name="Comma 15 2 3 2" xfId="42442" xr:uid="{00000000-0005-0000-0000-0000CB7E0000}"/>
    <cellStyle name="Comma 15 2 3 2 10" xfId="42443" xr:uid="{00000000-0005-0000-0000-0000CC7E0000}"/>
    <cellStyle name="Comma 15 2 3 2 2" xfId="42444" xr:uid="{00000000-0005-0000-0000-0000CD7E0000}"/>
    <cellStyle name="Comma 15 2 3 2 2 2" xfId="42445" xr:uid="{00000000-0005-0000-0000-0000CE7E0000}"/>
    <cellStyle name="Comma 15 2 3 2 2 2 2" xfId="42446" xr:uid="{00000000-0005-0000-0000-0000CF7E0000}"/>
    <cellStyle name="Comma 15 2 3 2 2 2 2 2" xfId="42447" xr:uid="{00000000-0005-0000-0000-0000D07E0000}"/>
    <cellStyle name="Comma 15 2 3 2 2 2 2 3" xfId="42448" xr:uid="{00000000-0005-0000-0000-0000D17E0000}"/>
    <cellStyle name="Comma 15 2 3 2 2 2 3" xfId="42449" xr:uid="{00000000-0005-0000-0000-0000D27E0000}"/>
    <cellStyle name="Comma 15 2 3 2 2 2 3 2" xfId="42450" xr:uid="{00000000-0005-0000-0000-0000D37E0000}"/>
    <cellStyle name="Comma 15 2 3 2 2 2 3 3" xfId="42451" xr:uid="{00000000-0005-0000-0000-0000D47E0000}"/>
    <cellStyle name="Comma 15 2 3 2 2 2 4" xfId="42452" xr:uid="{00000000-0005-0000-0000-0000D57E0000}"/>
    <cellStyle name="Comma 15 2 3 2 2 2 4 2" xfId="42453" xr:uid="{00000000-0005-0000-0000-0000D67E0000}"/>
    <cellStyle name="Comma 15 2 3 2 2 2 5" xfId="42454" xr:uid="{00000000-0005-0000-0000-0000D77E0000}"/>
    <cellStyle name="Comma 15 2 3 2 2 2 6" xfId="42455" xr:uid="{00000000-0005-0000-0000-0000D87E0000}"/>
    <cellStyle name="Comma 15 2 3 2 2 3" xfId="42456" xr:uid="{00000000-0005-0000-0000-0000D97E0000}"/>
    <cellStyle name="Comma 15 2 3 2 2 3 2" xfId="42457" xr:uid="{00000000-0005-0000-0000-0000DA7E0000}"/>
    <cellStyle name="Comma 15 2 3 2 2 3 2 2" xfId="42458" xr:uid="{00000000-0005-0000-0000-0000DB7E0000}"/>
    <cellStyle name="Comma 15 2 3 2 2 3 2 3" xfId="42459" xr:uid="{00000000-0005-0000-0000-0000DC7E0000}"/>
    <cellStyle name="Comma 15 2 3 2 2 3 3" xfId="42460" xr:uid="{00000000-0005-0000-0000-0000DD7E0000}"/>
    <cellStyle name="Comma 15 2 3 2 2 3 3 2" xfId="42461" xr:uid="{00000000-0005-0000-0000-0000DE7E0000}"/>
    <cellStyle name="Comma 15 2 3 2 2 3 3 3" xfId="42462" xr:uid="{00000000-0005-0000-0000-0000DF7E0000}"/>
    <cellStyle name="Comma 15 2 3 2 2 3 4" xfId="42463" xr:uid="{00000000-0005-0000-0000-0000E07E0000}"/>
    <cellStyle name="Comma 15 2 3 2 2 3 4 2" xfId="42464" xr:uid="{00000000-0005-0000-0000-0000E17E0000}"/>
    <cellStyle name="Comma 15 2 3 2 2 3 5" xfId="42465" xr:uid="{00000000-0005-0000-0000-0000E27E0000}"/>
    <cellStyle name="Comma 15 2 3 2 2 3 6" xfId="42466" xr:uid="{00000000-0005-0000-0000-0000E37E0000}"/>
    <cellStyle name="Comma 15 2 3 2 2 4" xfId="42467" xr:uid="{00000000-0005-0000-0000-0000E47E0000}"/>
    <cellStyle name="Comma 15 2 3 2 2 4 2" xfId="42468" xr:uid="{00000000-0005-0000-0000-0000E57E0000}"/>
    <cellStyle name="Comma 15 2 3 2 2 4 2 2" xfId="42469" xr:uid="{00000000-0005-0000-0000-0000E67E0000}"/>
    <cellStyle name="Comma 15 2 3 2 2 4 2 3" xfId="42470" xr:uid="{00000000-0005-0000-0000-0000E77E0000}"/>
    <cellStyle name="Comma 15 2 3 2 2 4 3" xfId="42471" xr:uid="{00000000-0005-0000-0000-0000E87E0000}"/>
    <cellStyle name="Comma 15 2 3 2 2 4 3 2" xfId="42472" xr:uid="{00000000-0005-0000-0000-0000E97E0000}"/>
    <cellStyle name="Comma 15 2 3 2 2 4 4" xfId="42473" xr:uid="{00000000-0005-0000-0000-0000EA7E0000}"/>
    <cellStyle name="Comma 15 2 3 2 2 4 5" xfId="42474" xr:uid="{00000000-0005-0000-0000-0000EB7E0000}"/>
    <cellStyle name="Comma 15 2 3 2 2 5" xfId="42475" xr:uid="{00000000-0005-0000-0000-0000EC7E0000}"/>
    <cellStyle name="Comma 15 2 3 2 2 5 2" xfId="42476" xr:uid="{00000000-0005-0000-0000-0000ED7E0000}"/>
    <cellStyle name="Comma 15 2 3 2 2 5 3" xfId="42477" xr:uid="{00000000-0005-0000-0000-0000EE7E0000}"/>
    <cellStyle name="Comma 15 2 3 2 2 6" xfId="42478" xr:uid="{00000000-0005-0000-0000-0000EF7E0000}"/>
    <cellStyle name="Comma 15 2 3 2 2 6 2" xfId="42479" xr:uid="{00000000-0005-0000-0000-0000F07E0000}"/>
    <cellStyle name="Comma 15 2 3 2 2 6 3" xfId="42480" xr:uid="{00000000-0005-0000-0000-0000F17E0000}"/>
    <cellStyle name="Comma 15 2 3 2 2 7" xfId="42481" xr:uid="{00000000-0005-0000-0000-0000F27E0000}"/>
    <cellStyle name="Comma 15 2 3 2 2 7 2" xfId="42482" xr:uid="{00000000-0005-0000-0000-0000F37E0000}"/>
    <cellStyle name="Comma 15 2 3 2 2 8" xfId="42483" xr:uid="{00000000-0005-0000-0000-0000F47E0000}"/>
    <cellStyle name="Comma 15 2 3 2 2 9" xfId="42484" xr:uid="{00000000-0005-0000-0000-0000F57E0000}"/>
    <cellStyle name="Comma 15 2 3 2 3" xfId="42485" xr:uid="{00000000-0005-0000-0000-0000F67E0000}"/>
    <cellStyle name="Comma 15 2 3 2 3 2" xfId="42486" xr:uid="{00000000-0005-0000-0000-0000F77E0000}"/>
    <cellStyle name="Comma 15 2 3 2 3 2 2" xfId="42487" xr:uid="{00000000-0005-0000-0000-0000F87E0000}"/>
    <cellStyle name="Comma 15 2 3 2 3 2 3" xfId="42488" xr:uid="{00000000-0005-0000-0000-0000F97E0000}"/>
    <cellStyle name="Comma 15 2 3 2 3 3" xfId="42489" xr:uid="{00000000-0005-0000-0000-0000FA7E0000}"/>
    <cellStyle name="Comma 15 2 3 2 3 3 2" xfId="42490" xr:uid="{00000000-0005-0000-0000-0000FB7E0000}"/>
    <cellStyle name="Comma 15 2 3 2 3 3 3" xfId="42491" xr:uid="{00000000-0005-0000-0000-0000FC7E0000}"/>
    <cellStyle name="Comma 15 2 3 2 3 4" xfId="42492" xr:uid="{00000000-0005-0000-0000-0000FD7E0000}"/>
    <cellStyle name="Comma 15 2 3 2 3 4 2" xfId="42493" xr:uid="{00000000-0005-0000-0000-0000FE7E0000}"/>
    <cellStyle name="Comma 15 2 3 2 3 5" xfId="42494" xr:uid="{00000000-0005-0000-0000-0000FF7E0000}"/>
    <cellStyle name="Comma 15 2 3 2 3 6" xfId="42495" xr:uid="{00000000-0005-0000-0000-0000007F0000}"/>
    <cellStyle name="Comma 15 2 3 2 4" xfId="42496" xr:uid="{00000000-0005-0000-0000-0000017F0000}"/>
    <cellStyle name="Comma 15 2 3 2 4 2" xfId="42497" xr:uid="{00000000-0005-0000-0000-0000027F0000}"/>
    <cellStyle name="Comma 15 2 3 2 4 2 2" xfId="42498" xr:uid="{00000000-0005-0000-0000-0000037F0000}"/>
    <cellStyle name="Comma 15 2 3 2 4 2 3" xfId="42499" xr:uid="{00000000-0005-0000-0000-0000047F0000}"/>
    <cellStyle name="Comma 15 2 3 2 4 3" xfId="42500" xr:uid="{00000000-0005-0000-0000-0000057F0000}"/>
    <cellStyle name="Comma 15 2 3 2 4 3 2" xfId="42501" xr:uid="{00000000-0005-0000-0000-0000067F0000}"/>
    <cellStyle name="Comma 15 2 3 2 4 3 3" xfId="42502" xr:uid="{00000000-0005-0000-0000-0000077F0000}"/>
    <cellStyle name="Comma 15 2 3 2 4 4" xfId="42503" xr:uid="{00000000-0005-0000-0000-0000087F0000}"/>
    <cellStyle name="Comma 15 2 3 2 4 4 2" xfId="42504" xr:uid="{00000000-0005-0000-0000-0000097F0000}"/>
    <cellStyle name="Comma 15 2 3 2 4 5" xfId="42505" xr:uid="{00000000-0005-0000-0000-00000A7F0000}"/>
    <cellStyle name="Comma 15 2 3 2 4 6" xfId="42506" xr:uid="{00000000-0005-0000-0000-00000B7F0000}"/>
    <cellStyle name="Comma 15 2 3 2 5" xfId="42507" xr:uid="{00000000-0005-0000-0000-00000C7F0000}"/>
    <cellStyle name="Comma 15 2 3 2 5 2" xfId="42508" xr:uid="{00000000-0005-0000-0000-00000D7F0000}"/>
    <cellStyle name="Comma 15 2 3 2 5 2 2" xfId="42509" xr:uid="{00000000-0005-0000-0000-00000E7F0000}"/>
    <cellStyle name="Comma 15 2 3 2 5 2 3" xfId="42510" xr:uid="{00000000-0005-0000-0000-00000F7F0000}"/>
    <cellStyle name="Comma 15 2 3 2 5 3" xfId="42511" xr:uid="{00000000-0005-0000-0000-0000107F0000}"/>
    <cellStyle name="Comma 15 2 3 2 5 3 2" xfId="42512" xr:uid="{00000000-0005-0000-0000-0000117F0000}"/>
    <cellStyle name="Comma 15 2 3 2 5 4" xfId="42513" xr:uid="{00000000-0005-0000-0000-0000127F0000}"/>
    <cellStyle name="Comma 15 2 3 2 5 5" xfId="42514" xr:uid="{00000000-0005-0000-0000-0000137F0000}"/>
    <cellStyle name="Comma 15 2 3 2 6" xfId="42515" xr:uid="{00000000-0005-0000-0000-0000147F0000}"/>
    <cellStyle name="Comma 15 2 3 2 6 2" xfId="42516" xr:uid="{00000000-0005-0000-0000-0000157F0000}"/>
    <cellStyle name="Comma 15 2 3 2 6 3" xfId="42517" xr:uid="{00000000-0005-0000-0000-0000167F0000}"/>
    <cellStyle name="Comma 15 2 3 2 7" xfId="42518" xr:uid="{00000000-0005-0000-0000-0000177F0000}"/>
    <cellStyle name="Comma 15 2 3 2 7 2" xfId="42519" xr:uid="{00000000-0005-0000-0000-0000187F0000}"/>
    <cellStyle name="Comma 15 2 3 2 7 3" xfId="42520" xr:uid="{00000000-0005-0000-0000-0000197F0000}"/>
    <cellStyle name="Comma 15 2 3 2 8" xfId="42521" xr:uid="{00000000-0005-0000-0000-00001A7F0000}"/>
    <cellStyle name="Comma 15 2 3 2 8 2" xfId="42522" xr:uid="{00000000-0005-0000-0000-00001B7F0000}"/>
    <cellStyle name="Comma 15 2 3 2 9" xfId="42523" xr:uid="{00000000-0005-0000-0000-00001C7F0000}"/>
    <cellStyle name="Comma 15 2 3 3" xfId="42524" xr:uid="{00000000-0005-0000-0000-00001D7F0000}"/>
    <cellStyle name="Comma 15 2 3 3 2" xfId="42525" xr:uid="{00000000-0005-0000-0000-00001E7F0000}"/>
    <cellStyle name="Comma 15 2 3 3 2 2" xfId="42526" xr:uid="{00000000-0005-0000-0000-00001F7F0000}"/>
    <cellStyle name="Comma 15 2 3 3 2 2 2" xfId="42527" xr:uid="{00000000-0005-0000-0000-0000207F0000}"/>
    <cellStyle name="Comma 15 2 3 3 2 2 3" xfId="42528" xr:uid="{00000000-0005-0000-0000-0000217F0000}"/>
    <cellStyle name="Comma 15 2 3 3 2 3" xfId="42529" xr:uid="{00000000-0005-0000-0000-0000227F0000}"/>
    <cellStyle name="Comma 15 2 3 3 2 3 2" xfId="42530" xr:uid="{00000000-0005-0000-0000-0000237F0000}"/>
    <cellStyle name="Comma 15 2 3 3 2 3 3" xfId="42531" xr:uid="{00000000-0005-0000-0000-0000247F0000}"/>
    <cellStyle name="Comma 15 2 3 3 2 4" xfId="42532" xr:uid="{00000000-0005-0000-0000-0000257F0000}"/>
    <cellStyle name="Comma 15 2 3 3 2 4 2" xfId="42533" xr:uid="{00000000-0005-0000-0000-0000267F0000}"/>
    <cellStyle name="Comma 15 2 3 3 2 5" xfId="42534" xr:uid="{00000000-0005-0000-0000-0000277F0000}"/>
    <cellStyle name="Comma 15 2 3 3 2 6" xfId="42535" xr:uid="{00000000-0005-0000-0000-0000287F0000}"/>
    <cellStyle name="Comma 15 2 3 3 3" xfId="42536" xr:uid="{00000000-0005-0000-0000-0000297F0000}"/>
    <cellStyle name="Comma 15 2 3 3 3 2" xfId="42537" xr:uid="{00000000-0005-0000-0000-00002A7F0000}"/>
    <cellStyle name="Comma 15 2 3 3 3 2 2" xfId="42538" xr:uid="{00000000-0005-0000-0000-00002B7F0000}"/>
    <cellStyle name="Comma 15 2 3 3 3 2 3" xfId="42539" xr:uid="{00000000-0005-0000-0000-00002C7F0000}"/>
    <cellStyle name="Comma 15 2 3 3 3 3" xfId="42540" xr:uid="{00000000-0005-0000-0000-00002D7F0000}"/>
    <cellStyle name="Comma 15 2 3 3 3 3 2" xfId="42541" xr:uid="{00000000-0005-0000-0000-00002E7F0000}"/>
    <cellStyle name="Comma 15 2 3 3 3 3 3" xfId="42542" xr:uid="{00000000-0005-0000-0000-00002F7F0000}"/>
    <cellStyle name="Comma 15 2 3 3 3 4" xfId="42543" xr:uid="{00000000-0005-0000-0000-0000307F0000}"/>
    <cellStyle name="Comma 15 2 3 3 3 4 2" xfId="42544" xr:uid="{00000000-0005-0000-0000-0000317F0000}"/>
    <cellStyle name="Comma 15 2 3 3 3 5" xfId="42545" xr:uid="{00000000-0005-0000-0000-0000327F0000}"/>
    <cellStyle name="Comma 15 2 3 3 3 6" xfId="42546" xr:uid="{00000000-0005-0000-0000-0000337F0000}"/>
    <cellStyle name="Comma 15 2 3 3 4" xfId="42547" xr:uid="{00000000-0005-0000-0000-0000347F0000}"/>
    <cellStyle name="Comma 15 2 3 3 4 2" xfId="42548" xr:uid="{00000000-0005-0000-0000-0000357F0000}"/>
    <cellStyle name="Comma 15 2 3 3 4 2 2" xfId="42549" xr:uid="{00000000-0005-0000-0000-0000367F0000}"/>
    <cellStyle name="Comma 15 2 3 3 4 2 3" xfId="42550" xr:uid="{00000000-0005-0000-0000-0000377F0000}"/>
    <cellStyle name="Comma 15 2 3 3 4 3" xfId="42551" xr:uid="{00000000-0005-0000-0000-0000387F0000}"/>
    <cellStyle name="Comma 15 2 3 3 4 3 2" xfId="42552" xr:uid="{00000000-0005-0000-0000-0000397F0000}"/>
    <cellStyle name="Comma 15 2 3 3 4 4" xfId="42553" xr:uid="{00000000-0005-0000-0000-00003A7F0000}"/>
    <cellStyle name="Comma 15 2 3 3 4 5" xfId="42554" xr:uid="{00000000-0005-0000-0000-00003B7F0000}"/>
    <cellStyle name="Comma 15 2 3 3 5" xfId="42555" xr:uid="{00000000-0005-0000-0000-00003C7F0000}"/>
    <cellStyle name="Comma 15 2 3 3 5 2" xfId="42556" xr:uid="{00000000-0005-0000-0000-00003D7F0000}"/>
    <cellStyle name="Comma 15 2 3 3 5 3" xfId="42557" xr:uid="{00000000-0005-0000-0000-00003E7F0000}"/>
    <cellStyle name="Comma 15 2 3 3 6" xfId="42558" xr:uid="{00000000-0005-0000-0000-00003F7F0000}"/>
    <cellStyle name="Comma 15 2 3 3 6 2" xfId="42559" xr:uid="{00000000-0005-0000-0000-0000407F0000}"/>
    <cellStyle name="Comma 15 2 3 3 6 3" xfId="42560" xr:uid="{00000000-0005-0000-0000-0000417F0000}"/>
    <cellStyle name="Comma 15 2 3 3 7" xfId="42561" xr:uid="{00000000-0005-0000-0000-0000427F0000}"/>
    <cellStyle name="Comma 15 2 3 3 7 2" xfId="42562" xr:uid="{00000000-0005-0000-0000-0000437F0000}"/>
    <cellStyle name="Comma 15 2 3 3 8" xfId="42563" xr:uid="{00000000-0005-0000-0000-0000447F0000}"/>
    <cellStyle name="Comma 15 2 3 3 9" xfId="42564" xr:uid="{00000000-0005-0000-0000-0000457F0000}"/>
    <cellStyle name="Comma 15 2 3 4" xfId="42565" xr:uid="{00000000-0005-0000-0000-0000467F0000}"/>
    <cellStyle name="Comma 15 2 3 4 2" xfId="42566" xr:uid="{00000000-0005-0000-0000-0000477F0000}"/>
    <cellStyle name="Comma 15 2 3 4 2 2" xfId="42567" xr:uid="{00000000-0005-0000-0000-0000487F0000}"/>
    <cellStyle name="Comma 15 2 3 4 2 2 2" xfId="42568" xr:uid="{00000000-0005-0000-0000-0000497F0000}"/>
    <cellStyle name="Comma 15 2 3 4 2 2 3" xfId="42569" xr:uid="{00000000-0005-0000-0000-00004A7F0000}"/>
    <cellStyle name="Comma 15 2 3 4 2 3" xfId="42570" xr:uid="{00000000-0005-0000-0000-00004B7F0000}"/>
    <cellStyle name="Comma 15 2 3 4 2 3 2" xfId="42571" xr:uid="{00000000-0005-0000-0000-00004C7F0000}"/>
    <cellStyle name="Comma 15 2 3 4 2 3 3" xfId="42572" xr:uid="{00000000-0005-0000-0000-00004D7F0000}"/>
    <cellStyle name="Comma 15 2 3 4 2 4" xfId="42573" xr:uid="{00000000-0005-0000-0000-00004E7F0000}"/>
    <cellStyle name="Comma 15 2 3 4 2 4 2" xfId="42574" xr:uid="{00000000-0005-0000-0000-00004F7F0000}"/>
    <cellStyle name="Comma 15 2 3 4 2 5" xfId="42575" xr:uid="{00000000-0005-0000-0000-0000507F0000}"/>
    <cellStyle name="Comma 15 2 3 4 2 6" xfId="42576" xr:uid="{00000000-0005-0000-0000-0000517F0000}"/>
    <cellStyle name="Comma 15 2 3 4 3" xfId="42577" xr:uid="{00000000-0005-0000-0000-0000527F0000}"/>
    <cellStyle name="Comma 15 2 3 4 3 2" xfId="42578" xr:uid="{00000000-0005-0000-0000-0000537F0000}"/>
    <cellStyle name="Comma 15 2 3 4 3 2 2" xfId="42579" xr:uid="{00000000-0005-0000-0000-0000547F0000}"/>
    <cellStyle name="Comma 15 2 3 4 3 2 3" xfId="42580" xr:uid="{00000000-0005-0000-0000-0000557F0000}"/>
    <cellStyle name="Comma 15 2 3 4 3 3" xfId="42581" xr:uid="{00000000-0005-0000-0000-0000567F0000}"/>
    <cellStyle name="Comma 15 2 3 4 3 3 2" xfId="42582" xr:uid="{00000000-0005-0000-0000-0000577F0000}"/>
    <cellStyle name="Comma 15 2 3 4 3 3 3" xfId="42583" xr:uid="{00000000-0005-0000-0000-0000587F0000}"/>
    <cellStyle name="Comma 15 2 3 4 3 4" xfId="42584" xr:uid="{00000000-0005-0000-0000-0000597F0000}"/>
    <cellStyle name="Comma 15 2 3 4 3 4 2" xfId="42585" xr:uid="{00000000-0005-0000-0000-00005A7F0000}"/>
    <cellStyle name="Comma 15 2 3 4 3 5" xfId="42586" xr:uid="{00000000-0005-0000-0000-00005B7F0000}"/>
    <cellStyle name="Comma 15 2 3 4 3 6" xfId="42587" xr:uid="{00000000-0005-0000-0000-00005C7F0000}"/>
    <cellStyle name="Comma 15 2 3 4 4" xfId="42588" xr:uid="{00000000-0005-0000-0000-00005D7F0000}"/>
    <cellStyle name="Comma 15 2 3 4 4 2" xfId="42589" xr:uid="{00000000-0005-0000-0000-00005E7F0000}"/>
    <cellStyle name="Comma 15 2 3 4 4 2 2" xfId="42590" xr:uid="{00000000-0005-0000-0000-00005F7F0000}"/>
    <cellStyle name="Comma 15 2 3 4 4 2 3" xfId="42591" xr:uid="{00000000-0005-0000-0000-0000607F0000}"/>
    <cellStyle name="Comma 15 2 3 4 4 3" xfId="42592" xr:uid="{00000000-0005-0000-0000-0000617F0000}"/>
    <cellStyle name="Comma 15 2 3 4 4 3 2" xfId="42593" xr:uid="{00000000-0005-0000-0000-0000627F0000}"/>
    <cellStyle name="Comma 15 2 3 4 4 4" xfId="42594" xr:uid="{00000000-0005-0000-0000-0000637F0000}"/>
    <cellStyle name="Comma 15 2 3 4 4 5" xfId="42595" xr:uid="{00000000-0005-0000-0000-0000647F0000}"/>
    <cellStyle name="Comma 15 2 3 4 5" xfId="42596" xr:uid="{00000000-0005-0000-0000-0000657F0000}"/>
    <cellStyle name="Comma 15 2 3 4 5 2" xfId="42597" xr:uid="{00000000-0005-0000-0000-0000667F0000}"/>
    <cellStyle name="Comma 15 2 3 4 5 3" xfId="42598" xr:uid="{00000000-0005-0000-0000-0000677F0000}"/>
    <cellStyle name="Comma 15 2 3 4 6" xfId="42599" xr:uid="{00000000-0005-0000-0000-0000687F0000}"/>
    <cellStyle name="Comma 15 2 3 4 6 2" xfId="42600" xr:uid="{00000000-0005-0000-0000-0000697F0000}"/>
    <cellStyle name="Comma 15 2 3 4 6 3" xfId="42601" xr:uid="{00000000-0005-0000-0000-00006A7F0000}"/>
    <cellStyle name="Comma 15 2 3 4 7" xfId="42602" xr:uid="{00000000-0005-0000-0000-00006B7F0000}"/>
    <cellStyle name="Comma 15 2 3 4 7 2" xfId="42603" xr:uid="{00000000-0005-0000-0000-00006C7F0000}"/>
    <cellStyle name="Comma 15 2 3 4 8" xfId="42604" xr:uid="{00000000-0005-0000-0000-00006D7F0000}"/>
    <cellStyle name="Comma 15 2 3 4 9" xfId="42605" xr:uid="{00000000-0005-0000-0000-00006E7F0000}"/>
    <cellStyle name="Comma 15 2 3 5" xfId="42606" xr:uid="{00000000-0005-0000-0000-00006F7F0000}"/>
    <cellStyle name="Comma 15 2 3 5 2" xfId="42607" xr:uid="{00000000-0005-0000-0000-0000707F0000}"/>
    <cellStyle name="Comma 15 2 3 5 2 2" xfId="42608" xr:uid="{00000000-0005-0000-0000-0000717F0000}"/>
    <cellStyle name="Comma 15 2 3 5 2 3" xfId="42609" xr:uid="{00000000-0005-0000-0000-0000727F0000}"/>
    <cellStyle name="Comma 15 2 3 5 3" xfId="42610" xr:uid="{00000000-0005-0000-0000-0000737F0000}"/>
    <cellStyle name="Comma 15 2 3 5 3 2" xfId="42611" xr:uid="{00000000-0005-0000-0000-0000747F0000}"/>
    <cellStyle name="Comma 15 2 3 5 3 3" xfId="42612" xr:uid="{00000000-0005-0000-0000-0000757F0000}"/>
    <cellStyle name="Comma 15 2 3 5 4" xfId="42613" xr:uid="{00000000-0005-0000-0000-0000767F0000}"/>
    <cellStyle name="Comma 15 2 3 5 4 2" xfId="42614" xr:uid="{00000000-0005-0000-0000-0000777F0000}"/>
    <cellStyle name="Comma 15 2 3 5 5" xfId="42615" xr:uid="{00000000-0005-0000-0000-0000787F0000}"/>
    <cellStyle name="Comma 15 2 3 5 6" xfId="42616" xr:uid="{00000000-0005-0000-0000-0000797F0000}"/>
    <cellStyle name="Comma 15 2 3 6" xfId="42617" xr:uid="{00000000-0005-0000-0000-00007A7F0000}"/>
    <cellStyle name="Comma 15 2 3 6 2" xfId="42618" xr:uid="{00000000-0005-0000-0000-00007B7F0000}"/>
    <cellStyle name="Comma 15 2 3 6 2 2" xfId="42619" xr:uid="{00000000-0005-0000-0000-00007C7F0000}"/>
    <cellStyle name="Comma 15 2 3 6 2 3" xfId="42620" xr:uid="{00000000-0005-0000-0000-00007D7F0000}"/>
    <cellStyle name="Comma 15 2 3 6 3" xfId="42621" xr:uid="{00000000-0005-0000-0000-00007E7F0000}"/>
    <cellStyle name="Comma 15 2 3 6 3 2" xfId="42622" xr:uid="{00000000-0005-0000-0000-00007F7F0000}"/>
    <cellStyle name="Comma 15 2 3 6 3 3" xfId="42623" xr:uid="{00000000-0005-0000-0000-0000807F0000}"/>
    <cellStyle name="Comma 15 2 3 6 4" xfId="42624" xr:uid="{00000000-0005-0000-0000-0000817F0000}"/>
    <cellStyle name="Comma 15 2 3 6 4 2" xfId="42625" xr:uid="{00000000-0005-0000-0000-0000827F0000}"/>
    <cellStyle name="Comma 15 2 3 6 5" xfId="42626" xr:uid="{00000000-0005-0000-0000-0000837F0000}"/>
    <cellStyle name="Comma 15 2 3 6 6" xfId="42627" xr:uid="{00000000-0005-0000-0000-0000847F0000}"/>
    <cellStyle name="Comma 15 2 3 7" xfId="42628" xr:uid="{00000000-0005-0000-0000-0000857F0000}"/>
    <cellStyle name="Comma 15 2 3 7 2" xfId="42629" xr:uid="{00000000-0005-0000-0000-0000867F0000}"/>
    <cellStyle name="Comma 15 2 3 7 2 2" xfId="42630" xr:uid="{00000000-0005-0000-0000-0000877F0000}"/>
    <cellStyle name="Comma 15 2 3 7 2 3" xfId="42631" xr:uid="{00000000-0005-0000-0000-0000887F0000}"/>
    <cellStyle name="Comma 15 2 3 7 3" xfId="42632" xr:uid="{00000000-0005-0000-0000-0000897F0000}"/>
    <cellStyle name="Comma 15 2 3 7 3 2" xfId="42633" xr:uid="{00000000-0005-0000-0000-00008A7F0000}"/>
    <cellStyle name="Comma 15 2 3 7 4" xfId="42634" xr:uid="{00000000-0005-0000-0000-00008B7F0000}"/>
    <cellStyle name="Comma 15 2 3 7 5" xfId="42635" xr:uid="{00000000-0005-0000-0000-00008C7F0000}"/>
    <cellStyle name="Comma 15 2 3 8" xfId="42636" xr:uid="{00000000-0005-0000-0000-00008D7F0000}"/>
    <cellStyle name="Comma 15 2 3 8 2" xfId="42637" xr:uid="{00000000-0005-0000-0000-00008E7F0000}"/>
    <cellStyle name="Comma 15 2 3 8 3" xfId="42638" xr:uid="{00000000-0005-0000-0000-00008F7F0000}"/>
    <cellStyle name="Comma 15 2 3 9" xfId="42639" xr:uid="{00000000-0005-0000-0000-0000907F0000}"/>
    <cellStyle name="Comma 15 2 3 9 2" xfId="42640" xr:uid="{00000000-0005-0000-0000-0000917F0000}"/>
    <cellStyle name="Comma 15 2 3 9 3" xfId="42641" xr:uid="{00000000-0005-0000-0000-0000927F0000}"/>
    <cellStyle name="Comma 15 2 4" xfId="42642" xr:uid="{00000000-0005-0000-0000-0000937F0000}"/>
    <cellStyle name="Comma 15 2 4 10" xfId="42643" xr:uid="{00000000-0005-0000-0000-0000947F0000}"/>
    <cellStyle name="Comma 15 2 4 2" xfId="42644" xr:uid="{00000000-0005-0000-0000-0000957F0000}"/>
    <cellStyle name="Comma 15 2 4 2 2" xfId="42645" xr:uid="{00000000-0005-0000-0000-0000967F0000}"/>
    <cellStyle name="Comma 15 2 4 2 2 2" xfId="42646" xr:uid="{00000000-0005-0000-0000-0000977F0000}"/>
    <cellStyle name="Comma 15 2 4 2 2 2 2" xfId="42647" xr:uid="{00000000-0005-0000-0000-0000987F0000}"/>
    <cellStyle name="Comma 15 2 4 2 2 2 3" xfId="42648" xr:uid="{00000000-0005-0000-0000-0000997F0000}"/>
    <cellStyle name="Comma 15 2 4 2 2 3" xfId="42649" xr:uid="{00000000-0005-0000-0000-00009A7F0000}"/>
    <cellStyle name="Comma 15 2 4 2 2 3 2" xfId="42650" xr:uid="{00000000-0005-0000-0000-00009B7F0000}"/>
    <cellStyle name="Comma 15 2 4 2 2 3 3" xfId="42651" xr:uid="{00000000-0005-0000-0000-00009C7F0000}"/>
    <cellStyle name="Comma 15 2 4 2 2 4" xfId="42652" xr:uid="{00000000-0005-0000-0000-00009D7F0000}"/>
    <cellStyle name="Comma 15 2 4 2 2 4 2" xfId="42653" xr:uid="{00000000-0005-0000-0000-00009E7F0000}"/>
    <cellStyle name="Comma 15 2 4 2 2 5" xfId="42654" xr:uid="{00000000-0005-0000-0000-00009F7F0000}"/>
    <cellStyle name="Comma 15 2 4 2 2 6" xfId="42655" xr:uid="{00000000-0005-0000-0000-0000A07F0000}"/>
    <cellStyle name="Comma 15 2 4 2 3" xfId="42656" xr:uid="{00000000-0005-0000-0000-0000A17F0000}"/>
    <cellStyle name="Comma 15 2 4 2 3 2" xfId="42657" xr:uid="{00000000-0005-0000-0000-0000A27F0000}"/>
    <cellStyle name="Comma 15 2 4 2 3 2 2" xfId="42658" xr:uid="{00000000-0005-0000-0000-0000A37F0000}"/>
    <cellStyle name="Comma 15 2 4 2 3 2 3" xfId="42659" xr:uid="{00000000-0005-0000-0000-0000A47F0000}"/>
    <cellStyle name="Comma 15 2 4 2 3 3" xfId="42660" xr:uid="{00000000-0005-0000-0000-0000A57F0000}"/>
    <cellStyle name="Comma 15 2 4 2 3 3 2" xfId="42661" xr:uid="{00000000-0005-0000-0000-0000A67F0000}"/>
    <cellStyle name="Comma 15 2 4 2 3 3 3" xfId="42662" xr:uid="{00000000-0005-0000-0000-0000A77F0000}"/>
    <cellStyle name="Comma 15 2 4 2 3 4" xfId="42663" xr:uid="{00000000-0005-0000-0000-0000A87F0000}"/>
    <cellStyle name="Comma 15 2 4 2 3 4 2" xfId="42664" xr:uid="{00000000-0005-0000-0000-0000A97F0000}"/>
    <cellStyle name="Comma 15 2 4 2 3 5" xfId="42665" xr:uid="{00000000-0005-0000-0000-0000AA7F0000}"/>
    <cellStyle name="Comma 15 2 4 2 3 6" xfId="42666" xr:uid="{00000000-0005-0000-0000-0000AB7F0000}"/>
    <cellStyle name="Comma 15 2 4 2 4" xfId="42667" xr:uid="{00000000-0005-0000-0000-0000AC7F0000}"/>
    <cellStyle name="Comma 15 2 4 2 4 2" xfId="42668" xr:uid="{00000000-0005-0000-0000-0000AD7F0000}"/>
    <cellStyle name="Comma 15 2 4 2 4 2 2" xfId="42669" xr:uid="{00000000-0005-0000-0000-0000AE7F0000}"/>
    <cellStyle name="Comma 15 2 4 2 4 2 3" xfId="42670" xr:uid="{00000000-0005-0000-0000-0000AF7F0000}"/>
    <cellStyle name="Comma 15 2 4 2 4 3" xfId="42671" xr:uid="{00000000-0005-0000-0000-0000B07F0000}"/>
    <cellStyle name="Comma 15 2 4 2 4 3 2" xfId="42672" xr:uid="{00000000-0005-0000-0000-0000B17F0000}"/>
    <cellStyle name="Comma 15 2 4 2 4 4" xfId="42673" xr:uid="{00000000-0005-0000-0000-0000B27F0000}"/>
    <cellStyle name="Comma 15 2 4 2 4 5" xfId="42674" xr:uid="{00000000-0005-0000-0000-0000B37F0000}"/>
    <cellStyle name="Comma 15 2 4 2 5" xfId="42675" xr:uid="{00000000-0005-0000-0000-0000B47F0000}"/>
    <cellStyle name="Comma 15 2 4 2 5 2" xfId="42676" xr:uid="{00000000-0005-0000-0000-0000B57F0000}"/>
    <cellStyle name="Comma 15 2 4 2 5 3" xfId="42677" xr:uid="{00000000-0005-0000-0000-0000B67F0000}"/>
    <cellStyle name="Comma 15 2 4 2 6" xfId="42678" xr:uid="{00000000-0005-0000-0000-0000B77F0000}"/>
    <cellStyle name="Comma 15 2 4 2 6 2" xfId="42679" xr:uid="{00000000-0005-0000-0000-0000B87F0000}"/>
    <cellStyle name="Comma 15 2 4 2 6 3" xfId="42680" xr:uid="{00000000-0005-0000-0000-0000B97F0000}"/>
    <cellStyle name="Comma 15 2 4 2 7" xfId="42681" xr:uid="{00000000-0005-0000-0000-0000BA7F0000}"/>
    <cellStyle name="Comma 15 2 4 2 7 2" xfId="42682" xr:uid="{00000000-0005-0000-0000-0000BB7F0000}"/>
    <cellStyle name="Comma 15 2 4 2 8" xfId="42683" xr:uid="{00000000-0005-0000-0000-0000BC7F0000}"/>
    <cellStyle name="Comma 15 2 4 2 9" xfId="42684" xr:uid="{00000000-0005-0000-0000-0000BD7F0000}"/>
    <cellStyle name="Comma 15 2 4 3" xfId="42685" xr:uid="{00000000-0005-0000-0000-0000BE7F0000}"/>
    <cellStyle name="Comma 15 2 4 3 2" xfId="42686" xr:uid="{00000000-0005-0000-0000-0000BF7F0000}"/>
    <cellStyle name="Comma 15 2 4 3 2 2" xfId="42687" xr:uid="{00000000-0005-0000-0000-0000C07F0000}"/>
    <cellStyle name="Comma 15 2 4 3 2 3" xfId="42688" xr:uid="{00000000-0005-0000-0000-0000C17F0000}"/>
    <cellStyle name="Comma 15 2 4 3 3" xfId="42689" xr:uid="{00000000-0005-0000-0000-0000C27F0000}"/>
    <cellStyle name="Comma 15 2 4 3 3 2" xfId="42690" xr:uid="{00000000-0005-0000-0000-0000C37F0000}"/>
    <cellStyle name="Comma 15 2 4 3 3 3" xfId="42691" xr:uid="{00000000-0005-0000-0000-0000C47F0000}"/>
    <cellStyle name="Comma 15 2 4 3 4" xfId="42692" xr:uid="{00000000-0005-0000-0000-0000C57F0000}"/>
    <cellStyle name="Comma 15 2 4 3 4 2" xfId="42693" xr:uid="{00000000-0005-0000-0000-0000C67F0000}"/>
    <cellStyle name="Comma 15 2 4 3 5" xfId="42694" xr:uid="{00000000-0005-0000-0000-0000C77F0000}"/>
    <cellStyle name="Comma 15 2 4 3 6" xfId="42695" xr:uid="{00000000-0005-0000-0000-0000C87F0000}"/>
    <cellStyle name="Comma 15 2 4 4" xfId="42696" xr:uid="{00000000-0005-0000-0000-0000C97F0000}"/>
    <cellStyle name="Comma 15 2 4 4 2" xfId="42697" xr:uid="{00000000-0005-0000-0000-0000CA7F0000}"/>
    <cellStyle name="Comma 15 2 4 4 2 2" xfId="42698" xr:uid="{00000000-0005-0000-0000-0000CB7F0000}"/>
    <cellStyle name="Comma 15 2 4 4 2 3" xfId="42699" xr:uid="{00000000-0005-0000-0000-0000CC7F0000}"/>
    <cellStyle name="Comma 15 2 4 4 3" xfId="42700" xr:uid="{00000000-0005-0000-0000-0000CD7F0000}"/>
    <cellStyle name="Comma 15 2 4 4 3 2" xfId="42701" xr:uid="{00000000-0005-0000-0000-0000CE7F0000}"/>
    <cellStyle name="Comma 15 2 4 4 3 3" xfId="42702" xr:uid="{00000000-0005-0000-0000-0000CF7F0000}"/>
    <cellStyle name="Comma 15 2 4 4 4" xfId="42703" xr:uid="{00000000-0005-0000-0000-0000D07F0000}"/>
    <cellStyle name="Comma 15 2 4 4 4 2" xfId="42704" xr:uid="{00000000-0005-0000-0000-0000D17F0000}"/>
    <cellStyle name="Comma 15 2 4 4 5" xfId="42705" xr:uid="{00000000-0005-0000-0000-0000D27F0000}"/>
    <cellStyle name="Comma 15 2 4 4 6" xfId="42706" xr:uid="{00000000-0005-0000-0000-0000D37F0000}"/>
    <cellStyle name="Comma 15 2 4 5" xfId="42707" xr:uid="{00000000-0005-0000-0000-0000D47F0000}"/>
    <cellStyle name="Comma 15 2 4 5 2" xfId="42708" xr:uid="{00000000-0005-0000-0000-0000D57F0000}"/>
    <cellStyle name="Comma 15 2 4 5 2 2" xfId="42709" xr:uid="{00000000-0005-0000-0000-0000D67F0000}"/>
    <cellStyle name="Comma 15 2 4 5 2 3" xfId="42710" xr:uid="{00000000-0005-0000-0000-0000D77F0000}"/>
    <cellStyle name="Comma 15 2 4 5 3" xfId="42711" xr:uid="{00000000-0005-0000-0000-0000D87F0000}"/>
    <cellStyle name="Comma 15 2 4 5 3 2" xfId="42712" xr:uid="{00000000-0005-0000-0000-0000D97F0000}"/>
    <cellStyle name="Comma 15 2 4 5 4" xfId="42713" xr:uid="{00000000-0005-0000-0000-0000DA7F0000}"/>
    <cellStyle name="Comma 15 2 4 5 5" xfId="42714" xr:uid="{00000000-0005-0000-0000-0000DB7F0000}"/>
    <cellStyle name="Comma 15 2 4 6" xfId="42715" xr:uid="{00000000-0005-0000-0000-0000DC7F0000}"/>
    <cellStyle name="Comma 15 2 4 6 2" xfId="42716" xr:uid="{00000000-0005-0000-0000-0000DD7F0000}"/>
    <cellStyle name="Comma 15 2 4 6 3" xfId="42717" xr:uid="{00000000-0005-0000-0000-0000DE7F0000}"/>
    <cellStyle name="Comma 15 2 4 7" xfId="42718" xr:uid="{00000000-0005-0000-0000-0000DF7F0000}"/>
    <cellStyle name="Comma 15 2 4 7 2" xfId="42719" xr:uid="{00000000-0005-0000-0000-0000E07F0000}"/>
    <cellStyle name="Comma 15 2 4 7 3" xfId="42720" xr:uid="{00000000-0005-0000-0000-0000E17F0000}"/>
    <cellStyle name="Comma 15 2 4 8" xfId="42721" xr:uid="{00000000-0005-0000-0000-0000E27F0000}"/>
    <cellStyle name="Comma 15 2 4 8 2" xfId="42722" xr:uid="{00000000-0005-0000-0000-0000E37F0000}"/>
    <cellStyle name="Comma 15 2 4 9" xfId="42723" xr:uid="{00000000-0005-0000-0000-0000E47F0000}"/>
    <cellStyle name="Comma 15 2 5" xfId="42724" xr:uid="{00000000-0005-0000-0000-0000E57F0000}"/>
    <cellStyle name="Comma 15 2 5 2" xfId="42725" xr:uid="{00000000-0005-0000-0000-0000E67F0000}"/>
    <cellStyle name="Comma 15 2 5 2 2" xfId="42726" xr:uid="{00000000-0005-0000-0000-0000E77F0000}"/>
    <cellStyle name="Comma 15 2 5 2 2 2" xfId="42727" xr:uid="{00000000-0005-0000-0000-0000E87F0000}"/>
    <cellStyle name="Comma 15 2 5 2 2 3" xfId="42728" xr:uid="{00000000-0005-0000-0000-0000E97F0000}"/>
    <cellStyle name="Comma 15 2 5 2 3" xfId="42729" xr:uid="{00000000-0005-0000-0000-0000EA7F0000}"/>
    <cellStyle name="Comma 15 2 5 2 3 2" xfId="42730" xr:uid="{00000000-0005-0000-0000-0000EB7F0000}"/>
    <cellStyle name="Comma 15 2 5 2 3 3" xfId="42731" xr:uid="{00000000-0005-0000-0000-0000EC7F0000}"/>
    <cellStyle name="Comma 15 2 5 2 4" xfId="42732" xr:uid="{00000000-0005-0000-0000-0000ED7F0000}"/>
    <cellStyle name="Comma 15 2 5 2 4 2" xfId="42733" xr:uid="{00000000-0005-0000-0000-0000EE7F0000}"/>
    <cellStyle name="Comma 15 2 5 2 5" xfId="42734" xr:uid="{00000000-0005-0000-0000-0000EF7F0000}"/>
    <cellStyle name="Comma 15 2 5 2 6" xfId="42735" xr:uid="{00000000-0005-0000-0000-0000F07F0000}"/>
    <cellStyle name="Comma 15 2 5 3" xfId="42736" xr:uid="{00000000-0005-0000-0000-0000F17F0000}"/>
    <cellStyle name="Comma 15 2 5 3 2" xfId="42737" xr:uid="{00000000-0005-0000-0000-0000F27F0000}"/>
    <cellStyle name="Comma 15 2 5 3 2 2" xfId="42738" xr:uid="{00000000-0005-0000-0000-0000F37F0000}"/>
    <cellStyle name="Comma 15 2 5 3 2 3" xfId="42739" xr:uid="{00000000-0005-0000-0000-0000F47F0000}"/>
    <cellStyle name="Comma 15 2 5 3 3" xfId="42740" xr:uid="{00000000-0005-0000-0000-0000F57F0000}"/>
    <cellStyle name="Comma 15 2 5 3 3 2" xfId="42741" xr:uid="{00000000-0005-0000-0000-0000F67F0000}"/>
    <cellStyle name="Comma 15 2 5 3 3 3" xfId="42742" xr:uid="{00000000-0005-0000-0000-0000F77F0000}"/>
    <cellStyle name="Comma 15 2 5 3 4" xfId="42743" xr:uid="{00000000-0005-0000-0000-0000F87F0000}"/>
    <cellStyle name="Comma 15 2 5 3 4 2" xfId="42744" xr:uid="{00000000-0005-0000-0000-0000F97F0000}"/>
    <cellStyle name="Comma 15 2 5 3 5" xfId="42745" xr:uid="{00000000-0005-0000-0000-0000FA7F0000}"/>
    <cellStyle name="Comma 15 2 5 3 6" xfId="42746" xr:uid="{00000000-0005-0000-0000-0000FB7F0000}"/>
    <cellStyle name="Comma 15 2 5 4" xfId="42747" xr:uid="{00000000-0005-0000-0000-0000FC7F0000}"/>
    <cellStyle name="Comma 15 2 5 4 2" xfId="42748" xr:uid="{00000000-0005-0000-0000-0000FD7F0000}"/>
    <cellStyle name="Comma 15 2 5 4 2 2" xfId="42749" xr:uid="{00000000-0005-0000-0000-0000FE7F0000}"/>
    <cellStyle name="Comma 15 2 5 4 2 3" xfId="42750" xr:uid="{00000000-0005-0000-0000-0000FF7F0000}"/>
    <cellStyle name="Comma 15 2 5 4 3" xfId="42751" xr:uid="{00000000-0005-0000-0000-000000800000}"/>
    <cellStyle name="Comma 15 2 5 4 3 2" xfId="42752" xr:uid="{00000000-0005-0000-0000-000001800000}"/>
    <cellStyle name="Comma 15 2 5 4 4" xfId="42753" xr:uid="{00000000-0005-0000-0000-000002800000}"/>
    <cellStyle name="Comma 15 2 5 4 5" xfId="42754" xr:uid="{00000000-0005-0000-0000-000003800000}"/>
    <cellStyle name="Comma 15 2 5 5" xfId="42755" xr:uid="{00000000-0005-0000-0000-000004800000}"/>
    <cellStyle name="Comma 15 2 5 5 2" xfId="42756" xr:uid="{00000000-0005-0000-0000-000005800000}"/>
    <cellStyle name="Comma 15 2 5 5 3" xfId="42757" xr:uid="{00000000-0005-0000-0000-000006800000}"/>
    <cellStyle name="Comma 15 2 5 6" xfId="42758" xr:uid="{00000000-0005-0000-0000-000007800000}"/>
    <cellStyle name="Comma 15 2 5 6 2" xfId="42759" xr:uid="{00000000-0005-0000-0000-000008800000}"/>
    <cellStyle name="Comma 15 2 5 6 3" xfId="42760" xr:uid="{00000000-0005-0000-0000-000009800000}"/>
    <cellStyle name="Comma 15 2 5 7" xfId="42761" xr:uid="{00000000-0005-0000-0000-00000A800000}"/>
    <cellStyle name="Comma 15 2 5 7 2" xfId="42762" xr:uid="{00000000-0005-0000-0000-00000B800000}"/>
    <cellStyle name="Comma 15 2 5 8" xfId="42763" xr:uid="{00000000-0005-0000-0000-00000C800000}"/>
    <cellStyle name="Comma 15 2 5 9" xfId="42764" xr:uid="{00000000-0005-0000-0000-00000D800000}"/>
    <cellStyle name="Comma 15 2 6" xfId="42765" xr:uid="{00000000-0005-0000-0000-00000E800000}"/>
    <cellStyle name="Comma 15 2 6 2" xfId="42766" xr:uid="{00000000-0005-0000-0000-00000F800000}"/>
    <cellStyle name="Comma 15 2 6 2 2" xfId="42767" xr:uid="{00000000-0005-0000-0000-000010800000}"/>
    <cellStyle name="Comma 15 2 6 2 2 2" xfId="42768" xr:uid="{00000000-0005-0000-0000-000011800000}"/>
    <cellStyle name="Comma 15 2 6 2 2 3" xfId="42769" xr:uid="{00000000-0005-0000-0000-000012800000}"/>
    <cellStyle name="Comma 15 2 6 2 3" xfId="42770" xr:uid="{00000000-0005-0000-0000-000013800000}"/>
    <cellStyle name="Comma 15 2 6 2 3 2" xfId="42771" xr:uid="{00000000-0005-0000-0000-000014800000}"/>
    <cellStyle name="Comma 15 2 6 2 3 3" xfId="42772" xr:uid="{00000000-0005-0000-0000-000015800000}"/>
    <cellStyle name="Comma 15 2 6 2 4" xfId="42773" xr:uid="{00000000-0005-0000-0000-000016800000}"/>
    <cellStyle name="Comma 15 2 6 2 4 2" xfId="42774" xr:uid="{00000000-0005-0000-0000-000017800000}"/>
    <cellStyle name="Comma 15 2 6 2 5" xfId="42775" xr:uid="{00000000-0005-0000-0000-000018800000}"/>
    <cellStyle name="Comma 15 2 6 2 6" xfId="42776" xr:uid="{00000000-0005-0000-0000-000019800000}"/>
    <cellStyle name="Comma 15 2 6 3" xfId="42777" xr:uid="{00000000-0005-0000-0000-00001A800000}"/>
    <cellStyle name="Comma 15 2 6 3 2" xfId="42778" xr:uid="{00000000-0005-0000-0000-00001B800000}"/>
    <cellStyle name="Comma 15 2 6 3 2 2" xfId="42779" xr:uid="{00000000-0005-0000-0000-00001C800000}"/>
    <cellStyle name="Comma 15 2 6 3 2 3" xfId="42780" xr:uid="{00000000-0005-0000-0000-00001D800000}"/>
    <cellStyle name="Comma 15 2 6 3 3" xfId="42781" xr:uid="{00000000-0005-0000-0000-00001E800000}"/>
    <cellStyle name="Comma 15 2 6 3 3 2" xfId="42782" xr:uid="{00000000-0005-0000-0000-00001F800000}"/>
    <cellStyle name="Comma 15 2 6 3 3 3" xfId="42783" xr:uid="{00000000-0005-0000-0000-000020800000}"/>
    <cellStyle name="Comma 15 2 6 3 4" xfId="42784" xr:uid="{00000000-0005-0000-0000-000021800000}"/>
    <cellStyle name="Comma 15 2 6 3 4 2" xfId="42785" xr:uid="{00000000-0005-0000-0000-000022800000}"/>
    <cellStyle name="Comma 15 2 6 3 5" xfId="42786" xr:uid="{00000000-0005-0000-0000-000023800000}"/>
    <cellStyle name="Comma 15 2 6 3 6" xfId="42787" xr:uid="{00000000-0005-0000-0000-000024800000}"/>
    <cellStyle name="Comma 15 2 6 4" xfId="42788" xr:uid="{00000000-0005-0000-0000-000025800000}"/>
    <cellStyle name="Comma 15 2 6 4 2" xfId="42789" xr:uid="{00000000-0005-0000-0000-000026800000}"/>
    <cellStyle name="Comma 15 2 6 4 2 2" xfId="42790" xr:uid="{00000000-0005-0000-0000-000027800000}"/>
    <cellStyle name="Comma 15 2 6 4 2 3" xfId="42791" xr:uid="{00000000-0005-0000-0000-000028800000}"/>
    <cellStyle name="Comma 15 2 6 4 3" xfId="42792" xr:uid="{00000000-0005-0000-0000-000029800000}"/>
    <cellStyle name="Comma 15 2 6 4 3 2" xfId="42793" xr:uid="{00000000-0005-0000-0000-00002A800000}"/>
    <cellStyle name="Comma 15 2 6 4 4" xfId="42794" xr:uid="{00000000-0005-0000-0000-00002B800000}"/>
    <cellStyle name="Comma 15 2 6 4 5" xfId="42795" xr:uid="{00000000-0005-0000-0000-00002C800000}"/>
    <cellStyle name="Comma 15 2 6 5" xfId="42796" xr:uid="{00000000-0005-0000-0000-00002D800000}"/>
    <cellStyle name="Comma 15 2 6 5 2" xfId="42797" xr:uid="{00000000-0005-0000-0000-00002E800000}"/>
    <cellStyle name="Comma 15 2 6 5 3" xfId="42798" xr:uid="{00000000-0005-0000-0000-00002F800000}"/>
    <cellStyle name="Comma 15 2 6 6" xfId="42799" xr:uid="{00000000-0005-0000-0000-000030800000}"/>
    <cellStyle name="Comma 15 2 6 6 2" xfId="42800" xr:uid="{00000000-0005-0000-0000-000031800000}"/>
    <cellStyle name="Comma 15 2 6 6 3" xfId="42801" xr:uid="{00000000-0005-0000-0000-000032800000}"/>
    <cellStyle name="Comma 15 2 6 7" xfId="42802" xr:uid="{00000000-0005-0000-0000-000033800000}"/>
    <cellStyle name="Comma 15 2 6 7 2" xfId="42803" xr:uid="{00000000-0005-0000-0000-000034800000}"/>
    <cellStyle name="Comma 15 2 6 8" xfId="42804" xr:uid="{00000000-0005-0000-0000-000035800000}"/>
    <cellStyle name="Comma 15 2 6 9" xfId="42805" xr:uid="{00000000-0005-0000-0000-000036800000}"/>
    <cellStyle name="Comma 15 2 7" xfId="42806" xr:uid="{00000000-0005-0000-0000-000037800000}"/>
    <cellStyle name="Comma 15 2 7 2" xfId="42807" xr:uid="{00000000-0005-0000-0000-000038800000}"/>
    <cellStyle name="Comma 15 2 7 2 2" xfId="42808" xr:uid="{00000000-0005-0000-0000-000039800000}"/>
    <cellStyle name="Comma 15 2 7 2 3" xfId="42809" xr:uid="{00000000-0005-0000-0000-00003A800000}"/>
    <cellStyle name="Comma 15 2 7 3" xfId="42810" xr:uid="{00000000-0005-0000-0000-00003B800000}"/>
    <cellStyle name="Comma 15 2 7 3 2" xfId="42811" xr:uid="{00000000-0005-0000-0000-00003C800000}"/>
    <cellStyle name="Comma 15 2 7 3 3" xfId="42812" xr:uid="{00000000-0005-0000-0000-00003D800000}"/>
    <cellStyle name="Comma 15 2 7 4" xfId="42813" xr:uid="{00000000-0005-0000-0000-00003E800000}"/>
    <cellStyle name="Comma 15 2 7 4 2" xfId="42814" xr:uid="{00000000-0005-0000-0000-00003F800000}"/>
    <cellStyle name="Comma 15 2 7 5" xfId="42815" xr:uid="{00000000-0005-0000-0000-000040800000}"/>
    <cellStyle name="Comma 15 2 7 6" xfId="42816" xr:uid="{00000000-0005-0000-0000-000041800000}"/>
    <cellStyle name="Comma 15 2 8" xfId="42817" xr:uid="{00000000-0005-0000-0000-000042800000}"/>
    <cellStyle name="Comma 15 2 8 2" xfId="42818" xr:uid="{00000000-0005-0000-0000-000043800000}"/>
    <cellStyle name="Comma 15 2 8 2 2" xfId="42819" xr:uid="{00000000-0005-0000-0000-000044800000}"/>
    <cellStyle name="Comma 15 2 8 2 3" xfId="42820" xr:uid="{00000000-0005-0000-0000-000045800000}"/>
    <cellStyle name="Comma 15 2 8 3" xfId="42821" xr:uid="{00000000-0005-0000-0000-000046800000}"/>
    <cellStyle name="Comma 15 2 8 3 2" xfId="42822" xr:uid="{00000000-0005-0000-0000-000047800000}"/>
    <cellStyle name="Comma 15 2 8 3 3" xfId="42823" xr:uid="{00000000-0005-0000-0000-000048800000}"/>
    <cellStyle name="Comma 15 2 8 4" xfId="42824" xr:uid="{00000000-0005-0000-0000-000049800000}"/>
    <cellStyle name="Comma 15 2 8 4 2" xfId="42825" xr:uid="{00000000-0005-0000-0000-00004A800000}"/>
    <cellStyle name="Comma 15 2 8 5" xfId="42826" xr:uid="{00000000-0005-0000-0000-00004B800000}"/>
    <cellStyle name="Comma 15 2 8 6" xfId="42827" xr:uid="{00000000-0005-0000-0000-00004C800000}"/>
    <cellStyle name="Comma 15 2 9" xfId="42828" xr:uid="{00000000-0005-0000-0000-00004D800000}"/>
    <cellStyle name="Comma 15 2 9 2" xfId="42829" xr:uid="{00000000-0005-0000-0000-00004E800000}"/>
    <cellStyle name="Comma 15 2 9 2 2" xfId="42830" xr:uid="{00000000-0005-0000-0000-00004F800000}"/>
    <cellStyle name="Comma 15 2 9 2 3" xfId="42831" xr:uid="{00000000-0005-0000-0000-000050800000}"/>
    <cellStyle name="Comma 15 2 9 3" xfId="42832" xr:uid="{00000000-0005-0000-0000-000051800000}"/>
    <cellStyle name="Comma 15 2 9 3 2" xfId="42833" xr:uid="{00000000-0005-0000-0000-000052800000}"/>
    <cellStyle name="Comma 15 2 9 4" xfId="42834" xr:uid="{00000000-0005-0000-0000-000053800000}"/>
    <cellStyle name="Comma 15 2 9 5" xfId="42835" xr:uid="{00000000-0005-0000-0000-000054800000}"/>
    <cellStyle name="Comma 15 3" xfId="9464" xr:uid="{00000000-0005-0000-0000-000055800000}"/>
    <cellStyle name="Comma 15 3 10" xfId="42836" xr:uid="{00000000-0005-0000-0000-000056800000}"/>
    <cellStyle name="Comma 15 3 10 2" xfId="42837" xr:uid="{00000000-0005-0000-0000-000057800000}"/>
    <cellStyle name="Comma 15 3 10 3" xfId="42838" xr:uid="{00000000-0005-0000-0000-000058800000}"/>
    <cellStyle name="Comma 15 3 11" xfId="42839" xr:uid="{00000000-0005-0000-0000-000059800000}"/>
    <cellStyle name="Comma 15 3 11 2" xfId="42840" xr:uid="{00000000-0005-0000-0000-00005A800000}"/>
    <cellStyle name="Comma 15 3 12" xfId="42841" xr:uid="{00000000-0005-0000-0000-00005B800000}"/>
    <cellStyle name="Comma 15 3 13" xfId="42842" xr:uid="{00000000-0005-0000-0000-00005C800000}"/>
    <cellStyle name="Comma 15 3 2" xfId="42843" xr:uid="{00000000-0005-0000-0000-00005D800000}"/>
    <cellStyle name="Comma 15 3 2 10" xfId="42844" xr:uid="{00000000-0005-0000-0000-00005E800000}"/>
    <cellStyle name="Comma 15 3 2 10 2" xfId="42845" xr:uid="{00000000-0005-0000-0000-00005F800000}"/>
    <cellStyle name="Comma 15 3 2 11" xfId="42846" xr:uid="{00000000-0005-0000-0000-000060800000}"/>
    <cellStyle name="Comma 15 3 2 12" xfId="42847" xr:uid="{00000000-0005-0000-0000-000061800000}"/>
    <cellStyle name="Comma 15 3 2 2" xfId="42848" xr:uid="{00000000-0005-0000-0000-000062800000}"/>
    <cellStyle name="Comma 15 3 2 2 10" xfId="42849" xr:uid="{00000000-0005-0000-0000-000063800000}"/>
    <cellStyle name="Comma 15 3 2 2 2" xfId="42850" xr:uid="{00000000-0005-0000-0000-000064800000}"/>
    <cellStyle name="Comma 15 3 2 2 2 2" xfId="42851" xr:uid="{00000000-0005-0000-0000-000065800000}"/>
    <cellStyle name="Comma 15 3 2 2 2 2 2" xfId="42852" xr:uid="{00000000-0005-0000-0000-000066800000}"/>
    <cellStyle name="Comma 15 3 2 2 2 2 2 2" xfId="42853" xr:uid="{00000000-0005-0000-0000-000067800000}"/>
    <cellStyle name="Comma 15 3 2 2 2 2 2 3" xfId="42854" xr:uid="{00000000-0005-0000-0000-000068800000}"/>
    <cellStyle name="Comma 15 3 2 2 2 2 3" xfId="42855" xr:uid="{00000000-0005-0000-0000-000069800000}"/>
    <cellStyle name="Comma 15 3 2 2 2 2 3 2" xfId="42856" xr:uid="{00000000-0005-0000-0000-00006A800000}"/>
    <cellStyle name="Comma 15 3 2 2 2 2 3 3" xfId="42857" xr:uid="{00000000-0005-0000-0000-00006B800000}"/>
    <cellStyle name="Comma 15 3 2 2 2 2 4" xfId="42858" xr:uid="{00000000-0005-0000-0000-00006C800000}"/>
    <cellStyle name="Comma 15 3 2 2 2 2 4 2" xfId="42859" xr:uid="{00000000-0005-0000-0000-00006D800000}"/>
    <cellStyle name="Comma 15 3 2 2 2 2 5" xfId="42860" xr:uid="{00000000-0005-0000-0000-00006E800000}"/>
    <cellStyle name="Comma 15 3 2 2 2 2 6" xfId="42861" xr:uid="{00000000-0005-0000-0000-00006F800000}"/>
    <cellStyle name="Comma 15 3 2 2 2 3" xfId="42862" xr:uid="{00000000-0005-0000-0000-000070800000}"/>
    <cellStyle name="Comma 15 3 2 2 2 3 2" xfId="42863" xr:uid="{00000000-0005-0000-0000-000071800000}"/>
    <cellStyle name="Comma 15 3 2 2 2 3 2 2" xfId="42864" xr:uid="{00000000-0005-0000-0000-000072800000}"/>
    <cellStyle name="Comma 15 3 2 2 2 3 2 3" xfId="42865" xr:uid="{00000000-0005-0000-0000-000073800000}"/>
    <cellStyle name="Comma 15 3 2 2 2 3 3" xfId="42866" xr:uid="{00000000-0005-0000-0000-000074800000}"/>
    <cellStyle name="Comma 15 3 2 2 2 3 3 2" xfId="42867" xr:uid="{00000000-0005-0000-0000-000075800000}"/>
    <cellStyle name="Comma 15 3 2 2 2 3 3 3" xfId="42868" xr:uid="{00000000-0005-0000-0000-000076800000}"/>
    <cellStyle name="Comma 15 3 2 2 2 3 4" xfId="42869" xr:uid="{00000000-0005-0000-0000-000077800000}"/>
    <cellStyle name="Comma 15 3 2 2 2 3 4 2" xfId="42870" xr:uid="{00000000-0005-0000-0000-000078800000}"/>
    <cellStyle name="Comma 15 3 2 2 2 3 5" xfId="42871" xr:uid="{00000000-0005-0000-0000-000079800000}"/>
    <cellStyle name="Comma 15 3 2 2 2 3 6" xfId="42872" xr:uid="{00000000-0005-0000-0000-00007A800000}"/>
    <cellStyle name="Comma 15 3 2 2 2 4" xfId="42873" xr:uid="{00000000-0005-0000-0000-00007B800000}"/>
    <cellStyle name="Comma 15 3 2 2 2 4 2" xfId="42874" xr:uid="{00000000-0005-0000-0000-00007C800000}"/>
    <cellStyle name="Comma 15 3 2 2 2 4 2 2" xfId="42875" xr:uid="{00000000-0005-0000-0000-00007D800000}"/>
    <cellStyle name="Comma 15 3 2 2 2 4 2 3" xfId="42876" xr:uid="{00000000-0005-0000-0000-00007E800000}"/>
    <cellStyle name="Comma 15 3 2 2 2 4 3" xfId="42877" xr:uid="{00000000-0005-0000-0000-00007F800000}"/>
    <cellStyle name="Comma 15 3 2 2 2 4 3 2" xfId="42878" xr:uid="{00000000-0005-0000-0000-000080800000}"/>
    <cellStyle name="Comma 15 3 2 2 2 4 4" xfId="42879" xr:uid="{00000000-0005-0000-0000-000081800000}"/>
    <cellStyle name="Comma 15 3 2 2 2 4 5" xfId="42880" xr:uid="{00000000-0005-0000-0000-000082800000}"/>
    <cellStyle name="Comma 15 3 2 2 2 5" xfId="42881" xr:uid="{00000000-0005-0000-0000-000083800000}"/>
    <cellStyle name="Comma 15 3 2 2 2 5 2" xfId="42882" xr:uid="{00000000-0005-0000-0000-000084800000}"/>
    <cellStyle name="Comma 15 3 2 2 2 5 3" xfId="42883" xr:uid="{00000000-0005-0000-0000-000085800000}"/>
    <cellStyle name="Comma 15 3 2 2 2 6" xfId="42884" xr:uid="{00000000-0005-0000-0000-000086800000}"/>
    <cellStyle name="Comma 15 3 2 2 2 6 2" xfId="42885" xr:uid="{00000000-0005-0000-0000-000087800000}"/>
    <cellStyle name="Comma 15 3 2 2 2 6 3" xfId="42886" xr:uid="{00000000-0005-0000-0000-000088800000}"/>
    <cellStyle name="Comma 15 3 2 2 2 7" xfId="42887" xr:uid="{00000000-0005-0000-0000-000089800000}"/>
    <cellStyle name="Comma 15 3 2 2 2 7 2" xfId="42888" xr:uid="{00000000-0005-0000-0000-00008A800000}"/>
    <cellStyle name="Comma 15 3 2 2 2 8" xfId="42889" xr:uid="{00000000-0005-0000-0000-00008B800000}"/>
    <cellStyle name="Comma 15 3 2 2 2 9" xfId="42890" xr:uid="{00000000-0005-0000-0000-00008C800000}"/>
    <cellStyle name="Comma 15 3 2 2 3" xfId="42891" xr:uid="{00000000-0005-0000-0000-00008D800000}"/>
    <cellStyle name="Comma 15 3 2 2 3 2" xfId="42892" xr:uid="{00000000-0005-0000-0000-00008E800000}"/>
    <cellStyle name="Comma 15 3 2 2 3 2 2" xfId="42893" xr:uid="{00000000-0005-0000-0000-00008F800000}"/>
    <cellStyle name="Comma 15 3 2 2 3 2 3" xfId="42894" xr:uid="{00000000-0005-0000-0000-000090800000}"/>
    <cellStyle name="Comma 15 3 2 2 3 3" xfId="42895" xr:uid="{00000000-0005-0000-0000-000091800000}"/>
    <cellStyle name="Comma 15 3 2 2 3 3 2" xfId="42896" xr:uid="{00000000-0005-0000-0000-000092800000}"/>
    <cellStyle name="Comma 15 3 2 2 3 3 3" xfId="42897" xr:uid="{00000000-0005-0000-0000-000093800000}"/>
    <cellStyle name="Comma 15 3 2 2 3 4" xfId="42898" xr:uid="{00000000-0005-0000-0000-000094800000}"/>
    <cellStyle name="Comma 15 3 2 2 3 4 2" xfId="42899" xr:uid="{00000000-0005-0000-0000-000095800000}"/>
    <cellStyle name="Comma 15 3 2 2 3 5" xfId="42900" xr:uid="{00000000-0005-0000-0000-000096800000}"/>
    <cellStyle name="Comma 15 3 2 2 3 6" xfId="42901" xr:uid="{00000000-0005-0000-0000-000097800000}"/>
    <cellStyle name="Comma 15 3 2 2 4" xfId="42902" xr:uid="{00000000-0005-0000-0000-000098800000}"/>
    <cellStyle name="Comma 15 3 2 2 4 2" xfId="42903" xr:uid="{00000000-0005-0000-0000-000099800000}"/>
    <cellStyle name="Comma 15 3 2 2 4 2 2" xfId="42904" xr:uid="{00000000-0005-0000-0000-00009A800000}"/>
    <cellStyle name="Comma 15 3 2 2 4 2 3" xfId="42905" xr:uid="{00000000-0005-0000-0000-00009B800000}"/>
    <cellStyle name="Comma 15 3 2 2 4 3" xfId="42906" xr:uid="{00000000-0005-0000-0000-00009C800000}"/>
    <cellStyle name="Comma 15 3 2 2 4 3 2" xfId="42907" xr:uid="{00000000-0005-0000-0000-00009D800000}"/>
    <cellStyle name="Comma 15 3 2 2 4 3 3" xfId="42908" xr:uid="{00000000-0005-0000-0000-00009E800000}"/>
    <cellStyle name="Comma 15 3 2 2 4 4" xfId="42909" xr:uid="{00000000-0005-0000-0000-00009F800000}"/>
    <cellStyle name="Comma 15 3 2 2 4 4 2" xfId="42910" xr:uid="{00000000-0005-0000-0000-0000A0800000}"/>
    <cellStyle name="Comma 15 3 2 2 4 5" xfId="42911" xr:uid="{00000000-0005-0000-0000-0000A1800000}"/>
    <cellStyle name="Comma 15 3 2 2 4 6" xfId="42912" xr:uid="{00000000-0005-0000-0000-0000A2800000}"/>
    <cellStyle name="Comma 15 3 2 2 5" xfId="42913" xr:uid="{00000000-0005-0000-0000-0000A3800000}"/>
    <cellStyle name="Comma 15 3 2 2 5 2" xfId="42914" xr:uid="{00000000-0005-0000-0000-0000A4800000}"/>
    <cellStyle name="Comma 15 3 2 2 5 2 2" xfId="42915" xr:uid="{00000000-0005-0000-0000-0000A5800000}"/>
    <cellStyle name="Comma 15 3 2 2 5 2 3" xfId="42916" xr:uid="{00000000-0005-0000-0000-0000A6800000}"/>
    <cellStyle name="Comma 15 3 2 2 5 3" xfId="42917" xr:uid="{00000000-0005-0000-0000-0000A7800000}"/>
    <cellStyle name="Comma 15 3 2 2 5 3 2" xfId="42918" xr:uid="{00000000-0005-0000-0000-0000A8800000}"/>
    <cellStyle name="Comma 15 3 2 2 5 4" xfId="42919" xr:uid="{00000000-0005-0000-0000-0000A9800000}"/>
    <cellStyle name="Comma 15 3 2 2 5 5" xfId="42920" xr:uid="{00000000-0005-0000-0000-0000AA800000}"/>
    <cellStyle name="Comma 15 3 2 2 6" xfId="42921" xr:uid="{00000000-0005-0000-0000-0000AB800000}"/>
    <cellStyle name="Comma 15 3 2 2 6 2" xfId="42922" xr:uid="{00000000-0005-0000-0000-0000AC800000}"/>
    <cellStyle name="Comma 15 3 2 2 6 3" xfId="42923" xr:uid="{00000000-0005-0000-0000-0000AD800000}"/>
    <cellStyle name="Comma 15 3 2 2 7" xfId="42924" xr:uid="{00000000-0005-0000-0000-0000AE800000}"/>
    <cellStyle name="Comma 15 3 2 2 7 2" xfId="42925" xr:uid="{00000000-0005-0000-0000-0000AF800000}"/>
    <cellStyle name="Comma 15 3 2 2 7 3" xfId="42926" xr:uid="{00000000-0005-0000-0000-0000B0800000}"/>
    <cellStyle name="Comma 15 3 2 2 8" xfId="42927" xr:uid="{00000000-0005-0000-0000-0000B1800000}"/>
    <cellStyle name="Comma 15 3 2 2 8 2" xfId="42928" xr:uid="{00000000-0005-0000-0000-0000B2800000}"/>
    <cellStyle name="Comma 15 3 2 2 9" xfId="42929" xr:uid="{00000000-0005-0000-0000-0000B3800000}"/>
    <cellStyle name="Comma 15 3 2 3" xfId="42930" xr:uid="{00000000-0005-0000-0000-0000B4800000}"/>
    <cellStyle name="Comma 15 3 2 3 2" xfId="42931" xr:uid="{00000000-0005-0000-0000-0000B5800000}"/>
    <cellStyle name="Comma 15 3 2 3 2 2" xfId="42932" xr:uid="{00000000-0005-0000-0000-0000B6800000}"/>
    <cellStyle name="Comma 15 3 2 3 2 2 2" xfId="42933" xr:uid="{00000000-0005-0000-0000-0000B7800000}"/>
    <cellStyle name="Comma 15 3 2 3 2 2 3" xfId="42934" xr:uid="{00000000-0005-0000-0000-0000B8800000}"/>
    <cellStyle name="Comma 15 3 2 3 2 3" xfId="42935" xr:uid="{00000000-0005-0000-0000-0000B9800000}"/>
    <cellStyle name="Comma 15 3 2 3 2 3 2" xfId="42936" xr:uid="{00000000-0005-0000-0000-0000BA800000}"/>
    <cellStyle name="Comma 15 3 2 3 2 3 3" xfId="42937" xr:uid="{00000000-0005-0000-0000-0000BB800000}"/>
    <cellStyle name="Comma 15 3 2 3 2 4" xfId="42938" xr:uid="{00000000-0005-0000-0000-0000BC800000}"/>
    <cellStyle name="Comma 15 3 2 3 2 4 2" xfId="42939" xr:uid="{00000000-0005-0000-0000-0000BD800000}"/>
    <cellStyle name="Comma 15 3 2 3 2 5" xfId="42940" xr:uid="{00000000-0005-0000-0000-0000BE800000}"/>
    <cellStyle name="Comma 15 3 2 3 2 6" xfId="42941" xr:uid="{00000000-0005-0000-0000-0000BF800000}"/>
    <cellStyle name="Comma 15 3 2 3 3" xfId="42942" xr:uid="{00000000-0005-0000-0000-0000C0800000}"/>
    <cellStyle name="Comma 15 3 2 3 3 2" xfId="42943" xr:uid="{00000000-0005-0000-0000-0000C1800000}"/>
    <cellStyle name="Comma 15 3 2 3 3 2 2" xfId="42944" xr:uid="{00000000-0005-0000-0000-0000C2800000}"/>
    <cellStyle name="Comma 15 3 2 3 3 2 3" xfId="42945" xr:uid="{00000000-0005-0000-0000-0000C3800000}"/>
    <cellStyle name="Comma 15 3 2 3 3 3" xfId="42946" xr:uid="{00000000-0005-0000-0000-0000C4800000}"/>
    <cellStyle name="Comma 15 3 2 3 3 3 2" xfId="42947" xr:uid="{00000000-0005-0000-0000-0000C5800000}"/>
    <cellStyle name="Comma 15 3 2 3 3 3 3" xfId="42948" xr:uid="{00000000-0005-0000-0000-0000C6800000}"/>
    <cellStyle name="Comma 15 3 2 3 3 4" xfId="42949" xr:uid="{00000000-0005-0000-0000-0000C7800000}"/>
    <cellStyle name="Comma 15 3 2 3 3 4 2" xfId="42950" xr:uid="{00000000-0005-0000-0000-0000C8800000}"/>
    <cellStyle name="Comma 15 3 2 3 3 5" xfId="42951" xr:uid="{00000000-0005-0000-0000-0000C9800000}"/>
    <cellStyle name="Comma 15 3 2 3 3 6" xfId="42952" xr:uid="{00000000-0005-0000-0000-0000CA800000}"/>
    <cellStyle name="Comma 15 3 2 3 4" xfId="42953" xr:uid="{00000000-0005-0000-0000-0000CB800000}"/>
    <cellStyle name="Comma 15 3 2 3 4 2" xfId="42954" xr:uid="{00000000-0005-0000-0000-0000CC800000}"/>
    <cellStyle name="Comma 15 3 2 3 4 2 2" xfId="42955" xr:uid="{00000000-0005-0000-0000-0000CD800000}"/>
    <cellStyle name="Comma 15 3 2 3 4 2 3" xfId="42956" xr:uid="{00000000-0005-0000-0000-0000CE800000}"/>
    <cellStyle name="Comma 15 3 2 3 4 3" xfId="42957" xr:uid="{00000000-0005-0000-0000-0000CF800000}"/>
    <cellStyle name="Comma 15 3 2 3 4 3 2" xfId="42958" xr:uid="{00000000-0005-0000-0000-0000D0800000}"/>
    <cellStyle name="Comma 15 3 2 3 4 4" xfId="42959" xr:uid="{00000000-0005-0000-0000-0000D1800000}"/>
    <cellStyle name="Comma 15 3 2 3 4 5" xfId="42960" xr:uid="{00000000-0005-0000-0000-0000D2800000}"/>
    <cellStyle name="Comma 15 3 2 3 5" xfId="42961" xr:uid="{00000000-0005-0000-0000-0000D3800000}"/>
    <cellStyle name="Comma 15 3 2 3 5 2" xfId="42962" xr:uid="{00000000-0005-0000-0000-0000D4800000}"/>
    <cellStyle name="Comma 15 3 2 3 5 3" xfId="42963" xr:uid="{00000000-0005-0000-0000-0000D5800000}"/>
    <cellStyle name="Comma 15 3 2 3 6" xfId="42964" xr:uid="{00000000-0005-0000-0000-0000D6800000}"/>
    <cellStyle name="Comma 15 3 2 3 6 2" xfId="42965" xr:uid="{00000000-0005-0000-0000-0000D7800000}"/>
    <cellStyle name="Comma 15 3 2 3 6 3" xfId="42966" xr:uid="{00000000-0005-0000-0000-0000D8800000}"/>
    <cellStyle name="Comma 15 3 2 3 7" xfId="42967" xr:uid="{00000000-0005-0000-0000-0000D9800000}"/>
    <cellStyle name="Comma 15 3 2 3 7 2" xfId="42968" xr:uid="{00000000-0005-0000-0000-0000DA800000}"/>
    <cellStyle name="Comma 15 3 2 3 8" xfId="42969" xr:uid="{00000000-0005-0000-0000-0000DB800000}"/>
    <cellStyle name="Comma 15 3 2 3 9" xfId="42970" xr:uid="{00000000-0005-0000-0000-0000DC800000}"/>
    <cellStyle name="Comma 15 3 2 4" xfId="42971" xr:uid="{00000000-0005-0000-0000-0000DD800000}"/>
    <cellStyle name="Comma 15 3 2 4 2" xfId="42972" xr:uid="{00000000-0005-0000-0000-0000DE800000}"/>
    <cellStyle name="Comma 15 3 2 4 2 2" xfId="42973" xr:uid="{00000000-0005-0000-0000-0000DF800000}"/>
    <cellStyle name="Comma 15 3 2 4 2 2 2" xfId="42974" xr:uid="{00000000-0005-0000-0000-0000E0800000}"/>
    <cellStyle name="Comma 15 3 2 4 2 2 3" xfId="42975" xr:uid="{00000000-0005-0000-0000-0000E1800000}"/>
    <cellStyle name="Comma 15 3 2 4 2 3" xfId="42976" xr:uid="{00000000-0005-0000-0000-0000E2800000}"/>
    <cellStyle name="Comma 15 3 2 4 2 3 2" xfId="42977" xr:uid="{00000000-0005-0000-0000-0000E3800000}"/>
    <cellStyle name="Comma 15 3 2 4 2 3 3" xfId="42978" xr:uid="{00000000-0005-0000-0000-0000E4800000}"/>
    <cellStyle name="Comma 15 3 2 4 2 4" xfId="42979" xr:uid="{00000000-0005-0000-0000-0000E5800000}"/>
    <cellStyle name="Comma 15 3 2 4 2 4 2" xfId="42980" xr:uid="{00000000-0005-0000-0000-0000E6800000}"/>
    <cellStyle name="Comma 15 3 2 4 2 5" xfId="42981" xr:uid="{00000000-0005-0000-0000-0000E7800000}"/>
    <cellStyle name="Comma 15 3 2 4 2 6" xfId="42982" xr:uid="{00000000-0005-0000-0000-0000E8800000}"/>
    <cellStyle name="Comma 15 3 2 4 3" xfId="42983" xr:uid="{00000000-0005-0000-0000-0000E9800000}"/>
    <cellStyle name="Comma 15 3 2 4 3 2" xfId="42984" xr:uid="{00000000-0005-0000-0000-0000EA800000}"/>
    <cellStyle name="Comma 15 3 2 4 3 2 2" xfId="42985" xr:uid="{00000000-0005-0000-0000-0000EB800000}"/>
    <cellStyle name="Comma 15 3 2 4 3 2 3" xfId="42986" xr:uid="{00000000-0005-0000-0000-0000EC800000}"/>
    <cellStyle name="Comma 15 3 2 4 3 3" xfId="42987" xr:uid="{00000000-0005-0000-0000-0000ED800000}"/>
    <cellStyle name="Comma 15 3 2 4 3 3 2" xfId="42988" xr:uid="{00000000-0005-0000-0000-0000EE800000}"/>
    <cellStyle name="Comma 15 3 2 4 3 3 3" xfId="42989" xr:uid="{00000000-0005-0000-0000-0000EF800000}"/>
    <cellStyle name="Comma 15 3 2 4 3 4" xfId="42990" xr:uid="{00000000-0005-0000-0000-0000F0800000}"/>
    <cellStyle name="Comma 15 3 2 4 3 4 2" xfId="42991" xr:uid="{00000000-0005-0000-0000-0000F1800000}"/>
    <cellStyle name="Comma 15 3 2 4 3 5" xfId="42992" xr:uid="{00000000-0005-0000-0000-0000F2800000}"/>
    <cellStyle name="Comma 15 3 2 4 3 6" xfId="42993" xr:uid="{00000000-0005-0000-0000-0000F3800000}"/>
    <cellStyle name="Comma 15 3 2 4 4" xfId="42994" xr:uid="{00000000-0005-0000-0000-0000F4800000}"/>
    <cellStyle name="Comma 15 3 2 4 4 2" xfId="42995" xr:uid="{00000000-0005-0000-0000-0000F5800000}"/>
    <cellStyle name="Comma 15 3 2 4 4 2 2" xfId="42996" xr:uid="{00000000-0005-0000-0000-0000F6800000}"/>
    <cellStyle name="Comma 15 3 2 4 4 2 3" xfId="42997" xr:uid="{00000000-0005-0000-0000-0000F7800000}"/>
    <cellStyle name="Comma 15 3 2 4 4 3" xfId="42998" xr:uid="{00000000-0005-0000-0000-0000F8800000}"/>
    <cellStyle name="Comma 15 3 2 4 4 3 2" xfId="42999" xr:uid="{00000000-0005-0000-0000-0000F9800000}"/>
    <cellStyle name="Comma 15 3 2 4 4 4" xfId="43000" xr:uid="{00000000-0005-0000-0000-0000FA800000}"/>
    <cellStyle name="Comma 15 3 2 4 4 5" xfId="43001" xr:uid="{00000000-0005-0000-0000-0000FB800000}"/>
    <cellStyle name="Comma 15 3 2 4 5" xfId="43002" xr:uid="{00000000-0005-0000-0000-0000FC800000}"/>
    <cellStyle name="Comma 15 3 2 4 5 2" xfId="43003" xr:uid="{00000000-0005-0000-0000-0000FD800000}"/>
    <cellStyle name="Comma 15 3 2 4 5 3" xfId="43004" xr:uid="{00000000-0005-0000-0000-0000FE800000}"/>
    <cellStyle name="Comma 15 3 2 4 6" xfId="43005" xr:uid="{00000000-0005-0000-0000-0000FF800000}"/>
    <cellStyle name="Comma 15 3 2 4 6 2" xfId="43006" xr:uid="{00000000-0005-0000-0000-000000810000}"/>
    <cellStyle name="Comma 15 3 2 4 6 3" xfId="43007" xr:uid="{00000000-0005-0000-0000-000001810000}"/>
    <cellStyle name="Comma 15 3 2 4 7" xfId="43008" xr:uid="{00000000-0005-0000-0000-000002810000}"/>
    <cellStyle name="Comma 15 3 2 4 7 2" xfId="43009" xr:uid="{00000000-0005-0000-0000-000003810000}"/>
    <cellStyle name="Comma 15 3 2 4 8" xfId="43010" xr:uid="{00000000-0005-0000-0000-000004810000}"/>
    <cellStyle name="Comma 15 3 2 4 9" xfId="43011" xr:uid="{00000000-0005-0000-0000-000005810000}"/>
    <cellStyle name="Comma 15 3 2 5" xfId="43012" xr:uid="{00000000-0005-0000-0000-000006810000}"/>
    <cellStyle name="Comma 15 3 2 5 2" xfId="43013" xr:uid="{00000000-0005-0000-0000-000007810000}"/>
    <cellStyle name="Comma 15 3 2 5 2 2" xfId="43014" xr:uid="{00000000-0005-0000-0000-000008810000}"/>
    <cellStyle name="Comma 15 3 2 5 2 3" xfId="43015" xr:uid="{00000000-0005-0000-0000-000009810000}"/>
    <cellStyle name="Comma 15 3 2 5 3" xfId="43016" xr:uid="{00000000-0005-0000-0000-00000A810000}"/>
    <cellStyle name="Comma 15 3 2 5 3 2" xfId="43017" xr:uid="{00000000-0005-0000-0000-00000B810000}"/>
    <cellStyle name="Comma 15 3 2 5 3 3" xfId="43018" xr:uid="{00000000-0005-0000-0000-00000C810000}"/>
    <cellStyle name="Comma 15 3 2 5 4" xfId="43019" xr:uid="{00000000-0005-0000-0000-00000D810000}"/>
    <cellStyle name="Comma 15 3 2 5 4 2" xfId="43020" xr:uid="{00000000-0005-0000-0000-00000E810000}"/>
    <cellStyle name="Comma 15 3 2 5 5" xfId="43021" xr:uid="{00000000-0005-0000-0000-00000F810000}"/>
    <cellStyle name="Comma 15 3 2 5 6" xfId="43022" xr:uid="{00000000-0005-0000-0000-000010810000}"/>
    <cellStyle name="Comma 15 3 2 6" xfId="43023" xr:uid="{00000000-0005-0000-0000-000011810000}"/>
    <cellStyle name="Comma 15 3 2 6 2" xfId="43024" xr:uid="{00000000-0005-0000-0000-000012810000}"/>
    <cellStyle name="Comma 15 3 2 6 2 2" xfId="43025" xr:uid="{00000000-0005-0000-0000-000013810000}"/>
    <cellStyle name="Comma 15 3 2 6 2 3" xfId="43026" xr:uid="{00000000-0005-0000-0000-000014810000}"/>
    <cellStyle name="Comma 15 3 2 6 3" xfId="43027" xr:uid="{00000000-0005-0000-0000-000015810000}"/>
    <cellStyle name="Comma 15 3 2 6 3 2" xfId="43028" xr:uid="{00000000-0005-0000-0000-000016810000}"/>
    <cellStyle name="Comma 15 3 2 6 3 3" xfId="43029" xr:uid="{00000000-0005-0000-0000-000017810000}"/>
    <cellStyle name="Comma 15 3 2 6 4" xfId="43030" xr:uid="{00000000-0005-0000-0000-000018810000}"/>
    <cellStyle name="Comma 15 3 2 6 4 2" xfId="43031" xr:uid="{00000000-0005-0000-0000-000019810000}"/>
    <cellStyle name="Comma 15 3 2 6 5" xfId="43032" xr:uid="{00000000-0005-0000-0000-00001A810000}"/>
    <cellStyle name="Comma 15 3 2 6 6" xfId="43033" xr:uid="{00000000-0005-0000-0000-00001B810000}"/>
    <cellStyle name="Comma 15 3 2 7" xfId="43034" xr:uid="{00000000-0005-0000-0000-00001C810000}"/>
    <cellStyle name="Comma 15 3 2 7 2" xfId="43035" xr:uid="{00000000-0005-0000-0000-00001D810000}"/>
    <cellStyle name="Comma 15 3 2 7 2 2" xfId="43036" xr:uid="{00000000-0005-0000-0000-00001E810000}"/>
    <cellStyle name="Comma 15 3 2 7 2 3" xfId="43037" xr:uid="{00000000-0005-0000-0000-00001F810000}"/>
    <cellStyle name="Comma 15 3 2 7 3" xfId="43038" xr:uid="{00000000-0005-0000-0000-000020810000}"/>
    <cellStyle name="Comma 15 3 2 7 3 2" xfId="43039" xr:uid="{00000000-0005-0000-0000-000021810000}"/>
    <cellStyle name="Comma 15 3 2 7 4" xfId="43040" xr:uid="{00000000-0005-0000-0000-000022810000}"/>
    <cellStyle name="Comma 15 3 2 7 5" xfId="43041" xr:uid="{00000000-0005-0000-0000-000023810000}"/>
    <cellStyle name="Comma 15 3 2 8" xfId="43042" xr:uid="{00000000-0005-0000-0000-000024810000}"/>
    <cellStyle name="Comma 15 3 2 8 2" xfId="43043" xr:uid="{00000000-0005-0000-0000-000025810000}"/>
    <cellStyle name="Comma 15 3 2 8 3" xfId="43044" xr:uid="{00000000-0005-0000-0000-000026810000}"/>
    <cellStyle name="Comma 15 3 2 9" xfId="43045" xr:uid="{00000000-0005-0000-0000-000027810000}"/>
    <cellStyle name="Comma 15 3 2 9 2" xfId="43046" xr:uid="{00000000-0005-0000-0000-000028810000}"/>
    <cellStyle name="Comma 15 3 2 9 3" xfId="43047" xr:uid="{00000000-0005-0000-0000-000029810000}"/>
    <cellStyle name="Comma 15 3 3" xfId="43048" xr:uid="{00000000-0005-0000-0000-00002A810000}"/>
    <cellStyle name="Comma 15 3 3 10" xfId="43049" xr:uid="{00000000-0005-0000-0000-00002B810000}"/>
    <cellStyle name="Comma 15 3 3 2" xfId="43050" xr:uid="{00000000-0005-0000-0000-00002C810000}"/>
    <cellStyle name="Comma 15 3 3 2 2" xfId="43051" xr:uid="{00000000-0005-0000-0000-00002D810000}"/>
    <cellStyle name="Comma 15 3 3 2 2 2" xfId="43052" xr:uid="{00000000-0005-0000-0000-00002E810000}"/>
    <cellStyle name="Comma 15 3 3 2 2 2 2" xfId="43053" xr:uid="{00000000-0005-0000-0000-00002F810000}"/>
    <cellStyle name="Comma 15 3 3 2 2 2 3" xfId="43054" xr:uid="{00000000-0005-0000-0000-000030810000}"/>
    <cellStyle name="Comma 15 3 3 2 2 3" xfId="43055" xr:uid="{00000000-0005-0000-0000-000031810000}"/>
    <cellStyle name="Comma 15 3 3 2 2 3 2" xfId="43056" xr:uid="{00000000-0005-0000-0000-000032810000}"/>
    <cellStyle name="Comma 15 3 3 2 2 3 3" xfId="43057" xr:uid="{00000000-0005-0000-0000-000033810000}"/>
    <cellStyle name="Comma 15 3 3 2 2 4" xfId="43058" xr:uid="{00000000-0005-0000-0000-000034810000}"/>
    <cellStyle name="Comma 15 3 3 2 2 4 2" xfId="43059" xr:uid="{00000000-0005-0000-0000-000035810000}"/>
    <cellStyle name="Comma 15 3 3 2 2 5" xfId="43060" xr:uid="{00000000-0005-0000-0000-000036810000}"/>
    <cellStyle name="Comma 15 3 3 2 2 6" xfId="43061" xr:uid="{00000000-0005-0000-0000-000037810000}"/>
    <cellStyle name="Comma 15 3 3 2 3" xfId="43062" xr:uid="{00000000-0005-0000-0000-000038810000}"/>
    <cellStyle name="Comma 15 3 3 2 3 2" xfId="43063" xr:uid="{00000000-0005-0000-0000-000039810000}"/>
    <cellStyle name="Comma 15 3 3 2 3 2 2" xfId="43064" xr:uid="{00000000-0005-0000-0000-00003A810000}"/>
    <cellStyle name="Comma 15 3 3 2 3 2 3" xfId="43065" xr:uid="{00000000-0005-0000-0000-00003B810000}"/>
    <cellStyle name="Comma 15 3 3 2 3 3" xfId="43066" xr:uid="{00000000-0005-0000-0000-00003C810000}"/>
    <cellStyle name="Comma 15 3 3 2 3 3 2" xfId="43067" xr:uid="{00000000-0005-0000-0000-00003D810000}"/>
    <cellStyle name="Comma 15 3 3 2 3 3 3" xfId="43068" xr:uid="{00000000-0005-0000-0000-00003E810000}"/>
    <cellStyle name="Comma 15 3 3 2 3 4" xfId="43069" xr:uid="{00000000-0005-0000-0000-00003F810000}"/>
    <cellStyle name="Comma 15 3 3 2 3 4 2" xfId="43070" xr:uid="{00000000-0005-0000-0000-000040810000}"/>
    <cellStyle name="Comma 15 3 3 2 3 5" xfId="43071" xr:uid="{00000000-0005-0000-0000-000041810000}"/>
    <cellStyle name="Comma 15 3 3 2 3 6" xfId="43072" xr:uid="{00000000-0005-0000-0000-000042810000}"/>
    <cellStyle name="Comma 15 3 3 2 4" xfId="43073" xr:uid="{00000000-0005-0000-0000-000043810000}"/>
    <cellStyle name="Comma 15 3 3 2 4 2" xfId="43074" xr:uid="{00000000-0005-0000-0000-000044810000}"/>
    <cellStyle name="Comma 15 3 3 2 4 2 2" xfId="43075" xr:uid="{00000000-0005-0000-0000-000045810000}"/>
    <cellStyle name="Comma 15 3 3 2 4 2 3" xfId="43076" xr:uid="{00000000-0005-0000-0000-000046810000}"/>
    <cellStyle name="Comma 15 3 3 2 4 3" xfId="43077" xr:uid="{00000000-0005-0000-0000-000047810000}"/>
    <cellStyle name="Comma 15 3 3 2 4 3 2" xfId="43078" xr:uid="{00000000-0005-0000-0000-000048810000}"/>
    <cellStyle name="Comma 15 3 3 2 4 4" xfId="43079" xr:uid="{00000000-0005-0000-0000-000049810000}"/>
    <cellStyle name="Comma 15 3 3 2 4 5" xfId="43080" xr:uid="{00000000-0005-0000-0000-00004A810000}"/>
    <cellStyle name="Comma 15 3 3 2 5" xfId="43081" xr:uid="{00000000-0005-0000-0000-00004B810000}"/>
    <cellStyle name="Comma 15 3 3 2 5 2" xfId="43082" xr:uid="{00000000-0005-0000-0000-00004C810000}"/>
    <cellStyle name="Comma 15 3 3 2 5 3" xfId="43083" xr:uid="{00000000-0005-0000-0000-00004D810000}"/>
    <cellStyle name="Comma 15 3 3 2 6" xfId="43084" xr:uid="{00000000-0005-0000-0000-00004E810000}"/>
    <cellStyle name="Comma 15 3 3 2 6 2" xfId="43085" xr:uid="{00000000-0005-0000-0000-00004F810000}"/>
    <cellStyle name="Comma 15 3 3 2 6 3" xfId="43086" xr:uid="{00000000-0005-0000-0000-000050810000}"/>
    <cellStyle name="Comma 15 3 3 2 7" xfId="43087" xr:uid="{00000000-0005-0000-0000-000051810000}"/>
    <cellStyle name="Comma 15 3 3 2 7 2" xfId="43088" xr:uid="{00000000-0005-0000-0000-000052810000}"/>
    <cellStyle name="Comma 15 3 3 2 8" xfId="43089" xr:uid="{00000000-0005-0000-0000-000053810000}"/>
    <cellStyle name="Comma 15 3 3 2 9" xfId="43090" xr:uid="{00000000-0005-0000-0000-000054810000}"/>
    <cellStyle name="Comma 15 3 3 3" xfId="43091" xr:uid="{00000000-0005-0000-0000-000055810000}"/>
    <cellStyle name="Comma 15 3 3 3 2" xfId="43092" xr:uid="{00000000-0005-0000-0000-000056810000}"/>
    <cellStyle name="Comma 15 3 3 3 2 2" xfId="43093" xr:uid="{00000000-0005-0000-0000-000057810000}"/>
    <cellStyle name="Comma 15 3 3 3 2 3" xfId="43094" xr:uid="{00000000-0005-0000-0000-000058810000}"/>
    <cellStyle name="Comma 15 3 3 3 3" xfId="43095" xr:uid="{00000000-0005-0000-0000-000059810000}"/>
    <cellStyle name="Comma 15 3 3 3 3 2" xfId="43096" xr:uid="{00000000-0005-0000-0000-00005A810000}"/>
    <cellStyle name="Comma 15 3 3 3 3 3" xfId="43097" xr:uid="{00000000-0005-0000-0000-00005B810000}"/>
    <cellStyle name="Comma 15 3 3 3 4" xfId="43098" xr:uid="{00000000-0005-0000-0000-00005C810000}"/>
    <cellStyle name="Comma 15 3 3 3 4 2" xfId="43099" xr:uid="{00000000-0005-0000-0000-00005D810000}"/>
    <cellStyle name="Comma 15 3 3 3 5" xfId="43100" xr:uid="{00000000-0005-0000-0000-00005E810000}"/>
    <cellStyle name="Comma 15 3 3 3 6" xfId="43101" xr:uid="{00000000-0005-0000-0000-00005F810000}"/>
    <cellStyle name="Comma 15 3 3 4" xfId="43102" xr:uid="{00000000-0005-0000-0000-000060810000}"/>
    <cellStyle name="Comma 15 3 3 4 2" xfId="43103" xr:uid="{00000000-0005-0000-0000-000061810000}"/>
    <cellStyle name="Comma 15 3 3 4 2 2" xfId="43104" xr:uid="{00000000-0005-0000-0000-000062810000}"/>
    <cellStyle name="Comma 15 3 3 4 2 3" xfId="43105" xr:uid="{00000000-0005-0000-0000-000063810000}"/>
    <cellStyle name="Comma 15 3 3 4 3" xfId="43106" xr:uid="{00000000-0005-0000-0000-000064810000}"/>
    <cellStyle name="Comma 15 3 3 4 3 2" xfId="43107" xr:uid="{00000000-0005-0000-0000-000065810000}"/>
    <cellStyle name="Comma 15 3 3 4 3 3" xfId="43108" xr:uid="{00000000-0005-0000-0000-000066810000}"/>
    <cellStyle name="Comma 15 3 3 4 4" xfId="43109" xr:uid="{00000000-0005-0000-0000-000067810000}"/>
    <cellStyle name="Comma 15 3 3 4 4 2" xfId="43110" xr:uid="{00000000-0005-0000-0000-000068810000}"/>
    <cellStyle name="Comma 15 3 3 4 5" xfId="43111" xr:uid="{00000000-0005-0000-0000-000069810000}"/>
    <cellStyle name="Comma 15 3 3 4 6" xfId="43112" xr:uid="{00000000-0005-0000-0000-00006A810000}"/>
    <cellStyle name="Comma 15 3 3 5" xfId="43113" xr:uid="{00000000-0005-0000-0000-00006B810000}"/>
    <cellStyle name="Comma 15 3 3 5 2" xfId="43114" xr:uid="{00000000-0005-0000-0000-00006C810000}"/>
    <cellStyle name="Comma 15 3 3 5 2 2" xfId="43115" xr:uid="{00000000-0005-0000-0000-00006D810000}"/>
    <cellStyle name="Comma 15 3 3 5 2 3" xfId="43116" xr:uid="{00000000-0005-0000-0000-00006E810000}"/>
    <cellStyle name="Comma 15 3 3 5 3" xfId="43117" xr:uid="{00000000-0005-0000-0000-00006F810000}"/>
    <cellStyle name="Comma 15 3 3 5 3 2" xfId="43118" xr:uid="{00000000-0005-0000-0000-000070810000}"/>
    <cellStyle name="Comma 15 3 3 5 4" xfId="43119" xr:uid="{00000000-0005-0000-0000-000071810000}"/>
    <cellStyle name="Comma 15 3 3 5 5" xfId="43120" xr:uid="{00000000-0005-0000-0000-000072810000}"/>
    <cellStyle name="Comma 15 3 3 6" xfId="43121" xr:uid="{00000000-0005-0000-0000-000073810000}"/>
    <cellStyle name="Comma 15 3 3 6 2" xfId="43122" xr:uid="{00000000-0005-0000-0000-000074810000}"/>
    <cellStyle name="Comma 15 3 3 6 3" xfId="43123" xr:uid="{00000000-0005-0000-0000-000075810000}"/>
    <cellStyle name="Comma 15 3 3 7" xfId="43124" xr:uid="{00000000-0005-0000-0000-000076810000}"/>
    <cellStyle name="Comma 15 3 3 7 2" xfId="43125" xr:uid="{00000000-0005-0000-0000-000077810000}"/>
    <cellStyle name="Comma 15 3 3 7 3" xfId="43126" xr:uid="{00000000-0005-0000-0000-000078810000}"/>
    <cellStyle name="Comma 15 3 3 8" xfId="43127" xr:uid="{00000000-0005-0000-0000-000079810000}"/>
    <cellStyle name="Comma 15 3 3 8 2" xfId="43128" xr:uid="{00000000-0005-0000-0000-00007A810000}"/>
    <cellStyle name="Comma 15 3 3 9" xfId="43129" xr:uid="{00000000-0005-0000-0000-00007B810000}"/>
    <cellStyle name="Comma 15 3 4" xfId="43130" xr:uid="{00000000-0005-0000-0000-00007C810000}"/>
    <cellStyle name="Comma 15 3 4 2" xfId="43131" xr:uid="{00000000-0005-0000-0000-00007D810000}"/>
    <cellStyle name="Comma 15 3 4 2 2" xfId="43132" xr:uid="{00000000-0005-0000-0000-00007E810000}"/>
    <cellStyle name="Comma 15 3 4 2 2 2" xfId="43133" xr:uid="{00000000-0005-0000-0000-00007F810000}"/>
    <cellStyle name="Comma 15 3 4 2 2 3" xfId="43134" xr:uid="{00000000-0005-0000-0000-000080810000}"/>
    <cellStyle name="Comma 15 3 4 2 3" xfId="43135" xr:uid="{00000000-0005-0000-0000-000081810000}"/>
    <cellStyle name="Comma 15 3 4 2 3 2" xfId="43136" xr:uid="{00000000-0005-0000-0000-000082810000}"/>
    <cellStyle name="Comma 15 3 4 2 3 3" xfId="43137" xr:uid="{00000000-0005-0000-0000-000083810000}"/>
    <cellStyle name="Comma 15 3 4 2 4" xfId="43138" xr:uid="{00000000-0005-0000-0000-000084810000}"/>
    <cellStyle name="Comma 15 3 4 2 4 2" xfId="43139" xr:uid="{00000000-0005-0000-0000-000085810000}"/>
    <cellStyle name="Comma 15 3 4 2 5" xfId="43140" xr:uid="{00000000-0005-0000-0000-000086810000}"/>
    <cellStyle name="Comma 15 3 4 2 6" xfId="43141" xr:uid="{00000000-0005-0000-0000-000087810000}"/>
    <cellStyle name="Comma 15 3 4 3" xfId="43142" xr:uid="{00000000-0005-0000-0000-000088810000}"/>
    <cellStyle name="Comma 15 3 4 3 2" xfId="43143" xr:uid="{00000000-0005-0000-0000-000089810000}"/>
    <cellStyle name="Comma 15 3 4 3 2 2" xfId="43144" xr:uid="{00000000-0005-0000-0000-00008A810000}"/>
    <cellStyle name="Comma 15 3 4 3 2 3" xfId="43145" xr:uid="{00000000-0005-0000-0000-00008B810000}"/>
    <cellStyle name="Comma 15 3 4 3 3" xfId="43146" xr:uid="{00000000-0005-0000-0000-00008C810000}"/>
    <cellStyle name="Comma 15 3 4 3 3 2" xfId="43147" xr:uid="{00000000-0005-0000-0000-00008D810000}"/>
    <cellStyle name="Comma 15 3 4 3 3 3" xfId="43148" xr:uid="{00000000-0005-0000-0000-00008E810000}"/>
    <cellStyle name="Comma 15 3 4 3 4" xfId="43149" xr:uid="{00000000-0005-0000-0000-00008F810000}"/>
    <cellStyle name="Comma 15 3 4 3 4 2" xfId="43150" xr:uid="{00000000-0005-0000-0000-000090810000}"/>
    <cellStyle name="Comma 15 3 4 3 5" xfId="43151" xr:uid="{00000000-0005-0000-0000-000091810000}"/>
    <cellStyle name="Comma 15 3 4 3 6" xfId="43152" xr:uid="{00000000-0005-0000-0000-000092810000}"/>
    <cellStyle name="Comma 15 3 4 4" xfId="43153" xr:uid="{00000000-0005-0000-0000-000093810000}"/>
    <cellStyle name="Comma 15 3 4 4 2" xfId="43154" xr:uid="{00000000-0005-0000-0000-000094810000}"/>
    <cellStyle name="Comma 15 3 4 4 2 2" xfId="43155" xr:uid="{00000000-0005-0000-0000-000095810000}"/>
    <cellStyle name="Comma 15 3 4 4 2 3" xfId="43156" xr:uid="{00000000-0005-0000-0000-000096810000}"/>
    <cellStyle name="Comma 15 3 4 4 3" xfId="43157" xr:uid="{00000000-0005-0000-0000-000097810000}"/>
    <cellStyle name="Comma 15 3 4 4 3 2" xfId="43158" xr:uid="{00000000-0005-0000-0000-000098810000}"/>
    <cellStyle name="Comma 15 3 4 4 4" xfId="43159" xr:uid="{00000000-0005-0000-0000-000099810000}"/>
    <cellStyle name="Comma 15 3 4 4 5" xfId="43160" xr:uid="{00000000-0005-0000-0000-00009A810000}"/>
    <cellStyle name="Comma 15 3 4 5" xfId="43161" xr:uid="{00000000-0005-0000-0000-00009B810000}"/>
    <cellStyle name="Comma 15 3 4 5 2" xfId="43162" xr:uid="{00000000-0005-0000-0000-00009C810000}"/>
    <cellStyle name="Comma 15 3 4 5 3" xfId="43163" xr:uid="{00000000-0005-0000-0000-00009D810000}"/>
    <cellStyle name="Comma 15 3 4 6" xfId="43164" xr:uid="{00000000-0005-0000-0000-00009E810000}"/>
    <cellStyle name="Comma 15 3 4 6 2" xfId="43165" xr:uid="{00000000-0005-0000-0000-00009F810000}"/>
    <cellStyle name="Comma 15 3 4 6 3" xfId="43166" xr:uid="{00000000-0005-0000-0000-0000A0810000}"/>
    <cellStyle name="Comma 15 3 4 7" xfId="43167" xr:uid="{00000000-0005-0000-0000-0000A1810000}"/>
    <cellStyle name="Comma 15 3 4 7 2" xfId="43168" xr:uid="{00000000-0005-0000-0000-0000A2810000}"/>
    <cellStyle name="Comma 15 3 4 8" xfId="43169" xr:uid="{00000000-0005-0000-0000-0000A3810000}"/>
    <cellStyle name="Comma 15 3 4 9" xfId="43170" xr:uid="{00000000-0005-0000-0000-0000A4810000}"/>
    <cellStyle name="Comma 15 3 5" xfId="43171" xr:uid="{00000000-0005-0000-0000-0000A5810000}"/>
    <cellStyle name="Comma 15 3 5 2" xfId="43172" xr:uid="{00000000-0005-0000-0000-0000A6810000}"/>
    <cellStyle name="Comma 15 3 5 2 2" xfId="43173" xr:uid="{00000000-0005-0000-0000-0000A7810000}"/>
    <cellStyle name="Comma 15 3 5 2 2 2" xfId="43174" xr:uid="{00000000-0005-0000-0000-0000A8810000}"/>
    <cellStyle name="Comma 15 3 5 2 2 3" xfId="43175" xr:uid="{00000000-0005-0000-0000-0000A9810000}"/>
    <cellStyle name="Comma 15 3 5 2 3" xfId="43176" xr:uid="{00000000-0005-0000-0000-0000AA810000}"/>
    <cellStyle name="Comma 15 3 5 2 3 2" xfId="43177" xr:uid="{00000000-0005-0000-0000-0000AB810000}"/>
    <cellStyle name="Comma 15 3 5 2 3 3" xfId="43178" xr:uid="{00000000-0005-0000-0000-0000AC810000}"/>
    <cellStyle name="Comma 15 3 5 2 4" xfId="43179" xr:uid="{00000000-0005-0000-0000-0000AD810000}"/>
    <cellStyle name="Comma 15 3 5 2 4 2" xfId="43180" xr:uid="{00000000-0005-0000-0000-0000AE810000}"/>
    <cellStyle name="Comma 15 3 5 2 5" xfId="43181" xr:uid="{00000000-0005-0000-0000-0000AF810000}"/>
    <cellStyle name="Comma 15 3 5 2 6" xfId="43182" xr:uid="{00000000-0005-0000-0000-0000B0810000}"/>
    <cellStyle name="Comma 15 3 5 3" xfId="43183" xr:uid="{00000000-0005-0000-0000-0000B1810000}"/>
    <cellStyle name="Comma 15 3 5 3 2" xfId="43184" xr:uid="{00000000-0005-0000-0000-0000B2810000}"/>
    <cellStyle name="Comma 15 3 5 3 2 2" xfId="43185" xr:uid="{00000000-0005-0000-0000-0000B3810000}"/>
    <cellStyle name="Comma 15 3 5 3 2 3" xfId="43186" xr:uid="{00000000-0005-0000-0000-0000B4810000}"/>
    <cellStyle name="Comma 15 3 5 3 3" xfId="43187" xr:uid="{00000000-0005-0000-0000-0000B5810000}"/>
    <cellStyle name="Comma 15 3 5 3 3 2" xfId="43188" xr:uid="{00000000-0005-0000-0000-0000B6810000}"/>
    <cellStyle name="Comma 15 3 5 3 3 3" xfId="43189" xr:uid="{00000000-0005-0000-0000-0000B7810000}"/>
    <cellStyle name="Comma 15 3 5 3 4" xfId="43190" xr:uid="{00000000-0005-0000-0000-0000B8810000}"/>
    <cellStyle name="Comma 15 3 5 3 4 2" xfId="43191" xr:uid="{00000000-0005-0000-0000-0000B9810000}"/>
    <cellStyle name="Comma 15 3 5 3 5" xfId="43192" xr:uid="{00000000-0005-0000-0000-0000BA810000}"/>
    <cellStyle name="Comma 15 3 5 3 6" xfId="43193" xr:uid="{00000000-0005-0000-0000-0000BB810000}"/>
    <cellStyle name="Comma 15 3 5 4" xfId="43194" xr:uid="{00000000-0005-0000-0000-0000BC810000}"/>
    <cellStyle name="Comma 15 3 5 4 2" xfId="43195" xr:uid="{00000000-0005-0000-0000-0000BD810000}"/>
    <cellStyle name="Comma 15 3 5 4 2 2" xfId="43196" xr:uid="{00000000-0005-0000-0000-0000BE810000}"/>
    <cellStyle name="Comma 15 3 5 4 2 3" xfId="43197" xr:uid="{00000000-0005-0000-0000-0000BF810000}"/>
    <cellStyle name="Comma 15 3 5 4 3" xfId="43198" xr:uid="{00000000-0005-0000-0000-0000C0810000}"/>
    <cellStyle name="Comma 15 3 5 4 3 2" xfId="43199" xr:uid="{00000000-0005-0000-0000-0000C1810000}"/>
    <cellStyle name="Comma 15 3 5 4 4" xfId="43200" xr:uid="{00000000-0005-0000-0000-0000C2810000}"/>
    <cellStyle name="Comma 15 3 5 4 5" xfId="43201" xr:uid="{00000000-0005-0000-0000-0000C3810000}"/>
    <cellStyle name="Comma 15 3 5 5" xfId="43202" xr:uid="{00000000-0005-0000-0000-0000C4810000}"/>
    <cellStyle name="Comma 15 3 5 5 2" xfId="43203" xr:uid="{00000000-0005-0000-0000-0000C5810000}"/>
    <cellStyle name="Comma 15 3 5 5 3" xfId="43204" xr:uid="{00000000-0005-0000-0000-0000C6810000}"/>
    <cellStyle name="Comma 15 3 5 6" xfId="43205" xr:uid="{00000000-0005-0000-0000-0000C7810000}"/>
    <cellStyle name="Comma 15 3 5 6 2" xfId="43206" xr:uid="{00000000-0005-0000-0000-0000C8810000}"/>
    <cellStyle name="Comma 15 3 5 6 3" xfId="43207" xr:uid="{00000000-0005-0000-0000-0000C9810000}"/>
    <cellStyle name="Comma 15 3 5 7" xfId="43208" xr:uid="{00000000-0005-0000-0000-0000CA810000}"/>
    <cellStyle name="Comma 15 3 5 7 2" xfId="43209" xr:uid="{00000000-0005-0000-0000-0000CB810000}"/>
    <cellStyle name="Comma 15 3 5 8" xfId="43210" xr:uid="{00000000-0005-0000-0000-0000CC810000}"/>
    <cellStyle name="Comma 15 3 5 9" xfId="43211" xr:uid="{00000000-0005-0000-0000-0000CD810000}"/>
    <cellStyle name="Comma 15 3 6" xfId="43212" xr:uid="{00000000-0005-0000-0000-0000CE810000}"/>
    <cellStyle name="Comma 15 3 6 2" xfId="43213" xr:uid="{00000000-0005-0000-0000-0000CF810000}"/>
    <cellStyle name="Comma 15 3 6 2 2" xfId="43214" xr:uid="{00000000-0005-0000-0000-0000D0810000}"/>
    <cellStyle name="Comma 15 3 6 2 3" xfId="43215" xr:uid="{00000000-0005-0000-0000-0000D1810000}"/>
    <cellStyle name="Comma 15 3 6 3" xfId="43216" xr:uid="{00000000-0005-0000-0000-0000D2810000}"/>
    <cellStyle name="Comma 15 3 6 3 2" xfId="43217" xr:uid="{00000000-0005-0000-0000-0000D3810000}"/>
    <cellStyle name="Comma 15 3 6 3 3" xfId="43218" xr:uid="{00000000-0005-0000-0000-0000D4810000}"/>
    <cellStyle name="Comma 15 3 6 4" xfId="43219" xr:uid="{00000000-0005-0000-0000-0000D5810000}"/>
    <cellStyle name="Comma 15 3 6 4 2" xfId="43220" xr:uid="{00000000-0005-0000-0000-0000D6810000}"/>
    <cellStyle name="Comma 15 3 6 5" xfId="43221" xr:uid="{00000000-0005-0000-0000-0000D7810000}"/>
    <cellStyle name="Comma 15 3 6 6" xfId="43222" xr:uid="{00000000-0005-0000-0000-0000D8810000}"/>
    <cellStyle name="Comma 15 3 7" xfId="43223" xr:uid="{00000000-0005-0000-0000-0000D9810000}"/>
    <cellStyle name="Comma 15 3 7 2" xfId="43224" xr:uid="{00000000-0005-0000-0000-0000DA810000}"/>
    <cellStyle name="Comma 15 3 7 2 2" xfId="43225" xr:uid="{00000000-0005-0000-0000-0000DB810000}"/>
    <cellStyle name="Comma 15 3 7 2 3" xfId="43226" xr:uid="{00000000-0005-0000-0000-0000DC810000}"/>
    <cellStyle name="Comma 15 3 7 3" xfId="43227" xr:uid="{00000000-0005-0000-0000-0000DD810000}"/>
    <cellStyle name="Comma 15 3 7 3 2" xfId="43228" xr:uid="{00000000-0005-0000-0000-0000DE810000}"/>
    <cellStyle name="Comma 15 3 7 3 3" xfId="43229" xr:uid="{00000000-0005-0000-0000-0000DF810000}"/>
    <cellStyle name="Comma 15 3 7 4" xfId="43230" xr:uid="{00000000-0005-0000-0000-0000E0810000}"/>
    <cellStyle name="Comma 15 3 7 4 2" xfId="43231" xr:uid="{00000000-0005-0000-0000-0000E1810000}"/>
    <cellStyle name="Comma 15 3 7 5" xfId="43232" xr:uid="{00000000-0005-0000-0000-0000E2810000}"/>
    <cellStyle name="Comma 15 3 7 6" xfId="43233" xr:uid="{00000000-0005-0000-0000-0000E3810000}"/>
    <cellStyle name="Comma 15 3 8" xfId="43234" xr:uid="{00000000-0005-0000-0000-0000E4810000}"/>
    <cellStyle name="Comma 15 3 8 2" xfId="43235" xr:uid="{00000000-0005-0000-0000-0000E5810000}"/>
    <cellStyle name="Comma 15 3 8 2 2" xfId="43236" xr:uid="{00000000-0005-0000-0000-0000E6810000}"/>
    <cellStyle name="Comma 15 3 8 2 3" xfId="43237" xr:uid="{00000000-0005-0000-0000-0000E7810000}"/>
    <cellStyle name="Comma 15 3 8 3" xfId="43238" xr:uid="{00000000-0005-0000-0000-0000E8810000}"/>
    <cellStyle name="Comma 15 3 8 3 2" xfId="43239" xr:uid="{00000000-0005-0000-0000-0000E9810000}"/>
    <cellStyle name="Comma 15 3 8 4" xfId="43240" xr:uid="{00000000-0005-0000-0000-0000EA810000}"/>
    <cellStyle name="Comma 15 3 8 5" xfId="43241" xr:uid="{00000000-0005-0000-0000-0000EB810000}"/>
    <cellStyle name="Comma 15 3 9" xfId="43242" xr:uid="{00000000-0005-0000-0000-0000EC810000}"/>
    <cellStyle name="Comma 15 3 9 2" xfId="43243" xr:uid="{00000000-0005-0000-0000-0000ED810000}"/>
    <cellStyle name="Comma 15 3 9 3" xfId="43244" xr:uid="{00000000-0005-0000-0000-0000EE810000}"/>
    <cellStyle name="Comma 15 4" xfId="9465" xr:uid="{00000000-0005-0000-0000-0000EF810000}"/>
    <cellStyle name="Comma 15 4 10" xfId="43245" xr:uid="{00000000-0005-0000-0000-0000F0810000}"/>
    <cellStyle name="Comma 15 4 10 2" xfId="43246" xr:uid="{00000000-0005-0000-0000-0000F1810000}"/>
    <cellStyle name="Comma 15 4 11" xfId="43247" xr:uid="{00000000-0005-0000-0000-0000F2810000}"/>
    <cellStyle name="Comma 15 4 12" xfId="43248" xr:uid="{00000000-0005-0000-0000-0000F3810000}"/>
    <cellStyle name="Comma 15 4 2" xfId="43249" xr:uid="{00000000-0005-0000-0000-0000F4810000}"/>
    <cellStyle name="Comma 15 4 2 10" xfId="43250" xr:uid="{00000000-0005-0000-0000-0000F5810000}"/>
    <cellStyle name="Comma 15 4 2 2" xfId="43251" xr:uid="{00000000-0005-0000-0000-0000F6810000}"/>
    <cellStyle name="Comma 15 4 2 2 2" xfId="43252" xr:uid="{00000000-0005-0000-0000-0000F7810000}"/>
    <cellStyle name="Comma 15 4 2 2 2 2" xfId="43253" xr:uid="{00000000-0005-0000-0000-0000F8810000}"/>
    <cellStyle name="Comma 15 4 2 2 2 2 2" xfId="43254" xr:uid="{00000000-0005-0000-0000-0000F9810000}"/>
    <cellStyle name="Comma 15 4 2 2 2 2 3" xfId="43255" xr:uid="{00000000-0005-0000-0000-0000FA810000}"/>
    <cellStyle name="Comma 15 4 2 2 2 3" xfId="43256" xr:uid="{00000000-0005-0000-0000-0000FB810000}"/>
    <cellStyle name="Comma 15 4 2 2 2 3 2" xfId="43257" xr:uid="{00000000-0005-0000-0000-0000FC810000}"/>
    <cellStyle name="Comma 15 4 2 2 2 3 3" xfId="43258" xr:uid="{00000000-0005-0000-0000-0000FD810000}"/>
    <cellStyle name="Comma 15 4 2 2 2 4" xfId="43259" xr:uid="{00000000-0005-0000-0000-0000FE810000}"/>
    <cellStyle name="Comma 15 4 2 2 2 4 2" xfId="43260" xr:uid="{00000000-0005-0000-0000-0000FF810000}"/>
    <cellStyle name="Comma 15 4 2 2 2 5" xfId="43261" xr:uid="{00000000-0005-0000-0000-000000820000}"/>
    <cellStyle name="Comma 15 4 2 2 2 6" xfId="43262" xr:uid="{00000000-0005-0000-0000-000001820000}"/>
    <cellStyle name="Comma 15 4 2 2 3" xfId="43263" xr:uid="{00000000-0005-0000-0000-000002820000}"/>
    <cellStyle name="Comma 15 4 2 2 3 2" xfId="43264" xr:uid="{00000000-0005-0000-0000-000003820000}"/>
    <cellStyle name="Comma 15 4 2 2 3 2 2" xfId="43265" xr:uid="{00000000-0005-0000-0000-000004820000}"/>
    <cellStyle name="Comma 15 4 2 2 3 2 3" xfId="43266" xr:uid="{00000000-0005-0000-0000-000005820000}"/>
    <cellStyle name="Comma 15 4 2 2 3 3" xfId="43267" xr:uid="{00000000-0005-0000-0000-000006820000}"/>
    <cellStyle name="Comma 15 4 2 2 3 3 2" xfId="43268" xr:uid="{00000000-0005-0000-0000-000007820000}"/>
    <cellStyle name="Comma 15 4 2 2 3 3 3" xfId="43269" xr:uid="{00000000-0005-0000-0000-000008820000}"/>
    <cellStyle name="Comma 15 4 2 2 3 4" xfId="43270" xr:uid="{00000000-0005-0000-0000-000009820000}"/>
    <cellStyle name="Comma 15 4 2 2 3 4 2" xfId="43271" xr:uid="{00000000-0005-0000-0000-00000A820000}"/>
    <cellStyle name="Comma 15 4 2 2 3 5" xfId="43272" xr:uid="{00000000-0005-0000-0000-00000B820000}"/>
    <cellStyle name="Comma 15 4 2 2 3 6" xfId="43273" xr:uid="{00000000-0005-0000-0000-00000C820000}"/>
    <cellStyle name="Comma 15 4 2 2 4" xfId="43274" xr:uid="{00000000-0005-0000-0000-00000D820000}"/>
    <cellStyle name="Comma 15 4 2 2 4 2" xfId="43275" xr:uid="{00000000-0005-0000-0000-00000E820000}"/>
    <cellStyle name="Comma 15 4 2 2 4 2 2" xfId="43276" xr:uid="{00000000-0005-0000-0000-00000F820000}"/>
    <cellStyle name="Comma 15 4 2 2 4 2 3" xfId="43277" xr:uid="{00000000-0005-0000-0000-000010820000}"/>
    <cellStyle name="Comma 15 4 2 2 4 3" xfId="43278" xr:uid="{00000000-0005-0000-0000-000011820000}"/>
    <cellStyle name="Comma 15 4 2 2 4 3 2" xfId="43279" xr:uid="{00000000-0005-0000-0000-000012820000}"/>
    <cellStyle name="Comma 15 4 2 2 4 4" xfId="43280" xr:uid="{00000000-0005-0000-0000-000013820000}"/>
    <cellStyle name="Comma 15 4 2 2 4 5" xfId="43281" xr:uid="{00000000-0005-0000-0000-000014820000}"/>
    <cellStyle name="Comma 15 4 2 2 5" xfId="43282" xr:uid="{00000000-0005-0000-0000-000015820000}"/>
    <cellStyle name="Comma 15 4 2 2 5 2" xfId="43283" xr:uid="{00000000-0005-0000-0000-000016820000}"/>
    <cellStyle name="Comma 15 4 2 2 5 3" xfId="43284" xr:uid="{00000000-0005-0000-0000-000017820000}"/>
    <cellStyle name="Comma 15 4 2 2 6" xfId="43285" xr:uid="{00000000-0005-0000-0000-000018820000}"/>
    <cellStyle name="Comma 15 4 2 2 6 2" xfId="43286" xr:uid="{00000000-0005-0000-0000-000019820000}"/>
    <cellStyle name="Comma 15 4 2 2 6 3" xfId="43287" xr:uid="{00000000-0005-0000-0000-00001A820000}"/>
    <cellStyle name="Comma 15 4 2 2 7" xfId="43288" xr:uid="{00000000-0005-0000-0000-00001B820000}"/>
    <cellStyle name="Comma 15 4 2 2 7 2" xfId="43289" xr:uid="{00000000-0005-0000-0000-00001C820000}"/>
    <cellStyle name="Comma 15 4 2 2 8" xfId="43290" xr:uid="{00000000-0005-0000-0000-00001D820000}"/>
    <cellStyle name="Comma 15 4 2 2 9" xfId="43291" xr:uid="{00000000-0005-0000-0000-00001E820000}"/>
    <cellStyle name="Comma 15 4 2 3" xfId="43292" xr:uid="{00000000-0005-0000-0000-00001F820000}"/>
    <cellStyle name="Comma 15 4 2 3 2" xfId="43293" xr:uid="{00000000-0005-0000-0000-000020820000}"/>
    <cellStyle name="Comma 15 4 2 3 2 2" xfId="43294" xr:uid="{00000000-0005-0000-0000-000021820000}"/>
    <cellStyle name="Comma 15 4 2 3 2 3" xfId="43295" xr:uid="{00000000-0005-0000-0000-000022820000}"/>
    <cellStyle name="Comma 15 4 2 3 3" xfId="43296" xr:uid="{00000000-0005-0000-0000-000023820000}"/>
    <cellStyle name="Comma 15 4 2 3 3 2" xfId="43297" xr:uid="{00000000-0005-0000-0000-000024820000}"/>
    <cellStyle name="Comma 15 4 2 3 3 3" xfId="43298" xr:uid="{00000000-0005-0000-0000-000025820000}"/>
    <cellStyle name="Comma 15 4 2 3 4" xfId="43299" xr:uid="{00000000-0005-0000-0000-000026820000}"/>
    <cellStyle name="Comma 15 4 2 3 4 2" xfId="43300" xr:uid="{00000000-0005-0000-0000-000027820000}"/>
    <cellStyle name="Comma 15 4 2 3 5" xfId="43301" xr:uid="{00000000-0005-0000-0000-000028820000}"/>
    <cellStyle name="Comma 15 4 2 3 6" xfId="43302" xr:uid="{00000000-0005-0000-0000-000029820000}"/>
    <cellStyle name="Comma 15 4 2 4" xfId="43303" xr:uid="{00000000-0005-0000-0000-00002A820000}"/>
    <cellStyle name="Comma 15 4 2 4 2" xfId="43304" xr:uid="{00000000-0005-0000-0000-00002B820000}"/>
    <cellStyle name="Comma 15 4 2 4 2 2" xfId="43305" xr:uid="{00000000-0005-0000-0000-00002C820000}"/>
    <cellStyle name="Comma 15 4 2 4 2 3" xfId="43306" xr:uid="{00000000-0005-0000-0000-00002D820000}"/>
    <cellStyle name="Comma 15 4 2 4 3" xfId="43307" xr:uid="{00000000-0005-0000-0000-00002E820000}"/>
    <cellStyle name="Comma 15 4 2 4 3 2" xfId="43308" xr:uid="{00000000-0005-0000-0000-00002F820000}"/>
    <cellStyle name="Comma 15 4 2 4 3 3" xfId="43309" xr:uid="{00000000-0005-0000-0000-000030820000}"/>
    <cellStyle name="Comma 15 4 2 4 4" xfId="43310" xr:uid="{00000000-0005-0000-0000-000031820000}"/>
    <cellStyle name="Comma 15 4 2 4 4 2" xfId="43311" xr:uid="{00000000-0005-0000-0000-000032820000}"/>
    <cellStyle name="Comma 15 4 2 4 5" xfId="43312" xr:uid="{00000000-0005-0000-0000-000033820000}"/>
    <cellStyle name="Comma 15 4 2 4 6" xfId="43313" xr:uid="{00000000-0005-0000-0000-000034820000}"/>
    <cellStyle name="Comma 15 4 2 5" xfId="43314" xr:uid="{00000000-0005-0000-0000-000035820000}"/>
    <cellStyle name="Comma 15 4 2 5 2" xfId="43315" xr:uid="{00000000-0005-0000-0000-000036820000}"/>
    <cellStyle name="Comma 15 4 2 5 2 2" xfId="43316" xr:uid="{00000000-0005-0000-0000-000037820000}"/>
    <cellStyle name="Comma 15 4 2 5 2 3" xfId="43317" xr:uid="{00000000-0005-0000-0000-000038820000}"/>
    <cellStyle name="Comma 15 4 2 5 3" xfId="43318" xr:uid="{00000000-0005-0000-0000-000039820000}"/>
    <cellStyle name="Comma 15 4 2 5 3 2" xfId="43319" xr:uid="{00000000-0005-0000-0000-00003A820000}"/>
    <cellStyle name="Comma 15 4 2 5 4" xfId="43320" xr:uid="{00000000-0005-0000-0000-00003B820000}"/>
    <cellStyle name="Comma 15 4 2 5 5" xfId="43321" xr:uid="{00000000-0005-0000-0000-00003C820000}"/>
    <cellStyle name="Comma 15 4 2 6" xfId="43322" xr:uid="{00000000-0005-0000-0000-00003D820000}"/>
    <cellStyle name="Comma 15 4 2 6 2" xfId="43323" xr:uid="{00000000-0005-0000-0000-00003E820000}"/>
    <cellStyle name="Comma 15 4 2 6 3" xfId="43324" xr:uid="{00000000-0005-0000-0000-00003F820000}"/>
    <cellStyle name="Comma 15 4 2 7" xfId="43325" xr:uid="{00000000-0005-0000-0000-000040820000}"/>
    <cellStyle name="Comma 15 4 2 7 2" xfId="43326" xr:uid="{00000000-0005-0000-0000-000041820000}"/>
    <cellStyle name="Comma 15 4 2 7 3" xfId="43327" xr:uid="{00000000-0005-0000-0000-000042820000}"/>
    <cellStyle name="Comma 15 4 2 8" xfId="43328" xr:uid="{00000000-0005-0000-0000-000043820000}"/>
    <cellStyle name="Comma 15 4 2 8 2" xfId="43329" xr:uid="{00000000-0005-0000-0000-000044820000}"/>
    <cellStyle name="Comma 15 4 2 9" xfId="43330" xr:uid="{00000000-0005-0000-0000-000045820000}"/>
    <cellStyle name="Comma 15 4 3" xfId="43331" xr:uid="{00000000-0005-0000-0000-000046820000}"/>
    <cellStyle name="Comma 15 4 3 2" xfId="43332" xr:uid="{00000000-0005-0000-0000-000047820000}"/>
    <cellStyle name="Comma 15 4 3 2 2" xfId="43333" xr:uid="{00000000-0005-0000-0000-000048820000}"/>
    <cellStyle name="Comma 15 4 3 2 2 2" xfId="43334" xr:uid="{00000000-0005-0000-0000-000049820000}"/>
    <cellStyle name="Comma 15 4 3 2 2 3" xfId="43335" xr:uid="{00000000-0005-0000-0000-00004A820000}"/>
    <cellStyle name="Comma 15 4 3 2 3" xfId="43336" xr:uid="{00000000-0005-0000-0000-00004B820000}"/>
    <cellStyle name="Comma 15 4 3 2 3 2" xfId="43337" xr:uid="{00000000-0005-0000-0000-00004C820000}"/>
    <cellStyle name="Comma 15 4 3 2 3 3" xfId="43338" xr:uid="{00000000-0005-0000-0000-00004D820000}"/>
    <cellStyle name="Comma 15 4 3 2 4" xfId="43339" xr:uid="{00000000-0005-0000-0000-00004E820000}"/>
    <cellStyle name="Comma 15 4 3 2 4 2" xfId="43340" xr:uid="{00000000-0005-0000-0000-00004F820000}"/>
    <cellStyle name="Comma 15 4 3 2 5" xfId="43341" xr:uid="{00000000-0005-0000-0000-000050820000}"/>
    <cellStyle name="Comma 15 4 3 2 6" xfId="43342" xr:uid="{00000000-0005-0000-0000-000051820000}"/>
    <cellStyle name="Comma 15 4 3 3" xfId="43343" xr:uid="{00000000-0005-0000-0000-000052820000}"/>
    <cellStyle name="Comma 15 4 3 3 2" xfId="43344" xr:uid="{00000000-0005-0000-0000-000053820000}"/>
    <cellStyle name="Comma 15 4 3 3 2 2" xfId="43345" xr:uid="{00000000-0005-0000-0000-000054820000}"/>
    <cellStyle name="Comma 15 4 3 3 2 3" xfId="43346" xr:uid="{00000000-0005-0000-0000-000055820000}"/>
    <cellStyle name="Comma 15 4 3 3 3" xfId="43347" xr:uid="{00000000-0005-0000-0000-000056820000}"/>
    <cellStyle name="Comma 15 4 3 3 3 2" xfId="43348" xr:uid="{00000000-0005-0000-0000-000057820000}"/>
    <cellStyle name="Comma 15 4 3 3 3 3" xfId="43349" xr:uid="{00000000-0005-0000-0000-000058820000}"/>
    <cellStyle name="Comma 15 4 3 3 4" xfId="43350" xr:uid="{00000000-0005-0000-0000-000059820000}"/>
    <cellStyle name="Comma 15 4 3 3 4 2" xfId="43351" xr:uid="{00000000-0005-0000-0000-00005A820000}"/>
    <cellStyle name="Comma 15 4 3 3 5" xfId="43352" xr:uid="{00000000-0005-0000-0000-00005B820000}"/>
    <cellStyle name="Comma 15 4 3 3 6" xfId="43353" xr:uid="{00000000-0005-0000-0000-00005C820000}"/>
    <cellStyle name="Comma 15 4 3 4" xfId="43354" xr:uid="{00000000-0005-0000-0000-00005D820000}"/>
    <cellStyle name="Comma 15 4 3 4 2" xfId="43355" xr:uid="{00000000-0005-0000-0000-00005E820000}"/>
    <cellStyle name="Comma 15 4 3 4 2 2" xfId="43356" xr:uid="{00000000-0005-0000-0000-00005F820000}"/>
    <cellStyle name="Comma 15 4 3 4 2 3" xfId="43357" xr:uid="{00000000-0005-0000-0000-000060820000}"/>
    <cellStyle name="Comma 15 4 3 4 3" xfId="43358" xr:uid="{00000000-0005-0000-0000-000061820000}"/>
    <cellStyle name="Comma 15 4 3 4 3 2" xfId="43359" xr:uid="{00000000-0005-0000-0000-000062820000}"/>
    <cellStyle name="Comma 15 4 3 4 4" xfId="43360" xr:uid="{00000000-0005-0000-0000-000063820000}"/>
    <cellStyle name="Comma 15 4 3 4 5" xfId="43361" xr:uid="{00000000-0005-0000-0000-000064820000}"/>
    <cellStyle name="Comma 15 4 3 5" xfId="43362" xr:uid="{00000000-0005-0000-0000-000065820000}"/>
    <cellStyle name="Comma 15 4 3 5 2" xfId="43363" xr:uid="{00000000-0005-0000-0000-000066820000}"/>
    <cellStyle name="Comma 15 4 3 5 3" xfId="43364" xr:uid="{00000000-0005-0000-0000-000067820000}"/>
    <cellStyle name="Comma 15 4 3 6" xfId="43365" xr:uid="{00000000-0005-0000-0000-000068820000}"/>
    <cellStyle name="Comma 15 4 3 6 2" xfId="43366" xr:uid="{00000000-0005-0000-0000-000069820000}"/>
    <cellStyle name="Comma 15 4 3 6 3" xfId="43367" xr:uid="{00000000-0005-0000-0000-00006A820000}"/>
    <cellStyle name="Comma 15 4 3 7" xfId="43368" xr:uid="{00000000-0005-0000-0000-00006B820000}"/>
    <cellStyle name="Comma 15 4 3 7 2" xfId="43369" xr:uid="{00000000-0005-0000-0000-00006C820000}"/>
    <cellStyle name="Comma 15 4 3 8" xfId="43370" xr:uid="{00000000-0005-0000-0000-00006D820000}"/>
    <cellStyle name="Comma 15 4 3 9" xfId="43371" xr:uid="{00000000-0005-0000-0000-00006E820000}"/>
    <cellStyle name="Comma 15 4 4" xfId="43372" xr:uid="{00000000-0005-0000-0000-00006F820000}"/>
    <cellStyle name="Comma 15 4 4 2" xfId="43373" xr:uid="{00000000-0005-0000-0000-000070820000}"/>
    <cellStyle name="Comma 15 4 4 2 2" xfId="43374" xr:uid="{00000000-0005-0000-0000-000071820000}"/>
    <cellStyle name="Comma 15 4 4 2 2 2" xfId="43375" xr:uid="{00000000-0005-0000-0000-000072820000}"/>
    <cellStyle name="Comma 15 4 4 2 2 3" xfId="43376" xr:uid="{00000000-0005-0000-0000-000073820000}"/>
    <cellStyle name="Comma 15 4 4 2 3" xfId="43377" xr:uid="{00000000-0005-0000-0000-000074820000}"/>
    <cellStyle name="Comma 15 4 4 2 3 2" xfId="43378" xr:uid="{00000000-0005-0000-0000-000075820000}"/>
    <cellStyle name="Comma 15 4 4 2 3 3" xfId="43379" xr:uid="{00000000-0005-0000-0000-000076820000}"/>
    <cellStyle name="Comma 15 4 4 2 4" xfId="43380" xr:uid="{00000000-0005-0000-0000-000077820000}"/>
    <cellStyle name="Comma 15 4 4 2 4 2" xfId="43381" xr:uid="{00000000-0005-0000-0000-000078820000}"/>
    <cellStyle name="Comma 15 4 4 2 5" xfId="43382" xr:uid="{00000000-0005-0000-0000-000079820000}"/>
    <cellStyle name="Comma 15 4 4 2 6" xfId="43383" xr:uid="{00000000-0005-0000-0000-00007A820000}"/>
    <cellStyle name="Comma 15 4 4 3" xfId="43384" xr:uid="{00000000-0005-0000-0000-00007B820000}"/>
    <cellStyle name="Comma 15 4 4 3 2" xfId="43385" xr:uid="{00000000-0005-0000-0000-00007C820000}"/>
    <cellStyle name="Comma 15 4 4 3 2 2" xfId="43386" xr:uid="{00000000-0005-0000-0000-00007D820000}"/>
    <cellStyle name="Comma 15 4 4 3 2 3" xfId="43387" xr:uid="{00000000-0005-0000-0000-00007E820000}"/>
    <cellStyle name="Comma 15 4 4 3 3" xfId="43388" xr:uid="{00000000-0005-0000-0000-00007F820000}"/>
    <cellStyle name="Comma 15 4 4 3 3 2" xfId="43389" xr:uid="{00000000-0005-0000-0000-000080820000}"/>
    <cellStyle name="Comma 15 4 4 3 3 3" xfId="43390" xr:uid="{00000000-0005-0000-0000-000081820000}"/>
    <cellStyle name="Comma 15 4 4 3 4" xfId="43391" xr:uid="{00000000-0005-0000-0000-000082820000}"/>
    <cellStyle name="Comma 15 4 4 3 4 2" xfId="43392" xr:uid="{00000000-0005-0000-0000-000083820000}"/>
    <cellStyle name="Comma 15 4 4 3 5" xfId="43393" xr:uid="{00000000-0005-0000-0000-000084820000}"/>
    <cellStyle name="Comma 15 4 4 3 6" xfId="43394" xr:uid="{00000000-0005-0000-0000-000085820000}"/>
    <cellStyle name="Comma 15 4 4 4" xfId="43395" xr:uid="{00000000-0005-0000-0000-000086820000}"/>
    <cellStyle name="Comma 15 4 4 4 2" xfId="43396" xr:uid="{00000000-0005-0000-0000-000087820000}"/>
    <cellStyle name="Comma 15 4 4 4 2 2" xfId="43397" xr:uid="{00000000-0005-0000-0000-000088820000}"/>
    <cellStyle name="Comma 15 4 4 4 2 3" xfId="43398" xr:uid="{00000000-0005-0000-0000-000089820000}"/>
    <cellStyle name="Comma 15 4 4 4 3" xfId="43399" xr:uid="{00000000-0005-0000-0000-00008A820000}"/>
    <cellStyle name="Comma 15 4 4 4 3 2" xfId="43400" xr:uid="{00000000-0005-0000-0000-00008B820000}"/>
    <cellStyle name="Comma 15 4 4 4 4" xfId="43401" xr:uid="{00000000-0005-0000-0000-00008C820000}"/>
    <cellStyle name="Comma 15 4 4 4 5" xfId="43402" xr:uid="{00000000-0005-0000-0000-00008D820000}"/>
    <cellStyle name="Comma 15 4 4 5" xfId="43403" xr:uid="{00000000-0005-0000-0000-00008E820000}"/>
    <cellStyle name="Comma 15 4 4 5 2" xfId="43404" xr:uid="{00000000-0005-0000-0000-00008F820000}"/>
    <cellStyle name="Comma 15 4 4 5 3" xfId="43405" xr:uid="{00000000-0005-0000-0000-000090820000}"/>
    <cellStyle name="Comma 15 4 4 6" xfId="43406" xr:uid="{00000000-0005-0000-0000-000091820000}"/>
    <cellStyle name="Comma 15 4 4 6 2" xfId="43407" xr:uid="{00000000-0005-0000-0000-000092820000}"/>
    <cellStyle name="Comma 15 4 4 6 3" xfId="43408" xr:uid="{00000000-0005-0000-0000-000093820000}"/>
    <cellStyle name="Comma 15 4 4 7" xfId="43409" xr:uid="{00000000-0005-0000-0000-000094820000}"/>
    <cellStyle name="Comma 15 4 4 7 2" xfId="43410" xr:uid="{00000000-0005-0000-0000-000095820000}"/>
    <cellStyle name="Comma 15 4 4 8" xfId="43411" xr:uid="{00000000-0005-0000-0000-000096820000}"/>
    <cellStyle name="Comma 15 4 4 9" xfId="43412" xr:uid="{00000000-0005-0000-0000-000097820000}"/>
    <cellStyle name="Comma 15 4 5" xfId="43413" xr:uid="{00000000-0005-0000-0000-000098820000}"/>
    <cellStyle name="Comma 15 4 5 2" xfId="43414" xr:uid="{00000000-0005-0000-0000-000099820000}"/>
    <cellStyle name="Comma 15 4 5 2 2" xfId="43415" xr:uid="{00000000-0005-0000-0000-00009A820000}"/>
    <cellStyle name="Comma 15 4 5 2 3" xfId="43416" xr:uid="{00000000-0005-0000-0000-00009B820000}"/>
    <cellStyle name="Comma 15 4 5 3" xfId="43417" xr:uid="{00000000-0005-0000-0000-00009C820000}"/>
    <cellStyle name="Comma 15 4 5 3 2" xfId="43418" xr:uid="{00000000-0005-0000-0000-00009D820000}"/>
    <cellStyle name="Comma 15 4 5 3 3" xfId="43419" xr:uid="{00000000-0005-0000-0000-00009E820000}"/>
    <cellStyle name="Comma 15 4 5 4" xfId="43420" xr:uid="{00000000-0005-0000-0000-00009F820000}"/>
    <cellStyle name="Comma 15 4 5 4 2" xfId="43421" xr:uid="{00000000-0005-0000-0000-0000A0820000}"/>
    <cellStyle name="Comma 15 4 5 5" xfId="43422" xr:uid="{00000000-0005-0000-0000-0000A1820000}"/>
    <cellStyle name="Comma 15 4 5 6" xfId="43423" xr:uid="{00000000-0005-0000-0000-0000A2820000}"/>
    <cellStyle name="Comma 15 4 6" xfId="43424" xr:uid="{00000000-0005-0000-0000-0000A3820000}"/>
    <cellStyle name="Comma 15 4 6 2" xfId="43425" xr:uid="{00000000-0005-0000-0000-0000A4820000}"/>
    <cellStyle name="Comma 15 4 6 2 2" xfId="43426" xr:uid="{00000000-0005-0000-0000-0000A5820000}"/>
    <cellStyle name="Comma 15 4 6 2 3" xfId="43427" xr:uid="{00000000-0005-0000-0000-0000A6820000}"/>
    <cellStyle name="Comma 15 4 6 3" xfId="43428" xr:uid="{00000000-0005-0000-0000-0000A7820000}"/>
    <cellStyle name="Comma 15 4 6 3 2" xfId="43429" xr:uid="{00000000-0005-0000-0000-0000A8820000}"/>
    <cellStyle name="Comma 15 4 6 3 3" xfId="43430" xr:uid="{00000000-0005-0000-0000-0000A9820000}"/>
    <cellStyle name="Comma 15 4 6 4" xfId="43431" xr:uid="{00000000-0005-0000-0000-0000AA820000}"/>
    <cellStyle name="Comma 15 4 6 4 2" xfId="43432" xr:uid="{00000000-0005-0000-0000-0000AB820000}"/>
    <cellStyle name="Comma 15 4 6 5" xfId="43433" xr:uid="{00000000-0005-0000-0000-0000AC820000}"/>
    <cellStyle name="Comma 15 4 6 6" xfId="43434" xr:uid="{00000000-0005-0000-0000-0000AD820000}"/>
    <cellStyle name="Comma 15 4 7" xfId="43435" xr:uid="{00000000-0005-0000-0000-0000AE820000}"/>
    <cellStyle name="Comma 15 4 7 2" xfId="43436" xr:uid="{00000000-0005-0000-0000-0000AF820000}"/>
    <cellStyle name="Comma 15 4 7 2 2" xfId="43437" xr:uid="{00000000-0005-0000-0000-0000B0820000}"/>
    <cellStyle name="Comma 15 4 7 2 3" xfId="43438" xr:uid="{00000000-0005-0000-0000-0000B1820000}"/>
    <cellStyle name="Comma 15 4 7 3" xfId="43439" xr:uid="{00000000-0005-0000-0000-0000B2820000}"/>
    <cellStyle name="Comma 15 4 7 3 2" xfId="43440" xr:uid="{00000000-0005-0000-0000-0000B3820000}"/>
    <cellStyle name="Comma 15 4 7 4" xfId="43441" xr:uid="{00000000-0005-0000-0000-0000B4820000}"/>
    <cellStyle name="Comma 15 4 7 5" xfId="43442" xr:uid="{00000000-0005-0000-0000-0000B5820000}"/>
    <cellStyle name="Comma 15 4 8" xfId="43443" xr:uid="{00000000-0005-0000-0000-0000B6820000}"/>
    <cellStyle name="Comma 15 4 8 2" xfId="43444" xr:uid="{00000000-0005-0000-0000-0000B7820000}"/>
    <cellStyle name="Comma 15 4 8 3" xfId="43445" xr:uid="{00000000-0005-0000-0000-0000B8820000}"/>
    <cellStyle name="Comma 15 4 9" xfId="43446" xr:uid="{00000000-0005-0000-0000-0000B9820000}"/>
    <cellStyle name="Comma 15 4 9 2" xfId="43447" xr:uid="{00000000-0005-0000-0000-0000BA820000}"/>
    <cellStyle name="Comma 15 4 9 3" xfId="43448" xr:uid="{00000000-0005-0000-0000-0000BB820000}"/>
    <cellStyle name="Comma 15 5" xfId="9466" xr:uid="{00000000-0005-0000-0000-0000BC820000}"/>
    <cellStyle name="Comma 15 5 10" xfId="43449" xr:uid="{00000000-0005-0000-0000-0000BD820000}"/>
    <cellStyle name="Comma 15 5 2" xfId="43450" xr:uid="{00000000-0005-0000-0000-0000BE820000}"/>
    <cellStyle name="Comma 15 5 2 2" xfId="43451" xr:uid="{00000000-0005-0000-0000-0000BF820000}"/>
    <cellStyle name="Comma 15 5 2 2 2" xfId="43452" xr:uid="{00000000-0005-0000-0000-0000C0820000}"/>
    <cellStyle name="Comma 15 5 2 2 2 2" xfId="43453" xr:uid="{00000000-0005-0000-0000-0000C1820000}"/>
    <cellStyle name="Comma 15 5 2 2 2 3" xfId="43454" xr:uid="{00000000-0005-0000-0000-0000C2820000}"/>
    <cellStyle name="Comma 15 5 2 2 3" xfId="43455" xr:uid="{00000000-0005-0000-0000-0000C3820000}"/>
    <cellStyle name="Comma 15 5 2 2 3 2" xfId="43456" xr:uid="{00000000-0005-0000-0000-0000C4820000}"/>
    <cellStyle name="Comma 15 5 2 2 3 3" xfId="43457" xr:uid="{00000000-0005-0000-0000-0000C5820000}"/>
    <cellStyle name="Comma 15 5 2 2 4" xfId="43458" xr:uid="{00000000-0005-0000-0000-0000C6820000}"/>
    <cellStyle name="Comma 15 5 2 2 4 2" xfId="43459" xr:uid="{00000000-0005-0000-0000-0000C7820000}"/>
    <cellStyle name="Comma 15 5 2 2 5" xfId="43460" xr:uid="{00000000-0005-0000-0000-0000C8820000}"/>
    <cellStyle name="Comma 15 5 2 2 6" xfId="43461" xr:uid="{00000000-0005-0000-0000-0000C9820000}"/>
    <cellStyle name="Comma 15 5 2 3" xfId="43462" xr:uid="{00000000-0005-0000-0000-0000CA820000}"/>
    <cellStyle name="Comma 15 5 2 3 2" xfId="43463" xr:uid="{00000000-0005-0000-0000-0000CB820000}"/>
    <cellStyle name="Comma 15 5 2 3 2 2" xfId="43464" xr:uid="{00000000-0005-0000-0000-0000CC820000}"/>
    <cellStyle name="Comma 15 5 2 3 2 3" xfId="43465" xr:uid="{00000000-0005-0000-0000-0000CD820000}"/>
    <cellStyle name="Comma 15 5 2 3 3" xfId="43466" xr:uid="{00000000-0005-0000-0000-0000CE820000}"/>
    <cellStyle name="Comma 15 5 2 3 3 2" xfId="43467" xr:uid="{00000000-0005-0000-0000-0000CF820000}"/>
    <cellStyle name="Comma 15 5 2 3 3 3" xfId="43468" xr:uid="{00000000-0005-0000-0000-0000D0820000}"/>
    <cellStyle name="Comma 15 5 2 3 4" xfId="43469" xr:uid="{00000000-0005-0000-0000-0000D1820000}"/>
    <cellStyle name="Comma 15 5 2 3 4 2" xfId="43470" xr:uid="{00000000-0005-0000-0000-0000D2820000}"/>
    <cellStyle name="Comma 15 5 2 3 5" xfId="43471" xr:uid="{00000000-0005-0000-0000-0000D3820000}"/>
    <cellStyle name="Comma 15 5 2 3 6" xfId="43472" xr:uid="{00000000-0005-0000-0000-0000D4820000}"/>
    <cellStyle name="Comma 15 5 2 4" xfId="43473" xr:uid="{00000000-0005-0000-0000-0000D5820000}"/>
    <cellStyle name="Comma 15 5 2 4 2" xfId="43474" xr:uid="{00000000-0005-0000-0000-0000D6820000}"/>
    <cellStyle name="Comma 15 5 2 4 2 2" xfId="43475" xr:uid="{00000000-0005-0000-0000-0000D7820000}"/>
    <cellStyle name="Comma 15 5 2 4 2 3" xfId="43476" xr:uid="{00000000-0005-0000-0000-0000D8820000}"/>
    <cellStyle name="Comma 15 5 2 4 3" xfId="43477" xr:uid="{00000000-0005-0000-0000-0000D9820000}"/>
    <cellStyle name="Comma 15 5 2 4 3 2" xfId="43478" xr:uid="{00000000-0005-0000-0000-0000DA820000}"/>
    <cellStyle name="Comma 15 5 2 4 4" xfId="43479" xr:uid="{00000000-0005-0000-0000-0000DB820000}"/>
    <cellStyle name="Comma 15 5 2 4 5" xfId="43480" xr:uid="{00000000-0005-0000-0000-0000DC820000}"/>
    <cellStyle name="Comma 15 5 2 5" xfId="43481" xr:uid="{00000000-0005-0000-0000-0000DD820000}"/>
    <cellStyle name="Comma 15 5 2 5 2" xfId="43482" xr:uid="{00000000-0005-0000-0000-0000DE820000}"/>
    <cellStyle name="Comma 15 5 2 5 3" xfId="43483" xr:uid="{00000000-0005-0000-0000-0000DF820000}"/>
    <cellStyle name="Comma 15 5 2 6" xfId="43484" xr:uid="{00000000-0005-0000-0000-0000E0820000}"/>
    <cellStyle name="Comma 15 5 2 6 2" xfId="43485" xr:uid="{00000000-0005-0000-0000-0000E1820000}"/>
    <cellStyle name="Comma 15 5 2 6 3" xfId="43486" xr:uid="{00000000-0005-0000-0000-0000E2820000}"/>
    <cellStyle name="Comma 15 5 2 7" xfId="43487" xr:uid="{00000000-0005-0000-0000-0000E3820000}"/>
    <cellStyle name="Comma 15 5 2 7 2" xfId="43488" xr:uid="{00000000-0005-0000-0000-0000E4820000}"/>
    <cellStyle name="Comma 15 5 2 8" xfId="43489" xr:uid="{00000000-0005-0000-0000-0000E5820000}"/>
    <cellStyle name="Comma 15 5 2 9" xfId="43490" xr:uid="{00000000-0005-0000-0000-0000E6820000}"/>
    <cellStyle name="Comma 15 5 3" xfId="43491" xr:uid="{00000000-0005-0000-0000-0000E7820000}"/>
    <cellStyle name="Comma 15 5 3 2" xfId="43492" xr:uid="{00000000-0005-0000-0000-0000E8820000}"/>
    <cellStyle name="Comma 15 5 3 2 2" xfId="43493" xr:uid="{00000000-0005-0000-0000-0000E9820000}"/>
    <cellStyle name="Comma 15 5 3 2 3" xfId="43494" xr:uid="{00000000-0005-0000-0000-0000EA820000}"/>
    <cellStyle name="Comma 15 5 3 3" xfId="43495" xr:uid="{00000000-0005-0000-0000-0000EB820000}"/>
    <cellStyle name="Comma 15 5 3 3 2" xfId="43496" xr:uid="{00000000-0005-0000-0000-0000EC820000}"/>
    <cellStyle name="Comma 15 5 3 3 3" xfId="43497" xr:uid="{00000000-0005-0000-0000-0000ED820000}"/>
    <cellStyle name="Comma 15 5 3 4" xfId="43498" xr:uid="{00000000-0005-0000-0000-0000EE820000}"/>
    <cellStyle name="Comma 15 5 3 4 2" xfId="43499" xr:uid="{00000000-0005-0000-0000-0000EF820000}"/>
    <cellStyle name="Comma 15 5 3 5" xfId="43500" xr:uid="{00000000-0005-0000-0000-0000F0820000}"/>
    <cellStyle name="Comma 15 5 3 6" xfId="43501" xr:uid="{00000000-0005-0000-0000-0000F1820000}"/>
    <cellStyle name="Comma 15 5 4" xfId="43502" xr:uid="{00000000-0005-0000-0000-0000F2820000}"/>
    <cellStyle name="Comma 15 5 4 2" xfId="43503" xr:uid="{00000000-0005-0000-0000-0000F3820000}"/>
    <cellStyle name="Comma 15 5 4 2 2" xfId="43504" xr:uid="{00000000-0005-0000-0000-0000F4820000}"/>
    <cellStyle name="Comma 15 5 4 2 3" xfId="43505" xr:uid="{00000000-0005-0000-0000-0000F5820000}"/>
    <cellStyle name="Comma 15 5 4 3" xfId="43506" xr:uid="{00000000-0005-0000-0000-0000F6820000}"/>
    <cellStyle name="Comma 15 5 4 3 2" xfId="43507" xr:uid="{00000000-0005-0000-0000-0000F7820000}"/>
    <cellStyle name="Comma 15 5 4 3 3" xfId="43508" xr:uid="{00000000-0005-0000-0000-0000F8820000}"/>
    <cellStyle name="Comma 15 5 4 4" xfId="43509" xr:uid="{00000000-0005-0000-0000-0000F9820000}"/>
    <cellStyle name="Comma 15 5 4 4 2" xfId="43510" xr:uid="{00000000-0005-0000-0000-0000FA820000}"/>
    <cellStyle name="Comma 15 5 4 5" xfId="43511" xr:uid="{00000000-0005-0000-0000-0000FB820000}"/>
    <cellStyle name="Comma 15 5 4 6" xfId="43512" xr:uid="{00000000-0005-0000-0000-0000FC820000}"/>
    <cellStyle name="Comma 15 5 5" xfId="43513" xr:uid="{00000000-0005-0000-0000-0000FD820000}"/>
    <cellStyle name="Comma 15 5 5 2" xfId="43514" xr:uid="{00000000-0005-0000-0000-0000FE820000}"/>
    <cellStyle name="Comma 15 5 5 2 2" xfId="43515" xr:uid="{00000000-0005-0000-0000-0000FF820000}"/>
    <cellStyle name="Comma 15 5 5 2 3" xfId="43516" xr:uid="{00000000-0005-0000-0000-000000830000}"/>
    <cellStyle name="Comma 15 5 5 3" xfId="43517" xr:uid="{00000000-0005-0000-0000-000001830000}"/>
    <cellStyle name="Comma 15 5 5 3 2" xfId="43518" xr:uid="{00000000-0005-0000-0000-000002830000}"/>
    <cellStyle name="Comma 15 5 5 4" xfId="43519" xr:uid="{00000000-0005-0000-0000-000003830000}"/>
    <cellStyle name="Comma 15 5 5 5" xfId="43520" xr:uid="{00000000-0005-0000-0000-000004830000}"/>
    <cellStyle name="Comma 15 5 6" xfId="43521" xr:uid="{00000000-0005-0000-0000-000005830000}"/>
    <cellStyle name="Comma 15 5 6 2" xfId="43522" xr:uid="{00000000-0005-0000-0000-000006830000}"/>
    <cellStyle name="Comma 15 5 6 3" xfId="43523" xr:uid="{00000000-0005-0000-0000-000007830000}"/>
    <cellStyle name="Comma 15 5 7" xfId="43524" xr:uid="{00000000-0005-0000-0000-000008830000}"/>
    <cellStyle name="Comma 15 5 7 2" xfId="43525" xr:uid="{00000000-0005-0000-0000-000009830000}"/>
    <cellStyle name="Comma 15 5 7 3" xfId="43526" xr:uid="{00000000-0005-0000-0000-00000A830000}"/>
    <cellStyle name="Comma 15 5 8" xfId="43527" xr:uid="{00000000-0005-0000-0000-00000B830000}"/>
    <cellStyle name="Comma 15 5 8 2" xfId="43528" xr:uid="{00000000-0005-0000-0000-00000C830000}"/>
    <cellStyle name="Comma 15 5 9" xfId="43529" xr:uid="{00000000-0005-0000-0000-00000D830000}"/>
    <cellStyle name="Comma 15 6" xfId="43530" xr:uid="{00000000-0005-0000-0000-00000E830000}"/>
    <cellStyle name="Comma 15 6 2" xfId="43531" xr:uid="{00000000-0005-0000-0000-00000F830000}"/>
    <cellStyle name="Comma 15 6 2 2" xfId="43532" xr:uid="{00000000-0005-0000-0000-000010830000}"/>
    <cellStyle name="Comma 15 6 2 2 2" xfId="43533" xr:uid="{00000000-0005-0000-0000-000011830000}"/>
    <cellStyle name="Comma 15 6 2 2 3" xfId="43534" xr:uid="{00000000-0005-0000-0000-000012830000}"/>
    <cellStyle name="Comma 15 6 2 3" xfId="43535" xr:uid="{00000000-0005-0000-0000-000013830000}"/>
    <cellStyle name="Comma 15 6 2 3 2" xfId="43536" xr:uid="{00000000-0005-0000-0000-000014830000}"/>
    <cellStyle name="Comma 15 6 2 3 3" xfId="43537" xr:uid="{00000000-0005-0000-0000-000015830000}"/>
    <cellStyle name="Comma 15 6 2 4" xfId="43538" xr:uid="{00000000-0005-0000-0000-000016830000}"/>
    <cellStyle name="Comma 15 6 2 4 2" xfId="43539" xr:uid="{00000000-0005-0000-0000-000017830000}"/>
    <cellStyle name="Comma 15 6 2 5" xfId="43540" xr:uid="{00000000-0005-0000-0000-000018830000}"/>
    <cellStyle name="Comma 15 6 2 6" xfId="43541" xr:uid="{00000000-0005-0000-0000-000019830000}"/>
    <cellStyle name="Comma 15 6 3" xfId="43542" xr:uid="{00000000-0005-0000-0000-00001A830000}"/>
    <cellStyle name="Comma 15 6 3 2" xfId="43543" xr:uid="{00000000-0005-0000-0000-00001B830000}"/>
    <cellStyle name="Comma 15 6 3 2 2" xfId="43544" xr:uid="{00000000-0005-0000-0000-00001C830000}"/>
    <cellStyle name="Comma 15 6 3 2 3" xfId="43545" xr:uid="{00000000-0005-0000-0000-00001D830000}"/>
    <cellStyle name="Comma 15 6 3 3" xfId="43546" xr:uid="{00000000-0005-0000-0000-00001E830000}"/>
    <cellStyle name="Comma 15 6 3 3 2" xfId="43547" xr:uid="{00000000-0005-0000-0000-00001F830000}"/>
    <cellStyle name="Comma 15 6 3 3 3" xfId="43548" xr:uid="{00000000-0005-0000-0000-000020830000}"/>
    <cellStyle name="Comma 15 6 3 4" xfId="43549" xr:uid="{00000000-0005-0000-0000-000021830000}"/>
    <cellStyle name="Comma 15 6 3 4 2" xfId="43550" xr:uid="{00000000-0005-0000-0000-000022830000}"/>
    <cellStyle name="Comma 15 6 3 5" xfId="43551" xr:uid="{00000000-0005-0000-0000-000023830000}"/>
    <cellStyle name="Comma 15 6 3 6" xfId="43552" xr:uid="{00000000-0005-0000-0000-000024830000}"/>
    <cellStyle name="Comma 15 6 4" xfId="43553" xr:uid="{00000000-0005-0000-0000-000025830000}"/>
    <cellStyle name="Comma 15 6 4 2" xfId="43554" xr:uid="{00000000-0005-0000-0000-000026830000}"/>
    <cellStyle name="Comma 15 6 4 2 2" xfId="43555" xr:uid="{00000000-0005-0000-0000-000027830000}"/>
    <cellStyle name="Comma 15 6 4 2 3" xfId="43556" xr:uid="{00000000-0005-0000-0000-000028830000}"/>
    <cellStyle name="Comma 15 6 4 3" xfId="43557" xr:uid="{00000000-0005-0000-0000-000029830000}"/>
    <cellStyle name="Comma 15 6 4 3 2" xfId="43558" xr:uid="{00000000-0005-0000-0000-00002A830000}"/>
    <cellStyle name="Comma 15 6 4 4" xfId="43559" xr:uid="{00000000-0005-0000-0000-00002B830000}"/>
    <cellStyle name="Comma 15 6 4 5" xfId="43560" xr:uid="{00000000-0005-0000-0000-00002C830000}"/>
    <cellStyle name="Comma 15 6 5" xfId="43561" xr:uid="{00000000-0005-0000-0000-00002D830000}"/>
    <cellStyle name="Comma 15 6 5 2" xfId="43562" xr:uid="{00000000-0005-0000-0000-00002E830000}"/>
    <cellStyle name="Comma 15 6 5 3" xfId="43563" xr:uid="{00000000-0005-0000-0000-00002F830000}"/>
    <cellStyle name="Comma 15 6 6" xfId="43564" xr:uid="{00000000-0005-0000-0000-000030830000}"/>
    <cellStyle name="Comma 15 6 6 2" xfId="43565" xr:uid="{00000000-0005-0000-0000-000031830000}"/>
    <cellStyle name="Comma 15 6 6 3" xfId="43566" xr:uid="{00000000-0005-0000-0000-000032830000}"/>
    <cellStyle name="Comma 15 6 7" xfId="43567" xr:uid="{00000000-0005-0000-0000-000033830000}"/>
    <cellStyle name="Comma 15 6 7 2" xfId="43568" xr:uid="{00000000-0005-0000-0000-000034830000}"/>
    <cellStyle name="Comma 15 6 8" xfId="43569" xr:uid="{00000000-0005-0000-0000-000035830000}"/>
    <cellStyle name="Comma 15 6 9" xfId="43570" xr:uid="{00000000-0005-0000-0000-000036830000}"/>
    <cellStyle name="Comma 15 7" xfId="43571" xr:uid="{00000000-0005-0000-0000-000037830000}"/>
    <cellStyle name="Comma 15 7 2" xfId="43572" xr:uid="{00000000-0005-0000-0000-000038830000}"/>
    <cellStyle name="Comma 15 7 2 2" xfId="43573" xr:uid="{00000000-0005-0000-0000-000039830000}"/>
    <cellStyle name="Comma 15 7 2 2 2" xfId="43574" xr:uid="{00000000-0005-0000-0000-00003A830000}"/>
    <cellStyle name="Comma 15 7 2 2 3" xfId="43575" xr:uid="{00000000-0005-0000-0000-00003B830000}"/>
    <cellStyle name="Comma 15 7 2 3" xfId="43576" xr:uid="{00000000-0005-0000-0000-00003C830000}"/>
    <cellStyle name="Comma 15 7 2 3 2" xfId="43577" xr:uid="{00000000-0005-0000-0000-00003D830000}"/>
    <cellStyle name="Comma 15 7 2 3 3" xfId="43578" xr:uid="{00000000-0005-0000-0000-00003E830000}"/>
    <cellStyle name="Comma 15 7 2 4" xfId="43579" xr:uid="{00000000-0005-0000-0000-00003F830000}"/>
    <cellStyle name="Comma 15 7 2 4 2" xfId="43580" xr:uid="{00000000-0005-0000-0000-000040830000}"/>
    <cellStyle name="Comma 15 7 2 5" xfId="43581" xr:uid="{00000000-0005-0000-0000-000041830000}"/>
    <cellStyle name="Comma 15 7 2 6" xfId="43582" xr:uid="{00000000-0005-0000-0000-000042830000}"/>
    <cellStyle name="Comma 15 7 3" xfId="43583" xr:uid="{00000000-0005-0000-0000-000043830000}"/>
    <cellStyle name="Comma 15 7 3 2" xfId="43584" xr:uid="{00000000-0005-0000-0000-000044830000}"/>
    <cellStyle name="Comma 15 7 3 2 2" xfId="43585" xr:uid="{00000000-0005-0000-0000-000045830000}"/>
    <cellStyle name="Comma 15 7 3 2 3" xfId="43586" xr:uid="{00000000-0005-0000-0000-000046830000}"/>
    <cellStyle name="Comma 15 7 3 3" xfId="43587" xr:uid="{00000000-0005-0000-0000-000047830000}"/>
    <cellStyle name="Comma 15 7 3 3 2" xfId="43588" xr:uid="{00000000-0005-0000-0000-000048830000}"/>
    <cellStyle name="Comma 15 7 3 3 3" xfId="43589" xr:uid="{00000000-0005-0000-0000-000049830000}"/>
    <cellStyle name="Comma 15 7 3 4" xfId="43590" xr:uid="{00000000-0005-0000-0000-00004A830000}"/>
    <cellStyle name="Comma 15 7 3 4 2" xfId="43591" xr:uid="{00000000-0005-0000-0000-00004B830000}"/>
    <cellStyle name="Comma 15 7 3 5" xfId="43592" xr:uid="{00000000-0005-0000-0000-00004C830000}"/>
    <cellStyle name="Comma 15 7 3 6" xfId="43593" xr:uid="{00000000-0005-0000-0000-00004D830000}"/>
    <cellStyle name="Comma 15 7 4" xfId="43594" xr:uid="{00000000-0005-0000-0000-00004E830000}"/>
    <cellStyle name="Comma 15 7 4 2" xfId="43595" xr:uid="{00000000-0005-0000-0000-00004F830000}"/>
    <cellStyle name="Comma 15 7 4 2 2" xfId="43596" xr:uid="{00000000-0005-0000-0000-000050830000}"/>
    <cellStyle name="Comma 15 7 4 2 3" xfId="43597" xr:uid="{00000000-0005-0000-0000-000051830000}"/>
    <cellStyle name="Comma 15 7 4 3" xfId="43598" xr:uid="{00000000-0005-0000-0000-000052830000}"/>
    <cellStyle name="Comma 15 7 4 3 2" xfId="43599" xr:uid="{00000000-0005-0000-0000-000053830000}"/>
    <cellStyle name="Comma 15 7 4 4" xfId="43600" xr:uid="{00000000-0005-0000-0000-000054830000}"/>
    <cellStyle name="Comma 15 7 4 5" xfId="43601" xr:uid="{00000000-0005-0000-0000-000055830000}"/>
    <cellStyle name="Comma 15 7 5" xfId="43602" xr:uid="{00000000-0005-0000-0000-000056830000}"/>
    <cellStyle name="Comma 15 7 5 2" xfId="43603" xr:uid="{00000000-0005-0000-0000-000057830000}"/>
    <cellStyle name="Comma 15 7 5 3" xfId="43604" xr:uid="{00000000-0005-0000-0000-000058830000}"/>
    <cellStyle name="Comma 15 7 6" xfId="43605" xr:uid="{00000000-0005-0000-0000-000059830000}"/>
    <cellStyle name="Comma 15 7 6 2" xfId="43606" xr:uid="{00000000-0005-0000-0000-00005A830000}"/>
    <cellStyle name="Comma 15 7 6 3" xfId="43607" xr:uid="{00000000-0005-0000-0000-00005B830000}"/>
    <cellStyle name="Comma 15 7 7" xfId="43608" xr:uid="{00000000-0005-0000-0000-00005C830000}"/>
    <cellStyle name="Comma 15 7 7 2" xfId="43609" xr:uid="{00000000-0005-0000-0000-00005D830000}"/>
    <cellStyle name="Comma 15 7 8" xfId="43610" xr:uid="{00000000-0005-0000-0000-00005E830000}"/>
    <cellStyle name="Comma 15 7 9" xfId="43611" xr:uid="{00000000-0005-0000-0000-00005F830000}"/>
    <cellStyle name="Comma 15 8" xfId="43612" xr:uid="{00000000-0005-0000-0000-000060830000}"/>
    <cellStyle name="Comma 15 8 2" xfId="43613" xr:uid="{00000000-0005-0000-0000-000061830000}"/>
    <cellStyle name="Comma 15 8 2 2" xfId="43614" xr:uid="{00000000-0005-0000-0000-000062830000}"/>
    <cellStyle name="Comma 15 8 2 3" xfId="43615" xr:uid="{00000000-0005-0000-0000-000063830000}"/>
    <cellStyle name="Comma 15 8 3" xfId="43616" xr:uid="{00000000-0005-0000-0000-000064830000}"/>
    <cellStyle name="Comma 15 8 3 2" xfId="43617" xr:uid="{00000000-0005-0000-0000-000065830000}"/>
    <cellStyle name="Comma 15 8 3 3" xfId="43618" xr:uid="{00000000-0005-0000-0000-000066830000}"/>
    <cellStyle name="Comma 15 8 4" xfId="43619" xr:uid="{00000000-0005-0000-0000-000067830000}"/>
    <cellStyle name="Comma 15 8 4 2" xfId="43620" xr:uid="{00000000-0005-0000-0000-000068830000}"/>
    <cellStyle name="Comma 15 8 5" xfId="43621" xr:uid="{00000000-0005-0000-0000-000069830000}"/>
    <cellStyle name="Comma 15 8 6" xfId="43622" xr:uid="{00000000-0005-0000-0000-00006A830000}"/>
    <cellStyle name="Comma 15 9" xfId="43623" xr:uid="{00000000-0005-0000-0000-00006B830000}"/>
    <cellStyle name="Comma 15 9 2" xfId="43624" xr:uid="{00000000-0005-0000-0000-00006C830000}"/>
    <cellStyle name="Comma 15 9 2 2" xfId="43625" xr:uid="{00000000-0005-0000-0000-00006D830000}"/>
    <cellStyle name="Comma 15 9 2 3" xfId="43626" xr:uid="{00000000-0005-0000-0000-00006E830000}"/>
    <cellStyle name="Comma 15 9 3" xfId="43627" xr:uid="{00000000-0005-0000-0000-00006F830000}"/>
    <cellStyle name="Comma 15 9 3 2" xfId="43628" xr:uid="{00000000-0005-0000-0000-000070830000}"/>
    <cellStyle name="Comma 15 9 3 3" xfId="43629" xr:uid="{00000000-0005-0000-0000-000071830000}"/>
    <cellStyle name="Comma 15 9 4" xfId="43630" xr:uid="{00000000-0005-0000-0000-000072830000}"/>
    <cellStyle name="Comma 15 9 4 2" xfId="43631" xr:uid="{00000000-0005-0000-0000-000073830000}"/>
    <cellStyle name="Comma 15 9 5" xfId="43632" xr:uid="{00000000-0005-0000-0000-000074830000}"/>
    <cellStyle name="Comma 15 9 6" xfId="43633" xr:uid="{00000000-0005-0000-0000-000075830000}"/>
    <cellStyle name="Comma 16" xfId="3268" xr:uid="{00000000-0005-0000-0000-000076830000}"/>
    <cellStyle name="Comma 16 10" xfId="43634" xr:uid="{00000000-0005-0000-0000-000077830000}"/>
    <cellStyle name="Comma 16 10 2" xfId="43635" xr:uid="{00000000-0005-0000-0000-000078830000}"/>
    <cellStyle name="Comma 16 10 2 2" xfId="43636" xr:uid="{00000000-0005-0000-0000-000079830000}"/>
    <cellStyle name="Comma 16 10 2 3" xfId="43637" xr:uid="{00000000-0005-0000-0000-00007A830000}"/>
    <cellStyle name="Comma 16 10 3" xfId="43638" xr:uid="{00000000-0005-0000-0000-00007B830000}"/>
    <cellStyle name="Comma 16 10 3 2" xfId="43639" xr:uid="{00000000-0005-0000-0000-00007C830000}"/>
    <cellStyle name="Comma 16 10 4" xfId="43640" xr:uid="{00000000-0005-0000-0000-00007D830000}"/>
    <cellStyle name="Comma 16 10 5" xfId="43641" xr:uid="{00000000-0005-0000-0000-00007E830000}"/>
    <cellStyle name="Comma 16 11" xfId="43642" xr:uid="{00000000-0005-0000-0000-00007F830000}"/>
    <cellStyle name="Comma 16 11 2" xfId="43643" xr:uid="{00000000-0005-0000-0000-000080830000}"/>
    <cellStyle name="Comma 16 11 3" xfId="43644" xr:uid="{00000000-0005-0000-0000-000081830000}"/>
    <cellStyle name="Comma 16 12" xfId="43645" xr:uid="{00000000-0005-0000-0000-000082830000}"/>
    <cellStyle name="Comma 16 12 2" xfId="43646" xr:uid="{00000000-0005-0000-0000-000083830000}"/>
    <cellStyle name="Comma 16 12 3" xfId="43647" xr:uid="{00000000-0005-0000-0000-000084830000}"/>
    <cellStyle name="Comma 16 13" xfId="43648" xr:uid="{00000000-0005-0000-0000-000085830000}"/>
    <cellStyle name="Comma 16 13 2" xfId="43649" xr:uid="{00000000-0005-0000-0000-000086830000}"/>
    <cellStyle name="Comma 16 14" xfId="43650" xr:uid="{00000000-0005-0000-0000-000087830000}"/>
    <cellStyle name="Comma 16 15" xfId="43651" xr:uid="{00000000-0005-0000-0000-000088830000}"/>
    <cellStyle name="Comma 16 16" xfId="43652" xr:uid="{00000000-0005-0000-0000-000089830000}"/>
    <cellStyle name="Comma 16 2" xfId="3269" xr:uid="{00000000-0005-0000-0000-00008A830000}"/>
    <cellStyle name="Comma 16 2 10" xfId="43653" xr:uid="{00000000-0005-0000-0000-00008B830000}"/>
    <cellStyle name="Comma 16 2 10 2" xfId="43654" xr:uid="{00000000-0005-0000-0000-00008C830000}"/>
    <cellStyle name="Comma 16 2 10 3" xfId="43655" xr:uid="{00000000-0005-0000-0000-00008D830000}"/>
    <cellStyle name="Comma 16 2 11" xfId="43656" xr:uid="{00000000-0005-0000-0000-00008E830000}"/>
    <cellStyle name="Comma 16 2 11 2" xfId="43657" xr:uid="{00000000-0005-0000-0000-00008F830000}"/>
    <cellStyle name="Comma 16 2 11 3" xfId="43658" xr:uid="{00000000-0005-0000-0000-000090830000}"/>
    <cellStyle name="Comma 16 2 12" xfId="43659" xr:uid="{00000000-0005-0000-0000-000091830000}"/>
    <cellStyle name="Comma 16 2 12 2" xfId="43660" xr:uid="{00000000-0005-0000-0000-000092830000}"/>
    <cellStyle name="Comma 16 2 13" xfId="43661" xr:uid="{00000000-0005-0000-0000-000093830000}"/>
    <cellStyle name="Comma 16 2 14" xfId="43662" xr:uid="{00000000-0005-0000-0000-000094830000}"/>
    <cellStyle name="Comma 16 2 2" xfId="9467" xr:uid="{00000000-0005-0000-0000-000095830000}"/>
    <cellStyle name="Comma 16 2 2 10" xfId="43663" xr:uid="{00000000-0005-0000-0000-000096830000}"/>
    <cellStyle name="Comma 16 2 2 10 2" xfId="43664" xr:uid="{00000000-0005-0000-0000-000097830000}"/>
    <cellStyle name="Comma 16 2 2 10 3" xfId="43665" xr:uid="{00000000-0005-0000-0000-000098830000}"/>
    <cellStyle name="Comma 16 2 2 11" xfId="43666" xr:uid="{00000000-0005-0000-0000-000099830000}"/>
    <cellStyle name="Comma 16 2 2 11 2" xfId="43667" xr:uid="{00000000-0005-0000-0000-00009A830000}"/>
    <cellStyle name="Comma 16 2 2 12" xfId="43668" xr:uid="{00000000-0005-0000-0000-00009B830000}"/>
    <cellStyle name="Comma 16 2 2 13" xfId="43669" xr:uid="{00000000-0005-0000-0000-00009C830000}"/>
    <cellStyle name="Comma 16 2 2 2" xfId="43670" xr:uid="{00000000-0005-0000-0000-00009D830000}"/>
    <cellStyle name="Comma 16 2 2 2 10" xfId="43671" xr:uid="{00000000-0005-0000-0000-00009E830000}"/>
    <cellStyle name="Comma 16 2 2 2 10 2" xfId="43672" xr:uid="{00000000-0005-0000-0000-00009F830000}"/>
    <cellStyle name="Comma 16 2 2 2 11" xfId="43673" xr:uid="{00000000-0005-0000-0000-0000A0830000}"/>
    <cellStyle name="Comma 16 2 2 2 12" xfId="43674" xr:uid="{00000000-0005-0000-0000-0000A1830000}"/>
    <cellStyle name="Comma 16 2 2 2 2" xfId="43675" xr:uid="{00000000-0005-0000-0000-0000A2830000}"/>
    <cellStyle name="Comma 16 2 2 2 2 10" xfId="43676" xr:uid="{00000000-0005-0000-0000-0000A3830000}"/>
    <cellStyle name="Comma 16 2 2 2 2 2" xfId="43677" xr:uid="{00000000-0005-0000-0000-0000A4830000}"/>
    <cellStyle name="Comma 16 2 2 2 2 2 2" xfId="43678" xr:uid="{00000000-0005-0000-0000-0000A5830000}"/>
    <cellStyle name="Comma 16 2 2 2 2 2 2 2" xfId="43679" xr:uid="{00000000-0005-0000-0000-0000A6830000}"/>
    <cellStyle name="Comma 16 2 2 2 2 2 2 2 2" xfId="43680" xr:uid="{00000000-0005-0000-0000-0000A7830000}"/>
    <cellStyle name="Comma 16 2 2 2 2 2 2 2 3" xfId="43681" xr:uid="{00000000-0005-0000-0000-0000A8830000}"/>
    <cellStyle name="Comma 16 2 2 2 2 2 2 3" xfId="43682" xr:uid="{00000000-0005-0000-0000-0000A9830000}"/>
    <cellStyle name="Comma 16 2 2 2 2 2 2 3 2" xfId="43683" xr:uid="{00000000-0005-0000-0000-0000AA830000}"/>
    <cellStyle name="Comma 16 2 2 2 2 2 2 3 3" xfId="43684" xr:uid="{00000000-0005-0000-0000-0000AB830000}"/>
    <cellStyle name="Comma 16 2 2 2 2 2 2 4" xfId="43685" xr:uid="{00000000-0005-0000-0000-0000AC830000}"/>
    <cellStyle name="Comma 16 2 2 2 2 2 2 4 2" xfId="43686" xr:uid="{00000000-0005-0000-0000-0000AD830000}"/>
    <cellStyle name="Comma 16 2 2 2 2 2 2 5" xfId="43687" xr:uid="{00000000-0005-0000-0000-0000AE830000}"/>
    <cellStyle name="Comma 16 2 2 2 2 2 2 6" xfId="43688" xr:uid="{00000000-0005-0000-0000-0000AF830000}"/>
    <cellStyle name="Comma 16 2 2 2 2 2 3" xfId="43689" xr:uid="{00000000-0005-0000-0000-0000B0830000}"/>
    <cellStyle name="Comma 16 2 2 2 2 2 3 2" xfId="43690" xr:uid="{00000000-0005-0000-0000-0000B1830000}"/>
    <cellStyle name="Comma 16 2 2 2 2 2 3 2 2" xfId="43691" xr:uid="{00000000-0005-0000-0000-0000B2830000}"/>
    <cellStyle name="Comma 16 2 2 2 2 2 3 2 3" xfId="43692" xr:uid="{00000000-0005-0000-0000-0000B3830000}"/>
    <cellStyle name="Comma 16 2 2 2 2 2 3 3" xfId="43693" xr:uid="{00000000-0005-0000-0000-0000B4830000}"/>
    <cellStyle name="Comma 16 2 2 2 2 2 3 3 2" xfId="43694" xr:uid="{00000000-0005-0000-0000-0000B5830000}"/>
    <cellStyle name="Comma 16 2 2 2 2 2 3 3 3" xfId="43695" xr:uid="{00000000-0005-0000-0000-0000B6830000}"/>
    <cellStyle name="Comma 16 2 2 2 2 2 3 4" xfId="43696" xr:uid="{00000000-0005-0000-0000-0000B7830000}"/>
    <cellStyle name="Comma 16 2 2 2 2 2 3 4 2" xfId="43697" xr:uid="{00000000-0005-0000-0000-0000B8830000}"/>
    <cellStyle name="Comma 16 2 2 2 2 2 3 5" xfId="43698" xr:uid="{00000000-0005-0000-0000-0000B9830000}"/>
    <cellStyle name="Comma 16 2 2 2 2 2 3 6" xfId="43699" xr:uid="{00000000-0005-0000-0000-0000BA830000}"/>
    <cellStyle name="Comma 16 2 2 2 2 2 4" xfId="43700" xr:uid="{00000000-0005-0000-0000-0000BB830000}"/>
    <cellStyle name="Comma 16 2 2 2 2 2 4 2" xfId="43701" xr:uid="{00000000-0005-0000-0000-0000BC830000}"/>
    <cellStyle name="Comma 16 2 2 2 2 2 4 2 2" xfId="43702" xr:uid="{00000000-0005-0000-0000-0000BD830000}"/>
    <cellStyle name="Comma 16 2 2 2 2 2 4 2 3" xfId="43703" xr:uid="{00000000-0005-0000-0000-0000BE830000}"/>
    <cellStyle name="Comma 16 2 2 2 2 2 4 3" xfId="43704" xr:uid="{00000000-0005-0000-0000-0000BF830000}"/>
    <cellStyle name="Comma 16 2 2 2 2 2 4 3 2" xfId="43705" xr:uid="{00000000-0005-0000-0000-0000C0830000}"/>
    <cellStyle name="Comma 16 2 2 2 2 2 4 4" xfId="43706" xr:uid="{00000000-0005-0000-0000-0000C1830000}"/>
    <cellStyle name="Comma 16 2 2 2 2 2 4 5" xfId="43707" xr:uid="{00000000-0005-0000-0000-0000C2830000}"/>
    <cellStyle name="Comma 16 2 2 2 2 2 5" xfId="43708" xr:uid="{00000000-0005-0000-0000-0000C3830000}"/>
    <cellStyle name="Comma 16 2 2 2 2 2 5 2" xfId="43709" xr:uid="{00000000-0005-0000-0000-0000C4830000}"/>
    <cellStyle name="Comma 16 2 2 2 2 2 5 3" xfId="43710" xr:uid="{00000000-0005-0000-0000-0000C5830000}"/>
    <cellStyle name="Comma 16 2 2 2 2 2 6" xfId="43711" xr:uid="{00000000-0005-0000-0000-0000C6830000}"/>
    <cellStyle name="Comma 16 2 2 2 2 2 6 2" xfId="43712" xr:uid="{00000000-0005-0000-0000-0000C7830000}"/>
    <cellStyle name="Comma 16 2 2 2 2 2 6 3" xfId="43713" xr:uid="{00000000-0005-0000-0000-0000C8830000}"/>
    <cellStyle name="Comma 16 2 2 2 2 2 7" xfId="43714" xr:uid="{00000000-0005-0000-0000-0000C9830000}"/>
    <cellStyle name="Comma 16 2 2 2 2 2 7 2" xfId="43715" xr:uid="{00000000-0005-0000-0000-0000CA830000}"/>
    <cellStyle name="Comma 16 2 2 2 2 2 8" xfId="43716" xr:uid="{00000000-0005-0000-0000-0000CB830000}"/>
    <cellStyle name="Comma 16 2 2 2 2 2 9" xfId="43717" xr:uid="{00000000-0005-0000-0000-0000CC830000}"/>
    <cellStyle name="Comma 16 2 2 2 2 3" xfId="43718" xr:uid="{00000000-0005-0000-0000-0000CD830000}"/>
    <cellStyle name="Comma 16 2 2 2 2 3 2" xfId="43719" xr:uid="{00000000-0005-0000-0000-0000CE830000}"/>
    <cellStyle name="Comma 16 2 2 2 2 3 2 2" xfId="43720" xr:uid="{00000000-0005-0000-0000-0000CF830000}"/>
    <cellStyle name="Comma 16 2 2 2 2 3 2 3" xfId="43721" xr:uid="{00000000-0005-0000-0000-0000D0830000}"/>
    <cellStyle name="Comma 16 2 2 2 2 3 3" xfId="43722" xr:uid="{00000000-0005-0000-0000-0000D1830000}"/>
    <cellStyle name="Comma 16 2 2 2 2 3 3 2" xfId="43723" xr:uid="{00000000-0005-0000-0000-0000D2830000}"/>
    <cellStyle name="Comma 16 2 2 2 2 3 3 3" xfId="43724" xr:uid="{00000000-0005-0000-0000-0000D3830000}"/>
    <cellStyle name="Comma 16 2 2 2 2 3 4" xfId="43725" xr:uid="{00000000-0005-0000-0000-0000D4830000}"/>
    <cellStyle name="Comma 16 2 2 2 2 3 4 2" xfId="43726" xr:uid="{00000000-0005-0000-0000-0000D5830000}"/>
    <cellStyle name="Comma 16 2 2 2 2 3 5" xfId="43727" xr:uid="{00000000-0005-0000-0000-0000D6830000}"/>
    <cellStyle name="Comma 16 2 2 2 2 3 6" xfId="43728" xr:uid="{00000000-0005-0000-0000-0000D7830000}"/>
    <cellStyle name="Comma 16 2 2 2 2 4" xfId="43729" xr:uid="{00000000-0005-0000-0000-0000D8830000}"/>
    <cellStyle name="Comma 16 2 2 2 2 4 2" xfId="43730" xr:uid="{00000000-0005-0000-0000-0000D9830000}"/>
    <cellStyle name="Comma 16 2 2 2 2 4 2 2" xfId="43731" xr:uid="{00000000-0005-0000-0000-0000DA830000}"/>
    <cellStyle name="Comma 16 2 2 2 2 4 2 3" xfId="43732" xr:uid="{00000000-0005-0000-0000-0000DB830000}"/>
    <cellStyle name="Comma 16 2 2 2 2 4 3" xfId="43733" xr:uid="{00000000-0005-0000-0000-0000DC830000}"/>
    <cellStyle name="Comma 16 2 2 2 2 4 3 2" xfId="43734" xr:uid="{00000000-0005-0000-0000-0000DD830000}"/>
    <cellStyle name="Comma 16 2 2 2 2 4 3 3" xfId="43735" xr:uid="{00000000-0005-0000-0000-0000DE830000}"/>
    <cellStyle name="Comma 16 2 2 2 2 4 4" xfId="43736" xr:uid="{00000000-0005-0000-0000-0000DF830000}"/>
    <cellStyle name="Comma 16 2 2 2 2 4 4 2" xfId="43737" xr:uid="{00000000-0005-0000-0000-0000E0830000}"/>
    <cellStyle name="Comma 16 2 2 2 2 4 5" xfId="43738" xr:uid="{00000000-0005-0000-0000-0000E1830000}"/>
    <cellStyle name="Comma 16 2 2 2 2 4 6" xfId="43739" xr:uid="{00000000-0005-0000-0000-0000E2830000}"/>
    <cellStyle name="Comma 16 2 2 2 2 5" xfId="43740" xr:uid="{00000000-0005-0000-0000-0000E3830000}"/>
    <cellStyle name="Comma 16 2 2 2 2 5 2" xfId="43741" xr:uid="{00000000-0005-0000-0000-0000E4830000}"/>
    <cellStyle name="Comma 16 2 2 2 2 5 2 2" xfId="43742" xr:uid="{00000000-0005-0000-0000-0000E5830000}"/>
    <cellStyle name="Comma 16 2 2 2 2 5 2 3" xfId="43743" xr:uid="{00000000-0005-0000-0000-0000E6830000}"/>
    <cellStyle name="Comma 16 2 2 2 2 5 3" xfId="43744" xr:uid="{00000000-0005-0000-0000-0000E7830000}"/>
    <cellStyle name="Comma 16 2 2 2 2 5 3 2" xfId="43745" xr:uid="{00000000-0005-0000-0000-0000E8830000}"/>
    <cellStyle name="Comma 16 2 2 2 2 5 4" xfId="43746" xr:uid="{00000000-0005-0000-0000-0000E9830000}"/>
    <cellStyle name="Comma 16 2 2 2 2 5 5" xfId="43747" xr:uid="{00000000-0005-0000-0000-0000EA830000}"/>
    <cellStyle name="Comma 16 2 2 2 2 6" xfId="43748" xr:uid="{00000000-0005-0000-0000-0000EB830000}"/>
    <cellStyle name="Comma 16 2 2 2 2 6 2" xfId="43749" xr:uid="{00000000-0005-0000-0000-0000EC830000}"/>
    <cellStyle name="Comma 16 2 2 2 2 6 3" xfId="43750" xr:uid="{00000000-0005-0000-0000-0000ED830000}"/>
    <cellStyle name="Comma 16 2 2 2 2 7" xfId="43751" xr:uid="{00000000-0005-0000-0000-0000EE830000}"/>
    <cellStyle name="Comma 16 2 2 2 2 7 2" xfId="43752" xr:uid="{00000000-0005-0000-0000-0000EF830000}"/>
    <cellStyle name="Comma 16 2 2 2 2 7 3" xfId="43753" xr:uid="{00000000-0005-0000-0000-0000F0830000}"/>
    <cellStyle name="Comma 16 2 2 2 2 8" xfId="43754" xr:uid="{00000000-0005-0000-0000-0000F1830000}"/>
    <cellStyle name="Comma 16 2 2 2 2 8 2" xfId="43755" xr:uid="{00000000-0005-0000-0000-0000F2830000}"/>
    <cellStyle name="Comma 16 2 2 2 2 9" xfId="43756" xr:uid="{00000000-0005-0000-0000-0000F3830000}"/>
    <cellStyle name="Comma 16 2 2 2 3" xfId="43757" xr:uid="{00000000-0005-0000-0000-0000F4830000}"/>
    <cellStyle name="Comma 16 2 2 2 3 2" xfId="43758" xr:uid="{00000000-0005-0000-0000-0000F5830000}"/>
    <cellStyle name="Comma 16 2 2 2 3 2 2" xfId="43759" xr:uid="{00000000-0005-0000-0000-0000F6830000}"/>
    <cellStyle name="Comma 16 2 2 2 3 2 2 2" xfId="43760" xr:uid="{00000000-0005-0000-0000-0000F7830000}"/>
    <cellStyle name="Comma 16 2 2 2 3 2 2 3" xfId="43761" xr:uid="{00000000-0005-0000-0000-0000F8830000}"/>
    <cellStyle name="Comma 16 2 2 2 3 2 3" xfId="43762" xr:uid="{00000000-0005-0000-0000-0000F9830000}"/>
    <cellStyle name="Comma 16 2 2 2 3 2 3 2" xfId="43763" xr:uid="{00000000-0005-0000-0000-0000FA830000}"/>
    <cellStyle name="Comma 16 2 2 2 3 2 3 3" xfId="43764" xr:uid="{00000000-0005-0000-0000-0000FB830000}"/>
    <cellStyle name="Comma 16 2 2 2 3 2 4" xfId="43765" xr:uid="{00000000-0005-0000-0000-0000FC830000}"/>
    <cellStyle name="Comma 16 2 2 2 3 2 4 2" xfId="43766" xr:uid="{00000000-0005-0000-0000-0000FD830000}"/>
    <cellStyle name="Comma 16 2 2 2 3 2 5" xfId="43767" xr:uid="{00000000-0005-0000-0000-0000FE830000}"/>
    <cellStyle name="Comma 16 2 2 2 3 2 6" xfId="43768" xr:uid="{00000000-0005-0000-0000-0000FF830000}"/>
    <cellStyle name="Comma 16 2 2 2 3 3" xfId="43769" xr:uid="{00000000-0005-0000-0000-000000840000}"/>
    <cellStyle name="Comma 16 2 2 2 3 3 2" xfId="43770" xr:uid="{00000000-0005-0000-0000-000001840000}"/>
    <cellStyle name="Comma 16 2 2 2 3 3 2 2" xfId="43771" xr:uid="{00000000-0005-0000-0000-000002840000}"/>
    <cellStyle name="Comma 16 2 2 2 3 3 2 3" xfId="43772" xr:uid="{00000000-0005-0000-0000-000003840000}"/>
    <cellStyle name="Comma 16 2 2 2 3 3 3" xfId="43773" xr:uid="{00000000-0005-0000-0000-000004840000}"/>
    <cellStyle name="Comma 16 2 2 2 3 3 3 2" xfId="43774" xr:uid="{00000000-0005-0000-0000-000005840000}"/>
    <cellStyle name="Comma 16 2 2 2 3 3 3 3" xfId="43775" xr:uid="{00000000-0005-0000-0000-000006840000}"/>
    <cellStyle name="Comma 16 2 2 2 3 3 4" xfId="43776" xr:uid="{00000000-0005-0000-0000-000007840000}"/>
    <cellStyle name="Comma 16 2 2 2 3 3 4 2" xfId="43777" xr:uid="{00000000-0005-0000-0000-000008840000}"/>
    <cellStyle name="Comma 16 2 2 2 3 3 5" xfId="43778" xr:uid="{00000000-0005-0000-0000-000009840000}"/>
    <cellStyle name="Comma 16 2 2 2 3 3 6" xfId="43779" xr:uid="{00000000-0005-0000-0000-00000A840000}"/>
    <cellStyle name="Comma 16 2 2 2 3 4" xfId="43780" xr:uid="{00000000-0005-0000-0000-00000B840000}"/>
    <cellStyle name="Comma 16 2 2 2 3 4 2" xfId="43781" xr:uid="{00000000-0005-0000-0000-00000C840000}"/>
    <cellStyle name="Comma 16 2 2 2 3 4 2 2" xfId="43782" xr:uid="{00000000-0005-0000-0000-00000D840000}"/>
    <cellStyle name="Comma 16 2 2 2 3 4 2 3" xfId="43783" xr:uid="{00000000-0005-0000-0000-00000E840000}"/>
    <cellStyle name="Comma 16 2 2 2 3 4 3" xfId="43784" xr:uid="{00000000-0005-0000-0000-00000F840000}"/>
    <cellStyle name="Comma 16 2 2 2 3 4 3 2" xfId="43785" xr:uid="{00000000-0005-0000-0000-000010840000}"/>
    <cellStyle name="Comma 16 2 2 2 3 4 4" xfId="43786" xr:uid="{00000000-0005-0000-0000-000011840000}"/>
    <cellStyle name="Comma 16 2 2 2 3 4 5" xfId="43787" xr:uid="{00000000-0005-0000-0000-000012840000}"/>
    <cellStyle name="Comma 16 2 2 2 3 5" xfId="43788" xr:uid="{00000000-0005-0000-0000-000013840000}"/>
    <cellStyle name="Comma 16 2 2 2 3 5 2" xfId="43789" xr:uid="{00000000-0005-0000-0000-000014840000}"/>
    <cellStyle name="Comma 16 2 2 2 3 5 3" xfId="43790" xr:uid="{00000000-0005-0000-0000-000015840000}"/>
    <cellStyle name="Comma 16 2 2 2 3 6" xfId="43791" xr:uid="{00000000-0005-0000-0000-000016840000}"/>
    <cellStyle name="Comma 16 2 2 2 3 6 2" xfId="43792" xr:uid="{00000000-0005-0000-0000-000017840000}"/>
    <cellStyle name="Comma 16 2 2 2 3 6 3" xfId="43793" xr:uid="{00000000-0005-0000-0000-000018840000}"/>
    <cellStyle name="Comma 16 2 2 2 3 7" xfId="43794" xr:uid="{00000000-0005-0000-0000-000019840000}"/>
    <cellStyle name="Comma 16 2 2 2 3 7 2" xfId="43795" xr:uid="{00000000-0005-0000-0000-00001A840000}"/>
    <cellStyle name="Comma 16 2 2 2 3 8" xfId="43796" xr:uid="{00000000-0005-0000-0000-00001B840000}"/>
    <cellStyle name="Comma 16 2 2 2 3 9" xfId="43797" xr:uid="{00000000-0005-0000-0000-00001C840000}"/>
    <cellStyle name="Comma 16 2 2 2 4" xfId="43798" xr:uid="{00000000-0005-0000-0000-00001D840000}"/>
    <cellStyle name="Comma 16 2 2 2 4 2" xfId="43799" xr:uid="{00000000-0005-0000-0000-00001E840000}"/>
    <cellStyle name="Comma 16 2 2 2 4 2 2" xfId="43800" xr:uid="{00000000-0005-0000-0000-00001F840000}"/>
    <cellStyle name="Comma 16 2 2 2 4 2 2 2" xfId="43801" xr:uid="{00000000-0005-0000-0000-000020840000}"/>
    <cellStyle name="Comma 16 2 2 2 4 2 2 3" xfId="43802" xr:uid="{00000000-0005-0000-0000-000021840000}"/>
    <cellStyle name="Comma 16 2 2 2 4 2 3" xfId="43803" xr:uid="{00000000-0005-0000-0000-000022840000}"/>
    <cellStyle name="Comma 16 2 2 2 4 2 3 2" xfId="43804" xr:uid="{00000000-0005-0000-0000-000023840000}"/>
    <cellStyle name="Comma 16 2 2 2 4 2 3 3" xfId="43805" xr:uid="{00000000-0005-0000-0000-000024840000}"/>
    <cellStyle name="Comma 16 2 2 2 4 2 4" xfId="43806" xr:uid="{00000000-0005-0000-0000-000025840000}"/>
    <cellStyle name="Comma 16 2 2 2 4 2 4 2" xfId="43807" xr:uid="{00000000-0005-0000-0000-000026840000}"/>
    <cellStyle name="Comma 16 2 2 2 4 2 5" xfId="43808" xr:uid="{00000000-0005-0000-0000-000027840000}"/>
    <cellStyle name="Comma 16 2 2 2 4 2 6" xfId="43809" xr:uid="{00000000-0005-0000-0000-000028840000}"/>
    <cellStyle name="Comma 16 2 2 2 4 3" xfId="43810" xr:uid="{00000000-0005-0000-0000-000029840000}"/>
    <cellStyle name="Comma 16 2 2 2 4 3 2" xfId="43811" xr:uid="{00000000-0005-0000-0000-00002A840000}"/>
    <cellStyle name="Comma 16 2 2 2 4 3 2 2" xfId="43812" xr:uid="{00000000-0005-0000-0000-00002B840000}"/>
    <cellStyle name="Comma 16 2 2 2 4 3 2 3" xfId="43813" xr:uid="{00000000-0005-0000-0000-00002C840000}"/>
    <cellStyle name="Comma 16 2 2 2 4 3 3" xfId="43814" xr:uid="{00000000-0005-0000-0000-00002D840000}"/>
    <cellStyle name="Comma 16 2 2 2 4 3 3 2" xfId="43815" xr:uid="{00000000-0005-0000-0000-00002E840000}"/>
    <cellStyle name="Comma 16 2 2 2 4 3 3 3" xfId="43816" xr:uid="{00000000-0005-0000-0000-00002F840000}"/>
    <cellStyle name="Comma 16 2 2 2 4 3 4" xfId="43817" xr:uid="{00000000-0005-0000-0000-000030840000}"/>
    <cellStyle name="Comma 16 2 2 2 4 3 4 2" xfId="43818" xr:uid="{00000000-0005-0000-0000-000031840000}"/>
    <cellStyle name="Comma 16 2 2 2 4 3 5" xfId="43819" xr:uid="{00000000-0005-0000-0000-000032840000}"/>
    <cellStyle name="Comma 16 2 2 2 4 3 6" xfId="43820" xr:uid="{00000000-0005-0000-0000-000033840000}"/>
    <cellStyle name="Comma 16 2 2 2 4 4" xfId="43821" xr:uid="{00000000-0005-0000-0000-000034840000}"/>
    <cellStyle name="Comma 16 2 2 2 4 4 2" xfId="43822" xr:uid="{00000000-0005-0000-0000-000035840000}"/>
    <cellStyle name="Comma 16 2 2 2 4 4 2 2" xfId="43823" xr:uid="{00000000-0005-0000-0000-000036840000}"/>
    <cellStyle name="Comma 16 2 2 2 4 4 2 3" xfId="43824" xr:uid="{00000000-0005-0000-0000-000037840000}"/>
    <cellStyle name="Comma 16 2 2 2 4 4 3" xfId="43825" xr:uid="{00000000-0005-0000-0000-000038840000}"/>
    <cellStyle name="Comma 16 2 2 2 4 4 3 2" xfId="43826" xr:uid="{00000000-0005-0000-0000-000039840000}"/>
    <cellStyle name="Comma 16 2 2 2 4 4 4" xfId="43827" xr:uid="{00000000-0005-0000-0000-00003A840000}"/>
    <cellStyle name="Comma 16 2 2 2 4 4 5" xfId="43828" xr:uid="{00000000-0005-0000-0000-00003B840000}"/>
    <cellStyle name="Comma 16 2 2 2 4 5" xfId="43829" xr:uid="{00000000-0005-0000-0000-00003C840000}"/>
    <cellStyle name="Comma 16 2 2 2 4 5 2" xfId="43830" xr:uid="{00000000-0005-0000-0000-00003D840000}"/>
    <cellStyle name="Comma 16 2 2 2 4 5 3" xfId="43831" xr:uid="{00000000-0005-0000-0000-00003E840000}"/>
    <cellStyle name="Comma 16 2 2 2 4 6" xfId="43832" xr:uid="{00000000-0005-0000-0000-00003F840000}"/>
    <cellStyle name="Comma 16 2 2 2 4 6 2" xfId="43833" xr:uid="{00000000-0005-0000-0000-000040840000}"/>
    <cellStyle name="Comma 16 2 2 2 4 6 3" xfId="43834" xr:uid="{00000000-0005-0000-0000-000041840000}"/>
    <cellStyle name="Comma 16 2 2 2 4 7" xfId="43835" xr:uid="{00000000-0005-0000-0000-000042840000}"/>
    <cellStyle name="Comma 16 2 2 2 4 7 2" xfId="43836" xr:uid="{00000000-0005-0000-0000-000043840000}"/>
    <cellStyle name="Comma 16 2 2 2 4 8" xfId="43837" xr:uid="{00000000-0005-0000-0000-000044840000}"/>
    <cellStyle name="Comma 16 2 2 2 4 9" xfId="43838" xr:uid="{00000000-0005-0000-0000-000045840000}"/>
    <cellStyle name="Comma 16 2 2 2 5" xfId="43839" xr:uid="{00000000-0005-0000-0000-000046840000}"/>
    <cellStyle name="Comma 16 2 2 2 5 2" xfId="43840" xr:uid="{00000000-0005-0000-0000-000047840000}"/>
    <cellStyle name="Comma 16 2 2 2 5 2 2" xfId="43841" xr:uid="{00000000-0005-0000-0000-000048840000}"/>
    <cellStyle name="Comma 16 2 2 2 5 2 3" xfId="43842" xr:uid="{00000000-0005-0000-0000-000049840000}"/>
    <cellStyle name="Comma 16 2 2 2 5 3" xfId="43843" xr:uid="{00000000-0005-0000-0000-00004A840000}"/>
    <cellStyle name="Comma 16 2 2 2 5 3 2" xfId="43844" xr:uid="{00000000-0005-0000-0000-00004B840000}"/>
    <cellStyle name="Comma 16 2 2 2 5 3 3" xfId="43845" xr:uid="{00000000-0005-0000-0000-00004C840000}"/>
    <cellStyle name="Comma 16 2 2 2 5 4" xfId="43846" xr:uid="{00000000-0005-0000-0000-00004D840000}"/>
    <cellStyle name="Comma 16 2 2 2 5 4 2" xfId="43847" xr:uid="{00000000-0005-0000-0000-00004E840000}"/>
    <cellStyle name="Comma 16 2 2 2 5 5" xfId="43848" xr:uid="{00000000-0005-0000-0000-00004F840000}"/>
    <cellStyle name="Comma 16 2 2 2 5 6" xfId="43849" xr:uid="{00000000-0005-0000-0000-000050840000}"/>
    <cellStyle name="Comma 16 2 2 2 6" xfId="43850" xr:uid="{00000000-0005-0000-0000-000051840000}"/>
    <cellStyle name="Comma 16 2 2 2 6 2" xfId="43851" xr:uid="{00000000-0005-0000-0000-000052840000}"/>
    <cellStyle name="Comma 16 2 2 2 6 2 2" xfId="43852" xr:uid="{00000000-0005-0000-0000-000053840000}"/>
    <cellStyle name="Comma 16 2 2 2 6 2 3" xfId="43853" xr:uid="{00000000-0005-0000-0000-000054840000}"/>
    <cellStyle name="Comma 16 2 2 2 6 3" xfId="43854" xr:uid="{00000000-0005-0000-0000-000055840000}"/>
    <cellStyle name="Comma 16 2 2 2 6 3 2" xfId="43855" xr:uid="{00000000-0005-0000-0000-000056840000}"/>
    <cellStyle name="Comma 16 2 2 2 6 3 3" xfId="43856" xr:uid="{00000000-0005-0000-0000-000057840000}"/>
    <cellStyle name="Comma 16 2 2 2 6 4" xfId="43857" xr:uid="{00000000-0005-0000-0000-000058840000}"/>
    <cellStyle name="Comma 16 2 2 2 6 4 2" xfId="43858" xr:uid="{00000000-0005-0000-0000-000059840000}"/>
    <cellStyle name="Comma 16 2 2 2 6 5" xfId="43859" xr:uid="{00000000-0005-0000-0000-00005A840000}"/>
    <cellStyle name="Comma 16 2 2 2 6 6" xfId="43860" xr:uid="{00000000-0005-0000-0000-00005B840000}"/>
    <cellStyle name="Comma 16 2 2 2 7" xfId="43861" xr:uid="{00000000-0005-0000-0000-00005C840000}"/>
    <cellStyle name="Comma 16 2 2 2 7 2" xfId="43862" xr:uid="{00000000-0005-0000-0000-00005D840000}"/>
    <cellStyle name="Comma 16 2 2 2 7 2 2" xfId="43863" xr:uid="{00000000-0005-0000-0000-00005E840000}"/>
    <cellStyle name="Comma 16 2 2 2 7 2 3" xfId="43864" xr:uid="{00000000-0005-0000-0000-00005F840000}"/>
    <cellStyle name="Comma 16 2 2 2 7 3" xfId="43865" xr:uid="{00000000-0005-0000-0000-000060840000}"/>
    <cellStyle name="Comma 16 2 2 2 7 3 2" xfId="43866" xr:uid="{00000000-0005-0000-0000-000061840000}"/>
    <cellStyle name="Comma 16 2 2 2 7 4" xfId="43867" xr:uid="{00000000-0005-0000-0000-000062840000}"/>
    <cellStyle name="Comma 16 2 2 2 7 5" xfId="43868" xr:uid="{00000000-0005-0000-0000-000063840000}"/>
    <cellStyle name="Comma 16 2 2 2 8" xfId="43869" xr:uid="{00000000-0005-0000-0000-000064840000}"/>
    <cellStyle name="Comma 16 2 2 2 8 2" xfId="43870" xr:uid="{00000000-0005-0000-0000-000065840000}"/>
    <cellStyle name="Comma 16 2 2 2 8 3" xfId="43871" xr:uid="{00000000-0005-0000-0000-000066840000}"/>
    <cellStyle name="Comma 16 2 2 2 9" xfId="43872" xr:uid="{00000000-0005-0000-0000-000067840000}"/>
    <cellStyle name="Comma 16 2 2 2 9 2" xfId="43873" xr:uid="{00000000-0005-0000-0000-000068840000}"/>
    <cellStyle name="Comma 16 2 2 2 9 3" xfId="43874" xr:uid="{00000000-0005-0000-0000-000069840000}"/>
    <cellStyle name="Comma 16 2 2 3" xfId="43875" xr:uid="{00000000-0005-0000-0000-00006A840000}"/>
    <cellStyle name="Comma 16 2 2 3 10" xfId="43876" xr:uid="{00000000-0005-0000-0000-00006B840000}"/>
    <cellStyle name="Comma 16 2 2 3 2" xfId="43877" xr:uid="{00000000-0005-0000-0000-00006C840000}"/>
    <cellStyle name="Comma 16 2 2 3 2 2" xfId="43878" xr:uid="{00000000-0005-0000-0000-00006D840000}"/>
    <cellStyle name="Comma 16 2 2 3 2 2 2" xfId="43879" xr:uid="{00000000-0005-0000-0000-00006E840000}"/>
    <cellStyle name="Comma 16 2 2 3 2 2 2 2" xfId="43880" xr:uid="{00000000-0005-0000-0000-00006F840000}"/>
    <cellStyle name="Comma 16 2 2 3 2 2 2 3" xfId="43881" xr:uid="{00000000-0005-0000-0000-000070840000}"/>
    <cellStyle name="Comma 16 2 2 3 2 2 3" xfId="43882" xr:uid="{00000000-0005-0000-0000-000071840000}"/>
    <cellStyle name="Comma 16 2 2 3 2 2 3 2" xfId="43883" xr:uid="{00000000-0005-0000-0000-000072840000}"/>
    <cellStyle name="Comma 16 2 2 3 2 2 3 3" xfId="43884" xr:uid="{00000000-0005-0000-0000-000073840000}"/>
    <cellStyle name="Comma 16 2 2 3 2 2 4" xfId="43885" xr:uid="{00000000-0005-0000-0000-000074840000}"/>
    <cellStyle name="Comma 16 2 2 3 2 2 4 2" xfId="43886" xr:uid="{00000000-0005-0000-0000-000075840000}"/>
    <cellStyle name="Comma 16 2 2 3 2 2 5" xfId="43887" xr:uid="{00000000-0005-0000-0000-000076840000}"/>
    <cellStyle name="Comma 16 2 2 3 2 2 6" xfId="43888" xr:uid="{00000000-0005-0000-0000-000077840000}"/>
    <cellStyle name="Comma 16 2 2 3 2 3" xfId="43889" xr:uid="{00000000-0005-0000-0000-000078840000}"/>
    <cellStyle name="Comma 16 2 2 3 2 3 2" xfId="43890" xr:uid="{00000000-0005-0000-0000-000079840000}"/>
    <cellStyle name="Comma 16 2 2 3 2 3 2 2" xfId="43891" xr:uid="{00000000-0005-0000-0000-00007A840000}"/>
    <cellStyle name="Comma 16 2 2 3 2 3 2 3" xfId="43892" xr:uid="{00000000-0005-0000-0000-00007B840000}"/>
    <cellStyle name="Comma 16 2 2 3 2 3 3" xfId="43893" xr:uid="{00000000-0005-0000-0000-00007C840000}"/>
    <cellStyle name="Comma 16 2 2 3 2 3 3 2" xfId="43894" xr:uid="{00000000-0005-0000-0000-00007D840000}"/>
    <cellStyle name="Comma 16 2 2 3 2 3 3 3" xfId="43895" xr:uid="{00000000-0005-0000-0000-00007E840000}"/>
    <cellStyle name="Comma 16 2 2 3 2 3 4" xfId="43896" xr:uid="{00000000-0005-0000-0000-00007F840000}"/>
    <cellStyle name="Comma 16 2 2 3 2 3 4 2" xfId="43897" xr:uid="{00000000-0005-0000-0000-000080840000}"/>
    <cellStyle name="Comma 16 2 2 3 2 3 5" xfId="43898" xr:uid="{00000000-0005-0000-0000-000081840000}"/>
    <cellStyle name="Comma 16 2 2 3 2 3 6" xfId="43899" xr:uid="{00000000-0005-0000-0000-000082840000}"/>
    <cellStyle name="Comma 16 2 2 3 2 4" xfId="43900" xr:uid="{00000000-0005-0000-0000-000083840000}"/>
    <cellStyle name="Comma 16 2 2 3 2 4 2" xfId="43901" xr:uid="{00000000-0005-0000-0000-000084840000}"/>
    <cellStyle name="Comma 16 2 2 3 2 4 2 2" xfId="43902" xr:uid="{00000000-0005-0000-0000-000085840000}"/>
    <cellStyle name="Comma 16 2 2 3 2 4 2 3" xfId="43903" xr:uid="{00000000-0005-0000-0000-000086840000}"/>
    <cellStyle name="Comma 16 2 2 3 2 4 3" xfId="43904" xr:uid="{00000000-0005-0000-0000-000087840000}"/>
    <cellStyle name="Comma 16 2 2 3 2 4 3 2" xfId="43905" xr:uid="{00000000-0005-0000-0000-000088840000}"/>
    <cellStyle name="Comma 16 2 2 3 2 4 4" xfId="43906" xr:uid="{00000000-0005-0000-0000-000089840000}"/>
    <cellStyle name="Comma 16 2 2 3 2 4 5" xfId="43907" xr:uid="{00000000-0005-0000-0000-00008A840000}"/>
    <cellStyle name="Comma 16 2 2 3 2 5" xfId="43908" xr:uid="{00000000-0005-0000-0000-00008B840000}"/>
    <cellStyle name="Comma 16 2 2 3 2 5 2" xfId="43909" xr:uid="{00000000-0005-0000-0000-00008C840000}"/>
    <cellStyle name="Comma 16 2 2 3 2 5 3" xfId="43910" xr:uid="{00000000-0005-0000-0000-00008D840000}"/>
    <cellStyle name="Comma 16 2 2 3 2 6" xfId="43911" xr:uid="{00000000-0005-0000-0000-00008E840000}"/>
    <cellStyle name="Comma 16 2 2 3 2 6 2" xfId="43912" xr:uid="{00000000-0005-0000-0000-00008F840000}"/>
    <cellStyle name="Comma 16 2 2 3 2 6 3" xfId="43913" xr:uid="{00000000-0005-0000-0000-000090840000}"/>
    <cellStyle name="Comma 16 2 2 3 2 7" xfId="43914" xr:uid="{00000000-0005-0000-0000-000091840000}"/>
    <cellStyle name="Comma 16 2 2 3 2 7 2" xfId="43915" xr:uid="{00000000-0005-0000-0000-000092840000}"/>
    <cellStyle name="Comma 16 2 2 3 2 8" xfId="43916" xr:uid="{00000000-0005-0000-0000-000093840000}"/>
    <cellStyle name="Comma 16 2 2 3 2 9" xfId="43917" xr:uid="{00000000-0005-0000-0000-000094840000}"/>
    <cellStyle name="Comma 16 2 2 3 3" xfId="43918" xr:uid="{00000000-0005-0000-0000-000095840000}"/>
    <cellStyle name="Comma 16 2 2 3 3 2" xfId="43919" xr:uid="{00000000-0005-0000-0000-000096840000}"/>
    <cellStyle name="Comma 16 2 2 3 3 2 2" xfId="43920" xr:uid="{00000000-0005-0000-0000-000097840000}"/>
    <cellStyle name="Comma 16 2 2 3 3 2 3" xfId="43921" xr:uid="{00000000-0005-0000-0000-000098840000}"/>
    <cellStyle name="Comma 16 2 2 3 3 3" xfId="43922" xr:uid="{00000000-0005-0000-0000-000099840000}"/>
    <cellStyle name="Comma 16 2 2 3 3 3 2" xfId="43923" xr:uid="{00000000-0005-0000-0000-00009A840000}"/>
    <cellStyle name="Comma 16 2 2 3 3 3 3" xfId="43924" xr:uid="{00000000-0005-0000-0000-00009B840000}"/>
    <cellStyle name="Comma 16 2 2 3 3 4" xfId="43925" xr:uid="{00000000-0005-0000-0000-00009C840000}"/>
    <cellStyle name="Comma 16 2 2 3 3 4 2" xfId="43926" xr:uid="{00000000-0005-0000-0000-00009D840000}"/>
    <cellStyle name="Comma 16 2 2 3 3 5" xfId="43927" xr:uid="{00000000-0005-0000-0000-00009E840000}"/>
    <cellStyle name="Comma 16 2 2 3 3 6" xfId="43928" xr:uid="{00000000-0005-0000-0000-00009F840000}"/>
    <cellStyle name="Comma 16 2 2 3 4" xfId="43929" xr:uid="{00000000-0005-0000-0000-0000A0840000}"/>
    <cellStyle name="Comma 16 2 2 3 4 2" xfId="43930" xr:uid="{00000000-0005-0000-0000-0000A1840000}"/>
    <cellStyle name="Comma 16 2 2 3 4 2 2" xfId="43931" xr:uid="{00000000-0005-0000-0000-0000A2840000}"/>
    <cellStyle name="Comma 16 2 2 3 4 2 3" xfId="43932" xr:uid="{00000000-0005-0000-0000-0000A3840000}"/>
    <cellStyle name="Comma 16 2 2 3 4 3" xfId="43933" xr:uid="{00000000-0005-0000-0000-0000A4840000}"/>
    <cellStyle name="Comma 16 2 2 3 4 3 2" xfId="43934" xr:uid="{00000000-0005-0000-0000-0000A5840000}"/>
    <cellStyle name="Comma 16 2 2 3 4 3 3" xfId="43935" xr:uid="{00000000-0005-0000-0000-0000A6840000}"/>
    <cellStyle name="Comma 16 2 2 3 4 4" xfId="43936" xr:uid="{00000000-0005-0000-0000-0000A7840000}"/>
    <cellStyle name="Comma 16 2 2 3 4 4 2" xfId="43937" xr:uid="{00000000-0005-0000-0000-0000A8840000}"/>
    <cellStyle name="Comma 16 2 2 3 4 5" xfId="43938" xr:uid="{00000000-0005-0000-0000-0000A9840000}"/>
    <cellStyle name="Comma 16 2 2 3 4 6" xfId="43939" xr:uid="{00000000-0005-0000-0000-0000AA840000}"/>
    <cellStyle name="Comma 16 2 2 3 5" xfId="43940" xr:uid="{00000000-0005-0000-0000-0000AB840000}"/>
    <cellStyle name="Comma 16 2 2 3 5 2" xfId="43941" xr:uid="{00000000-0005-0000-0000-0000AC840000}"/>
    <cellStyle name="Comma 16 2 2 3 5 2 2" xfId="43942" xr:uid="{00000000-0005-0000-0000-0000AD840000}"/>
    <cellStyle name="Comma 16 2 2 3 5 2 3" xfId="43943" xr:uid="{00000000-0005-0000-0000-0000AE840000}"/>
    <cellStyle name="Comma 16 2 2 3 5 3" xfId="43944" xr:uid="{00000000-0005-0000-0000-0000AF840000}"/>
    <cellStyle name="Comma 16 2 2 3 5 3 2" xfId="43945" xr:uid="{00000000-0005-0000-0000-0000B0840000}"/>
    <cellStyle name="Comma 16 2 2 3 5 4" xfId="43946" xr:uid="{00000000-0005-0000-0000-0000B1840000}"/>
    <cellStyle name="Comma 16 2 2 3 5 5" xfId="43947" xr:uid="{00000000-0005-0000-0000-0000B2840000}"/>
    <cellStyle name="Comma 16 2 2 3 6" xfId="43948" xr:uid="{00000000-0005-0000-0000-0000B3840000}"/>
    <cellStyle name="Comma 16 2 2 3 6 2" xfId="43949" xr:uid="{00000000-0005-0000-0000-0000B4840000}"/>
    <cellStyle name="Comma 16 2 2 3 6 3" xfId="43950" xr:uid="{00000000-0005-0000-0000-0000B5840000}"/>
    <cellStyle name="Comma 16 2 2 3 7" xfId="43951" xr:uid="{00000000-0005-0000-0000-0000B6840000}"/>
    <cellStyle name="Comma 16 2 2 3 7 2" xfId="43952" xr:uid="{00000000-0005-0000-0000-0000B7840000}"/>
    <cellStyle name="Comma 16 2 2 3 7 3" xfId="43953" xr:uid="{00000000-0005-0000-0000-0000B8840000}"/>
    <cellStyle name="Comma 16 2 2 3 8" xfId="43954" xr:uid="{00000000-0005-0000-0000-0000B9840000}"/>
    <cellStyle name="Comma 16 2 2 3 8 2" xfId="43955" xr:uid="{00000000-0005-0000-0000-0000BA840000}"/>
    <cellStyle name="Comma 16 2 2 3 9" xfId="43956" xr:uid="{00000000-0005-0000-0000-0000BB840000}"/>
    <cellStyle name="Comma 16 2 2 4" xfId="43957" xr:uid="{00000000-0005-0000-0000-0000BC840000}"/>
    <cellStyle name="Comma 16 2 2 4 2" xfId="43958" xr:uid="{00000000-0005-0000-0000-0000BD840000}"/>
    <cellStyle name="Comma 16 2 2 4 2 2" xfId="43959" xr:uid="{00000000-0005-0000-0000-0000BE840000}"/>
    <cellStyle name="Comma 16 2 2 4 2 2 2" xfId="43960" xr:uid="{00000000-0005-0000-0000-0000BF840000}"/>
    <cellStyle name="Comma 16 2 2 4 2 2 3" xfId="43961" xr:uid="{00000000-0005-0000-0000-0000C0840000}"/>
    <cellStyle name="Comma 16 2 2 4 2 3" xfId="43962" xr:uid="{00000000-0005-0000-0000-0000C1840000}"/>
    <cellStyle name="Comma 16 2 2 4 2 3 2" xfId="43963" xr:uid="{00000000-0005-0000-0000-0000C2840000}"/>
    <cellStyle name="Comma 16 2 2 4 2 3 3" xfId="43964" xr:uid="{00000000-0005-0000-0000-0000C3840000}"/>
    <cellStyle name="Comma 16 2 2 4 2 4" xfId="43965" xr:uid="{00000000-0005-0000-0000-0000C4840000}"/>
    <cellStyle name="Comma 16 2 2 4 2 4 2" xfId="43966" xr:uid="{00000000-0005-0000-0000-0000C5840000}"/>
    <cellStyle name="Comma 16 2 2 4 2 5" xfId="43967" xr:uid="{00000000-0005-0000-0000-0000C6840000}"/>
    <cellStyle name="Comma 16 2 2 4 2 6" xfId="43968" xr:uid="{00000000-0005-0000-0000-0000C7840000}"/>
    <cellStyle name="Comma 16 2 2 4 3" xfId="43969" xr:uid="{00000000-0005-0000-0000-0000C8840000}"/>
    <cellStyle name="Comma 16 2 2 4 3 2" xfId="43970" xr:uid="{00000000-0005-0000-0000-0000C9840000}"/>
    <cellStyle name="Comma 16 2 2 4 3 2 2" xfId="43971" xr:uid="{00000000-0005-0000-0000-0000CA840000}"/>
    <cellStyle name="Comma 16 2 2 4 3 2 3" xfId="43972" xr:uid="{00000000-0005-0000-0000-0000CB840000}"/>
    <cellStyle name="Comma 16 2 2 4 3 3" xfId="43973" xr:uid="{00000000-0005-0000-0000-0000CC840000}"/>
    <cellStyle name="Comma 16 2 2 4 3 3 2" xfId="43974" xr:uid="{00000000-0005-0000-0000-0000CD840000}"/>
    <cellStyle name="Comma 16 2 2 4 3 3 3" xfId="43975" xr:uid="{00000000-0005-0000-0000-0000CE840000}"/>
    <cellStyle name="Comma 16 2 2 4 3 4" xfId="43976" xr:uid="{00000000-0005-0000-0000-0000CF840000}"/>
    <cellStyle name="Comma 16 2 2 4 3 4 2" xfId="43977" xr:uid="{00000000-0005-0000-0000-0000D0840000}"/>
    <cellStyle name="Comma 16 2 2 4 3 5" xfId="43978" xr:uid="{00000000-0005-0000-0000-0000D1840000}"/>
    <cellStyle name="Comma 16 2 2 4 3 6" xfId="43979" xr:uid="{00000000-0005-0000-0000-0000D2840000}"/>
    <cellStyle name="Comma 16 2 2 4 4" xfId="43980" xr:uid="{00000000-0005-0000-0000-0000D3840000}"/>
    <cellStyle name="Comma 16 2 2 4 4 2" xfId="43981" xr:uid="{00000000-0005-0000-0000-0000D4840000}"/>
    <cellStyle name="Comma 16 2 2 4 4 2 2" xfId="43982" xr:uid="{00000000-0005-0000-0000-0000D5840000}"/>
    <cellStyle name="Comma 16 2 2 4 4 2 3" xfId="43983" xr:uid="{00000000-0005-0000-0000-0000D6840000}"/>
    <cellStyle name="Comma 16 2 2 4 4 3" xfId="43984" xr:uid="{00000000-0005-0000-0000-0000D7840000}"/>
    <cellStyle name="Comma 16 2 2 4 4 3 2" xfId="43985" xr:uid="{00000000-0005-0000-0000-0000D8840000}"/>
    <cellStyle name="Comma 16 2 2 4 4 4" xfId="43986" xr:uid="{00000000-0005-0000-0000-0000D9840000}"/>
    <cellStyle name="Comma 16 2 2 4 4 5" xfId="43987" xr:uid="{00000000-0005-0000-0000-0000DA840000}"/>
    <cellStyle name="Comma 16 2 2 4 5" xfId="43988" xr:uid="{00000000-0005-0000-0000-0000DB840000}"/>
    <cellStyle name="Comma 16 2 2 4 5 2" xfId="43989" xr:uid="{00000000-0005-0000-0000-0000DC840000}"/>
    <cellStyle name="Comma 16 2 2 4 5 3" xfId="43990" xr:uid="{00000000-0005-0000-0000-0000DD840000}"/>
    <cellStyle name="Comma 16 2 2 4 6" xfId="43991" xr:uid="{00000000-0005-0000-0000-0000DE840000}"/>
    <cellStyle name="Comma 16 2 2 4 6 2" xfId="43992" xr:uid="{00000000-0005-0000-0000-0000DF840000}"/>
    <cellStyle name="Comma 16 2 2 4 6 3" xfId="43993" xr:uid="{00000000-0005-0000-0000-0000E0840000}"/>
    <cellStyle name="Comma 16 2 2 4 7" xfId="43994" xr:uid="{00000000-0005-0000-0000-0000E1840000}"/>
    <cellStyle name="Comma 16 2 2 4 7 2" xfId="43995" xr:uid="{00000000-0005-0000-0000-0000E2840000}"/>
    <cellStyle name="Comma 16 2 2 4 8" xfId="43996" xr:uid="{00000000-0005-0000-0000-0000E3840000}"/>
    <cellStyle name="Comma 16 2 2 4 9" xfId="43997" xr:uid="{00000000-0005-0000-0000-0000E4840000}"/>
    <cellStyle name="Comma 16 2 2 5" xfId="43998" xr:uid="{00000000-0005-0000-0000-0000E5840000}"/>
    <cellStyle name="Comma 16 2 2 5 2" xfId="43999" xr:uid="{00000000-0005-0000-0000-0000E6840000}"/>
    <cellStyle name="Comma 16 2 2 5 2 2" xfId="44000" xr:uid="{00000000-0005-0000-0000-0000E7840000}"/>
    <cellStyle name="Comma 16 2 2 5 2 2 2" xfId="44001" xr:uid="{00000000-0005-0000-0000-0000E8840000}"/>
    <cellStyle name="Comma 16 2 2 5 2 2 3" xfId="44002" xr:uid="{00000000-0005-0000-0000-0000E9840000}"/>
    <cellStyle name="Comma 16 2 2 5 2 3" xfId="44003" xr:uid="{00000000-0005-0000-0000-0000EA840000}"/>
    <cellStyle name="Comma 16 2 2 5 2 3 2" xfId="44004" xr:uid="{00000000-0005-0000-0000-0000EB840000}"/>
    <cellStyle name="Comma 16 2 2 5 2 3 3" xfId="44005" xr:uid="{00000000-0005-0000-0000-0000EC840000}"/>
    <cellStyle name="Comma 16 2 2 5 2 4" xfId="44006" xr:uid="{00000000-0005-0000-0000-0000ED840000}"/>
    <cellStyle name="Comma 16 2 2 5 2 4 2" xfId="44007" xr:uid="{00000000-0005-0000-0000-0000EE840000}"/>
    <cellStyle name="Comma 16 2 2 5 2 5" xfId="44008" xr:uid="{00000000-0005-0000-0000-0000EF840000}"/>
    <cellStyle name="Comma 16 2 2 5 2 6" xfId="44009" xr:uid="{00000000-0005-0000-0000-0000F0840000}"/>
    <cellStyle name="Comma 16 2 2 5 3" xfId="44010" xr:uid="{00000000-0005-0000-0000-0000F1840000}"/>
    <cellStyle name="Comma 16 2 2 5 3 2" xfId="44011" xr:uid="{00000000-0005-0000-0000-0000F2840000}"/>
    <cellStyle name="Comma 16 2 2 5 3 2 2" xfId="44012" xr:uid="{00000000-0005-0000-0000-0000F3840000}"/>
    <cellStyle name="Comma 16 2 2 5 3 2 3" xfId="44013" xr:uid="{00000000-0005-0000-0000-0000F4840000}"/>
    <cellStyle name="Comma 16 2 2 5 3 3" xfId="44014" xr:uid="{00000000-0005-0000-0000-0000F5840000}"/>
    <cellStyle name="Comma 16 2 2 5 3 3 2" xfId="44015" xr:uid="{00000000-0005-0000-0000-0000F6840000}"/>
    <cellStyle name="Comma 16 2 2 5 3 3 3" xfId="44016" xr:uid="{00000000-0005-0000-0000-0000F7840000}"/>
    <cellStyle name="Comma 16 2 2 5 3 4" xfId="44017" xr:uid="{00000000-0005-0000-0000-0000F8840000}"/>
    <cellStyle name="Comma 16 2 2 5 3 4 2" xfId="44018" xr:uid="{00000000-0005-0000-0000-0000F9840000}"/>
    <cellStyle name="Comma 16 2 2 5 3 5" xfId="44019" xr:uid="{00000000-0005-0000-0000-0000FA840000}"/>
    <cellStyle name="Comma 16 2 2 5 3 6" xfId="44020" xr:uid="{00000000-0005-0000-0000-0000FB840000}"/>
    <cellStyle name="Comma 16 2 2 5 4" xfId="44021" xr:uid="{00000000-0005-0000-0000-0000FC840000}"/>
    <cellStyle name="Comma 16 2 2 5 4 2" xfId="44022" xr:uid="{00000000-0005-0000-0000-0000FD840000}"/>
    <cellStyle name="Comma 16 2 2 5 4 2 2" xfId="44023" xr:uid="{00000000-0005-0000-0000-0000FE840000}"/>
    <cellStyle name="Comma 16 2 2 5 4 2 3" xfId="44024" xr:uid="{00000000-0005-0000-0000-0000FF840000}"/>
    <cellStyle name="Comma 16 2 2 5 4 3" xfId="44025" xr:uid="{00000000-0005-0000-0000-000000850000}"/>
    <cellStyle name="Comma 16 2 2 5 4 3 2" xfId="44026" xr:uid="{00000000-0005-0000-0000-000001850000}"/>
    <cellStyle name="Comma 16 2 2 5 4 4" xfId="44027" xr:uid="{00000000-0005-0000-0000-000002850000}"/>
    <cellStyle name="Comma 16 2 2 5 4 5" xfId="44028" xr:uid="{00000000-0005-0000-0000-000003850000}"/>
    <cellStyle name="Comma 16 2 2 5 5" xfId="44029" xr:uid="{00000000-0005-0000-0000-000004850000}"/>
    <cellStyle name="Comma 16 2 2 5 5 2" xfId="44030" xr:uid="{00000000-0005-0000-0000-000005850000}"/>
    <cellStyle name="Comma 16 2 2 5 5 3" xfId="44031" xr:uid="{00000000-0005-0000-0000-000006850000}"/>
    <cellStyle name="Comma 16 2 2 5 6" xfId="44032" xr:uid="{00000000-0005-0000-0000-000007850000}"/>
    <cellStyle name="Comma 16 2 2 5 6 2" xfId="44033" xr:uid="{00000000-0005-0000-0000-000008850000}"/>
    <cellStyle name="Comma 16 2 2 5 6 3" xfId="44034" xr:uid="{00000000-0005-0000-0000-000009850000}"/>
    <cellStyle name="Comma 16 2 2 5 7" xfId="44035" xr:uid="{00000000-0005-0000-0000-00000A850000}"/>
    <cellStyle name="Comma 16 2 2 5 7 2" xfId="44036" xr:uid="{00000000-0005-0000-0000-00000B850000}"/>
    <cellStyle name="Comma 16 2 2 5 8" xfId="44037" xr:uid="{00000000-0005-0000-0000-00000C850000}"/>
    <cellStyle name="Comma 16 2 2 5 9" xfId="44038" xr:uid="{00000000-0005-0000-0000-00000D850000}"/>
    <cellStyle name="Comma 16 2 2 6" xfId="44039" xr:uid="{00000000-0005-0000-0000-00000E850000}"/>
    <cellStyle name="Comma 16 2 2 6 2" xfId="44040" xr:uid="{00000000-0005-0000-0000-00000F850000}"/>
    <cellStyle name="Comma 16 2 2 6 2 2" xfId="44041" xr:uid="{00000000-0005-0000-0000-000010850000}"/>
    <cellStyle name="Comma 16 2 2 6 2 3" xfId="44042" xr:uid="{00000000-0005-0000-0000-000011850000}"/>
    <cellStyle name="Comma 16 2 2 6 3" xfId="44043" xr:uid="{00000000-0005-0000-0000-000012850000}"/>
    <cellStyle name="Comma 16 2 2 6 3 2" xfId="44044" xr:uid="{00000000-0005-0000-0000-000013850000}"/>
    <cellStyle name="Comma 16 2 2 6 3 3" xfId="44045" xr:uid="{00000000-0005-0000-0000-000014850000}"/>
    <cellStyle name="Comma 16 2 2 6 4" xfId="44046" xr:uid="{00000000-0005-0000-0000-000015850000}"/>
    <cellStyle name="Comma 16 2 2 6 4 2" xfId="44047" xr:uid="{00000000-0005-0000-0000-000016850000}"/>
    <cellStyle name="Comma 16 2 2 6 5" xfId="44048" xr:uid="{00000000-0005-0000-0000-000017850000}"/>
    <cellStyle name="Comma 16 2 2 6 6" xfId="44049" xr:uid="{00000000-0005-0000-0000-000018850000}"/>
    <cellStyle name="Comma 16 2 2 7" xfId="44050" xr:uid="{00000000-0005-0000-0000-000019850000}"/>
    <cellStyle name="Comma 16 2 2 7 2" xfId="44051" xr:uid="{00000000-0005-0000-0000-00001A850000}"/>
    <cellStyle name="Comma 16 2 2 7 2 2" xfId="44052" xr:uid="{00000000-0005-0000-0000-00001B850000}"/>
    <cellStyle name="Comma 16 2 2 7 2 3" xfId="44053" xr:uid="{00000000-0005-0000-0000-00001C850000}"/>
    <cellStyle name="Comma 16 2 2 7 3" xfId="44054" xr:uid="{00000000-0005-0000-0000-00001D850000}"/>
    <cellStyle name="Comma 16 2 2 7 3 2" xfId="44055" xr:uid="{00000000-0005-0000-0000-00001E850000}"/>
    <cellStyle name="Comma 16 2 2 7 3 3" xfId="44056" xr:uid="{00000000-0005-0000-0000-00001F850000}"/>
    <cellStyle name="Comma 16 2 2 7 4" xfId="44057" xr:uid="{00000000-0005-0000-0000-000020850000}"/>
    <cellStyle name="Comma 16 2 2 7 4 2" xfId="44058" xr:uid="{00000000-0005-0000-0000-000021850000}"/>
    <cellStyle name="Comma 16 2 2 7 5" xfId="44059" xr:uid="{00000000-0005-0000-0000-000022850000}"/>
    <cellStyle name="Comma 16 2 2 7 6" xfId="44060" xr:uid="{00000000-0005-0000-0000-000023850000}"/>
    <cellStyle name="Comma 16 2 2 8" xfId="44061" xr:uid="{00000000-0005-0000-0000-000024850000}"/>
    <cellStyle name="Comma 16 2 2 8 2" xfId="44062" xr:uid="{00000000-0005-0000-0000-000025850000}"/>
    <cellStyle name="Comma 16 2 2 8 2 2" xfId="44063" xr:uid="{00000000-0005-0000-0000-000026850000}"/>
    <cellStyle name="Comma 16 2 2 8 2 3" xfId="44064" xr:uid="{00000000-0005-0000-0000-000027850000}"/>
    <cellStyle name="Comma 16 2 2 8 3" xfId="44065" xr:uid="{00000000-0005-0000-0000-000028850000}"/>
    <cellStyle name="Comma 16 2 2 8 3 2" xfId="44066" xr:uid="{00000000-0005-0000-0000-000029850000}"/>
    <cellStyle name="Comma 16 2 2 8 4" xfId="44067" xr:uid="{00000000-0005-0000-0000-00002A850000}"/>
    <cellStyle name="Comma 16 2 2 8 5" xfId="44068" xr:uid="{00000000-0005-0000-0000-00002B850000}"/>
    <cellStyle name="Comma 16 2 2 9" xfId="44069" xr:uid="{00000000-0005-0000-0000-00002C850000}"/>
    <cellStyle name="Comma 16 2 2 9 2" xfId="44070" xr:uid="{00000000-0005-0000-0000-00002D850000}"/>
    <cellStyle name="Comma 16 2 2 9 3" xfId="44071" xr:uid="{00000000-0005-0000-0000-00002E850000}"/>
    <cellStyle name="Comma 16 2 3" xfId="44072" xr:uid="{00000000-0005-0000-0000-00002F850000}"/>
    <cellStyle name="Comma 16 2 3 10" xfId="44073" xr:uid="{00000000-0005-0000-0000-000030850000}"/>
    <cellStyle name="Comma 16 2 3 10 2" xfId="44074" xr:uid="{00000000-0005-0000-0000-000031850000}"/>
    <cellStyle name="Comma 16 2 3 11" xfId="44075" xr:uid="{00000000-0005-0000-0000-000032850000}"/>
    <cellStyle name="Comma 16 2 3 12" xfId="44076" xr:uid="{00000000-0005-0000-0000-000033850000}"/>
    <cellStyle name="Comma 16 2 3 2" xfId="44077" xr:uid="{00000000-0005-0000-0000-000034850000}"/>
    <cellStyle name="Comma 16 2 3 2 10" xfId="44078" xr:uid="{00000000-0005-0000-0000-000035850000}"/>
    <cellStyle name="Comma 16 2 3 2 2" xfId="44079" xr:uid="{00000000-0005-0000-0000-000036850000}"/>
    <cellStyle name="Comma 16 2 3 2 2 2" xfId="44080" xr:uid="{00000000-0005-0000-0000-000037850000}"/>
    <cellStyle name="Comma 16 2 3 2 2 2 2" xfId="44081" xr:uid="{00000000-0005-0000-0000-000038850000}"/>
    <cellStyle name="Comma 16 2 3 2 2 2 2 2" xfId="44082" xr:uid="{00000000-0005-0000-0000-000039850000}"/>
    <cellStyle name="Comma 16 2 3 2 2 2 2 3" xfId="44083" xr:uid="{00000000-0005-0000-0000-00003A850000}"/>
    <cellStyle name="Comma 16 2 3 2 2 2 3" xfId="44084" xr:uid="{00000000-0005-0000-0000-00003B850000}"/>
    <cellStyle name="Comma 16 2 3 2 2 2 3 2" xfId="44085" xr:uid="{00000000-0005-0000-0000-00003C850000}"/>
    <cellStyle name="Comma 16 2 3 2 2 2 3 3" xfId="44086" xr:uid="{00000000-0005-0000-0000-00003D850000}"/>
    <cellStyle name="Comma 16 2 3 2 2 2 4" xfId="44087" xr:uid="{00000000-0005-0000-0000-00003E850000}"/>
    <cellStyle name="Comma 16 2 3 2 2 2 4 2" xfId="44088" xr:uid="{00000000-0005-0000-0000-00003F850000}"/>
    <cellStyle name="Comma 16 2 3 2 2 2 5" xfId="44089" xr:uid="{00000000-0005-0000-0000-000040850000}"/>
    <cellStyle name="Comma 16 2 3 2 2 2 6" xfId="44090" xr:uid="{00000000-0005-0000-0000-000041850000}"/>
    <cellStyle name="Comma 16 2 3 2 2 3" xfId="44091" xr:uid="{00000000-0005-0000-0000-000042850000}"/>
    <cellStyle name="Comma 16 2 3 2 2 3 2" xfId="44092" xr:uid="{00000000-0005-0000-0000-000043850000}"/>
    <cellStyle name="Comma 16 2 3 2 2 3 2 2" xfId="44093" xr:uid="{00000000-0005-0000-0000-000044850000}"/>
    <cellStyle name="Comma 16 2 3 2 2 3 2 3" xfId="44094" xr:uid="{00000000-0005-0000-0000-000045850000}"/>
    <cellStyle name="Comma 16 2 3 2 2 3 3" xfId="44095" xr:uid="{00000000-0005-0000-0000-000046850000}"/>
    <cellStyle name="Comma 16 2 3 2 2 3 3 2" xfId="44096" xr:uid="{00000000-0005-0000-0000-000047850000}"/>
    <cellStyle name="Comma 16 2 3 2 2 3 3 3" xfId="44097" xr:uid="{00000000-0005-0000-0000-000048850000}"/>
    <cellStyle name="Comma 16 2 3 2 2 3 4" xfId="44098" xr:uid="{00000000-0005-0000-0000-000049850000}"/>
    <cellStyle name="Comma 16 2 3 2 2 3 4 2" xfId="44099" xr:uid="{00000000-0005-0000-0000-00004A850000}"/>
    <cellStyle name="Comma 16 2 3 2 2 3 5" xfId="44100" xr:uid="{00000000-0005-0000-0000-00004B850000}"/>
    <cellStyle name="Comma 16 2 3 2 2 3 6" xfId="44101" xr:uid="{00000000-0005-0000-0000-00004C850000}"/>
    <cellStyle name="Comma 16 2 3 2 2 4" xfId="44102" xr:uid="{00000000-0005-0000-0000-00004D850000}"/>
    <cellStyle name="Comma 16 2 3 2 2 4 2" xfId="44103" xr:uid="{00000000-0005-0000-0000-00004E850000}"/>
    <cellStyle name="Comma 16 2 3 2 2 4 2 2" xfId="44104" xr:uid="{00000000-0005-0000-0000-00004F850000}"/>
    <cellStyle name="Comma 16 2 3 2 2 4 2 3" xfId="44105" xr:uid="{00000000-0005-0000-0000-000050850000}"/>
    <cellStyle name="Comma 16 2 3 2 2 4 3" xfId="44106" xr:uid="{00000000-0005-0000-0000-000051850000}"/>
    <cellStyle name="Comma 16 2 3 2 2 4 3 2" xfId="44107" xr:uid="{00000000-0005-0000-0000-000052850000}"/>
    <cellStyle name="Comma 16 2 3 2 2 4 4" xfId="44108" xr:uid="{00000000-0005-0000-0000-000053850000}"/>
    <cellStyle name="Comma 16 2 3 2 2 4 5" xfId="44109" xr:uid="{00000000-0005-0000-0000-000054850000}"/>
    <cellStyle name="Comma 16 2 3 2 2 5" xfId="44110" xr:uid="{00000000-0005-0000-0000-000055850000}"/>
    <cellStyle name="Comma 16 2 3 2 2 5 2" xfId="44111" xr:uid="{00000000-0005-0000-0000-000056850000}"/>
    <cellStyle name="Comma 16 2 3 2 2 5 3" xfId="44112" xr:uid="{00000000-0005-0000-0000-000057850000}"/>
    <cellStyle name="Comma 16 2 3 2 2 6" xfId="44113" xr:uid="{00000000-0005-0000-0000-000058850000}"/>
    <cellStyle name="Comma 16 2 3 2 2 6 2" xfId="44114" xr:uid="{00000000-0005-0000-0000-000059850000}"/>
    <cellStyle name="Comma 16 2 3 2 2 6 3" xfId="44115" xr:uid="{00000000-0005-0000-0000-00005A850000}"/>
    <cellStyle name="Comma 16 2 3 2 2 7" xfId="44116" xr:uid="{00000000-0005-0000-0000-00005B850000}"/>
    <cellStyle name="Comma 16 2 3 2 2 7 2" xfId="44117" xr:uid="{00000000-0005-0000-0000-00005C850000}"/>
    <cellStyle name="Comma 16 2 3 2 2 8" xfId="44118" xr:uid="{00000000-0005-0000-0000-00005D850000}"/>
    <cellStyle name="Comma 16 2 3 2 2 9" xfId="44119" xr:uid="{00000000-0005-0000-0000-00005E850000}"/>
    <cellStyle name="Comma 16 2 3 2 3" xfId="44120" xr:uid="{00000000-0005-0000-0000-00005F850000}"/>
    <cellStyle name="Comma 16 2 3 2 3 2" xfId="44121" xr:uid="{00000000-0005-0000-0000-000060850000}"/>
    <cellStyle name="Comma 16 2 3 2 3 2 2" xfId="44122" xr:uid="{00000000-0005-0000-0000-000061850000}"/>
    <cellStyle name="Comma 16 2 3 2 3 2 3" xfId="44123" xr:uid="{00000000-0005-0000-0000-000062850000}"/>
    <cellStyle name="Comma 16 2 3 2 3 3" xfId="44124" xr:uid="{00000000-0005-0000-0000-000063850000}"/>
    <cellStyle name="Comma 16 2 3 2 3 3 2" xfId="44125" xr:uid="{00000000-0005-0000-0000-000064850000}"/>
    <cellStyle name="Comma 16 2 3 2 3 3 3" xfId="44126" xr:uid="{00000000-0005-0000-0000-000065850000}"/>
    <cellStyle name="Comma 16 2 3 2 3 4" xfId="44127" xr:uid="{00000000-0005-0000-0000-000066850000}"/>
    <cellStyle name="Comma 16 2 3 2 3 4 2" xfId="44128" xr:uid="{00000000-0005-0000-0000-000067850000}"/>
    <cellStyle name="Comma 16 2 3 2 3 5" xfId="44129" xr:uid="{00000000-0005-0000-0000-000068850000}"/>
    <cellStyle name="Comma 16 2 3 2 3 6" xfId="44130" xr:uid="{00000000-0005-0000-0000-000069850000}"/>
    <cellStyle name="Comma 16 2 3 2 4" xfId="44131" xr:uid="{00000000-0005-0000-0000-00006A850000}"/>
    <cellStyle name="Comma 16 2 3 2 4 2" xfId="44132" xr:uid="{00000000-0005-0000-0000-00006B850000}"/>
    <cellStyle name="Comma 16 2 3 2 4 2 2" xfId="44133" xr:uid="{00000000-0005-0000-0000-00006C850000}"/>
    <cellStyle name="Comma 16 2 3 2 4 2 3" xfId="44134" xr:uid="{00000000-0005-0000-0000-00006D850000}"/>
    <cellStyle name="Comma 16 2 3 2 4 3" xfId="44135" xr:uid="{00000000-0005-0000-0000-00006E850000}"/>
    <cellStyle name="Comma 16 2 3 2 4 3 2" xfId="44136" xr:uid="{00000000-0005-0000-0000-00006F850000}"/>
    <cellStyle name="Comma 16 2 3 2 4 3 3" xfId="44137" xr:uid="{00000000-0005-0000-0000-000070850000}"/>
    <cellStyle name="Comma 16 2 3 2 4 4" xfId="44138" xr:uid="{00000000-0005-0000-0000-000071850000}"/>
    <cellStyle name="Comma 16 2 3 2 4 4 2" xfId="44139" xr:uid="{00000000-0005-0000-0000-000072850000}"/>
    <cellStyle name="Comma 16 2 3 2 4 5" xfId="44140" xr:uid="{00000000-0005-0000-0000-000073850000}"/>
    <cellStyle name="Comma 16 2 3 2 4 6" xfId="44141" xr:uid="{00000000-0005-0000-0000-000074850000}"/>
    <cellStyle name="Comma 16 2 3 2 5" xfId="44142" xr:uid="{00000000-0005-0000-0000-000075850000}"/>
    <cellStyle name="Comma 16 2 3 2 5 2" xfId="44143" xr:uid="{00000000-0005-0000-0000-000076850000}"/>
    <cellStyle name="Comma 16 2 3 2 5 2 2" xfId="44144" xr:uid="{00000000-0005-0000-0000-000077850000}"/>
    <cellStyle name="Comma 16 2 3 2 5 2 3" xfId="44145" xr:uid="{00000000-0005-0000-0000-000078850000}"/>
    <cellStyle name="Comma 16 2 3 2 5 3" xfId="44146" xr:uid="{00000000-0005-0000-0000-000079850000}"/>
    <cellStyle name="Comma 16 2 3 2 5 3 2" xfId="44147" xr:uid="{00000000-0005-0000-0000-00007A850000}"/>
    <cellStyle name="Comma 16 2 3 2 5 4" xfId="44148" xr:uid="{00000000-0005-0000-0000-00007B850000}"/>
    <cellStyle name="Comma 16 2 3 2 5 5" xfId="44149" xr:uid="{00000000-0005-0000-0000-00007C850000}"/>
    <cellStyle name="Comma 16 2 3 2 6" xfId="44150" xr:uid="{00000000-0005-0000-0000-00007D850000}"/>
    <cellStyle name="Comma 16 2 3 2 6 2" xfId="44151" xr:uid="{00000000-0005-0000-0000-00007E850000}"/>
    <cellStyle name="Comma 16 2 3 2 6 3" xfId="44152" xr:uid="{00000000-0005-0000-0000-00007F850000}"/>
    <cellStyle name="Comma 16 2 3 2 7" xfId="44153" xr:uid="{00000000-0005-0000-0000-000080850000}"/>
    <cellStyle name="Comma 16 2 3 2 7 2" xfId="44154" xr:uid="{00000000-0005-0000-0000-000081850000}"/>
    <cellStyle name="Comma 16 2 3 2 7 3" xfId="44155" xr:uid="{00000000-0005-0000-0000-000082850000}"/>
    <cellStyle name="Comma 16 2 3 2 8" xfId="44156" xr:uid="{00000000-0005-0000-0000-000083850000}"/>
    <cellStyle name="Comma 16 2 3 2 8 2" xfId="44157" xr:uid="{00000000-0005-0000-0000-000084850000}"/>
    <cellStyle name="Comma 16 2 3 2 9" xfId="44158" xr:uid="{00000000-0005-0000-0000-000085850000}"/>
    <cellStyle name="Comma 16 2 3 3" xfId="44159" xr:uid="{00000000-0005-0000-0000-000086850000}"/>
    <cellStyle name="Comma 16 2 3 3 2" xfId="44160" xr:uid="{00000000-0005-0000-0000-000087850000}"/>
    <cellStyle name="Comma 16 2 3 3 2 2" xfId="44161" xr:uid="{00000000-0005-0000-0000-000088850000}"/>
    <cellStyle name="Comma 16 2 3 3 2 2 2" xfId="44162" xr:uid="{00000000-0005-0000-0000-000089850000}"/>
    <cellStyle name="Comma 16 2 3 3 2 2 3" xfId="44163" xr:uid="{00000000-0005-0000-0000-00008A850000}"/>
    <cellStyle name="Comma 16 2 3 3 2 3" xfId="44164" xr:uid="{00000000-0005-0000-0000-00008B850000}"/>
    <cellStyle name="Comma 16 2 3 3 2 3 2" xfId="44165" xr:uid="{00000000-0005-0000-0000-00008C850000}"/>
    <cellStyle name="Comma 16 2 3 3 2 3 3" xfId="44166" xr:uid="{00000000-0005-0000-0000-00008D850000}"/>
    <cellStyle name="Comma 16 2 3 3 2 4" xfId="44167" xr:uid="{00000000-0005-0000-0000-00008E850000}"/>
    <cellStyle name="Comma 16 2 3 3 2 4 2" xfId="44168" xr:uid="{00000000-0005-0000-0000-00008F850000}"/>
    <cellStyle name="Comma 16 2 3 3 2 5" xfId="44169" xr:uid="{00000000-0005-0000-0000-000090850000}"/>
    <cellStyle name="Comma 16 2 3 3 2 6" xfId="44170" xr:uid="{00000000-0005-0000-0000-000091850000}"/>
    <cellStyle name="Comma 16 2 3 3 3" xfId="44171" xr:uid="{00000000-0005-0000-0000-000092850000}"/>
    <cellStyle name="Comma 16 2 3 3 3 2" xfId="44172" xr:uid="{00000000-0005-0000-0000-000093850000}"/>
    <cellStyle name="Comma 16 2 3 3 3 2 2" xfId="44173" xr:uid="{00000000-0005-0000-0000-000094850000}"/>
    <cellStyle name="Comma 16 2 3 3 3 2 3" xfId="44174" xr:uid="{00000000-0005-0000-0000-000095850000}"/>
    <cellStyle name="Comma 16 2 3 3 3 3" xfId="44175" xr:uid="{00000000-0005-0000-0000-000096850000}"/>
    <cellStyle name="Comma 16 2 3 3 3 3 2" xfId="44176" xr:uid="{00000000-0005-0000-0000-000097850000}"/>
    <cellStyle name="Comma 16 2 3 3 3 3 3" xfId="44177" xr:uid="{00000000-0005-0000-0000-000098850000}"/>
    <cellStyle name="Comma 16 2 3 3 3 4" xfId="44178" xr:uid="{00000000-0005-0000-0000-000099850000}"/>
    <cellStyle name="Comma 16 2 3 3 3 4 2" xfId="44179" xr:uid="{00000000-0005-0000-0000-00009A850000}"/>
    <cellStyle name="Comma 16 2 3 3 3 5" xfId="44180" xr:uid="{00000000-0005-0000-0000-00009B850000}"/>
    <cellStyle name="Comma 16 2 3 3 3 6" xfId="44181" xr:uid="{00000000-0005-0000-0000-00009C850000}"/>
    <cellStyle name="Comma 16 2 3 3 4" xfId="44182" xr:uid="{00000000-0005-0000-0000-00009D850000}"/>
    <cellStyle name="Comma 16 2 3 3 4 2" xfId="44183" xr:uid="{00000000-0005-0000-0000-00009E850000}"/>
    <cellStyle name="Comma 16 2 3 3 4 2 2" xfId="44184" xr:uid="{00000000-0005-0000-0000-00009F850000}"/>
    <cellStyle name="Comma 16 2 3 3 4 2 3" xfId="44185" xr:uid="{00000000-0005-0000-0000-0000A0850000}"/>
    <cellStyle name="Comma 16 2 3 3 4 3" xfId="44186" xr:uid="{00000000-0005-0000-0000-0000A1850000}"/>
    <cellStyle name="Comma 16 2 3 3 4 3 2" xfId="44187" xr:uid="{00000000-0005-0000-0000-0000A2850000}"/>
    <cellStyle name="Comma 16 2 3 3 4 4" xfId="44188" xr:uid="{00000000-0005-0000-0000-0000A3850000}"/>
    <cellStyle name="Comma 16 2 3 3 4 5" xfId="44189" xr:uid="{00000000-0005-0000-0000-0000A4850000}"/>
    <cellStyle name="Comma 16 2 3 3 5" xfId="44190" xr:uid="{00000000-0005-0000-0000-0000A5850000}"/>
    <cellStyle name="Comma 16 2 3 3 5 2" xfId="44191" xr:uid="{00000000-0005-0000-0000-0000A6850000}"/>
    <cellStyle name="Comma 16 2 3 3 5 3" xfId="44192" xr:uid="{00000000-0005-0000-0000-0000A7850000}"/>
    <cellStyle name="Comma 16 2 3 3 6" xfId="44193" xr:uid="{00000000-0005-0000-0000-0000A8850000}"/>
    <cellStyle name="Comma 16 2 3 3 6 2" xfId="44194" xr:uid="{00000000-0005-0000-0000-0000A9850000}"/>
    <cellStyle name="Comma 16 2 3 3 6 3" xfId="44195" xr:uid="{00000000-0005-0000-0000-0000AA850000}"/>
    <cellStyle name="Comma 16 2 3 3 7" xfId="44196" xr:uid="{00000000-0005-0000-0000-0000AB850000}"/>
    <cellStyle name="Comma 16 2 3 3 7 2" xfId="44197" xr:uid="{00000000-0005-0000-0000-0000AC850000}"/>
    <cellStyle name="Comma 16 2 3 3 8" xfId="44198" xr:uid="{00000000-0005-0000-0000-0000AD850000}"/>
    <cellStyle name="Comma 16 2 3 3 9" xfId="44199" xr:uid="{00000000-0005-0000-0000-0000AE850000}"/>
    <cellStyle name="Comma 16 2 3 4" xfId="44200" xr:uid="{00000000-0005-0000-0000-0000AF850000}"/>
    <cellStyle name="Comma 16 2 3 4 2" xfId="44201" xr:uid="{00000000-0005-0000-0000-0000B0850000}"/>
    <cellStyle name="Comma 16 2 3 4 2 2" xfId="44202" xr:uid="{00000000-0005-0000-0000-0000B1850000}"/>
    <cellStyle name="Comma 16 2 3 4 2 2 2" xfId="44203" xr:uid="{00000000-0005-0000-0000-0000B2850000}"/>
    <cellStyle name="Comma 16 2 3 4 2 2 3" xfId="44204" xr:uid="{00000000-0005-0000-0000-0000B3850000}"/>
    <cellStyle name="Comma 16 2 3 4 2 3" xfId="44205" xr:uid="{00000000-0005-0000-0000-0000B4850000}"/>
    <cellStyle name="Comma 16 2 3 4 2 3 2" xfId="44206" xr:uid="{00000000-0005-0000-0000-0000B5850000}"/>
    <cellStyle name="Comma 16 2 3 4 2 3 3" xfId="44207" xr:uid="{00000000-0005-0000-0000-0000B6850000}"/>
    <cellStyle name="Comma 16 2 3 4 2 4" xfId="44208" xr:uid="{00000000-0005-0000-0000-0000B7850000}"/>
    <cellStyle name="Comma 16 2 3 4 2 4 2" xfId="44209" xr:uid="{00000000-0005-0000-0000-0000B8850000}"/>
    <cellStyle name="Comma 16 2 3 4 2 5" xfId="44210" xr:uid="{00000000-0005-0000-0000-0000B9850000}"/>
    <cellStyle name="Comma 16 2 3 4 2 6" xfId="44211" xr:uid="{00000000-0005-0000-0000-0000BA850000}"/>
    <cellStyle name="Comma 16 2 3 4 3" xfId="44212" xr:uid="{00000000-0005-0000-0000-0000BB850000}"/>
    <cellStyle name="Comma 16 2 3 4 3 2" xfId="44213" xr:uid="{00000000-0005-0000-0000-0000BC850000}"/>
    <cellStyle name="Comma 16 2 3 4 3 2 2" xfId="44214" xr:uid="{00000000-0005-0000-0000-0000BD850000}"/>
    <cellStyle name="Comma 16 2 3 4 3 2 3" xfId="44215" xr:uid="{00000000-0005-0000-0000-0000BE850000}"/>
    <cellStyle name="Comma 16 2 3 4 3 3" xfId="44216" xr:uid="{00000000-0005-0000-0000-0000BF850000}"/>
    <cellStyle name="Comma 16 2 3 4 3 3 2" xfId="44217" xr:uid="{00000000-0005-0000-0000-0000C0850000}"/>
    <cellStyle name="Comma 16 2 3 4 3 3 3" xfId="44218" xr:uid="{00000000-0005-0000-0000-0000C1850000}"/>
    <cellStyle name="Comma 16 2 3 4 3 4" xfId="44219" xr:uid="{00000000-0005-0000-0000-0000C2850000}"/>
    <cellStyle name="Comma 16 2 3 4 3 4 2" xfId="44220" xr:uid="{00000000-0005-0000-0000-0000C3850000}"/>
    <cellStyle name="Comma 16 2 3 4 3 5" xfId="44221" xr:uid="{00000000-0005-0000-0000-0000C4850000}"/>
    <cellStyle name="Comma 16 2 3 4 3 6" xfId="44222" xr:uid="{00000000-0005-0000-0000-0000C5850000}"/>
    <cellStyle name="Comma 16 2 3 4 4" xfId="44223" xr:uid="{00000000-0005-0000-0000-0000C6850000}"/>
    <cellStyle name="Comma 16 2 3 4 4 2" xfId="44224" xr:uid="{00000000-0005-0000-0000-0000C7850000}"/>
    <cellStyle name="Comma 16 2 3 4 4 2 2" xfId="44225" xr:uid="{00000000-0005-0000-0000-0000C8850000}"/>
    <cellStyle name="Comma 16 2 3 4 4 2 3" xfId="44226" xr:uid="{00000000-0005-0000-0000-0000C9850000}"/>
    <cellStyle name="Comma 16 2 3 4 4 3" xfId="44227" xr:uid="{00000000-0005-0000-0000-0000CA850000}"/>
    <cellStyle name="Comma 16 2 3 4 4 3 2" xfId="44228" xr:uid="{00000000-0005-0000-0000-0000CB850000}"/>
    <cellStyle name="Comma 16 2 3 4 4 4" xfId="44229" xr:uid="{00000000-0005-0000-0000-0000CC850000}"/>
    <cellStyle name="Comma 16 2 3 4 4 5" xfId="44230" xr:uid="{00000000-0005-0000-0000-0000CD850000}"/>
    <cellStyle name="Comma 16 2 3 4 5" xfId="44231" xr:uid="{00000000-0005-0000-0000-0000CE850000}"/>
    <cellStyle name="Comma 16 2 3 4 5 2" xfId="44232" xr:uid="{00000000-0005-0000-0000-0000CF850000}"/>
    <cellStyle name="Comma 16 2 3 4 5 3" xfId="44233" xr:uid="{00000000-0005-0000-0000-0000D0850000}"/>
    <cellStyle name="Comma 16 2 3 4 6" xfId="44234" xr:uid="{00000000-0005-0000-0000-0000D1850000}"/>
    <cellStyle name="Comma 16 2 3 4 6 2" xfId="44235" xr:uid="{00000000-0005-0000-0000-0000D2850000}"/>
    <cellStyle name="Comma 16 2 3 4 6 3" xfId="44236" xr:uid="{00000000-0005-0000-0000-0000D3850000}"/>
    <cellStyle name="Comma 16 2 3 4 7" xfId="44237" xr:uid="{00000000-0005-0000-0000-0000D4850000}"/>
    <cellStyle name="Comma 16 2 3 4 7 2" xfId="44238" xr:uid="{00000000-0005-0000-0000-0000D5850000}"/>
    <cellStyle name="Comma 16 2 3 4 8" xfId="44239" xr:uid="{00000000-0005-0000-0000-0000D6850000}"/>
    <cellStyle name="Comma 16 2 3 4 9" xfId="44240" xr:uid="{00000000-0005-0000-0000-0000D7850000}"/>
    <cellStyle name="Comma 16 2 3 5" xfId="44241" xr:uid="{00000000-0005-0000-0000-0000D8850000}"/>
    <cellStyle name="Comma 16 2 3 5 2" xfId="44242" xr:uid="{00000000-0005-0000-0000-0000D9850000}"/>
    <cellStyle name="Comma 16 2 3 5 2 2" xfId="44243" xr:uid="{00000000-0005-0000-0000-0000DA850000}"/>
    <cellStyle name="Comma 16 2 3 5 2 3" xfId="44244" xr:uid="{00000000-0005-0000-0000-0000DB850000}"/>
    <cellStyle name="Comma 16 2 3 5 3" xfId="44245" xr:uid="{00000000-0005-0000-0000-0000DC850000}"/>
    <cellStyle name="Comma 16 2 3 5 3 2" xfId="44246" xr:uid="{00000000-0005-0000-0000-0000DD850000}"/>
    <cellStyle name="Comma 16 2 3 5 3 3" xfId="44247" xr:uid="{00000000-0005-0000-0000-0000DE850000}"/>
    <cellStyle name="Comma 16 2 3 5 4" xfId="44248" xr:uid="{00000000-0005-0000-0000-0000DF850000}"/>
    <cellStyle name="Comma 16 2 3 5 4 2" xfId="44249" xr:uid="{00000000-0005-0000-0000-0000E0850000}"/>
    <cellStyle name="Comma 16 2 3 5 5" xfId="44250" xr:uid="{00000000-0005-0000-0000-0000E1850000}"/>
    <cellStyle name="Comma 16 2 3 5 6" xfId="44251" xr:uid="{00000000-0005-0000-0000-0000E2850000}"/>
    <cellStyle name="Comma 16 2 3 6" xfId="44252" xr:uid="{00000000-0005-0000-0000-0000E3850000}"/>
    <cellStyle name="Comma 16 2 3 6 2" xfId="44253" xr:uid="{00000000-0005-0000-0000-0000E4850000}"/>
    <cellStyle name="Comma 16 2 3 6 2 2" xfId="44254" xr:uid="{00000000-0005-0000-0000-0000E5850000}"/>
    <cellStyle name="Comma 16 2 3 6 2 3" xfId="44255" xr:uid="{00000000-0005-0000-0000-0000E6850000}"/>
    <cellStyle name="Comma 16 2 3 6 3" xfId="44256" xr:uid="{00000000-0005-0000-0000-0000E7850000}"/>
    <cellStyle name="Comma 16 2 3 6 3 2" xfId="44257" xr:uid="{00000000-0005-0000-0000-0000E8850000}"/>
    <cellStyle name="Comma 16 2 3 6 3 3" xfId="44258" xr:uid="{00000000-0005-0000-0000-0000E9850000}"/>
    <cellStyle name="Comma 16 2 3 6 4" xfId="44259" xr:uid="{00000000-0005-0000-0000-0000EA850000}"/>
    <cellStyle name="Comma 16 2 3 6 4 2" xfId="44260" xr:uid="{00000000-0005-0000-0000-0000EB850000}"/>
    <cellStyle name="Comma 16 2 3 6 5" xfId="44261" xr:uid="{00000000-0005-0000-0000-0000EC850000}"/>
    <cellStyle name="Comma 16 2 3 6 6" xfId="44262" xr:uid="{00000000-0005-0000-0000-0000ED850000}"/>
    <cellStyle name="Comma 16 2 3 7" xfId="44263" xr:uid="{00000000-0005-0000-0000-0000EE850000}"/>
    <cellStyle name="Comma 16 2 3 7 2" xfId="44264" xr:uid="{00000000-0005-0000-0000-0000EF850000}"/>
    <cellStyle name="Comma 16 2 3 7 2 2" xfId="44265" xr:uid="{00000000-0005-0000-0000-0000F0850000}"/>
    <cellStyle name="Comma 16 2 3 7 2 3" xfId="44266" xr:uid="{00000000-0005-0000-0000-0000F1850000}"/>
    <cellStyle name="Comma 16 2 3 7 3" xfId="44267" xr:uid="{00000000-0005-0000-0000-0000F2850000}"/>
    <cellStyle name="Comma 16 2 3 7 3 2" xfId="44268" xr:uid="{00000000-0005-0000-0000-0000F3850000}"/>
    <cellStyle name="Comma 16 2 3 7 4" xfId="44269" xr:uid="{00000000-0005-0000-0000-0000F4850000}"/>
    <cellStyle name="Comma 16 2 3 7 5" xfId="44270" xr:uid="{00000000-0005-0000-0000-0000F5850000}"/>
    <cellStyle name="Comma 16 2 3 8" xfId="44271" xr:uid="{00000000-0005-0000-0000-0000F6850000}"/>
    <cellStyle name="Comma 16 2 3 8 2" xfId="44272" xr:uid="{00000000-0005-0000-0000-0000F7850000}"/>
    <cellStyle name="Comma 16 2 3 8 3" xfId="44273" xr:uid="{00000000-0005-0000-0000-0000F8850000}"/>
    <cellStyle name="Comma 16 2 3 9" xfId="44274" xr:uid="{00000000-0005-0000-0000-0000F9850000}"/>
    <cellStyle name="Comma 16 2 3 9 2" xfId="44275" xr:uid="{00000000-0005-0000-0000-0000FA850000}"/>
    <cellStyle name="Comma 16 2 3 9 3" xfId="44276" xr:uid="{00000000-0005-0000-0000-0000FB850000}"/>
    <cellStyle name="Comma 16 2 4" xfId="44277" xr:uid="{00000000-0005-0000-0000-0000FC850000}"/>
    <cellStyle name="Comma 16 2 4 10" xfId="44278" xr:uid="{00000000-0005-0000-0000-0000FD850000}"/>
    <cellStyle name="Comma 16 2 4 2" xfId="44279" xr:uid="{00000000-0005-0000-0000-0000FE850000}"/>
    <cellStyle name="Comma 16 2 4 2 2" xfId="44280" xr:uid="{00000000-0005-0000-0000-0000FF850000}"/>
    <cellStyle name="Comma 16 2 4 2 2 2" xfId="44281" xr:uid="{00000000-0005-0000-0000-000000860000}"/>
    <cellStyle name="Comma 16 2 4 2 2 2 2" xfId="44282" xr:uid="{00000000-0005-0000-0000-000001860000}"/>
    <cellStyle name="Comma 16 2 4 2 2 2 3" xfId="44283" xr:uid="{00000000-0005-0000-0000-000002860000}"/>
    <cellStyle name="Comma 16 2 4 2 2 3" xfId="44284" xr:uid="{00000000-0005-0000-0000-000003860000}"/>
    <cellStyle name="Comma 16 2 4 2 2 3 2" xfId="44285" xr:uid="{00000000-0005-0000-0000-000004860000}"/>
    <cellStyle name="Comma 16 2 4 2 2 3 3" xfId="44286" xr:uid="{00000000-0005-0000-0000-000005860000}"/>
    <cellStyle name="Comma 16 2 4 2 2 4" xfId="44287" xr:uid="{00000000-0005-0000-0000-000006860000}"/>
    <cellStyle name="Comma 16 2 4 2 2 4 2" xfId="44288" xr:uid="{00000000-0005-0000-0000-000007860000}"/>
    <cellStyle name="Comma 16 2 4 2 2 5" xfId="44289" xr:uid="{00000000-0005-0000-0000-000008860000}"/>
    <cellStyle name="Comma 16 2 4 2 2 6" xfId="44290" xr:uid="{00000000-0005-0000-0000-000009860000}"/>
    <cellStyle name="Comma 16 2 4 2 3" xfId="44291" xr:uid="{00000000-0005-0000-0000-00000A860000}"/>
    <cellStyle name="Comma 16 2 4 2 3 2" xfId="44292" xr:uid="{00000000-0005-0000-0000-00000B860000}"/>
    <cellStyle name="Comma 16 2 4 2 3 2 2" xfId="44293" xr:uid="{00000000-0005-0000-0000-00000C860000}"/>
    <cellStyle name="Comma 16 2 4 2 3 2 3" xfId="44294" xr:uid="{00000000-0005-0000-0000-00000D860000}"/>
    <cellStyle name="Comma 16 2 4 2 3 3" xfId="44295" xr:uid="{00000000-0005-0000-0000-00000E860000}"/>
    <cellStyle name="Comma 16 2 4 2 3 3 2" xfId="44296" xr:uid="{00000000-0005-0000-0000-00000F860000}"/>
    <cellStyle name="Comma 16 2 4 2 3 3 3" xfId="44297" xr:uid="{00000000-0005-0000-0000-000010860000}"/>
    <cellStyle name="Comma 16 2 4 2 3 4" xfId="44298" xr:uid="{00000000-0005-0000-0000-000011860000}"/>
    <cellStyle name="Comma 16 2 4 2 3 4 2" xfId="44299" xr:uid="{00000000-0005-0000-0000-000012860000}"/>
    <cellStyle name="Comma 16 2 4 2 3 5" xfId="44300" xr:uid="{00000000-0005-0000-0000-000013860000}"/>
    <cellStyle name="Comma 16 2 4 2 3 6" xfId="44301" xr:uid="{00000000-0005-0000-0000-000014860000}"/>
    <cellStyle name="Comma 16 2 4 2 4" xfId="44302" xr:uid="{00000000-0005-0000-0000-000015860000}"/>
    <cellStyle name="Comma 16 2 4 2 4 2" xfId="44303" xr:uid="{00000000-0005-0000-0000-000016860000}"/>
    <cellStyle name="Comma 16 2 4 2 4 2 2" xfId="44304" xr:uid="{00000000-0005-0000-0000-000017860000}"/>
    <cellStyle name="Comma 16 2 4 2 4 2 3" xfId="44305" xr:uid="{00000000-0005-0000-0000-000018860000}"/>
    <cellStyle name="Comma 16 2 4 2 4 3" xfId="44306" xr:uid="{00000000-0005-0000-0000-000019860000}"/>
    <cellStyle name="Comma 16 2 4 2 4 3 2" xfId="44307" xr:uid="{00000000-0005-0000-0000-00001A860000}"/>
    <cellStyle name="Comma 16 2 4 2 4 4" xfId="44308" xr:uid="{00000000-0005-0000-0000-00001B860000}"/>
    <cellStyle name="Comma 16 2 4 2 4 5" xfId="44309" xr:uid="{00000000-0005-0000-0000-00001C860000}"/>
    <cellStyle name="Comma 16 2 4 2 5" xfId="44310" xr:uid="{00000000-0005-0000-0000-00001D860000}"/>
    <cellStyle name="Comma 16 2 4 2 5 2" xfId="44311" xr:uid="{00000000-0005-0000-0000-00001E860000}"/>
    <cellStyle name="Comma 16 2 4 2 5 3" xfId="44312" xr:uid="{00000000-0005-0000-0000-00001F860000}"/>
    <cellStyle name="Comma 16 2 4 2 6" xfId="44313" xr:uid="{00000000-0005-0000-0000-000020860000}"/>
    <cellStyle name="Comma 16 2 4 2 6 2" xfId="44314" xr:uid="{00000000-0005-0000-0000-000021860000}"/>
    <cellStyle name="Comma 16 2 4 2 6 3" xfId="44315" xr:uid="{00000000-0005-0000-0000-000022860000}"/>
    <cellStyle name="Comma 16 2 4 2 7" xfId="44316" xr:uid="{00000000-0005-0000-0000-000023860000}"/>
    <cellStyle name="Comma 16 2 4 2 7 2" xfId="44317" xr:uid="{00000000-0005-0000-0000-000024860000}"/>
    <cellStyle name="Comma 16 2 4 2 8" xfId="44318" xr:uid="{00000000-0005-0000-0000-000025860000}"/>
    <cellStyle name="Comma 16 2 4 2 9" xfId="44319" xr:uid="{00000000-0005-0000-0000-000026860000}"/>
    <cellStyle name="Comma 16 2 4 3" xfId="44320" xr:uid="{00000000-0005-0000-0000-000027860000}"/>
    <cellStyle name="Comma 16 2 4 3 2" xfId="44321" xr:uid="{00000000-0005-0000-0000-000028860000}"/>
    <cellStyle name="Comma 16 2 4 3 2 2" xfId="44322" xr:uid="{00000000-0005-0000-0000-000029860000}"/>
    <cellStyle name="Comma 16 2 4 3 2 3" xfId="44323" xr:uid="{00000000-0005-0000-0000-00002A860000}"/>
    <cellStyle name="Comma 16 2 4 3 3" xfId="44324" xr:uid="{00000000-0005-0000-0000-00002B860000}"/>
    <cellStyle name="Comma 16 2 4 3 3 2" xfId="44325" xr:uid="{00000000-0005-0000-0000-00002C860000}"/>
    <cellStyle name="Comma 16 2 4 3 3 3" xfId="44326" xr:uid="{00000000-0005-0000-0000-00002D860000}"/>
    <cellStyle name="Comma 16 2 4 3 4" xfId="44327" xr:uid="{00000000-0005-0000-0000-00002E860000}"/>
    <cellStyle name="Comma 16 2 4 3 4 2" xfId="44328" xr:uid="{00000000-0005-0000-0000-00002F860000}"/>
    <cellStyle name="Comma 16 2 4 3 5" xfId="44329" xr:uid="{00000000-0005-0000-0000-000030860000}"/>
    <cellStyle name="Comma 16 2 4 3 6" xfId="44330" xr:uid="{00000000-0005-0000-0000-000031860000}"/>
    <cellStyle name="Comma 16 2 4 4" xfId="44331" xr:uid="{00000000-0005-0000-0000-000032860000}"/>
    <cellStyle name="Comma 16 2 4 4 2" xfId="44332" xr:uid="{00000000-0005-0000-0000-000033860000}"/>
    <cellStyle name="Comma 16 2 4 4 2 2" xfId="44333" xr:uid="{00000000-0005-0000-0000-000034860000}"/>
    <cellStyle name="Comma 16 2 4 4 2 3" xfId="44334" xr:uid="{00000000-0005-0000-0000-000035860000}"/>
    <cellStyle name="Comma 16 2 4 4 3" xfId="44335" xr:uid="{00000000-0005-0000-0000-000036860000}"/>
    <cellStyle name="Comma 16 2 4 4 3 2" xfId="44336" xr:uid="{00000000-0005-0000-0000-000037860000}"/>
    <cellStyle name="Comma 16 2 4 4 3 3" xfId="44337" xr:uid="{00000000-0005-0000-0000-000038860000}"/>
    <cellStyle name="Comma 16 2 4 4 4" xfId="44338" xr:uid="{00000000-0005-0000-0000-000039860000}"/>
    <cellStyle name="Comma 16 2 4 4 4 2" xfId="44339" xr:uid="{00000000-0005-0000-0000-00003A860000}"/>
    <cellStyle name="Comma 16 2 4 4 5" xfId="44340" xr:uid="{00000000-0005-0000-0000-00003B860000}"/>
    <cellStyle name="Comma 16 2 4 4 6" xfId="44341" xr:uid="{00000000-0005-0000-0000-00003C860000}"/>
    <cellStyle name="Comma 16 2 4 5" xfId="44342" xr:uid="{00000000-0005-0000-0000-00003D860000}"/>
    <cellStyle name="Comma 16 2 4 5 2" xfId="44343" xr:uid="{00000000-0005-0000-0000-00003E860000}"/>
    <cellStyle name="Comma 16 2 4 5 2 2" xfId="44344" xr:uid="{00000000-0005-0000-0000-00003F860000}"/>
    <cellStyle name="Comma 16 2 4 5 2 3" xfId="44345" xr:uid="{00000000-0005-0000-0000-000040860000}"/>
    <cellStyle name="Comma 16 2 4 5 3" xfId="44346" xr:uid="{00000000-0005-0000-0000-000041860000}"/>
    <cellStyle name="Comma 16 2 4 5 3 2" xfId="44347" xr:uid="{00000000-0005-0000-0000-000042860000}"/>
    <cellStyle name="Comma 16 2 4 5 4" xfId="44348" xr:uid="{00000000-0005-0000-0000-000043860000}"/>
    <cellStyle name="Comma 16 2 4 5 5" xfId="44349" xr:uid="{00000000-0005-0000-0000-000044860000}"/>
    <cellStyle name="Comma 16 2 4 6" xfId="44350" xr:uid="{00000000-0005-0000-0000-000045860000}"/>
    <cellStyle name="Comma 16 2 4 6 2" xfId="44351" xr:uid="{00000000-0005-0000-0000-000046860000}"/>
    <cellStyle name="Comma 16 2 4 6 3" xfId="44352" xr:uid="{00000000-0005-0000-0000-000047860000}"/>
    <cellStyle name="Comma 16 2 4 7" xfId="44353" xr:uid="{00000000-0005-0000-0000-000048860000}"/>
    <cellStyle name="Comma 16 2 4 7 2" xfId="44354" xr:uid="{00000000-0005-0000-0000-000049860000}"/>
    <cellStyle name="Comma 16 2 4 7 3" xfId="44355" xr:uid="{00000000-0005-0000-0000-00004A860000}"/>
    <cellStyle name="Comma 16 2 4 8" xfId="44356" xr:uid="{00000000-0005-0000-0000-00004B860000}"/>
    <cellStyle name="Comma 16 2 4 8 2" xfId="44357" xr:uid="{00000000-0005-0000-0000-00004C860000}"/>
    <cellStyle name="Comma 16 2 4 9" xfId="44358" xr:uid="{00000000-0005-0000-0000-00004D860000}"/>
    <cellStyle name="Comma 16 2 5" xfId="44359" xr:uid="{00000000-0005-0000-0000-00004E860000}"/>
    <cellStyle name="Comma 16 2 5 2" xfId="44360" xr:uid="{00000000-0005-0000-0000-00004F860000}"/>
    <cellStyle name="Comma 16 2 5 2 2" xfId="44361" xr:uid="{00000000-0005-0000-0000-000050860000}"/>
    <cellStyle name="Comma 16 2 5 2 2 2" xfId="44362" xr:uid="{00000000-0005-0000-0000-000051860000}"/>
    <cellStyle name="Comma 16 2 5 2 2 3" xfId="44363" xr:uid="{00000000-0005-0000-0000-000052860000}"/>
    <cellStyle name="Comma 16 2 5 2 3" xfId="44364" xr:uid="{00000000-0005-0000-0000-000053860000}"/>
    <cellStyle name="Comma 16 2 5 2 3 2" xfId="44365" xr:uid="{00000000-0005-0000-0000-000054860000}"/>
    <cellStyle name="Comma 16 2 5 2 3 3" xfId="44366" xr:uid="{00000000-0005-0000-0000-000055860000}"/>
    <cellStyle name="Comma 16 2 5 2 4" xfId="44367" xr:uid="{00000000-0005-0000-0000-000056860000}"/>
    <cellStyle name="Comma 16 2 5 2 4 2" xfId="44368" xr:uid="{00000000-0005-0000-0000-000057860000}"/>
    <cellStyle name="Comma 16 2 5 2 5" xfId="44369" xr:uid="{00000000-0005-0000-0000-000058860000}"/>
    <cellStyle name="Comma 16 2 5 2 6" xfId="44370" xr:uid="{00000000-0005-0000-0000-000059860000}"/>
    <cellStyle name="Comma 16 2 5 3" xfId="44371" xr:uid="{00000000-0005-0000-0000-00005A860000}"/>
    <cellStyle name="Comma 16 2 5 3 2" xfId="44372" xr:uid="{00000000-0005-0000-0000-00005B860000}"/>
    <cellStyle name="Comma 16 2 5 3 2 2" xfId="44373" xr:uid="{00000000-0005-0000-0000-00005C860000}"/>
    <cellStyle name="Comma 16 2 5 3 2 3" xfId="44374" xr:uid="{00000000-0005-0000-0000-00005D860000}"/>
    <cellStyle name="Comma 16 2 5 3 3" xfId="44375" xr:uid="{00000000-0005-0000-0000-00005E860000}"/>
    <cellStyle name="Comma 16 2 5 3 3 2" xfId="44376" xr:uid="{00000000-0005-0000-0000-00005F860000}"/>
    <cellStyle name="Comma 16 2 5 3 3 3" xfId="44377" xr:uid="{00000000-0005-0000-0000-000060860000}"/>
    <cellStyle name="Comma 16 2 5 3 4" xfId="44378" xr:uid="{00000000-0005-0000-0000-000061860000}"/>
    <cellStyle name="Comma 16 2 5 3 4 2" xfId="44379" xr:uid="{00000000-0005-0000-0000-000062860000}"/>
    <cellStyle name="Comma 16 2 5 3 5" xfId="44380" xr:uid="{00000000-0005-0000-0000-000063860000}"/>
    <cellStyle name="Comma 16 2 5 3 6" xfId="44381" xr:uid="{00000000-0005-0000-0000-000064860000}"/>
    <cellStyle name="Comma 16 2 5 4" xfId="44382" xr:uid="{00000000-0005-0000-0000-000065860000}"/>
    <cellStyle name="Comma 16 2 5 4 2" xfId="44383" xr:uid="{00000000-0005-0000-0000-000066860000}"/>
    <cellStyle name="Comma 16 2 5 4 2 2" xfId="44384" xr:uid="{00000000-0005-0000-0000-000067860000}"/>
    <cellStyle name="Comma 16 2 5 4 2 3" xfId="44385" xr:uid="{00000000-0005-0000-0000-000068860000}"/>
    <cellStyle name="Comma 16 2 5 4 3" xfId="44386" xr:uid="{00000000-0005-0000-0000-000069860000}"/>
    <cellStyle name="Comma 16 2 5 4 3 2" xfId="44387" xr:uid="{00000000-0005-0000-0000-00006A860000}"/>
    <cellStyle name="Comma 16 2 5 4 4" xfId="44388" xr:uid="{00000000-0005-0000-0000-00006B860000}"/>
    <cellStyle name="Comma 16 2 5 4 5" xfId="44389" xr:uid="{00000000-0005-0000-0000-00006C860000}"/>
    <cellStyle name="Comma 16 2 5 5" xfId="44390" xr:uid="{00000000-0005-0000-0000-00006D860000}"/>
    <cellStyle name="Comma 16 2 5 5 2" xfId="44391" xr:uid="{00000000-0005-0000-0000-00006E860000}"/>
    <cellStyle name="Comma 16 2 5 5 3" xfId="44392" xr:uid="{00000000-0005-0000-0000-00006F860000}"/>
    <cellStyle name="Comma 16 2 5 6" xfId="44393" xr:uid="{00000000-0005-0000-0000-000070860000}"/>
    <cellStyle name="Comma 16 2 5 6 2" xfId="44394" xr:uid="{00000000-0005-0000-0000-000071860000}"/>
    <cellStyle name="Comma 16 2 5 6 3" xfId="44395" xr:uid="{00000000-0005-0000-0000-000072860000}"/>
    <cellStyle name="Comma 16 2 5 7" xfId="44396" xr:uid="{00000000-0005-0000-0000-000073860000}"/>
    <cellStyle name="Comma 16 2 5 7 2" xfId="44397" xr:uid="{00000000-0005-0000-0000-000074860000}"/>
    <cellStyle name="Comma 16 2 5 8" xfId="44398" xr:uid="{00000000-0005-0000-0000-000075860000}"/>
    <cellStyle name="Comma 16 2 5 9" xfId="44399" xr:uid="{00000000-0005-0000-0000-000076860000}"/>
    <cellStyle name="Comma 16 2 6" xfId="44400" xr:uid="{00000000-0005-0000-0000-000077860000}"/>
    <cellStyle name="Comma 16 2 6 2" xfId="44401" xr:uid="{00000000-0005-0000-0000-000078860000}"/>
    <cellStyle name="Comma 16 2 6 2 2" xfId="44402" xr:uid="{00000000-0005-0000-0000-000079860000}"/>
    <cellStyle name="Comma 16 2 6 2 2 2" xfId="44403" xr:uid="{00000000-0005-0000-0000-00007A860000}"/>
    <cellStyle name="Comma 16 2 6 2 2 3" xfId="44404" xr:uid="{00000000-0005-0000-0000-00007B860000}"/>
    <cellStyle name="Comma 16 2 6 2 3" xfId="44405" xr:uid="{00000000-0005-0000-0000-00007C860000}"/>
    <cellStyle name="Comma 16 2 6 2 3 2" xfId="44406" xr:uid="{00000000-0005-0000-0000-00007D860000}"/>
    <cellStyle name="Comma 16 2 6 2 3 3" xfId="44407" xr:uid="{00000000-0005-0000-0000-00007E860000}"/>
    <cellStyle name="Comma 16 2 6 2 4" xfId="44408" xr:uid="{00000000-0005-0000-0000-00007F860000}"/>
    <cellStyle name="Comma 16 2 6 2 4 2" xfId="44409" xr:uid="{00000000-0005-0000-0000-000080860000}"/>
    <cellStyle name="Comma 16 2 6 2 5" xfId="44410" xr:uid="{00000000-0005-0000-0000-000081860000}"/>
    <cellStyle name="Comma 16 2 6 2 6" xfId="44411" xr:uid="{00000000-0005-0000-0000-000082860000}"/>
    <cellStyle name="Comma 16 2 6 3" xfId="44412" xr:uid="{00000000-0005-0000-0000-000083860000}"/>
    <cellStyle name="Comma 16 2 6 3 2" xfId="44413" xr:uid="{00000000-0005-0000-0000-000084860000}"/>
    <cellStyle name="Comma 16 2 6 3 2 2" xfId="44414" xr:uid="{00000000-0005-0000-0000-000085860000}"/>
    <cellStyle name="Comma 16 2 6 3 2 3" xfId="44415" xr:uid="{00000000-0005-0000-0000-000086860000}"/>
    <cellStyle name="Comma 16 2 6 3 3" xfId="44416" xr:uid="{00000000-0005-0000-0000-000087860000}"/>
    <cellStyle name="Comma 16 2 6 3 3 2" xfId="44417" xr:uid="{00000000-0005-0000-0000-000088860000}"/>
    <cellStyle name="Comma 16 2 6 3 3 3" xfId="44418" xr:uid="{00000000-0005-0000-0000-000089860000}"/>
    <cellStyle name="Comma 16 2 6 3 4" xfId="44419" xr:uid="{00000000-0005-0000-0000-00008A860000}"/>
    <cellStyle name="Comma 16 2 6 3 4 2" xfId="44420" xr:uid="{00000000-0005-0000-0000-00008B860000}"/>
    <cellStyle name="Comma 16 2 6 3 5" xfId="44421" xr:uid="{00000000-0005-0000-0000-00008C860000}"/>
    <cellStyle name="Comma 16 2 6 3 6" xfId="44422" xr:uid="{00000000-0005-0000-0000-00008D860000}"/>
    <cellStyle name="Comma 16 2 6 4" xfId="44423" xr:uid="{00000000-0005-0000-0000-00008E860000}"/>
    <cellStyle name="Comma 16 2 6 4 2" xfId="44424" xr:uid="{00000000-0005-0000-0000-00008F860000}"/>
    <cellStyle name="Comma 16 2 6 4 2 2" xfId="44425" xr:uid="{00000000-0005-0000-0000-000090860000}"/>
    <cellStyle name="Comma 16 2 6 4 2 3" xfId="44426" xr:uid="{00000000-0005-0000-0000-000091860000}"/>
    <cellStyle name="Comma 16 2 6 4 3" xfId="44427" xr:uid="{00000000-0005-0000-0000-000092860000}"/>
    <cellStyle name="Comma 16 2 6 4 3 2" xfId="44428" xr:uid="{00000000-0005-0000-0000-000093860000}"/>
    <cellStyle name="Comma 16 2 6 4 4" xfId="44429" xr:uid="{00000000-0005-0000-0000-000094860000}"/>
    <cellStyle name="Comma 16 2 6 4 5" xfId="44430" xr:uid="{00000000-0005-0000-0000-000095860000}"/>
    <cellStyle name="Comma 16 2 6 5" xfId="44431" xr:uid="{00000000-0005-0000-0000-000096860000}"/>
    <cellStyle name="Comma 16 2 6 5 2" xfId="44432" xr:uid="{00000000-0005-0000-0000-000097860000}"/>
    <cellStyle name="Comma 16 2 6 5 3" xfId="44433" xr:uid="{00000000-0005-0000-0000-000098860000}"/>
    <cellStyle name="Comma 16 2 6 6" xfId="44434" xr:uid="{00000000-0005-0000-0000-000099860000}"/>
    <cellStyle name="Comma 16 2 6 6 2" xfId="44435" xr:uid="{00000000-0005-0000-0000-00009A860000}"/>
    <cellStyle name="Comma 16 2 6 6 3" xfId="44436" xr:uid="{00000000-0005-0000-0000-00009B860000}"/>
    <cellStyle name="Comma 16 2 6 7" xfId="44437" xr:uid="{00000000-0005-0000-0000-00009C860000}"/>
    <cellStyle name="Comma 16 2 6 7 2" xfId="44438" xr:uid="{00000000-0005-0000-0000-00009D860000}"/>
    <cellStyle name="Comma 16 2 6 8" xfId="44439" xr:uid="{00000000-0005-0000-0000-00009E860000}"/>
    <cellStyle name="Comma 16 2 6 9" xfId="44440" xr:uid="{00000000-0005-0000-0000-00009F860000}"/>
    <cellStyle name="Comma 16 2 7" xfId="44441" xr:uid="{00000000-0005-0000-0000-0000A0860000}"/>
    <cellStyle name="Comma 16 2 7 2" xfId="44442" xr:uid="{00000000-0005-0000-0000-0000A1860000}"/>
    <cellStyle name="Comma 16 2 7 2 2" xfId="44443" xr:uid="{00000000-0005-0000-0000-0000A2860000}"/>
    <cellStyle name="Comma 16 2 7 2 3" xfId="44444" xr:uid="{00000000-0005-0000-0000-0000A3860000}"/>
    <cellStyle name="Comma 16 2 7 3" xfId="44445" xr:uid="{00000000-0005-0000-0000-0000A4860000}"/>
    <cellStyle name="Comma 16 2 7 3 2" xfId="44446" xr:uid="{00000000-0005-0000-0000-0000A5860000}"/>
    <cellStyle name="Comma 16 2 7 3 3" xfId="44447" xr:uid="{00000000-0005-0000-0000-0000A6860000}"/>
    <cellStyle name="Comma 16 2 7 4" xfId="44448" xr:uid="{00000000-0005-0000-0000-0000A7860000}"/>
    <cellStyle name="Comma 16 2 7 4 2" xfId="44449" xr:uid="{00000000-0005-0000-0000-0000A8860000}"/>
    <cellStyle name="Comma 16 2 7 5" xfId="44450" xr:uid="{00000000-0005-0000-0000-0000A9860000}"/>
    <cellStyle name="Comma 16 2 7 6" xfId="44451" xr:uid="{00000000-0005-0000-0000-0000AA860000}"/>
    <cellStyle name="Comma 16 2 8" xfId="44452" xr:uid="{00000000-0005-0000-0000-0000AB860000}"/>
    <cellStyle name="Comma 16 2 8 2" xfId="44453" xr:uid="{00000000-0005-0000-0000-0000AC860000}"/>
    <cellStyle name="Comma 16 2 8 2 2" xfId="44454" xr:uid="{00000000-0005-0000-0000-0000AD860000}"/>
    <cellStyle name="Comma 16 2 8 2 3" xfId="44455" xr:uid="{00000000-0005-0000-0000-0000AE860000}"/>
    <cellStyle name="Comma 16 2 8 3" xfId="44456" xr:uid="{00000000-0005-0000-0000-0000AF860000}"/>
    <cellStyle name="Comma 16 2 8 3 2" xfId="44457" xr:uid="{00000000-0005-0000-0000-0000B0860000}"/>
    <cellStyle name="Comma 16 2 8 3 3" xfId="44458" xr:uid="{00000000-0005-0000-0000-0000B1860000}"/>
    <cellStyle name="Comma 16 2 8 4" xfId="44459" xr:uid="{00000000-0005-0000-0000-0000B2860000}"/>
    <cellStyle name="Comma 16 2 8 4 2" xfId="44460" xr:uid="{00000000-0005-0000-0000-0000B3860000}"/>
    <cellStyle name="Comma 16 2 8 5" xfId="44461" xr:uid="{00000000-0005-0000-0000-0000B4860000}"/>
    <cellStyle name="Comma 16 2 8 6" xfId="44462" xr:uid="{00000000-0005-0000-0000-0000B5860000}"/>
    <cellStyle name="Comma 16 2 9" xfId="44463" xr:uid="{00000000-0005-0000-0000-0000B6860000}"/>
    <cellStyle name="Comma 16 2 9 2" xfId="44464" xr:uid="{00000000-0005-0000-0000-0000B7860000}"/>
    <cellStyle name="Comma 16 2 9 2 2" xfId="44465" xr:uid="{00000000-0005-0000-0000-0000B8860000}"/>
    <cellStyle name="Comma 16 2 9 2 3" xfId="44466" xr:uid="{00000000-0005-0000-0000-0000B9860000}"/>
    <cellStyle name="Comma 16 2 9 3" xfId="44467" xr:uid="{00000000-0005-0000-0000-0000BA860000}"/>
    <cellStyle name="Comma 16 2 9 3 2" xfId="44468" xr:uid="{00000000-0005-0000-0000-0000BB860000}"/>
    <cellStyle name="Comma 16 2 9 4" xfId="44469" xr:uid="{00000000-0005-0000-0000-0000BC860000}"/>
    <cellStyle name="Comma 16 2 9 5" xfId="44470" xr:uid="{00000000-0005-0000-0000-0000BD860000}"/>
    <cellStyle name="Comma 16 3" xfId="9468" xr:uid="{00000000-0005-0000-0000-0000BE860000}"/>
    <cellStyle name="Comma 16 3 10" xfId="44471" xr:uid="{00000000-0005-0000-0000-0000BF860000}"/>
    <cellStyle name="Comma 16 3 10 2" xfId="44472" xr:uid="{00000000-0005-0000-0000-0000C0860000}"/>
    <cellStyle name="Comma 16 3 10 3" xfId="44473" xr:uid="{00000000-0005-0000-0000-0000C1860000}"/>
    <cellStyle name="Comma 16 3 11" xfId="44474" xr:uid="{00000000-0005-0000-0000-0000C2860000}"/>
    <cellStyle name="Comma 16 3 11 2" xfId="44475" xr:uid="{00000000-0005-0000-0000-0000C3860000}"/>
    <cellStyle name="Comma 16 3 12" xfId="44476" xr:uid="{00000000-0005-0000-0000-0000C4860000}"/>
    <cellStyle name="Comma 16 3 13" xfId="44477" xr:uid="{00000000-0005-0000-0000-0000C5860000}"/>
    <cellStyle name="Comma 16 3 2" xfId="44478" xr:uid="{00000000-0005-0000-0000-0000C6860000}"/>
    <cellStyle name="Comma 16 3 2 10" xfId="44479" xr:uid="{00000000-0005-0000-0000-0000C7860000}"/>
    <cellStyle name="Comma 16 3 2 10 2" xfId="44480" xr:uid="{00000000-0005-0000-0000-0000C8860000}"/>
    <cellStyle name="Comma 16 3 2 11" xfId="44481" xr:uid="{00000000-0005-0000-0000-0000C9860000}"/>
    <cellStyle name="Comma 16 3 2 12" xfId="44482" xr:uid="{00000000-0005-0000-0000-0000CA860000}"/>
    <cellStyle name="Comma 16 3 2 2" xfId="44483" xr:uid="{00000000-0005-0000-0000-0000CB860000}"/>
    <cellStyle name="Comma 16 3 2 2 10" xfId="44484" xr:uid="{00000000-0005-0000-0000-0000CC860000}"/>
    <cellStyle name="Comma 16 3 2 2 2" xfId="44485" xr:uid="{00000000-0005-0000-0000-0000CD860000}"/>
    <cellStyle name="Comma 16 3 2 2 2 2" xfId="44486" xr:uid="{00000000-0005-0000-0000-0000CE860000}"/>
    <cellStyle name="Comma 16 3 2 2 2 2 2" xfId="44487" xr:uid="{00000000-0005-0000-0000-0000CF860000}"/>
    <cellStyle name="Comma 16 3 2 2 2 2 2 2" xfId="44488" xr:uid="{00000000-0005-0000-0000-0000D0860000}"/>
    <cellStyle name="Comma 16 3 2 2 2 2 2 3" xfId="44489" xr:uid="{00000000-0005-0000-0000-0000D1860000}"/>
    <cellStyle name="Comma 16 3 2 2 2 2 3" xfId="44490" xr:uid="{00000000-0005-0000-0000-0000D2860000}"/>
    <cellStyle name="Comma 16 3 2 2 2 2 3 2" xfId="44491" xr:uid="{00000000-0005-0000-0000-0000D3860000}"/>
    <cellStyle name="Comma 16 3 2 2 2 2 3 3" xfId="44492" xr:uid="{00000000-0005-0000-0000-0000D4860000}"/>
    <cellStyle name="Comma 16 3 2 2 2 2 4" xfId="44493" xr:uid="{00000000-0005-0000-0000-0000D5860000}"/>
    <cellStyle name="Comma 16 3 2 2 2 2 4 2" xfId="44494" xr:uid="{00000000-0005-0000-0000-0000D6860000}"/>
    <cellStyle name="Comma 16 3 2 2 2 2 5" xfId="44495" xr:uid="{00000000-0005-0000-0000-0000D7860000}"/>
    <cellStyle name="Comma 16 3 2 2 2 2 6" xfId="44496" xr:uid="{00000000-0005-0000-0000-0000D8860000}"/>
    <cellStyle name="Comma 16 3 2 2 2 3" xfId="44497" xr:uid="{00000000-0005-0000-0000-0000D9860000}"/>
    <cellStyle name="Comma 16 3 2 2 2 3 2" xfId="44498" xr:uid="{00000000-0005-0000-0000-0000DA860000}"/>
    <cellStyle name="Comma 16 3 2 2 2 3 2 2" xfId="44499" xr:uid="{00000000-0005-0000-0000-0000DB860000}"/>
    <cellStyle name="Comma 16 3 2 2 2 3 2 3" xfId="44500" xr:uid="{00000000-0005-0000-0000-0000DC860000}"/>
    <cellStyle name="Comma 16 3 2 2 2 3 3" xfId="44501" xr:uid="{00000000-0005-0000-0000-0000DD860000}"/>
    <cellStyle name="Comma 16 3 2 2 2 3 3 2" xfId="44502" xr:uid="{00000000-0005-0000-0000-0000DE860000}"/>
    <cellStyle name="Comma 16 3 2 2 2 3 3 3" xfId="44503" xr:uid="{00000000-0005-0000-0000-0000DF860000}"/>
    <cellStyle name="Comma 16 3 2 2 2 3 4" xfId="44504" xr:uid="{00000000-0005-0000-0000-0000E0860000}"/>
    <cellStyle name="Comma 16 3 2 2 2 3 4 2" xfId="44505" xr:uid="{00000000-0005-0000-0000-0000E1860000}"/>
    <cellStyle name="Comma 16 3 2 2 2 3 5" xfId="44506" xr:uid="{00000000-0005-0000-0000-0000E2860000}"/>
    <cellStyle name="Comma 16 3 2 2 2 3 6" xfId="44507" xr:uid="{00000000-0005-0000-0000-0000E3860000}"/>
    <cellStyle name="Comma 16 3 2 2 2 4" xfId="44508" xr:uid="{00000000-0005-0000-0000-0000E4860000}"/>
    <cellStyle name="Comma 16 3 2 2 2 4 2" xfId="44509" xr:uid="{00000000-0005-0000-0000-0000E5860000}"/>
    <cellStyle name="Comma 16 3 2 2 2 4 2 2" xfId="44510" xr:uid="{00000000-0005-0000-0000-0000E6860000}"/>
    <cellStyle name="Comma 16 3 2 2 2 4 2 3" xfId="44511" xr:uid="{00000000-0005-0000-0000-0000E7860000}"/>
    <cellStyle name="Comma 16 3 2 2 2 4 3" xfId="44512" xr:uid="{00000000-0005-0000-0000-0000E8860000}"/>
    <cellStyle name="Comma 16 3 2 2 2 4 3 2" xfId="44513" xr:uid="{00000000-0005-0000-0000-0000E9860000}"/>
    <cellStyle name="Comma 16 3 2 2 2 4 4" xfId="44514" xr:uid="{00000000-0005-0000-0000-0000EA860000}"/>
    <cellStyle name="Comma 16 3 2 2 2 4 5" xfId="44515" xr:uid="{00000000-0005-0000-0000-0000EB860000}"/>
    <cellStyle name="Comma 16 3 2 2 2 5" xfId="44516" xr:uid="{00000000-0005-0000-0000-0000EC860000}"/>
    <cellStyle name="Comma 16 3 2 2 2 5 2" xfId="44517" xr:uid="{00000000-0005-0000-0000-0000ED860000}"/>
    <cellStyle name="Comma 16 3 2 2 2 5 3" xfId="44518" xr:uid="{00000000-0005-0000-0000-0000EE860000}"/>
    <cellStyle name="Comma 16 3 2 2 2 6" xfId="44519" xr:uid="{00000000-0005-0000-0000-0000EF860000}"/>
    <cellStyle name="Comma 16 3 2 2 2 6 2" xfId="44520" xr:uid="{00000000-0005-0000-0000-0000F0860000}"/>
    <cellStyle name="Comma 16 3 2 2 2 6 3" xfId="44521" xr:uid="{00000000-0005-0000-0000-0000F1860000}"/>
    <cellStyle name="Comma 16 3 2 2 2 7" xfId="44522" xr:uid="{00000000-0005-0000-0000-0000F2860000}"/>
    <cellStyle name="Comma 16 3 2 2 2 7 2" xfId="44523" xr:uid="{00000000-0005-0000-0000-0000F3860000}"/>
    <cellStyle name="Comma 16 3 2 2 2 8" xfId="44524" xr:uid="{00000000-0005-0000-0000-0000F4860000}"/>
    <cellStyle name="Comma 16 3 2 2 2 9" xfId="44525" xr:uid="{00000000-0005-0000-0000-0000F5860000}"/>
    <cellStyle name="Comma 16 3 2 2 3" xfId="44526" xr:uid="{00000000-0005-0000-0000-0000F6860000}"/>
    <cellStyle name="Comma 16 3 2 2 3 2" xfId="44527" xr:uid="{00000000-0005-0000-0000-0000F7860000}"/>
    <cellStyle name="Comma 16 3 2 2 3 2 2" xfId="44528" xr:uid="{00000000-0005-0000-0000-0000F8860000}"/>
    <cellStyle name="Comma 16 3 2 2 3 2 3" xfId="44529" xr:uid="{00000000-0005-0000-0000-0000F9860000}"/>
    <cellStyle name="Comma 16 3 2 2 3 3" xfId="44530" xr:uid="{00000000-0005-0000-0000-0000FA860000}"/>
    <cellStyle name="Comma 16 3 2 2 3 3 2" xfId="44531" xr:uid="{00000000-0005-0000-0000-0000FB860000}"/>
    <cellStyle name="Comma 16 3 2 2 3 3 3" xfId="44532" xr:uid="{00000000-0005-0000-0000-0000FC860000}"/>
    <cellStyle name="Comma 16 3 2 2 3 4" xfId="44533" xr:uid="{00000000-0005-0000-0000-0000FD860000}"/>
    <cellStyle name="Comma 16 3 2 2 3 4 2" xfId="44534" xr:uid="{00000000-0005-0000-0000-0000FE860000}"/>
    <cellStyle name="Comma 16 3 2 2 3 5" xfId="44535" xr:uid="{00000000-0005-0000-0000-0000FF860000}"/>
    <cellStyle name="Comma 16 3 2 2 3 6" xfId="44536" xr:uid="{00000000-0005-0000-0000-000000870000}"/>
    <cellStyle name="Comma 16 3 2 2 4" xfId="44537" xr:uid="{00000000-0005-0000-0000-000001870000}"/>
    <cellStyle name="Comma 16 3 2 2 4 2" xfId="44538" xr:uid="{00000000-0005-0000-0000-000002870000}"/>
    <cellStyle name="Comma 16 3 2 2 4 2 2" xfId="44539" xr:uid="{00000000-0005-0000-0000-000003870000}"/>
    <cellStyle name="Comma 16 3 2 2 4 2 3" xfId="44540" xr:uid="{00000000-0005-0000-0000-000004870000}"/>
    <cellStyle name="Comma 16 3 2 2 4 3" xfId="44541" xr:uid="{00000000-0005-0000-0000-000005870000}"/>
    <cellStyle name="Comma 16 3 2 2 4 3 2" xfId="44542" xr:uid="{00000000-0005-0000-0000-000006870000}"/>
    <cellStyle name="Comma 16 3 2 2 4 3 3" xfId="44543" xr:uid="{00000000-0005-0000-0000-000007870000}"/>
    <cellStyle name="Comma 16 3 2 2 4 4" xfId="44544" xr:uid="{00000000-0005-0000-0000-000008870000}"/>
    <cellStyle name="Comma 16 3 2 2 4 4 2" xfId="44545" xr:uid="{00000000-0005-0000-0000-000009870000}"/>
    <cellStyle name="Comma 16 3 2 2 4 5" xfId="44546" xr:uid="{00000000-0005-0000-0000-00000A870000}"/>
    <cellStyle name="Comma 16 3 2 2 4 6" xfId="44547" xr:uid="{00000000-0005-0000-0000-00000B870000}"/>
    <cellStyle name="Comma 16 3 2 2 5" xfId="44548" xr:uid="{00000000-0005-0000-0000-00000C870000}"/>
    <cellStyle name="Comma 16 3 2 2 5 2" xfId="44549" xr:uid="{00000000-0005-0000-0000-00000D870000}"/>
    <cellStyle name="Comma 16 3 2 2 5 2 2" xfId="44550" xr:uid="{00000000-0005-0000-0000-00000E870000}"/>
    <cellStyle name="Comma 16 3 2 2 5 2 3" xfId="44551" xr:uid="{00000000-0005-0000-0000-00000F870000}"/>
    <cellStyle name="Comma 16 3 2 2 5 3" xfId="44552" xr:uid="{00000000-0005-0000-0000-000010870000}"/>
    <cellStyle name="Comma 16 3 2 2 5 3 2" xfId="44553" xr:uid="{00000000-0005-0000-0000-000011870000}"/>
    <cellStyle name="Comma 16 3 2 2 5 4" xfId="44554" xr:uid="{00000000-0005-0000-0000-000012870000}"/>
    <cellStyle name="Comma 16 3 2 2 5 5" xfId="44555" xr:uid="{00000000-0005-0000-0000-000013870000}"/>
    <cellStyle name="Comma 16 3 2 2 6" xfId="44556" xr:uid="{00000000-0005-0000-0000-000014870000}"/>
    <cellStyle name="Comma 16 3 2 2 6 2" xfId="44557" xr:uid="{00000000-0005-0000-0000-000015870000}"/>
    <cellStyle name="Comma 16 3 2 2 6 3" xfId="44558" xr:uid="{00000000-0005-0000-0000-000016870000}"/>
    <cellStyle name="Comma 16 3 2 2 7" xfId="44559" xr:uid="{00000000-0005-0000-0000-000017870000}"/>
    <cellStyle name="Comma 16 3 2 2 7 2" xfId="44560" xr:uid="{00000000-0005-0000-0000-000018870000}"/>
    <cellStyle name="Comma 16 3 2 2 7 3" xfId="44561" xr:uid="{00000000-0005-0000-0000-000019870000}"/>
    <cellStyle name="Comma 16 3 2 2 8" xfId="44562" xr:uid="{00000000-0005-0000-0000-00001A870000}"/>
    <cellStyle name="Comma 16 3 2 2 8 2" xfId="44563" xr:uid="{00000000-0005-0000-0000-00001B870000}"/>
    <cellStyle name="Comma 16 3 2 2 9" xfId="44564" xr:uid="{00000000-0005-0000-0000-00001C870000}"/>
    <cellStyle name="Comma 16 3 2 3" xfId="44565" xr:uid="{00000000-0005-0000-0000-00001D870000}"/>
    <cellStyle name="Comma 16 3 2 3 2" xfId="44566" xr:uid="{00000000-0005-0000-0000-00001E870000}"/>
    <cellStyle name="Comma 16 3 2 3 2 2" xfId="44567" xr:uid="{00000000-0005-0000-0000-00001F870000}"/>
    <cellStyle name="Comma 16 3 2 3 2 2 2" xfId="44568" xr:uid="{00000000-0005-0000-0000-000020870000}"/>
    <cellStyle name="Comma 16 3 2 3 2 2 3" xfId="44569" xr:uid="{00000000-0005-0000-0000-000021870000}"/>
    <cellStyle name="Comma 16 3 2 3 2 3" xfId="44570" xr:uid="{00000000-0005-0000-0000-000022870000}"/>
    <cellStyle name="Comma 16 3 2 3 2 3 2" xfId="44571" xr:uid="{00000000-0005-0000-0000-000023870000}"/>
    <cellStyle name="Comma 16 3 2 3 2 3 3" xfId="44572" xr:uid="{00000000-0005-0000-0000-000024870000}"/>
    <cellStyle name="Comma 16 3 2 3 2 4" xfId="44573" xr:uid="{00000000-0005-0000-0000-000025870000}"/>
    <cellStyle name="Comma 16 3 2 3 2 4 2" xfId="44574" xr:uid="{00000000-0005-0000-0000-000026870000}"/>
    <cellStyle name="Comma 16 3 2 3 2 5" xfId="44575" xr:uid="{00000000-0005-0000-0000-000027870000}"/>
    <cellStyle name="Comma 16 3 2 3 2 6" xfId="44576" xr:uid="{00000000-0005-0000-0000-000028870000}"/>
    <cellStyle name="Comma 16 3 2 3 3" xfId="44577" xr:uid="{00000000-0005-0000-0000-000029870000}"/>
    <cellStyle name="Comma 16 3 2 3 3 2" xfId="44578" xr:uid="{00000000-0005-0000-0000-00002A870000}"/>
    <cellStyle name="Comma 16 3 2 3 3 2 2" xfId="44579" xr:uid="{00000000-0005-0000-0000-00002B870000}"/>
    <cellStyle name="Comma 16 3 2 3 3 2 3" xfId="44580" xr:uid="{00000000-0005-0000-0000-00002C870000}"/>
    <cellStyle name="Comma 16 3 2 3 3 3" xfId="44581" xr:uid="{00000000-0005-0000-0000-00002D870000}"/>
    <cellStyle name="Comma 16 3 2 3 3 3 2" xfId="44582" xr:uid="{00000000-0005-0000-0000-00002E870000}"/>
    <cellStyle name="Comma 16 3 2 3 3 3 3" xfId="44583" xr:uid="{00000000-0005-0000-0000-00002F870000}"/>
    <cellStyle name="Comma 16 3 2 3 3 4" xfId="44584" xr:uid="{00000000-0005-0000-0000-000030870000}"/>
    <cellStyle name="Comma 16 3 2 3 3 4 2" xfId="44585" xr:uid="{00000000-0005-0000-0000-000031870000}"/>
    <cellStyle name="Comma 16 3 2 3 3 5" xfId="44586" xr:uid="{00000000-0005-0000-0000-000032870000}"/>
    <cellStyle name="Comma 16 3 2 3 3 6" xfId="44587" xr:uid="{00000000-0005-0000-0000-000033870000}"/>
    <cellStyle name="Comma 16 3 2 3 4" xfId="44588" xr:uid="{00000000-0005-0000-0000-000034870000}"/>
    <cellStyle name="Comma 16 3 2 3 4 2" xfId="44589" xr:uid="{00000000-0005-0000-0000-000035870000}"/>
    <cellStyle name="Comma 16 3 2 3 4 2 2" xfId="44590" xr:uid="{00000000-0005-0000-0000-000036870000}"/>
    <cellStyle name="Comma 16 3 2 3 4 2 3" xfId="44591" xr:uid="{00000000-0005-0000-0000-000037870000}"/>
    <cellStyle name="Comma 16 3 2 3 4 3" xfId="44592" xr:uid="{00000000-0005-0000-0000-000038870000}"/>
    <cellStyle name="Comma 16 3 2 3 4 3 2" xfId="44593" xr:uid="{00000000-0005-0000-0000-000039870000}"/>
    <cellStyle name="Comma 16 3 2 3 4 4" xfId="44594" xr:uid="{00000000-0005-0000-0000-00003A870000}"/>
    <cellStyle name="Comma 16 3 2 3 4 5" xfId="44595" xr:uid="{00000000-0005-0000-0000-00003B870000}"/>
    <cellStyle name="Comma 16 3 2 3 5" xfId="44596" xr:uid="{00000000-0005-0000-0000-00003C870000}"/>
    <cellStyle name="Comma 16 3 2 3 5 2" xfId="44597" xr:uid="{00000000-0005-0000-0000-00003D870000}"/>
    <cellStyle name="Comma 16 3 2 3 5 3" xfId="44598" xr:uid="{00000000-0005-0000-0000-00003E870000}"/>
    <cellStyle name="Comma 16 3 2 3 6" xfId="44599" xr:uid="{00000000-0005-0000-0000-00003F870000}"/>
    <cellStyle name="Comma 16 3 2 3 6 2" xfId="44600" xr:uid="{00000000-0005-0000-0000-000040870000}"/>
    <cellStyle name="Comma 16 3 2 3 6 3" xfId="44601" xr:uid="{00000000-0005-0000-0000-000041870000}"/>
    <cellStyle name="Comma 16 3 2 3 7" xfId="44602" xr:uid="{00000000-0005-0000-0000-000042870000}"/>
    <cellStyle name="Comma 16 3 2 3 7 2" xfId="44603" xr:uid="{00000000-0005-0000-0000-000043870000}"/>
    <cellStyle name="Comma 16 3 2 3 8" xfId="44604" xr:uid="{00000000-0005-0000-0000-000044870000}"/>
    <cellStyle name="Comma 16 3 2 3 9" xfId="44605" xr:uid="{00000000-0005-0000-0000-000045870000}"/>
    <cellStyle name="Comma 16 3 2 4" xfId="44606" xr:uid="{00000000-0005-0000-0000-000046870000}"/>
    <cellStyle name="Comma 16 3 2 4 2" xfId="44607" xr:uid="{00000000-0005-0000-0000-000047870000}"/>
    <cellStyle name="Comma 16 3 2 4 2 2" xfId="44608" xr:uid="{00000000-0005-0000-0000-000048870000}"/>
    <cellStyle name="Comma 16 3 2 4 2 2 2" xfId="44609" xr:uid="{00000000-0005-0000-0000-000049870000}"/>
    <cellStyle name="Comma 16 3 2 4 2 2 3" xfId="44610" xr:uid="{00000000-0005-0000-0000-00004A870000}"/>
    <cellStyle name="Comma 16 3 2 4 2 3" xfId="44611" xr:uid="{00000000-0005-0000-0000-00004B870000}"/>
    <cellStyle name="Comma 16 3 2 4 2 3 2" xfId="44612" xr:uid="{00000000-0005-0000-0000-00004C870000}"/>
    <cellStyle name="Comma 16 3 2 4 2 3 3" xfId="44613" xr:uid="{00000000-0005-0000-0000-00004D870000}"/>
    <cellStyle name="Comma 16 3 2 4 2 4" xfId="44614" xr:uid="{00000000-0005-0000-0000-00004E870000}"/>
    <cellStyle name="Comma 16 3 2 4 2 4 2" xfId="44615" xr:uid="{00000000-0005-0000-0000-00004F870000}"/>
    <cellStyle name="Comma 16 3 2 4 2 5" xfId="44616" xr:uid="{00000000-0005-0000-0000-000050870000}"/>
    <cellStyle name="Comma 16 3 2 4 2 6" xfId="44617" xr:uid="{00000000-0005-0000-0000-000051870000}"/>
    <cellStyle name="Comma 16 3 2 4 3" xfId="44618" xr:uid="{00000000-0005-0000-0000-000052870000}"/>
    <cellStyle name="Comma 16 3 2 4 3 2" xfId="44619" xr:uid="{00000000-0005-0000-0000-000053870000}"/>
    <cellStyle name="Comma 16 3 2 4 3 2 2" xfId="44620" xr:uid="{00000000-0005-0000-0000-000054870000}"/>
    <cellStyle name="Comma 16 3 2 4 3 2 3" xfId="44621" xr:uid="{00000000-0005-0000-0000-000055870000}"/>
    <cellStyle name="Comma 16 3 2 4 3 3" xfId="44622" xr:uid="{00000000-0005-0000-0000-000056870000}"/>
    <cellStyle name="Comma 16 3 2 4 3 3 2" xfId="44623" xr:uid="{00000000-0005-0000-0000-000057870000}"/>
    <cellStyle name="Comma 16 3 2 4 3 3 3" xfId="44624" xr:uid="{00000000-0005-0000-0000-000058870000}"/>
    <cellStyle name="Comma 16 3 2 4 3 4" xfId="44625" xr:uid="{00000000-0005-0000-0000-000059870000}"/>
    <cellStyle name="Comma 16 3 2 4 3 4 2" xfId="44626" xr:uid="{00000000-0005-0000-0000-00005A870000}"/>
    <cellStyle name="Comma 16 3 2 4 3 5" xfId="44627" xr:uid="{00000000-0005-0000-0000-00005B870000}"/>
    <cellStyle name="Comma 16 3 2 4 3 6" xfId="44628" xr:uid="{00000000-0005-0000-0000-00005C870000}"/>
    <cellStyle name="Comma 16 3 2 4 4" xfId="44629" xr:uid="{00000000-0005-0000-0000-00005D870000}"/>
    <cellStyle name="Comma 16 3 2 4 4 2" xfId="44630" xr:uid="{00000000-0005-0000-0000-00005E870000}"/>
    <cellStyle name="Comma 16 3 2 4 4 2 2" xfId="44631" xr:uid="{00000000-0005-0000-0000-00005F870000}"/>
    <cellStyle name="Comma 16 3 2 4 4 2 3" xfId="44632" xr:uid="{00000000-0005-0000-0000-000060870000}"/>
    <cellStyle name="Comma 16 3 2 4 4 3" xfId="44633" xr:uid="{00000000-0005-0000-0000-000061870000}"/>
    <cellStyle name="Comma 16 3 2 4 4 3 2" xfId="44634" xr:uid="{00000000-0005-0000-0000-000062870000}"/>
    <cellStyle name="Comma 16 3 2 4 4 4" xfId="44635" xr:uid="{00000000-0005-0000-0000-000063870000}"/>
    <cellStyle name="Comma 16 3 2 4 4 5" xfId="44636" xr:uid="{00000000-0005-0000-0000-000064870000}"/>
    <cellStyle name="Comma 16 3 2 4 5" xfId="44637" xr:uid="{00000000-0005-0000-0000-000065870000}"/>
    <cellStyle name="Comma 16 3 2 4 5 2" xfId="44638" xr:uid="{00000000-0005-0000-0000-000066870000}"/>
    <cellStyle name="Comma 16 3 2 4 5 3" xfId="44639" xr:uid="{00000000-0005-0000-0000-000067870000}"/>
    <cellStyle name="Comma 16 3 2 4 6" xfId="44640" xr:uid="{00000000-0005-0000-0000-000068870000}"/>
    <cellStyle name="Comma 16 3 2 4 6 2" xfId="44641" xr:uid="{00000000-0005-0000-0000-000069870000}"/>
    <cellStyle name="Comma 16 3 2 4 6 3" xfId="44642" xr:uid="{00000000-0005-0000-0000-00006A870000}"/>
    <cellStyle name="Comma 16 3 2 4 7" xfId="44643" xr:uid="{00000000-0005-0000-0000-00006B870000}"/>
    <cellStyle name="Comma 16 3 2 4 7 2" xfId="44644" xr:uid="{00000000-0005-0000-0000-00006C870000}"/>
    <cellStyle name="Comma 16 3 2 4 8" xfId="44645" xr:uid="{00000000-0005-0000-0000-00006D870000}"/>
    <cellStyle name="Comma 16 3 2 4 9" xfId="44646" xr:uid="{00000000-0005-0000-0000-00006E870000}"/>
    <cellStyle name="Comma 16 3 2 5" xfId="44647" xr:uid="{00000000-0005-0000-0000-00006F870000}"/>
    <cellStyle name="Comma 16 3 2 5 2" xfId="44648" xr:uid="{00000000-0005-0000-0000-000070870000}"/>
    <cellStyle name="Comma 16 3 2 5 2 2" xfId="44649" xr:uid="{00000000-0005-0000-0000-000071870000}"/>
    <cellStyle name="Comma 16 3 2 5 2 3" xfId="44650" xr:uid="{00000000-0005-0000-0000-000072870000}"/>
    <cellStyle name="Comma 16 3 2 5 3" xfId="44651" xr:uid="{00000000-0005-0000-0000-000073870000}"/>
    <cellStyle name="Comma 16 3 2 5 3 2" xfId="44652" xr:uid="{00000000-0005-0000-0000-000074870000}"/>
    <cellStyle name="Comma 16 3 2 5 3 3" xfId="44653" xr:uid="{00000000-0005-0000-0000-000075870000}"/>
    <cellStyle name="Comma 16 3 2 5 4" xfId="44654" xr:uid="{00000000-0005-0000-0000-000076870000}"/>
    <cellStyle name="Comma 16 3 2 5 4 2" xfId="44655" xr:uid="{00000000-0005-0000-0000-000077870000}"/>
    <cellStyle name="Comma 16 3 2 5 5" xfId="44656" xr:uid="{00000000-0005-0000-0000-000078870000}"/>
    <cellStyle name="Comma 16 3 2 5 6" xfId="44657" xr:uid="{00000000-0005-0000-0000-000079870000}"/>
    <cellStyle name="Comma 16 3 2 6" xfId="44658" xr:uid="{00000000-0005-0000-0000-00007A870000}"/>
    <cellStyle name="Comma 16 3 2 6 2" xfId="44659" xr:uid="{00000000-0005-0000-0000-00007B870000}"/>
    <cellStyle name="Comma 16 3 2 6 2 2" xfId="44660" xr:uid="{00000000-0005-0000-0000-00007C870000}"/>
    <cellStyle name="Comma 16 3 2 6 2 3" xfId="44661" xr:uid="{00000000-0005-0000-0000-00007D870000}"/>
    <cellStyle name="Comma 16 3 2 6 3" xfId="44662" xr:uid="{00000000-0005-0000-0000-00007E870000}"/>
    <cellStyle name="Comma 16 3 2 6 3 2" xfId="44663" xr:uid="{00000000-0005-0000-0000-00007F870000}"/>
    <cellStyle name="Comma 16 3 2 6 3 3" xfId="44664" xr:uid="{00000000-0005-0000-0000-000080870000}"/>
    <cellStyle name="Comma 16 3 2 6 4" xfId="44665" xr:uid="{00000000-0005-0000-0000-000081870000}"/>
    <cellStyle name="Comma 16 3 2 6 4 2" xfId="44666" xr:uid="{00000000-0005-0000-0000-000082870000}"/>
    <cellStyle name="Comma 16 3 2 6 5" xfId="44667" xr:uid="{00000000-0005-0000-0000-000083870000}"/>
    <cellStyle name="Comma 16 3 2 6 6" xfId="44668" xr:uid="{00000000-0005-0000-0000-000084870000}"/>
    <cellStyle name="Comma 16 3 2 7" xfId="44669" xr:uid="{00000000-0005-0000-0000-000085870000}"/>
    <cellStyle name="Comma 16 3 2 7 2" xfId="44670" xr:uid="{00000000-0005-0000-0000-000086870000}"/>
    <cellStyle name="Comma 16 3 2 7 2 2" xfId="44671" xr:uid="{00000000-0005-0000-0000-000087870000}"/>
    <cellStyle name="Comma 16 3 2 7 2 3" xfId="44672" xr:uid="{00000000-0005-0000-0000-000088870000}"/>
    <cellStyle name="Comma 16 3 2 7 3" xfId="44673" xr:uid="{00000000-0005-0000-0000-000089870000}"/>
    <cellStyle name="Comma 16 3 2 7 3 2" xfId="44674" xr:uid="{00000000-0005-0000-0000-00008A870000}"/>
    <cellStyle name="Comma 16 3 2 7 4" xfId="44675" xr:uid="{00000000-0005-0000-0000-00008B870000}"/>
    <cellStyle name="Comma 16 3 2 7 5" xfId="44676" xr:uid="{00000000-0005-0000-0000-00008C870000}"/>
    <cellStyle name="Comma 16 3 2 8" xfId="44677" xr:uid="{00000000-0005-0000-0000-00008D870000}"/>
    <cellStyle name="Comma 16 3 2 8 2" xfId="44678" xr:uid="{00000000-0005-0000-0000-00008E870000}"/>
    <cellStyle name="Comma 16 3 2 8 3" xfId="44679" xr:uid="{00000000-0005-0000-0000-00008F870000}"/>
    <cellStyle name="Comma 16 3 2 9" xfId="44680" xr:uid="{00000000-0005-0000-0000-000090870000}"/>
    <cellStyle name="Comma 16 3 2 9 2" xfId="44681" xr:uid="{00000000-0005-0000-0000-000091870000}"/>
    <cellStyle name="Comma 16 3 2 9 3" xfId="44682" xr:uid="{00000000-0005-0000-0000-000092870000}"/>
    <cellStyle name="Comma 16 3 3" xfId="44683" xr:uid="{00000000-0005-0000-0000-000093870000}"/>
    <cellStyle name="Comma 16 3 3 10" xfId="44684" xr:uid="{00000000-0005-0000-0000-000094870000}"/>
    <cellStyle name="Comma 16 3 3 2" xfId="44685" xr:uid="{00000000-0005-0000-0000-000095870000}"/>
    <cellStyle name="Comma 16 3 3 2 2" xfId="44686" xr:uid="{00000000-0005-0000-0000-000096870000}"/>
    <cellStyle name="Comma 16 3 3 2 2 2" xfId="44687" xr:uid="{00000000-0005-0000-0000-000097870000}"/>
    <cellStyle name="Comma 16 3 3 2 2 2 2" xfId="44688" xr:uid="{00000000-0005-0000-0000-000098870000}"/>
    <cellStyle name="Comma 16 3 3 2 2 2 3" xfId="44689" xr:uid="{00000000-0005-0000-0000-000099870000}"/>
    <cellStyle name="Comma 16 3 3 2 2 3" xfId="44690" xr:uid="{00000000-0005-0000-0000-00009A870000}"/>
    <cellStyle name="Comma 16 3 3 2 2 3 2" xfId="44691" xr:uid="{00000000-0005-0000-0000-00009B870000}"/>
    <cellStyle name="Comma 16 3 3 2 2 3 3" xfId="44692" xr:uid="{00000000-0005-0000-0000-00009C870000}"/>
    <cellStyle name="Comma 16 3 3 2 2 4" xfId="44693" xr:uid="{00000000-0005-0000-0000-00009D870000}"/>
    <cellStyle name="Comma 16 3 3 2 2 4 2" xfId="44694" xr:uid="{00000000-0005-0000-0000-00009E870000}"/>
    <cellStyle name="Comma 16 3 3 2 2 5" xfId="44695" xr:uid="{00000000-0005-0000-0000-00009F870000}"/>
    <cellStyle name="Comma 16 3 3 2 2 6" xfId="44696" xr:uid="{00000000-0005-0000-0000-0000A0870000}"/>
    <cellStyle name="Comma 16 3 3 2 3" xfId="44697" xr:uid="{00000000-0005-0000-0000-0000A1870000}"/>
    <cellStyle name="Comma 16 3 3 2 3 2" xfId="44698" xr:uid="{00000000-0005-0000-0000-0000A2870000}"/>
    <cellStyle name="Comma 16 3 3 2 3 2 2" xfId="44699" xr:uid="{00000000-0005-0000-0000-0000A3870000}"/>
    <cellStyle name="Comma 16 3 3 2 3 2 3" xfId="44700" xr:uid="{00000000-0005-0000-0000-0000A4870000}"/>
    <cellStyle name="Comma 16 3 3 2 3 3" xfId="44701" xr:uid="{00000000-0005-0000-0000-0000A5870000}"/>
    <cellStyle name="Comma 16 3 3 2 3 3 2" xfId="44702" xr:uid="{00000000-0005-0000-0000-0000A6870000}"/>
    <cellStyle name="Comma 16 3 3 2 3 3 3" xfId="44703" xr:uid="{00000000-0005-0000-0000-0000A7870000}"/>
    <cellStyle name="Comma 16 3 3 2 3 4" xfId="44704" xr:uid="{00000000-0005-0000-0000-0000A8870000}"/>
    <cellStyle name="Comma 16 3 3 2 3 4 2" xfId="44705" xr:uid="{00000000-0005-0000-0000-0000A9870000}"/>
    <cellStyle name="Comma 16 3 3 2 3 5" xfId="44706" xr:uid="{00000000-0005-0000-0000-0000AA870000}"/>
    <cellStyle name="Comma 16 3 3 2 3 6" xfId="44707" xr:uid="{00000000-0005-0000-0000-0000AB870000}"/>
    <cellStyle name="Comma 16 3 3 2 4" xfId="44708" xr:uid="{00000000-0005-0000-0000-0000AC870000}"/>
    <cellStyle name="Comma 16 3 3 2 4 2" xfId="44709" xr:uid="{00000000-0005-0000-0000-0000AD870000}"/>
    <cellStyle name="Comma 16 3 3 2 4 2 2" xfId="44710" xr:uid="{00000000-0005-0000-0000-0000AE870000}"/>
    <cellStyle name="Comma 16 3 3 2 4 2 3" xfId="44711" xr:uid="{00000000-0005-0000-0000-0000AF870000}"/>
    <cellStyle name="Comma 16 3 3 2 4 3" xfId="44712" xr:uid="{00000000-0005-0000-0000-0000B0870000}"/>
    <cellStyle name="Comma 16 3 3 2 4 3 2" xfId="44713" xr:uid="{00000000-0005-0000-0000-0000B1870000}"/>
    <cellStyle name="Comma 16 3 3 2 4 4" xfId="44714" xr:uid="{00000000-0005-0000-0000-0000B2870000}"/>
    <cellStyle name="Comma 16 3 3 2 4 5" xfId="44715" xr:uid="{00000000-0005-0000-0000-0000B3870000}"/>
    <cellStyle name="Comma 16 3 3 2 5" xfId="44716" xr:uid="{00000000-0005-0000-0000-0000B4870000}"/>
    <cellStyle name="Comma 16 3 3 2 5 2" xfId="44717" xr:uid="{00000000-0005-0000-0000-0000B5870000}"/>
    <cellStyle name="Comma 16 3 3 2 5 3" xfId="44718" xr:uid="{00000000-0005-0000-0000-0000B6870000}"/>
    <cellStyle name="Comma 16 3 3 2 6" xfId="44719" xr:uid="{00000000-0005-0000-0000-0000B7870000}"/>
    <cellStyle name="Comma 16 3 3 2 6 2" xfId="44720" xr:uid="{00000000-0005-0000-0000-0000B8870000}"/>
    <cellStyle name="Comma 16 3 3 2 6 3" xfId="44721" xr:uid="{00000000-0005-0000-0000-0000B9870000}"/>
    <cellStyle name="Comma 16 3 3 2 7" xfId="44722" xr:uid="{00000000-0005-0000-0000-0000BA870000}"/>
    <cellStyle name="Comma 16 3 3 2 7 2" xfId="44723" xr:uid="{00000000-0005-0000-0000-0000BB870000}"/>
    <cellStyle name="Comma 16 3 3 2 8" xfId="44724" xr:uid="{00000000-0005-0000-0000-0000BC870000}"/>
    <cellStyle name="Comma 16 3 3 2 9" xfId="44725" xr:uid="{00000000-0005-0000-0000-0000BD870000}"/>
    <cellStyle name="Comma 16 3 3 3" xfId="44726" xr:uid="{00000000-0005-0000-0000-0000BE870000}"/>
    <cellStyle name="Comma 16 3 3 3 2" xfId="44727" xr:uid="{00000000-0005-0000-0000-0000BF870000}"/>
    <cellStyle name="Comma 16 3 3 3 2 2" xfId="44728" xr:uid="{00000000-0005-0000-0000-0000C0870000}"/>
    <cellStyle name="Comma 16 3 3 3 2 3" xfId="44729" xr:uid="{00000000-0005-0000-0000-0000C1870000}"/>
    <cellStyle name="Comma 16 3 3 3 3" xfId="44730" xr:uid="{00000000-0005-0000-0000-0000C2870000}"/>
    <cellStyle name="Comma 16 3 3 3 3 2" xfId="44731" xr:uid="{00000000-0005-0000-0000-0000C3870000}"/>
    <cellStyle name="Comma 16 3 3 3 3 3" xfId="44732" xr:uid="{00000000-0005-0000-0000-0000C4870000}"/>
    <cellStyle name="Comma 16 3 3 3 4" xfId="44733" xr:uid="{00000000-0005-0000-0000-0000C5870000}"/>
    <cellStyle name="Comma 16 3 3 3 4 2" xfId="44734" xr:uid="{00000000-0005-0000-0000-0000C6870000}"/>
    <cellStyle name="Comma 16 3 3 3 5" xfId="44735" xr:uid="{00000000-0005-0000-0000-0000C7870000}"/>
    <cellStyle name="Comma 16 3 3 3 6" xfId="44736" xr:uid="{00000000-0005-0000-0000-0000C8870000}"/>
    <cellStyle name="Comma 16 3 3 4" xfId="44737" xr:uid="{00000000-0005-0000-0000-0000C9870000}"/>
    <cellStyle name="Comma 16 3 3 4 2" xfId="44738" xr:uid="{00000000-0005-0000-0000-0000CA870000}"/>
    <cellStyle name="Comma 16 3 3 4 2 2" xfId="44739" xr:uid="{00000000-0005-0000-0000-0000CB870000}"/>
    <cellStyle name="Comma 16 3 3 4 2 3" xfId="44740" xr:uid="{00000000-0005-0000-0000-0000CC870000}"/>
    <cellStyle name="Comma 16 3 3 4 3" xfId="44741" xr:uid="{00000000-0005-0000-0000-0000CD870000}"/>
    <cellStyle name="Comma 16 3 3 4 3 2" xfId="44742" xr:uid="{00000000-0005-0000-0000-0000CE870000}"/>
    <cellStyle name="Comma 16 3 3 4 3 3" xfId="44743" xr:uid="{00000000-0005-0000-0000-0000CF870000}"/>
    <cellStyle name="Comma 16 3 3 4 4" xfId="44744" xr:uid="{00000000-0005-0000-0000-0000D0870000}"/>
    <cellStyle name="Comma 16 3 3 4 4 2" xfId="44745" xr:uid="{00000000-0005-0000-0000-0000D1870000}"/>
    <cellStyle name="Comma 16 3 3 4 5" xfId="44746" xr:uid="{00000000-0005-0000-0000-0000D2870000}"/>
    <cellStyle name="Comma 16 3 3 4 6" xfId="44747" xr:uid="{00000000-0005-0000-0000-0000D3870000}"/>
    <cellStyle name="Comma 16 3 3 5" xfId="44748" xr:uid="{00000000-0005-0000-0000-0000D4870000}"/>
    <cellStyle name="Comma 16 3 3 5 2" xfId="44749" xr:uid="{00000000-0005-0000-0000-0000D5870000}"/>
    <cellStyle name="Comma 16 3 3 5 2 2" xfId="44750" xr:uid="{00000000-0005-0000-0000-0000D6870000}"/>
    <cellStyle name="Comma 16 3 3 5 2 3" xfId="44751" xr:uid="{00000000-0005-0000-0000-0000D7870000}"/>
    <cellStyle name="Comma 16 3 3 5 3" xfId="44752" xr:uid="{00000000-0005-0000-0000-0000D8870000}"/>
    <cellStyle name="Comma 16 3 3 5 3 2" xfId="44753" xr:uid="{00000000-0005-0000-0000-0000D9870000}"/>
    <cellStyle name="Comma 16 3 3 5 4" xfId="44754" xr:uid="{00000000-0005-0000-0000-0000DA870000}"/>
    <cellStyle name="Comma 16 3 3 5 5" xfId="44755" xr:uid="{00000000-0005-0000-0000-0000DB870000}"/>
    <cellStyle name="Comma 16 3 3 6" xfId="44756" xr:uid="{00000000-0005-0000-0000-0000DC870000}"/>
    <cellStyle name="Comma 16 3 3 6 2" xfId="44757" xr:uid="{00000000-0005-0000-0000-0000DD870000}"/>
    <cellStyle name="Comma 16 3 3 6 3" xfId="44758" xr:uid="{00000000-0005-0000-0000-0000DE870000}"/>
    <cellStyle name="Comma 16 3 3 7" xfId="44759" xr:uid="{00000000-0005-0000-0000-0000DF870000}"/>
    <cellStyle name="Comma 16 3 3 7 2" xfId="44760" xr:uid="{00000000-0005-0000-0000-0000E0870000}"/>
    <cellStyle name="Comma 16 3 3 7 3" xfId="44761" xr:uid="{00000000-0005-0000-0000-0000E1870000}"/>
    <cellStyle name="Comma 16 3 3 8" xfId="44762" xr:uid="{00000000-0005-0000-0000-0000E2870000}"/>
    <cellStyle name="Comma 16 3 3 8 2" xfId="44763" xr:uid="{00000000-0005-0000-0000-0000E3870000}"/>
    <cellStyle name="Comma 16 3 3 9" xfId="44764" xr:uid="{00000000-0005-0000-0000-0000E4870000}"/>
    <cellStyle name="Comma 16 3 4" xfId="44765" xr:uid="{00000000-0005-0000-0000-0000E5870000}"/>
    <cellStyle name="Comma 16 3 4 2" xfId="44766" xr:uid="{00000000-0005-0000-0000-0000E6870000}"/>
    <cellStyle name="Comma 16 3 4 2 2" xfId="44767" xr:uid="{00000000-0005-0000-0000-0000E7870000}"/>
    <cellStyle name="Comma 16 3 4 2 2 2" xfId="44768" xr:uid="{00000000-0005-0000-0000-0000E8870000}"/>
    <cellStyle name="Comma 16 3 4 2 2 3" xfId="44769" xr:uid="{00000000-0005-0000-0000-0000E9870000}"/>
    <cellStyle name="Comma 16 3 4 2 3" xfId="44770" xr:uid="{00000000-0005-0000-0000-0000EA870000}"/>
    <cellStyle name="Comma 16 3 4 2 3 2" xfId="44771" xr:uid="{00000000-0005-0000-0000-0000EB870000}"/>
    <cellStyle name="Comma 16 3 4 2 3 3" xfId="44772" xr:uid="{00000000-0005-0000-0000-0000EC870000}"/>
    <cellStyle name="Comma 16 3 4 2 4" xfId="44773" xr:uid="{00000000-0005-0000-0000-0000ED870000}"/>
    <cellStyle name="Comma 16 3 4 2 4 2" xfId="44774" xr:uid="{00000000-0005-0000-0000-0000EE870000}"/>
    <cellStyle name="Comma 16 3 4 2 5" xfId="44775" xr:uid="{00000000-0005-0000-0000-0000EF870000}"/>
    <cellStyle name="Comma 16 3 4 2 6" xfId="44776" xr:uid="{00000000-0005-0000-0000-0000F0870000}"/>
    <cellStyle name="Comma 16 3 4 3" xfId="44777" xr:uid="{00000000-0005-0000-0000-0000F1870000}"/>
    <cellStyle name="Comma 16 3 4 3 2" xfId="44778" xr:uid="{00000000-0005-0000-0000-0000F2870000}"/>
    <cellStyle name="Comma 16 3 4 3 2 2" xfId="44779" xr:uid="{00000000-0005-0000-0000-0000F3870000}"/>
    <cellStyle name="Comma 16 3 4 3 2 3" xfId="44780" xr:uid="{00000000-0005-0000-0000-0000F4870000}"/>
    <cellStyle name="Comma 16 3 4 3 3" xfId="44781" xr:uid="{00000000-0005-0000-0000-0000F5870000}"/>
    <cellStyle name="Comma 16 3 4 3 3 2" xfId="44782" xr:uid="{00000000-0005-0000-0000-0000F6870000}"/>
    <cellStyle name="Comma 16 3 4 3 3 3" xfId="44783" xr:uid="{00000000-0005-0000-0000-0000F7870000}"/>
    <cellStyle name="Comma 16 3 4 3 4" xfId="44784" xr:uid="{00000000-0005-0000-0000-0000F8870000}"/>
    <cellStyle name="Comma 16 3 4 3 4 2" xfId="44785" xr:uid="{00000000-0005-0000-0000-0000F9870000}"/>
    <cellStyle name="Comma 16 3 4 3 5" xfId="44786" xr:uid="{00000000-0005-0000-0000-0000FA870000}"/>
    <cellStyle name="Comma 16 3 4 3 6" xfId="44787" xr:uid="{00000000-0005-0000-0000-0000FB870000}"/>
    <cellStyle name="Comma 16 3 4 4" xfId="44788" xr:uid="{00000000-0005-0000-0000-0000FC870000}"/>
    <cellStyle name="Comma 16 3 4 4 2" xfId="44789" xr:uid="{00000000-0005-0000-0000-0000FD870000}"/>
    <cellStyle name="Comma 16 3 4 4 2 2" xfId="44790" xr:uid="{00000000-0005-0000-0000-0000FE870000}"/>
    <cellStyle name="Comma 16 3 4 4 2 3" xfId="44791" xr:uid="{00000000-0005-0000-0000-0000FF870000}"/>
    <cellStyle name="Comma 16 3 4 4 3" xfId="44792" xr:uid="{00000000-0005-0000-0000-000000880000}"/>
    <cellStyle name="Comma 16 3 4 4 3 2" xfId="44793" xr:uid="{00000000-0005-0000-0000-000001880000}"/>
    <cellStyle name="Comma 16 3 4 4 4" xfId="44794" xr:uid="{00000000-0005-0000-0000-000002880000}"/>
    <cellStyle name="Comma 16 3 4 4 5" xfId="44795" xr:uid="{00000000-0005-0000-0000-000003880000}"/>
    <cellStyle name="Comma 16 3 4 5" xfId="44796" xr:uid="{00000000-0005-0000-0000-000004880000}"/>
    <cellStyle name="Comma 16 3 4 5 2" xfId="44797" xr:uid="{00000000-0005-0000-0000-000005880000}"/>
    <cellStyle name="Comma 16 3 4 5 3" xfId="44798" xr:uid="{00000000-0005-0000-0000-000006880000}"/>
    <cellStyle name="Comma 16 3 4 6" xfId="44799" xr:uid="{00000000-0005-0000-0000-000007880000}"/>
    <cellStyle name="Comma 16 3 4 6 2" xfId="44800" xr:uid="{00000000-0005-0000-0000-000008880000}"/>
    <cellStyle name="Comma 16 3 4 6 3" xfId="44801" xr:uid="{00000000-0005-0000-0000-000009880000}"/>
    <cellStyle name="Comma 16 3 4 7" xfId="44802" xr:uid="{00000000-0005-0000-0000-00000A880000}"/>
    <cellStyle name="Comma 16 3 4 7 2" xfId="44803" xr:uid="{00000000-0005-0000-0000-00000B880000}"/>
    <cellStyle name="Comma 16 3 4 8" xfId="44804" xr:uid="{00000000-0005-0000-0000-00000C880000}"/>
    <cellStyle name="Comma 16 3 4 9" xfId="44805" xr:uid="{00000000-0005-0000-0000-00000D880000}"/>
    <cellStyle name="Comma 16 3 5" xfId="44806" xr:uid="{00000000-0005-0000-0000-00000E880000}"/>
    <cellStyle name="Comma 16 3 5 2" xfId="44807" xr:uid="{00000000-0005-0000-0000-00000F880000}"/>
    <cellStyle name="Comma 16 3 5 2 2" xfId="44808" xr:uid="{00000000-0005-0000-0000-000010880000}"/>
    <cellStyle name="Comma 16 3 5 2 2 2" xfId="44809" xr:uid="{00000000-0005-0000-0000-000011880000}"/>
    <cellStyle name="Comma 16 3 5 2 2 3" xfId="44810" xr:uid="{00000000-0005-0000-0000-000012880000}"/>
    <cellStyle name="Comma 16 3 5 2 3" xfId="44811" xr:uid="{00000000-0005-0000-0000-000013880000}"/>
    <cellStyle name="Comma 16 3 5 2 3 2" xfId="44812" xr:uid="{00000000-0005-0000-0000-000014880000}"/>
    <cellStyle name="Comma 16 3 5 2 3 3" xfId="44813" xr:uid="{00000000-0005-0000-0000-000015880000}"/>
    <cellStyle name="Comma 16 3 5 2 4" xfId="44814" xr:uid="{00000000-0005-0000-0000-000016880000}"/>
    <cellStyle name="Comma 16 3 5 2 4 2" xfId="44815" xr:uid="{00000000-0005-0000-0000-000017880000}"/>
    <cellStyle name="Comma 16 3 5 2 5" xfId="44816" xr:uid="{00000000-0005-0000-0000-000018880000}"/>
    <cellStyle name="Comma 16 3 5 2 6" xfId="44817" xr:uid="{00000000-0005-0000-0000-000019880000}"/>
    <cellStyle name="Comma 16 3 5 3" xfId="44818" xr:uid="{00000000-0005-0000-0000-00001A880000}"/>
    <cellStyle name="Comma 16 3 5 3 2" xfId="44819" xr:uid="{00000000-0005-0000-0000-00001B880000}"/>
    <cellStyle name="Comma 16 3 5 3 2 2" xfId="44820" xr:uid="{00000000-0005-0000-0000-00001C880000}"/>
    <cellStyle name="Comma 16 3 5 3 2 3" xfId="44821" xr:uid="{00000000-0005-0000-0000-00001D880000}"/>
    <cellStyle name="Comma 16 3 5 3 3" xfId="44822" xr:uid="{00000000-0005-0000-0000-00001E880000}"/>
    <cellStyle name="Comma 16 3 5 3 3 2" xfId="44823" xr:uid="{00000000-0005-0000-0000-00001F880000}"/>
    <cellStyle name="Comma 16 3 5 3 3 3" xfId="44824" xr:uid="{00000000-0005-0000-0000-000020880000}"/>
    <cellStyle name="Comma 16 3 5 3 4" xfId="44825" xr:uid="{00000000-0005-0000-0000-000021880000}"/>
    <cellStyle name="Comma 16 3 5 3 4 2" xfId="44826" xr:uid="{00000000-0005-0000-0000-000022880000}"/>
    <cellStyle name="Comma 16 3 5 3 5" xfId="44827" xr:uid="{00000000-0005-0000-0000-000023880000}"/>
    <cellStyle name="Comma 16 3 5 3 6" xfId="44828" xr:uid="{00000000-0005-0000-0000-000024880000}"/>
    <cellStyle name="Comma 16 3 5 4" xfId="44829" xr:uid="{00000000-0005-0000-0000-000025880000}"/>
    <cellStyle name="Comma 16 3 5 4 2" xfId="44830" xr:uid="{00000000-0005-0000-0000-000026880000}"/>
    <cellStyle name="Comma 16 3 5 4 2 2" xfId="44831" xr:uid="{00000000-0005-0000-0000-000027880000}"/>
    <cellStyle name="Comma 16 3 5 4 2 3" xfId="44832" xr:uid="{00000000-0005-0000-0000-000028880000}"/>
    <cellStyle name="Comma 16 3 5 4 3" xfId="44833" xr:uid="{00000000-0005-0000-0000-000029880000}"/>
    <cellStyle name="Comma 16 3 5 4 3 2" xfId="44834" xr:uid="{00000000-0005-0000-0000-00002A880000}"/>
    <cellStyle name="Comma 16 3 5 4 4" xfId="44835" xr:uid="{00000000-0005-0000-0000-00002B880000}"/>
    <cellStyle name="Comma 16 3 5 4 5" xfId="44836" xr:uid="{00000000-0005-0000-0000-00002C880000}"/>
    <cellStyle name="Comma 16 3 5 5" xfId="44837" xr:uid="{00000000-0005-0000-0000-00002D880000}"/>
    <cellStyle name="Comma 16 3 5 5 2" xfId="44838" xr:uid="{00000000-0005-0000-0000-00002E880000}"/>
    <cellStyle name="Comma 16 3 5 5 3" xfId="44839" xr:uid="{00000000-0005-0000-0000-00002F880000}"/>
    <cellStyle name="Comma 16 3 5 6" xfId="44840" xr:uid="{00000000-0005-0000-0000-000030880000}"/>
    <cellStyle name="Comma 16 3 5 6 2" xfId="44841" xr:uid="{00000000-0005-0000-0000-000031880000}"/>
    <cellStyle name="Comma 16 3 5 6 3" xfId="44842" xr:uid="{00000000-0005-0000-0000-000032880000}"/>
    <cellStyle name="Comma 16 3 5 7" xfId="44843" xr:uid="{00000000-0005-0000-0000-000033880000}"/>
    <cellStyle name="Comma 16 3 5 7 2" xfId="44844" xr:uid="{00000000-0005-0000-0000-000034880000}"/>
    <cellStyle name="Comma 16 3 5 8" xfId="44845" xr:uid="{00000000-0005-0000-0000-000035880000}"/>
    <cellStyle name="Comma 16 3 5 9" xfId="44846" xr:uid="{00000000-0005-0000-0000-000036880000}"/>
    <cellStyle name="Comma 16 3 6" xfId="44847" xr:uid="{00000000-0005-0000-0000-000037880000}"/>
    <cellStyle name="Comma 16 3 6 2" xfId="44848" xr:uid="{00000000-0005-0000-0000-000038880000}"/>
    <cellStyle name="Comma 16 3 6 2 2" xfId="44849" xr:uid="{00000000-0005-0000-0000-000039880000}"/>
    <cellStyle name="Comma 16 3 6 2 3" xfId="44850" xr:uid="{00000000-0005-0000-0000-00003A880000}"/>
    <cellStyle name="Comma 16 3 6 3" xfId="44851" xr:uid="{00000000-0005-0000-0000-00003B880000}"/>
    <cellStyle name="Comma 16 3 6 3 2" xfId="44852" xr:uid="{00000000-0005-0000-0000-00003C880000}"/>
    <cellStyle name="Comma 16 3 6 3 3" xfId="44853" xr:uid="{00000000-0005-0000-0000-00003D880000}"/>
    <cellStyle name="Comma 16 3 6 4" xfId="44854" xr:uid="{00000000-0005-0000-0000-00003E880000}"/>
    <cellStyle name="Comma 16 3 6 4 2" xfId="44855" xr:uid="{00000000-0005-0000-0000-00003F880000}"/>
    <cellStyle name="Comma 16 3 6 5" xfId="44856" xr:uid="{00000000-0005-0000-0000-000040880000}"/>
    <cellStyle name="Comma 16 3 6 6" xfId="44857" xr:uid="{00000000-0005-0000-0000-000041880000}"/>
    <cellStyle name="Comma 16 3 7" xfId="44858" xr:uid="{00000000-0005-0000-0000-000042880000}"/>
    <cellStyle name="Comma 16 3 7 2" xfId="44859" xr:uid="{00000000-0005-0000-0000-000043880000}"/>
    <cellStyle name="Comma 16 3 7 2 2" xfId="44860" xr:uid="{00000000-0005-0000-0000-000044880000}"/>
    <cellStyle name="Comma 16 3 7 2 3" xfId="44861" xr:uid="{00000000-0005-0000-0000-000045880000}"/>
    <cellStyle name="Comma 16 3 7 3" xfId="44862" xr:uid="{00000000-0005-0000-0000-000046880000}"/>
    <cellStyle name="Comma 16 3 7 3 2" xfId="44863" xr:uid="{00000000-0005-0000-0000-000047880000}"/>
    <cellStyle name="Comma 16 3 7 3 3" xfId="44864" xr:uid="{00000000-0005-0000-0000-000048880000}"/>
    <cellStyle name="Comma 16 3 7 4" xfId="44865" xr:uid="{00000000-0005-0000-0000-000049880000}"/>
    <cellStyle name="Comma 16 3 7 4 2" xfId="44866" xr:uid="{00000000-0005-0000-0000-00004A880000}"/>
    <cellStyle name="Comma 16 3 7 5" xfId="44867" xr:uid="{00000000-0005-0000-0000-00004B880000}"/>
    <cellStyle name="Comma 16 3 7 6" xfId="44868" xr:uid="{00000000-0005-0000-0000-00004C880000}"/>
    <cellStyle name="Comma 16 3 8" xfId="44869" xr:uid="{00000000-0005-0000-0000-00004D880000}"/>
    <cellStyle name="Comma 16 3 8 2" xfId="44870" xr:uid="{00000000-0005-0000-0000-00004E880000}"/>
    <cellStyle name="Comma 16 3 8 2 2" xfId="44871" xr:uid="{00000000-0005-0000-0000-00004F880000}"/>
    <cellStyle name="Comma 16 3 8 2 3" xfId="44872" xr:uid="{00000000-0005-0000-0000-000050880000}"/>
    <cellStyle name="Comma 16 3 8 3" xfId="44873" xr:uid="{00000000-0005-0000-0000-000051880000}"/>
    <cellStyle name="Comma 16 3 8 3 2" xfId="44874" xr:uid="{00000000-0005-0000-0000-000052880000}"/>
    <cellStyle name="Comma 16 3 8 4" xfId="44875" xr:uid="{00000000-0005-0000-0000-000053880000}"/>
    <cellStyle name="Comma 16 3 8 5" xfId="44876" xr:uid="{00000000-0005-0000-0000-000054880000}"/>
    <cellStyle name="Comma 16 3 9" xfId="44877" xr:uid="{00000000-0005-0000-0000-000055880000}"/>
    <cellStyle name="Comma 16 3 9 2" xfId="44878" xr:uid="{00000000-0005-0000-0000-000056880000}"/>
    <cellStyle name="Comma 16 3 9 3" xfId="44879" xr:uid="{00000000-0005-0000-0000-000057880000}"/>
    <cellStyle name="Comma 16 4" xfId="9469" xr:uid="{00000000-0005-0000-0000-000058880000}"/>
    <cellStyle name="Comma 16 4 10" xfId="44880" xr:uid="{00000000-0005-0000-0000-000059880000}"/>
    <cellStyle name="Comma 16 4 10 2" xfId="44881" xr:uid="{00000000-0005-0000-0000-00005A880000}"/>
    <cellStyle name="Comma 16 4 11" xfId="44882" xr:uid="{00000000-0005-0000-0000-00005B880000}"/>
    <cellStyle name="Comma 16 4 12" xfId="44883" xr:uid="{00000000-0005-0000-0000-00005C880000}"/>
    <cellStyle name="Comma 16 4 2" xfId="44884" xr:uid="{00000000-0005-0000-0000-00005D880000}"/>
    <cellStyle name="Comma 16 4 2 10" xfId="44885" xr:uid="{00000000-0005-0000-0000-00005E880000}"/>
    <cellStyle name="Comma 16 4 2 2" xfId="44886" xr:uid="{00000000-0005-0000-0000-00005F880000}"/>
    <cellStyle name="Comma 16 4 2 2 2" xfId="44887" xr:uid="{00000000-0005-0000-0000-000060880000}"/>
    <cellStyle name="Comma 16 4 2 2 2 2" xfId="44888" xr:uid="{00000000-0005-0000-0000-000061880000}"/>
    <cellStyle name="Comma 16 4 2 2 2 2 2" xfId="44889" xr:uid="{00000000-0005-0000-0000-000062880000}"/>
    <cellStyle name="Comma 16 4 2 2 2 2 3" xfId="44890" xr:uid="{00000000-0005-0000-0000-000063880000}"/>
    <cellStyle name="Comma 16 4 2 2 2 3" xfId="44891" xr:uid="{00000000-0005-0000-0000-000064880000}"/>
    <cellStyle name="Comma 16 4 2 2 2 3 2" xfId="44892" xr:uid="{00000000-0005-0000-0000-000065880000}"/>
    <cellStyle name="Comma 16 4 2 2 2 3 3" xfId="44893" xr:uid="{00000000-0005-0000-0000-000066880000}"/>
    <cellStyle name="Comma 16 4 2 2 2 4" xfId="44894" xr:uid="{00000000-0005-0000-0000-000067880000}"/>
    <cellStyle name="Comma 16 4 2 2 2 4 2" xfId="44895" xr:uid="{00000000-0005-0000-0000-000068880000}"/>
    <cellStyle name="Comma 16 4 2 2 2 5" xfId="44896" xr:uid="{00000000-0005-0000-0000-000069880000}"/>
    <cellStyle name="Comma 16 4 2 2 2 6" xfId="44897" xr:uid="{00000000-0005-0000-0000-00006A880000}"/>
    <cellStyle name="Comma 16 4 2 2 3" xfId="44898" xr:uid="{00000000-0005-0000-0000-00006B880000}"/>
    <cellStyle name="Comma 16 4 2 2 3 2" xfId="44899" xr:uid="{00000000-0005-0000-0000-00006C880000}"/>
    <cellStyle name="Comma 16 4 2 2 3 2 2" xfId="44900" xr:uid="{00000000-0005-0000-0000-00006D880000}"/>
    <cellStyle name="Comma 16 4 2 2 3 2 3" xfId="44901" xr:uid="{00000000-0005-0000-0000-00006E880000}"/>
    <cellStyle name="Comma 16 4 2 2 3 3" xfId="44902" xr:uid="{00000000-0005-0000-0000-00006F880000}"/>
    <cellStyle name="Comma 16 4 2 2 3 3 2" xfId="44903" xr:uid="{00000000-0005-0000-0000-000070880000}"/>
    <cellStyle name="Comma 16 4 2 2 3 3 3" xfId="44904" xr:uid="{00000000-0005-0000-0000-000071880000}"/>
    <cellStyle name="Comma 16 4 2 2 3 4" xfId="44905" xr:uid="{00000000-0005-0000-0000-000072880000}"/>
    <cellStyle name="Comma 16 4 2 2 3 4 2" xfId="44906" xr:uid="{00000000-0005-0000-0000-000073880000}"/>
    <cellStyle name="Comma 16 4 2 2 3 5" xfId="44907" xr:uid="{00000000-0005-0000-0000-000074880000}"/>
    <cellStyle name="Comma 16 4 2 2 3 6" xfId="44908" xr:uid="{00000000-0005-0000-0000-000075880000}"/>
    <cellStyle name="Comma 16 4 2 2 4" xfId="44909" xr:uid="{00000000-0005-0000-0000-000076880000}"/>
    <cellStyle name="Comma 16 4 2 2 4 2" xfId="44910" xr:uid="{00000000-0005-0000-0000-000077880000}"/>
    <cellStyle name="Comma 16 4 2 2 4 2 2" xfId="44911" xr:uid="{00000000-0005-0000-0000-000078880000}"/>
    <cellStyle name="Comma 16 4 2 2 4 2 3" xfId="44912" xr:uid="{00000000-0005-0000-0000-000079880000}"/>
    <cellStyle name="Comma 16 4 2 2 4 3" xfId="44913" xr:uid="{00000000-0005-0000-0000-00007A880000}"/>
    <cellStyle name="Comma 16 4 2 2 4 3 2" xfId="44914" xr:uid="{00000000-0005-0000-0000-00007B880000}"/>
    <cellStyle name="Comma 16 4 2 2 4 4" xfId="44915" xr:uid="{00000000-0005-0000-0000-00007C880000}"/>
    <cellStyle name="Comma 16 4 2 2 4 5" xfId="44916" xr:uid="{00000000-0005-0000-0000-00007D880000}"/>
    <cellStyle name="Comma 16 4 2 2 5" xfId="44917" xr:uid="{00000000-0005-0000-0000-00007E880000}"/>
    <cellStyle name="Comma 16 4 2 2 5 2" xfId="44918" xr:uid="{00000000-0005-0000-0000-00007F880000}"/>
    <cellStyle name="Comma 16 4 2 2 5 3" xfId="44919" xr:uid="{00000000-0005-0000-0000-000080880000}"/>
    <cellStyle name="Comma 16 4 2 2 6" xfId="44920" xr:uid="{00000000-0005-0000-0000-000081880000}"/>
    <cellStyle name="Comma 16 4 2 2 6 2" xfId="44921" xr:uid="{00000000-0005-0000-0000-000082880000}"/>
    <cellStyle name="Comma 16 4 2 2 6 3" xfId="44922" xr:uid="{00000000-0005-0000-0000-000083880000}"/>
    <cellStyle name="Comma 16 4 2 2 7" xfId="44923" xr:uid="{00000000-0005-0000-0000-000084880000}"/>
    <cellStyle name="Comma 16 4 2 2 7 2" xfId="44924" xr:uid="{00000000-0005-0000-0000-000085880000}"/>
    <cellStyle name="Comma 16 4 2 2 8" xfId="44925" xr:uid="{00000000-0005-0000-0000-000086880000}"/>
    <cellStyle name="Comma 16 4 2 2 9" xfId="44926" xr:uid="{00000000-0005-0000-0000-000087880000}"/>
    <cellStyle name="Comma 16 4 2 3" xfId="44927" xr:uid="{00000000-0005-0000-0000-000088880000}"/>
    <cellStyle name="Comma 16 4 2 3 2" xfId="44928" xr:uid="{00000000-0005-0000-0000-000089880000}"/>
    <cellStyle name="Comma 16 4 2 3 2 2" xfId="44929" xr:uid="{00000000-0005-0000-0000-00008A880000}"/>
    <cellStyle name="Comma 16 4 2 3 2 3" xfId="44930" xr:uid="{00000000-0005-0000-0000-00008B880000}"/>
    <cellStyle name="Comma 16 4 2 3 3" xfId="44931" xr:uid="{00000000-0005-0000-0000-00008C880000}"/>
    <cellStyle name="Comma 16 4 2 3 3 2" xfId="44932" xr:uid="{00000000-0005-0000-0000-00008D880000}"/>
    <cellStyle name="Comma 16 4 2 3 3 3" xfId="44933" xr:uid="{00000000-0005-0000-0000-00008E880000}"/>
    <cellStyle name="Comma 16 4 2 3 4" xfId="44934" xr:uid="{00000000-0005-0000-0000-00008F880000}"/>
    <cellStyle name="Comma 16 4 2 3 4 2" xfId="44935" xr:uid="{00000000-0005-0000-0000-000090880000}"/>
    <cellStyle name="Comma 16 4 2 3 5" xfId="44936" xr:uid="{00000000-0005-0000-0000-000091880000}"/>
    <cellStyle name="Comma 16 4 2 3 6" xfId="44937" xr:uid="{00000000-0005-0000-0000-000092880000}"/>
    <cellStyle name="Comma 16 4 2 4" xfId="44938" xr:uid="{00000000-0005-0000-0000-000093880000}"/>
    <cellStyle name="Comma 16 4 2 4 2" xfId="44939" xr:uid="{00000000-0005-0000-0000-000094880000}"/>
    <cellStyle name="Comma 16 4 2 4 2 2" xfId="44940" xr:uid="{00000000-0005-0000-0000-000095880000}"/>
    <cellStyle name="Comma 16 4 2 4 2 3" xfId="44941" xr:uid="{00000000-0005-0000-0000-000096880000}"/>
    <cellStyle name="Comma 16 4 2 4 3" xfId="44942" xr:uid="{00000000-0005-0000-0000-000097880000}"/>
    <cellStyle name="Comma 16 4 2 4 3 2" xfId="44943" xr:uid="{00000000-0005-0000-0000-000098880000}"/>
    <cellStyle name="Comma 16 4 2 4 3 3" xfId="44944" xr:uid="{00000000-0005-0000-0000-000099880000}"/>
    <cellStyle name="Comma 16 4 2 4 4" xfId="44945" xr:uid="{00000000-0005-0000-0000-00009A880000}"/>
    <cellStyle name="Comma 16 4 2 4 4 2" xfId="44946" xr:uid="{00000000-0005-0000-0000-00009B880000}"/>
    <cellStyle name="Comma 16 4 2 4 5" xfId="44947" xr:uid="{00000000-0005-0000-0000-00009C880000}"/>
    <cellStyle name="Comma 16 4 2 4 6" xfId="44948" xr:uid="{00000000-0005-0000-0000-00009D880000}"/>
    <cellStyle name="Comma 16 4 2 5" xfId="44949" xr:uid="{00000000-0005-0000-0000-00009E880000}"/>
    <cellStyle name="Comma 16 4 2 5 2" xfId="44950" xr:uid="{00000000-0005-0000-0000-00009F880000}"/>
    <cellStyle name="Comma 16 4 2 5 2 2" xfId="44951" xr:uid="{00000000-0005-0000-0000-0000A0880000}"/>
    <cellStyle name="Comma 16 4 2 5 2 3" xfId="44952" xr:uid="{00000000-0005-0000-0000-0000A1880000}"/>
    <cellStyle name="Comma 16 4 2 5 3" xfId="44953" xr:uid="{00000000-0005-0000-0000-0000A2880000}"/>
    <cellStyle name="Comma 16 4 2 5 3 2" xfId="44954" xr:uid="{00000000-0005-0000-0000-0000A3880000}"/>
    <cellStyle name="Comma 16 4 2 5 4" xfId="44955" xr:uid="{00000000-0005-0000-0000-0000A4880000}"/>
    <cellStyle name="Comma 16 4 2 5 5" xfId="44956" xr:uid="{00000000-0005-0000-0000-0000A5880000}"/>
    <cellStyle name="Comma 16 4 2 6" xfId="44957" xr:uid="{00000000-0005-0000-0000-0000A6880000}"/>
    <cellStyle name="Comma 16 4 2 6 2" xfId="44958" xr:uid="{00000000-0005-0000-0000-0000A7880000}"/>
    <cellStyle name="Comma 16 4 2 6 3" xfId="44959" xr:uid="{00000000-0005-0000-0000-0000A8880000}"/>
    <cellStyle name="Comma 16 4 2 7" xfId="44960" xr:uid="{00000000-0005-0000-0000-0000A9880000}"/>
    <cellStyle name="Comma 16 4 2 7 2" xfId="44961" xr:uid="{00000000-0005-0000-0000-0000AA880000}"/>
    <cellStyle name="Comma 16 4 2 7 3" xfId="44962" xr:uid="{00000000-0005-0000-0000-0000AB880000}"/>
    <cellStyle name="Comma 16 4 2 8" xfId="44963" xr:uid="{00000000-0005-0000-0000-0000AC880000}"/>
    <cellStyle name="Comma 16 4 2 8 2" xfId="44964" xr:uid="{00000000-0005-0000-0000-0000AD880000}"/>
    <cellStyle name="Comma 16 4 2 9" xfId="44965" xr:uid="{00000000-0005-0000-0000-0000AE880000}"/>
    <cellStyle name="Comma 16 4 3" xfId="44966" xr:uid="{00000000-0005-0000-0000-0000AF880000}"/>
    <cellStyle name="Comma 16 4 3 2" xfId="44967" xr:uid="{00000000-0005-0000-0000-0000B0880000}"/>
    <cellStyle name="Comma 16 4 3 2 2" xfId="44968" xr:uid="{00000000-0005-0000-0000-0000B1880000}"/>
    <cellStyle name="Comma 16 4 3 2 2 2" xfId="44969" xr:uid="{00000000-0005-0000-0000-0000B2880000}"/>
    <cellStyle name="Comma 16 4 3 2 2 3" xfId="44970" xr:uid="{00000000-0005-0000-0000-0000B3880000}"/>
    <cellStyle name="Comma 16 4 3 2 3" xfId="44971" xr:uid="{00000000-0005-0000-0000-0000B4880000}"/>
    <cellStyle name="Comma 16 4 3 2 3 2" xfId="44972" xr:uid="{00000000-0005-0000-0000-0000B5880000}"/>
    <cellStyle name="Comma 16 4 3 2 3 3" xfId="44973" xr:uid="{00000000-0005-0000-0000-0000B6880000}"/>
    <cellStyle name="Comma 16 4 3 2 4" xfId="44974" xr:uid="{00000000-0005-0000-0000-0000B7880000}"/>
    <cellStyle name="Comma 16 4 3 2 4 2" xfId="44975" xr:uid="{00000000-0005-0000-0000-0000B8880000}"/>
    <cellStyle name="Comma 16 4 3 2 5" xfId="44976" xr:uid="{00000000-0005-0000-0000-0000B9880000}"/>
    <cellStyle name="Comma 16 4 3 2 6" xfId="44977" xr:uid="{00000000-0005-0000-0000-0000BA880000}"/>
    <cellStyle name="Comma 16 4 3 3" xfId="44978" xr:uid="{00000000-0005-0000-0000-0000BB880000}"/>
    <cellStyle name="Comma 16 4 3 3 2" xfId="44979" xr:uid="{00000000-0005-0000-0000-0000BC880000}"/>
    <cellStyle name="Comma 16 4 3 3 2 2" xfId="44980" xr:uid="{00000000-0005-0000-0000-0000BD880000}"/>
    <cellStyle name="Comma 16 4 3 3 2 3" xfId="44981" xr:uid="{00000000-0005-0000-0000-0000BE880000}"/>
    <cellStyle name="Comma 16 4 3 3 3" xfId="44982" xr:uid="{00000000-0005-0000-0000-0000BF880000}"/>
    <cellStyle name="Comma 16 4 3 3 3 2" xfId="44983" xr:uid="{00000000-0005-0000-0000-0000C0880000}"/>
    <cellStyle name="Comma 16 4 3 3 3 3" xfId="44984" xr:uid="{00000000-0005-0000-0000-0000C1880000}"/>
    <cellStyle name="Comma 16 4 3 3 4" xfId="44985" xr:uid="{00000000-0005-0000-0000-0000C2880000}"/>
    <cellStyle name="Comma 16 4 3 3 4 2" xfId="44986" xr:uid="{00000000-0005-0000-0000-0000C3880000}"/>
    <cellStyle name="Comma 16 4 3 3 5" xfId="44987" xr:uid="{00000000-0005-0000-0000-0000C4880000}"/>
    <cellStyle name="Comma 16 4 3 3 6" xfId="44988" xr:uid="{00000000-0005-0000-0000-0000C5880000}"/>
    <cellStyle name="Comma 16 4 3 4" xfId="44989" xr:uid="{00000000-0005-0000-0000-0000C6880000}"/>
    <cellStyle name="Comma 16 4 3 4 2" xfId="44990" xr:uid="{00000000-0005-0000-0000-0000C7880000}"/>
    <cellStyle name="Comma 16 4 3 4 2 2" xfId="44991" xr:uid="{00000000-0005-0000-0000-0000C8880000}"/>
    <cellStyle name="Comma 16 4 3 4 2 3" xfId="44992" xr:uid="{00000000-0005-0000-0000-0000C9880000}"/>
    <cellStyle name="Comma 16 4 3 4 3" xfId="44993" xr:uid="{00000000-0005-0000-0000-0000CA880000}"/>
    <cellStyle name="Comma 16 4 3 4 3 2" xfId="44994" xr:uid="{00000000-0005-0000-0000-0000CB880000}"/>
    <cellStyle name="Comma 16 4 3 4 4" xfId="44995" xr:uid="{00000000-0005-0000-0000-0000CC880000}"/>
    <cellStyle name="Comma 16 4 3 4 5" xfId="44996" xr:uid="{00000000-0005-0000-0000-0000CD880000}"/>
    <cellStyle name="Comma 16 4 3 5" xfId="44997" xr:uid="{00000000-0005-0000-0000-0000CE880000}"/>
    <cellStyle name="Comma 16 4 3 5 2" xfId="44998" xr:uid="{00000000-0005-0000-0000-0000CF880000}"/>
    <cellStyle name="Comma 16 4 3 5 3" xfId="44999" xr:uid="{00000000-0005-0000-0000-0000D0880000}"/>
    <cellStyle name="Comma 16 4 3 6" xfId="45000" xr:uid="{00000000-0005-0000-0000-0000D1880000}"/>
    <cellStyle name="Comma 16 4 3 6 2" xfId="45001" xr:uid="{00000000-0005-0000-0000-0000D2880000}"/>
    <cellStyle name="Comma 16 4 3 6 3" xfId="45002" xr:uid="{00000000-0005-0000-0000-0000D3880000}"/>
    <cellStyle name="Comma 16 4 3 7" xfId="45003" xr:uid="{00000000-0005-0000-0000-0000D4880000}"/>
    <cellStyle name="Comma 16 4 3 7 2" xfId="45004" xr:uid="{00000000-0005-0000-0000-0000D5880000}"/>
    <cellStyle name="Comma 16 4 3 8" xfId="45005" xr:uid="{00000000-0005-0000-0000-0000D6880000}"/>
    <cellStyle name="Comma 16 4 3 9" xfId="45006" xr:uid="{00000000-0005-0000-0000-0000D7880000}"/>
    <cellStyle name="Comma 16 4 4" xfId="45007" xr:uid="{00000000-0005-0000-0000-0000D8880000}"/>
    <cellStyle name="Comma 16 4 4 2" xfId="45008" xr:uid="{00000000-0005-0000-0000-0000D9880000}"/>
    <cellStyle name="Comma 16 4 4 2 2" xfId="45009" xr:uid="{00000000-0005-0000-0000-0000DA880000}"/>
    <cellStyle name="Comma 16 4 4 2 2 2" xfId="45010" xr:uid="{00000000-0005-0000-0000-0000DB880000}"/>
    <cellStyle name="Comma 16 4 4 2 2 3" xfId="45011" xr:uid="{00000000-0005-0000-0000-0000DC880000}"/>
    <cellStyle name="Comma 16 4 4 2 3" xfId="45012" xr:uid="{00000000-0005-0000-0000-0000DD880000}"/>
    <cellStyle name="Comma 16 4 4 2 3 2" xfId="45013" xr:uid="{00000000-0005-0000-0000-0000DE880000}"/>
    <cellStyle name="Comma 16 4 4 2 3 3" xfId="45014" xr:uid="{00000000-0005-0000-0000-0000DF880000}"/>
    <cellStyle name="Comma 16 4 4 2 4" xfId="45015" xr:uid="{00000000-0005-0000-0000-0000E0880000}"/>
    <cellStyle name="Comma 16 4 4 2 4 2" xfId="45016" xr:uid="{00000000-0005-0000-0000-0000E1880000}"/>
    <cellStyle name="Comma 16 4 4 2 5" xfId="45017" xr:uid="{00000000-0005-0000-0000-0000E2880000}"/>
    <cellStyle name="Comma 16 4 4 2 6" xfId="45018" xr:uid="{00000000-0005-0000-0000-0000E3880000}"/>
    <cellStyle name="Comma 16 4 4 3" xfId="45019" xr:uid="{00000000-0005-0000-0000-0000E4880000}"/>
    <cellStyle name="Comma 16 4 4 3 2" xfId="45020" xr:uid="{00000000-0005-0000-0000-0000E5880000}"/>
    <cellStyle name="Comma 16 4 4 3 2 2" xfId="45021" xr:uid="{00000000-0005-0000-0000-0000E6880000}"/>
    <cellStyle name="Comma 16 4 4 3 2 3" xfId="45022" xr:uid="{00000000-0005-0000-0000-0000E7880000}"/>
    <cellStyle name="Comma 16 4 4 3 3" xfId="45023" xr:uid="{00000000-0005-0000-0000-0000E8880000}"/>
    <cellStyle name="Comma 16 4 4 3 3 2" xfId="45024" xr:uid="{00000000-0005-0000-0000-0000E9880000}"/>
    <cellStyle name="Comma 16 4 4 3 3 3" xfId="45025" xr:uid="{00000000-0005-0000-0000-0000EA880000}"/>
    <cellStyle name="Comma 16 4 4 3 4" xfId="45026" xr:uid="{00000000-0005-0000-0000-0000EB880000}"/>
    <cellStyle name="Comma 16 4 4 3 4 2" xfId="45027" xr:uid="{00000000-0005-0000-0000-0000EC880000}"/>
    <cellStyle name="Comma 16 4 4 3 5" xfId="45028" xr:uid="{00000000-0005-0000-0000-0000ED880000}"/>
    <cellStyle name="Comma 16 4 4 3 6" xfId="45029" xr:uid="{00000000-0005-0000-0000-0000EE880000}"/>
    <cellStyle name="Comma 16 4 4 4" xfId="45030" xr:uid="{00000000-0005-0000-0000-0000EF880000}"/>
    <cellStyle name="Comma 16 4 4 4 2" xfId="45031" xr:uid="{00000000-0005-0000-0000-0000F0880000}"/>
    <cellStyle name="Comma 16 4 4 4 2 2" xfId="45032" xr:uid="{00000000-0005-0000-0000-0000F1880000}"/>
    <cellStyle name="Comma 16 4 4 4 2 3" xfId="45033" xr:uid="{00000000-0005-0000-0000-0000F2880000}"/>
    <cellStyle name="Comma 16 4 4 4 3" xfId="45034" xr:uid="{00000000-0005-0000-0000-0000F3880000}"/>
    <cellStyle name="Comma 16 4 4 4 3 2" xfId="45035" xr:uid="{00000000-0005-0000-0000-0000F4880000}"/>
    <cellStyle name="Comma 16 4 4 4 4" xfId="45036" xr:uid="{00000000-0005-0000-0000-0000F5880000}"/>
    <cellStyle name="Comma 16 4 4 4 5" xfId="45037" xr:uid="{00000000-0005-0000-0000-0000F6880000}"/>
    <cellStyle name="Comma 16 4 4 5" xfId="45038" xr:uid="{00000000-0005-0000-0000-0000F7880000}"/>
    <cellStyle name="Comma 16 4 4 5 2" xfId="45039" xr:uid="{00000000-0005-0000-0000-0000F8880000}"/>
    <cellStyle name="Comma 16 4 4 5 3" xfId="45040" xr:uid="{00000000-0005-0000-0000-0000F9880000}"/>
    <cellStyle name="Comma 16 4 4 6" xfId="45041" xr:uid="{00000000-0005-0000-0000-0000FA880000}"/>
    <cellStyle name="Comma 16 4 4 6 2" xfId="45042" xr:uid="{00000000-0005-0000-0000-0000FB880000}"/>
    <cellStyle name="Comma 16 4 4 6 3" xfId="45043" xr:uid="{00000000-0005-0000-0000-0000FC880000}"/>
    <cellStyle name="Comma 16 4 4 7" xfId="45044" xr:uid="{00000000-0005-0000-0000-0000FD880000}"/>
    <cellStyle name="Comma 16 4 4 7 2" xfId="45045" xr:uid="{00000000-0005-0000-0000-0000FE880000}"/>
    <cellStyle name="Comma 16 4 4 8" xfId="45046" xr:uid="{00000000-0005-0000-0000-0000FF880000}"/>
    <cellStyle name="Comma 16 4 4 9" xfId="45047" xr:uid="{00000000-0005-0000-0000-000000890000}"/>
    <cellStyle name="Comma 16 4 5" xfId="45048" xr:uid="{00000000-0005-0000-0000-000001890000}"/>
    <cellStyle name="Comma 16 4 5 2" xfId="45049" xr:uid="{00000000-0005-0000-0000-000002890000}"/>
    <cellStyle name="Comma 16 4 5 2 2" xfId="45050" xr:uid="{00000000-0005-0000-0000-000003890000}"/>
    <cellStyle name="Comma 16 4 5 2 3" xfId="45051" xr:uid="{00000000-0005-0000-0000-000004890000}"/>
    <cellStyle name="Comma 16 4 5 3" xfId="45052" xr:uid="{00000000-0005-0000-0000-000005890000}"/>
    <cellStyle name="Comma 16 4 5 3 2" xfId="45053" xr:uid="{00000000-0005-0000-0000-000006890000}"/>
    <cellStyle name="Comma 16 4 5 3 3" xfId="45054" xr:uid="{00000000-0005-0000-0000-000007890000}"/>
    <cellStyle name="Comma 16 4 5 4" xfId="45055" xr:uid="{00000000-0005-0000-0000-000008890000}"/>
    <cellStyle name="Comma 16 4 5 4 2" xfId="45056" xr:uid="{00000000-0005-0000-0000-000009890000}"/>
    <cellStyle name="Comma 16 4 5 5" xfId="45057" xr:uid="{00000000-0005-0000-0000-00000A890000}"/>
    <cellStyle name="Comma 16 4 5 6" xfId="45058" xr:uid="{00000000-0005-0000-0000-00000B890000}"/>
    <cellStyle name="Comma 16 4 6" xfId="45059" xr:uid="{00000000-0005-0000-0000-00000C890000}"/>
    <cellStyle name="Comma 16 4 6 2" xfId="45060" xr:uid="{00000000-0005-0000-0000-00000D890000}"/>
    <cellStyle name="Comma 16 4 6 2 2" xfId="45061" xr:uid="{00000000-0005-0000-0000-00000E890000}"/>
    <cellStyle name="Comma 16 4 6 2 3" xfId="45062" xr:uid="{00000000-0005-0000-0000-00000F890000}"/>
    <cellStyle name="Comma 16 4 6 3" xfId="45063" xr:uid="{00000000-0005-0000-0000-000010890000}"/>
    <cellStyle name="Comma 16 4 6 3 2" xfId="45064" xr:uid="{00000000-0005-0000-0000-000011890000}"/>
    <cellStyle name="Comma 16 4 6 3 3" xfId="45065" xr:uid="{00000000-0005-0000-0000-000012890000}"/>
    <cellStyle name="Comma 16 4 6 4" xfId="45066" xr:uid="{00000000-0005-0000-0000-000013890000}"/>
    <cellStyle name="Comma 16 4 6 4 2" xfId="45067" xr:uid="{00000000-0005-0000-0000-000014890000}"/>
    <cellStyle name="Comma 16 4 6 5" xfId="45068" xr:uid="{00000000-0005-0000-0000-000015890000}"/>
    <cellStyle name="Comma 16 4 6 6" xfId="45069" xr:uid="{00000000-0005-0000-0000-000016890000}"/>
    <cellStyle name="Comma 16 4 7" xfId="45070" xr:uid="{00000000-0005-0000-0000-000017890000}"/>
    <cellStyle name="Comma 16 4 7 2" xfId="45071" xr:uid="{00000000-0005-0000-0000-000018890000}"/>
    <cellStyle name="Comma 16 4 7 2 2" xfId="45072" xr:uid="{00000000-0005-0000-0000-000019890000}"/>
    <cellStyle name="Comma 16 4 7 2 3" xfId="45073" xr:uid="{00000000-0005-0000-0000-00001A890000}"/>
    <cellStyle name="Comma 16 4 7 3" xfId="45074" xr:uid="{00000000-0005-0000-0000-00001B890000}"/>
    <cellStyle name="Comma 16 4 7 3 2" xfId="45075" xr:uid="{00000000-0005-0000-0000-00001C890000}"/>
    <cellStyle name="Comma 16 4 7 4" xfId="45076" xr:uid="{00000000-0005-0000-0000-00001D890000}"/>
    <cellStyle name="Comma 16 4 7 5" xfId="45077" xr:uid="{00000000-0005-0000-0000-00001E890000}"/>
    <cellStyle name="Comma 16 4 8" xfId="45078" xr:uid="{00000000-0005-0000-0000-00001F890000}"/>
    <cellStyle name="Comma 16 4 8 2" xfId="45079" xr:uid="{00000000-0005-0000-0000-000020890000}"/>
    <cellStyle name="Comma 16 4 8 3" xfId="45080" xr:uid="{00000000-0005-0000-0000-000021890000}"/>
    <cellStyle name="Comma 16 4 9" xfId="45081" xr:uid="{00000000-0005-0000-0000-000022890000}"/>
    <cellStyle name="Comma 16 4 9 2" xfId="45082" xr:uid="{00000000-0005-0000-0000-000023890000}"/>
    <cellStyle name="Comma 16 4 9 3" xfId="45083" xr:uid="{00000000-0005-0000-0000-000024890000}"/>
    <cellStyle name="Comma 16 5" xfId="9470" xr:uid="{00000000-0005-0000-0000-000025890000}"/>
    <cellStyle name="Comma 16 5 10" xfId="45084" xr:uid="{00000000-0005-0000-0000-000026890000}"/>
    <cellStyle name="Comma 16 5 2" xfId="45085" xr:uid="{00000000-0005-0000-0000-000027890000}"/>
    <cellStyle name="Comma 16 5 2 2" xfId="45086" xr:uid="{00000000-0005-0000-0000-000028890000}"/>
    <cellStyle name="Comma 16 5 2 2 2" xfId="45087" xr:uid="{00000000-0005-0000-0000-000029890000}"/>
    <cellStyle name="Comma 16 5 2 2 2 2" xfId="45088" xr:uid="{00000000-0005-0000-0000-00002A890000}"/>
    <cellStyle name="Comma 16 5 2 2 2 3" xfId="45089" xr:uid="{00000000-0005-0000-0000-00002B890000}"/>
    <cellStyle name="Comma 16 5 2 2 3" xfId="45090" xr:uid="{00000000-0005-0000-0000-00002C890000}"/>
    <cellStyle name="Comma 16 5 2 2 3 2" xfId="45091" xr:uid="{00000000-0005-0000-0000-00002D890000}"/>
    <cellStyle name="Comma 16 5 2 2 3 3" xfId="45092" xr:uid="{00000000-0005-0000-0000-00002E890000}"/>
    <cellStyle name="Comma 16 5 2 2 4" xfId="45093" xr:uid="{00000000-0005-0000-0000-00002F890000}"/>
    <cellStyle name="Comma 16 5 2 2 4 2" xfId="45094" xr:uid="{00000000-0005-0000-0000-000030890000}"/>
    <cellStyle name="Comma 16 5 2 2 5" xfId="45095" xr:uid="{00000000-0005-0000-0000-000031890000}"/>
    <cellStyle name="Comma 16 5 2 2 6" xfId="45096" xr:uid="{00000000-0005-0000-0000-000032890000}"/>
    <cellStyle name="Comma 16 5 2 3" xfId="45097" xr:uid="{00000000-0005-0000-0000-000033890000}"/>
    <cellStyle name="Comma 16 5 2 3 2" xfId="45098" xr:uid="{00000000-0005-0000-0000-000034890000}"/>
    <cellStyle name="Comma 16 5 2 3 2 2" xfId="45099" xr:uid="{00000000-0005-0000-0000-000035890000}"/>
    <cellStyle name="Comma 16 5 2 3 2 3" xfId="45100" xr:uid="{00000000-0005-0000-0000-000036890000}"/>
    <cellStyle name="Comma 16 5 2 3 3" xfId="45101" xr:uid="{00000000-0005-0000-0000-000037890000}"/>
    <cellStyle name="Comma 16 5 2 3 3 2" xfId="45102" xr:uid="{00000000-0005-0000-0000-000038890000}"/>
    <cellStyle name="Comma 16 5 2 3 3 3" xfId="45103" xr:uid="{00000000-0005-0000-0000-000039890000}"/>
    <cellStyle name="Comma 16 5 2 3 4" xfId="45104" xr:uid="{00000000-0005-0000-0000-00003A890000}"/>
    <cellStyle name="Comma 16 5 2 3 4 2" xfId="45105" xr:uid="{00000000-0005-0000-0000-00003B890000}"/>
    <cellStyle name="Comma 16 5 2 3 5" xfId="45106" xr:uid="{00000000-0005-0000-0000-00003C890000}"/>
    <cellStyle name="Comma 16 5 2 3 6" xfId="45107" xr:uid="{00000000-0005-0000-0000-00003D890000}"/>
    <cellStyle name="Comma 16 5 2 4" xfId="45108" xr:uid="{00000000-0005-0000-0000-00003E890000}"/>
    <cellStyle name="Comma 16 5 2 4 2" xfId="45109" xr:uid="{00000000-0005-0000-0000-00003F890000}"/>
    <cellStyle name="Comma 16 5 2 4 2 2" xfId="45110" xr:uid="{00000000-0005-0000-0000-000040890000}"/>
    <cellStyle name="Comma 16 5 2 4 2 3" xfId="45111" xr:uid="{00000000-0005-0000-0000-000041890000}"/>
    <cellStyle name="Comma 16 5 2 4 3" xfId="45112" xr:uid="{00000000-0005-0000-0000-000042890000}"/>
    <cellStyle name="Comma 16 5 2 4 3 2" xfId="45113" xr:uid="{00000000-0005-0000-0000-000043890000}"/>
    <cellStyle name="Comma 16 5 2 4 4" xfId="45114" xr:uid="{00000000-0005-0000-0000-000044890000}"/>
    <cellStyle name="Comma 16 5 2 4 5" xfId="45115" xr:uid="{00000000-0005-0000-0000-000045890000}"/>
    <cellStyle name="Comma 16 5 2 5" xfId="45116" xr:uid="{00000000-0005-0000-0000-000046890000}"/>
    <cellStyle name="Comma 16 5 2 5 2" xfId="45117" xr:uid="{00000000-0005-0000-0000-000047890000}"/>
    <cellStyle name="Comma 16 5 2 5 3" xfId="45118" xr:uid="{00000000-0005-0000-0000-000048890000}"/>
    <cellStyle name="Comma 16 5 2 6" xfId="45119" xr:uid="{00000000-0005-0000-0000-000049890000}"/>
    <cellStyle name="Comma 16 5 2 6 2" xfId="45120" xr:uid="{00000000-0005-0000-0000-00004A890000}"/>
    <cellStyle name="Comma 16 5 2 6 3" xfId="45121" xr:uid="{00000000-0005-0000-0000-00004B890000}"/>
    <cellStyle name="Comma 16 5 2 7" xfId="45122" xr:uid="{00000000-0005-0000-0000-00004C890000}"/>
    <cellStyle name="Comma 16 5 2 7 2" xfId="45123" xr:uid="{00000000-0005-0000-0000-00004D890000}"/>
    <cellStyle name="Comma 16 5 2 8" xfId="45124" xr:uid="{00000000-0005-0000-0000-00004E890000}"/>
    <cellStyle name="Comma 16 5 2 9" xfId="45125" xr:uid="{00000000-0005-0000-0000-00004F890000}"/>
    <cellStyle name="Comma 16 5 3" xfId="45126" xr:uid="{00000000-0005-0000-0000-000050890000}"/>
    <cellStyle name="Comma 16 5 3 2" xfId="45127" xr:uid="{00000000-0005-0000-0000-000051890000}"/>
    <cellStyle name="Comma 16 5 3 2 2" xfId="45128" xr:uid="{00000000-0005-0000-0000-000052890000}"/>
    <cellStyle name="Comma 16 5 3 2 3" xfId="45129" xr:uid="{00000000-0005-0000-0000-000053890000}"/>
    <cellStyle name="Comma 16 5 3 3" xfId="45130" xr:uid="{00000000-0005-0000-0000-000054890000}"/>
    <cellStyle name="Comma 16 5 3 3 2" xfId="45131" xr:uid="{00000000-0005-0000-0000-000055890000}"/>
    <cellStyle name="Comma 16 5 3 3 3" xfId="45132" xr:uid="{00000000-0005-0000-0000-000056890000}"/>
    <cellStyle name="Comma 16 5 3 4" xfId="45133" xr:uid="{00000000-0005-0000-0000-000057890000}"/>
    <cellStyle name="Comma 16 5 3 4 2" xfId="45134" xr:uid="{00000000-0005-0000-0000-000058890000}"/>
    <cellStyle name="Comma 16 5 3 5" xfId="45135" xr:uid="{00000000-0005-0000-0000-000059890000}"/>
    <cellStyle name="Comma 16 5 3 6" xfId="45136" xr:uid="{00000000-0005-0000-0000-00005A890000}"/>
    <cellStyle name="Comma 16 5 4" xfId="45137" xr:uid="{00000000-0005-0000-0000-00005B890000}"/>
    <cellStyle name="Comma 16 5 4 2" xfId="45138" xr:uid="{00000000-0005-0000-0000-00005C890000}"/>
    <cellStyle name="Comma 16 5 4 2 2" xfId="45139" xr:uid="{00000000-0005-0000-0000-00005D890000}"/>
    <cellStyle name="Comma 16 5 4 2 3" xfId="45140" xr:uid="{00000000-0005-0000-0000-00005E890000}"/>
    <cellStyle name="Comma 16 5 4 3" xfId="45141" xr:uid="{00000000-0005-0000-0000-00005F890000}"/>
    <cellStyle name="Comma 16 5 4 3 2" xfId="45142" xr:uid="{00000000-0005-0000-0000-000060890000}"/>
    <cellStyle name="Comma 16 5 4 3 3" xfId="45143" xr:uid="{00000000-0005-0000-0000-000061890000}"/>
    <cellStyle name="Comma 16 5 4 4" xfId="45144" xr:uid="{00000000-0005-0000-0000-000062890000}"/>
    <cellStyle name="Comma 16 5 4 4 2" xfId="45145" xr:uid="{00000000-0005-0000-0000-000063890000}"/>
    <cellStyle name="Comma 16 5 4 5" xfId="45146" xr:uid="{00000000-0005-0000-0000-000064890000}"/>
    <cellStyle name="Comma 16 5 4 6" xfId="45147" xr:uid="{00000000-0005-0000-0000-000065890000}"/>
    <cellStyle name="Comma 16 5 5" xfId="45148" xr:uid="{00000000-0005-0000-0000-000066890000}"/>
    <cellStyle name="Comma 16 5 5 2" xfId="45149" xr:uid="{00000000-0005-0000-0000-000067890000}"/>
    <cellStyle name="Comma 16 5 5 2 2" xfId="45150" xr:uid="{00000000-0005-0000-0000-000068890000}"/>
    <cellStyle name="Comma 16 5 5 2 3" xfId="45151" xr:uid="{00000000-0005-0000-0000-000069890000}"/>
    <cellStyle name="Comma 16 5 5 3" xfId="45152" xr:uid="{00000000-0005-0000-0000-00006A890000}"/>
    <cellStyle name="Comma 16 5 5 3 2" xfId="45153" xr:uid="{00000000-0005-0000-0000-00006B890000}"/>
    <cellStyle name="Comma 16 5 5 4" xfId="45154" xr:uid="{00000000-0005-0000-0000-00006C890000}"/>
    <cellStyle name="Comma 16 5 5 5" xfId="45155" xr:uid="{00000000-0005-0000-0000-00006D890000}"/>
    <cellStyle name="Comma 16 5 6" xfId="45156" xr:uid="{00000000-0005-0000-0000-00006E890000}"/>
    <cellStyle name="Comma 16 5 6 2" xfId="45157" xr:uid="{00000000-0005-0000-0000-00006F890000}"/>
    <cellStyle name="Comma 16 5 6 3" xfId="45158" xr:uid="{00000000-0005-0000-0000-000070890000}"/>
    <cellStyle name="Comma 16 5 7" xfId="45159" xr:uid="{00000000-0005-0000-0000-000071890000}"/>
    <cellStyle name="Comma 16 5 7 2" xfId="45160" xr:uid="{00000000-0005-0000-0000-000072890000}"/>
    <cellStyle name="Comma 16 5 7 3" xfId="45161" xr:uid="{00000000-0005-0000-0000-000073890000}"/>
    <cellStyle name="Comma 16 5 8" xfId="45162" xr:uid="{00000000-0005-0000-0000-000074890000}"/>
    <cellStyle name="Comma 16 5 8 2" xfId="45163" xr:uid="{00000000-0005-0000-0000-000075890000}"/>
    <cellStyle name="Comma 16 5 9" xfId="45164" xr:uid="{00000000-0005-0000-0000-000076890000}"/>
    <cellStyle name="Comma 16 6" xfId="45165" xr:uid="{00000000-0005-0000-0000-000077890000}"/>
    <cellStyle name="Comma 16 6 2" xfId="45166" xr:uid="{00000000-0005-0000-0000-000078890000}"/>
    <cellStyle name="Comma 16 6 2 2" xfId="45167" xr:uid="{00000000-0005-0000-0000-000079890000}"/>
    <cellStyle name="Comma 16 6 2 2 2" xfId="45168" xr:uid="{00000000-0005-0000-0000-00007A890000}"/>
    <cellStyle name="Comma 16 6 2 2 3" xfId="45169" xr:uid="{00000000-0005-0000-0000-00007B890000}"/>
    <cellStyle name="Comma 16 6 2 3" xfId="45170" xr:uid="{00000000-0005-0000-0000-00007C890000}"/>
    <cellStyle name="Comma 16 6 2 3 2" xfId="45171" xr:uid="{00000000-0005-0000-0000-00007D890000}"/>
    <cellStyle name="Comma 16 6 2 3 3" xfId="45172" xr:uid="{00000000-0005-0000-0000-00007E890000}"/>
    <cellStyle name="Comma 16 6 2 4" xfId="45173" xr:uid="{00000000-0005-0000-0000-00007F890000}"/>
    <cellStyle name="Comma 16 6 2 4 2" xfId="45174" xr:uid="{00000000-0005-0000-0000-000080890000}"/>
    <cellStyle name="Comma 16 6 2 5" xfId="45175" xr:uid="{00000000-0005-0000-0000-000081890000}"/>
    <cellStyle name="Comma 16 6 2 6" xfId="45176" xr:uid="{00000000-0005-0000-0000-000082890000}"/>
    <cellStyle name="Comma 16 6 3" xfId="45177" xr:uid="{00000000-0005-0000-0000-000083890000}"/>
    <cellStyle name="Comma 16 6 3 2" xfId="45178" xr:uid="{00000000-0005-0000-0000-000084890000}"/>
    <cellStyle name="Comma 16 6 3 2 2" xfId="45179" xr:uid="{00000000-0005-0000-0000-000085890000}"/>
    <cellStyle name="Comma 16 6 3 2 3" xfId="45180" xr:uid="{00000000-0005-0000-0000-000086890000}"/>
    <cellStyle name="Comma 16 6 3 3" xfId="45181" xr:uid="{00000000-0005-0000-0000-000087890000}"/>
    <cellStyle name="Comma 16 6 3 3 2" xfId="45182" xr:uid="{00000000-0005-0000-0000-000088890000}"/>
    <cellStyle name="Comma 16 6 3 3 3" xfId="45183" xr:uid="{00000000-0005-0000-0000-000089890000}"/>
    <cellStyle name="Comma 16 6 3 4" xfId="45184" xr:uid="{00000000-0005-0000-0000-00008A890000}"/>
    <cellStyle name="Comma 16 6 3 4 2" xfId="45185" xr:uid="{00000000-0005-0000-0000-00008B890000}"/>
    <cellStyle name="Comma 16 6 3 5" xfId="45186" xr:uid="{00000000-0005-0000-0000-00008C890000}"/>
    <cellStyle name="Comma 16 6 3 6" xfId="45187" xr:uid="{00000000-0005-0000-0000-00008D890000}"/>
    <cellStyle name="Comma 16 6 4" xfId="45188" xr:uid="{00000000-0005-0000-0000-00008E890000}"/>
    <cellStyle name="Comma 16 6 4 2" xfId="45189" xr:uid="{00000000-0005-0000-0000-00008F890000}"/>
    <cellStyle name="Comma 16 6 4 2 2" xfId="45190" xr:uid="{00000000-0005-0000-0000-000090890000}"/>
    <cellStyle name="Comma 16 6 4 2 3" xfId="45191" xr:uid="{00000000-0005-0000-0000-000091890000}"/>
    <cellStyle name="Comma 16 6 4 3" xfId="45192" xr:uid="{00000000-0005-0000-0000-000092890000}"/>
    <cellStyle name="Comma 16 6 4 3 2" xfId="45193" xr:uid="{00000000-0005-0000-0000-000093890000}"/>
    <cellStyle name="Comma 16 6 4 4" xfId="45194" xr:uid="{00000000-0005-0000-0000-000094890000}"/>
    <cellStyle name="Comma 16 6 4 5" xfId="45195" xr:uid="{00000000-0005-0000-0000-000095890000}"/>
    <cellStyle name="Comma 16 6 5" xfId="45196" xr:uid="{00000000-0005-0000-0000-000096890000}"/>
    <cellStyle name="Comma 16 6 5 2" xfId="45197" xr:uid="{00000000-0005-0000-0000-000097890000}"/>
    <cellStyle name="Comma 16 6 5 3" xfId="45198" xr:uid="{00000000-0005-0000-0000-000098890000}"/>
    <cellStyle name="Comma 16 6 6" xfId="45199" xr:uid="{00000000-0005-0000-0000-000099890000}"/>
    <cellStyle name="Comma 16 6 6 2" xfId="45200" xr:uid="{00000000-0005-0000-0000-00009A890000}"/>
    <cellStyle name="Comma 16 6 6 3" xfId="45201" xr:uid="{00000000-0005-0000-0000-00009B890000}"/>
    <cellStyle name="Comma 16 6 7" xfId="45202" xr:uid="{00000000-0005-0000-0000-00009C890000}"/>
    <cellStyle name="Comma 16 6 7 2" xfId="45203" xr:uid="{00000000-0005-0000-0000-00009D890000}"/>
    <cellStyle name="Comma 16 6 8" xfId="45204" xr:uid="{00000000-0005-0000-0000-00009E890000}"/>
    <cellStyle name="Comma 16 6 9" xfId="45205" xr:uid="{00000000-0005-0000-0000-00009F890000}"/>
    <cellStyle name="Comma 16 7" xfId="45206" xr:uid="{00000000-0005-0000-0000-0000A0890000}"/>
    <cellStyle name="Comma 16 7 2" xfId="45207" xr:uid="{00000000-0005-0000-0000-0000A1890000}"/>
    <cellStyle name="Comma 16 7 2 2" xfId="45208" xr:uid="{00000000-0005-0000-0000-0000A2890000}"/>
    <cellStyle name="Comma 16 7 2 2 2" xfId="45209" xr:uid="{00000000-0005-0000-0000-0000A3890000}"/>
    <cellStyle name="Comma 16 7 2 2 3" xfId="45210" xr:uid="{00000000-0005-0000-0000-0000A4890000}"/>
    <cellStyle name="Comma 16 7 2 3" xfId="45211" xr:uid="{00000000-0005-0000-0000-0000A5890000}"/>
    <cellStyle name="Comma 16 7 2 3 2" xfId="45212" xr:uid="{00000000-0005-0000-0000-0000A6890000}"/>
    <cellStyle name="Comma 16 7 2 3 3" xfId="45213" xr:uid="{00000000-0005-0000-0000-0000A7890000}"/>
    <cellStyle name="Comma 16 7 2 4" xfId="45214" xr:uid="{00000000-0005-0000-0000-0000A8890000}"/>
    <cellStyle name="Comma 16 7 2 4 2" xfId="45215" xr:uid="{00000000-0005-0000-0000-0000A9890000}"/>
    <cellStyle name="Comma 16 7 2 5" xfId="45216" xr:uid="{00000000-0005-0000-0000-0000AA890000}"/>
    <cellStyle name="Comma 16 7 2 6" xfId="45217" xr:uid="{00000000-0005-0000-0000-0000AB890000}"/>
    <cellStyle name="Comma 16 7 3" xfId="45218" xr:uid="{00000000-0005-0000-0000-0000AC890000}"/>
    <cellStyle name="Comma 16 7 3 2" xfId="45219" xr:uid="{00000000-0005-0000-0000-0000AD890000}"/>
    <cellStyle name="Comma 16 7 3 2 2" xfId="45220" xr:uid="{00000000-0005-0000-0000-0000AE890000}"/>
    <cellStyle name="Comma 16 7 3 2 3" xfId="45221" xr:uid="{00000000-0005-0000-0000-0000AF890000}"/>
    <cellStyle name="Comma 16 7 3 3" xfId="45222" xr:uid="{00000000-0005-0000-0000-0000B0890000}"/>
    <cellStyle name="Comma 16 7 3 3 2" xfId="45223" xr:uid="{00000000-0005-0000-0000-0000B1890000}"/>
    <cellStyle name="Comma 16 7 3 3 3" xfId="45224" xr:uid="{00000000-0005-0000-0000-0000B2890000}"/>
    <cellStyle name="Comma 16 7 3 4" xfId="45225" xr:uid="{00000000-0005-0000-0000-0000B3890000}"/>
    <cellStyle name="Comma 16 7 3 4 2" xfId="45226" xr:uid="{00000000-0005-0000-0000-0000B4890000}"/>
    <cellStyle name="Comma 16 7 3 5" xfId="45227" xr:uid="{00000000-0005-0000-0000-0000B5890000}"/>
    <cellStyle name="Comma 16 7 3 6" xfId="45228" xr:uid="{00000000-0005-0000-0000-0000B6890000}"/>
    <cellStyle name="Comma 16 7 4" xfId="45229" xr:uid="{00000000-0005-0000-0000-0000B7890000}"/>
    <cellStyle name="Comma 16 7 4 2" xfId="45230" xr:uid="{00000000-0005-0000-0000-0000B8890000}"/>
    <cellStyle name="Comma 16 7 4 2 2" xfId="45231" xr:uid="{00000000-0005-0000-0000-0000B9890000}"/>
    <cellStyle name="Comma 16 7 4 2 3" xfId="45232" xr:uid="{00000000-0005-0000-0000-0000BA890000}"/>
    <cellStyle name="Comma 16 7 4 3" xfId="45233" xr:uid="{00000000-0005-0000-0000-0000BB890000}"/>
    <cellStyle name="Comma 16 7 4 3 2" xfId="45234" xr:uid="{00000000-0005-0000-0000-0000BC890000}"/>
    <cellStyle name="Comma 16 7 4 4" xfId="45235" xr:uid="{00000000-0005-0000-0000-0000BD890000}"/>
    <cellStyle name="Comma 16 7 4 5" xfId="45236" xr:uid="{00000000-0005-0000-0000-0000BE890000}"/>
    <cellStyle name="Comma 16 7 5" xfId="45237" xr:uid="{00000000-0005-0000-0000-0000BF890000}"/>
    <cellStyle name="Comma 16 7 5 2" xfId="45238" xr:uid="{00000000-0005-0000-0000-0000C0890000}"/>
    <cellStyle name="Comma 16 7 5 3" xfId="45239" xr:uid="{00000000-0005-0000-0000-0000C1890000}"/>
    <cellStyle name="Comma 16 7 6" xfId="45240" xr:uid="{00000000-0005-0000-0000-0000C2890000}"/>
    <cellStyle name="Comma 16 7 6 2" xfId="45241" xr:uid="{00000000-0005-0000-0000-0000C3890000}"/>
    <cellStyle name="Comma 16 7 6 3" xfId="45242" xr:uid="{00000000-0005-0000-0000-0000C4890000}"/>
    <cellStyle name="Comma 16 7 7" xfId="45243" xr:uid="{00000000-0005-0000-0000-0000C5890000}"/>
    <cellStyle name="Comma 16 7 7 2" xfId="45244" xr:uid="{00000000-0005-0000-0000-0000C6890000}"/>
    <cellStyle name="Comma 16 7 8" xfId="45245" xr:uid="{00000000-0005-0000-0000-0000C7890000}"/>
    <cellStyle name="Comma 16 7 9" xfId="45246" xr:uid="{00000000-0005-0000-0000-0000C8890000}"/>
    <cellStyle name="Comma 16 8" xfId="45247" xr:uid="{00000000-0005-0000-0000-0000C9890000}"/>
    <cellStyle name="Comma 16 8 2" xfId="45248" xr:uid="{00000000-0005-0000-0000-0000CA890000}"/>
    <cellStyle name="Comma 16 8 2 2" xfId="45249" xr:uid="{00000000-0005-0000-0000-0000CB890000}"/>
    <cellStyle name="Comma 16 8 2 3" xfId="45250" xr:uid="{00000000-0005-0000-0000-0000CC890000}"/>
    <cellStyle name="Comma 16 8 3" xfId="45251" xr:uid="{00000000-0005-0000-0000-0000CD890000}"/>
    <cellStyle name="Comma 16 8 3 2" xfId="45252" xr:uid="{00000000-0005-0000-0000-0000CE890000}"/>
    <cellStyle name="Comma 16 8 3 3" xfId="45253" xr:uid="{00000000-0005-0000-0000-0000CF890000}"/>
    <cellStyle name="Comma 16 8 4" xfId="45254" xr:uid="{00000000-0005-0000-0000-0000D0890000}"/>
    <cellStyle name="Comma 16 8 4 2" xfId="45255" xr:uid="{00000000-0005-0000-0000-0000D1890000}"/>
    <cellStyle name="Comma 16 8 5" xfId="45256" xr:uid="{00000000-0005-0000-0000-0000D2890000}"/>
    <cellStyle name="Comma 16 8 6" xfId="45257" xr:uid="{00000000-0005-0000-0000-0000D3890000}"/>
    <cellStyle name="Comma 16 9" xfId="45258" xr:uid="{00000000-0005-0000-0000-0000D4890000}"/>
    <cellStyle name="Comma 16 9 2" xfId="45259" xr:uid="{00000000-0005-0000-0000-0000D5890000}"/>
    <cellStyle name="Comma 16 9 2 2" xfId="45260" xr:uid="{00000000-0005-0000-0000-0000D6890000}"/>
    <cellStyle name="Comma 16 9 2 3" xfId="45261" xr:uid="{00000000-0005-0000-0000-0000D7890000}"/>
    <cellStyle name="Comma 16 9 3" xfId="45262" xr:uid="{00000000-0005-0000-0000-0000D8890000}"/>
    <cellStyle name="Comma 16 9 3 2" xfId="45263" xr:uid="{00000000-0005-0000-0000-0000D9890000}"/>
    <cellStyle name="Comma 16 9 3 3" xfId="45264" xr:uid="{00000000-0005-0000-0000-0000DA890000}"/>
    <cellStyle name="Comma 16 9 4" xfId="45265" xr:uid="{00000000-0005-0000-0000-0000DB890000}"/>
    <cellStyle name="Comma 16 9 4 2" xfId="45266" xr:uid="{00000000-0005-0000-0000-0000DC890000}"/>
    <cellStyle name="Comma 16 9 5" xfId="45267" xr:uid="{00000000-0005-0000-0000-0000DD890000}"/>
    <cellStyle name="Comma 16 9 6" xfId="45268" xr:uid="{00000000-0005-0000-0000-0000DE890000}"/>
    <cellStyle name="Comma 17" xfId="3270" xr:uid="{00000000-0005-0000-0000-0000DF890000}"/>
    <cellStyle name="Comma 17 10" xfId="45269" xr:uid="{00000000-0005-0000-0000-0000E0890000}"/>
    <cellStyle name="Comma 17 10 2" xfId="45270" xr:uid="{00000000-0005-0000-0000-0000E1890000}"/>
    <cellStyle name="Comma 17 10 2 2" xfId="45271" xr:uid="{00000000-0005-0000-0000-0000E2890000}"/>
    <cellStyle name="Comma 17 10 2 3" xfId="45272" xr:uid="{00000000-0005-0000-0000-0000E3890000}"/>
    <cellStyle name="Comma 17 10 3" xfId="45273" xr:uid="{00000000-0005-0000-0000-0000E4890000}"/>
    <cellStyle name="Comma 17 10 3 2" xfId="45274" xr:uid="{00000000-0005-0000-0000-0000E5890000}"/>
    <cellStyle name="Comma 17 10 4" xfId="45275" xr:uid="{00000000-0005-0000-0000-0000E6890000}"/>
    <cellStyle name="Comma 17 10 5" xfId="45276" xr:uid="{00000000-0005-0000-0000-0000E7890000}"/>
    <cellStyle name="Comma 17 11" xfId="45277" xr:uid="{00000000-0005-0000-0000-0000E8890000}"/>
    <cellStyle name="Comma 17 11 2" xfId="45278" xr:uid="{00000000-0005-0000-0000-0000E9890000}"/>
    <cellStyle name="Comma 17 11 3" xfId="45279" xr:uid="{00000000-0005-0000-0000-0000EA890000}"/>
    <cellStyle name="Comma 17 12" xfId="45280" xr:uid="{00000000-0005-0000-0000-0000EB890000}"/>
    <cellStyle name="Comma 17 12 2" xfId="45281" xr:uid="{00000000-0005-0000-0000-0000EC890000}"/>
    <cellStyle name="Comma 17 12 3" xfId="45282" xr:uid="{00000000-0005-0000-0000-0000ED890000}"/>
    <cellStyle name="Comma 17 13" xfId="45283" xr:uid="{00000000-0005-0000-0000-0000EE890000}"/>
    <cellStyle name="Comma 17 13 2" xfId="45284" xr:uid="{00000000-0005-0000-0000-0000EF890000}"/>
    <cellStyle name="Comma 17 14" xfId="45285" xr:uid="{00000000-0005-0000-0000-0000F0890000}"/>
    <cellStyle name="Comma 17 15" xfId="45286" xr:uid="{00000000-0005-0000-0000-0000F1890000}"/>
    <cellStyle name="Comma 17 16" xfId="45287" xr:uid="{00000000-0005-0000-0000-0000F2890000}"/>
    <cellStyle name="Comma 17 2" xfId="3271" xr:uid="{00000000-0005-0000-0000-0000F3890000}"/>
    <cellStyle name="Comma 17 2 10" xfId="45288" xr:uid="{00000000-0005-0000-0000-0000F4890000}"/>
    <cellStyle name="Comma 17 2 10 2" xfId="45289" xr:uid="{00000000-0005-0000-0000-0000F5890000}"/>
    <cellStyle name="Comma 17 2 10 3" xfId="45290" xr:uid="{00000000-0005-0000-0000-0000F6890000}"/>
    <cellStyle name="Comma 17 2 11" xfId="45291" xr:uid="{00000000-0005-0000-0000-0000F7890000}"/>
    <cellStyle name="Comma 17 2 11 2" xfId="45292" xr:uid="{00000000-0005-0000-0000-0000F8890000}"/>
    <cellStyle name="Comma 17 2 11 3" xfId="45293" xr:uid="{00000000-0005-0000-0000-0000F9890000}"/>
    <cellStyle name="Comma 17 2 12" xfId="45294" xr:uid="{00000000-0005-0000-0000-0000FA890000}"/>
    <cellStyle name="Comma 17 2 12 2" xfId="45295" xr:uid="{00000000-0005-0000-0000-0000FB890000}"/>
    <cellStyle name="Comma 17 2 13" xfId="45296" xr:uid="{00000000-0005-0000-0000-0000FC890000}"/>
    <cellStyle name="Comma 17 2 14" xfId="45297" xr:uid="{00000000-0005-0000-0000-0000FD890000}"/>
    <cellStyle name="Comma 17 2 2" xfId="9471" xr:uid="{00000000-0005-0000-0000-0000FE890000}"/>
    <cellStyle name="Comma 17 2 2 10" xfId="45298" xr:uid="{00000000-0005-0000-0000-0000FF890000}"/>
    <cellStyle name="Comma 17 2 2 10 2" xfId="45299" xr:uid="{00000000-0005-0000-0000-0000008A0000}"/>
    <cellStyle name="Comma 17 2 2 10 3" xfId="45300" xr:uid="{00000000-0005-0000-0000-0000018A0000}"/>
    <cellStyle name="Comma 17 2 2 11" xfId="45301" xr:uid="{00000000-0005-0000-0000-0000028A0000}"/>
    <cellStyle name="Comma 17 2 2 11 2" xfId="45302" xr:uid="{00000000-0005-0000-0000-0000038A0000}"/>
    <cellStyle name="Comma 17 2 2 12" xfId="45303" xr:uid="{00000000-0005-0000-0000-0000048A0000}"/>
    <cellStyle name="Comma 17 2 2 13" xfId="45304" xr:uid="{00000000-0005-0000-0000-0000058A0000}"/>
    <cellStyle name="Comma 17 2 2 2" xfId="45305" xr:uid="{00000000-0005-0000-0000-0000068A0000}"/>
    <cellStyle name="Comma 17 2 2 2 10" xfId="45306" xr:uid="{00000000-0005-0000-0000-0000078A0000}"/>
    <cellStyle name="Comma 17 2 2 2 10 2" xfId="45307" xr:uid="{00000000-0005-0000-0000-0000088A0000}"/>
    <cellStyle name="Comma 17 2 2 2 11" xfId="45308" xr:uid="{00000000-0005-0000-0000-0000098A0000}"/>
    <cellStyle name="Comma 17 2 2 2 12" xfId="45309" xr:uid="{00000000-0005-0000-0000-00000A8A0000}"/>
    <cellStyle name="Comma 17 2 2 2 2" xfId="45310" xr:uid="{00000000-0005-0000-0000-00000B8A0000}"/>
    <cellStyle name="Comma 17 2 2 2 2 10" xfId="45311" xr:uid="{00000000-0005-0000-0000-00000C8A0000}"/>
    <cellStyle name="Comma 17 2 2 2 2 2" xfId="45312" xr:uid="{00000000-0005-0000-0000-00000D8A0000}"/>
    <cellStyle name="Comma 17 2 2 2 2 2 2" xfId="45313" xr:uid="{00000000-0005-0000-0000-00000E8A0000}"/>
    <cellStyle name="Comma 17 2 2 2 2 2 2 2" xfId="45314" xr:uid="{00000000-0005-0000-0000-00000F8A0000}"/>
    <cellStyle name="Comma 17 2 2 2 2 2 2 2 2" xfId="45315" xr:uid="{00000000-0005-0000-0000-0000108A0000}"/>
    <cellStyle name="Comma 17 2 2 2 2 2 2 2 3" xfId="45316" xr:uid="{00000000-0005-0000-0000-0000118A0000}"/>
    <cellStyle name="Comma 17 2 2 2 2 2 2 3" xfId="45317" xr:uid="{00000000-0005-0000-0000-0000128A0000}"/>
    <cellStyle name="Comma 17 2 2 2 2 2 2 3 2" xfId="45318" xr:uid="{00000000-0005-0000-0000-0000138A0000}"/>
    <cellStyle name="Comma 17 2 2 2 2 2 2 3 3" xfId="45319" xr:uid="{00000000-0005-0000-0000-0000148A0000}"/>
    <cellStyle name="Comma 17 2 2 2 2 2 2 4" xfId="45320" xr:uid="{00000000-0005-0000-0000-0000158A0000}"/>
    <cellStyle name="Comma 17 2 2 2 2 2 2 4 2" xfId="45321" xr:uid="{00000000-0005-0000-0000-0000168A0000}"/>
    <cellStyle name="Comma 17 2 2 2 2 2 2 5" xfId="45322" xr:uid="{00000000-0005-0000-0000-0000178A0000}"/>
    <cellStyle name="Comma 17 2 2 2 2 2 2 6" xfId="45323" xr:uid="{00000000-0005-0000-0000-0000188A0000}"/>
    <cellStyle name="Comma 17 2 2 2 2 2 3" xfId="45324" xr:uid="{00000000-0005-0000-0000-0000198A0000}"/>
    <cellStyle name="Comma 17 2 2 2 2 2 3 2" xfId="45325" xr:uid="{00000000-0005-0000-0000-00001A8A0000}"/>
    <cellStyle name="Comma 17 2 2 2 2 2 3 2 2" xfId="45326" xr:uid="{00000000-0005-0000-0000-00001B8A0000}"/>
    <cellStyle name="Comma 17 2 2 2 2 2 3 2 3" xfId="45327" xr:uid="{00000000-0005-0000-0000-00001C8A0000}"/>
    <cellStyle name="Comma 17 2 2 2 2 2 3 3" xfId="45328" xr:uid="{00000000-0005-0000-0000-00001D8A0000}"/>
    <cellStyle name="Comma 17 2 2 2 2 2 3 3 2" xfId="45329" xr:uid="{00000000-0005-0000-0000-00001E8A0000}"/>
    <cellStyle name="Comma 17 2 2 2 2 2 3 3 3" xfId="45330" xr:uid="{00000000-0005-0000-0000-00001F8A0000}"/>
    <cellStyle name="Comma 17 2 2 2 2 2 3 4" xfId="45331" xr:uid="{00000000-0005-0000-0000-0000208A0000}"/>
    <cellStyle name="Comma 17 2 2 2 2 2 3 4 2" xfId="45332" xr:uid="{00000000-0005-0000-0000-0000218A0000}"/>
    <cellStyle name="Comma 17 2 2 2 2 2 3 5" xfId="45333" xr:uid="{00000000-0005-0000-0000-0000228A0000}"/>
    <cellStyle name="Comma 17 2 2 2 2 2 3 6" xfId="45334" xr:uid="{00000000-0005-0000-0000-0000238A0000}"/>
    <cellStyle name="Comma 17 2 2 2 2 2 4" xfId="45335" xr:uid="{00000000-0005-0000-0000-0000248A0000}"/>
    <cellStyle name="Comma 17 2 2 2 2 2 4 2" xfId="45336" xr:uid="{00000000-0005-0000-0000-0000258A0000}"/>
    <cellStyle name="Comma 17 2 2 2 2 2 4 2 2" xfId="45337" xr:uid="{00000000-0005-0000-0000-0000268A0000}"/>
    <cellStyle name="Comma 17 2 2 2 2 2 4 2 3" xfId="45338" xr:uid="{00000000-0005-0000-0000-0000278A0000}"/>
    <cellStyle name="Comma 17 2 2 2 2 2 4 3" xfId="45339" xr:uid="{00000000-0005-0000-0000-0000288A0000}"/>
    <cellStyle name="Comma 17 2 2 2 2 2 4 3 2" xfId="45340" xr:uid="{00000000-0005-0000-0000-0000298A0000}"/>
    <cellStyle name="Comma 17 2 2 2 2 2 4 4" xfId="45341" xr:uid="{00000000-0005-0000-0000-00002A8A0000}"/>
    <cellStyle name="Comma 17 2 2 2 2 2 4 5" xfId="45342" xr:uid="{00000000-0005-0000-0000-00002B8A0000}"/>
    <cellStyle name="Comma 17 2 2 2 2 2 5" xfId="45343" xr:uid="{00000000-0005-0000-0000-00002C8A0000}"/>
    <cellStyle name="Comma 17 2 2 2 2 2 5 2" xfId="45344" xr:uid="{00000000-0005-0000-0000-00002D8A0000}"/>
    <cellStyle name="Comma 17 2 2 2 2 2 5 3" xfId="45345" xr:uid="{00000000-0005-0000-0000-00002E8A0000}"/>
    <cellStyle name="Comma 17 2 2 2 2 2 6" xfId="45346" xr:uid="{00000000-0005-0000-0000-00002F8A0000}"/>
    <cellStyle name="Comma 17 2 2 2 2 2 6 2" xfId="45347" xr:uid="{00000000-0005-0000-0000-0000308A0000}"/>
    <cellStyle name="Comma 17 2 2 2 2 2 6 3" xfId="45348" xr:uid="{00000000-0005-0000-0000-0000318A0000}"/>
    <cellStyle name="Comma 17 2 2 2 2 2 7" xfId="45349" xr:uid="{00000000-0005-0000-0000-0000328A0000}"/>
    <cellStyle name="Comma 17 2 2 2 2 2 7 2" xfId="45350" xr:uid="{00000000-0005-0000-0000-0000338A0000}"/>
    <cellStyle name="Comma 17 2 2 2 2 2 8" xfId="45351" xr:uid="{00000000-0005-0000-0000-0000348A0000}"/>
    <cellStyle name="Comma 17 2 2 2 2 2 9" xfId="45352" xr:uid="{00000000-0005-0000-0000-0000358A0000}"/>
    <cellStyle name="Comma 17 2 2 2 2 3" xfId="45353" xr:uid="{00000000-0005-0000-0000-0000368A0000}"/>
    <cellStyle name="Comma 17 2 2 2 2 3 2" xfId="45354" xr:uid="{00000000-0005-0000-0000-0000378A0000}"/>
    <cellStyle name="Comma 17 2 2 2 2 3 2 2" xfId="45355" xr:uid="{00000000-0005-0000-0000-0000388A0000}"/>
    <cellStyle name="Comma 17 2 2 2 2 3 2 3" xfId="45356" xr:uid="{00000000-0005-0000-0000-0000398A0000}"/>
    <cellStyle name="Comma 17 2 2 2 2 3 3" xfId="45357" xr:uid="{00000000-0005-0000-0000-00003A8A0000}"/>
    <cellStyle name="Comma 17 2 2 2 2 3 3 2" xfId="45358" xr:uid="{00000000-0005-0000-0000-00003B8A0000}"/>
    <cellStyle name="Comma 17 2 2 2 2 3 3 3" xfId="45359" xr:uid="{00000000-0005-0000-0000-00003C8A0000}"/>
    <cellStyle name="Comma 17 2 2 2 2 3 4" xfId="45360" xr:uid="{00000000-0005-0000-0000-00003D8A0000}"/>
    <cellStyle name="Comma 17 2 2 2 2 3 4 2" xfId="45361" xr:uid="{00000000-0005-0000-0000-00003E8A0000}"/>
    <cellStyle name="Comma 17 2 2 2 2 3 5" xfId="45362" xr:uid="{00000000-0005-0000-0000-00003F8A0000}"/>
    <cellStyle name="Comma 17 2 2 2 2 3 6" xfId="45363" xr:uid="{00000000-0005-0000-0000-0000408A0000}"/>
    <cellStyle name="Comma 17 2 2 2 2 4" xfId="45364" xr:uid="{00000000-0005-0000-0000-0000418A0000}"/>
    <cellStyle name="Comma 17 2 2 2 2 4 2" xfId="45365" xr:uid="{00000000-0005-0000-0000-0000428A0000}"/>
    <cellStyle name="Comma 17 2 2 2 2 4 2 2" xfId="45366" xr:uid="{00000000-0005-0000-0000-0000438A0000}"/>
    <cellStyle name="Comma 17 2 2 2 2 4 2 3" xfId="45367" xr:uid="{00000000-0005-0000-0000-0000448A0000}"/>
    <cellStyle name="Comma 17 2 2 2 2 4 3" xfId="45368" xr:uid="{00000000-0005-0000-0000-0000458A0000}"/>
    <cellStyle name="Comma 17 2 2 2 2 4 3 2" xfId="45369" xr:uid="{00000000-0005-0000-0000-0000468A0000}"/>
    <cellStyle name="Comma 17 2 2 2 2 4 3 3" xfId="45370" xr:uid="{00000000-0005-0000-0000-0000478A0000}"/>
    <cellStyle name="Comma 17 2 2 2 2 4 4" xfId="45371" xr:uid="{00000000-0005-0000-0000-0000488A0000}"/>
    <cellStyle name="Comma 17 2 2 2 2 4 4 2" xfId="45372" xr:uid="{00000000-0005-0000-0000-0000498A0000}"/>
    <cellStyle name="Comma 17 2 2 2 2 4 5" xfId="45373" xr:uid="{00000000-0005-0000-0000-00004A8A0000}"/>
    <cellStyle name="Comma 17 2 2 2 2 4 6" xfId="45374" xr:uid="{00000000-0005-0000-0000-00004B8A0000}"/>
    <cellStyle name="Comma 17 2 2 2 2 5" xfId="45375" xr:uid="{00000000-0005-0000-0000-00004C8A0000}"/>
    <cellStyle name="Comma 17 2 2 2 2 5 2" xfId="45376" xr:uid="{00000000-0005-0000-0000-00004D8A0000}"/>
    <cellStyle name="Comma 17 2 2 2 2 5 2 2" xfId="45377" xr:uid="{00000000-0005-0000-0000-00004E8A0000}"/>
    <cellStyle name="Comma 17 2 2 2 2 5 2 3" xfId="45378" xr:uid="{00000000-0005-0000-0000-00004F8A0000}"/>
    <cellStyle name="Comma 17 2 2 2 2 5 3" xfId="45379" xr:uid="{00000000-0005-0000-0000-0000508A0000}"/>
    <cellStyle name="Comma 17 2 2 2 2 5 3 2" xfId="45380" xr:uid="{00000000-0005-0000-0000-0000518A0000}"/>
    <cellStyle name="Comma 17 2 2 2 2 5 4" xfId="45381" xr:uid="{00000000-0005-0000-0000-0000528A0000}"/>
    <cellStyle name="Comma 17 2 2 2 2 5 5" xfId="45382" xr:uid="{00000000-0005-0000-0000-0000538A0000}"/>
    <cellStyle name="Comma 17 2 2 2 2 6" xfId="45383" xr:uid="{00000000-0005-0000-0000-0000548A0000}"/>
    <cellStyle name="Comma 17 2 2 2 2 6 2" xfId="45384" xr:uid="{00000000-0005-0000-0000-0000558A0000}"/>
    <cellStyle name="Comma 17 2 2 2 2 6 3" xfId="45385" xr:uid="{00000000-0005-0000-0000-0000568A0000}"/>
    <cellStyle name="Comma 17 2 2 2 2 7" xfId="45386" xr:uid="{00000000-0005-0000-0000-0000578A0000}"/>
    <cellStyle name="Comma 17 2 2 2 2 7 2" xfId="45387" xr:uid="{00000000-0005-0000-0000-0000588A0000}"/>
    <cellStyle name="Comma 17 2 2 2 2 7 3" xfId="45388" xr:uid="{00000000-0005-0000-0000-0000598A0000}"/>
    <cellStyle name="Comma 17 2 2 2 2 8" xfId="45389" xr:uid="{00000000-0005-0000-0000-00005A8A0000}"/>
    <cellStyle name="Comma 17 2 2 2 2 8 2" xfId="45390" xr:uid="{00000000-0005-0000-0000-00005B8A0000}"/>
    <cellStyle name="Comma 17 2 2 2 2 9" xfId="45391" xr:uid="{00000000-0005-0000-0000-00005C8A0000}"/>
    <cellStyle name="Comma 17 2 2 2 3" xfId="45392" xr:uid="{00000000-0005-0000-0000-00005D8A0000}"/>
    <cellStyle name="Comma 17 2 2 2 3 2" xfId="45393" xr:uid="{00000000-0005-0000-0000-00005E8A0000}"/>
    <cellStyle name="Comma 17 2 2 2 3 2 2" xfId="45394" xr:uid="{00000000-0005-0000-0000-00005F8A0000}"/>
    <cellStyle name="Comma 17 2 2 2 3 2 2 2" xfId="45395" xr:uid="{00000000-0005-0000-0000-0000608A0000}"/>
    <cellStyle name="Comma 17 2 2 2 3 2 2 3" xfId="45396" xr:uid="{00000000-0005-0000-0000-0000618A0000}"/>
    <cellStyle name="Comma 17 2 2 2 3 2 3" xfId="45397" xr:uid="{00000000-0005-0000-0000-0000628A0000}"/>
    <cellStyle name="Comma 17 2 2 2 3 2 3 2" xfId="45398" xr:uid="{00000000-0005-0000-0000-0000638A0000}"/>
    <cellStyle name="Comma 17 2 2 2 3 2 3 3" xfId="45399" xr:uid="{00000000-0005-0000-0000-0000648A0000}"/>
    <cellStyle name="Comma 17 2 2 2 3 2 4" xfId="45400" xr:uid="{00000000-0005-0000-0000-0000658A0000}"/>
    <cellStyle name="Comma 17 2 2 2 3 2 4 2" xfId="45401" xr:uid="{00000000-0005-0000-0000-0000668A0000}"/>
    <cellStyle name="Comma 17 2 2 2 3 2 5" xfId="45402" xr:uid="{00000000-0005-0000-0000-0000678A0000}"/>
    <cellStyle name="Comma 17 2 2 2 3 2 6" xfId="45403" xr:uid="{00000000-0005-0000-0000-0000688A0000}"/>
    <cellStyle name="Comma 17 2 2 2 3 3" xfId="45404" xr:uid="{00000000-0005-0000-0000-0000698A0000}"/>
    <cellStyle name="Comma 17 2 2 2 3 3 2" xfId="45405" xr:uid="{00000000-0005-0000-0000-00006A8A0000}"/>
    <cellStyle name="Comma 17 2 2 2 3 3 2 2" xfId="45406" xr:uid="{00000000-0005-0000-0000-00006B8A0000}"/>
    <cellStyle name="Comma 17 2 2 2 3 3 2 3" xfId="45407" xr:uid="{00000000-0005-0000-0000-00006C8A0000}"/>
    <cellStyle name="Comma 17 2 2 2 3 3 3" xfId="45408" xr:uid="{00000000-0005-0000-0000-00006D8A0000}"/>
    <cellStyle name="Comma 17 2 2 2 3 3 3 2" xfId="45409" xr:uid="{00000000-0005-0000-0000-00006E8A0000}"/>
    <cellStyle name="Comma 17 2 2 2 3 3 3 3" xfId="45410" xr:uid="{00000000-0005-0000-0000-00006F8A0000}"/>
    <cellStyle name="Comma 17 2 2 2 3 3 4" xfId="45411" xr:uid="{00000000-0005-0000-0000-0000708A0000}"/>
    <cellStyle name="Comma 17 2 2 2 3 3 4 2" xfId="45412" xr:uid="{00000000-0005-0000-0000-0000718A0000}"/>
    <cellStyle name="Comma 17 2 2 2 3 3 5" xfId="45413" xr:uid="{00000000-0005-0000-0000-0000728A0000}"/>
    <cellStyle name="Comma 17 2 2 2 3 3 6" xfId="45414" xr:uid="{00000000-0005-0000-0000-0000738A0000}"/>
    <cellStyle name="Comma 17 2 2 2 3 4" xfId="45415" xr:uid="{00000000-0005-0000-0000-0000748A0000}"/>
    <cellStyle name="Comma 17 2 2 2 3 4 2" xfId="45416" xr:uid="{00000000-0005-0000-0000-0000758A0000}"/>
    <cellStyle name="Comma 17 2 2 2 3 4 2 2" xfId="45417" xr:uid="{00000000-0005-0000-0000-0000768A0000}"/>
    <cellStyle name="Comma 17 2 2 2 3 4 2 3" xfId="45418" xr:uid="{00000000-0005-0000-0000-0000778A0000}"/>
    <cellStyle name="Comma 17 2 2 2 3 4 3" xfId="45419" xr:uid="{00000000-0005-0000-0000-0000788A0000}"/>
    <cellStyle name="Comma 17 2 2 2 3 4 3 2" xfId="45420" xr:uid="{00000000-0005-0000-0000-0000798A0000}"/>
    <cellStyle name="Comma 17 2 2 2 3 4 4" xfId="45421" xr:uid="{00000000-0005-0000-0000-00007A8A0000}"/>
    <cellStyle name="Comma 17 2 2 2 3 4 5" xfId="45422" xr:uid="{00000000-0005-0000-0000-00007B8A0000}"/>
    <cellStyle name="Comma 17 2 2 2 3 5" xfId="45423" xr:uid="{00000000-0005-0000-0000-00007C8A0000}"/>
    <cellStyle name="Comma 17 2 2 2 3 5 2" xfId="45424" xr:uid="{00000000-0005-0000-0000-00007D8A0000}"/>
    <cellStyle name="Comma 17 2 2 2 3 5 3" xfId="45425" xr:uid="{00000000-0005-0000-0000-00007E8A0000}"/>
    <cellStyle name="Comma 17 2 2 2 3 6" xfId="45426" xr:uid="{00000000-0005-0000-0000-00007F8A0000}"/>
    <cellStyle name="Comma 17 2 2 2 3 6 2" xfId="45427" xr:uid="{00000000-0005-0000-0000-0000808A0000}"/>
    <cellStyle name="Comma 17 2 2 2 3 6 3" xfId="45428" xr:uid="{00000000-0005-0000-0000-0000818A0000}"/>
    <cellStyle name="Comma 17 2 2 2 3 7" xfId="45429" xr:uid="{00000000-0005-0000-0000-0000828A0000}"/>
    <cellStyle name="Comma 17 2 2 2 3 7 2" xfId="45430" xr:uid="{00000000-0005-0000-0000-0000838A0000}"/>
    <cellStyle name="Comma 17 2 2 2 3 8" xfId="45431" xr:uid="{00000000-0005-0000-0000-0000848A0000}"/>
    <cellStyle name="Comma 17 2 2 2 3 9" xfId="45432" xr:uid="{00000000-0005-0000-0000-0000858A0000}"/>
    <cellStyle name="Comma 17 2 2 2 4" xfId="45433" xr:uid="{00000000-0005-0000-0000-0000868A0000}"/>
    <cellStyle name="Comma 17 2 2 2 4 2" xfId="45434" xr:uid="{00000000-0005-0000-0000-0000878A0000}"/>
    <cellStyle name="Comma 17 2 2 2 4 2 2" xfId="45435" xr:uid="{00000000-0005-0000-0000-0000888A0000}"/>
    <cellStyle name="Comma 17 2 2 2 4 2 2 2" xfId="45436" xr:uid="{00000000-0005-0000-0000-0000898A0000}"/>
    <cellStyle name="Comma 17 2 2 2 4 2 2 3" xfId="45437" xr:uid="{00000000-0005-0000-0000-00008A8A0000}"/>
    <cellStyle name="Comma 17 2 2 2 4 2 3" xfId="45438" xr:uid="{00000000-0005-0000-0000-00008B8A0000}"/>
    <cellStyle name="Comma 17 2 2 2 4 2 3 2" xfId="45439" xr:uid="{00000000-0005-0000-0000-00008C8A0000}"/>
    <cellStyle name="Comma 17 2 2 2 4 2 3 3" xfId="45440" xr:uid="{00000000-0005-0000-0000-00008D8A0000}"/>
    <cellStyle name="Comma 17 2 2 2 4 2 4" xfId="45441" xr:uid="{00000000-0005-0000-0000-00008E8A0000}"/>
    <cellStyle name="Comma 17 2 2 2 4 2 4 2" xfId="45442" xr:uid="{00000000-0005-0000-0000-00008F8A0000}"/>
    <cellStyle name="Comma 17 2 2 2 4 2 5" xfId="45443" xr:uid="{00000000-0005-0000-0000-0000908A0000}"/>
    <cellStyle name="Comma 17 2 2 2 4 2 6" xfId="45444" xr:uid="{00000000-0005-0000-0000-0000918A0000}"/>
    <cellStyle name="Comma 17 2 2 2 4 3" xfId="45445" xr:uid="{00000000-0005-0000-0000-0000928A0000}"/>
    <cellStyle name="Comma 17 2 2 2 4 3 2" xfId="45446" xr:uid="{00000000-0005-0000-0000-0000938A0000}"/>
    <cellStyle name="Comma 17 2 2 2 4 3 2 2" xfId="45447" xr:uid="{00000000-0005-0000-0000-0000948A0000}"/>
    <cellStyle name="Comma 17 2 2 2 4 3 2 3" xfId="45448" xr:uid="{00000000-0005-0000-0000-0000958A0000}"/>
    <cellStyle name="Comma 17 2 2 2 4 3 3" xfId="45449" xr:uid="{00000000-0005-0000-0000-0000968A0000}"/>
    <cellStyle name="Comma 17 2 2 2 4 3 3 2" xfId="45450" xr:uid="{00000000-0005-0000-0000-0000978A0000}"/>
    <cellStyle name="Comma 17 2 2 2 4 3 3 3" xfId="45451" xr:uid="{00000000-0005-0000-0000-0000988A0000}"/>
    <cellStyle name="Comma 17 2 2 2 4 3 4" xfId="45452" xr:uid="{00000000-0005-0000-0000-0000998A0000}"/>
    <cellStyle name="Comma 17 2 2 2 4 3 4 2" xfId="45453" xr:uid="{00000000-0005-0000-0000-00009A8A0000}"/>
    <cellStyle name="Comma 17 2 2 2 4 3 5" xfId="45454" xr:uid="{00000000-0005-0000-0000-00009B8A0000}"/>
    <cellStyle name="Comma 17 2 2 2 4 3 6" xfId="45455" xr:uid="{00000000-0005-0000-0000-00009C8A0000}"/>
    <cellStyle name="Comma 17 2 2 2 4 4" xfId="45456" xr:uid="{00000000-0005-0000-0000-00009D8A0000}"/>
    <cellStyle name="Comma 17 2 2 2 4 4 2" xfId="45457" xr:uid="{00000000-0005-0000-0000-00009E8A0000}"/>
    <cellStyle name="Comma 17 2 2 2 4 4 2 2" xfId="45458" xr:uid="{00000000-0005-0000-0000-00009F8A0000}"/>
    <cellStyle name="Comma 17 2 2 2 4 4 2 3" xfId="45459" xr:uid="{00000000-0005-0000-0000-0000A08A0000}"/>
    <cellStyle name="Comma 17 2 2 2 4 4 3" xfId="45460" xr:uid="{00000000-0005-0000-0000-0000A18A0000}"/>
    <cellStyle name="Comma 17 2 2 2 4 4 3 2" xfId="45461" xr:uid="{00000000-0005-0000-0000-0000A28A0000}"/>
    <cellStyle name="Comma 17 2 2 2 4 4 4" xfId="45462" xr:uid="{00000000-0005-0000-0000-0000A38A0000}"/>
    <cellStyle name="Comma 17 2 2 2 4 4 5" xfId="45463" xr:uid="{00000000-0005-0000-0000-0000A48A0000}"/>
    <cellStyle name="Comma 17 2 2 2 4 5" xfId="45464" xr:uid="{00000000-0005-0000-0000-0000A58A0000}"/>
    <cellStyle name="Comma 17 2 2 2 4 5 2" xfId="45465" xr:uid="{00000000-0005-0000-0000-0000A68A0000}"/>
    <cellStyle name="Comma 17 2 2 2 4 5 3" xfId="45466" xr:uid="{00000000-0005-0000-0000-0000A78A0000}"/>
    <cellStyle name="Comma 17 2 2 2 4 6" xfId="45467" xr:uid="{00000000-0005-0000-0000-0000A88A0000}"/>
    <cellStyle name="Comma 17 2 2 2 4 6 2" xfId="45468" xr:uid="{00000000-0005-0000-0000-0000A98A0000}"/>
    <cellStyle name="Comma 17 2 2 2 4 6 3" xfId="45469" xr:uid="{00000000-0005-0000-0000-0000AA8A0000}"/>
    <cellStyle name="Comma 17 2 2 2 4 7" xfId="45470" xr:uid="{00000000-0005-0000-0000-0000AB8A0000}"/>
    <cellStyle name="Comma 17 2 2 2 4 7 2" xfId="45471" xr:uid="{00000000-0005-0000-0000-0000AC8A0000}"/>
    <cellStyle name="Comma 17 2 2 2 4 8" xfId="45472" xr:uid="{00000000-0005-0000-0000-0000AD8A0000}"/>
    <cellStyle name="Comma 17 2 2 2 4 9" xfId="45473" xr:uid="{00000000-0005-0000-0000-0000AE8A0000}"/>
    <cellStyle name="Comma 17 2 2 2 5" xfId="45474" xr:uid="{00000000-0005-0000-0000-0000AF8A0000}"/>
    <cellStyle name="Comma 17 2 2 2 5 2" xfId="45475" xr:uid="{00000000-0005-0000-0000-0000B08A0000}"/>
    <cellStyle name="Comma 17 2 2 2 5 2 2" xfId="45476" xr:uid="{00000000-0005-0000-0000-0000B18A0000}"/>
    <cellStyle name="Comma 17 2 2 2 5 2 3" xfId="45477" xr:uid="{00000000-0005-0000-0000-0000B28A0000}"/>
    <cellStyle name="Comma 17 2 2 2 5 3" xfId="45478" xr:uid="{00000000-0005-0000-0000-0000B38A0000}"/>
    <cellStyle name="Comma 17 2 2 2 5 3 2" xfId="45479" xr:uid="{00000000-0005-0000-0000-0000B48A0000}"/>
    <cellStyle name="Comma 17 2 2 2 5 3 3" xfId="45480" xr:uid="{00000000-0005-0000-0000-0000B58A0000}"/>
    <cellStyle name="Comma 17 2 2 2 5 4" xfId="45481" xr:uid="{00000000-0005-0000-0000-0000B68A0000}"/>
    <cellStyle name="Comma 17 2 2 2 5 4 2" xfId="45482" xr:uid="{00000000-0005-0000-0000-0000B78A0000}"/>
    <cellStyle name="Comma 17 2 2 2 5 5" xfId="45483" xr:uid="{00000000-0005-0000-0000-0000B88A0000}"/>
    <cellStyle name="Comma 17 2 2 2 5 6" xfId="45484" xr:uid="{00000000-0005-0000-0000-0000B98A0000}"/>
    <cellStyle name="Comma 17 2 2 2 6" xfId="45485" xr:uid="{00000000-0005-0000-0000-0000BA8A0000}"/>
    <cellStyle name="Comma 17 2 2 2 6 2" xfId="45486" xr:uid="{00000000-0005-0000-0000-0000BB8A0000}"/>
    <cellStyle name="Comma 17 2 2 2 6 2 2" xfId="45487" xr:uid="{00000000-0005-0000-0000-0000BC8A0000}"/>
    <cellStyle name="Comma 17 2 2 2 6 2 3" xfId="45488" xr:uid="{00000000-0005-0000-0000-0000BD8A0000}"/>
    <cellStyle name="Comma 17 2 2 2 6 3" xfId="45489" xr:uid="{00000000-0005-0000-0000-0000BE8A0000}"/>
    <cellStyle name="Comma 17 2 2 2 6 3 2" xfId="45490" xr:uid="{00000000-0005-0000-0000-0000BF8A0000}"/>
    <cellStyle name="Comma 17 2 2 2 6 3 3" xfId="45491" xr:uid="{00000000-0005-0000-0000-0000C08A0000}"/>
    <cellStyle name="Comma 17 2 2 2 6 4" xfId="45492" xr:uid="{00000000-0005-0000-0000-0000C18A0000}"/>
    <cellStyle name="Comma 17 2 2 2 6 4 2" xfId="45493" xr:uid="{00000000-0005-0000-0000-0000C28A0000}"/>
    <cellStyle name="Comma 17 2 2 2 6 5" xfId="45494" xr:uid="{00000000-0005-0000-0000-0000C38A0000}"/>
    <cellStyle name="Comma 17 2 2 2 6 6" xfId="45495" xr:uid="{00000000-0005-0000-0000-0000C48A0000}"/>
    <cellStyle name="Comma 17 2 2 2 7" xfId="45496" xr:uid="{00000000-0005-0000-0000-0000C58A0000}"/>
    <cellStyle name="Comma 17 2 2 2 7 2" xfId="45497" xr:uid="{00000000-0005-0000-0000-0000C68A0000}"/>
    <cellStyle name="Comma 17 2 2 2 7 2 2" xfId="45498" xr:uid="{00000000-0005-0000-0000-0000C78A0000}"/>
    <cellStyle name="Comma 17 2 2 2 7 2 3" xfId="45499" xr:uid="{00000000-0005-0000-0000-0000C88A0000}"/>
    <cellStyle name="Comma 17 2 2 2 7 3" xfId="45500" xr:uid="{00000000-0005-0000-0000-0000C98A0000}"/>
    <cellStyle name="Comma 17 2 2 2 7 3 2" xfId="45501" xr:uid="{00000000-0005-0000-0000-0000CA8A0000}"/>
    <cellStyle name="Comma 17 2 2 2 7 4" xfId="45502" xr:uid="{00000000-0005-0000-0000-0000CB8A0000}"/>
    <cellStyle name="Comma 17 2 2 2 7 5" xfId="45503" xr:uid="{00000000-0005-0000-0000-0000CC8A0000}"/>
    <cellStyle name="Comma 17 2 2 2 8" xfId="45504" xr:uid="{00000000-0005-0000-0000-0000CD8A0000}"/>
    <cellStyle name="Comma 17 2 2 2 8 2" xfId="45505" xr:uid="{00000000-0005-0000-0000-0000CE8A0000}"/>
    <cellStyle name="Comma 17 2 2 2 8 3" xfId="45506" xr:uid="{00000000-0005-0000-0000-0000CF8A0000}"/>
    <cellStyle name="Comma 17 2 2 2 9" xfId="45507" xr:uid="{00000000-0005-0000-0000-0000D08A0000}"/>
    <cellStyle name="Comma 17 2 2 2 9 2" xfId="45508" xr:uid="{00000000-0005-0000-0000-0000D18A0000}"/>
    <cellStyle name="Comma 17 2 2 2 9 3" xfId="45509" xr:uid="{00000000-0005-0000-0000-0000D28A0000}"/>
    <cellStyle name="Comma 17 2 2 3" xfId="45510" xr:uid="{00000000-0005-0000-0000-0000D38A0000}"/>
    <cellStyle name="Comma 17 2 2 3 10" xfId="45511" xr:uid="{00000000-0005-0000-0000-0000D48A0000}"/>
    <cellStyle name="Comma 17 2 2 3 2" xfId="45512" xr:uid="{00000000-0005-0000-0000-0000D58A0000}"/>
    <cellStyle name="Comma 17 2 2 3 2 2" xfId="45513" xr:uid="{00000000-0005-0000-0000-0000D68A0000}"/>
    <cellStyle name="Comma 17 2 2 3 2 2 2" xfId="45514" xr:uid="{00000000-0005-0000-0000-0000D78A0000}"/>
    <cellStyle name="Comma 17 2 2 3 2 2 2 2" xfId="45515" xr:uid="{00000000-0005-0000-0000-0000D88A0000}"/>
    <cellStyle name="Comma 17 2 2 3 2 2 2 3" xfId="45516" xr:uid="{00000000-0005-0000-0000-0000D98A0000}"/>
    <cellStyle name="Comma 17 2 2 3 2 2 3" xfId="45517" xr:uid="{00000000-0005-0000-0000-0000DA8A0000}"/>
    <cellStyle name="Comma 17 2 2 3 2 2 3 2" xfId="45518" xr:uid="{00000000-0005-0000-0000-0000DB8A0000}"/>
    <cellStyle name="Comma 17 2 2 3 2 2 3 3" xfId="45519" xr:uid="{00000000-0005-0000-0000-0000DC8A0000}"/>
    <cellStyle name="Comma 17 2 2 3 2 2 4" xfId="45520" xr:uid="{00000000-0005-0000-0000-0000DD8A0000}"/>
    <cellStyle name="Comma 17 2 2 3 2 2 4 2" xfId="45521" xr:uid="{00000000-0005-0000-0000-0000DE8A0000}"/>
    <cellStyle name="Comma 17 2 2 3 2 2 5" xfId="45522" xr:uid="{00000000-0005-0000-0000-0000DF8A0000}"/>
    <cellStyle name="Comma 17 2 2 3 2 2 6" xfId="45523" xr:uid="{00000000-0005-0000-0000-0000E08A0000}"/>
    <cellStyle name="Comma 17 2 2 3 2 3" xfId="45524" xr:uid="{00000000-0005-0000-0000-0000E18A0000}"/>
    <cellStyle name="Comma 17 2 2 3 2 3 2" xfId="45525" xr:uid="{00000000-0005-0000-0000-0000E28A0000}"/>
    <cellStyle name="Comma 17 2 2 3 2 3 2 2" xfId="45526" xr:uid="{00000000-0005-0000-0000-0000E38A0000}"/>
    <cellStyle name="Comma 17 2 2 3 2 3 2 3" xfId="45527" xr:uid="{00000000-0005-0000-0000-0000E48A0000}"/>
    <cellStyle name="Comma 17 2 2 3 2 3 3" xfId="45528" xr:uid="{00000000-0005-0000-0000-0000E58A0000}"/>
    <cellStyle name="Comma 17 2 2 3 2 3 3 2" xfId="45529" xr:uid="{00000000-0005-0000-0000-0000E68A0000}"/>
    <cellStyle name="Comma 17 2 2 3 2 3 3 3" xfId="45530" xr:uid="{00000000-0005-0000-0000-0000E78A0000}"/>
    <cellStyle name="Comma 17 2 2 3 2 3 4" xfId="45531" xr:uid="{00000000-0005-0000-0000-0000E88A0000}"/>
    <cellStyle name="Comma 17 2 2 3 2 3 4 2" xfId="45532" xr:uid="{00000000-0005-0000-0000-0000E98A0000}"/>
    <cellStyle name="Comma 17 2 2 3 2 3 5" xfId="45533" xr:uid="{00000000-0005-0000-0000-0000EA8A0000}"/>
    <cellStyle name="Comma 17 2 2 3 2 3 6" xfId="45534" xr:uid="{00000000-0005-0000-0000-0000EB8A0000}"/>
    <cellStyle name="Comma 17 2 2 3 2 4" xfId="45535" xr:uid="{00000000-0005-0000-0000-0000EC8A0000}"/>
    <cellStyle name="Comma 17 2 2 3 2 4 2" xfId="45536" xr:uid="{00000000-0005-0000-0000-0000ED8A0000}"/>
    <cellStyle name="Comma 17 2 2 3 2 4 2 2" xfId="45537" xr:uid="{00000000-0005-0000-0000-0000EE8A0000}"/>
    <cellStyle name="Comma 17 2 2 3 2 4 2 3" xfId="45538" xr:uid="{00000000-0005-0000-0000-0000EF8A0000}"/>
    <cellStyle name="Comma 17 2 2 3 2 4 3" xfId="45539" xr:uid="{00000000-0005-0000-0000-0000F08A0000}"/>
    <cellStyle name="Comma 17 2 2 3 2 4 3 2" xfId="45540" xr:uid="{00000000-0005-0000-0000-0000F18A0000}"/>
    <cellStyle name="Comma 17 2 2 3 2 4 4" xfId="45541" xr:uid="{00000000-0005-0000-0000-0000F28A0000}"/>
    <cellStyle name="Comma 17 2 2 3 2 4 5" xfId="45542" xr:uid="{00000000-0005-0000-0000-0000F38A0000}"/>
    <cellStyle name="Comma 17 2 2 3 2 5" xfId="45543" xr:uid="{00000000-0005-0000-0000-0000F48A0000}"/>
    <cellStyle name="Comma 17 2 2 3 2 5 2" xfId="45544" xr:uid="{00000000-0005-0000-0000-0000F58A0000}"/>
    <cellStyle name="Comma 17 2 2 3 2 5 3" xfId="45545" xr:uid="{00000000-0005-0000-0000-0000F68A0000}"/>
    <cellStyle name="Comma 17 2 2 3 2 6" xfId="45546" xr:uid="{00000000-0005-0000-0000-0000F78A0000}"/>
    <cellStyle name="Comma 17 2 2 3 2 6 2" xfId="45547" xr:uid="{00000000-0005-0000-0000-0000F88A0000}"/>
    <cellStyle name="Comma 17 2 2 3 2 6 3" xfId="45548" xr:uid="{00000000-0005-0000-0000-0000F98A0000}"/>
    <cellStyle name="Comma 17 2 2 3 2 7" xfId="45549" xr:uid="{00000000-0005-0000-0000-0000FA8A0000}"/>
    <cellStyle name="Comma 17 2 2 3 2 7 2" xfId="45550" xr:uid="{00000000-0005-0000-0000-0000FB8A0000}"/>
    <cellStyle name="Comma 17 2 2 3 2 8" xfId="45551" xr:uid="{00000000-0005-0000-0000-0000FC8A0000}"/>
    <cellStyle name="Comma 17 2 2 3 2 9" xfId="45552" xr:uid="{00000000-0005-0000-0000-0000FD8A0000}"/>
    <cellStyle name="Comma 17 2 2 3 3" xfId="45553" xr:uid="{00000000-0005-0000-0000-0000FE8A0000}"/>
    <cellStyle name="Comma 17 2 2 3 3 2" xfId="45554" xr:uid="{00000000-0005-0000-0000-0000FF8A0000}"/>
    <cellStyle name="Comma 17 2 2 3 3 2 2" xfId="45555" xr:uid="{00000000-0005-0000-0000-0000008B0000}"/>
    <cellStyle name="Comma 17 2 2 3 3 2 3" xfId="45556" xr:uid="{00000000-0005-0000-0000-0000018B0000}"/>
    <cellStyle name="Comma 17 2 2 3 3 3" xfId="45557" xr:uid="{00000000-0005-0000-0000-0000028B0000}"/>
    <cellStyle name="Comma 17 2 2 3 3 3 2" xfId="45558" xr:uid="{00000000-0005-0000-0000-0000038B0000}"/>
    <cellStyle name="Comma 17 2 2 3 3 3 3" xfId="45559" xr:uid="{00000000-0005-0000-0000-0000048B0000}"/>
    <cellStyle name="Comma 17 2 2 3 3 4" xfId="45560" xr:uid="{00000000-0005-0000-0000-0000058B0000}"/>
    <cellStyle name="Comma 17 2 2 3 3 4 2" xfId="45561" xr:uid="{00000000-0005-0000-0000-0000068B0000}"/>
    <cellStyle name="Comma 17 2 2 3 3 5" xfId="45562" xr:uid="{00000000-0005-0000-0000-0000078B0000}"/>
    <cellStyle name="Comma 17 2 2 3 3 6" xfId="45563" xr:uid="{00000000-0005-0000-0000-0000088B0000}"/>
    <cellStyle name="Comma 17 2 2 3 4" xfId="45564" xr:uid="{00000000-0005-0000-0000-0000098B0000}"/>
    <cellStyle name="Comma 17 2 2 3 4 2" xfId="45565" xr:uid="{00000000-0005-0000-0000-00000A8B0000}"/>
    <cellStyle name="Comma 17 2 2 3 4 2 2" xfId="45566" xr:uid="{00000000-0005-0000-0000-00000B8B0000}"/>
    <cellStyle name="Comma 17 2 2 3 4 2 3" xfId="45567" xr:uid="{00000000-0005-0000-0000-00000C8B0000}"/>
    <cellStyle name="Comma 17 2 2 3 4 3" xfId="45568" xr:uid="{00000000-0005-0000-0000-00000D8B0000}"/>
    <cellStyle name="Comma 17 2 2 3 4 3 2" xfId="45569" xr:uid="{00000000-0005-0000-0000-00000E8B0000}"/>
    <cellStyle name="Comma 17 2 2 3 4 3 3" xfId="45570" xr:uid="{00000000-0005-0000-0000-00000F8B0000}"/>
    <cellStyle name="Comma 17 2 2 3 4 4" xfId="45571" xr:uid="{00000000-0005-0000-0000-0000108B0000}"/>
    <cellStyle name="Comma 17 2 2 3 4 4 2" xfId="45572" xr:uid="{00000000-0005-0000-0000-0000118B0000}"/>
    <cellStyle name="Comma 17 2 2 3 4 5" xfId="45573" xr:uid="{00000000-0005-0000-0000-0000128B0000}"/>
    <cellStyle name="Comma 17 2 2 3 4 6" xfId="45574" xr:uid="{00000000-0005-0000-0000-0000138B0000}"/>
    <cellStyle name="Comma 17 2 2 3 5" xfId="45575" xr:uid="{00000000-0005-0000-0000-0000148B0000}"/>
    <cellStyle name="Comma 17 2 2 3 5 2" xfId="45576" xr:uid="{00000000-0005-0000-0000-0000158B0000}"/>
    <cellStyle name="Comma 17 2 2 3 5 2 2" xfId="45577" xr:uid="{00000000-0005-0000-0000-0000168B0000}"/>
    <cellStyle name="Comma 17 2 2 3 5 2 3" xfId="45578" xr:uid="{00000000-0005-0000-0000-0000178B0000}"/>
    <cellStyle name="Comma 17 2 2 3 5 3" xfId="45579" xr:uid="{00000000-0005-0000-0000-0000188B0000}"/>
    <cellStyle name="Comma 17 2 2 3 5 3 2" xfId="45580" xr:uid="{00000000-0005-0000-0000-0000198B0000}"/>
    <cellStyle name="Comma 17 2 2 3 5 4" xfId="45581" xr:uid="{00000000-0005-0000-0000-00001A8B0000}"/>
    <cellStyle name="Comma 17 2 2 3 5 5" xfId="45582" xr:uid="{00000000-0005-0000-0000-00001B8B0000}"/>
    <cellStyle name="Comma 17 2 2 3 6" xfId="45583" xr:uid="{00000000-0005-0000-0000-00001C8B0000}"/>
    <cellStyle name="Comma 17 2 2 3 6 2" xfId="45584" xr:uid="{00000000-0005-0000-0000-00001D8B0000}"/>
    <cellStyle name="Comma 17 2 2 3 6 3" xfId="45585" xr:uid="{00000000-0005-0000-0000-00001E8B0000}"/>
    <cellStyle name="Comma 17 2 2 3 7" xfId="45586" xr:uid="{00000000-0005-0000-0000-00001F8B0000}"/>
    <cellStyle name="Comma 17 2 2 3 7 2" xfId="45587" xr:uid="{00000000-0005-0000-0000-0000208B0000}"/>
    <cellStyle name="Comma 17 2 2 3 7 3" xfId="45588" xr:uid="{00000000-0005-0000-0000-0000218B0000}"/>
    <cellStyle name="Comma 17 2 2 3 8" xfId="45589" xr:uid="{00000000-0005-0000-0000-0000228B0000}"/>
    <cellStyle name="Comma 17 2 2 3 8 2" xfId="45590" xr:uid="{00000000-0005-0000-0000-0000238B0000}"/>
    <cellStyle name="Comma 17 2 2 3 9" xfId="45591" xr:uid="{00000000-0005-0000-0000-0000248B0000}"/>
    <cellStyle name="Comma 17 2 2 4" xfId="45592" xr:uid="{00000000-0005-0000-0000-0000258B0000}"/>
    <cellStyle name="Comma 17 2 2 4 2" xfId="45593" xr:uid="{00000000-0005-0000-0000-0000268B0000}"/>
    <cellStyle name="Comma 17 2 2 4 2 2" xfId="45594" xr:uid="{00000000-0005-0000-0000-0000278B0000}"/>
    <cellStyle name="Comma 17 2 2 4 2 2 2" xfId="45595" xr:uid="{00000000-0005-0000-0000-0000288B0000}"/>
    <cellStyle name="Comma 17 2 2 4 2 2 3" xfId="45596" xr:uid="{00000000-0005-0000-0000-0000298B0000}"/>
    <cellStyle name="Comma 17 2 2 4 2 3" xfId="45597" xr:uid="{00000000-0005-0000-0000-00002A8B0000}"/>
    <cellStyle name="Comma 17 2 2 4 2 3 2" xfId="45598" xr:uid="{00000000-0005-0000-0000-00002B8B0000}"/>
    <cellStyle name="Comma 17 2 2 4 2 3 3" xfId="45599" xr:uid="{00000000-0005-0000-0000-00002C8B0000}"/>
    <cellStyle name="Comma 17 2 2 4 2 4" xfId="45600" xr:uid="{00000000-0005-0000-0000-00002D8B0000}"/>
    <cellStyle name="Comma 17 2 2 4 2 4 2" xfId="45601" xr:uid="{00000000-0005-0000-0000-00002E8B0000}"/>
    <cellStyle name="Comma 17 2 2 4 2 5" xfId="45602" xr:uid="{00000000-0005-0000-0000-00002F8B0000}"/>
    <cellStyle name="Comma 17 2 2 4 2 6" xfId="45603" xr:uid="{00000000-0005-0000-0000-0000308B0000}"/>
    <cellStyle name="Comma 17 2 2 4 3" xfId="45604" xr:uid="{00000000-0005-0000-0000-0000318B0000}"/>
    <cellStyle name="Comma 17 2 2 4 3 2" xfId="45605" xr:uid="{00000000-0005-0000-0000-0000328B0000}"/>
    <cellStyle name="Comma 17 2 2 4 3 2 2" xfId="45606" xr:uid="{00000000-0005-0000-0000-0000338B0000}"/>
    <cellStyle name="Comma 17 2 2 4 3 2 3" xfId="45607" xr:uid="{00000000-0005-0000-0000-0000348B0000}"/>
    <cellStyle name="Comma 17 2 2 4 3 3" xfId="45608" xr:uid="{00000000-0005-0000-0000-0000358B0000}"/>
    <cellStyle name="Comma 17 2 2 4 3 3 2" xfId="45609" xr:uid="{00000000-0005-0000-0000-0000368B0000}"/>
    <cellStyle name="Comma 17 2 2 4 3 3 3" xfId="45610" xr:uid="{00000000-0005-0000-0000-0000378B0000}"/>
    <cellStyle name="Comma 17 2 2 4 3 4" xfId="45611" xr:uid="{00000000-0005-0000-0000-0000388B0000}"/>
    <cellStyle name="Comma 17 2 2 4 3 4 2" xfId="45612" xr:uid="{00000000-0005-0000-0000-0000398B0000}"/>
    <cellStyle name="Comma 17 2 2 4 3 5" xfId="45613" xr:uid="{00000000-0005-0000-0000-00003A8B0000}"/>
    <cellStyle name="Comma 17 2 2 4 3 6" xfId="45614" xr:uid="{00000000-0005-0000-0000-00003B8B0000}"/>
    <cellStyle name="Comma 17 2 2 4 4" xfId="45615" xr:uid="{00000000-0005-0000-0000-00003C8B0000}"/>
    <cellStyle name="Comma 17 2 2 4 4 2" xfId="45616" xr:uid="{00000000-0005-0000-0000-00003D8B0000}"/>
    <cellStyle name="Comma 17 2 2 4 4 2 2" xfId="45617" xr:uid="{00000000-0005-0000-0000-00003E8B0000}"/>
    <cellStyle name="Comma 17 2 2 4 4 2 3" xfId="45618" xr:uid="{00000000-0005-0000-0000-00003F8B0000}"/>
    <cellStyle name="Comma 17 2 2 4 4 3" xfId="45619" xr:uid="{00000000-0005-0000-0000-0000408B0000}"/>
    <cellStyle name="Comma 17 2 2 4 4 3 2" xfId="45620" xr:uid="{00000000-0005-0000-0000-0000418B0000}"/>
    <cellStyle name="Comma 17 2 2 4 4 4" xfId="45621" xr:uid="{00000000-0005-0000-0000-0000428B0000}"/>
    <cellStyle name="Comma 17 2 2 4 4 5" xfId="45622" xr:uid="{00000000-0005-0000-0000-0000438B0000}"/>
    <cellStyle name="Comma 17 2 2 4 5" xfId="45623" xr:uid="{00000000-0005-0000-0000-0000448B0000}"/>
    <cellStyle name="Comma 17 2 2 4 5 2" xfId="45624" xr:uid="{00000000-0005-0000-0000-0000458B0000}"/>
    <cellStyle name="Comma 17 2 2 4 5 3" xfId="45625" xr:uid="{00000000-0005-0000-0000-0000468B0000}"/>
    <cellStyle name="Comma 17 2 2 4 6" xfId="45626" xr:uid="{00000000-0005-0000-0000-0000478B0000}"/>
    <cellStyle name="Comma 17 2 2 4 6 2" xfId="45627" xr:uid="{00000000-0005-0000-0000-0000488B0000}"/>
    <cellStyle name="Comma 17 2 2 4 6 3" xfId="45628" xr:uid="{00000000-0005-0000-0000-0000498B0000}"/>
    <cellStyle name="Comma 17 2 2 4 7" xfId="45629" xr:uid="{00000000-0005-0000-0000-00004A8B0000}"/>
    <cellStyle name="Comma 17 2 2 4 7 2" xfId="45630" xr:uid="{00000000-0005-0000-0000-00004B8B0000}"/>
    <cellStyle name="Comma 17 2 2 4 8" xfId="45631" xr:uid="{00000000-0005-0000-0000-00004C8B0000}"/>
    <cellStyle name="Comma 17 2 2 4 9" xfId="45632" xr:uid="{00000000-0005-0000-0000-00004D8B0000}"/>
    <cellStyle name="Comma 17 2 2 5" xfId="45633" xr:uid="{00000000-0005-0000-0000-00004E8B0000}"/>
    <cellStyle name="Comma 17 2 2 5 2" xfId="45634" xr:uid="{00000000-0005-0000-0000-00004F8B0000}"/>
    <cellStyle name="Comma 17 2 2 5 2 2" xfId="45635" xr:uid="{00000000-0005-0000-0000-0000508B0000}"/>
    <cellStyle name="Comma 17 2 2 5 2 2 2" xfId="45636" xr:uid="{00000000-0005-0000-0000-0000518B0000}"/>
    <cellStyle name="Comma 17 2 2 5 2 2 3" xfId="45637" xr:uid="{00000000-0005-0000-0000-0000528B0000}"/>
    <cellStyle name="Comma 17 2 2 5 2 3" xfId="45638" xr:uid="{00000000-0005-0000-0000-0000538B0000}"/>
    <cellStyle name="Comma 17 2 2 5 2 3 2" xfId="45639" xr:uid="{00000000-0005-0000-0000-0000548B0000}"/>
    <cellStyle name="Comma 17 2 2 5 2 3 3" xfId="45640" xr:uid="{00000000-0005-0000-0000-0000558B0000}"/>
    <cellStyle name="Comma 17 2 2 5 2 4" xfId="45641" xr:uid="{00000000-0005-0000-0000-0000568B0000}"/>
    <cellStyle name="Comma 17 2 2 5 2 4 2" xfId="45642" xr:uid="{00000000-0005-0000-0000-0000578B0000}"/>
    <cellStyle name="Comma 17 2 2 5 2 5" xfId="45643" xr:uid="{00000000-0005-0000-0000-0000588B0000}"/>
    <cellStyle name="Comma 17 2 2 5 2 6" xfId="45644" xr:uid="{00000000-0005-0000-0000-0000598B0000}"/>
    <cellStyle name="Comma 17 2 2 5 3" xfId="45645" xr:uid="{00000000-0005-0000-0000-00005A8B0000}"/>
    <cellStyle name="Comma 17 2 2 5 3 2" xfId="45646" xr:uid="{00000000-0005-0000-0000-00005B8B0000}"/>
    <cellStyle name="Comma 17 2 2 5 3 2 2" xfId="45647" xr:uid="{00000000-0005-0000-0000-00005C8B0000}"/>
    <cellStyle name="Comma 17 2 2 5 3 2 3" xfId="45648" xr:uid="{00000000-0005-0000-0000-00005D8B0000}"/>
    <cellStyle name="Comma 17 2 2 5 3 3" xfId="45649" xr:uid="{00000000-0005-0000-0000-00005E8B0000}"/>
    <cellStyle name="Comma 17 2 2 5 3 3 2" xfId="45650" xr:uid="{00000000-0005-0000-0000-00005F8B0000}"/>
    <cellStyle name="Comma 17 2 2 5 3 3 3" xfId="45651" xr:uid="{00000000-0005-0000-0000-0000608B0000}"/>
    <cellStyle name="Comma 17 2 2 5 3 4" xfId="45652" xr:uid="{00000000-0005-0000-0000-0000618B0000}"/>
    <cellStyle name="Comma 17 2 2 5 3 4 2" xfId="45653" xr:uid="{00000000-0005-0000-0000-0000628B0000}"/>
    <cellStyle name="Comma 17 2 2 5 3 5" xfId="45654" xr:uid="{00000000-0005-0000-0000-0000638B0000}"/>
    <cellStyle name="Comma 17 2 2 5 3 6" xfId="45655" xr:uid="{00000000-0005-0000-0000-0000648B0000}"/>
    <cellStyle name="Comma 17 2 2 5 4" xfId="45656" xr:uid="{00000000-0005-0000-0000-0000658B0000}"/>
    <cellStyle name="Comma 17 2 2 5 4 2" xfId="45657" xr:uid="{00000000-0005-0000-0000-0000668B0000}"/>
    <cellStyle name="Comma 17 2 2 5 4 2 2" xfId="45658" xr:uid="{00000000-0005-0000-0000-0000678B0000}"/>
    <cellStyle name="Comma 17 2 2 5 4 2 3" xfId="45659" xr:uid="{00000000-0005-0000-0000-0000688B0000}"/>
    <cellStyle name="Comma 17 2 2 5 4 3" xfId="45660" xr:uid="{00000000-0005-0000-0000-0000698B0000}"/>
    <cellStyle name="Comma 17 2 2 5 4 3 2" xfId="45661" xr:uid="{00000000-0005-0000-0000-00006A8B0000}"/>
    <cellStyle name="Comma 17 2 2 5 4 4" xfId="45662" xr:uid="{00000000-0005-0000-0000-00006B8B0000}"/>
    <cellStyle name="Comma 17 2 2 5 4 5" xfId="45663" xr:uid="{00000000-0005-0000-0000-00006C8B0000}"/>
    <cellStyle name="Comma 17 2 2 5 5" xfId="45664" xr:uid="{00000000-0005-0000-0000-00006D8B0000}"/>
    <cellStyle name="Comma 17 2 2 5 5 2" xfId="45665" xr:uid="{00000000-0005-0000-0000-00006E8B0000}"/>
    <cellStyle name="Comma 17 2 2 5 5 3" xfId="45666" xr:uid="{00000000-0005-0000-0000-00006F8B0000}"/>
    <cellStyle name="Comma 17 2 2 5 6" xfId="45667" xr:uid="{00000000-0005-0000-0000-0000708B0000}"/>
    <cellStyle name="Comma 17 2 2 5 6 2" xfId="45668" xr:uid="{00000000-0005-0000-0000-0000718B0000}"/>
    <cellStyle name="Comma 17 2 2 5 6 3" xfId="45669" xr:uid="{00000000-0005-0000-0000-0000728B0000}"/>
    <cellStyle name="Comma 17 2 2 5 7" xfId="45670" xr:uid="{00000000-0005-0000-0000-0000738B0000}"/>
    <cellStyle name="Comma 17 2 2 5 7 2" xfId="45671" xr:uid="{00000000-0005-0000-0000-0000748B0000}"/>
    <cellStyle name="Comma 17 2 2 5 8" xfId="45672" xr:uid="{00000000-0005-0000-0000-0000758B0000}"/>
    <cellStyle name="Comma 17 2 2 5 9" xfId="45673" xr:uid="{00000000-0005-0000-0000-0000768B0000}"/>
    <cellStyle name="Comma 17 2 2 6" xfId="45674" xr:uid="{00000000-0005-0000-0000-0000778B0000}"/>
    <cellStyle name="Comma 17 2 2 6 2" xfId="45675" xr:uid="{00000000-0005-0000-0000-0000788B0000}"/>
    <cellStyle name="Comma 17 2 2 6 2 2" xfId="45676" xr:uid="{00000000-0005-0000-0000-0000798B0000}"/>
    <cellStyle name="Comma 17 2 2 6 2 3" xfId="45677" xr:uid="{00000000-0005-0000-0000-00007A8B0000}"/>
    <cellStyle name="Comma 17 2 2 6 3" xfId="45678" xr:uid="{00000000-0005-0000-0000-00007B8B0000}"/>
    <cellStyle name="Comma 17 2 2 6 3 2" xfId="45679" xr:uid="{00000000-0005-0000-0000-00007C8B0000}"/>
    <cellStyle name="Comma 17 2 2 6 3 3" xfId="45680" xr:uid="{00000000-0005-0000-0000-00007D8B0000}"/>
    <cellStyle name="Comma 17 2 2 6 4" xfId="45681" xr:uid="{00000000-0005-0000-0000-00007E8B0000}"/>
    <cellStyle name="Comma 17 2 2 6 4 2" xfId="45682" xr:uid="{00000000-0005-0000-0000-00007F8B0000}"/>
    <cellStyle name="Comma 17 2 2 6 5" xfId="45683" xr:uid="{00000000-0005-0000-0000-0000808B0000}"/>
    <cellStyle name="Comma 17 2 2 6 6" xfId="45684" xr:uid="{00000000-0005-0000-0000-0000818B0000}"/>
    <cellStyle name="Comma 17 2 2 7" xfId="45685" xr:uid="{00000000-0005-0000-0000-0000828B0000}"/>
    <cellStyle name="Comma 17 2 2 7 2" xfId="45686" xr:uid="{00000000-0005-0000-0000-0000838B0000}"/>
    <cellStyle name="Comma 17 2 2 7 2 2" xfId="45687" xr:uid="{00000000-0005-0000-0000-0000848B0000}"/>
    <cellStyle name="Comma 17 2 2 7 2 3" xfId="45688" xr:uid="{00000000-0005-0000-0000-0000858B0000}"/>
    <cellStyle name="Comma 17 2 2 7 3" xfId="45689" xr:uid="{00000000-0005-0000-0000-0000868B0000}"/>
    <cellStyle name="Comma 17 2 2 7 3 2" xfId="45690" xr:uid="{00000000-0005-0000-0000-0000878B0000}"/>
    <cellStyle name="Comma 17 2 2 7 3 3" xfId="45691" xr:uid="{00000000-0005-0000-0000-0000888B0000}"/>
    <cellStyle name="Comma 17 2 2 7 4" xfId="45692" xr:uid="{00000000-0005-0000-0000-0000898B0000}"/>
    <cellStyle name="Comma 17 2 2 7 4 2" xfId="45693" xr:uid="{00000000-0005-0000-0000-00008A8B0000}"/>
    <cellStyle name="Comma 17 2 2 7 5" xfId="45694" xr:uid="{00000000-0005-0000-0000-00008B8B0000}"/>
    <cellStyle name="Comma 17 2 2 7 6" xfId="45695" xr:uid="{00000000-0005-0000-0000-00008C8B0000}"/>
    <cellStyle name="Comma 17 2 2 8" xfId="45696" xr:uid="{00000000-0005-0000-0000-00008D8B0000}"/>
    <cellStyle name="Comma 17 2 2 8 2" xfId="45697" xr:uid="{00000000-0005-0000-0000-00008E8B0000}"/>
    <cellStyle name="Comma 17 2 2 8 2 2" xfId="45698" xr:uid="{00000000-0005-0000-0000-00008F8B0000}"/>
    <cellStyle name="Comma 17 2 2 8 2 3" xfId="45699" xr:uid="{00000000-0005-0000-0000-0000908B0000}"/>
    <cellStyle name="Comma 17 2 2 8 3" xfId="45700" xr:uid="{00000000-0005-0000-0000-0000918B0000}"/>
    <cellStyle name="Comma 17 2 2 8 3 2" xfId="45701" xr:uid="{00000000-0005-0000-0000-0000928B0000}"/>
    <cellStyle name="Comma 17 2 2 8 4" xfId="45702" xr:uid="{00000000-0005-0000-0000-0000938B0000}"/>
    <cellStyle name="Comma 17 2 2 8 5" xfId="45703" xr:uid="{00000000-0005-0000-0000-0000948B0000}"/>
    <cellStyle name="Comma 17 2 2 9" xfId="45704" xr:uid="{00000000-0005-0000-0000-0000958B0000}"/>
    <cellStyle name="Comma 17 2 2 9 2" xfId="45705" xr:uid="{00000000-0005-0000-0000-0000968B0000}"/>
    <cellStyle name="Comma 17 2 2 9 3" xfId="45706" xr:uid="{00000000-0005-0000-0000-0000978B0000}"/>
    <cellStyle name="Comma 17 2 3" xfId="45707" xr:uid="{00000000-0005-0000-0000-0000988B0000}"/>
    <cellStyle name="Comma 17 2 3 10" xfId="45708" xr:uid="{00000000-0005-0000-0000-0000998B0000}"/>
    <cellStyle name="Comma 17 2 3 10 2" xfId="45709" xr:uid="{00000000-0005-0000-0000-00009A8B0000}"/>
    <cellStyle name="Comma 17 2 3 11" xfId="45710" xr:uid="{00000000-0005-0000-0000-00009B8B0000}"/>
    <cellStyle name="Comma 17 2 3 12" xfId="45711" xr:uid="{00000000-0005-0000-0000-00009C8B0000}"/>
    <cellStyle name="Comma 17 2 3 2" xfId="45712" xr:uid="{00000000-0005-0000-0000-00009D8B0000}"/>
    <cellStyle name="Comma 17 2 3 2 10" xfId="45713" xr:uid="{00000000-0005-0000-0000-00009E8B0000}"/>
    <cellStyle name="Comma 17 2 3 2 2" xfId="45714" xr:uid="{00000000-0005-0000-0000-00009F8B0000}"/>
    <cellStyle name="Comma 17 2 3 2 2 2" xfId="45715" xr:uid="{00000000-0005-0000-0000-0000A08B0000}"/>
    <cellStyle name="Comma 17 2 3 2 2 2 2" xfId="45716" xr:uid="{00000000-0005-0000-0000-0000A18B0000}"/>
    <cellStyle name="Comma 17 2 3 2 2 2 2 2" xfId="45717" xr:uid="{00000000-0005-0000-0000-0000A28B0000}"/>
    <cellStyle name="Comma 17 2 3 2 2 2 2 3" xfId="45718" xr:uid="{00000000-0005-0000-0000-0000A38B0000}"/>
    <cellStyle name="Comma 17 2 3 2 2 2 3" xfId="45719" xr:uid="{00000000-0005-0000-0000-0000A48B0000}"/>
    <cellStyle name="Comma 17 2 3 2 2 2 3 2" xfId="45720" xr:uid="{00000000-0005-0000-0000-0000A58B0000}"/>
    <cellStyle name="Comma 17 2 3 2 2 2 3 3" xfId="45721" xr:uid="{00000000-0005-0000-0000-0000A68B0000}"/>
    <cellStyle name="Comma 17 2 3 2 2 2 4" xfId="45722" xr:uid="{00000000-0005-0000-0000-0000A78B0000}"/>
    <cellStyle name="Comma 17 2 3 2 2 2 4 2" xfId="45723" xr:uid="{00000000-0005-0000-0000-0000A88B0000}"/>
    <cellStyle name="Comma 17 2 3 2 2 2 5" xfId="45724" xr:uid="{00000000-0005-0000-0000-0000A98B0000}"/>
    <cellStyle name="Comma 17 2 3 2 2 2 6" xfId="45725" xr:uid="{00000000-0005-0000-0000-0000AA8B0000}"/>
    <cellStyle name="Comma 17 2 3 2 2 3" xfId="45726" xr:uid="{00000000-0005-0000-0000-0000AB8B0000}"/>
    <cellStyle name="Comma 17 2 3 2 2 3 2" xfId="45727" xr:uid="{00000000-0005-0000-0000-0000AC8B0000}"/>
    <cellStyle name="Comma 17 2 3 2 2 3 2 2" xfId="45728" xr:uid="{00000000-0005-0000-0000-0000AD8B0000}"/>
    <cellStyle name="Comma 17 2 3 2 2 3 2 3" xfId="45729" xr:uid="{00000000-0005-0000-0000-0000AE8B0000}"/>
    <cellStyle name="Comma 17 2 3 2 2 3 3" xfId="45730" xr:uid="{00000000-0005-0000-0000-0000AF8B0000}"/>
    <cellStyle name="Comma 17 2 3 2 2 3 3 2" xfId="45731" xr:uid="{00000000-0005-0000-0000-0000B08B0000}"/>
    <cellStyle name="Comma 17 2 3 2 2 3 3 3" xfId="45732" xr:uid="{00000000-0005-0000-0000-0000B18B0000}"/>
    <cellStyle name="Comma 17 2 3 2 2 3 4" xfId="45733" xr:uid="{00000000-0005-0000-0000-0000B28B0000}"/>
    <cellStyle name="Comma 17 2 3 2 2 3 4 2" xfId="45734" xr:uid="{00000000-0005-0000-0000-0000B38B0000}"/>
    <cellStyle name="Comma 17 2 3 2 2 3 5" xfId="45735" xr:uid="{00000000-0005-0000-0000-0000B48B0000}"/>
    <cellStyle name="Comma 17 2 3 2 2 3 6" xfId="45736" xr:uid="{00000000-0005-0000-0000-0000B58B0000}"/>
    <cellStyle name="Comma 17 2 3 2 2 4" xfId="45737" xr:uid="{00000000-0005-0000-0000-0000B68B0000}"/>
    <cellStyle name="Comma 17 2 3 2 2 4 2" xfId="45738" xr:uid="{00000000-0005-0000-0000-0000B78B0000}"/>
    <cellStyle name="Comma 17 2 3 2 2 4 2 2" xfId="45739" xr:uid="{00000000-0005-0000-0000-0000B88B0000}"/>
    <cellStyle name="Comma 17 2 3 2 2 4 2 3" xfId="45740" xr:uid="{00000000-0005-0000-0000-0000B98B0000}"/>
    <cellStyle name="Comma 17 2 3 2 2 4 3" xfId="45741" xr:uid="{00000000-0005-0000-0000-0000BA8B0000}"/>
    <cellStyle name="Comma 17 2 3 2 2 4 3 2" xfId="45742" xr:uid="{00000000-0005-0000-0000-0000BB8B0000}"/>
    <cellStyle name="Comma 17 2 3 2 2 4 4" xfId="45743" xr:uid="{00000000-0005-0000-0000-0000BC8B0000}"/>
    <cellStyle name="Comma 17 2 3 2 2 4 5" xfId="45744" xr:uid="{00000000-0005-0000-0000-0000BD8B0000}"/>
    <cellStyle name="Comma 17 2 3 2 2 5" xfId="45745" xr:uid="{00000000-0005-0000-0000-0000BE8B0000}"/>
    <cellStyle name="Comma 17 2 3 2 2 5 2" xfId="45746" xr:uid="{00000000-0005-0000-0000-0000BF8B0000}"/>
    <cellStyle name="Comma 17 2 3 2 2 5 3" xfId="45747" xr:uid="{00000000-0005-0000-0000-0000C08B0000}"/>
    <cellStyle name="Comma 17 2 3 2 2 6" xfId="45748" xr:uid="{00000000-0005-0000-0000-0000C18B0000}"/>
    <cellStyle name="Comma 17 2 3 2 2 6 2" xfId="45749" xr:uid="{00000000-0005-0000-0000-0000C28B0000}"/>
    <cellStyle name="Comma 17 2 3 2 2 6 3" xfId="45750" xr:uid="{00000000-0005-0000-0000-0000C38B0000}"/>
    <cellStyle name="Comma 17 2 3 2 2 7" xfId="45751" xr:uid="{00000000-0005-0000-0000-0000C48B0000}"/>
    <cellStyle name="Comma 17 2 3 2 2 7 2" xfId="45752" xr:uid="{00000000-0005-0000-0000-0000C58B0000}"/>
    <cellStyle name="Comma 17 2 3 2 2 8" xfId="45753" xr:uid="{00000000-0005-0000-0000-0000C68B0000}"/>
    <cellStyle name="Comma 17 2 3 2 2 9" xfId="45754" xr:uid="{00000000-0005-0000-0000-0000C78B0000}"/>
    <cellStyle name="Comma 17 2 3 2 3" xfId="45755" xr:uid="{00000000-0005-0000-0000-0000C88B0000}"/>
    <cellStyle name="Comma 17 2 3 2 3 2" xfId="45756" xr:uid="{00000000-0005-0000-0000-0000C98B0000}"/>
    <cellStyle name="Comma 17 2 3 2 3 2 2" xfId="45757" xr:uid="{00000000-0005-0000-0000-0000CA8B0000}"/>
    <cellStyle name="Comma 17 2 3 2 3 2 3" xfId="45758" xr:uid="{00000000-0005-0000-0000-0000CB8B0000}"/>
    <cellStyle name="Comma 17 2 3 2 3 3" xfId="45759" xr:uid="{00000000-0005-0000-0000-0000CC8B0000}"/>
    <cellStyle name="Comma 17 2 3 2 3 3 2" xfId="45760" xr:uid="{00000000-0005-0000-0000-0000CD8B0000}"/>
    <cellStyle name="Comma 17 2 3 2 3 3 3" xfId="45761" xr:uid="{00000000-0005-0000-0000-0000CE8B0000}"/>
    <cellStyle name="Comma 17 2 3 2 3 4" xfId="45762" xr:uid="{00000000-0005-0000-0000-0000CF8B0000}"/>
    <cellStyle name="Comma 17 2 3 2 3 4 2" xfId="45763" xr:uid="{00000000-0005-0000-0000-0000D08B0000}"/>
    <cellStyle name="Comma 17 2 3 2 3 5" xfId="45764" xr:uid="{00000000-0005-0000-0000-0000D18B0000}"/>
    <cellStyle name="Comma 17 2 3 2 3 6" xfId="45765" xr:uid="{00000000-0005-0000-0000-0000D28B0000}"/>
    <cellStyle name="Comma 17 2 3 2 4" xfId="45766" xr:uid="{00000000-0005-0000-0000-0000D38B0000}"/>
    <cellStyle name="Comma 17 2 3 2 4 2" xfId="45767" xr:uid="{00000000-0005-0000-0000-0000D48B0000}"/>
    <cellStyle name="Comma 17 2 3 2 4 2 2" xfId="45768" xr:uid="{00000000-0005-0000-0000-0000D58B0000}"/>
    <cellStyle name="Comma 17 2 3 2 4 2 3" xfId="45769" xr:uid="{00000000-0005-0000-0000-0000D68B0000}"/>
    <cellStyle name="Comma 17 2 3 2 4 3" xfId="45770" xr:uid="{00000000-0005-0000-0000-0000D78B0000}"/>
    <cellStyle name="Comma 17 2 3 2 4 3 2" xfId="45771" xr:uid="{00000000-0005-0000-0000-0000D88B0000}"/>
    <cellStyle name="Comma 17 2 3 2 4 3 3" xfId="45772" xr:uid="{00000000-0005-0000-0000-0000D98B0000}"/>
    <cellStyle name="Comma 17 2 3 2 4 4" xfId="45773" xr:uid="{00000000-0005-0000-0000-0000DA8B0000}"/>
    <cellStyle name="Comma 17 2 3 2 4 4 2" xfId="45774" xr:uid="{00000000-0005-0000-0000-0000DB8B0000}"/>
    <cellStyle name="Comma 17 2 3 2 4 5" xfId="45775" xr:uid="{00000000-0005-0000-0000-0000DC8B0000}"/>
    <cellStyle name="Comma 17 2 3 2 4 6" xfId="45776" xr:uid="{00000000-0005-0000-0000-0000DD8B0000}"/>
    <cellStyle name="Comma 17 2 3 2 5" xfId="45777" xr:uid="{00000000-0005-0000-0000-0000DE8B0000}"/>
    <cellStyle name="Comma 17 2 3 2 5 2" xfId="45778" xr:uid="{00000000-0005-0000-0000-0000DF8B0000}"/>
    <cellStyle name="Comma 17 2 3 2 5 2 2" xfId="45779" xr:uid="{00000000-0005-0000-0000-0000E08B0000}"/>
    <cellStyle name="Comma 17 2 3 2 5 2 3" xfId="45780" xr:uid="{00000000-0005-0000-0000-0000E18B0000}"/>
    <cellStyle name="Comma 17 2 3 2 5 3" xfId="45781" xr:uid="{00000000-0005-0000-0000-0000E28B0000}"/>
    <cellStyle name="Comma 17 2 3 2 5 3 2" xfId="45782" xr:uid="{00000000-0005-0000-0000-0000E38B0000}"/>
    <cellStyle name="Comma 17 2 3 2 5 4" xfId="45783" xr:uid="{00000000-0005-0000-0000-0000E48B0000}"/>
    <cellStyle name="Comma 17 2 3 2 5 5" xfId="45784" xr:uid="{00000000-0005-0000-0000-0000E58B0000}"/>
    <cellStyle name="Comma 17 2 3 2 6" xfId="45785" xr:uid="{00000000-0005-0000-0000-0000E68B0000}"/>
    <cellStyle name="Comma 17 2 3 2 6 2" xfId="45786" xr:uid="{00000000-0005-0000-0000-0000E78B0000}"/>
    <cellStyle name="Comma 17 2 3 2 6 3" xfId="45787" xr:uid="{00000000-0005-0000-0000-0000E88B0000}"/>
    <cellStyle name="Comma 17 2 3 2 7" xfId="45788" xr:uid="{00000000-0005-0000-0000-0000E98B0000}"/>
    <cellStyle name="Comma 17 2 3 2 7 2" xfId="45789" xr:uid="{00000000-0005-0000-0000-0000EA8B0000}"/>
    <cellStyle name="Comma 17 2 3 2 7 3" xfId="45790" xr:uid="{00000000-0005-0000-0000-0000EB8B0000}"/>
    <cellStyle name="Comma 17 2 3 2 8" xfId="45791" xr:uid="{00000000-0005-0000-0000-0000EC8B0000}"/>
    <cellStyle name="Comma 17 2 3 2 8 2" xfId="45792" xr:uid="{00000000-0005-0000-0000-0000ED8B0000}"/>
    <cellStyle name="Comma 17 2 3 2 9" xfId="45793" xr:uid="{00000000-0005-0000-0000-0000EE8B0000}"/>
    <cellStyle name="Comma 17 2 3 3" xfId="45794" xr:uid="{00000000-0005-0000-0000-0000EF8B0000}"/>
    <cellStyle name="Comma 17 2 3 3 2" xfId="45795" xr:uid="{00000000-0005-0000-0000-0000F08B0000}"/>
    <cellStyle name="Comma 17 2 3 3 2 2" xfId="45796" xr:uid="{00000000-0005-0000-0000-0000F18B0000}"/>
    <cellStyle name="Comma 17 2 3 3 2 2 2" xfId="45797" xr:uid="{00000000-0005-0000-0000-0000F28B0000}"/>
    <cellStyle name="Comma 17 2 3 3 2 2 3" xfId="45798" xr:uid="{00000000-0005-0000-0000-0000F38B0000}"/>
    <cellStyle name="Comma 17 2 3 3 2 3" xfId="45799" xr:uid="{00000000-0005-0000-0000-0000F48B0000}"/>
    <cellStyle name="Comma 17 2 3 3 2 3 2" xfId="45800" xr:uid="{00000000-0005-0000-0000-0000F58B0000}"/>
    <cellStyle name="Comma 17 2 3 3 2 3 3" xfId="45801" xr:uid="{00000000-0005-0000-0000-0000F68B0000}"/>
    <cellStyle name="Comma 17 2 3 3 2 4" xfId="45802" xr:uid="{00000000-0005-0000-0000-0000F78B0000}"/>
    <cellStyle name="Comma 17 2 3 3 2 4 2" xfId="45803" xr:uid="{00000000-0005-0000-0000-0000F88B0000}"/>
    <cellStyle name="Comma 17 2 3 3 2 5" xfId="45804" xr:uid="{00000000-0005-0000-0000-0000F98B0000}"/>
    <cellStyle name="Comma 17 2 3 3 2 6" xfId="45805" xr:uid="{00000000-0005-0000-0000-0000FA8B0000}"/>
    <cellStyle name="Comma 17 2 3 3 3" xfId="45806" xr:uid="{00000000-0005-0000-0000-0000FB8B0000}"/>
    <cellStyle name="Comma 17 2 3 3 3 2" xfId="45807" xr:uid="{00000000-0005-0000-0000-0000FC8B0000}"/>
    <cellStyle name="Comma 17 2 3 3 3 2 2" xfId="45808" xr:uid="{00000000-0005-0000-0000-0000FD8B0000}"/>
    <cellStyle name="Comma 17 2 3 3 3 2 3" xfId="45809" xr:uid="{00000000-0005-0000-0000-0000FE8B0000}"/>
    <cellStyle name="Comma 17 2 3 3 3 3" xfId="45810" xr:uid="{00000000-0005-0000-0000-0000FF8B0000}"/>
    <cellStyle name="Comma 17 2 3 3 3 3 2" xfId="45811" xr:uid="{00000000-0005-0000-0000-0000008C0000}"/>
    <cellStyle name="Comma 17 2 3 3 3 3 3" xfId="45812" xr:uid="{00000000-0005-0000-0000-0000018C0000}"/>
    <cellStyle name="Comma 17 2 3 3 3 4" xfId="45813" xr:uid="{00000000-0005-0000-0000-0000028C0000}"/>
    <cellStyle name="Comma 17 2 3 3 3 4 2" xfId="45814" xr:uid="{00000000-0005-0000-0000-0000038C0000}"/>
    <cellStyle name="Comma 17 2 3 3 3 5" xfId="45815" xr:uid="{00000000-0005-0000-0000-0000048C0000}"/>
    <cellStyle name="Comma 17 2 3 3 3 6" xfId="45816" xr:uid="{00000000-0005-0000-0000-0000058C0000}"/>
    <cellStyle name="Comma 17 2 3 3 4" xfId="45817" xr:uid="{00000000-0005-0000-0000-0000068C0000}"/>
    <cellStyle name="Comma 17 2 3 3 4 2" xfId="45818" xr:uid="{00000000-0005-0000-0000-0000078C0000}"/>
    <cellStyle name="Comma 17 2 3 3 4 2 2" xfId="45819" xr:uid="{00000000-0005-0000-0000-0000088C0000}"/>
    <cellStyle name="Comma 17 2 3 3 4 2 3" xfId="45820" xr:uid="{00000000-0005-0000-0000-0000098C0000}"/>
    <cellStyle name="Comma 17 2 3 3 4 3" xfId="45821" xr:uid="{00000000-0005-0000-0000-00000A8C0000}"/>
    <cellStyle name="Comma 17 2 3 3 4 3 2" xfId="45822" xr:uid="{00000000-0005-0000-0000-00000B8C0000}"/>
    <cellStyle name="Comma 17 2 3 3 4 4" xfId="45823" xr:uid="{00000000-0005-0000-0000-00000C8C0000}"/>
    <cellStyle name="Comma 17 2 3 3 4 5" xfId="45824" xr:uid="{00000000-0005-0000-0000-00000D8C0000}"/>
    <cellStyle name="Comma 17 2 3 3 5" xfId="45825" xr:uid="{00000000-0005-0000-0000-00000E8C0000}"/>
    <cellStyle name="Comma 17 2 3 3 5 2" xfId="45826" xr:uid="{00000000-0005-0000-0000-00000F8C0000}"/>
    <cellStyle name="Comma 17 2 3 3 5 3" xfId="45827" xr:uid="{00000000-0005-0000-0000-0000108C0000}"/>
    <cellStyle name="Comma 17 2 3 3 6" xfId="45828" xr:uid="{00000000-0005-0000-0000-0000118C0000}"/>
    <cellStyle name="Comma 17 2 3 3 6 2" xfId="45829" xr:uid="{00000000-0005-0000-0000-0000128C0000}"/>
    <cellStyle name="Comma 17 2 3 3 6 3" xfId="45830" xr:uid="{00000000-0005-0000-0000-0000138C0000}"/>
    <cellStyle name="Comma 17 2 3 3 7" xfId="45831" xr:uid="{00000000-0005-0000-0000-0000148C0000}"/>
    <cellStyle name="Comma 17 2 3 3 7 2" xfId="45832" xr:uid="{00000000-0005-0000-0000-0000158C0000}"/>
    <cellStyle name="Comma 17 2 3 3 8" xfId="45833" xr:uid="{00000000-0005-0000-0000-0000168C0000}"/>
    <cellStyle name="Comma 17 2 3 3 9" xfId="45834" xr:uid="{00000000-0005-0000-0000-0000178C0000}"/>
    <cellStyle name="Comma 17 2 3 4" xfId="45835" xr:uid="{00000000-0005-0000-0000-0000188C0000}"/>
    <cellStyle name="Comma 17 2 3 4 2" xfId="45836" xr:uid="{00000000-0005-0000-0000-0000198C0000}"/>
    <cellStyle name="Comma 17 2 3 4 2 2" xfId="45837" xr:uid="{00000000-0005-0000-0000-00001A8C0000}"/>
    <cellStyle name="Comma 17 2 3 4 2 2 2" xfId="45838" xr:uid="{00000000-0005-0000-0000-00001B8C0000}"/>
    <cellStyle name="Comma 17 2 3 4 2 2 3" xfId="45839" xr:uid="{00000000-0005-0000-0000-00001C8C0000}"/>
    <cellStyle name="Comma 17 2 3 4 2 3" xfId="45840" xr:uid="{00000000-0005-0000-0000-00001D8C0000}"/>
    <cellStyle name="Comma 17 2 3 4 2 3 2" xfId="45841" xr:uid="{00000000-0005-0000-0000-00001E8C0000}"/>
    <cellStyle name="Comma 17 2 3 4 2 3 3" xfId="45842" xr:uid="{00000000-0005-0000-0000-00001F8C0000}"/>
    <cellStyle name="Comma 17 2 3 4 2 4" xfId="45843" xr:uid="{00000000-0005-0000-0000-0000208C0000}"/>
    <cellStyle name="Comma 17 2 3 4 2 4 2" xfId="45844" xr:uid="{00000000-0005-0000-0000-0000218C0000}"/>
    <cellStyle name="Comma 17 2 3 4 2 5" xfId="45845" xr:uid="{00000000-0005-0000-0000-0000228C0000}"/>
    <cellStyle name="Comma 17 2 3 4 2 6" xfId="45846" xr:uid="{00000000-0005-0000-0000-0000238C0000}"/>
    <cellStyle name="Comma 17 2 3 4 3" xfId="45847" xr:uid="{00000000-0005-0000-0000-0000248C0000}"/>
    <cellStyle name="Comma 17 2 3 4 3 2" xfId="45848" xr:uid="{00000000-0005-0000-0000-0000258C0000}"/>
    <cellStyle name="Comma 17 2 3 4 3 2 2" xfId="45849" xr:uid="{00000000-0005-0000-0000-0000268C0000}"/>
    <cellStyle name="Comma 17 2 3 4 3 2 3" xfId="45850" xr:uid="{00000000-0005-0000-0000-0000278C0000}"/>
    <cellStyle name="Comma 17 2 3 4 3 3" xfId="45851" xr:uid="{00000000-0005-0000-0000-0000288C0000}"/>
    <cellStyle name="Comma 17 2 3 4 3 3 2" xfId="45852" xr:uid="{00000000-0005-0000-0000-0000298C0000}"/>
    <cellStyle name="Comma 17 2 3 4 3 3 3" xfId="45853" xr:uid="{00000000-0005-0000-0000-00002A8C0000}"/>
    <cellStyle name="Comma 17 2 3 4 3 4" xfId="45854" xr:uid="{00000000-0005-0000-0000-00002B8C0000}"/>
    <cellStyle name="Comma 17 2 3 4 3 4 2" xfId="45855" xr:uid="{00000000-0005-0000-0000-00002C8C0000}"/>
    <cellStyle name="Comma 17 2 3 4 3 5" xfId="45856" xr:uid="{00000000-0005-0000-0000-00002D8C0000}"/>
    <cellStyle name="Comma 17 2 3 4 3 6" xfId="45857" xr:uid="{00000000-0005-0000-0000-00002E8C0000}"/>
    <cellStyle name="Comma 17 2 3 4 4" xfId="45858" xr:uid="{00000000-0005-0000-0000-00002F8C0000}"/>
    <cellStyle name="Comma 17 2 3 4 4 2" xfId="45859" xr:uid="{00000000-0005-0000-0000-0000308C0000}"/>
    <cellStyle name="Comma 17 2 3 4 4 2 2" xfId="45860" xr:uid="{00000000-0005-0000-0000-0000318C0000}"/>
    <cellStyle name="Comma 17 2 3 4 4 2 3" xfId="45861" xr:uid="{00000000-0005-0000-0000-0000328C0000}"/>
    <cellStyle name="Comma 17 2 3 4 4 3" xfId="45862" xr:uid="{00000000-0005-0000-0000-0000338C0000}"/>
    <cellStyle name="Comma 17 2 3 4 4 3 2" xfId="45863" xr:uid="{00000000-0005-0000-0000-0000348C0000}"/>
    <cellStyle name="Comma 17 2 3 4 4 4" xfId="45864" xr:uid="{00000000-0005-0000-0000-0000358C0000}"/>
    <cellStyle name="Comma 17 2 3 4 4 5" xfId="45865" xr:uid="{00000000-0005-0000-0000-0000368C0000}"/>
    <cellStyle name="Comma 17 2 3 4 5" xfId="45866" xr:uid="{00000000-0005-0000-0000-0000378C0000}"/>
    <cellStyle name="Comma 17 2 3 4 5 2" xfId="45867" xr:uid="{00000000-0005-0000-0000-0000388C0000}"/>
    <cellStyle name="Comma 17 2 3 4 5 3" xfId="45868" xr:uid="{00000000-0005-0000-0000-0000398C0000}"/>
    <cellStyle name="Comma 17 2 3 4 6" xfId="45869" xr:uid="{00000000-0005-0000-0000-00003A8C0000}"/>
    <cellStyle name="Comma 17 2 3 4 6 2" xfId="45870" xr:uid="{00000000-0005-0000-0000-00003B8C0000}"/>
    <cellStyle name="Comma 17 2 3 4 6 3" xfId="45871" xr:uid="{00000000-0005-0000-0000-00003C8C0000}"/>
    <cellStyle name="Comma 17 2 3 4 7" xfId="45872" xr:uid="{00000000-0005-0000-0000-00003D8C0000}"/>
    <cellStyle name="Comma 17 2 3 4 7 2" xfId="45873" xr:uid="{00000000-0005-0000-0000-00003E8C0000}"/>
    <cellStyle name="Comma 17 2 3 4 8" xfId="45874" xr:uid="{00000000-0005-0000-0000-00003F8C0000}"/>
    <cellStyle name="Comma 17 2 3 4 9" xfId="45875" xr:uid="{00000000-0005-0000-0000-0000408C0000}"/>
    <cellStyle name="Comma 17 2 3 5" xfId="45876" xr:uid="{00000000-0005-0000-0000-0000418C0000}"/>
    <cellStyle name="Comma 17 2 3 5 2" xfId="45877" xr:uid="{00000000-0005-0000-0000-0000428C0000}"/>
    <cellStyle name="Comma 17 2 3 5 2 2" xfId="45878" xr:uid="{00000000-0005-0000-0000-0000438C0000}"/>
    <cellStyle name="Comma 17 2 3 5 2 3" xfId="45879" xr:uid="{00000000-0005-0000-0000-0000448C0000}"/>
    <cellStyle name="Comma 17 2 3 5 3" xfId="45880" xr:uid="{00000000-0005-0000-0000-0000458C0000}"/>
    <cellStyle name="Comma 17 2 3 5 3 2" xfId="45881" xr:uid="{00000000-0005-0000-0000-0000468C0000}"/>
    <cellStyle name="Comma 17 2 3 5 3 3" xfId="45882" xr:uid="{00000000-0005-0000-0000-0000478C0000}"/>
    <cellStyle name="Comma 17 2 3 5 4" xfId="45883" xr:uid="{00000000-0005-0000-0000-0000488C0000}"/>
    <cellStyle name="Comma 17 2 3 5 4 2" xfId="45884" xr:uid="{00000000-0005-0000-0000-0000498C0000}"/>
    <cellStyle name="Comma 17 2 3 5 5" xfId="45885" xr:uid="{00000000-0005-0000-0000-00004A8C0000}"/>
    <cellStyle name="Comma 17 2 3 5 6" xfId="45886" xr:uid="{00000000-0005-0000-0000-00004B8C0000}"/>
    <cellStyle name="Comma 17 2 3 6" xfId="45887" xr:uid="{00000000-0005-0000-0000-00004C8C0000}"/>
    <cellStyle name="Comma 17 2 3 6 2" xfId="45888" xr:uid="{00000000-0005-0000-0000-00004D8C0000}"/>
    <cellStyle name="Comma 17 2 3 6 2 2" xfId="45889" xr:uid="{00000000-0005-0000-0000-00004E8C0000}"/>
    <cellStyle name="Comma 17 2 3 6 2 3" xfId="45890" xr:uid="{00000000-0005-0000-0000-00004F8C0000}"/>
    <cellStyle name="Comma 17 2 3 6 3" xfId="45891" xr:uid="{00000000-0005-0000-0000-0000508C0000}"/>
    <cellStyle name="Comma 17 2 3 6 3 2" xfId="45892" xr:uid="{00000000-0005-0000-0000-0000518C0000}"/>
    <cellStyle name="Comma 17 2 3 6 3 3" xfId="45893" xr:uid="{00000000-0005-0000-0000-0000528C0000}"/>
    <cellStyle name="Comma 17 2 3 6 4" xfId="45894" xr:uid="{00000000-0005-0000-0000-0000538C0000}"/>
    <cellStyle name="Comma 17 2 3 6 4 2" xfId="45895" xr:uid="{00000000-0005-0000-0000-0000548C0000}"/>
    <cellStyle name="Comma 17 2 3 6 5" xfId="45896" xr:uid="{00000000-0005-0000-0000-0000558C0000}"/>
    <cellStyle name="Comma 17 2 3 6 6" xfId="45897" xr:uid="{00000000-0005-0000-0000-0000568C0000}"/>
    <cellStyle name="Comma 17 2 3 7" xfId="45898" xr:uid="{00000000-0005-0000-0000-0000578C0000}"/>
    <cellStyle name="Comma 17 2 3 7 2" xfId="45899" xr:uid="{00000000-0005-0000-0000-0000588C0000}"/>
    <cellStyle name="Comma 17 2 3 7 2 2" xfId="45900" xr:uid="{00000000-0005-0000-0000-0000598C0000}"/>
    <cellStyle name="Comma 17 2 3 7 2 3" xfId="45901" xr:uid="{00000000-0005-0000-0000-00005A8C0000}"/>
    <cellStyle name="Comma 17 2 3 7 3" xfId="45902" xr:uid="{00000000-0005-0000-0000-00005B8C0000}"/>
    <cellStyle name="Comma 17 2 3 7 3 2" xfId="45903" xr:uid="{00000000-0005-0000-0000-00005C8C0000}"/>
    <cellStyle name="Comma 17 2 3 7 4" xfId="45904" xr:uid="{00000000-0005-0000-0000-00005D8C0000}"/>
    <cellStyle name="Comma 17 2 3 7 5" xfId="45905" xr:uid="{00000000-0005-0000-0000-00005E8C0000}"/>
    <cellStyle name="Comma 17 2 3 8" xfId="45906" xr:uid="{00000000-0005-0000-0000-00005F8C0000}"/>
    <cellStyle name="Comma 17 2 3 8 2" xfId="45907" xr:uid="{00000000-0005-0000-0000-0000608C0000}"/>
    <cellStyle name="Comma 17 2 3 8 3" xfId="45908" xr:uid="{00000000-0005-0000-0000-0000618C0000}"/>
    <cellStyle name="Comma 17 2 3 9" xfId="45909" xr:uid="{00000000-0005-0000-0000-0000628C0000}"/>
    <cellStyle name="Comma 17 2 3 9 2" xfId="45910" xr:uid="{00000000-0005-0000-0000-0000638C0000}"/>
    <cellStyle name="Comma 17 2 3 9 3" xfId="45911" xr:uid="{00000000-0005-0000-0000-0000648C0000}"/>
    <cellStyle name="Comma 17 2 4" xfId="45912" xr:uid="{00000000-0005-0000-0000-0000658C0000}"/>
    <cellStyle name="Comma 17 2 4 10" xfId="45913" xr:uid="{00000000-0005-0000-0000-0000668C0000}"/>
    <cellStyle name="Comma 17 2 4 2" xfId="45914" xr:uid="{00000000-0005-0000-0000-0000678C0000}"/>
    <cellStyle name="Comma 17 2 4 2 2" xfId="45915" xr:uid="{00000000-0005-0000-0000-0000688C0000}"/>
    <cellStyle name="Comma 17 2 4 2 2 2" xfId="45916" xr:uid="{00000000-0005-0000-0000-0000698C0000}"/>
    <cellStyle name="Comma 17 2 4 2 2 2 2" xfId="45917" xr:uid="{00000000-0005-0000-0000-00006A8C0000}"/>
    <cellStyle name="Comma 17 2 4 2 2 2 3" xfId="45918" xr:uid="{00000000-0005-0000-0000-00006B8C0000}"/>
    <cellStyle name="Comma 17 2 4 2 2 3" xfId="45919" xr:uid="{00000000-0005-0000-0000-00006C8C0000}"/>
    <cellStyle name="Comma 17 2 4 2 2 3 2" xfId="45920" xr:uid="{00000000-0005-0000-0000-00006D8C0000}"/>
    <cellStyle name="Comma 17 2 4 2 2 3 3" xfId="45921" xr:uid="{00000000-0005-0000-0000-00006E8C0000}"/>
    <cellStyle name="Comma 17 2 4 2 2 4" xfId="45922" xr:uid="{00000000-0005-0000-0000-00006F8C0000}"/>
    <cellStyle name="Comma 17 2 4 2 2 4 2" xfId="45923" xr:uid="{00000000-0005-0000-0000-0000708C0000}"/>
    <cellStyle name="Comma 17 2 4 2 2 5" xfId="45924" xr:uid="{00000000-0005-0000-0000-0000718C0000}"/>
    <cellStyle name="Comma 17 2 4 2 2 6" xfId="45925" xr:uid="{00000000-0005-0000-0000-0000728C0000}"/>
    <cellStyle name="Comma 17 2 4 2 3" xfId="45926" xr:uid="{00000000-0005-0000-0000-0000738C0000}"/>
    <cellStyle name="Comma 17 2 4 2 3 2" xfId="45927" xr:uid="{00000000-0005-0000-0000-0000748C0000}"/>
    <cellStyle name="Comma 17 2 4 2 3 2 2" xfId="45928" xr:uid="{00000000-0005-0000-0000-0000758C0000}"/>
    <cellStyle name="Comma 17 2 4 2 3 2 3" xfId="45929" xr:uid="{00000000-0005-0000-0000-0000768C0000}"/>
    <cellStyle name="Comma 17 2 4 2 3 3" xfId="45930" xr:uid="{00000000-0005-0000-0000-0000778C0000}"/>
    <cellStyle name="Comma 17 2 4 2 3 3 2" xfId="45931" xr:uid="{00000000-0005-0000-0000-0000788C0000}"/>
    <cellStyle name="Comma 17 2 4 2 3 3 3" xfId="45932" xr:uid="{00000000-0005-0000-0000-0000798C0000}"/>
    <cellStyle name="Comma 17 2 4 2 3 4" xfId="45933" xr:uid="{00000000-0005-0000-0000-00007A8C0000}"/>
    <cellStyle name="Comma 17 2 4 2 3 4 2" xfId="45934" xr:uid="{00000000-0005-0000-0000-00007B8C0000}"/>
    <cellStyle name="Comma 17 2 4 2 3 5" xfId="45935" xr:uid="{00000000-0005-0000-0000-00007C8C0000}"/>
    <cellStyle name="Comma 17 2 4 2 3 6" xfId="45936" xr:uid="{00000000-0005-0000-0000-00007D8C0000}"/>
    <cellStyle name="Comma 17 2 4 2 4" xfId="45937" xr:uid="{00000000-0005-0000-0000-00007E8C0000}"/>
    <cellStyle name="Comma 17 2 4 2 4 2" xfId="45938" xr:uid="{00000000-0005-0000-0000-00007F8C0000}"/>
    <cellStyle name="Comma 17 2 4 2 4 2 2" xfId="45939" xr:uid="{00000000-0005-0000-0000-0000808C0000}"/>
    <cellStyle name="Comma 17 2 4 2 4 2 3" xfId="45940" xr:uid="{00000000-0005-0000-0000-0000818C0000}"/>
    <cellStyle name="Comma 17 2 4 2 4 3" xfId="45941" xr:uid="{00000000-0005-0000-0000-0000828C0000}"/>
    <cellStyle name="Comma 17 2 4 2 4 3 2" xfId="45942" xr:uid="{00000000-0005-0000-0000-0000838C0000}"/>
    <cellStyle name="Comma 17 2 4 2 4 4" xfId="45943" xr:uid="{00000000-0005-0000-0000-0000848C0000}"/>
    <cellStyle name="Comma 17 2 4 2 4 5" xfId="45944" xr:uid="{00000000-0005-0000-0000-0000858C0000}"/>
    <cellStyle name="Comma 17 2 4 2 5" xfId="45945" xr:uid="{00000000-0005-0000-0000-0000868C0000}"/>
    <cellStyle name="Comma 17 2 4 2 5 2" xfId="45946" xr:uid="{00000000-0005-0000-0000-0000878C0000}"/>
    <cellStyle name="Comma 17 2 4 2 5 3" xfId="45947" xr:uid="{00000000-0005-0000-0000-0000888C0000}"/>
    <cellStyle name="Comma 17 2 4 2 6" xfId="45948" xr:uid="{00000000-0005-0000-0000-0000898C0000}"/>
    <cellStyle name="Comma 17 2 4 2 6 2" xfId="45949" xr:uid="{00000000-0005-0000-0000-00008A8C0000}"/>
    <cellStyle name="Comma 17 2 4 2 6 3" xfId="45950" xr:uid="{00000000-0005-0000-0000-00008B8C0000}"/>
    <cellStyle name="Comma 17 2 4 2 7" xfId="45951" xr:uid="{00000000-0005-0000-0000-00008C8C0000}"/>
    <cellStyle name="Comma 17 2 4 2 7 2" xfId="45952" xr:uid="{00000000-0005-0000-0000-00008D8C0000}"/>
    <cellStyle name="Comma 17 2 4 2 8" xfId="45953" xr:uid="{00000000-0005-0000-0000-00008E8C0000}"/>
    <cellStyle name="Comma 17 2 4 2 9" xfId="45954" xr:uid="{00000000-0005-0000-0000-00008F8C0000}"/>
    <cellStyle name="Comma 17 2 4 3" xfId="45955" xr:uid="{00000000-0005-0000-0000-0000908C0000}"/>
    <cellStyle name="Comma 17 2 4 3 2" xfId="45956" xr:uid="{00000000-0005-0000-0000-0000918C0000}"/>
    <cellStyle name="Comma 17 2 4 3 2 2" xfId="45957" xr:uid="{00000000-0005-0000-0000-0000928C0000}"/>
    <cellStyle name="Comma 17 2 4 3 2 3" xfId="45958" xr:uid="{00000000-0005-0000-0000-0000938C0000}"/>
    <cellStyle name="Comma 17 2 4 3 3" xfId="45959" xr:uid="{00000000-0005-0000-0000-0000948C0000}"/>
    <cellStyle name="Comma 17 2 4 3 3 2" xfId="45960" xr:uid="{00000000-0005-0000-0000-0000958C0000}"/>
    <cellStyle name="Comma 17 2 4 3 3 3" xfId="45961" xr:uid="{00000000-0005-0000-0000-0000968C0000}"/>
    <cellStyle name="Comma 17 2 4 3 4" xfId="45962" xr:uid="{00000000-0005-0000-0000-0000978C0000}"/>
    <cellStyle name="Comma 17 2 4 3 4 2" xfId="45963" xr:uid="{00000000-0005-0000-0000-0000988C0000}"/>
    <cellStyle name="Comma 17 2 4 3 5" xfId="45964" xr:uid="{00000000-0005-0000-0000-0000998C0000}"/>
    <cellStyle name="Comma 17 2 4 3 6" xfId="45965" xr:uid="{00000000-0005-0000-0000-00009A8C0000}"/>
    <cellStyle name="Comma 17 2 4 4" xfId="45966" xr:uid="{00000000-0005-0000-0000-00009B8C0000}"/>
    <cellStyle name="Comma 17 2 4 4 2" xfId="45967" xr:uid="{00000000-0005-0000-0000-00009C8C0000}"/>
    <cellStyle name="Comma 17 2 4 4 2 2" xfId="45968" xr:uid="{00000000-0005-0000-0000-00009D8C0000}"/>
    <cellStyle name="Comma 17 2 4 4 2 3" xfId="45969" xr:uid="{00000000-0005-0000-0000-00009E8C0000}"/>
    <cellStyle name="Comma 17 2 4 4 3" xfId="45970" xr:uid="{00000000-0005-0000-0000-00009F8C0000}"/>
    <cellStyle name="Comma 17 2 4 4 3 2" xfId="45971" xr:uid="{00000000-0005-0000-0000-0000A08C0000}"/>
    <cellStyle name="Comma 17 2 4 4 3 3" xfId="45972" xr:uid="{00000000-0005-0000-0000-0000A18C0000}"/>
    <cellStyle name="Comma 17 2 4 4 4" xfId="45973" xr:uid="{00000000-0005-0000-0000-0000A28C0000}"/>
    <cellStyle name="Comma 17 2 4 4 4 2" xfId="45974" xr:uid="{00000000-0005-0000-0000-0000A38C0000}"/>
    <cellStyle name="Comma 17 2 4 4 5" xfId="45975" xr:uid="{00000000-0005-0000-0000-0000A48C0000}"/>
    <cellStyle name="Comma 17 2 4 4 6" xfId="45976" xr:uid="{00000000-0005-0000-0000-0000A58C0000}"/>
    <cellStyle name="Comma 17 2 4 5" xfId="45977" xr:uid="{00000000-0005-0000-0000-0000A68C0000}"/>
    <cellStyle name="Comma 17 2 4 5 2" xfId="45978" xr:uid="{00000000-0005-0000-0000-0000A78C0000}"/>
    <cellStyle name="Comma 17 2 4 5 2 2" xfId="45979" xr:uid="{00000000-0005-0000-0000-0000A88C0000}"/>
    <cellStyle name="Comma 17 2 4 5 2 3" xfId="45980" xr:uid="{00000000-0005-0000-0000-0000A98C0000}"/>
    <cellStyle name="Comma 17 2 4 5 3" xfId="45981" xr:uid="{00000000-0005-0000-0000-0000AA8C0000}"/>
    <cellStyle name="Comma 17 2 4 5 3 2" xfId="45982" xr:uid="{00000000-0005-0000-0000-0000AB8C0000}"/>
    <cellStyle name="Comma 17 2 4 5 4" xfId="45983" xr:uid="{00000000-0005-0000-0000-0000AC8C0000}"/>
    <cellStyle name="Comma 17 2 4 5 5" xfId="45984" xr:uid="{00000000-0005-0000-0000-0000AD8C0000}"/>
    <cellStyle name="Comma 17 2 4 6" xfId="45985" xr:uid="{00000000-0005-0000-0000-0000AE8C0000}"/>
    <cellStyle name="Comma 17 2 4 6 2" xfId="45986" xr:uid="{00000000-0005-0000-0000-0000AF8C0000}"/>
    <cellStyle name="Comma 17 2 4 6 3" xfId="45987" xr:uid="{00000000-0005-0000-0000-0000B08C0000}"/>
    <cellStyle name="Comma 17 2 4 7" xfId="45988" xr:uid="{00000000-0005-0000-0000-0000B18C0000}"/>
    <cellStyle name="Comma 17 2 4 7 2" xfId="45989" xr:uid="{00000000-0005-0000-0000-0000B28C0000}"/>
    <cellStyle name="Comma 17 2 4 7 3" xfId="45990" xr:uid="{00000000-0005-0000-0000-0000B38C0000}"/>
    <cellStyle name="Comma 17 2 4 8" xfId="45991" xr:uid="{00000000-0005-0000-0000-0000B48C0000}"/>
    <cellStyle name="Comma 17 2 4 8 2" xfId="45992" xr:uid="{00000000-0005-0000-0000-0000B58C0000}"/>
    <cellStyle name="Comma 17 2 4 9" xfId="45993" xr:uid="{00000000-0005-0000-0000-0000B68C0000}"/>
    <cellStyle name="Comma 17 2 5" xfId="45994" xr:uid="{00000000-0005-0000-0000-0000B78C0000}"/>
    <cellStyle name="Comma 17 2 5 2" xfId="45995" xr:uid="{00000000-0005-0000-0000-0000B88C0000}"/>
    <cellStyle name="Comma 17 2 5 2 2" xfId="45996" xr:uid="{00000000-0005-0000-0000-0000B98C0000}"/>
    <cellStyle name="Comma 17 2 5 2 2 2" xfId="45997" xr:uid="{00000000-0005-0000-0000-0000BA8C0000}"/>
    <cellStyle name="Comma 17 2 5 2 2 3" xfId="45998" xr:uid="{00000000-0005-0000-0000-0000BB8C0000}"/>
    <cellStyle name="Comma 17 2 5 2 3" xfId="45999" xr:uid="{00000000-0005-0000-0000-0000BC8C0000}"/>
    <cellStyle name="Comma 17 2 5 2 3 2" xfId="46000" xr:uid="{00000000-0005-0000-0000-0000BD8C0000}"/>
    <cellStyle name="Comma 17 2 5 2 3 3" xfId="46001" xr:uid="{00000000-0005-0000-0000-0000BE8C0000}"/>
    <cellStyle name="Comma 17 2 5 2 4" xfId="46002" xr:uid="{00000000-0005-0000-0000-0000BF8C0000}"/>
    <cellStyle name="Comma 17 2 5 2 4 2" xfId="46003" xr:uid="{00000000-0005-0000-0000-0000C08C0000}"/>
    <cellStyle name="Comma 17 2 5 2 5" xfId="46004" xr:uid="{00000000-0005-0000-0000-0000C18C0000}"/>
    <cellStyle name="Comma 17 2 5 2 6" xfId="46005" xr:uid="{00000000-0005-0000-0000-0000C28C0000}"/>
    <cellStyle name="Comma 17 2 5 3" xfId="46006" xr:uid="{00000000-0005-0000-0000-0000C38C0000}"/>
    <cellStyle name="Comma 17 2 5 3 2" xfId="46007" xr:uid="{00000000-0005-0000-0000-0000C48C0000}"/>
    <cellStyle name="Comma 17 2 5 3 2 2" xfId="46008" xr:uid="{00000000-0005-0000-0000-0000C58C0000}"/>
    <cellStyle name="Comma 17 2 5 3 2 3" xfId="46009" xr:uid="{00000000-0005-0000-0000-0000C68C0000}"/>
    <cellStyle name="Comma 17 2 5 3 3" xfId="46010" xr:uid="{00000000-0005-0000-0000-0000C78C0000}"/>
    <cellStyle name="Comma 17 2 5 3 3 2" xfId="46011" xr:uid="{00000000-0005-0000-0000-0000C88C0000}"/>
    <cellStyle name="Comma 17 2 5 3 3 3" xfId="46012" xr:uid="{00000000-0005-0000-0000-0000C98C0000}"/>
    <cellStyle name="Comma 17 2 5 3 4" xfId="46013" xr:uid="{00000000-0005-0000-0000-0000CA8C0000}"/>
    <cellStyle name="Comma 17 2 5 3 4 2" xfId="46014" xr:uid="{00000000-0005-0000-0000-0000CB8C0000}"/>
    <cellStyle name="Comma 17 2 5 3 5" xfId="46015" xr:uid="{00000000-0005-0000-0000-0000CC8C0000}"/>
    <cellStyle name="Comma 17 2 5 3 6" xfId="46016" xr:uid="{00000000-0005-0000-0000-0000CD8C0000}"/>
    <cellStyle name="Comma 17 2 5 4" xfId="46017" xr:uid="{00000000-0005-0000-0000-0000CE8C0000}"/>
    <cellStyle name="Comma 17 2 5 4 2" xfId="46018" xr:uid="{00000000-0005-0000-0000-0000CF8C0000}"/>
    <cellStyle name="Comma 17 2 5 4 2 2" xfId="46019" xr:uid="{00000000-0005-0000-0000-0000D08C0000}"/>
    <cellStyle name="Comma 17 2 5 4 2 3" xfId="46020" xr:uid="{00000000-0005-0000-0000-0000D18C0000}"/>
    <cellStyle name="Comma 17 2 5 4 3" xfId="46021" xr:uid="{00000000-0005-0000-0000-0000D28C0000}"/>
    <cellStyle name="Comma 17 2 5 4 3 2" xfId="46022" xr:uid="{00000000-0005-0000-0000-0000D38C0000}"/>
    <cellStyle name="Comma 17 2 5 4 4" xfId="46023" xr:uid="{00000000-0005-0000-0000-0000D48C0000}"/>
    <cellStyle name="Comma 17 2 5 4 5" xfId="46024" xr:uid="{00000000-0005-0000-0000-0000D58C0000}"/>
    <cellStyle name="Comma 17 2 5 5" xfId="46025" xr:uid="{00000000-0005-0000-0000-0000D68C0000}"/>
    <cellStyle name="Comma 17 2 5 5 2" xfId="46026" xr:uid="{00000000-0005-0000-0000-0000D78C0000}"/>
    <cellStyle name="Comma 17 2 5 5 3" xfId="46027" xr:uid="{00000000-0005-0000-0000-0000D88C0000}"/>
    <cellStyle name="Comma 17 2 5 6" xfId="46028" xr:uid="{00000000-0005-0000-0000-0000D98C0000}"/>
    <cellStyle name="Comma 17 2 5 6 2" xfId="46029" xr:uid="{00000000-0005-0000-0000-0000DA8C0000}"/>
    <cellStyle name="Comma 17 2 5 6 3" xfId="46030" xr:uid="{00000000-0005-0000-0000-0000DB8C0000}"/>
    <cellStyle name="Comma 17 2 5 7" xfId="46031" xr:uid="{00000000-0005-0000-0000-0000DC8C0000}"/>
    <cellStyle name="Comma 17 2 5 7 2" xfId="46032" xr:uid="{00000000-0005-0000-0000-0000DD8C0000}"/>
    <cellStyle name="Comma 17 2 5 8" xfId="46033" xr:uid="{00000000-0005-0000-0000-0000DE8C0000}"/>
    <cellStyle name="Comma 17 2 5 9" xfId="46034" xr:uid="{00000000-0005-0000-0000-0000DF8C0000}"/>
    <cellStyle name="Comma 17 2 6" xfId="46035" xr:uid="{00000000-0005-0000-0000-0000E08C0000}"/>
    <cellStyle name="Comma 17 2 6 2" xfId="46036" xr:uid="{00000000-0005-0000-0000-0000E18C0000}"/>
    <cellStyle name="Comma 17 2 6 2 2" xfId="46037" xr:uid="{00000000-0005-0000-0000-0000E28C0000}"/>
    <cellStyle name="Comma 17 2 6 2 2 2" xfId="46038" xr:uid="{00000000-0005-0000-0000-0000E38C0000}"/>
    <cellStyle name="Comma 17 2 6 2 2 3" xfId="46039" xr:uid="{00000000-0005-0000-0000-0000E48C0000}"/>
    <cellStyle name="Comma 17 2 6 2 3" xfId="46040" xr:uid="{00000000-0005-0000-0000-0000E58C0000}"/>
    <cellStyle name="Comma 17 2 6 2 3 2" xfId="46041" xr:uid="{00000000-0005-0000-0000-0000E68C0000}"/>
    <cellStyle name="Comma 17 2 6 2 3 3" xfId="46042" xr:uid="{00000000-0005-0000-0000-0000E78C0000}"/>
    <cellStyle name="Comma 17 2 6 2 4" xfId="46043" xr:uid="{00000000-0005-0000-0000-0000E88C0000}"/>
    <cellStyle name="Comma 17 2 6 2 4 2" xfId="46044" xr:uid="{00000000-0005-0000-0000-0000E98C0000}"/>
    <cellStyle name="Comma 17 2 6 2 5" xfId="46045" xr:uid="{00000000-0005-0000-0000-0000EA8C0000}"/>
    <cellStyle name="Comma 17 2 6 2 6" xfId="46046" xr:uid="{00000000-0005-0000-0000-0000EB8C0000}"/>
    <cellStyle name="Comma 17 2 6 3" xfId="46047" xr:uid="{00000000-0005-0000-0000-0000EC8C0000}"/>
    <cellStyle name="Comma 17 2 6 3 2" xfId="46048" xr:uid="{00000000-0005-0000-0000-0000ED8C0000}"/>
    <cellStyle name="Comma 17 2 6 3 2 2" xfId="46049" xr:uid="{00000000-0005-0000-0000-0000EE8C0000}"/>
    <cellStyle name="Comma 17 2 6 3 2 3" xfId="46050" xr:uid="{00000000-0005-0000-0000-0000EF8C0000}"/>
    <cellStyle name="Comma 17 2 6 3 3" xfId="46051" xr:uid="{00000000-0005-0000-0000-0000F08C0000}"/>
    <cellStyle name="Comma 17 2 6 3 3 2" xfId="46052" xr:uid="{00000000-0005-0000-0000-0000F18C0000}"/>
    <cellStyle name="Comma 17 2 6 3 3 3" xfId="46053" xr:uid="{00000000-0005-0000-0000-0000F28C0000}"/>
    <cellStyle name="Comma 17 2 6 3 4" xfId="46054" xr:uid="{00000000-0005-0000-0000-0000F38C0000}"/>
    <cellStyle name="Comma 17 2 6 3 4 2" xfId="46055" xr:uid="{00000000-0005-0000-0000-0000F48C0000}"/>
    <cellStyle name="Comma 17 2 6 3 5" xfId="46056" xr:uid="{00000000-0005-0000-0000-0000F58C0000}"/>
    <cellStyle name="Comma 17 2 6 3 6" xfId="46057" xr:uid="{00000000-0005-0000-0000-0000F68C0000}"/>
    <cellStyle name="Comma 17 2 6 4" xfId="46058" xr:uid="{00000000-0005-0000-0000-0000F78C0000}"/>
    <cellStyle name="Comma 17 2 6 4 2" xfId="46059" xr:uid="{00000000-0005-0000-0000-0000F88C0000}"/>
    <cellStyle name="Comma 17 2 6 4 2 2" xfId="46060" xr:uid="{00000000-0005-0000-0000-0000F98C0000}"/>
    <cellStyle name="Comma 17 2 6 4 2 3" xfId="46061" xr:uid="{00000000-0005-0000-0000-0000FA8C0000}"/>
    <cellStyle name="Comma 17 2 6 4 3" xfId="46062" xr:uid="{00000000-0005-0000-0000-0000FB8C0000}"/>
    <cellStyle name="Comma 17 2 6 4 3 2" xfId="46063" xr:uid="{00000000-0005-0000-0000-0000FC8C0000}"/>
    <cellStyle name="Comma 17 2 6 4 4" xfId="46064" xr:uid="{00000000-0005-0000-0000-0000FD8C0000}"/>
    <cellStyle name="Comma 17 2 6 4 5" xfId="46065" xr:uid="{00000000-0005-0000-0000-0000FE8C0000}"/>
    <cellStyle name="Comma 17 2 6 5" xfId="46066" xr:uid="{00000000-0005-0000-0000-0000FF8C0000}"/>
    <cellStyle name="Comma 17 2 6 5 2" xfId="46067" xr:uid="{00000000-0005-0000-0000-0000008D0000}"/>
    <cellStyle name="Comma 17 2 6 5 3" xfId="46068" xr:uid="{00000000-0005-0000-0000-0000018D0000}"/>
    <cellStyle name="Comma 17 2 6 6" xfId="46069" xr:uid="{00000000-0005-0000-0000-0000028D0000}"/>
    <cellStyle name="Comma 17 2 6 6 2" xfId="46070" xr:uid="{00000000-0005-0000-0000-0000038D0000}"/>
    <cellStyle name="Comma 17 2 6 6 3" xfId="46071" xr:uid="{00000000-0005-0000-0000-0000048D0000}"/>
    <cellStyle name="Comma 17 2 6 7" xfId="46072" xr:uid="{00000000-0005-0000-0000-0000058D0000}"/>
    <cellStyle name="Comma 17 2 6 7 2" xfId="46073" xr:uid="{00000000-0005-0000-0000-0000068D0000}"/>
    <cellStyle name="Comma 17 2 6 8" xfId="46074" xr:uid="{00000000-0005-0000-0000-0000078D0000}"/>
    <cellStyle name="Comma 17 2 6 9" xfId="46075" xr:uid="{00000000-0005-0000-0000-0000088D0000}"/>
    <cellStyle name="Comma 17 2 7" xfId="46076" xr:uid="{00000000-0005-0000-0000-0000098D0000}"/>
    <cellStyle name="Comma 17 2 7 2" xfId="46077" xr:uid="{00000000-0005-0000-0000-00000A8D0000}"/>
    <cellStyle name="Comma 17 2 7 2 2" xfId="46078" xr:uid="{00000000-0005-0000-0000-00000B8D0000}"/>
    <cellStyle name="Comma 17 2 7 2 3" xfId="46079" xr:uid="{00000000-0005-0000-0000-00000C8D0000}"/>
    <cellStyle name="Comma 17 2 7 3" xfId="46080" xr:uid="{00000000-0005-0000-0000-00000D8D0000}"/>
    <cellStyle name="Comma 17 2 7 3 2" xfId="46081" xr:uid="{00000000-0005-0000-0000-00000E8D0000}"/>
    <cellStyle name="Comma 17 2 7 3 3" xfId="46082" xr:uid="{00000000-0005-0000-0000-00000F8D0000}"/>
    <cellStyle name="Comma 17 2 7 4" xfId="46083" xr:uid="{00000000-0005-0000-0000-0000108D0000}"/>
    <cellStyle name="Comma 17 2 7 4 2" xfId="46084" xr:uid="{00000000-0005-0000-0000-0000118D0000}"/>
    <cellStyle name="Comma 17 2 7 5" xfId="46085" xr:uid="{00000000-0005-0000-0000-0000128D0000}"/>
    <cellStyle name="Comma 17 2 7 6" xfId="46086" xr:uid="{00000000-0005-0000-0000-0000138D0000}"/>
    <cellStyle name="Comma 17 2 8" xfId="46087" xr:uid="{00000000-0005-0000-0000-0000148D0000}"/>
    <cellStyle name="Comma 17 2 8 2" xfId="46088" xr:uid="{00000000-0005-0000-0000-0000158D0000}"/>
    <cellStyle name="Comma 17 2 8 2 2" xfId="46089" xr:uid="{00000000-0005-0000-0000-0000168D0000}"/>
    <cellStyle name="Comma 17 2 8 2 3" xfId="46090" xr:uid="{00000000-0005-0000-0000-0000178D0000}"/>
    <cellStyle name="Comma 17 2 8 3" xfId="46091" xr:uid="{00000000-0005-0000-0000-0000188D0000}"/>
    <cellStyle name="Comma 17 2 8 3 2" xfId="46092" xr:uid="{00000000-0005-0000-0000-0000198D0000}"/>
    <cellStyle name="Comma 17 2 8 3 3" xfId="46093" xr:uid="{00000000-0005-0000-0000-00001A8D0000}"/>
    <cellStyle name="Comma 17 2 8 4" xfId="46094" xr:uid="{00000000-0005-0000-0000-00001B8D0000}"/>
    <cellStyle name="Comma 17 2 8 4 2" xfId="46095" xr:uid="{00000000-0005-0000-0000-00001C8D0000}"/>
    <cellStyle name="Comma 17 2 8 5" xfId="46096" xr:uid="{00000000-0005-0000-0000-00001D8D0000}"/>
    <cellStyle name="Comma 17 2 8 6" xfId="46097" xr:uid="{00000000-0005-0000-0000-00001E8D0000}"/>
    <cellStyle name="Comma 17 2 9" xfId="46098" xr:uid="{00000000-0005-0000-0000-00001F8D0000}"/>
    <cellStyle name="Comma 17 2 9 2" xfId="46099" xr:uid="{00000000-0005-0000-0000-0000208D0000}"/>
    <cellStyle name="Comma 17 2 9 2 2" xfId="46100" xr:uid="{00000000-0005-0000-0000-0000218D0000}"/>
    <cellStyle name="Comma 17 2 9 2 3" xfId="46101" xr:uid="{00000000-0005-0000-0000-0000228D0000}"/>
    <cellStyle name="Comma 17 2 9 3" xfId="46102" xr:uid="{00000000-0005-0000-0000-0000238D0000}"/>
    <cellStyle name="Comma 17 2 9 3 2" xfId="46103" xr:uid="{00000000-0005-0000-0000-0000248D0000}"/>
    <cellStyle name="Comma 17 2 9 4" xfId="46104" xr:uid="{00000000-0005-0000-0000-0000258D0000}"/>
    <cellStyle name="Comma 17 2 9 5" xfId="46105" xr:uid="{00000000-0005-0000-0000-0000268D0000}"/>
    <cellStyle name="Comma 17 3" xfId="9472" xr:uid="{00000000-0005-0000-0000-0000278D0000}"/>
    <cellStyle name="Comma 17 3 10" xfId="46106" xr:uid="{00000000-0005-0000-0000-0000288D0000}"/>
    <cellStyle name="Comma 17 3 10 2" xfId="46107" xr:uid="{00000000-0005-0000-0000-0000298D0000}"/>
    <cellStyle name="Comma 17 3 10 3" xfId="46108" xr:uid="{00000000-0005-0000-0000-00002A8D0000}"/>
    <cellStyle name="Comma 17 3 11" xfId="46109" xr:uid="{00000000-0005-0000-0000-00002B8D0000}"/>
    <cellStyle name="Comma 17 3 11 2" xfId="46110" xr:uid="{00000000-0005-0000-0000-00002C8D0000}"/>
    <cellStyle name="Comma 17 3 12" xfId="46111" xr:uid="{00000000-0005-0000-0000-00002D8D0000}"/>
    <cellStyle name="Comma 17 3 13" xfId="46112" xr:uid="{00000000-0005-0000-0000-00002E8D0000}"/>
    <cellStyle name="Comma 17 3 2" xfId="46113" xr:uid="{00000000-0005-0000-0000-00002F8D0000}"/>
    <cellStyle name="Comma 17 3 2 10" xfId="46114" xr:uid="{00000000-0005-0000-0000-0000308D0000}"/>
    <cellStyle name="Comma 17 3 2 10 2" xfId="46115" xr:uid="{00000000-0005-0000-0000-0000318D0000}"/>
    <cellStyle name="Comma 17 3 2 11" xfId="46116" xr:uid="{00000000-0005-0000-0000-0000328D0000}"/>
    <cellStyle name="Comma 17 3 2 12" xfId="46117" xr:uid="{00000000-0005-0000-0000-0000338D0000}"/>
    <cellStyle name="Comma 17 3 2 2" xfId="46118" xr:uid="{00000000-0005-0000-0000-0000348D0000}"/>
    <cellStyle name="Comma 17 3 2 2 10" xfId="46119" xr:uid="{00000000-0005-0000-0000-0000358D0000}"/>
    <cellStyle name="Comma 17 3 2 2 2" xfId="46120" xr:uid="{00000000-0005-0000-0000-0000368D0000}"/>
    <cellStyle name="Comma 17 3 2 2 2 2" xfId="46121" xr:uid="{00000000-0005-0000-0000-0000378D0000}"/>
    <cellStyle name="Comma 17 3 2 2 2 2 2" xfId="46122" xr:uid="{00000000-0005-0000-0000-0000388D0000}"/>
    <cellStyle name="Comma 17 3 2 2 2 2 2 2" xfId="46123" xr:uid="{00000000-0005-0000-0000-0000398D0000}"/>
    <cellStyle name="Comma 17 3 2 2 2 2 2 3" xfId="46124" xr:uid="{00000000-0005-0000-0000-00003A8D0000}"/>
    <cellStyle name="Comma 17 3 2 2 2 2 3" xfId="46125" xr:uid="{00000000-0005-0000-0000-00003B8D0000}"/>
    <cellStyle name="Comma 17 3 2 2 2 2 3 2" xfId="46126" xr:uid="{00000000-0005-0000-0000-00003C8D0000}"/>
    <cellStyle name="Comma 17 3 2 2 2 2 3 3" xfId="46127" xr:uid="{00000000-0005-0000-0000-00003D8D0000}"/>
    <cellStyle name="Comma 17 3 2 2 2 2 4" xfId="46128" xr:uid="{00000000-0005-0000-0000-00003E8D0000}"/>
    <cellStyle name="Comma 17 3 2 2 2 2 4 2" xfId="46129" xr:uid="{00000000-0005-0000-0000-00003F8D0000}"/>
    <cellStyle name="Comma 17 3 2 2 2 2 5" xfId="46130" xr:uid="{00000000-0005-0000-0000-0000408D0000}"/>
    <cellStyle name="Comma 17 3 2 2 2 2 6" xfId="46131" xr:uid="{00000000-0005-0000-0000-0000418D0000}"/>
    <cellStyle name="Comma 17 3 2 2 2 3" xfId="46132" xr:uid="{00000000-0005-0000-0000-0000428D0000}"/>
    <cellStyle name="Comma 17 3 2 2 2 3 2" xfId="46133" xr:uid="{00000000-0005-0000-0000-0000438D0000}"/>
    <cellStyle name="Comma 17 3 2 2 2 3 2 2" xfId="46134" xr:uid="{00000000-0005-0000-0000-0000448D0000}"/>
    <cellStyle name="Comma 17 3 2 2 2 3 2 3" xfId="46135" xr:uid="{00000000-0005-0000-0000-0000458D0000}"/>
    <cellStyle name="Comma 17 3 2 2 2 3 3" xfId="46136" xr:uid="{00000000-0005-0000-0000-0000468D0000}"/>
    <cellStyle name="Comma 17 3 2 2 2 3 3 2" xfId="46137" xr:uid="{00000000-0005-0000-0000-0000478D0000}"/>
    <cellStyle name="Comma 17 3 2 2 2 3 3 3" xfId="46138" xr:uid="{00000000-0005-0000-0000-0000488D0000}"/>
    <cellStyle name="Comma 17 3 2 2 2 3 4" xfId="46139" xr:uid="{00000000-0005-0000-0000-0000498D0000}"/>
    <cellStyle name="Comma 17 3 2 2 2 3 4 2" xfId="46140" xr:uid="{00000000-0005-0000-0000-00004A8D0000}"/>
    <cellStyle name="Comma 17 3 2 2 2 3 5" xfId="46141" xr:uid="{00000000-0005-0000-0000-00004B8D0000}"/>
    <cellStyle name="Comma 17 3 2 2 2 3 6" xfId="46142" xr:uid="{00000000-0005-0000-0000-00004C8D0000}"/>
    <cellStyle name="Comma 17 3 2 2 2 4" xfId="46143" xr:uid="{00000000-0005-0000-0000-00004D8D0000}"/>
    <cellStyle name="Comma 17 3 2 2 2 4 2" xfId="46144" xr:uid="{00000000-0005-0000-0000-00004E8D0000}"/>
    <cellStyle name="Comma 17 3 2 2 2 4 2 2" xfId="46145" xr:uid="{00000000-0005-0000-0000-00004F8D0000}"/>
    <cellStyle name="Comma 17 3 2 2 2 4 2 3" xfId="46146" xr:uid="{00000000-0005-0000-0000-0000508D0000}"/>
    <cellStyle name="Comma 17 3 2 2 2 4 3" xfId="46147" xr:uid="{00000000-0005-0000-0000-0000518D0000}"/>
    <cellStyle name="Comma 17 3 2 2 2 4 3 2" xfId="46148" xr:uid="{00000000-0005-0000-0000-0000528D0000}"/>
    <cellStyle name="Comma 17 3 2 2 2 4 4" xfId="46149" xr:uid="{00000000-0005-0000-0000-0000538D0000}"/>
    <cellStyle name="Comma 17 3 2 2 2 4 5" xfId="46150" xr:uid="{00000000-0005-0000-0000-0000548D0000}"/>
    <cellStyle name="Comma 17 3 2 2 2 5" xfId="46151" xr:uid="{00000000-0005-0000-0000-0000558D0000}"/>
    <cellStyle name="Comma 17 3 2 2 2 5 2" xfId="46152" xr:uid="{00000000-0005-0000-0000-0000568D0000}"/>
    <cellStyle name="Comma 17 3 2 2 2 5 3" xfId="46153" xr:uid="{00000000-0005-0000-0000-0000578D0000}"/>
    <cellStyle name="Comma 17 3 2 2 2 6" xfId="46154" xr:uid="{00000000-0005-0000-0000-0000588D0000}"/>
    <cellStyle name="Comma 17 3 2 2 2 6 2" xfId="46155" xr:uid="{00000000-0005-0000-0000-0000598D0000}"/>
    <cellStyle name="Comma 17 3 2 2 2 6 3" xfId="46156" xr:uid="{00000000-0005-0000-0000-00005A8D0000}"/>
    <cellStyle name="Comma 17 3 2 2 2 7" xfId="46157" xr:uid="{00000000-0005-0000-0000-00005B8D0000}"/>
    <cellStyle name="Comma 17 3 2 2 2 7 2" xfId="46158" xr:uid="{00000000-0005-0000-0000-00005C8D0000}"/>
    <cellStyle name="Comma 17 3 2 2 2 8" xfId="46159" xr:uid="{00000000-0005-0000-0000-00005D8D0000}"/>
    <cellStyle name="Comma 17 3 2 2 2 9" xfId="46160" xr:uid="{00000000-0005-0000-0000-00005E8D0000}"/>
    <cellStyle name="Comma 17 3 2 2 3" xfId="46161" xr:uid="{00000000-0005-0000-0000-00005F8D0000}"/>
    <cellStyle name="Comma 17 3 2 2 3 2" xfId="46162" xr:uid="{00000000-0005-0000-0000-0000608D0000}"/>
    <cellStyle name="Comma 17 3 2 2 3 2 2" xfId="46163" xr:uid="{00000000-0005-0000-0000-0000618D0000}"/>
    <cellStyle name="Comma 17 3 2 2 3 2 3" xfId="46164" xr:uid="{00000000-0005-0000-0000-0000628D0000}"/>
    <cellStyle name="Comma 17 3 2 2 3 3" xfId="46165" xr:uid="{00000000-0005-0000-0000-0000638D0000}"/>
    <cellStyle name="Comma 17 3 2 2 3 3 2" xfId="46166" xr:uid="{00000000-0005-0000-0000-0000648D0000}"/>
    <cellStyle name="Comma 17 3 2 2 3 3 3" xfId="46167" xr:uid="{00000000-0005-0000-0000-0000658D0000}"/>
    <cellStyle name="Comma 17 3 2 2 3 4" xfId="46168" xr:uid="{00000000-0005-0000-0000-0000668D0000}"/>
    <cellStyle name="Comma 17 3 2 2 3 4 2" xfId="46169" xr:uid="{00000000-0005-0000-0000-0000678D0000}"/>
    <cellStyle name="Comma 17 3 2 2 3 5" xfId="46170" xr:uid="{00000000-0005-0000-0000-0000688D0000}"/>
    <cellStyle name="Comma 17 3 2 2 3 6" xfId="46171" xr:uid="{00000000-0005-0000-0000-0000698D0000}"/>
    <cellStyle name="Comma 17 3 2 2 4" xfId="46172" xr:uid="{00000000-0005-0000-0000-00006A8D0000}"/>
    <cellStyle name="Comma 17 3 2 2 4 2" xfId="46173" xr:uid="{00000000-0005-0000-0000-00006B8D0000}"/>
    <cellStyle name="Comma 17 3 2 2 4 2 2" xfId="46174" xr:uid="{00000000-0005-0000-0000-00006C8D0000}"/>
    <cellStyle name="Comma 17 3 2 2 4 2 3" xfId="46175" xr:uid="{00000000-0005-0000-0000-00006D8D0000}"/>
    <cellStyle name="Comma 17 3 2 2 4 3" xfId="46176" xr:uid="{00000000-0005-0000-0000-00006E8D0000}"/>
    <cellStyle name="Comma 17 3 2 2 4 3 2" xfId="46177" xr:uid="{00000000-0005-0000-0000-00006F8D0000}"/>
    <cellStyle name="Comma 17 3 2 2 4 3 3" xfId="46178" xr:uid="{00000000-0005-0000-0000-0000708D0000}"/>
    <cellStyle name="Comma 17 3 2 2 4 4" xfId="46179" xr:uid="{00000000-0005-0000-0000-0000718D0000}"/>
    <cellStyle name="Comma 17 3 2 2 4 4 2" xfId="46180" xr:uid="{00000000-0005-0000-0000-0000728D0000}"/>
    <cellStyle name="Comma 17 3 2 2 4 5" xfId="46181" xr:uid="{00000000-0005-0000-0000-0000738D0000}"/>
    <cellStyle name="Comma 17 3 2 2 4 6" xfId="46182" xr:uid="{00000000-0005-0000-0000-0000748D0000}"/>
    <cellStyle name="Comma 17 3 2 2 5" xfId="46183" xr:uid="{00000000-0005-0000-0000-0000758D0000}"/>
    <cellStyle name="Comma 17 3 2 2 5 2" xfId="46184" xr:uid="{00000000-0005-0000-0000-0000768D0000}"/>
    <cellStyle name="Comma 17 3 2 2 5 2 2" xfId="46185" xr:uid="{00000000-0005-0000-0000-0000778D0000}"/>
    <cellStyle name="Comma 17 3 2 2 5 2 3" xfId="46186" xr:uid="{00000000-0005-0000-0000-0000788D0000}"/>
    <cellStyle name="Comma 17 3 2 2 5 3" xfId="46187" xr:uid="{00000000-0005-0000-0000-0000798D0000}"/>
    <cellStyle name="Comma 17 3 2 2 5 3 2" xfId="46188" xr:uid="{00000000-0005-0000-0000-00007A8D0000}"/>
    <cellStyle name="Comma 17 3 2 2 5 4" xfId="46189" xr:uid="{00000000-0005-0000-0000-00007B8D0000}"/>
    <cellStyle name="Comma 17 3 2 2 5 5" xfId="46190" xr:uid="{00000000-0005-0000-0000-00007C8D0000}"/>
    <cellStyle name="Comma 17 3 2 2 6" xfId="46191" xr:uid="{00000000-0005-0000-0000-00007D8D0000}"/>
    <cellStyle name="Comma 17 3 2 2 6 2" xfId="46192" xr:uid="{00000000-0005-0000-0000-00007E8D0000}"/>
    <cellStyle name="Comma 17 3 2 2 6 3" xfId="46193" xr:uid="{00000000-0005-0000-0000-00007F8D0000}"/>
    <cellStyle name="Comma 17 3 2 2 7" xfId="46194" xr:uid="{00000000-0005-0000-0000-0000808D0000}"/>
    <cellStyle name="Comma 17 3 2 2 7 2" xfId="46195" xr:uid="{00000000-0005-0000-0000-0000818D0000}"/>
    <cellStyle name="Comma 17 3 2 2 7 3" xfId="46196" xr:uid="{00000000-0005-0000-0000-0000828D0000}"/>
    <cellStyle name="Comma 17 3 2 2 8" xfId="46197" xr:uid="{00000000-0005-0000-0000-0000838D0000}"/>
    <cellStyle name="Comma 17 3 2 2 8 2" xfId="46198" xr:uid="{00000000-0005-0000-0000-0000848D0000}"/>
    <cellStyle name="Comma 17 3 2 2 9" xfId="46199" xr:uid="{00000000-0005-0000-0000-0000858D0000}"/>
    <cellStyle name="Comma 17 3 2 3" xfId="46200" xr:uid="{00000000-0005-0000-0000-0000868D0000}"/>
    <cellStyle name="Comma 17 3 2 3 2" xfId="46201" xr:uid="{00000000-0005-0000-0000-0000878D0000}"/>
    <cellStyle name="Comma 17 3 2 3 2 2" xfId="46202" xr:uid="{00000000-0005-0000-0000-0000888D0000}"/>
    <cellStyle name="Comma 17 3 2 3 2 2 2" xfId="46203" xr:uid="{00000000-0005-0000-0000-0000898D0000}"/>
    <cellStyle name="Comma 17 3 2 3 2 2 3" xfId="46204" xr:uid="{00000000-0005-0000-0000-00008A8D0000}"/>
    <cellStyle name="Comma 17 3 2 3 2 3" xfId="46205" xr:uid="{00000000-0005-0000-0000-00008B8D0000}"/>
    <cellStyle name="Comma 17 3 2 3 2 3 2" xfId="46206" xr:uid="{00000000-0005-0000-0000-00008C8D0000}"/>
    <cellStyle name="Comma 17 3 2 3 2 3 3" xfId="46207" xr:uid="{00000000-0005-0000-0000-00008D8D0000}"/>
    <cellStyle name="Comma 17 3 2 3 2 4" xfId="46208" xr:uid="{00000000-0005-0000-0000-00008E8D0000}"/>
    <cellStyle name="Comma 17 3 2 3 2 4 2" xfId="46209" xr:uid="{00000000-0005-0000-0000-00008F8D0000}"/>
    <cellStyle name="Comma 17 3 2 3 2 5" xfId="46210" xr:uid="{00000000-0005-0000-0000-0000908D0000}"/>
    <cellStyle name="Comma 17 3 2 3 2 6" xfId="46211" xr:uid="{00000000-0005-0000-0000-0000918D0000}"/>
    <cellStyle name="Comma 17 3 2 3 3" xfId="46212" xr:uid="{00000000-0005-0000-0000-0000928D0000}"/>
    <cellStyle name="Comma 17 3 2 3 3 2" xfId="46213" xr:uid="{00000000-0005-0000-0000-0000938D0000}"/>
    <cellStyle name="Comma 17 3 2 3 3 2 2" xfId="46214" xr:uid="{00000000-0005-0000-0000-0000948D0000}"/>
    <cellStyle name="Comma 17 3 2 3 3 2 3" xfId="46215" xr:uid="{00000000-0005-0000-0000-0000958D0000}"/>
    <cellStyle name="Comma 17 3 2 3 3 3" xfId="46216" xr:uid="{00000000-0005-0000-0000-0000968D0000}"/>
    <cellStyle name="Comma 17 3 2 3 3 3 2" xfId="46217" xr:uid="{00000000-0005-0000-0000-0000978D0000}"/>
    <cellStyle name="Comma 17 3 2 3 3 3 3" xfId="46218" xr:uid="{00000000-0005-0000-0000-0000988D0000}"/>
    <cellStyle name="Comma 17 3 2 3 3 4" xfId="46219" xr:uid="{00000000-0005-0000-0000-0000998D0000}"/>
    <cellStyle name="Comma 17 3 2 3 3 4 2" xfId="46220" xr:uid="{00000000-0005-0000-0000-00009A8D0000}"/>
    <cellStyle name="Comma 17 3 2 3 3 5" xfId="46221" xr:uid="{00000000-0005-0000-0000-00009B8D0000}"/>
    <cellStyle name="Comma 17 3 2 3 3 6" xfId="46222" xr:uid="{00000000-0005-0000-0000-00009C8D0000}"/>
    <cellStyle name="Comma 17 3 2 3 4" xfId="46223" xr:uid="{00000000-0005-0000-0000-00009D8D0000}"/>
    <cellStyle name="Comma 17 3 2 3 4 2" xfId="46224" xr:uid="{00000000-0005-0000-0000-00009E8D0000}"/>
    <cellStyle name="Comma 17 3 2 3 4 2 2" xfId="46225" xr:uid="{00000000-0005-0000-0000-00009F8D0000}"/>
    <cellStyle name="Comma 17 3 2 3 4 2 3" xfId="46226" xr:uid="{00000000-0005-0000-0000-0000A08D0000}"/>
    <cellStyle name="Comma 17 3 2 3 4 3" xfId="46227" xr:uid="{00000000-0005-0000-0000-0000A18D0000}"/>
    <cellStyle name="Comma 17 3 2 3 4 3 2" xfId="46228" xr:uid="{00000000-0005-0000-0000-0000A28D0000}"/>
    <cellStyle name="Comma 17 3 2 3 4 4" xfId="46229" xr:uid="{00000000-0005-0000-0000-0000A38D0000}"/>
    <cellStyle name="Comma 17 3 2 3 4 5" xfId="46230" xr:uid="{00000000-0005-0000-0000-0000A48D0000}"/>
    <cellStyle name="Comma 17 3 2 3 5" xfId="46231" xr:uid="{00000000-0005-0000-0000-0000A58D0000}"/>
    <cellStyle name="Comma 17 3 2 3 5 2" xfId="46232" xr:uid="{00000000-0005-0000-0000-0000A68D0000}"/>
    <cellStyle name="Comma 17 3 2 3 5 3" xfId="46233" xr:uid="{00000000-0005-0000-0000-0000A78D0000}"/>
    <cellStyle name="Comma 17 3 2 3 6" xfId="46234" xr:uid="{00000000-0005-0000-0000-0000A88D0000}"/>
    <cellStyle name="Comma 17 3 2 3 6 2" xfId="46235" xr:uid="{00000000-0005-0000-0000-0000A98D0000}"/>
    <cellStyle name="Comma 17 3 2 3 6 3" xfId="46236" xr:uid="{00000000-0005-0000-0000-0000AA8D0000}"/>
    <cellStyle name="Comma 17 3 2 3 7" xfId="46237" xr:uid="{00000000-0005-0000-0000-0000AB8D0000}"/>
    <cellStyle name="Comma 17 3 2 3 7 2" xfId="46238" xr:uid="{00000000-0005-0000-0000-0000AC8D0000}"/>
    <cellStyle name="Comma 17 3 2 3 8" xfId="46239" xr:uid="{00000000-0005-0000-0000-0000AD8D0000}"/>
    <cellStyle name="Comma 17 3 2 3 9" xfId="46240" xr:uid="{00000000-0005-0000-0000-0000AE8D0000}"/>
    <cellStyle name="Comma 17 3 2 4" xfId="46241" xr:uid="{00000000-0005-0000-0000-0000AF8D0000}"/>
    <cellStyle name="Comma 17 3 2 4 2" xfId="46242" xr:uid="{00000000-0005-0000-0000-0000B08D0000}"/>
    <cellStyle name="Comma 17 3 2 4 2 2" xfId="46243" xr:uid="{00000000-0005-0000-0000-0000B18D0000}"/>
    <cellStyle name="Comma 17 3 2 4 2 2 2" xfId="46244" xr:uid="{00000000-0005-0000-0000-0000B28D0000}"/>
    <cellStyle name="Comma 17 3 2 4 2 2 3" xfId="46245" xr:uid="{00000000-0005-0000-0000-0000B38D0000}"/>
    <cellStyle name="Comma 17 3 2 4 2 3" xfId="46246" xr:uid="{00000000-0005-0000-0000-0000B48D0000}"/>
    <cellStyle name="Comma 17 3 2 4 2 3 2" xfId="46247" xr:uid="{00000000-0005-0000-0000-0000B58D0000}"/>
    <cellStyle name="Comma 17 3 2 4 2 3 3" xfId="46248" xr:uid="{00000000-0005-0000-0000-0000B68D0000}"/>
    <cellStyle name="Comma 17 3 2 4 2 4" xfId="46249" xr:uid="{00000000-0005-0000-0000-0000B78D0000}"/>
    <cellStyle name="Comma 17 3 2 4 2 4 2" xfId="46250" xr:uid="{00000000-0005-0000-0000-0000B88D0000}"/>
    <cellStyle name="Comma 17 3 2 4 2 5" xfId="46251" xr:uid="{00000000-0005-0000-0000-0000B98D0000}"/>
    <cellStyle name="Comma 17 3 2 4 2 6" xfId="46252" xr:uid="{00000000-0005-0000-0000-0000BA8D0000}"/>
    <cellStyle name="Comma 17 3 2 4 3" xfId="46253" xr:uid="{00000000-0005-0000-0000-0000BB8D0000}"/>
    <cellStyle name="Comma 17 3 2 4 3 2" xfId="46254" xr:uid="{00000000-0005-0000-0000-0000BC8D0000}"/>
    <cellStyle name="Comma 17 3 2 4 3 2 2" xfId="46255" xr:uid="{00000000-0005-0000-0000-0000BD8D0000}"/>
    <cellStyle name="Comma 17 3 2 4 3 2 3" xfId="46256" xr:uid="{00000000-0005-0000-0000-0000BE8D0000}"/>
    <cellStyle name="Comma 17 3 2 4 3 3" xfId="46257" xr:uid="{00000000-0005-0000-0000-0000BF8D0000}"/>
    <cellStyle name="Comma 17 3 2 4 3 3 2" xfId="46258" xr:uid="{00000000-0005-0000-0000-0000C08D0000}"/>
    <cellStyle name="Comma 17 3 2 4 3 3 3" xfId="46259" xr:uid="{00000000-0005-0000-0000-0000C18D0000}"/>
    <cellStyle name="Comma 17 3 2 4 3 4" xfId="46260" xr:uid="{00000000-0005-0000-0000-0000C28D0000}"/>
    <cellStyle name="Comma 17 3 2 4 3 4 2" xfId="46261" xr:uid="{00000000-0005-0000-0000-0000C38D0000}"/>
    <cellStyle name="Comma 17 3 2 4 3 5" xfId="46262" xr:uid="{00000000-0005-0000-0000-0000C48D0000}"/>
    <cellStyle name="Comma 17 3 2 4 3 6" xfId="46263" xr:uid="{00000000-0005-0000-0000-0000C58D0000}"/>
    <cellStyle name="Comma 17 3 2 4 4" xfId="46264" xr:uid="{00000000-0005-0000-0000-0000C68D0000}"/>
    <cellStyle name="Comma 17 3 2 4 4 2" xfId="46265" xr:uid="{00000000-0005-0000-0000-0000C78D0000}"/>
    <cellStyle name="Comma 17 3 2 4 4 2 2" xfId="46266" xr:uid="{00000000-0005-0000-0000-0000C88D0000}"/>
    <cellStyle name="Comma 17 3 2 4 4 2 3" xfId="46267" xr:uid="{00000000-0005-0000-0000-0000C98D0000}"/>
    <cellStyle name="Comma 17 3 2 4 4 3" xfId="46268" xr:uid="{00000000-0005-0000-0000-0000CA8D0000}"/>
    <cellStyle name="Comma 17 3 2 4 4 3 2" xfId="46269" xr:uid="{00000000-0005-0000-0000-0000CB8D0000}"/>
    <cellStyle name="Comma 17 3 2 4 4 4" xfId="46270" xr:uid="{00000000-0005-0000-0000-0000CC8D0000}"/>
    <cellStyle name="Comma 17 3 2 4 4 5" xfId="46271" xr:uid="{00000000-0005-0000-0000-0000CD8D0000}"/>
    <cellStyle name="Comma 17 3 2 4 5" xfId="46272" xr:uid="{00000000-0005-0000-0000-0000CE8D0000}"/>
    <cellStyle name="Comma 17 3 2 4 5 2" xfId="46273" xr:uid="{00000000-0005-0000-0000-0000CF8D0000}"/>
    <cellStyle name="Comma 17 3 2 4 5 3" xfId="46274" xr:uid="{00000000-0005-0000-0000-0000D08D0000}"/>
    <cellStyle name="Comma 17 3 2 4 6" xfId="46275" xr:uid="{00000000-0005-0000-0000-0000D18D0000}"/>
    <cellStyle name="Comma 17 3 2 4 6 2" xfId="46276" xr:uid="{00000000-0005-0000-0000-0000D28D0000}"/>
    <cellStyle name="Comma 17 3 2 4 6 3" xfId="46277" xr:uid="{00000000-0005-0000-0000-0000D38D0000}"/>
    <cellStyle name="Comma 17 3 2 4 7" xfId="46278" xr:uid="{00000000-0005-0000-0000-0000D48D0000}"/>
    <cellStyle name="Comma 17 3 2 4 7 2" xfId="46279" xr:uid="{00000000-0005-0000-0000-0000D58D0000}"/>
    <cellStyle name="Comma 17 3 2 4 8" xfId="46280" xr:uid="{00000000-0005-0000-0000-0000D68D0000}"/>
    <cellStyle name="Comma 17 3 2 4 9" xfId="46281" xr:uid="{00000000-0005-0000-0000-0000D78D0000}"/>
    <cellStyle name="Comma 17 3 2 5" xfId="46282" xr:uid="{00000000-0005-0000-0000-0000D88D0000}"/>
    <cellStyle name="Comma 17 3 2 5 2" xfId="46283" xr:uid="{00000000-0005-0000-0000-0000D98D0000}"/>
    <cellStyle name="Comma 17 3 2 5 2 2" xfId="46284" xr:uid="{00000000-0005-0000-0000-0000DA8D0000}"/>
    <cellStyle name="Comma 17 3 2 5 2 3" xfId="46285" xr:uid="{00000000-0005-0000-0000-0000DB8D0000}"/>
    <cellStyle name="Comma 17 3 2 5 3" xfId="46286" xr:uid="{00000000-0005-0000-0000-0000DC8D0000}"/>
    <cellStyle name="Comma 17 3 2 5 3 2" xfId="46287" xr:uid="{00000000-0005-0000-0000-0000DD8D0000}"/>
    <cellStyle name="Comma 17 3 2 5 3 3" xfId="46288" xr:uid="{00000000-0005-0000-0000-0000DE8D0000}"/>
    <cellStyle name="Comma 17 3 2 5 4" xfId="46289" xr:uid="{00000000-0005-0000-0000-0000DF8D0000}"/>
    <cellStyle name="Comma 17 3 2 5 4 2" xfId="46290" xr:uid="{00000000-0005-0000-0000-0000E08D0000}"/>
    <cellStyle name="Comma 17 3 2 5 5" xfId="46291" xr:uid="{00000000-0005-0000-0000-0000E18D0000}"/>
    <cellStyle name="Comma 17 3 2 5 6" xfId="46292" xr:uid="{00000000-0005-0000-0000-0000E28D0000}"/>
    <cellStyle name="Comma 17 3 2 6" xfId="46293" xr:uid="{00000000-0005-0000-0000-0000E38D0000}"/>
    <cellStyle name="Comma 17 3 2 6 2" xfId="46294" xr:uid="{00000000-0005-0000-0000-0000E48D0000}"/>
    <cellStyle name="Comma 17 3 2 6 2 2" xfId="46295" xr:uid="{00000000-0005-0000-0000-0000E58D0000}"/>
    <cellStyle name="Comma 17 3 2 6 2 3" xfId="46296" xr:uid="{00000000-0005-0000-0000-0000E68D0000}"/>
    <cellStyle name="Comma 17 3 2 6 3" xfId="46297" xr:uid="{00000000-0005-0000-0000-0000E78D0000}"/>
    <cellStyle name="Comma 17 3 2 6 3 2" xfId="46298" xr:uid="{00000000-0005-0000-0000-0000E88D0000}"/>
    <cellStyle name="Comma 17 3 2 6 3 3" xfId="46299" xr:uid="{00000000-0005-0000-0000-0000E98D0000}"/>
    <cellStyle name="Comma 17 3 2 6 4" xfId="46300" xr:uid="{00000000-0005-0000-0000-0000EA8D0000}"/>
    <cellStyle name="Comma 17 3 2 6 4 2" xfId="46301" xr:uid="{00000000-0005-0000-0000-0000EB8D0000}"/>
    <cellStyle name="Comma 17 3 2 6 5" xfId="46302" xr:uid="{00000000-0005-0000-0000-0000EC8D0000}"/>
    <cellStyle name="Comma 17 3 2 6 6" xfId="46303" xr:uid="{00000000-0005-0000-0000-0000ED8D0000}"/>
    <cellStyle name="Comma 17 3 2 7" xfId="46304" xr:uid="{00000000-0005-0000-0000-0000EE8D0000}"/>
    <cellStyle name="Comma 17 3 2 7 2" xfId="46305" xr:uid="{00000000-0005-0000-0000-0000EF8D0000}"/>
    <cellStyle name="Comma 17 3 2 7 2 2" xfId="46306" xr:uid="{00000000-0005-0000-0000-0000F08D0000}"/>
    <cellStyle name="Comma 17 3 2 7 2 3" xfId="46307" xr:uid="{00000000-0005-0000-0000-0000F18D0000}"/>
    <cellStyle name="Comma 17 3 2 7 3" xfId="46308" xr:uid="{00000000-0005-0000-0000-0000F28D0000}"/>
    <cellStyle name="Comma 17 3 2 7 3 2" xfId="46309" xr:uid="{00000000-0005-0000-0000-0000F38D0000}"/>
    <cellStyle name="Comma 17 3 2 7 4" xfId="46310" xr:uid="{00000000-0005-0000-0000-0000F48D0000}"/>
    <cellStyle name="Comma 17 3 2 7 5" xfId="46311" xr:uid="{00000000-0005-0000-0000-0000F58D0000}"/>
    <cellStyle name="Comma 17 3 2 8" xfId="46312" xr:uid="{00000000-0005-0000-0000-0000F68D0000}"/>
    <cellStyle name="Comma 17 3 2 8 2" xfId="46313" xr:uid="{00000000-0005-0000-0000-0000F78D0000}"/>
    <cellStyle name="Comma 17 3 2 8 3" xfId="46314" xr:uid="{00000000-0005-0000-0000-0000F88D0000}"/>
    <cellStyle name="Comma 17 3 2 9" xfId="46315" xr:uid="{00000000-0005-0000-0000-0000F98D0000}"/>
    <cellStyle name="Comma 17 3 2 9 2" xfId="46316" xr:uid="{00000000-0005-0000-0000-0000FA8D0000}"/>
    <cellStyle name="Comma 17 3 2 9 3" xfId="46317" xr:uid="{00000000-0005-0000-0000-0000FB8D0000}"/>
    <cellStyle name="Comma 17 3 3" xfId="46318" xr:uid="{00000000-0005-0000-0000-0000FC8D0000}"/>
    <cellStyle name="Comma 17 3 3 10" xfId="46319" xr:uid="{00000000-0005-0000-0000-0000FD8D0000}"/>
    <cellStyle name="Comma 17 3 3 2" xfId="46320" xr:uid="{00000000-0005-0000-0000-0000FE8D0000}"/>
    <cellStyle name="Comma 17 3 3 2 2" xfId="46321" xr:uid="{00000000-0005-0000-0000-0000FF8D0000}"/>
    <cellStyle name="Comma 17 3 3 2 2 2" xfId="46322" xr:uid="{00000000-0005-0000-0000-0000008E0000}"/>
    <cellStyle name="Comma 17 3 3 2 2 2 2" xfId="46323" xr:uid="{00000000-0005-0000-0000-0000018E0000}"/>
    <cellStyle name="Comma 17 3 3 2 2 2 3" xfId="46324" xr:uid="{00000000-0005-0000-0000-0000028E0000}"/>
    <cellStyle name="Comma 17 3 3 2 2 3" xfId="46325" xr:uid="{00000000-0005-0000-0000-0000038E0000}"/>
    <cellStyle name="Comma 17 3 3 2 2 3 2" xfId="46326" xr:uid="{00000000-0005-0000-0000-0000048E0000}"/>
    <cellStyle name="Comma 17 3 3 2 2 3 3" xfId="46327" xr:uid="{00000000-0005-0000-0000-0000058E0000}"/>
    <cellStyle name="Comma 17 3 3 2 2 4" xfId="46328" xr:uid="{00000000-0005-0000-0000-0000068E0000}"/>
    <cellStyle name="Comma 17 3 3 2 2 4 2" xfId="46329" xr:uid="{00000000-0005-0000-0000-0000078E0000}"/>
    <cellStyle name="Comma 17 3 3 2 2 5" xfId="46330" xr:uid="{00000000-0005-0000-0000-0000088E0000}"/>
    <cellStyle name="Comma 17 3 3 2 2 6" xfId="46331" xr:uid="{00000000-0005-0000-0000-0000098E0000}"/>
    <cellStyle name="Comma 17 3 3 2 3" xfId="46332" xr:uid="{00000000-0005-0000-0000-00000A8E0000}"/>
    <cellStyle name="Comma 17 3 3 2 3 2" xfId="46333" xr:uid="{00000000-0005-0000-0000-00000B8E0000}"/>
    <cellStyle name="Comma 17 3 3 2 3 2 2" xfId="46334" xr:uid="{00000000-0005-0000-0000-00000C8E0000}"/>
    <cellStyle name="Comma 17 3 3 2 3 2 3" xfId="46335" xr:uid="{00000000-0005-0000-0000-00000D8E0000}"/>
    <cellStyle name="Comma 17 3 3 2 3 3" xfId="46336" xr:uid="{00000000-0005-0000-0000-00000E8E0000}"/>
    <cellStyle name="Comma 17 3 3 2 3 3 2" xfId="46337" xr:uid="{00000000-0005-0000-0000-00000F8E0000}"/>
    <cellStyle name="Comma 17 3 3 2 3 3 3" xfId="46338" xr:uid="{00000000-0005-0000-0000-0000108E0000}"/>
    <cellStyle name="Comma 17 3 3 2 3 4" xfId="46339" xr:uid="{00000000-0005-0000-0000-0000118E0000}"/>
    <cellStyle name="Comma 17 3 3 2 3 4 2" xfId="46340" xr:uid="{00000000-0005-0000-0000-0000128E0000}"/>
    <cellStyle name="Comma 17 3 3 2 3 5" xfId="46341" xr:uid="{00000000-0005-0000-0000-0000138E0000}"/>
    <cellStyle name="Comma 17 3 3 2 3 6" xfId="46342" xr:uid="{00000000-0005-0000-0000-0000148E0000}"/>
    <cellStyle name="Comma 17 3 3 2 4" xfId="46343" xr:uid="{00000000-0005-0000-0000-0000158E0000}"/>
    <cellStyle name="Comma 17 3 3 2 4 2" xfId="46344" xr:uid="{00000000-0005-0000-0000-0000168E0000}"/>
    <cellStyle name="Comma 17 3 3 2 4 2 2" xfId="46345" xr:uid="{00000000-0005-0000-0000-0000178E0000}"/>
    <cellStyle name="Comma 17 3 3 2 4 2 3" xfId="46346" xr:uid="{00000000-0005-0000-0000-0000188E0000}"/>
    <cellStyle name="Comma 17 3 3 2 4 3" xfId="46347" xr:uid="{00000000-0005-0000-0000-0000198E0000}"/>
    <cellStyle name="Comma 17 3 3 2 4 3 2" xfId="46348" xr:uid="{00000000-0005-0000-0000-00001A8E0000}"/>
    <cellStyle name="Comma 17 3 3 2 4 4" xfId="46349" xr:uid="{00000000-0005-0000-0000-00001B8E0000}"/>
    <cellStyle name="Comma 17 3 3 2 4 5" xfId="46350" xr:uid="{00000000-0005-0000-0000-00001C8E0000}"/>
    <cellStyle name="Comma 17 3 3 2 5" xfId="46351" xr:uid="{00000000-0005-0000-0000-00001D8E0000}"/>
    <cellStyle name="Comma 17 3 3 2 5 2" xfId="46352" xr:uid="{00000000-0005-0000-0000-00001E8E0000}"/>
    <cellStyle name="Comma 17 3 3 2 5 3" xfId="46353" xr:uid="{00000000-0005-0000-0000-00001F8E0000}"/>
    <cellStyle name="Comma 17 3 3 2 6" xfId="46354" xr:uid="{00000000-0005-0000-0000-0000208E0000}"/>
    <cellStyle name="Comma 17 3 3 2 6 2" xfId="46355" xr:uid="{00000000-0005-0000-0000-0000218E0000}"/>
    <cellStyle name="Comma 17 3 3 2 6 3" xfId="46356" xr:uid="{00000000-0005-0000-0000-0000228E0000}"/>
    <cellStyle name="Comma 17 3 3 2 7" xfId="46357" xr:uid="{00000000-0005-0000-0000-0000238E0000}"/>
    <cellStyle name="Comma 17 3 3 2 7 2" xfId="46358" xr:uid="{00000000-0005-0000-0000-0000248E0000}"/>
    <cellStyle name="Comma 17 3 3 2 8" xfId="46359" xr:uid="{00000000-0005-0000-0000-0000258E0000}"/>
    <cellStyle name="Comma 17 3 3 2 9" xfId="46360" xr:uid="{00000000-0005-0000-0000-0000268E0000}"/>
    <cellStyle name="Comma 17 3 3 3" xfId="46361" xr:uid="{00000000-0005-0000-0000-0000278E0000}"/>
    <cellStyle name="Comma 17 3 3 3 2" xfId="46362" xr:uid="{00000000-0005-0000-0000-0000288E0000}"/>
    <cellStyle name="Comma 17 3 3 3 2 2" xfId="46363" xr:uid="{00000000-0005-0000-0000-0000298E0000}"/>
    <cellStyle name="Comma 17 3 3 3 2 3" xfId="46364" xr:uid="{00000000-0005-0000-0000-00002A8E0000}"/>
    <cellStyle name="Comma 17 3 3 3 3" xfId="46365" xr:uid="{00000000-0005-0000-0000-00002B8E0000}"/>
    <cellStyle name="Comma 17 3 3 3 3 2" xfId="46366" xr:uid="{00000000-0005-0000-0000-00002C8E0000}"/>
    <cellStyle name="Comma 17 3 3 3 3 3" xfId="46367" xr:uid="{00000000-0005-0000-0000-00002D8E0000}"/>
    <cellStyle name="Comma 17 3 3 3 4" xfId="46368" xr:uid="{00000000-0005-0000-0000-00002E8E0000}"/>
    <cellStyle name="Comma 17 3 3 3 4 2" xfId="46369" xr:uid="{00000000-0005-0000-0000-00002F8E0000}"/>
    <cellStyle name="Comma 17 3 3 3 5" xfId="46370" xr:uid="{00000000-0005-0000-0000-0000308E0000}"/>
    <cellStyle name="Comma 17 3 3 3 6" xfId="46371" xr:uid="{00000000-0005-0000-0000-0000318E0000}"/>
    <cellStyle name="Comma 17 3 3 4" xfId="46372" xr:uid="{00000000-0005-0000-0000-0000328E0000}"/>
    <cellStyle name="Comma 17 3 3 4 2" xfId="46373" xr:uid="{00000000-0005-0000-0000-0000338E0000}"/>
    <cellStyle name="Comma 17 3 3 4 2 2" xfId="46374" xr:uid="{00000000-0005-0000-0000-0000348E0000}"/>
    <cellStyle name="Comma 17 3 3 4 2 3" xfId="46375" xr:uid="{00000000-0005-0000-0000-0000358E0000}"/>
    <cellStyle name="Comma 17 3 3 4 3" xfId="46376" xr:uid="{00000000-0005-0000-0000-0000368E0000}"/>
    <cellStyle name="Comma 17 3 3 4 3 2" xfId="46377" xr:uid="{00000000-0005-0000-0000-0000378E0000}"/>
    <cellStyle name="Comma 17 3 3 4 3 3" xfId="46378" xr:uid="{00000000-0005-0000-0000-0000388E0000}"/>
    <cellStyle name="Comma 17 3 3 4 4" xfId="46379" xr:uid="{00000000-0005-0000-0000-0000398E0000}"/>
    <cellStyle name="Comma 17 3 3 4 4 2" xfId="46380" xr:uid="{00000000-0005-0000-0000-00003A8E0000}"/>
    <cellStyle name="Comma 17 3 3 4 5" xfId="46381" xr:uid="{00000000-0005-0000-0000-00003B8E0000}"/>
    <cellStyle name="Comma 17 3 3 4 6" xfId="46382" xr:uid="{00000000-0005-0000-0000-00003C8E0000}"/>
    <cellStyle name="Comma 17 3 3 5" xfId="46383" xr:uid="{00000000-0005-0000-0000-00003D8E0000}"/>
    <cellStyle name="Comma 17 3 3 5 2" xfId="46384" xr:uid="{00000000-0005-0000-0000-00003E8E0000}"/>
    <cellStyle name="Comma 17 3 3 5 2 2" xfId="46385" xr:uid="{00000000-0005-0000-0000-00003F8E0000}"/>
    <cellStyle name="Comma 17 3 3 5 2 3" xfId="46386" xr:uid="{00000000-0005-0000-0000-0000408E0000}"/>
    <cellStyle name="Comma 17 3 3 5 3" xfId="46387" xr:uid="{00000000-0005-0000-0000-0000418E0000}"/>
    <cellStyle name="Comma 17 3 3 5 3 2" xfId="46388" xr:uid="{00000000-0005-0000-0000-0000428E0000}"/>
    <cellStyle name="Comma 17 3 3 5 4" xfId="46389" xr:uid="{00000000-0005-0000-0000-0000438E0000}"/>
    <cellStyle name="Comma 17 3 3 5 5" xfId="46390" xr:uid="{00000000-0005-0000-0000-0000448E0000}"/>
    <cellStyle name="Comma 17 3 3 6" xfId="46391" xr:uid="{00000000-0005-0000-0000-0000458E0000}"/>
    <cellStyle name="Comma 17 3 3 6 2" xfId="46392" xr:uid="{00000000-0005-0000-0000-0000468E0000}"/>
    <cellStyle name="Comma 17 3 3 6 3" xfId="46393" xr:uid="{00000000-0005-0000-0000-0000478E0000}"/>
    <cellStyle name="Comma 17 3 3 7" xfId="46394" xr:uid="{00000000-0005-0000-0000-0000488E0000}"/>
    <cellStyle name="Comma 17 3 3 7 2" xfId="46395" xr:uid="{00000000-0005-0000-0000-0000498E0000}"/>
    <cellStyle name="Comma 17 3 3 7 3" xfId="46396" xr:uid="{00000000-0005-0000-0000-00004A8E0000}"/>
    <cellStyle name="Comma 17 3 3 8" xfId="46397" xr:uid="{00000000-0005-0000-0000-00004B8E0000}"/>
    <cellStyle name="Comma 17 3 3 8 2" xfId="46398" xr:uid="{00000000-0005-0000-0000-00004C8E0000}"/>
    <cellStyle name="Comma 17 3 3 9" xfId="46399" xr:uid="{00000000-0005-0000-0000-00004D8E0000}"/>
    <cellStyle name="Comma 17 3 4" xfId="46400" xr:uid="{00000000-0005-0000-0000-00004E8E0000}"/>
    <cellStyle name="Comma 17 3 4 2" xfId="46401" xr:uid="{00000000-0005-0000-0000-00004F8E0000}"/>
    <cellStyle name="Comma 17 3 4 2 2" xfId="46402" xr:uid="{00000000-0005-0000-0000-0000508E0000}"/>
    <cellStyle name="Comma 17 3 4 2 2 2" xfId="46403" xr:uid="{00000000-0005-0000-0000-0000518E0000}"/>
    <cellStyle name="Comma 17 3 4 2 2 3" xfId="46404" xr:uid="{00000000-0005-0000-0000-0000528E0000}"/>
    <cellStyle name="Comma 17 3 4 2 3" xfId="46405" xr:uid="{00000000-0005-0000-0000-0000538E0000}"/>
    <cellStyle name="Comma 17 3 4 2 3 2" xfId="46406" xr:uid="{00000000-0005-0000-0000-0000548E0000}"/>
    <cellStyle name="Comma 17 3 4 2 3 3" xfId="46407" xr:uid="{00000000-0005-0000-0000-0000558E0000}"/>
    <cellStyle name="Comma 17 3 4 2 4" xfId="46408" xr:uid="{00000000-0005-0000-0000-0000568E0000}"/>
    <cellStyle name="Comma 17 3 4 2 4 2" xfId="46409" xr:uid="{00000000-0005-0000-0000-0000578E0000}"/>
    <cellStyle name="Comma 17 3 4 2 5" xfId="46410" xr:uid="{00000000-0005-0000-0000-0000588E0000}"/>
    <cellStyle name="Comma 17 3 4 2 6" xfId="46411" xr:uid="{00000000-0005-0000-0000-0000598E0000}"/>
    <cellStyle name="Comma 17 3 4 3" xfId="46412" xr:uid="{00000000-0005-0000-0000-00005A8E0000}"/>
    <cellStyle name="Comma 17 3 4 3 2" xfId="46413" xr:uid="{00000000-0005-0000-0000-00005B8E0000}"/>
    <cellStyle name="Comma 17 3 4 3 2 2" xfId="46414" xr:uid="{00000000-0005-0000-0000-00005C8E0000}"/>
    <cellStyle name="Comma 17 3 4 3 2 3" xfId="46415" xr:uid="{00000000-0005-0000-0000-00005D8E0000}"/>
    <cellStyle name="Comma 17 3 4 3 3" xfId="46416" xr:uid="{00000000-0005-0000-0000-00005E8E0000}"/>
    <cellStyle name="Comma 17 3 4 3 3 2" xfId="46417" xr:uid="{00000000-0005-0000-0000-00005F8E0000}"/>
    <cellStyle name="Comma 17 3 4 3 3 3" xfId="46418" xr:uid="{00000000-0005-0000-0000-0000608E0000}"/>
    <cellStyle name="Comma 17 3 4 3 4" xfId="46419" xr:uid="{00000000-0005-0000-0000-0000618E0000}"/>
    <cellStyle name="Comma 17 3 4 3 4 2" xfId="46420" xr:uid="{00000000-0005-0000-0000-0000628E0000}"/>
    <cellStyle name="Comma 17 3 4 3 5" xfId="46421" xr:uid="{00000000-0005-0000-0000-0000638E0000}"/>
    <cellStyle name="Comma 17 3 4 3 6" xfId="46422" xr:uid="{00000000-0005-0000-0000-0000648E0000}"/>
    <cellStyle name="Comma 17 3 4 4" xfId="46423" xr:uid="{00000000-0005-0000-0000-0000658E0000}"/>
    <cellStyle name="Comma 17 3 4 4 2" xfId="46424" xr:uid="{00000000-0005-0000-0000-0000668E0000}"/>
    <cellStyle name="Comma 17 3 4 4 2 2" xfId="46425" xr:uid="{00000000-0005-0000-0000-0000678E0000}"/>
    <cellStyle name="Comma 17 3 4 4 2 3" xfId="46426" xr:uid="{00000000-0005-0000-0000-0000688E0000}"/>
    <cellStyle name="Comma 17 3 4 4 3" xfId="46427" xr:uid="{00000000-0005-0000-0000-0000698E0000}"/>
    <cellStyle name="Comma 17 3 4 4 3 2" xfId="46428" xr:uid="{00000000-0005-0000-0000-00006A8E0000}"/>
    <cellStyle name="Comma 17 3 4 4 4" xfId="46429" xr:uid="{00000000-0005-0000-0000-00006B8E0000}"/>
    <cellStyle name="Comma 17 3 4 4 5" xfId="46430" xr:uid="{00000000-0005-0000-0000-00006C8E0000}"/>
    <cellStyle name="Comma 17 3 4 5" xfId="46431" xr:uid="{00000000-0005-0000-0000-00006D8E0000}"/>
    <cellStyle name="Comma 17 3 4 5 2" xfId="46432" xr:uid="{00000000-0005-0000-0000-00006E8E0000}"/>
    <cellStyle name="Comma 17 3 4 5 3" xfId="46433" xr:uid="{00000000-0005-0000-0000-00006F8E0000}"/>
    <cellStyle name="Comma 17 3 4 6" xfId="46434" xr:uid="{00000000-0005-0000-0000-0000708E0000}"/>
    <cellStyle name="Comma 17 3 4 6 2" xfId="46435" xr:uid="{00000000-0005-0000-0000-0000718E0000}"/>
    <cellStyle name="Comma 17 3 4 6 3" xfId="46436" xr:uid="{00000000-0005-0000-0000-0000728E0000}"/>
    <cellStyle name="Comma 17 3 4 7" xfId="46437" xr:uid="{00000000-0005-0000-0000-0000738E0000}"/>
    <cellStyle name="Comma 17 3 4 7 2" xfId="46438" xr:uid="{00000000-0005-0000-0000-0000748E0000}"/>
    <cellStyle name="Comma 17 3 4 8" xfId="46439" xr:uid="{00000000-0005-0000-0000-0000758E0000}"/>
    <cellStyle name="Comma 17 3 4 9" xfId="46440" xr:uid="{00000000-0005-0000-0000-0000768E0000}"/>
    <cellStyle name="Comma 17 3 5" xfId="46441" xr:uid="{00000000-0005-0000-0000-0000778E0000}"/>
    <cellStyle name="Comma 17 3 5 2" xfId="46442" xr:uid="{00000000-0005-0000-0000-0000788E0000}"/>
    <cellStyle name="Comma 17 3 5 2 2" xfId="46443" xr:uid="{00000000-0005-0000-0000-0000798E0000}"/>
    <cellStyle name="Comma 17 3 5 2 2 2" xfId="46444" xr:uid="{00000000-0005-0000-0000-00007A8E0000}"/>
    <cellStyle name="Comma 17 3 5 2 2 3" xfId="46445" xr:uid="{00000000-0005-0000-0000-00007B8E0000}"/>
    <cellStyle name="Comma 17 3 5 2 3" xfId="46446" xr:uid="{00000000-0005-0000-0000-00007C8E0000}"/>
    <cellStyle name="Comma 17 3 5 2 3 2" xfId="46447" xr:uid="{00000000-0005-0000-0000-00007D8E0000}"/>
    <cellStyle name="Comma 17 3 5 2 3 3" xfId="46448" xr:uid="{00000000-0005-0000-0000-00007E8E0000}"/>
    <cellStyle name="Comma 17 3 5 2 4" xfId="46449" xr:uid="{00000000-0005-0000-0000-00007F8E0000}"/>
    <cellStyle name="Comma 17 3 5 2 4 2" xfId="46450" xr:uid="{00000000-0005-0000-0000-0000808E0000}"/>
    <cellStyle name="Comma 17 3 5 2 5" xfId="46451" xr:uid="{00000000-0005-0000-0000-0000818E0000}"/>
    <cellStyle name="Comma 17 3 5 2 6" xfId="46452" xr:uid="{00000000-0005-0000-0000-0000828E0000}"/>
    <cellStyle name="Comma 17 3 5 3" xfId="46453" xr:uid="{00000000-0005-0000-0000-0000838E0000}"/>
    <cellStyle name="Comma 17 3 5 3 2" xfId="46454" xr:uid="{00000000-0005-0000-0000-0000848E0000}"/>
    <cellStyle name="Comma 17 3 5 3 2 2" xfId="46455" xr:uid="{00000000-0005-0000-0000-0000858E0000}"/>
    <cellStyle name="Comma 17 3 5 3 2 3" xfId="46456" xr:uid="{00000000-0005-0000-0000-0000868E0000}"/>
    <cellStyle name="Comma 17 3 5 3 3" xfId="46457" xr:uid="{00000000-0005-0000-0000-0000878E0000}"/>
    <cellStyle name="Comma 17 3 5 3 3 2" xfId="46458" xr:uid="{00000000-0005-0000-0000-0000888E0000}"/>
    <cellStyle name="Comma 17 3 5 3 3 3" xfId="46459" xr:uid="{00000000-0005-0000-0000-0000898E0000}"/>
    <cellStyle name="Comma 17 3 5 3 4" xfId="46460" xr:uid="{00000000-0005-0000-0000-00008A8E0000}"/>
    <cellStyle name="Comma 17 3 5 3 4 2" xfId="46461" xr:uid="{00000000-0005-0000-0000-00008B8E0000}"/>
    <cellStyle name="Comma 17 3 5 3 5" xfId="46462" xr:uid="{00000000-0005-0000-0000-00008C8E0000}"/>
    <cellStyle name="Comma 17 3 5 3 6" xfId="46463" xr:uid="{00000000-0005-0000-0000-00008D8E0000}"/>
    <cellStyle name="Comma 17 3 5 4" xfId="46464" xr:uid="{00000000-0005-0000-0000-00008E8E0000}"/>
    <cellStyle name="Comma 17 3 5 4 2" xfId="46465" xr:uid="{00000000-0005-0000-0000-00008F8E0000}"/>
    <cellStyle name="Comma 17 3 5 4 2 2" xfId="46466" xr:uid="{00000000-0005-0000-0000-0000908E0000}"/>
    <cellStyle name="Comma 17 3 5 4 2 3" xfId="46467" xr:uid="{00000000-0005-0000-0000-0000918E0000}"/>
    <cellStyle name="Comma 17 3 5 4 3" xfId="46468" xr:uid="{00000000-0005-0000-0000-0000928E0000}"/>
    <cellStyle name="Comma 17 3 5 4 3 2" xfId="46469" xr:uid="{00000000-0005-0000-0000-0000938E0000}"/>
    <cellStyle name="Comma 17 3 5 4 4" xfId="46470" xr:uid="{00000000-0005-0000-0000-0000948E0000}"/>
    <cellStyle name="Comma 17 3 5 4 5" xfId="46471" xr:uid="{00000000-0005-0000-0000-0000958E0000}"/>
    <cellStyle name="Comma 17 3 5 5" xfId="46472" xr:uid="{00000000-0005-0000-0000-0000968E0000}"/>
    <cellStyle name="Comma 17 3 5 5 2" xfId="46473" xr:uid="{00000000-0005-0000-0000-0000978E0000}"/>
    <cellStyle name="Comma 17 3 5 5 3" xfId="46474" xr:uid="{00000000-0005-0000-0000-0000988E0000}"/>
    <cellStyle name="Comma 17 3 5 6" xfId="46475" xr:uid="{00000000-0005-0000-0000-0000998E0000}"/>
    <cellStyle name="Comma 17 3 5 6 2" xfId="46476" xr:uid="{00000000-0005-0000-0000-00009A8E0000}"/>
    <cellStyle name="Comma 17 3 5 6 3" xfId="46477" xr:uid="{00000000-0005-0000-0000-00009B8E0000}"/>
    <cellStyle name="Comma 17 3 5 7" xfId="46478" xr:uid="{00000000-0005-0000-0000-00009C8E0000}"/>
    <cellStyle name="Comma 17 3 5 7 2" xfId="46479" xr:uid="{00000000-0005-0000-0000-00009D8E0000}"/>
    <cellStyle name="Comma 17 3 5 8" xfId="46480" xr:uid="{00000000-0005-0000-0000-00009E8E0000}"/>
    <cellStyle name="Comma 17 3 5 9" xfId="46481" xr:uid="{00000000-0005-0000-0000-00009F8E0000}"/>
    <cellStyle name="Comma 17 3 6" xfId="46482" xr:uid="{00000000-0005-0000-0000-0000A08E0000}"/>
    <cellStyle name="Comma 17 3 6 2" xfId="46483" xr:uid="{00000000-0005-0000-0000-0000A18E0000}"/>
    <cellStyle name="Comma 17 3 6 2 2" xfId="46484" xr:uid="{00000000-0005-0000-0000-0000A28E0000}"/>
    <cellStyle name="Comma 17 3 6 2 3" xfId="46485" xr:uid="{00000000-0005-0000-0000-0000A38E0000}"/>
    <cellStyle name="Comma 17 3 6 3" xfId="46486" xr:uid="{00000000-0005-0000-0000-0000A48E0000}"/>
    <cellStyle name="Comma 17 3 6 3 2" xfId="46487" xr:uid="{00000000-0005-0000-0000-0000A58E0000}"/>
    <cellStyle name="Comma 17 3 6 3 3" xfId="46488" xr:uid="{00000000-0005-0000-0000-0000A68E0000}"/>
    <cellStyle name="Comma 17 3 6 4" xfId="46489" xr:uid="{00000000-0005-0000-0000-0000A78E0000}"/>
    <cellStyle name="Comma 17 3 6 4 2" xfId="46490" xr:uid="{00000000-0005-0000-0000-0000A88E0000}"/>
    <cellStyle name="Comma 17 3 6 5" xfId="46491" xr:uid="{00000000-0005-0000-0000-0000A98E0000}"/>
    <cellStyle name="Comma 17 3 6 6" xfId="46492" xr:uid="{00000000-0005-0000-0000-0000AA8E0000}"/>
    <cellStyle name="Comma 17 3 7" xfId="46493" xr:uid="{00000000-0005-0000-0000-0000AB8E0000}"/>
    <cellStyle name="Comma 17 3 7 2" xfId="46494" xr:uid="{00000000-0005-0000-0000-0000AC8E0000}"/>
    <cellStyle name="Comma 17 3 7 2 2" xfId="46495" xr:uid="{00000000-0005-0000-0000-0000AD8E0000}"/>
    <cellStyle name="Comma 17 3 7 2 3" xfId="46496" xr:uid="{00000000-0005-0000-0000-0000AE8E0000}"/>
    <cellStyle name="Comma 17 3 7 3" xfId="46497" xr:uid="{00000000-0005-0000-0000-0000AF8E0000}"/>
    <cellStyle name="Comma 17 3 7 3 2" xfId="46498" xr:uid="{00000000-0005-0000-0000-0000B08E0000}"/>
    <cellStyle name="Comma 17 3 7 3 3" xfId="46499" xr:uid="{00000000-0005-0000-0000-0000B18E0000}"/>
    <cellStyle name="Comma 17 3 7 4" xfId="46500" xr:uid="{00000000-0005-0000-0000-0000B28E0000}"/>
    <cellStyle name="Comma 17 3 7 4 2" xfId="46501" xr:uid="{00000000-0005-0000-0000-0000B38E0000}"/>
    <cellStyle name="Comma 17 3 7 5" xfId="46502" xr:uid="{00000000-0005-0000-0000-0000B48E0000}"/>
    <cellStyle name="Comma 17 3 7 6" xfId="46503" xr:uid="{00000000-0005-0000-0000-0000B58E0000}"/>
    <cellStyle name="Comma 17 3 8" xfId="46504" xr:uid="{00000000-0005-0000-0000-0000B68E0000}"/>
    <cellStyle name="Comma 17 3 8 2" xfId="46505" xr:uid="{00000000-0005-0000-0000-0000B78E0000}"/>
    <cellStyle name="Comma 17 3 8 2 2" xfId="46506" xr:uid="{00000000-0005-0000-0000-0000B88E0000}"/>
    <cellStyle name="Comma 17 3 8 2 3" xfId="46507" xr:uid="{00000000-0005-0000-0000-0000B98E0000}"/>
    <cellStyle name="Comma 17 3 8 3" xfId="46508" xr:uid="{00000000-0005-0000-0000-0000BA8E0000}"/>
    <cellStyle name="Comma 17 3 8 3 2" xfId="46509" xr:uid="{00000000-0005-0000-0000-0000BB8E0000}"/>
    <cellStyle name="Comma 17 3 8 4" xfId="46510" xr:uid="{00000000-0005-0000-0000-0000BC8E0000}"/>
    <cellStyle name="Comma 17 3 8 5" xfId="46511" xr:uid="{00000000-0005-0000-0000-0000BD8E0000}"/>
    <cellStyle name="Comma 17 3 9" xfId="46512" xr:uid="{00000000-0005-0000-0000-0000BE8E0000}"/>
    <cellStyle name="Comma 17 3 9 2" xfId="46513" xr:uid="{00000000-0005-0000-0000-0000BF8E0000}"/>
    <cellStyle name="Comma 17 3 9 3" xfId="46514" xr:uid="{00000000-0005-0000-0000-0000C08E0000}"/>
    <cellStyle name="Comma 17 4" xfId="9473" xr:uid="{00000000-0005-0000-0000-0000C18E0000}"/>
    <cellStyle name="Comma 17 4 10" xfId="46515" xr:uid="{00000000-0005-0000-0000-0000C28E0000}"/>
    <cellStyle name="Comma 17 4 10 2" xfId="46516" xr:uid="{00000000-0005-0000-0000-0000C38E0000}"/>
    <cellStyle name="Comma 17 4 11" xfId="46517" xr:uid="{00000000-0005-0000-0000-0000C48E0000}"/>
    <cellStyle name="Comma 17 4 12" xfId="46518" xr:uid="{00000000-0005-0000-0000-0000C58E0000}"/>
    <cellStyle name="Comma 17 4 2" xfId="46519" xr:uid="{00000000-0005-0000-0000-0000C68E0000}"/>
    <cellStyle name="Comma 17 4 2 10" xfId="46520" xr:uid="{00000000-0005-0000-0000-0000C78E0000}"/>
    <cellStyle name="Comma 17 4 2 2" xfId="46521" xr:uid="{00000000-0005-0000-0000-0000C88E0000}"/>
    <cellStyle name="Comma 17 4 2 2 2" xfId="46522" xr:uid="{00000000-0005-0000-0000-0000C98E0000}"/>
    <cellStyle name="Comma 17 4 2 2 2 2" xfId="46523" xr:uid="{00000000-0005-0000-0000-0000CA8E0000}"/>
    <cellStyle name="Comma 17 4 2 2 2 2 2" xfId="46524" xr:uid="{00000000-0005-0000-0000-0000CB8E0000}"/>
    <cellStyle name="Comma 17 4 2 2 2 2 3" xfId="46525" xr:uid="{00000000-0005-0000-0000-0000CC8E0000}"/>
    <cellStyle name="Comma 17 4 2 2 2 3" xfId="46526" xr:uid="{00000000-0005-0000-0000-0000CD8E0000}"/>
    <cellStyle name="Comma 17 4 2 2 2 3 2" xfId="46527" xr:uid="{00000000-0005-0000-0000-0000CE8E0000}"/>
    <cellStyle name="Comma 17 4 2 2 2 3 3" xfId="46528" xr:uid="{00000000-0005-0000-0000-0000CF8E0000}"/>
    <cellStyle name="Comma 17 4 2 2 2 4" xfId="46529" xr:uid="{00000000-0005-0000-0000-0000D08E0000}"/>
    <cellStyle name="Comma 17 4 2 2 2 4 2" xfId="46530" xr:uid="{00000000-0005-0000-0000-0000D18E0000}"/>
    <cellStyle name="Comma 17 4 2 2 2 5" xfId="46531" xr:uid="{00000000-0005-0000-0000-0000D28E0000}"/>
    <cellStyle name="Comma 17 4 2 2 2 6" xfId="46532" xr:uid="{00000000-0005-0000-0000-0000D38E0000}"/>
    <cellStyle name="Comma 17 4 2 2 3" xfId="46533" xr:uid="{00000000-0005-0000-0000-0000D48E0000}"/>
    <cellStyle name="Comma 17 4 2 2 3 2" xfId="46534" xr:uid="{00000000-0005-0000-0000-0000D58E0000}"/>
    <cellStyle name="Comma 17 4 2 2 3 2 2" xfId="46535" xr:uid="{00000000-0005-0000-0000-0000D68E0000}"/>
    <cellStyle name="Comma 17 4 2 2 3 2 3" xfId="46536" xr:uid="{00000000-0005-0000-0000-0000D78E0000}"/>
    <cellStyle name="Comma 17 4 2 2 3 3" xfId="46537" xr:uid="{00000000-0005-0000-0000-0000D88E0000}"/>
    <cellStyle name="Comma 17 4 2 2 3 3 2" xfId="46538" xr:uid="{00000000-0005-0000-0000-0000D98E0000}"/>
    <cellStyle name="Comma 17 4 2 2 3 3 3" xfId="46539" xr:uid="{00000000-0005-0000-0000-0000DA8E0000}"/>
    <cellStyle name="Comma 17 4 2 2 3 4" xfId="46540" xr:uid="{00000000-0005-0000-0000-0000DB8E0000}"/>
    <cellStyle name="Comma 17 4 2 2 3 4 2" xfId="46541" xr:uid="{00000000-0005-0000-0000-0000DC8E0000}"/>
    <cellStyle name="Comma 17 4 2 2 3 5" xfId="46542" xr:uid="{00000000-0005-0000-0000-0000DD8E0000}"/>
    <cellStyle name="Comma 17 4 2 2 3 6" xfId="46543" xr:uid="{00000000-0005-0000-0000-0000DE8E0000}"/>
    <cellStyle name="Comma 17 4 2 2 4" xfId="46544" xr:uid="{00000000-0005-0000-0000-0000DF8E0000}"/>
    <cellStyle name="Comma 17 4 2 2 4 2" xfId="46545" xr:uid="{00000000-0005-0000-0000-0000E08E0000}"/>
    <cellStyle name="Comma 17 4 2 2 4 2 2" xfId="46546" xr:uid="{00000000-0005-0000-0000-0000E18E0000}"/>
    <cellStyle name="Comma 17 4 2 2 4 2 3" xfId="46547" xr:uid="{00000000-0005-0000-0000-0000E28E0000}"/>
    <cellStyle name="Comma 17 4 2 2 4 3" xfId="46548" xr:uid="{00000000-0005-0000-0000-0000E38E0000}"/>
    <cellStyle name="Comma 17 4 2 2 4 3 2" xfId="46549" xr:uid="{00000000-0005-0000-0000-0000E48E0000}"/>
    <cellStyle name="Comma 17 4 2 2 4 4" xfId="46550" xr:uid="{00000000-0005-0000-0000-0000E58E0000}"/>
    <cellStyle name="Comma 17 4 2 2 4 5" xfId="46551" xr:uid="{00000000-0005-0000-0000-0000E68E0000}"/>
    <cellStyle name="Comma 17 4 2 2 5" xfId="46552" xr:uid="{00000000-0005-0000-0000-0000E78E0000}"/>
    <cellStyle name="Comma 17 4 2 2 5 2" xfId="46553" xr:uid="{00000000-0005-0000-0000-0000E88E0000}"/>
    <cellStyle name="Comma 17 4 2 2 5 3" xfId="46554" xr:uid="{00000000-0005-0000-0000-0000E98E0000}"/>
    <cellStyle name="Comma 17 4 2 2 6" xfId="46555" xr:uid="{00000000-0005-0000-0000-0000EA8E0000}"/>
    <cellStyle name="Comma 17 4 2 2 6 2" xfId="46556" xr:uid="{00000000-0005-0000-0000-0000EB8E0000}"/>
    <cellStyle name="Comma 17 4 2 2 6 3" xfId="46557" xr:uid="{00000000-0005-0000-0000-0000EC8E0000}"/>
    <cellStyle name="Comma 17 4 2 2 7" xfId="46558" xr:uid="{00000000-0005-0000-0000-0000ED8E0000}"/>
    <cellStyle name="Comma 17 4 2 2 7 2" xfId="46559" xr:uid="{00000000-0005-0000-0000-0000EE8E0000}"/>
    <cellStyle name="Comma 17 4 2 2 8" xfId="46560" xr:uid="{00000000-0005-0000-0000-0000EF8E0000}"/>
    <cellStyle name="Comma 17 4 2 2 9" xfId="46561" xr:uid="{00000000-0005-0000-0000-0000F08E0000}"/>
    <cellStyle name="Comma 17 4 2 3" xfId="46562" xr:uid="{00000000-0005-0000-0000-0000F18E0000}"/>
    <cellStyle name="Comma 17 4 2 3 2" xfId="46563" xr:uid="{00000000-0005-0000-0000-0000F28E0000}"/>
    <cellStyle name="Comma 17 4 2 3 2 2" xfId="46564" xr:uid="{00000000-0005-0000-0000-0000F38E0000}"/>
    <cellStyle name="Comma 17 4 2 3 2 3" xfId="46565" xr:uid="{00000000-0005-0000-0000-0000F48E0000}"/>
    <cellStyle name="Comma 17 4 2 3 3" xfId="46566" xr:uid="{00000000-0005-0000-0000-0000F58E0000}"/>
    <cellStyle name="Comma 17 4 2 3 3 2" xfId="46567" xr:uid="{00000000-0005-0000-0000-0000F68E0000}"/>
    <cellStyle name="Comma 17 4 2 3 3 3" xfId="46568" xr:uid="{00000000-0005-0000-0000-0000F78E0000}"/>
    <cellStyle name="Comma 17 4 2 3 4" xfId="46569" xr:uid="{00000000-0005-0000-0000-0000F88E0000}"/>
    <cellStyle name="Comma 17 4 2 3 4 2" xfId="46570" xr:uid="{00000000-0005-0000-0000-0000F98E0000}"/>
    <cellStyle name="Comma 17 4 2 3 5" xfId="46571" xr:uid="{00000000-0005-0000-0000-0000FA8E0000}"/>
    <cellStyle name="Comma 17 4 2 3 6" xfId="46572" xr:uid="{00000000-0005-0000-0000-0000FB8E0000}"/>
    <cellStyle name="Comma 17 4 2 4" xfId="46573" xr:uid="{00000000-0005-0000-0000-0000FC8E0000}"/>
    <cellStyle name="Comma 17 4 2 4 2" xfId="46574" xr:uid="{00000000-0005-0000-0000-0000FD8E0000}"/>
    <cellStyle name="Comma 17 4 2 4 2 2" xfId="46575" xr:uid="{00000000-0005-0000-0000-0000FE8E0000}"/>
    <cellStyle name="Comma 17 4 2 4 2 3" xfId="46576" xr:uid="{00000000-0005-0000-0000-0000FF8E0000}"/>
    <cellStyle name="Comma 17 4 2 4 3" xfId="46577" xr:uid="{00000000-0005-0000-0000-0000008F0000}"/>
    <cellStyle name="Comma 17 4 2 4 3 2" xfId="46578" xr:uid="{00000000-0005-0000-0000-0000018F0000}"/>
    <cellStyle name="Comma 17 4 2 4 3 3" xfId="46579" xr:uid="{00000000-0005-0000-0000-0000028F0000}"/>
    <cellStyle name="Comma 17 4 2 4 4" xfId="46580" xr:uid="{00000000-0005-0000-0000-0000038F0000}"/>
    <cellStyle name="Comma 17 4 2 4 4 2" xfId="46581" xr:uid="{00000000-0005-0000-0000-0000048F0000}"/>
    <cellStyle name="Comma 17 4 2 4 5" xfId="46582" xr:uid="{00000000-0005-0000-0000-0000058F0000}"/>
    <cellStyle name="Comma 17 4 2 4 6" xfId="46583" xr:uid="{00000000-0005-0000-0000-0000068F0000}"/>
    <cellStyle name="Comma 17 4 2 5" xfId="46584" xr:uid="{00000000-0005-0000-0000-0000078F0000}"/>
    <cellStyle name="Comma 17 4 2 5 2" xfId="46585" xr:uid="{00000000-0005-0000-0000-0000088F0000}"/>
    <cellStyle name="Comma 17 4 2 5 2 2" xfId="46586" xr:uid="{00000000-0005-0000-0000-0000098F0000}"/>
    <cellStyle name="Comma 17 4 2 5 2 3" xfId="46587" xr:uid="{00000000-0005-0000-0000-00000A8F0000}"/>
    <cellStyle name="Comma 17 4 2 5 3" xfId="46588" xr:uid="{00000000-0005-0000-0000-00000B8F0000}"/>
    <cellStyle name="Comma 17 4 2 5 3 2" xfId="46589" xr:uid="{00000000-0005-0000-0000-00000C8F0000}"/>
    <cellStyle name="Comma 17 4 2 5 4" xfId="46590" xr:uid="{00000000-0005-0000-0000-00000D8F0000}"/>
    <cellStyle name="Comma 17 4 2 5 5" xfId="46591" xr:uid="{00000000-0005-0000-0000-00000E8F0000}"/>
    <cellStyle name="Comma 17 4 2 6" xfId="46592" xr:uid="{00000000-0005-0000-0000-00000F8F0000}"/>
    <cellStyle name="Comma 17 4 2 6 2" xfId="46593" xr:uid="{00000000-0005-0000-0000-0000108F0000}"/>
    <cellStyle name="Comma 17 4 2 6 3" xfId="46594" xr:uid="{00000000-0005-0000-0000-0000118F0000}"/>
    <cellStyle name="Comma 17 4 2 7" xfId="46595" xr:uid="{00000000-0005-0000-0000-0000128F0000}"/>
    <cellStyle name="Comma 17 4 2 7 2" xfId="46596" xr:uid="{00000000-0005-0000-0000-0000138F0000}"/>
    <cellStyle name="Comma 17 4 2 7 3" xfId="46597" xr:uid="{00000000-0005-0000-0000-0000148F0000}"/>
    <cellStyle name="Comma 17 4 2 8" xfId="46598" xr:uid="{00000000-0005-0000-0000-0000158F0000}"/>
    <cellStyle name="Comma 17 4 2 8 2" xfId="46599" xr:uid="{00000000-0005-0000-0000-0000168F0000}"/>
    <cellStyle name="Comma 17 4 2 9" xfId="46600" xr:uid="{00000000-0005-0000-0000-0000178F0000}"/>
    <cellStyle name="Comma 17 4 3" xfId="46601" xr:uid="{00000000-0005-0000-0000-0000188F0000}"/>
    <cellStyle name="Comma 17 4 3 2" xfId="46602" xr:uid="{00000000-0005-0000-0000-0000198F0000}"/>
    <cellStyle name="Comma 17 4 3 2 2" xfId="46603" xr:uid="{00000000-0005-0000-0000-00001A8F0000}"/>
    <cellStyle name="Comma 17 4 3 2 2 2" xfId="46604" xr:uid="{00000000-0005-0000-0000-00001B8F0000}"/>
    <cellStyle name="Comma 17 4 3 2 2 3" xfId="46605" xr:uid="{00000000-0005-0000-0000-00001C8F0000}"/>
    <cellStyle name="Comma 17 4 3 2 3" xfId="46606" xr:uid="{00000000-0005-0000-0000-00001D8F0000}"/>
    <cellStyle name="Comma 17 4 3 2 3 2" xfId="46607" xr:uid="{00000000-0005-0000-0000-00001E8F0000}"/>
    <cellStyle name="Comma 17 4 3 2 3 3" xfId="46608" xr:uid="{00000000-0005-0000-0000-00001F8F0000}"/>
    <cellStyle name="Comma 17 4 3 2 4" xfId="46609" xr:uid="{00000000-0005-0000-0000-0000208F0000}"/>
    <cellStyle name="Comma 17 4 3 2 4 2" xfId="46610" xr:uid="{00000000-0005-0000-0000-0000218F0000}"/>
    <cellStyle name="Comma 17 4 3 2 5" xfId="46611" xr:uid="{00000000-0005-0000-0000-0000228F0000}"/>
    <cellStyle name="Comma 17 4 3 2 6" xfId="46612" xr:uid="{00000000-0005-0000-0000-0000238F0000}"/>
    <cellStyle name="Comma 17 4 3 3" xfId="46613" xr:uid="{00000000-0005-0000-0000-0000248F0000}"/>
    <cellStyle name="Comma 17 4 3 3 2" xfId="46614" xr:uid="{00000000-0005-0000-0000-0000258F0000}"/>
    <cellStyle name="Comma 17 4 3 3 2 2" xfId="46615" xr:uid="{00000000-0005-0000-0000-0000268F0000}"/>
    <cellStyle name="Comma 17 4 3 3 2 3" xfId="46616" xr:uid="{00000000-0005-0000-0000-0000278F0000}"/>
    <cellStyle name="Comma 17 4 3 3 3" xfId="46617" xr:uid="{00000000-0005-0000-0000-0000288F0000}"/>
    <cellStyle name="Comma 17 4 3 3 3 2" xfId="46618" xr:uid="{00000000-0005-0000-0000-0000298F0000}"/>
    <cellStyle name="Comma 17 4 3 3 3 3" xfId="46619" xr:uid="{00000000-0005-0000-0000-00002A8F0000}"/>
    <cellStyle name="Comma 17 4 3 3 4" xfId="46620" xr:uid="{00000000-0005-0000-0000-00002B8F0000}"/>
    <cellStyle name="Comma 17 4 3 3 4 2" xfId="46621" xr:uid="{00000000-0005-0000-0000-00002C8F0000}"/>
    <cellStyle name="Comma 17 4 3 3 5" xfId="46622" xr:uid="{00000000-0005-0000-0000-00002D8F0000}"/>
    <cellStyle name="Comma 17 4 3 3 6" xfId="46623" xr:uid="{00000000-0005-0000-0000-00002E8F0000}"/>
    <cellStyle name="Comma 17 4 3 4" xfId="46624" xr:uid="{00000000-0005-0000-0000-00002F8F0000}"/>
    <cellStyle name="Comma 17 4 3 4 2" xfId="46625" xr:uid="{00000000-0005-0000-0000-0000308F0000}"/>
    <cellStyle name="Comma 17 4 3 4 2 2" xfId="46626" xr:uid="{00000000-0005-0000-0000-0000318F0000}"/>
    <cellStyle name="Comma 17 4 3 4 2 3" xfId="46627" xr:uid="{00000000-0005-0000-0000-0000328F0000}"/>
    <cellStyle name="Comma 17 4 3 4 3" xfId="46628" xr:uid="{00000000-0005-0000-0000-0000338F0000}"/>
    <cellStyle name="Comma 17 4 3 4 3 2" xfId="46629" xr:uid="{00000000-0005-0000-0000-0000348F0000}"/>
    <cellStyle name="Comma 17 4 3 4 4" xfId="46630" xr:uid="{00000000-0005-0000-0000-0000358F0000}"/>
    <cellStyle name="Comma 17 4 3 4 5" xfId="46631" xr:uid="{00000000-0005-0000-0000-0000368F0000}"/>
    <cellStyle name="Comma 17 4 3 5" xfId="46632" xr:uid="{00000000-0005-0000-0000-0000378F0000}"/>
    <cellStyle name="Comma 17 4 3 5 2" xfId="46633" xr:uid="{00000000-0005-0000-0000-0000388F0000}"/>
    <cellStyle name="Comma 17 4 3 5 3" xfId="46634" xr:uid="{00000000-0005-0000-0000-0000398F0000}"/>
    <cellStyle name="Comma 17 4 3 6" xfId="46635" xr:uid="{00000000-0005-0000-0000-00003A8F0000}"/>
    <cellStyle name="Comma 17 4 3 6 2" xfId="46636" xr:uid="{00000000-0005-0000-0000-00003B8F0000}"/>
    <cellStyle name="Comma 17 4 3 6 3" xfId="46637" xr:uid="{00000000-0005-0000-0000-00003C8F0000}"/>
    <cellStyle name="Comma 17 4 3 7" xfId="46638" xr:uid="{00000000-0005-0000-0000-00003D8F0000}"/>
    <cellStyle name="Comma 17 4 3 7 2" xfId="46639" xr:uid="{00000000-0005-0000-0000-00003E8F0000}"/>
    <cellStyle name="Comma 17 4 3 8" xfId="46640" xr:uid="{00000000-0005-0000-0000-00003F8F0000}"/>
    <cellStyle name="Comma 17 4 3 9" xfId="46641" xr:uid="{00000000-0005-0000-0000-0000408F0000}"/>
    <cellStyle name="Comma 17 4 4" xfId="46642" xr:uid="{00000000-0005-0000-0000-0000418F0000}"/>
    <cellStyle name="Comma 17 4 4 2" xfId="46643" xr:uid="{00000000-0005-0000-0000-0000428F0000}"/>
    <cellStyle name="Comma 17 4 4 2 2" xfId="46644" xr:uid="{00000000-0005-0000-0000-0000438F0000}"/>
    <cellStyle name="Comma 17 4 4 2 2 2" xfId="46645" xr:uid="{00000000-0005-0000-0000-0000448F0000}"/>
    <cellStyle name="Comma 17 4 4 2 2 3" xfId="46646" xr:uid="{00000000-0005-0000-0000-0000458F0000}"/>
    <cellStyle name="Comma 17 4 4 2 3" xfId="46647" xr:uid="{00000000-0005-0000-0000-0000468F0000}"/>
    <cellStyle name="Comma 17 4 4 2 3 2" xfId="46648" xr:uid="{00000000-0005-0000-0000-0000478F0000}"/>
    <cellStyle name="Comma 17 4 4 2 3 3" xfId="46649" xr:uid="{00000000-0005-0000-0000-0000488F0000}"/>
    <cellStyle name="Comma 17 4 4 2 4" xfId="46650" xr:uid="{00000000-0005-0000-0000-0000498F0000}"/>
    <cellStyle name="Comma 17 4 4 2 4 2" xfId="46651" xr:uid="{00000000-0005-0000-0000-00004A8F0000}"/>
    <cellStyle name="Comma 17 4 4 2 5" xfId="46652" xr:uid="{00000000-0005-0000-0000-00004B8F0000}"/>
    <cellStyle name="Comma 17 4 4 2 6" xfId="46653" xr:uid="{00000000-0005-0000-0000-00004C8F0000}"/>
    <cellStyle name="Comma 17 4 4 3" xfId="46654" xr:uid="{00000000-0005-0000-0000-00004D8F0000}"/>
    <cellStyle name="Comma 17 4 4 3 2" xfId="46655" xr:uid="{00000000-0005-0000-0000-00004E8F0000}"/>
    <cellStyle name="Comma 17 4 4 3 2 2" xfId="46656" xr:uid="{00000000-0005-0000-0000-00004F8F0000}"/>
    <cellStyle name="Comma 17 4 4 3 2 3" xfId="46657" xr:uid="{00000000-0005-0000-0000-0000508F0000}"/>
    <cellStyle name="Comma 17 4 4 3 3" xfId="46658" xr:uid="{00000000-0005-0000-0000-0000518F0000}"/>
    <cellStyle name="Comma 17 4 4 3 3 2" xfId="46659" xr:uid="{00000000-0005-0000-0000-0000528F0000}"/>
    <cellStyle name="Comma 17 4 4 3 3 3" xfId="46660" xr:uid="{00000000-0005-0000-0000-0000538F0000}"/>
    <cellStyle name="Comma 17 4 4 3 4" xfId="46661" xr:uid="{00000000-0005-0000-0000-0000548F0000}"/>
    <cellStyle name="Comma 17 4 4 3 4 2" xfId="46662" xr:uid="{00000000-0005-0000-0000-0000558F0000}"/>
    <cellStyle name="Comma 17 4 4 3 5" xfId="46663" xr:uid="{00000000-0005-0000-0000-0000568F0000}"/>
    <cellStyle name="Comma 17 4 4 3 6" xfId="46664" xr:uid="{00000000-0005-0000-0000-0000578F0000}"/>
    <cellStyle name="Comma 17 4 4 4" xfId="46665" xr:uid="{00000000-0005-0000-0000-0000588F0000}"/>
    <cellStyle name="Comma 17 4 4 4 2" xfId="46666" xr:uid="{00000000-0005-0000-0000-0000598F0000}"/>
    <cellStyle name="Comma 17 4 4 4 2 2" xfId="46667" xr:uid="{00000000-0005-0000-0000-00005A8F0000}"/>
    <cellStyle name="Comma 17 4 4 4 2 3" xfId="46668" xr:uid="{00000000-0005-0000-0000-00005B8F0000}"/>
    <cellStyle name="Comma 17 4 4 4 3" xfId="46669" xr:uid="{00000000-0005-0000-0000-00005C8F0000}"/>
    <cellStyle name="Comma 17 4 4 4 3 2" xfId="46670" xr:uid="{00000000-0005-0000-0000-00005D8F0000}"/>
    <cellStyle name="Comma 17 4 4 4 4" xfId="46671" xr:uid="{00000000-0005-0000-0000-00005E8F0000}"/>
    <cellStyle name="Comma 17 4 4 4 5" xfId="46672" xr:uid="{00000000-0005-0000-0000-00005F8F0000}"/>
    <cellStyle name="Comma 17 4 4 5" xfId="46673" xr:uid="{00000000-0005-0000-0000-0000608F0000}"/>
    <cellStyle name="Comma 17 4 4 5 2" xfId="46674" xr:uid="{00000000-0005-0000-0000-0000618F0000}"/>
    <cellStyle name="Comma 17 4 4 5 3" xfId="46675" xr:uid="{00000000-0005-0000-0000-0000628F0000}"/>
    <cellStyle name="Comma 17 4 4 6" xfId="46676" xr:uid="{00000000-0005-0000-0000-0000638F0000}"/>
    <cellStyle name="Comma 17 4 4 6 2" xfId="46677" xr:uid="{00000000-0005-0000-0000-0000648F0000}"/>
    <cellStyle name="Comma 17 4 4 6 3" xfId="46678" xr:uid="{00000000-0005-0000-0000-0000658F0000}"/>
    <cellStyle name="Comma 17 4 4 7" xfId="46679" xr:uid="{00000000-0005-0000-0000-0000668F0000}"/>
    <cellStyle name="Comma 17 4 4 7 2" xfId="46680" xr:uid="{00000000-0005-0000-0000-0000678F0000}"/>
    <cellStyle name="Comma 17 4 4 8" xfId="46681" xr:uid="{00000000-0005-0000-0000-0000688F0000}"/>
    <cellStyle name="Comma 17 4 4 9" xfId="46682" xr:uid="{00000000-0005-0000-0000-0000698F0000}"/>
    <cellStyle name="Comma 17 4 5" xfId="46683" xr:uid="{00000000-0005-0000-0000-00006A8F0000}"/>
    <cellStyle name="Comma 17 4 5 2" xfId="46684" xr:uid="{00000000-0005-0000-0000-00006B8F0000}"/>
    <cellStyle name="Comma 17 4 5 2 2" xfId="46685" xr:uid="{00000000-0005-0000-0000-00006C8F0000}"/>
    <cellStyle name="Comma 17 4 5 2 3" xfId="46686" xr:uid="{00000000-0005-0000-0000-00006D8F0000}"/>
    <cellStyle name="Comma 17 4 5 3" xfId="46687" xr:uid="{00000000-0005-0000-0000-00006E8F0000}"/>
    <cellStyle name="Comma 17 4 5 3 2" xfId="46688" xr:uid="{00000000-0005-0000-0000-00006F8F0000}"/>
    <cellStyle name="Comma 17 4 5 3 3" xfId="46689" xr:uid="{00000000-0005-0000-0000-0000708F0000}"/>
    <cellStyle name="Comma 17 4 5 4" xfId="46690" xr:uid="{00000000-0005-0000-0000-0000718F0000}"/>
    <cellStyle name="Comma 17 4 5 4 2" xfId="46691" xr:uid="{00000000-0005-0000-0000-0000728F0000}"/>
    <cellStyle name="Comma 17 4 5 5" xfId="46692" xr:uid="{00000000-0005-0000-0000-0000738F0000}"/>
    <cellStyle name="Comma 17 4 5 6" xfId="46693" xr:uid="{00000000-0005-0000-0000-0000748F0000}"/>
    <cellStyle name="Comma 17 4 6" xfId="46694" xr:uid="{00000000-0005-0000-0000-0000758F0000}"/>
    <cellStyle name="Comma 17 4 6 2" xfId="46695" xr:uid="{00000000-0005-0000-0000-0000768F0000}"/>
    <cellStyle name="Comma 17 4 6 2 2" xfId="46696" xr:uid="{00000000-0005-0000-0000-0000778F0000}"/>
    <cellStyle name="Comma 17 4 6 2 3" xfId="46697" xr:uid="{00000000-0005-0000-0000-0000788F0000}"/>
    <cellStyle name="Comma 17 4 6 3" xfId="46698" xr:uid="{00000000-0005-0000-0000-0000798F0000}"/>
    <cellStyle name="Comma 17 4 6 3 2" xfId="46699" xr:uid="{00000000-0005-0000-0000-00007A8F0000}"/>
    <cellStyle name="Comma 17 4 6 3 3" xfId="46700" xr:uid="{00000000-0005-0000-0000-00007B8F0000}"/>
    <cellStyle name="Comma 17 4 6 4" xfId="46701" xr:uid="{00000000-0005-0000-0000-00007C8F0000}"/>
    <cellStyle name="Comma 17 4 6 4 2" xfId="46702" xr:uid="{00000000-0005-0000-0000-00007D8F0000}"/>
    <cellStyle name="Comma 17 4 6 5" xfId="46703" xr:uid="{00000000-0005-0000-0000-00007E8F0000}"/>
    <cellStyle name="Comma 17 4 6 6" xfId="46704" xr:uid="{00000000-0005-0000-0000-00007F8F0000}"/>
    <cellStyle name="Comma 17 4 7" xfId="46705" xr:uid="{00000000-0005-0000-0000-0000808F0000}"/>
    <cellStyle name="Comma 17 4 7 2" xfId="46706" xr:uid="{00000000-0005-0000-0000-0000818F0000}"/>
    <cellStyle name="Comma 17 4 7 2 2" xfId="46707" xr:uid="{00000000-0005-0000-0000-0000828F0000}"/>
    <cellStyle name="Comma 17 4 7 2 3" xfId="46708" xr:uid="{00000000-0005-0000-0000-0000838F0000}"/>
    <cellStyle name="Comma 17 4 7 3" xfId="46709" xr:uid="{00000000-0005-0000-0000-0000848F0000}"/>
    <cellStyle name="Comma 17 4 7 3 2" xfId="46710" xr:uid="{00000000-0005-0000-0000-0000858F0000}"/>
    <cellStyle name="Comma 17 4 7 4" xfId="46711" xr:uid="{00000000-0005-0000-0000-0000868F0000}"/>
    <cellStyle name="Comma 17 4 7 5" xfId="46712" xr:uid="{00000000-0005-0000-0000-0000878F0000}"/>
    <cellStyle name="Comma 17 4 8" xfId="46713" xr:uid="{00000000-0005-0000-0000-0000888F0000}"/>
    <cellStyle name="Comma 17 4 8 2" xfId="46714" xr:uid="{00000000-0005-0000-0000-0000898F0000}"/>
    <cellStyle name="Comma 17 4 8 3" xfId="46715" xr:uid="{00000000-0005-0000-0000-00008A8F0000}"/>
    <cellStyle name="Comma 17 4 9" xfId="46716" xr:uid="{00000000-0005-0000-0000-00008B8F0000}"/>
    <cellStyle name="Comma 17 4 9 2" xfId="46717" xr:uid="{00000000-0005-0000-0000-00008C8F0000}"/>
    <cellStyle name="Comma 17 4 9 3" xfId="46718" xr:uid="{00000000-0005-0000-0000-00008D8F0000}"/>
    <cellStyle name="Comma 17 5" xfId="9474" xr:uid="{00000000-0005-0000-0000-00008E8F0000}"/>
    <cellStyle name="Comma 17 5 10" xfId="46719" xr:uid="{00000000-0005-0000-0000-00008F8F0000}"/>
    <cellStyle name="Comma 17 5 2" xfId="46720" xr:uid="{00000000-0005-0000-0000-0000908F0000}"/>
    <cellStyle name="Comma 17 5 2 2" xfId="46721" xr:uid="{00000000-0005-0000-0000-0000918F0000}"/>
    <cellStyle name="Comma 17 5 2 2 2" xfId="46722" xr:uid="{00000000-0005-0000-0000-0000928F0000}"/>
    <cellStyle name="Comma 17 5 2 2 2 2" xfId="46723" xr:uid="{00000000-0005-0000-0000-0000938F0000}"/>
    <cellStyle name="Comma 17 5 2 2 2 3" xfId="46724" xr:uid="{00000000-0005-0000-0000-0000948F0000}"/>
    <cellStyle name="Comma 17 5 2 2 3" xfId="46725" xr:uid="{00000000-0005-0000-0000-0000958F0000}"/>
    <cellStyle name="Comma 17 5 2 2 3 2" xfId="46726" xr:uid="{00000000-0005-0000-0000-0000968F0000}"/>
    <cellStyle name="Comma 17 5 2 2 3 3" xfId="46727" xr:uid="{00000000-0005-0000-0000-0000978F0000}"/>
    <cellStyle name="Comma 17 5 2 2 4" xfId="46728" xr:uid="{00000000-0005-0000-0000-0000988F0000}"/>
    <cellStyle name="Comma 17 5 2 2 4 2" xfId="46729" xr:uid="{00000000-0005-0000-0000-0000998F0000}"/>
    <cellStyle name="Comma 17 5 2 2 5" xfId="46730" xr:uid="{00000000-0005-0000-0000-00009A8F0000}"/>
    <cellStyle name="Comma 17 5 2 2 6" xfId="46731" xr:uid="{00000000-0005-0000-0000-00009B8F0000}"/>
    <cellStyle name="Comma 17 5 2 3" xfId="46732" xr:uid="{00000000-0005-0000-0000-00009C8F0000}"/>
    <cellStyle name="Comma 17 5 2 3 2" xfId="46733" xr:uid="{00000000-0005-0000-0000-00009D8F0000}"/>
    <cellStyle name="Comma 17 5 2 3 2 2" xfId="46734" xr:uid="{00000000-0005-0000-0000-00009E8F0000}"/>
    <cellStyle name="Comma 17 5 2 3 2 3" xfId="46735" xr:uid="{00000000-0005-0000-0000-00009F8F0000}"/>
    <cellStyle name="Comma 17 5 2 3 3" xfId="46736" xr:uid="{00000000-0005-0000-0000-0000A08F0000}"/>
    <cellStyle name="Comma 17 5 2 3 3 2" xfId="46737" xr:uid="{00000000-0005-0000-0000-0000A18F0000}"/>
    <cellStyle name="Comma 17 5 2 3 3 3" xfId="46738" xr:uid="{00000000-0005-0000-0000-0000A28F0000}"/>
    <cellStyle name="Comma 17 5 2 3 4" xfId="46739" xr:uid="{00000000-0005-0000-0000-0000A38F0000}"/>
    <cellStyle name="Comma 17 5 2 3 4 2" xfId="46740" xr:uid="{00000000-0005-0000-0000-0000A48F0000}"/>
    <cellStyle name="Comma 17 5 2 3 5" xfId="46741" xr:uid="{00000000-0005-0000-0000-0000A58F0000}"/>
    <cellStyle name="Comma 17 5 2 3 6" xfId="46742" xr:uid="{00000000-0005-0000-0000-0000A68F0000}"/>
    <cellStyle name="Comma 17 5 2 4" xfId="46743" xr:uid="{00000000-0005-0000-0000-0000A78F0000}"/>
    <cellStyle name="Comma 17 5 2 4 2" xfId="46744" xr:uid="{00000000-0005-0000-0000-0000A88F0000}"/>
    <cellStyle name="Comma 17 5 2 4 2 2" xfId="46745" xr:uid="{00000000-0005-0000-0000-0000A98F0000}"/>
    <cellStyle name="Comma 17 5 2 4 2 3" xfId="46746" xr:uid="{00000000-0005-0000-0000-0000AA8F0000}"/>
    <cellStyle name="Comma 17 5 2 4 3" xfId="46747" xr:uid="{00000000-0005-0000-0000-0000AB8F0000}"/>
    <cellStyle name="Comma 17 5 2 4 3 2" xfId="46748" xr:uid="{00000000-0005-0000-0000-0000AC8F0000}"/>
    <cellStyle name="Comma 17 5 2 4 4" xfId="46749" xr:uid="{00000000-0005-0000-0000-0000AD8F0000}"/>
    <cellStyle name="Comma 17 5 2 4 5" xfId="46750" xr:uid="{00000000-0005-0000-0000-0000AE8F0000}"/>
    <cellStyle name="Comma 17 5 2 5" xfId="46751" xr:uid="{00000000-0005-0000-0000-0000AF8F0000}"/>
    <cellStyle name="Comma 17 5 2 5 2" xfId="46752" xr:uid="{00000000-0005-0000-0000-0000B08F0000}"/>
    <cellStyle name="Comma 17 5 2 5 3" xfId="46753" xr:uid="{00000000-0005-0000-0000-0000B18F0000}"/>
    <cellStyle name="Comma 17 5 2 6" xfId="46754" xr:uid="{00000000-0005-0000-0000-0000B28F0000}"/>
    <cellStyle name="Comma 17 5 2 6 2" xfId="46755" xr:uid="{00000000-0005-0000-0000-0000B38F0000}"/>
    <cellStyle name="Comma 17 5 2 6 3" xfId="46756" xr:uid="{00000000-0005-0000-0000-0000B48F0000}"/>
    <cellStyle name="Comma 17 5 2 7" xfId="46757" xr:uid="{00000000-0005-0000-0000-0000B58F0000}"/>
    <cellStyle name="Comma 17 5 2 7 2" xfId="46758" xr:uid="{00000000-0005-0000-0000-0000B68F0000}"/>
    <cellStyle name="Comma 17 5 2 8" xfId="46759" xr:uid="{00000000-0005-0000-0000-0000B78F0000}"/>
    <cellStyle name="Comma 17 5 2 9" xfId="46760" xr:uid="{00000000-0005-0000-0000-0000B88F0000}"/>
    <cellStyle name="Comma 17 5 3" xfId="46761" xr:uid="{00000000-0005-0000-0000-0000B98F0000}"/>
    <cellStyle name="Comma 17 5 3 2" xfId="46762" xr:uid="{00000000-0005-0000-0000-0000BA8F0000}"/>
    <cellStyle name="Comma 17 5 3 2 2" xfId="46763" xr:uid="{00000000-0005-0000-0000-0000BB8F0000}"/>
    <cellStyle name="Comma 17 5 3 2 3" xfId="46764" xr:uid="{00000000-0005-0000-0000-0000BC8F0000}"/>
    <cellStyle name="Comma 17 5 3 3" xfId="46765" xr:uid="{00000000-0005-0000-0000-0000BD8F0000}"/>
    <cellStyle name="Comma 17 5 3 3 2" xfId="46766" xr:uid="{00000000-0005-0000-0000-0000BE8F0000}"/>
    <cellStyle name="Comma 17 5 3 3 3" xfId="46767" xr:uid="{00000000-0005-0000-0000-0000BF8F0000}"/>
    <cellStyle name="Comma 17 5 3 4" xfId="46768" xr:uid="{00000000-0005-0000-0000-0000C08F0000}"/>
    <cellStyle name="Comma 17 5 3 4 2" xfId="46769" xr:uid="{00000000-0005-0000-0000-0000C18F0000}"/>
    <cellStyle name="Comma 17 5 3 5" xfId="46770" xr:uid="{00000000-0005-0000-0000-0000C28F0000}"/>
    <cellStyle name="Comma 17 5 3 6" xfId="46771" xr:uid="{00000000-0005-0000-0000-0000C38F0000}"/>
    <cellStyle name="Comma 17 5 4" xfId="46772" xr:uid="{00000000-0005-0000-0000-0000C48F0000}"/>
    <cellStyle name="Comma 17 5 4 2" xfId="46773" xr:uid="{00000000-0005-0000-0000-0000C58F0000}"/>
    <cellStyle name="Comma 17 5 4 2 2" xfId="46774" xr:uid="{00000000-0005-0000-0000-0000C68F0000}"/>
    <cellStyle name="Comma 17 5 4 2 3" xfId="46775" xr:uid="{00000000-0005-0000-0000-0000C78F0000}"/>
    <cellStyle name="Comma 17 5 4 3" xfId="46776" xr:uid="{00000000-0005-0000-0000-0000C88F0000}"/>
    <cellStyle name="Comma 17 5 4 3 2" xfId="46777" xr:uid="{00000000-0005-0000-0000-0000C98F0000}"/>
    <cellStyle name="Comma 17 5 4 3 3" xfId="46778" xr:uid="{00000000-0005-0000-0000-0000CA8F0000}"/>
    <cellStyle name="Comma 17 5 4 4" xfId="46779" xr:uid="{00000000-0005-0000-0000-0000CB8F0000}"/>
    <cellStyle name="Comma 17 5 4 4 2" xfId="46780" xr:uid="{00000000-0005-0000-0000-0000CC8F0000}"/>
    <cellStyle name="Comma 17 5 4 5" xfId="46781" xr:uid="{00000000-0005-0000-0000-0000CD8F0000}"/>
    <cellStyle name="Comma 17 5 4 6" xfId="46782" xr:uid="{00000000-0005-0000-0000-0000CE8F0000}"/>
    <cellStyle name="Comma 17 5 5" xfId="46783" xr:uid="{00000000-0005-0000-0000-0000CF8F0000}"/>
    <cellStyle name="Comma 17 5 5 2" xfId="46784" xr:uid="{00000000-0005-0000-0000-0000D08F0000}"/>
    <cellStyle name="Comma 17 5 5 2 2" xfId="46785" xr:uid="{00000000-0005-0000-0000-0000D18F0000}"/>
    <cellStyle name="Comma 17 5 5 2 3" xfId="46786" xr:uid="{00000000-0005-0000-0000-0000D28F0000}"/>
    <cellStyle name="Comma 17 5 5 3" xfId="46787" xr:uid="{00000000-0005-0000-0000-0000D38F0000}"/>
    <cellStyle name="Comma 17 5 5 3 2" xfId="46788" xr:uid="{00000000-0005-0000-0000-0000D48F0000}"/>
    <cellStyle name="Comma 17 5 5 4" xfId="46789" xr:uid="{00000000-0005-0000-0000-0000D58F0000}"/>
    <cellStyle name="Comma 17 5 5 5" xfId="46790" xr:uid="{00000000-0005-0000-0000-0000D68F0000}"/>
    <cellStyle name="Comma 17 5 6" xfId="46791" xr:uid="{00000000-0005-0000-0000-0000D78F0000}"/>
    <cellStyle name="Comma 17 5 6 2" xfId="46792" xr:uid="{00000000-0005-0000-0000-0000D88F0000}"/>
    <cellStyle name="Comma 17 5 6 3" xfId="46793" xr:uid="{00000000-0005-0000-0000-0000D98F0000}"/>
    <cellStyle name="Comma 17 5 7" xfId="46794" xr:uid="{00000000-0005-0000-0000-0000DA8F0000}"/>
    <cellStyle name="Comma 17 5 7 2" xfId="46795" xr:uid="{00000000-0005-0000-0000-0000DB8F0000}"/>
    <cellStyle name="Comma 17 5 7 3" xfId="46796" xr:uid="{00000000-0005-0000-0000-0000DC8F0000}"/>
    <cellStyle name="Comma 17 5 8" xfId="46797" xr:uid="{00000000-0005-0000-0000-0000DD8F0000}"/>
    <cellStyle name="Comma 17 5 8 2" xfId="46798" xr:uid="{00000000-0005-0000-0000-0000DE8F0000}"/>
    <cellStyle name="Comma 17 5 9" xfId="46799" xr:uid="{00000000-0005-0000-0000-0000DF8F0000}"/>
    <cellStyle name="Comma 17 6" xfId="46800" xr:uid="{00000000-0005-0000-0000-0000E08F0000}"/>
    <cellStyle name="Comma 17 6 2" xfId="46801" xr:uid="{00000000-0005-0000-0000-0000E18F0000}"/>
    <cellStyle name="Comma 17 6 2 2" xfId="46802" xr:uid="{00000000-0005-0000-0000-0000E28F0000}"/>
    <cellStyle name="Comma 17 6 2 2 2" xfId="46803" xr:uid="{00000000-0005-0000-0000-0000E38F0000}"/>
    <cellStyle name="Comma 17 6 2 2 3" xfId="46804" xr:uid="{00000000-0005-0000-0000-0000E48F0000}"/>
    <cellStyle name="Comma 17 6 2 3" xfId="46805" xr:uid="{00000000-0005-0000-0000-0000E58F0000}"/>
    <cellStyle name="Comma 17 6 2 3 2" xfId="46806" xr:uid="{00000000-0005-0000-0000-0000E68F0000}"/>
    <cellStyle name="Comma 17 6 2 3 3" xfId="46807" xr:uid="{00000000-0005-0000-0000-0000E78F0000}"/>
    <cellStyle name="Comma 17 6 2 4" xfId="46808" xr:uid="{00000000-0005-0000-0000-0000E88F0000}"/>
    <cellStyle name="Comma 17 6 2 4 2" xfId="46809" xr:uid="{00000000-0005-0000-0000-0000E98F0000}"/>
    <cellStyle name="Comma 17 6 2 5" xfId="46810" xr:uid="{00000000-0005-0000-0000-0000EA8F0000}"/>
    <cellStyle name="Comma 17 6 2 6" xfId="46811" xr:uid="{00000000-0005-0000-0000-0000EB8F0000}"/>
    <cellStyle name="Comma 17 6 3" xfId="46812" xr:uid="{00000000-0005-0000-0000-0000EC8F0000}"/>
    <cellStyle name="Comma 17 6 3 2" xfId="46813" xr:uid="{00000000-0005-0000-0000-0000ED8F0000}"/>
    <cellStyle name="Comma 17 6 3 2 2" xfId="46814" xr:uid="{00000000-0005-0000-0000-0000EE8F0000}"/>
    <cellStyle name="Comma 17 6 3 2 3" xfId="46815" xr:uid="{00000000-0005-0000-0000-0000EF8F0000}"/>
    <cellStyle name="Comma 17 6 3 3" xfId="46816" xr:uid="{00000000-0005-0000-0000-0000F08F0000}"/>
    <cellStyle name="Comma 17 6 3 3 2" xfId="46817" xr:uid="{00000000-0005-0000-0000-0000F18F0000}"/>
    <cellStyle name="Comma 17 6 3 3 3" xfId="46818" xr:uid="{00000000-0005-0000-0000-0000F28F0000}"/>
    <cellStyle name="Comma 17 6 3 4" xfId="46819" xr:uid="{00000000-0005-0000-0000-0000F38F0000}"/>
    <cellStyle name="Comma 17 6 3 4 2" xfId="46820" xr:uid="{00000000-0005-0000-0000-0000F48F0000}"/>
    <cellStyle name="Comma 17 6 3 5" xfId="46821" xr:uid="{00000000-0005-0000-0000-0000F58F0000}"/>
    <cellStyle name="Comma 17 6 3 6" xfId="46822" xr:uid="{00000000-0005-0000-0000-0000F68F0000}"/>
    <cellStyle name="Comma 17 6 4" xfId="46823" xr:uid="{00000000-0005-0000-0000-0000F78F0000}"/>
    <cellStyle name="Comma 17 6 4 2" xfId="46824" xr:uid="{00000000-0005-0000-0000-0000F88F0000}"/>
    <cellStyle name="Comma 17 6 4 2 2" xfId="46825" xr:uid="{00000000-0005-0000-0000-0000F98F0000}"/>
    <cellStyle name="Comma 17 6 4 2 3" xfId="46826" xr:uid="{00000000-0005-0000-0000-0000FA8F0000}"/>
    <cellStyle name="Comma 17 6 4 3" xfId="46827" xr:uid="{00000000-0005-0000-0000-0000FB8F0000}"/>
    <cellStyle name="Comma 17 6 4 3 2" xfId="46828" xr:uid="{00000000-0005-0000-0000-0000FC8F0000}"/>
    <cellStyle name="Comma 17 6 4 4" xfId="46829" xr:uid="{00000000-0005-0000-0000-0000FD8F0000}"/>
    <cellStyle name="Comma 17 6 4 5" xfId="46830" xr:uid="{00000000-0005-0000-0000-0000FE8F0000}"/>
    <cellStyle name="Comma 17 6 5" xfId="46831" xr:uid="{00000000-0005-0000-0000-0000FF8F0000}"/>
    <cellStyle name="Comma 17 6 5 2" xfId="46832" xr:uid="{00000000-0005-0000-0000-000000900000}"/>
    <cellStyle name="Comma 17 6 5 3" xfId="46833" xr:uid="{00000000-0005-0000-0000-000001900000}"/>
    <cellStyle name="Comma 17 6 6" xfId="46834" xr:uid="{00000000-0005-0000-0000-000002900000}"/>
    <cellStyle name="Comma 17 6 6 2" xfId="46835" xr:uid="{00000000-0005-0000-0000-000003900000}"/>
    <cellStyle name="Comma 17 6 6 3" xfId="46836" xr:uid="{00000000-0005-0000-0000-000004900000}"/>
    <cellStyle name="Comma 17 6 7" xfId="46837" xr:uid="{00000000-0005-0000-0000-000005900000}"/>
    <cellStyle name="Comma 17 6 7 2" xfId="46838" xr:uid="{00000000-0005-0000-0000-000006900000}"/>
    <cellStyle name="Comma 17 6 8" xfId="46839" xr:uid="{00000000-0005-0000-0000-000007900000}"/>
    <cellStyle name="Comma 17 6 9" xfId="46840" xr:uid="{00000000-0005-0000-0000-000008900000}"/>
    <cellStyle name="Comma 17 7" xfId="46841" xr:uid="{00000000-0005-0000-0000-000009900000}"/>
    <cellStyle name="Comma 17 7 2" xfId="46842" xr:uid="{00000000-0005-0000-0000-00000A900000}"/>
    <cellStyle name="Comma 17 7 2 2" xfId="46843" xr:uid="{00000000-0005-0000-0000-00000B900000}"/>
    <cellStyle name="Comma 17 7 2 2 2" xfId="46844" xr:uid="{00000000-0005-0000-0000-00000C900000}"/>
    <cellStyle name="Comma 17 7 2 2 3" xfId="46845" xr:uid="{00000000-0005-0000-0000-00000D900000}"/>
    <cellStyle name="Comma 17 7 2 3" xfId="46846" xr:uid="{00000000-0005-0000-0000-00000E900000}"/>
    <cellStyle name="Comma 17 7 2 3 2" xfId="46847" xr:uid="{00000000-0005-0000-0000-00000F900000}"/>
    <cellStyle name="Comma 17 7 2 3 3" xfId="46848" xr:uid="{00000000-0005-0000-0000-000010900000}"/>
    <cellStyle name="Comma 17 7 2 4" xfId="46849" xr:uid="{00000000-0005-0000-0000-000011900000}"/>
    <cellStyle name="Comma 17 7 2 4 2" xfId="46850" xr:uid="{00000000-0005-0000-0000-000012900000}"/>
    <cellStyle name="Comma 17 7 2 5" xfId="46851" xr:uid="{00000000-0005-0000-0000-000013900000}"/>
    <cellStyle name="Comma 17 7 2 6" xfId="46852" xr:uid="{00000000-0005-0000-0000-000014900000}"/>
    <cellStyle name="Comma 17 7 3" xfId="46853" xr:uid="{00000000-0005-0000-0000-000015900000}"/>
    <cellStyle name="Comma 17 7 3 2" xfId="46854" xr:uid="{00000000-0005-0000-0000-000016900000}"/>
    <cellStyle name="Comma 17 7 3 2 2" xfId="46855" xr:uid="{00000000-0005-0000-0000-000017900000}"/>
    <cellStyle name="Comma 17 7 3 2 3" xfId="46856" xr:uid="{00000000-0005-0000-0000-000018900000}"/>
    <cellStyle name="Comma 17 7 3 3" xfId="46857" xr:uid="{00000000-0005-0000-0000-000019900000}"/>
    <cellStyle name="Comma 17 7 3 3 2" xfId="46858" xr:uid="{00000000-0005-0000-0000-00001A900000}"/>
    <cellStyle name="Comma 17 7 3 3 3" xfId="46859" xr:uid="{00000000-0005-0000-0000-00001B900000}"/>
    <cellStyle name="Comma 17 7 3 4" xfId="46860" xr:uid="{00000000-0005-0000-0000-00001C900000}"/>
    <cellStyle name="Comma 17 7 3 4 2" xfId="46861" xr:uid="{00000000-0005-0000-0000-00001D900000}"/>
    <cellStyle name="Comma 17 7 3 5" xfId="46862" xr:uid="{00000000-0005-0000-0000-00001E900000}"/>
    <cellStyle name="Comma 17 7 3 6" xfId="46863" xr:uid="{00000000-0005-0000-0000-00001F900000}"/>
    <cellStyle name="Comma 17 7 4" xfId="46864" xr:uid="{00000000-0005-0000-0000-000020900000}"/>
    <cellStyle name="Comma 17 7 4 2" xfId="46865" xr:uid="{00000000-0005-0000-0000-000021900000}"/>
    <cellStyle name="Comma 17 7 4 2 2" xfId="46866" xr:uid="{00000000-0005-0000-0000-000022900000}"/>
    <cellStyle name="Comma 17 7 4 2 3" xfId="46867" xr:uid="{00000000-0005-0000-0000-000023900000}"/>
    <cellStyle name="Comma 17 7 4 3" xfId="46868" xr:uid="{00000000-0005-0000-0000-000024900000}"/>
    <cellStyle name="Comma 17 7 4 3 2" xfId="46869" xr:uid="{00000000-0005-0000-0000-000025900000}"/>
    <cellStyle name="Comma 17 7 4 4" xfId="46870" xr:uid="{00000000-0005-0000-0000-000026900000}"/>
    <cellStyle name="Comma 17 7 4 5" xfId="46871" xr:uid="{00000000-0005-0000-0000-000027900000}"/>
    <cellStyle name="Comma 17 7 5" xfId="46872" xr:uid="{00000000-0005-0000-0000-000028900000}"/>
    <cellStyle name="Comma 17 7 5 2" xfId="46873" xr:uid="{00000000-0005-0000-0000-000029900000}"/>
    <cellStyle name="Comma 17 7 5 3" xfId="46874" xr:uid="{00000000-0005-0000-0000-00002A900000}"/>
    <cellStyle name="Comma 17 7 6" xfId="46875" xr:uid="{00000000-0005-0000-0000-00002B900000}"/>
    <cellStyle name="Comma 17 7 6 2" xfId="46876" xr:uid="{00000000-0005-0000-0000-00002C900000}"/>
    <cellStyle name="Comma 17 7 6 3" xfId="46877" xr:uid="{00000000-0005-0000-0000-00002D900000}"/>
    <cellStyle name="Comma 17 7 7" xfId="46878" xr:uid="{00000000-0005-0000-0000-00002E900000}"/>
    <cellStyle name="Comma 17 7 7 2" xfId="46879" xr:uid="{00000000-0005-0000-0000-00002F900000}"/>
    <cellStyle name="Comma 17 7 8" xfId="46880" xr:uid="{00000000-0005-0000-0000-000030900000}"/>
    <cellStyle name="Comma 17 7 9" xfId="46881" xr:uid="{00000000-0005-0000-0000-000031900000}"/>
    <cellStyle name="Comma 17 8" xfId="46882" xr:uid="{00000000-0005-0000-0000-000032900000}"/>
    <cellStyle name="Comma 17 8 2" xfId="46883" xr:uid="{00000000-0005-0000-0000-000033900000}"/>
    <cellStyle name="Comma 17 8 2 2" xfId="46884" xr:uid="{00000000-0005-0000-0000-000034900000}"/>
    <cellStyle name="Comma 17 8 2 3" xfId="46885" xr:uid="{00000000-0005-0000-0000-000035900000}"/>
    <cellStyle name="Comma 17 8 3" xfId="46886" xr:uid="{00000000-0005-0000-0000-000036900000}"/>
    <cellStyle name="Comma 17 8 3 2" xfId="46887" xr:uid="{00000000-0005-0000-0000-000037900000}"/>
    <cellStyle name="Comma 17 8 3 3" xfId="46888" xr:uid="{00000000-0005-0000-0000-000038900000}"/>
    <cellStyle name="Comma 17 8 4" xfId="46889" xr:uid="{00000000-0005-0000-0000-000039900000}"/>
    <cellStyle name="Comma 17 8 4 2" xfId="46890" xr:uid="{00000000-0005-0000-0000-00003A900000}"/>
    <cellStyle name="Comma 17 8 5" xfId="46891" xr:uid="{00000000-0005-0000-0000-00003B900000}"/>
    <cellStyle name="Comma 17 8 6" xfId="46892" xr:uid="{00000000-0005-0000-0000-00003C900000}"/>
    <cellStyle name="Comma 17 9" xfId="46893" xr:uid="{00000000-0005-0000-0000-00003D900000}"/>
    <cellStyle name="Comma 17 9 2" xfId="46894" xr:uid="{00000000-0005-0000-0000-00003E900000}"/>
    <cellStyle name="Comma 17 9 2 2" xfId="46895" xr:uid="{00000000-0005-0000-0000-00003F900000}"/>
    <cellStyle name="Comma 17 9 2 3" xfId="46896" xr:uid="{00000000-0005-0000-0000-000040900000}"/>
    <cellStyle name="Comma 17 9 3" xfId="46897" xr:uid="{00000000-0005-0000-0000-000041900000}"/>
    <cellStyle name="Comma 17 9 3 2" xfId="46898" xr:uid="{00000000-0005-0000-0000-000042900000}"/>
    <cellStyle name="Comma 17 9 3 3" xfId="46899" xr:uid="{00000000-0005-0000-0000-000043900000}"/>
    <cellStyle name="Comma 17 9 4" xfId="46900" xr:uid="{00000000-0005-0000-0000-000044900000}"/>
    <cellStyle name="Comma 17 9 4 2" xfId="46901" xr:uid="{00000000-0005-0000-0000-000045900000}"/>
    <cellStyle name="Comma 17 9 5" xfId="46902" xr:uid="{00000000-0005-0000-0000-000046900000}"/>
    <cellStyle name="Comma 17 9 6" xfId="46903" xr:uid="{00000000-0005-0000-0000-000047900000}"/>
    <cellStyle name="Comma 18" xfId="3272" xr:uid="{00000000-0005-0000-0000-000048900000}"/>
    <cellStyle name="Comma 18 10" xfId="46904" xr:uid="{00000000-0005-0000-0000-000049900000}"/>
    <cellStyle name="Comma 18 10 2" xfId="46905" xr:uid="{00000000-0005-0000-0000-00004A900000}"/>
    <cellStyle name="Comma 18 10 2 2" xfId="46906" xr:uid="{00000000-0005-0000-0000-00004B900000}"/>
    <cellStyle name="Comma 18 10 2 3" xfId="46907" xr:uid="{00000000-0005-0000-0000-00004C900000}"/>
    <cellStyle name="Comma 18 10 3" xfId="46908" xr:uid="{00000000-0005-0000-0000-00004D900000}"/>
    <cellStyle name="Comma 18 10 3 2" xfId="46909" xr:uid="{00000000-0005-0000-0000-00004E900000}"/>
    <cellStyle name="Comma 18 10 4" xfId="46910" xr:uid="{00000000-0005-0000-0000-00004F900000}"/>
    <cellStyle name="Comma 18 10 5" xfId="46911" xr:uid="{00000000-0005-0000-0000-000050900000}"/>
    <cellStyle name="Comma 18 11" xfId="46912" xr:uid="{00000000-0005-0000-0000-000051900000}"/>
    <cellStyle name="Comma 18 11 2" xfId="46913" xr:uid="{00000000-0005-0000-0000-000052900000}"/>
    <cellStyle name="Comma 18 11 3" xfId="46914" xr:uid="{00000000-0005-0000-0000-000053900000}"/>
    <cellStyle name="Comma 18 12" xfId="46915" xr:uid="{00000000-0005-0000-0000-000054900000}"/>
    <cellStyle name="Comma 18 12 2" xfId="46916" xr:uid="{00000000-0005-0000-0000-000055900000}"/>
    <cellStyle name="Comma 18 12 3" xfId="46917" xr:uid="{00000000-0005-0000-0000-000056900000}"/>
    <cellStyle name="Comma 18 13" xfId="46918" xr:uid="{00000000-0005-0000-0000-000057900000}"/>
    <cellStyle name="Comma 18 13 2" xfId="46919" xr:uid="{00000000-0005-0000-0000-000058900000}"/>
    <cellStyle name="Comma 18 14" xfId="46920" xr:uid="{00000000-0005-0000-0000-000059900000}"/>
    <cellStyle name="Comma 18 15" xfId="46921" xr:uid="{00000000-0005-0000-0000-00005A900000}"/>
    <cellStyle name="Comma 18 16" xfId="46922" xr:uid="{00000000-0005-0000-0000-00005B900000}"/>
    <cellStyle name="Comma 18 2" xfId="3273" xr:uid="{00000000-0005-0000-0000-00005C900000}"/>
    <cellStyle name="Comma 18 2 10" xfId="46923" xr:uid="{00000000-0005-0000-0000-00005D900000}"/>
    <cellStyle name="Comma 18 2 10 2" xfId="46924" xr:uid="{00000000-0005-0000-0000-00005E900000}"/>
    <cellStyle name="Comma 18 2 10 3" xfId="46925" xr:uid="{00000000-0005-0000-0000-00005F900000}"/>
    <cellStyle name="Comma 18 2 11" xfId="46926" xr:uid="{00000000-0005-0000-0000-000060900000}"/>
    <cellStyle name="Comma 18 2 11 2" xfId="46927" xr:uid="{00000000-0005-0000-0000-000061900000}"/>
    <cellStyle name="Comma 18 2 11 3" xfId="46928" xr:uid="{00000000-0005-0000-0000-000062900000}"/>
    <cellStyle name="Comma 18 2 12" xfId="46929" xr:uid="{00000000-0005-0000-0000-000063900000}"/>
    <cellStyle name="Comma 18 2 12 2" xfId="46930" xr:uid="{00000000-0005-0000-0000-000064900000}"/>
    <cellStyle name="Comma 18 2 13" xfId="46931" xr:uid="{00000000-0005-0000-0000-000065900000}"/>
    <cellStyle name="Comma 18 2 14" xfId="46932" xr:uid="{00000000-0005-0000-0000-000066900000}"/>
    <cellStyle name="Comma 18 2 2" xfId="9475" xr:uid="{00000000-0005-0000-0000-000067900000}"/>
    <cellStyle name="Comma 18 2 2 10" xfId="46933" xr:uid="{00000000-0005-0000-0000-000068900000}"/>
    <cellStyle name="Comma 18 2 2 10 2" xfId="46934" xr:uid="{00000000-0005-0000-0000-000069900000}"/>
    <cellStyle name="Comma 18 2 2 10 3" xfId="46935" xr:uid="{00000000-0005-0000-0000-00006A900000}"/>
    <cellStyle name="Comma 18 2 2 11" xfId="46936" xr:uid="{00000000-0005-0000-0000-00006B900000}"/>
    <cellStyle name="Comma 18 2 2 11 2" xfId="46937" xr:uid="{00000000-0005-0000-0000-00006C900000}"/>
    <cellStyle name="Comma 18 2 2 12" xfId="46938" xr:uid="{00000000-0005-0000-0000-00006D900000}"/>
    <cellStyle name="Comma 18 2 2 13" xfId="46939" xr:uid="{00000000-0005-0000-0000-00006E900000}"/>
    <cellStyle name="Comma 18 2 2 2" xfId="46940" xr:uid="{00000000-0005-0000-0000-00006F900000}"/>
    <cellStyle name="Comma 18 2 2 2 10" xfId="46941" xr:uid="{00000000-0005-0000-0000-000070900000}"/>
    <cellStyle name="Comma 18 2 2 2 10 2" xfId="46942" xr:uid="{00000000-0005-0000-0000-000071900000}"/>
    <cellStyle name="Comma 18 2 2 2 11" xfId="46943" xr:uid="{00000000-0005-0000-0000-000072900000}"/>
    <cellStyle name="Comma 18 2 2 2 12" xfId="46944" xr:uid="{00000000-0005-0000-0000-000073900000}"/>
    <cellStyle name="Comma 18 2 2 2 2" xfId="46945" xr:uid="{00000000-0005-0000-0000-000074900000}"/>
    <cellStyle name="Comma 18 2 2 2 2 10" xfId="46946" xr:uid="{00000000-0005-0000-0000-000075900000}"/>
    <cellStyle name="Comma 18 2 2 2 2 2" xfId="46947" xr:uid="{00000000-0005-0000-0000-000076900000}"/>
    <cellStyle name="Comma 18 2 2 2 2 2 2" xfId="46948" xr:uid="{00000000-0005-0000-0000-000077900000}"/>
    <cellStyle name="Comma 18 2 2 2 2 2 2 2" xfId="46949" xr:uid="{00000000-0005-0000-0000-000078900000}"/>
    <cellStyle name="Comma 18 2 2 2 2 2 2 2 2" xfId="46950" xr:uid="{00000000-0005-0000-0000-000079900000}"/>
    <cellStyle name="Comma 18 2 2 2 2 2 2 2 3" xfId="46951" xr:uid="{00000000-0005-0000-0000-00007A900000}"/>
    <cellStyle name="Comma 18 2 2 2 2 2 2 3" xfId="46952" xr:uid="{00000000-0005-0000-0000-00007B900000}"/>
    <cellStyle name="Comma 18 2 2 2 2 2 2 3 2" xfId="46953" xr:uid="{00000000-0005-0000-0000-00007C900000}"/>
    <cellStyle name="Comma 18 2 2 2 2 2 2 3 3" xfId="46954" xr:uid="{00000000-0005-0000-0000-00007D900000}"/>
    <cellStyle name="Comma 18 2 2 2 2 2 2 4" xfId="46955" xr:uid="{00000000-0005-0000-0000-00007E900000}"/>
    <cellStyle name="Comma 18 2 2 2 2 2 2 4 2" xfId="46956" xr:uid="{00000000-0005-0000-0000-00007F900000}"/>
    <cellStyle name="Comma 18 2 2 2 2 2 2 5" xfId="46957" xr:uid="{00000000-0005-0000-0000-000080900000}"/>
    <cellStyle name="Comma 18 2 2 2 2 2 2 6" xfId="46958" xr:uid="{00000000-0005-0000-0000-000081900000}"/>
    <cellStyle name="Comma 18 2 2 2 2 2 3" xfId="46959" xr:uid="{00000000-0005-0000-0000-000082900000}"/>
    <cellStyle name="Comma 18 2 2 2 2 2 3 2" xfId="46960" xr:uid="{00000000-0005-0000-0000-000083900000}"/>
    <cellStyle name="Comma 18 2 2 2 2 2 3 2 2" xfId="46961" xr:uid="{00000000-0005-0000-0000-000084900000}"/>
    <cellStyle name="Comma 18 2 2 2 2 2 3 2 3" xfId="46962" xr:uid="{00000000-0005-0000-0000-000085900000}"/>
    <cellStyle name="Comma 18 2 2 2 2 2 3 3" xfId="46963" xr:uid="{00000000-0005-0000-0000-000086900000}"/>
    <cellStyle name="Comma 18 2 2 2 2 2 3 3 2" xfId="46964" xr:uid="{00000000-0005-0000-0000-000087900000}"/>
    <cellStyle name="Comma 18 2 2 2 2 2 3 3 3" xfId="46965" xr:uid="{00000000-0005-0000-0000-000088900000}"/>
    <cellStyle name="Comma 18 2 2 2 2 2 3 4" xfId="46966" xr:uid="{00000000-0005-0000-0000-000089900000}"/>
    <cellStyle name="Comma 18 2 2 2 2 2 3 4 2" xfId="46967" xr:uid="{00000000-0005-0000-0000-00008A900000}"/>
    <cellStyle name="Comma 18 2 2 2 2 2 3 5" xfId="46968" xr:uid="{00000000-0005-0000-0000-00008B900000}"/>
    <cellStyle name="Comma 18 2 2 2 2 2 3 6" xfId="46969" xr:uid="{00000000-0005-0000-0000-00008C900000}"/>
    <cellStyle name="Comma 18 2 2 2 2 2 4" xfId="46970" xr:uid="{00000000-0005-0000-0000-00008D900000}"/>
    <cellStyle name="Comma 18 2 2 2 2 2 4 2" xfId="46971" xr:uid="{00000000-0005-0000-0000-00008E900000}"/>
    <cellStyle name="Comma 18 2 2 2 2 2 4 2 2" xfId="46972" xr:uid="{00000000-0005-0000-0000-00008F900000}"/>
    <cellStyle name="Comma 18 2 2 2 2 2 4 2 3" xfId="46973" xr:uid="{00000000-0005-0000-0000-000090900000}"/>
    <cellStyle name="Comma 18 2 2 2 2 2 4 3" xfId="46974" xr:uid="{00000000-0005-0000-0000-000091900000}"/>
    <cellStyle name="Comma 18 2 2 2 2 2 4 3 2" xfId="46975" xr:uid="{00000000-0005-0000-0000-000092900000}"/>
    <cellStyle name="Comma 18 2 2 2 2 2 4 4" xfId="46976" xr:uid="{00000000-0005-0000-0000-000093900000}"/>
    <cellStyle name="Comma 18 2 2 2 2 2 4 5" xfId="46977" xr:uid="{00000000-0005-0000-0000-000094900000}"/>
    <cellStyle name="Comma 18 2 2 2 2 2 5" xfId="46978" xr:uid="{00000000-0005-0000-0000-000095900000}"/>
    <cellStyle name="Comma 18 2 2 2 2 2 5 2" xfId="46979" xr:uid="{00000000-0005-0000-0000-000096900000}"/>
    <cellStyle name="Comma 18 2 2 2 2 2 5 3" xfId="46980" xr:uid="{00000000-0005-0000-0000-000097900000}"/>
    <cellStyle name="Comma 18 2 2 2 2 2 6" xfId="46981" xr:uid="{00000000-0005-0000-0000-000098900000}"/>
    <cellStyle name="Comma 18 2 2 2 2 2 6 2" xfId="46982" xr:uid="{00000000-0005-0000-0000-000099900000}"/>
    <cellStyle name="Comma 18 2 2 2 2 2 6 3" xfId="46983" xr:uid="{00000000-0005-0000-0000-00009A900000}"/>
    <cellStyle name="Comma 18 2 2 2 2 2 7" xfId="46984" xr:uid="{00000000-0005-0000-0000-00009B900000}"/>
    <cellStyle name="Comma 18 2 2 2 2 2 7 2" xfId="46985" xr:uid="{00000000-0005-0000-0000-00009C900000}"/>
    <cellStyle name="Comma 18 2 2 2 2 2 8" xfId="46986" xr:uid="{00000000-0005-0000-0000-00009D900000}"/>
    <cellStyle name="Comma 18 2 2 2 2 2 9" xfId="46987" xr:uid="{00000000-0005-0000-0000-00009E900000}"/>
    <cellStyle name="Comma 18 2 2 2 2 3" xfId="46988" xr:uid="{00000000-0005-0000-0000-00009F900000}"/>
    <cellStyle name="Comma 18 2 2 2 2 3 2" xfId="46989" xr:uid="{00000000-0005-0000-0000-0000A0900000}"/>
    <cellStyle name="Comma 18 2 2 2 2 3 2 2" xfId="46990" xr:uid="{00000000-0005-0000-0000-0000A1900000}"/>
    <cellStyle name="Comma 18 2 2 2 2 3 2 3" xfId="46991" xr:uid="{00000000-0005-0000-0000-0000A2900000}"/>
    <cellStyle name="Comma 18 2 2 2 2 3 3" xfId="46992" xr:uid="{00000000-0005-0000-0000-0000A3900000}"/>
    <cellStyle name="Comma 18 2 2 2 2 3 3 2" xfId="46993" xr:uid="{00000000-0005-0000-0000-0000A4900000}"/>
    <cellStyle name="Comma 18 2 2 2 2 3 3 3" xfId="46994" xr:uid="{00000000-0005-0000-0000-0000A5900000}"/>
    <cellStyle name="Comma 18 2 2 2 2 3 4" xfId="46995" xr:uid="{00000000-0005-0000-0000-0000A6900000}"/>
    <cellStyle name="Comma 18 2 2 2 2 3 4 2" xfId="46996" xr:uid="{00000000-0005-0000-0000-0000A7900000}"/>
    <cellStyle name="Comma 18 2 2 2 2 3 5" xfId="46997" xr:uid="{00000000-0005-0000-0000-0000A8900000}"/>
    <cellStyle name="Comma 18 2 2 2 2 3 6" xfId="46998" xr:uid="{00000000-0005-0000-0000-0000A9900000}"/>
    <cellStyle name="Comma 18 2 2 2 2 4" xfId="46999" xr:uid="{00000000-0005-0000-0000-0000AA900000}"/>
    <cellStyle name="Comma 18 2 2 2 2 4 2" xfId="47000" xr:uid="{00000000-0005-0000-0000-0000AB900000}"/>
    <cellStyle name="Comma 18 2 2 2 2 4 2 2" xfId="47001" xr:uid="{00000000-0005-0000-0000-0000AC900000}"/>
    <cellStyle name="Comma 18 2 2 2 2 4 2 3" xfId="47002" xr:uid="{00000000-0005-0000-0000-0000AD900000}"/>
    <cellStyle name="Comma 18 2 2 2 2 4 3" xfId="47003" xr:uid="{00000000-0005-0000-0000-0000AE900000}"/>
    <cellStyle name="Comma 18 2 2 2 2 4 3 2" xfId="47004" xr:uid="{00000000-0005-0000-0000-0000AF900000}"/>
    <cellStyle name="Comma 18 2 2 2 2 4 3 3" xfId="47005" xr:uid="{00000000-0005-0000-0000-0000B0900000}"/>
    <cellStyle name="Comma 18 2 2 2 2 4 4" xfId="47006" xr:uid="{00000000-0005-0000-0000-0000B1900000}"/>
    <cellStyle name="Comma 18 2 2 2 2 4 4 2" xfId="47007" xr:uid="{00000000-0005-0000-0000-0000B2900000}"/>
    <cellStyle name="Comma 18 2 2 2 2 4 5" xfId="47008" xr:uid="{00000000-0005-0000-0000-0000B3900000}"/>
    <cellStyle name="Comma 18 2 2 2 2 4 6" xfId="47009" xr:uid="{00000000-0005-0000-0000-0000B4900000}"/>
    <cellStyle name="Comma 18 2 2 2 2 5" xfId="47010" xr:uid="{00000000-0005-0000-0000-0000B5900000}"/>
    <cellStyle name="Comma 18 2 2 2 2 5 2" xfId="47011" xr:uid="{00000000-0005-0000-0000-0000B6900000}"/>
    <cellStyle name="Comma 18 2 2 2 2 5 2 2" xfId="47012" xr:uid="{00000000-0005-0000-0000-0000B7900000}"/>
    <cellStyle name="Comma 18 2 2 2 2 5 2 3" xfId="47013" xr:uid="{00000000-0005-0000-0000-0000B8900000}"/>
    <cellStyle name="Comma 18 2 2 2 2 5 3" xfId="47014" xr:uid="{00000000-0005-0000-0000-0000B9900000}"/>
    <cellStyle name="Comma 18 2 2 2 2 5 3 2" xfId="47015" xr:uid="{00000000-0005-0000-0000-0000BA900000}"/>
    <cellStyle name="Comma 18 2 2 2 2 5 4" xfId="47016" xr:uid="{00000000-0005-0000-0000-0000BB900000}"/>
    <cellStyle name="Comma 18 2 2 2 2 5 5" xfId="47017" xr:uid="{00000000-0005-0000-0000-0000BC900000}"/>
    <cellStyle name="Comma 18 2 2 2 2 6" xfId="47018" xr:uid="{00000000-0005-0000-0000-0000BD900000}"/>
    <cellStyle name="Comma 18 2 2 2 2 6 2" xfId="47019" xr:uid="{00000000-0005-0000-0000-0000BE900000}"/>
    <cellStyle name="Comma 18 2 2 2 2 6 3" xfId="47020" xr:uid="{00000000-0005-0000-0000-0000BF900000}"/>
    <cellStyle name="Comma 18 2 2 2 2 7" xfId="47021" xr:uid="{00000000-0005-0000-0000-0000C0900000}"/>
    <cellStyle name="Comma 18 2 2 2 2 7 2" xfId="47022" xr:uid="{00000000-0005-0000-0000-0000C1900000}"/>
    <cellStyle name="Comma 18 2 2 2 2 7 3" xfId="47023" xr:uid="{00000000-0005-0000-0000-0000C2900000}"/>
    <cellStyle name="Comma 18 2 2 2 2 8" xfId="47024" xr:uid="{00000000-0005-0000-0000-0000C3900000}"/>
    <cellStyle name="Comma 18 2 2 2 2 8 2" xfId="47025" xr:uid="{00000000-0005-0000-0000-0000C4900000}"/>
    <cellStyle name="Comma 18 2 2 2 2 9" xfId="47026" xr:uid="{00000000-0005-0000-0000-0000C5900000}"/>
    <cellStyle name="Comma 18 2 2 2 3" xfId="47027" xr:uid="{00000000-0005-0000-0000-0000C6900000}"/>
    <cellStyle name="Comma 18 2 2 2 3 2" xfId="47028" xr:uid="{00000000-0005-0000-0000-0000C7900000}"/>
    <cellStyle name="Comma 18 2 2 2 3 2 2" xfId="47029" xr:uid="{00000000-0005-0000-0000-0000C8900000}"/>
    <cellStyle name="Comma 18 2 2 2 3 2 2 2" xfId="47030" xr:uid="{00000000-0005-0000-0000-0000C9900000}"/>
    <cellStyle name="Comma 18 2 2 2 3 2 2 3" xfId="47031" xr:uid="{00000000-0005-0000-0000-0000CA900000}"/>
    <cellStyle name="Comma 18 2 2 2 3 2 3" xfId="47032" xr:uid="{00000000-0005-0000-0000-0000CB900000}"/>
    <cellStyle name="Comma 18 2 2 2 3 2 3 2" xfId="47033" xr:uid="{00000000-0005-0000-0000-0000CC900000}"/>
    <cellStyle name="Comma 18 2 2 2 3 2 3 3" xfId="47034" xr:uid="{00000000-0005-0000-0000-0000CD900000}"/>
    <cellStyle name="Comma 18 2 2 2 3 2 4" xfId="47035" xr:uid="{00000000-0005-0000-0000-0000CE900000}"/>
    <cellStyle name="Comma 18 2 2 2 3 2 4 2" xfId="47036" xr:uid="{00000000-0005-0000-0000-0000CF900000}"/>
    <cellStyle name="Comma 18 2 2 2 3 2 5" xfId="47037" xr:uid="{00000000-0005-0000-0000-0000D0900000}"/>
    <cellStyle name="Comma 18 2 2 2 3 2 6" xfId="47038" xr:uid="{00000000-0005-0000-0000-0000D1900000}"/>
    <cellStyle name="Comma 18 2 2 2 3 3" xfId="47039" xr:uid="{00000000-0005-0000-0000-0000D2900000}"/>
    <cellStyle name="Comma 18 2 2 2 3 3 2" xfId="47040" xr:uid="{00000000-0005-0000-0000-0000D3900000}"/>
    <cellStyle name="Comma 18 2 2 2 3 3 2 2" xfId="47041" xr:uid="{00000000-0005-0000-0000-0000D4900000}"/>
    <cellStyle name="Comma 18 2 2 2 3 3 2 3" xfId="47042" xr:uid="{00000000-0005-0000-0000-0000D5900000}"/>
    <cellStyle name="Comma 18 2 2 2 3 3 3" xfId="47043" xr:uid="{00000000-0005-0000-0000-0000D6900000}"/>
    <cellStyle name="Comma 18 2 2 2 3 3 3 2" xfId="47044" xr:uid="{00000000-0005-0000-0000-0000D7900000}"/>
    <cellStyle name="Comma 18 2 2 2 3 3 3 3" xfId="47045" xr:uid="{00000000-0005-0000-0000-0000D8900000}"/>
    <cellStyle name="Comma 18 2 2 2 3 3 4" xfId="47046" xr:uid="{00000000-0005-0000-0000-0000D9900000}"/>
    <cellStyle name="Comma 18 2 2 2 3 3 4 2" xfId="47047" xr:uid="{00000000-0005-0000-0000-0000DA900000}"/>
    <cellStyle name="Comma 18 2 2 2 3 3 5" xfId="47048" xr:uid="{00000000-0005-0000-0000-0000DB900000}"/>
    <cellStyle name="Comma 18 2 2 2 3 3 6" xfId="47049" xr:uid="{00000000-0005-0000-0000-0000DC900000}"/>
    <cellStyle name="Comma 18 2 2 2 3 4" xfId="47050" xr:uid="{00000000-0005-0000-0000-0000DD900000}"/>
    <cellStyle name="Comma 18 2 2 2 3 4 2" xfId="47051" xr:uid="{00000000-0005-0000-0000-0000DE900000}"/>
    <cellStyle name="Comma 18 2 2 2 3 4 2 2" xfId="47052" xr:uid="{00000000-0005-0000-0000-0000DF900000}"/>
    <cellStyle name="Comma 18 2 2 2 3 4 2 3" xfId="47053" xr:uid="{00000000-0005-0000-0000-0000E0900000}"/>
    <cellStyle name="Comma 18 2 2 2 3 4 3" xfId="47054" xr:uid="{00000000-0005-0000-0000-0000E1900000}"/>
    <cellStyle name="Comma 18 2 2 2 3 4 3 2" xfId="47055" xr:uid="{00000000-0005-0000-0000-0000E2900000}"/>
    <cellStyle name="Comma 18 2 2 2 3 4 4" xfId="47056" xr:uid="{00000000-0005-0000-0000-0000E3900000}"/>
    <cellStyle name="Comma 18 2 2 2 3 4 5" xfId="47057" xr:uid="{00000000-0005-0000-0000-0000E4900000}"/>
    <cellStyle name="Comma 18 2 2 2 3 5" xfId="47058" xr:uid="{00000000-0005-0000-0000-0000E5900000}"/>
    <cellStyle name="Comma 18 2 2 2 3 5 2" xfId="47059" xr:uid="{00000000-0005-0000-0000-0000E6900000}"/>
    <cellStyle name="Comma 18 2 2 2 3 5 3" xfId="47060" xr:uid="{00000000-0005-0000-0000-0000E7900000}"/>
    <cellStyle name="Comma 18 2 2 2 3 6" xfId="47061" xr:uid="{00000000-0005-0000-0000-0000E8900000}"/>
    <cellStyle name="Comma 18 2 2 2 3 6 2" xfId="47062" xr:uid="{00000000-0005-0000-0000-0000E9900000}"/>
    <cellStyle name="Comma 18 2 2 2 3 6 3" xfId="47063" xr:uid="{00000000-0005-0000-0000-0000EA900000}"/>
    <cellStyle name="Comma 18 2 2 2 3 7" xfId="47064" xr:uid="{00000000-0005-0000-0000-0000EB900000}"/>
    <cellStyle name="Comma 18 2 2 2 3 7 2" xfId="47065" xr:uid="{00000000-0005-0000-0000-0000EC900000}"/>
    <cellStyle name="Comma 18 2 2 2 3 8" xfId="47066" xr:uid="{00000000-0005-0000-0000-0000ED900000}"/>
    <cellStyle name="Comma 18 2 2 2 3 9" xfId="47067" xr:uid="{00000000-0005-0000-0000-0000EE900000}"/>
    <cellStyle name="Comma 18 2 2 2 4" xfId="47068" xr:uid="{00000000-0005-0000-0000-0000EF900000}"/>
    <cellStyle name="Comma 18 2 2 2 4 2" xfId="47069" xr:uid="{00000000-0005-0000-0000-0000F0900000}"/>
    <cellStyle name="Comma 18 2 2 2 4 2 2" xfId="47070" xr:uid="{00000000-0005-0000-0000-0000F1900000}"/>
    <cellStyle name="Comma 18 2 2 2 4 2 2 2" xfId="47071" xr:uid="{00000000-0005-0000-0000-0000F2900000}"/>
    <cellStyle name="Comma 18 2 2 2 4 2 2 3" xfId="47072" xr:uid="{00000000-0005-0000-0000-0000F3900000}"/>
    <cellStyle name="Comma 18 2 2 2 4 2 3" xfId="47073" xr:uid="{00000000-0005-0000-0000-0000F4900000}"/>
    <cellStyle name="Comma 18 2 2 2 4 2 3 2" xfId="47074" xr:uid="{00000000-0005-0000-0000-0000F5900000}"/>
    <cellStyle name="Comma 18 2 2 2 4 2 3 3" xfId="47075" xr:uid="{00000000-0005-0000-0000-0000F6900000}"/>
    <cellStyle name="Comma 18 2 2 2 4 2 4" xfId="47076" xr:uid="{00000000-0005-0000-0000-0000F7900000}"/>
    <cellStyle name="Comma 18 2 2 2 4 2 4 2" xfId="47077" xr:uid="{00000000-0005-0000-0000-0000F8900000}"/>
    <cellStyle name="Comma 18 2 2 2 4 2 5" xfId="47078" xr:uid="{00000000-0005-0000-0000-0000F9900000}"/>
    <cellStyle name="Comma 18 2 2 2 4 2 6" xfId="47079" xr:uid="{00000000-0005-0000-0000-0000FA900000}"/>
    <cellStyle name="Comma 18 2 2 2 4 3" xfId="47080" xr:uid="{00000000-0005-0000-0000-0000FB900000}"/>
    <cellStyle name="Comma 18 2 2 2 4 3 2" xfId="47081" xr:uid="{00000000-0005-0000-0000-0000FC900000}"/>
    <cellStyle name="Comma 18 2 2 2 4 3 2 2" xfId="47082" xr:uid="{00000000-0005-0000-0000-0000FD900000}"/>
    <cellStyle name="Comma 18 2 2 2 4 3 2 3" xfId="47083" xr:uid="{00000000-0005-0000-0000-0000FE900000}"/>
    <cellStyle name="Comma 18 2 2 2 4 3 3" xfId="47084" xr:uid="{00000000-0005-0000-0000-0000FF900000}"/>
    <cellStyle name="Comma 18 2 2 2 4 3 3 2" xfId="47085" xr:uid="{00000000-0005-0000-0000-000000910000}"/>
    <cellStyle name="Comma 18 2 2 2 4 3 3 3" xfId="47086" xr:uid="{00000000-0005-0000-0000-000001910000}"/>
    <cellStyle name="Comma 18 2 2 2 4 3 4" xfId="47087" xr:uid="{00000000-0005-0000-0000-000002910000}"/>
    <cellStyle name="Comma 18 2 2 2 4 3 4 2" xfId="47088" xr:uid="{00000000-0005-0000-0000-000003910000}"/>
    <cellStyle name="Comma 18 2 2 2 4 3 5" xfId="47089" xr:uid="{00000000-0005-0000-0000-000004910000}"/>
    <cellStyle name="Comma 18 2 2 2 4 3 6" xfId="47090" xr:uid="{00000000-0005-0000-0000-000005910000}"/>
    <cellStyle name="Comma 18 2 2 2 4 4" xfId="47091" xr:uid="{00000000-0005-0000-0000-000006910000}"/>
    <cellStyle name="Comma 18 2 2 2 4 4 2" xfId="47092" xr:uid="{00000000-0005-0000-0000-000007910000}"/>
    <cellStyle name="Comma 18 2 2 2 4 4 2 2" xfId="47093" xr:uid="{00000000-0005-0000-0000-000008910000}"/>
    <cellStyle name="Comma 18 2 2 2 4 4 2 3" xfId="47094" xr:uid="{00000000-0005-0000-0000-000009910000}"/>
    <cellStyle name="Comma 18 2 2 2 4 4 3" xfId="47095" xr:uid="{00000000-0005-0000-0000-00000A910000}"/>
    <cellStyle name="Comma 18 2 2 2 4 4 3 2" xfId="47096" xr:uid="{00000000-0005-0000-0000-00000B910000}"/>
    <cellStyle name="Comma 18 2 2 2 4 4 4" xfId="47097" xr:uid="{00000000-0005-0000-0000-00000C910000}"/>
    <cellStyle name="Comma 18 2 2 2 4 4 5" xfId="47098" xr:uid="{00000000-0005-0000-0000-00000D910000}"/>
    <cellStyle name="Comma 18 2 2 2 4 5" xfId="47099" xr:uid="{00000000-0005-0000-0000-00000E910000}"/>
    <cellStyle name="Comma 18 2 2 2 4 5 2" xfId="47100" xr:uid="{00000000-0005-0000-0000-00000F910000}"/>
    <cellStyle name="Comma 18 2 2 2 4 5 3" xfId="47101" xr:uid="{00000000-0005-0000-0000-000010910000}"/>
    <cellStyle name="Comma 18 2 2 2 4 6" xfId="47102" xr:uid="{00000000-0005-0000-0000-000011910000}"/>
    <cellStyle name="Comma 18 2 2 2 4 6 2" xfId="47103" xr:uid="{00000000-0005-0000-0000-000012910000}"/>
    <cellStyle name="Comma 18 2 2 2 4 6 3" xfId="47104" xr:uid="{00000000-0005-0000-0000-000013910000}"/>
    <cellStyle name="Comma 18 2 2 2 4 7" xfId="47105" xr:uid="{00000000-0005-0000-0000-000014910000}"/>
    <cellStyle name="Comma 18 2 2 2 4 7 2" xfId="47106" xr:uid="{00000000-0005-0000-0000-000015910000}"/>
    <cellStyle name="Comma 18 2 2 2 4 8" xfId="47107" xr:uid="{00000000-0005-0000-0000-000016910000}"/>
    <cellStyle name="Comma 18 2 2 2 4 9" xfId="47108" xr:uid="{00000000-0005-0000-0000-000017910000}"/>
    <cellStyle name="Comma 18 2 2 2 5" xfId="47109" xr:uid="{00000000-0005-0000-0000-000018910000}"/>
    <cellStyle name="Comma 18 2 2 2 5 2" xfId="47110" xr:uid="{00000000-0005-0000-0000-000019910000}"/>
    <cellStyle name="Comma 18 2 2 2 5 2 2" xfId="47111" xr:uid="{00000000-0005-0000-0000-00001A910000}"/>
    <cellStyle name="Comma 18 2 2 2 5 2 3" xfId="47112" xr:uid="{00000000-0005-0000-0000-00001B910000}"/>
    <cellStyle name="Comma 18 2 2 2 5 3" xfId="47113" xr:uid="{00000000-0005-0000-0000-00001C910000}"/>
    <cellStyle name="Comma 18 2 2 2 5 3 2" xfId="47114" xr:uid="{00000000-0005-0000-0000-00001D910000}"/>
    <cellStyle name="Comma 18 2 2 2 5 3 3" xfId="47115" xr:uid="{00000000-0005-0000-0000-00001E910000}"/>
    <cellStyle name="Comma 18 2 2 2 5 4" xfId="47116" xr:uid="{00000000-0005-0000-0000-00001F910000}"/>
    <cellStyle name="Comma 18 2 2 2 5 4 2" xfId="47117" xr:uid="{00000000-0005-0000-0000-000020910000}"/>
    <cellStyle name="Comma 18 2 2 2 5 5" xfId="47118" xr:uid="{00000000-0005-0000-0000-000021910000}"/>
    <cellStyle name="Comma 18 2 2 2 5 6" xfId="47119" xr:uid="{00000000-0005-0000-0000-000022910000}"/>
    <cellStyle name="Comma 18 2 2 2 6" xfId="47120" xr:uid="{00000000-0005-0000-0000-000023910000}"/>
    <cellStyle name="Comma 18 2 2 2 6 2" xfId="47121" xr:uid="{00000000-0005-0000-0000-000024910000}"/>
    <cellStyle name="Comma 18 2 2 2 6 2 2" xfId="47122" xr:uid="{00000000-0005-0000-0000-000025910000}"/>
    <cellStyle name="Comma 18 2 2 2 6 2 3" xfId="47123" xr:uid="{00000000-0005-0000-0000-000026910000}"/>
    <cellStyle name="Comma 18 2 2 2 6 3" xfId="47124" xr:uid="{00000000-0005-0000-0000-000027910000}"/>
    <cellStyle name="Comma 18 2 2 2 6 3 2" xfId="47125" xr:uid="{00000000-0005-0000-0000-000028910000}"/>
    <cellStyle name="Comma 18 2 2 2 6 3 3" xfId="47126" xr:uid="{00000000-0005-0000-0000-000029910000}"/>
    <cellStyle name="Comma 18 2 2 2 6 4" xfId="47127" xr:uid="{00000000-0005-0000-0000-00002A910000}"/>
    <cellStyle name="Comma 18 2 2 2 6 4 2" xfId="47128" xr:uid="{00000000-0005-0000-0000-00002B910000}"/>
    <cellStyle name="Comma 18 2 2 2 6 5" xfId="47129" xr:uid="{00000000-0005-0000-0000-00002C910000}"/>
    <cellStyle name="Comma 18 2 2 2 6 6" xfId="47130" xr:uid="{00000000-0005-0000-0000-00002D910000}"/>
    <cellStyle name="Comma 18 2 2 2 7" xfId="47131" xr:uid="{00000000-0005-0000-0000-00002E910000}"/>
    <cellStyle name="Comma 18 2 2 2 7 2" xfId="47132" xr:uid="{00000000-0005-0000-0000-00002F910000}"/>
    <cellStyle name="Comma 18 2 2 2 7 2 2" xfId="47133" xr:uid="{00000000-0005-0000-0000-000030910000}"/>
    <cellStyle name="Comma 18 2 2 2 7 2 3" xfId="47134" xr:uid="{00000000-0005-0000-0000-000031910000}"/>
    <cellStyle name="Comma 18 2 2 2 7 3" xfId="47135" xr:uid="{00000000-0005-0000-0000-000032910000}"/>
    <cellStyle name="Comma 18 2 2 2 7 3 2" xfId="47136" xr:uid="{00000000-0005-0000-0000-000033910000}"/>
    <cellStyle name="Comma 18 2 2 2 7 4" xfId="47137" xr:uid="{00000000-0005-0000-0000-000034910000}"/>
    <cellStyle name="Comma 18 2 2 2 7 5" xfId="47138" xr:uid="{00000000-0005-0000-0000-000035910000}"/>
    <cellStyle name="Comma 18 2 2 2 8" xfId="47139" xr:uid="{00000000-0005-0000-0000-000036910000}"/>
    <cellStyle name="Comma 18 2 2 2 8 2" xfId="47140" xr:uid="{00000000-0005-0000-0000-000037910000}"/>
    <cellStyle name="Comma 18 2 2 2 8 3" xfId="47141" xr:uid="{00000000-0005-0000-0000-000038910000}"/>
    <cellStyle name="Comma 18 2 2 2 9" xfId="47142" xr:uid="{00000000-0005-0000-0000-000039910000}"/>
    <cellStyle name="Comma 18 2 2 2 9 2" xfId="47143" xr:uid="{00000000-0005-0000-0000-00003A910000}"/>
    <cellStyle name="Comma 18 2 2 2 9 3" xfId="47144" xr:uid="{00000000-0005-0000-0000-00003B910000}"/>
    <cellStyle name="Comma 18 2 2 3" xfId="47145" xr:uid="{00000000-0005-0000-0000-00003C910000}"/>
    <cellStyle name="Comma 18 2 2 3 10" xfId="47146" xr:uid="{00000000-0005-0000-0000-00003D910000}"/>
    <cellStyle name="Comma 18 2 2 3 2" xfId="47147" xr:uid="{00000000-0005-0000-0000-00003E910000}"/>
    <cellStyle name="Comma 18 2 2 3 2 2" xfId="47148" xr:uid="{00000000-0005-0000-0000-00003F910000}"/>
    <cellStyle name="Comma 18 2 2 3 2 2 2" xfId="47149" xr:uid="{00000000-0005-0000-0000-000040910000}"/>
    <cellStyle name="Comma 18 2 2 3 2 2 2 2" xfId="47150" xr:uid="{00000000-0005-0000-0000-000041910000}"/>
    <cellStyle name="Comma 18 2 2 3 2 2 2 3" xfId="47151" xr:uid="{00000000-0005-0000-0000-000042910000}"/>
    <cellStyle name="Comma 18 2 2 3 2 2 3" xfId="47152" xr:uid="{00000000-0005-0000-0000-000043910000}"/>
    <cellStyle name="Comma 18 2 2 3 2 2 3 2" xfId="47153" xr:uid="{00000000-0005-0000-0000-000044910000}"/>
    <cellStyle name="Comma 18 2 2 3 2 2 3 3" xfId="47154" xr:uid="{00000000-0005-0000-0000-000045910000}"/>
    <cellStyle name="Comma 18 2 2 3 2 2 4" xfId="47155" xr:uid="{00000000-0005-0000-0000-000046910000}"/>
    <cellStyle name="Comma 18 2 2 3 2 2 4 2" xfId="47156" xr:uid="{00000000-0005-0000-0000-000047910000}"/>
    <cellStyle name="Comma 18 2 2 3 2 2 5" xfId="47157" xr:uid="{00000000-0005-0000-0000-000048910000}"/>
    <cellStyle name="Comma 18 2 2 3 2 2 6" xfId="47158" xr:uid="{00000000-0005-0000-0000-000049910000}"/>
    <cellStyle name="Comma 18 2 2 3 2 3" xfId="47159" xr:uid="{00000000-0005-0000-0000-00004A910000}"/>
    <cellStyle name="Comma 18 2 2 3 2 3 2" xfId="47160" xr:uid="{00000000-0005-0000-0000-00004B910000}"/>
    <cellStyle name="Comma 18 2 2 3 2 3 2 2" xfId="47161" xr:uid="{00000000-0005-0000-0000-00004C910000}"/>
    <cellStyle name="Comma 18 2 2 3 2 3 2 3" xfId="47162" xr:uid="{00000000-0005-0000-0000-00004D910000}"/>
    <cellStyle name="Comma 18 2 2 3 2 3 3" xfId="47163" xr:uid="{00000000-0005-0000-0000-00004E910000}"/>
    <cellStyle name="Comma 18 2 2 3 2 3 3 2" xfId="47164" xr:uid="{00000000-0005-0000-0000-00004F910000}"/>
    <cellStyle name="Comma 18 2 2 3 2 3 3 3" xfId="47165" xr:uid="{00000000-0005-0000-0000-000050910000}"/>
    <cellStyle name="Comma 18 2 2 3 2 3 4" xfId="47166" xr:uid="{00000000-0005-0000-0000-000051910000}"/>
    <cellStyle name="Comma 18 2 2 3 2 3 4 2" xfId="47167" xr:uid="{00000000-0005-0000-0000-000052910000}"/>
    <cellStyle name="Comma 18 2 2 3 2 3 5" xfId="47168" xr:uid="{00000000-0005-0000-0000-000053910000}"/>
    <cellStyle name="Comma 18 2 2 3 2 3 6" xfId="47169" xr:uid="{00000000-0005-0000-0000-000054910000}"/>
    <cellStyle name="Comma 18 2 2 3 2 4" xfId="47170" xr:uid="{00000000-0005-0000-0000-000055910000}"/>
    <cellStyle name="Comma 18 2 2 3 2 4 2" xfId="47171" xr:uid="{00000000-0005-0000-0000-000056910000}"/>
    <cellStyle name="Comma 18 2 2 3 2 4 2 2" xfId="47172" xr:uid="{00000000-0005-0000-0000-000057910000}"/>
    <cellStyle name="Comma 18 2 2 3 2 4 2 3" xfId="47173" xr:uid="{00000000-0005-0000-0000-000058910000}"/>
    <cellStyle name="Comma 18 2 2 3 2 4 3" xfId="47174" xr:uid="{00000000-0005-0000-0000-000059910000}"/>
    <cellStyle name="Comma 18 2 2 3 2 4 3 2" xfId="47175" xr:uid="{00000000-0005-0000-0000-00005A910000}"/>
    <cellStyle name="Comma 18 2 2 3 2 4 4" xfId="47176" xr:uid="{00000000-0005-0000-0000-00005B910000}"/>
    <cellStyle name="Comma 18 2 2 3 2 4 5" xfId="47177" xr:uid="{00000000-0005-0000-0000-00005C910000}"/>
    <cellStyle name="Comma 18 2 2 3 2 5" xfId="47178" xr:uid="{00000000-0005-0000-0000-00005D910000}"/>
    <cellStyle name="Comma 18 2 2 3 2 5 2" xfId="47179" xr:uid="{00000000-0005-0000-0000-00005E910000}"/>
    <cellStyle name="Comma 18 2 2 3 2 5 3" xfId="47180" xr:uid="{00000000-0005-0000-0000-00005F910000}"/>
    <cellStyle name="Comma 18 2 2 3 2 6" xfId="47181" xr:uid="{00000000-0005-0000-0000-000060910000}"/>
    <cellStyle name="Comma 18 2 2 3 2 6 2" xfId="47182" xr:uid="{00000000-0005-0000-0000-000061910000}"/>
    <cellStyle name="Comma 18 2 2 3 2 6 3" xfId="47183" xr:uid="{00000000-0005-0000-0000-000062910000}"/>
    <cellStyle name="Comma 18 2 2 3 2 7" xfId="47184" xr:uid="{00000000-0005-0000-0000-000063910000}"/>
    <cellStyle name="Comma 18 2 2 3 2 7 2" xfId="47185" xr:uid="{00000000-0005-0000-0000-000064910000}"/>
    <cellStyle name="Comma 18 2 2 3 2 8" xfId="47186" xr:uid="{00000000-0005-0000-0000-000065910000}"/>
    <cellStyle name="Comma 18 2 2 3 2 9" xfId="47187" xr:uid="{00000000-0005-0000-0000-000066910000}"/>
    <cellStyle name="Comma 18 2 2 3 3" xfId="47188" xr:uid="{00000000-0005-0000-0000-000067910000}"/>
    <cellStyle name="Comma 18 2 2 3 3 2" xfId="47189" xr:uid="{00000000-0005-0000-0000-000068910000}"/>
    <cellStyle name="Comma 18 2 2 3 3 2 2" xfId="47190" xr:uid="{00000000-0005-0000-0000-000069910000}"/>
    <cellStyle name="Comma 18 2 2 3 3 2 3" xfId="47191" xr:uid="{00000000-0005-0000-0000-00006A910000}"/>
    <cellStyle name="Comma 18 2 2 3 3 3" xfId="47192" xr:uid="{00000000-0005-0000-0000-00006B910000}"/>
    <cellStyle name="Comma 18 2 2 3 3 3 2" xfId="47193" xr:uid="{00000000-0005-0000-0000-00006C910000}"/>
    <cellStyle name="Comma 18 2 2 3 3 3 3" xfId="47194" xr:uid="{00000000-0005-0000-0000-00006D910000}"/>
    <cellStyle name="Comma 18 2 2 3 3 4" xfId="47195" xr:uid="{00000000-0005-0000-0000-00006E910000}"/>
    <cellStyle name="Comma 18 2 2 3 3 4 2" xfId="47196" xr:uid="{00000000-0005-0000-0000-00006F910000}"/>
    <cellStyle name="Comma 18 2 2 3 3 5" xfId="47197" xr:uid="{00000000-0005-0000-0000-000070910000}"/>
    <cellStyle name="Comma 18 2 2 3 3 6" xfId="47198" xr:uid="{00000000-0005-0000-0000-000071910000}"/>
    <cellStyle name="Comma 18 2 2 3 4" xfId="47199" xr:uid="{00000000-0005-0000-0000-000072910000}"/>
    <cellStyle name="Comma 18 2 2 3 4 2" xfId="47200" xr:uid="{00000000-0005-0000-0000-000073910000}"/>
    <cellStyle name="Comma 18 2 2 3 4 2 2" xfId="47201" xr:uid="{00000000-0005-0000-0000-000074910000}"/>
    <cellStyle name="Comma 18 2 2 3 4 2 3" xfId="47202" xr:uid="{00000000-0005-0000-0000-000075910000}"/>
    <cellStyle name="Comma 18 2 2 3 4 3" xfId="47203" xr:uid="{00000000-0005-0000-0000-000076910000}"/>
    <cellStyle name="Comma 18 2 2 3 4 3 2" xfId="47204" xr:uid="{00000000-0005-0000-0000-000077910000}"/>
    <cellStyle name="Comma 18 2 2 3 4 3 3" xfId="47205" xr:uid="{00000000-0005-0000-0000-000078910000}"/>
    <cellStyle name="Comma 18 2 2 3 4 4" xfId="47206" xr:uid="{00000000-0005-0000-0000-000079910000}"/>
    <cellStyle name="Comma 18 2 2 3 4 4 2" xfId="47207" xr:uid="{00000000-0005-0000-0000-00007A910000}"/>
    <cellStyle name="Comma 18 2 2 3 4 5" xfId="47208" xr:uid="{00000000-0005-0000-0000-00007B910000}"/>
    <cellStyle name="Comma 18 2 2 3 4 6" xfId="47209" xr:uid="{00000000-0005-0000-0000-00007C910000}"/>
    <cellStyle name="Comma 18 2 2 3 5" xfId="47210" xr:uid="{00000000-0005-0000-0000-00007D910000}"/>
    <cellStyle name="Comma 18 2 2 3 5 2" xfId="47211" xr:uid="{00000000-0005-0000-0000-00007E910000}"/>
    <cellStyle name="Comma 18 2 2 3 5 2 2" xfId="47212" xr:uid="{00000000-0005-0000-0000-00007F910000}"/>
    <cellStyle name="Comma 18 2 2 3 5 2 3" xfId="47213" xr:uid="{00000000-0005-0000-0000-000080910000}"/>
    <cellStyle name="Comma 18 2 2 3 5 3" xfId="47214" xr:uid="{00000000-0005-0000-0000-000081910000}"/>
    <cellStyle name="Comma 18 2 2 3 5 3 2" xfId="47215" xr:uid="{00000000-0005-0000-0000-000082910000}"/>
    <cellStyle name="Comma 18 2 2 3 5 4" xfId="47216" xr:uid="{00000000-0005-0000-0000-000083910000}"/>
    <cellStyle name="Comma 18 2 2 3 5 5" xfId="47217" xr:uid="{00000000-0005-0000-0000-000084910000}"/>
    <cellStyle name="Comma 18 2 2 3 6" xfId="47218" xr:uid="{00000000-0005-0000-0000-000085910000}"/>
    <cellStyle name="Comma 18 2 2 3 6 2" xfId="47219" xr:uid="{00000000-0005-0000-0000-000086910000}"/>
    <cellStyle name="Comma 18 2 2 3 6 3" xfId="47220" xr:uid="{00000000-0005-0000-0000-000087910000}"/>
    <cellStyle name="Comma 18 2 2 3 7" xfId="47221" xr:uid="{00000000-0005-0000-0000-000088910000}"/>
    <cellStyle name="Comma 18 2 2 3 7 2" xfId="47222" xr:uid="{00000000-0005-0000-0000-000089910000}"/>
    <cellStyle name="Comma 18 2 2 3 7 3" xfId="47223" xr:uid="{00000000-0005-0000-0000-00008A910000}"/>
    <cellStyle name="Comma 18 2 2 3 8" xfId="47224" xr:uid="{00000000-0005-0000-0000-00008B910000}"/>
    <cellStyle name="Comma 18 2 2 3 8 2" xfId="47225" xr:uid="{00000000-0005-0000-0000-00008C910000}"/>
    <cellStyle name="Comma 18 2 2 3 9" xfId="47226" xr:uid="{00000000-0005-0000-0000-00008D910000}"/>
    <cellStyle name="Comma 18 2 2 4" xfId="47227" xr:uid="{00000000-0005-0000-0000-00008E910000}"/>
    <cellStyle name="Comma 18 2 2 4 2" xfId="47228" xr:uid="{00000000-0005-0000-0000-00008F910000}"/>
    <cellStyle name="Comma 18 2 2 4 2 2" xfId="47229" xr:uid="{00000000-0005-0000-0000-000090910000}"/>
    <cellStyle name="Comma 18 2 2 4 2 2 2" xfId="47230" xr:uid="{00000000-0005-0000-0000-000091910000}"/>
    <cellStyle name="Comma 18 2 2 4 2 2 3" xfId="47231" xr:uid="{00000000-0005-0000-0000-000092910000}"/>
    <cellStyle name="Comma 18 2 2 4 2 3" xfId="47232" xr:uid="{00000000-0005-0000-0000-000093910000}"/>
    <cellStyle name="Comma 18 2 2 4 2 3 2" xfId="47233" xr:uid="{00000000-0005-0000-0000-000094910000}"/>
    <cellStyle name="Comma 18 2 2 4 2 3 3" xfId="47234" xr:uid="{00000000-0005-0000-0000-000095910000}"/>
    <cellStyle name="Comma 18 2 2 4 2 4" xfId="47235" xr:uid="{00000000-0005-0000-0000-000096910000}"/>
    <cellStyle name="Comma 18 2 2 4 2 4 2" xfId="47236" xr:uid="{00000000-0005-0000-0000-000097910000}"/>
    <cellStyle name="Comma 18 2 2 4 2 5" xfId="47237" xr:uid="{00000000-0005-0000-0000-000098910000}"/>
    <cellStyle name="Comma 18 2 2 4 2 6" xfId="47238" xr:uid="{00000000-0005-0000-0000-000099910000}"/>
    <cellStyle name="Comma 18 2 2 4 3" xfId="47239" xr:uid="{00000000-0005-0000-0000-00009A910000}"/>
    <cellStyle name="Comma 18 2 2 4 3 2" xfId="47240" xr:uid="{00000000-0005-0000-0000-00009B910000}"/>
    <cellStyle name="Comma 18 2 2 4 3 2 2" xfId="47241" xr:uid="{00000000-0005-0000-0000-00009C910000}"/>
    <cellStyle name="Comma 18 2 2 4 3 2 3" xfId="47242" xr:uid="{00000000-0005-0000-0000-00009D910000}"/>
    <cellStyle name="Comma 18 2 2 4 3 3" xfId="47243" xr:uid="{00000000-0005-0000-0000-00009E910000}"/>
    <cellStyle name="Comma 18 2 2 4 3 3 2" xfId="47244" xr:uid="{00000000-0005-0000-0000-00009F910000}"/>
    <cellStyle name="Comma 18 2 2 4 3 3 3" xfId="47245" xr:uid="{00000000-0005-0000-0000-0000A0910000}"/>
    <cellStyle name="Comma 18 2 2 4 3 4" xfId="47246" xr:uid="{00000000-0005-0000-0000-0000A1910000}"/>
    <cellStyle name="Comma 18 2 2 4 3 4 2" xfId="47247" xr:uid="{00000000-0005-0000-0000-0000A2910000}"/>
    <cellStyle name="Comma 18 2 2 4 3 5" xfId="47248" xr:uid="{00000000-0005-0000-0000-0000A3910000}"/>
    <cellStyle name="Comma 18 2 2 4 3 6" xfId="47249" xr:uid="{00000000-0005-0000-0000-0000A4910000}"/>
    <cellStyle name="Comma 18 2 2 4 4" xfId="47250" xr:uid="{00000000-0005-0000-0000-0000A5910000}"/>
    <cellStyle name="Comma 18 2 2 4 4 2" xfId="47251" xr:uid="{00000000-0005-0000-0000-0000A6910000}"/>
    <cellStyle name="Comma 18 2 2 4 4 2 2" xfId="47252" xr:uid="{00000000-0005-0000-0000-0000A7910000}"/>
    <cellStyle name="Comma 18 2 2 4 4 2 3" xfId="47253" xr:uid="{00000000-0005-0000-0000-0000A8910000}"/>
    <cellStyle name="Comma 18 2 2 4 4 3" xfId="47254" xr:uid="{00000000-0005-0000-0000-0000A9910000}"/>
    <cellStyle name="Comma 18 2 2 4 4 3 2" xfId="47255" xr:uid="{00000000-0005-0000-0000-0000AA910000}"/>
    <cellStyle name="Comma 18 2 2 4 4 4" xfId="47256" xr:uid="{00000000-0005-0000-0000-0000AB910000}"/>
    <cellStyle name="Comma 18 2 2 4 4 5" xfId="47257" xr:uid="{00000000-0005-0000-0000-0000AC910000}"/>
    <cellStyle name="Comma 18 2 2 4 5" xfId="47258" xr:uid="{00000000-0005-0000-0000-0000AD910000}"/>
    <cellStyle name="Comma 18 2 2 4 5 2" xfId="47259" xr:uid="{00000000-0005-0000-0000-0000AE910000}"/>
    <cellStyle name="Comma 18 2 2 4 5 3" xfId="47260" xr:uid="{00000000-0005-0000-0000-0000AF910000}"/>
    <cellStyle name="Comma 18 2 2 4 6" xfId="47261" xr:uid="{00000000-0005-0000-0000-0000B0910000}"/>
    <cellStyle name="Comma 18 2 2 4 6 2" xfId="47262" xr:uid="{00000000-0005-0000-0000-0000B1910000}"/>
    <cellStyle name="Comma 18 2 2 4 6 3" xfId="47263" xr:uid="{00000000-0005-0000-0000-0000B2910000}"/>
    <cellStyle name="Comma 18 2 2 4 7" xfId="47264" xr:uid="{00000000-0005-0000-0000-0000B3910000}"/>
    <cellStyle name="Comma 18 2 2 4 7 2" xfId="47265" xr:uid="{00000000-0005-0000-0000-0000B4910000}"/>
    <cellStyle name="Comma 18 2 2 4 8" xfId="47266" xr:uid="{00000000-0005-0000-0000-0000B5910000}"/>
    <cellStyle name="Comma 18 2 2 4 9" xfId="47267" xr:uid="{00000000-0005-0000-0000-0000B6910000}"/>
    <cellStyle name="Comma 18 2 2 5" xfId="47268" xr:uid="{00000000-0005-0000-0000-0000B7910000}"/>
    <cellStyle name="Comma 18 2 2 5 2" xfId="47269" xr:uid="{00000000-0005-0000-0000-0000B8910000}"/>
    <cellStyle name="Comma 18 2 2 5 2 2" xfId="47270" xr:uid="{00000000-0005-0000-0000-0000B9910000}"/>
    <cellStyle name="Comma 18 2 2 5 2 2 2" xfId="47271" xr:uid="{00000000-0005-0000-0000-0000BA910000}"/>
    <cellStyle name="Comma 18 2 2 5 2 2 3" xfId="47272" xr:uid="{00000000-0005-0000-0000-0000BB910000}"/>
    <cellStyle name="Comma 18 2 2 5 2 3" xfId="47273" xr:uid="{00000000-0005-0000-0000-0000BC910000}"/>
    <cellStyle name="Comma 18 2 2 5 2 3 2" xfId="47274" xr:uid="{00000000-0005-0000-0000-0000BD910000}"/>
    <cellStyle name="Comma 18 2 2 5 2 3 3" xfId="47275" xr:uid="{00000000-0005-0000-0000-0000BE910000}"/>
    <cellStyle name="Comma 18 2 2 5 2 4" xfId="47276" xr:uid="{00000000-0005-0000-0000-0000BF910000}"/>
    <cellStyle name="Comma 18 2 2 5 2 4 2" xfId="47277" xr:uid="{00000000-0005-0000-0000-0000C0910000}"/>
    <cellStyle name="Comma 18 2 2 5 2 5" xfId="47278" xr:uid="{00000000-0005-0000-0000-0000C1910000}"/>
    <cellStyle name="Comma 18 2 2 5 2 6" xfId="47279" xr:uid="{00000000-0005-0000-0000-0000C2910000}"/>
    <cellStyle name="Comma 18 2 2 5 3" xfId="47280" xr:uid="{00000000-0005-0000-0000-0000C3910000}"/>
    <cellStyle name="Comma 18 2 2 5 3 2" xfId="47281" xr:uid="{00000000-0005-0000-0000-0000C4910000}"/>
    <cellStyle name="Comma 18 2 2 5 3 2 2" xfId="47282" xr:uid="{00000000-0005-0000-0000-0000C5910000}"/>
    <cellStyle name="Comma 18 2 2 5 3 2 3" xfId="47283" xr:uid="{00000000-0005-0000-0000-0000C6910000}"/>
    <cellStyle name="Comma 18 2 2 5 3 3" xfId="47284" xr:uid="{00000000-0005-0000-0000-0000C7910000}"/>
    <cellStyle name="Comma 18 2 2 5 3 3 2" xfId="47285" xr:uid="{00000000-0005-0000-0000-0000C8910000}"/>
    <cellStyle name="Comma 18 2 2 5 3 3 3" xfId="47286" xr:uid="{00000000-0005-0000-0000-0000C9910000}"/>
    <cellStyle name="Comma 18 2 2 5 3 4" xfId="47287" xr:uid="{00000000-0005-0000-0000-0000CA910000}"/>
    <cellStyle name="Comma 18 2 2 5 3 4 2" xfId="47288" xr:uid="{00000000-0005-0000-0000-0000CB910000}"/>
    <cellStyle name="Comma 18 2 2 5 3 5" xfId="47289" xr:uid="{00000000-0005-0000-0000-0000CC910000}"/>
    <cellStyle name="Comma 18 2 2 5 3 6" xfId="47290" xr:uid="{00000000-0005-0000-0000-0000CD910000}"/>
    <cellStyle name="Comma 18 2 2 5 4" xfId="47291" xr:uid="{00000000-0005-0000-0000-0000CE910000}"/>
    <cellStyle name="Comma 18 2 2 5 4 2" xfId="47292" xr:uid="{00000000-0005-0000-0000-0000CF910000}"/>
    <cellStyle name="Comma 18 2 2 5 4 2 2" xfId="47293" xr:uid="{00000000-0005-0000-0000-0000D0910000}"/>
    <cellStyle name="Comma 18 2 2 5 4 2 3" xfId="47294" xr:uid="{00000000-0005-0000-0000-0000D1910000}"/>
    <cellStyle name="Comma 18 2 2 5 4 3" xfId="47295" xr:uid="{00000000-0005-0000-0000-0000D2910000}"/>
    <cellStyle name="Comma 18 2 2 5 4 3 2" xfId="47296" xr:uid="{00000000-0005-0000-0000-0000D3910000}"/>
    <cellStyle name="Comma 18 2 2 5 4 4" xfId="47297" xr:uid="{00000000-0005-0000-0000-0000D4910000}"/>
    <cellStyle name="Comma 18 2 2 5 4 5" xfId="47298" xr:uid="{00000000-0005-0000-0000-0000D5910000}"/>
    <cellStyle name="Comma 18 2 2 5 5" xfId="47299" xr:uid="{00000000-0005-0000-0000-0000D6910000}"/>
    <cellStyle name="Comma 18 2 2 5 5 2" xfId="47300" xr:uid="{00000000-0005-0000-0000-0000D7910000}"/>
    <cellStyle name="Comma 18 2 2 5 5 3" xfId="47301" xr:uid="{00000000-0005-0000-0000-0000D8910000}"/>
    <cellStyle name="Comma 18 2 2 5 6" xfId="47302" xr:uid="{00000000-0005-0000-0000-0000D9910000}"/>
    <cellStyle name="Comma 18 2 2 5 6 2" xfId="47303" xr:uid="{00000000-0005-0000-0000-0000DA910000}"/>
    <cellStyle name="Comma 18 2 2 5 6 3" xfId="47304" xr:uid="{00000000-0005-0000-0000-0000DB910000}"/>
    <cellStyle name="Comma 18 2 2 5 7" xfId="47305" xr:uid="{00000000-0005-0000-0000-0000DC910000}"/>
    <cellStyle name="Comma 18 2 2 5 7 2" xfId="47306" xr:uid="{00000000-0005-0000-0000-0000DD910000}"/>
    <cellStyle name="Comma 18 2 2 5 8" xfId="47307" xr:uid="{00000000-0005-0000-0000-0000DE910000}"/>
    <cellStyle name="Comma 18 2 2 5 9" xfId="47308" xr:uid="{00000000-0005-0000-0000-0000DF910000}"/>
    <cellStyle name="Comma 18 2 2 6" xfId="47309" xr:uid="{00000000-0005-0000-0000-0000E0910000}"/>
    <cellStyle name="Comma 18 2 2 6 2" xfId="47310" xr:uid="{00000000-0005-0000-0000-0000E1910000}"/>
    <cellStyle name="Comma 18 2 2 6 2 2" xfId="47311" xr:uid="{00000000-0005-0000-0000-0000E2910000}"/>
    <cellStyle name="Comma 18 2 2 6 2 3" xfId="47312" xr:uid="{00000000-0005-0000-0000-0000E3910000}"/>
    <cellStyle name="Comma 18 2 2 6 3" xfId="47313" xr:uid="{00000000-0005-0000-0000-0000E4910000}"/>
    <cellStyle name="Comma 18 2 2 6 3 2" xfId="47314" xr:uid="{00000000-0005-0000-0000-0000E5910000}"/>
    <cellStyle name="Comma 18 2 2 6 3 3" xfId="47315" xr:uid="{00000000-0005-0000-0000-0000E6910000}"/>
    <cellStyle name="Comma 18 2 2 6 4" xfId="47316" xr:uid="{00000000-0005-0000-0000-0000E7910000}"/>
    <cellStyle name="Comma 18 2 2 6 4 2" xfId="47317" xr:uid="{00000000-0005-0000-0000-0000E8910000}"/>
    <cellStyle name="Comma 18 2 2 6 5" xfId="47318" xr:uid="{00000000-0005-0000-0000-0000E9910000}"/>
    <cellStyle name="Comma 18 2 2 6 6" xfId="47319" xr:uid="{00000000-0005-0000-0000-0000EA910000}"/>
    <cellStyle name="Comma 18 2 2 7" xfId="47320" xr:uid="{00000000-0005-0000-0000-0000EB910000}"/>
    <cellStyle name="Comma 18 2 2 7 2" xfId="47321" xr:uid="{00000000-0005-0000-0000-0000EC910000}"/>
    <cellStyle name="Comma 18 2 2 7 2 2" xfId="47322" xr:uid="{00000000-0005-0000-0000-0000ED910000}"/>
    <cellStyle name="Comma 18 2 2 7 2 3" xfId="47323" xr:uid="{00000000-0005-0000-0000-0000EE910000}"/>
    <cellStyle name="Comma 18 2 2 7 3" xfId="47324" xr:uid="{00000000-0005-0000-0000-0000EF910000}"/>
    <cellStyle name="Comma 18 2 2 7 3 2" xfId="47325" xr:uid="{00000000-0005-0000-0000-0000F0910000}"/>
    <cellStyle name="Comma 18 2 2 7 3 3" xfId="47326" xr:uid="{00000000-0005-0000-0000-0000F1910000}"/>
    <cellStyle name="Comma 18 2 2 7 4" xfId="47327" xr:uid="{00000000-0005-0000-0000-0000F2910000}"/>
    <cellStyle name="Comma 18 2 2 7 4 2" xfId="47328" xr:uid="{00000000-0005-0000-0000-0000F3910000}"/>
    <cellStyle name="Comma 18 2 2 7 5" xfId="47329" xr:uid="{00000000-0005-0000-0000-0000F4910000}"/>
    <cellStyle name="Comma 18 2 2 7 6" xfId="47330" xr:uid="{00000000-0005-0000-0000-0000F5910000}"/>
    <cellStyle name="Comma 18 2 2 8" xfId="47331" xr:uid="{00000000-0005-0000-0000-0000F6910000}"/>
    <cellStyle name="Comma 18 2 2 8 2" xfId="47332" xr:uid="{00000000-0005-0000-0000-0000F7910000}"/>
    <cellStyle name="Comma 18 2 2 8 2 2" xfId="47333" xr:uid="{00000000-0005-0000-0000-0000F8910000}"/>
    <cellStyle name="Comma 18 2 2 8 2 3" xfId="47334" xr:uid="{00000000-0005-0000-0000-0000F9910000}"/>
    <cellStyle name="Comma 18 2 2 8 3" xfId="47335" xr:uid="{00000000-0005-0000-0000-0000FA910000}"/>
    <cellStyle name="Comma 18 2 2 8 3 2" xfId="47336" xr:uid="{00000000-0005-0000-0000-0000FB910000}"/>
    <cellStyle name="Comma 18 2 2 8 4" xfId="47337" xr:uid="{00000000-0005-0000-0000-0000FC910000}"/>
    <cellStyle name="Comma 18 2 2 8 5" xfId="47338" xr:uid="{00000000-0005-0000-0000-0000FD910000}"/>
    <cellStyle name="Comma 18 2 2 9" xfId="47339" xr:uid="{00000000-0005-0000-0000-0000FE910000}"/>
    <cellStyle name="Comma 18 2 2 9 2" xfId="47340" xr:uid="{00000000-0005-0000-0000-0000FF910000}"/>
    <cellStyle name="Comma 18 2 2 9 3" xfId="47341" xr:uid="{00000000-0005-0000-0000-000000920000}"/>
    <cellStyle name="Comma 18 2 3" xfId="47342" xr:uid="{00000000-0005-0000-0000-000001920000}"/>
    <cellStyle name="Comma 18 2 3 10" xfId="47343" xr:uid="{00000000-0005-0000-0000-000002920000}"/>
    <cellStyle name="Comma 18 2 3 10 2" xfId="47344" xr:uid="{00000000-0005-0000-0000-000003920000}"/>
    <cellStyle name="Comma 18 2 3 11" xfId="47345" xr:uid="{00000000-0005-0000-0000-000004920000}"/>
    <cellStyle name="Comma 18 2 3 12" xfId="47346" xr:uid="{00000000-0005-0000-0000-000005920000}"/>
    <cellStyle name="Comma 18 2 3 2" xfId="47347" xr:uid="{00000000-0005-0000-0000-000006920000}"/>
    <cellStyle name="Comma 18 2 3 2 10" xfId="47348" xr:uid="{00000000-0005-0000-0000-000007920000}"/>
    <cellStyle name="Comma 18 2 3 2 2" xfId="47349" xr:uid="{00000000-0005-0000-0000-000008920000}"/>
    <cellStyle name="Comma 18 2 3 2 2 2" xfId="47350" xr:uid="{00000000-0005-0000-0000-000009920000}"/>
    <cellStyle name="Comma 18 2 3 2 2 2 2" xfId="47351" xr:uid="{00000000-0005-0000-0000-00000A920000}"/>
    <cellStyle name="Comma 18 2 3 2 2 2 2 2" xfId="47352" xr:uid="{00000000-0005-0000-0000-00000B920000}"/>
    <cellStyle name="Comma 18 2 3 2 2 2 2 3" xfId="47353" xr:uid="{00000000-0005-0000-0000-00000C920000}"/>
    <cellStyle name="Comma 18 2 3 2 2 2 3" xfId="47354" xr:uid="{00000000-0005-0000-0000-00000D920000}"/>
    <cellStyle name="Comma 18 2 3 2 2 2 3 2" xfId="47355" xr:uid="{00000000-0005-0000-0000-00000E920000}"/>
    <cellStyle name="Comma 18 2 3 2 2 2 3 3" xfId="47356" xr:uid="{00000000-0005-0000-0000-00000F920000}"/>
    <cellStyle name="Comma 18 2 3 2 2 2 4" xfId="47357" xr:uid="{00000000-0005-0000-0000-000010920000}"/>
    <cellStyle name="Comma 18 2 3 2 2 2 4 2" xfId="47358" xr:uid="{00000000-0005-0000-0000-000011920000}"/>
    <cellStyle name="Comma 18 2 3 2 2 2 5" xfId="47359" xr:uid="{00000000-0005-0000-0000-000012920000}"/>
    <cellStyle name="Comma 18 2 3 2 2 2 6" xfId="47360" xr:uid="{00000000-0005-0000-0000-000013920000}"/>
    <cellStyle name="Comma 18 2 3 2 2 3" xfId="47361" xr:uid="{00000000-0005-0000-0000-000014920000}"/>
    <cellStyle name="Comma 18 2 3 2 2 3 2" xfId="47362" xr:uid="{00000000-0005-0000-0000-000015920000}"/>
    <cellStyle name="Comma 18 2 3 2 2 3 2 2" xfId="47363" xr:uid="{00000000-0005-0000-0000-000016920000}"/>
    <cellStyle name="Comma 18 2 3 2 2 3 2 3" xfId="47364" xr:uid="{00000000-0005-0000-0000-000017920000}"/>
    <cellStyle name="Comma 18 2 3 2 2 3 3" xfId="47365" xr:uid="{00000000-0005-0000-0000-000018920000}"/>
    <cellStyle name="Comma 18 2 3 2 2 3 3 2" xfId="47366" xr:uid="{00000000-0005-0000-0000-000019920000}"/>
    <cellStyle name="Comma 18 2 3 2 2 3 3 3" xfId="47367" xr:uid="{00000000-0005-0000-0000-00001A920000}"/>
    <cellStyle name="Comma 18 2 3 2 2 3 4" xfId="47368" xr:uid="{00000000-0005-0000-0000-00001B920000}"/>
    <cellStyle name="Comma 18 2 3 2 2 3 4 2" xfId="47369" xr:uid="{00000000-0005-0000-0000-00001C920000}"/>
    <cellStyle name="Comma 18 2 3 2 2 3 5" xfId="47370" xr:uid="{00000000-0005-0000-0000-00001D920000}"/>
    <cellStyle name="Comma 18 2 3 2 2 3 6" xfId="47371" xr:uid="{00000000-0005-0000-0000-00001E920000}"/>
    <cellStyle name="Comma 18 2 3 2 2 4" xfId="47372" xr:uid="{00000000-0005-0000-0000-00001F920000}"/>
    <cellStyle name="Comma 18 2 3 2 2 4 2" xfId="47373" xr:uid="{00000000-0005-0000-0000-000020920000}"/>
    <cellStyle name="Comma 18 2 3 2 2 4 2 2" xfId="47374" xr:uid="{00000000-0005-0000-0000-000021920000}"/>
    <cellStyle name="Comma 18 2 3 2 2 4 2 3" xfId="47375" xr:uid="{00000000-0005-0000-0000-000022920000}"/>
    <cellStyle name="Comma 18 2 3 2 2 4 3" xfId="47376" xr:uid="{00000000-0005-0000-0000-000023920000}"/>
    <cellStyle name="Comma 18 2 3 2 2 4 3 2" xfId="47377" xr:uid="{00000000-0005-0000-0000-000024920000}"/>
    <cellStyle name="Comma 18 2 3 2 2 4 4" xfId="47378" xr:uid="{00000000-0005-0000-0000-000025920000}"/>
    <cellStyle name="Comma 18 2 3 2 2 4 5" xfId="47379" xr:uid="{00000000-0005-0000-0000-000026920000}"/>
    <cellStyle name="Comma 18 2 3 2 2 5" xfId="47380" xr:uid="{00000000-0005-0000-0000-000027920000}"/>
    <cellStyle name="Comma 18 2 3 2 2 5 2" xfId="47381" xr:uid="{00000000-0005-0000-0000-000028920000}"/>
    <cellStyle name="Comma 18 2 3 2 2 5 3" xfId="47382" xr:uid="{00000000-0005-0000-0000-000029920000}"/>
    <cellStyle name="Comma 18 2 3 2 2 6" xfId="47383" xr:uid="{00000000-0005-0000-0000-00002A920000}"/>
    <cellStyle name="Comma 18 2 3 2 2 6 2" xfId="47384" xr:uid="{00000000-0005-0000-0000-00002B920000}"/>
    <cellStyle name="Comma 18 2 3 2 2 6 3" xfId="47385" xr:uid="{00000000-0005-0000-0000-00002C920000}"/>
    <cellStyle name="Comma 18 2 3 2 2 7" xfId="47386" xr:uid="{00000000-0005-0000-0000-00002D920000}"/>
    <cellStyle name="Comma 18 2 3 2 2 7 2" xfId="47387" xr:uid="{00000000-0005-0000-0000-00002E920000}"/>
    <cellStyle name="Comma 18 2 3 2 2 8" xfId="47388" xr:uid="{00000000-0005-0000-0000-00002F920000}"/>
    <cellStyle name="Comma 18 2 3 2 2 9" xfId="47389" xr:uid="{00000000-0005-0000-0000-000030920000}"/>
    <cellStyle name="Comma 18 2 3 2 3" xfId="47390" xr:uid="{00000000-0005-0000-0000-000031920000}"/>
    <cellStyle name="Comma 18 2 3 2 3 2" xfId="47391" xr:uid="{00000000-0005-0000-0000-000032920000}"/>
    <cellStyle name="Comma 18 2 3 2 3 2 2" xfId="47392" xr:uid="{00000000-0005-0000-0000-000033920000}"/>
    <cellStyle name="Comma 18 2 3 2 3 2 3" xfId="47393" xr:uid="{00000000-0005-0000-0000-000034920000}"/>
    <cellStyle name="Comma 18 2 3 2 3 3" xfId="47394" xr:uid="{00000000-0005-0000-0000-000035920000}"/>
    <cellStyle name="Comma 18 2 3 2 3 3 2" xfId="47395" xr:uid="{00000000-0005-0000-0000-000036920000}"/>
    <cellStyle name="Comma 18 2 3 2 3 3 3" xfId="47396" xr:uid="{00000000-0005-0000-0000-000037920000}"/>
    <cellStyle name="Comma 18 2 3 2 3 4" xfId="47397" xr:uid="{00000000-0005-0000-0000-000038920000}"/>
    <cellStyle name="Comma 18 2 3 2 3 4 2" xfId="47398" xr:uid="{00000000-0005-0000-0000-000039920000}"/>
    <cellStyle name="Comma 18 2 3 2 3 5" xfId="47399" xr:uid="{00000000-0005-0000-0000-00003A920000}"/>
    <cellStyle name="Comma 18 2 3 2 3 6" xfId="47400" xr:uid="{00000000-0005-0000-0000-00003B920000}"/>
    <cellStyle name="Comma 18 2 3 2 4" xfId="47401" xr:uid="{00000000-0005-0000-0000-00003C920000}"/>
    <cellStyle name="Comma 18 2 3 2 4 2" xfId="47402" xr:uid="{00000000-0005-0000-0000-00003D920000}"/>
    <cellStyle name="Comma 18 2 3 2 4 2 2" xfId="47403" xr:uid="{00000000-0005-0000-0000-00003E920000}"/>
    <cellStyle name="Comma 18 2 3 2 4 2 3" xfId="47404" xr:uid="{00000000-0005-0000-0000-00003F920000}"/>
    <cellStyle name="Comma 18 2 3 2 4 3" xfId="47405" xr:uid="{00000000-0005-0000-0000-000040920000}"/>
    <cellStyle name="Comma 18 2 3 2 4 3 2" xfId="47406" xr:uid="{00000000-0005-0000-0000-000041920000}"/>
    <cellStyle name="Comma 18 2 3 2 4 3 3" xfId="47407" xr:uid="{00000000-0005-0000-0000-000042920000}"/>
    <cellStyle name="Comma 18 2 3 2 4 4" xfId="47408" xr:uid="{00000000-0005-0000-0000-000043920000}"/>
    <cellStyle name="Comma 18 2 3 2 4 4 2" xfId="47409" xr:uid="{00000000-0005-0000-0000-000044920000}"/>
    <cellStyle name="Comma 18 2 3 2 4 5" xfId="47410" xr:uid="{00000000-0005-0000-0000-000045920000}"/>
    <cellStyle name="Comma 18 2 3 2 4 6" xfId="47411" xr:uid="{00000000-0005-0000-0000-000046920000}"/>
    <cellStyle name="Comma 18 2 3 2 5" xfId="47412" xr:uid="{00000000-0005-0000-0000-000047920000}"/>
    <cellStyle name="Comma 18 2 3 2 5 2" xfId="47413" xr:uid="{00000000-0005-0000-0000-000048920000}"/>
    <cellStyle name="Comma 18 2 3 2 5 2 2" xfId="47414" xr:uid="{00000000-0005-0000-0000-000049920000}"/>
    <cellStyle name="Comma 18 2 3 2 5 2 3" xfId="47415" xr:uid="{00000000-0005-0000-0000-00004A920000}"/>
    <cellStyle name="Comma 18 2 3 2 5 3" xfId="47416" xr:uid="{00000000-0005-0000-0000-00004B920000}"/>
    <cellStyle name="Comma 18 2 3 2 5 3 2" xfId="47417" xr:uid="{00000000-0005-0000-0000-00004C920000}"/>
    <cellStyle name="Comma 18 2 3 2 5 4" xfId="47418" xr:uid="{00000000-0005-0000-0000-00004D920000}"/>
    <cellStyle name="Comma 18 2 3 2 5 5" xfId="47419" xr:uid="{00000000-0005-0000-0000-00004E920000}"/>
    <cellStyle name="Comma 18 2 3 2 6" xfId="47420" xr:uid="{00000000-0005-0000-0000-00004F920000}"/>
    <cellStyle name="Comma 18 2 3 2 6 2" xfId="47421" xr:uid="{00000000-0005-0000-0000-000050920000}"/>
    <cellStyle name="Comma 18 2 3 2 6 3" xfId="47422" xr:uid="{00000000-0005-0000-0000-000051920000}"/>
    <cellStyle name="Comma 18 2 3 2 7" xfId="47423" xr:uid="{00000000-0005-0000-0000-000052920000}"/>
    <cellStyle name="Comma 18 2 3 2 7 2" xfId="47424" xr:uid="{00000000-0005-0000-0000-000053920000}"/>
    <cellStyle name="Comma 18 2 3 2 7 3" xfId="47425" xr:uid="{00000000-0005-0000-0000-000054920000}"/>
    <cellStyle name="Comma 18 2 3 2 8" xfId="47426" xr:uid="{00000000-0005-0000-0000-000055920000}"/>
    <cellStyle name="Comma 18 2 3 2 8 2" xfId="47427" xr:uid="{00000000-0005-0000-0000-000056920000}"/>
    <cellStyle name="Comma 18 2 3 2 9" xfId="47428" xr:uid="{00000000-0005-0000-0000-000057920000}"/>
    <cellStyle name="Comma 18 2 3 3" xfId="47429" xr:uid="{00000000-0005-0000-0000-000058920000}"/>
    <cellStyle name="Comma 18 2 3 3 2" xfId="47430" xr:uid="{00000000-0005-0000-0000-000059920000}"/>
    <cellStyle name="Comma 18 2 3 3 2 2" xfId="47431" xr:uid="{00000000-0005-0000-0000-00005A920000}"/>
    <cellStyle name="Comma 18 2 3 3 2 2 2" xfId="47432" xr:uid="{00000000-0005-0000-0000-00005B920000}"/>
    <cellStyle name="Comma 18 2 3 3 2 2 3" xfId="47433" xr:uid="{00000000-0005-0000-0000-00005C920000}"/>
    <cellStyle name="Comma 18 2 3 3 2 3" xfId="47434" xr:uid="{00000000-0005-0000-0000-00005D920000}"/>
    <cellStyle name="Comma 18 2 3 3 2 3 2" xfId="47435" xr:uid="{00000000-0005-0000-0000-00005E920000}"/>
    <cellStyle name="Comma 18 2 3 3 2 3 3" xfId="47436" xr:uid="{00000000-0005-0000-0000-00005F920000}"/>
    <cellStyle name="Comma 18 2 3 3 2 4" xfId="47437" xr:uid="{00000000-0005-0000-0000-000060920000}"/>
    <cellStyle name="Comma 18 2 3 3 2 4 2" xfId="47438" xr:uid="{00000000-0005-0000-0000-000061920000}"/>
    <cellStyle name="Comma 18 2 3 3 2 5" xfId="47439" xr:uid="{00000000-0005-0000-0000-000062920000}"/>
    <cellStyle name="Comma 18 2 3 3 2 6" xfId="47440" xr:uid="{00000000-0005-0000-0000-000063920000}"/>
    <cellStyle name="Comma 18 2 3 3 3" xfId="47441" xr:uid="{00000000-0005-0000-0000-000064920000}"/>
    <cellStyle name="Comma 18 2 3 3 3 2" xfId="47442" xr:uid="{00000000-0005-0000-0000-000065920000}"/>
    <cellStyle name="Comma 18 2 3 3 3 2 2" xfId="47443" xr:uid="{00000000-0005-0000-0000-000066920000}"/>
    <cellStyle name="Comma 18 2 3 3 3 2 3" xfId="47444" xr:uid="{00000000-0005-0000-0000-000067920000}"/>
    <cellStyle name="Comma 18 2 3 3 3 3" xfId="47445" xr:uid="{00000000-0005-0000-0000-000068920000}"/>
    <cellStyle name="Comma 18 2 3 3 3 3 2" xfId="47446" xr:uid="{00000000-0005-0000-0000-000069920000}"/>
    <cellStyle name="Comma 18 2 3 3 3 3 3" xfId="47447" xr:uid="{00000000-0005-0000-0000-00006A920000}"/>
    <cellStyle name="Comma 18 2 3 3 3 4" xfId="47448" xr:uid="{00000000-0005-0000-0000-00006B920000}"/>
    <cellStyle name="Comma 18 2 3 3 3 4 2" xfId="47449" xr:uid="{00000000-0005-0000-0000-00006C920000}"/>
    <cellStyle name="Comma 18 2 3 3 3 5" xfId="47450" xr:uid="{00000000-0005-0000-0000-00006D920000}"/>
    <cellStyle name="Comma 18 2 3 3 3 6" xfId="47451" xr:uid="{00000000-0005-0000-0000-00006E920000}"/>
    <cellStyle name="Comma 18 2 3 3 4" xfId="47452" xr:uid="{00000000-0005-0000-0000-00006F920000}"/>
    <cellStyle name="Comma 18 2 3 3 4 2" xfId="47453" xr:uid="{00000000-0005-0000-0000-000070920000}"/>
    <cellStyle name="Comma 18 2 3 3 4 2 2" xfId="47454" xr:uid="{00000000-0005-0000-0000-000071920000}"/>
    <cellStyle name="Comma 18 2 3 3 4 2 3" xfId="47455" xr:uid="{00000000-0005-0000-0000-000072920000}"/>
    <cellStyle name="Comma 18 2 3 3 4 3" xfId="47456" xr:uid="{00000000-0005-0000-0000-000073920000}"/>
    <cellStyle name="Comma 18 2 3 3 4 3 2" xfId="47457" xr:uid="{00000000-0005-0000-0000-000074920000}"/>
    <cellStyle name="Comma 18 2 3 3 4 4" xfId="47458" xr:uid="{00000000-0005-0000-0000-000075920000}"/>
    <cellStyle name="Comma 18 2 3 3 4 5" xfId="47459" xr:uid="{00000000-0005-0000-0000-000076920000}"/>
    <cellStyle name="Comma 18 2 3 3 5" xfId="47460" xr:uid="{00000000-0005-0000-0000-000077920000}"/>
    <cellStyle name="Comma 18 2 3 3 5 2" xfId="47461" xr:uid="{00000000-0005-0000-0000-000078920000}"/>
    <cellStyle name="Comma 18 2 3 3 5 3" xfId="47462" xr:uid="{00000000-0005-0000-0000-000079920000}"/>
    <cellStyle name="Comma 18 2 3 3 6" xfId="47463" xr:uid="{00000000-0005-0000-0000-00007A920000}"/>
    <cellStyle name="Comma 18 2 3 3 6 2" xfId="47464" xr:uid="{00000000-0005-0000-0000-00007B920000}"/>
    <cellStyle name="Comma 18 2 3 3 6 3" xfId="47465" xr:uid="{00000000-0005-0000-0000-00007C920000}"/>
    <cellStyle name="Comma 18 2 3 3 7" xfId="47466" xr:uid="{00000000-0005-0000-0000-00007D920000}"/>
    <cellStyle name="Comma 18 2 3 3 7 2" xfId="47467" xr:uid="{00000000-0005-0000-0000-00007E920000}"/>
    <cellStyle name="Comma 18 2 3 3 8" xfId="47468" xr:uid="{00000000-0005-0000-0000-00007F920000}"/>
    <cellStyle name="Comma 18 2 3 3 9" xfId="47469" xr:uid="{00000000-0005-0000-0000-000080920000}"/>
    <cellStyle name="Comma 18 2 3 4" xfId="47470" xr:uid="{00000000-0005-0000-0000-000081920000}"/>
    <cellStyle name="Comma 18 2 3 4 2" xfId="47471" xr:uid="{00000000-0005-0000-0000-000082920000}"/>
    <cellStyle name="Comma 18 2 3 4 2 2" xfId="47472" xr:uid="{00000000-0005-0000-0000-000083920000}"/>
    <cellStyle name="Comma 18 2 3 4 2 2 2" xfId="47473" xr:uid="{00000000-0005-0000-0000-000084920000}"/>
    <cellStyle name="Comma 18 2 3 4 2 2 3" xfId="47474" xr:uid="{00000000-0005-0000-0000-000085920000}"/>
    <cellStyle name="Comma 18 2 3 4 2 3" xfId="47475" xr:uid="{00000000-0005-0000-0000-000086920000}"/>
    <cellStyle name="Comma 18 2 3 4 2 3 2" xfId="47476" xr:uid="{00000000-0005-0000-0000-000087920000}"/>
    <cellStyle name="Comma 18 2 3 4 2 3 3" xfId="47477" xr:uid="{00000000-0005-0000-0000-000088920000}"/>
    <cellStyle name="Comma 18 2 3 4 2 4" xfId="47478" xr:uid="{00000000-0005-0000-0000-000089920000}"/>
    <cellStyle name="Comma 18 2 3 4 2 4 2" xfId="47479" xr:uid="{00000000-0005-0000-0000-00008A920000}"/>
    <cellStyle name="Comma 18 2 3 4 2 5" xfId="47480" xr:uid="{00000000-0005-0000-0000-00008B920000}"/>
    <cellStyle name="Comma 18 2 3 4 2 6" xfId="47481" xr:uid="{00000000-0005-0000-0000-00008C920000}"/>
    <cellStyle name="Comma 18 2 3 4 3" xfId="47482" xr:uid="{00000000-0005-0000-0000-00008D920000}"/>
    <cellStyle name="Comma 18 2 3 4 3 2" xfId="47483" xr:uid="{00000000-0005-0000-0000-00008E920000}"/>
    <cellStyle name="Comma 18 2 3 4 3 2 2" xfId="47484" xr:uid="{00000000-0005-0000-0000-00008F920000}"/>
    <cellStyle name="Comma 18 2 3 4 3 2 3" xfId="47485" xr:uid="{00000000-0005-0000-0000-000090920000}"/>
    <cellStyle name="Comma 18 2 3 4 3 3" xfId="47486" xr:uid="{00000000-0005-0000-0000-000091920000}"/>
    <cellStyle name="Comma 18 2 3 4 3 3 2" xfId="47487" xr:uid="{00000000-0005-0000-0000-000092920000}"/>
    <cellStyle name="Comma 18 2 3 4 3 3 3" xfId="47488" xr:uid="{00000000-0005-0000-0000-000093920000}"/>
    <cellStyle name="Comma 18 2 3 4 3 4" xfId="47489" xr:uid="{00000000-0005-0000-0000-000094920000}"/>
    <cellStyle name="Comma 18 2 3 4 3 4 2" xfId="47490" xr:uid="{00000000-0005-0000-0000-000095920000}"/>
    <cellStyle name="Comma 18 2 3 4 3 5" xfId="47491" xr:uid="{00000000-0005-0000-0000-000096920000}"/>
    <cellStyle name="Comma 18 2 3 4 3 6" xfId="47492" xr:uid="{00000000-0005-0000-0000-000097920000}"/>
    <cellStyle name="Comma 18 2 3 4 4" xfId="47493" xr:uid="{00000000-0005-0000-0000-000098920000}"/>
    <cellStyle name="Comma 18 2 3 4 4 2" xfId="47494" xr:uid="{00000000-0005-0000-0000-000099920000}"/>
    <cellStyle name="Comma 18 2 3 4 4 2 2" xfId="47495" xr:uid="{00000000-0005-0000-0000-00009A920000}"/>
    <cellStyle name="Comma 18 2 3 4 4 2 3" xfId="47496" xr:uid="{00000000-0005-0000-0000-00009B920000}"/>
    <cellStyle name="Comma 18 2 3 4 4 3" xfId="47497" xr:uid="{00000000-0005-0000-0000-00009C920000}"/>
    <cellStyle name="Comma 18 2 3 4 4 3 2" xfId="47498" xr:uid="{00000000-0005-0000-0000-00009D920000}"/>
    <cellStyle name="Comma 18 2 3 4 4 4" xfId="47499" xr:uid="{00000000-0005-0000-0000-00009E920000}"/>
    <cellStyle name="Comma 18 2 3 4 4 5" xfId="47500" xr:uid="{00000000-0005-0000-0000-00009F920000}"/>
    <cellStyle name="Comma 18 2 3 4 5" xfId="47501" xr:uid="{00000000-0005-0000-0000-0000A0920000}"/>
    <cellStyle name="Comma 18 2 3 4 5 2" xfId="47502" xr:uid="{00000000-0005-0000-0000-0000A1920000}"/>
    <cellStyle name="Comma 18 2 3 4 5 3" xfId="47503" xr:uid="{00000000-0005-0000-0000-0000A2920000}"/>
    <cellStyle name="Comma 18 2 3 4 6" xfId="47504" xr:uid="{00000000-0005-0000-0000-0000A3920000}"/>
    <cellStyle name="Comma 18 2 3 4 6 2" xfId="47505" xr:uid="{00000000-0005-0000-0000-0000A4920000}"/>
    <cellStyle name="Comma 18 2 3 4 6 3" xfId="47506" xr:uid="{00000000-0005-0000-0000-0000A5920000}"/>
    <cellStyle name="Comma 18 2 3 4 7" xfId="47507" xr:uid="{00000000-0005-0000-0000-0000A6920000}"/>
    <cellStyle name="Comma 18 2 3 4 7 2" xfId="47508" xr:uid="{00000000-0005-0000-0000-0000A7920000}"/>
    <cellStyle name="Comma 18 2 3 4 8" xfId="47509" xr:uid="{00000000-0005-0000-0000-0000A8920000}"/>
    <cellStyle name="Comma 18 2 3 4 9" xfId="47510" xr:uid="{00000000-0005-0000-0000-0000A9920000}"/>
    <cellStyle name="Comma 18 2 3 5" xfId="47511" xr:uid="{00000000-0005-0000-0000-0000AA920000}"/>
    <cellStyle name="Comma 18 2 3 5 2" xfId="47512" xr:uid="{00000000-0005-0000-0000-0000AB920000}"/>
    <cellStyle name="Comma 18 2 3 5 2 2" xfId="47513" xr:uid="{00000000-0005-0000-0000-0000AC920000}"/>
    <cellStyle name="Comma 18 2 3 5 2 3" xfId="47514" xr:uid="{00000000-0005-0000-0000-0000AD920000}"/>
    <cellStyle name="Comma 18 2 3 5 3" xfId="47515" xr:uid="{00000000-0005-0000-0000-0000AE920000}"/>
    <cellStyle name="Comma 18 2 3 5 3 2" xfId="47516" xr:uid="{00000000-0005-0000-0000-0000AF920000}"/>
    <cellStyle name="Comma 18 2 3 5 3 3" xfId="47517" xr:uid="{00000000-0005-0000-0000-0000B0920000}"/>
    <cellStyle name="Comma 18 2 3 5 4" xfId="47518" xr:uid="{00000000-0005-0000-0000-0000B1920000}"/>
    <cellStyle name="Comma 18 2 3 5 4 2" xfId="47519" xr:uid="{00000000-0005-0000-0000-0000B2920000}"/>
    <cellStyle name="Comma 18 2 3 5 5" xfId="47520" xr:uid="{00000000-0005-0000-0000-0000B3920000}"/>
    <cellStyle name="Comma 18 2 3 5 6" xfId="47521" xr:uid="{00000000-0005-0000-0000-0000B4920000}"/>
    <cellStyle name="Comma 18 2 3 6" xfId="47522" xr:uid="{00000000-0005-0000-0000-0000B5920000}"/>
    <cellStyle name="Comma 18 2 3 6 2" xfId="47523" xr:uid="{00000000-0005-0000-0000-0000B6920000}"/>
    <cellStyle name="Comma 18 2 3 6 2 2" xfId="47524" xr:uid="{00000000-0005-0000-0000-0000B7920000}"/>
    <cellStyle name="Comma 18 2 3 6 2 3" xfId="47525" xr:uid="{00000000-0005-0000-0000-0000B8920000}"/>
    <cellStyle name="Comma 18 2 3 6 3" xfId="47526" xr:uid="{00000000-0005-0000-0000-0000B9920000}"/>
    <cellStyle name="Comma 18 2 3 6 3 2" xfId="47527" xr:uid="{00000000-0005-0000-0000-0000BA920000}"/>
    <cellStyle name="Comma 18 2 3 6 3 3" xfId="47528" xr:uid="{00000000-0005-0000-0000-0000BB920000}"/>
    <cellStyle name="Comma 18 2 3 6 4" xfId="47529" xr:uid="{00000000-0005-0000-0000-0000BC920000}"/>
    <cellStyle name="Comma 18 2 3 6 4 2" xfId="47530" xr:uid="{00000000-0005-0000-0000-0000BD920000}"/>
    <cellStyle name="Comma 18 2 3 6 5" xfId="47531" xr:uid="{00000000-0005-0000-0000-0000BE920000}"/>
    <cellStyle name="Comma 18 2 3 6 6" xfId="47532" xr:uid="{00000000-0005-0000-0000-0000BF920000}"/>
    <cellStyle name="Comma 18 2 3 7" xfId="47533" xr:uid="{00000000-0005-0000-0000-0000C0920000}"/>
    <cellStyle name="Comma 18 2 3 7 2" xfId="47534" xr:uid="{00000000-0005-0000-0000-0000C1920000}"/>
    <cellStyle name="Comma 18 2 3 7 2 2" xfId="47535" xr:uid="{00000000-0005-0000-0000-0000C2920000}"/>
    <cellStyle name="Comma 18 2 3 7 2 3" xfId="47536" xr:uid="{00000000-0005-0000-0000-0000C3920000}"/>
    <cellStyle name="Comma 18 2 3 7 3" xfId="47537" xr:uid="{00000000-0005-0000-0000-0000C4920000}"/>
    <cellStyle name="Comma 18 2 3 7 3 2" xfId="47538" xr:uid="{00000000-0005-0000-0000-0000C5920000}"/>
    <cellStyle name="Comma 18 2 3 7 4" xfId="47539" xr:uid="{00000000-0005-0000-0000-0000C6920000}"/>
    <cellStyle name="Comma 18 2 3 7 5" xfId="47540" xr:uid="{00000000-0005-0000-0000-0000C7920000}"/>
    <cellStyle name="Comma 18 2 3 8" xfId="47541" xr:uid="{00000000-0005-0000-0000-0000C8920000}"/>
    <cellStyle name="Comma 18 2 3 8 2" xfId="47542" xr:uid="{00000000-0005-0000-0000-0000C9920000}"/>
    <cellStyle name="Comma 18 2 3 8 3" xfId="47543" xr:uid="{00000000-0005-0000-0000-0000CA920000}"/>
    <cellStyle name="Comma 18 2 3 9" xfId="47544" xr:uid="{00000000-0005-0000-0000-0000CB920000}"/>
    <cellStyle name="Comma 18 2 3 9 2" xfId="47545" xr:uid="{00000000-0005-0000-0000-0000CC920000}"/>
    <cellStyle name="Comma 18 2 3 9 3" xfId="47546" xr:uid="{00000000-0005-0000-0000-0000CD920000}"/>
    <cellStyle name="Comma 18 2 4" xfId="47547" xr:uid="{00000000-0005-0000-0000-0000CE920000}"/>
    <cellStyle name="Comma 18 2 4 10" xfId="47548" xr:uid="{00000000-0005-0000-0000-0000CF920000}"/>
    <cellStyle name="Comma 18 2 4 2" xfId="47549" xr:uid="{00000000-0005-0000-0000-0000D0920000}"/>
    <cellStyle name="Comma 18 2 4 2 2" xfId="47550" xr:uid="{00000000-0005-0000-0000-0000D1920000}"/>
    <cellStyle name="Comma 18 2 4 2 2 2" xfId="47551" xr:uid="{00000000-0005-0000-0000-0000D2920000}"/>
    <cellStyle name="Comma 18 2 4 2 2 2 2" xfId="47552" xr:uid="{00000000-0005-0000-0000-0000D3920000}"/>
    <cellStyle name="Comma 18 2 4 2 2 2 3" xfId="47553" xr:uid="{00000000-0005-0000-0000-0000D4920000}"/>
    <cellStyle name="Comma 18 2 4 2 2 3" xfId="47554" xr:uid="{00000000-0005-0000-0000-0000D5920000}"/>
    <cellStyle name="Comma 18 2 4 2 2 3 2" xfId="47555" xr:uid="{00000000-0005-0000-0000-0000D6920000}"/>
    <cellStyle name="Comma 18 2 4 2 2 3 3" xfId="47556" xr:uid="{00000000-0005-0000-0000-0000D7920000}"/>
    <cellStyle name="Comma 18 2 4 2 2 4" xfId="47557" xr:uid="{00000000-0005-0000-0000-0000D8920000}"/>
    <cellStyle name="Comma 18 2 4 2 2 4 2" xfId="47558" xr:uid="{00000000-0005-0000-0000-0000D9920000}"/>
    <cellStyle name="Comma 18 2 4 2 2 5" xfId="47559" xr:uid="{00000000-0005-0000-0000-0000DA920000}"/>
    <cellStyle name="Comma 18 2 4 2 2 6" xfId="47560" xr:uid="{00000000-0005-0000-0000-0000DB920000}"/>
    <cellStyle name="Comma 18 2 4 2 3" xfId="47561" xr:uid="{00000000-0005-0000-0000-0000DC920000}"/>
    <cellStyle name="Comma 18 2 4 2 3 2" xfId="47562" xr:uid="{00000000-0005-0000-0000-0000DD920000}"/>
    <cellStyle name="Comma 18 2 4 2 3 2 2" xfId="47563" xr:uid="{00000000-0005-0000-0000-0000DE920000}"/>
    <cellStyle name="Comma 18 2 4 2 3 2 3" xfId="47564" xr:uid="{00000000-0005-0000-0000-0000DF920000}"/>
    <cellStyle name="Comma 18 2 4 2 3 3" xfId="47565" xr:uid="{00000000-0005-0000-0000-0000E0920000}"/>
    <cellStyle name="Comma 18 2 4 2 3 3 2" xfId="47566" xr:uid="{00000000-0005-0000-0000-0000E1920000}"/>
    <cellStyle name="Comma 18 2 4 2 3 3 3" xfId="47567" xr:uid="{00000000-0005-0000-0000-0000E2920000}"/>
    <cellStyle name="Comma 18 2 4 2 3 4" xfId="47568" xr:uid="{00000000-0005-0000-0000-0000E3920000}"/>
    <cellStyle name="Comma 18 2 4 2 3 4 2" xfId="47569" xr:uid="{00000000-0005-0000-0000-0000E4920000}"/>
    <cellStyle name="Comma 18 2 4 2 3 5" xfId="47570" xr:uid="{00000000-0005-0000-0000-0000E5920000}"/>
    <cellStyle name="Comma 18 2 4 2 3 6" xfId="47571" xr:uid="{00000000-0005-0000-0000-0000E6920000}"/>
    <cellStyle name="Comma 18 2 4 2 4" xfId="47572" xr:uid="{00000000-0005-0000-0000-0000E7920000}"/>
    <cellStyle name="Comma 18 2 4 2 4 2" xfId="47573" xr:uid="{00000000-0005-0000-0000-0000E8920000}"/>
    <cellStyle name="Comma 18 2 4 2 4 2 2" xfId="47574" xr:uid="{00000000-0005-0000-0000-0000E9920000}"/>
    <cellStyle name="Comma 18 2 4 2 4 2 3" xfId="47575" xr:uid="{00000000-0005-0000-0000-0000EA920000}"/>
    <cellStyle name="Comma 18 2 4 2 4 3" xfId="47576" xr:uid="{00000000-0005-0000-0000-0000EB920000}"/>
    <cellStyle name="Comma 18 2 4 2 4 3 2" xfId="47577" xr:uid="{00000000-0005-0000-0000-0000EC920000}"/>
    <cellStyle name="Comma 18 2 4 2 4 4" xfId="47578" xr:uid="{00000000-0005-0000-0000-0000ED920000}"/>
    <cellStyle name="Comma 18 2 4 2 4 5" xfId="47579" xr:uid="{00000000-0005-0000-0000-0000EE920000}"/>
    <cellStyle name="Comma 18 2 4 2 5" xfId="47580" xr:uid="{00000000-0005-0000-0000-0000EF920000}"/>
    <cellStyle name="Comma 18 2 4 2 5 2" xfId="47581" xr:uid="{00000000-0005-0000-0000-0000F0920000}"/>
    <cellStyle name="Comma 18 2 4 2 5 3" xfId="47582" xr:uid="{00000000-0005-0000-0000-0000F1920000}"/>
    <cellStyle name="Comma 18 2 4 2 6" xfId="47583" xr:uid="{00000000-0005-0000-0000-0000F2920000}"/>
    <cellStyle name="Comma 18 2 4 2 6 2" xfId="47584" xr:uid="{00000000-0005-0000-0000-0000F3920000}"/>
    <cellStyle name="Comma 18 2 4 2 6 3" xfId="47585" xr:uid="{00000000-0005-0000-0000-0000F4920000}"/>
    <cellStyle name="Comma 18 2 4 2 7" xfId="47586" xr:uid="{00000000-0005-0000-0000-0000F5920000}"/>
    <cellStyle name="Comma 18 2 4 2 7 2" xfId="47587" xr:uid="{00000000-0005-0000-0000-0000F6920000}"/>
    <cellStyle name="Comma 18 2 4 2 8" xfId="47588" xr:uid="{00000000-0005-0000-0000-0000F7920000}"/>
    <cellStyle name="Comma 18 2 4 2 9" xfId="47589" xr:uid="{00000000-0005-0000-0000-0000F8920000}"/>
    <cellStyle name="Comma 18 2 4 3" xfId="47590" xr:uid="{00000000-0005-0000-0000-0000F9920000}"/>
    <cellStyle name="Comma 18 2 4 3 2" xfId="47591" xr:uid="{00000000-0005-0000-0000-0000FA920000}"/>
    <cellStyle name="Comma 18 2 4 3 2 2" xfId="47592" xr:uid="{00000000-0005-0000-0000-0000FB920000}"/>
    <cellStyle name="Comma 18 2 4 3 2 3" xfId="47593" xr:uid="{00000000-0005-0000-0000-0000FC920000}"/>
    <cellStyle name="Comma 18 2 4 3 3" xfId="47594" xr:uid="{00000000-0005-0000-0000-0000FD920000}"/>
    <cellStyle name="Comma 18 2 4 3 3 2" xfId="47595" xr:uid="{00000000-0005-0000-0000-0000FE920000}"/>
    <cellStyle name="Comma 18 2 4 3 3 3" xfId="47596" xr:uid="{00000000-0005-0000-0000-0000FF920000}"/>
    <cellStyle name="Comma 18 2 4 3 4" xfId="47597" xr:uid="{00000000-0005-0000-0000-000000930000}"/>
    <cellStyle name="Comma 18 2 4 3 4 2" xfId="47598" xr:uid="{00000000-0005-0000-0000-000001930000}"/>
    <cellStyle name="Comma 18 2 4 3 5" xfId="47599" xr:uid="{00000000-0005-0000-0000-000002930000}"/>
    <cellStyle name="Comma 18 2 4 3 6" xfId="47600" xr:uid="{00000000-0005-0000-0000-000003930000}"/>
    <cellStyle name="Comma 18 2 4 4" xfId="47601" xr:uid="{00000000-0005-0000-0000-000004930000}"/>
    <cellStyle name="Comma 18 2 4 4 2" xfId="47602" xr:uid="{00000000-0005-0000-0000-000005930000}"/>
    <cellStyle name="Comma 18 2 4 4 2 2" xfId="47603" xr:uid="{00000000-0005-0000-0000-000006930000}"/>
    <cellStyle name="Comma 18 2 4 4 2 3" xfId="47604" xr:uid="{00000000-0005-0000-0000-000007930000}"/>
    <cellStyle name="Comma 18 2 4 4 3" xfId="47605" xr:uid="{00000000-0005-0000-0000-000008930000}"/>
    <cellStyle name="Comma 18 2 4 4 3 2" xfId="47606" xr:uid="{00000000-0005-0000-0000-000009930000}"/>
    <cellStyle name="Comma 18 2 4 4 3 3" xfId="47607" xr:uid="{00000000-0005-0000-0000-00000A930000}"/>
    <cellStyle name="Comma 18 2 4 4 4" xfId="47608" xr:uid="{00000000-0005-0000-0000-00000B930000}"/>
    <cellStyle name="Comma 18 2 4 4 4 2" xfId="47609" xr:uid="{00000000-0005-0000-0000-00000C930000}"/>
    <cellStyle name="Comma 18 2 4 4 5" xfId="47610" xr:uid="{00000000-0005-0000-0000-00000D930000}"/>
    <cellStyle name="Comma 18 2 4 4 6" xfId="47611" xr:uid="{00000000-0005-0000-0000-00000E930000}"/>
    <cellStyle name="Comma 18 2 4 5" xfId="47612" xr:uid="{00000000-0005-0000-0000-00000F930000}"/>
    <cellStyle name="Comma 18 2 4 5 2" xfId="47613" xr:uid="{00000000-0005-0000-0000-000010930000}"/>
    <cellStyle name="Comma 18 2 4 5 2 2" xfId="47614" xr:uid="{00000000-0005-0000-0000-000011930000}"/>
    <cellStyle name="Comma 18 2 4 5 2 3" xfId="47615" xr:uid="{00000000-0005-0000-0000-000012930000}"/>
    <cellStyle name="Comma 18 2 4 5 3" xfId="47616" xr:uid="{00000000-0005-0000-0000-000013930000}"/>
    <cellStyle name="Comma 18 2 4 5 3 2" xfId="47617" xr:uid="{00000000-0005-0000-0000-000014930000}"/>
    <cellStyle name="Comma 18 2 4 5 4" xfId="47618" xr:uid="{00000000-0005-0000-0000-000015930000}"/>
    <cellStyle name="Comma 18 2 4 5 5" xfId="47619" xr:uid="{00000000-0005-0000-0000-000016930000}"/>
    <cellStyle name="Comma 18 2 4 6" xfId="47620" xr:uid="{00000000-0005-0000-0000-000017930000}"/>
    <cellStyle name="Comma 18 2 4 6 2" xfId="47621" xr:uid="{00000000-0005-0000-0000-000018930000}"/>
    <cellStyle name="Comma 18 2 4 6 3" xfId="47622" xr:uid="{00000000-0005-0000-0000-000019930000}"/>
    <cellStyle name="Comma 18 2 4 7" xfId="47623" xr:uid="{00000000-0005-0000-0000-00001A930000}"/>
    <cellStyle name="Comma 18 2 4 7 2" xfId="47624" xr:uid="{00000000-0005-0000-0000-00001B930000}"/>
    <cellStyle name="Comma 18 2 4 7 3" xfId="47625" xr:uid="{00000000-0005-0000-0000-00001C930000}"/>
    <cellStyle name="Comma 18 2 4 8" xfId="47626" xr:uid="{00000000-0005-0000-0000-00001D930000}"/>
    <cellStyle name="Comma 18 2 4 8 2" xfId="47627" xr:uid="{00000000-0005-0000-0000-00001E930000}"/>
    <cellStyle name="Comma 18 2 4 9" xfId="47628" xr:uid="{00000000-0005-0000-0000-00001F930000}"/>
    <cellStyle name="Comma 18 2 5" xfId="47629" xr:uid="{00000000-0005-0000-0000-000020930000}"/>
    <cellStyle name="Comma 18 2 5 2" xfId="47630" xr:uid="{00000000-0005-0000-0000-000021930000}"/>
    <cellStyle name="Comma 18 2 5 2 2" xfId="47631" xr:uid="{00000000-0005-0000-0000-000022930000}"/>
    <cellStyle name="Comma 18 2 5 2 2 2" xfId="47632" xr:uid="{00000000-0005-0000-0000-000023930000}"/>
    <cellStyle name="Comma 18 2 5 2 2 3" xfId="47633" xr:uid="{00000000-0005-0000-0000-000024930000}"/>
    <cellStyle name="Comma 18 2 5 2 3" xfId="47634" xr:uid="{00000000-0005-0000-0000-000025930000}"/>
    <cellStyle name="Comma 18 2 5 2 3 2" xfId="47635" xr:uid="{00000000-0005-0000-0000-000026930000}"/>
    <cellStyle name="Comma 18 2 5 2 3 3" xfId="47636" xr:uid="{00000000-0005-0000-0000-000027930000}"/>
    <cellStyle name="Comma 18 2 5 2 4" xfId="47637" xr:uid="{00000000-0005-0000-0000-000028930000}"/>
    <cellStyle name="Comma 18 2 5 2 4 2" xfId="47638" xr:uid="{00000000-0005-0000-0000-000029930000}"/>
    <cellStyle name="Comma 18 2 5 2 5" xfId="47639" xr:uid="{00000000-0005-0000-0000-00002A930000}"/>
    <cellStyle name="Comma 18 2 5 2 6" xfId="47640" xr:uid="{00000000-0005-0000-0000-00002B930000}"/>
    <cellStyle name="Comma 18 2 5 3" xfId="47641" xr:uid="{00000000-0005-0000-0000-00002C930000}"/>
    <cellStyle name="Comma 18 2 5 3 2" xfId="47642" xr:uid="{00000000-0005-0000-0000-00002D930000}"/>
    <cellStyle name="Comma 18 2 5 3 2 2" xfId="47643" xr:uid="{00000000-0005-0000-0000-00002E930000}"/>
    <cellStyle name="Comma 18 2 5 3 2 3" xfId="47644" xr:uid="{00000000-0005-0000-0000-00002F930000}"/>
    <cellStyle name="Comma 18 2 5 3 3" xfId="47645" xr:uid="{00000000-0005-0000-0000-000030930000}"/>
    <cellStyle name="Comma 18 2 5 3 3 2" xfId="47646" xr:uid="{00000000-0005-0000-0000-000031930000}"/>
    <cellStyle name="Comma 18 2 5 3 3 3" xfId="47647" xr:uid="{00000000-0005-0000-0000-000032930000}"/>
    <cellStyle name="Comma 18 2 5 3 4" xfId="47648" xr:uid="{00000000-0005-0000-0000-000033930000}"/>
    <cellStyle name="Comma 18 2 5 3 4 2" xfId="47649" xr:uid="{00000000-0005-0000-0000-000034930000}"/>
    <cellStyle name="Comma 18 2 5 3 5" xfId="47650" xr:uid="{00000000-0005-0000-0000-000035930000}"/>
    <cellStyle name="Comma 18 2 5 3 6" xfId="47651" xr:uid="{00000000-0005-0000-0000-000036930000}"/>
    <cellStyle name="Comma 18 2 5 4" xfId="47652" xr:uid="{00000000-0005-0000-0000-000037930000}"/>
    <cellStyle name="Comma 18 2 5 4 2" xfId="47653" xr:uid="{00000000-0005-0000-0000-000038930000}"/>
    <cellStyle name="Comma 18 2 5 4 2 2" xfId="47654" xr:uid="{00000000-0005-0000-0000-000039930000}"/>
    <cellStyle name="Comma 18 2 5 4 2 3" xfId="47655" xr:uid="{00000000-0005-0000-0000-00003A930000}"/>
    <cellStyle name="Comma 18 2 5 4 3" xfId="47656" xr:uid="{00000000-0005-0000-0000-00003B930000}"/>
    <cellStyle name="Comma 18 2 5 4 3 2" xfId="47657" xr:uid="{00000000-0005-0000-0000-00003C930000}"/>
    <cellStyle name="Comma 18 2 5 4 4" xfId="47658" xr:uid="{00000000-0005-0000-0000-00003D930000}"/>
    <cellStyle name="Comma 18 2 5 4 5" xfId="47659" xr:uid="{00000000-0005-0000-0000-00003E930000}"/>
    <cellStyle name="Comma 18 2 5 5" xfId="47660" xr:uid="{00000000-0005-0000-0000-00003F930000}"/>
    <cellStyle name="Comma 18 2 5 5 2" xfId="47661" xr:uid="{00000000-0005-0000-0000-000040930000}"/>
    <cellStyle name="Comma 18 2 5 5 3" xfId="47662" xr:uid="{00000000-0005-0000-0000-000041930000}"/>
    <cellStyle name="Comma 18 2 5 6" xfId="47663" xr:uid="{00000000-0005-0000-0000-000042930000}"/>
    <cellStyle name="Comma 18 2 5 6 2" xfId="47664" xr:uid="{00000000-0005-0000-0000-000043930000}"/>
    <cellStyle name="Comma 18 2 5 6 3" xfId="47665" xr:uid="{00000000-0005-0000-0000-000044930000}"/>
    <cellStyle name="Comma 18 2 5 7" xfId="47666" xr:uid="{00000000-0005-0000-0000-000045930000}"/>
    <cellStyle name="Comma 18 2 5 7 2" xfId="47667" xr:uid="{00000000-0005-0000-0000-000046930000}"/>
    <cellStyle name="Comma 18 2 5 8" xfId="47668" xr:uid="{00000000-0005-0000-0000-000047930000}"/>
    <cellStyle name="Comma 18 2 5 9" xfId="47669" xr:uid="{00000000-0005-0000-0000-000048930000}"/>
    <cellStyle name="Comma 18 2 6" xfId="47670" xr:uid="{00000000-0005-0000-0000-000049930000}"/>
    <cellStyle name="Comma 18 2 6 2" xfId="47671" xr:uid="{00000000-0005-0000-0000-00004A930000}"/>
    <cellStyle name="Comma 18 2 6 2 2" xfId="47672" xr:uid="{00000000-0005-0000-0000-00004B930000}"/>
    <cellStyle name="Comma 18 2 6 2 2 2" xfId="47673" xr:uid="{00000000-0005-0000-0000-00004C930000}"/>
    <cellStyle name="Comma 18 2 6 2 2 3" xfId="47674" xr:uid="{00000000-0005-0000-0000-00004D930000}"/>
    <cellStyle name="Comma 18 2 6 2 3" xfId="47675" xr:uid="{00000000-0005-0000-0000-00004E930000}"/>
    <cellStyle name="Comma 18 2 6 2 3 2" xfId="47676" xr:uid="{00000000-0005-0000-0000-00004F930000}"/>
    <cellStyle name="Comma 18 2 6 2 3 3" xfId="47677" xr:uid="{00000000-0005-0000-0000-000050930000}"/>
    <cellStyle name="Comma 18 2 6 2 4" xfId="47678" xr:uid="{00000000-0005-0000-0000-000051930000}"/>
    <cellStyle name="Comma 18 2 6 2 4 2" xfId="47679" xr:uid="{00000000-0005-0000-0000-000052930000}"/>
    <cellStyle name="Comma 18 2 6 2 5" xfId="47680" xr:uid="{00000000-0005-0000-0000-000053930000}"/>
    <cellStyle name="Comma 18 2 6 2 6" xfId="47681" xr:uid="{00000000-0005-0000-0000-000054930000}"/>
    <cellStyle name="Comma 18 2 6 3" xfId="47682" xr:uid="{00000000-0005-0000-0000-000055930000}"/>
    <cellStyle name="Comma 18 2 6 3 2" xfId="47683" xr:uid="{00000000-0005-0000-0000-000056930000}"/>
    <cellStyle name="Comma 18 2 6 3 2 2" xfId="47684" xr:uid="{00000000-0005-0000-0000-000057930000}"/>
    <cellStyle name="Comma 18 2 6 3 2 3" xfId="47685" xr:uid="{00000000-0005-0000-0000-000058930000}"/>
    <cellStyle name="Comma 18 2 6 3 3" xfId="47686" xr:uid="{00000000-0005-0000-0000-000059930000}"/>
    <cellStyle name="Comma 18 2 6 3 3 2" xfId="47687" xr:uid="{00000000-0005-0000-0000-00005A930000}"/>
    <cellStyle name="Comma 18 2 6 3 3 3" xfId="47688" xr:uid="{00000000-0005-0000-0000-00005B930000}"/>
    <cellStyle name="Comma 18 2 6 3 4" xfId="47689" xr:uid="{00000000-0005-0000-0000-00005C930000}"/>
    <cellStyle name="Comma 18 2 6 3 4 2" xfId="47690" xr:uid="{00000000-0005-0000-0000-00005D930000}"/>
    <cellStyle name="Comma 18 2 6 3 5" xfId="47691" xr:uid="{00000000-0005-0000-0000-00005E930000}"/>
    <cellStyle name="Comma 18 2 6 3 6" xfId="47692" xr:uid="{00000000-0005-0000-0000-00005F930000}"/>
    <cellStyle name="Comma 18 2 6 4" xfId="47693" xr:uid="{00000000-0005-0000-0000-000060930000}"/>
    <cellStyle name="Comma 18 2 6 4 2" xfId="47694" xr:uid="{00000000-0005-0000-0000-000061930000}"/>
    <cellStyle name="Comma 18 2 6 4 2 2" xfId="47695" xr:uid="{00000000-0005-0000-0000-000062930000}"/>
    <cellStyle name="Comma 18 2 6 4 2 3" xfId="47696" xr:uid="{00000000-0005-0000-0000-000063930000}"/>
    <cellStyle name="Comma 18 2 6 4 3" xfId="47697" xr:uid="{00000000-0005-0000-0000-000064930000}"/>
    <cellStyle name="Comma 18 2 6 4 3 2" xfId="47698" xr:uid="{00000000-0005-0000-0000-000065930000}"/>
    <cellStyle name="Comma 18 2 6 4 4" xfId="47699" xr:uid="{00000000-0005-0000-0000-000066930000}"/>
    <cellStyle name="Comma 18 2 6 4 5" xfId="47700" xr:uid="{00000000-0005-0000-0000-000067930000}"/>
    <cellStyle name="Comma 18 2 6 5" xfId="47701" xr:uid="{00000000-0005-0000-0000-000068930000}"/>
    <cellStyle name="Comma 18 2 6 5 2" xfId="47702" xr:uid="{00000000-0005-0000-0000-000069930000}"/>
    <cellStyle name="Comma 18 2 6 5 3" xfId="47703" xr:uid="{00000000-0005-0000-0000-00006A930000}"/>
    <cellStyle name="Comma 18 2 6 6" xfId="47704" xr:uid="{00000000-0005-0000-0000-00006B930000}"/>
    <cellStyle name="Comma 18 2 6 6 2" xfId="47705" xr:uid="{00000000-0005-0000-0000-00006C930000}"/>
    <cellStyle name="Comma 18 2 6 6 3" xfId="47706" xr:uid="{00000000-0005-0000-0000-00006D930000}"/>
    <cellStyle name="Comma 18 2 6 7" xfId="47707" xr:uid="{00000000-0005-0000-0000-00006E930000}"/>
    <cellStyle name="Comma 18 2 6 7 2" xfId="47708" xr:uid="{00000000-0005-0000-0000-00006F930000}"/>
    <cellStyle name="Comma 18 2 6 8" xfId="47709" xr:uid="{00000000-0005-0000-0000-000070930000}"/>
    <cellStyle name="Comma 18 2 6 9" xfId="47710" xr:uid="{00000000-0005-0000-0000-000071930000}"/>
    <cellStyle name="Comma 18 2 7" xfId="47711" xr:uid="{00000000-0005-0000-0000-000072930000}"/>
    <cellStyle name="Comma 18 2 7 2" xfId="47712" xr:uid="{00000000-0005-0000-0000-000073930000}"/>
    <cellStyle name="Comma 18 2 7 2 2" xfId="47713" xr:uid="{00000000-0005-0000-0000-000074930000}"/>
    <cellStyle name="Comma 18 2 7 2 3" xfId="47714" xr:uid="{00000000-0005-0000-0000-000075930000}"/>
    <cellStyle name="Comma 18 2 7 3" xfId="47715" xr:uid="{00000000-0005-0000-0000-000076930000}"/>
    <cellStyle name="Comma 18 2 7 3 2" xfId="47716" xr:uid="{00000000-0005-0000-0000-000077930000}"/>
    <cellStyle name="Comma 18 2 7 3 3" xfId="47717" xr:uid="{00000000-0005-0000-0000-000078930000}"/>
    <cellStyle name="Comma 18 2 7 4" xfId="47718" xr:uid="{00000000-0005-0000-0000-000079930000}"/>
    <cellStyle name="Comma 18 2 7 4 2" xfId="47719" xr:uid="{00000000-0005-0000-0000-00007A930000}"/>
    <cellStyle name="Comma 18 2 7 5" xfId="47720" xr:uid="{00000000-0005-0000-0000-00007B930000}"/>
    <cellStyle name="Comma 18 2 7 6" xfId="47721" xr:uid="{00000000-0005-0000-0000-00007C930000}"/>
    <cellStyle name="Comma 18 2 8" xfId="47722" xr:uid="{00000000-0005-0000-0000-00007D930000}"/>
    <cellStyle name="Comma 18 2 8 2" xfId="47723" xr:uid="{00000000-0005-0000-0000-00007E930000}"/>
    <cellStyle name="Comma 18 2 8 2 2" xfId="47724" xr:uid="{00000000-0005-0000-0000-00007F930000}"/>
    <cellStyle name="Comma 18 2 8 2 3" xfId="47725" xr:uid="{00000000-0005-0000-0000-000080930000}"/>
    <cellStyle name="Comma 18 2 8 3" xfId="47726" xr:uid="{00000000-0005-0000-0000-000081930000}"/>
    <cellStyle name="Comma 18 2 8 3 2" xfId="47727" xr:uid="{00000000-0005-0000-0000-000082930000}"/>
    <cellStyle name="Comma 18 2 8 3 3" xfId="47728" xr:uid="{00000000-0005-0000-0000-000083930000}"/>
    <cellStyle name="Comma 18 2 8 4" xfId="47729" xr:uid="{00000000-0005-0000-0000-000084930000}"/>
    <cellStyle name="Comma 18 2 8 4 2" xfId="47730" xr:uid="{00000000-0005-0000-0000-000085930000}"/>
    <cellStyle name="Comma 18 2 8 5" xfId="47731" xr:uid="{00000000-0005-0000-0000-000086930000}"/>
    <cellStyle name="Comma 18 2 8 6" xfId="47732" xr:uid="{00000000-0005-0000-0000-000087930000}"/>
    <cellStyle name="Comma 18 2 9" xfId="47733" xr:uid="{00000000-0005-0000-0000-000088930000}"/>
    <cellStyle name="Comma 18 2 9 2" xfId="47734" xr:uid="{00000000-0005-0000-0000-000089930000}"/>
    <cellStyle name="Comma 18 2 9 2 2" xfId="47735" xr:uid="{00000000-0005-0000-0000-00008A930000}"/>
    <cellStyle name="Comma 18 2 9 2 3" xfId="47736" xr:uid="{00000000-0005-0000-0000-00008B930000}"/>
    <cellStyle name="Comma 18 2 9 3" xfId="47737" xr:uid="{00000000-0005-0000-0000-00008C930000}"/>
    <cellStyle name="Comma 18 2 9 3 2" xfId="47738" xr:uid="{00000000-0005-0000-0000-00008D930000}"/>
    <cellStyle name="Comma 18 2 9 4" xfId="47739" xr:uid="{00000000-0005-0000-0000-00008E930000}"/>
    <cellStyle name="Comma 18 2 9 5" xfId="47740" xr:uid="{00000000-0005-0000-0000-00008F930000}"/>
    <cellStyle name="Comma 18 3" xfId="9476" xr:uid="{00000000-0005-0000-0000-000090930000}"/>
    <cellStyle name="Comma 18 3 10" xfId="47741" xr:uid="{00000000-0005-0000-0000-000091930000}"/>
    <cellStyle name="Comma 18 3 10 2" xfId="47742" xr:uid="{00000000-0005-0000-0000-000092930000}"/>
    <cellStyle name="Comma 18 3 10 3" xfId="47743" xr:uid="{00000000-0005-0000-0000-000093930000}"/>
    <cellStyle name="Comma 18 3 11" xfId="47744" xr:uid="{00000000-0005-0000-0000-000094930000}"/>
    <cellStyle name="Comma 18 3 11 2" xfId="47745" xr:uid="{00000000-0005-0000-0000-000095930000}"/>
    <cellStyle name="Comma 18 3 12" xfId="47746" xr:uid="{00000000-0005-0000-0000-000096930000}"/>
    <cellStyle name="Comma 18 3 13" xfId="47747" xr:uid="{00000000-0005-0000-0000-000097930000}"/>
    <cellStyle name="Comma 18 3 2" xfId="47748" xr:uid="{00000000-0005-0000-0000-000098930000}"/>
    <cellStyle name="Comma 18 3 2 10" xfId="47749" xr:uid="{00000000-0005-0000-0000-000099930000}"/>
    <cellStyle name="Comma 18 3 2 10 2" xfId="47750" xr:uid="{00000000-0005-0000-0000-00009A930000}"/>
    <cellStyle name="Comma 18 3 2 11" xfId="47751" xr:uid="{00000000-0005-0000-0000-00009B930000}"/>
    <cellStyle name="Comma 18 3 2 12" xfId="47752" xr:uid="{00000000-0005-0000-0000-00009C930000}"/>
    <cellStyle name="Comma 18 3 2 2" xfId="47753" xr:uid="{00000000-0005-0000-0000-00009D930000}"/>
    <cellStyle name="Comma 18 3 2 2 10" xfId="47754" xr:uid="{00000000-0005-0000-0000-00009E930000}"/>
    <cellStyle name="Comma 18 3 2 2 2" xfId="47755" xr:uid="{00000000-0005-0000-0000-00009F930000}"/>
    <cellStyle name="Comma 18 3 2 2 2 2" xfId="47756" xr:uid="{00000000-0005-0000-0000-0000A0930000}"/>
    <cellStyle name="Comma 18 3 2 2 2 2 2" xfId="47757" xr:uid="{00000000-0005-0000-0000-0000A1930000}"/>
    <cellStyle name="Comma 18 3 2 2 2 2 2 2" xfId="47758" xr:uid="{00000000-0005-0000-0000-0000A2930000}"/>
    <cellStyle name="Comma 18 3 2 2 2 2 2 3" xfId="47759" xr:uid="{00000000-0005-0000-0000-0000A3930000}"/>
    <cellStyle name="Comma 18 3 2 2 2 2 3" xfId="47760" xr:uid="{00000000-0005-0000-0000-0000A4930000}"/>
    <cellStyle name="Comma 18 3 2 2 2 2 3 2" xfId="47761" xr:uid="{00000000-0005-0000-0000-0000A5930000}"/>
    <cellStyle name="Comma 18 3 2 2 2 2 3 3" xfId="47762" xr:uid="{00000000-0005-0000-0000-0000A6930000}"/>
    <cellStyle name="Comma 18 3 2 2 2 2 4" xfId="47763" xr:uid="{00000000-0005-0000-0000-0000A7930000}"/>
    <cellStyle name="Comma 18 3 2 2 2 2 4 2" xfId="47764" xr:uid="{00000000-0005-0000-0000-0000A8930000}"/>
    <cellStyle name="Comma 18 3 2 2 2 2 5" xfId="47765" xr:uid="{00000000-0005-0000-0000-0000A9930000}"/>
    <cellStyle name="Comma 18 3 2 2 2 2 6" xfId="47766" xr:uid="{00000000-0005-0000-0000-0000AA930000}"/>
    <cellStyle name="Comma 18 3 2 2 2 3" xfId="47767" xr:uid="{00000000-0005-0000-0000-0000AB930000}"/>
    <cellStyle name="Comma 18 3 2 2 2 3 2" xfId="47768" xr:uid="{00000000-0005-0000-0000-0000AC930000}"/>
    <cellStyle name="Comma 18 3 2 2 2 3 2 2" xfId="47769" xr:uid="{00000000-0005-0000-0000-0000AD930000}"/>
    <cellStyle name="Comma 18 3 2 2 2 3 2 3" xfId="47770" xr:uid="{00000000-0005-0000-0000-0000AE930000}"/>
    <cellStyle name="Comma 18 3 2 2 2 3 3" xfId="47771" xr:uid="{00000000-0005-0000-0000-0000AF930000}"/>
    <cellStyle name="Comma 18 3 2 2 2 3 3 2" xfId="47772" xr:uid="{00000000-0005-0000-0000-0000B0930000}"/>
    <cellStyle name="Comma 18 3 2 2 2 3 3 3" xfId="47773" xr:uid="{00000000-0005-0000-0000-0000B1930000}"/>
    <cellStyle name="Comma 18 3 2 2 2 3 4" xfId="47774" xr:uid="{00000000-0005-0000-0000-0000B2930000}"/>
    <cellStyle name="Comma 18 3 2 2 2 3 4 2" xfId="47775" xr:uid="{00000000-0005-0000-0000-0000B3930000}"/>
    <cellStyle name="Comma 18 3 2 2 2 3 5" xfId="47776" xr:uid="{00000000-0005-0000-0000-0000B4930000}"/>
    <cellStyle name="Comma 18 3 2 2 2 3 6" xfId="47777" xr:uid="{00000000-0005-0000-0000-0000B5930000}"/>
    <cellStyle name="Comma 18 3 2 2 2 4" xfId="47778" xr:uid="{00000000-0005-0000-0000-0000B6930000}"/>
    <cellStyle name="Comma 18 3 2 2 2 4 2" xfId="47779" xr:uid="{00000000-0005-0000-0000-0000B7930000}"/>
    <cellStyle name="Comma 18 3 2 2 2 4 2 2" xfId="47780" xr:uid="{00000000-0005-0000-0000-0000B8930000}"/>
    <cellStyle name="Comma 18 3 2 2 2 4 2 3" xfId="47781" xr:uid="{00000000-0005-0000-0000-0000B9930000}"/>
    <cellStyle name="Comma 18 3 2 2 2 4 3" xfId="47782" xr:uid="{00000000-0005-0000-0000-0000BA930000}"/>
    <cellStyle name="Comma 18 3 2 2 2 4 3 2" xfId="47783" xr:uid="{00000000-0005-0000-0000-0000BB930000}"/>
    <cellStyle name="Comma 18 3 2 2 2 4 4" xfId="47784" xr:uid="{00000000-0005-0000-0000-0000BC930000}"/>
    <cellStyle name="Comma 18 3 2 2 2 4 5" xfId="47785" xr:uid="{00000000-0005-0000-0000-0000BD930000}"/>
    <cellStyle name="Comma 18 3 2 2 2 5" xfId="47786" xr:uid="{00000000-0005-0000-0000-0000BE930000}"/>
    <cellStyle name="Comma 18 3 2 2 2 5 2" xfId="47787" xr:uid="{00000000-0005-0000-0000-0000BF930000}"/>
    <cellStyle name="Comma 18 3 2 2 2 5 3" xfId="47788" xr:uid="{00000000-0005-0000-0000-0000C0930000}"/>
    <cellStyle name="Comma 18 3 2 2 2 6" xfId="47789" xr:uid="{00000000-0005-0000-0000-0000C1930000}"/>
    <cellStyle name="Comma 18 3 2 2 2 6 2" xfId="47790" xr:uid="{00000000-0005-0000-0000-0000C2930000}"/>
    <cellStyle name="Comma 18 3 2 2 2 6 3" xfId="47791" xr:uid="{00000000-0005-0000-0000-0000C3930000}"/>
    <cellStyle name="Comma 18 3 2 2 2 7" xfId="47792" xr:uid="{00000000-0005-0000-0000-0000C4930000}"/>
    <cellStyle name="Comma 18 3 2 2 2 7 2" xfId="47793" xr:uid="{00000000-0005-0000-0000-0000C5930000}"/>
    <cellStyle name="Comma 18 3 2 2 2 8" xfId="47794" xr:uid="{00000000-0005-0000-0000-0000C6930000}"/>
    <cellStyle name="Comma 18 3 2 2 2 9" xfId="47795" xr:uid="{00000000-0005-0000-0000-0000C7930000}"/>
    <cellStyle name="Comma 18 3 2 2 3" xfId="47796" xr:uid="{00000000-0005-0000-0000-0000C8930000}"/>
    <cellStyle name="Comma 18 3 2 2 3 2" xfId="47797" xr:uid="{00000000-0005-0000-0000-0000C9930000}"/>
    <cellStyle name="Comma 18 3 2 2 3 2 2" xfId="47798" xr:uid="{00000000-0005-0000-0000-0000CA930000}"/>
    <cellStyle name="Comma 18 3 2 2 3 2 3" xfId="47799" xr:uid="{00000000-0005-0000-0000-0000CB930000}"/>
    <cellStyle name="Comma 18 3 2 2 3 3" xfId="47800" xr:uid="{00000000-0005-0000-0000-0000CC930000}"/>
    <cellStyle name="Comma 18 3 2 2 3 3 2" xfId="47801" xr:uid="{00000000-0005-0000-0000-0000CD930000}"/>
    <cellStyle name="Comma 18 3 2 2 3 3 3" xfId="47802" xr:uid="{00000000-0005-0000-0000-0000CE930000}"/>
    <cellStyle name="Comma 18 3 2 2 3 4" xfId="47803" xr:uid="{00000000-0005-0000-0000-0000CF930000}"/>
    <cellStyle name="Comma 18 3 2 2 3 4 2" xfId="47804" xr:uid="{00000000-0005-0000-0000-0000D0930000}"/>
    <cellStyle name="Comma 18 3 2 2 3 5" xfId="47805" xr:uid="{00000000-0005-0000-0000-0000D1930000}"/>
    <cellStyle name="Comma 18 3 2 2 3 6" xfId="47806" xr:uid="{00000000-0005-0000-0000-0000D2930000}"/>
    <cellStyle name="Comma 18 3 2 2 4" xfId="47807" xr:uid="{00000000-0005-0000-0000-0000D3930000}"/>
    <cellStyle name="Comma 18 3 2 2 4 2" xfId="47808" xr:uid="{00000000-0005-0000-0000-0000D4930000}"/>
    <cellStyle name="Comma 18 3 2 2 4 2 2" xfId="47809" xr:uid="{00000000-0005-0000-0000-0000D5930000}"/>
    <cellStyle name="Comma 18 3 2 2 4 2 3" xfId="47810" xr:uid="{00000000-0005-0000-0000-0000D6930000}"/>
    <cellStyle name="Comma 18 3 2 2 4 3" xfId="47811" xr:uid="{00000000-0005-0000-0000-0000D7930000}"/>
    <cellStyle name="Comma 18 3 2 2 4 3 2" xfId="47812" xr:uid="{00000000-0005-0000-0000-0000D8930000}"/>
    <cellStyle name="Comma 18 3 2 2 4 3 3" xfId="47813" xr:uid="{00000000-0005-0000-0000-0000D9930000}"/>
    <cellStyle name="Comma 18 3 2 2 4 4" xfId="47814" xr:uid="{00000000-0005-0000-0000-0000DA930000}"/>
    <cellStyle name="Comma 18 3 2 2 4 4 2" xfId="47815" xr:uid="{00000000-0005-0000-0000-0000DB930000}"/>
    <cellStyle name="Comma 18 3 2 2 4 5" xfId="47816" xr:uid="{00000000-0005-0000-0000-0000DC930000}"/>
    <cellStyle name="Comma 18 3 2 2 4 6" xfId="47817" xr:uid="{00000000-0005-0000-0000-0000DD930000}"/>
    <cellStyle name="Comma 18 3 2 2 5" xfId="47818" xr:uid="{00000000-0005-0000-0000-0000DE930000}"/>
    <cellStyle name="Comma 18 3 2 2 5 2" xfId="47819" xr:uid="{00000000-0005-0000-0000-0000DF930000}"/>
    <cellStyle name="Comma 18 3 2 2 5 2 2" xfId="47820" xr:uid="{00000000-0005-0000-0000-0000E0930000}"/>
    <cellStyle name="Comma 18 3 2 2 5 2 3" xfId="47821" xr:uid="{00000000-0005-0000-0000-0000E1930000}"/>
    <cellStyle name="Comma 18 3 2 2 5 3" xfId="47822" xr:uid="{00000000-0005-0000-0000-0000E2930000}"/>
    <cellStyle name="Comma 18 3 2 2 5 3 2" xfId="47823" xr:uid="{00000000-0005-0000-0000-0000E3930000}"/>
    <cellStyle name="Comma 18 3 2 2 5 4" xfId="47824" xr:uid="{00000000-0005-0000-0000-0000E4930000}"/>
    <cellStyle name="Comma 18 3 2 2 5 5" xfId="47825" xr:uid="{00000000-0005-0000-0000-0000E5930000}"/>
    <cellStyle name="Comma 18 3 2 2 6" xfId="47826" xr:uid="{00000000-0005-0000-0000-0000E6930000}"/>
    <cellStyle name="Comma 18 3 2 2 6 2" xfId="47827" xr:uid="{00000000-0005-0000-0000-0000E7930000}"/>
    <cellStyle name="Comma 18 3 2 2 6 3" xfId="47828" xr:uid="{00000000-0005-0000-0000-0000E8930000}"/>
    <cellStyle name="Comma 18 3 2 2 7" xfId="47829" xr:uid="{00000000-0005-0000-0000-0000E9930000}"/>
    <cellStyle name="Comma 18 3 2 2 7 2" xfId="47830" xr:uid="{00000000-0005-0000-0000-0000EA930000}"/>
    <cellStyle name="Comma 18 3 2 2 7 3" xfId="47831" xr:uid="{00000000-0005-0000-0000-0000EB930000}"/>
    <cellStyle name="Comma 18 3 2 2 8" xfId="47832" xr:uid="{00000000-0005-0000-0000-0000EC930000}"/>
    <cellStyle name="Comma 18 3 2 2 8 2" xfId="47833" xr:uid="{00000000-0005-0000-0000-0000ED930000}"/>
    <cellStyle name="Comma 18 3 2 2 9" xfId="47834" xr:uid="{00000000-0005-0000-0000-0000EE930000}"/>
    <cellStyle name="Comma 18 3 2 3" xfId="47835" xr:uid="{00000000-0005-0000-0000-0000EF930000}"/>
    <cellStyle name="Comma 18 3 2 3 2" xfId="47836" xr:uid="{00000000-0005-0000-0000-0000F0930000}"/>
    <cellStyle name="Comma 18 3 2 3 2 2" xfId="47837" xr:uid="{00000000-0005-0000-0000-0000F1930000}"/>
    <cellStyle name="Comma 18 3 2 3 2 2 2" xfId="47838" xr:uid="{00000000-0005-0000-0000-0000F2930000}"/>
    <cellStyle name="Comma 18 3 2 3 2 2 3" xfId="47839" xr:uid="{00000000-0005-0000-0000-0000F3930000}"/>
    <cellStyle name="Comma 18 3 2 3 2 3" xfId="47840" xr:uid="{00000000-0005-0000-0000-0000F4930000}"/>
    <cellStyle name="Comma 18 3 2 3 2 3 2" xfId="47841" xr:uid="{00000000-0005-0000-0000-0000F5930000}"/>
    <cellStyle name="Comma 18 3 2 3 2 3 3" xfId="47842" xr:uid="{00000000-0005-0000-0000-0000F6930000}"/>
    <cellStyle name="Comma 18 3 2 3 2 4" xfId="47843" xr:uid="{00000000-0005-0000-0000-0000F7930000}"/>
    <cellStyle name="Comma 18 3 2 3 2 4 2" xfId="47844" xr:uid="{00000000-0005-0000-0000-0000F8930000}"/>
    <cellStyle name="Comma 18 3 2 3 2 5" xfId="47845" xr:uid="{00000000-0005-0000-0000-0000F9930000}"/>
    <cellStyle name="Comma 18 3 2 3 2 6" xfId="47846" xr:uid="{00000000-0005-0000-0000-0000FA930000}"/>
    <cellStyle name="Comma 18 3 2 3 3" xfId="47847" xr:uid="{00000000-0005-0000-0000-0000FB930000}"/>
    <cellStyle name="Comma 18 3 2 3 3 2" xfId="47848" xr:uid="{00000000-0005-0000-0000-0000FC930000}"/>
    <cellStyle name="Comma 18 3 2 3 3 2 2" xfId="47849" xr:uid="{00000000-0005-0000-0000-0000FD930000}"/>
    <cellStyle name="Comma 18 3 2 3 3 2 3" xfId="47850" xr:uid="{00000000-0005-0000-0000-0000FE930000}"/>
    <cellStyle name="Comma 18 3 2 3 3 3" xfId="47851" xr:uid="{00000000-0005-0000-0000-0000FF930000}"/>
    <cellStyle name="Comma 18 3 2 3 3 3 2" xfId="47852" xr:uid="{00000000-0005-0000-0000-000000940000}"/>
    <cellStyle name="Comma 18 3 2 3 3 3 3" xfId="47853" xr:uid="{00000000-0005-0000-0000-000001940000}"/>
    <cellStyle name="Comma 18 3 2 3 3 4" xfId="47854" xr:uid="{00000000-0005-0000-0000-000002940000}"/>
    <cellStyle name="Comma 18 3 2 3 3 4 2" xfId="47855" xr:uid="{00000000-0005-0000-0000-000003940000}"/>
    <cellStyle name="Comma 18 3 2 3 3 5" xfId="47856" xr:uid="{00000000-0005-0000-0000-000004940000}"/>
    <cellStyle name="Comma 18 3 2 3 3 6" xfId="47857" xr:uid="{00000000-0005-0000-0000-000005940000}"/>
    <cellStyle name="Comma 18 3 2 3 4" xfId="47858" xr:uid="{00000000-0005-0000-0000-000006940000}"/>
    <cellStyle name="Comma 18 3 2 3 4 2" xfId="47859" xr:uid="{00000000-0005-0000-0000-000007940000}"/>
    <cellStyle name="Comma 18 3 2 3 4 2 2" xfId="47860" xr:uid="{00000000-0005-0000-0000-000008940000}"/>
    <cellStyle name="Comma 18 3 2 3 4 2 3" xfId="47861" xr:uid="{00000000-0005-0000-0000-000009940000}"/>
    <cellStyle name="Comma 18 3 2 3 4 3" xfId="47862" xr:uid="{00000000-0005-0000-0000-00000A940000}"/>
    <cellStyle name="Comma 18 3 2 3 4 3 2" xfId="47863" xr:uid="{00000000-0005-0000-0000-00000B940000}"/>
    <cellStyle name="Comma 18 3 2 3 4 4" xfId="47864" xr:uid="{00000000-0005-0000-0000-00000C940000}"/>
    <cellStyle name="Comma 18 3 2 3 4 5" xfId="47865" xr:uid="{00000000-0005-0000-0000-00000D940000}"/>
    <cellStyle name="Comma 18 3 2 3 5" xfId="47866" xr:uid="{00000000-0005-0000-0000-00000E940000}"/>
    <cellStyle name="Comma 18 3 2 3 5 2" xfId="47867" xr:uid="{00000000-0005-0000-0000-00000F940000}"/>
    <cellStyle name="Comma 18 3 2 3 5 3" xfId="47868" xr:uid="{00000000-0005-0000-0000-000010940000}"/>
    <cellStyle name="Comma 18 3 2 3 6" xfId="47869" xr:uid="{00000000-0005-0000-0000-000011940000}"/>
    <cellStyle name="Comma 18 3 2 3 6 2" xfId="47870" xr:uid="{00000000-0005-0000-0000-000012940000}"/>
    <cellStyle name="Comma 18 3 2 3 6 3" xfId="47871" xr:uid="{00000000-0005-0000-0000-000013940000}"/>
    <cellStyle name="Comma 18 3 2 3 7" xfId="47872" xr:uid="{00000000-0005-0000-0000-000014940000}"/>
    <cellStyle name="Comma 18 3 2 3 7 2" xfId="47873" xr:uid="{00000000-0005-0000-0000-000015940000}"/>
    <cellStyle name="Comma 18 3 2 3 8" xfId="47874" xr:uid="{00000000-0005-0000-0000-000016940000}"/>
    <cellStyle name="Comma 18 3 2 3 9" xfId="47875" xr:uid="{00000000-0005-0000-0000-000017940000}"/>
    <cellStyle name="Comma 18 3 2 4" xfId="47876" xr:uid="{00000000-0005-0000-0000-000018940000}"/>
    <cellStyle name="Comma 18 3 2 4 2" xfId="47877" xr:uid="{00000000-0005-0000-0000-000019940000}"/>
    <cellStyle name="Comma 18 3 2 4 2 2" xfId="47878" xr:uid="{00000000-0005-0000-0000-00001A940000}"/>
    <cellStyle name="Comma 18 3 2 4 2 2 2" xfId="47879" xr:uid="{00000000-0005-0000-0000-00001B940000}"/>
    <cellStyle name="Comma 18 3 2 4 2 2 3" xfId="47880" xr:uid="{00000000-0005-0000-0000-00001C940000}"/>
    <cellStyle name="Comma 18 3 2 4 2 3" xfId="47881" xr:uid="{00000000-0005-0000-0000-00001D940000}"/>
    <cellStyle name="Comma 18 3 2 4 2 3 2" xfId="47882" xr:uid="{00000000-0005-0000-0000-00001E940000}"/>
    <cellStyle name="Comma 18 3 2 4 2 3 3" xfId="47883" xr:uid="{00000000-0005-0000-0000-00001F940000}"/>
    <cellStyle name="Comma 18 3 2 4 2 4" xfId="47884" xr:uid="{00000000-0005-0000-0000-000020940000}"/>
    <cellStyle name="Comma 18 3 2 4 2 4 2" xfId="47885" xr:uid="{00000000-0005-0000-0000-000021940000}"/>
    <cellStyle name="Comma 18 3 2 4 2 5" xfId="47886" xr:uid="{00000000-0005-0000-0000-000022940000}"/>
    <cellStyle name="Comma 18 3 2 4 2 6" xfId="47887" xr:uid="{00000000-0005-0000-0000-000023940000}"/>
    <cellStyle name="Comma 18 3 2 4 3" xfId="47888" xr:uid="{00000000-0005-0000-0000-000024940000}"/>
    <cellStyle name="Comma 18 3 2 4 3 2" xfId="47889" xr:uid="{00000000-0005-0000-0000-000025940000}"/>
    <cellStyle name="Comma 18 3 2 4 3 2 2" xfId="47890" xr:uid="{00000000-0005-0000-0000-000026940000}"/>
    <cellStyle name="Comma 18 3 2 4 3 2 3" xfId="47891" xr:uid="{00000000-0005-0000-0000-000027940000}"/>
    <cellStyle name="Comma 18 3 2 4 3 3" xfId="47892" xr:uid="{00000000-0005-0000-0000-000028940000}"/>
    <cellStyle name="Comma 18 3 2 4 3 3 2" xfId="47893" xr:uid="{00000000-0005-0000-0000-000029940000}"/>
    <cellStyle name="Comma 18 3 2 4 3 3 3" xfId="47894" xr:uid="{00000000-0005-0000-0000-00002A940000}"/>
    <cellStyle name="Comma 18 3 2 4 3 4" xfId="47895" xr:uid="{00000000-0005-0000-0000-00002B940000}"/>
    <cellStyle name="Comma 18 3 2 4 3 4 2" xfId="47896" xr:uid="{00000000-0005-0000-0000-00002C940000}"/>
    <cellStyle name="Comma 18 3 2 4 3 5" xfId="47897" xr:uid="{00000000-0005-0000-0000-00002D940000}"/>
    <cellStyle name="Comma 18 3 2 4 3 6" xfId="47898" xr:uid="{00000000-0005-0000-0000-00002E940000}"/>
    <cellStyle name="Comma 18 3 2 4 4" xfId="47899" xr:uid="{00000000-0005-0000-0000-00002F940000}"/>
    <cellStyle name="Comma 18 3 2 4 4 2" xfId="47900" xr:uid="{00000000-0005-0000-0000-000030940000}"/>
    <cellStyle name="Comma 18 3 2 4 4 2 2" xfId="47901" xr:uid="{00000000-0005-0000-0000-000031940000}"/>
    <cellStyle name="Comma 18 3 2 4 4 2 3" xfId="47902" xr:uid="{00000000-0005-0000-0000-000032940000}"/>
    <cellStyle name="Comma 18 3 2 4 4 3" xfId="47903" xr:uid="{00000000-0005-0000-0000-000033940000}"/>
    <cellStyle name="Comma 18 3 2 4 4 3 2" xfId="47904" xr:uid="{00000000-0005-0000-0000-000034940000}"/>
    <cellStyle name="Comma 18 3 2 4 4 4" xfId="47905" xr:uid="{00000000-0005-0000-0000-000035940000}"/>
    <cellStyle name="Comma 18 3 2 4 4 5" xfId="47906" xr:uid="{00000000-0005-0000-0000-000036940000}"/>
    <cellStyle name="Comma 18 3 2 4 5" xfId="47907" xr:uid="{00000000-0005-0000-0000-000037940000}"/>
    <cellStyle name="Comma 18 3 2 4 5 2" xfId="47908" xr:uid="{00000000-0005-0000-0000-000038940000}"/>
    <cellStyle name="Comma 18 3 2 4 5 3" xfId="47909" xr:uid="{00000000-0005-0000-0000-000039940000}"/>
    <cellStyle name="Comma 18 3 2 4 6" xfId="47910" xr:uid="{00000000-0005-0000-0000-00003A940000}"/>
    <cellStyle name="Comma 18 3 2 4 6 2" xfId="47911" xr:uid="{00000000-0005-0000-0000-00003B940000}"/>
    <cellStyle name="Comma 18 3 2 4 6 3" xfId="47912" xr:uid="{00000000-0005-0000-0000-00003C940000}"/>
    <cellStyle name="Comma 18 3 2 4 7" xfId="47913" xr:uid="{00000000-0005-0000-0000-00003D940000}"/>
    <cellStyle name="Comma 18 3 2 4 7 2" xfId="47914" xr:uid="{00000000-0005-0000-0000-00003E940000}"/>
    <cellStyle name="Comma 18 3 2 4 8" xfId="47915" xr:uid="{00000000-0005-0000-0000-00003F940000}"/>
    <cellStyle name="Comma 18 3 2 4 9" xfId="47916" xr:uid="{00000000-0005-0000-0000-000040940000}"/>
    <cellStyle name="Comma 18 3 2 5" xfId="47917" xr:uid="{00000000-0005-0000-0000-000041940000}"/>
    <cellStyle name="Comma 18 3 2 5 2" xfId="47918" xr:uid="{00000000-0005-0000-0000-000042940000}"/>
    <cellStyle name="Comma 18 3 2 5 2 2" xfId="47919" xr:uid="{00000000-0005-0000-0000-000043940000}"/>
    <cellStyle name="Comma 18 3 2 5 2 3" xfId="47920" xr:uid="{00000000-0005-0000-0000-000044940000}"/>
    <cellStyle name="Comma 18 3 2 5 3" xfId="47921" xr:uid="{00000000-0005-0000-0000-000045940000}"/>
    <cellStyle name="Comma 18 3 2 5 3 2" xfId="47922" xr:uid="{00000000-0005-0000-0000-000046940000}"/>
    <cellStyle name="Comma 18 3 2 5 3 3" xfId="47923" xr:uid="{00000000-0005-0000-0000-000047940000}"/>
    <cellStyle name="Comma 18 3 2 5 4" xfId="47924" xr:uid="{00000000-0005-0000-0000-000048940000}"/>
    <cellStyle name="Comma 18 3 2 5 4 2" xfId="47925" xr:uid="{00000000-0005-0000-0000-000049940000}"/>
    <cellStyle name="Comma 18 3 2 5 5" xfId="47926" xr:uid="{00000000-0005-0000-0000-00004A940000}"/>
    <cellStyle name="Comma 18 3 2 5 6" xfId="47927" xr:uid="{00000000-0005-0000-0000-00004B940000}"/>
    <cellStyle name="Comma 18 3 2 6" xfId="47928" xr:uid="{00000000-0005-0000-0000-00004C940000}"/>
    <cellStyle name="Comma 18 3 2 6 2" xfId="47929" xr:uid="{00000000-0005-0000-0000-00004D940000}"/>
    <cellStyle name="Comma 18 3 2 6 2 2" xfId="47930" xr:uid="{00000000-0005-0000-0000-00004E940000}"/>
    <cellStyle name="Comma 18 3 2 6 2 3" xfId="47931" xr:uid="{00000000-0005-0000-0000-00004F940000}"/>
    <cellStyle name="Comma 18 3 2 6 3" xfId="47932" xr:uid="{00000000-0005-0000-0000-000050940000}"/>
    <cellStyle name="Comma 18 3 2 6 3 2" xfId="47933" xr:uid="{00000000-0005-0000-0000-000051940000}"/>
    <cellStyle name="Comma 18 3 2 6 3 3" xfId="47934" xr:uid="{00000000-0005-0000-0000-000052940000}"/>
    <cellStyle name="Comma 18 3 2 6 4" xfId="47935" xr:uid="{00000000-0005-0000-0000-000053940000}"/>
    <cellStyle name="Comma 18 3 2 6 4 2" xfId="47936" xr:uid="{00000000-0005-0000-0000-000054940000}"/>
    <cellStyle name="Comma 18 3 2 6 5" xfId="47937" xr:uid="{00000000-0005-0000-0000-000055940000}"/>
    <cellStyle name="Comma 18 3 2 6 6" xfId="47938" xr:uid="{00000000-0005-0000-0000-000056940000}"/>
    <cellStyle name="Comma 18 3 2 7" xfId="47939" xr:uid="{00000000-0005-0000-0000-000057940000}"/>
    <cellStyle name="Comma 18 3 2 7 2" xfId="47940" xr:uid="{00000000-0005-0000-0000-000058940000}"/>
    <cellStyle name="Comma 18 3 2 7 2 2" xfId="47941" xr:uid="{00000000-0005-0000-0000-000059940000}"/>
    <cellStyle name="Comma 18 3 2 7 2 3" xfId="47942" xr:uid="{00000000-0005-0000-0000-00005A940000}"/>
    <cellStyle name="Comma 18 3 2 7 3" xfId="47943" xr:uid="{00000000-0005-0000-0000-00005B940000}"/>
    <cellStyle name="Comma 18 3 2 7 3 2" xfId="47944" xr:uid="{00000000-0005-0000-0000-00005C940000}"/>
    <cellStyle name="Comma 18 3 2 7 4" xfId="47945" xr:uid="{00000000-0005-0000-0000-00005D940000}"/>
    <cellStyle name="Comma 18 3 2 7 5" xfId="47946" xr:uid="{00000000-0005-0000-0000-00005E940000}"/>
    <cellStyle name="Comma 18 3 2 8" xfId="47947" xr:uid="{00000000-0005-0000-0000-00005F940000}"/>
    <cellStyle name="Comma 18 3 2 8 2" xfId="47948" xr:uid="{00000000-0005-0000-0000-000060940000}"/>
    <cellStyle name="Comma 18 3 2 8 3" xfId="47949" xr:uid="{00000000-0005-0000-0000-000061940000}"/>
    <cellStyle name="Comma 18 3 2 9" xfId="47950" xr:uid="{00000000-0005-0000-0000-000062940000}"/>
    <cellStyle name="Comma 18 3 2 9 2" xfId="47951" xr:uid="{00000000-0005-0000-0000-000063940000}"/>
    <cellStyle name="Comma 18 3 2 9 3" xfId="47952" xr:uid="{00000000-0005-0000-0000-000064940000}"/>
    <cellStyle name="Comma 18 3 3" xfId="47953" xr:uid="{00000000-0005-0000-0000-000065940000}"/>
    <cellStyle name="Comma 18 3 3 10" xfId="47954" xr:uid="{00000000-0005-0000-0000-000066940000}"/>
    <cellStyle name="Comma 18 3 3 2" xfId="47955" xr:uid="{00000000-0005-0000-0000-000067940000}"/>
    <cellStyle name="Comma 18 3 3 2 2" xfId="47956" xr:uid="{00000000-0005-0000-0000-000068940000}"/>
    <cellStyle name="Comma 18 3 3 2 2 2" xfId="47957" xr:uid="{00000000-0005-0000-0000-000069940000}"/>
    <cellStyle name="Comma 18 3 3 2 2 2 2" xfId="47958" xr:uid="{00000000-0005-0000-0000-00006A940000}"/>
    <cellStyle name="Comma 18 3 3 2 2 2 3" xfId="47959" xr:uid="{00000000-0005-0000-0000-00006B940000}"/>
    <cellStyle name="Comma 18 3 3 2 2 3" xfId="47960" xr:uid="{00000000-0005-0000-0000-00006C940000}"/>
    <cellStyle name="Comma 18 3 3 2 2 3 2" xfId="47961" xr:uid="{00000000-0005-0000-0000-00006D940000}"/>
    <cellStyle name="Comma 18 3 3 2 2 3 3" xfId="47962" xr:uid="{00000000-0005-0000-0000-00006E940000}"/>
    <cellStyle name="Comma 18 3 3 2 2 4" xfId="47963" xr:uid="{00000000-0005-0000-0000-00006F940000}"/>
    <cellStyle name="Comma 18 3 3 2 2 4 2" xfId="47964" xr:uid="{00000000-0005-0000-0000-000070940000}"/>
    <cellStyle name="Comma 18 3 3 2 2 5" xfId="47965" xr:uid="{00000000-0005-0000-0000-000071940000}"/>
    <cellStyle name="Comma 18 3 3 2 2 6" xfId="47966" xr:uid="{00000000-0005-0000-0000-000072940000}"/>
    <cellStyle name="Comma 18 3 3 2 3" xfId="47967" xr:uid="{00000000-0005-0000-0000-000073940000}"/>
    <cellStyle name="Comma 18 3 3 2 3 2" xfId="47968" xr:uid="{00000000-0005-0000-0000-000074940000}"/>
    <cellStyle name="Comma 18 3 3 2 3 2 2" xfId="47969" xr:uid="{00000000-0005-0000-0000-000075940000}"/>
    <cellStyle name="Comma 18 3 3 2 3 2 3" xfId="47970" xr:uid="{00000000-0005-0000-0000-000076940000}"/>
    <cellStyle name="Comma 18 3 3 2 3 3" xfId="47971" xr:uid="{00000000-0005-0000-0000-000077940000}"/>
    <cellStyle name="Comma 18 3 3 2 3 3 2" xfId="47972" xr:uid="{00000000-0005-0000-0000-000078940000}"/>
    <cellStyle name="Comma 18 3 3 2 3 3 3" xfId="47973" xr:uid="{00000000-0005-0000-0000-000079940000}"/>
    <cellStyle name="Comma 18 3 3 2 3 4" xfId="47974" xr:uid="{00000000-0005-0000-0000-00007A940000}"/>
    <cellStyle name="Comma 18 3 3 2 3 4 2" xfId="47975" xr:uid="{00000000-0005-0000-0000-00007B940000}"/>
    <cellStyle name="Comma 18 3 3 2 3 5" xfId="47976" xr:uid="{00000000-0005-0000-0000-00007C940000}"/>
    <cellStyle name="Comma 18 3 3 2 3 6" xfId="47977" xr:uid="{00000000-0005-0000-0000-00007D940000}"/>
    <cellStyle name="Comma 18 3 3 2 4" xfId="47978" xr:uid="{00000000-0005-0000-0000-00007E940000}"/>
    <cellStyle name="Comma 18 3 3 2 4 2" xfId="47979" xr:uid="{00000000-0005-0000-0000-00007F940000}"/>
    <cellStyle name="Comma 18 3 3 2 4 2 2" xfId="47980" xr:uid="{00000000-0005-0000-0000-000080940000}"/>
    <cellStyle name="Comma 18 3 3 2 4 2 3" xfId="47981" xr:uid="{00000000-0005-0000-0000-000081940000}"/>
    <cellStyle name="Comma 18 3 3 2 4 3" xfId="47982" xr:uid="{00000000-0005-0000-0000-000082940000}"/>
    <cellStyle name="Comma 18 3 3 2 4 3 2" xfId="47983" xr:uid="{00000000-0005-0000-0000-000083940000}"/>
    <cellStyle name="Comma 18 3 3 2 4 4" xfId="47984" xr:uid="{00000000-0005-0000-0000-000084940000}"/>
    <cellStyle name="Comma 18 3 3 2 4 5" xfId="47985" xr:uid="{00000000-0005-0000-0000-000085940000}"/>
    <cellStyle name="Comma 18 3 3 2 5" xfId="47986" xr:uid="{00000000-0005-0000-0000-000086940000}"/>
    <cellStyle name="Comma 18 3 3 2 5 2" xfId="47987" xr:uid="{00000000-0005-0000-0000-000087940000}"/>
    <cellStyle name="Comma 18 3 3 2 5 3" xfId="47988" xr:uid="{00000000-0005-0000-0000-000088940000}"/>
    <cellStyle name="Comma 18 3 3 2 6" xfId="47989" xr:uid="{00000000-0005-0000-0000-000089940000}"/>
    <cellStyle name="Comma 18 3 3 2 6 2" xfId="47990" xr:uid="{00000000-0005-0000-0000-00008A940000}"/>
    <cellStyle name="Comma 18 3 3 2 6 3" xfId="47991" xr:uid="{00000000-0005-0000-0000-00008B940000}"/>
    <cellStyle name="Comma 18 3 3 2 7" xfId="47992" xr:uid="{00000000-0005-0000-0000-00008C940000}"/>
    <cellStyle name="Comma 18 3 3 2 7 2" xfId="47993" xr:uid="{00000000-0005-0000-0000-00008D940000}"/>
    <cellStyle name="Comma 18 3 3 2 8" xfId="47994" xr:uid="{00000000-0005-0000-0000-00008E940000}"/>
    <cellStyle name="Comma 18 3 3 2 9" xfId="47995" xr:uid="{00000000-0005-0000-0000-00008F940000}"/>
    <cellStyle name="Comma 18 3 3 3" xfId="47996" xr:uid="{00000000-0005-0000-0000-000090940000}"/>
    <cellStyle name="Comma 18 3 3 3 2" xfId="47997" xr:uid="{00000000-0005-0000-0000-000091940000}"/>
    <cellStyle name="Comma 18 3 3 3 2 2" xfId="47998" xr:uid="{00000000-0005-0000-0000-000092940000}"/>
    <cellStyle name="Comma 18 3 3 3 2 3" xfId="47999" xr:uid="{00000000-0005-0000-0000-000093940000}"/>
    <cellStyle name="Comma 18 3 3 3 3" xfId="48000" xr:uid="{00000000-0005-0000-0000-000094940000}"/>
    <cellStyle name="Comma 18 3 3 3 3 2" xfId="48001" xr:uid="{00000000-0005-0000-0000-000095940000}"/>
    <cellStyle name="Comma 18 3 3 3 3 3" xfId="48002" xr:uid="{00000000-0005-0000-0000-000096940000}"/>
    <cellStyle name="Comma 18 3 3 3 4" xfId="48003" xr:uid="{00000000-0005-0000-0000-000097940000}"/>
    <cellStyle name="Comma 18 3 3 3 4 2" xfId="48004" xr:uid="{00000000-0005-0000-0000-000098940000}"/>
    <cellStyle name="Comma 18 3 3 3 5" xfId="48005" xr:uid="{00000000-0005-0000-0000-000099940000}"/>
    <cellStyle name="Comma 18 3 3 3 6" xfId="48006" xr:uid="{00000000-0005-0000-0000-00009A940000}"/>
    <cellStyle name="Comma 18 3 3 4" xfId="48007" xr:uid="{00000000-0005-0000-0000-00009B940000}"/>
    <cellStyle name="Comma 18 3 3 4 2" xfId="48008" xr:uid="{00000000-0005-0000-0000-00009C940000}"/>
    <cellStyle name="Comma 18 3 3 4 2 2" xfId="48009" xr:uid="{00000000-0005-0000-0000-00009D940000}"/>
    <cellStyle name="Comma 18 3 3 4 2 3" xfId="48010" xr:uid="{00000000-0005-0000-0000-00009E940000}"/>
    <cellStyle name="Comma 18 3 3 4 3" xfId="48011" xr:uid="{00000000-0005-0000-0000-00009F940000}"/>
    <cellStyle name="Comma 18 3 3 4 3 2" xfId="48012" xr:uid="{00000000-0005-0000-0000-0000A0940000}"/>
    <cellStyle name="Comma 18 3 3 4 3 3" xfId="48013" xr:uid="{00000000-0005-0000-0000-0000A1940000}"/>
    <cellStyle name="Comma 18 3 3 4 4" xfId="48014" xr:uid="{00000000-0005-0000-0000-0000A2940000}"/>
    <cellStyle name="Comma 18 3 3 4 4 2" xfId="48015" xr:uid="{00000000-0005-0000-0000-0000A3940000}"/>
    <cellStyle name="Comma 18 3 3 4 5" xfId="48016" xr:uid="{00000000-0005-0000-0000-0000A4940000}"/>
    <cellStyle name="Comma 18 3 3 4 6" xfId="48017" xr:uid="{00000000-0005-0000-0000-0000A5940000}"/>
    <cellStyle name="Comma 18 3 3 5" xfId="48018" xr:uid="{00000000-0005-0000-0000-0000A6940000}"/>
    <cellStyle name="Comma 18 3 3 5 2" xfId="48019" xr:uid="{00000000-0005-0000-0000-0000A7940000}"/>
    <cellStyle name="Comma 18 3 3 5 2 2" xfId="48020" xr:uid="{00000000-0005-0000-0000-0000A8940000}"/>
    <cellStyle name="Comma 18 3 3 5 2 3" xfId="48021" xr:uid="{00000000-0005-0000-0000-0000A9940000}"/>
    <cellStyle name="Comma 18 3 3 5 3" xfId="48022" xr:uid="{00000000-0005-0000-0000-0000AA940000}"/>
    <cellStyle name="Comma 18 3 3 5 3 2" xfId="48023" xr:uid="{00000000-0005-0000-0000-0000AB940000}"/>
    <cellStyle name="Comma 18 3 3 5 4" xfId="48024" xr:uid="{00000000-0005-0000-0000-0000AC940000}"/>
    <cellStyle name="Comma 18 3 3 5 5" xfId="48025" xr:uid="{00000000-0005-0000-0000-0000AD940000}"/>
    <cellStyle name="Comma 18 3 3 6" xfId="48026" xr:uid="{00000000-0005-0000-0000-0000AE940000}"/>
    <cellStyle name="Comma 18 3 3 6 2" xfId="48027" xr:uid="{00000000-0005-0000-0000-0000AF940000}"/>
    <cellStyle name="Comma 18 3 3 6 3" xfId="48028" xr:uid="{00000000-0005-0000-0000-0000B0940000}"/>
    <cellStyle name="Comma 18 3 3 7" xfId="48029" xr:uid="{00000000-0005-0000-0000-0000B1940000}"/>
    <cellStyle name="Comma 18 3 3 7 2" xfId="48030" xr:uid="{00000000-0005-0000-0000-0000B2940000}"/>
    <cellStyle name="Comma 18 3 3 7 3" xfId="48031" xr:uid="{00000000-0005-0000-0000-0000B3940000}"/>
    <cellStyle name="Comma 18 3 3 8" xfId="48032" xr:uid="{00000000-0005-0000-0000-0000B4940000}"/>
    <cellStyle name="Comma 18 3 3 8 2" xfId="48033" xr:uid="{00000000-0005-0000-0000-0000B5940000}"/>
    <cellStyle name="Comma 18 3 3 9" xfId="48034" xr:uid="{00000000-0005-0000-0000-0000B6940000}"/>
    <cellStyle name="Comma 18 3 4" xfId="48035" xr:uid="{00000000-0005-0000-0000-0000B7940000}"/>
    <cellStyle name="Comma 18 3 4 2" xfId="48036" xr:uid="{00000000-0005-0000-0000-0000B8940000}"/>
    <cellStyle name="Comma 18 3 4 2 2" xfId="48037" xr:uid="{00000000-0005-0000-0000-0000B9940000}"/>
    <cellStyle name="Comma 18 3 4 2 2 2" xfId="48038" xr:uid="{00000000-0005-0000-0000-0000BA940000}"/>
    <cellStyle name="Comma 18 3 4 2 2 3" xfId="48039" xr:uid="{00000000-0005-0000-0000-0000BB940000}"/>
    <cellStyle name="Comma 18 3 4 2 3" xfId="48040" xr:uid="{00000000-0005-0000-0000-0000BC940000}"/>
    <cellStyle name="Comma 18 3 4 2 3 2" xfId="48041" xr:uid="{00000000-0005-0000-0000-0000BD940000}"/>
    <cellStyle name="Comma 18 3 4 2 3 3" xfId="48042" xr:uid="{00000000-0005-0000-0000-0000BE940000}"/>
    <cellStyle name="Comma 18 3 4 2 4" xfId="48043" xr:uid="{00000000-0005-0000-0000-0000BF940000}"/>
    <cellStyle name="Comma 18 3 4 2 4 2" xfId="48044" xr:uid="{00000000-0005-0000-0000-0000C0940000}"/>
    <cellStyle name="Comma 18 3 4 2 5" xfId="48045" xr:uid="{00000000-0005-0000-0000-0000C1940000}"/>
    <cellStyle name="Comma 18 3 4 2 6" xfId="48046" xr:uid="{00000000-0005-0000-0000-0000C2940000}"/>
    <cellStyle name="Comma 18 3 4 3" xfId="48047" xr:uid="{00000000-0005-0000-0000-0000C3940000}"/>
    <cellStyle name="Comma 18 3 4 3 2" xfId="48048" xr:uid="{00000000-0005-0000-0000-0000C4940000}"/>
    <cellStyle name="Comma 18 3 4 3 2 2" xfId="48049" xr:uid="{00000000-0005-0000-0000-0000C5940000}"/>
    <cellStyle name="Comma 18 3 4 3 2 3" xfId="48050" xr:uid="{00000000-0005-0000-0000-0000C6940000}"/>
    <cellStyle name="Comma 18 3 4 3 3" xfId="48051" xr:uid="{00000000-0005-0000-0000-0000C7940000}"/>
    <cellStyle name="Comma 18 3 4 3 3 2" xfId="48052" xr:uid="{00000000-0005-0000-0000-0000C8940000}"/>
    <cellStyle name="Comma 18 3 4 3 3 3" xfId="48053" xr:uid="{00000000-0005-0000-0000-0000C9940000}"/>
    <cellStyle name="Comma 18 3 4 3 4" xfId="48054" xr:uid="{00000000-0005-0000-0000-0000CA940000}"/>
    <cellStyle name="Comma 18 3 4 3 4 2" xfId="48055" xr:uid="{00000000-0005-0000-0000-0000CB940000}"/>
    <cellStyle name="Comma 18 3 4 3 5" xfId="48056" xr:uid="{00000000-0005-0000-0000-0000CC940000}"/>
    <cellStyle name="Comma 18 3 4 3 6" xfId="48057" xr:uid="{00000000-0005-0000-0000-0000CD940000}"/>
    <cellStyle name="Comma 18 3 4 4" xfId="48058" xr:uid="{00000000-0005-0000-0000-0000CE940000}"/>
    <cellStyle name="Comma 18 3 4 4 2" xfId="48059" xr:uid="{00000000-0005-0000-0000-0000CF940000}"/>
    <cellStyle name="Comma 18 3 4 4 2 2" xfId="48060" xr:uid="{00000000-0005-0000-0000-0000D0940000}"/>
    <cellStyle name="Comma 18 3 4 4 2 3" xfId="48061" xr:uid="{00000000-0005-0000-0000-0000D1940000}"/>
    <cellStyle name="Comma 18 3 4 4 3" xfId="48062" xr:uid="{00000000-0005-0000-0000-0000D2940000}"/>
    <cellStyle name="Comma 18 3 4 4 3 2" xfId="48063" xr:uid="{00000000-0005-0000-0000-0000D3940000}"/>
    <cellStyle name="Comma 18 3 4 4 4" xfId="48064" xr:uid="{00000000-0005-0000-0000-0000D4940000}"/>
    <cellStyle name="Comma 18 3 4 4 5" xfId="48065" xr:uid="{00000000-0005-0000-0000-0000D5940000}"/>
    <cellStyle name="Comma 18 3 4 5" xfId="48066" xr:uid="{00000000-0005-0000-0000-0000D6940000}"/>
    <cellStyle name="Comma 18 3 4 5 2" xfId="48067" xr:uid="{00000000-0005-0000-0000-0000D7940000}"/>
    <cellStyle name="Comma 18 3 4 5 3" xfId="48068" xr:uid="{00000000-0005-0000-0000-0000D8940000}"/>
    <cellStyle name="Comma 18 3 4 6" xfId="48069" xr:uid="{00000000-0005-0000-0000-0000D9940000}"/>
    <cellStyle name="Comma 18 3 4 6 2" xfId="48070" xr:uid="{00000000-0005-0000-0000-0000DA940000}"/>
    <cellStyle name="Comma 18 3 4 6 3" xfId="48071" xr:uid="{00000000-0005-0000-0000-0000DB940000}"/>
    <cellStyle name="Comma 18 3 4 7" xfId="48072" xr:uid="{00000000-0005-0000-0000-0000DC940000}"/>
    <cellStyle name="Comma 18 3 4 7 2" xfId="48073" xr:uid="{00000000-0005-0000-0000-0000DD940000}"/>
    <cellStyle name="Comma 18 3 4 8" xfId="48074" xr:uid="{00000000-0005-0000-0000-0000DE940000}"/>
    <cellStyle name="Comma 18 3 4 9" xfId="48075" xr:uid="{00000000-0005-0000-0000-0000DF940000}"/>
    <cellStyle name="Comma 18 3 5" xfId="48076" xr:uid="{00000000-0005-0000-0000-0000E0940000}"/>
    <cellStyle name="Comma 18 3 5 2" xfId="48077" xr:uid="{00000000-0005-0000-0000-0000E1940000}"/>
    <cellStyle name="Comma 18 3 5 2 2" xfId="48078" xr:uid="{00000000-0005-0000-0000-0000E2940000}"/>
    <cellStyle name="Comma 18 3 5 2 2 2" xfId="48079" xr:uid="{00000000-0005-0000-0000-0000E3940000}"/>
    <cellStyle name="Comma 18 3 5 2 2 3" xfId="48080" xr:uid="{00000000-0005-0000-0000-0000E4940000}"/>
    <cellStyle name="Comma 18 3 5 2 3" xfId="48081" xr:uid="{00000000-0005-0000-0000-0000E5940000}"/>
    <cellStyle name="Comma 18 3 5 2 3 2" xfId="48082" xr:uid="{00000000-0005-0000-0000-0000E6940000}"/>
    <cellStyle name="Comma 18 3 5 2 3 3" xfId="48083" xr:uid="{00000000-0005-0000-0000-0000E7940000}"/>
    <cellStyle name="Comma 18 3 5 2 4" xfId="48084" xr:uid="{00000000-0005-0000-0000-0000E8940000}"/>
    <cellStyle name="Comma 18 3 5 2 4 2" xfId="48085" xr:uid="{00000000-0005-0000-0000-0000E9940000}"/>
    <cellStyle name="Comma 18 3 5 2 5" xfId="48086" xr:uid="{00000000-0005-0000-0000-0000EA940000}"/>
    <cellStyle name="Comma 18 3 5 2 6" xfId="48087" xr:uid="{00000000-0005-0000-0000-0000EB940000}"/>
    <cellStyle name="Comma 18 3 5 3" xfId="48088" xr:uid="{00000000-0005-0000-0000-0000EC940000}"/>
    <cellStyle name="Comma 18 3 5 3 2" xfId="48089" xr:uid="{00000000-0005-0000-0000-0000ED940000}"/>
    <cellStyle name="Comma 18 3 5 3 2 2" xfId="48090" xr:uid="{00000000-0005-0000-0000-0000EE940000}"/>
    <cellStyle name="Comma 18 3 5 3 2 3" xfId="48091" xr:uid="{00000000-0005-0000-0000-0000EF940000}"/>
    <cellStyle name="Comma 18 3 5 3 3" xfId="48092" xr:uid="{00000000-0005-0000-0000-0000F0940000}"/>
    <cellStyle name="Comma 18 3 5 3 3 2" xfId="48093" xr:uid="{00000000-0005-0000-0000-0000F1940000}"/>
    <cellStyle name="Comma 18 3 5 3 3 3" xfId="48094" xr:uid="{00000000-0005-0000-0000-0000F2940000}"/>
    <cellStyle name="Comma 18 3 5 3 4" xfId="48095" xr:uid="{00000000-0005-0000-0000-0000F3940000}"/>
    <cellStyle name="Comma 18 3 5 3 4 2" xfId="48096" xr:uid="{00000000-0005-0000-0000-0000F4940000}"/>
    <cellStyle name="Comma 18 3 5 3 5" xfId="48097" xr:uid="{00000000-0005-0000-0000-0000F5940000}"/>
    <cellStyle name="Comma 18 3 5 3 6" xfId="48098" xr:uid="{00000000-0005-0000-0000-0000F6940000}"/>
    <cellStyle name="Comma 18 3 5 4" xfId="48099" xr:uid="{00000000-0005-0000-0000-0000F7940000}"/>
    <cellStyle name="Comma 18 3 5 4 2" xfId="48100" xr:uid="{00000000-0005-0000-0000-0000F8940000}"/>
    <cellStyle name="Comma 18 3 5 4 2 2" xfId="48101" xr:uid="{00000000-0005-0000-0000-0000F9940000}"/>
    <cellStyle name="Comma 18 3 5 4 2 3" xfId="48102" xr:uid="{00000000-0005-0000-0000-0000FA940000}"/>
    <cellStyle name="Comma 18 3 5 4 3" xfId="48103" xr:uid="{00000000-0005-0000-0000-0000FB940000}"/>
    <cellStyle name="Comma 18 3 5 4 3 2" xfId="48104" xr:uid="{00000000-0005-0000-0000-0000FC940000}"/>
    <cellStyle name="Comma 18 3 5 4 4" xfId="48105" xr:uid="{00000000-0005-0000-0000-0000FD940000}"/>
    <cellStyle name="Comma 18 3 5 4 5" xfId="48106" xr:uid="{00000000-0005-0000-0000-0000FE940000}"/>
    <cellStyle name="Comma 18 3 5 5" xfId="48107" xr:uid="{00000000-0005-0000-0000-0000FF940000}"/>
    <cellStyle name="Comma 18 3 5 5 2" xfId="48108" xr:uid="{00000000-0005-0000-0000-000000950000}"/>
    <cellStyle name="Comma 18 3 5 5 3" xfId="48109" xr:uid="{00000000-0005-0000-0000-000001950000}"/>
    <cellStyle name="Comma 18 3 5 6" xfId="48110" xr:uid="{00000000-0005-0000-0000-000002950000}"/>
    <cellStyle name="Comma 18 3 5 6 2" xfId="48111" xr:uid="{00000000-0005-0000-0000-000003950000}"/>
    <cellStyle name="Comma 18 3 5 6 3" xfId="48112" xr:uid="{00000000-0005-0000-0000-000004950000}"/>
    <cellStyle name="Comma 18 3 5 7" xfId="48113" xr:uid="{00000000-0005-0000-0000-000005950000}"/>
    <cellStyle name="Comma 18 3 5 7 2" xfId="48114" xr:uid="{00000000-0005-0000-0000-000006950000}"/>
    <cellStyle name="Comma 18 3 5 8" xfId="48115" xr:uid="{00000000-0005-0000-0000-000007950000}"/>
    <cellStyle name="Comma 18 3 5 9" xfId="48116" xr:uid="{00000000-0005-0000-0000-000008950000}"/>
    <cellStyle name="Comma 18 3 6" xfId="48117" xr:uid="{00000000-0005-0000-0000-000009950000}"/>
    <cellStyle name="Comma 18 3 6 2" xfId="48118" xr:uid="{00000000-0005-0000-0000-00000A950000}"/>
    <cellStyle name="Comma 18 3 6 2 2" xfId="48119" xr:uid="{00000000-0005-0000-0000-00000B950000}"/>
    <cellStyle name="Comma 18 3 6 2 3" xfId="48120" xr:uid="{00000000-0005-0000-0000-00000C950000}"/>
    <cellStyle name="Comma 18 3 6 3" xfId="48121" xr:uid="{00000000-0005-0000-0000-00000D950000}"/>
    <cellStyle name="Comma 18 3 6 3 2" xfId="48122" xr:uid="{00000000-0005-0000-0000-00000E950000}"/>
    <cellStyle name="Comma 18 3 6 3 3" xfId="48123" xr:uid="{00000000-0005-0000-0000-00000F950000}"/>
    <cellStyle name="Comma 18 3 6 4" xfId="48124" xr:uid="{00000000-0005-0000-0000-000010950000}"/>
    <cellStyle name="Comma 18 3 6 4 2" xfId="48125" xr:uid="{00000000-0005-0000-0000-000011950000}"/>
    <cellStyle name="Comma 18 3 6 5" xfId="48126" xr:uid="{00000000-0005-0000-0000-000012950000}"/>
    <cellStyle name="Comma 18 3 6 6" xfId="48127" xr:uid="{00000000-0005-0000-0000-000013950000}"/>
    <cellStyle name="Comma 18 3 7" xfId="48128" xr:uid="{00000000-0005-0000-0000-000014950000}"/>
    <cellStyle name="Comma 18 3 7 2" xfId="48129" xr:uid="{00000000-0005-0000-0000-000015950000}"/>
    <cellStyle name="Comma 18 3 7 2 2" xfId="48130" xr:uid="{00000000-0005-0000-0000-000016950000}"/>
    <cellStyle name="Comma 18 3 7 2 3" xfId="48131" xr:uid="{00000000-0005-0000-0000-000017950000}"/>
    <cellStyle name="Comma 18 3 7 3" xfId="48132" xr:uid="{00000000-0005-0000-0000-000018950000}"/>
    <cellStyle name="Comma 18 3 7 3 2" xfId="48133" xr:uid="{00000000-0005-0000-0000-000019950000}"/>
    <cellStyle name="Comma 18 3 7 3 3" xfId="48134" xr:uid="{00000000-0005-0000-0000-00001A950000}"/>
    <cellStyle name="Comma 18 3 7 4" xfId="48135" xr:uid="{00000000-0005-0000-0000-00001B950000}"/>
    <cellStyle name="Comma 18 3 7 4 2" xfId="48136" xr:uid="{00000000-0005-0000-0000-00001C950000}"/>
    <cellStyle name="Comma 18 3 7 5" xfId="48137" xr:uid="{00000000-0005-0000-0000-00001D950000}"/>
    <cellStyle name="Comma 18 3 7 6" xfId="48138" xr:uid="{00000000-0005-0000-0000-00001E950000}"/>
    <cellStyle name="Comma 18 3 8" xfId="48139" xr:uid="{00000000-0005-0000-0000-00001F950000}"/>
    <cellStyle name="Comma 18 3 8 2" xfId="48140" xr:uid="{00000000-0005-0000-0000-000020950000}"/>
    <cellStyle name="Comma 18 3 8 2 2" xfId="48141" xr:uid="{00000000-0005-0000-0000-000021950000}"/>
    <cellStyle name="Comma 18 3 8 2 3" xfId="48142" xr:uid="{00000000-0005-0000-0000-000022950000}"/>
    <cellStyle name="Comma 18 3 8 3" xfId="48143" xr:uid="{00000000-0005-0000-0000-000023950000}"/>
    <cellStyle name="Comma 18 3 8 3 2" xfId="48144" xr:uid="{00000000-0005-0000-0000-000024950000}"/>
    <cellStyle name="Comma 18 3 8 4" xfId="48145" xr:uid="{00000000-0005-0000-0000-000025950000}"/>
    <cellStyle name="Comma 18 3 8 5" xfId="48146" xr:uid="{00000000-0005-0000-0000-000026950000}"/>
    <cellStyle name="Comma 18 3 9" xfId="48147" xr:uid="{00000000-0005-0000-0000-000027950000}"/>
    <cellStyle name="Comma 18 3 9 2" xfId="48148" xr:uid="{00000000-0005-0000-0000-000028950000}"/>
    <cellStyle name="Comma 18 3 9 3" xfId="48149" xr:uid="{00000000-0005-0000-0000-000029950000}"/>
    <cellStyle name="Comma 18 4" xfId="9477" xr:uid="{00000000-0005-0000-0000-00002A950000}"/>
    <cellStyle name="Comma 18 4 10" xfId="48150" xr:uid="{00000000-0005-0000-0000-00002B950000}"/>
    <cellStyle name="Comma 18 4 10 2" xfId="48151" xr:uid="{00000000-0005-0000-0000-00002C950000}"/>
    <cellStyle name="Comma 18 4 11" xfId="48152" xr:uid="{00000000-0005-0000-0000-00002D950000}"/>
    <cellStyle name="Comma 18 4 12" xfId="48153" xr:uid="{00000000-0005-0000-0000-00002E950000}"/>
    <cellStyle name="Comma 18 4 2" xfId="48154" xr:uid="{00000000-0005-0000-0000-00002F950000}"/>
    <cellStyle name="Comma 18 4 2 10" xfId="48155" xr:uid="{00000000-0005-0000-0000-000030950000}"/>
    <cellStyle name="Comma 18 4 2 2" xfId="48156" xr:uid="{00000000-0005-0000-0000-000031950000}"/>
    <cellStyle name="Comma 18 4 2 2 2" xfId="48157" xr:uid="{00000000-0005-0000-0000-000032950000}"/>
    <cellStyle name="Comma 18 4 2 2 2 2" xfId="48158" xr:uid="{00000000-0005-0000-0000-000033950000}"/>
    <cellStyle name="Comma 18 4 2 2 2 2 2" xfId="48159" xr:uid="{00000000-0005-0000-0000-000034950000}"/>
    <cellStyle name="Comma 18 4 2 2 2 2 3" xfId="48160" xr:uid="{00000000-0005-0000-0000-000035950000}"/>
    <cellStyle name="Comma 18 4 2 2 2 3" xfId="48161" xr:uid="{00000000-0005-0000-0000-000036950000}"/>
    <cellStyle name="Comma 18 4 2 2 2 3 2" xfId="48162" xr:uid="{00000000-0005-0000-0000-000037950000}"/>
    <cellStyle name="Comma 18 4 2 2 2 3 3" xfId="48163" xr:uid="{00000000-0005-0000-0000-000038950000}"/>
    <cellStyle name="Comma 18 4 2 2 2 4" xfId="48164" xr:uid="{00000000-0005-0000-0000-000039950000}"/>
    <cellStyle name="Comma 18 4 2 2 2 4 2" xfId="48165" xr:uid="{00000000-0005-0000-0000-00003A950000}"/>
    <cellStyle name="Comma 18 4 2 2 2 5" xfId="48166" xr:uid="{00000000-0005-0000-0000-00003B950000}"/>
    <cellStyle name="Comma 18 4 2 2 2 6" xfId="48167" xr:uid="{00000000-0005-0000-0000-00003C950000}"/>
    <cellStyle name="Comma 18 4 2 2 3" xfId="48168" xr:uid="{00000000-0005-0000-0000-00003D950000}"/>
    <cellStyle name="Comma 18 4 2 2 3 2" xfId="48169" xr:uid="{00000000-0005-0000-0000-00003E950000}"/>
    <cellStyle name="Comma 18 4 2 2 3 2 2" xfId="48170" xr:uid="{00000000-0005-0000-0000-00003F950000}"/>
    <cellStyle name="Comma 18 4 2 2 3 2 3" xfId="48171" xr:uid="{00000000-0005-0000-0000-000040950000}"/>
    <cellStyle name="Comma 18 4 2 2 3 3" xfId="48172" xr:uid="{00000000-0005-0000-0000-000041950000}"/>
    <cellStyle name="Comma 18 4 2 2 3 3 2" xfId="48173" xr:uid="{00000000-0005-0000-0000-000042950000}"/>
    <cellStyle name="Comma 18 4 2 2 3 3 3" xfId="48174" xr:uid="{00000000-0005-0000-0000-000043950000}"/>
    <cellStyle name="Comma 18 4 2 2 3 4" xfId="48175" xr:uid="{00000000-0005-0000-0000-000044950000}"/>
    <cellStyle name="Comma 18 4 2 2 3 4 2" xfId="48176" xr:uid="{00000000-0005-0000-0000-000045950000}"/>
    <cellStyle name="Comma 18 4 2 2 3 5" xfId="48177" xr:uid="{00000000-0005-0000-0000-000046950000}"/>
    <cellStyle name="Comma 18 4 2 2 3 6" xfId="48178" xr:uid="{00000000-0005-0000-0000-000047950000}"/>
    <cellStyle name="Comma 18 4 2 2 4" xfId="48179" xr:uid="{00000000-0005-0000-0000-000048950000}"/>
    <cellStyle name="Comma 18 4 2 2 4 2" xfId="48180" xr:uid="{00000000-0005-0000-0000-000049950000}"/>
    <cellStyle name="Comma 18 4 2 2 4 2 2" xfId="48181" xr:uid="{00000000-0005-0000-0000-00004A950000}"/>
    <cellStyle name="Comma 18 4 2 2 4 2 3" xfId="48182" xr:uid="{00000000-0005-0000-0000-00004B950000}"/>
    <cellStyle name="Comma 18 4 2 2 4 3" xfId="48183" xr:uid="{00000000-0005-0000-0000-00004C950000}"/>
    <cellStyle name="Comma 18 4 2 2 4 3 2" xfId="48184" xr:uid="{00000000-0005-0000-0000-00004D950000}"/>
    <cellStyle name="Comma 18 4 2 2 4 4" xfId="48185" xr:uid="{00000000-0005-0000-0000-00004E950000}"/>
    <cellStyle name="Comma 18 4 2 2 4 5" xfId="48186" xr:uid="{00000000-0005-0000-0000-00004F950000}"/>
    <cellStyle name="Comma 18 4 2 2 5" xfId="48187" xr:uid="{00000000-0005-0000-0000-000050950000}"/>
    <cellStyle name="Comma 18 4 2 2 5 2" xfId="48188" xr:uid="{00000000-0005-0000-0000-000051950000}"/>
    <cellStyle name="Comma 18 4 2 2 5 3" xfId="48189" xr:uid="{00000000-0005-0000-0000-000052950000}"/>
    <cellStyle name="Comma 18 4 2 2 6" xfId="48190" xr:uid="{00000000-0005-0000-0000-000053950000}"/>
    <cellStyle name="Comma 18 4 2 2 6 2" xfId="48191" xr:uid="{00000000-0005-0000-0000-000054950000}"/>
    <cellStyle name="Comma 18 4 2 2 6 3" xfId="48192" xr:uid="{00000000-0005-0000-0000-000055950000}"/>
    <cellStyle name="Comma 18 4 2 2 7" xfId="48193" xr:uid="{00000000-0005-0000-0000-000056950000}"/>
    <cellStyle name="Comma 18 4 2 2 7 2" xfId="48194" xr:uid="{00000000-0005-0000-0000-000057950000}"/>
    <cellStyle name="Comma 18 4 2 2 8" xfId="48195" xr:uid="{00000000-0005-0000-0000-000058950000}"/>
    <cellStyle name="Comma 18 4 2 2 9" xfId="48196" xr:uid="{00000000-0005-0000-0000-000059950000}"/>
    <cellStyle name="Comma 18 4 2 3" xfId="48197" xr:uid="{00000000-0005-0000-0000-00005A950000}"/>
    <cellStyle name="Comma 18 4 2 3 2" xfId="48198" xr:uid="{00000000-0005-0000-0000-00005B950000}"/>
    <cellStyle name="Comma 18 4 2 3 2 2" xfId="48199" xr:uid="{00000000-0005-0000-0000-00005C950000}"/>
    <cellStyle name="Comma 18 4 2 3 2 3" xfId="48200" xr:uid="{00000000-0005-0000-0000-00005D950000}"/>
    <cellStyle name="Comma 18 4 2 3 3" xfId="48201" xr:uid="{00000000-0005-0000-0000-00005E950000}"/>
    <cellStyle name="Comma 18 4 2 3 3 2" xfId="48202" xr:uid="{00000000-0005-0000-0000-00005F950000}"/>
    <cellStyle name="Comma 18 4 2 3 3 3" xfId="48203" xr:uid="{00000000-0005-0000-0000-000060950000}"/>
    <cellStyle name="Comma 18 4 2 3 4" xfId="48204" xr:uid="{00000000-0005-0000-0000-000061950000}"/>
    <cellStyle name="Comma 18 4 2 3 4 2" xfId="48205" xr:uid="{00000000-0005-0000-0000-000062950000}"/>
    <cellStyle name="Comma 18 4 2 3 5" xfId="48206" xr:uid="{00000000-0005-0000-0000-000063950000}"/>
    <cellStyle name="Comma 18 4 2 3 6" xfId="48207" xr:uid="{00000000-0005-0000-0000-000064950000}"/>
    <cellStyle name="Comma 18 4 2 4" xfId="48208" xr:uid="{00000000-0005-0000-0000-000065950000}"/>
    <cellStyle name="Comma 18 4 2 4 2" xfId="48209" xr:uid="{00000000-0005-0000-0000-000066950000}"/>
    <cellStyle name="Comma 18 4 2 4 2 2" xfId="48210" xr:uid="{00000000-0005-0000-0000-000067950000}"/>
    <cellStyle name="Comma 18 4 2 4 2 3" xfId="48211" xr:uid="{00000000-0005-0000-0000-000068950000}"/>
    <cellStyle name="Comma 18 4 2 4 3" xfId="48212" xr:uid="{00000000-0005-0000-0000-000069950000}"/>
    <cellStyle name="Comma 18 4 2 4 3 2" xfId="48213" xr:uid="{00000000-0005-0000-0000-00006A950000}"/>
    <cellStyle name="Comma 18 4 2 4 3 3" xfId="48214" xr:uid="{00000000-0005-0000-0000-00006B950000}"/>
    <cellStyle name="Comma 18 4 2 4 4" xfId="48215" xr:uid="{00000000-0005-0000-0000-00006C950000}"/>
    <cellStyle name="Comma 18 4 2 4 4 2" xfId="48216" xr:uid="{00000000-0005-0000-0000-00006D950000}"/>
    <cellStyle name="Comma 18 4 2 4 5" xfId="48217" xr:uid="{00000000-0005-0000-0000-00006E950000}"/>
    <cellStyle name="Comma 18 4 2 4 6" xfId="48218" xr:uid="{00000000-0005-0000-0000-00006F950000}"/>
    <cellStyle name="Comma 18 4 2 5" xfId="48219" xr:uid="{00000000-0005-0000-0000-000070950000}"/>
    <cellStyle name="Comma 18 4 2 5 2" xfId="48220" xr:uid="{00000000-0005-0000-0000-000071950000}"/>
    <cellStyle name="Comma 18 4 2 5 2 2" xfId="48221" xr:uid="{00000000-0005-0000-0000-000072950000}"/>
    <cellStyle name="Comma 18 4 2 5 2 3" xfId="48222" xr:uid="{00000000-0005-0000-0000-000073950000}"/>
    <cellStyle name="Comma 18 4 2 5 3" xfId="48223" xr:uid="{00000000-0005-0000-0000-000074950000}"/>
    <cellStyle name="Comma 18 4 2 5 3 2" xfId="48224" xr:uid="{00000000-0005-0000-0000-000075950000}"/>
    <cellStyle name="Comma 18 4 2 5 4" xfId="48225" xr:uid="{00000000-0005-0000-0000-000076950000}"/>
    <cellStyle name="Comma 18 4 2 5 5" xfId="48226" xr:uid="{00000000-0005-0000-0000-000077950000}"/>
    <cellStyle name="Comma 18 4 2 6" xfId="48227" xr:uid="{00000000-0005-0000-0000-000078950000}"/>
    <cellStyle name="Comma 18 4 2 6 2" xfId="48228" xr:uid="{00000000-0005-0000-0000-000079950000}"/>
    <cellStyle name="Comma 18 4 2 6 3" xfId="48229" xr:uid="{00000000-0005-0000-0000-00007A950000}"/>
    <cellStyle name="Comma 18 4 2 7" xfId="48230" xr:uid="{00000000-0005-0000-0000-00007B950000}"/>
    <cellStyle name="Comma 18 4 2 7 2" xfId="48231" xr:uid="{00000000-0005-0000-0000-00007C950000}"/>
    <cellStyle name="Comma 18 4 2 7 3" xfId="48232" xr:uid="{00000000-0005-0000-0000-00007D950000}"/>
    <cellStyle name="Comma 18 4 2 8" xfId="48233" xr:uid="{00000000-0005-0000-0000-00007E950000}"/>
    <cellStyle name="Comma 18 4 2 8 2" xfId="48234" xr:uid="{00000000-0005-0000-0000-00007F950000}"/>
    <cellStyle name="Comma 18 4 2 9" xfId="48235" xr:uid="{00000000-0005-0000-0000-000080950000}"/>
    <cellStyle name="Comma 18 4 3" xfId="48236" xr:uid="{00000000-0005-0000-0000-000081950000}"/>
    <cellStyle name="Comma 18 4 3 2" xfId="48237" xr:uid="{00000000-0005-0000-0000-000082950000}"/>
    <cellStyle name="Comma 18 4 3 2 2" xfId="48238" xr:uid="{00000000-0005-0000-0000-000083950000}"/>
    <cellStyle name="Comma 18 4 3 2 2 2" xfId="48239" xr:uid="{00000000-0005-0000-0000-000084950000}"/>
    <cellStyle name="Comma 18 4 3 2 2 3" xfId="48240" xr:uid="{00000000-0005-0000-0000-000085950000}"/>
    <cellStyle name="Comma 18 4 3 2 3" xfId="48241" xr:uid="{00000000-0005-0000-0000-000086950000}"/>
    <cellStyle name="Comma 18 4 3 2 3 2" xfId="48242" xr:uid="{00000000-0005-0000-0000-000087950000}"/>
    <cellStyle name="Comma 18 4 3 2 3 3" xfId="48243" xr:uid="{00000000-0005-0000-0000-000088950000}"/>
    <cellStyle name="Comma 18 4 3 2 4" xfId="48244" xr:uid="{00000000-0005-0000-0000-000089950000}"/>
    <cellStyle name="Comma 18 4 3 2 4 2" xfId="48245" xr:uid="{00000000-0005-0000-0000-00008A950000}"/>
    <cellStyle name="Comma 18 4 3 2 5" xfId="48246" xr:uid="{00000000-0005-0000-0000-00008B950000}"/>
    <cellStyle name="Comma 18 4 3 2 6" xfId="48247" xr:uid="{00000000-0005-0000-0000-00008C950000}"/>
    <cellStyle name="Comma 18 4 3 3" xfId="48248" xr:uid="{00000000-0005-0000-0000-00008D950000}"/>
    <cellStyle name="Comma 18 4 3 3 2" xfId="48249" xr:uid="{00000000-0005-0000-0000-00008E950000}"/>
    <cellStyle name="Comma 18 4 3 3 2 2" xfId="48250" xr:uid="{00000000-0005-0000-0000-00008F950000}"/>
    <cellStyle name="Comma 18 4 3 3 2 3" xfId="48251" xr:uid="{00000000-0005-0000-0000-000090950000}"/>
    <cellStyle name="Comma 18 4 3 3 3" xfId="48252" xr:uid="{00000000-0005-0000-0000-000091950000}"/>
    <cellStyle name="Comma 18 4 3 3 3 2" xfId="48253" xr:uid="{00000000-0005-0000-0000-000092950000}"/>
    <cellStyle name="Comma 18 4 3 3 3 3" xfId="48254" xr:uid="{00000000-0005-0000-0000-000093950000}"/>
    <cellStyle name="Comma 18 4 3 3 4" xfId="48255" xr:uid="{00000000-0005-0000-0000-000094950000}"/>
    <cellStyle name="Comma 18 4 3 3 4 2" xfId="48256" xr:uid="{00000000-0005-0000-0000-000095950000}"/>
    <cellStyle name="Comma 18 4 3 3 5" xfId="48257" xr:uid="{00000000-0005-0000-0000-000096950000}"/>
    <cellStyle name="Comma 18 4 3 3 6" xfId="48258" xr:uid="{00000000-0005-0000-0000-000097950000}"/>
    <cellStyle name="Comma 18 4 3 4" xfId="48259" xr:uid="{00000000-0005-0000-0000-000098950000}"/>
    <cellStyle name="Comma 18 4 3 4 2" xfId="48260" xr:uid="{00000000-0005-0000-0000-000099950000}"/>
    <cellStyle name="Comma 18 4 3 4 2 2" xfId="48261" xr:uid="{00000000-0005-0000-0000-00009A950000}"/>
    <cellStyle name="Comma 18 4 3 4 2 3" xfId="48262" xr:uid="{00000000-0005-0000-0000-00009B950000}"/>
    <cellStyle name="Comma 18 4 3 4 3" xfId="48263" xr:uid="{00000000-0005-0000-0000-00009C950000}"/>
    <cellStyle name="Comma 18 4 3 4 3 2" xfId="48264" xr:uid="{00000000-0005-0000-0000-00009D950000}"/>
    <cellStyle name="Comma 18 4 3 4 4" xfId="48265" xr:uid="{00000000-0005-0000-0000-00009E950000}"/>
    <cellStyle name="Comma 18 4 3 4 5" xfId="48266" xr:uid="{00000000-0005-0000-0000-00009F950000}"/>
    <cellStyle name="Comma 18 4 3 5" xfId="48267" xr:uid="{00000000-0005-0000-0000-0000A0950000}"/>
    <cellStyle name="Comma 18 4 3 5 2" xfId="48268" xr:uid="{00000000-0005-0000-0000-0000A1950000}"/>
    <cellStyle name="Comma 18 4 3 5 3" xfId="48269" xr:uid="{00000000-0005-0000-0000-0000A2950000}"/>
    <cellStyle name="Comma 18 4 3 6" xfId="48270" xr:uid="{00000000-0005-0000-0000-0000A3950000}"/>
    <cellStyle name="Comma 18 4 3 6 2" xfId="48271" xr:uid="{00000000-0005-0000-0000-0000A4950000}"/>
    <cellStyle name="Comma 18 4 3 6 3" xfId="48272" xr:uid="{00000000-0005-0000-0000-0000A5950000}"/>
    <cellStyle name="Comma 18 4 3 7" xfId="48273" xr:uid="{00000000-0005-0000-0000-0000A6950000}"/>
    <cellStyle name="Comma 18 4 3 7 2" xfId="48274" xr:uid="{00000000-0005-0000-0000-0000A7950000}"/>
    <cellStyle name="Comma 18 4 3 8" xfId="48275" xr:uid="{00000000-0005-0000-0000-0000A8950000}"/>
    <cellStyle name="Comma 18 4 3 9" xfId="48276" xr:uid="{00000000-0005-0000-0000-0000A9950000}"/>
    <cellStyle name="Comma 18 4 4" xfId="48277" xr:uid="{00000000-0005-0000-0000-0000AA950000}"/>
    <cellStyle name="Comma 18 4 4 2" xfId="48278" xr:uid="{00000000-0005-0000-0000-0000AB950000}"/>
    <cellStyle name="Comma 18 4 4 2 2" xfId="48279" xr:uid="{00000000-0005-0000-0000-0000AC950000}"/>
    <cellStyle name="Comma 18 4 4 2 2 2" xfId="48280" xr:uid="{00000000-0005-0000-0000-0000AD950000}"/>
    <cellStyle name="Comma 18 4 4 2 2 3" xfId="48281" xr:uid="{00000000-0005-0000-0000-0000AE950000}"/>
    <cellStyle name="Comma 18 4 4 2 3" xfId="48282" xr:uid="{00000000-0005-0000-0000-0000AF950000}"/>
    <cellStyle name="Comma 18 4 4 2 3 2" xfId="48283" xr:uid="{00000000-0005-0000-0000-0000B0950000}"/>
    <cellStyle name="Comma 18 4 4 2 3 3" xfId="48284" xr:uid="{00000000-0005-0000-0000-0000B1950000}"/>
    <cellStyle name="Comma 18 4 4 2 4" xfId="48285" xr:uid="{00000000-0005-0000-0000-0000B2950000}"/>
    <cellStyle name="Comma 18 4 4 2 4 2" xfId="48286" xr:uid="{00000000-0005-0000-0000-0000B3950000}"/>
    <cellStyle name="Comma 18 4 4 2 5" xfId="48287" xr:uid="{00000000-0005-0000-0000-0000B4950000}"/>
    <cellStyle name="Comma 18 4 4 2 6" xfId="48288" xr:uid="{00000000-0005-0000-0000-0000B5950000}"/>
    <cellStyle name="Comma 18 4 4 3" xfId="48289" xr:uid="{00000000-0005-0000-0000-0000B6950000}"/>
    <cellStyle name="Comma 18 4 4 3 2" xfId="48290" xr:uid="{00000000-0005-0000-0000-0000B7950000}"/>
    <cellStyle name="Comma 18 4 4 3 2 2" xfId="48291" xr:uid="{00000000-0005-0000-0000-0000B8950000}"/>
    <cellStyle name="Comma 18 4 4 3 2 3" xfId="48292" xr:uid="{00000000-0005-0000-0000-0000B9950000}"/>
    <cellStyle name="Comma 18 4 4 3 3" xfId="48293" xr:uid="{00000000-0005-0000-0000-0000BA950000}"/>
    <cellStyle name="Comma 18 4 4 3 3 2" xfId="48294" xr:uid="{00000000-0005-0000-0000-0000BB950000}"/>
    <cellStyle name="Comma 18 4 4 3 3 3" xfId="48295" xr:uid="{00000000-0005-0000-0000-0000BC950000}"/>
    <cellStyle name="Comma 18 4 4 3 4" xfId="48296" xr:uid="{00000000-0005-0000-0000-0000BD950000}"/>
    <cellStyle name="Comma 18 4 4 3 4 2" xfId="48297" xr:uid="{00000000-0005-0000-0000-0000BE950000}"/>
    <cellStyle name="Comma 18 4 4 3 5" xfId="48298" xr:uid="{00000000-0005-0000-0000-0000BF950000}"/>
    <cellStyle name="Comma 18 4 4 3 6" xfId="48299" xr:uid="{00000000-0005-0000-0000-0000C0950000}"/>
    <cellStyle name="Comma 18 4 4 4" xfId="48300" xr:uid="{00000000-0005-0000-0000-0000C1950000}"/>
    <cellStyle name="Comma 18 4 4 4 2" xfId="48301" xr:uid="{00000000-0005-0000-0000-0000C2950000}"/>
    <cellStyle name="Comma 18 4 4 4 2 2" xfId="48302" xr:uid="{00000000-0005-0000-0000-0000C3950000}"/>
    <cellStyle name="Comma 18 4 4 4 2 3" xfId="48303" xr:uid="{00000000-0005-0000-0000-0000C4950000}"/>
    <cellStyle name="Comma 18 4 4 4 3" xfId="48304" xr:uid="{00000000-0005-0000-0000-0000C5950000}"/>
    <cellStyle name="Comma 18 4 4 4 3 2" xfId="48305" xr:uid="{00000000-0005-0000-0000-0000C6950000}"/>
    <cellStyle name="Comma 18 4 4 4 4" xfId="48306" xr:uid="{00000000-0005-0000-0000-0000C7950000}"/>
    <cellStyle name="Comma 18 4 4 4 5" xfId="48307" xr:uid="{00000000-0005-0000-0000-0000C8950000}"/>
    <cellStyle name="Comma 18 4 4 5" xfId="48308" xr:uid="{00000000-0005-0000-0000-0000C9950000}"/>
    <cellStyle name="Comma 18 4 4 5 2" xfId="48309" xr:uid="{00000000-0005-0000-0000-0000CA950000}"/>
    <cellStyle name="Comma 18 4 4 5 3" xfId="48310" xr:uid="{00000000-0005-0000-0000-0000CB950000}"/>
    <cellStyle name="Comma 18 4 4 6" xfId="48311" xr:uid="{00000000-0005-0000-0000-0000CC950000}"/>
    <cellStyle name="Comma 18 4 4 6 2" xfId="48312" xr:uid="{00000000-0005-0000-0000-0000CD950000}"/>
    <cellStyle name="Comma 18 4 4 6 3" xfId="48313" xr:uid="{00000000-0005-0000-0000-0000CE950000}"/>
    <cellStyle name="Comma 18 4 4 7" xfId="48314" xr:uid="{00000000-0005-0000-0000-0000CF950000}"/>
    <cellStyle name="Comma 18 4 4 7 2" xfId="48315" xr:uid="{00000000-0005-0000-0000-0000D0950000}"/>
    <cellStyle name="Comma 18 4 4 8" xfId="48316" xr:uid="{00000000-0005-0000-0000-0000D1950000}"/>
    <cellStyle name="Comma 18 4 4 9" xfId="48317" xr:uid="{00000000-0005-0000-0000-0000D2950000}"/>
    <cellStyle name="Comma 18 4 5" xfId="48318" xr:uid="{00000000-0005-0000-0000-0000D3950000}"/>
    <cellStyle name="Comma 18 4 5 2" xfId="48319" xr:uid="{00000000-0005-0000-0000-0000D4950000}"/>
    <cellStyle name="Comma 18 4 5 2 2" xfId="48320" xr:uid="{00000000-0005-0000-0000-0000D5950000}"/>
    <cellStyle name="Comma 18 4 5 2 3" xfId="48321" xr:uid="{00000000-0005-0000-0000-0000D6950000}"/>
    <cellStyle name="Comma 18 4 5 3" xfId="48322" xr:uid="{00000000-0005-0000-0000-0000D7950000}"/>
    <cellStyle name="Comma 18 4 5 3 2" xfId="48323" xr:uid="{00000000-0005-0000-0000-0000D8950000}"/>
    <cellStyle name="Comma 18 4 5 3 3" xfId="48324" xr:uid="{00000000-0005-0000-0000-0000D9950000}"/>
    <cellStyle name="Comma 18 4 5 4" xfId="48325" xr:uid="{00000000-0005-0000-0000-0000DA950000}"/>
    <cellStyle name="Comma 18 4 5 4 2" xfId="48326" xr:uid="{00000000-0005-0000-0000-0000DB950000}"/>
    <cellStyle name="Comma 18 4 5 5" xfId="48327" xr:uid="{00000000-0005-0000-0000-0000DC950000}"/>
    <cellStyle name="Comma 18 4 5 6" xfId="48328" xr:uid="{00000000-0005-0000-0000-0000DD950000}"/>
    <cellStyle name="Comma 18 4 6" xfId="48329" xr:uid="{00000000-0005-0000-0000-0000DE950000}"/>
    <cellStyle name="Comma 18 4 6 2" xfId="48330" xr:uid="{00000000-0005-0000-0000-0000DF950000}"/>
    <cellStyle name="Comma 18 4 6 2 2" xfId="48331" xr:uid="{00000000-0005-0000-0000-0000E0950000}"/>
    <cellStyle name="Comma 18 4 6 2 3" xfId="48332" xr:uid="{00000000-0005-0000-0000-0000E1950000}"/>
    <cellStyle name="Comma 18 4 6 3" xfId="48333" xr:uid="{00000000-0005-0000-0000-0000E2950000}"/>
    <cellStyle name="Comma 18 4 6 3 2" xfId="48334" xr:uid="{00000000-0005-0000-0000-0000E3950000}"/>
    <cellStyle name="Comma 18 4 6 3 3" xfId="48335" xr:uid="{00000000-0005-0000-0000-0000E4950000}"/>
    <cellStyle name="Comma 18 4 6 4" xfId="48336" xr:uid="{00000000-0005-0000-0000-0000E5950000}"/>
    <cellStyle name="Comma 18 4 6 4 2" xfId="48337" xr:uid="{00000000-0005-0000-0000-0000E6950000}"/>
    <cellStyle name="Comma 18 4 6 5" xfId="48338" xr:uid="{00000000-0005-0000-0000-0000E7950000}"/>
    <cellStyle name="Comma 18 4 6 6" xfId="48339" xr:uid="{00000000-0005-0000-0000-0000E8950000}"/>
    <cellStyle name="Comma 18 4 7" xfId="48340" xr:uid="{00000000-0005-0000-0000-0000E9950000}"/>
    <cellStyle name="Comma 18 4 7 2" xfId="48341" xr:uid="{00000000-0005-0000-0000-0000EA950000}"/>
    <cellStyle name="Comma 18 4 7 2 2" xfId="48342" xr:uid="{00000000-0005-0000-0000-0000EB950000}"/>
    <cellStyle name="Comma 18 4 7 2 3" xfId="48343" xr:uid="{00000000-0005-0000-0000-0000EC950000}"/>
    <cellStyle name="Comma 18 4 7 3" xfId="48344" xr:uid="{00000000-0005-0000-0000-0000ED950000}"/>
    <cellStyle name="Comma 18 4 7 3 2" xfId="48345" xr:uid="{00000000-0005-0000-0000-0000EE950000}"/>
    <cellStyle name="Comma 18 4 7 4" xfId="48346" xr:uid="{00000000-0005-0000-0000-0000EF950000}"/>
    <cellStyle name="Comma 18 4 7 5" xfId="48347" xr:uid="{00000000-0005-0000-0000-0000F0950000}"/>
    <cellStyle name="Comma 18 4 8" xfId="48348" xr:uid="{00000000-0005-0000-0000-0000F1950000}"/>
    <cellStyle name="Comma 18 4 8 2" xfId="48349" xr:uid="{00000000-0005-0000-0000-0000F2950000}"/>
    <cellStyle name="Comma 18 4 8 3" xfId="48350" xr:uid="{00000000-0005-0000-0000-0000F3950000}"/>
    <cellStyle name="Comma 18 4 9" xfId="48351" xr:uid="{00000000-0005-0000-0000-0000F4950000}"/>
    <cellStyle name="Comma 18 4 9 2" xfId="48352" xr:uid="{00000000-0005-0000-0000-0000F5950000}"/>
    <cellStyle name="Comma 18 4 9 3" xfId="48353" xr:uid="{00000000-0005-0000-0000-0000F6950000}"/>
    <cellStyle name="Comma 18 5" xfId="9478" xr:uid="{00000000-0005-0000-0000-0000F7950000}"/>
    <cellStyle name="Comma 18 5 10" xfId="48354" xr:uid="{00000000-0005-0000-0000-0000F8950000}"/>
    <cellStyle name="Comma 18 5 2" xfId="48355" xr:uid="{00000000-0005-0000-0000-0000F9950000}"/>
    <cellStyle name="Comma 18 5 2 2" xfId="48356" xr:uid="{00000000-0005-0000-0000-0000FA950000}"/>
    <cellStyle name="Comma 18 5 2 2 2" xfId="48357" xr:uid="{00000000-0005-0000-0000-0000FB950000}"/>
    <cellStyle name="Comma 18 5 2 2 2 2" xfId="48358" xr:uid="{00000000-0005-0000-0000-0000FC950000}"/>
    <cellStyle name="Comma 18 5 2 2 2 3" xfId="48359" xr:uid="{00000000-0005-0000-0000-0000FD950000}"/>
    <cellStyle name="Comma 18 5 2 2 3" xfId="48360" xr:uid="{00000000-0005-0000-0000-0000FE950000}"/>
    <cellStyle name="Comma 18 5 2 2 3 2" xfId="48361" xr:uid="{00000000-0005-0000-0000-0000FF950000}"/>
    <cellStyle name="Comma 18 5 2 2 3 3" xfId="48362" xr:uid="{00000000-0005-0000-0000-000000960000}"/>
    <cellStyle name="Comma 18 5 2 2 4" xfId="48363" xr:uid="{00000000-0005-0000-0000-000001960000}"/>
    <cellStyle name="Comma 18 5 2 2 4 2" xfId="48364" xr:uid="{00000000-0005-0000-0000-000002960000}"/>
    <cellStyle name="Comma 18 5 2 2 5" xfId="48365" xr:uid="{00000000-0005-0000-0000-000003960000}"/>
    <cellStyle name="Comma 18 5 2 2 6" xfId="48366" xr:uid="{00000000-0005-0000-0000-000004960000}"/>
    <cellStyle name="Comma 18 5 2 3" xfId="48367" xr:uid="{00000000-0005-0000-0000-000005960000}"/>
    <cellStyle name="Comma 18 5 2 3 2" xfId="48368" xr:uid="{00000000-0005-0000-0000-000006960000}"/>
    <cellStyle name="Comma 18 5 2 3 2 2" xfId="48369" xr:uid="{00000000-0005-0000-0000-000007960000}"/>
    <cellStyle name="Comma 18 5 2 3 2 3" xfId="48370" xr:uid="{00000000-0005-0000-0000-000008960000}"/>
    <cellStyle name="Comma 18 5 2 3 3" xfId="48371" xr:uid="{00000000-0005-0000-0000-000009960000}"/>
    <cellStyle name="Comma 18 5 2 3 3 2" xfId="48372" xr:uid="{00000000-0005-0000-0000-00000A960000}"/>
    <cellStyle name="Comma 18 5 2 3 3 3" xfId="48373" xr:uid="{00000000-0005-0000-0000-00000B960000}"/>
    <cellStyle name="Comma 18 5 2 3 4" xfId="48374" xr:uid="{00000000-0005-0000-0000-00000C960000}"/>
    <cellStyle name="Comma 18 5 2 3 4 2" xfId="48375" xr:uid="{00000000-0005-0000-0000-00000D960000}"/>
    <cellStyle name="Comma 18 5 2 3 5" xfId="48376" xr:uid="{00000000-0005-0000-0000-00000E960000}"/>
    <cellStyle name="Comma 18 5 2 3 6" xfId="48377" xr:uid="{00000000-0005-0000-0000-00000F960000}"/>
    <cellStyle name="Comma 18 5 2 4" xfId="48378" xr:uid="{00000000-0005-0000-0000-000010960000}"/>
    <cellStyle name="Comma 18 5 2 4 2" xfId="48379" xr:uid="{00000000-0005-0000-0000-000011960000}"/>
    <cellStyle name="Comma 18 5 2 4 2 2" xfId="48380" xr:uid="{00000000-0005-0000-0000-000012960000}"/>
    <cellStyle name="Comma 18 5 2 4 2 3" xfId="48381" xr:uid="{00000000-0005-0000-0000-000013960000}"/>
    <cellStyle name="Comma 18 5 2 4 3" xfId="48382" xr:uid="{00000000-0005-0000-0000-000014960000}"/>
    <cellStyle name="Comma 18 5 2 4 3 2" xfId="48383" xr:uid="{00000000-0005-0000-0000-000015960000}"/>
    <cellStyle name="Comma 18 5 2 4 4" xfId="48384" xr:uid="{00000000-0005-0000-0000-000016960000}"/>
    <cellStyle name="Comma 18 5 2 4 5" xfId="48385" xr:uid="{00000000-0005-0000-0000-000017960000}"/>
    <cellStyle name="Comma 18 5 2 5" xfId="48386" xr:uid="{00000000-0005-0000-0000-000018960000}"/>
    <cellStyle name="Comma 18 5 2 5 2" xfId="48387" xr:uid="{00000000-0005-0000-0000-000019960000}"/>
    <cellStyle name="Comma 18 5 2 5 3" xfId="48388" xr:uid="{00000000-0005-0000-0000-00001A960000}"/>
    <cellStyle name="Comma 18 5 2 6" xfId="48389" xr:uid="{00000000-0005-0000-0000-00001B960000}"/>
    <cellStyle name="Comma 18 5 2 6 2" xfId="48390" xr:uid="{00000000-0005-0000-0000-00001C960000}"/>
    <cellStyle name="Comma 18 5 2 6 3" xfId="48391" xr:uid="{00000000-0005-0000-0000-00001D960000}"/>
    <cellStyle name="Comma 18 5 2 7" xfId="48392" xr:uid="{00000000-0005-0000-0000-00001E960000}"/>
    <cellStyle name="Comma 18 5 2 7 2" xfId="48393" xr:uid="{00000000-0005-0000-0000-00001F960000}"/>
    <cellStyle name="Comma 18 5 2 8" xfId="48394" xr:uid="{00000000-0005-0000-0000-000020960000}"/>
    <cellStyle name="Comma 18 5 2 9" xfId="48395" xr:uid="{00000000-0005-0000-0000-000021960000}"/>
    <cellStyle name="Comma 18 5 3" xfId="48396" xr:uid="{00000000-0005-0000-0000-000022960000}"/>
    <cellStyle name="Comma 18 5 3 2" xfId="48397" xr:uid="{00000000-0005-0000-0000-000023960000}"/>
    <cellStyle name="Comma 18 5 3 2 2" xfId="48398" xr:uid="{00000000-0005-0000-0000-000024960000}"/>
    <cellStyle name="Comma 18 5 3 2 3" xfId="48399" xr:uid="{00000000-0005-0000-0000-000025960000}"/>
    <cellStyle name="Comma 18 5 3 3" xfId="48400" xr:uid="{00000000-0005-0000-0000-000026960000}"/>
    <cellStyle name="Comma 18 5 3 3 2" xfId="48401" xr:uid="{00000000-0005-0000-0000-000027960000}"/>
    <cellStyle name="Comma 18 5 3 3 3" xfId="48402" xr:uid="{00000000-0005-0000-0000-000028960000}"/>
    <cellStyle name="Comma 18 5 3 4" xfId="48403" xr:uid="{00000000-0005-0000-0000-000029960000}"/>
    <cellStyle name="Comma 18 5 3 4 2" xfId="48404" xr:uid="{00000000-0005-0000-0000-00002A960000}"/>
    <cellStyle name="Comma 18 5 3 5" xfId="48405" xr:uid="{00000000-0005-0000-0000-00002B960000}"/>
    <cellStyle name="Comma 18 5 3 6" xfId="48406" xr:uid="{00000000-0005-0000-0000-00002C960000}"/>
    <cellStyle name="Comma 18 5 4" xfId="48407" xr:uid="{00000000-0005-0000-0000-00002D960000}"/>
    <cellStyle name="Comma 18 5 4 2" xfId="48408" xr:uid="{00000000-0005-0000-0000-00002E960000}"/>
    <cellStyle name="Comma 18 5 4 2 2" xfId="48409" xr:uid="{00000000-0005-0000-0000-00002F960000}"/>
    <cellStyle name="Comma 18 5 4 2 3" xfId="48410" xr:uid="{00000000-0005-0000-0000-000030960000}"/>
    <cellStyle name="Comma 18 5 4 3" xfId="48411" xr:uid="{00000000-0005-0000-0000-000031960000}"/>
    <cellStyle name="Comma 18 5 4 3 2" xfId="48412" xr:uid="{00000000-0005-0000-0000-000032960000}"/>
    <cellStyle name="Comma 18 5 4 3 3" xfId="48413" xr:uid="{00000000-0005-0000-0000-000033960000}"/>
    <cellStyle name="Comma 18 5 4 4" xfId="48414" xr:uid="{00000000-0005-0000-0000-000034960000}"/>
    <cellStyle name="Comma 18 5 4 4 2" xfId="48415" xr:uid="{00000000-0005-0000-0000-000035960000}"/>
    <cellStyle name="Comma 18 5 4 5" xfId="48416" xr:uid="{00000000-0005-0000-0000-000036960000}"/>
    <cellStyle name="Comma 18 5 4 6" xfId="48417" xr:uid="{00000000-0005-0000-0000-000037960000}"/>
    <cellStyle name="Comma 18 5 5" xfId="48418" xr:uid="{00000000-0005-0000-0000-000038960000}"/>
    <cellStyle name="Comma 18 5 5 2" xfId="48419" xr:uid="{00000000-0005-0000-0000-000039960000}"/>
    <cellStyle name="Comma 18 5 5 2 2" xfId="48420" xr:uid="{00000000-0005-0000-0000-00003A960000}"/>
    <cellStyle name="Comma 18 5 5 2 3" xfId="48421" xr:uid="{00000000-0005-0000-0000-00003B960000}"/>
    <cellStyle name="Comma 18 5 5 3" xfId="48422" xr:uid="{00000000-0005-0000-0000-00003C960000}"/>
    <cellStyle name="Comma 18 5 5 3 2" xfId="48423" xr:uid="{00000000-0005-0000-0000-00003D960000}"/>
    <cellStyle name="Comma 18 5 5 4" xfId="48424" xr:uid="{00000000-0005-0000-0000-00003E960000}"/>
    <cellStyle name="Comma 18 5 5 5" xfId="48425" xr:uid="{00000000-0005-0000-0000-00003F960000}"/>
    <cellStyle name="Comma 18 5 6" xfId="48426" xr:uid="{00000000-0005-0000-0000-000040960000}"/>
    <cellStyle name="Comma 18 5 6 2" xfId="48427" xr:uid="{00000000-0005-0000-0000-000041960000}"/>
    <cellStyle name="Comma 18 5 6 3" xfId="48428" xr:uid="{00000000-0005-0000-0000-000042960000}"/>
    <cellStyle name="Comma 18 5 7" xfId="48429" xr:uid="{00000000-0005-0000-0000-000043960000}"/>
    <cellStyle name="Comma 18 5 7 2" xfId="48430" xr:uid="{00000000-0005-0000-0000-000044960000}"/>
    <cellStyle name="Comma 18 5 7 3" xfId="48431" xr:uid="{00000000-0005-0000-0000-000045960000}"/>
    <cellStyle name="Comma 18 5 8" xfId="48432" xr:uid="{00000000-0005-0000-0000-000046960000}"/>
    <cellStyle name="Comma 18 5 8 2" xfId="48433" xr:uid="{00000000-0005-0000-0000-000047960000}"/>
    <cellStyle name="Comma 18 5 9" xfId="48434" xr:uid="{00000000-0005-0000-0000-000048960000}"/>
    <cellStyle name="Comma 18 6" xfId="48435" xr:uid="{00000000-0005-0000-0000-000049960000}"/>
    <cellStyle name="Comma 18 6 2" xfId="48436" xr:uid="{00000000-0005-0000-0000-00004A960000}"/>
    <cellStyle name="Comma 18 6 2 2" xfId="48437" xr:uid="{00000000-0005-0000-0000-00004B960000}"/>
    <cellStyle name="Comma 18 6 2 2 2" xfId="48438" xr:uid="{00000000-0005-0000-0000-00004C960000}"/>
    <cellStyle name="Comma 18 6 2 2 3" xfId="48439" xr:uid="{00000000-0005-0000-0000-00004D960000}"/>
    <cellStyle name="Comma 18 6 2 3" xfId="48440" xr:uid="{00000000-0005-0000-0000-00004E960000}"/>
    <cellStyle name="Comma 18 6 2 3 2" xfId="48441" xr:uid="{00000000-0005-0000-0000-00004F960000}"/>
    <cellStyle name="Comma 18 6 2 3 3" xfId="48442" xr:uid="{00000000-0005-0000-0000-000050960000}"/>
    <cellStyle name="Comma 18 6 2 4" xfId="48443" xr:uid="{00000000-0005-0000-0000-000051960000}"/>
    <cellStyle name="Comma 18 6 2 4 2" xfId="48444" xr:uid="{00000000-0005-0000-0000-000052960000}"/>
    <cellStyle name="Comma 18 6 2 5" xfId="48445" xr:uid="{00000000-0005-0000-0000-000053960000}"/>
    <cellStyle name="Comma 18 6 2 6" xfId="48446" xr:uid="{00000000-0005-0000-0000-000054960000}"/>
    <cellStyle name="Comma 18 6 3" xfId="48447" xr:uid="{00000000-0005-0000-0000-000055960000}"/>
    <cellStyle name="Comma 18 6 3 2" xfId="48448" xr:uid="{00000000-0005-0000-0000-000056960000}"/>
    <cellStyle name="Comma 18 6 3 2 2" xfId="48449" xr:uid="{00000000-0005-0000-0000-000057960000}"/>
    <cellStyle name="Comma 18 6 3 2 3" xfId="48450" xr:uid="{00000000-0005-0000-0000-000058960000}"/>
    <cellStyle name="Comma 18 6 3 3" xfId="48451" xr:uid="{00000000-0005-0000-0000-000059960000}"/>
    <cellStyle name="Comma 18 6 3 3 2" xfId="48452" xr:uid="{00000000-0005-0000-0000-00005A960000}"/>
    <cellStyle name="Comma 18 6 3 3 3" xfId="48453" xr:uid="{00000000-0005-0000-0000-00005B960000}"/>
    <cellStyle name="Comma 18 6 3 4" xfId="48454" xr:uid="{00000000-0005-0000-0000-00005C960000}"/>
    <cellStyle name="Comma 18 6 3 4 2" xfId="48455" xr:uid="{00000000-0005-0000-0000-00005D960000}"/>
    <cellStyle name="Comma 18 6 3 5" xfId="48456" xr:uid="{00000000-0005-0000-0000-00005E960000}"/>
    <cellStyle name="Comma 18 6 3 6" xfId="48457" xr:uid="{00000000-0005-0000-0000-00005F960000}"/>
    <cellStyle name="Comma 18 6 4" xfId="48458" xr:uid="{00000000-0005-0000-0000-000060960000}"/>
    <cellStyle name="Comma 18 6 4 2" xfId="48459" xr:uid="{00000000-0005-0000-0000-000061960000}"/>
    <cellStyle name="Comma 18 6 4 2 2" xfId="48460" xr:uid="{00000000-0005-0000-0000-000062960000}"/>
    <cellStyle name="Comma 18 6 4 2 3" xfId="48461" xr:uid="{00000000-0005-0000-0000-000063960000}"/>
    <cellStyle name="Comma 18 6 4 3" xfId="48462" xr:uid="{00000000-0005-0000-0000-000064960000}"/>
    <cellStyle name="Comma 18 6 4 3 2" xfId="48463" xr:uid="{00000000-0005-0000-0000-000065960000}"/>
    <cellStyle name="Comma 18 6 4 4" xfId="48464" xr:uid="{00000000-0005-0000-0000-000066960000}"/>
    <cellStyle name="Comma 18 6 4 5" xfId="48465" xr:uid="{00000000-0005-0000-0000-000067960000}"/>
    <cellStyle name="Comma 18 6 5" xfId="48466" xr:uid="{00000000-0005-0000-0000-000068960000}"/>
    <cellStyle name="Comma 18 6 5 2" xfId="48467" xr:uid="{00000000-0005-0000-0000-000069960000}"/>
    <cellStyle name="Comma 18 6 5 3" xfId="48468" xr:uid="{00000000-0005-0000-0000-00006A960000}"/>
    <cellStyle name="Comma 18 6 6" xfId="48469" xr:uid="{00000000-0005-0000-0000-00006B960000}"/>
    <cellStyle name="Comma 18 6 6 2" xfId="48470" xr:uid="{00000000-0005-0000-0000-00006C960000}"/>
    <cellStyle name="Comma 18 6 6 3" xfId="48471" xr:uid="{00000000-0005-0000-0000-00006D960000}"/>
    <cellStyle name="Comma 18 6 7" xfId="48472" xr:uid="{00000000-0005-0000-0000-00006E960000}"/>
    <cellStyle name="Comma 18 6 7 2" xfId="48473" xr:uid="{00000000-0005-0000-0000-00006F960000}"/>
    <cellStyle name="Comma 18 6 8" xfId="48474" xr:uid="{00000000-0005-0000-0000-000070960000}"/>
    <cellStyle name="Comma 18 6 9" xfId="48475" xr:uid="{00000000-0005-0000-0000-000071960000}"/>
    <cellStyle name="Comma 18 7" xfId="48476" xr:uid="{00000000-0005-0000-0000-000072960000}"/>
    <cellStyle name="Comma 18 7 2" xfId="48477" xr:uid="{00000000-0005-0000-0000-000073960000}"/>
    <cellStyle name="Comma 18 7 2 2" xfId="48478" xr:uid="{00000000-0005-0000-0000-000074960000}"/>
    <cellStyle name="Comma 18 7 2 2 2" xfId="48479" xr:uid="{00000000-0005-0000-0000-000075960000}"/>
    <cellStyle name="Comma 18 7 2 2 3" xfId="48480" xr:uid="{00000000-0005-0000-0000-000076960000}"/>
    <cellStyle name="Comma 18 7 2 3" xfId="48481" xr:uid="{00000000-0005-0000-0000-000077960000}"/>
    <cellStyle name="Comma 18 7 2 3 2" xfId="48482" xr:uid="{00000000-0005-0000-0000-000078960000}"/>
    <cellStyle name="Comma 18 7 2 3 3" xfId="48483" xr:uid="{00000000-0005-0000-0000-000079960000}"/>
    <cellStyle name="Comma 18 7 2 4" xfId="48484" xr:uid="{00000000-0005-0000-0000-00007A960000}"/>
    <cellStyle name="Comma 18 7 2 4 2" xfId="48485" xr:uid="{00000000-0005-0000-0000-00007B960000}"/>
    <cellStyle name="Comma 18 7 2 5" xfId="48486" xr:uid="{00000000-0005-0000-0000-00007C960000}"/>
    <cellStyle name="Comma 18 7 2 6" xfId="48487" xr:uid="{00000000-0005-0000-0000-00007D960000}"/>
    <cellStyle name="Comma 18 7 3" xfId="48488" xr:uid="{00000000-0005-0000-0000-00007E960000}"/>
    <cellStyle name="Comma 18 7 3 2" xfId="48489" xr:uid="{00000000-0005-0000-0000-00007F960000}"/>
    <cellStyle name="Comma 18 7 3 2 2" xfId="48490" xr:uid="{00000000-0005-0000-0000-000080960000}"/>
    <cellStyle name="Comma 18 7 3 2 3" xfId="48491" xr:uid="{00000000-0005-0000-0000-000081960000}"/>
    <cellStyle name="Comma 18 7 3 3" xfId="48492" xr:uid="{00000000-0005-0000-0000-000082960000}"/>
    <cellStyle name="Comma 18 7 3 3 2" xfId="48493" xr:uid="{00000000-0005-0000-0000-000083960000}"/>
    <cellStyle name="Comma 18 7 3 3 3" xfId="48494" xr:uid="{00000000-0005-0000-0000-000084960000}"/>
    <cellStyle name="Comma 18 7 3 4" xfId="48495" xr:uid="{00000000-0005-0000-0000-000085960000}"/>
    <cellStyle name="Comma 18 7 3 4 2" xfId="48496" xr:uid="{00000000-0005-0000-0000-000086960000}"/>
    <cellStyle name="Comma 18 7 3 5" xfId="48497" xr:uid="{00000000-0005-0000-0000-000087960000}"/>
    <cellStyle name="Comma 18 7 3 6" xfId="48498" xr:uid="{00000000-0005-0000-0000-000088960000}"/>
    <cellStyle name="Comma 18 7 4" xfId="48499" xr:uid="{00000000-0005-0000-0000-000089960000}"/>
    <cellStyle name="Comma 18 7 4 2" xfId="48500" xr:uid="{00000000-0005-0000-0000-00008A960000}"/>
    <cellStyle name="Comma 18 7 4 2 2" xfId="48501" xr:uid="{00000000-0005-0000-0000-00008B960000}"/>
    <cellStyle name="Comma 18 7 4 2 3" xfId="48502" xr:uid="{00000000-0005-0000-0000-00008C960000}"/>
    <cellStyle name="Comma 18 7 4 3" xfId="48503" xr:uid="{00000000-0005-0000-0000-00008D960000}"/>
    <cellStyle name="Comma 18 7 4 3 2" xfId="48504" xr:uid="{00000000-0005-0000-0000-00008E960000}"/>
    <cellStyle name="Comma 18 7 4 4" xfId="48505" xr:uid="{00000000-0005-0000-0000-00008F960000}"/>
    <cellStyle name="Comma 18 7 4 5" xfId="48506" xr:uid="{00000000-0005-0000-0000-000090960000}"/>
    <cellStyle name="Comma 18 7 5" xfId="48507" xr:uid="{00000000-0005-0000-0000-000091960000}"/>
    <cellStyle name="Comma 18 7 5 2" xfId="48508" xr:uid="{00000000-0005-0000-0000-000092960000}"/>
    <cellStyle name="Comma 18 7 5 3" xfId="48509" xr:uid="{00000000-0005-0000-0000-000093960000}"/>
    <cellStyle name="Comma 18 7 6" xfId="48510" xr:uid="{00000000-0005-0000-0000-000094960000}"/>
    <cellStyle name="Comma 18 7 6 2" xfId="48511" xr:uid="{00000000-0005-0000-0000-000095960000}"/>
    <cellStyle name="Comma 18 7 6 3" xfId="48512" xr:uid="{00000000-0005-0000-0000-000096960000}"/>
    <cellStyle name="Comma 18 7 7" xfId="48513" xr:uid="{00000000-0005-0000-0000-000097960000}"/>
    <cellStyle name="Comma 18 7 7 2" xfId="48514" xr:uid="{00000000-0005-0000-0000-000098960000}"/>
    <cellStyle name="Comma 18 7 8" xfId="48515" xr:uid="{00000000-0005-0000-0000-000099960000}"/>
    <cellStyle name="Comma 18 7 9" xfId="48516" xr:uid="{00000000-0005-0000-0000-00009A960000}"/>
    <cellStyle name="Comma 18 8" xfId="48517" xr:uid="{00000000-0005-0000-0000-00009B960000}"/>
    <cellStyle name="Comma 18 8 2" xfId="48518" xr:uid="{00000000-0005-0000-0000-00009C960000}"/>
    <cellStyle name="Comma 18 8 2 2" xfId="48519" xr:uid="{00000000-0005-0000-0000-00009D960000}"/>
    <cellStyle name="Comma 18 8 2 3" xfId="48520" xr:uid="{00000000-0005-0000-0000-00009E960000}"/>
    <cellStyle name="Comma 18 8 3" xfId="48521" xr:uid="{00000000-0005-0000-0000-00009F960000}"/>
    <cellStyle name="Comma 18 8 3 2" xfId="48522" xr:uid="{00000000-0005-0000-0000-0000A0960000}"/>
    <cellStyle name="Comma 18 8 3 3" xfId="48523" xr:uid="{00000000-0005-0000-0000-0000A1960000}"/>
    <cellStyle name="Comma 18 8 4" xfId="48524" xr:uid="{00000000-0005-0000-0000-0000A2960000}"/>
    <cellStyle name="Comma 18 8 4 2" xfId="48525" xr:uid="{00000000-0005-0000-0000-0000A3960000}"/>
    <cellStyle name="Comma 18 8 5" xfId="48526" xr:uid="{00000000-0005-0000-0000-0000A4960000}"/>
    <cellStyle name="Comma 18 8 6" xfId="48527" xr:uid="{00000000-0005-0000-0000-0000A5960000}"/>
    <cellStyle name="Comma 18 9" xfId="48528" xr:uid="{00000000-0005-0000-0000-0000A6960000}"/>
    <cellStyle name="Comma 18 9 2" xfId="48529" xr:uid="{00000000-0005-0000-0000-0000A7960000}"/>
    <cellStyle name="Comma 18 9 2 2" xfId="48530" xr:uid="{00000000-0005-0000-0000-0000A8960000}"/>
    <cellStyle name="Comma 18 9 2 3" xfId="48531" xr:uid="{00000000-0005-0000-0000-0000A9960000}"/>
    <cellStyle name="Comma 18 9 3" xfId="48532" xr:uid="{00000000-0005-0000-0000-0000AA960000}"/>
    <cellStyle name="Comma 18 9 3 2" xfId="48533" xr:uid="{00000000-0005-0000-0000-0000AB960000}"/>
    <cellStyle name="Comma 18 9 3 3" xfId="48534" xr:uid="{00000000-0005-0000-0000-0000AC960000}"/>
    <cellStyle name="Comma 18 9 4" xfId="48535" xr:uid="{00000000-0005-0000-0000-0000AD960000}"/>
    <cellStyle name="Comma 18 9 4 2" xfId="48536" xr:uid="{00000000-0005-0000-0000-0000AE960000}"/>
    <cellStyle name="Comma 18 9 5" xfId="48537" xr:uid="{00000000-0005-0000-0000-0000AF960000}"/>
    <cellStyle name="Comma 18 9 6" xfId="48538" xr:uid="{00000000-0005-0000-0000-0000B0960000}"/>
    <cellStyle name="Comma 19" xfId="3274" xr:uid="{00000000-0005-0000-0000-0000B1960000}"/>
    <cellStyle name="Comma 19 2" xfId="3275" xr:uid="{00000000-0005-0000-0000-0000B2960000}"/>
    <cellStyle name="Comma 19 2 2" xfId="48539" xr:uid="{00000000-0005-0000-0000-0000B3960000}"/>
    <cellStyle name="Comma 19 2 2 2" xfId="48540" xr:uid="{00000000-0005-0000-0000-0000B4960000}"/>
    <cellStyle name="Comma 19 2 3" xfId="48541" xr:uid="{00000000-0005-0000-0000-0000B5960000}"/>
    <cellStyle name="Comma 19 3" xfId="48542" xr:uid="{00000000-0005-0000-0000-0000B6960000}"/>
    <cellStyle name="Comma 19 3 2" xfId="48543" xr:uid="{00000000-0005-0000-0000-0000B7960000}"/>
    <cellStyle name="Comma 19 4" xfId="48544" xr:uid="{00000000-0005-0000-0000-0000B8960000}"/>
    <cellStyle name="Comma 19 4 2" xfId="48545" xr:uid="{00000000-0005-0000-0000-0000B9960000}"/>
    <cellStyle name="Comma 19 5" xfId="48546" xr:uid="{00000000-0005-0000-0000-0000BA960000}"/>
    <cellStyle name="Comma 19 6" xfId="48547" xr:uid="{00000000-0005-0000-0000-0000BB960000}"/>
    <cellStyle name="Comma 2" xfId="3276" xr:uid="{00000000-0005-0000-0000-0000BC960000}"/>
    <cellStyle name="Comma 2 10" xfId="3277" xr:uid="{00000000-0005-0000-0000-0000BD960000}"/>
    <cellStyle name="Comma 2 10 2" xfId="3278" xr:uid="{00000000-0005-0000-0000-0000BE960000}"/>
    <cellStyle name="Comma 2 10 2 2" xfId="3279" xr:uid="{00000000-0005-0000-0000-0000BF960000}"/>
    <cellStyle name="Comma 2 10 2 2 2" xfId="9479" xr:uid="{00000000-0005-0000-0000-0000C0960000}"/>
    <cellStyle name="Comma 2 10 2 3" xfId="9480" xr:uid="{00000000-0005-0000-0000-0000C1960000}"/>
    <cellStyle name="Comma 2 10 2 4" xfId="9481" xr:uid="{00000000-0005-0000-0000-0000C2960000}"/>
    <cellStyle name="Comma 2 10 2 5" xfId="9482" xr:uid="{00000000-0005-0000-0000-0000C3960000}"/>
    <cellStyle name="Comma 2 10 3" xfId="3280" xr:uid="{00000000-0005-0000-0000-0000C4960000}"/>
    <cellStyle name="Comma 2 10 3 2" xfId="9483" xr:uid="{00000000-0005-0000-0000-0000C5960000}"/>
    <cellStyle name="Comma 2 10 3 2 2" xfId="9484" xr:uid="{00000000-0005-0000-0000-0000C6960000}"/>
    <cellStyle name="Comma 2 10 3 3" xfId="9485" xr:uid="{00000000-0005-0000-0000-0000C7960000}"/>
    <cellStyle name="Comma 2 10 3 4" xfId="9486" xr:uid="{00000000-0005-0000-0000-0000C8960000}"/>
    <cellStyle name="Comma 2 10 3 5" xfId="9487" xr:uid="{00000000-0005-0000-0000-0000C9960000}"/>
    <cellStyle name="Comma 2 10 4" xfId="13710" xr:uid="{00000000-0005-0000-0000-0000CA960000}"/>
    <cellStyle name="Comma 2 11" xfId="3281" xr:uid="{00000000-0005-0000-0000-0000CB960000}"/>
    <cellStyle name="Comma 2 11 2" xfId="3282" xr:uid="{00000000-0005-0000-0000-0000CC960000}"/>
    <cellStyle name="Comma 2 11 2 2" xfId="9488" xr:uid="{00000000-0005-0000-0000-0000CD960000}"/>
    <cellStyle name="Comma 2 11 2 2 2" xfId="9489" xr:uid="{00000000-0005-0000-0000-0000CE960000}"/>
    <cellStyle name="Comma 2 11 2 3" xfId="9490" xr:uid="{00000000-0005-0000-0000-0000CF960000}"/>
    <cellStyle name="Comma 2 11 2 4" xfId="9491" xr:uid="{00000000-0005-0000-0000-0000D0960000}"/>
    <cellStyle name="Comma 2 11 2 5" xfId="9492" xr:uid="{00000000-0005-0000-0000-0000D1960000}"/>
    <cellStyle name="Comma 2 11 2 6" xfId="13963" xr:uid="{00000000-0005-0000-0000-0000D2960000}"/>
    <cellStyle name="Comma 2 11 3" xfId="13711" xr:uid="{00000000-0005-0000-0000-0000D3960000}"/>
    <cellStyle name="Comma 2 12" xfId="3283" xr:uid="{00000000-0005-0000-0000-0000D4960000}"/>
    <cellStyle name="Comma 2 12 2" xfId="3284" xr:uid="{00000000-0005-0000-0000-0000D5960000}"/>
    <cellStyle name="Comma 2 12 3" xfId="13712" xr:uid="{00000000-0005-0000-0000-0000D6960000}"/>
    <cellStyle name="Comma 2 13" xfId="3285" xr:uid="{00000000-0005-0000-0000-0000D7960000}"/>
    <cellStyle name="Comma 2 13 2" xfId="13713" xr:uid="{00000000-0005-0000-0000-0000D8960000}"/>
    <cellStyle name="Comma 2 14" xfId="3286" xr:uid="{00000000-0005-0000-0000-0000D9960000}"/>
    <cellStyle name="Comma 2 14 2" xfId="13714" xr:uid="{00000000-0005-0000-0000-0000DA960000}"/>
    <cellStyle name="Comma 2 15" xfId="3287" xr:uid="{00000000-0005-0000-0000-0000DB960000}"/>
    <cellStyle name="Comma 2 15 2" xfId="13715" xr:uid="{00000000-0005-0000-0000-0000DC960000}"/>
    <cellStyle name="Comma 2 2" xfId="3288" xr:uid="{00000000-0005-0000-0000-0000DD960000}"/>
    <cellStyle name="Comma 2 2 2" xfId="3289" xr:uid="{00000000-0005-0000-0000-0000DE960000}"/>
    <cellStyle name="Comma 2 2 2 2" xfId="3290" xr:uid="{00000000-0005-0000-0000-0000DF960000}"/>
    <cellStyle name="Comma 2 2 2 2 2" xfId="3291" xr:uid="{00000000-0005-0000-0000-0000E0960000}"/>
    <cellStyle name="Comma 2 2 2 2 2 2" xfId="9493" xr:uid="{00000000-0005-0000-0000-0000E1960000}"/>
    <cellStyle name="Comma 2 2 2 2 2 2 2" xfId="9494" xr:uid="{00000000-0005-0000-0000-0000E2960000}"/>
    <cellStyle name="Comma 2 2 2 2 2 3" xfId="9495" xr:uid="{00000000-0005-0000-0000-0000E3960000}"/>
    <cellStyle name="Comma 2 2 2 2 2 4" xfId="9496" xr:uid="{00000000-0005-0000-0000-0000E4960000}"/>
    <cellStyle name="Comma 2 2 2 2 3" xfId="9497" xr:uid="{00000000-0005-0000-0000-0000E5960000}"/>
    <cellStyle name="Comma 2 2 2 2 3 2" xfId="9498" xr:uid="{00000000-0005-0000-0000-0000E6960000}"/>
    <cellStyle name="Comma 2 2 2 2 4" xfId="9499" xr:uid="{00000000-0005-0000-0000-0000E7960000}"/>
    <cellStyle name="Comma 2 2 2 2 5" xfId="9500" xr:uid="{00000000-0005-0000-0000-0000E8960000}"/>
    <cellStyle name="Comma 2 2 2 2 6" xfId="13965" xr:uid="{00000000-0005-0000-0000-0000E9960000}"/>
    <cellStyle name="Comma 2 2 2 3" xfId="3292" xr:uid="{00000000-0005-0000-0000-0000EA960000}"/>
    <cellStyle name="Comma 2 2 2 3 2" xfId="9501" xr:uid="{00000000-0005-0000-0000-0000EB960000}"/>
    <cellStyle name="Comma 2 2 2 3 2 2" xfId="9502" xr:uid="{00000000-0005-0000-0000-0000EC960000}"/>
    <cellStyle name="Comma 2 2 2 3 3" xfId="9503" xr:uid="{00000000-0005-0000-0000-0000ED960000}"/>
    <cellStyle name="Comma 2 2 2 3 4" xfId="9504" xr:uid="{00000000-0005-0000-0000-0000EE960000}"/>
    <cellStyle name="Comma 2 2 2 4" xfId="3293" xr:uid="{00000000-0005-0000-0000-0000EF960000}"/>
    <cellStyle name="Comma 2 2 2 4 2" xfId="9505" xr:uid="{00000000-0005-0000-0000-0000F0960000}"/>
    <cellStyle name="Comma 2 2 2 5" xfId="9506" xr:uid="{00000000-0005-0000-0000-0000F1960000}"/>
    <cellStyle name="Comma 2 2 2 5 2" xfId="9507" xr:uid="{00000000-0005-0000-0000-0000F2960000}"/>
    <cellStyle name="Comma 2 2 2 6" xfId="9508" xr:uid="{00000000-0005-0000-0000-0000F3960000}"/>
    <cellStyle name="Comma 2 2 2 7" xfId="9509" xr:uid="{00000000-0005-0000-0000-0000F4960000}"/>
    <cellStyle name="Comma 2 2 2 8" xfId="13964" xr:uid="{00000000-0005-0000-0000-0000F5960000}"/>
    <cellStyle name="Comma 2 2 3" xfId="3294" xr:uid="{00000000-0005-0000-0000-0000F6960000}"/>
    <cellStyle name="Comma 2 2 3 2" xfId="3295" xr:uid="{00000000-0005-0000-0000-0000F7960000}"/>
    <cellStyle name="Comma 2 2 3 2 2" xfId="48548" xr:uid="{00000000-0005-0000-0000-0000F8960000}"/>
    <cellStyle name="Comma 2 2 3 3" xfId="13966" xr:uid="{00000000-0005-0000-0000-0000F9960000}"/>
    <cellStyle name="Comma 2 2 3 3 2" xfId="48549" xr:uid="{00000000-0005-0000-0000-0000FA960000}"/>
    <cellStyle name="Comma 2 2 4" xfId="9510" xr:uid="{00000000-0005-0000-0000-0000FB960000}"/>
    <cellStyle name="Comma 2 2 4 2" xfId="48550" xr:uid="{00000000-0005-0000-0000-0000FC960000}"/>
    <cellStyle name="Comma 2 2 4 2 2" xfId="48551" xr:uid="{00000000-0005-0000-0000-0000FD960000}"/>
    <cellStyle name="Comma 2 2 4 3" xfId="48552" xr:uid="{00000000-0005-0000-0000-0000FE960000}"/>
    <cellStyle name="Comma 2 2 5" xfId="13716" xr:uid="{00000000-0005-0000-0000-0000FF960000}"/>
    <cellStyle name="Comma 2 2 5 2" xfId="48553" xr:uid="{00000000-0005-0000-0000-000000970000}"/>
    <cellStyle name="Comma 2 2 6" xfId="48554" xr:uid="{00000000-0005-0000-0000-000001970000}"/>
    <cellStyle name="Comma 2 2 6 2" xfId="48555" xr:uid="{00000000-0005-0000-0000-000002970000}"/>
    <cellStyle name="Comma 2 3" xfId="3296" xr:uid="{00000000-0005-0000-0000-000003970000}"/>
    <cellStyle name="Comma 2 3 2" xfId="3297" xr:uid="{00000000-0005-0000-0000-000004970000}"/>
    <cellStyle name="Comma 2 3 2 2" xfId="3298" xr:uid="{00000000-0005-0000-0000-000005970000}"/>
    <cellStyle name="Comma 2 3 2 2 2" xfId="3299" xr:uid="{00000000-0005-0000-0000-000006970000}"/>
    <cellStyle name="Comma 2 3 2 2 2 2" xfId="3300" xr:uid="{00000000-0005-0000-0000-000007970000}"/>
    <cellStyle name="Comma 2 3 2 2 2 2 2" xfId="3301" xr:uid="{00000000-0005-0000-0000-000008970000}"/>
    <cellStyle name="Comma 2 3 2 2 2 3" xfId="3302" xr:uid="{00000000-0005-0000-0000-000009970000}"/>
    <cellStyle name="Comma 2 3 2 2 3" xfId="3303" xr:uid="{00000000-0005-0000-0000-00000A970000}"/>
    <cellStyle name="Comma 2 3 2 2 3 2" xfId="3304" xr:uid="{00000000-0005-0000-0000-00000B970000}"/>
    <cellStyle name="Comma 2 3 2 2 4" xfId="3305" xr:uid="{00000000-0005-0000-0000-00000C970000}"/>
    <cellStyle name="Comma 2 3 2 2 5" xfId="3306" xr:uid="{00000000-0005-0000-0000-00000D970000}"/>
    <cellStyle name="Comma 2 3 2 2 6" xfId="13968" xr:uid="{00000000-0005-0000-0000-00000E970000}"/>
    <cellStyle name="Comma 2 3 2 3" xfId="3307" xr:uid="{00000000-0005-0000-0000-00000F970000}"/>
    <cellStyle name="Comma 2 3 2 3 2" xfId="3308" xr:uid="{00000000-0005-0000-0000-000010970000}"/>
    <cellStyle name="Comma 2 3 2 3 2 2" xfId="3309" xr:uid="{00000000-0005-0000-0000-000011970000}"/>
    <cellStyle name="Comma 2 3 2 3 3" xfId="3310" xr:uid="{00000000-0005-0000-0000-000012970000}"/>
    <cellStyle name="Comma 2 3 2 3 4" xfId="3311" xr:uid="{00000000-0005-0000-0000-000013970000}"/>
    <cellStyle name="Comma 2 3 2 4" xfId="3312" xr:uid="{00000000-0005-0000-0000-000014970000}"/>
    <cellStyle name="Comma 2 3 2 4 2" xfId="3313" xr:uid="{00000000-0005-0000-0000-000015970000}"/>
    <cellStyle name="Comma 2 3 2 5" xfId="3314" xr:uid="{00000000-0005-0000-0000-000016970000}"/>
    <cellStyle name="Comma 2 3 2 5 2" xfId="9511" xr:uid="{00000000-0005-0000-0000-000017970000}"/>
    <cellStyle name="Comma 2 3 2 6" xfId="3315" xr:uid="{00000000-0005-0000-0000-000018970000}"/>
    <cellStyle name="Comma 2 3 2 7" xfId="9512" xr:uid="{00000000-0005-0000-0000-000019970000}"/>
    <cellStyle name="Comma 2 3 2 8" xfId="13967" xr:uid="{00000000-0005-0000-0000-00001A970000}"/>
    <cellStyle name="Comma 2 3 3" xfId="3316" xr:uid="{00000000-0005-0000-0000-00001B970000}"/>
    <cellStyle name="Comma 2 3 3 2" xfId="3317" xr:uid="{00000000-0005-0000-0000-00001C970000}"/>
    <cellStyle name="Comma 2 3 3 2 2" xfId="3318" xr:uid="{00000000-0005-0000-0000-00001D970000}"/>
    <cellStyle name="Comma 2 3 3 2 2 2" xfId="3319" xr:uid="{00000000-0005-0000-0000-00001E970000}"/>
    <cellStyle name="Comma 2 3 3 2 3" xfId="3320" xr:uid="{00000000-0005-0000-0000-00001F970000}"/>
    <cellStyle name="Comma 2 3 3 3" xfId="3321" xr:uid="{00000000-0005-0000-0000-000020970000}"/>
    <cellStyle name="Comma 2 3 3 3 2" xfId="3322" xr:uid="{00000000-0005-0000-0000-000021970000}"/>
    <cellStyle name="Comma 2 3 3 4" xfId="3323" xr:uid="{00000000-0005-0000-0000-000022970000}"/>
    <cellStyle name="Comma 2 3 3 5" xfId="3324" xr:uid="{00000000-0005-0000-0000-000023970000}"/>
    <cellStyle name="Comma 2 3 3 6" xfId="13969" xr:uid="{00000000-0005-0000-0000-000024970000}"/>
    <cellStyle name="Comma 2 3 4" xfId="3325" xr:uid="{00000000-0005-0000-0000-000025970000}"/>
    <cellStyle name="Comma 2 3 4 2" xfId="3326" xr:uid="{00000000-0005-0000-0000-000026970000}"/>
    <cellStyle name="Comma 2 3 4 2 2" xfId="3327" xr:uid="{00000000-0005-0000-0000-000027970000}"/>
    <cellStyle name="Comma 2 3 4 3" xfId="3328" xr:uid="{00000000-0005-0000-0000-000028970000}"/>
    <cellStyle name="Comma 2 3 4 4" xfId="3329" xr:uid="{00000000-0005-0000-0000-000029970000}"/>
    <cellStyle name="Comma 2 3 5" xfId="3330" xr:uid="{00000000-0005-0000-0000-00002A970000}"/>
    <cellStyle name="Comma 2 3 5 2" xfId="3331" xr:uid="{00000000-0005-0000-0000-00002B970000}"/>
    <cellStyle name="Comma 2 3 6" xfId="3332" xr:uid="{00000000-0005-0000-0000-00002C970000}"/>
    <cellStyle name="Comma 2 3 7" xfId="3333" xr:uid="{00000000-0005-0000-0000-00002D970000}"/>
    <cellStyle name="Comma 2 3 8" xfId="48556" xr:uid="{00000000-0005-0000-0000-00002E970000}"/>
    <cellStyle name="Comma 2 4" xfId="3334" xr:uid="{00000000-0005-0000-0000-00002F970000}"/>
    <cellStyle name="Comma 2 4 2" xfId="3335" xr:uid="{00000000-0005-0000-0000-000030970000}"/>
    <cellStyle name="Comma 2 4 2 10" xfId="9513" xr:uid="{00000000-0005-0000-0000-000031970000}"/>
    <cellStyle name="Comma 2 4 2 2" xfId="3336" xr:uid="{00000000-0005-0000-0000-000032970000}"/>
    <cellStyle name="Comma 2 4 2 2 2" xfId="3337" xr:uid="{00000000-0005-0000-0000-000033970000}"/>
    <cellStyle name="Comma 2 4 2 2 2 2" xfId="3338" xr:uid="{00000000-0005-0000-0000-000034970000}"/>
    <cellStyle name="Comma 2 4 2 2 2 2 2" xfId="3339" xr:uid="{00000000-0005-0000-0000-000035970000}"/>
    <cellStyle name="Comma 2 4 2 2 2 2 2 2" xfId="3340" xr:uid="{00000000-0005-0000-0000-000036970000}"/>
    <cellStyle name="Comma 2 4 2 2 2 2 2 3" xfId="13970" xr:uid="{00000000-0005-0000-0000-000037970000}"/>
    <cellStyle name="Comma 2 4 2 2 2 2 3" xfId="3341" xr:uid="{00000000-0005-0000-0000-000038970000}"/>
    <cellStyle name="Comma 2 4 2 2 2 2 3 2" xfId="13971" xr:uid="{00000000-0005-0000-0000-000039970000}"/>
    <cellStyle name="Comma 2 4 2 2 2 2 4" xfId="9514" xr:uid="{00000000-0005-0000-0000-00003A970000}"/>
    <cellStyle name="Comma 2 4 2 2 2 2 5" xfId="9515" xr:uid="{00000000-0005-0000-0000-00003B970000}"/>
    <cellStyle name="Comma 2 4 2 2 2 3" xfId="3342" xr:uid="{00000000-0005-0000-0000-00003C970000}"/>
    <cellStyle name="Comma 2 4 2 2 2 3 2" xfId="3343" xr:uid="{00000000-0005-0000-0000-00003D970000}"/>
    <cellStyle name="Comma 2 4 2 2 2 3 3" xfId="13972" xr:uid="{00000000-0005-0000-0000-00003E970000}"/>
    <cellStyle name="Comma 2 4 2 2 2 4" xfId="3344" xr:uid="{00000000-0005-0000-0000-00003F970000}"/>
    <cellStyle name="Comma 2 4 2 2 2 4 2" xfId="13973" xr:uid="{00000000-0005-0000-0000-000040970000}"/>
    <cellStyle name="Comma 2 4 2 2 2 5" xfId="9516" xr:uid="{00000000-0005-0000-0000-000041970000}"/>
    <cellStyle name="Comma 2 4 2 2 2 6" xfId="9517" xr:uid="{00000000-0005-0000-0000-000042970000}"/>
    <cellStyle name="Comma 2 4 2 2 3" xfId="3345" xr:uid="{00000000-0005-0000-0000-000043970000}"/>
    <cellStyle name="Comma 2 4 2 2 3 2" xfId="3346" xr:uid="{00000000-0005-0000-0000-000044970000}"/>
    <cellStyle name="Comma 2 4 2 2 3 2 2" xfId="3347" xr:uid="{00000000-0005-0000-0000-000045970000}"/>
    <cellStyle name="Comma 2 4 2 2 3 2 2 2" xfId="9518" xr:uid="{00000000-0005-0000-0000-000046970000}"/>
    <cellStyle name="Comma 2 4 2 2 3 2 3" xfId="9519" xr:uid="{00000000-0005-0000-0000-000047970000}"/>
    <cellStyle name="Comma 2 4 2 2 3 2 4" xfId="9520" xr:uid="{00000000-0005-0000-0000-000048970000}"/>
    <cellStyle name="Comma 2 4 2 2 3 2 5" xfId="9521" xr:uid="{00000000-0005-0000-0000-000049970000}"/>
    <cellStyle name="Comma 2 4 2 2 3 3" xfId="3348" xr:uid="{00000000-0005-0000-0000-00004A970000}"/>
    <cellStyle name="Comma 2 4 2 2 3 3 2" xfId="9522" xr:uid="{00000000-0005-0000-0000-00004B970000}"/>
    <cellStyle name="Comma 2 4 2 2 3 4" xfId="9523" xr:uid="{00000000-0005-0000-0000-00004C970000}"/>
    <cellStyle name="Comma 2 4 2 2 3 5" xfId="9524" xr:uid="{00000000-0005-0000-0000-00004D970000}"/>
    <cellStyle name="Comma 2 4 2 2 3 6" xfId="9525" xr:uid="{00000000-0005-0000-0000-00004E970000}"/>
    <cellStyle name="Comma 2 4 2 2 4" xfId="3349" xr:uid="{00000000-0005-0000-0000-00004F970000}"/>
    <cellStyle name="Comma 2 4 2 2 4 2" xfId="3350" xr:uid="{00000000-0005-0000-0000-000050970000}"/>
    <cellStyle name="Comma 2 4 2 2 4 2 2" xfId="9526" xr:uid="{00000000-0005-0000-0000-000051970000}"/>
    <cellStyle name="Comma 2 4 2 2 4 3" xfId="9527" xr:uid="{00000000-0005-0000-0000-000052970000}"/>
    <cellStyle name="Comma 2 4 2 2 4 4" xfId="9528" xr:uid="{00000000-0005-0000-0000-000053970000}"/>
    <cellStyle name="Comma 2 4 2 2 4 5" xfId="9529" xr:uid="{00000000-0005-0000-0000-000054970000}"/>
    <cellStyle name="Comma 2 4 2 2 5" xfId="3351" xr:uid="{00000000-0005-0000-0000-000055970000}"/>
    <cellStyle name="Comma 2 4 2 2 5 2" xfId="3352" xr:uid="{00000000-0005-0000-0000-000056970000}"/>
    <cellStyle name="Comma 2 4 2 2 5 2 2" xfId="9530" xr:uid="{00000000-0005-0000-0000-000057970000}"/>
    <cellStyle name="Comma 2 4 2 2 5 3" xfId="9531" xr:uid="{00000000-0005-0000-0000-000058970000}"/>
    <cellStyle name="Comma 2 4 2 2 5 4" xfId="9532" xr:uid="{00000000-0005-0000-0000-000059970000}"/>
    <cellStyle name="Comma 2 4 2 2 5 5" xfId="9533" xr:uid="{00000000-0005-0000-0000-00005A970000}"/>
    <cellStyle name="Comma 2 4 2 2 6" xfId="3353" xr:uid="{00000000-0005-0000-0000-00005B970000}"/>
    <cellStyle name="Comma 2 4 2 2 6 2" xfId="9534" xr:uid="{00000000-0005-0000-0000-00005C970000}"/>
    <cellStyle name="Comma 2 4 2 2 7" xfId="9535" xr:uid="{00000000-0005-0000-0000-00005D970000}"/>
    <cellStyle name="Comma 2 4 2 2 8" xfId="9536" xr:uid="{00000000-0005-0000-0000-00005E970000}"/>
    <cellStyle name="Comma 2 4 2 2 9" xfId="9537" xr:uid="{00000000-0005-0000-0000-00005F970000}"/>
    <cellStyle name="Comma 2 4 2 3" xfId="3354" xr:uid="{00000000-0005-0000-0000-000060970000}"/>
    <cellStyle name="Comma 2 4 2 3 2" xfId="3355" xr:uid="{00000000-0005-0000-0000-000061970000}"/>
    <cellStyle name="Comma 2 4 2 3 2 2" xfId="3356" xr:uid="{00000000-0005-0000-0000-000062970000}"/>
    <cellStyle name="Comma 2 4 2 3 2 2 2" xfId="3357" xr:uid="{00000000-0005-0000-0000-000063970000}"/>
    <cellStyle name="Comma 2 4 2 3 2 2 3" xfId="13974" xr:uid="{00000000-0005-0000-0000-000064970000}"/>
    <cellStyle name="Comma 2 4 2 3 2 3" xfId="3358" xr:uid="{00000000-0005-0000-0000-000065970000}"/>
    <cellStyle name="Comma 2 4 2 3 2 3 2" xfId="13975" xr:uid="{00000000-0005-0000-0000-000066970000}"/>
    <cellStyle name="Comma 2 4 2 3 2 4" xfId="9538" xr:uid="{00000000-0005-0000-0000-000067970000}"/>
    <cellStyle name="Comma 2 4 2 3 2 5" xfId="9539" xr:uid="{00000000-0005-0000-0000-000068970000}"/>
    <cellStyle name="Comma 2 4 2 3 3" xfId="3359" xr:uid="{00000000-0005-0000-0000-000069970000}"/>
    <cellStyle name="Comma 2 4 2 3 3 2" xfId="3360" xr:uid="{00000000-0005-0000-0000-00006A970000}"/>
    <cellStyle name="Comma 2 4 2 3 3 3" xfId="13976" xr:uid="{00000000-0005-0000-0000-00006B970000}"/>
    <cellStyle name="Comma 2 4 2 3 4" xfId="3361" xr:uid="{00000000-0005-0000-0000-00006C970000}"/>
    <cellStyle name="Comma 2 4 2 3 4 2" xfId="13977" xr:uid="{00000000-0005-0000-0000-00006D970000}"/>
    <cellStyle name="Comma 2 4 2 3 5" xfId="9540" xr:uid="{00000000-0005-0000-0000-00006E970000}"/>
    <cellStyle name="Comma 2 4 2 3 6" xfId="9541" xr:uid="{00000000-0005-0000-0000-00006F970000}"/>
    <cellStyle name="Comma 2 4 2 4" xfId="3362" xr:uid="{00000000-0005-0000-0000-000070970000}"/>
    <cellStyle name="Comma 2 4 2 4 2" xfId="3363" xr:uid="{00000000-0005-0000-0000-000071970000}"/>
    <cellStyle name="Comma 2 4 2 4 2 2" xfId="3364" xr:uid="{00000000-0005-0000-0000-000072970000}"/>
    <cellStyle name="Comma 2 4 2 4 2 2 2" xfId="9542" xr:uid="{00000000-0005-0000-0000-000073970000}"/>
    <cellStyle name="Comma 2 4 2 4 2 3" xfId="9543" xr:uid="{00000000-0005-0000-0000-000074970000}"/>
    <cellStyle name="Comma 2 4 2 4 2 4" xfId="9544" xr:uid="{00000000-0005-0000-0000-000075970000}"/>
    <cellStyle name="Comma 2 4 2 4 2 5" xfId="9545" xr:uid="{00000000-0005-0000-0000-000076970000}"/>
    <cellStyle name="Comma 2 4 2 4 3" xfId="3365" xr:uid="{00000000-0005-0000-0000-000077970000}"/>
    <cellStyle name="Comma 2 4 2 4 3 2" xfId="9546" xr:uid="{00000000-0005-0000-0000-000078970000}"/>
    <cellStyle name="Comma 2 4 2 4 4" xfId="9547" xr:uid="{00000000-0005-0000-0000-000079970000}"/>
    <cellStyle name="Comma 2 4 2 4 5" xfId="9548" xr:uid="{00000000-0005-0000-0000-00007A970000}"/>
    <cellStyle name="Comma 2 4 2 4 6" xfId="9549" xr:uid="{00000000-0005-0000-0000-00007B970000}"/>
    <cellStyle name="Comma 2 4 2 5" xfId="3366" xr:uid="{00000000-0005-0000-0000-00007C970000}"/>
    <cellStyle name="Comma 2 4 2 5 2" xfId="3367" xr:uid="{00000000-0005-0000-0000-00007D970000}"/>
    <cellStyle name="Comma 2 4 2 5 2 2" xfId="9550" xr:uid="{00000000-0005-0000-0000-00007E970000}"/>
    <cellStyle name="Comma 2 4 2 5 3" xfId="9551" xr:uid="{00000000-0005-0000-0000-00007F970000}"/>
    <cellStyle name="Comma 2 4 2 5 4" xfId="9552" xr:uid="{00000000-0005-0000-0000-000080970000}"/>
    <cellStyle name="Comma 2 4 2 5 5" xfId="9553" xr:uid="{00000000-0005-0000-0000-000081970000}"/>
    <cellStyle name="Comma 2 4 2 6" xfId="3368" xr:uid="{00000000-0005-0000-0000-000082970000}"/>
    <cellStyle name="Comma 2 4 2 6 2" xfId="3369" xr:uid="{00000000-0005-0000-0000-000083970000}"/>
    <cellStyle name="Comma 2 4 2 6 2 2" xfId="9554" xr:uid="{00000000-0005-0000-0000-000084970000}"/>
    <cellStyle name="Comma 2 4 2 6 3" xfId="9555" xr:uid="{00000000-0005-0000-0000-000085970000}"/>
    <cellStyle name="Comma 2 4 2 6 4" xfId="9556" xr:uid="{00000000-0005-0000-0000-000086970000}"/>
    <cellStyle name="Comma 2 4 2 6 5" xfId="9557" xr:uid="{00000000-0005-0000-0000-000087970000}"/>
    <cellStyle name="Comma 2 4 2 7" xfId="3370" xr:uid="{00000000-0005-0000-0000-000088970000}"/>
    <cellStyle name="Comma 2 4 2 7 2" xfId="9558" xr:uid="{00000000-0005-0000-0000-000089970000}"/>
    <cellStyle name="Comma 2 4 2 8" xfId="9559" xr:uid="{00000000-0005-0000-0000-00008A970000}"/>
    <cellStyle name="Comma 2 4 2 9" xfId="9560" xr:uid="{00000000-0005-0000-0000-00008B970000}"/>
    <cellStyle name="Comma 2 4 3" xfId="3371" xr:uid="{00000000-0005-0000-0000-00008C970000}"/>
    <cellStyle name="Comma 2 4 3 2" xfId="3372" xr:uid="{00000000-0005-0000-0000-00008D970000}"/>
    <cellStyle name="Comma 2 4 3 2 2" xfId="3373" xr:uid="{00000000-0005-0000-0000-00008E970000}"/>
    <cellStyle name="Comma 2 4 3 2 2 2" xfId="3374" xr:uid="{00000000-0005-0000-0000-00008F970000}"/>
    <cellStyle name="Comma 2 4 3 2 2 2 2" xfId="3375" xr:uid="{00000000-0005-0000-0000-000090970000}"/>
    <cellStyle name="Comma 2 4 3 2 2 2 3" xfId="13978" xr:uid="{00000000-0005-0000-0000-000091970000}"/>
    <cellStyle name="Comma 2 4 3 2 2 3" xfId="3376" xr:uid="{00000000-0005-0000-0000-000092970000}"/>
    <cellStyle name="Comma 2 4 3 2 2 3 2" xfId="13979" xr:uid="{00000000-0005-0000-0000-000093970000}"/>
    <cellStyle name="Comma 2 4 3 2 2 4" xfId="9561" xr:uid="{00000000-0005-0000-0000-000094970000}"/>
    <cellStyle name="Comma 2 4 3 2 2 5" xfId="9562" xr:uid="{00000000-0005-0000-0000-000095970000}"/>
    <cellStyle name="Comma 2 4 3 2 3" xfId="3377" xr:uid="{00000000-0005-0000-0000-000096970000}"/>
    <cellStyle name="Comma 2 4 3 2 3 2" xfId="3378" xr:uid="{00000000-0005-0000-0000-000097970000}"/>
    <cellStyle name="Comma 2 4 3 2 3 3" xfId="13980" xr:uid="{00000000-0005-0000-0000-000098970000}"/>
    <cellStyle name="Comma 2 4 3 2 4" xfId="3379" xr:uid="{00000000-0005-0000-0000-000099970000}"/>
    <cellStyle name="Comma 2 4 3 2 4 2" xfId="13981" xr:uid="{00000000-0005-0000-0000-00009A970000}"/>
    <cellStyle name="Comma 2 4 3 2 5" xfId="9563" xr:uid="{00000000-0005-0000-0000-00009B970000}"/>
    <cellStyle name="Comma 2 4 3 2 6" xfId="9564" xr:uid="{00000000-0005-0000-0000-00009C970000}"/>
    <cellStyle name="Comma 2 4 3 3" xfId="3380" xr:uid="{00000000-0005-0000-0000-00009D970000}"/>
    <cellStyle name="Comma 2 4 3 3 2" xfId="3381" xr:uid="{00000000-0005-0000-0000-00009E970000}"/>
    <cellStyle name="Comma 2 4 3 3 2 2" xfId="3382" xr:uid="{00000000-0005-0000-0000-00009F970000}"/>
    <cellStyle name="Comma 2 4 3 3 2 2 2" xfId="9565" xr:uid="{00000000-0005-0000-0000-0000A0970000}"/>
    <cellStyle name="Comma 2 4 3 3 2 3" xfId="9566" xr:uid="{00000000-0005-0000-0000-0000A1970000}"/>
    <cellStyle name="Comma 2 4 3 3 2 4" xfId="9567" xr:uid="{00000000-0005-0000-0000-0000A2970000}"/>
    <cellStyle name="Comma 2 4 3 3 2 5" xfId="9568" xr:uid="{00000000-0005-0000-0000-0000A3970000}"/>
    <cellStyle name="Comma 2 4 3 3 3" xfId="3383" xr:uid="{00000000-0005-0000-0000-0000A4970000}"/>
    <cellStyle name="Comma 2 4 3 3 3 2" xfId="9569" xr:uid="{00000000-0005-0000-0000-0000A5970000}"/>
    <cellStyle name="Comma 2 4 3 3 4" xfId="9570" xr:uid="{00000000-0005-0000-0000-0000A6970000}"/>
    <cellStyle name="Comma 2 4 3 3 5" xfId="9571" xr:uid="{00000000-0005-0000-0000-0000A7970000}"/>
    <cellStyle name="Comma 2 4 3 3 6" xfId="9572" xr:uid="{00000000-0005-0000-0000-0000A8970000}"/>
    <cellStyle name="Comma 2 4 3 4" xfId="3384" xr:uid="{00000000-0005-0000-0000-0000A9970000}"/>
    <cellStyle name="Comma 2 4 3 4 2" xfId="3385" xr:uid="{00000000-0005-0000-0000-0000AA970000}"/>
    <cellStyle name="Comma 2 4 3 4 2 2" xfId="9573" xr:uid="{00000000-0005-0000-0000-0000AB970000}"/>
    <cellStyle name="Comma 2 4 3 4 3" xfId="9574" xr:uid="{00000000-0005-0000-0000-0000AC970000}"/>
    <cellStyle name="Comma 2 4 3 4 4" xfId="9575" xr:uid="{00000000-0005-0000-0000-0000AD970000}"/>
    <cellStyle name="Comma 2 4 3 4 5" xfId="9576" xr:uid="{00000000-0005-0000-0000-0000AE970000}"/>
    <cellStyle name="Comma 2 4 3 5" xfId="3386" xr:uid="{00000000-0005-0000-0000-0000AF970000}"/>
    <cellStyle name="Comma 2 4 3 5 2" xfId="3387" xr:uid="{00000000-0005-0000-0000-0000B0970000}"/>
    <cellStyle name="Comma 2 4 3 5 2 2" xfId="9577" xr:uid="{00000000-0005-0000-0000-0000B1970000}"/>
    <cellStyle name="Comma 2 4 3 5 3" xfId="9578" xr:uid="{00000000-0005-0000-0000-0000B2970000}"/>
    <cellStyle name="Comma 2 4 3 5 4" xfId="9579" xr:uid="{00000000-0005-0000-0000-0000B3970000}"/>
    <cellStyle name="Comma 2 4 3 5 5" xfId="9580" xr:uid="{00000000-0005-0000-0000-0000B4970000}"/>
    <cellStyle name="Comma 2 4 3 6" xfId="3388" xr:uid="{00000000-0005-0000-0000-0000B5970000}"/>
    <cellStyle name="Comma 2 4 3 6 2" xfId="9581" xr:uid="{00000000-0005-0000-0000-0000B6970000}"/>
    <cellStyle name="Comma 2 4 3 7" xfId="9582" xr:uid="{00000000-0005-0000-0000-0000B7970000}"/>
    <cellStyle name="Comma 2 4 3 8" xfId="9583" xr:uid="{00000000-0005-0000-0000-0000B8970000}"/>
    <cellStyle name="Comma 2 4 3 9" xfId="9584" xr:uid="{00000000-0005-0000-0000-0000B9970000}"/>
    <cellStyle name="Comma 2 4 4" xfId="3389" xr:uid="{00000000-0005-0000-0000-0000BA970000}"/>
    <cellStyle name="Comma 2 4 4 2" xfId="3390" xr:uid="{00000000-0005-0000-0000-0000BB970000}"/>
    <cellStyle name="Comma 2 4 4 2 2" xfId="3391" xr:uid="{00000000-0005-0000-0000-0000BC970000}"/>
    <cellStyle name="Comma 2 4 4 2 2 2" xfId="3392" xr:uid="{00000000-0005-0000-0000-0000BD970000}"/>
    <cellStyle name="Comma 2 4 4 2 2 3" xfId="13982" xr:uid="{00000000-0005-0000-0000-0000BE970000}"/>
    <cellStyle name="Comma 2 4 4 2 3" xfId="3393" xr:uid="{00000000-0005-0000-0000-0000BF970000}"/>
    <cellStyle name="Comma 2 4 4 2 3 2" xfId="13983" xr:uid="{00000000-0005-0000-0000-0000C0970000}"/>
    <cellStyle name="Comma 2 4 4 2 4" xfId="9585" xr:uid="{00000000-0005-0000-0000-0000C1970000}"/>
    <cellStyle name="Comma 2 4 4 2 5" xfId="9586" xr:uid="{00000000-0005-0000-0000-0000C2970000}"/>
    <cellStyle name="Comma 2 4 4 3" xfId="3394" xr:uid="{00000000-0005-0000-0000-0000C3970000}"/>
    <cellStyle name="Comma 2 4 4 3 2" xfId="3395" xr:uid="{00000000-0005-0000-0000-0000C4970000}"/>
    <cellStyle name="Comma 2 4 4 3 3" xfId="13984" xr:uid="{00000000-0005-0000-0000-0000C5970000}"/>
    <cellStyle name="Comma 2 4 4 4" xfId="3396" xr:uid="{00000000-0005-0000-0000-0000C6970000}"/>
    <cellStyle name="Comma 2 4 4 4 2" xfId="13985" xr:uid="{00000000-0005-0000-0000-0000C7970000}"/>
    <cellStyle name="Comma 2 4 4 5" xfId="9587" xr:uid="{00000000-0005-0000-0000-0000C8970000}"/>
    <cellStyle name="Comma 2 4 4 6" xfId="9588" xr:uid="{00000000-0005-0000-0000-0000C9970000}"/>
    <cellStyle name="Comma 2 4 5" xfId="3397" xr:uid="{00000000-0005-0000-0000-0000CA970000}"/>
    <cellStyle name="Comma 2 4 5 2" xfId="3398" xr:uid="{00000000-0005-0000-0000-0000CB970000}"/>
    <cellStyle name="Comma 2 4 5 2 2" xfId="3399" xr:uid="{00000000-0005-0000-0000-0000CC970000}"/>
    <cellStyle name="Comma 2 4 5 2 2 2" xfId="9589" xr:uid="{00000000-0005-0000-0000-0000CD970000}"/>
    <cellStyle name="Comma 2 4 5 2 3" xfId="9590" xr:uid="{00000000-0005-0000-0000-0000CE970000}"/>
    <cellStyle name="Comma 2 4 5 2 4" xfId="9591" xr:uid="{00000000-0005-0000-0000-0000CF970000}"/>
    <cellStyle name="Comma 2 4 5 2 5" xfId="9592" xr:uid="{00000000-0005-0000-0000-0000D0970000}"/>
    <cellStyle name="Comma 2 4 5 3" xfId="3400" xr:uid="{00000000-0005-0000-0000-0000D1970000}"/>
    <cellStyle name="Comma 2 4 5 3 2" xfId="9593" xr:uid="{00000000-0005-0000-0000-0000D2970000}"/>
    <cellStyle name="Comma 2 4 5 4" xfId="9594" xr:uid="{00000000-0005-0000-0000-0000D3970000}"/>
    <cellStyle name="Comma 2 4 5 5" xfId="9595" xr:uid="{00000000-0005-0000-0000-0000D4970000}"/>
    <cellStyle name="Comma 2 4 5 6" xfId="9596" xr:uid="{00000000-0005-0000-0000-0000D5970000}"/>
    <cellStyle name="Comma 2 4 6" xfId="3401" xr:uid="{00000000-0005-0000-0000-0000D6970000}"/>
    <cellStyle name="Comma 2 4 6 2" xfId="3402" xr:uid="{00000000-0005-0000-0000-0000D7970000}"/>
    <cellStyle name="Comma 2 4 6 2 2" xfId="9597" xr:uid="{00000000-0005-0000-0000-0000D8970000}"/>
    <cellStyle name="Comma 2 4 6 3" xfId="9598" xr:uid="{00000000-0005-0000-0000-0000D9970000}"/>
    <cellStyle name="Comma 2 4 6 4" xfId="9599" xr:uid="{00000000-0005-0000-0000-0000DA970000}"/>
    <cellStyle name="Comma 2 4 6 5" xfId="9600" xr:uid="{00000000-0005-0000-0000-0000DB970000}"/>
    <cellStyle name="Comma 2 4 7" xfId="3403" xr:uid="{00000000-0005-0000-0000-0000DC970000}"/>
    <cellStyle name="Comma 2 4 7 2" xfId="3404" xr:uid="{00000000-0005-0000-0000-0000DD970000}"/>
    <cellStyle name="Comma 2 4 7 2 2" xfId="9601" xr:uid="{00000000-0005-0000-0000-0000DE970000}"/>
    <cellStyle name="Comma 2 4 7 3" xfId="9602" xr:uid="{00000000-0005-0000-0000-0000DF970000}"/>
    <cellStyle name="Comma 2 4 7 4" xfId="9603" xr:uid="{00000000-0005-0000-0000-0000E0970000}"/>
    <cellStyle name="Comma 2 4 7 5" xfId="9604" xr:uid="{00000000-0005-0000-0000-0000E1970000}"/>
    <cellStyle name="Comma 2 4 8" xfId="3405" xr:uid="{00000000-0005-0000-0000-0000E2970000}"/>
    <cellStyle name="Comma 2 4 8 2" xfId="9605" xr:uid="{00000000-0005-0000-0000-0000E3970000}"/>
    <cellStyle name="Comma 2 4 8 2 2" xfId="9606" xr:uid="{00000000-0005-0000-0000-0000E4970000}"/>
    <cellStyle name="Comma 2 4 8 3" xfId="9607" xr:uid="{00000000-0005-0000-0000-0000E5970000}"/>
    <cellStyle name="Comma 2 4 8 4" xfId="9608" xr:uid="{00000000-0005-0000-0000-0000E6970000}"/>
    <cellStyle name="Comma 2 4 8 5" xfId="9609" xr:uid="{00000000-0005-0000-0000-0000E7970000}"/>
    <cellStyle name="Comma 2 4 9" xfId="13717" xr:uid="{00000000-0005-0000-0000-0000E8970000}"/>
    <cellStyle name="Comma 2 5" xfId="3406" xr:uid="{00000000-0005-0000-0000-0000E9970000}"/>
    <cellStyle name="Comma 2 5 2" xfId="3407" xr:uid="{00000000-0005-0000-0000-0000EA970000}"/>
    <cellStyle name="Comma 2 5 2 10" xfId="9610" xr:uid="{00000000-0005-0000-0000-0000EB970000}"/>
    <cellStyle name="Comma 2 5 2 2" xfId="3408" xr:uid="{00000000-0005-0000-0000-0000EC970000}"/>
    <cellStyle name="Comma 2 5 2 2 2" xfId="3409" xr:uid="{00000000-0005-0000-0000-0000ED970000}"/>
    <cellStyle name="Comma 2 5 2 2 2 2" xfId="3410" xr:uid="{00000000-0005-0000-0000-0000EE970000}"/>
    <cellStyle name="Comma 2 5 2 2 2 2 2" xfId="3411" xr:uid="{00000000-0005-0000-0000-0000EF970000}"/>
    <cellStyle name="Comma 2 5 2 2 2 2 2 2" xfId="3412" xr:uid="{00000000-0005-0000-0000-0000F0970000}"/>
    <cellStyle name="Comma 2 5 2 2 2 2 2 3" xfId="13986" xr:uid="{00000000-0005-0000-0000-0000F1970000}"/>
    <cellStyle name="Comma 2 5 2 2 2 2 3" xfId="3413" xr:uid="{00000000-0005-0000-0000-0000F2970000}"/>
    <cellStyle name="Comma 2 5 2 2 2 2 3 2" xfId="13987" xr:uid="{00000000-0005-0000-0000-0000F3970000}"/>
    <cellStyle name="Comma 2 5 2 2 2 2 4" xfId="9611" xr:uid="{00000000-0005-0000-0000-0000F4970000}"/>
    <cellStyle name="Comma 2 5 2 2 2 2 5" xfId="9612" xr:uid="{00000000-0005-0000-0000-0000F5970000}"/>
    <cellStyle name="Comma 2 5 2 2 2 3" xfId="3414" xr:uid="{00000000-0005-0000-0000-0000F6970000}"/>
    <cellStyle name="Comma 2 5 2 2 2 3 2" xfId="3415" xr:uid="{00000000-0005-0000-0000-0000F7970000}"/>
    <cellStyle name="Comma 2 5 2 2 2 3 3" xfId="13988" xr:uid="{00000000-0005-0000-0000-0000F8970000}"/>
    <cellStyle name="Comma 2 5 2 2 2 4" xfId="3416" xr:uid="{00000000-0005-0000-0000-0000F9970000}"/>
    <cellStyle name="Comma 2 5 2 2 2 4 2" xfId="13989" xr:uid="{00000000-0005-0000-0000-0000FA970000}"/>
    <cellStyle name="Comma 2 5 2 2 2 5" xfId="9613" xr:uid="{00000000-0005-0000-0000-0000FB970000}"/>
    <cellStyle name="Comma 2 5 2 2 2 6" xfId="9614" xr:uid="{00000000-0005-0000-0000-0000FC970000}"/>
    <cellStyle name="Comma 2 5 2 2 3" xfId="3417" xr:uid="{00000000-0005-0000-0000-0000FD970000}"/>
    <cellStyle name="Comma 2 5 2 2 3 2" xfId="3418" xr:uid="{00000000-0005-0000-0000-0000FE970000}"/>
    <cellStyle name="Comma 2 5 2 2 3 2 2" xfId="3419" xr:uid="{00000000-0005-0000-0000-0000FF970000}"/>
    <cellStyle name="Comma 2 5 2 2 3 2 2 2" xfId="9615" xr:uid="{00000000-0005-0000-0000-000000980000}"/>
    <cellStyle name="Comma 2 5 2 2 3 2 3" xfId="9616" xr:uid="{00000000-0005-0000-0000-000001980000}"/>
    <cellStyle name="Comma 2 5 2 2 3 2 4" xfId="9617" xr:uid="{00000000-0005-0000-0000-000002980000}"/>
    <cellStyle name="Comma 2 5 2 2 3 2 5" xfId="9618" xr:uid="{00000000-0005-0000-0000-000003980000}"/>
    <cellStyle name="Comma 2 5 2 2 3 3" xfId="3420" xr:uid="{00000000-0005-0000-0000-000004980000}"/>
    <cellStyle name="Comma 2 5 2 2 3 3 2" xfId="9619" xr:uid="{00000000-0005-0000-0000-000005980000}"/>
    <cellStyle name="Comma 2 5 2 2 3 4" xfId="9620" xr:uid="{00000000-0005-0000-0000-000006980000}"/>
    <cellStyle name="Comma 2 5 2 2 3 5" xfId="9621" xr:uid="{00000000-0005-0000-0000-000007980000}"/>
    <cellStyle name="Comma 2 5 2 2 3 6" xfId="9622" xr:uid="{00000000-0005-0000-0000-000008980000}"/>
    <cellStyle name="Comma 2 5 2 2 4" xfId="3421" xr:uid="{00000000-0005-0000-0000-000009980000}"/>
    <cellStyle name="Comma 2 5 2 2 4 2" xfId="3422" xr:uid="{00000000-0005-0000-0000-00000A980000}"/>
    <cellStyle name="Comma 2 5 2 2 4 2 2" xfId="9623" xr:uid="{00000000-0005-0000-0000-00000B980000}"/>
    <cellStyle name="Comma 2 5 2 2 4 3" xfId="9624" xr:uid="{00000000-0005-0000-0000-00000C980000}"/>
    <cellStyle name="Comma 2 5 2 2 4 4" xfId="9625" xr:uid="{00000000-0005-0000-0000-00000D980000}"/>
    <cellStyle name="Comma 2 5 2 2 4 5" xfId="9626" xr:uid="{00000000-0005-0000-0000-00000E980000}"/>
    <cellStyle name="Comma 2 5 2 2 5" xfId="3423" xr:uid="{00000000-0005-0000-0000-00000F980000}"/>
    <cellStyle name="Comma 2 5 2 2 5 2" xfId="3424" xr:uid="{00000000-0005-0000-0000-000010980000}"/>
    <cellStyle name="Comma 2 5 2 2 5 2 2" xfId="9627" xr:uid="{00000000-0005-0000-0000-000011980000}"/>
    <cellStyle name="Comma 2 5 2 2 5 3" xfId="9628" xr:uid="{00000000-0005-0000-0000-000012980000}"/>
    <cellStyle name="Comma 2 5 2 2 5 4" xfId="9629" xr:uid="{00000000-0005-0000-0000-000013980000}"/>
    <cellStyle name="Comma 2 5 2 2 5 5" xfId="9630" xr:uid="{00000000-0005-0000-0000-000014980000}"/>
    <cellStyle name="Comma 2 5 2 2 6" xfId="3425" xr:uid="{00000000-0005-0000-0000-000015980000}"/>
    <cellStyle name="Comma 2 5 2 2 6 2" xfId="9631" xr:uid="{00000000-0005-0000-0000-000016980000}"/>
    <cellStyle name="Comma 2 5 2 2 7" xfId="9632" xr:uid="{00000000-0005-0000-0000-000017980000}"/>
    <cellStyle name="Comma 2 5 2 2 8" xfId="9633" xr:uid="{00000000-0005-0000-0000-000018980000}"/>
    <cellStyle name="Comma 2 5 2 2 9" xfId="9634" xr:uid="{00000000-0005-0000-0000-000019980000}"/>
    <cellStyle name="Comma 2 5 2 3" xfId="3426" xr:uid="{00000000-0005-0000-0000-00001A980000}"/>
    <cellStyle name="Comma 2 5 2 3 2" xfId="3427" xr:uid="{00000000-0005-0000-0000-00001B980000}"/>
    <cellStyle name="Comma 2 5 2 3 2 2" xfId="3428" xr:uid="{00000000-0005-0000-0000-00001C980000}"/>
    <cellStyle name="Comma 2 5 2 3 2 2 2" xfId="3429" xr:uid="{00000000-0005-0000-0000-00001D980000}"/>
    <cellStyle name="Comma 2 5 2 3 2 2 3" xfId="13990" xr:uid="{00000000-0005-0000-0000-00001E980000}"/>
    <cellStyle name="Comma 2 5 2 3 2 3" xfId="3430" xr:uid="{00000000-0005-0000-0000-00001F980000}"/>
    <cellStyle name="Comma 2 5 2 3 2 3 2" xfId="13991" xr:uid="{00000000-0005-0000-0000-000020980000}"/>
    <cellStyle name="Comma 2 5 2 3 2 4" xfId="9635" xr:uid="{00000000-0005-0000-0000-000021980000}"/>
    <cellStyle name="Comma 2 5 2 3 2 5" xfId="9636" xr:uid="{00000000-0005-0000-0000-000022980000}"/>
    <cellStyle name="Comma 2 5 2 3 3" xfId="3431" xr:uid="{00000000-0005-0000-0000-000023980000}"/>
    <cellStyle name="Comma 2 5 2 3 3 2" xfId="3432" xr:uid="{00000000-0005-0000-0000-000024980000}"/>
    <cellStyle name="Comma 2 5 2 3 3 3" xfId="13992" xr:uid="{00000000-0005-0000-0000-000025980000}"/>
    <cellStyle name="Comma 2 5 2 3 4" xfId="3433" xr:uid="{00000000-0005-0000-0000-000026980000}"/>
    <cellStyle name="Comma 2 5 2 3 4 2" xfId="13993" xr:uid="{00000000-0005-0000-0000-000027980000}"/>
    <cellStyle name="Comma 2 5 2 3 5" xfId="9637" xr:uid="{00000000-0005-0000-0000-000028980000}"/>
    <cellStyle name="Comma 2 5 2 3 6" xfId="9638" xr:uid="{00000000-0005-0000-0000-000029980000}"/>
    <cellStyle name="Comma 2 5 2 4" xfId="3434" xr:uid="{00000000-0005-0000-0000-00002A980000}"/>
    <cellStyle name="Comma 2 5 2 4 2" xfId="3435" xr:uid="{00000000-0005-0000-0000-00002B980000}"/>
    <cellStyle name="Comma 2 5 2 4 2 2" xfId="3436" xr:uid="{00000000-0005-0000-0000-00002C980000}"/>
    <cellStyle name="Comma 2 5 2 4 2 2 2" xfId="9639" xr:uid="{00000000-0005-0000-0000-00002D980000}"/>
    <cellStyle name="Comma 2 5 2 4 2 3" xfId="9640" xr:uid="{00000000-0005-0000-0000-00002E980000}"/>
    <cellStyle name="Comma 2 5 2 4 2 4" xfId="9641" xr:uid="{00000000-0005-0000-0000-00002F980000}"/>
    <cellStyle name="Comma 2 5 2 4 2 5" xfId="9642" xr:uid="{00000000-0005-0000-0000-000030980000}"/>
    <cellStyle name="Comma 2 5 2 4 3" xfId="3437" xr:uid="{00000000-0005-0000-0000-000031980000}"/>
    <cellStyle name="Comma 2 5 2 4 3 2" xfId="9643" xr:uid="{00000000-0005-0000-0000-000032980000}"/>
    <cellStyle name="Comma 2 5 2 4 4" xfId="9644" xr:uid="{00000000-0005-0000-0000-000033980000}"/>
    <cellStyle name="Comma 2 5 2 4 5" xfId="9645" xr:uid="{00000000-0005-0000-0000-000034980000}"/>
    <cellStyle name="Comma 2 5 2 4 6" xfId="9646" xr:uid="{00000000-0005-0000-0000-000035980000}"/>
    <cellStyle name="Comma 2 5 2 5" xfId="3438" xr:uid="{00000000-0005-0000-0000-000036980000}"/>
    <cellStyle name="Comma 2 5 2 5 2" xfId="3439" xr:uid="{00000000-0005-0000-0000-000037980000}"/>
    <cellStyle name="Comma 2 5 2 5 2 2" xfId="9647" xr:uid="{00000000-0005-0000-0000-000038980000}"/>
    <cellStyle name="Comma 2 5 2 5 3" xfId="9648" xr:uid="{00000000-0005-0000-0000-000039980000}"/>
    <cellStyle name="Comma 2 5 2 5 4" xfId="9649" xr:uid="{00000000-0005-0000-0000-00003A980000}"/>
    <cellStyle name="Comma 2 5 2 5 5" xfId="9650" xr:uid="{00000000-0005-0000-0000-00003B980000}"/>
    <cellStyle name="Comma 2 5 2 6" xfId="3440" xr:uid="{00000000-0005-0000-0000-00003C980000}"/>
    <cellStyle name="Comma 2 5 2 6 2" xfId="3441" xr:uid="{00000000-0005-0000-0000-00003D980000}"/>
    <cellStyle name="Comma 2 5 2 6 2 2" xfId="9651" xr:uid="{00000000-0005-0000-0000-00003E980000}"/>
    <cellStyle name="Comma 2 5 2 6 3" xfId="9652" xr:uid="{00000000-0005-0000-0000-00003F980000}"/>
    <cellStyle name="Comma 2 5 2 6 4" xfId="9653" xr:uid="{00000000-0005-0000-0000-000040980000}"/>
    <cellStyle name="Comma 2 5 2 6 5" xfId="9654" xr:uid="{00000000-0005-0000-0000-000041980000}"/>
    <cellStyle name="Comma 2 5 2 7" xfId="3442" xr:uid="{00000000-0005-0000-0000-000042980000}"/>
    <cellStyle name="Comma 2 5 2 7 2" xfId="9655" xr:uid="{00000000-0005-0000-0000-000043980000}"/>
    <cellStyle name="Comma 2 5 2 8" xfId="9656" xr:uid="{00000000-0005-0000-0000-000044980000}"/>
    <cellStyle name="Comma 2 5 2 9" xfId="9657" xr:uid="{00000000-0005-0000-0000-000045980000}"/>
    <cellStyle name="Comma 2 5 3" xfId="3443" xr:uid="{00000000-0005-0000-0000-000046980000}"/>
    <cellStyle name="Comma 2 5 3 2" xfId="3444" xr:uid="{00000000-0005-0000-0000-000047980000}"/>
    <cellStyle name="Comma 2 5 3 2 2" xfId="3445" xr:uid="{00000000-0005-0000-0000-000048980000}"/>
    <cellStyle name="Comma 2 5 3 2 2 2" xfId="3446" xr:uid="{00000000-0005-0000-0000-000049980000}"/>
    <cellStyle name="Comma 2 5 3 2 2 2 2" xfId="3447" xr:uid="{00000000-0005-0000-0000-00004A980000}"/>
    <cellStyle name="Comma 2 5 3 2 2 2 3" xfId="13994" xr:uid="{00000000-0005-0000-0000-00004B980000}"/>
    <cellStyle name="Comma 2 5 3 2 2 3" xfId="3448" xr:uid="{00000000-0005-0000-0000-00004C980000}"/>
    <cellStyle name="Comma 2 5 3 2 2 3 2" xfId="13995" xr:uid="{00000000-0005-0000-0000-00004D980000}"/>
    <cellStyle name="Comma 2 5 3 2 2 4" xfId="9658" xr:uid="{00000000-0005-0000-0000-00004E980000}"/>
    <cellStyle name="Comma 2 5 3 2 2 5" xfId="9659" xr:uid="{00000000-0005-0000-0000-00004F980000}"/>
    <cellStyle name="Comma 2 5 3 2 3" xfId="3449" xr:uid="{00000000-0005-0000-0000-000050980000}"/>
    <cellStyle name="Comma 2 5 3 2 3 2" xfId="3450" xr:uid="{00000000-0005-0000-0000-000051980000}"/>
    <cellStyle name="Comma 2 5 3 2 3 3" xfId="13996" xr:uid="{00000000-0005-0000-0000-000052980000}"/>
    <cellStyle name="Comma 2 5 3 2 4" xfId="3451" xr:uid="{00000000-0005-0000-0000-000053980000}"/>
    <cellStyle name="Comma 2 5 3 2 4 2" xfId="13997" xr:uid="{00000000-0005-0000-0000-000054980000}"/>
    <cellStyle name="Comma 2 5 3 2 5" xfId="9660" xr:uid="{00000000-0005-0000-0000-000055980000}"/>
    <cellStyle name="Comma 2 5 3 2 6" xfId="9661" xr:uid="{00000000-0005-0000-0000-000056980000}"/>
    <cellStyle name="Comma 2 5 3 3" xfId="3452" xr:uid="{00000000-0005-0000-0000-000057980000}"/>
    <cellStyle name="Comma 2 5 3 3 2" xfId="3453" xr:uid="{00000000-0005-0000-0000-000058980000}"/>
    <cellStyle name="Comma 2 5 3 3 2 2" xfId="3454" xr:uid="{00000000-0005-0000-0000-000059980000}"/>
    <cellStyle name="Comma 2 5 3 3 2 2 2" xfId="9662" xr:uid="{00000000-0005-0000-0000-00005A980000}"/>
    <cellStyle name="Comma 2 5 3 3 2 3" xfId="9663" xr:uid="{00000000-0005-0000-0000-00005B980000}"/>
    <cellStyle name="Comma 2 5 3 3 2 4" xfId="9664" xr:uid="{00000000-0005-0000-0000-00005C980000}"/>
    <cellStyle name="Comma 2 5 3 3 2 5" xfId="9665" xr:uid="{00000000-0005-0000-0000-00005D980000}"/>
    <cellStyle name="Comma 2 5 3 3 3" xfId="3455" xr:uid="{00000000-0005-0000-0000-00005E980000}"/>
    <cellStyle name="Comma 2 5 3 3 3 2" xfId="9666" xr:uid="{00000000-0005-0000-0000-00005F980000}"/>
    <cellStyle name="Comma 2 5 3 3 4" xfId="9667" xr:uid="{00000000-0005-0000-0000-000060980000}"/>
    <cellStyle name="Comma 2 5 3 3 5" xfId="9668" xr:uid="{00000000-0005-0000-0000-000061980000}"/>
    <cellStyle name="Comma 2 5 3 3 6" xfId="9669" xr:uid="{00000000-0005-0000-0000-000062980000}"/>
    <cellStyle name="Comma 2 5 3 4" xfId="3456" xr:uid="{00000000-0005-0000-0000-000063980000}"/>
    <cellStyle name="Comma 2 5 3 4 2" xfId="3457" xr:uid="{00000000-0005-0000-0000-000064980000}"/>
    <cellStyle name="Comma 2 5 3 4 2 2" xfId="9670" xr:uid="{00000000-0005-0000-0000-000065980000}"/>
    <cellStyle name="Comma 2 5 3 4 3" xfId="9671" xr:uid="{00000000-0005-0000-0000-000066980000}"/>
    <cellStyle name="Comma 2 5 3 4 4" xfId="9672" xr:uid="{00000000-0005-0000-0000-000067980000}"/>
    <cellStyle name="Comma 2 5 3 4 5" xfId="9673" xr:uid="{00000000-0005-0000-0000-000068980000}"/>
    <cellStyle name="Comma 2 5 3 5" xfId="3458" xr:uid="{00000000-0005-0000-0000-000069980000}"/>
    <cellStyle name="Comma 2 5 3 5 2" xfId="3459" xr:uid="{00000000-0005-0000-0000-00006A980000}"/>
    <cellStyle name="Comma 2 5 3 5 2 2" xfId="9674" xr:uid="{00000000-0005-0000-0000-00006B980000}"/>
    <cellStyle name="Comma 2 5 3 5 3" xfId="9675" xr:uid="{00000000-0005-0000-0000-00006C980000}"/>
    <cellStyle name="Comma 2 5 3 5 4" xfId="9676" xr:uid="{00000000-0005-0000-0000-00006D980000}"/>
    <cellStyle name="Comma 2 5 3 5 5" xfId="9677" xr:uid="{00000000-0005-0000-0000-00006E980000}"/>
    <cellStyle name="Comma 2 5 3 6" xfId="3460" xr:uid="{00000000-0005-0000-0000-00006F980000}"/>
    <cellStyle name="Comma 2 5 3 6 2" xfId="9678" xr:uid="{00000000-0005-0000-0000-000070980000}"/>
    <cellStyle name="Comma 2 5 3 7" xfId="9679" xr:uid="{00000000-0005-0000-0000-000071980000}"/>
    <cellStyle name="Comma 2 5 3 8" xfId="9680" xr:uid="{00000000-0005-0000-0000-000072980000}"/>
    <cellStyle name="Comma 2 5 3 9" xfId="9681" xr:uid="{00000000-0005-0000-0000-000073980000}"/>
    <cellStyle name="Comma 2 5 4" xfId="3461" xr:uid="{00000000-0005-0000-0000-000074980000}"/>
    <cellStyle name="Comma 2 5 4 2" xfId="3462" xr:uid="{00000000-0005-0000-0000-000075980000}"/>
    <cellStyle name="Comma 2 5 4 2 2" xfId="3463" xr:uid="{00000000-0005-0000-0000-000076980000}"/>
    <cellStyle name="Comma 2 5 4 2 2 2" xfId="3464" xr:uid="{00000000-0005-0000-0000-000077980000}"/>
    <cellStyle name="Comma 2 5 4 2 2 3" xfId="13998" xr:uid="{00000000-0005-0000-0000-000078980000}"/>
    <cellStyle name="Comma 2 5 4 2 3" xfId="3465" xr:uid="{00000000-0005-0000-0000-000079980000}"/>
    <cellStyle name="Comma 2 5 4 2 3 2" xfId="13999" xr:uid="{00000000-0005-0000-0000-00007A980000}"/>
    <cellStyle name="Comma 2 5 4 2 4" xfId="9682" xr:uid="{00000000-0005-0000-0000-00007B980000}"/>
    <cellStyle name="Comma 2 5 4 2 5" xfId="9683" xr:uid="{00000000-0005-0000-0000-00007C980000}"/>
    <cellStyle name="Comma 2 5 4 3" xfId="3466" xr:uid="{00000000-0005-0000-0000-00007D980000}"/>
    <cellStyle name="Comma 2 5 4 3 2" xfId="3467" xr:uid="{00000000-0005-0000-0000-00007E980000}"/>
    <cellStyle name="Comma 2 5 4 3 3" xfId="14000" xr:uid="{00000000-0005-0000-0000-00007F980000}"/>
    <cellStyle name="Comma 2 5 4 4" xfId="3468" xr:uid="{00000000-0005-0000-0000-000080980000}"/>
    <cellStyle name="Comma 2 5 4 4 2" xfId="14001" xr:uid="{00000000-0005-0000-0000-000081980000}"/>
    <cellStyle name="Comma 2 5 4 5" xfId="9684" xr:uid="{00000000-0005-0000-0000-000082980000}"/>
    <cellStyle name="Comma 2 5 4 6" xfId="9685" xr:uid="{00000000-0005-0000-0000-000083980000}"/>
    <cellStyle name="Comma 2 5 5" xfId="3469" xr:uid="{00000000-0005-0000-0000-000084980000}"/>
    <cellStyle name="Comma 2 5 5 2" xfId="3470" xr:uid="{00000000-0005-0000-0000-000085980000}"/>
    <cellStyle name="Comma 2 5 5 2 2" xfId="3471" xr:uid="{00000000-0005-0000-0000-000086980000}"/>
    <cellStyle name="Comma 2 5 5 2 2 2" xfId="9686" xr:uid="{00000000-0005-0000-0000-000087980000}"/>
    <cellStyle name="Comma 2 5 5 2 3" xfId="9687" xr:uid="{00000000-0005-0000-0000-000088980000}"/>
    <cellStyle name="Comma 2 5 5 2 4" xfId="9688" xr:uid="{00000000-0005-0000-0000-000089980000}"/>
    <cellStyle name="Comma 2 5 5 2 5" xfId="9689" xr:uid="{00000000-0005-0000-0000-00008A980000}"/>
    <cellStyle name="Comma 2 5 5 3" xfId="3472" xr:uid="{00000000-0005-0000-0000-00008B980000}"/>
    <cellStyle name="Comma 2 5 5 3 2" xfId="9690" xr:uid="{00000000-0005-0000-0000-00008C980000}"/>
    <cellStyle name="Comma 2 5 5 4" xfId="9691" xr:uid="{00000000-0005-0000-0000-00008D980000}"/>
    <cellStyle name="Comma 2 5 5 5" xfId="9692" xr:uid="{00000000-0005-0000-0000-00008E980000}"/>
    <cellStyle name="Comma 2 5 5 6" xfId="9693" xr:uid="{00000000-0005-0000-0000-00008F980000}"/>
    <cellStyle name="Comma 2 5 6" xfId="3473" xr:uid="{00000000-0005-0000-0000-000090980000}"/>
    <cellStyle name="Comma 2 5 6 2" xfId="3474" xr:uid="{00000000-0005-0000-0000-000091980000}"/>
    <cellStyle name="Comma 2 5 6 2 2" xfId="9694" xr:uid="{00000000-0005-0000-0000-000092980000}"/>
    <cellStyle name="Comma 2 5 6 3" xfId="9695" xr:uid="{00000000-0005-0000-0000-000093980000}"/>
    <cellStyle name="Comma 2 5 6 4" xfId="9696" xr:uid="{00000000-0005-0000-0000-000094980000}"/>
    <cellStyle name="Comma 2 5 6 5" xfId="9697" xr:uid="{00000000-0005-0000-0000-000095980000}"/>
    <cellStyle name="Comma 2 5 7" xfId="3475" xr:uid="{00000000-0005-0000-0000-000096980000}"/>
    <cellStyle name="Comma 2 5 7 2" xfId="3476" xr:uid="{00000000-0005-0000-0000-000097980000}"/>
    <cellStyle name="Comma 2 5 7 2 2" xfId="9698" xr:uid="{00000000-0005-0000-0000-000098980000}"/>
    <cellStyle name="Comma 2 5 7 3" xfId="9699" xr:uid="{00000000-0005-0000-0000-000099980000}"/>
    <cellStyle name="Comma 2 5 7 4" xfId="9700" xr:uid="{00000000-0005-0000-0000-00009A980000}"/>
    <cellStyle name="Comma 2 5 7 5" xfId="9701" xr:uid="{00000000-0005-0000-0000-00009B980000}"/>
    <cellStyle name="Comma 2 5 8" xfId="3477" xr:uid="{00000000-0005-0000-0000-00009C980000}"/>
    <cellStyle name="Comma 2 5 8 2" xfId="9702" xr:uid="{00000000-0005-0000-0000-00009D980000}"/>
    <cellStyle name="Comma 2 5 8 2 2" xfId="9703" xr:uid="{00000000-0005-0000-0000-00009E980000}"/>
    <cellStyle name="Comma 2 5 8 3" xfId="9704" xr:uid="{00000000-0005-0000-0000-00009F980000}"/>
    <cellStyle name="Comma 2 5 8 4" xfId="9705" xr:uid="{00000000-0005-0000-0000-0000A0980000}"/>
    <cellStyle name="Comma 2 5 8 5" xfId="9706" xr:uid="{00000000-0005-0000-0000-0000A1980000}"/>
    <cellStyle name="Comma 2 5 9" xfId="13718" xr:uid="{00000000-0005-0000-0000-0000A2980000}"/>
    <cellStyle name="Comma 2 6" xfId="3478" xr:uid="{00000000-0005-0000-0000-0000A3980000}"/>
    <cellStyle name="Comma 2 6 2" xfId="3479" xr:uid="{00000000-0005-0000-0000-0000A4980000}"/>
    <cellStyle name="Comma 2 6 2 2" xfId="3480" xr:uid="{00000000-0005-0000-0000-0000A5980000}"/>
    <cellStyle name="Comma 2 6 2 2 2" xfId="3481" xr:uid="{00000000-0005-0000-0000-0000A6980000}"/>
    <cellStyle name="Comma 2 6 2 2 2 2" xfId="3482" xr:uid="{00000000-0005-0000-0000-0000A7980000}"/>
    <cellStyle name="Comma 2 6 2 2 2 2 2" xfId="3483" xr:uid="{00000000-0005-0000-0000-0000A8980000}"/>
    <cellStyle name="Comma 2 6 2 2 2 2 3" xfId="14002" xr:uid="{00000000-0005-0000-0000-0000A9980000}"/>
    <cellStyle name="Comma 2 6 2 2 2 3" xfId="3484" xr:uid="{00000000-0005-0000-0000-0000AA980000}"/>
    <cellStyle name="Comma 2 6 2 2 2 3 2" xfId="14003" xr:uid="{00000000-0005-0000-0000-0000AB980000}"/>
    <cellStyle name="Comma 2 6 2 2 2 4" xfId="9707" xr:uid="{00000000-0005-0000-0000-0000AC980000}"/>
    <cellStyle name="Comma 2 6 2 2 2 5" xfId="9708" xr:uid="{00000000-0005-0000-0000-0000AD980000}"/>
    <cellStyle name="Comma 2 6 2 2 3" xfId="3485" xr:uid="{00000000-0005-0000-0000-0000AE980000}"/>
    <cellStyle name="Comma 2 6 2 2 3 2" xfId="3486" xr:uid="{00000000-0005-0000-0000-0000AF980000}"/>
    <cellStyle name="Comma 2 6 2 2 3 3" xfId="14004" xr:uid="{00000000-0005-0000-0000-0000B0980000}"/>
    <cellStyle name="Comma 2 6 2 2 4" xfId="3487" xr:uid="{00000000-0005-0000-0000-0000B1980000}"/>
    <cellStyle name="Comma 2 6 2 2 4 2" xfId="14005" xr:uid="{00000000-0005-0000-0000-0000B2980000}"/>
    <cellStyle name="Comma 2 6 2 2 5" xfId="9709" xr:uid="{00000000-0005-0000-0000-0000B3980000}"/>
    <cellStyle name="Comma 2 6 2 2 6" xfId="9710" xr:uid="{00000000-0005-0000-0000-0000B4980000}"/>
    <cellStyle name="Comma 2 6 2 3" xfId="3488" xr:uid="{00000000-0005-0000-0000-0000B5980000}"/>
    <cellStyle name="Comma 2 6 2 3 2" xfId="3489" xr:uid="{00000000-0005-0000-0000-0000B6980000}"/>
    <cellStyle name="Comma 2 6 2 3 2 2" xfId="3490" xr:uid="{00000000-0005-0000-0000-0000B7980000}"/>
    <cellStyle name="Comma 2 6 2 3 2 2 2" xfId="9711" xr:uid="{00000000-0005-0000-0000-0000B8980000}"/>
    <cellStyle name="Comma 2 6 2 3 2 3" xfId="9712" xr:uid="{00000000-0005-0000-0000-0000B9980000}"/>
    <cellStyle name="Comma 2 6 2 3 2 4" xfId="9713" xr:uid="{00000000-0005-0000-0000-0000BA980000}"/>
    <cellStyle name="Comma 2 6 2 3 2 5" xfId="9714" xr:uid="{00000000-0005-0000-0000-0000BB980000}"/>
    <cellStyle name="Comma 2 6 2 3 3" xfId="3491" xr:uid="{00000000-0005-0000-0000-0000BC980000}"/>
    <cellStyle name="Comma 2 6 2 3 3 2" xfId="9715" xr:uid="{00000000-0005-0000-0000-0000BD980000}"/>
    <cellStyle name="Comma 2 6 2 3 4" xfId="9716" xr:uid="{00000000-0005-0000-0000-0000BE980000}"/>
    <cellStyle name="Comma 2 6 2 3 5" xfId="9717" xr:uid="{00000000-0005-0000-0000-0000BF980000}"/>
    <cellStyle name="Comma 2 6 2 3 6" xfId="9718" xr:uid="{00000000-0005-0000-0000-0000C0980000}"/>
    <cellStyle name="Comma 2 6 2 4" xfId="3492" xr:uid="{00000000-0005-0000-0000-0000C1980000}"/>
    <cellStyle name="Comma 2 6 2 4 2" xfId="3493" xr:uid="{00000000-0005-0000-0000-0000C2980000}"/>
    <cellStyle name="Comma 2 6 2 4 2 2" xfId="9719" xr:uid="{00000000-0005-0000-0000-0000C3980000}"/>
    <cellStyle name="Comma 2 6 2 4 3" xfId="9720" xr:uid="{00000000-0005-0000-0000-0000C4980000}"/>
    <cellStyle name="Comma 2 6 2 4 4" xfId="9721" xr:uid="{00000000-0005-0000-0000-0000C5980000}"/>
    <cellStyle name="Comma 2 6 2 4 5" xfId="9722" xr:uid="{00000000-0005-0000-0000-0000C6980000}"/>
    <cellStyle name="Comma 2 6 2 5" xfId="3494" xr:uid="{00000000-0005-0000-0000-0000C7980000}"/>
    <cellStyle name="Comma 2 6 2 5 2" xfId="3495" xr:uid="{00000000-0005-0000-0000-0000C8980000}"/>
    <cellStyle name="Comma 2 6 2 5 2 2" xfId="9723" xr:uid="{00000000-0005-0000-0000-0000C9980000}"/>
    <cellStyle name="Comma 2 6 2 5 3" xfId="9724" xr:uid="{00000000-0005-0000-0000-0000CA980000}"/>
    <cellStyle name="Comma 2 6 2 5 4" xfId="9725" xr:uid="{00000000-0005-0000-0000-0000CB980000}"/>
    <cellStyle name="Comma 2 6 2 5 5" xfId="9726" xr:uid="{00000000-0005-0000-0000-0000CC980000}"/>
    <cellStyle name="Comma 2 6 2 6" xfId="3496" xr:uid="{00000000-0005-0000-0000-0000CD980000}"/>
    <cellStyle name="Comma 2 6 2 6 2" xfId="9727" xr:uid="{00000000-0005-0000-0000-0000CE980000}"/>
    <cellStyle name="Comma 2 6 2 7" xfId="9728" xr:uid="{00000000-0005-0000-0000-0000CF980000}"/>
    <cellStyle name="Comma 2 6 2 8" xfId="9729" xr:uid="{00000000-0005-0000-0000-0000D0980000}"/>
    <cellStyle name="Comma 2 6 2 9" xfId="9730" xr:uid="{00000000-0005-0000-0000-0000D1980000}"/>
    <cellStyle name="Comma 2 6 3" xfId="3497" xr:uid="{00000000-0005-0000-0000-0000D2980000}"/>
    <cellStyle name="Comma 2 6 3 2" xfId="3498" xr:uid="{00000000-0005-0000-0000-0000D3980000}"/>
    <cellStyle name="Comma 2 6 3 2 2" xfId="3499" xr:uid="{00000000-0005-0000-0000-0000D4980000}"/>
    <cellStyle name="Comma 2 6 3 2 2 2" xfId="3500" xr:uid="{00000000-0005-0000-0000-0000D5980000}"/>
    <cellStyle name="Comma 2 6 3 2 2 3" xfId="14006" xr:uid="{00000000-0005-0000-0000-0000D6980000}"/>
    <cellStyle name="Comma 2 6 3 2 3" xfId="3501" xr:uid="{00000000-0005-0000-0000-0000D7980000}"/>
    <cellStyle name="Comma 2 6 3 2 3 2" xfId="14007" xr:uid="{00000000-0005-0000-0000-0000D8980000}"/>
    <cellStyle name="Comma 2 6 3 2 4" xfId="9731" xr:uid="{00000000-0005-0000-0000-0000D9980000}"/>
    <cellStyle name="Comma 2 6 3 2 5" xfId="9732" xr:uid="{00000000-0005-0000-0000-0000DA980000}"/>
    <cellStyle name="Comma 2 6 3 3" xfId="3502" xr:uid="{00000000-0005-0000-0000-0000DB980000}"/>
    <cellStyle name="Comma 2 6 3 3 2" xfId="3503" xr:uid="{00000000-0005-0000-0000-0000DC980000}"/>
    <cellStyle name="Comma 2 6 3 3 3" xfId="14008" xr:uid="{00000000-0005-0000-0000-0000DD980000}"/>
    <cellStyle name="Comma 2 6 3 4" xfId="3504" xr:uid="{00000000-0005-0000-0000-0000DE980000}"/>
    <cellStyle name="Comma 2 6 3 4 2" xfId="14009" xr:uid="{00000000-0005-0000-0000-0000DF980000}"/>
    <cellStyle name="Comma 2 6 3 5" xfId="9733" xr:uid="{00000000-0005-0000-0000-0000E0980000}"/>
    <cellStyle name="Comma 2 6 3 6" xfId="9734" xr:uid="{00000000-0005-0000-0000-0000E1980000}"/>
    <cellStyle name="Comma 2 6 4" xfId="3505" xr:uid="{00000000-0005-0000-0000-0000E2980000}"/>
    <cellStyle name="Comma 2 6 4 2" xfId="3506" xr:uid="{00000000-0005-0000-0000-0000E3980000}"/>
    <cellStyle name="Comma 2 6 4 2 2" xfId="3507" xr:uid="{00000000-0005-0000-0000-0000E4980000}"/>
    <cellStyle name="Comma 2 6 4 2 2 2" xfId="9735" xr:uid="{00000000-0005-0000-0000-0000E5980000}"/>
    <cellStyle name="Comma 2 6 4 2 3" xfId="9736" xr:uid="{00000000-0005-0000-0000-0000E6980000}"/>
    <cellStyle name="Comma 2 6 4 2 4" xfId="9737" xr:uid="{00000000-0005-0000-0000-0000E7980000}"/>
    <cellStyle name="Comma 2 6 4 2 5" xfId="9738" xr:uid="{00000000-0005-0000-0000-0000E8980000}"/>
    <cellStyle name="Comma 2 6 4 3" xfId="3508" xr:uid="{00000000-0005-0000-0000-0000E9980000}"/>
    <cellStyle name="Comma 2 6 4 3 2" xfId="9739" xr:uid="{00000000-0005-0000-0000-0000EA980000}"/>
    <cellStyle name="Comma 2 6 4 4" xfId="9740" xr:uid="{00000000-0005-0000-0000-0000EB980000}"/>
    <cellStyle name="Comma 2 6 4 5" xfId="9741" xr:uid="{00000000-0005-0000-0000-0000EC980000}"/>
    <cellStyle name="Comma 2 6 4 6" xfId="9742" xr:uid="{00000000-0005-0000-0000-0000ED980000}"/>
    <cellStyle name="Comma 2 6 5" xfId="3509" xr:uid="{00000000-0005-0000-0000-0000EE980000}"/>
    <cellStyle name="Comma 2 6 5 2" xfId="3510" xr:uid="{00000000-0005-0000-0000-0000EF980000}"/>
    <cellStyle name="Comma 2 6 5 2 2" xfId="9743" xr:uid="{00000000-0005-0000-0000-0000F0980000}"/>
    <cellStyle name="Comma 2 6 5 3" xfId="9744" xr:uid="{00000000-0005-0000-0000-0000F1980000}"/>
    <cellStyle name="Comma 2 6 5 4" xfId="9745" xr:uid="{00000000-0005-0000-0000-0000F2980000}"/>
    <cellStyle name="Comma 2 6 5 5" xfId="9746" xr:uid="{00000000-0005-0000-0000-0000F3980000}"/>
    <cellStyle name="Comma 2 6 6" xfId="3511" xr:uid="{00000000-0005-0000-0000-0000F4980000}"/>
    <cellStyle name="Comma 2 6 6 2" xfId="3512" xr:uid="{00000000-0005-0000-0000-0000F5980000}"/>
    <cellStyle name="Comma 2 6 6 2 2" xfId="9747" xr:uid="{00000000-0005-0000-0000-0000F6980000}"/>
    <cellStyle name="Comma 2 6 6 3" xfId="9748" xr:uid="{00000000-0005-0000-0000-0000F7980000}"/>
    <cellStyle name="Comma 2 6 6 4" xfId="9749" xr:uid="{00000000-0005-0000-0000-0000F8980000}"/>
    <cellStyle name="Comma 2 6 6 5" xfId="9750" xr:uid="{00000000-0005-0000-0000-0000F9980000}"/>
    <cellStyle name="Comma 2 6 7" xfId="3513" xr:uid="{00000000-0005-0000-0000-0000FA980000}"/>
    <cellStyle name="Comma 2 6 7 2" xfId="9751" xr:uid="{00000000-0005-0000-0000-0000FB980000}"/>
    <cellStyle name="Comma 2 6 7 2 2" xfId="9752" xr:uid="{00000000-0005-0000-0000-0000FC980000}"/>
    <cellStyle name="Comma 2 6 7 3" xfId="9753" xr:uid="{00000000-0005-0000-0000-0000FD980000}"/>
    <cellStyle name="Comma 2 6 7 4" xfId="9754" xr:uid="{00000000-0005-0000-0000-0000FE980000}"/>
    <cellStyle name="Comma 2 6 7 5" xfId="9755" xr:uid="{00000000-0005-0000-0000-0000FF980000}"/>
    <cellStyle name="Comma 2 6 8" xfId="13719" xr:uid="{00000000-0005-0000-0000-000000990000}"/>
    <cellStyle name="Comma 2 7" xfId="3514" xr:uid="{00000000-0005-0000-0000-000001990000}"/>
    <cellStyle name="Comma 2 7 2" xfId="3515" xr:uid="{00000000-0005-0000-0000-000002990000}"/>
    <cellStyle name="Comma 2 7 2 2" xfId="3516" xr:uid="{00000000-0005-0000-0000-000003990000}"/>
    <cellStyle name="Comma 2 7 2 2 2" xfId="3517" xr:uid="{00000000-0005-0000-0000-000004990000}"/>
    <cellStyle name="Comma 2 7 2 2 2 2" xfId="3518" xr:uid="{00000000-0005-0000-0000-000005990000}"/>
    <cellStyle name="Comma 2 7 2 2 2 3" xfId="14010" xr:uid="{00000000-0005-0000-0000-000006990000}"/>
    <cellStyle name="Comma 2 7 2 2 3" xfId="3519" xr:uid="{00000000-0005-0000-0000-000007990000}"/>
    <cellStyle name="Comma 2 7 2 2 3 2" xfId="14011" xr:uid="{00000000-0005-0000-0000-000008990000}"/>
    <cellStyle name="Comma 2 7 2 2 4" xfId="9756" xr:uid="{00000000-0005-0000-0000-000009990000}"/>
    <cellStyle name="Comma 2 7 2 2 5" xfId="9757" xr:uid="{00000000-0005-0000-0000-00000A990000}"/>
    <cellStyle name="Comma 2 7 2 3" xfId="3520" xr:uid="{00000000-0005-0000-0000-00000B990000}"/>
    <cellStyle name="Comma 2 7 2 3 2" xfId="3521" xr:uid="{00000000-0005-0000-0000-00000C990000}"/>
    <cellStyle name="Comma 2 7 2 3 3" xfId="14012" xr:uid="{00000000-0005-0000-0000-00000D990000}"/>
    <cellStyle name="Comma 2 7 2 4" xfId="3522" xr:uid="{00000000-0005-0000-0000-00000E990000}"/>
    <cellStyle name="Comma 2 7 2 4 2" xfId="14013" xr:uid="{00000000-0005-0000-0000-00000F990000}"/>
    <cellStyle name="Comma 2 7 2 5" xfId="9758" xr:uid="{00000000-0005-0000-0000-000010990000}"/>
    <cellStyle name="Comma 2 7 2 6" xfId="9759" xr:uid="{00000000-0005-0000-0000-000011990000}"/>
    <cellStyle name="Comma 2 7 3" xfId="3523" xr:uid="{00000000-0005-0000-0000-000012990000}"/>
    <cellStyle name="Comma 2 7 3 2" xfId="3524" xr:uid="{00000000-0005-0000-0000-000013990000}"/>
    <cellStyle name="Comma 2 7 3 2 2" xfId="3525" xr:uid="{00000000-0005-0000-0000-000014990000}"/>
    <cellStyle name="Comma 2 7 3 2 2 2" xfId="9760" xr:uid="{00000000-0005-0000-0000-000015990000}"/>
    <cellStyle name="Comma 2 7 3 2 3" xfId="9761" xr:uid="{00000000-0005-0000-0000-000016990000}"/>
    <cellStyle name="Comma 2 7 3 2 4" xfId="9762" xr:uid="{00000000-0005-0000-0000-000017990000}"/>
    <cellStyle name="Comma 2 7 3 2 5" xfId="9763" xr:uid="{00000000-0005-0000-0000-000018990000}"/>
    <cellStyle name="Comma 2 7 3 3" xfId="3526" xr:uid="{00000000-0005-0000-0000-000019990000}"/>
    <cellStyle name="Comma 2 7 3 3 2" xfId="9764" xr:uid="{00000000-0005-0000-0000-00001A990000}"/>
    <cellStyle name="Comma 2 7 3 4" xfId="9765" xr:uid="{00000000-0005-0000-0000-00001B990000}"/>
    <cellStyle name="Comma 2 7 3 5" xfId="9766" xr:uid="{00000000-0005-0000-0000-00001C990000}"/>
    <cellStyle name="Comma 2 7 3 6" xfId="9767" xr:uid="{00000000-0005-0000-0000-00001D990000}"/>
    <cellStyle name="Comma 2 7 4" xfId="3527" xr:uid="{00000000-0005-0000-0000-00001E990000}"/>
    <cellStyle name="Comma 2 7 4 2" xfId="3528" xr:uid="{00000000-0005-0000-0000-00001F990000}"/>
    <cellStyle name="Comma 2 7 4 2 2" xfId="9768" xr:uid="{00000000-0005-0000-0000-000020990000}"/>
    <cellStyle name="Comma 2 7 4 3" xfId="9769" xr:uid="{00000000-0005-0000-0000-000021990000}"/>
    <cellStyle name="Comma 2 7 4 4" xfId="9770" xr:uid="{00000000-0005-0000-0000-000022990000}"/>
    <cellStyle name="Comma 2 7 4 5" xfId="9771" xr:uid="{00000000-0005-0000-0000-000023990000}"/>
    <cellStyle name="Comma 2 7 5" xfId="3529" xr:uid="{00000000-0005-0000-0000-000024990000}"/>
    <cellStyle name="Comma 2 7 5 2" xfId="3530" xr:uid="{00000000-0005-0000-0000-000025990000}"/>
    <cellStyle name="Comma 2 7 5 2 2" xfId="9772" xr:uid="{00000000-0005-0000-0000-000026990000}"/>
    <cellStyle name="Comma 2 7 5 3" xfId="9773" xr:uid="{00000000-0005-0000-0000-000027990000}"/>
    <cellStyle name="Comma 2 7 5 4" xfId="9774" xr:uid="{00000000-0005-0000-0000-000028990000}"/>
    <cellStyle name="Comma 2 7 5 5" xfId="9775" xr:uid="{00000000-0005-0000-0000-000029990000}"/>
    <cellStyle name="Comma 2 7 6" xfId="3531" xr:uid="{00000000-0005-0000-0000-00002A990000}"/>
    <cellStyle name="Comma 2 7 6 2" xfId="9776" xr:uid="{00000000-0005-0000-0000-00002B990000}"/>
    <cellStyle name="Comma 2 7 6 2 2" xfId="9777" xr:uid="{00000000-0005-0000-0000-00002C990000}"/>
    <cellStyle name="Comma 2 7 6 3" xfId="9778" xr:uid="{00000000-0005-0000-0000-00002D990000}"/>
    <cellStyle name="Comma 2 7 6 4" xfId="9779" xr:uid="{00000000-0005-0000-0000-00002E990000}"/>
    <cellStyle name="Comma 2 7 6 5" xfId="9780" xr:uid="{00000000-0005-0000-0000-00002F990000}"/>
    <cellStyle name="Comma 2 7 7" xfId="13720" xr:uid="{00000000-0005-0000-0000-000030990000}"/>
    <cellStyle name="Comma 2 8" xfId="3532" xr:uid="{00000000-0005-0000-0000-000031990000}"/>
    <cellStyle name="Comma 2 8 2" xfId="3533" xr:uid="{00000000-0005-0000-0000-000032990000}"/>
    <cellStyle name="Comma 2 8 2 2" xfId="3534" xr:uid="{00000000-0005-0000-0000-000033990000}"/>
    <cellStyle name="Comma 2 8 2 2 2" xfId="3535" xr:uid="{00000000-0005-0000-0000-000034990000}"/>
    <cellStyle name="Comma 2 8 2 2 3" xfId="14014" xr:uid="{00000000-0005-0000-0000-000035990000}"/>
    <cellStyle name="Comma 2 8 2 3" xfId="3536" xr:uid="{00000000-0005-0000-0000-000036990000}"/>
    <cellStyle name="Comma 2 8 2 3 2" xfId="14015" xr:uid="{00000000-0005-0000-0000-000037990000}"/>
    <cellStyle name="Comma 2 8 2 4" xfId="9781" xr:uid="{00000000-0005-0000-0000-000038990000}"/>
    <cellStyle name="Comma 2 8 2 5" xfId="9782" xr:uid="{00000000-0005-0000-0000-000039990000}"/>
    <cellStyle name="Comma 2 8 3" xfId="3537" xr:uid="{00000000-0005-0000-0000-00003A990000}"/>
    <cellStyle name="Comma 2 8 3 2" xfId="3538" xr:uid="{00000000-0005-0000-0000-00003B990000}"/>
    <cellStyle name="Comma 2 8 3 2 2" xfId="9783" xr:uid="{00000000-0005-0000-0000-00003C990000}"/>
    <cellStyle name="Comma 2 8 3 3" xfId="9784" xr:uid="{00000000-0005-0000-0000-00003D990000}"/>
    <cellStyle name="Comma 2 8 3 4" xfId="9785" xr:uid="{00000000-0005-0000-0000-00003E990000}"/>
    <cellStyle name="Comma 2 8 3 5" xfId="9786" xr:uid="{00000000-0005-0000-0000-00003F990000}"/>
    <cellStyle name="Comma 2 8 4" xfId="3539" xr:uid="{00000000-0005-0000-0000-000040990000}"/>
    <cellStyle name="Comma 2 8 4 2" xfId="9787" xr:uid="{00000000-0005-0000-0000-000041990000}"/>
    <cellStyle name="Comma 2 8 4 2 2" xfId="9788" xr:uid="{00000000-0005-0000-0000-000042990000}"/>
    <cellStyle name="Comma 2 8 4 3" xfId="9789" xr:uid="{00000000-0005-0000-0000-000043990000}"/>
    <cellStyle name="Comma 2 8 4 4" xfId="9790" xr:uid="{00000000-0005-0000-0000-000044990000}"/>
    <cellStyle name="Comma 2 8 4 5" xfId="9791" xr:uid="{00000000-0005-0000-0000-000045990000}"/>
    <cellStyle name="Comma 2 8 5" xfId="13721" xr:uid="{00000000-0005-0000-0000-000046990000}"/>
    <cellStyle name="Comma 2 9" xfId="3540" xr:uid="{00000000-0005-0000-0000-000047990000}"/>
    <cellStyle name="Comma 2 9 2" xfId="3541" xr:uid="{00000000-0005-0000-0000-000048990000}"/>
    <cellStyle name="Comma 2 9 2 2" xfId="3542" xr:uid="{00000000-0005-0000-0000-000049990000}"/>
    <cellStyle name="Comma 2 9 2 2 2" xfId="9792" xr:uid="{00000000-0005-0000-0000-00004A990000}"/>
    <cellStyle name="Comma 2 9 2 3" xfId="9793" xr:uid="{00000000-0005-0000-0000-00004B990000}"/>
    <cellStyle name="Comma 2 9 2 4" xfId="9794" xr:uid="{00000000-0005-0000-0000-00004C990000}"/>
    <cellStyle name="Comma 2 9 2 5" xfId="9795" xr:uid="{00000000-0005-0000-0000-00004D990000}"/>
    <cellStyle name="Comma 2 9 3" xfId="3543" xr:uid="{00000000-0005-0000-0000-00004E990000}"/>
    <cellStyle name="Comma 2 9 3 2" xfId="9796" xr:uid="{00000000-0005-0000-0000-00004F990000}"/>
    <cellStyle name="Comma 2 9 3 2 2" xfId="9797" xr:uid="{00000000-0005-0000-0000-000050990000}"/>
    <cellStyle name="Comma 2 9 3 3" xfId="9798" xr:uid="{00000000-0005-0000-0000-000051990000}"/>
    <cellStyle name="Comma 2 9 3 4" xfId="9799" xr:uid="{00000000-0005-0000-0000-000052990000}"/>
    <cellStyle name="Comma 2 9 3 5" xfId="9800" xr:uid="{00000000-0005-0000-0000-000053990000}"/>
    <cellStyle name="Comma 2 9 4" xfId="13722" xr:uid="{00000000-0005-0000-0000-000054990000}"/>
    <cellStyle name="Comma 20" xfId="3544" xr:uid="{00000000-0005-0000-0000-000055990000}"/>
    <cellStyle name="Comma 20 2" xfId="9801" xr:uid="{00000000-0005-0000-0000-000056990000}"/>
    <cellStyle name="Comma 20 2 2" xfId="48557" xr:uid="{00000000-0005-0000-0000-000057990000}"/>
    <cellStyle name="Comma 20 3" xfId="48558" xr:uid="{00000000-0005-0000-0000-000058990000}"/>
    <cellStyle name="Comma 20 3 2" xfId="48559" xr:uid="{00000000-0005-0000-0000-000059990000}"/>
    <cellStyle name="Comma 20 4" xfId="48560" xr:uid="{00000000-0005-0000-0000-00005A990000}"/>
    <cellStyle name="Comma 20 4 2" xfId="48561" xr:uid="{00000000-0005-0000-0000-00005B990000}"/>
    <cellStyle name="Comma 20 5" xfId="48562" xr:uid="{00000000-0005-0000-0000-00005C990000}"/>
    <cellStyle name="Comma 20 6" xfId="48563" xr:uid="{00000000-0005-0000-0000-00005D990000}"/>
    <cellStyle name="Comma 20 7" xfId="48564" xr:uid="{00000000-0005-0000-0000-00005E990000}"/>
    <cellStyle name="Comma 21" xfId="3545" xr:uid="{00000000-0005-0000-0000-00005F990000}"/>
    <cellStyle name="Comma 21 2" xfId="9802" xr:uid="{00000000-0005-0000-0000-000060990000}"/>
    <cellStyle name="Comma 21 2 2" xfId="48565" xr:uid="{00000000-0005-0000-0000-000061990000}"/>
    <cellStyle name="Comma 21 2 3" xfId="48566" xr:uid="{00000000-0005-0000-0000-000062990000}"/>
    <cellStyle name="Comma 21 3" xfId="48567" xr:uid="{00000000-0005-0000-0000-000063990000}"/>
    <cellStyle name="Comma 21 3 2" xfId="48568" xr:uid="{00000000-0005-0000-0000-000064990000}"/>
    <cellStyle name="Comma 21 4" xfId="48569" xr:uid="{00000000-0005-0000-0000-000065990000}"/>
    <cellStyle name="Comma 21 5" xfId="48570" xr:uid="{00000000-0005-0000-0000-000066990000}"/>
    <cellStyle name="Comma 22" xfId="3546" xr:uid="{00000000-0005-0000-0000-000067990000}"/>
    <cellStyle name="Comma 22 2" xfId="48571" xr:uid="{00000000-0005-0000-0000-000068990000}"/>
    <cellStyle name="Comma 22 2 2" xfId="48572" xr:uid="{00000000-0005-0000-0000-000069990000}"/>
    <cellStyle name="Comma 22 3" xfId="48573" xr:uid="{00000000-0005-0000-0000-00006A990000}"/>
    <cellStyle name="Comma 22 4" xfId="48574" xr:uid="{00000000-0005-0000-0000-00006B990000}"/>
    <cellStyle name="Comma 23" xfId="3547" xr:uid="{00000000-0005-0000-0000-00006C990000}"/>
    <cellStyle name="Comma 23 2" xfId="48575" xr:uid="{00000000-0005-0000-0000-00006D990000}"/>
    <cellStyle name="Comma 23 3" xfId="48576" xr:uid="{00000000-0005-0000-0000-00006E990000}"/>
    <cellStyle name="Comma 24" xfId="3548" xr:uid="{00000000-0005-0000-0000-00006F990000}"/>
    <cellStyle name="Comma 24 10" xfId="48577" xr:uid="{00000000-0005-0000-0000-000070990000}"/>
    <cellStyle name="Comma 24 10 2" xfId="48578" xr:uid="{00000000-0005-0000-0000-000071990000}"/>
    <cellStyle name="Comma 24 11" xfId="48579" xr:uid="{00000000-0005-0000-0000-000072990000}"/>
    <cellStyle name="Comma 24 12" xfId="48580" xr:uid="{00000000-0005-0000-0000-000073990000}"/>
    <cellStyle name="Comma 24 13" xfId="48581" xr:uid="{00000000-0005-0000-0000-000074990000}"/>
    <cellStyle name="Comma 24 2" xfId="48582" xr:uid="{00000000-0005-0000-0000-000075990000}"/>
    <cellStyle name="Comma 24 2 10" xfId="48583" xr:uid="{00000000-0005-0000-0000-000076990000}"/>
    <cellStyle name="Comma 24 2 2" xfId="48584" xr:uid="{00000000-0005-0000-0000-000077990000}"/>
    <cellStyle name="Comma 24 2 2 2" xfId="48585" xr:uid="{00000000-0005-0000-0000-000078990000}"/>
    <cellStyle name="Comma 24 2 2 2 2" xfId="48586" xr:uid="{00000000-0005-0000-0000-000079990000}"/>
    <cellStyle name="Comma 24 2 2 2 2 2" xfId="48587" xr:uid="{00000000-0005-0000-0000-00007A990000}"/>
    <cellStyle name="Comma 24 2 2 2 2 3" xfId="48588" xr:uid="{00000000-0005-0000-0000-00007B990000}"/>
    <cellStyle name="Comma 24 2 2 2 3" xfId="48589" xr:uid="{00000000-0005-0000-0000-00007C990000}"/>
    <cellStyle name="Comma 24 2 2 2 3 2" xfId="48590" xr:uid="{00000000-0005-0000-0000-00007D990000}"/>
    <cellStyle name="Comma 24 2 2 2 3 3" xfId="48591" xr:uid="{00000000-0005-0000-0000-00007E990000}"/>
    <cellStyle name="Comma 24 2 2 2 4" xfId="48592" xr:uid="{00000000-0005-0000-0000-00007F990000}"/>
    <cellStyle name="Comma 24 2 2 2 4 2" xfId="48593" xr:uid="{00000000-0005-0000-0000-000080990000}"/>
    <cellStyle name="Comma 24 2 2 2 5" xfId="48594" xr:uid="{00000000-0005-0000-0000-000081990000}"/>
    <cellStyle name="Comma 24 2 2 2 6" xfId="48595" xr:uid="{00000000-0005-0000-0000-000082990000}"/>
    <cellStyle name="Comma 24 2 2 3" xfId="48596" xr:uid="{00000000-0005-0000-0000-000083990000}"/>
    <cellStyle name="Comma 24 2 2 3 2" xfId="48597" xr:uid="{00000000-0005-0000-0000-000084990000}"/>
    <cellStyle name="Comma 24 2 2 3 2 2" xfId="48598" xr:uid="{00000000-0005-0000-0000-000085990000}"/>
    <cellStyle name="Comma 24 2 2 3 2 3" xfId="48599" xr:uid="{00000000-0005-0000-0000-000086990000}"/>
    <cellStyle name="Comma 24 2 2 3 3" xfId="48600" xr:uid="{00000000-0005-0000-0000-000087990000}"/>
    <cellStyle name="Comma 24 2 2 3 3 2" xfId="48601" xr:uid="{00000000-0005-0000-0000-000088990000}"/>
    <cellStyle name="Comma 24 2 2 3 3 3" xfId="48602" xr:uid="{00000000-0005-0000-0000-000089990000}"/>
    <cellStyle name="Comma 24 2 2 3 4" xfId="48603" xr:uid="{00000000-0005-0000-0000-00008A990000}"/>
    <cellStyle name="Comma 24 2 2 3 4 2" xfId="48604" xr:uid="{00000000-0005-0000-0000-00008B990000}"/>
    <cellStyle name="Comma 24 2 2 3 5" xfId="48605" xr:uid="{00000000-0005-0000-0000-00008C990000}"/>
    <cellStyle name="Comma 24 2 2 3 6" xfId="48606" xr:uid="{00000000-0005-0000-0000-00008D990000}"/>
    <cellStyle name="Comma 24 2 2 4" xfId="48607" xr:uid="{00000000-0005-0000-0000-00008E990000}"/>
    <cellStyle name="Comma 24 2 2 4 2" xfId="48608" xr:uid="{00000000-0005-0000-0000-00008F990000}"/>
    <cellStyle name="Comma 24 2 2 4 2 2" xfId="48609" xr:uid="{00000000-0005-0000-0000-000090990000}"/>
    <cellStyle name="Comma 24 2 2 4 2 3" xfId="48610" xr:uid="{00000000-0005-0000-0000-000091990000}"/>
    <cellStyle name="Comma 24 2 2 4 3" xfId="48611" xr:uid="{00000000-0005-0000-0000-000092990000}"/>
    <cellStyle name="Comma 24 2 2 4 3 2" xfId="48612" xr:uid="{00000000-0005-0000-0000-000093990000}"/>
    <cellStyle name="Comma 24 2 2 4 4" xfId="48613" xr:uid="{00000000-0005-0000-0000-000094990000}"/>
    <cellStyle name="Comma 24 2 2 4 5" xfId="48614" xr:uid="{00000000-0005-0000-0000-000095990000}"/>
    <cellStyle name="Comma 24 2 2 5" xfId="48615" xr:uid="{00000000-0005-0000-0000-000096990000}"/>
    <cellStyle name="Comma 24 2 2 5 2" xfId="48616" xr:uid="{00000000-0005-0000-0000-000097990000}"/>
    <cellStyle name="Comma 24 2 2 5 3" xfId="48617" xr:uid="{00000000-0005-0000-0000-000098990000}"/>
    <cellStyle name="Comma 24 2 2 6" xfId="48618" xr:uid="{00000000-0005-0000-0000-000099990000}"/>
    <cellStyle name="Comma 24 2 2 6 2" xfId="48619" xr:uid="{00000000-0005-0000-0000-00009A990000}"/>
    <cellStyle name="Comma 24 2 2 6 3" xfId="48620" xr:uid="{00000000-0005-0000-0000-00009B990000}"/>
    <cellStyle name="Comma 24 2 2 7" xfId="48621" xr:uid="{00000000-0005-0000-0000-00009C990000}"/>
    <cellStyle name="Comma 24 2 2 7 2" xfId="48622" xr:uid="{00000000-0005-0000-0000-00009D990000}"/>
    <cellStyle name="Comma 24 2 2 8" xfId="48623" xr:uid="{00000000-0005-0000-0000-00009E990000}"/>
    <cellStyle name="Comma 24 2 2 9" xfId="48624" xr:uid="{00000000-0005-0000-0000-00009F990000}"/>
    <cellStyle name="Comma 24 2 3" xfId="48625" xr:uid="{00000000-0005-0000-0000-0000A0990000}"/>
    <cellStyle name="Comma 24 2 3 2" xfId="48626" xr:uid="{00000000-0005-0000-0000-0000A1990000}"/>
    <cellStyle name="Comma 24 2 3 2 2" xfId="48627" xr:uid="{00000000-0005-0000-0000-0000A2990000}"/>
    <cellStyle name="Comma 24 2 3 2 3" xfId="48628" xr:uid="{00000000-0005-0000-0000-0000A3990000}"/>
    <cellStyle name="Comma 24 2 3 3" xfId="48629" xr:uid="{00000000-0005-0000-0000-0000A4990000}"/>
    <cellStyle name="Comma 24 2 3 3 2" xfId="48630" xr:uid="{00000000-0005-0000-0000-0000A5990000}"/>
    <cellStyle name="Comma 24 2 3 3 3" xfId="48631" xr:uid="{00000000-0005-0000-0000-0000A6990000}"/>
    <cellStyle name="Comma 24 2 3 4" xfId="48632" xr:uid="{00000000-0005-0000-0000-0000A7990000}"/>
    <cellStyle name="Comma 24 2 3 4 2" xfId="48633" xr:uid="{00000000-0005-0000-0000-0000A8990000}"/>
    <cellStyle name="Comma 24 2 3 5" xfId="48634" xr:uid="{00000000-0005-0000-0000-0000A9990000}"/>
    <cellStyle name="Comma 24 2 3 6" xfId="48635" xr:uid="{00000000-0005-0000-0000-0000AA990000}"/>
    <cellStyle name="Comma 24 2 4" xfId="48636" xr:uid="{00000000-0005-0000-0000-0000AB990000}"/>
    <cellStyle name="Comma 24 2 4 2" xfId="48637" xr:uid="{00000000-0005-0000-0000-0000AC990000}"/>
    <cellStyle name="Comma 24 2 4 2 2" xfId="48638" xr:uid="{00000000-0005-0000-0000-0000AD990000}"/>
    <cellStyle name="Comma 24 2 4 2 3" xfId="48639" xr:uid="{00000000-0005-0000-0000-0000AE990000}"/>
    <cellStyle name="Comma 24 2 4 3" xfId="48640" xr:uid="{00000000-0005-0000-0000-0000AF990000}"/>
    <cellStyle name="Comma 24 2 4 3 2" xfId="48641" xr:uid="{00000000-0005-0000-0000-0000B0990000}"/>
    <cellStyle name="Comma 24 2 4 3 3" xfId="48642" xr:uid="{00000000-0005-0000-0000-0000B1990000}"/>
    <cellStyle name="Comma 24 2 4 4" xfId="48643" xr:uid="{00000000-0005-0000-0000-0000B2990000}"/>
    <cellStyle name="Comma 24 2 4 4 2" xfId="48644" xr:uid="{00000000-0005-0000-0000-0000B3990000}"/>
    <cellStyle name="Comma 24 2 4 5" xfId="48645" xr:uid="{00000000-0005-0000-0000-0000B4990000}"/>
    <cellStyle name="Comma 24 2 4 6" xfId="48646" xr:uid="{00000000-0005-0000-0000-0000B5990000}"/>
    <cellStyle name="Comma 24 2 5" xfId="48647" xr:uid="{00000000-0005-0000-0000-0000B6990000}"/>
    <cellStyle name="Comma 24 2 5 2" xfId="48648" xr:uid="{00000000-0005-0000-0000-0000B7990000}"/>
    <cellStyle name="Comma 24 2 5 2 2" xfId="48649" xr:uid="{00000000-0005-0000-0000-0000B8990000}"/>
    <cellStyle name="Comma 24 2 5 2 3" xfId="48650" xr:uid="{00000000-0005-0000-0000-0000B9990000}"/>
    <cellStyle name="Comma 24 2 5 3" xfId="48651" xr:uid="{00000000-0005-0000-0000-0000BA990000}"/>
    <cellStyle name="Comma 24 2 5 3 2" xfId="48652" xr:uid="{00000000-0005-0000-0000-0000BB990000}"/>
    <cellStyle name="Comma 24 2 5 4" xfId="48653" xr:uid="{00000000-0005-0000-0000-0000BC990000}"/>
    <cellStyle name="Comma 24 2 5 5" xfId="48654" xr:uid="{00000000-0005-0000-0000-0000BD990000}"/>
    <cellStyle name="Comma 24 2 6" xfId="48655" xr:uid="{00000000-0005-0000-0000-0000BE990000}"/>
    <cellStyle name="Comma 24 2 6 2" xfId="48656" xr:uid="{00000000-0005-0000-0000-0000BF990000}"/>
    <cellStyle name="Comma 24 2 6 3" xfId="48657" xr:uid="{00000000-0005-0000-0000-0000C0990000}"/>
    <cellStyle name="Comma 24 2 7" xfId="48658" xr:uid="{00000000-0005-0000-0000-0000C1990000}"/>
    <cellStyle name="Comma 24 2 7 2" xfId="48659" xr:uid="{00000000-0005-0000-0000-0000C2990000}"/>
    <cellStyle name="Comma 24 2 7 3" xfId="48660" xr:uid="{00000000-0005-0000-0000-0000C3990000}"/>
    <cellStyle name="Comma 24 2 8" xfId="48661" xr:uid="{00000000-0005-0000-0000-0000C4990000}"/>
    <cellStyle name="Comma 24 2 8 2" xfId="48662" xr:uid="{00000000-0005-0000-0000-0000C5990000}"/>
    <cellStyle name="Comma 24 2 9" xfId="48663" xr:uid="{00000000-0005-0000-0000-0000C6990000}"/>
    <cellStyle name="Comma 24 3" xfId="48664" xr:uid="{00000000-0005-0000-0000-0000C7990000}"/>
    <cellStyle name="Comma 24 3 2" xfId="48665" xr:uid="{00000000-0005-0000-0000-0000C8990000}"/>
    <cellStyle name="Comma 24 3 2 2" xfId="48666" xr:uid="{00000000-0005-0000-0000-0000C9990000}"/>
    <cellStyle name="Comma 24 3 2 2 2" xfId="48667" xr:uid="{00000000-0005-0000-0000-0000CA990000}"/>
    <cellStyle name="Comma 24 3 2 2 3" xfId="48668" xr:uid="{00000000-0005-0000-0000-0000CB990000}"/>
    <cellStyle name="Comma 24 3 2 3" xfId="48669" xr:uid="{00000000-0005-0000-0000-0000CC990000}"/>
    <cellStyle name="Comma 24 3 2 3 2" xfId="48670" xr:uid="{00000000-0005-0000-0000-0000CD990000}"/>
    <cellStyle name="Comma 24 3 2 3 3" xfId="48671" xr:uid="{00000000-0005-0000-0000-0000CE990000}"/>
    <cellStyle name="Comma 24 3 2 4" xfId="48672" xr:uid="{00000000-0005-0000-0000-0000CF990000}"/>
    <cellStyle name="Comma 24 3 2 4 2" xfId="48673" xr:uid="{00000000-0005-0000-0000-0000D0990000}"/>
    <cellStyle name="Comma 24 3 2 5" xfId="48674" xr:uid="{00000000-0005-0000-0000-0000D1990000}"/>
    <cellStyle name="Comma 24 3 2 6" xfId="48675" xr:uid="{00000000-0005-0000-0000-0000D2990000}"/>
    <cellStyle name="Comma 24 3 3" xfId="48676" xr:uid="{00000000-0005-0000-0000-0000D3990000}"/>
    <cellStyle name="Comma 24 3 3 2" xfId="48677" xr:uid="{00000000-0005-0000-0000-0000D4990000}"/>
    <cellStyle name="Comma 24 3 3 2 2" xfId="48678" xr:uid="{00000000-0005-0000-0000-0000D5990000}"/>
    <cellStyle name="Comma 24 3 3 2 3" xfId="48679" xr:uid="{00000000-0005-0000-0000-0000D6990000}"/>
    <cellStyle name="Comma 24 3 3 3" xfId="48680" xr:uid="{00000000-0005-0000-0000-0000D7990000}"/>
    <cellStyle name="Comma 24 3 3 3 2" xfId="48681" xr:uid="{00000000-0005-0000-0000-0000D8990000}"/>
    <cellStyle name="Comma 24 3 3 3 3" xfId="48682" xr:uid="{00000000-0005-0000-0000-0000D9990000}"/>
    <cellStyle name="Comma 24 3 3 4" xfId="48683" xr:uid="{00000000-0005-0000-0000-0000DA990000}"/>
    <cellStyle name="Comma 24 3 3 4 2" xfId="48684" xr:uid="{00000000-0005-0000-0000-0000DB990000}"/>
    <cellStyle name="Comma 24 3 3 5" xfId="48685" xr:uid="{00000000-0005-0000-0000-0000DC990000}"/>
    <cellStyle name="Comma 24 3 3 6" xfId="48686" xr:uid="{00000000-0005-0000-0000-0000DD990000}"/>
    <cellStyle name="Comma 24 3 4" xfId="48687" xr:uid="{00000000-0005-0000-0000-0000DE990000}"/>
    <cellStyle name="Comma 24 3 4 2" xfId="48688" xr:uid="{00000000-0005-0000-0000-0000DF990000}"/>
    <cellStyle name="Comma 24 3 4 2 2" xfId="48689" xr:uid="{00000000-0005-0000-0000-0000E0990000}"/>
    <cellStyle name="Comma 24 3 4 2 3" xfId="48690" xr:uid="{00000000-0005-0000-0000-0000E1990000}"/>
    <cellStyle name="Comma 24 3 4 3" xfId="48691" xr:uid="{00000000-0005-0000-0000-0000E2990000}"/>
    <cellStyle name="Comma 24 3 4 3 2" xfId="48692" xr:uid="{00000000-0005-0000-0000-0000E3990000}"/>
    <cellStyle name="Comma 24 3 4 4" xfId="48693" xr:uid="{00000000-0005-0000-0000-0000E4990000}"/>
    <cellStyle name="Comma 24 3 4 5" xfId="48694" xr:uid="{00000000-0005-0000-0000-0000E5990000}"/>
    <cellStyle name="Comma 24 3 5" xfId="48695" xr:uid="{00000000-0005-0000-0000-0000E6990000}"/>
    <cellStyle name="Comma 24 3 5 2" xfId="48696" xr:uid="{00000000-0005-0000-0000-0000E7990000}"/>
    <cellStyle name="Comma 24 3 5 3" xfId="48697" xr:uid="{00000000-0005-0000-0000-0000E8990000}"/>
    <cellStyle name="Comma 24 3 6" xfId="48698" xr:uid="{00000000-0005-0000-0000-0000E9990000}"/>
    <cellStyle name="Comma 24 3 6 2" xfId="48699" xr:uid="{00000000-0005-0000-0000-0000EA990000}"/>
    <cellStyle name="Comma 24 3 6 3" xfId="48700" xr:uid="{00000000-0005-0000-0000-0000EB990000}"/>
    <cellStyle name="Comma 24 3 7" xfId="48701" xr:uid="{00000000-0005-0000-0000-0000EC990000}"/>
    <cellStyle name="Comma 24 3 7 2" xfId="48702" xr:uid="{00000000-0005-0000-0000-0000ED990000}"/>
    <cellStyle name="Comma 24 3 8" xfId="48703" xr:uid="{00000000-0005-0000-0000-0000EE990000}"/>
    <cellStyle name="Comma 24 3 9" xfId="48704" xr:uid="{00000000-0005-0000-0000-0000EF990000}"/>
    <cellStyle name="Comma 24 4" xfId="48705" xr:uid="{00000000-0005-0000-0000-0000F0990000}"/>
    <cellStyle name="Comma 24 4 2" xfId="48706" xr:uid="{00000000-0005-0000-0000-0000F1990000}"/>
    <cellStyle name="Comma 24 4 2 2" xfId="48707" xr:uid="{00000000-0005-0000-0000-0000F2990000}"/>
    <cellStyle name="Comma 24 4 2 2 2" xfId="48708" xr:uid="{00000000-0005-0000-0000-0000F3990000}"/>
    <cellStyle name="Comma 24 4 2 2 3" xfId="48709" xr:uid="{00000000-0005-0000-0000-0000F4990000}"/>
    <cellStyle name="Comma 24 4 2 3" xfId="48710" xr:uid="{00000000-0005-0000-0000-0000F5990000}"/>
    <cellStyle name="Comma 24 4 2 3 2" xfId="48711" xr:uid="{00000000-0005-0000-0000-0000F6990000}"/>
    <cellStyle name="Comma 24 4 2 3 3" xfId="48712" xr:uid="{00000000-0005-0000-0000-0000F7990000}"/>
    <cellStyle name="Comma 24 4 2 4" xfId="48713" xr:uid="{00000000-0005-0000-0000-0000F8990000}"/>
    <cellStyle name="Comma 24 4 2 4 2" xfId="48714" xr:uid="{00000000-0005-0000-0000-0000F9990000}"/>
    <cellStyle name="Comma 24 4 2 5" xfId="48715" xr:uid="{00000000-0005-0000-0000-0000FA990000}"/>
    <cellStyle name="Comma 24 4 2 6" xfId="48716" xr:uid="{00000000-0005-0000-0000-0000FB990000}"/>
    <cellStyle name="Comma 24 4 3" xfId="48717" xr:uid="{00000000-0005-0000-0000-0000FC990000}"/>
    <cellStyle name="Comma 24 4 3 2" xfId="48718" xr:uid="{00000000-0005-0000-0000-0000FD990000}"/>
    <cellStyle name="Comma 24 4 3 2 2" xfId="48719" xr:uid="{00000000-0005-0000-0000-0000FE990000}"/>
    <cellStyle name="Comma 24 4 3 2 3" xfId="48720" xr:uid="{00000000-0005-0000-0000-0000FF990000}"/>
    <cellStyle name="Comma 24 4 3 3" xfId="48721" xr:uid="{00000000-0005-0000-0000-0000009A0000}"/>
    <cellStyle name="Comma 24 4 3 3 2" xfId="48722" xr:uid="{00000000-0005-0000-0000-0000019A0000}"/>
    <cellStyle name="Comma 24 4 3 3 3" xfId="48723" xr:uid="{00000000-0005-0000-0000-0000029A0000}"/>
    <cellStyle name="Comma 24 4 3 4" xfId="48724" xr:uid="{00000000-0005-0000-0000-0000039A0000}"/>
    <cellStyle name="Comma 24 4 3 4 2" xfId="48725" xr:uid="{00000000-0005-0000-0000-0000049A0000}"/>
    <cellStyle name="Comma 24 4 3 5" xfId="48726" xr:uid="{00000000-0005-0000-0000-0000059A0000}"/>
    <cellStyle name="Comma 24 4 3 6" xfId="48727" xr:uid="{00000000-0005-0000-0000-0000069A0000}"/>
    <cellStyle name="Comma 24 4 4" xfId="48728" xr:uid="{00000000-0005-0000-0000-0000079A0000}"/>
    <cellStyle name="Comma 24 4 4 2" xfId="48729" xr:uid="{00000000-0005-0000-0000-0000089A0000}"/>
    <cellStyle name="Comma 24 4 4 2 2" xfId="48730" xr:uid="{00000000-0005-0000-0000-0000099A0000}"/>
    <cellStyle name="Comma 24 4 4 2 3" xfId="48731" xr:uid="{00000000-0005-0000-0000-00000A9A0000}"/>
    <cellStyle name="Comma 24 4 4 3" xfId="48732" xr:uid="{00000000-0005-0000-0000-00000B9A0000}"/>
    <cellStyle name="Comma 24 4 4 3 2" xfId="48733" xr:uid="{00000000-0005-0000-0000-00000C9A0000}"/>
    <cellStyle name="Comma 24 4 4 4" xfId="48734" xr:uid="{00000000-0005-0000-0000-00000D9A0000}"/>
    <cellStyle name="Comma 24 4 4 5" xfId="48735" xr:uid="{00000000-0005-0000-0000-00000E9A0000}"/>
    <cellStyle name="Comma 24 4 5" xfId="48736" xr:uid="{00000000-0005-0000-0000-00000F9A0000}"/>
    <cellStyle name="Comma 24 4 5 2" xfId="48737" xr:uid="{00000000-0005-0000-0000-0000109A0000}"/>
    <cellStyle name="Comma 24 4 5 3" xfId="48738" xr:uid="{00000000-0005-0000-0000-0000119A0000}"/>
    <cellStyle name="Comma 24 4 6" xfId="48739" xr:uid="{00000000-0005-0000-0000-0000129A0000}"/>
    <cellStyle name="Comma 24 4 6 2" xfId="48740" xr:uid="{00000000-0005-0000-0000-0000139A0000}"/>
    <cellStyle name="Comma 24 4 6 3" xfId="48741" xr:uid="{00000000-0005-0000-0000-0000149A0000}"/>
    <cellStyle name="Comma 24 4 7" xfId="48742" xr:uid="{00000000-0005-0000-0000-0000159A0000}"/>
    <cellStyle name="Comma 24 4 7 2" xfId="48743" xr:uid="{00000000-0005-0000-0000-0000169A0000}"/>
    <cellStyle name="Comma 24 4 8" xfId="48744" xr:uid="{00000000-0005-0000-0000-0000179A0000}"/>
    <cellStyle name="Comma 24 4 9" xfId="48745" xr:uid="{00000000-0005-0000-0000-0000189A0000}"/>
    <cellStyle name="Comma 24 5" xfId="48746" xr:uid="{00000000-0005-0000-0000-0000199A0000}"/>
    <cellStyle name="Comma 24 5 2" xfId="48747" xr:uid="{00000000-0005-0000-0000-00001A9A0000}"/>
    <cellStyle name="Comma 24 5 2 2" xfId="48748" xr:uid="{00000000-0005-0000-0000-00001B9A0000}"/>
    <cellStyle name="Comma 24 5 2 3" xfId="48749" xr:uid="{00000000-0005-0000-0000-00001C9A0000}"/>
    <cellStyle name="Comma 24 5 3" xfId="48750" xr:uid="{00000000-0005-0000-0000-00001D9A0000}"/>
    <cellStyle name="Comma 24 5 3 2" xfId="48751" xr:uid="{00000000-0005-0000-0000-00001E9A0000}"/>
    <cellStyle name="Comma 24 5 3 3" xfId="48752" xr:uid="{00000000-0005-0000-0000-00001F9A0000}"/>
    <cellStyle name="Comma 24 5 4" xfId="48753" xr:uid="{00000000-0005-0000-0000-0000209A0000}"/>
    <cellStyle name="Comma 24 5 4 2" xfId="48754" xr:uid="{00000000-0005-0000-0000-0000219A0000}"/>
    <cellStyle name="Comma 24 5 5" xfId="48755" xr:uid="{00000000-0005-0000-0000-0000229A0000}"/>
    <cellStyle name="Comma 24 5 6" xfId="48756" xr:uid="{00000000-0005-0000-0000-0000239A0000}"/>
    <cellStyle name="Comma 24 6" xfId="48757" xr:uid="{00000000-0005-0000-0000-0000249A0000}"/>
    <cellStyle name="Comma 24 6 2" xfId="48758" xr:uid="{00000000-0005-0000-0000-0000259A0000}"/>
    <cellStyle name="Comma 24 6 2 2" xfId="48759" xr:uid="{00000000-0005-0000-0000-0000269A0000}"/>
    <cellStyle name="Comma 24 6 2 3" xfId="48760" xr:uid="{00000000-0005-0000-0000-0000279A0000}"/>
    <cellStyle name="Comma 24 6 3" xfId="48761" xr:uid="{00000000-0005-0000-0000-0000289A0000}"/>
    <cellStyle name="Comma 24 6 3 2" xfId="48762" xr:uid="{00000000-0005-0000-0000-0000299A0000}"/>
    <cellStyle name="Comma 24 6 3 3" xfId="48763" xr:uid="{00000000-0005-0000-0000-00002A9A0000}"/>
    <cellStyle name="Comma 24 6 4" xfId="48764" xr:uid="{00000000-0005-0000-0000-00002B9A0000}"/>
    <cellStyle name="Comma 24 6 4 2" xfId="48765" xr:uid="{00000000-0005-0000-0000-00002C9A0000}"/>
    <cellStyle name="Comma 24 6 5" xfId="48766" xr:uid="{00000000-0005-0000-0000-00002D9A0000}"/>
    <cellStyle name="Comma 24 6 6" xfId="48767" xr:uid="{00000000-0005-0000-0000-00002E9A0000}"/>
    <cellStyle name="Comma 24 7" xfId="48768" xr:uid="{00000000-0005-0000-0000-00002F9A0000}"/>
    <cellStyle name="Comma 24 7 2" xfId="48769" xr:uid="{00000000-0005-0000-0000-0000309A0000}"/>
    <cellStyle name="Comma 24 7 2 2" xfId="48770" xr:uid="{00000000-0005-0000-0000-0000319A0000}"/>
    <cellStyle name="Comma 24 7 2 3" xfId="48771" xr:uid="{00000000-0005-0000-0000-0000329A0000}"/>
    <cellStyle name="Comma 24 7 3" xfId="48772" xr:uid="{00000000-0005-0000-0000-0000339A0000}"/>
    <cellStyle name="Comma 24 7 3 2" xfId="48773" xr:uid="{00000000-0005-0000-0000-0000349A0000}"/>
    <cellStyle name="Comma 24 7 4" xfId="48774" xr:uid="{00000000-0005-0000-0000-0000359A0000}"/>
    <cellStyle name="Comma 24 7 5" xfId="48775" xr:uid="{00000000-0005-0000-0000-0000369A0000}"/>
    <cellStyle name="Comma 24 8" xfId="48776" xr:uid="{00000000-0005-0000-0000-0000379A0000}"/>
    <cellStyle name="Comma 24 8 2" xfId="48777" xr:uid="{00000000-0005-0000-0000-0000389A0000}"/>
    <cellStyle name="Comma 24 8 3" xfId="48778" xr:uid="{00000000-0005-0000-0000-0000399A0000}"/>
    <cellStyle name="Comma 24 9" xfId="48779" xr:uid="{00000000-0005-0000-0000-00003A9A0000}"/>
    <cellStyle name="Comma 24 9 2" xfId="48780" xr:uid="{00000000-0005-0000-0000-00003B9A0000}"/>
    <cellStyle name="Comma 24 9 3" xfId="48781" xr:uid="{00000000-0005-0000-0000-00003C9A0000}"/>
    <cellStyle name="Comma 25" xfId="3549" xr:uid="{00000000-0005-0000-0000-00003D9A0000}"/>
    <cellStyle name="Comma 25 2" xfId="48782" xr:uid="{00000000-0005-0000-0000-00003E9A0000}"/>
    <cellStyle name="Comma 25 3" xfId="48783" xr:uid="{00000000-0005-0000-0000-00003F9A0000}"/>
    <cellStyle name="Comma 26" xfId="3550" xr:uid="{00000000-0005-0000-0000-0000409A0000}"/>
    <cellStyle name="Comma 26 10" xfId="48784" xr:uid="{00000000-0005-0000-0000-0000419A0000}"/>
    <cellStyle name="Comma 26 10 2" xfId="48785" xr:uid="{00000000-0005-0000-0000-0000429A0000}"/>
    <cellStyle name="Comma 26 11" xfId="48786" xr:uid="{00000000-0005-0000-0000-0000439A0000}"/>
    <cellStyle name="Comma 26 12" xfId="48787" xr:uid="{00000000-0005-0000-0000-0000449A0000}"/>
    <cellStyle name="Comma 26 13" xfId="48788" xr:uid="{00000000-0005-0000-0000-0000459A0000}"/>
    <cellStyle name="Comma 26 2" xfId="48789" xr:uid="{00000000-0005-0000-0000-0000469A0000}"/>
    <cellStyle name="Comma 26 2 10" xfId="48790" xr:uid="{00000000-0005-0000-0000-0000479A0000}"/>
    <cellStyle name="Comma 26 2 2" xfId="48791" xr:uid="{00000000-0005-0000-0000-0000489A0000}"/>
    <cellStyle name="Comma 26 2 2 2" xfId="48792" xr:uid="{00000000-0005-0000-0000-0000499A0000}"/>
    <cellStyle name="Comma 26 2 2 2 2" xfId="48793" xr:uid="{00000000-0005-0000-0000-00004A9A0000}"/>
    <cellStyle name="Comma 26 2 2 2 2 2" xfId="48794" xr:uid="{00000000-0005-0000-0000-00004B9A0000}"/>
    <cellStyle name="Comma 26 2 2 2 2 3" xfId="48795" xr:uid="{00000000-0005-0000-0000-00004C9A0000}"/>
    <cellStyle name="Comma 26 2 2 2 3" xfId="48796" xr:uid="{00000000-0005-0000-0000-00004D9A0000}"/>
    <cellStyle name="Comma 26 2 2 2 3 2" xfId="48797" xr:uid="{00000000-0005-0000-0000-00004E9A0000}"/>
    <cellStyle name="Comma 26 2 2 2 3 3" xfId="48798" xr:uid="{00000000-0005-0000-0000-00004F9A0000}"/>
    <cellStyle name="Comma 26 2 2 2 4" xfId="48799" xr:uid="{00000000-0005-0000-0000-0000509A0000}"/>
    <cellStyle name="Comma 26 2 2 2 4 2" xfId="48800" xr:uid="{00000000-0005-0000-0000-0000519A0000}"/>
    <cellStyle name="Comma 26 2 2 2 5" xfId="48801" xr:uid="{00000000-0005-0000-0000-0000529A0000}"/>
    <cellStyle name="Comma 26 2 2 2 6" xfId="48802" xr:uid="{00000000-0005-0000-0000-0000539A0000}"/>
    <cellStyle name="Comma 26 2 2 3" xfId="48803" xr:uid="{00000000-0005-0000-0000-0000549A0000}"/>
    <cellStyle name="Comma 26 2 2 3 2" xfId="48804" xr:uid="{00000000-0005-0000-0000-0000559A0000}"/>
    <cellStyle name="Comma 26 2 2 3 2 2" xfId="48805" xr:uid="{00000000-0005-0000-0000-0000569A0000}"/>
    <cellStyle name="Comma 26 2 2 3 2 3" xfId="48806" xr:uid="{00000000-0005-0000-0000-0000579A0000}"/>
    <cellStyle name="Comma 26 2 2 3 3" xfId="48807" xr:uid="{00000000-0005-0000-0000-0000589A0000}"/>
    <cellStyle name="Comma 26 2 2 3 3 2" xfId="48808" xr:uid="{00000000-0005-0000-0000-0000599A0000}"/>
    <cellStyle name="Comma 26 2 2 3 3 3" xfId="48809" xr:uid="{00000000-0005-0000-0000-00005A9A0000}"/>
    <cellStyle name="Comma 26 2 2 3 4" xfId="48810" xr:uid="{00000000-0005-0000-0000-00005B9A0000}"/>
    <cellStyle name="Comma 26 2 2 3 4 2" xfId="48811" xr:uid="{00000000-0005-0000-0000-00005C9A0000}"/>
    <cellStyle name="Comma 26 2 2 3 5" xfId="48812" xr:uid="{00000000-0005-0000-0000-00005D9A0000}"/>
    <cellStyle name="Comma 26 2 2 3 6" xfId="48813" xr:uid="{00000000-0005-0000-0000-00005E9A0000}"/>
    <cellStyle name="Comma 26 2 2 4" xfId="48814" xr:uid="{00000000-0005-0000-0000-00005F9A0000}"/>
    <cellStyle name="Comma 26 2 2 4 2" xfId="48815" xr:uid="{00000000-0005-0000-0000-0000609A0000}"/>
    <cellStyle name="Comma 26 2 2 4 2 2" xfId="48816" xr:uid="{00000000-0005-0000-0000-0000619A0000}"/>
    <cellStyle name="Comma 26 2 2 4 2 3" xfId="48817" xr:uid="{00000000-0005-0000-0000-0000629A0000}"/>
    <cellStyle name="Comma 26 2 2 4 3" xfId="48818" xr:uid="{00000000-0005-0000-0000-0000639A0000}"/>
    <cellStyle name="Comma 26 2 2 4 3 2" xfId="48819" xr:uid="{00000000-0005-0000-0000-0000649A0000}"/>
    <cellStyle name="Comma 26 2 2 4 4" xfId="48820" xr:uid="{00000000-0005-0000-0000-0000659A0000}"/>
    <cellStyle name="Comma 26 2 2 4 5" xfId="48821" xr:uid="{00000000-0005-0000-0000-0000669A0000}"/>
    <cellStyle name="Comma 26 2 2 5" xfId="48822" xr:uid="{00000000-0005-0000-0000-0000679A0000}"/>
    <cellStyle name="Comma 26 2 2 5 2" xfId="48823" xr:uid="{00000000-0005-0000-0000-0000689A0000}"/>
    <cellStyle name="Comma 26 2 2 5 3" xfId="48824" xr:uid="{00000000-0005-0000-0000-0000699A0000}"/>
    <cellStyle name="Comma 26 2 2 6" xfId="48825" xr:uid="{00000000-0005-0000-0000-00006A9A0000}"/>
    <cellStyle name="Comma 26 2 2 6 2" xfId="48826" xr:uid="{00000000-0005-0000-0000-00006B9A0000}"/>
    <cellStyle name="Comma 26 2 2 6 3" xfId="48827" xr:uid="{00000000-0005-0000-0000-00006C9A0000}"/>
    <cellStyle name="Comma 26 2 2 7" xfId="48828" xr:uid="{00000000-0005-0000-0000-00006D9A0000}"/>
    <cellStyle name="Comma 26 2 2 7 2" xfId="48829" xr:uid="{00000000-0005-0000-0000-00006E9A0000}"/>
    <cellStyle name="Comma 26 2 2 8" xfId="48830" xr:uid="{00000000-0005-0000-0000-00006F9A0000}"/>
    <cellStyle name="Comma 26 2 2 9" xfId="48831" xr:uid="{00000000-0005-0000-0000-0000709A0000}"/>
    <cellStyle name="Comma 26 2 3" xfId="48832" xr:uid="{00000000-0005-0000-0000-0000719A0000}"/>
    <cellStyle name="Comma 26 2 3 2" xfId="48833" xr:uid="{00000000-0005-0000-0000-0000729A0000}"/>
    <cellStyle name="Comma 26 2 3 2 2" xfId="48834" xr:uid="{00000000-0005-0000-0000-0000739A0000}"/>
    <cellStyle name="Comma 26 2 3 2 3" xfId="48835" xr:uid="{00000000-0005-0000-0000-0000749A0000}"/>
    <cellStyle name="Comma 26 2 3 3" xfId="48836" xr:uid="{00000000-0005-0000-0000-0000759A0000}"/>
    <cellStyle name="Comma 26 2 3 3 2" xfId="48837" xr:uid="{00000000-0005-0000-0000-0000769A0000}"/>
    <cellStyle name="Comma 26 2 3 3 3" xfId="48838" xr:uid="{00000000-0005-0000-0000-0000779A0000}"/>
    <cellStyle name="Comma 26 2 3 4" xfId="48839" xr:uid="{00000000-0005-0000-0000-0000789A0000}"/>
    <cellStyle name="Comma 26 2 3 4 2" xfId="48840" xr:uid="{00000000-0005-0000-0000-0000799A0000}"/>
    <cellStyle name="Comma 26 2 3 5" xfId="48841" xr:uid="{00000000-0005-0000-0000-00007A9A0000}"/>
    <cellStyle name="Comma 26 2 3 6" xfId="48842" xr:uid="{00000000-0005-0000-0000-00007B9A0000}"/>
    <cellStyle name="Comma 26 2 4" xfId="48843" xr:uid="{00000000-0005-0000-0000-00007C9A0000}"/>
    <cellStyle name="Comma 26 2 4 2" xfId="48844" xr:uid="{00000000-0005-0000-0000-00007D9A0000}"/>
    <cellStyle name="Comma 26 2 4 2 2" xfId="48845" xr:uid="{00000000-0005-0000-0000-00007E9A0000}"/>
    <cellStyle name="Comma 26 2 4 2 3" xfId="48846" xr:uid="{00000000-0005-0000-0000-00007F9A0000}"/>
    <cellStyle name="Comma 26 2 4 3" xfId="48847" xr:uid="{00000000-0005-0000-0000-0000809A0000}"/>
    <cellStyle name="Comma 26 2 4 3 2" xfId="48848" xr:uid="{00000000-0005-0000-0000-0000819A0000}"/>
    <cellStyle name="Comma 26 2 4 3 3" xfId="48849" xr:uid="{00000000-0005-0000-0000-0000829A0000}"/>
    <cellStyle name="Comma 26 2 4 4" xfId="48850" xr:uid="{00000000-0005-0000-0000-0000839A0000}"/>
    <cellStyle name="Comma 26 2 4 4 2" xfId="48851" xr:uid="{00000000-0005-0000-0000-0000849A0000}"/>
    <cellStyle name="Comma 26 2 4 5" xfId="48852" xr:uid="{00000000-0005-0000-0000-0000859A0000}"/>
    <cellStyle name="Comma 26 2 4 6" xfId="48853" xr:uid="{00000000-0005-0000-0000-0000869A0000}"/>
    <cellStyle name="Comma 26 2 5" xfId="48854" xr:uid="{00000000-0005-0000-0000-0000879A0000}"/>
    <cellStyle name="Comma 26 2 5 2" xfId="48855" xr:uid="{00000000-0005-0000-0000-0000889A0000}"/>
    <cellStyle name="Comma 26 2 5 2 2" xfId="48856" xr:uid="{00000000-0005-0000-0000-0000899A0000}"/>
    <cellStyle name="Comma 26 2 5 2 3" xfId="48857" xr:uid="{00000000-0005-0000-0000-00008A9A0000}"/>
    <cellStyle name="Comma 26 2 5 3" xfId="48858" xr:uid="{00000000-0005-0000-0000-00008B9A0000}"/>
    <cellStyle name="Comma 26 2 5 3 2" xfId="48859" xr:uid="{00000000-0005-0000-0000-00008C9A0000}"/>
    <cellStyle name="Comma 26 2 5 4" xfId="48860" xr:uid="{00000000-0005-0000-0000-00008D9A0000}"/>
    <cellStyle name="Comma 26 2 5 5" xfId="48861" xr:uid="{00000000-0005-0000-0000-00008E9A0000}"/>
    <cellStyle name="Comma 26 2 6" xfId="48862" xr:uid="{00000000-0005-0000-0000-00008F9A0000}"/>
    <cellStyle name="Comma 26 2 6 2" xfId="48863" xr:uid="{00000000-0005-0000-0000-0000909A0000}"/>
    <cellStyle name="Comma 26 2 6 3" xfId="48864" xr:uid="{00000000-0005-0000-0000-0000919A0000}"/>
    <cellStyle name="Comma 26 2 7" xfId="48865" xr:uid="{00000000-0005-0000-0000-0000929A0000}"/>
    <cellStyle name="Comma 26 2 7 2" xfId="48866" xr:uid="{00000000-0005-0000-0000-0000939A0000}"/>
    <cellStyle name="Comma 26 2 7 3" xfId="48867" xr:uid="{00000000-0005-0000-0000-0000949A0000}"/>
    <cellStyle name="Comma 26 2 8" xfId="48868" xr:uid="{00000000-0005-0000-0000-0000959A0000}"/>
    <cellStyle name="Comma 26 2 8 2" xfId="48869" xr:uid="{00000000-0005-0000-0000-0000969A0000}"/>
    <cellStyle name="Comma 26 2 9" xfId="48870" xr:uid="{00000000-0005-0000-0000-0000979A0000}"/>
    <cellStyle name="Comma 26 3" xfId="48871" xr:uid="{00000000-0005-0000-0000-0000989A0000}"/>
    <cellStyle name="Comma 26 3 2" xfId="48872" xr:uid="{00000000-0005-0000-0000-0000999A0000}"/>
    <cellStyle name="Comma 26 3 2 2" xfId="48873" xr:uid="{00000000-0005-0000-0000-00009A9A0000}"/>
    <cellStyle name="Comma 26 3 2 2 2" xfId="48874" xr:uid="{00000000-0005-0000-0000-00009B9A0000}"/>
    <cellStyle name="Comma 26 3 2 2 3" xfId="48875" xr:uid="{00000000-0005-0000-0000-00009C9A0000}"/>
    <cellStyle name="Comma 26 3 2 3" xfId="48876" xr:uid="{00000000-0005-0000-0000-00009D9A0000}"/>
    <cellStyle name="Comma 26 3 2 3 2" xfId="48877" xr:uid="{00000000-0005-0000-0000-00009E9A0000}"/>
    <cellStyle name="Comma 26 3 2 3 3" xfId="48878" xr:uid="{00000000-0005-0000-0000-00009F9A0000}"/>
    <cellStyle name="Comma 26 3 2 4" xfId="48879" xr:uid="{00000000-0005-0000-0000-0000A09A0000}"/>
    <cellStyle name="Comma 26 3 2 4 2" xfId="48880" xr:uid="{00000000-0005-0000-0000-0000A19A0000}"/>
    <cellStyle name="Comma 26 3 2 5" xfId="48881" xr:uid="{00000000-0005-0000-0000-0000A29A0000}"/>
    <cellStyle name="Comma 26 3 2 6" xfId="48882" xr:uid="{00000000-0005-0000-0000-0000A39A0000}"/>
    <cellStyle name="Comma 26 3 3" xfId="48883" xr:uid="{00000000-0005-0000-0000-0000A49A0000}"/>
    <cellStyle name="Comma 26 3 3 2" xfId="48884" xr:uid="{00000000-0005-0000-0000-0000A59A0000}"/>
    <cellStyle name="Comma 26 3 3 2 2" xfId="48885" xr:uid="{00000000-0005-0000-0000-0000A69A0000}"/>
    <cellStyle name="Comma 26 3 3 2 3" xfId="48886" xr:uid="{00000000-0005-0000-0000-0000A79A0000}"/>
    <cellStyle name="Comma 26 3 3 3" xfId="48887" xr:uid="{00000000-0005-0000-0000-0000A89A0000}"/>
    <cellStyle name="Comma 26 3 3 3 2" xfId="48888" xr:uid="{00000000-0005-0000-0000-0000A99A0000}"/>
    <cellStyle name="Comma 26 3 3 3 3" xfId="48889" xr:uid="{00000000-0005-0000-0000-0000AA9A0000}"/>
    <cellStyle name="Comma 26 3 3 4" xfId="48890" xr:uid="{00000000-0005-0000-0000-0000AB9A0000}"/>
    <cellStyle name="Comma 26 3 3 4 2" xfId="48891" xr:uid="{00000000-0005-0000-0000-0000AC9A0000}"/>
    <cellStyle name="Comma 26 3 3 5" xfId="48892" xr:uid="{00000000-0005-0000-0000-0000AD9A0000}"/>
    <cellStyle name="Comma 26 3 3 6" xfId="48893" xr:uid="{00000000-0005-0000-0000-0000AE9A0000}"/>
    <cellStyle name="Comma 26 3 4" xfId="48894" xr:uid="{00000000-0005-0000-0000-0000AF9A0000}"/>
    <cellStyle name="Comma 26 3 4 2" xfId="48895" xr:uid="{00000000-0005-0000-0000-0000B09A0000}"/>
    <cellStyle name="Comma 26 3 4 2 2" xfId="48896" xr:uid="{00000000-0005-0000-0000-0000B19A0000}"/>
    <cellStyle name="Comma 26 3 4 2 3" xfId="48897" xr:uid="{00000000-0005-0000-0000-0000B29A0000}"/>
    <cellStyle name="Comma 26 3 4 3" xfId="48898" xr:uid="{00000000-0005-0000-0000-0000B39A0000}"/>
    <cellStyle name="Comma 26 3 4 3 2" xfId="48899" xr:uid="{00000000-0005-0000-0000-0000B49A0000}"/>
    <cellStyle name="Comma 26 3 4 4" xfId="48900" xr:uid="{00000000-0005-0000-0000-0000B59A0000}"/>
    <cellStyle name="Comma 26 3 4 5" xfId="48901" xr:uid="{00000000-0005-0000-0000-0000B69A0000}"/>
    <cellStyle name="Comma 26 3 5" xfId="48902" xr:uid="{00000000-0005-0000-0000-0000B79A0000}"/>
    <cellStyle name="Comma 26 3 5 2" xfId="48903" xr:uid="{00000000-0005-0000-0000-0000B89A0000}"/>
    <cellStyle name="Comma 26 3 5 3" xfId="48904" xr:uid="{00000000-0005-0000-0000-0000B99A0000}"/>
    <cellStyle name="Comma 26 3 6" xfId="48905" xr:uid="{00000000-0005-0000-0000-0000BA9A0000}"/>
    <cellStyle name="Comma 26 3 6 2" xfId="48906" xr:uid="{00000000-0005-0000-0000-0000BB9A0000}"/>
    <cellStyle name="Comma 26 3 6 3" xfId="48907" xr:uid="{00000000-0005-0000-0000-0000BC9A0000}"/>
    <cellStyle name="Comma 26 3 7" xfId="48908" xr:uid="{00000000-0005-0000-0000-0000BD9A0000}"/>
    <cellStyle name="Comma 26 3 7 2" xfId="48909" xr:uid="{00000000-0005-0000-0000-0000BE9A0000}"/>
    <cellStyle name="Comma 26 3 8" xfId="48910" xr:uid="{00000000-0005-0000-0000-0000BF9A0000}"/>
    <cellStyle name="Comma 26 3 9" xfId="48911" xr:uid="{00000000-0005-0000-0000-0000C09A0000}"/>
    <cellStyle name="Comma 26 4" xfId="48912" xr:uid="{00000000-0005-0000-0000-0000C19A0000}"/>
    <cellStyle name="Comma 26 4 2" xfId="48913" xr:uid="{00000000-0005-0000-0000-0000C29A0000}"/>
    <cellStyle name="Comma 26 4 2 2" xfId="48914" xr:uid="{00000000-0005-0000-0000-0000C39A0000}"/>
    <cellStyle name="Comma 26 4 2 2 2" xfId="48915" xr:uid="{00000000-0005-0000-0000-0000C49A0000}"/>
    <cellStyle name="Comma 26 4 2 2 3" xfId="48916" xr:uid="{00000000-0005-0000-0000-0000C59A0000}"/>
    <cellStyle name="Comma 26 4 2 3" xfId="48917" xr:uid="{00000000-0005-0000-0000-0000C69A0000}"/>
    <cellStyle name="Comma 26 4 2 3 2" xfId="48918" xr:uid="{00000000-0005-0000-0000-0000C79A0000}"/>
    <cellStyle name="Comma 26 4 2 3 3" xfId="48919" xr:uid="{00000000-0005-0000-0000-0000C89A0000}"/>
    <cellStyle name="Comma 26 4 2 4" xfId="48920" xr:uid="{00000000-0005-0000-0000-0000C99A0000}"/>
    <cellStyle name="Comma 26 4 2 4 2" xfId="48921" xr:uid="{00000000-0005-0000-0000-0000CA9A0000}"/>
    <cellStyle name="Comma 26 4 2 5" xfId="48922" xr:uid="{00000000-0005-0000-0000-0000CB9A0000}"/>
    <cellStyle name="Comma 26 4 2 6" xfId="48923" xr:uid="{00000000-0005-0000-0000-0000CC9A0000}"/>
    <cellStyle name="Comma 26 4 3" xfId="48924" xr:uid="{00000000-0005-0000-0000-0000CD9A0000}"/>
    <cellStyle name="Comma 26 4 3 2" xfId="48925" xr:uid="{00000000-0005-0000-0000-0000CE9A0000}"/>
    <cellStyle name="Comma 26 4 3 2 2" xfId="48926" xr:uid="{00000000-0005-0000-0000-0000CF9A0000}"/>
    <cellStyle name="Comma 26 4 3 2 3" xfId="48927" xr:uid="{00000000-0005-0000-0000-0000D09A0000}"/>
    <cellStyle name="Comma 26 4 3 3" xfId="48928" xr:uid="{00000000-0005-0000-0000-0000D19A0000}"/>
    <cellStyle name="Comma 26 4 3 3 2" xfId="48929" xr:uid="{00000000-0005-0000-0000-0000D29A0000}"/>
    <cellStyle name="Comma 26 4 3 3 3" xfId="48930" xr:uid="{00000000-0005-0000-0000-0000D39A0000}"/>
    <cellStyle name="Comma 26 4 3 4" xfId="48931" xr:uid="{00000000-0005-0000-0000-0000D49A0000}"/>
    <cellStyle name="Comma 26 4 3 4 2" xfId="48932" xr:uid="{00000000-0005-0000-0000-0000D59A0000}"/>
    <cellStyle name="Comma 26 4 3 5" xfId="48933" xr:uid="{00000000-0005-0000-0000-0000D69A0000}"/>
    <cellStyle name="Comma 26 4 3 6" xfId="48934" xr:uid="{00000000-0005-0000-0000-0000D79A0000}"/>
    <cellStyle name="Comma 26 4 4" xfId="48935" xr:uid="{00000000-0005-0000-0000-0000D89A0000}"/>
    <cellStyle name="Comma 26 4 4 2" xfId="48936" xr:uid="{00000000-0005-0000-0000-0000D99A0000}"/>
    <cellStyle name="Comma 26 4 4 2 2" xfId="48937" xr:uid="{00000000-0005-0000-0000-0000DA9A0000}"/>
    <cellStyle name="Comma 26 4 4 2 3" xfId="48938" xr:uid="{00000000-0005-0000-0000-0000DB9A0000}"/>
    <cellStyle name="Comma 26 4 4 3" xfId="48939" xr:uid="{00000000-0005-0000-0000-0000DC9A0000}"/>
    <cellStyle name="Comma 26 4 4 3 2" xfId="48940" xr:uid="{00000000-0005-0000-0000-0000DD9A0000}"/>
    <cellStyle name="Comma 26 4 4 4" xfId="48941" xr:uid="{00000000-0005-0000-0000-0000DE9A0000}"/>
    <cellStyle name="Comma 26 4 4 5" xfId="48942" xr:uid="{00000000-0005-0000-0000-0000DF9A0000}"/>
    <cellStyle name="Comma 26 4 5" xfId="48943" xr:uid="{00000000-0005-0000-0000-0000E09A0000}"/>
    <cellStyle name="Comma 26 4 5 2" xfId="48944" xr:uid="{00000000-0005-0000-0000-0000E19A0000}"/>
    <cellStyle name="Comma 26 4 5 3" xfId="48945" xr:uid="{00000000-0005-0000-0000-0000E29A0000}"/>
    <cellStyle name="Comma 26 4 6" xfId="48946" xr:uid="{00000000-0005-0000-0000-0000E39A0000}"/>
    <cellStyle name="Comma 26 4 6 2" xfId="48947" xr:uid="{00000000-0005-0000-0000-0000E49A0000}"/>
    <cellStyle name="Comma 26 4 6 3" xfId="48948" xr:uid="{00000000-0005-0000-0000-0000E59A0000}"/>
    <cellStyle name="Comma 26 4 7" xfId="48949" xr:uid="{00000000-0005-0000-0000-0000E69A0000}"/>
    <cellStyle name="Comma 26 4 7 2" xfId="48950" xr:uid="{00000000-0005-0000-0000-0000E79A0000}"/>
    <cellStyle name="Comma 26 4 8" xfId="48951" xr:uid="{00000000-0005-0000-0000-0000E89A0000}"/>
    <cellStyle name="Comma 26 4 9" xfId="48952" xr:uid="{00000000-0005-0000-0000-0000E99A0000}"/>
    <cellStyle name="Comma 26 5" xfId="48953" xr:uid="{00000000-0005-0000-0000-0000EA9A0000}"/>
    <cellStyle name="Comma 26 5 2" xfId="48954" xr:uid="{00000000-0005-0000-0000-0000EB9A0000}"/>
    <cellStyle name="Comma 26 5 2 2" xfId="48955" xr:uid="{00000000-0005-0000-0000-0000EC9A0000}"/>
    <cellStyle name="Comma 26 5 2 3" xfId="48956" xr:uid="{00000000-0005-0000-0000-0000ED9A0000}"/>
    <cellStyle name="Comma 26 5 3" xfId="48957" xr:uid="{00000000-0005-0000-0000-0000EE9A0000}"/>
    <cellStyle name="Comma 26 5 3 2" xfId="48958" xr:uid="{00000000-0005-0000-0000-0000EF9A0000}"/>
    <cellStyle name="Comma 26 5 3 3" xfId="48959" xr:uid="{00000000-0005-0000-0000-0000F09A0000}"/>
    <cellStyle name="Comma 26 5 4" xfId="48960" xr:uid="{00000000-0005-0000-0000-0000F19A0000}"/>
    <cellStyle name="Comma 26 5 4 2" xfId="48961" xr:uid="{00000000-0005-0000-0000-0000F29A0000}"/>
    <cellStyle name="Comma 26 5 5" xfId="48962" xr:uid="{00000000-0005-0000-0000-0000F39A0000}"/>
    <cellStyle name="Comma 26 5 6" xfId="48963" xr:uid="{00000000-0005-0000-0000-0000F49A0000}"/>
    <cellStyle name="Comma 26 6" xfId="48964" xr:uid="{00000000-0005-0000-0000-0000F59A0000}"/>
    <cellStyle name="Comma 26 6 2" xfId="48965" xr:uid="{00000000-0005-0000-0000-0000F69A0000}"/>
    <cellStyle name="Comma 26 6 2 2" xfId="48966" xr:uid="{00000000-0005-0000-0000-0000F79A0000}"/>
    <cellStyle name="Comma 26 6 2 3" xfId="48967" xr:uid="{00000000-0005-0000-0000-0000F89A0000}"/>
    <cellStyle name="Comma 26 6 3" xfId="48968" xr:uid="{00000000-0005-0000-0000-0000F99A0000}"/>
    <cellStyle name="Comma 26 6 3 2" xfId="48969" xr:uid="{00000000-0005-0000-0000-0000FA9A0000}"/>
    <cellStyle name="Comma 26 6 3 3" xfId="48970" xr:uid="{00000000-0005-0000-0000-0000FB9A0000}"/>
    <cellStyle name="Comma 26 6 4" xfId="48971" xr:uid="{00000000-0005-0000-0000-0000FC9A0000}"/>
    <cellStyle name="Comma 26 6 4 2" xfId="48972" xr:uid="{00000000-0005-0000-0000-0000FD9A0000}"/>
    <cellStyle name="Comma 26 6 5" xfId="48973" xr:uid="{00000000-0005-0000-0000-0000FE9A0000}"/>
    <cellStyle name="Comma 26 6 6" xfId="48974" xr:uid="{00000000-0005-0000-0000-0000FF9A0000}"/>
    <cellStyle name="Comma 26 7" xfId="48975" xr:uid="{00000000-0005-0000-0000-0000009B0000}"/>
    <cellStyle name="Comma 26 7 2" xfId="48976" xr:uid="{00000000-0005-0000-0000-0000019B0000}"/>
    <cellStyle name="Comma 26 7 2 2" xfId="48977" xr:uid="{00000000-0005-0000-0000-0000029B0000}"/>
    <cellStyle name="Comma 26 7 2 3" xfId="48978" xr:uid="{00000000-0005-0000-0000-0000039B0000}"/>
    <cellStyle name="Comma 26 7 3" xfId="48979" xr:uid="{00000000-0005-0000-0000-0000049B0000}"/>
    <cellStyle name="Comma 26 7 3 2" xfId="48980" xr:uid="{00000000-0005-0000-0000-0000059B0000}"/>
    <cellStyle name="Comma 26 7 4" xfId="48981" xr:uid="{00000000-0005-0000-0000-0000069B0000}"/>
    <cellStyle name="Comma 26 7 5" xfId="48982" xr:uid="{00000000-0005-0000-0000-0000079B0000}"/>
    <cellStyle name="Comma 26 8" xfId="48983" xr:uid="{00000000-0005-0000-0000-0000089B0000}"/>
    <cellStyle name="Comma 26 8 2" xfId="48984" xr:uid="{00000000-0005-0000-0000-0000099B0000}"/>
    <cellStyle name="Comma 26 8 3" xfId="48985" xr:uid="{00000000-0005-0000-0000-00000A9B0000}"/>
    <cellStyle name="Comma 26 9" xfId="48986" xr:uid="{00000000-0005-0000-0000-00000B9B0000}"/>
    <cellStyle name="Comma 26 9 2" xfId="48987" xr:uid="{00000000-0005-0000-0000-00000C9B0000}"/>
    <cellStyle name="Comma 26 9 3" xfId="48988" xr:uid="{00000000-0005-0000-0000-00000D9B0000}"/>
    <cellStyle name="Comma 27" xfId="3551" xr:uid="{00000000-0005-0000-0000-00000E9B0000}"/>
    <cellStyle name="Comma 27 10" xfId="48989" xr:uid="{00000000-0005-0000-0000-00000F9B0000}"/>
    <cellStyle name="Comma 27 10 2" xfId="48990" xr:uid="{00000000-0005-0000-0000-0000109B0000}"/>
    <cellStyle name="Comma 27 11" xfId="48991" xr:uid="{00000000-0005-0000-0000-0000119B0000}"/>
    <cellStyle name="Comma 27 12" xfId="48992" xr:uid="{00000000-0005-0000-0000-0000129B0000}"/>
    <cellStyle name="Comma 27 13" xfId="48993" xr:uid="{00000000-0005-0000-0000-0000139B0000}"/>
    <cellStyle name="Comma 27 2" xfId="48994" xr:uid="{00000000-0005-0000-0000-0000149B0000}"/>
    <cellStyle name="Comma 27 2 10" xfId="48995" xr:uid="{00000000-0005-0000-0000-0000159B0000}"/>
    <cellStyle name="Comma 27 2 2" xfId="48996" xr:uid="{00000000-0005-0000-0000-0000169B0000}"/>
    <cellStyle name="Comma 27 2 2 2" xfId="48997" xr:uid="{00000000-0005-0000-0000-0000179B0000}"/>
    <cellStyle name="Comma 27 2 2 2 2" xfId="48998" xr:uid="{00000000-0005-0000-0000-0000189B0000}"/>
    <cellStyle name="Comma 27 2 2 2 2 2" xfId="48999" xr:uid="{00000000-0005-0000-0000-0000199B0000}"/>
    <cellStyle name="Comma 27 2 2 2 2 3" xfId="49000" xr:uid="{00000000-0005-0000-0000-00001A9B0000}"/>
    <cellStyle name="Comma 27 2 2 2 3" xfId="49001" xr:uid="{00000000-0005-0000-0000-00001B9B0000}"/>
    <cellStyle name="Comma 27 2 2 2 3 2" xfId="49002" xr:uid="{00000000-0005-0000-0000-00001C9B0000}"/>
    <cellStyle name="Comma 27 2 2 2 3 3" xfId="49003" xr:uid="{00000000-0005-0000-0000-00001D9B0000}"/>
    <cellStyle name="Comma 27 2 2 2 4" xfId="49004" xr:uid="{00000000-0005-0000-0000-00001E9B0000}"/>
    <cellStyle name="Comma 27 2 2 2 4 2" xfId="49005" xr:uid="{00000000-0005-0000-0000-00001F9B0000}"/>
    <cellStyle name="Comma 27 2 2 2 5" xfId="49006" xr:uid="{00000000-0005-0000-0000-0000209B0000}"/>
    <cellStyle name="Comma 27 2 2 2 6" xfId="49007" xr:uid="{00000000-0005-0000-0000-0000219B0000}"/>
    <cellStyle name="Comma 27 2 2 3" xfId="49008" xr:uid="{00000000-0005-0000-0000-0000229B0000}"/>
    <cellStyle name="Comma 27 2 2 3 2" xfId="49009" xr:uid="{00000000-0005-0000-0000-0000239B0000}"/>
    <cellStyle name="Comma 27 2 2 3 2 2" xfId="49010" xr:uid="{00000000-0005-0000-0000-0000249B0000}"/>
    <cellStyle name="Comma 27 2 2 3 2 3" xfId="49011" xr:uid="{00000000-0005-0000-0000-0000259B0000}"/>
    <cellStyle name="Comma 27 2 2 3 3" xfId="49012" xr:uid="{00000000-0005-0000-0000-0000269B0000}"/>
    <cellStyle name="Comma 27 2 2 3 3 2" xfId="49013" xr:uid="{00000000-0005-0000-0000-0000279B0000}"/>
    <cellStyle name="Comma 27 2 2 3 3 3" xfId="49014" xr:uid="{00000000-0005-0000-0000-0000289B0000}"/>
    <cellStyle name="Comma 27 2 2 3 4" xfId="49015" xr:uid="{00000000-0005-0000-0000-0000299B0000}"/>
    <cellStyle name="Comma 27 2 2 3 4 2" xfId="49016" xr:uid="{00000000-0005-0000-0000-00002A9B0000}"/>
    <cellStyle name="Comma 27 2 2 3 5" xfId="49017" xr:uid="{00000000-0005-0000-0000-00002B9B0000}"/>
    <cellStyle name="Comma 27 2 2 3 6" xfId="49018" xr:uid="{00000000-0005-0000-0000-00002C9B0000}"/>
    <cellStyle name="Comma 27 2 2 4" xfId="49019" xr:uid="{00000000-0005-0000-0000-00002D9B0000}"/>
    <cellStyle name="Comma 27 2 2 4 2" xfId="49020" xr:uid="{00000000-0005-0000-0000-00002E9B0000}"/>
    <cellStyle name="Comma 27 2 2 4 2 2" xfId="49021" xr:uid="{00000000-0005-0000-0000-00002F9B0000}"/>
    <cellStyle name="Comma 27 2 2 4 2 3" xfId="49022" xr:uid="{00000000-0005-0000-0000-0000309B0000}"/>
    <cellStyle name="Comma 27 2 2 4 3" xfId="49023" xr:uid="{00000000-0005-0000-0000-0000319B0000}"/>
    <cellStyle name="Comma 27 2 2 4 3 2" xfId="49024" xr:uid="{00000000-0005-0000-0000-0000329B0000}"/>
    <cellStyle name="Comma 27 2 2 4 4" xfId="49025" xr:uid="{00000000-0005-0000-0000-0000339B0000}"/>
    <cellStyle name="Comma 27 2 2 4 5" xfId="49026" xr:uid="{00000000-0005-0000-0000-0000349B0000}"/>
    <cellStyle name="Comma 27 2 2 5" xfId="49027" xr:uid="{00000000-0005-0000-0000-0000359B0000}"/>
    <cellStyle name="Comma 27 2 2 5 2" xfId="49028" xr:uid="{00000000-0005-0000-0000-0000369B0000}"/>
    <cellStyle name="Comma 27 2 2 5 3" xfId="49029" xr:uid="{00000000-0005-0000-0000-0000379B0000}"/>
    <cellStyle name="Comma 27 2 2 6" xfId="49030" xr:uid="{00000000-0005-0000-0000-0000389B0000}"/>
    <cellStyle name="Comma 27 2 2 6 2" xfId="49031" xr:uid="{00000000-0005-0000-0000-0000399B0000}"/>
    <cellStyle name="Comma 27 2 2 6 3" xfId="49032" xr:uid="{00000000-0005-0000-0000-00003A9B0000}"/>
    <cellStyle name="Comma 27 2 2 7" xfId="49033" xr:uid="{00000000-0005-0000-0000-00003B9B0000}"/>
    <cellStyle name="Comma 27 2 2 7 2" xfId="49034" xr:uid="{00000000-0005-0000-0000-00003C9B0000}"/>
    <cellStyle name="Comma 27 2 2 8" xfId="49035" xr:uid="{00000000-0005-0000-0000-00003D9B0000}"/>
    <cellStyle name="Comma 27 2 2 9" xfId="49036" xr:uid="{00000000-0005-0000-0000-00003E9B0000}"/>
    <cellStyle name="Comma 27 2 3" xfId="49037" xr:uid="{00000000-0005-0000-0000-00003F9B0000}"/>
    <cellStyle name="Comma 27 2 3 2" xfId="49038" xr:uid="{00000000-0005-0000-0000-0000409B0000}"/>
    <cellStyle name="Comma 27 2 3 2 2" xfId="49039" xr:uid="{00000000-0005-0000-0000-0000419B0000}"/>
    <cellStyle name="Comma 27 2 3 2 3" xfId="49040" xr:uid="{00000000-0005-0000-0000-0000429B0000}"/>
    <cellStyle name="Comma 27 2 3 3" xfId="49041" xr:uid="{00000000-0005-0000-0000-0000439B0000}"/>
    <cellStyle name="Comma 27 2 3 3 2" xfId="49042" xr:uid="{00000000-0005-0000-0000-0000449B0000}"/>
    <cellStyle name="Comma 27 2 3 3 3" xfId="49043" xr:uid="{00000000-0005-0000-0000-0000459B0000}"/>
    <cellStyle name="Comma 27 2 3 4" xfId="49044" xr:uid="{00000000-0005-0000-0000-0000469B0000}"/>
    <cellStyle name="Comma 27 2 3 4 2" xfId="49045" xr:uid="{00000000-0005-0000-0000-0000479B0000}"/>
    <cellStyle name="Comma 27 2 3 5" xfId="49046" xr:uid="{00000000-0005-0000-0000-0000489B0000}"/>
    <cellStyle name="Comma 27 2 3 6" xfId="49047" xr:uid="{00000000-0005-0000-0000-0000499B0000}"/>
    <cellStyle name="Comma 27 2 4" xfId="49048" xr:uid="{00000000-0005-0000-0000-00004A9B0000}"/>
    <cellStyle name="Comma 27 2 4 2" xfId="49049" xr:uid="{00000000-0005-0000-0000-00004B9B0000}"/>
    <cellStyle name="Comma 27 2 4 2 2" xfId="49050" xr:uid="{00000000-0005-0000-0000-00004C9B0000}"/>
    <cellStyle name="Comma 27 2 4 2 3" xfId="49051" xr:uid="{00000000-0005-0000-0000-00004D9B0000}"/>
    <cellStyle name="Comma 27 2 4 3" xfId="49052" xr:uid="{00000000-0005-0000-0000-00004E9B0000}"/>
    <cellStyle name="Comma 27 2 4 3 2" xfId="49053" xr:uid="{00000000-0005-0000-0000-00004F9B0000}"/>
    <cellStyle name="Comma 27 2 4 3 3" xfId="49054" xr:uid="{00000000-0005-0000-0000-0000509B0000}"/>
    <cellStyle name="Comma 27 2 4 4" xfId="49055" xr:uid="{00000000-0005-0000-0000-0000519B0000}"/>
    <cellStyle name="Comma 27 2 4 4 2" xfId="49056" xr:uid="{00000000-0005-0000-0000-0000529B0000}"/>
    <cellStyle name="Comma 27 2 4 5" xfId="49057" xr:uid="{00000000-0005-0000-0000-0000539B0000}"/>
    <cellStyle name="Comma 27 2 4 6" xfId="49058" xr:uid="{00000000-0005-0000-0000-0000549B0000}"/>
    <cellStyle name="Comma 27 2 5" xfId="49059" xr:uid="{00000000-0005-0000-0000-0000559B0000}"/>
    <cellStyle name="Comma 27 2 5 2" xfId="49060" xr:uid="{00000000-0005-0000-0000-0000569B0000}"/>
    <cellStyle name="Comma 27 2 5 2 2" xfId="49061" xr:uid="{00000000-0005-0000-0000-0000579B0000}"/>
    <cellStyle name="Comma 27 2 5 2 3" xfId="49062" xr:uid="{00000000-0005-0000-0000-0000589B0000}"/>
    <cellStyle name="Comma 27 2 5 3" xfId="49063" xr:uid="{00000000-0005-0000-0000-0000599B0000}"/>
    <cellStyle name="Comma 27 2 5 3 2" xfId="49064" xr:uid="{00000000-0005-0000-0000-00005A9B0000}"/>
    <cellStyle name="Comma 27 2 5 4" xfId="49065" xr:uid="{00000000-0005-0000-0000-00005B9B0000}"/>
    <cellStyle name="Comma 27 2 5 5" xfId="49066" xr:uid="{00000000-0005-0000-0000-00005C9B0000}"/>
    <cellStyle name="Comma 27 2 6" xfId="49067" xr:uid="{00000000-0005-0000-0000-00005D9B0000}"/>
    <cellStyle name="Comma 27 2 6 2" xfId="49068" xr:uid="{00000000-0005-0000-0000-00005E9B0000}"/>
    <cellStyle name="Comma 27 2 6 3" xfId="49069" xr:uid="{00000000-0005-0000-0000-00005F9B0000}"/>
    <cellStyle name="Comma 27 2 7" xfId="49070" xr:uid="{00000000-0005-0000-0000-0000609B0000}"/>
    <cellStyle name="Comma 27 2 7 2" xfId="49071" xr:uid="{00000000-0005-0000-0000-0000619B0000}"/>
    <cellStyle name="Comma 27 2 7 3" xfId="49072" xr:uid="{00000000-0005-0000-0000-0000629B0000}"/>
    <cellStyle name="Comma 27 2 8" xfId="49073" xr:uid="{00000000-0005-0000-0000-0000639B0000}"/>
    <cellStyle name="Comma 27 2 8 2" xfId="49074" xr:uid="{00000000-0005-0000-0000-0000649B0000}"/>
    <cellStyle name="Comma 27 2 9" xfId="49075" xr:uid="{00000000-0005-0000-0000-0000659B0000}"/>
    <cellStyle name="Comma 27 3" xfId="49076" xr:uid="{00000000-0005-0000-0000-0000669B0000}"/>
    <cellStyle name="Comma 27 3 2" xfId="49077" xr:uid="{00000000-0005-0000-0000-0000679B0000}"/>
    <cellStyle name="Comma 27 3 2 2" xfId="49078" xr:uid="{00000000-0005-0000-0000-0000689B0000}"/>
    <cellStyle name="Comma 27 3 2 2 2" xfId="49079" xr:uid="{00000000-0005-0000-0000-0000699B0000}"/>
    <cellStyle name="Comma 27 3 2 2 3" xfId="49080" xr:uid="{00000000-0005-0000-0000-00006A9B0000}"/>
    <cellStyle name="Comma 27 3 2 3" xfId="49081" xr:uid="{00000000-0005-0000-0000-00006B9B0000}"/>
    <cellStyle name="Comma 27 3 2 3 2" xfId="49082" xr:uid="{00000000-0005-0000-0000-00006C9B0000}"/>
    <cellStyle name="Comma 27 3 2 3 3" xfId="49083" xr:uid="{00000000-0005-0000-0000-00006D9B0000}"/>
    <cellStyle name="Comma 27 3 2 4" xfId="49084" xr:uid="{00000000-0005-0000-0000-00006E9B0000}"/>
    <cellStyle name="Comma 27 3 2 4 2" xfId="49085" xr:uid="{00000000-0005-0000-0000-00006F9B0000}"/>
    <cellStyle name="Comma 27 3 2 5" xfId="49086" xr:uid="{00000000-0005-0000-0000-0000709B0000}"/>
    <cellStyle name="Comma 27 3 2 6" xfId="49087" xr:uid="{00000000-0005-0000-0000-0000719B0000}"/>
    <cellStyle name="Comma 27 3 3" xfId="49088" xr:uid="{00000000-0005-0000-0000-0000729B0000}"/>
    <cellStyle name="Comma 27 3 3 2" xfId="49089" xr:uid="{00000000-0005-0000-0000-0000739B0000}"/>
    <cellStyle name="Comma 27 3 3 2 2" xfId="49090" xr:uid="{00000000-0005-0000-0000-0000749B0000}"/>
    <cellStyle name="Comma 27 3 3 2 3" xfId="49091" xr:uid="{00000000-0005-0000-0000-0000759B0000}"/>
    <cellStyle name="Comma 27 3 3 3" xfId="49092" xr:uid="{00000000-0005-0000-0000-0000769B0000}"/>
    <cellStyle name="Comma 27 3 3 3 2" xfId="49093" xr:uid="{00000000-0005-0000-0000-0000779B0000}"/>
    <cellStyle name="Comma 27 3 3 3 3" xfId="49094" xr:uid="{00000000-0005-0000-0000-0000789B0000}"/>
    <cellStyle name="Comma 27 3 3 4" xfId="49095" xr:uid="{00000000-0005-0000-0000-0000799B0000}"/>
    <cellStyle name="Comma 27 3 3 4 2" xfId="49096" xr:uid="{00000000-0005-0000-0000-00007A9B0000}"/>
    <cellStyle name="Comma 27 3 3 5" xfId="49097" xr:uid="{00000000-0005-0000-0000-00007B9B0000}"/>
    <cellStyle name="Comma 27 3 3 6" xfId="49098" xr:uid="{00000000-0005-0000-0000-00007C9B0000}"/>
    <cellStyle name="Comma 27 3 4" xfId="49099" xr:uid="{00000000-0005-0000-0000-00007D9B0000}"/>
    <cellStyle name="Comma 27 3 4 2" xfId="49100" xr:uid="{00000000-0005-0000-0000-00007E9B0000}"/>
    <cellStyle name="Comma 27 3 4 2 2" xfId="49101" xr:uid="{00000000-0005-0000-0000-00007F9B0000}"/>
    <cellStyle name="Comma 27 3 4 2 3" xfId="49102" xr:uid="{00000000-0005-0000-0000-0000809B0000}"/>
    <cellStyle name="Comma 27 3 4 3" xfId="49103" xr:uid="{00000000-0005-0000-0000-0000819B0000}"/>
    <cellStyle name="Comma 27 3 4 3 2" xfId="49104" xr:uid="{00000000-0005-0000-0000-0000829B0000}"/>
    <cellStyle name="Comma 27 3 4 4" xfId="49105" xr:uid="{00000000-0005-0000-0000-0000839B0000}"/>
    <cellStyle name="Comma 27 3 4 5" xfId="49106" xr:uid="{00000000-0005-0000-0000-0000849B0000}"/>
    <cellStyle name="Comma 27 3 5" xfId="49107" xr:uid="{00000000-0005-0000-0000-0000859B0000}"/>
    <cellStyle name="Comma 27 3 5 2" xfId="49108" xr:uid="{00000000-0005-0000-0000-0000869B0000}"/>
    <cellStyle name="Comma 27 3 5 3" xfId="49109" xr:uid="{00000000-0005-0000-0000-0000879B0000}"/>
    <cellStyle name="Comma 27 3 6" xfId="49110" xr:uid="{00000000-0005-0000-0000-0000889B0000}"/>
    <cellStyle name="Comma 27 3 6 2" xfId="49111" xr:uid="{00000000-0005-0000-0000-0000899B0000}"/>
    <cellStyle name="Comma 27 3 6 3" xfId="49112" xr:uid="{00000000-0005-0000-0000-00008A9B0000}"/>
    <cellStyle name="Comma 27 3 7" xfId="49113" xr:uid="{00000000-0005-0000-0000-00008B9B0000}"/>
    <cellStyle name="Comma 27 3 7 2" xfId="49114" xr:uid="{00000000-0005-0000-0000-00008C9B0000}"/>
    <cellStyle name="Comma 27 3 8" xfId="49115" xr:uid="{00000000-0005-0000-0000-00008D9B0000}"/>
    <cellStyle name="Comma 27 3 9" xfId="49116" xr:uid="{00000000-0005-0000-0000-00008E9B0000}"/>
    <cellStyle name="Comma 27 4" xfId="49117" xr:uid="{00000000-0005-0000-0000-00008F9B0000}"/>
    <cellStyle name="Comma 27 4 2" xfId="49118" xr:uid="{00000000-0005-0000-0000-0000909B0000}"/>
    <cellStyle name="Comma 27 4 2 2" xfId="49119" xr:uid="{00000000-0005-0000-0000-0000919B0000}"/>
    <cellStyle name="Comma 27 4 2 2 2" xfId="49120" xr:uid="{00000000-0005-0000-0000-0000929B0000}"/>
    <cellStyle name="Comma 27 4 2 2 3" xfId="49121" xr:uid="{00000000-0005-0000-0000-0000939B0000}"/>
    <cellStyle name="Comma 27 4 2 3" xfId="49122" xr:uid="{00000000-0005-0000-0000-0000949B0000}"/>
    <cellStyle name="Comma 27 4 2 3 2" xfId="49123" xr:uid="{00000000-0005-0000-0000-0000959B0000}"/>
    <cellStyle name="Comma 27 4 2 3 3" xfId="49124" xr:uid="{00000000-0005-0000-0000-0000969B0000}"/>
    <cellStyle name="Comma 27 4 2 4" xfId="49125" xr:uid="{00000000-0005-0000-0000-0000979B0000}"/>
    <cellStyle name="Comma 27 4 2 4 2" xfId="49126" xr:uid="{00000000-0005-0000-0000-0000989B0000}"/>
    <cellStyle name="Comma 27 4 2 5" xfId="49127" xr:uid="{00000000-0005-0000-0000-0000999B0000}"/>
    <cellStyle name="Comma 27 4 2 6" xfId="49128" xr:uid="{00000000-0005-0000-0000-00009A9B0000}"/>
    <cellStyle name="Comma 27 4 3" xfId="49129" xr:uid="{00000000-0005-0000-0000-00009B9B0000}"/>
    <cellStyle name="Comma 27 4 3 2" xfId="49130" xr:uid="{00000000-0005-0000-0000-00009C9B0000}"/>
    <cellStyle name="Comma 27 4 3 2 2" xfId="49131" xr:uid="{00000000-0005-0000-0000-00009D9B0000}"/>
    <cellStyle name="Comma 27 4 3 2 3" xfId="49132" xr:uid="{00000000-0005-0000-0000-00009E9B0000}"/>
    <cellStyle name="Comma 27 4 3 3" xfId="49133" xr:uid="{00000000-0005-0000-0000-00009F9B0000}"/>
    <cellStyle name="Comma 27 4 3 3 2" xfId="49134" xr:uid="{00000000-0005-0000-0000-0000A09B0000}"/>
    <cellStyle name="Comma 27 4 3 3 3" xfId="49135" xr:uid="{00000000-0005-0000-0000-0000A19B0000}"/>
    <cellStyle name="Comma 27 4 3 4" xfId="49136" xr:uid="{00000000-0005-0000-0000-0000A29B0000}"/>
    <cellStyle name="Comma 27 4 3 4 2" xfId="49137" xr:uid="{00000000-0005-0000-0000-0000A39B0000}"/>
    <cellStyle name="Comma 27 4 3 5" xfId="49138" xr:uid="{00000000-0005-0000-0000-0000A49B0000}"/>
    <cellStyle name="Comma 27 4 3 6" xfId="49139" xr:uid="{00000000-0005-0000-0000-0000A59B0000}"/>
    <cellStyle name="Comma 27 4 4" xfId="49140" xr:uid="{00000000-0005-0000-0000-0000A69B0000}"/>
    <cellStyle name="Comma 27 4 4 2" xfId="49141" xr:uid="{00000000-0005-0000-0000-0000A79B0000}"/>
    <cellStyle name="Comma 27 4 4 2 2" xfId="49142" xr:uid="{00000000-0005-0000-0000-0000A89B0000}"/>
    <cellStyle name="Comma 27 4 4 2 3" xfId="49143" xr:uid="{00000000-0005-0000-0000-0000A99B0000}"/>
    <cellStyle name="Comma 27 4 4 3" xfId="49144" xr:uid="{00000000-0005-0000-0000-0000AA9B0000}"/>
    <cellStyle name="Comma 27 4 4 3 2" xfId="49145" xr:uid="{00000000-0005-0000-0000-0000AB9B0000}"/>
    <cellStyle name="Comma 27 4 4 4" xfId="49146" xr:uid="{00000000-0005-0000-0000-0000AC9B0000}"/>
    <cellStyle name="Comma 27 4 4 5" xfId="49147" xr:uid="{00000000-0005-0000-0000-0000AD9B0000}"/>
    <cellStyle name="Comma 27 4 5" xfId="49148" xr:uid="{00000000-0005-0000-0000-0000AE9B0000}"/>
    <cellStyle name="Comma 27 4 5 2" xfId="49149" xr:uid="{00000000-0005-0000-0000-0000AF9B0000}"/>
    <cellStyle name="Comma 27 4 5 3" xfId="49150" xr:uid="{00000000-0005-0000-0000-0000B09B0000}"/>
    <cellStyle name="Comma 27 4 6" xfId="49151" xr:uid="{00000000-0005-0000-0000-0000B19B0000}"/>
    <cellStyle name="Comma 27 4 6 2" xfId="49152" xr:uid="{00000000-0005-0000-0000-0000B29B0000}"/>
    <cellStyle name="Comma 27 4 6 3" xfId="49153" xr:uid="{00000000-0005-0000-0000-0000B39B0000}"/>
    <cellStyle name="Comma 27 4 7" xfId="49154" xr:uid="{00000000-0005-0000-0000-0000B49B0000}"/>
    <cellStyle name="Comma 27 4 7 2" xfId="49155" xr:uid="{00000000-0005-0000-0000-0000B59B0000}"/>
    <cellStyle name="Comma 27 4 8" xfId="49156" xr:uid="{00000000-0005-0000-0000-0000B69B0000}"/>
    <cellStyle name="Comma 27 4 9" xfId="49157" xr:uid="{00000000-0005-0000-0000-0000B79B0000}"/>
    <cellStyle name="Comma 27 5" xfId="49158" xr:uid="{00000000-0005-0000-0000-0000B89B0000}"/>
    <cellStyle name="Comma 27 5 2" xfId="49159" xr:uid="{00000000-0005-0000-0000-0000B99B0000}"/>
    <cellStyle name="Comma 27 5 2 2" xfId="49160" xr:uid="{00000000-0005-0000-0000-0000BA9B0000}"/>
    <cellStyle name="Comma 27 5 2 3" xfId="49161" xr:uid="{00000000-0005-0000-0000-0000BB9B0000}"/>
    <cellStyle name="Comma 27 5 3" xfId="49162" xr:uid="{00000000-0005-0000-0000-0000BC9B0000}"/>
    <cellStyle name="Comma 27 5 3 2" xfId="49163" xr:uid="{00000000-0005-0000-0000-0000BD9B0000}"/>
    <cellStyle name="Comma 27 5 3 3" xfId="49164" xr:uid="{00000000-0005-0000-0000-0000BE9B0000}"/>
    <cellStyle name="Comma 27 5 4" xfId="49165" xr:uid="{00000000-0005-0000-0000-0000BF9B0000}"/>
    <cellStyle name="Comma 27 5 4 2" xfId="49166" xr:uid="{00000000-0005-0000-0000-0000C09B0000}"/>
    <cellStyle name="Comma 27 5 5" xfId="49167" xr:uid="{00000000-0005-0000-0000-0000C19B0000}"/>
    <cellStyle name="Comma 27 5 6" xfId="49168" xr:uid="{00000000-0005-0000-0000-0000C29B0000}"/>
    <cellStyle name="Comma 27 6" xfId="49169" xr:uid="{00000000-0005-0000-0000-0000C39B0000}"/>
    <cellStyle name="Comma 27 6 2" xfId="49170" xr:uid="{00000000-0005-0000-0000-0000C49B0000}"/>
    <cellStyle name="Comma 27 6 2 2" xfId="49171" xr:uid="{00000000-0005-0000-0000-0000C59B0000}"/>
    <cellStyle name="Comma 27 6 2 3" xfId="49172" xr:uid="{00000000-0005-0000-0000-0000C69B0000}"/>
    <cellStyle name="Comma 27 6 3" xfId="49173" xr:uid="{00000000-0005-0000-0000-0000C79B0000}"/>
    <cellStyle name="Comma 27 6 3 2" xfId="49174" xr:uid="{00000000-0005-0000-0000-0000C89B0000}"/>
    <cellStyle name="Comma 27 6 3 3" xfId="49175" xr:uid="{00000000-0005-0000-0000-0000C99B0000}"/>
    <cellStyle name="Comma 27 6 4" xfId="49176" xr:uid="{00000000-0005-0000-0000-0000CA9B0000}"/>
    <cellStyle name="Comma 27 6 4 2" xfId="49177" xr:uid="{00000000-0005-0000-0000-0000CB9B0000}"/>
    <cellStyle name="Comma 27 6 5" xfId="49178" xr:uid="{00000000-0005-0000-0000-0000CC9B0000}"/>
    <cellStyle name="Comma 27 6 6" xfId="49179" xr:uid="{00000000-0005-0000-0000-0000CD9B0000}"/>
    <cellStyle name="Comma 27 7" xfId="49180" xr:uid="{00000000-0005-0000-0000-0000CE9B0000}"/>
    <cellStyle name="Comma 27 7 2" xfId="49181" xr:uid="{00000000-0005-0000-0000-0000CF9B0000}"/>
    <cellStyle name="Comma 27 7 2 2" xfId="49182" xr:uid="{00000000-0005-0000-0000-0000D09B0000}"/>
    <cellStyle name="Comma 27 7 2 3" xfId="49183" xr:uid="{00000000-0005-0000-0000-0000D19B0000}"/>
    <cellStyle name="Comma 27 7 3" xfId="49184" xr:uid="{00000000-0005-0000-0000-0000D29B0000}"/>
    <cellStyle name="Comma 27 7 3 2" xfId="49185" xr:uid="{00000000-0005-0000-0000-0000D39B0000}"/>
    <cellStyle name="Comma 27 7 4" xfId="49186" xr:uid="{00000000-0005-0000-0000-0000D49B0000}"/>
    <cellStyle name="Comma 27 7 5" xfId="49187" xr:uid="{00000000-0005-0000-0000-0000D59B0000}"/>
    <cellStyle name="Comma 27 8" xfId="49188" xr:uid="{00000000-0005-0000-0000-0000D69B0000}"/>
    <cellStyle name="Comma 27 8 2" xfId="49189" xr:uid="{00000000-0005-0000-0000-0000D79B0000}"/>
    <cellStyle name="Comma 27 8 3" xfId="49190" xr:uid="{00000000-0005-0000-0000-0000D89B0000}"/>
    <cellStyle name="Comma 27 9" xfId="49191" xr:uid="{00000000-0005-0000-0000-0000D99B0000}"/>
    <cellStyle name="Comma 27 9 2" xfId="49192" xr:uid="{00000000-0005-0000-0000-0000DA9B0000}"/>
    <cellStyle name="Comma 27 9 3" xfId="49193" xr:uid="{00000000-0005-0000-0000-0000DB9B0000}"/>
    <cellStyle name="Comma 28" xfId="3552" xr:uid="{00000000-0005-0000-0000-0000DC9B0000}"/>
    <cellStyle name="Comma 28 2" xfId="49194" xr:uid="{00000000-0005-0000-0000-0000DD9B0000}"/>
    <cellStyle name="Comma 28 3" xfId="49195" xr:uid="{00000000-0005-0000-0000-0000DE9B0000}"/>
    <cellStyle name="Comma 29" xfId="3553" xr:uid="{00000000-0005-0000-0000-0000DF9B0000}"/>
    <cellStyle name="Comma 29 2" xfId="14232" xr:uid="{00000000-0005-0000-0000-0000E09B0000}"/>
    <cellStyle name="Comma 3" xfId="3554" xr:uid="{00000000-0005-0000-0000-0000E19B0000}"/>
    <cellStyle name="Comma 3 10" xfId="3555" xr:uid="{00000000-0005-0000-0000-0000E29B0000}"/>
    <cellStyle name="Comma 3 11" xfId="3556" xr:uid="{00000000-0005-0000-0000-0000E39B0000}"/>
    <cellStyle name="Comma 3 12" xfId="14455" xr:uid="{00000000-0005-0000-0000-0000E49B0000}"/>
    <cellStyle name="Comma 3 2" xfId="3557" xr:uid="{00000000-0005-0000-0000-0000E59B0000}"/>
    <cellStyle name="Comma 3 2 2" xfId="3558" xr:uid="{00000000-0005-0000-0000-0000E69B0000}"/>
    <cellStyle name="Comma 3 2 2 2" xfId="3559" xr:uid="{00000000-0005-0000-0000-0000E79B0000}"/>
    <cellStyle name="Comma 3 2 2 2 2" xfId="3560" xr:uid="{00000000-0005-0000-0000-0000E89B0000}"/>
    <cellStyle name="Comma 3 2 2 2 2 2" xfId="3561" xr:uid="{00000000-0005-0000-0000-0000E99B0000}"/>
    <cellStyle name="Comma 3 2 2 2 2 2 2" xfId="3562" xr:uid="{00000000-0005-0000-0000-0000EA9B0000}"/>
    <cellStyle name="Comma 3 2 2 2 2 2 2 2" xfId="3563" xr:uid="{00000000-0005-0000-0000-0000EB9B0000}"/>
    <cellStyle name="Comma 3 2 2 2 2 2 3" xfId="3564" xr:uid="{00000000-0005-0000-0000-0000EC9B0000}"/>
    <cellStyle name="Comma 3 2 2 2 2 3" xfId="3565" xr:uid="{00000000-0005-0000-0000-0000ED9B0000}"/>
    <cellStyle name="Comma 3 2 2 2 2 3 2" xfId="3566" xr:uid="{00000000-0005-0000-0000-0000EE9B0000}"/>
    <cellStyle name="Comma 3 2 2 2 2 4" xfId="3567" xr:uid="{00000000-0005-0000-0000-0000EF9B0000}"/>
    <cellStyle name="Comma 3 2 2 2 2 5" xfId="49196" xr:uid="{00000000-0005-0000-0000-0000F09B0000}"/>
    <cellStyle name="Comma 3 2 2 2 3" xfId="3568" xr:uid="{00000000-0005-0000-0000-0000F19B0000}"/>
    <cellStyle name="Comma 3 2 2 2 3 2" xfId="3569" xr:uid="{00000000-0005-0000-0000-0000F29B0000}"/>
    <cellStyle name="Comma 3 2 2 2 3 2 2" xfId="3570" xr:uid="{00000000-0005-0000-0000-0000F39B0000}"/>
    <cellStyle name="Comma 3 2 2 2 3 3" xfId="3571" xr:uid="{00000000-0005-0000-0000-0000F49B0000}"/>
    <cellStyle name="Comma 3 2 2 2 4" xfId="3572" xr:uid="{00000000-0005-0000-0000-0000F59B0000}"/>
    <cellStyle name="Comma 3 2 2 2 4 2" xfId="3573" xr:uid="{00000000-0005-0000-0000-0000F69B0000}"/>
    <cellStyle name="Comma 3 2 2 2 5" xfId="3574" xr:uid="{00000000-0005-0000-0000-0000F79B0000}"/>
    <cellStyle name="Comma 3 2 2 2 6" xfId="3575" xr:uid="{00000000-0005-0000-0000-0000F89B0000}"/>
    <cellStyle name="Comma 3 2 2 2 7" xfId="14017" xr:uid="{00000000-0005-0000-0000-0000F99B0000}"/>
    <cellStyle name="Comma 3 2 2 3" xfId="3576" xr:uid="{00000000-0005-0000-0000-0000FA9B0000}"/>
    <cellStyle name="Comma 3 2 2 3 2" xfId="3577" xr:uid="{00000000-0005-0000-0000-0000FB9B0000}"/>
    <cellStyle name="Comma 3 2 2 3 2 2" xfId="3578" xr:uid="{00000000-0005-0000-0000-0000FC9B0000}"/>
    <cellStyle name="Comma 3 2 2 3 2 2 2" xfId="3579" xr:uid="{00000000-0005-0000-0000-0000FD9B0000}"/>
    <cellStyle name="Comma 3 2 2 3 2 3" xfId="3580" xr:uid="{00000000-0005-0000-0000-0000FE9B0000}"/>
    <cellStyle name="Comma 3 2 2 3 3" xfId="3581" xr:uid="{00000000-0005-0000-0000-0000FF9B0000}"/>
    <cellStyle name="Comma 3 2 2 3 3 2" xfId="3582" xr:uid="{00000000-0005-0000-0000-0000009C0000}"/>
    <cellStyle name="Comma 3 2 2 3 4" xfId="3583" xr:uid="{00000000-0005-0000-0000-0000019C0000}"/>
    <cellStyle name="Comma 3 2 2 3 5" xfId="49197" xr:uid="{00000000-0005-0000-0000-0000029C0000}"/>
    <cellStyle name="Comma 3 2 2 4" xfId="3584" xr:uid="{00000000-0005-0000-0000-0000039C0000}"/>
    <cellStyle name="Comma 3 2 2 4 2" xfId="3585" xr:uid="{00000000-0005-0000-0000-0000049C0000}"/>
    <cellStyle name="Comma 3 2 2 4 2 2" xfId="3586" xr:uid="{00000000-0005-0000-0000-0000059C0000}"/>
    <cellStyle name="Comma 3 2 2 4 3" xfId="3587" xr:uid="{00000000-0005-0000-0000-0000069C0000}"/>
    <cellStyle name="Comma 3 2 2 5" xfId="3588" xr:uid="{00000000-0005-0000-0000-0000079C0000}"/>
    <cellStyle name="Comma 3 2 2 5 2" xfId="3589" xr:uid="{00000000-0005-0000-0000-0000089C0000}"/>
    <cellStyle name="Comma 3 2 2 6" xfId="3590" xr:uid="{00000000-0005-0000-0000-0000099C0000}"/>
    <cellStyle name="Comma 3 2 2 7" xfId="3591" xr:uid="{00000000-0005-0000-0000-00000A9C0000}"/>
    <cellStyle name="Comma 3 2 2 8" xfId="14016" xr:uid="{00000000-0005-0000-0000-00000B9C0000}"/>
    <cellStyle name="Comma 3 2 3" xfId="3592" xr:uid="{00000000-0005-0000-0000-00000C9C0000}"/>
    <cellStyle name="Comma 3 2 3 2" xfId="3593" xr:uid="{00000000-0005-0000-0000-00000D9C0000}"/>
    <cellStyle name="Comma 3 2 3 2 2" xfId="3594" xr:uid="{00000000-0005-0000-0000-00000E9C0000}"/>
    <cellStyle name="Comma 3 2 3 2 2 2" xfId="3595" xr:uid="{00000000-0005-0000-0000-00000F9C0000}"/>
    <cellStyle name="Comma 3 2 3 2 2 2 2" xfId="3596" xr:uid="{00000000-0005-0000-0000-0000109C0000}"/>
    <cellStyle name="Comma 3 2 3 2 2 3" xfId="3597" xr:uid="{00000000-0005-0000-0000-0000119C0000}"/>
    <cellStyle name="Comma 3 2 3 2 3" xfId="3598" xr:uid="{00000000-0005-0000-0000-0000129C0000}"/>
    <cellStyle name="Comma 3 2 3 2 3 2" xfId="3599" xr:uid="{00000000-0005-0000-0000-0000139C0000}"/>
    <cellStyle name="Comma 3 2 3 2 4" xfId="3600" xr:uid="{00000000-0005-0000-0000-0000149C0000}"/>
    <cellStyle name="Comma 3 2 3 2 5" xfId="49198" xr:uid="{00000000-0005-0000-0000-0000159C0000}"/>
    <cellStyle name="Comma 3 2 3 3" xfId="3601" xr:uid="{00000000-0005-0000-0000-0000169C0000}"/>
    <cellStyle name="Comma 3 2 3 3 2" xfId="3602" xr:uid="{00000000-0005-0000-0000-0000179C0000}"/>
    <cellStyle name="Comma 3 2 3 3 2 2" xfId="3603" xr:uid="{00000000-0005-0000-0000-0000189C0000}"/>
    <cellStyle name="Comma 3 2 3 3 3" xfId="3604" xr:uid="{00000000-0005-0000-0000-0000199C0000}"/>
    <cellStyle name="Comma 3 2 3 4" xfId="3605" xr:uid="{00000000-0005-0000-0000-00001A9C0000}"/>
    <cellStyle name="Comma 3 2 3 4 2" xfId="3606" xr:uid="{00000000-0005-0000-0000-00001B9C0000}"/>
    <cellStyle name="Comma 3 2 3 5" xfId="3607" xr:uid="{00000000-0005-0000-0000-00001C9C0000}"/>
    <cellStyle name="Comma 3 2 3 6" xfId="3608" xr:uid="{00000000-0005-0000-0000-00001D9C0000}"/>
    <cellStyle name="Comma 3 2 3 7" xfId="14018" xr:uid="{00000000-0005-0000-0000-00001E9C0000}"/>
    <cellStyle name="Comma 3 2 4" xfId="3609" xr:uid="{00000000-0005-0000-0000-00001F9C0000}"/>
    <cellStyle name="Comma 3 2 4 2" xfId="3610" xr:uid="{00000000-0005-0000-0000-0000209C0000}"/>
    <cellStyle name="Comma 3 2 4 2 2" xfId="3611" xr:uid="{00000000-0005-0000-0000-0000219C0000}"/>
    <cellStyle name="Comma 3 2 4 2 2 2" xfId="3612" xr:uid="{00000000-0005-0000-0000-0000229C0000}"/>
    <cellStyle name="Comma 3 2 4 2 2 2 2" xfId="3613" xr:uid="{00000000-0005-0000-0000-0000239C0000}"/>
    <cellStyle name="Comma 3 2 4 2 2 3" xfId="3614" xr:uid="{00000000-0005-0000-0000-0000249C0000}"/>
    <cellStyle name="Comma 3 2 4 2 3" xfId="3615" xr:uid="{00000000-0005-0000-0000-0000259C0000}"/>
    <cellStyle name="Comma 3 2 4 2 3 2" xfId="3616" xr:uid="{00000000-0005-0000-0000-0000269C0000}"/>
    <cellStyle name="Comma 3 2 4 2 4" xfId="3617" xr:uid="{00000000-0005-0000-0000-0000279C0000}"/>
    <cellStyle name="Comma 3 2 4 3" xfId="3618" xr:uid="{00000000-0005-0000-0000-0000289C0000}"/>
    <cellStyle name="Comma 3 2 4 3 2" xfId="3619" xr:uid="{00000000-0005-0000-0000-0000299C0000}"/>
    <cellStyle name="Comma 3 2 4 3 2 2" xfId="3620" xr:uid="{00000000-0005-0000-0000-00002A9C0000}"/>
    <cellStyle name="Comma 3 2 4 3 3" xfId="3621" xr:uid="{00000000-0005-0000-0000-00002B9C0000}"/>
    <cellStyle name="Comma 3 2 4 4" xfId="3622" xr:uid="{00000000-0005-0000-0000-00002C9C0000}"/>
    <cellStyle name="Comma 3 2 4 4 2" xfId="3623" xr:uid="{00000000-0005-0000-0000-00002D9C0000}"/>
    <cellStyle name="Comma 3 2 4 5" xfId="3624" xr:uid="{00000000-0005-0000-0000-00002E9C0000}"/>
    <cellStyle name="Comma 3 2 4 6" xfId="49199" xr:uid="{00000000-0005-0000-0000-00002F9C0000}"/>
    <cellStyle name="Comma 3 2 5" xfId="3625" xr:uid="{00000000-0005-0000-0000-0000309C0000}"/>
    <cellStyle name="Comma 3 2 5 2" xfId="3626" xr:uid="{00000000-0005-0000-0000-0000319C0000}"/>
    <cellStyle name="Comma 3 2 5 2 2" xfId="3627" xr:uid="{00000000-0005-0000-0000-0000329C0000}"/>
    <cellStyle name="Comma 3 2 5 2 2 2" xfId="3628" xr:uid="{00000000-0005-0000-0000-0000339C0000}"/>
    <cellStyle name="Comma 3 2 5 2 3" xfId="3629" xr:uid="{00000000-0005-0000-0000-0000349C0000}"/>
    <cellStyle name="Comma 3 2 5 3" xfId="3630" xr:uid="{00000000-0005-0000-0000-0000359C0000}"/>
    <cellStyle name="Comma 3 2 5 3 2" xfId="3631" xr:uid="{00000000-0005-0000-0000-0000369C0000}"/>
    <cellStyle name="Comma 3 2 5 4" xfId="3632" xr:uid="{00000000-0005-0000-0000-0000379C0000}"/>
    <cellStyle name="Comma 3 2 6" xfId="3633" xr:uid="{00000000-0005-0000-0000-0000389C0000}"/>
    <cellStyle name="Comma 3 2 6 2" xfId="3634" xr:uid="{00000000-0005-0000-0000-0000399C0000}"/>
    <cellStyle name="Comma 3 2 6 2 2" xfId="3635" xr:uid="{00000000-0005-0000-0000-00003A9C0000}"/>
    <cellStyle name="Comma 3 2 6 3" xfId="3636" xr:uid="{00000000-0005-0000-0000-00003B9C0000}"/>
    <cellStyle name="Comma 3 2 7" xfId="3637" xr:uid="{00000000-0005-0000-0000-00003C9C0000}"/>
    <cellStyle name="Comma 3 2 7 2" xfId="3638" xr:uid="{00000000-0005-0000-0000-00003D9C0000}"/>
    <cellStyle name="Comma 3 2 8" xfId="3639" xr:uid="{00000000-0005-0000-0000-00003E9C0000}"/>
    <cellStyle name="Comma 3 2 9" xfId="14456" xr:uid="{00000000-0005-0000-0000-00003F9C0000}"/>
    <cellStyle name="Comma 3 3" xfId="3640" xr:uid="{00000000-0005-0000-0000-0000409C0000}"/>
    <cellStyle name="Comma 3 3 2" xfId="3641" xr:uid="{00000000-0005-0000-0000-0000419C0000}"/>
    <cellStyle name="Comma 3 3 2 2" xfId="3642" xr:uid="{00000000-0005-0000-0000-0000429C0000}"/>
    <cellStyle name="Comma 3 3 2 2 2" xfId="3643" xr:uid="{00000000-0005-0000-0000-0000439C0000}"/>
    <cellStyle name="Comma 3 3 2 2 2 2" xfId="3644" xr:uid="{00000000-0005-0000-0000-0000449C0000}"/>
    <cellStyle name="Comma 3 3 2 2 2 2 2" xfId="3645" xr:uid="{00000000-0005-0000-0000-0000459C0000}"/>
    <cellStyle name="Comma 3 3 2 2 2 3" xfId="3646" xr:uid="{00000000-0005-0000-0000-0000469C0000}"/>
    <cellStyle name="Comma 3 3 2 2 2 4" xfId="49200" xr:uid="{00000000-0005-0000-0000-0000479C0000}"/>
    <cellStyle name="Comma 3 3 2 2 3" xfId="3647" xr:uid="{00000000-0005-0000-0000-0000489C0000}"/>
    <cellStyle name="Comma 3 3 2 2 3 2" xfId="3648" xr:uid="{00000000-0005-0000-0000-0000499C0000}"/>
    <cellStyle name="Comma 3 3 2 2 4" xfId="3649" xr:uid="{00000000-0005-0000-0000-00004A9C0000}"/>
    <cellStyle name="Comma 3 3 2 2 5" xfId="3650" xr:uid="{00000000-0005-0000-0000-00004B9C0000}"/>
    <cellStyle name="Comma 3 3 2 2 6" xfId="14021" xr:uid="{00000000-0005-0000-0000-00004C9C0000}"/>
    <cellStyle name="Comma 3 3 2 3" xfId="3651" xr:uid="{00000000-0005-0000-0000-00004D9C0000}"/>
    <cellStyle name="Comma 3 3 2 3 2" xfId="3652" xr:uid="{00000000-0005-0000-0000-00004E9C0000}"/>
    <cellStyle name="Comma 3 3 2 3 2 2" xfId="3653" xr:uid="{00000000-0005-0000-0000-00004F9C0000}"/>
    <cellStyle name="Comma 3 3 2 3 3" xfId="3654" xr:uid="{00000000-0005-0000-0000-0000509C0000}"/>
    <cellStyle name="Comma 3 3 2 3 4" xfId="49201" xr:uid="{00000000-0005-0000-0000-0000519C0000}"/>
    <cellStyle name="Comma 3 3 2 4" xfId="3655" xr:uid="{00000000-0005-0000-0000-0000529C0000}"/>
    <cellStyle name="Comma 3 3 2 4 2" xfId="3656" xr:uid="{00000000-0005-0000-0000-0000539C0000}"/>
    <cellStyle name="Comma 3 3 2 5" xfId="3657" xr:uid="{00000000-0005-0000-0000-0000549C0000}"/>
    <cellStyle name="Comma 3 3 2 6" xfId="3658" xr:uid="{00000000-0005-0000-0000-0000559C0000}"/>
    <cellStyle name="Comma 3 3 2 7" xfId="14020" xr:uid="{00000000-0005-0000-0000-0000569C0000}"/>
    <cellStyle name="Comma 3 3 3" xfId="3659" xr:uid="{00000000-0005-0000-0000-0000579C0000}"/>
    <cellStyle name="Comma 3 3 3 2" xfId="3660" xr:uid="{00000000-0005-0000-0000-0000589C0000}"/>
    <cellStyle name="Comma 3 3 3 2 2" xfId="3661" xr:uid="{00000000-0005-0000-0000-0000599C0000}"/>
    <cellStyle name="Comma 3 3 3 2 2 2" xfId="3662" xr:uid="{00000000-0005-0000-0000-00005A9C0000}"/>
    <cellStyle name="Comma 3 3 3 2 3" xfId="3663" xr:uid="{00000000-0005-0000-0000-00005B9C0000}"/>
    <cellStyle name="Comma 3 3 3 2 4" xfId="49202" xr:uid="{00000000-0005-0000-0000-00005C9C0000}"/>
    <cellStyle name="Comma 3 3 3 3" xfId="3664" xr:uid="{00000000-0005-0000-0000-00005D9C0000}"/>
    <cellStyle name="Comma 3 3 3 3 2" xfId="3665" xr:uid="{00000000-0005-0000-0000-00005E9C0000}"/>
    <cellStyle name="Comma 3 3 3 4" xfId="3666" xr:uid="{00000000-0005-0000-0000-00005F9C0000}"/>
    <cellStyle name="Comma 3 3 3 5" xfId="3667" xr:uid="{00000000-0005-0000-0000-0000609C0000}"/>
    <cellStyle name="Comma 3 3 3 6" xfId="14022" xr:uid="{00000000-0005-0000-0000-0000619C0000}"/>
    <cellStyle name="Comma 3 3 4" xfId="3668" xr:uid="{00000000-0005-0000-0000-0000629C0000}"/>
    <cellStyle name="Comma 3 3 4 2" xfId="3669" xr:uid="{00000000-0005-0000-0000-0000639C0000}"/>
    <cellStyle name="Comma 3 3 4 2 2" xfId="3670" xr:uid="{00000000-0005-0000-0000-0000649C0000}"/>
    <cellStyle name="Comma 3 3 4 3" xfId="3671" xr:uid="{00000000-0005-0000-0000-0000659C0000}"/>
    <cellStyle name="Comma 3 3 4 4" xfId="49203" xr:uid="{00000000-0005-0000-0000-0000669C0000}"/>
    <cellStyle name="Comma 3 3 5" xfId="3672" xr:uid="{00000000-0005-0000-0000-0000679C0000}"/>
    <cellStyle name="Comma 3 3 5 2" xfId="3673" xr:uid="{00000000-0005-0000-0000-0000689C0000}"/>
    <cellStyle name="Comma 3 3 6" xfId="3674" xr:uid="{00000000-0005-0000-0000-0000699C0000}"/>
    <cellStyle name="Comma 3 3 7" xfId="3675" xr:uid="{00000000-0005-0000-0000-00006A9C0000}"/>
    <cellStyle name="Comma 3 3 8" xfId="14019" xr:uid="{00000000-0005-0000-0000-00006B9C0000}"/>
    <cellStyle name="Comma 3 4" xfId="3676" xr:uid="{00000000-0005-0000-0000-00006C9C0000}"/>
    <cellStyle name="Comma 3 4 2" xfId="3677" xr:uid="{00000000-0005-0000-0000-00006D9C0000}"/>
    <cellStyle name="Comma 3 4 2 2" xfId="3678" xr:uid="{00000000-0005-0000-0000-00006E9C0000}"/>
    <cellStyle name="Comma 3 4 2 2 2" xfId="3679" xr:uid="{00000000-0005-0000-0000-00006F9C0000}"/>
    <cellStyle name="Comma 3 4 2 2 2 2" xfId="3680" xr:uid="{00000000-0005-0000-0000-0000709C0000}"/>
    <cellStyle name="Comma 3 4 2 2 2 3" xfId="49204" xr:uid="{00000000-0005-0000-0000-0000719C0000}"/>
    <cellStyle name="Comma 3 4 2 2 3" xfId="3681" xr:uid="{00000000-0005-0000-0000-0000729C0000}"/>
    <cellStyle name="Comma 3 4 2 2 4" xfId="3682" xr:uid="{00000000-0005-0000-0000-0000739C0000}"/>
    <cellStyle name="Comma 3 4 2 2 5" xfId="49205" xr:uid="{00000000-0005-0000-0000-0000749C0000}"/>
    <cellStyle name="Comma 3 4 2 3" xfId="3683" xr:uid="{00000000-0005-0000-0000-0000759C0000}"/>
    <cellStyle name="Comma 3 4 2 3 2" xfId="3684" xr:uid="{00000000-0005-0000-0000-0000769C0000}"/>
    <cellStyle name="Comma 3 4 2 3 3" xfId="49206" xr:uid="{00000000-0005-0000-0000-0000779C0000}"/>
    <cellStyle name="Comma 3 4 2 4" xfId="3685" xr:uid="{00000000-0005-0000-0000-0000789C0000}"/>
    <cellStyle name="Comma 3 4 2 5" xfId="3686" xr:uid="{00000000-0005-0000-0000-0000799C0000}"/>
    <cellStyle name="Comma 3 4 2 6" xfId="14233" xr:uid="{00000000-0005-0000-0000-00007A9C0000}"/>
    <cellStyle name="Comma 3 4 3" xfId="3687" xr:uid="{00000000-0005-0000-0000-00007B9C0000}"/>
    <cellStyle name="Comma 3 4 3 2" xfId="3688" xr:uid="{00000000-0005-0000-0000-00007C9C0000}"/>
    <cellStyle name="Comma 3 4 3 2 2" xfId="3689" xr:uid="{00000000-0005-0000-0000-00007D9C0000}"/>
    <cellStyle name="Comma 3 4 3 2 3" xfId="49207" xr:uid="{00000000-0005-0000-0000-00007E9C0000}"/>
    <cellStyle name="Comma 3 4 3 3" xfId="3690" xr:uid="{00000000-0005-0000-0000-00007F9C0000}"/>
    <cellStyle name="Comma 3 4 3 4" xfId="3691" xr:uid="{00000000-0005-0000-0000-0000809C0000}"/>
    <cellStyle name="Comma 3 4 3 5" xfId="49208" xr:uid="{00000000-0005-0000-0000-0000819C0000}"/>
    <cellStyle name="Comma 3 4 4" xfId="3692" xr:uid="{00000000-0005-0000-0000-0000829C0000}"/>
    <cellStyle name="Comma 3 4 4 2" xfId="3693" xr:uid="{00000000-0005-0000-0000-0000839C0000}"/>
    <cellStyle name="Comma 3 4 4 3" xfId="49209" xr:uid="{00000000-0005-0000-0000-0000849C0000}"/>
    <cellStyle name="Comma 3 4 5" xfId="3694" xr:uid="{00000000-0005-0000-0000-0000859C0000}"/>
    <cellStyle name="Comma 3 4 5 2" xfId="9803" xr:uid="{00000000-0005-0000-0000-0000869C0000}"/>
    <cellStyle name="Comma 3 4 6" xfId="3695" xr:uid="{00000000-0005-0000-0000-0000879C0000}"/>
    <cellStyle name="Comma 3 4 7" xfId="9804" xr:uid="{00000000-0005-0000-0000-0000889C0000}"/>
    <cellStyle name="Comma 3 4 8" xfId="14023" xr:uid="{00000000-0005-0000-0000-0000899C0000}"/>
    <cellStyle name="Comma 3 5" xfId="3696" xr:uid="{00000000-0005-0000-0000-00008A9C0000}"/>
    <cellStyle name="Comma 3 5 2" xfId="3697" xr:uid="{00000000-0005-0000-0000-00008B9C0000}"/>
    <cellStyle name="Comma 3 5 2 2" xfId="3698" xr:uid="{00000000-0005-0000-0000-00008C9C0000}"/>
    <cellStyle name="Comma 3 5 2 2 2" xfId="3699" xr:uid="{00000000-0005-0000-0000-00008D9C0000}"/>
    <cellStyle name="Comma 3 5 2 2 2 2" xfId="3700" xr:uid="{00000000-0005-0000-0000-00008E9C0000}"/>
    <cellStyle name="Comma 3 5 2 2 3" xfId="3701" xr:uid="{00000000-0005-0000-0000-00008F9C0000}"/>
    <cellStyle name="Comma 3 5 2 2 4" xfId="49210" xr:uid="{00000000-0005-0000-0000-0000909C0000}"/>
    <cellStyle name="Comma 3 5 2 3" xfId="3702" xr:uid="{00000000-0005-0000-0000-0000919C0000}"/>
    <cellStyle name="Comma 3 5 2 3 2" xfId="3703" xr:uid="{00000000-0005-0000-0000-0000929C0000}"/>
    <cellStyle name="Comma 3 5 2 4" xfId="3704" xr:uid="{00000000-0005-0000-0000-0000939C0000}"/>
    <cellStyle name="Comma 3 5 2 5" xfId="3705" xr:uid="{00000000-0005-0000-0000-0000949C0000}"/>
    <cellStyle name="Comma 3 5 2 6" xfId="49211" xr:uid="{00000000-0005-0000-0000-0000959C0000}"/>
    <cellStyle name="Comma 3 5 3" xfId="3706" xr:uid="{00000000-0005-0000-0000-0000969C0000}"/>
    <cellStyle name="Comma 3 5 3 2" xfId="3707" xr:uid="{00000000-0005-0000-0000-0000979C0000}"/>
    <cellStyle name="Comma 3 5 3 2 2" xfId="3708" xr:uid="{00000000-0005-0000-0000-0000989C0000}"/>
    <cellStyle name="Comma 3 5 3 3" xfId="3709" xr:uid="{00000000-0005-0000-0000-0000999C0000}"/>
    <cellStyle name="Comma 3 5 3 4" xfId="49212" xr:uid="{00000000-0005-0000-0000-00009A9C0000}"/>
    <cellStyle name="Comma 3 5 4" xfId="3710" xr:uid="{00000000-0005-0000-0000-00009B9C0000}"/>
    <cellStyle name="Comma 3 5 4 2" xfId="3711" xr:uid="{00000000-0005-0000-0000-00009C9C0000}"/>
    <cellStyle name="Comma 3 5 5" xfId="3712" xr:uid="{00000000-0005-0000-0000-00009D9C0000}"/>
    <cellStyle name="Comma 3 5 6" xfId="3713" xr:uid="{00000000-0005-0000-0000-00009E9C0000}"/>
    <cellStyle name="Comma 3 5 7" xfId="14024" xr:uid="{00000000-0005-0000-0000-00009F9C0000}"/>
    <cellStyle name="Comma 3 6" xfId="3714" xr:uid="{00000000-0005-0000-0000-0000A09C0000}"/>
    <cellStyle name="Comma 3 6 2" xfId="3715" xr:uid="{00000000-0005-0000-0000-0000A19C0000}"/>
    <cellStyle name="Comma 3 6 2 2" xfId="3716" xr:uid="{00000000-0005-0000-0000-0000A29C0000}"/>
    <cellStyle name="Comma 3 6 2 2 2" xfId="3717" xr:uid="{00000000-0005-0000-0000-0000A39C0000}"/>
    <cellStyle name="Comma 3 6 2 3" xfId="3718" xr:uid="{00000000-0005-0000-0000-0000A49C0000}"/>
    <cellStyle name="Comma 3 6 2 4" xfId="3719" xr:uid="{00000000-0005-0000-0000-0000A59C0000}"/>
    <cellStyle name="Comma 3 6 2 5" xfId="49213" xr:uid="{00000000-0005-0000-0000-0000A69C0000}"/>
    <cellStyle name="Comma 3 6 3" xfId="3720" xr:uid="{00000000-0005-0000-0000-0000A79C0000}"/>
    <cellStyle name="Comma 3 6 3 2" xfId="3721" xr:uid="{00000000-0005-0000-0000-0000A89C0000}"/>
    <cellStyle name="Comma 3 6 4" xfId="3722" xr:uid="{00000000-0005-0000-0000-0000A99C0000}"/>
    <cellStyle name="Comma 3 6 5" xfId="3723" xr:uid="{00000000-0005-0000-0000-0000AA9C0000}"/>
    <cellStyle name="Comma 3 6 6" xfId="49214" xr:uid="{00000000-0005-0000-0000-0000AB9C0000}"/>
    <cellStyle name="Comma 3 7" xfId="3724" xr:uid="{00000000-0005-0000-0000-0000AC9C0000}"/>
    <cellStyle name="Comma 3 7 2" xfId="3725" xr:uid="{00000000-0005-0000-0000-0000AD9C0000}"/>
    <cellStyle name="Comma 3 7 2 2" xfId="3726" xr:uid="{00000000-0005-0000-0000-0000AE9C0000}"/>
    <cellStyle name="Comma 3 7 3" xfId="3727" xr:uid="{00000000-0005-0000-0000-0000AF9C0000}"/>
    <cellStyle name="Comma 3 7 4" xfId="3728" xr:uid="{00000000-0005-0000-0000-0000B09C0000}"/>
    <cellStyle name="Comma 3 7 5" xfId="49215" xr:uid="{00000000-0005-0000-0000-0000B19C0000}"/>
    <cellStyle name="Comma 3 8" xfId="3729" xr:uid="{00000000-0005-0000-0000-0000B29C0000}"/>
    <cellStyle name="Comma 3 8 2" xfId="3730" xr:uid="{00000000-0005-0000-0000-0000B39C0000}"/>
    <cellStyle name="Comma 3 8 2 2" xfId="3731" xr:uid="{00000000-0005-0000-0000-0000B49C0000}"/>
    <cellStyle name="Comma 3 8 3" xfId="3732" xr:uid="{00000000-0005-0000-0000-0000B59C0000}"/>
    <cellStyle name="Comma 3 9" xfId="3733" xr:uid="{00000000-0005-0000-0000-0000B69C0000}"/>
    <cellStyle name="Comma 3 9 2" xfId="3734" xr:uid="{00000000-0005-0000-0000-0000B79C0000}"/>
    <cellStyle name="Comma 30" xfId="3735" xr:uid="{00000000-0005-0000-0000-0000B89C0000}"/>
    <cellStyle name="Comma 30 2" xfId="3736" xr:uid="{00000000-0005-0000-0000-0000B99C0000}"/>
    <cellStyle name="Comma 30 2 2" xfId="3737" xr:uid="{00000000-0005-0000-0000-0000BA9C0000}"/>
    <cellStyle name="Comma 30 2 2 2" xfId="3738" xr:uid="{00000000-0005-0000-0000-0000BB9C0000}"/>
    <cellStyle name="Comma 30 2 3" xfId="3739" xr:uid="{00000000-0005-0000-0000-0000BC9C0000}"/>
    <cellStyle name="Comma 30 3" xfId="3740" xr:uid="{00000000-0005-0000-0000-0000BD9C0000}"/>
    <cellStyle name="Comma 30 3 2" xfId="3741" xr:uid="{00000000-0005-0000-0000-0000BE9C0000}"/>
    <cellStyle name="Comma 30 4" xfId="3742" xr:uid="{00000000-0005-0000-0000-0000BF9C0000}"/>
    <cellStyle name="Comma 30 5" xfId="14025" xr:uid="{00000000-0005-0000-0000-0000C09C0000}"/>
    <cellStyle name="Comma 31" xfId="3743" xr:uid="{00000000-0005-0000-0000-0000C19C0000}"/>
    <cellStyle name="Comma 31 2" xfId="9805" xr:uid="{00000000-0005-0000-0000-0000C29C0000}"/>
    <cellStyle name="Comma 32" xfId="3744" xr:uid="{00000000-0005-0000-0000-0000C39C0000}"/>
    <cellStyle name="Comma 33" xfId="3745" xr:uid="{00000000-0005-0000-0000-0000C49C0000}"/>
    <cellStyle name="Comma 33 2" xfId="14026" xr:uid="{00000000-0005-0000-0000-0000C59C0000}"/>
    <cellStyle name="Comma 34" xfId="3746" xr:uid="{00000000-0005-0000-0000-0000C69C0000}"/>
    <cellStyle name="Comma 34 2" xfId="14027" xr:uid="{00000000-0005-0000-0000-0000C79C0000}"/>
    <cellStyle name="Comma 35" xfId="3747" xr:uid="{00000000-0005-0000-0000-0000C89C0000}"/>
    <cellStyle name="Comma 35 2" xfId="14162" xr:uid="{00000000-0005-0000-0000-0000C99C0000}"/>
    <cellStyle name="Comma 36" xfId="3748" xr:uid="{00000000-0005-0000-0000-0000CA9C0000}"/>
    <cellStyle name="Comma 36 2" xfId="14234" xr:uid="{00000000-0005-0000-0000-0000CB9C0000}"/>
    <cellStyle name="Comma 37" xfId="3749" xr:uid="{00000000-0005-0000-0000-0000CC9C0000}"/>
    <cellStyle name="Comma 37 2" xfId="14235" xr:uid="{00000000-0005-0000-0000-0000CD9C0000}"/>
    <cellStyle name="Comma 38" xfId="3750" xr:uid="{00000000-0005-0000-0000-0000CE9C0000}"/>
    <cellStyle name="Comma 39" xfId="3751" xr:uid="{00000000-0005-0000-0000-0000CF9C0000}"/>
    <cellStyle name="Comma 4" xfId="3752" xr:uid="{00000000-0005-0000-0000-0000D09C0000}"/>
    <cellStyle name="Comma 4 10" xfId="9806" xr:uid="{00000000-0005-0000-0000-0000D19C0000}"/>
    <cellStyle name="Comma 4 2" xfId="3753" xr:uid="{00000000-0005-0000-0000-0000D29C0000}"/>
    <cellStyle name="Comma 4 2 2" xfId="3754" xr:uid="{00000000-0005-0000-0000-0000D39C0000}"/>
    <cellStyle name="Comma 4 2 2 2" xfId="3755" xr:uid="{00000000-0005-0000-0000-0000D49C0000}"/>
    <cellStyle name="Comma 4 2 2 2 2" xfId="9807" xr:uid="{00000000-0005-0000-0000-0000D59C0000}"/>
    <cellStyle name="Comma 4 2 2 2 2 2" xfId="9808" xr:uid="{00000000-0005-0000-0000-0000D69C0000}"/>
    <cellStyle name="Comma 4 2 2 2 3" xfId="9809" xr:uid="{00000000-0005-0000-0000-0000D79C0000}"/>
    <cellStyle name="Comma 4 2 2 2 4" xfId="9810" xr:uid="{00000000-0005-0000-0000-0000D89C0000}"/>
    <cellStyle name="Comma 4 2 2 2 5" xfId="9811" xr:uid="{00000000-0005-0000-0000-0000D99C0000}"/>
    <cellStyle name="Comma 4 2 2 3" xfId="9812" xr:uid="{00000000-0005-0000-0000-0000DA9C0000}"/>
    <cellStyle name="Comma 4 2 2 3 2" xfId="9813" xr:uid="{00000000-0005-0000-0000-0000DB9C0000}"/>
    <cellStyle name="Comma 4 2 2 4" xfId="9814" xr:uid="{00000000-0005-0000-0000-0000DC9C0000}"/>
    <cellStyle name="Comma 4 2 2 4 2" xfId="9815" xr:uid="{00000000-0005-0000-0000-0000DD9C0000}"/>
    <cellStyle name="Comma 4 2 2 5" xfId="9816" xr:uid="{00000000-0005-0000-0000-0000DE9C0000}"/>
    <cellStyle name="Comma 4 2 2 6" xfId="9817" xr:uid="{00000000-0005-0000-0000-0000DF9C0000}"/>
    <cellStyle name="Comma 4 2 3" xfId="3756" xr:uid="{00000000-0005-0000-0000-0000E09C0000}"/>
    <cellStyle name="Comma 4 2 3 2" xfId="9818" xr:uid="{00000000-0005-0000-0000-0000E19C0000}"/>
    <cellStyle name="Comma 4 2 3 2 2" xfId="9819" xr:uid="{00000000-0005-0000-0000-0000E29C0000}"/>
    <cellStyle name="Comma 4 2 3 3" xfId="9820" xr:uid="{00000000-0005-0000-0000-0000E39C0000}"/>
    <cellStyle name="Comma 4 2 3 3 2" xfId="9821" xr:uid="{00000000-0005-0000-0000-0000E49C0000}"/>
    <cellStyle name="Comma 4 2 3 4" xfId="9822" xr:uid="{00000000-0005-0000-0000-0000E59C0000}"/>
    <cellStyle name="Comma 4 2 3 5" xfId="9823" xr:uid="{00000000-0005-0000-0000-0000E69C0000}"/>
    <cellStyle name="Comma 4 2 4" xfId="3757" xr:uid="{00000000-0005-0000-0000-0000E79C0000}"/>
    <cellStyle name="Comma 4 2 4 2" xfId="9824" xr:uid="{00000000-0005-0000-0000-0000E89C0000}"/>
    <cellStyle name="Comma 4 2 4 3" xfId="9825" xr:uid="{00000000-0005-0000-0000-0000E99C0000}"/>
    <cellStyle name="Comma 4 2 4 4" xfId="9826" xr:uid="{00000000-0005-0000-0000-0000EA9C0000}"/>
    <cellStyle name="Comma 4 2 5" xfId="9827" xr:uid="{00000000-0005-0000-0000-0000EB9C0000}"/>
    <cellStyle name="Comma 4 2 5 2" xfId="9828" xr:uid="{00000000-0005-0000-0000-0000EC9C0000}"/>
    <cellStyle name="Comma 4 2 6" xfId="9829" xr:uid="{00000000-0005-0000-0000-0000ED9C0000}"/>
    <cellStyle name="Comma 4 2 7" xfId="9830" xr:uid="{00000000-0005-0000-0000-0000EE9C0000}"/>
    <cellStyle name="Comma 4 2 8" xfId="9831" xr:uid="{00000000-0005-0000-0000-0000EF9C0000}"/>
    <cellStyle name="Comma 4 2 9" xfId="9832" xr:uid="{00000000-0005-0000-0000-0000F09C0000}"/>
    <cellStyle name="Comma 4 3" xfId="3758" xr:uid="{00000000-0005-0000-0000-0000F19C0000}"/>
    <cellStyle name="Comma 4 3 2" xfId="3759" xr:uid="{00000000-0005-0000-0000-0000F29C0000}"/>
    <cellStyle name="Comma 4 3 2 2" xfId="3760" xr:uid="{00000000-0005-0000-0000-0000F39C0000}"/>
    <cellStyle name="Comma 4 3 2 2 2" xfId="3761" xr:uid="{00000000-0005-0000-0000-0000F49C0000}"/>
    <cellStyle name="Comma 4 3 2 2 2 2" xfId="3762" xr:uid="{00000000-0005-0000-0000-0000F59C0000}"/>
    <cellStyle name="Comma 4 3 2 2 2 2 2" xfId="3763" xr:uid="{00000000-0005-0000-0000-0000F69C0000}"/>
    <cellStyle name="Comma 4 3 2 2 2 3" xfId="3764" xr:uid="{00000000-0005-0000-0000-0000F79C0000}"/>
    <cellStyle name="Comma 4 3 2 2 3" xfId="3765" xr:uid="{00000000-0005-0000-0000-0000F89C0000}"/>
    <cellStyle name="Comma 4 3 2 2 3 2" xfId="3766" xr:uid="{00000000-0005-0000-0000-0000F99C0000}"/>
    <cellStyle name="Comma 4 3 2 2 4" xfId="3767" xr:uid="{00000000-0005-0000-0000-0000FA9C0000}"/>
    <cellStyle name="Comma 4 3 2 2 5" xfId="14237" xr:uid="{00000000-0005-0000-0000-0000FB9C0000}"/>
    <cellStyle name="Comma 4 3 2 3" xfId="3768" xr:uid="{00000000-0005-0000-0000-0000FC9C0000}"/>
    <cellStyle name="Comma 4 3 2 3 2" xfId="3769" xr:uid="{00000000-0005-0000-0000-0000FD9C0000}"/>
    <cellStyle name="Comma 4 3 2 3 2 2" xfId="3770" xr:uid="{00000000-0005-0000-0000-0000FE9C0000}"/>
    <cellStyle name="Comma 4 3 2 3 3" xfId="3771" xr:uid="{00000000-0005-0000-0000-0000FF9C0000}"/>
    <cellStyle name="Comma 4 3 2 4" xfId="3772" xr:uid="{00000000-0005-0000-0000-0000009D0000}"/>
    <cellStyle name="Comma 4 3 2 4 2" xfId="3773" xr:uid="{00000000-0005-0000-0000-0000019D0000}"/>
    <cellStyle name="Comma 4 3 2 5" xfId="3774" xr:uid="{00000000-0005-0000-0000-0000029D0000}"/>
    <cellStyle name="Comma 4 3 2 6" xfId="3775" xr:uid="{00000000-0005-0000-0000-0000039D0000}"/>
    <cellStyle name="Comma 4 3 2 7" xfId="14236" xr:uid="{00000000-0005-0000-0000-0000049D0000}"/>
    <cellStyle name="Comma 4 3 3" xfId="3776" xr:uid="{00000000-0005-0000-0000-0000059D0000}"/>
    <cellStyle name="Comma 4 3 3 2" xfId="3777" xr:uid="{00000000-0005-0000-0000-0000069D0000}"/>
    <cellStyle name="Comma 4 3 3 2 2" xfId="3778" xr:uid="{00000000-0005-0000-0000-0000079D0000}"/>
    <cellStyle name="Comma 4 3 3 2 2 2" xfId="3779" xr:uid="{00000000-0005-0000-0000-0000089D0000}"/>
    <cellStyle name="Comma 4 3 3 2 3" xfId="3780" xr:uid="{00000000-0005-0000-0000-0000099D0000}"/>
    <cellStyle name="Comma 4 3 3 3" xfId="3781" xr:uid="{00000000-0005-0000-0000-00000A9D0000}"/>
    <cellStyle name="Comma 4 3 3 3 2" xfId="3782" xr:uid="{00000000-0005-0000-0000-00000B9D0000}"/>
    <cellStyle name="Comma 4 3 3 4" xfId="3783" xr:uid="{00000000-0005-0000-0000-00000C9D0000}"/>
    <cellStyle name="Comma 4 3 3 5" xfId="14238" xr:uid="{00000000-0005-0000-0000-00000D9D0000}"/>
    <cellStyle name="Comma 4 3 4" xfId="3784" xr:uid="{00000000-0005-0000-0000-00000E9D0000}"/>
    <cellStyle name="Comma 4 3 4 2" xfId="3785" xr:uid="{00000000-0005-0000-0000-00000F9D0000}"/>
    <cellStyle name="Comma 4 3 4 2 2" xfId="3786" xr:uid="{00000000-0005-0000-0000-0000109D0000}"/>
    <cellStyle name="Comma 4 3 4 3" xfId="3787" xr:uid="{00000000-0005-0000-0000-0000119D0000}"/>
    <cellStyle name="Comma 4 3 5" xfId="3788" xr:uid="{00000000-0005-0000-0000-0000129D0000}"/>
    <cellStyle name="Comma 4 3 5 2" xfId="3789" xr:uid="{00000000-0005-0000-0000-0000139D0000}"/>
    <cellStyle name="Comma 4 3 6" xfId="3790" xr:uid="{00000000-0005-0000-0000-0000149D0000}"/>
    <cellStyle name="Comma 4 3 7" xfId="3791" xr:uid="{00000000-0005-0000-0000-0000159D0000}"/>
    <cellStyle name="Comma 4 3 8" xfId="14028" xr:uid="{00000000-0005-0000-0000-0000169D0000}"/>
    <cellStyle name="Comma 4 4" xfId="3792" xr:uid="{00000000-0005-0000-0000-0000179D0000}"/>
    <cellStyle name="Comma 4 4 2" xfId="3793" xr:uid="{00000000-0005-0000-0000-0000189D0000}"/>
    <cellStyle name="Comma 4 4 2 2" xfId="3794" xr:uid="{00000000-0005-0000-0000-0000199D0000}"/>
    <cellStyle name="Comma 4 4 2 2 2" xfId="3795" xr:uid="{00000000-0005-0000-0000-00001A9D0000}"/>
    <cellStyle name="Comma 4 4 2 2 2 2" xfId="3796" xr:uid="{00000000-0005-0000-0000-00001B9D0000}"/>
    <cellStyle name="Comma 4 4 2 2 3" xfId="3797" xr:uid="{00000000-0005-0000-0000-00001C9D0000}"/>
    <cellStyle name="Comma 4 4 2 2 4" xfId="14241" xr:uid="{00000000-0005-0000-0000-00001D9D0000}"/>
    <cellStyle name="Comma 4 4 2 3" xfId="3798" xr:uid="{00000000-0005-0000-0000-00001E9D0000}"/>
    <cellStyle name="Comma 4 4 2 3 2" xfId="3799" xr:uid="{00000000-0005-0000-0000-00001F9D0000}"/>
    <cellStyle name="Comma 4 4 2 4" xfId="3800" xr:uid="{00000000-0005-0000-0000-0000209D0000}"/>
    <cellStyle name="Comma 4 4 2 5" xfId="14240" xr:uid="{00000000-0005-0000-0000-0000219D0000}"/>
    <cellStyle name="Comma 4 4 3" xfId="3801" xr:uid="{00000000-0005-0000-0000-0000229D0000}"/>
    <cellStyle name="Comma 4 4 3 2" xfId="3802" xr:uid="{00000000-0005-0000-0000-0000239D0000}"/>
    <cellStyle name="Comma 4 4 3 2 2" xfId="3803" xr:uid="{00000000-0005-0000-0000-0000249D0000}"/>
    <cellStyle name="Comma 4 4 3 3" xfId="3804" xr:uid="{00000000-0005-0000-0000-0000259D0000}"/>
    <cellStyle name="Comma 4 4 3 4" xfId="14242" xr:uid="{00000000-0005-0000-0000-0000269D0000}"/>
    <cellStyle name="Comma 4 4 4" xfId="3805" xr:uid="{00000000-0005-0000-0000-0000279D0000}"/>
    <cellStyle name="Comma 4 4 4 2" xfId="3806" xr:uid="{00000000-0005-0000-0000-0000289D0000}"/>
    <cellStyle name="Comma 4 4 5" xfId="3807" xr:uid="{00000000-0005-0000-0000-0000299D0000}"/>
    <cellStyle name="Comma 4 4 6" xfId="3808" xr:uid="{00000000-0005-0000-0000-00002A9D0000}"/>
    <cellStyle name="Comma 4 4 7" xfId="14239" xr:uid="{00000000-0005-0000-0000-00002B9D0000}"/>
    <cellStyle name="Comma 4 5" xfId="3809" xr:uid="{00000000-0005-0000-0000-00002C9D0000}"/>
    <cellStyle name="Comma 4 5 2" xfId="3810" xr:uid="{00000000-0005-0000-0000-00002D9D0000}"/>
    <cellStyle name="Comma 4 5 2 2" xfId="3811" xr:uid="{00000000-0005-0000-0000-00002E9D0000}"/>
    <cellStyle name="Comma 4 5 2 2 2" xfId="3812" xr:uid="{00000000-0005-0000-0000-00002F9D0000}"/>
    <cellStyle name="Comma 4 5 2 3" xfId="3813" xr:uid="{00000000-0005-0000-0000-0000309D0000}"/>
    <cellStyle name="Comma 4 5 2 4" xfId="14244" xr:uid="{00000000-0005-0000-0000-0000319D0000}"/>
    <cellStyle name="Comma 4 5 3" xfId="3814" xr:uid="{00000000-0005-0000-0000-0000329D0000}"/>
    <cellStyle name="Comma 4 5 3 2" xfId="3815" xr:uid="{00000000-0005-0000-0000-0000339D0000}"/>
    <cellStyle name="Comma 4 5 4" xfId="3816" xr:uid="{00000000-0005-0000-0000-0000349D0000}"/>
    <cellStyle name="Comma 4 5 5" xfId="14243" xr:uid="{00000000-0005-0000-0000-0000359D0000}"/>
    <cellStyle name="Comma 4 6" xfId="3817" xr:uid="{00000000-0005-0000-0000-0000369D0000}"/>
    <cellStyle name="Comma 4 6 2" xfId="3818" xr:uid="{00000000-0005-0000-0000-0000379D0000}"/>
    <cellStyle name="Comma 4 6 2 2" xfId="3819" xr:uid="{00000000-0005-0000-0000-0000389D0000}"/>
    <cellStyle name="Comma 4 6 3" xfId="3820" xr:uid="{00000000-0005-0000-0000-0000399D0000}"/>
    <cellStyle name="Comma 4 6 4" xfId="14245" xr:uid="{00000000-0005-0000-0000-00003A9D0000}"/>
    <cellStyle name="Comma 4 7" xfId="3821" xr:uid="{00000000-0005-0000-0000-00003B9D0000}"/>
    <cellStyle name="Comma 4 7 2" xfId="3822" xr:uid="{00000000-0005-0000-0000-00003C9D0000}"/>
    <cellStyle name="Comma 4 8" xfId="3823" xr:uid="{00000000-0005-0000-0000-00003D9D0000}"/>
    <cellStyle name="Comma 4 9" xfId="3824" xr:uid="{00000000-0005-0000-0000-00003E9D0000}"/>
    <cellStyle name="Comma 4_183302" xfId="14457" xr:uid="{00000000-0005-0000-0000-00003F9D0000}"/>
    <cellStyle name="Comma 40" xfId="3825" xr:uid="{00000000-0005-0000-0000-0000409D0000}"/>
    <cellStyle name="Comma 41" xfId="3826" xr:uid="{00000000-0005-0000-0000-0000419D0000}"/>
    <cellStyle name="Comma 42" xfId="3827" xr:uid="{00000000-0005-0000-0000-0000429D0000}"/>
    <cellStyle name="Comma 43" xfId="3828" xr:uid="{00000000-0005-0000-0000-0000439D0000}"/>
    <cellStyle name="Comma 44" xfId="3829" xr:uid="{00000000-0005-0000-0000-0000449D0000}"/>
    <cellStyle name="Comma 45" xfId="3830" xr:uid="{00000000-0005-0000-0000-0000459D0000}"/>
    <cellStyle name="Comma 46" xfId="3831" xr:uid="{00000000-0005-0000-0000-0000469D0000}"/>
    <cellStyle name="Comma 47" xfId="3832" xr:uid="{00000000-0005-0000-0000-0000479D0000}"/>
    <cellStyle name="Comma 48" xfId="3833" xr:uid="{00000000-0005-0000-0000-0000489D0000}"/>
    <cellStyle name="Comma 49" xfId="3834" xr:uid="{00000000-0005-0000-0000-0000499D0000}"/>
    <cellStyle name="Comma 5" xfId="3835" xr:uid="{00000000-0005-0000-0000-00004A9D0000}"/>
    <cellStyle name="Comma 5 2" xfId="3836" xr:uid="{00000000-0005-0000-0000-00004B9D0000}"/>
    <cellStyle name="Comma 5 2 2" xfId="3837" xr:uid="{00000000-0005-0000-0000-00004C9D0000}"/>
    <cellStyle name="Comma 5 2 3" xfId="3838" xr:uid="{00000000-0005-0000-0000-00004D9D0000}"/>
    <cellStyle name="Comma 5 3" xfId="14246" xr:uid="{00000000-0005-0000-0000-00004E9D0000}"/>
    <cellStyle name="Comma 5 3 2" xfId="49216" xr:uid="{00000000-0005-0000-0000-00004F9D0000}"/>
    <cellStyle name="Comma 50" xfId="3839" xr:uid="{00000000-0005-0000-0000-0000509D0000}"/>
    <cellStyle name="Comma 50 2" xfId="9833" xr:uid="{00000000-0005-0000-0000-0000519D0000}"/>
    <cellStyle name="Comma 51" xfId="3840" xr:uid="{00000000-0005-0000-0000-0000529D0000}"/>
    <cellStyle name="Comma 52" xfId="3841" xr:uid="{00000000-0005-0000-0000-0000539D0000}"/>
    <cellStyle name="Comma 53" xfId="3842" xr:uid="{00000000-0005-0000-0000-0000549D0000}"/>
    <cellStyle name="Comma 54" xfId="3843" xr:uid="{00000000-0005-0000-0000-0000559D0000}"/>
    <cellStyle name="Comma 55" xfId="3844" xr:uid="{00000000-0005-0000-0000-0000569D0000}"/>
    <cellStyle name="Comma 56" xfId="3845" xr:uid="{00000000-0005-0000-0000-0000579D0000}"/>
    <cellStyle name="Comma 57" xfId="3846" xr:uid="{00000000-0005-0000-0000-0000589D0000}"/>
    <cellStyle name="Comma 58" xfId="3847" xr:uid="{00000000-0005-0000-0000-0000599D0000}"/>
    <cellStyle name="Comma 59" xfId="3848" xr:uid="{00000000-0005-0000-0000-00005A9D0000}"/>
    <cellStyle name="Comma 6" xfId="3849" xr:uid="{00000000-0005-0000-0000-00005B9D0000}"/>
    <cellStyle name="Comma 6 10" xfId="9834" xr:uid="{00000000-0005-0000-0000-00005C9D0000}"/>
    <cellStyle name="Comma 6 10 2" xfId="9835" xr:uid="{00000000-0005-0000-0000-00005D9D0000}"/>
    <cellStyle name="Comma 6 10 2 2" xfId="49217" xr:uid="{00000000-0005-0000-0000-00005E9D0000}"/>
    <cellStyle name="Comma 6 10 2 3" xfId="49218" xr:uid="{00000000-0005-0000-0000-00005F9D0000}"/>
    <cellStyle name="Comma 6 10 3" xfId="49219" xr:uid="{00000000-0005-0000-0000-0000609D0000}"/>
    <cellStyle name="Comma 6 10 3 2" xfId="49220" xr:uid="{00000000-0005-0000-0000-0000619D0000}"/>
    <cellStyle name="Comma 6 10 4" xfId="49221" xr:uid="{00000000-0005-0000-0000-0000629D0000}"/>
    <cellStyle name="Comma 6 10 5" xfId="49222" xr:uid="{00000000-0005-0000-0000-0000639D0000}"/>
    <cellStyle name="Comma 6 11" xfId="9836" xr:uid="{00000000-0005-0000-0000-0000649D0000}"/>
    <cellStyle name="Comma 6 11 2" xfId="49223" xr:uid="{00000000-0005-0000-0000-0000659D0000}"/>
    <cellStyle name="Comma 6 11 3" xfId="49224" xr:uid="{00000000-0005-0000-0000-0000669D0000}"/>
    <cellStyle name="Comma 6 12" xfId="9837" xr:uid="{00000000-0005-0000-0000-0000679D0000}"/>
    <cellStyle name="Comma 6 12 2" xfId="49225" xr:uid="{00000000-0005-0000-0000-0000689D0000}"/>
    <cellStyle name="Comma 6 12 3" xfId="49226" xr:uid="{00000000-0005-0000-0000-0000699D0000}"/>
    <cellStyle name="Comma 6 13" xfId="9838" xr:uid="{00000000-0005-0000-0000-00006A9D0000}"/>
    <cellStyle name="Comma 6 13 2" xfId="49227" xr:uid="{00000000-0005-0000-0000-00006B9D0000}"/>
    <cellStyle name="Comma 6 14" xfId="49228" xr:uid="{00000000-0005-0000-0000-00006C9D0000}"/>
    <cellStyle name="Comma 6 15" xfId="49229" xr:uid="{00000000-0005-0000-0000-00006D9D0000}"/>
    <cellStyle name="Comma 6 16" xfId="49230" xr:uid="{00000000-0005-0000-0000-00006E9D0000}"/>
    <cellStyle name="Comma 6 2" xfId="3850" xr:uid="{00000000-0005-0000-0000-00006F9D0000}"/>
    <cellStyle name="Comma 6 2 10" xfId="49231" xr:uid="{00000000-0005-0000-0000-0000709D0000}"/>
    <cellStyle name="Comma 6 2 10 2" xfId="49232" xr:uid="{00000000-0005-0000-0000-0000719D0000}"/>
    <cellStyle name="Comma 6 2 10 3" xfId="49233" xr:uid="{00000000-0005-0000-0000-0000729D0000}"/>
    <cellStyle name="Comma 6 2 11" xfId="49234" xr:uid="{00000000-0005-0000-0000-0000739D0000}"/>
    <cellStyle name="Comma 6 2 11 2" xfId="49235" xr:uid="{00000000-0005-0000-0000-0000749D0000}"/>
    <cellStyle name="Comma 6 2 11 3" xfId="49236" xr:uid="{00000000-0005-0000-0000-0000759D0000}"/>
    <cellStyle name="Comma 6 2 12" xfId="49237" xr:uid="{00000000-0005-0000-0000-0000769D0000}"/>
    <cellStyle name="Comma 6 2 12 2" xfId="49238" xr:uid="{00000000-0005-0000-0000-0000779D0000}"/>
    <cellStyle name="Comma 6 2 13" xfId="49239" xr:uid="{00000000-0005-0000-0000-0000789D0000}"/>
    <cellStyle name="Comma 6 2 14" xfId="49240" xr:uid="{00000000-0005-0000-0000-0000799D0000}"/>
    <cellStyle name="Comma 6 2 15" xfId="49241" xr:uid="{00000000-0005-0000-0000-00007A9D0000}"/>
    <cellStyle name="Comma 6 2 2" xfId="3851" xr:uid="{00000000-0005-0000-0000-00007B9D0000}"/>
    <cellStyle name="Comma 6 2 2 10" xfId="49242" xr:uid="{00000000-0005-0000-0000-00007C9D0000}"/>
    <cellStyle name="Comma 6 2 2 10 2" xfId="49243" xr:uid="{00000000-0005-0000-0000-00007D9D0000}"/>
    <cellStyle name="Comma 6 2 2 10 3" xfId="49244" xr:uid="{00000000-0005-0000-0000-00007E9D0000}"/>
    <cellStyle name="Comma 6 2 2 11" xfId="49245" xr:uid="{00000000-0005-0000-0000-00007F9D0000}"/>
    <cellStyle name="Comma 6 2 2 11 2" xfId="49246" xr:uid="{00000000-0005-0000-0000-0000809D0000}"/>
    <cellStyle name="Comma 6 2 2 12" xfId="49247" xr:uid="{00000000-0005-0000-0000-0000819D0000}"/>
    <cellStyle name="Comma 6 2 2 13" xfId="49248" xr:uid="{00000000-0005-0000-0000-0000829D0000}"/>
    <cellStyle name="Comma 6 2 2 14" xfId="49249" xr:uid="{00000000-0005-0000-0000-0000839D0000}"/>
    <cellStyle name="Comma 6 2 2 2" xfId="9839" xr:uid="{00000000-0005-0000-0000-0000849D0000}"/>
    <cellStyle name="Comma 6 2 2 2 10" xfId="49250" xr:uid="{00000000-0005-0000-0000-0000859D0000}"/>
    <cellStyle name="Comma 6 2 2 2 10 2" xfId="49251" xr:uid="{00000000-0005-0000-0000-0000869D0000}"/>
    <cellStyle name="Comma 6 2 2 2 11" xfId="49252" xr:uid="{00000000-0005-0000-0000-0000879D0000}"/>
    <cellStyle name="Comma 6 2 2 2 12" xfId="49253" xr:uid="{00000000-0005-0000-0000-0000889D0000}"/>
    <cellStyle name="Comma 6 2 2 2 13" xfId="49254" xr:uid="{00000000-0005-0000-0000-0000899D0000}"/>
    <cellStyle name="Comma 6 2 2 2 2" xfId="49255" xr:uid="{00000000-0005-0000-0000-00008A9D0000}"/>
    <cellStyle name="Comma 6 2 2 2 2 10" xfId="49256" xr:uid="{00000000-0005-0000-0000-00008B9D0000}"/>
    <cellStyle name="Comma 6 2 2 2 2 2" xfId="49257" xr:uid="{00000000-0005-0000-0000-00008C9D0000}"/>
    <cellStyle name="Comma 6 2 2 2 2 2 2" xfId="49258" xr:uid="{00000000-0005-0000-0000-00008D9D0000}"/>
    <cellStyle name="Comma 6 2 2 2 2 2 2 2" xfId="49259" xr:uid="{00000000-0005-0000-0000-00008E9D0000}"/>
    <cellStyle name="Comma 6 2 2 2 2 2 2 2 2" xfId="49260" xr:uid="{00000000-0005-0000-0000-00008F9D0000}"/>
    <cellStyle name="Comma 6 2 2 2 2 2 2 2 3" xfId="49261" xr:uid="{00000000-0005-0000-0000-0000909D0000}"/>
    <cellStyle name="Comma 6 2 2 2 2 2 2 3" xfId="49262" xr:uid="{00000000-0005-0000-0000-0000919D0000}"/>
    <cellStyle name="Comma 6 2 2 2 2 2 2 3 2" xfId="49263" xr:uid="{00000000-0005-0000-0000-0000929D0000}"/>
    <cellStyle name="Comma 6 2 2 2 2 2 2 3 3" xfId="49264" xr:uid="{00000000-0005-0000-0000-0000939D0000}"/>
    <cellStyle name="Comma 6 2 2 2 2 2 2 4" xfId="49265" xr:uid="{00000000-0005-0000-0000-0000949D0000}"/>
    <cellStyle name="Comma 6 2 2 2 2 2 2 4 2" xfId="49266" xr:uid="{00000000-0005-0000-0000-0000959D0000}"/>
    <cellStyle name="Comma 6 2 2 2 2 2 2 5" xfId="49267" xr:uid="{00000000-0005-0000-0000-0000969D0000}"/>
    <cellStyle name="Comma 6 2 2 2 2 2 2 6" xfId="49268" xr:uid="{00000000-0005-0000-0000-0000979D0000}"/>
    <cellStyle name="Comma 6 2 2 2 2 2 3" xfId="49269" xr:uid="{00000000-0005-0000-0000-0000989D0000}"/>
    <cellStyle name="Comma 6 2 2 2 2 2 3 2" xfId="49270" xr:uid="{00000000-0005-0000-0000-0000999D0000}"/>
    <cellStyle name="Comma 6 2 2 2 2 2 3 2 2" xfId="49271" xr:uid="{00000000-0005-0000-0000-00009A9D0000}"/>
    <cellStyle name="Comma 6 2 2 2 2 2 3 2 3" xfId="49272" xr:uid="{00000000-0005-0000-0000-00009B9D0000}"/>
    <cellStyle name="Comma 6 2 2 2 2 2 3 3" xfId="49273" xr:uid="{00000000-0005-0000-0000-00009C9D0000}"/>
    <cellStyle name="Comma 6 2 2 2 2 2 3 3 2" xfId="49274" xr:uid="{00000000-0005-0000-0000-00009D9D0000}"/>
    <cellStyle name="Comma 6 2 2 2 2 2 3 3 3" xfId="49275" xr:uid="{00000000-0005-0000-0000-00009E9D0000}"/>
    <cellStyle name="Comma 6 2 2 2 2 2 3 4" xfId="49276" xr:uid="{00000000-0005-0000-0000-00009F9D0000}"/>
    <cellStyle name="Comma 6 2 2 2 2 2 3 4 2" xfId="49277" xr:uid="{00000000-0005-0000-0000-0000A09D0000}"/>
    <cellStyle name="Comma 6 2 2 2 2 2 3 5" xfId="49278" xr:uid="{00000000-0005-0000-0000-0000A19D0000}"/>
    <cellStyle name="Comma 6 2 2 2 2 2 3 6" xfId="49279" xr:uid="{00000000-0005-0000-0000-0000A29D0000}"/>
    <cellStyle name="Comma 6 2 2 2 2 2 4" xfId="49280" xr:uid="{00000000-0005-0000-0000-0000A39D0000}"/>
    <cellStyle name="Comma 6 2 2 2 2 2 4 2" xfId="49281" xr:uid="{00000000-0005-0000-0000-0000A49D0000}"/>
    <cellStyle name="Comma 6 2 2 2 2 2 4 2 2" xfId="49282" xr:uid="{00000000-0005-0000-0000-0000A59D0000}"/>
    <cellStyle name="Comma 6 2 2 2 2 2 4 2 3" xfId="49283" xr:uid="{00000000-0005-0000-0000-0000A69D0000}"/>
    <cellStyle name="Comma 6 2 2 2 2 2 4 3" xfId="49284" xr:uid="{00000000-0005-0000-0000-0000A79D0000}"/>
    <cellStyle name="Comma 6 2 2 2 2 2 4 3 2" xfId="49285" xr:uid="{00000000-0005-0000-0000-0000A89D0000}"/>
    <cellStyle name="Comma 6 2 2 2 2 2 4 4" xfId="49286" xr:uid="{00000000-0005-0000-0000-0000A99D0000}"/>
    <cellStyle name="Comma 6 2 2 2 2 2 4 5" xfId="49287" xr:uid="{00000000-0005-0000-0000-0000AA9D0000}"/>
    <cellStyle name="Comma 6 2 2 2 2 2 5" xfId="49288" xr:uid="{00000000-0005-0000-0000-0000AB9D0000}"/>
    <cellStyle name="Comma 6 2 2 2 2 2 5 2" xfId="49289" xr:uid="{00000000-0005-0000-0000-0000AC9D0000}"/>
    <cellStyle name="Comma 6 2 2 2 2 2 5 3" xfId="49290" xr:uid="{00000000-0005-0000-0000-0000AD9D0000}"/>
    <cellStyle name="Comma 6 2 2 2 2 2 6" xfId="49291" xr:uid="{00000000-0005-0000-0000-0000AE9D0000}"/>
    <cellStyle name="Comma 6 2 2 2 2 2 6 2" xfId="49292" xr:uid="{00000000-0005-0000-0000-0000AF9D0000}"/>
    <cellStyle name="Comma 6 2 2 2 2 2 6 3" xfId="49293" xr:uid="{00000000-0005-0000-0000-0000B09D0000}"/>
    <cellStyle name="Comma 6 2 2 2 2 2 7" xfId="49294" xr:uid="{00000000-0005-0000-0000-0000B19D0000}"/>
    <cellStyle name="Comma 6 2 2 2 2 2 7 2" xfId="49295" xr:uid="{00000000-0005-0000-0000-0000B29D0000}"/>
    <cellStyle name="Comma 6 2 2 2 2 2 8" xfId="49296" xr:uid="{00000000-0005-0000-0000-0000B39D0000}"/>
    <cellStyle name="Comma 6 2 2 2 2 2 9" xfId="49297" xr:uid="{00000000-0005-0000-0000-0000B49D0000}"/>
    <cellStyle name="Comma 6 2 2 2 2 3" xfId="49298" xr:uid="{00000000-0005-0000-0000-0000B59D0000}"/>
    <cellStyle name="Comma 6 2 2 2 2 3 2" xfId="49299" xr:uid="{00000000-0005-0000-0000-0000B69D0000}"/>
    <cellStyle name="Comma 6 2 2 2 2 3 2 2" xfId="49300" xr:uid="{00000000-0005-0000-0000-0000B79D0000}"/>
    <cellStyle name="Comma 6 2 2 2 2 3 2 3" xfId="49301" xr:uid="{00000000-0005-0000-0000-0000B89D0000}"/>
    <cellStyle name="Comma 6 2 2 2 2 3 3" xfId="49302" xr:uid="{00000000-0005-0000-0000-0000B99D0000}"/>
    <cellStyle name="Comma 6 2 2 2 2 3 3 2" xfId="49303" xr:uid="{00000000-0005-0000-0000-0000BA9D0000}"/>
    <cellStyle name="Comma 6 2 2 2 2 3 3 3" xfId="49304" xr:uid="{00000000-0005-0000-0000-0000BB9D0000}"/>
    <cellStyle name="Comma 6 2 2 2 2 3 4" xfId="49305" xr:uid="{00000000-0005-0000-0000-0000BC9D0000}"/>
    <cellStyle name="Comma 6 2 2 2 2 3 4 2" xfId="49306" xr:uid="{00000000-0005-0000-0000-0000BD9D0000}"/>
    <cellStyle name="Comma 6 2 2 2 2 3 5" xfId="49307" xr:uid="{00000000-0005-0000-0000-0000BE9D0000}"/>
    <cellStyle name="Comma 6 2 2 2 2 3 6" xfId="49308" xr:uid="{00000000-0005-0000-0000-0000BF9D0000}"/>
    <cellStyle name="Comma 6 2 2 2 2 4" xfId="49309" xr:uid="{00000000-0005-0000-0000-0000C09D0000}"/>
    <cellStyle name="Comma 6 2 2 2 2 4 2" xfId="49310" xr:uid="{00000000-0005-0000-0000-0000C19D0000}"/>
    <cellStyle name="Comma 6 2 2 2 2 4 2 2" xfId="49311" xr:uid="{00000000-0005-0000-0000-0000C29D0000}"/>
    <cellStyle name="Comma 6 2 2 2 2 4 2 3" xfId="49312" xr:uid="{00000000-0005-0000-0000-0000C39D0000}"/>
    <cellStyle name="Comma 6 2 2 2 2 4 3" xfId="49313" xr:uid="{00000000-0005-0000-0000-0000C49D0000}"/>
    <cellStyle name="Comma 6 2 2 2 2 4 3 2" xfId="49314" xr:uid="{00000000-0005-0000-0000-0000C59D0000}"/>
    <cellStyle name="Comma 6 2 2 2 2 4 3 3" xfId="49315" xr:uid="{00000000-0005-0000-0000-0000C69D0000}"/>
    <cellStyle name="Comma 6 2 2 2 2 4 4" xfId="49316" xr:uid="{00000000-0005-0000-0000-0000C79D0000}"/>
    <cellStyle name="Comma 6 2 2 2 2 4 4 2" xfId="49317" xr:uid="{00000000-0005-0000-0000-0000C89D0000}"/>
    <cellStyle name="Comma 6 2 2 2 2 4 5" xfId="49318" xr:uid="{00000000-0005-0000-0000-0000C99D0000}"/>
    <cellStyle name="Comma 6 2 2 2 2 4 6" xfId="49319" xr:uid="{00000000-0005-0000-0000-0000CA9D0000}"/>
    <cellStyle name="Comma 6 2 2 2 2 5" xfId="49320" xr:uid="{00000000-0005-0000-0000-0000CB9D0000}"/>
    <cellStyle name="Comma 6 2 2 2 2 5 2" xfId="49321" xr:uid="{00000000-0005-0000-0000-0000CC9D0000}"/>
    <cellStyle name="Comma 6 2 2 2 2 5 2 2" xfId="49322" xr:uid="{00000000-0005-0000-0000-0000CD9D0000}"/>
    <cellStyle name="Comma 6 2 2 2 2 5 2 3" xfId="49323" xr:uid="{00000000-0005-0000-0000-0000CE9D0000}"/>
    <cellStyle name="Comma 6 2 2 2 2 5 3" xfId="49324" xr:uid="{00000000-0005-0000-0000-0000CF9D0000}"/>
    <cellStyle name="Comma 6 2 2 2 2 5 3 2" xfId="49325" xr:uid="{00000000-0005-0000-0000-0000D09D0000}"/>
    <cellStyle name="Comma 6 2 2 2 2 5 4" xfId="49326" xr:uid="{00000000-0005-0000-0000-0000D19D0000}"/>
    <cellStyle name="Comma 6 2 2 2 2 5 5" xfId="49327" xr:uid="{00000000-0005-0000-0000-0000D29D0000}"/>
    <cellStyle name="Comma 6 2 2 2 2 6" xfId="49328" xr:uid="{00000000-0005-0000-0000-0000D39D0000}"/>
    <cellStyle name="Comma 6 2 2 2 2 6 2" xfId="49329" xr:uid="{00000000-0005-0000-0000-0000D49D0000}"/>
    <cellStyle name="Comma 6 2 2 2 2 6 3" xfId="49330" xr:uid="{00000000-0005-0000-0000-0000D59D0000}"/>
    <cellStyle name="Comma 6 2 2 2 2 7" xfId="49331" xr:uid="{00000000-0005-0000-0000-0000D69D0000}"/>
    <cellStyle name="Comma 6 2 2 2 2 7 2" xfId="49332" xr:uid="{00000000-0005-0000-0000-0000D79D0000}"/>
    <cellStyle name="Comma 6 2 2 2 2 7 3" xfId="49333" xr:uid="{00000000-0005-0000-0000-0000D89D0000}"/>
    <cellStyle name="Comma 6 2 2 2 2 8" xfId="49334" xr:uid="{00000000-0005-0000-0000-0000D99D0000}"/>
    <cellStyle name="Comma 6 2 2 2 2 8 2" xfId="49335" xr:uid="{00000000-0005-0000-0000-0000DA9D0000}"/>
    <cellStyle name="Comma 6 2 2 2 2 9" xfId="49336" xr:uid="{00000000-0005-0000-0000-0000DB9D0000}"/>
    <cellStyle name="Comma 6 2 2 2 3" xfId="49337" xr:uid="{00000000-0005-0000-0000-0000DC9D0000}"/>
    <cellStyle name="Comma 6 2 2 2 3 2" xfId="49338" xr:uid="{00000000-0005-0000-0000-0000DD9D0000}"/>
    <cellStyle name="Comma 6 2 2 2 3 2 2" xfId="49339" xr:uid="{00000000-0005-0000-0000-0000DE9D0000}"/>
    <cellStyle name="Comma 6 2 2 2 3 2 2 2" xfId="49340" xr:uid="{00000000-0005-0000-0000-0000DF9D0000}"/>
    <cellStyle name="Comma 6 2 2 2 3 2 2 3" xfId="49341" xr:uid="{00000000-0005-0000-0000-0000E09D0000}"/>
    <cellStyle name="Comma 6 2 2 2 3 2 3" xfId="49342" xr:uid="{00000000-0005-0000-0000-0000E19D0000}"/>
    <cellStyle name="Comma 6 2 2 2 3 2 3 2" xfId="49343" xr:uid="{00000000-0005-0000-0000-0000E29D0000}"/>
    <cellStyle name="Comma 6 2 2 2 3 2 3 3" xfId="49344" xr:uid="{00000000-0005-0000-0000-0000E39D0000}"/>
    <cellStyle name="Comma 6 2 2 2 3 2 4" xfId="49345" xr:uid="{00000000-0005-0000-0000-0000E49D0000}"/>
    <cellStyle name="Comma 6 2 2 2 3 2 4 2" xfId="49346" xr:uid="{00000000-0005-0000-0000-0000E59D0000}"/>
    <cellStyle name="Comma 6 2 2 2 3 2 5" xfId="49347" xr:uid="{00000000-0005-0000-0000-0000E69D0000}"/>
    <cellStyle name="Comma 6 2 2 2 3 2 6" xfId="49348" xr:uid="{00000000-0005-0000-0000-0000E79D0000}"/>
    <cellStyle name="Comma 6 2 2 2 3 3" xfId="49349" xr:uid="{00000000-0005-0000-0000-0000E89D0000}"/>
    <cellStyle name="Comma 6 2 2 2 3 3 2" xfId="49350" xr:uid="{00000000-0005-0000-0000-0000E99D0000}"/>
    <cellStyle name="Comma 6 2 2 2 3 3 2 2" xfId="49351" xr:uid="{00000000-0005-0000-0000-0000EA9D0000}"/>
    <cellStyle name="Comma 6 2 2 2 3 3 2 3" xfId="49352" xr:uid="{00000000-0005-0000-0000-0000EB9D0000}"/>
    <cellStyle name="Comma 6 2 2 2 3 3 3" xfId="49353" xr:uid="{00000000-0005-0000-0000-0000EC9D0000}"/>
    <cellStyle name="Comma 6 2 2 2 3 3 3 2" xfId="49354" xr:uid="{00000000-0005-0000-0000-0000ED9D0000}"/>
    <cellStyle name="Comma 6 2 2 2 3 3 3 3" xfId="49355" xr:uid="{00000000-0005-0000-0000-0000EE9D0000}"/>
    <cellStyle name="Comma 6 2 2 2 3 3 4" xfId="49356" xr:uid="{00000000-0005-0000-0000-0000EF9D0000}"/>
    <cellStyle name="Comma 6 2 2 2 3 3 4 2" xfId="49357" xr:uid="{00000000-0005-0000-0000-0000F09D0000}"/>
    <cellStyle name="Comma 6 2 2 2 3 3 5" xfId="49358" xr:uid="{00000000-0005-0000-0000-0000F19D0000}"/>
    <cellStyle name="Comma 6 2 2 2 3 3 6" xfId="49359" xr:uid="{00000000-0005-0000-0000-0000F29D0000}"/>
    <cellStyle name="Comma 6 2 2 2 3 4" xfId="49360" xr:uid="{00000000-0005-0000-0000-0000F39D0000}"/>
    <cellStyle name="Comma 6 2 2 2 3 4 2" xfId="49361" xr:uid="{00000000-0005-0000-0000-0000F49D0000}"/>
    <cellStyle name="Comma 6 2 2 2 3 4 2 2" xfId="49362" xr:uid="{00000000-0005-0000-0000-0000F59D0000}"/>
    <cellStyle name="Comma 6 2 2 2 3 4 2 3" xfId="49363" xr:uid="{00000000-0005-0000-0000-0000F69D0000}"/>
    <cellStyle name="Comma 6 2 2 2 3 4 3" xfId="49364" xr:uid="{00000000-0005-0000-0000-0000F79D0000}"/>
    <cellStyle name="Comma 6 2 2 2 3 4 3 2" xfId="49365" xr:uid="{00000000-0005-0000-0000-0000F89D0000}"/>
    <cellStyle name="Comma 6 2 2 2 3 4 4" xfId="49366" xr:uid="{00000000-0005-0000-0000-0000F99D0000}"/>
    <cellStyle name="Comma 6 2 2 2 3 4 5" xfId="49367" xr:uid="{00000000-0005-0000-0000-0000FA9D0000}"/>
    <cellStyle name="Comma 6 2 2 2 3 5" xfId="49368" xr:uid="{00000000-0005-0000-0000-0000FB9D0000}"/>
    <cellStyle name="Comma 6 2 2 2 3 5 2" xfId="49369" xr:uid="{00000000-0005-0000-0000-0000FC9D0000}"/>
    <cellStyle name="Comma 6 2 2 2 3 5 3" xfId="49370" xr:uid="{00000000-0005-0000-0000-0000FD9D0000}"/>
    <cellStyle name="Comma 6 2 2 2 3 6" xfId="49371" xr:uid="{00000000-0005-0000-0000-0000FE9D0000}"/>
    <cellStyle name="Comma 6 2 2 2 3 6 2" xfId="49372" xr:uid="{00000000-0005-0000-0000-0000FF9D0000}"/>
    <cellStyle name="Comma 6 2 2 2 3 6 3" xfId="49373" xr:uid="{00000000-0005-0000-0000-0000009E0000}"/>
    <cellStyle name="Comma 6 2 2 2 3 7" xfId="49374" xr:uid="{00000000-0005-0000-0000-0000019E0000}"/>
    <cellStyle name="Comma 6 2 2 2 3 7 2" xfId="49375" xr:uid="{00000000-0005-0000-0000-0000029E0000}"/>
    <cellStyle name="Comma 6 2 2 2 3 8" xfId="49376" xr:uid="{00000000-0005-0000-0000-0000039E0000}"/>
    <cellStyle name="Comma 6 2 2 2 3 9" xfId="49377" xr:uid="{00000000-0005-0000-0000-0000049E0000}"/>
    <cellStyle name="Comma 6 2 2 2 4" xfId="49378" xr:uid="{00000000-0005-0000-0000-0000059E0000}"/>
    <cellStyle name="Comma 6 2 2 2 4 2" xfId="49379" xr:uid="{00000000-0005-0000-0000-0000069E0000}"/>
    <cellStyle name="Comma 6 2 2 2 4 2 2" xfId="49380" xr:uid="{00000000-0005-0000-0000-0000079E0000}"/>
    <cellStyle name="Comma 6 2 2 2 4 2 2 2" xfId="49381" xr:uid="{00000000-0005-0000-0000-0000089E0000}"/>
    <cellStyle name="Comma 6 2 2 2 4 2 2 3" xfId="49382" xr:uid="{00000000-0005-0000-0000-0000099E0000}"/>
    <cellStyle name="Comma 6 2 2 2 4 2 3" xfId="49383" xr:uid="{00000000-0005-0000-0000-00000A9E0000}"/>
    <cellStyle name="Comma 6 2 2 2 4 2 3 2" xfId="49384" xr:uid="{00000000-0005-0000-0000-00000B9E0000}"/>
    <cellStyle name="Comma 6 2 2 2 4 2 3 3" xfId="49385" xr:uid="{00000000-0005-0000-0000-00000C9E0000}"/>
    <cellStyle name="Comma 6 2 2 2 4 2 4" xfId="49386" xr:uid="{00000000-0005-0000-0000-00000D9E0000}"/>
    <cellStyle name="Comma 6 2 2 2 4 2 4 2" xfId="49387" xr:uid="{00000000-0005-0000-0000-00000E9E0000}"/>
    <cellStyle name="Comma 6 2 2 2 4 2 5" xfId="49388" xr:uid="{00000000-0005-0000-0000-00000F9E0000}"/>
    <cellStyle name="Comma 6 2 2 2 4 2 6" xfId="49389" xr:uid="{00000000-0005-0000-0000-0000109E0000}"/>
    <cellStyle name="Comma 6 2 2 2 4 3" xfId="49390" xr:uid="{00000000-0005-0000-0000-0000119E0000}"/>
    <cellStyle name="Comma 6 2 2 2 4 3 2" xfId="49391" xr:uid="{00000000-0005-0000-0000-0000129E0000}"/>
    <cellStyle name="Comma 6 2 2 2 4 3 2 2" xfId="49392" xr:uid="{00000000-0005-0000-0000-0000139E0000}"/>
    <cellStyle name="Comma 6 2 2 2 4 3 2 3" xfId="49393" xr:uid="{00000000-0005-0000-0000-0000149E0000}"/>
    <cellStyle name="Comma 6 2 2 2 4 3 3" xfId="49394" xr:uid="{00000000-0005-0000-0000-0000159E0000}"/>
    <cellStyle name="Comma 6 2 2 2 4 3 3 2" xfId="49395" xr:uid="{00000000-0005-0000-0000-0000169E0000}"/>
    <cellStyle name="Comma 6 2 2 2 4 3 3 3" xfId="49396" xr:uid="{00000000-0005-0000-0000-0000179E0000}"/>
    <cellStyle name="Comma 6 2 2 2 4 3 4" xfId="49397" xr:uid="{00000000-0005-0000-0000-0000189E0000}"/>
    <cellStyle name="Comma 6 2 2 2 4 3 4 2" xfId="49398" xr:uid="{00000000-0005-0000-0000-0000199E0000}"/>
    <cellStyle name="Comma 6 2 2 2 4 3 5" xfId="49399" xr:uid="{00000000-0005-0000-0000-00001A9E0000}"/>
    <cellStyle name="Comma 6 2 2 2 4 3 6" xfId="49400" xr:uid="{00000000-0005-0000-0000-00001B9E0000}"/>
    <cellStyle name="Comma 6 2 2 2 4 4" xfId="49401" xr:uid="{00000000-0005-0000-0000-00001C9E0000}"/>
    <cellStyle name="Comma 6 2 2 2 4 4 2" xfId="49402" xr:uid="{00000000-0005-0000-0000-00001D9E0000}"/>
    <cellStyle name="Comma 6 2 2 2 4 4 2 2" xfId="49403" xr:uid="{00000000-0005-0000-0000-00001E9E0000}"/>
    <cellStyle name="Comma 6 2 2 2 4 4 2 3" xfId="49404" xr:uid="{00000000-0005-0000-0000-00001F9E0000}"/>
    <cellStyle name="Comma 6 2 2 2 4 4 3" xfId="49405" xr:uid="{00000000-0005-0000-0000-0000209E0000}"/>
    <cellStyle name="Comma 6 2 2 2 4 4 3 2" xfId="49406" xr:uid="{00000000-0005-0000-0000-0000219E0000}"/>
    <cellStyle name="Comma 6 2 2 2 4 4 4" xfId="49407" xr:uid="{00000000-0005-0000-0000-0000229E0000}"/>
    <cellStyle name="Comma 6 2 2 2 4 4 5" xfId="49408" xr:uid="{00000000-0005-0000-0000-0000239E0000}"/>
    <cellStyle name="Comma 6 2 2 2 4 5" xfId="49409" xr:uid="{00000000-0005-0000-0000-0000249E0000}"/>
    <cellStyle name="Comma 6 2 2 2 4 5 2" xfId="49410" xr:uid="{00000000-0005-0000-0000-0000259E0000}"/>
    <cellStyle name="Comma 6 2 2 2 4 5 3" xfId="49411" xr:uid="{00000000-0005-0000-0000-0000269E0000}"/>
    <cellStyle name="Comma 6 2 2 2 4 6" xfId="49412" xr:uid="{00000000-0005-0000-0000-0000279E0000}"/>
    <cellStyle name="Comma 6 2 2 2 4 6 2" xfId="49413" xr:uid="{00000000-0005-0000-0000-0000289E0000}"/>
    <cellStyle name="Comma 6 2 2 2 4 6 3" xfId="49414" xr:uid="{00000000-0005-0000-0000-0000299E0000}"/>
    <cellStyle name="Comma 6 2 2 2 4 7" xfId="49415" xr:uid="{00000000-0005-0000-0000-00002A9E0000}"/>
    <cellStyle name="Comma 6 2 2 2 4 7 2" xfId="49416" xr:uid="{00000000-0005-0000-0000-00002B9E0000}"/>
    <cellStyle name="Comma 6 2 2 2 4 8" xfId="49417" xr:uid="{00000000-0005-0000-0000-00002C9E0000}"/>
    <cellStyle name="Comma 6 2 2 2 4 9" xfId="49418" xr:uid="{00000000-0005-0000-0000-00002D9E0000}"/>
    <cellStyle name="Comma 6 2 2 2 5" xfId="49419" xr:uid="{00000000-0005-0000-0000-00002E9E0000}"/>
    <cellStyle name="Comma 6 2 2 2 5 2" xfId="49420" xr:uid="{00000000-0005-0000-0000-00002F9E0000}"/>
    <cellStyle name="Comma 6 2 2 2 5 2 2" xfId="49421" xr:uid="{00000000-0005-0000-0000-0000309E0000}"/>
    <cellStyle name="Comma 6 2 2 2 5 2 3" xfId="49422" xr:uid="{00000000-0005-0000-0000-0000319E0000}"/>
    <cellStyle name="Comma 6 2 2 2 5 3" xfId="49423" xr:uid="{00000000-0005-0000-0000-0000329E0000}"/>
    <cellStyle name="Comma 6 2 2 2 5 3 2" xfId="49424" xr:uid="{00000000-0005-0000-0000-0000339E0000}"/>
    <cellStyle name="Comma 6 2 2 2 5 3 3" xfId="49425" xr:uid="{00000000-0005-0000-0000-0000349E0000}"/>
    <cellStyle name="Comma 6 2 2 2 5 4" xfId="49426" xr:uid="{00000000-0005-0000-0000-0000359E0000}"/>
    <cellStyle name="Comma 6 2 2 2 5 4 2" xfId="49427" xr:uid="{00000000-0005-0000-0000-0000369E0000}"/>
    <cellStyle name="Comma 6 2 2 2 5 5" xfId="49428" xr:uid="{00000000-0005-0000-0000-0000379E0000}"/>
    <cellStyle name="Comma 6 2 2 2 5 6" xfId="49429" xr:uid="{00000000-0005-0000-0000-0000389E0000}"/>
    <cellStyle name="Comma 6 2 2 2 6" xfId="49430" xr:uid="{00000000-0005-0000-0000-0000399E0000}"/>
    <cellStyle name="Comma 6 2 2 2 6 2" xfId="49431" xr:uid="{00000000-0005-0000-0000-00003A9E0000}"/>
    <cellStyle name="Comma 6 2 2 2 6 2 2" xfId="49432" xr:uid="{00000000-0005-0000-0000-00003B9E0000}"/>
    <cellStyle name="Comma 6 2 2 2 6 2 3" xfId="49433" xr:uid="{00000000-0005-0000-0000-00003C9E0000}"/>
    <cellStyle name="Comma 6 2 2 2 6 3" xfId="49434" xr:uid="{00000000-0005-0000-0000-00003D9E0000}"/>
    <cellStyle name="Comma 6 2 2 2 6 3 2" xfId="49435" xr:uid="{00000000-0005-0000-0000-00003E9E0000}"/>
    <cellStyle name="Comma 6 2 2 2 6 3 3" xfId="49436" xr:uid="{00000000-0005-0000-0000-00003F9E0000}"/>
    <cellStyle name="Comma 6 2 2 2 6 4" xfId="49437" xr:uid="{00000000-0005-0000-0000-0000409E0000}"/>
    <cellStyle name="Comma 6 2 2 2 6 4 2" xfId="49438" xr:uid="{00000000-0005-0000-0000-0000419E0000}"/>
    <cellStyle name="Comma 6 2 2 2 6 5" xfId="49439" xr:uid="{00000000-0005-0000-0000-0000429E0000}"/>
    <cellStyle name="Comma 6 2 2 2 6 6" xfId="49440" xr:uid="{00000000-0005-0000-0000-0000439E0000}"/>
    <cellStyle name="Comma 6 2 2 2 7" xfId="49441" xr:uid="{00000000-0005-0000-0000-0000449E0000}"/>
    <cellStyle name="Comma 6 2 2 2 7 2" xfId="49442" xr:uid="{00000000-0005-0000-0000-0000459E0000}"/>
    <cellStyle name="Comma 6 2 2 2 7 2 2" xfId="49443" xr:uid="{00000000-0005-0000-0000-0000469E0000}"/>
    <cellStyle name="Comma 6 2 2 2 7 2 3" xfId="49444" xr:uid="{00000000-0005-0000-0000-0000479E0000}"/>
    <cellStyle name="Comma 6 2 2 2 7 3" xfId="49445" xr:uid="{00000000-0005-0000-0000-0000489E0000}"/>
    <cellStyle name="Comma 6 2 2 2 7 3 2" xfId="49446" xr:uid="{00000000-0005-0000-0000-0000499E0000}"/>
    <cellStyle name="Comma 6 2 2 2 7 4" xfId="49447" xr:uid="{00000000-0005-0000-0000-00004A9E0000}"/>
    <cellStyle name="Comma 6 2 2 2 7 5" xfId="49448" xr:uid="{00000000-0005-0000-0000-00004B9E0000}"/>
    <cellStyle name="Comma 6 2 2 2 8" xfId="49449" xr:uid="{00000000-0005-0000-0000-00004C9E0000}"/>
    <cellStyle name="Comma 6 2 2 2 8 2" xfId="49450" xr:uid="{00000000-0005-0000-0000-00004D9E0000}"/>
    <cellStyle name="Comma 6 2 2 2 8 3" xfId="49451" xr:uid="{00000000-0005-0000-0000-00004E9E0000}"/>
    <cellStyle name="Comma 6 2 2 2 9" xfId="49452" xr:uid="{00000000-0005-0000-0000-00004F9E0000}"/>
    <cellStyle name="Comma 6 2 2 2 9 2" xfId="49453" xr:uid="{00000000-0005-0000-0000-0000509E0000}"/>
    <cellStyle name="Comma 6 2 2 2 9 3" xfId="49454" xr:uid="{00000000-0005-0000-0000-0000519E0000}"/>
    <cellStyle name="Comma 6 2 2 3" xfId="49455" xr:uid="{00000000-0005-0000-0000-0000529E0000}"/>
    <cellStyle name="Comma 6 2 2 3 10" xfId="49456" xr:uid="{00000000-0005-0000-0000-0000539E0000}"/>
    <cellStyle name="Comma 6 2 2 3 2" xfId="49457" xr:uid="{00000000-0005-0000-0000-0000549E0000}"/>
    <cellStyle name="Comma 6 2 2 3 2 2" xfId="49458" xr:uid="{00000000-0005-0000-0000-0000559E0000}"/>
    <cellStyle name="Comma 6 2 2 3 2 2 2" xfId="49459" xr:uid="{00000000-0005-0000-0000-0000569E0000}"/>
    <cellStyle name="Comma 6 2 2 3 2 2 2 2" xfId="49460" xr:uid="{00000000-0005-0000-0000-0000579E0000}"/>
    <cellStyle name="Comma 6 2 2 3 2 2 2 3" xfId="49461" xr:uid="{00000000-0005-0000-0000-0000589E0000}"/>
    <cellStyle name="Comma 6 2 2 3 2 2 3" xfId="49462" xr:uid="{00000000-0005-0000-0000-0000599E0000}"/>
    <cellStyle name="Comma 6 2 2 3 2 2 3 2" xfId="49463" xr:uid="{00000000-0005-0000-0000-00005A9E0000}"/>
    <cellStyle name="Comma 6 2 2 3 2 2 3 3" xfId="49464" xr:uid="{00000000-0005-0000-0000-00005B9E0000}"/>
    <cellStyle name="Comma 6 2 2 3 2 2 4" xfId="49465" xr:uid="{00000000-0005-0000-0000-00005C9E0000}"/>
    <cellStyle name="Comma 6 2 2 3 2 2 4 2" xfId="49466" xr:uid="{00000000-0005-0000-0000-00005D9E0000}"/>
    <cellStyle name="Comma 6 2 2 3 2 2 5" xfId="49467" xr:uid="{00000000-0005-0000-0000-00005E9E0000}"/>
    <cellStyle name="Comma 6 2 2 3 2 2 6" xfId="49468" xr:uid="{00000000-0005-0000-0000-00005F9E0000}"/>
    <cellStyle name="Comma 6 2 2 3 2 3" xfId="49469" xr:uid="{00000000-0005-0000-0000-0000609E0000}"/>
    <cellStyle name="Comma 6 2 2 3 2 3 2" xfId="49470" xr:uid="{00000000-0005-0000-0000-0000619E0000}"/>
    <cellStyle name="Comma 6 2 2 3 2 3 2 2" xfId="49471" xr:uid="{00000000-0005-0000-0000-0000629E0000}"/>
    <cellStyle name="Comma 6 2 2 3 2 3 2 3" xfId="49472" xr:uid="{00000000-0005-0000-0000-0000639E0000}"/>
    <cellStyle name="Comma 6 2 2 3 2 3 3" xfId="49473" xr:uid="{00000000-0005-0000-0000-0000649E0000}"/>
    <cellStyle name="Comma 6 2 2 3 2 3 3 2" xfId="49474" xr:uid="{00000000-0005-0000-0000-0000659E0000}"/>
    <cellStyle name="Comma 6 2 2 3 2 3 3 3" xfId="49475" xr:uid="{00000000-0005-0000-0000-0000669E0000}"/>
    <cellStyle name="Comma 6 2 2 3 2 3 4" xfId="49476" xr:uid="{00000000-0005-0000-0000-0000679E0000}"/>
    <cellStyle name="Comma 6 2 2 3 2 3 4 2" xfId="49477" xr:uid="{00000000-0005-0000-0000-0000689E0000}"/>
    <cellStyle name="Comma 6 2 2 3 2 3 5" xfId="49478" xr:uid="{00000000-0005-0000-0000-0000699E0000}"/>
    <cellStyle name="Comma 6 2 2 3 2 3 6" xfId="49479" xr:uid="{00000000-0005-0000-0000-00006A9E0000}"/>
    <cellStyle name="Comma 6 2 2 3 2 4" xfId="49480" xr:uid="{00000000-0005-0000-0000-00006B9E0000}"/>
    <cellStyle name="Comma 6 2 2 3 2 4 2" xfId="49481" xr:uid="{00000000-0005-0000-0000-00006C9E0000}"/>
    <cellStyle name="Comma 6 2 2 3 2 4 2 2" xfId="49482" xr:uid="{00000000-0005-0000-0000-00006D9E0000}"/>
    <cellStyle name="Comma 6 2 2 3 2 4 2 3" xfId="49483" xr:uid="{00000000-0005-0000-0000-00006E9E0000}"/>
    <cellStyle name="Comma 6 2 2 3 2 4 3" xfId="49484" xr:uid="{00000000-0005-0000-0000-00006F9E0000}"/>
    <cellStyle name="Comma 6 2 2 3 2 4 3 2" xfId="49485" xr:uid="{00000000-0005-0000-0000-0000709E0000}"/>
    <cellStyle name="Comma 6 2 2 3 2 4 4" xfId="49486" xr:uid="{00000000-0005-0000-0000-0000719E0000}"/>
    <cellStyle name="Comma 6 2 2 3 2 4 5" xfId="49487" xr:uid="{00000000-0005-0000-0000-0000729E0000}"/>
    <cellStyle name="Comma 6 2 2 3 2 5" xfId="49488" xr:uid="{00000000-0005-0000-0000-0000739E0000}"/>
    <cellStyle name="Comma 6 2 2 3 2 5 2" xfId="49489" xr:uid="{00000000-0005-0000-0000-0000749E0000}"/>
    <cellStyle name="Comma 6 2 2 3 2 5 3" xfId="49490" xr:uid="{00000000-0005-0000-0000-0000759E0000}"/>
    <cellStyle name="Comma 6 2 2 3 2 6" xfId="49491" xr:uid="{00000000-0005-0000-0000-0000769E0000}"/>
    <cellStyle name="Comma 6 2 2 3 2 6 2" xfId="49492" xr:uid="{00000000-0005-0000-0000-0000779E0000}"/>
    <cellStyle name="Comma 6 2 2 3 2 6 3" xfId="49493" xr:uid="{00000000-0005-0000-0000-0000789E0000}"/>
    <cellStyle name="Comma 6 2 2 3 2 7" xfId="49494" xr:uid="{00000000-0005-0000-0000-0000799E0000}"/>
    <cellStyle name="Comma 6 2 2 3 2 7 2" xfId="49495" xr:uid="{00000000-0005-0000-0000-00007A9E0000}"/>
    <cellStyle name="Comma 6 2 2 3 2 8" xfId="49496" xr:uid="{00000000-0005-0000-0000-00007B9E0000}"/>
    <cellStyle name="Comma 6 2 2 3 2 9" xfId="49497" xr:uid="{00000000-0005-0000-0000-00007C9E0000}"/>
    <cellStyle name="Comma 6 2 2 3 3" xfId="49498" xr:uid="{00000000-0005-0000-0000-00007D9E0000}"/>
    <cellStyle name="Comma 6 2 2 3 3 2" xfId="49499" xr:uid="{00000000-0005-0000-0000-00007E9E0000}"/>
    <cellStyle name="Comma 6 2 2 3 3 2 2" xfId="49500" xr:uid="{00000000-0005-0000-0000-00007F9E0000}"/>
    <cellStyle name="Comma 6 2 2 3 3 2 3" xfId="49501" xr:uid="{00000000-0005-0000-0000-0000809E0000}"/>
    <cellStyle name="Comma 6 2 2 3 3 3" xfId="49502" xr:uid="{00000000-0005-0000-0000-0000819E0000}"/>
    <cellStyle name="Comma 6 2 2 3 3 3 2" xfId="49503" xr:uid="{00000000-0005-0000-0000-0000829E0000}"/>
    <cellStyle name="Comma 6 2 2 3 3 3 3" xfId="49504" xr:uid="{00000000-0005-0000-0000-0000839E0000}"/>
    <cellStyle name="Comma 6 2 2 3 3 4" xfId="49505" xr:uid="{00000000-0005-0000-0000-0000849E0000}"/>
    <cellStyle name="Comma 6 2 2 3 3 4 2" xfId="49506" xr:uid="{00000000-0005-0000-0000-0000859E0000}"/>
    <cellStyle name="Comma 6 2 2 3 3 5" xfId="49507" xr:uid="{00000000-0005-0000-0000-0000869E0000}"/>
    <cellStyle name="Comma 6 2 2 3 3 6" xfId="49508" xr:uid="{00000000-0005-0000-0000-0000879E0000}"/>
    <cellStyle name="Comma 6 2 2 3 4" xfId="49509" xr:uid="{00000000-0005-0000-0000-0000889E0000}"/>
    <cellStyle name="Comma 6 2 2 3 4 2" xfId="49510" xr:uid="{00000000-0005-0000-0000-0000899E0000}"/>
    <cellStyle name="Comma 6 2 2 3 4 2 2" xfId="49511" xr:uid="{00000000-0005-0000-0000-00008A9E0000}"/>
    <cellStyle name="Comma 6 2 2 3 4 2 3" xfId="49512" xr:uid="{00000000-0005-0000-0000-00008B9E0000}"/>
    <cellStyle name="Comma 6 2 2 3 4 3" xfId="49513" xr:uid="{00000000-0005-0000-0000-00008C9E0000}"/>
    <cellStyle name="Comma 6 2 2 3 4 3 2" xfId="49514" xr:uid="{00000000-0005-0000-0000-00008D9E0000}"/>
    <cellStyle name="Comma 6 2 2 3 4 3 3" xfId="49515" xr:uid="{00000000-0005-0000-0000-00008E9E0000}"/>
    <cellStyle name="Comma 6 2 2 3 4 4" xfId="49516" xr:uid="{00000000-0005-0000-0000-00008F9E0000}"/>
    <cellStyle name="Comma 6 2 2 3 4 4 2" xfId="49517" xr:uid="{00000000-0005-0000-0000-0000909E0000}"/>
    <cellStyle name="Comma 6 2 2 3 4 5" xfId="49518" xr:uid="{00000000-0005-0000-0000-0000919E0000}"/>
    <cellStyle name="Comma 6 2 2 3 4 6" xfId="49519" xr:uid="{00000000-0005-0000-0000-0000929E0000}"/>
    <cellStyle name="Comma 6 2 2 3 5" xfId="49520" xr:uid="{00000000-0005-0000-0000-0000939E0000}"/>
    <cellStyle name="Comma 6 2 2 3 5 2" xfId="49521" xr:uid="{00000000-0005-0000-0000-0000949E0000}"/>
    <cellStyle name="Comma 6 2 2 3 5 2 2" xfId="49522" xr:uid="{00000000-0005-0000-0000-0000959E0000}"/>
    <cellStyle name="Comma 6 2 2 3 5 2 3" xfId="49523" xr:uid="{00000000-0005-0000-0000-0000969E0000}"/>
    <cellStyle name="Comma 6 2 2 3 5 3" xfId="49524" xr:uid="{00000000-0005-0000-0000-0000979E0000}"/>
    <cellStyle name="Comma 6 2 2 3 5 3 2" xfId="49525" xr:uid="{00000000-0005-0000-0000-0000989E0000}"/>
    <cellStyle name="Comma 6 2 2 3 5 4" xfId="49526" xr:uid="{00000000-0005-0000-0000-0000999E0000}"/>
    <cellStyle name="Comma 6 2 2 3 5 5" xfId="49527" xr:uid="{00000000-0005-0000-0000-00009A9E0000}"/>
    <cellStyle name="Comma 6 2 2 3 6" xfId="49528" xr:uid="{00000000-0005-0000-0000-00009B9E0000}"/>
    <cellStyle name="Comma 6 2 2 3 6 2" xfId="49529" xr:uid="{00000000-0005-0000-0000-00009C9E0000}"/>
    <cellStyle name="Comma 6 2 2 3 6 3" xfId="49530" xr:uid="{00000000-0005-0000-0000-00009D9E0000}"/>
    <cellStyle name="Comma 6 2 2 3 7" xfId="49531" xr:uid="{00000000-0005-0000-0000-00009E9E0000}"/>
    <cellStyle name="Comma 6 2 2 3 7 2" xfId="49532" xr:uid="{00000000-0005-0000-0000-00009F9E0000}"/>
    <cellStyle name="Comma 6 2 2 3 7 3" xfId="49533" xr:uid="{00000000-0005-0000-0000-0000A09E0000}"/>
    <cellStyle name="Comma 6 2 2 3 8" xfId="49534" xr:uid="{00000000-0005-0000-0000-0000A19E0000}"/>
    <cellStyle name="Comma 6 2 2 3 8 2" xfId="49535" xr:uid="{00000000-0005-0000-0000-0000A29E0000}"/>
    <cellStyle name="Comma 6 2 2 3 9" xfId="49536" xr:uid="{00000000-0005-0000-0000-0000A39E0000}"/>
    <cellStyle name="Comma 6 2 2 4" xfId="49537" xr:uid="{00000000-0005-0000-0000-0000A49E0000}"/>
    <cellStyle name="Comma 6 2 2 4 2" xfId="49538" xr:uid="{00000000-0005-0000-0000-0000A59E0000}"/>
    <cellStyle name="Comma 6 2 2 4 2 2" xfId="49539" xr:uid="{00000000-0005-0000-0000-0000A69E0000}"/>
    <cellStyle name="Comma 6 2 2 4 2 2 2" xfId="49540" xr:uid="{00000000-0005-0000-0000-0000A79E0000}"/>
    <cellStyle name="Comma 6 2 2 4 2 2 3" xfId="49541" xr:uid="{00000000-0005-0000-0000-0000A89E0000}"/>
    <cellStyle name="Comma 6 2 2 4 2 3" xfId="49542" xr:uid="{00000000-0005-0000-0000-0000A99E0000}"/>
    <cellStyle name="Comma 6 2 2 4 2 3 2" xfId="49543" xr:uid="{00000000-0005-0000-0000-0000AA9E0000}"/>
    <cellStyle name="Comma 6 2 2 4 2 3 3" xfId="49544" xr:uid="{00000000-0005-0000-0000-0000AB9E0000}"/>
    <cellStyle name="Comma 6 2 2 4 2 4" xfId="49545" xr:uid="{00000000-0005-0000-0000-0000AC9E0000}"/>
    <cellStyle name="Comma 6 2 2 4 2 4 2" xfId="49546" xr:uid="{00000000-0005-0000-0000-0000AD9E0000}"/>
    <cellStyle name="Comma 6 2 2 4 2 5" xfId="49547" xr:uid="{00000000-0005-0000-0000-0000AE9E0000}"/>
    <cellStyle name="Comma 6 2 2 4 2 6" xfId="49548" xr:uid="{00000000-0005-0000-0000-0000AF9E0000}"/>
    <cellStyle name="Comma 6 2 2 4 3" xfId="49549" xr:uid="{00000000-0005-0000-0000-0000B09E0000}"/>
    <cellStyle name="Comma 6 2 2 4 3 2" xfId="49550" xr:uid="{00000000-0005-0000-0000-0000B19E0000}"/>
    <cellStyle name="Comma 6 2 2 4 3 2 2" xfId="49551" xr:uid="{00000000-0005-0000-0000-0000B29E0000}"/>
    <cellStyle name="Comma 6 2 2 4 3 2 3" xfId="49552" xr:uid="{00000000-0005-0000-0000-0000B39E0000}"/>
    <cellStyle name="Comma 6 2 2 4 3 3" xfId="49553" xr:uid="{00000000-0005-0000-0000-0000B49E0000}"/>
    <cellStyle name="Comma 6 2 2 4 3 3 2" xfId="49554" xr:uid="{00000000-0005-0000-0000-0000B59E0000}"/>
    <cellStyle name="Comma 6 2 2 4 3 3 3" xfId="49555" xr:uid="{00000000-0005-0000-0000-0000B69E0000}"/>
    <cellStyle name="Comma 6 2 2 4 3 4" xfId="49556" xr:uid="{00000000-0005-0000-0000-0000B79E0000}"/>
    <cellStyle name="Comma 6 2 2 4 3 4 2" xfId="49557" xr:uid="{00000000-0005-0000-0000-0000B89E0000}"/>
    <cellStyle name="Comma 6 2 2 4 3 5" xfId="49558" xr:uid="{00000000-0005-0000-0000-0000B99E0000}"/>
    <cellStyle name="Comma 6 2 2 4 3 6" xfId="49559" xr:uid="{00000000-0005-0000-0000-0000BA9E0000}"/>
    <cellStyle name="Comma 6 2 2 4 4" xfId="49560" xr:uid="{00000000-0005-0000-0000-0000BB9E0000}"/>
    <cellStyle name="Comma 6 2 2 4 4 2" xfId="49561" xr:uid="{00000000-0005-0000-0000-0000BC9E0000}"/>
    <cellStyle name="Comma 6 2 2 4 4 2 2" xfId="49562" xr:uid="{00000000-0005-0000-0000-0000BD9E0000}"/>
    <cellStyle name="Comma 6 2 2 4 4 2 3" xfId="49563" xr:uid="{00000000-0005-0000-0000-0000BE9E0000}"/>
    <cellStyle name="Comma 6 2 2 4 4 3" xfId="49564" xr:uid="{00000000-0005-0000-0000-0000BF9E0000}"/>
    <cellStyle name="Comma 6 2 2 4 4 3 2" xfId="49565" xr:uid="{00000000-0005-0000-0000-0000C09E0000}"/>
    <cellStyle name="Comma 6 2 2 4 4 4" xfId="49566" xr:uid="{00000000-0005-0000-0000-0000C19E0000}"/>
    <cellStyle name="Comma 6 2 2 4 4 5" xfId="49567" xr:uid="{00000000-0005-0000-0000-0000C29E0000}"/>
    <cellStyle name="Comma 6 2 2 4 5" xfId="49568" xr:uid="{00000000-0005-0000-0000-0000C39E0000}"/>
    <cellStyle name="Comma 6 2 2 4 5 2" xfId="49569" xr:uid="{00000000-0005-0000-0000-0000C49E0000}"/>
    <cellStyle name="Comma 6 2 2 4 5 3" xfId="49570" xr:uid="{00000000-0005-0000-0000-0000C59E0000}"/>
    <cellStyle name="Comma 6 2 2 4 6" xfId="49571" xr:uid="{00000000-0005-0000-0000-0000C69E0000}"/>
    <cellStyle name="Comma 6 2 2 4 6 2" xfId="49572" xr:uid="{00000000-0005-0000-0000-0000C79E0000}"/>
    <cellStyle name="Comma 6 2 2 4 6 3" xfId="49573" xr:uid="{00000000-0005-0000-0000-0000C89E0000}"/>
    <cellStyle name="Comma 6 2 2 4 7" xfId="49574" xr:uid="{00000000-0005-0000-0000-0000C99E0000}"/>
    <cellStyle name="Comma 6 2 2 4 7 2" xfId="49575" xr:uid="{00000000-0005-0000-0000-0000CA9E0000}"/>
    <cellStyle name="Comma 6 2 2 4 8" xfId="49576" xr:uid="{00000000-0005-0000-0000-0000CB9E0000}"/>
    <cellStyle name="Comma 6 2 2 4 9" xfId="49577" xr:uid="{00000000-0005-0000-0000-0000CC9E0000}"/>
    <cellStyle name="Comma 6 2 2 5" xfId="49578" xr:uid="{00000000-0005-0000-0000-0000CD9E0000}"/>
    <cellStyle name="Comma 6 2 2 5 2" xfId="49579" xr:uid="{00000000-0005-0000-0000-0000CE9E0000}"/>
    <cellStyle name="Comma 6 2 2 5 2 2" xfId="49580" xr:uid="{00000000-0005-0000-0000-0000CF9E0000}"/>
    <cellStyle name="Comma 6 2 2 5 2 2 2" xfId="49581" xr:uid="{00000000-0005-0000-0000-0000D09E0000}"/>
    <cellStyle name="Comma 6 2 2 5 2 2 3" xfId="49582" xr:uid="{00000000-0005-0000-0000-0000D19E0000}"/>
    <cellStyle name="Comma 6 2 2 5 2 3" xfId="49583" xr:uid="{00000000-0005-0000-0000-0000D29E0000}"/>
    <cellStyle name="Comma 6 2 2 5 2 3 2" xfId="49584" xr:uid="{00000000-0005-0000-0000-0000D39E0000}"/>
    <cellStyle name="Comma 6 2 2 5 2 3 3" xfId="49585" xr:uid="{00000000-0005-0000-0000-0000D49E0000}"/>
    <cellStyle name="Comma 6 2 2 5 2 4" xfId="49586" xr:uid="{00000000-0005-0000-0000-0000D59E0000}"/>
    <cellStyle name="Comma 6 2 2 5 2 4 2" xfId="49587" xr:uid="{00000000-0005-0000-0000-0000D69E0000}"/>
    <cellStyle name="Comma 6 2 2 5 2 5" xfId="49588" xr:uid="{00000000-0005-0000-0000-0000D79E0000}"/>
    <cellStyle name="Comma 6 2 2 5 2 6" xfId="49589" xr:uid="{00000000-0005-0000-0000-0000D89E0000}"/>
    <cellStyle name="Comma 6 2 2 5 3" xfId="49590" xr:uid="{00000000-0005-0000-0000-0000D99E0000}"/>
    <cellStyle name="Comma 6 2 2 5 3 2" xfId="49591" xr:uid="{00000000-0005-0000-0000-0000DA9E0000}"/>
    <cellStyle name="Comma 6 2 2 5 3 2 2" xfId="49592" xr:uid="{00000000-0005-0000-0000-0000DB9E0000}"/>
    <cellStyle name="Comma 6 2 2 5 3 2 3" xfId="49593" xr:uid="{00000000-0005-0000-0000-0000DC9E0000}"/>
    <cellStyle name="Comma 6 2 2 5 3 3" xfId="49594" xr:uid="{00000000-0005-0000-0000-0000DD9E0000}"/>
    <cellStyle name="Comma 6 2 2 5 3 3 2" xfId="49595" xr:uid="{00000000-0005-0000-0000-0000DE9E0000}"/>
    <cellStyle name="Comma 6 2 2 5 3 3 3" xfId="49596" xr:uid="{00000000-0005-0000-0000-0000DF9E0000}"/>
    <cellStyle name="Comma 6 2 2 5 3 4" xfId="49597" xr:uid="{00000000-0005-0000-0000-0000E09E0000}"/>
    <cellStyle name="Comma 6 2 2 5 3 4 2" xfId="49598" xr:uid="{00000000-0005-0000-0000-0000E19E0000}"/>
    <cellStyle name="Comma 6 2 2 5 3 5" xfId="49599" xr:uid="{00000000-0005-0000-0000-0000E29E0000}"/>
    <cellStyle name="Comma 6 2 2 5 3 6" xfId="49600" xr:uid="{00000000-0005-0000-0000-0000E39E0000}"/>
    <cellStyle name="Comma 6 2 2 5 4" xfId="49601" xr:uid="{00000000-0005-0000-0000-0000E49E0000}"/>
    <cellStyle name="Comma 6 2 2 5 4 2" xfId="49602" xr:uid="{00000000-0005-0000-0000-0000E59E0000}"/>
    <cellStyle name="Comma 6 2 2 5 4 2 2" xfId="49603" xr:uid="{00000000-0005-0000-0000-0000E69E0000}"/>
    <cellStyle name="Comma 6 2 2 5 4 2 3" xfId="49604" xr:uid="{00000000-0005-0000-0000-0000E79E0000}"/>
    <cellStyle name="Comma 6 2 2 5 4 3" xfId="49605" xr:uid="{00000000-0005-0000-0000-0000E89E0000}"/>
    <cellStyle name="Comma 6 2 2 5 4 3 2" xfId="49606" xr:uid="{00000000-0005-0000-0000-0000E99E0000}"/>
    <cellStyle name="Comma 6 2 2 5 4 4" xfId="49607" xr:uid="{00000000-0005-0000-0000-0000EA9E0000}"/>
    <cellStyle name="Comma 6 2 2 5 4 5" xfId="49608" xr:uid="{00000000-0005-0000-0000-0000EB9E0000}"/>
    <cellStyle name="Comma 6 2 2 5 5" xfId="49609" xr:uid="{00000000-0005-0000-0000-0000EC9E0000}"/>
    <cellStyle name="Comma 6 2 2 5 5 2" xfId="49610" xr:uid="{00000000-0005-0000-0000-0000ED9E0000}"/>
    <cellStyle name="Comma 6 2 2 5 5 3" xfId="49611" xr:uid="{00000000-0005-0000-0000-0000EE9E0000}"/>
    <cellStyle name="Comma 6 2 2 5 6" xfId="49612" xr:uid="{00000000-0005-0000-0000-0000EF9E0000}"/>
    <cellStyle name="Comma 6 2 2 5 6 2" xfId="49613" xr:uid="{00000000-0005-0000-0000-0000F09E0000}"/>
    <cellStyle name="Comma 6 2 2 5 6 3" xfId="49614" xr:uid="{00000000-0005-0000-0000-0000F19E0000}"/>
    <cellStyle name="Comma 6 2 2 5 7" xfId="49615" xr:uid="{00000000-0005-0000-0000-0000F29E0000}"/>
    <cellStyle name="Comma 6 2 2 5 7 2" xfId="49616" xr:uid="{00000000-0005-0000-0000-0000F39E0000}"/>
    <cellStyle name="Comma 6 2 2 5 8" xfId="49617" xr:uid="{00000000-0005-0000-0000-0000F49E0000}"/>
    <cellStyle name="Comma 6 2 2 5 9" xfId="49618" xr:uid="{00000000-0005-0000-0000-0000F59E0000}"/>
    <cellStyle name="Comma 6 2 2 6" xfId="49619" xr:uid="{00000000-0005-0000-0000-0000F69E0000}"/>
    <cellStyle name="Comma 6 2 2 6 2" xfId="49620" xr:uid="{00000000-0005-0000-0000-0000F79E0000}"/>
    <cellStyle name="Comma 6 2 2 6 2 2" xfId="49621" xr:uid="{00000000-0005-0000-0000-0000F89E0000}"/>
    <cellStyle name="Comma 6 2 2 6 2 3" xfId="49622" xr:uid="{00000000-0005-0000-0000-0000F99E0000}"/>
    <cellStyle name="Comma 6 2 2 6 3" xfId="49623" xr:uid="{00000000-0005-0000-0000-0000FA9E0000}"/>
    <cellStyle name="Comma 6 2 2 6 3 2" xfId="49624" xr:uid="{00000000-0005-0000-0000-0000FB9E0000}"/>
    <cellStyle name="Comma 6 2 2 6 3 3" xfId="49625" xr:uid="{00000000-0005-0000-0000-0000FC9E0000}"/>
    <cellStyle name="Comma 6 2 2 6 4" xfId="49626" xr:uid="{00000000-0005-0000-0000-0000FD9E0000}"/>
    <cellStyle name="Comma 6 2 2 6 4 2" xfId="49627" xr:uid="{00000000-0005-0000-0000-0000FE9E0000}"/>
    <cellStyle name="Comma 6 2 2 6 5" xfId="49628" xr:uid="{00000000-0005-0000-0000-0000FF9E0000}"/>
    <cellStyle name="Comma 6 2 2 6 6" xfId="49629" xr:uid="{00000000-0005-0000-0000-0000009F0000}"/>
    <cellStyle name="Comma 6 2 2 7" xfId="49630" xr:uid="{00000000-0005-0000-0000-0000019F0000}"/>
    <cellStyle name="Comma 6 2 2 7 2" xfId="49631" xr:uid="{00000000-0005-0000-0000-0000029F0000}"/>
    <cellStyle name="Comma 6 2 2 7 2 2" xfId="49632" xr:uid="{00000000-0005-0000-0000-0000039F0000}"/>
    <cellStyle name="Comma 6 2 2 7 2 3" xfId="49633" xr:uid="{00000000-0005-0000-0000-0000049F0000}"/>
    <cellStyle name="Comma 6 2 2 7 3" xfId="49634" xr:uid="{00000000-0005-0000-0000-0000059F0000}"/>
    <cellStyle name="Comma 6 2 2 7 3 2" xfId="49635" xr:uid="{00000000-0005-0000-0000-0000069F0000}"/>
    <cellStyle name="Comma 6 2 2 7 3 3" xfId="49636" xr:uid="{00000000-0005-0000-0000-0000079F0000}"/>
    <cellStyle name="Comma 6 2 2 7 4" xfId="49637" xr:uid="{00000000-0005-0000-0000-0000089F0000}"/>
    <cellStyle name="Comma 6 2 2 7 4 2" xfId="49638" xr:uid="{00000000-0005-0000-0000-0000099F0000}"/>
    <cellStyle name="Comma 6 2 2 7 5" xfId="49639" xr:uid="{00000000-0005-0000-0000-00000A9F0000}"/>
    <cellStyle name="Comma 6 2 2 7 6" xfId="49640" xr:uid="{00000000-0005-0000-0000-00000B9F0000}"/>
    <cellStyle name="Comma 6 2 2 8" xfId="49641" xr:uid="{00000000-0005-0000-0000-00000C9F0000}"/>
    <cellStyle name="Comma 6 2 2 8 2" xfId="49642" xr:uid="{00000000-0005-0000-0000-00000D9F0000}"/>
    <cellStyle name="Comma 6 2 2 8 2 2" xfId="49643" xr:uid="{00000000-0005-0000-0000-00000E9F0000}"/>
    <cellStyle name="Comma 6 2 2 8 2 3" xfId="49644" xr:uid="{00000000-0005-0000-0000-00000F9F0000}"/>
    <cellStyle name="Comma 6 2 2 8 3" xfId="49645" xr:uid="{00000000-0005-0000-0000-0000109F0000}"/>
    <cellStyle name="Comma 6 2 2 8 3 2" xfId="49646" xr:uid="{00000000-0005-0000-0000-0000119F0000}"/>
    <cellStyle name="Comma 6 2 2 8 4" xfId="49647" xr:uid="{00000000-0005-0000-0000-0000129F0000}"/>
    <cellStyle name="Comma 6 2 2 8 5" xfId="49648" xr:uid="{00000000-0005-0000-0000-0000139F0000}"/>
    <cellStyle name="Comma 6 2 2 9" xfId="49649" xr:uid="{00000000-0005-0000-0000-0000149F0000}"/>
    <cellStyle name="Comma 6 2 2 9 2" xfId="49650" xr:uid="{00000000-0005-0000-0000-0000159F0000}"/>
    <cellStyle name="Comma 6 2 2 9 3" xfId="49651" xr:uid="{00000000-0005-0000-0000-0000169F0000}"/>
    <cellStyle name="Comma 6 2 3" xfId="9840" xr:uid="{00000000-0005-0000-0000-0000179F0000}"/>
    <cellStyle name="Comma 6 2 3 10" xfId="49652" xr:uid="{00000000-0005-0000-0000-0000189F0000}"/>
    <cellStyle name="Comma 6 2 3 10 2" xfId="49653" xr:uid="{00000000-0005-0000-0000-0000199F0000}"/>
    <cellStyle name="Comma 6 2 3 11" xfId="49654" xr:uid="{00000000-0005-0000-0000-00001A9F0000}"/>
    <cellStyle name="Comma 6 2 3 12" xfId="49655" xr:uid="{00000000-0005-0000-0000-00001B9F0000}"/>
    <cellStyle name="Comma 6 2 3 13" xfId="49656" xr:uid="{00000000-0005-0000-0000-00001C9F0000}"/>
    <cellStyle name="Comma 6 2 3 2" xfId="9841" xr:uid="{00000000-0005-0000-0000-00001D9F0000}"/>
    <cellStyle name="Comma 6 2 3 2 10" xfId="49657" xr:uid="{00000000-0005-0000-0000-00001E9F0000}"/>
    <cellStyle name="Comma 6 2 3 2 2" xfId="49658" xr:uid="{00000000-0005-0000-0000-00001F9F0000}"/>
    <cellStyle name="Comma 6 2 3 2 2 2" xfId="49659" xr:uid="{00000000-0005-0000-0000-0000209F0000}"/>
    <cellStyle name="Comma 6 2 3 2 2 2 2" xfId="49660" xr:uid="{00000000-0005-0000-0000-0000219F0000}"/>
    <cellStyle name="Comma 6 2 3 2 2 2 2 2" xfId="49661" xr:uid="{00000000-0005-0000-0000-0000229F0000}"/>
    <cellStyle name="Comma 6 2 3 2 2 2 2 3" xfId="49662" xr:uid="{00000000-0005-0000-0000-0000239F0000}"/>
    <cellStyle name="Comma 6 2 3 2 2 2 3" xfId="49663" xr:uid="{00000000-0005-0000-0000-0000249F0000}"/>
    <cellStyle name="Comma 6 2 3 2 2 2 3 2" xfId="49664" xr:uid="{00000000-0005-0000-0000-0000259F0000}"/>
    <cellStyle name="Comma 6 2 3 2 2 2 3 3" xfId="49665" xr:uid="{00000000-0005-0000-0000-0000269F0000}"/>
    <cellStyle name="Comma 6 2 3 2 2 2 4" xfId="49666" xr:uid="{00000000-0005-0000-0000-0000279F0000}"/>
    <cellStyle name="Comma 6 2 3 2 2 2 4 2" xfId="49667" xr:uid="{00000000-0005-0000-0000-0000289F0000}"/>
    <cellStyle name="Comma 6 2 3 2 2 2 5" xfId="49668" xr:uid="{00000000-0005-0000-0000-0000299F0000}"/>
    <cellStyle name="Comma 6 2 3 2 2 2 6" xfId="49669" xr:uid="{00000000-0005-0000-0000-00002A9F0000}"/>
    <cellStyle name="Comma 6 2 3 2 2 3" xfId="49670" xr:uid="{00000000-0005-0000-0000-00002B9F0000}"/>
    <cellStyle name="Comma 6 2 3 2 2 3 2" xfId="49671" xr:uid="{00000000-0005-0000-0000-00002C9F0000}"/>
    <cellStyle name="Comma 6 2 3 2 2 3 2 2" xfId="49672" xr:uid="{00000000-0005-0000-0000-00002D9F0000}"/>
    <cellStyle name="Comma 6 2 3 2 2 3 2 3" xfId="49673" xr:uid="{00000000-0005-0000-0000-00002E9F0000}"/>
    <cellStyle name="Comma 6 2 3 2 2 3 3" xfId="49674" xr:uid="{00000000-0005-0000-0000-00002F9F0000}"/>
    <cellStyle name="Comma 6 2 3 2 2 3 3 2" xfId="49675" xr:uid="{00000000-0005-0000-0000-0000309F0000}"/>
    <cellStyle name="Comma 6 2 3 2 2 3 3 3" xfId="49676" xr:uid="{00000000-0005-0000-0000-0000319F0000}"/>
    <cellStyle name="Comma 6 2 3 2 2 3 4" xfId="49677" xr:uid="{00000000-0005-0000-0000-0000329F0000}"/>
    <cellStyle name="Comma 6 2 3 2 2 3 4 2" xfId="49678" xr:uid="{00000000-0005-0000-0000-0000339F0000}"/>
    <cellStyle name="Comma 6 2 3 2 2 3 5" xfId="49679" xr:uid="{00000000-0005-0000-0000-0000349F0000}"/>
    <cellStyle name="Comma 6 2 3 2 2 3 6" xfId="49680" xr:uid="{00000000-0005-0000-0000-0000359F0000}"/>
    <cellStyle name="Comma 6 2 3 2 2 4" xfId="49681" xr:uid="{00000000-0005-0000-0000-0000369F0000}"/>
    <cellStyle name="Comma 6 2 3 2 2 4 2" xfId="49682" xr:uid="{00000000-0005-0000-0000-0000379F0000}"/>
    <cellStyle name="Comma 6 2 3 2 2 4 2 2" xfId="49683" xr:uid="{00000000-0005-0000-0000-0000389F0000}"/>
    <cellStyle name="Comma 6 2 3 2 2 4 2 3" xfId="49684" xr:uid="{00000000-0005-0000-0000-0000399F0000}"/>
    <cellStyle name="Comma 6 2 3 2 2 4 3" xfId="49685" xr:uid="{00000000-0005-0000-0000-00003A9F0000}"/>
    <cellStyle name="Comma 6 2 3 2 2 4 3 2" xfId="49686" xr:uid="{00000000-0005-0000-0000-00003B9F0000}"/>
    <cellStyle name="Comma 6 2 3 2 2 4 4" xfId="49687" xr:uid="{00000000-0005-0000-0000-00003C9F0000}"/>
    <cellStyle name="Comma 6 2 3 2 2 4 5" xfId="49688" xr:uid="{00000000-0005-0000-0000-00003D9F0000}"/>
    <cellStyle name="Comma 6 2 3 2 2 5" xfId="49689" xr:uid="{00000000-0005-0000-0000-00003E9F0000}"/>
    <cellStyle name="Comma 6 2 3 2 2 5 2" xfId="49690" xr:uid="{00000000-0005-0000-0000-00003F9F0000}"/>
    <cellStyle name="Comma 6 2 3 2 2 5 3" xfId="49691" xr:uid="{00000000-0005-0000-0000-0000409F0000}"/>
    <cellStyle name="Comma 6 2 3 2 2 6" xfId="49692" xr:uid="{00000000-0005-0000-0000-0000419F0000}"/>
    <cellStyle name="Comma 6 2 3 2 2 6 2" xfId="49693" xr:uid="{00000000-0005-0000-0000-0000429F0000}"/>
    <cellStyle name="Comma 6 2 3 2 2 6 3" xfId="49694" xr:uid="{00000000-0005-0000-0000-0000439F0000}"/>
    <cellStyle name="Comma 6 2 3 2 2 7" xfId="49695" xr:uid="{00000000-0005-0000-0000-0000449F0000}"/>
    <cellStyle name="Comma 6 2 3 2 2 7 2" xfId="49696" xr:uid="{00000000-0005-0000-0000-0000459F0000}"/>
    <cellStyle name="Comma 6 2 3 2 2 8" xfId="49697" xr:uid="{00000000-0005-0000-0000-0000469F0000}"/>
    <cellStyle name="Comma 6 2 3 2 2 9" xfId="49698" xr:uid="{00000000-0005-0000-0000-0000479F0000}"/>
    <cellStyle name="Comma 6 2 3 2 3" xfId="49699" xr:uid="{00000000-0005-0000-0000-0000489F0000}"/>
    <cellStyle name="Comma 6 2 3 2 3 2" xfId="49700" xr:uid="{00000000-0005-0000-0000-0000499F0000}"/>
    <cellStyle name="Comma 6 2 3 2 3 2 2" xfId="49701" xr:uid="{00000000-0005-0000-0000-00004A9F0000}"/>
    <cellStyle name="Comma 6 2 3 2 3 2 3" xfId="49702" xr:uid="{00000000-0005-0000-0000-00004B9F0000}"/>
    <cellStyle name="Comma 6 2 3 2 3 3" xfId="49703" xr:uid="{00000000-0005-0000-0000-00004C9F0000}"/>
    <cellStyle name="Comma 6 2 3 2 3 3 2" xfId="49704" xr:uid="{00000000-0005-0000-0000-00004D9F0000}"/>
    <cellStyle name="Comma 6 2 3 2 3 3 3" xfId="49705" xr:uid="{00000000-0005-0000-0000-00004E9F0000}"/>
    <cellStyle name="Comma 6 2 3 2 3 4" xfId="49706" xr:uid="{00000000-0005-0000-0000-00004F9F0000}"/>
    <cellStyle name="Comma 6 2 3 2 3 4 2" xfId="49707" xr:uid="{00000000-0005-0000-0000-0000509F0000}"/>
    <cellStyle name="Comma 6 2 3 2 3 5" xfId="49708" xr:uid="{00000000-0005-0000-0000-0000519F0000}"/>
    <cellStyle name="Comma 6 2 3 2 3 6" xfId="49709" xr:uid="{00000000-0005-0000-0000-0000529F0000}"/>
    <cellStyle name="Comma 6 2 3 2 4" xfId="49710" xr:uid="{00000000-0005-0000-0000-0000539F0000}"/>
    <cellStyle name="Comma 6 2 3 2 4 2" xfId="49711" xr:uid="{00000000-0005-0000-0000-0000549F0000}"/>
    <cellStyle name="Comma 6 2 3 2 4 2 2" xfId="49712" xr:uid="{00000000-0005-0000-0000-0000559F0000}"/>
    <cellStyle name="Comma 6 2 3 2 4 2 3" xfId="49713" xr:uid="{00000000-0005-0000-0000-0000569F0000}"/>
    <cellStyle name="Comma 6 2 3 2 4 3" xfId="49714" xr:uid="{00000000-0005-0000-0000-0000579F0000}"/>
    <cellStyle name="Comma 6 2 3 2 4 3 2" xfId="49715" xr:uid="{00000000-0005-0000-0000-0000589F0000}"/>
    <cellStyle name="Comma 6 2 3 2 4 3 3" xfId="49716" xr:uid="{00000000-0005-0000-0000-0000599F0000}"/>
    <cellStyle name="Comma 6 2 3 2 4 4" xfId="49717" xr:uid="{00000000-0005-0000-0000-00005A9F0000}"/>
    <cellStyle name="Comma 6 2 3 2 4 4 2" xfId="49718" xr:uid="{00000000-0005-0000-0000-00005B9F0000}"/>
    <cellStyle name="Comma 6 2 3 2 4 5" xfId="49719" xr:uid="{00000000-0005-0000-0000-00005C9F0000}"/>
    <cellStyle name="Comma 6 2 3 2 4 6" xfId="49720" xr:uid="{00000000-0005-0000-0000-00005D9F0000}"/>
    <cellStyle name="Comma 6 2 3 2 5" xfId="49721" xr:uid="{00000000-0005-0000-0000-00005E9F0000}"/>
    <cellStyle name="Comma 6 2 3 2 5 2" xfId="49722" xr:uid="{00000000-0005-0000-0000-00005F9F0000}"/>
    <cellStyle name="Comma 6 2 3 2 5 2 2" xfId="49723" xr:uid="{00000000-0005-0000-0000-0000609F0000}"/>
    <cellStyle name="Comma 6 2 3 2 5 2 3" xfId="49724" xr:uid="{00000000-0005-0000-0000-0000619F0000}"/>
    <cellStyle name="Comma 6 2 3 2 5 3" xfId="49725" xr:uid="{00000000-0005-0000-0000-0000629F0000}"/>
    <cellStyle name="Comma 6 2 3 2 5 3 2" xfId="49726" xr:uid="{00000000-0005-0000-0000-0000639F0000}"/>
    <cellStyle name="Comma 6 2 3 2 5 4" xfId="49727" xr:uid="{00000000-0005-0000-0000-0000649F0000}"/>
    <cellStyle name="Comma 6 2 3 2 5 5" xfId="49728" xr:uid="{00000000-0005-0000-0000-0000659F0000}"/>
    <cellStyle name="Comma 6 2 3 2 6" xfId="49729" xr:uid="{00000000-0005-0000-0000-0000669F0000}"/>
    <cellStyle name="Comma 6 2 3 2 6 2" xfId="49730" xr:uid="{00000000-0005-0000-0000-0000679F0000}"/>
    <cellStyle name="Comma 6 2 3 2 6 3" xfId="49731" xr:uid="{00000000-0005-0000-0000-0000689F0000}"/>
    <cellStyle name="Comma 6 2 3 2 7" xfId="49732" xr:uid="{00000000-0005-0000-0000-0000699F0000}"/>
    <cellStyle name="Comma 6 2 3 2 7 2" xfId="49733" xr:uid="{00000000-0005-0000-0000-00006A9F0000}"/>
    <cellStyle name="Comma 6 2 3 2 7 3" xfId="49734" xr:uid="{00000000-0005-0000-0000-00006B9F0000}"/>
    <cellStyle name="Comma 6 2 3 2 8" xfId="49735" xr:uid="{00000000-0005-0000-0000-00006C9F0000}"/>
    <cellStyle name="Comma 6 2 3 2 8 2" xfId="49736" xr:uid="{00000000-0005-0000-0000-00006D9F0000}"/>
    <cellStyle name="Comma 6 2 3 2 9" xfId="49737" xr:uid="{00000000-0005-0000-0000-00006E9F0000}"/>
    <cellStyle name="Comma 6 2 3 3" xfId="9842" xr:uid="{00000000-0005-0000-0000-00006F9F0000}"/>
    <cellStyle name="Comma 6 2 3 3 2" xfId="49738" xr:uid="{00000000-0005-0000-0000-0000709F0000}"/>
    <cellStyle name="Comma 6 2 3 3 2 2" xfId="49739" xr:uid="{00000000-0005-0000-0000-0000719F0000}"/>
    <cellStyle name="Comma 6 2 3 3 2 2 2" xfId="49740" xr:uid="{00000000-0005-0000-0000-0000729F0000}"/>
    <cellStyle name="Comma 6 2 3 3 2 2 3" xfId="49741" xr:uid="{00000000-0005-0000-0000-0000739F0000}"/>
    <cellStyle name="Comma 6 2 3 3 2 3" xfId="49742" xr:uid="{00000000-0005-0000-0000-0000749F0000}"/>
    <cellStyle name="Comma 6 2 3 3 2 3 2" xfId="49743" xr:uid="{00000000-0005-0000-0000-0000759F0000}"/>
    <cellStyle name="Comma 6 2 3 3 2 3 3" xfId="49744" xr:uid="{00000000-0005-0000-0000-0000769F0000}"/>
    <cellStyle name="Comma 6 2 3 3 2 4" xfId="49745" xr:uid="{00000000-0005-0000-0000-0000779F0000}"/>
    <cellStyle name="Comma 6 2 3 3 2 4 2" xfId="49746" xr:uid="{00000000-0005-0000-0000-0000789F0000}"/>
    <cellStyle name="Comma 6 2 3 3 2 5" xfId="49747" xr:uid="{00000000-0005-0000-0000-0000799F0000}"/>
    <cellStyle name="Comma 6 2 3 3 2 6" xfId="49748" xr:uid="{00000000-0005-0000-0000-00007A9F0000}"/>
    <cellStyle name="Comma 6 2 3 3 3" xfId="49749" xr:uid="{00000000-0005-0000-0000-00007B9F0000}"/>
    <cellStyle name="Comma 6 2 3 3 3 2" xfId="49750" xr:uid="{00000000-0005-0000-0000-00007C9F0000}"/>
    <cellStyle name="Comma 6 2 3 3 3 2 2" xfId="49751" xr:uid="{00000000-0005-0000-0000-00007D9F0000}"/>
    <cellStyle name="Comma 6 2 3 3 3 2 3" xfId="49752" xr:uid="{00000000-0005-0000-0000-00007E9F0000}"/>
    <cellStyle name="Comma 6 2 3 3 3 3" xfId="49753" xr:uid="{00000000-0005-0000-0000-00007F9F0000}"/>
    <cellStyle name="Comma 6 2 3 3 3 3 2" xfId="49754" xr:uid="{00000000-0005-0000-0000-0000809F0000}"/>
    <cellStyle name="Comma 6 2 3 3 3 3 3" xfId="49755" xr:uid="{00000000-0005-0000-0000-0000819F0000}"/>
    <cellStyle name="Comma 6 2 3 3 3 4" xfId="49756" xr:uid="{00000000-0005-0000-0000-0000829F0000}"/>
    <cellStyle name="Comma 6 2 3 3 3 4 2" xfId="49757" xr:uid="{00000000-0005-0000-0000-0000839F0000}"/>
    <cellStyle name="Comma 6 2 3 3 3 5" xfId="49758" xr:uid="{00000000-0005-0000-0000-0000849F0000}"/>
    <cellStyle name="Comma 6 2 3 3 3 6" xfId="49759" xr:uid="{00000000-0005-0000-0000-0000859F0000}"/>
    <cellStyle name="Comma 6 2 3 3 4" xfId="49760" xr:uid="{00000000-0005-0000-0000-0000869F0000}"/>
    <cellStyle name="Comma 6 2 3 3 4 2" xfId="49761" xr:uid="{00000000-0005-0000-0000-0000879F0000}"/>
    <cellStyle name="Comma 6 2 3 3 4 2 2" xfId="49762" xr:uid="{00000000-0005-0000-0000-0000889F0000}"/>
    <cellStyle name="Comma 6 2 3 3 4 2 3" xfId="49763" xr:uid="{00000000-0005-0000-0000-0000899F0000}"/>
    <cellStyle name="Comma 6 2 3 3 4 3" xfId="49764" xr:uid="{00000000-0005-0000-0000-00008A9F0000}"/>
    <cellStyle name="Comma 6 2 3 3 4 3 2" xfId="49765" xr:uid="{00000000-0005-0000-0000-00008B9F0000}"/>
    <cellStyle name="Comma 6 2 3 3 4 4" xfId="49766" xr:uid="{00000000-0005-0000-0000-00008C9F0000}"/>
    <cellStyle name="Comma 6 2 3 3 4 5" xfId="49767" xr:uid="{00000000-0005-0000-0000-00008D9F0000}"/>
    <cellStyle name="Comma 6 2 3 3 5" xfId="49768" xr:uid="{00000000-0005-0000-0000-00008E9F0000}"/>
    <cellStyle name="Comma 6 2 3 3 5 2" xfId="49769" xr:uid="{00000000-0005-0000-0000-00008F9F0000}"/>
    <cellStyle name="Comma 6 2 3 3 5 3" xfId="49770" xr:uid="{00000000-0005-0000-0000-0000909F0000}"/>
    <cellStyle name="Comma 6 2 3 3 6" xfId="49771" xr:uid="{00000000-0005-0000-0000-0000919F0000}"/>
    <cellStyle name="Comma 6 2 3 3 6 2" xfId="49772" xr:uid="{00000000-0005-0000-0000-0000929F0000}"/>
    <cellStyle name="Comma 6 2 3 3 6 3" xfId="49773" xr:uid="{00000000-0005-0000-0000-0000939F0000}"/>
    <cellStyle name="Comma 6 2 3 3 7" xfId="49774" xr:uid="{00000000-0005-0000-0000-0000949F0000}"/>
    <cellStyle name="Comma 6 2 3 3 7 2" xfId="49775" xr:uid="{00000000-0005-0000-0000-0000959F0000}"/>
    <cellStyle name="Comma 6 2 3 3 8" xfId="49776" xr:uid="{00000000-0005-0000-0000-0000969F0000}"/>
    <cellStyle name="Comma 6 2 3 3 9" xfId="49777" xr:uid="{00000000-0005-0000-0000-0000979F0000}"/>
    <cellStyle name="Comma 6 2 3 4" xfId="14029" xr:uid="{00000000-0005-0000-0000-0000989F0000}"/>
    <cellStyle name="Comma 6 2 3 4 2" xfId="49778" xr:uid="{00000000-0005-0000-0000-0000999F0000}"/>
    <cellStyle name="Comma 6 2 3 4 2 2" xfId="49779" xr:uid="{00000000-0005-0000-0000-00009A9F0000}"/>
    <cellStyle name="Comma 6 2 3 4 2 2 2" xfId="49780" xr:uid="{00000000-0005-0000-0000-00009B9F0000}"/>
    <cellStyle name="Comma 6 2 3 4 2 2 3" xfId="49781" xr:uid="{00000000-0005-0000-0000-00009C9F0000}"/>
    <cellStyle name="Comma 6 2 3 4 2 3" xfId="49782" xr:uid="{00000000-0005-0000-0000-00009D9F0000}"/>
    <cellStyle name="Comma 6 2 3 4 2 3 2" xfId="49783" xr:uid="{00000000-0005-0000-0000-00009E9F0000}"/>
    <cellStyle name="Comma 6 2 3 4 2 3 3" xfId="49784" xr:uid="{00000000-0005-0000-0000-00009F9F0000}"/>
    <cellStyle name="Comma 6 2 3 4 2 4" xfId="49785" xr:uid="{00000000-0005-0000-0000-0000A09F0000}"/>
    <cellStyle name="Comma 6 2 3 4 2 4 2" xfId="49786" xr:uid="{00000000-0005-0000-0000-0000A19F0000}"/>
    <cellStyle name="Comma 6 2 3 4 2 5" xfId="49787" xr:uid="{00000000-0005-0000-0000-0000A29F0000}"/>
    <cellStyle name="Comma 6 2 3 4 2 6" xfId="49788" xr:uid="{00000000-0005-0000-0000-0000A39F0000}"/>
    <cellStyle name="Comma 6 2 3 4 3" xfId="49789" xr:uid="{00000000-0005-0000-0000-0000A49F0000}"/>
    <cellStyle name="Comma 6 2 3 4 3 2" xfId="49790" xr:uid="{00000000-0005-0000-0000-0000A59F0000}"/>
    <cellStyle name="Comma 6 2 3 4 3 2 2" xfId="49791" xr:uid="{00000000-0005-0000-0000-0000A69F0000}"/>
    <cellStyle name="Comma 6 2 3 4 3 2 3" xfId="49792" xr:uid="{00000000-0005-0000-0000-0000A79F0000}"/>
    <cellStyle name="Comma 6 2 3 4 3 3" xfId="49793" xr:uid="{00000000-0005-0000-0000-0000A89F0000}"/>
    <cellStyle name="Comma 6 2 3 4 3 3 2" xfId="49794" xr:uid="{00000000-0005-0000-0000-0000A99F0000}"/>
    <cellStyle name="Comma 6 2 3 4 3 3 3" xfId="49795" xr:uid="{00000000-0005-0000-0000-0000AA9F0000}"/>
    <cellStyle name="Comma 6 2 3 4 3 4" xfId="49796" xr:uid="{00000000-0005-0000-0000-0000AB9F0000}"/>
    <cellStyle name="Comma 6 2 3 4 3 4 2" xfId="49797" xr:uid="{00000000-0005-0000-0000-0000AC9F0000}"/>
    <cellStyle name="Comma 6 2 3 4 3 5" xfId="49798" xr:uid="{00000000-0005-0000-0000-0000AD9F0000}"/>
    <cellStyle name="Comma 6 2 3 4 3 6" xfId="49799" xr:uid="{00000000-0005-0000-0000-0000AE9F0000}"/>
    <cellStyle name="Comma 6 2 3 4 4" xfId="49800" xr:uid="{00000000-0005-0000-0000-0000AF9F0000}"/>
    <cellStyle name="Comma 6 2 3 4 4 2" xfId="49801" xr:uid="{00000000-0005-0000-0000-0000B09F0000}"/>
    <cellStyle name="Comma 6 2 3 4 4 2 2" xfId="49802" xr:uid="{00000000-0005-0000-0000-0000B19F0000}"/>
    <cellStyle name="Comma 6 2 3 4 4 2 3" xfId="49803" xr:uid="{00000000-0005-0000-0000-0000B29F0000}"/>
    <cellStyle name="Comma 6 2 3 4 4 3" xfId="49804" xr:uid="{00000000-0005-0000-0000-0000B39F0000}"/>
    <cellStyle name="Comma 6 2 3 4 4 3 2" xfId="49805" xr:uid="{00000000-0005-0000-0000-0000B49F0000}"/>
    <cellStyle name="Comma 6 2 3 4 4 4" xfId="49806" xr:uid="{00000000-0005-0000-0000-0000B59F0000}"/>
    <cellStyle name="Comma 6 2 3 4 4 5" xfId="49807" xr:uid="{00000000-0005-0000-0000-0000B69F0000}"/>
    <cellStyle name="Comma 6 2 3 4 5" xfId="49808" xr:uid="{00000000-0005-0000-0000-0000B79F0000}"/>
    <cellStyle name="Comma 6 2 3 4 5 2" xfId="49809" xr:uid="{00000000-0005-0000-0000-0000B89F0000}"/>
    <cellStyle name="Comma 6 2 3 4 5 3" xfId="49810" xr:uid="{00000000-0005-0000-0000-0000B99F0000}"/>
    <cellStyle name="Comma 6 2 3 4 6" xfId="49811" xr:uid="{00000000-0005-0000-0000-0000BA9F0000}"/>
    <cellStyle name="Comma 6 2 3 4 6 2" xfId="49812" xr:uid="{00000000-0005-0000-0000-0000BB9F0000}"/>
    <cellStyle name="Comma 6 2 3 4 6 3" xfId="49813" xr:uid="{00000000-0005-0000-0000-0000BC9F0000}"/>
    <cellStyle name="Comma 6 2 3 4 7" xfId="49814" xr:uid="{00000000-0005-0000-0000-0000BD9F0000}"/>
    <cellStyle name="Comma 6 2 3 4 7 2" xfId="49815" xr:uid="{00000000-0005-0000-0000-0000BE9F0000}"/>
    <cellStyle name="Comma 6 2 3 4 8" xfId="49816" xr:uid="{00000000-0005-0000-0000-0000BF9F0000}"/>
    <cellStyle name="Comma 6 2 3 4 9" xfId="49817" xr:uid="{00000000-0005-0000-0000-0000C09F0000}"/>
    <cellStyle name="Comma 6 2 3 5" xfId="49818" xr:uid="{00000000-0005-0000-0000-0000C19F0000}"/>
    <cellStyle name="Comma 6 2 3 5 2" xfId="49819" xr:uid="{00000000-0005-0000-0000-0000C29F0000}"/>
    <cellStyle name="Comma 6 2 3 5 2 2" xfId="49820" xr:uid="{00000000-0005-0000-0000-0000C39F0000}"/>
    <cellStyle name="Comma 6 2 3 5 2 3" xfId="49821" xr:uid="{00000000-0005-0000-0000-0000C49F0000}"/>
    <cellStyle name="Comma 6 2 3 5 3" xfId="49822" xr:uid="{00000000-0005-0000-0000-0000C59F0000}"/>
    <cellStyle name="Comma 6 2 3 5 3 2" xfId="49823" xr:uid="{00000000-0005-0000-0000-0000C69F0000}"/>
    <cellStyle name="Comma 6 2 3 5 3 3" xfId="49824" xr:uid="{00000000-0005-0000-0000-0000C79F0000}"/>
    <cellStyle name="Comma 6 2 3 5 4" xfId="49825" xr:uid="{00000000-0005-0000-0000-0000C89F0000}"/>
    <cellStyle name="Comma 6 2 3 5 4 2" xfId="49826" xr:uid="{00000000-0005-0000-0000-0000C99F0000}"/>
    <cellStyle name="Comma 6 2 3 5 5" xfId="49827" xr:uid="{00000000-0005-0000-0000-0000CA9F0000}"/>
    <cellStyle name="Comma 6 2 3 5 6" xfId="49828" xr:uid="{00000000-0005-0000-0000-0000CB9F0000}"/>
    <cellStyle name="Comma 6 2 3 6" xfId="49829" xr:uid="{00000000-0005-0000-0000-0000CC9F0000}"/>
    <cellStyle name="Comma 6 2 3 6 2" xfId="49830" xr:uid="{00000000-0005-0000-0000-0000CD9F0000}"/>
    <cellStyle name="Comma 6 2 3 6 2 2" xfId="49831" xr:uid="{00000000-0005-0000-0000-0000CE9F0000}"/>
    <cellStyle name="Comma 6 2 3 6 2 3" xfId="49832" xr:uid="{00000000-0005-0000-0000-0000CF9F0000}"/>
    <cellStyle name="Comma 6 2 3 6 3" xfId="49833" xr:uid="{00000000-0005-0000-0000-0000D09F0000}"/>
    <cellStyle name="Comma 6 2 3 6 3 2" xfId="49834" xr:uid="{00000000-0005-0000-0000-0000D19F0000}"/>
    <cellStyle name="Comma 6 2 3 6 3 3" xfId="49835" xr:uid="{00000000-0005-0000-0000-0000D29F0000}"/>
    <cellStyle name="Comma 6 2 3 6 4" xfId="49836" xr:uid="{00000000-0005-0000-0000-0000D39F0000}"/>
    <cellStyle name="Comma 6 2 3 6 4 2" xfId="49837" xr:uid="{00000000-0005-0000-0000-0000D49F0000}"/>
    <cellStyle name="Comma 6 2 3 6 5" xfId="49838" xr:uid="{00000000-0005-0000-0000-0000D59F0000}"/>
    <cellStyle name="Comma 6 2 3 6 6" xfId="49839" xr:uid="{00000000-0005-0000-0000-0000D69F0000}"/>
    <cellStyle name="Comma 6 2 3 7" xfId="49840" xr:uid="{00000000-0005-0000-0000-0000D79F0000}"/>
    <cellStyle name="Comma 6 2 3 7 2" xfId="49841" xr:uid="{00000000-0005-0000-0000-0000D89F0000}"/>
    <cellStyle name="Comma 6 2 3 7 2 2" xfId="49842" xr:uid="{00000000-0005-0000-0000-0000D99F0000}"/>
    <cellStyle name="Comma 6 2 3 7 2 3" xfId="49843" xr:uid="{00000000-0005-0000-0000-0000DA9F0000}"/>
    <cellStyle name="Comma 6 2 3 7 3" xfId="49844" xr:uid="{00000000-0005-0000-0000-0000DB9F0000}"/>
    <cellStyle name="Comma 6 2 3 7 3 2" xfId="49845" xr:uid="{00000000-0005-0000-0000-0000DC9F0000}"/>
    <cellStyle name="Comma 6 2 3 7 4" xfId="49846" xr:uid="{00000000-0005-0000-0000-0000DD9F0000}"/>
    <cellStyle name="Comma 6 2 3 7 5" xfId="49847" xr:uid="{00000000-0005-0000-0000-0000DE9F0000}"/>
    <cellStyle name="Comma 6 2 3 8" xfId="49848" xr:uid="{00000000-0005-0000-0000-0000DF9F0000}"/>
    <cellStyle name="Comma 6 2 3 8 2" xfId="49849" xr:uid="{00000000-0005-0000-0000-0000E09F0000}"/>
    <cellStyle name="Comma 6 2 3 8 3" xfId="49850" xr:uid="{00000000-0005-0000-0000-0000E19F0000}"/>
    <cellStyle name="Comma 6 2 3 9" xfId="49851" xr:uid="{00000000-0005-0000-0000-0000E29F0000}"/>
    <cellStyle name="Comma 6 2 3 9 2" xfId="49852" xr:uid="{00000000-0005-0000-0000-0000E39F0000}"/>
    <cellStyle name="Comma 6 2 3 9 3" xfId="49853" xr:uid="{00000000-0005-0000-0000-0000E49F0000}"/>
    <cellStyle name="Comma 6 2 4" xfId="9843" xr:uid="{00000000-0005-0000-0000-0000E59F0000}"/>
    <cellStyle name="Comma 6 2 4 10" xfId="49854" xr:uid="{00000000-0005-0000-0000-0000E69F0000}"/>
    <cellStyle name="Comma 6 2 4 2" xfId="9844" xr:uid="{00000000-0005-0000-0000-0000E79F0000}"/>
    <cellStyle name="Comma 6 2 4 2 2" xfId="49855" xr:uid="{00000000-0005-0000-0000-0000E89F0000}"/>
    <cellStyle name="Comma 6 2 4 2 2 2" xfId="49856" xr:uid="{00000000-0005-0000-0000-0000E99F0000}"/>
    <cellStyle name="Comma 6 2 4 2 2 2 2" xfId="49857" xr:uid="{00000000-0005-0000-0000-0000EA9F0000}"/>
    <cellStyle name="Comma 6 2 4 2 2 2 3" xfId="49858" xr:uid="{00000000-0005-0000-0000-0000EB9F0000}"/>
    <cellStyle name="Comma 6 2 4 2 2 3" xfId="49859" xr:uid="{00000000-0005-0000-0000-0000EC9F0000}"/>
    <cellStyle name="Comma 6 2 4 2 2 3 2" xfId="49860" xr:uid="{00000000-0005-0000-0000-0000ED9F0000}"/>
    <cellStyle name="Comma 6 2 4 2 2 3 3" xfId="49861" xr:uid="{00000000-0005-0000-0000-0000EE9F0000}"/>
    <cellStyle name="Comma 6 2 4 2 2 4" xfId="49862" xr:uid="{00000000-0005-0000-0000-0000EF9F0000}"/>
    <cellStyle name="Comma 6 2 4 2 2 4 2" xfId="49863" xr:uid="{00000000-0005-0000-0000-0000F09F0000}"/>
    <cellStyle name="Comma 6 2 4 2 2 5" xfId="49864" xr:uid="{00000000-0005-0000-0000-0000F19F0000}"/>
    <cellStyle name="Comma 6 2 4 2 2 6" xfId="49865" xr:uid="{00000000-0005-0000-0000-0000F29F0000}"/>
    <cellStyle name="Comma 6 2 4 2 3" xfId="49866" xr:uid="{00000000-0005-0000-0000-0000F39F0000}"/>
    <cellStyle name="Comma 6 2 4 2 3 2" xfId="49867" xr:uid="{00000000-0005-0000-0000-0000F49F0000}"/>
    <cellStyle name="Comma 6 2 4 2 3 2 2" xfId="49868" xr:uid="{00000000-0005-0000-0000-0000F59F0000}"/>
    <cellStyle name="Comma 6 2 4 2 3 2 3" xfId="49869" xr:uid="{00000000-0005-0000-0000-0000F69F0000}"/>
    <cellStyle name="Comma 6 2 4 2 3 3" xfId="49870" xr:uid="{00000000-0005-0000-0000-0000F79F0000}"/>
    <cellStyle name="Comma 6 2 4 2 3 3 2" xfId="49871" xr:uid="{00000000-0005-0000-0000-0000F89F0000}"/>
    <cellStyle name="Comma 6 2 4 2 3 3 3" xfId="49872" xr:uid="{00000000-0005-0000-0000-0000F99F0000}"/>
    <cellStyle name="Comma 6 2 4 2 3 4" xfId="49873" xr:uid="{00000000-0005-0000-0000-0000FA9F0000}"/>
    <cellStyle name="Comma 6 2 4 2 3 4 2" xfId="49874" xr:uid="{00000000-0005-0000-0000-0000FB9F0000}"/>
    <cellStyle name="Comma 6 2 4 2 3 5" xfId="49875" xr:uid="{00000000-0005-0000-0000-0000FC9F0000}"/>
    <cellStyle name="Comma 6 2 4 2 3 6" xfId="49876" xr:uid="{00000000-0005-0000-0000-0000FD9F0000}"/>
    <cellStyle name="Comma 6 2 4 2 4" xfId="49877" xr:uid="{00000000-0005-0000-0000-0000FE9F0000}"/>
    <cellStyle name="Comma 6 2 4 2 4 2" xfId="49878" xr:uid="{00000000-0005-0000-0000-0000FF9F0000}"/>
    <cellStyle name="Comma 6 2 4 2 4 2 2" xfId="49879" xr:uid="{00000000-0005-0000-0000-000000A00000}"/>
    <cellStyle name="Comma 6 2 4 2 4 2 3" xfId="49880" xr:uid="{00000000-0005-0000-0000-000001A00000}"/>
    <cellStyle name="Comma 6 2 4 2 4 3" xfId="49881" xr:uid="{00000000-0005-0000-0000-000002A00000}"/>
    <cellStyle name="Comma 6 2 4 2 4 3 2" xfId="49882" xr:uid="{00000000-0005-0000-0000-000003A00000}"/>
    <cellStyle name="Comma 6 2 4 2 4 4" xfId="49883" xr:uid="{00000000-0005-0000-0000-000004A00000}"/>
    <cellStyle name="Comma 6 2 4 2 4 5" xfId="49884" xr:uid="{00000000-0005-0000-0000-000005A00000}"/>
    <cellStyle name="Comma 6 2 4 2 5" xfId="49885" xr:uid="{00000000-0005-0000-0000-000006A00000}"/>
    <cellStyle name="Comma 6 2 4 2 5 2" xfId="49886" xr:uid="{00000000-0005-0000-0000-000007A00000}"/>
    <cellStyle name="Comma 6 2 4 2 5 3" xfId="49887" xr:uid="{00000000-0005-0000-0000-000008A00000}"/>
    <cellStyle name="Comma 6 2 4 2 6" xfId="49888" xr:uid="{00000000-0005-0000-0000-000009A00000}"/>
    <cellStyle name="Comma 6 2 4 2 6 2" xfId="49889" xr:uid="{00000000-0005-0000-0000-00000AA00000}"/>
    <cellStyle name="Comma 6 2 4 2 6 3" xfId="49890" xr:uid="{00000000-0005-0000-0000-00000BA00000}"/>
    <cellStyle name="Comma 6 2 4 2 7" xfId="49891" xr:uid="{00000000-0005-0000-0000-00000CA00000}"/>
    <cellStyle name="Comma 6 2 4 2 7 2" xfId="49892" xr:uid="{00000000-0005-0000-0000-00000DA00000}"/>
    <cellStyle name="Comma 6 2 4 2 8" xfId="49893" xr:uid="{00000000-0005-0000-0000-00000EA00000}"/>
    <cellStyle name="Comma 6 2 4 2 9" xfId="49894" xr:uid="{00000000-0005-0000-0000-00000FA00000}"/>
    <cellStyle name="Comma 6 2 4 3" xfId="49895" xr:uid="{00000000-0005-0000-0000-000010A00000}"/>
    <cellStyle name="Comma 6 2 4 3 2" xfId="49896" xr:uid="{00000000-0005-0000-0000-000011A00000}"/>
    <cellStyle name="Comma 6 2 4 3 2 2" xfId="49897" xr:uid="{00000000-0005-0000-0000-000012A00000}"/>
    <cellStyle name="Comma 6 2 4 3 2 3" xfId="49898" xr:uid="{00000000-0005-0000-0000-000013A00000}"/>
    <cellStyle name="Comma 6 2 4 3 3" xfId="49899" xr:uid="{00000000-0005-0000-0000-000014A00000}"/>
    <cellStyle name="Comma 6 2 4 3 3 2" xfId="49900" xr:uid="{00000000-0005-0000-0000-000015A00000}"/>
    <cellStyle name="Comma 6 2 4 3 3 3" xfId="49901" xr:uid="{00000000-0005-0000-0000-000016A00000}"/>
    <cellStyle name="Comma 6 2 4 3 4" xfId="49902" xr:uid="{00000000-0005-0000-0000-000017A00000}"/>
    <cellStyle name="Comma 6 2 4 3 4 2" xfId="49903" xr:uid="{00000000-0005-0000-0000-000018A00000}"/>
    <cellStyle name="Comma 6 2 4 3 5" xfId="49904" xr:uid="{00000000-0005-0000-0000-000019A00000}"/>
    <cellStyle name="Comma 6 2 4 3 6" xfId="49905" xr:uid="{00000000-0005-0000-0000-00001AA00000}"/>
    <cellStyle name="Comma 6 2 4 4" xfId="49906" xr:uid="{00000000-0005-0000-0000-00001BA00000}"/>
    <cellStyle name="Comma 6 2 4 4 2" xfId="49907" xr:uid="{00000000-0005-0000-0000-00001CA00000}"/>
    <cellStyle name="Comma 6 2 4 4 2 2" xfId="49908" xr:uid="{00000000-0005-0000-0000-00001DA00000}"/>
    <cellStyle name="Comma 6 2 4 4 2 3" xfId="49909" xr:uid="{00000000-0005-0000-0000-00001EA00000}"/>
    <cellStyle name="Comma 6 2 4 4 3" xfId="49910" xr:uid="{00000000-0005-0000-0000-00001FA00000}"/>
    <cellStyle name="Comma 6 2 4 4 3 2" xfId="49911" xr:uid="{00000000-0005-0000-0000-000020A00000}"/>
    <cellStyle name="Comma 6 2 4 4 3 3" xfId="49912" xr:uid="{00000000-0005-0000-0000-000021A00000}"/>
    <cellStyle name="Comma 6 2 4 4 4" xfId="49913" xr:uid="{00000000-0005-0000-0000-000022A00000}"/>
    <cellStyle name="Comma 6 2 4 4 4 2" xfId="49914" xr:uid="{00000000-0005-0000-0000-000023A00000}"/>
    <cellStyle name="Comma 6 2 4 4 5" xfId="49915" xr:uid="{00000000-0005-0000-0000-000024A00000}"/>
    <cellStyle name="Comma 6 2 4 4 6" xfId="49916" xr:uid="{00000000-0005-0000-0000-000025A00000}"/>
    <cellStyle name="Comma 6 2 4 5" xfId="49917" xr:uid="{00000000-0005-0000-0000-000026A00000}"/>
    <cellStyle name="Comma 6 2 4 5 2" xfId="49918" xr:uid="{00000000-0005-0000-0000-000027A00000}"/>
    <cellStyle name="Comma 6 2 4 5 2 2" xfId="49919" xr:uid="{00000000-0005-0000-0000-000028A00000}"/>
    <cellStyle name="Comma 6 2 4 5 2 3" xfId="49920" xr:uid="{00000000-0005-0000-0000-000029A00000}"/>
    <cellStyle name="Comma 6 2 4 5 3" xfId="49921" xr:uid="{00000000-0005-0000-0000-00002AA00000}"/>
    <cellStyle name="Comma 6 2 4 5 3 2" xfId="49922" xr:uid="{00000000-0005-0000-0000-00002BA00000}"/>
    <cellStyle name="Comma 6 2 4 5 4" xfId="49923" xr:uid="{00000000-0005-0000-0000-00002CA00000}"/>
    <cellStyle name="Comma 6 2 4 5 5" xfId="49924" xr:uid="{00000000-0005-0000-0000-00002DA00000}"/>
    <cellStyle name="Comma 6 2 4 6" xfId="49925" xr:uid="{00000000-0005-0000-0000-00002EA00000}"/>
    <cellStyle name="Comma 6 2 4 6 2" xfId="49926" xr:uid="{00000000-0005-0000-0000-00002FA00000}"/>
    <cellStyle name="Comma 6 2 4 6 3" xfId="49927" xr:uid="{00000000-0005-0000-0000-000030A00000}"/>
    <cellStyle name="Comma 6 2 4 7" xfId="49928" xr:uid="{00000000-0005-0000-0000-000031A00000}"/>
    <cellStyle name="Comma 6 2 4 7 2" xfId="49929" xr:uid="{00000000-0005-0000-0000-000032A00000}"/>
    <cellStyle name="Comma 6 2 4 7 3" xfId="49930" xr:uid="{00000000-0005-0000-0000-000033A00000}"/>
    <cellStyle name="Comma 6 2 4 8" xfId="49931" xr:uid="{00000000-0005-0000-0000-000034A00000}"/>
    <cellStyle name="Comma 6 2 4 8 2" xfId="49932" xr:uid="{00000000-0005-0000-0000-000035A00000}"/>
    <cellStyle name="Comma 6 2 4 9" xfId="49933" xr:uid="{00000000-0005-0000-0000-000036A00000}"/>
    <cellStyle name="Comma 6 2 5" xfId="9845" xr:uid="{00000000-0005-0000-0000-000037A00000}"/>
    <cellStyle name="Comma 6 2 5 2" xfId="49934" xr:uid="{00000000-0005-0000-0000-000038A00000}"/>
    <cellStyle name="Comma 6 2 5 2 2" xfId="49935" xr:uid="{00000000-0005-0000-0000-000039A00000}"/>
    <cellStyle name="Comma 6 2 5 2 2 2" xfId="49936" xr:uid="{00000000-0005-0000-0000-00003AA00000}"/>
    <cellStyle name="Comma 6 2 5 2 2 3" xfId="49937" xr:uid="{00000000-0005-0000-0000-00003BA00000}"/>
    <cellStyle name="Comma 6 2 5 2 3" xfId="49938" xr:uid="{00000000-0005-0000-0000-00003CA00000}"/>
    <cellStyle name="Comma 6 2 5 2 3 2" xfId="49939" xr:uid="{00000000-0005-0000-0000-00003DA00000}"/>
    <cellStyle name="Comma 6 2 5 2 3 3" xfId="49940" xr:uid="{00000000-0005-0000-0000-00003EA00000}"/>
    <cellStyle name="Comma 6 2 5 2 4" xfId="49941" xr:uid="{00000000-0005-0000-0000-00003FA00000}"/>
    <cellStyle name="Comma 6 2 5 2 4 2" xfId="49942" xr:uid="{00000000-0005-0000-0000-000040A00000}"/>
    <cellStyle name="Comma 6 2 5 2 5" xfId="49943" xr:uid="{00000000-0005-0000-0000-000041A00000}"/>
    <cellStyle name="Comma 6 2 5 2 6" xfId="49944" xr:uid="{00000000-0005-0000-0000-000042A00000}"/>
    <cellStyle name="Comma 6 2 5 3" xfId="49945" xr:uid="{00000000-0005-0000-0000-000043A00000}"/>
    <cellStyle name="Comma 6 2 5 3 2" xfId="49946" xr:uid="{00000000-0005-0000-0000-000044A00000}"/>
    <cellStyle name="Comma 6 2 5 3 2 2" xfId="49947" xr:uid="{00000000-0005-0000-0000-000045A00000}"/>
    <cellStyle name="Comma 6 2 5 3 2 3" xfId="49948" xr:uid="{00000000-0005-0000-0000-000046A00000}"/>
    <cellStyle name="Comma 6 2 5 3 3" xfId="49949" xr:uid="{00000000-0005-0000-0000-000047A00000}"/>
    <cellStyle name="Comma 6 2 5 3 3 2" xfId="49950" xr:uid="{00000000-0005-0000-0000-000048A00000}"/>
    <cellStyle name="Comma 6 2 5 3 3 3" xfId="49951" xr:uid="{00000000-0005-0000-0000-000049A00000}"/>
    <cellStyle name="Comma 6 2 5 3 4" xfId="49952" xr:uid="{00000000-0005-0000-0000-00004AA00000}"/>
    <cellStyle name="Comma 6 2 5 3 4 2" xfId="49953" xr:uid="{00000000-0005-0000-0000-00004BA00000}"/>
    <cellStyle name="Comma 6 2 5 3 5" xfId="49954" xr:uid="{00000000-0005-0000-0000-00004CA00000}"/>
    <cellStyle name="Comma 6 2 5 3 6" xfId="49955" xr:uid="{00000000-0005-0000-0000-00004DA00000}"/>
    <cellStyle name="Comma 6 2 5 4" xfId="49956" xr:uid="{00000000-0005-0000-0000-00004EA00000}"/>
    <cellStyle name="Comma 6 2 5 4 2" xfId="49957" xr:uid="{00000000-0005-0000-0000-00004FA00000}"/>
    <cellStyle name="Comma 6 2 5 4 2 2" xfId="49958" xr:uid="{00000000-0005-0000-0000-000050A00000}"/>
    <cellStyle name="Comma 6 2 5 4 2 3" xfId="49959" xr:uid="{00000000-0005-0000-0000-000051A00000}"/>
    <cellStyle name="Comma 6 2 5 4 3" xfId="49960" xr:uid="{00000000-0005-0000-0000-000052A00000}"/>
    <cellStyle name="Comma 6 2 5 4 3 2" xfId="49961" xr:uid="{00000000-0005-0000-0000-000053A00000}"/>
    <cellStyle name="Comma 6 2 5 4 4" xfId="49962" xr:uid="{00000000-0005-0000-0000-000054A00000}"/>
    <cellStyle name="Comma 6 2 5 4 5" xfId="49963" xr:uid="{00000000-0005-0000-0000-000055A00000}"/>
    <cellStyle name="Comma 6 2 5 5" xfId="49964" xr:uid="{00000000-0005-0000-0000-000056A00000}"/>
    <cellStyle name="Comma 6 2 5 5 2" xfId="49965" xr:uid="{00000000-0005-0000-0000-000057A00000}"/>
    <cellStyle name="Comma 6 2 5 5 3" xfId="49966" xr:uid="{00000000-0005-0000-0000-000058A00000}"/>
    <cellStyle name="Comma 6 2 5 6" xfId="49967" xr:uid="{00000000-0005-0000-0000-000059A00000}"/>
    <cellStyle name="Comma 6 2 5 6 2" xfId="49968" xr:uid="{00000000-0005-0000-0000-00005AA00000}"/>
    <cellStyle name="Comma 6 2 5 6 3" xfId="49969" xr:uid="{00000000-0005-0000-0000-00005BA00000}"/>
    <cellStyle name="Comma 6 2 5 7" xfId="49970" xr:uid="{00000000-0005-0000-0000-00005CA00000}"/>
    <cellStyle name="Comma 6 2 5 7 2" xfId="49971" xr:uid="{00000000-0005-0000-0000-00005DA00000}"/>
    <cellStyle name="Comma 6 2 5 8" xfId="49972" xr:uid="{00000000-0005-0000-0000-00005EA00000}"/>
    <cellStyle name="Comma 6 2 5 9" xfId="49973" xr:uid="{00000000-0005-0000-0000-00005FA00000}"/>
    <cellStyle name="Comma 6 2 6" xfId="9846" xr:uid="{00000000-0005-0000-0000-000060A00000}"/>
    <cellStyle name="Comma 6 2 6 2" xfId="49974" xr:uid="{00000000-0005-0000-0000-000061A00000}"/>
    <cellStyle name="Comma 6 2 6 2 2" xfId="49975" xr:uid="{00000000-0005-0000-0000-000062A00000}"/>
    <cellStyle name="Comma 6 2 6 2 2 2" xfId="49976" xr:uid="{00000000-0005-0000-0000-000063A00000}"/>
    <cellStyle name="Comma 6 2 6 2 2 3" xfId="49977" xr:uid="{00000000-0005-0000-0000-000064A00000}"/>
    <cellStyle name="Comma 6 2 6 2 3" xfId="49978" xr:uid="{00000000-0005-0000-0000-000065A00000}"/>
    <cellStyle name="Comma 6 2 6 2 3 2" xfId="49979" xr:uid="{00000000-0005-0000-0000-000066A00000}"/>
    <cellStyle name="Comma 6 2 6 2 3 3" xfId="49980" xr:uid="{00000000-0005-0000-0000-000067A00000}"/>
    <cellStyle name="Comma 6 2 6 2 4" xfId="49981" xr:uid="{00000000-0005-0000-0000-000068A00000}"/>
    <cellStyle name="Comma 6 2 6 2 4 2" xfId="49982" xr:uid="{00000000-0005-0000-0000-000069A00000}"/>
    <cellStyle name="Comma 6 2 6 2 5" xfId="49983" xr:uid="{00000000-0005-0000-0000-00006AA00000}"/>
    <cellStyle name="Comma 6 2 6 2 6" xfId="49984" xr:uid="{00000000-0005-0000-0000-00006BA00000}"/>
    <cellStyle name="Comma 6 2 6 3" xfId="49985" xr:uid="{00000000-0005-0000-0000-00006CA00000}"/>
    <cellStyle name="Comma 6 2 6 3 2" xfId="49986" xr:uid="{00000000-0005-0000-0000-00006DA00000}"/>
    <cellStyle name="Comma 6 2 6 3 2 2" xfId="49987" xr:uid="{00000000-0005-0000-0000-00006EA00000}"/>
    <cellStyle name="Comma 6 2 6 3 2 3" xfId="49988" xr:uid="{00000000-0005-0000-0000-00006FA00000}"/>
    <cellStyle name="Comma 6 2 6 3 3" xfId="49989" xr:uid="{00000000-0005-0000-0000-000070A00000}"/>
    <cellStyle name="Comma 6 2 6 3 3 2" xfId="49990" xr:uid="{00000000-0005-0000-0000-000071A00000}"/>
    <cellStyle name="Comma 6 2 6 3 3 3" xfId="49991" xr:uid="{00000000-0005-0000-0000-000072A00000}"/>
    <cellStyle name="Comma 6 2 6 3 4" xfId="49992" xr:uid="{00000000-0005-0000-0000-000073A00000}"/>
    <cellStyle name="Comma 6 2 6 3 4 2" xfId="49993" xr:uid="{00000000-0005-0000-0000-000074A00000}"/>
    <cellStyle name="Comma 6 2 6 3 5" xfId="49994" xr:uid="{00000000-0005-0000-0000-000075A00000}"/>
    <cellStyle name="Comma 6 2 6 3 6" xfId="49995" xr:uid="{00000000-0005-0000-0000-000076A00000}"/>
    <cellStyle name="Comma 6 2 6 4" xfId="49996" xr:uid="{00000000-0005-0000-0000-000077A00000}"/>
    <cellStyle name="Comma 6 2 6 4 2" xfId="49997" xr:uid="{00000000-0005-0000-0000-000078A00000}"/>
    <cellStyle name="Comma 6 2 6 4 2 2" xfId="49998" xr:uid="{00000000-0005-0000-0000-000079A00000}"/>
    <cellStyle name="Comma 6 2 6 4 2 3" xfId="49999" xr:uid="{00000000-0005-0000-0000-00007AA00000}"/>
    <cellStyle name="Comma 6 2 6 4 3" xfId="50000" xr:uid="{00000000-0005-0000-0000-00007BA00000}"/>
    <cellStyle name="Comma 6 2 6 4 3 2" xfId="50001" xr:uid="{00000000-0005-0000-0000-00007CA00000}"/>
    <cellStyle name="Comma 6 2 6 4 4" xfId="50002" xr:uid="{00000000-0005-0000-0000-00007DA00000}"/>
    <cellStyle name="Comma 6 2 6 4 5" xfId="50003" xr:uid="{00000000-0005-0000-0000-00007EA00000}"/>
    <cellStyle name="Comma 6 2 6 5" xfId="50004" xr:uid="{00000000-0005-0000-0000-00007FA00000}"/>
    <cellStyle name="Comma 6 2 6 5 2" xfId="50005" xr:uid="{00000000-0005-0000-0000-000080A00000}"/>
    <cellStyle name="Comma 6 2 6 5 3" xfId="50006" xr:uid="{00000000-0005-0000-0000-000081A00000}"/>
    <cellStyle name="Comma 6 2 6 6" xfId="50007" xr:uid="{00000000-0005-0000-0000-000082A00000}"/>
    <cellStyle name="Comma 6 2 6 6 2" xfId="50008" xr:uid="{00000000-0005-0000-0000-000083A00000}"/>
    <cellStyle name="Comma 6 2 6 6 3" xfId="50009" xr:uid="{00000000-0005-0000-0000-000084A00000}"/>
    <cellStyle name="Comma 6 2 6 7" xfId="50010" xr:uid="{00000000-0005-0000-0000-000085A00000}"/>
    <cellStyle name="Comma 6 2 6 7 2" xfId="50011" xr:uid="{00000000-0005-0000-0000-000086A00000}"/>
    <cellStyle name="Comma 6 2 6 8" xfId="50012" xr:uid="{00000000-0005-0000-0000-000087A00000}"/>
    <cellStyle name="Comma 6 2 6 9" xfId="50013" xr:uid="{00000000-0005-0000-0000-000088A00000}"/>
    <cellStyle name="Comma 6 2 7" xfId="9847" xr:uid="{00000000-0005-0000-0000-000089A00000}"/>
    <cellStyle name="Comma 6 2 7 2" xfId="50014" xr:uid="{00000000-0005-0000-0000-00008AA00000}"/>
    <cellStyle name="Comma 6 2 7 2 2" xfId="50015" xr:uid="{00000000-0005-0000-0000-00008BA00000}"/>
    <cellStyle name="Comma 6 2 7 2 3" xfId="50016" xr:uid="{00000000-0005-0000-0000-00008CA00000}"/>
    <cellStyle name="Comma 6 2 7 3" xfId="50017" xr:uid="{00000000-0005-0000-0000-00008DA00000}"/>
    <cellStyle name="Comma 6 2 7 3 2" xfId="50018" xr:uid="{00000000-0005-0000-0000-00008EA00000}"/>
    <cellStyle name="Comma 6 2 7 3 3" xfId="50019" xr:uid="{00000000-0005-0000-0000-00008FA00000}"/>
    <cellStyle name="Comma 6 2 7 4" xfId="50020" xr:uid="{00000000-0005-0000-0000-000090A00000}"/>
    <cellStyle name="Comma 6 2 7 4 2" xfId="50021" xr:uid="{00000000-0005-0000-0000-000091A00000}"/>
    <cellStyle name="Comma 6 2 7 5" xfId="50022" xr:uid="{00000000-0005-0000-0000-000092A00000}"/>
    <cellStyle name="Comma 6 2 7 6" xfId="50023" xr:uid="{00000000-0005-0000-0000-000093A00000}"/>
    <cellStyle name="Comma 6 2 8" xfId="50024" xr:uid="{00000000-0005-0000-0000-000094A00000}"/>
    <cellStyle name="Comma 6 2 8 2" xfId="50025" xr:uid="{00000000-0005-0000-0000-000095A00000}"/>
    <cellStyle name="Comma 6 2 8 2 2" xfId="50026" xr:uid="{00000000-0005-0000-0000-000096A00000}"/>
    <cellStyle name="Comma 6 2 8 2 3" xfId="50027" xr:uid="{00000000-0005-0000-0000-000097A00000}"/>
    <cellStyle name="Comma 6 2 8 3" xfId="50028" xr:uid="{00000000-0005-0000-0000-000098A00000}"/>
    <cellStyle name="Comma 6 2 8 3 2" xfId="50029" xr:uid="{00000000-0005-0000-0000-000099A00000}"/>
    <cellStyle name="Comma 6 2 8 3 3" xfId="50030" xr:uid="{00000000-0005-0000-0000-00009AA00000}"/>
    <cellStyle name="Comma 6 2 8 4" xfId="50031" xr:uid="{00000000-0005-0000-0000-00009BA00000}"/>
    <cellStyle name="Comma 6 2 8 4 2" xfId="50032" xr:uid="{00000000-0005-0000-0000-00009CA00000}"/>
    <cellStyle name="Comma 6 2 8 5" xfId="50033" xr:uid="{00000000-0005-0000-0000-00009DA00000}"/>
    <cellStyle name="Comma 6 2 8 6" xfId="50034" xr:uid="{00000000-0005-0000-0000-00009EA00000}"/>
    <cellStyle name="Comma 6 2 9" xfId="50035" xr:uid="{00000000-0005-0000-0000-00009FA00000}"/>
    <cellStyle name="Comma 6 2 9 2" xfId="50036" xr:uid="{00000000-0005-0000-0000-0000A0A00000}"/>
    <cellStyle name="Comma 6 2 9 2 2" xfId="50037" xr:uid="{00000000-0005-0000-0000-0000A1A00000}"/>
    <cellStyle name="Comma 6 2 9 2 3" xfId="50038" xr:uid="{00000000-0005-0000-0000-0000A2A00000}"/>
    <cellStyle name="Comma 6 2 9 3" xfId="50039" xr:uid="{00000000-0005-0000-0000-0000A3A00000}"/>
    <cellStyle name="Comma 6 2 9 3 2" xfId="50040" xr:uid="{00000000-0005-0000-0000-0000A4A00000}"/>
    <cellStyle name="Comma 6 2 9 4" xfId="50041" xr:uid="{00000000-0005-0000-0000-0000A5A00000}"/>
    <cellStyle name="Comma 6 2 9 5" xfId="50042" xr:uid="{00000000-0005-0000-0000-0000A6A00000}"/>
    <cellStyle name="Comma 6 3" xfId="3852" xr:uid="{00000000-0005-0000-0000-0000A7A00000}"/>
    <cellStyle name="Comma 6 3 10" xfId="50043" xr:uid="{00000000-0005-0000-0000-0000A8A00000}"/>
    <cellStyle name="Comma 6 3 10 2" xfId="50044" xr:uid="{00000000-0005-0000-0000-0000A9A00000}"/>
    <cellStyle name="Comma 6 3 10 3" xfId="50045" xr:uid="{00000000-0005-0000-0000-0000AAA00000}"/>
    <cellStyle name="Comma 6 3 11" xfId="50046" xr:uid="{00000000-0005-0000-0000-0000ABA00000}"/>
    <cellStyle name="Comma 6 3 11 2" xfId="50047" xr:uid="{00000000-0005-0000-0000-0000ACA00000}"/>
    <cellStyle name="Comma 6 3 12" xfId="50048" xr:uid="{00000000-0005-0000-0000-0000ADA00000}"/>
    <cellStyle name="Comma 6 3 13" xfId="50049" xr:uid="{00000000-0005-0000-0000-0000AEA00000}"/>
    <cellStyle name="Comma 6 3 14" xfId="50050" xr:uid="{00000000-0005-0000-0000-0000AFA00000}"/>
    <cellStyle name="Comma 6 3 2" xfId="3853" xr:uid="{00000000-0005-0000-0000-0000B0A00000}"/>
    <cellStyle name="Comma 6 3 2 10" xfId="50051" xr:uid="{00000000-0005-0000-0000-0000B1A00000}"/>
    <cellStyle name="Comma 6 3 2 10 2" xfId="50052" xr:uid="{00000000-0005-0000-0000-0000B2A00000}"/>
    <cellStyle name="Comma 6 3 2 11" xfId="50053" xr:uid="{00000000-0005-0000-0000-0000B3A00000}"/>
    <cellStyle name="Comma 6 3 2 12" xfId="50054" xr:uid="{00000000-0005-0000-0000-0000B4A00000}"/>
    <cellStyle name="Comma 6 3 2 13" xfId="50055" xr:uid="{00000000-0005-0000-0000-0000B5A00000}"/>
    <cellStyle name="Comma 6 3 2 2" xfId="3854" xr:uid="{00000000-0005-0000-0000-0000B6A00000}"/>
    <cellStyle name="Comma 6 3 2 2 10" xfId="50056" xr:uid="{00000000-0005-0000-0000-0000B7A00000}"/>
    <cellStyle name="Comma 6 3 2 2 11" xfId="50057" xr:uid="{00000000-0005-0000-0000-0000B8A00000}"/>
    <cellStyle name="Comma 6 3 2 2 2" xfId="3855" xr:uid="{00000000-0005-0000-0000-0000B9A00000}"/>
    <cellStyle name="Comma 6 3 2 2 2 10" xfId="50058" xr:uid="{00000000-0005-0000-0000-0000BAA00000}"/>
    <cellStyle name="Comma 6 3 2 2 2 2" xfId="3856" xr:uid="{00000000-0005-0000-0000-0000BBA00000}"/>
    <cellStyle name="Comma 6 3 2 2 2 2 2" xfId="50059" xr:uid="{00000000-0005-0000-0000-0000BCA00000}"/>
    <cellStyle name="Comma 6 3 2 2 2 2 2 2" xfId="50060" xr:uid="{00000000-0005-0000-0000-0000BDA00000}"/>
    <cellStyle name="Comma 6 3 2 2 2 2 2 3" xfId="50061" xr:uid="{00000000-0005-0000-0000-0000BEA00000}"/>
    <cellStyle name="Comma 6 3 2 2 2 2 3" xfId="50062" xr:uid="{00000000-0005-0000-0000-0000BFA00000}"/>
    <cellStyle name="Comma 6 3 2 2 2 2 3 2" xfId="50063" xr:uid="{00000000-0005-0000-0000-0000C0A00000}"/>
    <cellStyle name="Comma 6 3 2 2 2 2 3 3" xfId="50064" xr:uid="{00000000-0005-0000-0000-0000C1A00000}"/>
    <cellStyle name="Comma 6 3 2 2 2 2 4" xfId="50065" xr:uid="{00000000-0005-0000-0000-0000C2A00000}"/>
    <cellStyle name="Comma 6 3 2 2 2 2 4 2" xfId="50066" xr:uid="{00000000-0005-0000-0000-0000C3A00000}"/>
    <cellStyle name="Comma 6 3 2 2 2 2 5" xfId="50067" xr:uid="{00000000-0005-0000-0000-0000C4A00000}"/>
    <cellStyle name="Comma 6 3 2 2 2 2 6" xfId="50068" xr:uid="{00000000-0005-0000-0000-0000C5A00000}"/>
    <cellStyle name="Comma 6 3 2 2 2 3" xfId="14030" xr:uid="{00000000-0005-0000-0000-0000C6A00000}"/>
    <cellStyle name="Comma 6 3 2 2 2 3 2" xfId="50069" xr:uid="{00000000-0005-0000-0000-0000C7A00000}"/>
    <cellStyle name="Comma 6 3 2 2 2 3 2 2" xfId="50070" xr:uid="{00000000-0005-0000-0000-0000C8A00000}"/>
    <cellStyle name="Comma 6 3 2 2 2 3 2 3" xfId="50071" xr:uid="{00000000-0005-0000-0000-0000C9A00000}"/>
    <cellStyle name="Comma 6 3 2 2 2 3 3" xfId="50072" xr:uid="{00000000-0005-0000-0000-0000CAA00000}"/>
    <cellStyle name="Comma 6 3 2 2 2 3 3 2" xfId="50073" xr:uid="{00000000-0005-0000-0000-0000CBA00000}"/>
    <cellStyle name="Comma 6 3 2 2 2 3 3 3" xfId="50074" xr:uid="{00000000-0005-0000-0000-0000CCA00000}"/>
    <cellStyle name="Comma 6 3 2 2 2 3 4" xfId="50075" xr:uid="{00000000-0005-0000-0000-0000CDA00000}"/>
    <cellStyle name="Comma 6 3 2 2 2 3 4 2" xfId="50076" xr:uid="{00000000-0005-0000-0000-0000CEA00000}"/>
    <cellStyle name="Comma 6 3 2 2 2 3 5" xfId="50077" xr:uid="{00000000-0005-0000-0000-0000CFA00000}"/>
    <cellStyle name="Comma 6 3 2 2 2 3 6" xfId="50078" xr:uid="{00000000-0005-0000-0000-0000D0A00000}"/>
    <cellStyle name="Comma 6 3 2 2 2 4" xfId="50079" xr:uid="{00000000-0005-0000-0000-0000D1A00000}"/>
    <cellStyle name="Comma 6 3 2 2 2 4 2" xfId="50080" xr:uid="{00000000-0005-0000-0000-0000D2A00000}"/>
    <cellStyle name="Comma 6 3 2 2 2 4 2 2" xfId="50081" xr:uid="{00000000-0005-0000-0000-0000D3A00000}"/>
    <cellStyle name="Comma 6 3 2 2 2 4 2 3" xfId="50082" xr:uid="{00000000-0005-0000-0000-0000D4A00000}"/>
    <cellStyle name="Comma 6 3 2 2 2 4 3" xfId="50083" xr:uid="{00000000-0005-0000-0000-0000D5A00000}"/>
    <cellStyle name="Comma 6 3 2 2 2 4 3 2" xfId="50084" xr:uid="{00000000-0005-0000-0000-0000D6A00000}"/>
    <cellStyle name="Comma 6 3 2 2 2 4 4" xfId="50085" xr:uid="{00000000-0005-0000-0000-0000D7A00000}"/>
    <cellStyle name="Comma 6 3 2 2 2 4 5" xfId="50086" xr:uid="{00000000-0005-0000-0000-0000D8A00000}"/>
    <cellStyle name="Comma 6 3 2 2 2 5" xfId="50087" xr:uid="{00000000-0005-0000-0000-0000D9A00000}"/>
    <cellStyle name="Comma 6 3 2 2 2 5 2" xfId="50088" xr:uid="{00000000-0005-0000-0000-0000DAA00000}"/>
    <cellStyle name="Comma 6 3 2 2 2 5 3" xfId="50089" xr:uid="{00000000-0005-0000-0000-0000DBA00000}"/>
    <cellStyle name="Comma 6 3 2 2 2 6" xfId="50090" xr:uid="{00000000-0005-0000-0000-0000DCA00000}"/>
    <cellStyle name="Comma 6 3 2 2 2 6 2" xfId="50091" xr:uid="{00000000-0005-0000-0000-0000DDA00000}"/>
    <cellStyle name="Comma 6 3 2 2 2 6 3" xfId="50092" xr:uid="{00000000-0005-0000-0000-0000DEA00000}"/>
    <cellStyle name="Comma 6 3 2 2 2 7" xfId="50093" xr:uid="{00000000-0005-0000-0000-0000DFA00000}"/>
    <cellStyle name="Comma 6 3 2 2 2 7 2" xfId="50094" xr:uid="{00000000-0005-0000-0000-0000E0A00000}"/>
    <cellStyle name="Comma 6 3 2 2 2 8" xfId="50095" xr:uid="{00000000-0005-0000-0000-0000E1A00000}"/>
    <cellStyle name="Comma 6 3 2 2 2 9" xfId="50096" xr:uid="{00000000-0005-0000-0000-0000E2A00000}"/>
    <cellStyle name="Comma 6 3 2 2 3" xfId="3857" xr:uid="{00000000-0005-0000-0000-0000E3A00000}"/>
    <cellStyle name="Comma 6 3 2 2 3 2" xfId="14031" xr:uid="{00000000-0005-0000-0000-0000E4A00000}"/>
    <cellStyle name="Comma 6 3 2 2 3 2 2" xfId="50097" xr:uid="{00000000-0005-0000-0000-0000E5A00000}"/>
    <cellStyle name="Comma 6 3 2 2 3 2 3" xfId="50098" xr:uid="{00000000-0005-0000-0000-0000E6A00000}"/>
    <cellStyle name="Comma 6 3 2 2 3 3" xfId="50099" xr:uid="{00000000-0005-0000-0000-0000E7A00000}"/>
    <cellStyle name="Comma 6 3 2 2 3 3 2" xfId="50100" xr:uid="{00000000-0005-0000-0000-0000E8A00000}"/>
    <cellStyle name="Comma 6 3 2 2 3 3 3" xfId="50101" xr:uid="{00000000-0005-0000-0000-0000E9A00000}"/>
    <cellStyle name="Comma 6 3 2 2 3 4" xfId="50102" xr:uid="{00000000-0005-0000-0000-0000EAA00000}"/>
    <cellStyle name="Comma 6 3 2 2 3 4 2" xfId="50103" xr:uid="{00000000-0005-0000-0000-0000EBA00000}"/>
    <cellStyle name="Comma 6 3 2 2 3 5" xfId="50104" xr:uid="{00000000-0005-0000-0000-0000ECA00000}"/>
    <cellStyle name="Comma 6 3 2 2 3 6" xfId="50105" xr:uid="{00000000-0005-0000-0000-0000EDA00000}"/>
    <cellStyle name="Comma 6 3 2 2 3 7" xfId="50106" xr:uid="{00000000-0005-0000-0000-0000EEA00000}"/>
    <cellStyle name="Comma 6 3 2 2 4" xfId="9848" xr:uid="{00000000-0005-0000-0000-0000EFA00000}"/>
    <cellStyle name="Comma 6 3 2 2 4 2" xfId="50107" xr:uid="{00000000-0005-0000-0000-0000F0A00000}"/>
    <cellStyle name="Comma 6 3 2 2 4 2 2" xfId="50108" xr:uid="{00000000-0005-0000-0000-0000F1A00000}"/>
    <cellStyle name="Comma 6 3 2 2 4 2 3" xfId="50109" xr:uid="{00000000-0005-0000-0000-0000F2A00000}"/>
    <cellStyle name="Comma 6 3 2 2 4 3" xfId="50110" xr:uid="{00000000-0005-0000-0000-0000F3A00000}"/>
    <cellStyle name="Comma 6 3 2 2 4 3 2" xfId="50111" xr:uid="{00000000-0005-0000-0000-0000F4A00000}"/>
    <cellStyle name="Comma 6 3 2 2 4 3 3" xfId="50112" xr:uid="{00000000-0005-0000-0000-0000F5A00000}"/>
    <cellStyle name="Comma 6 3 2 2 4 4" xfId="50113" xr:uid="{00000000-0005-0000-0000-0000F6A00000}"/>
    <cellStyle name="Comma 6 3 2 2 4 4 2" xfId="50114" xr:uid="{00000000-0005-0000-0000-0000F7A00000}"/>
    <cellStyle name="Comma 6 3 2 2 4 5" xfId="50115" xr:uid="{00000000-0005-0000-0000-0000F8A00000}"/>
    <cellStyle name="Comma 6 3 2 2 4 6" xfId="50116" xr:uid="{00000000-0005-0000-0000-0000F9A00000}"/>
    <cellStyle name="Comma 6 3 2 2 5" xfId="9849" xr:uid="{00000000-0005-0000-0000-0000FAA00000}"/>
    <cellStyle name="Comma 6 3 2 2 5 2" xfId="50117" xr:uid="{00000000-0005-0000-0000-0000FBA00000}"/>
    <cellStyle name="Comma 6 3 2 2 5 2 2" xfId="50118" xr:uid="{00000000-0005-0000-0000-0000FCA00000}"/>
    <cellStyle name="Comma 6 3 2 2 5 2 3" xfId="50119" xr:uid="{00000000-0005-0000-0000-0000FDA00000}"/>
    <cellStyle name="Comma 6 3 2 2 5 3" xfId="50120" xr:uid="{00000000-0005-0000-0000-0000FEA00000}"/>
    <cellStyle name="Comma 6 3 2 2 5 3 2" xfId="50121" xr:uid="{00000000-0005-0000-0000-0000FFA00000}"/>
    <cellStyle name="Comma 6 3 2 2 5 4" xfId="50122" xr:uid="{00000000-0005-0000-0000-000000A10000}"/>
    <cellStyle name="Comma 6 3 2 2 5 5" xfId="50123" xr:uid="{00000000-0005-0000-0000-000001A10000}"/>
    <cellStyle name="Comma 6 3 2 2 6" xfId="50124" xr:uid="{00000000-0005-0000-0000-000002A10000}"/>
    <cellStyle name="Comma 6 3 2 2 6 2" xfId="50125" xr:uid="{00000000-0005-0000-0000-000003A10000}"/>
    <cellStyle name="Comma 6 3 2 2 6 3" xfId="50126" xr:uid="{00000000-0005-0000-0000-000004A10000}"/>
    <cellStyle name="Comma 6 3 2 2 7" xfId="50127" xr:uid="{00000000-0005-0000-0000-000005A10000}"/>
    <cellStyle name="Comma 6 3 2 2 7 2" xfId="50128" xr:uid="{00000000-0005-0000-0000-000006A10000}"/>
    <cellStyle name="Comma 6 3 2 2 7 3" xfId="50129" xr:uid="{00000000-0005-0000-0000-000007A10000}"/>
    <cellStyle name="Comma 6 3 2 2 8" xfId="50130" xr:uid="{00000000-0005-0000-0000-000008A10000}"/>
    <cellStyle name="Comma 6 3 2 2 8 2" xfId="50131" xr:uid="{00000000-0005-0000-0000-000009A10000}"/>
    <cellStyle name="Comma 6 3 2 2 9" xfId="50132" xr:uid="{00000000-0005-0000-0000-00000AA10000}"/>
    <cellStyle name="Comma 6 3 2 3" xfId="3858" xr:uid="{00000000-0005-0000-0000-00000BA10000}"/>
    <cellStyle name="Comma 6 3 2 3 10" xfId="50133" xr:uid="{00000000-0005-0000-0000-00000CA10000}"/>
    <cellStyle name="Comma 6 3 2 3 2" xfId="3859" xr:uid="{00000000-0005-0000-0000-00000DA10000}"/>
    <cellStyle name="Comma 6 3 2 3 2 2" xfId="50134" xr:uid="{00000000-0005-0000-0000-00000EA10000}"/>
    <cellStyle name="Comma 6 3 2 3 2 2 2" xfId="50135" xr:uid="{00000000-0005-0000-0000-00000FA10000}"/>
    <cellStyle name="Comma 6 3 2 3 2 2 3" xfId="50136" xr:uid="{00000000-0005-0000-0000-000010A10000}"/>
    <cellStyle name="Comma 6 3 2 3 2 3" xfId="50137" xr:uid="{00000000-0005-0000-0000-000011A10000}"/>
    <cellStyle name="Comma 6 3 2 3 2 3 2" xfId="50138" xr:uid="{00000000-0005-0000-0000-000012A10000}"/>
    <cellStyle name="Comma 6 3 2 3 2 3 3" xfId="50139" xr:uid="{00000000-0005-0000-0000-000013A10000}"/>
    <cellStyle name="Comma 6 3 2 3 2 4" xfId="50140" xr:uid="{00000000-0005-0000-0000-000014A10000}"/>
    <cellStyle name="Comma 6 3 2 3 2 4 2" xfId="50141" xr:uid="{00000000-0005-0000-0000-000015A10000}"/>
    <cellStyle name="Comma 6 3 2 3 2 5" xfId="50142" xr:uid="{00000000-0005-0000-0000-000016A10000}"/>
    <cellStyle name="Comma 6 3 2 3 2 6" xfId="50143" xr:uid="{00000000-0005-0000-0000-000017A10000}"/>
    <cellStyle name="Comma 6 3 2 3 3" xfId="14032" xr:uid="{00000000-0005-0000-0000-000018A10000}"/>
    <cellStyle name="Comma 6 3 2 3 3 2" xfId="50144" xr:uid="{00000000-0005-0000-0000-000019A10000}"/>
    <cellStyle name="Comma 6 3 2 3 3 2 2" xfId="50145" xr:uid="{00000000-0005-0000-0000-00001AA10000}"/>
    <cellStyle name="Comma 6 3 2 3 3 2 3" xfId="50146" xr:uid="{00000000-0005-0000-0000-00001BA10000}"/>
    <cellStyle name="Comma 6 3 2 3 3 3" xfId="50147" xr:uid="{00000000-0005-0000-0000-00001CA10000}"/>
    <cellStyle name="Comma 6 3 2 3 3 3 2" xfId="50148" xr:uid="{00000000-0005-0000-0000-00001DA10000}"/>
    <cellStyle name="Comma 6 3 2 3 3 3 3" xfId="50149" xr:uid="{00000000-0005-0000-0000-00001EA10000}"/>
    <cellStyle name="Comma 6 3 2 3 3 4" xfId="50150" xr:uid="{00000000-0005-0000-0000-00001FA10000}"/>
    <cellStyle name="Comma 6 3 2 3 3 4 2" xfId="50151" xr:uid="{00000000-0005-0000-0000-000020A10000}"/>
    <cellStyle name="Comma 6 3 2 3 3 5" xfId="50152" xr:uid="{00000000-0005-0000-0000-000021A10000}"/>
    <cellStyle name="Comma 6 3 2 3 3 6" xfId="50153" xr:uid="{00000000-0005-0000-0000-000022A10000}"/>
    <cellStyle name="Comma 6 3 2 3 4" xfId="50154" xr:uid="{00000000-0005-0000-0000-000023A10000}"/>
    <cellStyle name="Comma 6 3 2 3 4 2" xfId="50155" xr:uid="{00000000-0005-0000-0000-000024A10000}"/>
    <cellStyle name="Comma 6 3 2 3 4 2 2" xfId="50156" xr:uid="{00000000-0005-0000-0000-000025A10000}"/>
    <cellStyle name="Comma 6 3 2 3 4 2 3" xfId="50157" xr:uid="{00000000-0005-0000-0000-000026A10000}"/>
    <cellStyle name="Comma 6 3 2 3 4 3" xfId="50158" xr:uid="{00000000-0005-0000-0000-000027A10000}"/>
    <cellStyle name="Comma 6 3 2 3 4 3 2" xfId="50159" xr:uid="{00000000-0005-0000-0000-000028A10000}"/>
    <cellStyle name="Comma 6 3 2 3 4 4" xfId="50160" xr:uid="{00000000-0005-0000-0000-000029A10000}"/>
    <cellStyle name="Comma 6 3 2 3 4 5" xfId="50161" xr:uid="{00000000-0005-0000-0000-00002AA10000}"/>
    <cellStyle name="Comma 6 3 2 3 5" xfId="50162" xr:uid="{00000000-0005-0000-0000-00002BA10000}"/>
    <cellStyle name="Comma 6 3 2 3 5 2" xfId="50163" xr:uid="{00000000-0005-0000-0000-00002CA10000}"/>
    <cellStyle name="Comma 6 3 2 3 5 3" xfId="50164" xr:uid="{00000000-0005-0000-0000-00002DA10000}"/>
    <cellStyle name="Comma 6 3 2 3 6" xfId="50165" xr:uid="{00000000-0005-0000-0000-00002EA10000}"/>
    <cellStyle name="Comma 6 3 2 3 6 2" xfId="50166" xr:uid="{00000000-0005-0000-0000-00002FA10000}"/>
    <cellStyle name="Comma 6 3 2 3 6 3" xfId="50167" xr:uid="{00000000-0005-0000-0000-000030A10000}"/>
    <cellStyle name="Comma 6 3 2 3 7" xfId="50168" xr:uid="{00000000-0005-0000-0000-000031A10000}"/>
    <cellStyle name="Comma 6 3 2 3 7 2" xfId="50169" xr:uid="{00000000-0005-0000-0000-000032A10000}"/>
    <cellStyle name="Comma 6 3 2 3 8" xfId="50170" xr:uid="{00000000-0005-0000-0000-000033A10000}"/>
    <cellStyle name="Comma 6 3 2 3 9" xfId="50171" xr:uid="{00000000-0005-0000-0000-000034A10000}"/>
    <cellStyle name="Comma 6 3 2 4" xfId="3860" xr:uid="{00000000-0005-0000-0000-000035A10000}"/>
    <cellStyle name="Comma 6 3 2 4 10" xfId="50172" xr:uid="{00000000-0005-0000-0000-000036A10000}"/>
    <cellStyle name="Comma 6 3 2 4 2" xfId="14033" xr:uid="{00000000-0005-0000-0000-000037A10000}"/>
    <cellStyle name="Comma 6 3 2 4 2 2" xfId="50173" xr:uid="{00000000-0005-0000-0000-000038A10000}"/>
    <cellStyle name="Comma 6 3 2 4 2 2 2" xfId="50174" xr:uid="{00000000-0005-0000-0000-000039A10000}"/>
    <cellStyle name="Comma 6 3 2 4 2 2 3" xfId="50175" xr:uid="{00000000-0005-0000-0000-00003AA10000}"/>
    <cellStyle name="Comma 6 3 2 4 2 3" xfId="50176" xr:uid="{00000000-0005-0000-0000-00003BA10000}"/>
    <cellStyle name="Comma 6 3 2 4 2 3 2" xfId="50177" xr:uid="{00000000-0005-0000-0000-00003CA10000}"/>
    <cellStyle name="Comma 6 3 2 4 2 3 3" xfId="50178" xr:uid="{00000000-0005-0000-0000-00003DA10000}"/>
    <cellStyle name="Comma 6 3 2 4 2 4" xfId="50179" xr:uid="{00000000-0005-0000-0000-00003EA10000}"/>
    <cellStyle name="Comma 6 3 2 4 2 4 2" xfId="50180" xr:uid="{00000000-0005-0000-0000-00003FA10000}"/>
    <cellStyle name="Comma 6 3 2 4 2 5" xfId="50181" xr:uid="{00000000-0005-0000-0000-000040A10000}"/>
    <cellStyle name="Comma 6 3 2 4 2 6" xfId="50182" xr:uid="{00000000-0005-0000-0000-000041A10000}"/>
    <cellStyle name="Comma 6 3 2 4 3" xfId="50183" xr:uid="{00000000-0005-0000-0000-000042A10000}"/>
    <cellStyle name="Comma 6 3 2 4 3 2" xfId="50184" xr:uid="{00000000-0005-0000-0000-000043A10000}"/>
    <cellStyle name="Comma 6 3 2 4 3 2 2" xfId="50185" xr:uid="{00000000-0005-0000-0000-000044A10000}"/>
    <cellStyle name="Comma 6 3 2 4 3 2 3" xfId="50186" xr:uid="{00000000-0005-0000-0000-000045A10000}"/>
    <cellStyle name="Comma 6 3 2 4 3 3" xfId="50187" xr:uid="{00000000-0005-0000-0000-000046A10000}"/>
    <cellStyle name="Comma 6 3 2 4 3 3 2" xfId="50188" xr:uid="{00000000-0005-0000-0000-000047A10000}"/>
    <cellStyle name="Comma 6 3 2 4 3 3 3" xfId="50189" xr:uid="{00000000-0005-0000-0000-000048A10000}"/>
    <cellStyle name="Comma 6 3 2 4 3 4" xfId="50190" xr:uid="{00000000-0005-0000-0000-000049A10000}"/>
    <cellStyle name="Comma 6 3 2 4 3 4 2" xfId="50191" xr:uid="{00000000-0005-0000-0000-00004AA10000}"/>
    <cellStyle name="Comma 6 3 2 4 3 5" xfId="50192" xr:uid="{00000000-0005-0000-0000-00004BA10000}"/>
    <cellStyle name="Comma 6 3 2 4 3 6" xfId="50193" xr:uid="{00000000-0005-0000-0000-00004CA10000}"/>
    <cellStyle name="Comma 6 3 2 4 4" xfId="50194" xr:uid="{00000000-0005-0000-0000-00004DA10000}"/>
    <cellStyle name="Comma 6 3 2 4 4 2" xfId="50195" xr:uid="{00000000-0005-0000-0000-00004EA10000}"/>
    <cellStyle name="Comma 6 3 2 4 4 2 2" xfId="50196" xr:uid="{00000000-0005-0000-0000-00004FA10000}"/>
    <cellStyle name="Comma 6 3 2 4 4 2 3" xfId="50197" xr:uid="{00000000-0005-0000-0000-000050A10000}"/>
    <cellStyle name="Comma 6 3 2 4 4 3" xfId="50198" xr:uid="{00000000-0005-0000-0000-000051A10000}"/>
    <cellStyle name="Comma 6 3 2 4 4 3 2" xfId="50199" xr:uid="{00000000-0005-0000-0000-000052A10000}"/>
    <cellStyle name="Comma 6 3 2 4 4 4" xfId="50200" xr:uid="{00000000-0005-0000-0000-000053A10000}"/>
    <cellStyle name="Comma 6 3 2 4 4 5" xfId="50201" xr:uid="{00000000-0005-0000-0000-000054A10000}"/>
    <cellStyle name="Comma 6 3 2 4 5" xfId="50202" xr:uid="{00000000-0005-0000-0000-000055A10000}"/>
    <cellStyle name="Comma 6 3 2 4 5 2" xfId="50203" xr:uid="{00000000-0005-0000-0000-000056A10000}"/>
    <cellStyle name="Comma 6 3 2 4 5 3" xfId="50204" xr:uid="{00000000-0005-0000-0000-000057A10000}"/>
    <cellStyle name="Comma 6 3 2 4 6" xfId="50205" xr:uid="{00000000-0005-0000-0000-000058A10000}"/>
    <cellStyle name="Comma 6 3 2 4 6 2" xfId="50206" xr:uid="{00000000-0005-0000-0000-000059A10000}"/>
    <cellStyle name="Comma 6 3 2 4 6 3" xfId="50207" xr:uid="{00000000-0005-0000-0000-00005AA10000}"/>
    <cellStyle name="Comma 6 3 2 4 7" xfId="50208" xr:uid="{00000000-0005-0000-0000-00005BA10000}"/>
    <cellStyle name="Comma 6 3 2 4 7 2" xfId="50209" xr:uid="{00000000-0005-0000-0000-00005CA10000}"/>
    <cellStyle name="Comma 6 3 2 4 8" xfId="50210" xr:uid="{00000000-0005-0000-0000-00005DA10000}"/>
    <cellStyle name="Comma 6 3 2 4 9" xfId="50211" xr:uid="{00000000-0005-0000-0000-00005EA10000}"/>
    <cellStyle name="Comma 6 3 2 5" xfId="9850" xr:uid="{00000000-0005-0000-0000-00005FA10000}"/>
    <cellStyle name="Comma 6 3 2 5 2" xfId="50212" xr:uid="{00000000-0005-0000-0000-000060A10000}"/>
    <cellStyle name="Comma 6 3 2 5 2 2" xfId="50213" xr:uid="{00000000-0005-0000-0000-000061A10000}"/>
    <cellStyle name="Comma 6 3 2 5 2 3" xfId="50214" xr:uid="{00000000-0005-0000-0000-000062A10000}"/>
    <cellStyle name="Comma 6 3 2 5 3" xfId="50215" xr:uid="{00000000-0005-0000-0000-000063A10000}"/>
    <cellStyle name="Comma 6 3 2 5 3 2" xfId="50216" xr:uid="{00000000-0005-0000-0000-000064A10000}"/>
    <cellStyle name="Comma 6 3 2 5 3 3" xfId="50217" xr:uid="{00000000-0005-0000-0000-000065A10000}"/>
    <cellStyle name="Comma 6 3 2 5 4" xfId="50218" xr:uid="{00000000-0005-0000-0000-000066A10000}"/>
    <cellStyle name="Comma 6 3 2 5 4 2" xfId="50219" xr:uid="{00000000-0005-0000-0000-000067A10000}"/>
    <cellStyle name="Comma 6 3 2 5 5" xfId="50220" xr:uid="{00000000-0005-0000-0000-000068A10000}"/>
    <cellStyle name="Comma 6 3 2 5 6" xfId="50221" xr:uid="{00000000-0005-0000-0000-000069A10000}"/>
    <cellStyle name="Comma 6 3 2 6" xfId="9851" xr:uid="{00000000-0005-0000-0000-00006AA10000}"/>
    <cellStyle name="Comma 6 3 2 6 2" xfId="50222" xr:uid="{00000000-0005-0000-0000-00006BA10000}"/>
    <cellStyle name="Comma 6 3 2 6 2 2" xfId="50223" xr:uid="{00000000-0005-0000-0000-00006CA10000}"/>
    <cellStyle name="Comma 6 3 2 6 2 3" xfId="50224" xr:uid="{00000000-0005-0000-0000-00006DA10000}"/>
    <cellStyle name="Comma 6 3 2 6 3" xfId="50225" xr:uid="{00000000-0005-0000-0000-00006EA10000}"/>
    <cellStyle name="Comma 6 3 2 6 3 2" xfId="50226" xr:uid="{00000000-0005-0000-0000-00006FA10000}"/>
    <cellStyle name="Comma 6 3 2 6 3 3" xfId="50227" xr:uid="{00000000-0005-0000-0000-000070A10000}"/>
    <cellStyle name="Comma 6 3 2 6 4" xfId="50228" xr:uid="{00000000-0005-0000-0000-000071A10000}"/>
    <cellStyle name="Comma 6 3 2 6 4 2" xfId="50229" xr:uid="{00000000-0005-0000-0000-000072A10000}"/>
    <cellStyle name="Comma 6 3 2 6 5" xfId="50230" xr:uid="{00000000-0005-0000-0000-000073A10000}"/>
    <cellStyle name="Comma 6 3 2 6 6" xfId="50231" xr:uid="{00000000-0005-0000-0000-000074A10000}"/>
    <cellStyle name="Comma 6 3 2 7" xfId="50232" xr:uid="{00000000-0005-0000-0000-000075A10000}"/>
    <cellStyle name="Comma 6 3 2 7 2" xfId="50233" xr:uid="{00000000-0005-0000-0000-000076A10000}"/>
    <cellStyle name="Comma 6 3 2 7 2 2" xfId="50234" xr:uid="{00000000-0005-0000-0000-000077A10000}"/>
    <cellStyle name="Comma 6 3 2 7 2 3" xfId="50235" xr:uid="{00000000-0005-0000-0000-000078A10000}"/>
    <cellStyle name="Comma 6 3 2 7 3" xfId="50236" xr:uid="{00000000-0005-0000-0000-000079A10000}"/>
    <cellStyle name="Comma 6 3 2 7 3 2" xfId="50237" xr:uid="{00000000-0005-0000-0000-00007AA10000}"/>
    <cellStyle name="Comma 6 3 2 7 4" xfId="50238" xr:uid="{00000000-0005-0000-0000-00007BA10000}"/>
    <cellStyle name="Comma 6 3 2 7 5" xfId="50239" xr:uid="{00000000-0005-0000-0000-00007CA10000}"/>
    <cellStyle name="Comma 6 3 2 8" xfId="50240" xr:uid="{00000000-0005-0000-0000-00007DA10000}"/>
    <cellStyle name="Comma 6 3 2 8 2" xfId="50241" xr:uid="{00000000-0005-0000-0000-00007EA10000}"/>
    <cellStyle name="Comma 6 3 2 8 3" xfId="50242" xr:uid="{00000000-0005-0000-0000-00007FA10000}"/>
    <cellStyle name="Comma 6 3 2 9" xfId="50243" xr:uid="{00000000-0005-0000-0000-000080A10000}"/>
    <cellStyle name="Comma 6 3 2 9 2" xfId="50244" xr:uid="{00000000-0005-0000-0000-000081A10000}"/>
    <cellStyle name="Comma 6 3 2 9 3" xfId="50245" xr:uid="{00000000-0005-0000-0000-000082A10000}"/>
    <cellStyle name="Comma 6 3 3" xfId="3861" xr:uid="{00000000-0005-0000-0000-000083A10000}"/>
    <cellStyle name="Comma 6 3 3 10" xfId="50246" xr:uid="{00000000-0005-0000-0000-000084A10000}"/>
    <cellStyle name="Comma 6 3 3 11" xfId="50247" xr:uid="{00000000-0005-0000-0000-000085A10000}"/>
    <cellStyle name="Comma 6 3 3 2" xfId="3862" xr:uid="{00000000-0005-0000-0000-000086A10000}"/>
    <cellStyle name="Comma 6 3 3 2 10" xfId="50248" xr:uid="{00000000-0005-0000-0000-000087A10000}"/>
    <cellStyle name="Comma 6 3 3 2 2" xfId="3863" xr:uid="{00000000-0005-0000-0000-000088A10000}"/>
    <cellStyle name="Comma 6 3 3 2 2 2" xfId="9852" xr:uid="{00000000-0005-0000-0000-000089A10000}"/>
    <cellStyle name="Comma 6 3 3 2 2 2 2" xfId="50249" xr:uid="{00000000-0005-0000-0000-00008AA10000}"/>
    <cellStyle name="Comma 6 3 3 2 2 2 3" xfId="50250" xr:uid="{00000000-0005-0000-0000-00008BA10000}"/>
    <cellStyle name="Comma 6 3 3 2 2 3" xfId="50251" xr:uid="{00000000-0005-0000-0000-00008CA10000}"/>
    <cellStyle name="Comma 6 3 3 2 2 3 2" xfId="50252" xr:uid="{00000000-0005-0000-0000-00008DA10000}"/>
    <cellStyle name="Comma 6 3 3 2 2 3 3" xfId="50253" xr:uid="{00000000-0005-0000-0000-00008EA10000}"/>
    <cellStyle name="Comma 6 3 3 2 2 4" xfId="50254" xr:uid="{00000000-0005-0000-0000-00008FA10000}"/>
    <cellStyle name="Comma 6 3 3 2 2 4 2" xfId="50255" xr:uid="{00000000-0005-0000-0000-000090A10000}"/>
    <cellStyle name="Comma 6 3 3 2 2 5" xfId="50256" xr:uid="{00000000-0005-0000-0000-000091A10000}"/>
    <cellStyle name="Comma 6 3 3 2 2 6" xfId="50257" xr:uid="{00000000-0005-0000-0000-000092A10000}"/>
    <cellStyle name="Comma 6 3 3 2 2 7" xfId="50258" xr:uid="{00000000-0005-0000-0000-000093A10000}"/>
    <cellStyle name="Comma 6 3 3 2 3" xfId="9853" xr:uid="{00000000-0005-0000-0000-000094A10000}"/>
    <cellStyle name="Comma 6 3 3 2 3 2" xfId="50259" xr:uid="{00000000-0005-0000-0000-000095A10000}"/>
    <cellStyle name="Comma 6 3 3 2 3 2 2" xfId="50260" xr:uid="{00000000-0005-0000-0000-000096A10000}"/>
    <cellStyle name="Comma 6 3 3 2 3 2 3" xfId="50261" xr:uid="{00000000-0005-0000-0000-000097A10000}"/>
    <cellStyle name="Comma 6 3 3 2 3 3" xfId="50262" xr:uid="{00000000-0005-0000-0000-000098A10000}"/>
    <cellStyle name="Comma 6 3 3 2 3 3 2" xfId="50263" xr:uid="{00000000-0005-0000-0000-000099A10000}"/>
    <cellStyle name="Comma 6 3 3 2 3 3 3" xfId="50264" xr:uid="{00000000-0005-0000-0000-00009AA10000}"/>
    <cellStyle name="Comma 6 3 3 2 3 4" xfId="50265" xr:uid="{00000000-0005-0000-0000-00009BA10000}"/>
    <cellStyle name="Comma 6 3 3 2 3 4 2" xfId="50266" xr:uid="{00000000-0005-0000-0000-00009CA10000}"/>
    <cellStyle name="Comma 6 3 3 2 3 5" xfId="50267" xr:uid="{00000000-0005-0000-0000-00009DA10000}"/>
    <cellStyle name="Comma 6 3 3 2 3 6" xfId="50268" xr:uid="{00000000-0005-0000-0000-00009EA10000}"/>
    <cellStyle name="Comma 6 3 3 2 4" xfId="9854" xr:uid="{00000000-0005-0000-0000-00009FA10000}"/>
    <cellStyle name="Comma 6 3 3 2 4 2" xfId="50269" xr:uid="{00000000-0005-0000-0000-0000A0A10000}"/>
    <cellStyle name="Comma 6 3 3 2 4 2 2" xfId="50270" xr:uid="{00000000-0005-0000-0000-0000A1A10000}"/>
    <cellStyle name="Comma 6 3 3 2 4 2 3" xfId="50271" xr:uid="{00000000-0005-0000-0000-0000A2A10000}"/>
    <cellStyle name="Comma 6 3 3 2 4 3" xfId="50272" xr:uid="{00000000-0005-0000-0000-0000A3A10000}"/>
    <cellStyle name="Comma 6 3 3 2 4 3 2" xfId="50273" xr:uid="{00000000-0005-0000-0000-0000A4A10000}"/>
    <cellStyle name="Comma 6 3 3 2 4 4" xfId="50274" xr:uid="{00000000-0005-0000-0000-0000A5A10000}"/>
    <cellStyle name="Comma 6 3 3 2 4 5" xfId="50275" xr:uid="{00000000-0005-0000-0000-0000A6A10000}"/>
    <cellStyle name="Comma 6 3 3 2 5" xfId="9855" xr:uid="{00000000-0005-0000-0000-0000A7A10000}"/>
    <cellStyle name="Comma 6 3 3 2 5 2" xfId="50276" xr:uid="{00000000-0005-0000-0000-0000A8A10000}"/>
    <cellStyle name="Comma 6 3 3 2 5 3" xfId="50277" xr:uid="{00000000-0005-0000-0000-0000A9A10000}"/>
    <cellStyle name="Comma 6 3 3 2 6" xfId="50278" xr:uid="{00000000-0005-0000-0000-0000AAA10000}"/>
    <cellStyle name="Comma 6 3 3 2 6 2" xfId="50279" xr:uid="{00000000-0005-0000-0000-0000ABA10000}"/>
    <cellStyle name="Comma 6 3 3 2 6 3" xfId="50280" xr:uid="{00000000-0005-0000-0000-0000ACA10000}"/>
    <cellStyle name="Comma 6 3 3 2 7" xfId="50281" xr:uid="{00000000-0005-0000-0000-0000ADA10000}"/>
    <cellStyle name="Comma 6 3 3 2 7 2" xfId="50282" xr:uid="{00000000-0005-0000-0000-0000AEA10000}"/>
    <cellStyle name="Comma 6 3 3 2 8" xfId="50283" xr:uid="{00000000-0005-0000-0000-0000AFA10000}"/>
    <cellStyle name="Comma 6 3 3 2 9" xfId="50284" xr:uid="{00000000-0005-0000-0000-0000B0A10000}"/>
    <cellStyle name="Comma 6 3 3 3" xfId="3864" xr:uid="{00000000-0005-0000-0000-0000B1A10000}"/>
    <cellStyle name="Comma 6 3 3 3 2" xfId="9856" xr:uid="{00000000-0005-0000-0000-0000B2A10000}"/>
    <cellStyle name="Comma 6 3 3 3 2 2" xfId="50285" xr:uid="{00000000-0005-0000-0000-0000B3A10000}"/>
    <cellStyle name="Comma 6 3 3 3 2 3" xfId="50286" xr:uid="{00000000-0005-0000-0000-0000B4A10000}"/>
    <cellStyle name="Comma 6 3 3 3 3" xfId="50287" xr:uid="{00000000-0005-0000-0000-0000B5A10000}"/>
    <cellStyle name="Comma 6 3 3 3 3 2" xfId="50288" xr:uid="{00000000-0005-0000-0000-0000B6A10000}"/>
    <cellStyle name="Comma 6 3 3 3 3 3" xfId="50289" xr:uid="{00000000-0005-0000-0000-0000B7A10000}"/>
    <cellStyle name="Comma 6 3 3 3 4" xfId="50290" xr:uid="{00000000-0005-0000-0000-0000B8A10000}"/>
    <cellStyle name="Comma 6 3 3 3 4 2" xfId="50291" xr:uid="{00000000-0005-0000-0000-0000B9A10000}"/>
    <cellStyle name="Comma 6 3 3 3 5" xfId="50292" xr:uid="{00000000-0005-0000-0000-0000BAA10000}"/>
    <cellStyle name="Comma 6 3 3 3 6" xfId="50293" xr:uid="{00000000-0005-0000-0000-0000BBA10000}"/>
    <cellStyle name="Comma 6 3 3 3 7" xfId="50294" xr:uid="{00000000-0005-0000-0000-0000BCA10000}"/>
    <cellStyle name="Comma 6 3 3 4" xfId="9857" xr:uid="{00000000-0005-0000-0000-0000BDA10000}"/>
    <cellStyle name="Comma 6 3 3 4 2" xfId="50295" xr:uid="{00000000-0005-0000-0000-0000BEA10000}"/>
    <cellStyle name="Comma 6 3 3 4 2 2" xfId="50296" xr:uid="{00000000-0005-0000-0000-0000BFA10000}"/>
    <cellStyle name="Comma 6 3 3 4 2 3" xfId="50297" xr:uid="{00000000-0005-0000-0000-0000C0A10000}"/>
    <cellStyle name="Comma 6 3 3 4 3" xfId="50298" xr:uid="{00000000-0005-0000-0000-0000C1A10000}"/>
    <cellStyle name="Comma 6 3 3 4 3 2" xfId="50299" xr:uid="{00000000-0005-0000-0000-0000C2A10000}"/>
    <cellStyle name="Comma 6 3 3 4 3 3" xfId="50300" xr:uid="{00000000-0005-0000-0000-0000C3A10000}"/>
    <cellStyle name="Comma 6 3 3 4 4" xfId="50301" xr:uid="{00000000-0005-0000-0000-0000C4A10000}"/>
    <cellStyle name="Comma 6 3 3 4 4 2" xfId="50302" xr:uid="{00000000-0005-0000-0000-0000C5A10000}"/>
    <cellStyle name="Comma 6 3 3 4 5" xfId="50303" xr:uid="{00000000-0005-0000-0000-0000C6A10000}"/>
    <cellStyle name="Comma 6 3 3 4 6" xfId="50304" xr:uid="{00000000-0005-0000-0000-0000C7A10000}"/>
    <cellStyle name="Comma 6 3 3 5" xfId="9858" xr:uid="{00000000-0005-0000-0000-0000C8A10000}"/>
    <cellStyle name="Comma 6 3 3 5 2" xfId="50305" xr:uid="{00000000-0005-0000-0000-0000C9A10000}"/>
    <cellStyle name="Comma 6 3 3 5 2 2" xfId="50306" xr:uid="{00000000-0005-0000-0000-0000CAA10000}"/>
    <cellStyle name="Comma 6 3 3 5 2 3" xfId="50307" xr:uid="{00000000-0005-0000-0000-0000CBA10000}"/>
    <cellStyle name="Comma 6 3 3 5 3" xfId="50308" xr:uid="{00000000-0005-0000-0000-0000CCA10000}"/>
    <cellStyle name="Comma 6 3 3 5 3 2" xfId="50309" xr:uid="{00000000-0005-0000-0000-0000CDA10000}"/>
    <cellStyle name="Comma 6 3 3 5 4" xfId="50310" xr:uid="{00000000-0005-0000-0000-0000CEA10000}"/>
    <cellStyle name="Comma 6 3 3 5 5" xfId="50311" xr:uid="{00000000-0005-0000-0000-0000CFA10000}"/>
    <cellStyle name="Comma 6 3 3 6" xfId="9859" xr:uid="{00000000-0005-0000-0000-0000D0A10000}"/>
    <cellStyle name="Comma 6 3 3 6 2" xfId="50312" xr:uid="{00000000-0005-0000-0000-0000D1A10000}"/>
    <cellStyle name="Comma 6 3 3 6 3" xfId="50313" xr:uid="{00000000-0005-0000-0000-0000D2A10000}"/>
    <cellStyle name="Comma 6 3 3 7" xfId="50314" xr:uid="{00000000-0005-0000-0000-0000D3A10000}"/>
    <cellStyle name="Comma 6 3 3 7 2" xfId="50315" xr:uid="{00000000-0005-0000-0000-0000D4A10000}"/>
    <cellStyle name="Comma 6 3 3 7 3" xfId="50316" xr:uid="{00000000-0005-0000-0000-0000D5A10000}"/>
    <cellStyle name="Comma 6 3 3 8" xfId="50317" xr:uid="{00000000-0005-0000-0000-0000D6A10000}"/>
    <cellStyle name="Comma 6 3 3 8 2" xfId="50318" xr:uid="{00000000-0005-0000-0000-0000D7A10000}"/>
    <cellStyle name="Comma 6 3 3 9" xfId="50319" xr:uid="{00000000-0005-0000-0000-0000D8A10000}"/>
    <cellStyle name="Comma 6 3 4" xfId="3865" xr:uid="{00000000-0005-0000-0000-0000D9A10000}"/>
    <cellStyle name="Comma 6 3 4 10" xfId="50320" xr:uid="{00000000-0005-0000-0000-0000DAA10000}"/>
    <cellStyle name="Comma 6 3 4 2" xfId="3866" xr:uid="{00000000-0005-0000-0000-0000DBA10000}"/>
    <cellStyle name="Comma 6 3 4 2 2" xfId="9860" xr:uid="{00000000-0005-0000-0000-0000DCA10000}"/>
    <cellStyle name="Comma 6 3 4 2 2 2" xfId="50321" xr:uid="{00000000-0005-0000-0000-0000DDA10000}"/>
    <cellStyle name="Comma 6 3 4 2 2 3" xfId="50322" xr:uid="{00000000-0005-0000-0000-0000DEA10000}"/>
    <cellStyle name="Comma 6 3 4 2 3" xfId="50323" xr:uid="{00000000-0005-0000-0000-0000DFA10000}"/>
    <cellStyle name="Comma 6 3 4 2 3 2" xfId="50324" xr:uid="{00000000-0005-0000-0000-0000E0A10000}"/>
    <cellStyle name="Comma 6 3 4 2 3 3" xfId="50325" xr:uid="{00000000-0005-0000-0000-0000E1A10000}"/>
    <cellStyle name="Comma 6 3 4 2 4" xfId="50326" xr:uid="{00000000-0005-0000-0000-0000E2A10000}"/>
    <cellStyle name="Comma 6 3 4 2 4 2" xfId="50327" xr:uid="{00000000-0005-0000-0000-0000E3A10000}"/>
    <cellStyle name="Comma 6 3 4 2 5" xfId="50328" xr:uid="{00000000-0005-0000-0000-0000E4A10000}"/>
    <cellStyle name="Comma 6 3 4 2 6" xfId="50329" xr:uid="{00000000-0005-0000-0000-0000E5A10000}"/>
    <cellStyle name="Comma 6 3 4 2 7" xfId="50330" xr:uid="{00000000-0005-0000-0000-0000E6A10000}"/>
    <cellStyle name="Comma 6 3 4 3" xfId="9861" xr:uid="{00000000-0005-0000-0000-0000E7A10000}"/>
    <cellStyle name="Comma 6 3 4 3 2" xfId="50331" xr:uid="{00000000-0005-0000-0000-0000E8A10000}"/>
    <cellStyle name="Comma 6 3 4 3 2 2" xfId="50332" xr:uid="{00000000-0005-0000-0000-0000E9A10000}"/>
    <cellStyle name="Comma 6 3 4 3 2 3" xfId="50333" xr:uid="{00000000-0005-0000-0000-0000EAA10000}"/>
    <cellStyle name="Comma 6 3 4 3 3" xfId="50334" xr:uid="{00000000-0005-0000-0000-0000EBA10000}"/>
    <cellStyle name="Comma 6 3 4 3 3 2" xfId="50335" xr:uid="{00000000-0005-0000-0000-0000ECA10000}"/>
    <cellStyle name="Comma 6 3 4 3 3 3" xfId="50336" xr:uid="{00000000-0005-0000-0000-0000EDA10000}"/>
    <cellStyle name="Comma 6 3 4 3 4" xfId="50337" xr:uid="{00000000-0005-0000-0000-0000EEA10000}"/>
    <cellStyle name="Comma 6 3 4 3 4 2" xfId="50338" xr:uid="{00000000-0005-0000-0000-0000EFA10000}"/>
    <cellStyle name="Comma 6 3 4 3 5" xfId="50339" xr:uid="{00000000-0005-0000-0000-0000F0A10000}"/>
    <cellStyle name="Comma 6 3 4 3 6" xfId="50340" xr:uid="{00000000-0005-0000-0000-0000F1A10000}"/>
    <cellStyle name="Comma 6 3 4 4" xfId="9862" xr:uid="{00000000-0005-0000-0000-0000F2A10000}"/>
    <cellStyle name="Comma 6 3 4 4 2" xfId="50341" xr:uid="{00000000-0005-0000-0000-0000F3A10000}"/>
    <cellStyle name="Comma 6 3 4 4 2 2" xfId="50342" xr:uid="{00000000-0005-0000-0000-0000F4A10000}"/>
    <cellStyle name="Comma 6 3 4 4 2 3" xfId="50343" xr:uid="{00000000-0005-0000-0000-0000F5A10000}"/>
    <cellStyle name="Comma 6 3 4 4 3" xfId="50344" xr:uid="{00000000-0005-0000-0000-0000F6A10000}"/>
    <cellStyle name="Comma 6 3 4 4 3 2" xfId="50345" xr:uid="{00000000-0005-0000-0000-0000F7A10000}"/>
    <cellStyle name="Comma 6 3 4 4 4" xfId="50346" xr:uid="{00000000-0005-0000-0000-0000F8A10000}"/>
    <cellStyle name="Comma 6 3 4 4 5" xfId="50347" xr:uid="{00000000-0005-0000-0000-0000F9A10000}"/>
    <cellStyle name="Comma 6 3 4 5" xfId="9863" xr:uid="{00000000-0005-0000-0000-0000FAA10000}"/>
    <cellStyle name="Comma 6 3 4 5 2" xfId="50348" xr:uid="{00000000-0005-0000-0000-0000FBA10000}"/>
    <cellStyle name="Comma 6 3 4 5 3" xfId="50349" xr:uid="{00000000-0005-0000-0000-0000FCA10000}"/>
    <cellStyle name="Comma 6 3 4 6" xfId="50350" xr:uid="{00000000-0005-0000-0000-0000FDA10000}"/>
    <cellStyle name="Comma 6 3 4 6 2" xfId="50351" xr:uid="{00000000-0005-0000-0000-0000FEA10000}"/>
    <cellStyle name="Comma 6 3 4 6 3" xfId="50352" xr:uid="{00000000-0005-0000-0000-0000FFA10000}"/>
    <cellStyle name="Comma 6 3 4 7" xfId="50353" xr:uid="{00000000-0005-0000-0000-000000A20000}"/>
    <cellStyle name="Comma 6 3 4 7 2" xfId="50354" xr:uid="{00000000-0005-0000-0000-000001A20000}"/>
    <cellStyle name="Comma 6 3 4 8" xfId="50355" xr:uid="{00000000-0005-0000-0000-000002A20000}"/>
    <cellStyle name="Comma 6 3 4 9" xfId="50356" xr:uid="{00000000-0005-0000-0000-000003A20000}"/>
    <cellStyle name="Comma 6 3 5" xfId="3867" xr:uid="{00000000-0005-0000-0000-000004A20000}"/>
    <cellStyle name="Comma 6 3 5 10" xfId="50357" xr:uid="{00000000-0005-0000-0000-000005A20000}"/>
    <cellStyle name="Comma 6 3 5 2" xfId="3868" xr:uid="{00000000-0005-0000-0000-000006A20000}"/>
    <cellStyle name="Comma 6 3 5 2 2" xfId="9864" xr:uid="{00000000-0005-0000-0000-000007A20000}"/>
    <cellStyle name="Comma 6 3 5 2 2 2" xfId="50358" xr:uid="{00000000-0005-0000-0000-000008A20000}"/>
    <cellStyle name="Comma 6 3 5 2 2 3" xfId="50359" xr:uid="{00000000-0005-0000-0000-000009A20000}"/>
    <cellStyle name="Comma 6 3 5 2 3" xfId="50360" xr:uid="{00000000-0005-0000-0000-00000AA20000}"/>
    <cellStyle name="Comma 6 3 5 2 3 2" xfId="50361" xr:uid="{00000000-0005-0000-0000-00000BA20000}"/>
    <cellStyle name="Comma 6 3 5 2 3 3" xfId="50362" xr:uid="{00000000-0005-0000-0000-00000CA20000}"/>
    <cellStyle name="Comma 6 3 5 2 4" xfId="50363" xr:uid="{00000000-0005-0000-0000-00000DA20000}"/>
    <cellStyle name="Comma 6 3 5 2 4 2" xfId="50364" xr:uid="{00000000-0005-0000-0000-00000EA20000}"/>
    <cellStyle name="Comma 6 3 5 2 5" xfId="50365" xr:uid="{00000000-0005-0000-0000-00000FA20000}"/>
    <cellStyle name="Comma 6 3 5 2 6" xfId="50366" xr:uid="{00000000-0005-0000-0000-000010A20000}"/>
    <cellStyle name="Comma 6 3 5 2 7" xfId="50367" xr:uid="{00000000-0005-0000-0000-000011A20000}"/>
    <cellStyle name="Comma 6 3 5 3" xfId="9865" xr:uid="{00000000-0005-0000-0000-000012A20000}"/>
    <cellStyle name="Comma 6 3 5 3 2" xfId="50368" xr:uid="{00000000-0005-0000-0000-000013A20000}"/>
    <cellStyle name="Comma 6 3 5 3 2 2" xfId="50369" xr:uid="{00000000-0005-0000-0000-000014A20000}"/>
    <cellStyle name="Comma 6 3 5 3 2 3" xfId="50370" xr:uid="{00000000-0005-0000-0000-000015A20000}"/>
    <cellStyle name="Comma 6 3 5 3 3" xfId="50371" xr:uid="{00000000-0005-0000-0000-000016A20000}"/>
    <cellStyle name="Comma 6 3 5 3 3 2" xfId="50372" xr:uid="{00000000-0005-0000-0000-000017A20000}"/>
    <cellStyle name="Comma 6 3 5 3 3 3" xfId="50373" xr:uid="{00000000-0005-0000-0000-000018A20000}"/>
    <cellStyle name="Comma 6 3 5 3 4" xfId="50374" xr:uid="{00000000-0005-0000-0000-000019A20000}"/>
    <cellStyle name="Comma 6 3 5 3 4 2" xfId="50375" xr:uid="{00000000-0005-0000-0000-00001AA20000}"/>
    <cellStyle name="Comma 6 3 5 3 5" xfId="50376" xr:uid="{00000000-0005-0000-0000-00001BA20000}"/>
    <cellStyle name="Comma 6 3 5 3 6" xfId="50377" xr:uid="{00000000-0005-0000-0000-00001CA20000}"/>
    <cellStyle name="Comma 6 3 5 4" xfId="9866" xr:uid="{00000000-0005-0000-0000-00001DA20000}"/>
    <cellStyle name="Comma 6 3 5 4 2" xfId="50378" xr:uid="{00000000-0005-0000-0000-00001EA20000}"/>
    <cellStyle name="Comma 6 3 5 4 2 2" xfId="50379" xr:uid="{00000000-0005-0000-0000-00001FA20000}"/>
    <cellStyle name="Comma 6 3 5 4 2 3" xfId="50380" xr:uid="{00000000-0005-0000-0000-000020A20000}"/>
    <cellStyle name="Comma 6 3 5 4 3" xfId="50381" xr:uid="{00000000-0005-0000-0000-000021A20000}"/>
    <cellStyle name="Comma 6 3 5 4 3 2" xfId="50382" xr:uid="{00000000-0005-0000-0000-000022A20000}"/>
    <cellStyle name="Comma 6 3 5 4 4" xfId="50383" xr:uid="{00000000-0005-0000-0000-000023A20000}"/>
    <cellStyle name="Comma 6 3 5 4 5" xfId="50384" xr:uid="{00000000-0005-0000-0000-000024A20000}"/>
    <cellStyle name="Comma 6 3 5 5" xfId="9867" xr:uid="{00000000-0005-0000-0000-000025A20000}"/>
    <cellStyle name="Comma 6 3 5 5 2" xfId="50385" xr:uid="{00000000-0005-0000-0000-000026A20000}"/>
    <cellStyle name="Comma 6 3 5 5 3" xfId="50386" xr:uid="{00000000-0005-0000-0000-000027A20000}"/>
    <cellStyle name="Comma 6 3 5 6" xfId="50387" xr:uid="{00000000-0005-0000-0000-000028A20000}"/>
    <cellStyle name="Comma 6 3 5 6 2" xfId="50388" xr:uid="{00000000-0005-0000-0000-000029A20000}"/>
    <cellStyle name="Comma 6 3 5 6 3" xfId="50389" xr:uid="{00000000-0005-0000-0000-00002AA20000}"/>
    <cellStyle name="Comma 6 3 5 7" xfId="50390" xr:uid="{00000000-0005-0000-0000-00002BA20000}"/>
    <cellStyle name="Comma 6 3 5 7 2" xfId="50391" xr:uid="{00000000-0005-0000-0000-00002CA20000}"/>
    <cellStyle name="Comma 6 3 5 8" xfId="50392" xr:uid="{00000000-0005-0000-0000-00002DA20000}"/>
    <cellStyle name="Comma 6 3 5 9" xfId="50393" xr:uid="{00000000-0005-0000-0000-00002EA20000}"/>
    <cellStyle name="Comma 6 3 6" xfId="3869" xr:uid="{00000000-0005-0000-0000-00002FA20000}"/>
    <cellStyle name="Comma 6 3 6 2" xfId="9868" xr:uid="{00000000-0005-0000-0000-000030A20000}"/>
    <cellStyle name="Comma 6 3 6 2 2" xfId="50394" xr:uid="{00000000-0005-0000-0000-000031A20000}"/>
    <cellStyle name="Comma 6 3 6 2 3" xfId="50395" xr:uid="{00000000-0005-0000-0000-000032A20000}"/>
    <cellStyle name="Comma 6 3 6 3" xfId="9869" xr:uid="{00000000-0005-0000-0000-000033A20000}"/>
    <cellStyle name="Comma 6 3 6 3 2" xfId="50396" xr:uid="{00000000-0005-0000-0000-000034A20000}"/>
    <cellStyle name="Comma 6 3 6 3 3" xfId="50397" xr:uid="{00000000-0005-0000-0000-000035A20000}"/>
    <cellStyle name="Comma 6 3 6 4" xfId="50398" xr:uid="{00000000-0005-0000-0000-000036A20000}"/>
    <cellStyle name="Comma 6 3 6 4 2" xfId="50399" xr:uid="{00000000-0005-0000-0000-000037A20000}"/>
    <cellStyle name="Comma 6 3 6 5" xfId="50400" xr:uid="{00000000-0005-0000-0000-000038A20000}"/>
    <cellStyle name="Comma 6 3 6 6" xfId="50401" xr:uid="{00000000-0005-0000-0000-000039A20000}"/>
    <cellStyle name="Comma 6 3 6 7" xfId="50402" xr:uid="{00000000-0005-0000-0000-00003AA20000}"/>
    <cellStyle name="Comma 6 3 7" xfId="9870" xr:uid="{00000000-0005-0000-0000-00003BA20000}"/>
    <cellStyle name="Comma 6 3 7 2" xfId="50403" xr:uid="{00000000-0005-0000-0000-00003CA20000}"/>
    <cellStyle name="Comma 6 3 7 2 2" xfId="50404" xr:uid="{00000000-0005-0000-0000-00003DA20000}"/>
    <cellStyle name="Comma 6 3 7 2 3" xfId="50405" xr:uid="{00000000-0005-0000-0000-00003EA20000}"/>
    <cellStyle name="Comma 6 3 7 3" xfId="50406" xr:uid="{00000000-0005-0000-0000-00003FA20000}"/>
    <cellStyle name="Comma 6 3 7 3 2" xfId="50407" xr:uid="{00000000-0005-0000-0000-000040A20000}"/>
    <cellStyle name="Comma 6 3 7 3 3" xfId="50408" xr:uid="{00000000-0005-0000-0000-000041A20000}"/>
    <cellStyle name="Comma 6 3 7 4" xfId="50409" xr:uid="{00000000-0005-0000-0000-000042A20000}"/>
    <cellStyle name="Comma 6 3 7 4 2" xfId="50410" xr:uid="{00000000-0005-0000-0000-000043A20000}"/>
    <cellStyle name="Comma 6 3 7 5" xfId="50411" xr:uid="{00000000-0005-0000-0000-000044A20000}"/>
    <cellStyle name="Comma 6 3 7 6" xfId="50412" xr:uid="{00000000-0005-0000-0000-000045A20000}"/>
    <cellStyle name="Comma 6 3 8" xfId="9871" xr:uid="{00000000-0005-0000-0000-000046A20000}"/>
    <cellStyle name="Comma 6 3 8 2" xfId="50413" xr:uid="{00000000-0005-0000-0000-000047A20000}"/>
    <cellStyle name="Comma 6 3 8 2 2" xfId="50414" xr:uid="{00000000-0005-0000-0000-000048A20000}"/>
    <cellStyle name="Comma 6 3 8 2 3" xfId="50415" xr:uid="{00000000-0005-0000-0000-000049A20000}"/>
    <cellStyle name="Comma 6 3 8 3" xfId="50416" xr:uid="{00000000-0005-0000-0000-00004AA20000}"/>
    <cellStyle name="Comma 6 3 8 3 2" xfId="50417" xr:uid="{00000000-0005-0000-0000-00004BA20000}"/>
    <cellStyle name="Comma 6 3 8 4" xfId="50418" xr:uid="{00000000-0005-0000-0000-00004CA20000}"/>
    <cellStyle name="Comma 6 3 8 5" xfId="50419" xr:uid="{00000000-0005-0000-0000-00004DA20000}"/>
    <cellStyle name="Comma 6 3 9" xfId="9872" xr:uid="{00000000-0005-0000-0000-00004EA20000}"/>
    <cellStyle name="Comma 6 3 9 2" xfId="50420" xr:uid="{00000000-0005-0000-0000-00004FA20000}"/>
    <cellStyle name="Comma 6 3 9 3" xfId="50421" xr:uid="{00000000-0005-0000-0000-000050A20000}"/>
    <cellStyle name="Comma 6 4" xfId="3870" xr:uid="{00000000-0005-0000-0000-000051A20000}"/>
    <cellStyle name="Comma 6 4 10" xfId="50422" xr:uid="{00000000-0005-0000-0000-000052A20000}"/>
    <cellStyle name="Comma 6 4 10 2" xfId="50423" xr:uid="{00000000-0005-0000-0000-000053A20000}"/>
    <cellStyle name="Comma 6 4 11" xfId="50424" xr:uid="{00000000-0005-0000-0000-000054A20000}"/>
    <cellStyle name="Comma 6 4 12" xfId="50425" xr:uid="{00000000-0005-0000-0000-000055A20000}"/>
    <cellStyle name="Comma 6 4 13" xfId="50426" xr:uid="{00000000-0005-0000-0000-000056A20000}"/>
    <cellStyle name="Comma 6 4 2" xfId="3871" xr:uid="{00000000-0005-0000-0000-000057A20000}"/>
    <cellStyle name="Comma 6 4 2 10" xfId="50427" xr:uid="{00000000-0005-0000-0000-000058A20000}"/>
    <cellStyle name="Comma 6 4 2 11" xfId="50428" xr:uid="{00000000-0005-0000-0000-000059A20000}"/>
    <cellStyle name="Comma 6 4 2 2" xfId="3872" xr:uid="{00000000-0005-0000-0000-00005AA20000}"/>
    <cellStyle name="Comma 6 4 2 2 10" xfId="50429" xr:uid="{00000000-0005-0000-0000-00005BA20000}"/>
    <cellStyle name="Comma 6 4 2 2 2" xfId="3873" xr:uid="{00000000-0005-0000-0000-00005CA20000}"/>
    <cellStyle name="Comma 6 4 2 2 2 2" xfId="50430" xr:uid="{00000000-0005-0000-0000-00005DA20000}"/>
    <cellStyle name="Comma 6 4 2 2 2 2 2" xfId="50431" xr:uid="{00000000-0005-0000-0000-00005EA20000}"/>
    <cellStyle name="Comma 6 4 2 2 2 2 3" xfId="50432" xr:uid="{00000000-0005-0000-0000-00005FA20000}"/>
    <cellStyle name="Comma 6 4 2 2 2 3" xfId="50433" xr:uid="{00000000-0005-0000-0000-000060A20000}"/>
    <cellStyle name="Comma 6 4 2 2 2 3 2" xfId="50434" xr:uid="{00000000-0005-0000-0000-000061A20000}"/>
    <cellStyle name="Comma 6 4 2 2 2 3 3" xfId="50435" xr:uid="{00000000-0005-0000-0000-000062A20000}"/>
    <cellStyle name="Comma 6 4 2 2 2 4" xfId="50436" xr:uid="{00000000-0005-0000-0000-000063A20000}"/>
    <cellStyle name="Comma 6 4 2 2 2 4 2" xfId="50437" xr:uid="{00000000-0005-0000-0000-000064A20000}"/>
    <cellStyle name="Comma 6 4 2 2 2 5" xfId="50438" xr:uid="{00000000-0005-0000-0000-000065A20000}"/>
    <cellStyle name="Comma 6 4 2 2 2 6" xfId="50439" xr:uid="{00000000-0005-0000-0000-000066A20000}"/>
    <cellStyle name="Comma 6 4 2 2 3" xfId="14034" xr:uid="{00000000-0005-0000-0000-000067A20000}"/>
    <cellStyle name="Comma 6 4 2 2 3 2" xfId="50440" xr:uid="{00000000-0005-0000-0000-000068A20000}"/>
    <cellStyle name="Comma 6 4 2 2 3 2 2" xfId="50441" xr:uid="{00000000-0005-0000-0000-000069A20000}"/>
    <cellStyle name="Comma 6 4 2 2 3 2 3" xfId="50442" xr:uid="{00000000-0005-0000-0000-00006AA20000}"/>
    <cellStyle name="Comma 6 4 2 2 3 3" xfId="50443" xr:uid="{00000000-0005-0000-0000-00006BA20000}"/>
    <cellStyle name="Comma 6 4 2 2 3 3 2" xfId="50444" xr:uid="{00000000-0005-0000-0000-00006CA20000}"/>
    <cellStyle name="Comma 6 4 2 2 3 3 3" xfId="50445" xr:uid="{00000000-0005-0000-0000-00006DA20000}"/>
    <cellStyle name="Comma 6 4 2 2 3 4" xfId="50446" xr:uid="{00000000-0005-0000-0000-00006EA20000}"/>
    <cellStyle name="Comma 6 4 2 2 3 4 2" xfId="50447" xr:uid="{00000000-0005-0000-0000-00006FA20000}"/>
    <cellStyle name="Comma 6 4 2 2 3 5" xfId="50448" xr:uid="{00000000-0005-0000-0000-000070A20000}"/>
    <cellStyle name="Comma 6 4 2 2 3 6" xfId="50449" xr:uid="{00000000-0005-0000-0000-000071A20000}"/>
    <cellStyle name="Comma 6 4 2 2 4" xfId="50450" xr:uid="{00000000-0005-0000-0000-000072A20000}"/>
    <cellStyle name="Comma 6 4 2 2 4 2" xfId="50451" xr:uid="{00000000-0005-0000-0000-000073A20000}"/>
    <cellStyle name="Comma 6 4 2 2 4 2 2" xfId="50452" xr:uid="{00000000-0005-0000-0000-000074A20000}"/>
    <cellStyle name="Comma 6 4 2 2 4 2 3" xfId="50453" xr:uid="{00000000-0005-0000-0000-000075A20000}"/>
    <cellStyle name="Comma 6 4 2 2 4 3" xfId="50454" xr:uid="{00000000-0005-0000-0000-000076A20000}"/>
    <cellStyle name="Comma 6 4 2 2 4 3 2" xfId="50455" xr:uid="{00000000-0005-0000-0000-000077A20000}"/>
    <cellStyle name="Comma 6 4 2 2 4 4" xfId="50456" xr:uid="{00000000-0005-0000-0000-000078A20000}"/>
    <cellStyle name="Comma 6 4 2 2 4 5" xfId="50457" xr:uid="{00000000-0005-0000-0000-000079A20000}"/>
    <cellStyle name="Comma 6 4 2 2 5" xfId="50458" xr:uid="{00000000-0005-0000-0000-00007AA20000}"/>
    <cellStyle name="Comma 6 4 2 2 5 2" xfId="50459" xr:uid="{00000000-0005-0000-0000-00007BA20000}"/>
    <cellStyle name="Comma 6 4 2 2 5 3" xfId="50460" xr:uid="{00000000-0005-0000-0000-00007CA20000}"/>
    <cellStyle name="Comma 6 4 2 2 6" xfId="50461" xr:uid="{00000000-0005-0000-0000-00007DA20000}"/>
    <cellStyle name="Comma 6 4 2 2 6 2" xfId="50462" xr:uid="{00000000-0005-0000-0000-00007EA20000}"/>
    <cellStyle name="Comma 6 4 2 2 6 3" xfId="50463" xr:uid="{00000000-0005-0000-0000-00007FA20000}"/>
    <cellStyle name="Comma 6 4 2 2 7" xfId="50464" xr:uid="{00000000-0005-0000-0000-000080A20000}"/>
    <cellStyle name="Comma 6 4 2 2 7 2" xfId="50465" xr:uid="{00000000-0005-0000-0000-000081A20000}"/>
    <cellStyle name="Comma 6 4 2 2 8" xfId="50466" xr:uid="{00000000-0005-0000-0000-000082A20000}"/>
    <cellStyle name="Comma 6 4 2 2 9" xfId="50467" xr:uid="{00000000-0005-0000-0000-000083A20000}"/>
    <cellStyle name="Comma 6 4 2 3" xfId="3874" xr:uid="{00000000-0005-0000-0000-000084A20000}"/>
    <cellStyle name="Comma 6 4 2 3 2" xfId="14035" xr:uid="{00000000-0005-0000-0000-000085A20000}"/>
    <cellStyle name="Comma 6 4 2 3 2 2" xfId="50468" xr:uid="{00000000-0005-0000-0000-000086A20000}"/>
    <cellStyle name="Comma 6 4 2 3 2 3" xfId="50469" xr:uid="{00000000-0005-0000-0000-000087A20000}"/>
    <cellStyle name="Comma 6 4 2 3 3" xfId="50470" xr:uid="{00000000-0005-0000-0000-000088A20000}"/>
    <cellStyle name="Comma 6 4 2 3 3 2" xfId="50471" xr:uid="{00000000-0005-0000-0000-000089A20000}"/>
    <cellStyle name="Comma 6 4 2 3 3 3" xfId="50472" xr:uid="{00000000-0005-0000-0000-00008AA20000}"/>
    <cellStyle name="Comma 6 4 2 3 4" xfId="50473" xr:uid="{00000000-0005-0000-0000-00008BA20000}"/>
    <cellStyle name="Comma 6 4 2 3 4 2" xfId="50474" xr:uid="{00000000-0005-0000-0000-00008CA20000}"/>
    <cellStyle name="Comma 6 4 2 3 5" xfId="50475" xr:uid="{00000000-0005-0000-0000-00008DA20000}"/>
    <cellStyle name="Comma 6 4 2 3 6" xfId="50476" xr:uid="{00000000-0005-0000-0000-00008EA20000}"/>
    <cellStyle name="Comma 6 4 2 3 7" xfId="50477" xr:uid="{00000000-0005-0000-0000-00008FA20000}"/>
    <cellStyle name="Comma 6 4 2 4" xfId="9873" xr:uid="{00000000-0005-0000-0000-000090A20000}"/>
    <cellStyle name="Comma 6 4 2 4 2" xfId="50478" xr:uid="{00000000-0005-0000-0000-000091A20000}"/>
    <cellStyle name="Comma 6 4 2 4 2 2" xfId="50479" xr:uid="{00000000-0005-0000-0000-000092A20000}"/>
    <cellStyle name="Comma 6 4 2 4 2 3" xfId="50480" xr:uid="{00000000-0005-0000-0000-000093A20000}"/>
    <cellStyle name="Comma 6 4 2 4 3" xfId="50481" xr:uid="{00000000-0005-0000-0000-000094A20000}"/>
    <cellStyle name="Comma 6 4 2 4 3 2" xfId="50482" xr:uid="{00000000-0005-0000-0000-000095A20000}"/>
    <cellStyle name="Comma 6 4 2 4 3 3" xfId="50483" xr:uid="{00000000-0005-0000-0000-000096A20000}"/>
    <cellStyle name="Comma 6 4 2 4 4" xfId="50484" xr:uid="{00000000-0005-0000-0000-000097A20000}"/>
    <cellStyle name="Comma 6 4 2 4 4 2" xfId="50485" xr:uid="{00000000-0005-0000-0000-000098A20000}"/>
    <cellStyle name="Comma 6 4 2 4 5" xfId="50486" xr:uid="{00000000-0005-0000-0000-000099A20000}"/>
    <cellStyle name="Comma 6 4 2 4 6" xfId="50487" xr:uid="{00000000-0005-0000-0000-00009AA20000}"/>
    <cellStyle name="Comma 6 4 2 5" xfId="9874" xr:uid="{00000000-0005-0000-0000-00009BA20000}"/>
    <cellStyle name="Comma 6 4 2 5 2" xfId="50488" xr:uid="{00000000-0005-0000-0000-00009CA20000}"/>
    <cellStyle name="Comma 6 4 2 5 2 2" xfId="50489" xr:uid="{00000000-0005-0000-0000-00009DA20000}"/>
    <cellStyle name="Comma 6 4 2 5 2 3" xfId="50490" xr:uid="{00000000-0005-0000-0000-00009EA20000}"/>
    <cellStyle name="Comma 6 4 2 5 3" xfId="50491" xr:uid="{00000000-0005-0000-0000-00009FA20000}"/>
    <cellStyle name="Comma 6 4 2 5 3 2" xfId="50492" xr:uid="{00000000-0005-0000-0000-0000A0A20000}"/>
    <cellStyle name="Comma 6 4 2 5 4" xfId="50493" xr:uid="{00000000-0005-0000-0000-0000A1A20000}"/>
    <cellStyle name="Comma 6 4 2 5 5" xfId="50494" xr:uid="{00000000-0005-0000-0000-0000A2A20000}"/>
    <cellStyle name="Comma 6 4 2 6" xfId="50495" xr:uid="{00000000-0005-0000-0000-0000A3A20000}"/>
    <cellStyle name="Comma 6 4 2 6 2" xfId="50496" xr:uid="{00000000-0005-0000-0000-0000A4A20000}"/>
    <cellStyle name="Comma 6 4 2 6 3" xfId="50497" xr:uid="{00000000-0005-0000-0000-0000A5A20000}"/>
    <cellStyle name="Comma 6 4 2 7" xfId="50498" xr:uid="{00000000-0005-0000-0000-0000A6A20000}"/>
    <cellStyle name="Comma 6 4 2 7 2" xfId="50499" xr:uid="{00000000-0005-0000-0000-0000A7A20000}"/>
    <cellStyle name="Comma 6 4 2 7 3" xfId="50500" xr:uid="{00000000-0005-0000-0000-0000A8A20000}"/>
    <cellStyle name="Comma 6 4 2 8" xfId="50501" xr:uid="{00000000-0005-0000-0000-0000A9A20000}"/>
    <cellStyle name="Comma 6 4 2 8 2" xfId="50502" xr:uid="{00000000-0005-0000-0000-0000AAA20000}"/>
    <cellStyle name="Comma 6 4 2 9" xfId="50503" xr:uid="{00000000-0005-0000-0000-0000ABA20000}"/>
    <cellStyle name="Comma 6 4 3" xfId="3875" xr:uid="{00000000-0005-0000-0000-0000ACA20000}"/>
    <cellStyle name="Comma 6 4 3 10" xfId="50504" xr:uid="{00000000-0005-0000-0000-0000ADA20000}"/>
    <cellStyle name="Comma 6 4 3 2" xfId="3876" xr:uid="{00000000-0005-0000-0000-0000AEA20000}"/>
    <cellStyle name="Comma 6 4 3 2 2" xfId="50505" xr:uid="{00000000-0005-0000-0000-0000AFA20000}"/>
    <cellStyle name="Comma 6 4 3 2 2 2" xfId="50506" xr:uid="{00000000-0005-0000-0000-0000B0A20000}"/>
    <cellStyle name="Comma 6 4 3 2 2 3" xfId="50507" xr:uid="{00000000-0005-0000-0000-0000B1A20000}"/>
    <cellStyle name="Comma 6 4 3 2 3" xfId="50508" xr:uid="{00000000-0005-0000-0000-0000B2A20000}"/>
    <cellStyle name="Comma 6 4 3 2 3 2" xfId="50509" xr:uid="{00000000-0005-0000-0000-0000B3A20000}"/>
    <cellStyle name="Comma 6 4 3 2 3 3" xfId="50510" xr:uid="{00000000-0005-0000-0000-0000B4A20000}"/>
    <cellStyle name="Comma 6 4 3 2 4" xfId="50511" xr:uid="{00000000-0005-0000-0000-0000B5A20000}"/>
    <cellStyle name="Comma 6 4 3 2 4 2" xfId="50512" xr:uid="{00000000-0005-0000-0000-0000B6A20000}"/>
    <cellStyle name="Comma 6 4 3 2 5" xfId="50513" xr:uid="{00000000-0005-0000-0000-0000B7A20000}"/>
    <cellStyle name="Comma 6 4 3 2 6" xfId="50514" xr:uid="{00000000-0005-0000-0000-0000B8A20000}"/>
    <cellStyle name="Comma 6 4 3 3" xfId="14036" xr:uid="{00000000-0005-0000-0000-0000B9A20000}"/>
    <cellStyle name="Comma 6 4 3 3 2" xfId="50515" xr:uid="{00000000-0005-0000-0000-0000BAA20000}"/>
    <cellStyle name="Comma 6 4 3 3 2 2" xfId="50516" xr:uid="{00000000-0005-0000-0000-0000BBA20000}"/>
    <cellStyle name="Comma 6 4 3 3 2 3" xfId="50517" xr:uid="{00000000-0005-0000-0000-0000BCA20000}"/>
    <cellStyle name="Comma 6 4 3 3 3" xfId="50518" xr:uid="{00000000-0005-0000-0000-0000BDA20000}"/>
    <cellStyle name="Comma 6 4 3 3 3 2" xfId="50519" xr:uid="{00000000-0005-0000-0000-0000BEA20000}"/>
    <cellStyle name="Comma 6 4 3 3 3 3" xfId="50520" xr:uid="{00000000-0005-0000-0000-0000BFA20000}"/>
    <cellStyle name="Comma 6 4 3 3 4" xfId="50521" xr:uid="{00000000-0005-0000-0000-0000C0A20000}"/>
    <cellStyle name="Comma 6 4 3 3 4 2" xfId="50522" xr:uid="{00000000-0005-0000-0000-0000C1A20000}"/>
    <cellStyle name="Comma 6 4 3 3 5" xfId="50523" xr:uid="{00000000-0005-0000-0000-0000C2A20000}"/>
    <cellStyle name="Comma 6 4 3 3 6" xfId="50524" xr:uid="{00000000-0005-0000-0000-0000C3A20000}"/>
    <cellStyle name="Comma 6 4 3 4" xfId="50525" xr:uid="{00000000-0005-0000-0000-0000C4A20000}"/>
    <cellStyle name="Comma 6 4 3 4 2" xfId="50526" xr:uid="{00000000-0005-0000-0000-0000C5A20000}"/>
    <cellStyle name="Comma 6 4 3 4 2 2" xfId="50527" xr:uid="{00000000-0005-0000-0000-0000C6A20000}"/>
    <cellStyle name="Comma 6 4 3 4 2 3" xfId="50528" xr:uid="{00000000-0005-0000-0000-0000C7A20000}"/>
    <cellStyle name="Comma 6 4 3 4 3" xfId="50529" xr:uid="{00000000-0005-0000-0000-0000C8A20000}"/>
    <cellStyle name="Comma 6 4 3 4 3 2" xfId="50530" xr:uid="{00000000-0005-0000-0000-0000C9A20000}"/>
    <cellStyle name="Comma 6 4 3 4 4" xfId="50531" xr:uid="{00000000-0005-0000-0000-0000CAA20000}"/>
    <cellStyle name="Comma 6 4 3 4 5" xfId="50532" xr:uid="{00000000-0005-0000-0000-0000CBA20000}"/>
    <cellStyle name="Comma 6 4 3 5" xfId="50533" xr:uid="{00000000-0005-0000-0000-0000CCA20000}"/>
    <cellStyle name="Comma 6 4 3 5 2" xfId="50534" xr:uid="{00000000-0005-0000-0000-0000CDA20000}"/>
    <cellStyle name="Comma 6 4 3 5 3" xfId="50535" xr:uid="{00000000-0005-0000-0000-0000CEA20000}"/>
    <cellStyle name="Comma 6 4 3 6" xfId="50536" xr:uid="{00000000-0005-0000-0000-0000CFA20000}"/>
    <cellStyle name="Comma 6 4 3 6 2" xfId="50537" xr:uid="{00000000-0005-0000-0000-0000D0A20000}"/>
    <cellStyle name="Comma 6 4 3 6 3" xfId="50538" xr:uid="{00000000-0005-0000-0000-0000D1A20000}"/>
    <cellStyle name="Comma 6 4 3 7" xfId="50539" xr:uid="{00000000-0005-0000-0000-0000D2A20000}"/>
    <cellStyle name="Comma 6 4 3 7 2" xfId="50540" xr:uid="{00000000-0005-0000-0000-0000D3A20000}"/>
    <cellStyle name="Comma 6 4 3 8" xfId="50541" xr:uid="{00000000-0005-0000-0000-0000D4A20000}"/>
    <cellStyle name="Comma 6 4 3 9" xfId="50542" xr:uid="{00000000-0005-0000-0000-0000D5A20000}"/>
    <cellStyle name="Comma 6 4 4" xfId="3877" xr:uid="{00000000-0005-0000-0000-0000D6A20000}"/>
    <cellStyle name="Comma 6 4 4 10" xfId="50543" xr:uid="{00000000-0005-0000-0000-0000D7A20000}"/>
    <cellStyle name="Comma 6 4 4 2" xfId="14037" xr:uid="{00000000-0005-0000-0000-0000D8A20000}"/>
    <cellStyle name="Comma 6 4 4 2 2" xfId="50544" xr:uid="{00000000-0005-0000-0000-0000D9A20000}"/>
    <cellStyle name="Comma 6 4 4 2 2 2" xfId="50545" xr:uid="{00000000-0005-0000-0000-0000DAA20000}"/>
    <cellStyle name="Comma 6 4 4 2 2 3" xfId="50546" xr:uid="{00000000-0005-0000-0000-0000DBA20000}"/>
    <cellStyle name="Comma 6 4 4 2 3" xfId="50547" xr:uid="{00000000-0005-0000-0000-0000DCA20000}"/>
    <cellStyle name="Comma 6 4 4 2 3 2" xfId="50548" xr:uid="{00000000-0005-0000-0000-0000DDA20000}"/>
    <cellStyle name="Comma 6 4 4 2 3 3" xfId="50549" xr:uid="{00000000-0005-0000-0000-0000DEA20000}"/>
    <cellStyle name="Comma 6 4 4 2 4" xfId="50550" xr:uid="{00000000-0005-0000-0000-0000DFA20000}"/>
    <cellStyle name="Comma 6 4 4 2 4 2" xfId="50551" xr:uid="{00000000-0005-0000-0000-0000E0A20000}"/>
    <cellStyle name="Comma 6 4 4 2 5" xfId="50552" xr:uid="{00000000-0005-0000-0000-0000E1A20000}"/>
    <cellStyle name="Comma 6 4 4 2 6" xfId="50553" xr:uid="{00000000-0005-0000-0000-0000E2A20000}"/>
    <cellStyle name="Comma 6 4 4 3" xfId="50554" xr:uid="{00000000-0005-0000-0000-0000E3A20000}"/>
    <cellStyle name="Comma 6 4 4 3 2" xfId="50555" xr:uid="{00000000-0005-0000-0000-0000E4A20000}"/>
    <cellStyle name="Comma 6 4 4 3 2 2" xfId="50556" xr:uid="{00000000-0005-0000-0000-0000E5A20000}"/>
    <cellStyle name="Comma 6 4 4 3 2 3" xfId="50557" xr:uid="{00000000-0005-0000-0000-0000E6A20000}"/>
    <cellStyle name="Comma 6 4 4 3 3" xfId="50558" xr:uid="{00000000-0005-0000-0000-0000E7A20000}"/>
    <cellStyle name="Comma 6 4 4 3 3 2" xfId="50559" xr:uid="{00000000-0005-0000-0000-0000E8A20000}"/>
    <cellStyle name="Comma 6 4 4 3 3 3" xfId="50560" xr:uid="{00000000-0005-0000-0000-0000E9A20000}"/>
    <cellStyle name="Comma 6 4 4 3 4" xfId="50561" xr:uid="{00000000-0005-0000-0000-0000EAA20000}"/>
    <cellStyle name="Comma 6 4 4 3 4 2" xfId="50562" xr:uid="{00000000-0005-0000-0000-0000EBA20000}"/>
    <cellStyle name="Comma 6 4 4 3 5" xfId="50563" xr:uid="{00000000-0005-0000-0000-0000ECA20000}"/>
    <cellStyle name="Comma 6 4 4 3 6" xfId="50564" xr:uid="{00000000-0005-0000-0000-0000EDA20000}"/>
    <cellStyle name="Comma 6 4 4 4" xfId="50565" xr:uid="{00000000-0005-0000-0000-0000EEA20000}"/>
    <cellStyle name="Comma 6 4 4 4 2" xfId="50566" xr:uid="{00000000-0005-0000-0000-0000EFA20000}"/>
    <cellStyle name="Comma 6 4 4 4 2 2" xfId="50567" xr:uid="{00000000-0005-0000-0000-0000F0A20000}"/>
    <cellStyle name="Comma 6 4 4 4 2 3" xfId="50568" xr:uid="{00000000-0005-0000-0000-0000F1A20000}"/>
    <cellStyle name="Comma 6 4 4 4 3" xfId="50569" xr:uid="{00000000-0005-0000-0000-0000F2A20000}"/>
    <cellStyle name="Comma 6 4 4 4 3 2" xfId="50570" xr:uid="{00000000-0005-0000-0000-0000F3A20000}"/>
    <cellStyle name="Comma 6 4 4 4 4" xfId="50571" xr:uid="{00000000-0005-0000-0000-0000F4A20000}"/>
    <cellStyle name="Comma 6 4 4 4 5" xfId="50572" xr:uid="{00000000-0005-0000-0000-0000F5A20000}"/>
    <cellStyle name="Comma 6 4 4 5" xfId="50573" xr:uid="{00000000-0005-0000-0000-0000F6A20000}"/>
    <cellStyle name="Comma 6 4 4 5 2" xfId="50574" xr:uid="{00000000-0005-0000-0000-0000F7A20000}"/>
    <cellStyle name="Comma 6 4 4 5 3" xfId="50575" xr:uid="{00000000-0005-0000-0000-0000F8A20000}"/>
    <cellStyle name="Comma 6 4 4 6" xfId="50576" xr:uid="{00000000-0005-0000-0000-0000F9A20000}"/>
    <cellStyle name="Comma 6 4 4 6 2" xfId="50577" xr:uid="{00000000-0005-0000-0000-0000FAA20000}"/>
    <cellStyle name="Comma 6 4 4 6 3" xfId="50578" xr:uid="{00000000-0005-0000-0000-0000FBA20000}"/>
    <cellStyle name="Comma 6 4 4 7" xfId="50579" xr:uid="{00000000-0005-0000-0000-0000FCA20000}"/>
    <cellStyle name="Comma 6 4 4 7 2" xfId="50580" xr:uid="{00000000-0005-0000-0000-0000FDA20000}"/>
    <cellStyle name="Comma 6 4 4 8" xfId="50581" xr:uid="{00000000-0005-0000-0000-0000FEA20000}"/>
    <cellStyle name="Comma 6 4 4 9" xfId="50582" xr:uid="{00000000-0005-0000-0000-0000FFA20000}"/>
    <cellStyle name="Comma 6 4 5" xfId="9875" xr:uid="{00000000-0005-0000-0000-000000A30000}"/>
    <cellStyle name="Comma 6 4 5 2" xfId="50583" xr:uid="{00000000-0005-0000-0000-000001A30000}"/>
    <cellStyle name="Comma 6 4 5 2 2" xfId="50584" xr:uid="{00000000-0005-0000-0000-000002A30000}"/>
    <cellStyle name="Comma 6 4 5 2 3" xfId="50585" xr:uid="{00000000-0005-0000-0000-000003A30000}"/>
    <cellStyle name="Comma 6 4 5 3" xfId="50586" xr:uid="{00000000-0005-0000-0000-000004A30000}"/>
    <cellStyle name="Comma 6 4 5 3 2" xfId="50587" xr:uid="{00000000-0005-0000-0000-000005A30000}"/>
    <cellStyle name="Comma 6 4 5 3 3" xfId="50588" xr:uid="{00000000-0005-0000-0000-000006A30000}"/>
    <cellStyle name="Comma 6 4 5 4" xfId="50589" xr:uid="{00000000-0005-0000-0000-000007A30000}"/>
    <cellStyle name="Comma 6 4 5 4 2" xfId="50590" xr:uid="{00000000-0005-0000-0000-000008A30000}"/>
    <cellStyle name="Comma 6 4 5 5" xfId="50591" xr:uid="{00000000-0005-0000-0000-000009A30000}"/>
    <cellStyle name="Comma 6 4 5 6" xfId="50592" xr:uid="{00000000-0005-0000-0000-00000AA30000}"/>
    <cellStyle name="Comma 6 4 6" xfId="9876" xr:uid="{00000000-0005-0000-0000-00000BA30000}"/>
    <cellStyle name="Comma 6 4 6 2" xfId="50593" xr:uid="{00000000-0005-0000-0000-00000CA30000}"/>
    <cellStyle name="Comma 6 4 6 2 2" xfId="50594" xr:uid="{00000000-0005-0000-0000-00000DA30000}"/>
    <cellStyle name="Comma 6 4 6 2 3" xfId="50595" xr:uid="{00000000-0005-0000-0000-00000EA30000}"/>
    <cellStyle name="Comma 6 4 6 3" xfId="50596" xr:uid="{00000000-0005-0000-0000-00000FA30000}"/>
    <cellStyle name="Comma 6 4 6 3 2" xfId="50597" xr:uid="{00000000-0005-0000-0000-000010A30000}"/>
    <cellStyle name="Comma 6 4 6 3 3" xfId="50598" xr:uid="{00000000-0005-0000-0000-000011A30000}"/>
    <cellStyle name="Comma 6 4 6 4" xfId="50599" xr:uid="{00000000-0005-0000-0000-000012A30000}"/>
    <cellStyle name="Comma 6 4 6 4 2" xfId="50600" xr:uid="{00000000-0005-0000-0000-000013A30000}"/>
    <cellStyle name="Comma 6 4 6 5" xfId="50601" xr:uid="{00000000-0005-0000-0000-000014A30000}"/>
    <cellStyle name="Comma 6 4 6 6" xfId="50602" xr:uid="{00000000-0005-0000-0000-000015A30000}"/>
    <cellStyle name="Comma 6 4 7" xfId="50603" xr:uid="{00000000-0005-0000-0000-000016A30000}"/>
    <cellStyle name="Comma 6 4 7 2" xfId="50604" xr:uid="{00000000-0005-0000-0000-000017A30000}"/>
    <cellStyle name="Comma 6 4 7 2 2" xfId="50605" xr:uid="{00000000-0005-0000-0000-000018A30000}"/>
    <cellStyle name="Comma 6 4 7 2 3" xfId="50606" xr:uid="{00000000-0005-0000-0000-000019A30000}"/>
    <cellStyle name="Comma 6 4 7 3" xfId="50607" xr:uid="{00000000-0005-0000-0000-00001AA30000}"/>
    <cellStyle name="Comma 6 4 7 3 2" xfId="50608" xr:uid="{00000000-0005-0000-0000-00001BA30000}"/>
    <cellStyle name="Comma 6 4 7 4" xfId="50609" xr:uid="{00000000-0005-0000-0000-00001CA30000}"/>
    <cellStyle name="Comma 6 4 7 5" xfId="50610" xr:uid="{00000000-0005-0000-0000-00001DA30000}"/>
    <cellStyle name="Comma 6 4 8" xfId="50611" xr:uid="{00000000-0005-0000-0000-00001EA30000}"/>
    <cellStyle name="Comma 6 4 8 2" xfId="50612" xr:uid="{00000000-0005-0000-0000-00001FA30000}"/>
    <cellStyle name="Comma 6 4 8 3" xfId="50613" xr:uid="{00000000-0005-0000-0000-000020A30000}"/>
    <cellStyle name="Comma 6 4 9" xfId="50614" xr:uid="{00000000-0005-0000-0000-000021A30000}"/>
    <cellStyle name="Comma 6 4 9 2" xfId="50615" xr:uid="{00000000-0005-0000-0000-000022A30000}"/>
    <cellStyle name="Comma 6 4 9 3" xfId="50616" xr:uid="{00000000-0005-0000-0000-000023A30000}"/>
    <cellStyle name="Comma 6 5" xfId="3878" xr:uid="{00000000-0005-0000-0000-000024A30000}"/>
    <cellStyle name="Comma 6 5 10" xfId="50617" xr:uid="{00000000-0005-0000-0000-000025A30000}"/>
    <cellStyle name="Comma 6 5 11" xfId="50618" xr:uid="{00000000-0005-0000-0000-000026A30000}"/>
    <cellStyle name="Comma 6 5 2" xfId="3879" xr:uid="{00000000-0005-0000-0000-000027A30000}"/>
    <cellStyle name="Comma 6 5 2 10" xfId="50619" xr:uid="{00000000-0005-0000-0000-000028A30000}"/>
    <cellStyle name="Comma 6 5 2 2" xfId="3880" xr:uid="{00000000-0005-0000-0000-000029A30000}"/>
    <cellStyle name="Comma 6 5 2 2 2" xfId="9877" xr:uid="{00000000-0005-0000-0000-00002AA30000}"/>
    <cellStyle name="Comma 6 5 2 2 2 2" xfId="50620" xr:uid="{00000000-0005-0000-0000-00002BA30000}"/>
    <cellStyle name="Comma 6 5 2 2 2 3" xfId="50621" xr:uid="{00000000-0005-0000-0000-00002CA30000}"/>
    <cellStyle name="Comma 6 5 2 2 3" xfId="50622" xr:uid="{00000000-0005-0000-0000-00002DA30000}"/>
    <cellStyle name="Comma 6 5 2 2 3 2" xfId="50623" xr:uid="{00000000-0005-0000-0000-00002EA30000}"/>
    <cellStyle name="Comma 6 5 2 2 3 3" xfId="50624" xr:uid="{00000000-0005-0000-0000-00002FA30000}"/>
    <cellStyle name="Comma 6 5 2 2 4" xfId="50625" xr:uid="{00000000-0005-0000-0000-000030A30000}"/>
    <cellStyle name="Comma 6 5 2 2 4 2" xfId="50626" xr:uid="{00000000-0005-0000-0000-000031A30000}"/>
    <cellStyle name="Comma 6 5 2 2 5" xfId="50627" xr:uid="{00000000-0005-0000-0000-000032A30000}"/>
    <cellStyle name="Comma 6 5 2 2 6" xfId="50628" xr:uid="{00000000-0005-0000-0000-000033A30000}"/>
    <cellStyle name="Comma 6 5 2 2 7" xfId="50629" xr:uid="{00000000-0005-0000-0000-000034A30000}"/>
    <cellStyle name="Comma 6 5 2 3" xfId="9878" xr:uid="{00000000-0005-0000-0000-000035A30000}"/>
    <cellStyle name="Comma 6 5 2 3 2" xfId="50630" xr:uid="{00000000-0005-0000-0000-000036A30000}"/>
    <cellStyle name="Comma 6 5 2 3 2 2" xfId="50631" xr:uid="{00000000-0005-0000-0000-000037A30000}"/>
    <cellStyle name="Comma 6 5 2 3 2 3" xfId="50632" xr:uid="{00000000-0005-0000-0000-000038A30000}"/>
    <cellStyle name="Comma 6 5 2 3 3" xfId="50633" xr:uid="{00000000-0005-0000-0000-000039A30000}"/>
    <cellStyle name="Comma 6 5 2 3 3 2" xfId="50634" xr:uid="{00000000-0005-0000-0000-00003AA30000}"/>
    <cellStyle name="Comma 6 5 2 3 3 3" xfId="50635" xr:uid="{00000000-0005-0000-0000-00003BA30000}"/>
    <cellStyle name="Comma 6 5 2 3 4" xfId="50636" xr:uid="{00000000-0005-0000-0000-00003CA30000}"/>
    <cellStyle name="Comma 6 5 2 3 4 2" xfId="50637" xr:uid="{00000000-0005-0000-0000-00003DA30000}"/>
    <cellStyle name="Comma 6 5 2 3 5" xfId="50638" xr:uid="{00000000-0005-0000-0000-00003EA30000}"/>
    <cellStyle name="Comma 6 5 2 3 6" xfId="50639" xr:uid="{00000000-0005-0000-0000-00003FA30000}"/>
    <cellStyle name="Comma 6 5 2 4" xfId="9879" xr:uid="{00000000-0005-0000-0000-000040A30000}"/>
    <cellStyle name="Comma 6 5 2 4 2" xfId="50640" xr:uid="{00000000-0005-0000-0000-000041A30000}"/>
    <cellStyle name="Comma 6 5 2 4 2 2" xfId="50641" xr:uid="{00000000-0005-0000-0000-000042A30000}"/>
    <cellStyle name="Comma 6 5 2 4 2 3" xfId="50642" xr:uid="{00000000-0005-0000-0000-000043A30000}"/>
    <cellStyle name="Comma 6 5 2 4 3" xfId="50643" xr:uid="{00000000-0005-0000-0000-000044A30000}"/>
    <cellStyle name="Comma 6 5 2 4 3 2" xfId="50644" xr:uid="{00000000-0005-0000-0000-000045A30000}"/>
    <cellStyle name="Comma 6 5 2 4 4" xfId="50645" xr:uid="{00000000-0005-0000-0000-000046A30000}"/>
    <cellStyle name="Comma 6 5 2 4 5" xfId="50646" xr:uid="{00000000-0005-0000-0000-000047A30000}"/>
    <cellStyle name="Comma 6 5 2 5" xfId="9880" xr:uid="{00000000-0005-0000-0000-000048A30000}"/>
    <cellStyle name="Comma 6 5 2 5 2" xfId="50647" xr:uid="{00000000-0005-0000-0000-000049A30000}"/>
    <cellStyle name="Comma 6 5 2 5 3" xfId="50648" xr:uid="{00000000-0005-0000-0000-00004AA30000}"/>
    <cellStyle name="Comma 6 5 2 6" xfId="50649" xr:uid="{00000000-0005-0000-0000-00004BA30000}"/>
    <cellStyle name="Comma 6 5 2 6 2" xfId="50650" xr:uid="{00000000-0005-0000-0000-00004CA30000}"/>
    <cellStyle name="Comma 6 5 2 6 3" xfId="50651" xr:uid="{00000000-0005-0000-0000-00004DA30000}"/>
    <cellStyle name="Comma 6 5 2 7" xfId="50652" xr:uid="{00000000-0005-0000-0000-00004EA30000}"/>
    <cellStyle name="Comma 6 5 2 7 2" xfId="50653" xr:uid="{00000000-0005-0000-0000-00004FA30000}"/>
    <cellStyle name="Comma 6 5 2 8" xfId="50654" xr:uid="{00000000-0005-0000-0000-000050A30000}"/>
    <cellStyle name="Comma 6 5 2 9" xfId="50655" xr:uid="{00000000-0005-0000-0000-000051A30000}"/>
    <cellStyle name="Comma 6 5 3" xfId="3881" xr:uid="{00000000-0005-0000-0000-000052A30000}"/>
    <cellStyle name="Comma 6 5 3 2" xfId="9881" xr:uid="{00000000-0005-0000-0000-000053A30000}"/>
    <cellStyle name="Comma 6 5 3 2 2" xfId="50656" xr:uid="{00000000-0005-0000-0000-000054A30000}"/>
    <cellStyle name="Comma 6 5 3 2 3" xfId="50657" xr:uid="{00000000-0005-0000-0000-000055A30000}"/>
    <cellStyle name="Comma 6 5 3 3" xfId="50658" xr:uid="{00000000-0005-0000-0000-000056A30000}"/>
    <cellStyle name="Comma 6 5 3 3 2" xfId="50659" xr:uid="{00000000-0005-0000-0000-000057A30000}"/>
    <cellStyle name="Comma 6 5 3 3 3" xfId="50660" xr:uid="{00000000-0005-0000-0000-000058A30000}"/>
    <cellStyle name="Comma 6 5 3 4" xfId="50661" xr:uid="{00000000-0005-0000-0000-000059A30000}"/>
    <cellStyle name="Comma 6 5 3 4 2" xfId="50662" xr:uid="{00000000-0005-0000-0000-00005AA30000}"/>
    <cellStyle name="Comma 6 5 3 5" xfId="50663" xr:uid="{00000000-0005-0000-0000-00005BA30000}"/>
    <cellStyle name="Comma 6 5 3 6" xfId="50664" xr:uid="{00000000-0005-0000-0000-00005CA30000}"/>
    <cellStyle name="Comma 6 5 3 7" xfId="50665" xr:uid="{00000000-0005-0000-0000-00005DA30000}"/>
    <cellStyle name="Comma 6 5 4" xfId="9882" xr:uid="{00000000-0005-0000-0000-00005EA30000}"/>
    <cellStyle name="Comma 6 5 4 2" xfId="50666" xr:uid="{00000000-0005-0000-0000-00005FA30000}"/>
    <cellStyle name="Comma 6 5 4 2 2" xfId="50667" xr:uid="{00000000-0005-0000-0000-000060A30000}"/>
    <cellStyle name="Comma 6 5 4 2 3" xfId="50668" xr:uid="{00000000-0005-0000-0000-000061A30000}"/>
    <cellStyle name="Comma 6 5 4 3" xfId="50669" xr:uid="{00000000-0005-0000-0000-000062A30000}"/>
    <cellStyle name="Comma 6 5 4 3 2" xfId="50670" xr:uid="{00000000-0005-0000-0000-000063A30000}"/>
    <cellStyle name="Comma 6 5 4 3 3" xfId="50671" xr:uid="{00000000-0005-0000-0000-000064A30000}"/>
    <cellStyle name="Comma 6 5 4 4" xfId="50672" xr:uid="{00000000-0005-0000-0000-000065A30000}"/>
    <cellStyle name="Comma 6 5 4 4 2" xfId="50673" xr:uid="{00000000-0005-0000-0000-000066A30000}"/>
    <cellStyle name="Comma 6 5 4 5" xfId="50674" xr:uid="{00000000-0005-0000-0000-000067A30000}"/>
    <cellStyle name="Comma 6 5 4 6" xfId="50675" xr:uid="{00000000-0005-0000-0000-000068A30000}"/>
    <cellStyle name="Comma 6 5 5" xfId="9883" xr:uid="{00000000-0005-0000-0000-000069A30000}"/>
    <cellStyle name="Comma 6 5 5 2" xfId="50676" xr:uid="{00000000-0005-0000-0000-00006AA30000}"/>
    <cellStyle name="Comma 6 5 5 2 2" xfId="50677" xr:uid="{00000000-0005-0000-0000-00006BA30000}"/>
    <cellStyle name="Comma 6 5 5 2 3" xfId="50678" xr:uid="{00000000-0005-0000-0000-00006CA30000}"/>
    <cellStyle name="Comma 6 5 5 3" xfId="50679" xr:uid="{00000000-0005-0000-0000-00006DA30000}"/>
    <cellStyle name="Comma 6 5 5 3 2" xfId="50680" xr:uid="{00000000-0005-0000-0000-00006EA30000}"/>
    <cellStyle name="Comma 6 5 5 4" xfId="50681" xr:uid="{00000000-0005-0000-0000-00006FA30000}"/>
    <cellStyle name="Comma 6 5 5 5" xfId="50682" xr:uid="{00000000-0005-0000-0000-000070A30000}"/>
    <cellStyle name="Comma 6 5 6" xfId="9884" xr:uid="{00000000-0005-0000-0000-000071A30000}"/>
    <cellStyle name="Comma 6 5 6 2" xfId="50683" xr:uid="{00000000-0005-0000-0000-000072A30000}"/>
    <cellStyle name="Comma 6 5 6 3" xfId="50684" xr:uid="{00000000-0005-0000-0000-000073A30000}"/>
    <cellStyle name="Comma 6 5 7" xfId="50685" xr:uid="{00000000-0005-0000-0000-000074A30000}"/>
    <cellStyle name="Comma 6 5 7 2" xfId="50686" xr:uid="{00000000-0005-0000-0000-000075A30000}"/>
    <cellStyle name="Comma 6 5 7 3" xfId="50687" xr:uid="{00000000-0005-0000-0000-000076A30000}"/>
    <cellStyle name="Comma 6 5 8" xfId="50688" xr:uid="{00000000-0005-0000-0000-000077A30000}"/>
    <cellStyle name="Comma 6 5 8 2" xfId="50689" xr:uid="{00000000-0005-0000-0000-000078A30000}"/>
    <cellStyle name="Comma 6 5 9" xfId="50690" xr:uid="{00000000-0005-0000-0000-000079A30000}"/>
    <cellStyle name="Comma 6 6" xfId="3882" xr:uid="{00000000-0005-0000-0000-00007AA30000}"/>
    <cellStyle name="Comma 6 6 10" xfId="50691" xr:uid="{00000000-0005-0000-0000-00007BA30000}"/>
    <cellStyle name="Comma 6 6 2" xfId="3883" xr:uid="{00000000-0005-0000-0000-00007CA30000}"/>
    <cellStyle name="Comma 6 6 2 2" xfId="9885" xr:uid="{00000000-0005-0000-0000-00007DA30000}"/>
    <cellStyle name="Comma 6 6 2 2 2" xfId="50692" xr:uid="{00000000-0005-0000-0000-00007EA30000}"/>
    <cellStyle name="Comma 6 6 2 2 3" xfId="50693" xr:uid="{00000000-0005-0000-0000-00007FA30000}"/>
    <cellStyle name="Comma 6 6 2 3" xfId="50694" xr:uid="{00000000-0005-0000-0000-000080A30000}"/>
    <cellStyle name="Comma 6 6 2 3 2" xfId="50695" xr:uid="{00000000-0005-0000-0000-000081A30000}"/>
    <cellStyle name="Comma 6 6 2 3 3" xfId="50696" xr:uid="{00000000-0005-0000-0000-000082A30000}"/>
    <cellStyle name="Comma 6 6 2 4" xfId="50697" xr:uid="{00000000-0005-0000-0000-000083A30000}"/>
    <cellStyle name="Comma 6 6 2 4 2" xfId="50698" xr:uid="{00000000-0005-0000-0000-000084A30000}"/>
    <cellStyle name="Comma 6 6 2 5" xfId="50699" xr:uid="{00000000-0005-0000-0000-000085A30000}"/>
    <cellStyle name="Comma 6 6 2 6" xfId="50700" xr:uid="{00000000-0005-0000-0000-000086A30000}"/>
    <cellStyle name="Comma 6 6 2 7" xfId="50701" xr:uid="{00000000-0005-0000-0000-000087A30000}"/>
    <cellStyle name="Comma 6 6 3" xfId="9886" xr:uid="{00000000-0005-0000-0000-000088A30000}"/>
    <cellStyle name="Comma 6 6 3 2" xfId="50702" xr:uid="{00000000-0005-0000-0000-000089A30000}"/>
    <cellStyle name="Comma 6 6 3 2 2" xfId="50703" xr:uid="{00000000-0005-0000-0000-00008AA30000}"/>
    <cellStyle name="Comma 6 6 3 2 3" xfId="50704" xr:uid="{00000000-0005-0000-0000-00008BA30000}"/>
    <cellStyle name="Comma 6 6 3 3" xfId="50705" xr:uid="{00000000-0005-0000-0000-00008CA30000}"/>
    <cellStyle name="Comma 6 6 3 3 2" xfId="50706" xr:uid="{00000000-0005-0000-0000-00008DA30000}"/>
    <cellStyle name="Comma 6 6 3 3 3" xfId="50707" xr:uid="{00000000-0005-0000-0000-00008EA30000}"/>
    <cellStyle name="Comma 6 6 3 4" xfId="50708" xr:uid="{00000000-0005-0000-0000-00008FA30000}"/>
    <cellStyle name="Comma 6 6 3 4 2" xfId="50709" xr:uid="{00000000-0005-0000-0000-000090A30000}"/>
    <cellStyle name="Comma 6 6 3 5" xfId="50710" xr:uid="{00000000-0005-0000-0000-000091A30000}"/>
    <cellStyle name="Comma 6 6 3 6" xfId="50711" xr:uid="{00000000-0005-0000-0000-000092A30000}"/>
    <cellStyle name="Comma 6 6 4" xfId="9887" xr:uid="{00000000-0005-0000-0000-000093A30000}"/>
    <cellStyle name="Comma 6 6 4 2" xfId="50712" xr:uid="{00000000-0005-0000-0000-000094A30000}"/>
    <cellStyle name="Comma 6 6 4 2 2" xfId="50713" xr:uid="{00000000-0005-0000-0000-000095A30000}"/>
    <cellStyle name="Comma 6 6 4 2 3" xfId="50714" xr:uid="{00000000-0005-0000-0000-000096A30000}"/>
    <cellStyle name="Comma 6 6 4 3" xfId="50715" xr:uid="{00000000-0005-0000-0000-000097A30000}"/>
    <cellStyle name="Comma 6 6 4 3 2" xfId="50716" xr:uid="{00000000-0005-0000-0000-000098A30000}"/>
    <cellStyle name="Comma 6 6 4 4" xfId="50717" xr:uid="{00000000-0005-0000-0000-000099A30000}"/>
    <cellStyle name="Comma 6 6 4 5" xfId="50718" xr:uid="{00000000-0005-0000-0000-00009AA30000}"/>
    <cellStyle name="Comma 6 6 5" xfId="9888" xr:uid="{00000000-0005-0000-0000-00009BA30000}"/>
    <cellStyle name="Comma 6 6 5 2" xfId="50719" xr:uid="{00000000-0005-0000-0000-00009CA30000}"/>
    <cellStyle name="Comma 6 6 5 3" xfId="50720" xr:uid="{00000000-0005-0000-0000-00009DA30000}"/>
    <cellStyle name="Comma 6 6 6" xfId="50721" xr:uid="{00000000-0005-0000-0000-00009EA30000}"/>
    <cellStyle name="Comma 6 6 6 2" xfId="50722" xr:uid="{00000000-0005-0000-0000-00009FA30000}"/>
    <cellStyle name="Comma 6 6 6 3" xfId="50723" xr:uid="{00000000-0005-0000-0000-0000A0A30000}"/>
    <cellStyle name="Comma 6 6 7" xfId="50724" xr:uid="{00000000-0005-0000-0000-0000A1A30000}"/>
    <cellStyle name="Comma 6 6 7 2" xfId="50725" xr:uid="{00000000-0005-0000-0000-0000A2A30000}"/>
    <cellStyle name="Comma 6 6 8" xfId="50726" xr:uid="{00000000-0005-0000-0000-0000A3A30000}"/>
    <cellStyle name="Comma 6 6 9" xfId="50727" xr:uid="{00000000-0005-0000-0000-0000A4A30000}"/>
    <cellStyle name="Comma 6 7" xfId="3884" xr:uid="{00000000-0005-0000-0000-0000A5A30000}"/>
    <cellStyle name="Comma 6 7 10" xfId="50728" xr:uid="{00000000-0005-0000-0000-0000A6A30000}"/>
    <cellStyle name="Comma 6 7 2" xfId="3885" xr:uid="{00000000-0005-0000-0000-0000A7A30000}"/>
    <cellStyle name="Comma 6 7 2 2" xfId="9889" xr:uid="{00000000-0005-0000-0000-0000A8A30000}"/>
    <cellStyle name="Comma 6 7 2 2 2" xfId="50729" xr:uid="{00000000-0005-0000-0000-0000A9A30000}"/>
    <cellStyle name="Comma 6 7 2 2 3" xfId="50730" xr:uid="{00000000-0005-0000-0000-0000AAA30000}"/>
    <cellStyle name="Comma 6 7 2 3" xfId="50731" xr:uid="{00000000-0005-0000-0000-0000ABA30000}"/>
    <cellStyle name="Comma 6 7 2 3 2" xfId="50732" xr:uid="{00000000-0005-0000-0000-0000ACA30000}"/>
    <cellStyle name="Comma 6 7 2 3 3" xfId="50733" xr:uid="{00000000-0005-0000-0000-0000ADA30000}"/>
    <cellStyle name="Comma 6 7 2 4" xfId="50734" xr:uid="{00000000-0005-0000-0000-0000AEA30000}"/>
    <cellStyle name="Comma 6 7 2 4 2" xfId="50735" xr:uid="{00000000-0005-0000-0000-0000AFA30000}"/>
    <cellStyle name="Comma 6 7 2 5" xfId="50736" xr:uid="{00000000-0005-0000-0000-0000B0A30000}"/>
    <cellStyle name="Comma 6 7 2 6" xfId="50737" xr:uid="{00000000-0005-0000-0000-0000B1A30000}"/>
    <cellStyle name="Comma 6 7 2 7" xfId="50738" xr:uid="{00000000-0005-0000-0000-0000B2A30000}"/>
    <cellStyle name="Comma 6 7 3" xfId="9890" xr:uid="{00000000-0005-0000-0000-0000B3A30000}"/>
    <cellStyle name="Comma 6 7 3 2" xfId="50739" xr:uid="{00000000-0005-0000-0000-0000B4A30000}"/>
    <cellStyle name="Comma 6 7 3 2 2" xfId="50740" xr:uid="{00000000-0005-0000-0000-0000B5A30000}"/>
    <cellStyle name="Comma 6 7 3 2 3" xfId="50741" xr:uid="{00000000-0005-0000-0000-0000B6A30000}"/>
    <cellStyle name="Comma 6 7 3 3" xfId="50742" xr:uid="{00000000-0005-0000-0000-0000B7A30000}"/>
    <cellStyle name="Comma 6 7 3 3 2" xfId="50743" xr:uid="{00000000-0005-0000-0000-0000B8A30000}"/>
    <cellStyle name="Comma 6 7 3 3 3" xfId="50744" xr:uid="{00000000-0005-0000-0000-0000B9A30000}"/>
    <cellStyle name="Comma 6 7 3 4" xfId="50745" xr:uid="{00000000-0005-0000-0000-0000BAA30000}"/>
    <cellStyle name="Comma 6 7 3 4 2" xfId="50746" xr:uid="{00000000-0005-0000-0000-0000BBA30000}"/>
    <cellStyle name="Comma 6 7 3 5" xfId="50747" xr:uid="{00000000-0005-0000-0000-0000BCA30000}"/>
    <cellStyle name="Comma 6 7 3 6" xfId="50748" xr:uid="{00000000-0005-0000-0000-0000BDA30000}"/>
    <cellStyle name="Comma 6 7 4" xfId="9891" xr:uid="{00000000-0005-0000-0000-0000BEA30000}"/>
    <cellStyle name="Comma 6 7 4 2" xfId="50749" xr:uid="{00000000-0005-0000-0000-0000BFA30000}"/>
    <cellStyle name="Comma 6 7 4 2 2" xfId="50750" xr:uid="{00000000-0005-0000-0000-0000C0A30000}"/>
    <cellStyle name="Comma 6 7 4 2 3" xfId="50751" xr:uid="{00000000-0005-0000-0000-0000C1A30000}"/>
    <cellStyle name="Comma 6 7 4 3" xfId="50752" xr:uid="{00000000-0005-0000-0000-0000C2A30000}"/>
    <cellStyle name="Comma 6 7 4 3 2" xfId="50753" xr:uid="{00000000-0005-0000-0000-0000C3A30000}"/>
    <cellStyle name="Comma 6 7 4 4" xfId="50754" xr:uid="{00000000-0005-0000-0000-0000C4A30000}"/>
    <cellStyle name="Comma 6 7 4 5" xfId="50755" xr:uid="{00000000-0005-0000-0000-0000C5A30000}"/>
    <cellStyle name="Comma 6 7 5" xfId="9892" xr:uid="{00000000-0005-0000-0000-0000C6A30000}"/>
    <cellStyle name="Comma 6 7 5 2" xfId="50756" xr:uid="{00000000-0005-0000-0000-0000C7A30000}"/>
    <cellStyle name="Comma 6 7 5 3" xfId="50757" xr:uid="{00000000-0005-0000-0000-0000C8A30000}"/>
    <cellStyle name="Comma 6 7 6" xfId="50758" xr:uid="{00000000-0005-0000-0000-0000C9A30000}"/>
    <cellStyle name="Comma 6 7 6 2" xfId="50759" xr:uid="{00000000-0005-0000-0000-0000CAA30000}"/>
    <cellStyle name="Comma 6 7 6 3" xfId="50760" xr:uid="{00000000-0005-0000-0000-0000CBA30000}"/>
    <cellStyle name="Comma 6 7 7" xfId="50761" xr:uid="{00000000-0005-0000-0000-0000CCA30000}"/>
    <cellStyle name="Comma 6 7 7 2" xfId="50762" xr:uid="{00000000-0005-0000-0000-0000CDA30000}"/>
    <cellStyle name="Comma 6 7 8" xfId="50763" xr:uid="{00000000-0005-0000-0000-0000CEA30000}"/>
    <cellStyle name="Comma 6 7 9" xfId="50764" xr:uid="{00000000-0005-0000-0000-0000CFA30000}"/>
    <cellStyle name="Comma 6 8" xfId="3886" xr:uid="{00000000-0005-0000-0000-0000D0A30000}"/>
    <cellStyle name="Comma 6 8 2" xfId="9893" xr:uid="{00000000-0005-0000-0000-0000D1A30000}"/>
    <cellStyle name="Comma 6 8 2 2" xfId="9894" xr:uid="{00000000-0005-0000-0000-0000D2A30000}"/>
    <cellStyle name="Comma 6 8 2 3" xfId="50765" xr:uid="{00000000-0005-0000-0000-0000D3A30000}"/>
    <cellStyle name="Comma 6 8 3" xfId="9895" xr:uid="{00000000-0005-0000-0000-0000D4A30000}"/>
    <cellStyle name="Comma 6 8 3 2" xfId="50766" xr:uid="{00000000-0005-0000-0000-0000D5A30000}"/>
    <cellStyle name="Comma 6 8 3 3" xfId="50767" xr:uid="{00000000-0005-0000-0000-0000D6A30000}"/>
    <cellStyle name="Comma 6 8 4" xfId="9896" xr:uid="{00000000-0005-0000-0000-0000D7A30000}"/>
    <cellStyle name="Comma 6 8 4 2" xfId="50768" xr:uid="{00000000-0005-0000-0000-0000D8A30000}"/>
    <cellStyle name="Comma 6 8 5" xfId="9897" xr:uid="{00000000-0005-0000-0000-0000D9A30000}"/>
    <cellStyle name="Comma 6 8 6" xfId="50769" xr:uid="{00000000-0005-0000-0000-0000DAA30000}"/>
    <cellStyle name="Comma 6 8 7" xfId="50770" xr:uid="{00000000-0005-0000-0000-0000DBA30000}"/>
    <cellStyle name="Comma 6 9" xfId="9898" xr:uid="{00000000-0005-0000-0000-0000DCA30000}"/>
    <cellStyle name="Comma 6 9 2" xfId="9899" xr:uid="{00000000-0005-0000-0000-0000DDA30000}"/>
    <cellStyle name="Comma 6 9 2 2" xfId="50771" xr:uid="{00000000-0005-0000-0000-0000DEA30000}"/>
    <cellStyle name="Comma 6 9 2 3" xfId="50772" xr:uid="{00000000-0005-0000-0000-0000DFA30000}"/>
    <cellStyle name="Comma 6 9 3" xfId="9900" xr:uid="{00000000-0005-0000-0000-0000E0A30000}"/>
    <cellStyle name="Comma 6 9 3 2" xfId="50773" xr:uid="{00000000-0005-0000-0000-0000E1A30000}"/>
    <cellStyle name="Comma 6 9 3 3" xfId="50774" xr:uid="{00000000-0005-0000-0000-0000E2A30000}"/>
    <cellStyle name="Comma 6 9 4" xfId="50775" xr:uid="{00000000-0005-0000-0000-0000E3A30000}"/>
    <cellStyle name="Comma 6 9 4 2" xfId="50776" xr:uid="{00000000-0005-0000-0000-0000E4A30000}"/>
    <cellStyle name="Comma 6 9 5" xfId="50777" xr:uid="{00000000-0005-0000-0000-0000E5A30000}"/>
    <cellStyle name="Comma 6 9 6" xfId="50778" xr:uid="{00000000-0005-0000-0000-0000E6A30000}"/>
    <cellStyle name="Comma 60" xfId="3887" xr:uid="{00000000-0005-0000-0000-0000E7A30000}"/>
    <cellStyle name="Comma 61" xfId="3888" xr:uid="{00000000-0005-0000-0000-0000E8A30000}"/>
    <cellStyle name="Comma 62" xfId="3889" xr:uid="{00000000-0005-0000-0000-0000E9A30000}"/>
    <cellStyle name="Comma 62 2" xfId="3890" xr:uid="{00000000-0005-0000-0000-0000EAA30000}"/>
    <cellStyle name="Comma 62 2 2" xfId="3891" xr:uid="{00000000-0005-0000-0000-0000EBA30000}"/>
    <cellStyle name="Comma 62 3" xfId="3892" xr:uid="{00000000-0005-0000-0000-0000ECA30000}"/>
    <cellStyle name="Comma 63" xfId="3893" xr:uid="{00000000-0005-0000-0000-0000EDA30000}"/>
    <cellStyle name="Comma 63 2" xfId="3894" xr:uid="{00000000-0005-0000-0000-0000EEA30000}"/>
    <cellStyle name="Comma 63 2 2" xfId="3895" xr:uid="{00000000-0005-0000-0000-0000EFA30000}"/>
    <cellStyle name="Comma 63 3" xfId="3896" xr:uid="{00000000-0005-0000-0000-0000F0A30000}"/>
    <cellStyle name="Comma 64" xfId="3897" xr:uid="{00000000-0005-0000-0000-0000F1A30000}"/>
    <cellStyle name="Comma 64 2" xfId="3898" xr:uid="{00000000-0005-0000-0000-0000F2A30000}"/>
    <cellStyle name="Comma 64 2 2" xfId="3899" xr:uid="{00000000-0005-0000-0000-0000F3A30000}"/>
    <cellStyle name="Comma 64 3" xfId="3900" xr:uid="{00000000-0005-0000-0000-0000F4A30000}"/>
    <cellStyle name="Comma 65" xfId="3901" xr:uid="{00000000-0005-0000-0000-0000F5A30000}"/>
    <cellStyle name="Comma 65 2" xfId="3902" xr:uid="{00000000-0005-0000-0000-0000F6A30000}"/>
    <cellStyle name="Comma 66" xfId="3903" xr:uid="{00000000-0005-0000-0000-0000F7A30000}"/>
    <cellStyle name="Comma 66 2" xfId="3904" xr:uid="{00000000-0005-0000-0000-0000F8A30000}"/>
    <cellStyle name="Comma 67" xfId="3905" xr:uid="{00000000-0005-0000-0000-0000F9A30000}"/>
    <cellStyle name="Comma 68" xfId="3906" xr:uid="{00000000-0005-0000-0000-0000FAA30000}"/>
    <cellStyle name="Comma 69" xfId="3907" xr:uid="{00000000-0005-0000-0000-0000FBA30000}"/>
    <cellStyle name="Comma 7" xfId="3908" xr:uid="{00000000-0005-0000-0000-0000FCA30000}"/>
    <cellStyle name="Comma 7 10" xfId="50779" xr:uid="{00000000-0005-0000-0000-0000FDA30000}"/>
    <cellStyle name="Comma 7 10 2" xfId="50780" xr:uid="{00000000-0005-0000-0000-0000FEA30000}"/>
    <cellStyle name="Comma 7 10 2 2" xfId="50781" xr:uid="{00000000-0005-0000-0000-0000FFA30000}"/>
    <cellStyle name="Comma 7 10 2 3" xfId="50782" xr:uid="{00000000-0005-0000-0000-000000A40000}"/>
    <cellStyle name="Comma 7 10 3" xfId="50783" xr:uid="{00000000-0005-0000-0000-000001A40000}"/>
    <cellStyle name="Comma 7 10 3 2" xfId="50784" xr:uid="{00000000-0005-0000-0000-000002A40000}"/>
    <cellStyle name="Comma 7 10 4" xfId="50785" xr:uid="{00000000-0005-0000-0000-000003A40000}"/>
    <cellStyle name="Comma 7 10 5" xfId="50786" xr:uid="{00000000-0005-0000-0000-000004A40000}"/>
    <cellStyle name="Comma 7 11" xfId="50787" xr:uid="{00000000-0005-0000-0000-000005A40000}"/>
    <cellStyle name="Comma 7 11 2" xfId="50788" xr:uid="{00000000-0005-0000-0000-000006A40000}"/>
    <cellStyle name="Comma 7 11 3" xfId="50789" xr:uid="{00000000-0005-0000-0000-000007A40000}"/>
    <cellStyle name="Comma 7 12" xfId="50790" xr:uid="{00000000-0005-0000-0000-000008A40000}"/>
    <cellStyle name="Comma 7 12 2" xfId="50791" xr:uid="{00000000-0005-0000-0000-000009A40000}"/>
    <cellStyle name="Comma 7 12 3" xfId="50792" xr:uid="{00000000-0005-0000-0000-00000AA40000}"/>
    <cellStyle name="Comma 7 13" xfId="50793" xr:uid="{00000000-0005-0000-0000-00000BA40000}"/>
    <cellStyle name="Comma 7 13 2" xfId="50794" xr:uid="{00000000-0005-0000-0000-00000CA40000}"/>
    <cellStyle name="Comma 7 14" xfId="50795" xr:uid="{00000000-0005-0000-0000-00000DA40000}"/>
    <cellStyle name="Comma 7 15" xfId="50796" xr:uid="{00000000-0005-0000-0000-00000EA40000}"/>
    <cellStyle name="Comma 7 16" xfId="50797" xr:uid="{00000000-0005-0000-0000-00000FA40000}"/>
    <cellStyle name="Comma 7 2" xfId="3909" xr:uid="{00000000-0005-0000-0000-000010A40000}"/>
    <cellStyle name="Comma 7 2 10" xfId="50798" xr:uid="{00000000-0005-0000-0000-000011A40000}"/>
    <cellStyle name="Comma 7 2 10 2" xfId="50799" xr:uid="{00000000-0005-0000-0000-000012A40000}"/>
    <cellStyle name="Comma 7 2 10 3" xfId="50800" xr:uid="{00000000-0005-0000-0000-000013A40000}"/>
    <cellStyle name="Comma 7 2 11" xfId="50801" xr:uid="{00000000-0005-0000-0000-000014A40000}"/>
    <cellStyle name="Comma 7 2 11 2" xfId="50802" xr:uid="{00000000-0005-0000-0000-000015A40000}"/>
    <cellStyle name="Comma 7 2 11 3" xfId="50803" xr:uid="{00000000-0005-0000-0000-000016A40000}"/>
    <cellStyle name="Comma 7 2 12" xfId="50804" xr:uid="{00000000-0005-0000-0000-000017A40000}"/>
    <cellStyle name="Comma 7 2 12 2" xfId="50805" xr:uid="{00000000-0005-0000-0000-000018A40000}"/>
    <cellStyle name="Comma 7 2 13" xfId="50806" xr:uid="{00000000-0005-0000-0000-000019A40000}"/>
    <cellStyle name="Comma 7 2 14" xfId="50807" xr:uid="{00000000-0005-0000-0000-00001AA40000}"/>
    <cellStyle name="Comma 7 2 15" xfId="50808" xr:uid="{00000000-0005-0000-0000-00001BA40000}"/>
    <cellStyle name="Comma 7 2 2" xfId="3910" xr:uid="{00000000-0005-0000-0000-00001CA40000}"/>
    <cellStyle name="Comma 7 2 2 10" xfId="50809" xr:uid="{00000000-0005-0000-0000-00001DA40000}"/>
    <cellStyle name="Comma 7 2 2 10 2" xfId="50810" xr:uid="{00000000-0005-0000-0000-00001EA40000}"/>
    <cellStyle name="Comma 7 2 2 10 3" xfId="50811" xr:uid="{00000000-0005-0000-0000-00001FA40000}"/>
    <cellStyle name="Comma 7 2 2 11" xfId="50812" xr:uid="{00000000-0005-0000-0000-000020A40000}"/>
    <cellStyle name="Comma 7 2 2 11 2" xfId="50813" xr:uid="{00000000-0005-0000-0000-000021A40000}"/>
    <cellStyle name="Comma 7 2 2 12" xfId="50814" xr:uid="{00000000-0005-0000-0000-000022A40000}"/>
    <cellStyle name="Comma 7 2 2 13" xfId="50815" xr:uid="{00000000-0005-0000-0000-000023A40000}"/>
    <cellStyle name="Comma 7 2 2 14" xfId="50816" xr:uid="{00000000-0005-0000-0000-000024A40000}"/>
    <cellStyle name="Comma 7 2 2 2" xfId="3911" xr:uid="{00000000-0005-0000-0000-000025A40000}"/>
    <cellStyle name="Comma 7 2 2 2 10" xfId="50817" xr:uid="{00000000-0005-0000-0000-000026A40000}"/>
    <cellStyle name="Comma 7 2 2 2 10 2" xfId="50818" xr:uid="{00000000-0005-0000-0000-000027A40000}"/>
    <cellStyle name="Comma 7 2 2 2 11" xfId="50819" xr:uid="{00000000-0005-0000-0000-000028A40000}"/>
    <cellStyle name="Comma 7 2 2 2 12" xfId="50820" xr:uid="{00000000-0005-0000-0000-000029A40000}"/>
    <cellStyle name="Comma 7 2 2 2 13" xfId="50821" xr:uid="{00000000-0005-0000-0000-00002AA40000}"/>
    <cellStyle name="Comma 7 2 2 2 2" xfId="9901" xr:uid="{00000000-0005-0000-0000-00002BA40000}"/>
    <cellStyle name="Comma 7 2 2 2 2 10" xfId="50822" xr:uid="{00000000-0005-0000-0000-00002CA40000}"/>
    <cellStyle name="Comma 7 2 2 2 2 2" xfId="9902" xr:uid="{00000000-0005-0000-0000-00002DA40000}"/>
    <cellStyle name="Comma 7 2 2 2 2 2 2" xfId="50823" xr:uid="{00000000-0005-0000-0000-00002EA40000}"/>
    <cellStyle name="Comma 7 2 2 2 2 2 2 2" xfId="50824" xr:uid="{00000000-0005-0000-0000-00002FA40000}"/>
    <cellStyle name="Comma 7 2 2 2 2 2 2 2 2" xfId="50825" xr:uid="{00000000-0005-0000-0000-000030A40000}"/>
    <cellStyle name="Comma 7 2 2 2 2 2 2 2 3" xfId="50826" xr:uid="{00000000-0005-0000-0000-000031A40000}"/>
    <cellStyle name="Comma 7 2 2 2 2 2 2 3" xfId="50827" xr:uid="{00000000-0005-0000-0000-000032A40000}"/>
    <cellStyle name="Comma 7 2 2 2 2 2 2 3 2" xfId="50828" xr:uid="{00000000-0005-0000-0000-000033A40000}"/>
    <cellStyle name="Comma 7 2 2 2 2 2 2 3 3" xfId="50829" xr:uid="{00000000-0005-0000-0000-000034A40000}"/>
    <cellStyle name="Comma 7 2 2 2 2 2 2 4" xfId="50830" xr:uid="{00000000-0005-0000-0000-000035A40000}"/>
    <cellStyle name="Comma 7 2 2 2 2 2 2 4 2" xfId="50831" xr:uid="{00000000-0005-0000-0000-000036A40000}"/>
    <cellStyle name="Comma 7 2 2 2 2 2 2 5" xfId="50832" xr:uid="{00000000-0005-0000-0000-000037A40000}"/>
    <cellStyle name="Comma 7 2 2 2 2 2 2 6" xfId="50833" xr:uid="{00000000-0005-0000-0000-000038A40000}"/>
    <cellStyle name="Comma 7 2 2 2 2 2 3" xfId="50834" xr:uid="{00000000-0005-0000-0000-000039A40000}"/>
    <cellStyle name="Comma 7 2 2 2 2 2 3 2" xfId="50835" xr:uid="{00000000-0005-0000-0000-00003AA40000}"/>
    <cellStyle name="Comma 7 2 2 2 2 2 3 2 2" xfId="50836" xr:uid="{00000000-0005-0000-0000-00003BA40000}"/>
    <cellStyle name="Comma 7 2 2 2 2 2 3 2 3" xfId="50837" xr:uid="{00000000-0005-0000-0000-00003CA40000}"/>
    <cellStyle name="Comma 7 2 2 2 2 2 3 3" xfId="50838" xr:uid="{00000000-0005-0000-0000-00003DA40000}"/>
    <cellStyle name="Comma 7 2 2 2 2 2 3 3 2" xfId="50839" xr:uid="{00000000-0005-0000-0000-00003EA40000}"/>
    <cellStyle name="Comma 7 2 2 2 2 2 3 3 3" xfId="50840" xr:uid="{00000000-0005-0000-0000-00003FA40000}"/>
    <cellStyle name="Comma 7 2 2 2 2 2 3 4" xfId="50841" xr:uid="{00000000-0005-0000-0000-000040A40000}"/>
    <cellStyle name="Comma 7 2 2 2 2 2 3 4 2" xfId="50842" xr:uid="{00000000-0005-0000-0000-000041A40000}"/>
    <cellStyle name="Comma 7 2 2 2 2 2 3 5" xfId="50843" xr:uid="{00000000-0005-0000-0000-000042A40000}"/>
    <cellStyle name="Comma 7 2 2 2 2 2 3 6" xfId="50844" xr:uid="{00000000-0005-0000-0000-000043A40000}"/>
    <cellStyle name="Comma 7 2 2 2 2 2 4" xfId="50845" xr:uid="{00000000-0005-0000-0000-000044A40000}"/>
    <cellStyle name="Comma 7 2 2 2 2 2 4 2" xfId="50846" xr:uid="{00000000-0005-0000-0000-000045A40000}"/>
    <cellStyle name="Comma 7 2 2 2 2 2 4 2 2" xfId="50847" xr:uid="{00000000-0005-0000-0000-000046A40000}"/>
    <cellStyle name="Comma 7 2 2 2 2 2 4 2 3" xfId="50848" xr:uid="{00000000-0005-0000-0000-000047A40000}"/>
    <cellStyle name="Comma 7 2 2 2 2 2 4 3" xfId="50849" xr:uid="{00000000-0005-0000-0000-000048A40000}"/>
    <cellStyle name="Comma 7 2 2 2 2 2 4 3 2" xfId="50850" xr:uid="{00000000-0005-0000-0000-000049A40000}"/>
    <cellStyle name="Comma 7 2 2 2 2 2 4 4" xfId="50851" xr:uid="{00000000-0005-0000-0000-00004AA40000}"/>
    <cellStyle name="Comma 7 2 2 2 2 2 4 5" xfId="50852" xr:uid="{00000000-0005-0000-0000-00004BA40000}"/>
    <cellStyle name="Comma 7 2 2 2 2 2 5" xfId="50853" xr:uid="{00000000-0005-0000-0000-00004CA40000}"/>
    <cellStyle name="Comma 7 2 2 2 2 2 5 2" xfId="50854" xr:uid="{00000000-0005-0000-0000-00004DA40000}"/>
    <cellStyle name="Comma 7 2 2 2 2 2 5 3" xfId="50855" xr:uid="{00000000-0005-0000-0000-00004EA40000}"/>
    <cellStyle name="Comma 7 2 2 2 2 2 6" xfId="50856" xr:uid="{00000000-0005-0000-0000-00004FA40000}"/>
    <cellStyle name="Comma 7 2 2 2 2 2 6 2" xfId="50857" xr:uid="{00000000-0005-0000-0000-000050A40000}"/>
    <cellStyle name="Comma 7 2 2 2 2 2 6 3" xfId="50858" xr:uid="{00000000-0005-0000-0000-000051A40000}"/>
    <cellStyle name="Comma 7 2 2 2 2 2 7" xfId="50859" xr:uid="{00000000-0005-0000-0000-000052A40000}"/>
    <cellStyle name="Comma 7 2 2 2 2 2 7 2" xfId="50860" xr:uid="{00000000-0005-0000-0000-000053A40000}"/>
    <cellStyle name="Comma 7 2 2 2 2 2 8" xfId="50861" xr:uid="{00000000-0005-0000-0000-000054A40000}"/>
    <cellStyle name="Comma 7 2 2 2 2 2 9" xfId="50862" xr:uid="{00000000-0005-0000-0000-000055A40000}"/>
    <cellStyle name="Comma 7 2 2 2 2 3" xfId="50863" xr:uid="{00000000-0005-0000-0000-000056A40000}"/>
    <cellStyle name="Comma 7 2 2 2 2 3 2" xfId="50864" xr:uid="{00000000-0005-0000-0000-000057A40000}"/>
    <cellStyle name="Comma 7 2 2 2 2 3 2 2" xfId="50865" xr:uid="{00000000-0005-0000-0000-000058A40000}"/>
    <cellStyle name="Comma 7 2 2 2 2 3 2 3" xfId="50866" xr:uid="{00000000-0005-0000-0000-000059A40000}"/>
    <cellStyle name="Comma 7 2 2 2 2 3 3" xfId="50867" xr:uid="{00000000-0005-0000-0000-00005AA40000}"/>
    <cellStyle name="Comma 7 2 2 2 2 3 3 2" xfId="50868" xr:uid="{00000000-0005-0000-0000-00005BA40000}"/>
    <cellStyle name="Comma 7 2 2 2 2 3 3 3" xfId="50869" xr:uid="{00000000-0005-0000-0000-00005CA40000}"/>
    <cellStyle name="Comma 7 2 2 2 2 3 4" xfId="50870" xr:uid="{00000000-0005-0000-0000-00005DA40000}"/>
    <cellStyle name="Comma 7 2 2 2 2 3 4 2" xfId="50871" xr:uid="{00000000-0005-0000-0000-00005EA40000}"/>
    <cellStyle name="Comma 7 2 2 2 2 3 5" xfId="50872" xr:uid="{00000000-0005-0000-0000-00005FA40000}"/>
    <cellStyle name="Comma 7 2 2 2 2 3 6" xfId="50873" xr:uid="{00000000-0005-0000-0000-000060A40000}"/>
    <cellStyle name="Comma 7 2 2 2 2 4" xfId="50874" xr:uid="{00000000-0005-0000-0000-000061A40000}"/>
    <cellStyle name="Comma 7 2 2 2 2 4 2" xfId="50875" xr:uid="{00000000-0005-0000-0000-000062A40000}"/>
    <cellStyle name="Comma 7 2 2 2 2 4 2 2" xfId="50876" xr:uid="{00000000-0005-0000-0000-000063A40000}"/>
    <cellStyle name="Comma 7 2 2 2 2 4 2 3" xfId="50877" xr:uid="{00000000-0005-0000-0000-000064A40000}"/>
    <cellStyle name="Comma 7 2 2 2 2 4 3" xfId="50878" xr:uid="{00000000-0005-0000-0000-000065A40000}"/>
    <cellStyle name="Comma 7 2 2 2 2 4 3 2" xfId="50879" xr:uid="{00000000-0005-0000-0000-000066A40000}"/>
    <cellStyle name="Comma 7 2 2 2 2 4 3 3" xfId="50880" xr:uid="{00000000-0005-0000-0000-000067A40000}"/>
    <cellStyle name="Comma 7 2 2 2 2 4 4" xfId="50881" xr:uid="{00000000-0005-0000-0000-000068A40000}"/>
    <cellStyle name="Comma 7 2 2 2 2 4 4 2" xfId="50882" xr:uid="{00000000-0005-0000-0000-000069A40000}"/>
    <cellStyle name="Comma 7 2 2 2 2 4 5" xfId="50883" xr:uid="{00000000-0005-0000-0000-00006AA40000}"/>
    <cellStyle name="Comma 7 2 2 2 2 4 6" xfId="50884" xr:uid="{00000000-0005-0000-0000-00006BA40000}"/>
    <cellStyle name="Comma 7 2 2 2 2 5" xfId="50885" xr:uid="{00000000-0005-0000-0000-00006CA40000}"/>
    <cellStyle name="Comma 7 2 2 2 2 5 2" xfId="50886" xr:uid="{00000000-0005-0000-0000-00006DA40000}"/>
    <cellStyle name="Comma 7 2 2 2 2 5 2 2" xfId="50887" xr:uid="{00000000-0005-0000-0000-00006EA40000}"/>
    <cellStyle name="Comma 7 2 2 2 2 5 2 3" xfId="50888" xr:uid="{00000000-0005-0000-0000-00006FA40000}"/>
    <cellStyle name="Comma 7 2 2 2 2 5 3" xfId="50889" xr:uid="{00000000-0005-0000-0000-000070A40000}"/>
    <cellStyle name="Comma 7 2 2 2 2 5 3 2" xfId="50890" xr:uid="{00000000-0005-0000-0000-000071A40000}"/>
    <cellStyle name="Comma 7 2 2 2 2 5 4" xfId="50891" xr:uid="{00000000-0005-0000-0000-000072A40000}"/>
    <cellStyle name="Comma 7 2 2 2 2 5 5" xfId="50892" xr:uid="{00000000-0005-0000-0000-000073A40000}"/>
    <cellStyle name="Comma 7 2 2 2 2 6" xfId="50893" xr:uid="{00000000-0005-0000-0000-000074A40000}"/>
    <cellStyle name="Comma 7 2 2 2 2 6 2" xfId="50894" xr:uid="{00000000-0005-0000-0000-000075A40000}"/>
    <cellStyle name="Comma 7 2 2 2 2 6 3" xfId="50895" xr:uid="{00000000-0005-0000-0000-000076A40000}"/>
    <cellStyle name="Comma 7 2 2 2 2 7" xfId="50896" xr:uid="{00000000-0005-0000-0000-000077A40000}"/>
    <cellStyle name="Comma 7 2 2 2 2 7 2" xfId="50897" xr:uid="{00000000-0005-0000-0000-000078A40000}"/>
    <cellStyle name="Comma 7 2 2 2 2 7 3" xfId="50898" xr:uid="{00000000-0005-0000-0000-000079A40000}"/>
    <cellStyle name="Comma 7 2 2 2 2 8" xfId="50899" xr:uid="{00000000-0005-0000-0000-00007AA40000}"/>
    <cellStyle name="Comma 7 2 2 2 2 8 2" xfId="50900" xr:uid="{00000000-0005-0000-0000-00007BA40000}"/>
    <cellStyle name="Comma 7 2 2 2 2 9" xfId="50901" xr:uid="{00000000-0005-0000-0000-00007CA40000}"/>
    <cellStyle name="Comma 7 2 2 2 3" xfId="9903" xr:uid="{00000000-0005-0000-0000-00007DA40000}"/>
    <cellStyle name="Comma 7 2 2 2 3 2" xfId="50902" xr:uid="{00000000-0005-0000-0000-00007EA40000}"/>
    <cellStyle name="Comma 7 2 2 2 3 2 2" xfId="50903" xr:uid="{00000000-0005-0000-0000-00007FA40000}"/>
    <cellStyle name="Comma 7 2 2 2 3 2 2 2" xfId="50904" xr:uid="{00000000-0005-0000-0000-000080A40000}"/>
    <cellStyle name="Comma 7 2 2 2 3 2 2 3" xfId="50905" xr:uid="{00000000-0005-0000-0000-000081A40000}"/>
    <cellStyle name="Comma 7 2 2 2 3 2 3" xfId="50906" xr:uid="{00000000-0005-0000-0000-000082A40000}"/>
    <cellStyle name="Comma 7 2 2 2 3 2 3 2" xfId="50907" xr:uid="{00000000-0005-0000-0000-000083A40000}"/>
    <cellStyle name="Comma 7 2 2 2 3 2 3 3" xfId="50908" xr:uid="{00000000-0005-0000-0000-000084A40000}"/>
    <cellStyle name="Comma 7 2 2 2 3 2 4" xfId="50909" xr:uid="{00000000-0005-0000-0000-000085A40000}"/>
    <cellStyle name="Comma 7 2 2 2 3 2 4 2" xfId="50910" xr:uid="{00000000-0005-0000-0000-000086A40000}"/>
    <cellStyle name="Comma 7 2 2 2 3 2 5" xfId="50911" xr:uid="{00000000-0005-0000-0000-000087A40000}"/>
    <cellStyle name="Comma 7 2 2 2 3 2 6" xfId="50912" xr:uid="{00000000-0005-0000-0000-000088A40000}"/>
    <cellStyle name="Comma 7 2 2 2 3 3" xfId="50913" xr:uid="{00000000-0005-0000-0000-000089A40000}"/>
    <cellStyle name="Comma 7 2 2 2 3 3 2" xfId="50914" xr:uid="{00000000-0005-0000-0000-00008AA40000}"/>
    <cellStyle name="Comma 7 2 2 2 3 3 2 2" xfId="50915" xr:uid="{00000000-0005-0000-0000-00008BA40000}"/>
    <cellStyle name="Comma 7 2 2 2 3 3 2 3" xfId="50916" xr:uid="{00000000-0005-0000-0000-00008CA40000}"/>
    <cellStyle name="Comma 7 2 2 2 3 3 3" xfId="50917" xr:uid="{00000000-0005-0000-0000-00008DA40000}"/>
    <cellStyle name="Comma 7 2 2 2 3 3 3 2" xfId="50918" xr:uid="{00000000-0005-0000-0000-00008EA40000}"/>
    <cellStyle name="Comma 7 2 2 2 3 3 3 3" xfId="50919" xr:uid="{00000000-0005-0000-0000-00008FA40000}"/>
    <cellStyle name="Comma 7 2 2 2 3 3 4" xfId="50920" xr:uid="{00000000-0005-0000-0000-000090A40000}"/>
    <cellStyle name="Comma 7 2 2 2 3 3 4 2" xfId="50921" xr:uid="{00000000-0005-0000-0000-000091A40000}"/>
    <cellStyle name="Comma 7 2 2 2 3 3 5" xfId="50922" xr:uid="{00000000-0005-0000-0000-000092A40000}"/>
    <cellStyle name="Comma 7 2 2 2 3 3 6" xfId="50923" xr:uid="{00000000-0005-0000-0000-000093A40000}"/>
    <cellStyle name="Comma 7 2 2 2 3 4" xfId="50924" xr:uid="{00000000-0005-0000-0000-000094A40000}"/>
    <cellStyle name="Comma 7 2 2 2 3 4 2" xfId="50925" xr:uid="{00000000-0005-0000-0000-000095A40000}"/>
    <cellStyle name="Comma 7 2 2 2 3 4 2 2" xfId="50926" xr:uid="{00000000-0005-0000-0000-000096A40000}"/>
    <cellStyle name="Comma 7 2 2 2 3 4 2 3" xfId="50927" xr:uid="{00000000-0005-0000-0000-000097A40000}"/>
    <cellStyle name="Comma 7 2 2 2 3 4 3" xfId="50928" xr:uid="{00000000-0005-0000-0000-000098A40000}"/>
    <cellStyle name="Comma 7 2 2 2 3 4 3 2" xfId="50929" xr:uid="{00000000-0005-0000-0000-000099A40000}"/>
    <cellStyle name="Comma 7 2 2 2 3 4 4" xfId="50930" xr:uid="{00000000-0005-0000-0000-00009AA40000}"/>
    <cellStyle name="Comma 7 2 2 2 3 4 5" xfId="50931" xr:uid="{00000000-0005-0000-0000-00009BA40000}"/>
    <cellStyle name="Comma 7 2 2 2 3 5" xfId="50932" xr:uid="{00000000-0005-0000-0000-00009CA40000}"/>
    <cellStyle name="Comma 7 2 2 2 3 5 2" xfId="50933" xr:uid="{00000000-0005-0000-0000-00009DA40000}"/>
    <cellStyle name="Comma 7 2 2 2 3 5 3" xfId="50934" xr:uid="{00000000-0005-0000-0000-00009EA40000}"/>
    <cellStyle name="Comma 7 2 2 2 3 6" xfId="50935" xr:uid="{00000000-0005-0000-0000-00009FA40000}"/>
    <cellStyle name="Comma 7 2 2 2 3 6 2" xfId="50936" xr:uid="{00000000-0005-0000-0000-0000A0A40000}"/>
    <cellStyle name="Comma 7 2 2 2 3 6 3" xfId="50937" xr:uid="{00000000-0005-0000-0000-0000A1A40000}"/>
    <cellStyle name="Comma 7 2 2 2 3 7" xfId="50938" xr:uid="{00000000-0005-0000-0000-0000A2A40000}"/>
    <cellStyle name="Comma 7 2 2 2 3 7 2" xfId="50939" xr:uid="{00000000-0005-0000-0000-0000A3A40000}"/>
    <cellStyle name="Comma 7 2 2 2 3 8" xfId="50940" xr:uid="{00000000-0005-0000-0000-0000A4A40000}"/>
    <cellStyle name="Comma 7 2 2 2 3 9" xfId="50941" xr:uid="{00000000-0005-0000-0000-0000A5A40000}"/>
    <cellStyle name="Comma 7 2 2 2 4" xfId="9904" xr:uid="{00000000-0005-0000-0000-0000A6A40000}"/>
    <cellStyle name="Comma 7 2 2 2 4 2" xfId="50942" xr:uid="{00000000-0005-0000-0000-0000A7A40000}"/>
    <cellStyle name="Comma 7 2 2 2 4 2 2" xfId="50943" xr:uid="{00000000-0005-0000-0000-0000A8A40000}"/>
    <cellStyle name="Comma 7 2 2 2 4 2 2 2" xfId="50944" xr:uid="{00000000-0005-0000-0000-0000A9A40000}"/>
    <cellStyle name="Comma 7 2 2 2 4 2 2 3" xfId="50945" xr:uid="{00000000-0005-0000-0000-0000AAA40000}"/>
    <cellStyle name="Comma 7 2 2 2 4 2 3" xfId="50946" xr:uid="{00000000-0005-0000-0000-0000ABA40000}"/>
    <cellStyle name="Comma 7 2 2 2 4 2 3 2" xfId="50947" xr:uid="{00000000-0005-0000-0000-0000ACA40000}"/>
    <cellStyle name="Comma 7 2 2 2 4 2 3 3" xfId="50948" xr:uid="{00000000-0005-0000-0000-0000ADA40000}"/>
    <cellStyle name="Comma 7 2 2 2 4 2 4" xfId="50949" xr:uid="{00000000-0005-0000-0000-0000AEA40000}"/>
    <cellStyle name="Comma 7 2 2 2 4 2 4 2" xfId="50950" xr:uid="{00000000-0005-0000-0000-0000AFA40000}"/>
    <cellStyle name="Comma 7 2 2 2 4 2 5" xfId="50951" xr:uid="{00000000-0005-0000-0000-0000B0A40000}"/>
    <cellStyle name="Comma 7 2 2 2 4 2 6" xfId="50952" xr:uid="{00000000-0005-0000-0000-0000B1A40000}"/>
    <cellStyle name="Comma 7 2 2 2 4 3" xfId="50953" xr:uid="{00000000-0005-0000-0000-0000B2A40000}"/>
    <cellStyle name="Comma 7 2 2 2 4 3 2" xfId="50954" xr:uid="{00000000-0005-0000-0000-0000B3A40000}"/>
    <cellStyle name="Comma 7 2 2 2 4 3 2 2" xfId="50955" xr:uid="{00000000-0005-0000-0000-0000B4A40000}"/>
    <cellStyle name="Comma 7 2 2 2 4 3 2 3" xfId="50956" xr:uid="{00000000-0005-0000-0000-0000B5A40000}"/>
    <cellStyle name="Comma 7 2 2 2 4 3 3" xfId="50957" xr:uid="{00000000-0005-0000-0000-0000B6A40000}"/>
    <cellStyle name="Comma 7 2 2 2 4 3 3 2" xfId="50958" xr:uid="{00000000-0005-0000-0000-0000B7A40000}"/>
    <cellStyle name="Comma 7 2 2 2 4 3 3 3" xfId="50959" xr:uid="{00000000-0005-0000-0000-0000B8A40000}"/>
    <cellStyle name="Comma 7 2 2 2 4 3 4" xfId="50960" xr:uid="{00000000-0005-0000-0000-0000B9A40000}"/>
    <cellStyle name="Comma 7 2 2 2 4 3 4 2" xfId="50961" xr:uid="{00000000-0005-0000-0000-0000BAA40000}"/>
    <cellStyle name="Comma 7 2 2 2 4 3 5" xfId="50962" xr:uid="{00000000-0005-0000-0000-0000BBA40000}"/>
    <cellStyle name="Comma 7 2 2 2 4 3 6" xfId="50963" xr:uid="{00000000-0005-0000-0000-0000BCA40000}"/>
    <cellStyle name="Comma 7 2 2 2 4 4" xfId="50964" xr:uid="{00000000-0005-0000-0000-0000BDA40000}"/>
    <cellStyle name="Comma 7 2 2 2 4 4 2" xfId="50965" xr:uid="{00000000-0005-0000-0000-0000BEA40000}"/>
    <cellStyle name="Comma 7 2 2 2 4 4 2 2" xfId="50966" xr:uid="{00000000-0005-0000-0000-0000BFA40000}"/>
    <cellStyle name="Comma 7 2 2 2 4 4 2 3" xfId="50967" xr:uid="{00000000-0005-0000-0000-0000C0A40000}"/>
    <cellStyle name="Comma 7 2 2 2 4 4 3" xfId="50968" xr:uid="{00000000-0005-0000-0000-0000C1A40000}"/>
    <cellStyle name="Comma 7 2 2 2 4 4 3 2" xfId="50969" xr:uid="{00000000-0005-0000-0000-0000C2A40000}"/>
    <cellStyle name="Comma 7 2 2 2 4 4 4" xfId="50970" xr:uid="{00000000-0005-0000-0000-0000C3A40000}"/>
    <cellStyle name="Comma 7 2 2 2 4 4 5" xfId="50971" xr:uid="{00000000-0005-0000-0000-0000C4A40000}"/>
    <cellStyle name="Comma 7 2 2 2 4 5" xfId="50972" xr:uid="{00000000-0005-0000-0000-0000C5A40000}"/>
    <cellStyle name="Comma 7 2 2 2 4 5 2" xfId="50973" xr:uid="{00000000-0005-0000-0000-0000C6A40000}"/>
    <cellStyle name="Comma 7 2 2 2 4 5 3" xfId="50974" xr:uid="{00000000-0005-0000-0000-0000C7A40000}"/>
    <cellStyle name="Comma 7 2 2 2 4 6" xfId="50975" xr:uid="{00000000-0005-0000-0000-0000C8A40000}"/>
    <cellStyle name="Comma 7 2 2 2 4 6 2" xfId="50976" xr:uid="{00000000-0005-0000-0000-0000C9A40000}"/>
    <cellStyle name="Comma 7 2 2 2 4 6 3" xfId="50977" xr:uid="{00000000-0005-0000-0000-0000CAA40000}"/>
    <cellStyle name="Comma 7 2 2 2 4 7" xfId="50978" xr:uid="{00000000-0005-0000-0000-0000CBA40000}"/>
    <cellStyle name="Comma 7 2 2 2 4 7 2" xfId="50979" xr:uid="{00000000-0005-0000-0000-0000CCA40000}"/>
    <cellStyle name="Comma 7 2 2 2 4 8" xfId="50980" xr:uid="{00000000-0005-0000-0000-0000CDA40000}"/>
    <cellStyle name="Comma 7 2 2 2 4 9" xfId="50981" xr:uid="{00000000-0005-0000-0000-0000CEA40000}"/>
    <cellStyle name="Comma 7 2 2 2 5" xfId="14038" xr:uid="{00000000-0005-0000-0000-0000CFA40000}"/>
    <cellStyle name="Comma 7 2 2 2 5 2" xfId="50982" xr:uid="{00000000-0005-0000-0000-0000D0A40000}"/>
    <cellStyle name="Comma 7 2 2 2 5 2 2" xfId="50983" xr:uid="{00000000-0005-0000-0000-0000D1A40000}"/>
    <cellStyle name="Comma 7 2 2 2 5 2 3" xfId="50984" xr:uid="{00000000-0005-0000-0000-0000D2A40000}"/>
    <cellStyle name="Comma 7 2 2 2 5 3" xfId="50985" xr:uid="{00000000-0005-0000-0000-0000D3A40000}"/>
    <cellStyle name="Comma 7 2 2 2 5 3 2" xfId="50986" xr:uid="{00000000-0005-0000-0000-0000D4A40000}"/>
    <cellStyle name="Comma 7 2 2 2 5 3 3" xfId="50987" xr:uid="{00000000-0005-0000-0000-0000D5A40000}"/>
    <cellStyle name="Comma 7 2 2 2 5 4" xfId="50988" xr:uid="{00000000-0005-0000-0000-0000D6A40000}"/>
    <cellStyle name="Comma 7 2 2 2 5 4 2" xfId="50989" xr:uid="{00000000-0005-0000-0000-0000D7A40000}"/>
    <cellStyle name="Comma 7 2 2 2 5 5" xfId="50990" xr:uid="{00000000-0005-0000-0000-0000D8A40000}"/>
    <cellStyle name="Comma 7 2 2 2 5 6" xfId="50991" xr:uid="{00000000-0005-0000-0000-0000D9A40000}"/>
    <cellStyle name="Comma 7 2 2 2 6" xfId="50992" xr:uid="{00000000-0005-0000-0000-0000DAA40000}"/>
    <cellStyle name="Comma 7 2 2 2 6 2" xfId="50993" xr:uid="{00000000-0005-0000-0000-0000DBA40000}"/>
    <cellStyle name="Comma 7 2 2 2 6 2 2" xfId="50994" xr:uid="{00000000-0005-0000-0000-0000DCA40000}"/>
    <cellStyle name="Comma 7 2 2 2 6 2 3" xfId="50995" xr:uid="{00000000-0005-0000-0000-0000DDA40000}"/>
    <cellStyle name="Comma 7 2 2 2 6 3" xfId="50996" xr:uid="{00000000-0005-0000-0000-0000DEA40000}"/>
    <cellStyle name="Comma 7 2 2 2 6 3 2" xfId="50997" xr:uid="{00000000-0005-0000-0000-0000DFA40000}"/>
    <cellStyle name="Comma 7 2 2 2 6 3 3" xfId="50998" xr:uid="{00000000-0005-0000-0000-0000E0A40000}"/>
    <cellStyle name="Comma 7 2 2 2 6 4" xfId="50999" xr:uid="{00000000-0005-0000-0000-0000E1A40000}"/>
    <cellStyle name="Comma 7 2 2 2 6 4 2" xfId="51000" xr:uid="{00000000-0005-0000-0000-0000E2A40000}"/>
    <cellStyle name="Comma 7 2 2 2 6 5" xfId="51001" xr:uid="{00000000-0005-0000-0000-0000E3A40000}"/>
    <cellStyle name="Comma 7 2 2 2 6 6" xfId="51002" xr:uid="{00000000-0005-0000-0000-0000E4A40000}"/>
    <cellStyle name="Comma 7 2 2 2 7" xfId="51003" xr:uid="{00000000-0005-0000-0000-0000E5A40000}"/>
    <cellStyle name="Comma 7 2 2 2 7 2" xfId="51004" xr:uid="{00000000-0005-0000-0000-0000E6A40000}"/>
    <cellStyle name="Comma 7 2 2 2 7 2 2" xfId="51005" xr:uid="{00000000-0005-0000-0000-0000E7A40000}"/>
    <cellStyle name="Comma 7 2 2 2 7 2 3" xfId="51006" xr:uid="{00000000-0005-0000-0000-0000E8A40000}"/>
    <cellStyle name="Comma 7 2 2 2 7 3" xfId="51007" xr:uid="{00000000-0005-0000-0000-0000E9A40000}"/>
    <cellStyle name="Comma 7 2 2 2 7 3 2" xfId="51008" xr:uid="{00000000-0005-0000-0000-0000EAA40000}"/>
    <cellStyle name="Comma 7 2 2 2 7 4" xfId="51009" xr:uid="{00000000-0005-0000-0000-0000EBA40000}"/>
    <cellStyle name="Comma 7 2 2 2 7 5" xfId="51010" xr:uid="{00000000-0005-0000-0000-0000ECA40000}"/>
    <cellStyle name="Comma 7 2 2 2 8" xfId="51011" xr:uid="{00000000-0005-0000-0000-0000EDA40000}"/>
    <cellStyle name="Comma 7 2 2 2 8 2" xfId="51012" xr:uid="{00000000-0005-0000-0000-0000EEA40000}"/>
    <cellStyle name="Comma 7 2 2 2 8 3" xfId="51013" xr:uid="{00000000-0005-0000-0000-0000EFA40000}"/>
    <cellStyle name="Comma 7 2 2 2 9" xfId="51014" xr:uid="{00000000-0005-0000-0000-0000F0A40000}"/>
    <cellStyle name="Comma 7 2 2 2 9 2" xfId="51015" xr:uid="{00000000-0005-0000-0000-0000F1A40000}"/>
    <cellStyle name="Comma 7 2 2 2 9 3" xfId="51016" xr:uid="{00000000-0005-0000-0000-0000F2A40000}"/>
    <cellStyle name="Comma 7 2 2 3" xfId="9905" xr:uid="{00000000-0005-0000-0000-0000F3A40000}"/>
    <cellStyle name="Comma 7 2 2 3 10" xfId="51017" xr:uid="{00000000-0005-0000-0000-0000F4A40000}"/>
    <cellStyle name="Comma 7 2 2 3 2" xfId="9906" xr:uid="{00000000-0005-0000-0000-0000F5A40000}"/>
    <cellStyle name="Comma 7 2 2 3 2 2" xfId="51018" xr:uid="{00000000-0005-0000-0000-0000F6A40000}"/>
    <cellStyle name="Comma 7 2 2 3 2 2 2" xfId="51019" xr:uid="{00000000-0005-0000-0000-0000F7A40000}"/>
    <cellStyle name="Comma 7 2 2 3 2 2 2 2" xfId="51020" xr:uid="{00000000-0005-0000-0000-0000F8A40000}"/>
    <cellStyle name="Comma 7 2 2 3 2 2 2 3" xfId="51021" xr:uid="{00000000-0005-0000-0000-0000F9A40000}"/>
    <cellStyle name="Comma 7 2 2 3 2 2 3" xfId="51022" xr:uid="{00000000-0005-0000-0000-0000FAA40000}"/>
    <cellStyle name="Comma 7 2 2 3 2 2 3 2" xfId="51023" xr:uid="{00000000-0005-0000-0000-0000FBA40000}"/>
    <cellStyle name="Comma 7 2 2 3 2 2 3 3" xfId="51024" xr:uid="{00000000-0005-0000-0000-0000FCA40000}"/>
    <cellStyle name="Comma 7 2 2 3 2 2 4" xfId="51025" xr:uid="{00000000-0005-0000-0000-0000FDA40000}"/>
    <cellStyle name="Comma 7 2 2 3 2 2 4 2" xfId="51026" xr:uid="{00000000-0005-0000-0000-0000FEA40000}"/>
    <cellStyle name="Comma 7 2 2 3 2 2 5" xfId="51027" xr:uid="{00000000-0005-0000-0000-0000FFA40000}"/>
    <cellStyle name="Comma 7 2 2 3 2 2 6" xfId="51028" xr:uid="{00000000-0005-0000-0000-000000A50000}"/>
    <cellStyle name="Comma 7 2 2 3 2 3" xfId="51029" xr:uid="{00000000-0005-0000-0000-000001A50000}"/>
    <cellStyle name="Comma 7 2 2 3 2 3 2" xfId="51030" xr:uid="{00000000-0005-0000-0000-000002A50000}"/>
    <cellStyle name="Comma 7 2 2 3 2 3 2 2" xfId="51031" xr:uid="{00000000-0005-0000-0000-000003A50000}"/>
    <cellStyle name="Comma 7 2 2 3 2 3 2 3" xfId="51032" xr:uid="{00000000-0005-0000-0000-000004A50000}"/>
    <cellStyle name="Comma 7 2 2 3 2 3 3" xfId="51033" xr:uid="{00000000-0005-0000-0000-000005A50000}"/>
    <cellStyle name="Comma 7 2 2 3 2 3 3 2" xfId="51034" xr:uid="{00000000-0005-0000-0000-000006A50000}"/>
    <cellStyle name="Comma 7 2 2 3 2 3 3 3" xfId="51035" xr:uid="{00000000-0005-0000-0000-000007A50000}"/>
    <cellStyle name="Comma 7 2 2 3 2 3 4" xfId="51036" xr:uid="{00000000-0005-0000-0000-000008A50000}"/>
    <cellStyle name="Comma 7 2 2 3 2 3 4 2" xfId="51037" xr:uid="{00000000-0005-0000-0000-000009A50000}"/>
    <cellStyle name="Comma 7 2 2 3 2 3 5" xfId="51038" xr:uid="{00000000-0005-0000-0000-00000AA50000}"/>
    <cellStyle name="Comma 7 2 2 3 2 3 6" xfId="51039" xr:uid="{00000000-0005-0000-0000-00000BA50000}"/>
    <cellStyle name="Comma 7 2 2 3 2 4" xfId="51040" xr:uid="{00000000-0005-0000-0000-00000CA50000}"/>
    <cellStyle name="Comma 7 2 2 3 2 4 2" xfId="51041" xr:uid="{00000000-0005-0000-0000-00000DA50000}"/>
    <cellStyle name="Comma 7 2 2 3 2 4 2 2" xfId="51042" xr:uid="{00000000-0005-0000-0000-00000EA50000}"/>
    <cellStyle name="Comma 7 2 2 3 2 4 2 3" xfId="51043" xr:uid="{00000000-0005-0000-0000-00000FA50000}"/>
    <cellStyle name="Comma 7 2 2 3 2 4 3" xfId="51044" xr:uid="{00000000-0005-0000-0000-000010A50000}"/>
    <cellStyle name="Comma 7 2 2 3 2 4 3 2" xfId="51045" xr:uid="{00000000-0005-0000-0000-000011A50000}"/>
    <cellStyle name="Comma 7 2 2 3 2 4 4" xfId="51046" xr:uid="{00000000-0005-0000-0000-000012A50000}"/>
    <cellStyle name="Comma 7 2 2 3 2 4 5" xfId="51047" xr:uid="{00000000-0005-0000-0000-000013A50000}"/>
    <cellStyle name="Comma 7 2 2 3 2 5" xfId="51048" xr:uid="{00000000-0005-0000-0000-000014A50000}"/>
    <cellStyle name="Comma 7 2 2 3 2 5 2" xfId="51049" xr:uid="{00000000-0005-0000-0000-000015A50000}"/>
    <cellStyle name="Comma 7 2 2 3 2 5 3" xfId="51050" xr:uid="{00000000-0005-0000-0000-000016A50000}"/>
    <cellStyle name="Comma 7 2 2 3 2 6" xfId="51051" xr:uid="{00000000-0005-0000-0000-000017A50000}"/>
    <cellStyle name="Comma 7 2 2 3 2 6 2" xfId="51052" xr:uid="{00000000-0005-0000-0000-000018A50000}"/>
    <cellStyle name="Comma 7 2 2 3 2 6 3" xfId="51053" xr:uid="{00000000-0005-0000-0000-000019A50000}"/>
    <cellStyle name="Comma 7 2 2 3 2 7" xfId="51054" xr:uid="{00000000-0005-0000-0000-00001AA50000}"/>
    <cellStyle name="Comma 7 2 2 3 2 7 2" xfId="51055" xr:uid="{00000000-0005-0000-0000-00001BA50000}"/>
    <cellStyle name="Comma 7 2 2 3 2 8" xfId="51056" xr:uid="{00000000-0005-0000-0000-00001CA50000}"/>
    <cellStyle name="Comma 7 2 2 3 2 9" xfId="51057" xr:uid="{00000000-0005-0000-0000-00001DA50000}"/>
    <cellStyle name="Comma 7 2 2 3 3" xfId="51058" xr:uid="{00000000-0005-0000-0000-00001EA50000}"/>
    <cellStyle name="Comma 7 2 2 3 3 2" xfId="51059" xr:uid="{00000000-0005-0000-0000-00001FA50000}"/>
    <cellStyle name="Comma 7 2 2 3 3 2 2" xfId="51060" xr:uid="{00000000-0005-0000-0000-000020A50000}"/>
    <cellStyle name="Comma 7 2 2 3 3 2 3" xfId="51061" xr:uid="{00000000-0005-0000-0000-000021A50000}"/>
    <cellStyle name="Comma 7 2 2 3 3 3" xfId="51062" xr:uid="{00000000-0005-0000-0000-000022A50000}"/>
    <cellStyle name="Comma 7 2 2 3 3 3 2" xfId="51063" xr:uid="{00000000-0005-0000-0000-000023A50000}"/>
    <cellStyle name="Comma 7 2 2 3 3 3 3" xfId="51064" xr:uid="{00000000-0005-0000-0000-000024A50000}"/>
    <cellStyle name="Comma 7 2 2 3 3 4" xfId="51065" xr:uid="{00000000-0005-0000-0000-000025A50000}"/>
    <cellStyle name="Comma 7 2 2 3 3 4 2" xfId="51066" xr:uid="{00000000-0005-0000-0000-000026A50000}"/>
    <cellStyle name="Comma 7 2 2 3 3 5" xfId="51067" xr:uid="{00000000-0005-0000-0000-000027A50000}"/>
    <cellStyle name="Comma 7 2 2 3 3 6" xfId="51068" xr:uid="{00000000-0005-0000-0000-000028A50000}"/>
    <cellStyle name="Comma 7 2 2 3 4" xfId="51069" xr:uid="{00000000-0005-0000-0000-000029A50000}"/>
    <cellStyle name="Comma 7 2 2 3 4 2" xfId="51070" xr:uid="{00000000-0005-0000-0000-00002AA50000}"/>
    <cellStyle name="Comma 7 2 2 3 4 2 2" xfId="51071" xr:uid="{00000000-0005-0000-0000-00002BA50000}"/>
    <cellStyle name="Comma 7 2 2 3 4 2 3" xfId="51072" xr:uid="{00000000-0005-0000-0000-00002CA50000}"/>
    <cellStyle name="Comma 7 2 2 3 4 3" xfId="51073" xr:uid="{00000000-0005-0000-0000-00002DA50000}"/>
    <cellStyle name="Comma 7 2 2 3 4 3 2" xfId="51074" xr:uid="{00000000-0005-0000-0000-00002EA50000}"/>
    <cellStyle name="Comma 7 2 2 3 4 3 3" xfId="51075" xr:uid="{00000000-0005-0000-0000-00002FA50000}"/>
    <cellStyle name="Comma 7 2 2 3 4 4" xfId="51076" xr:uid="{00000000-0005-0000-0000-000030A50000}"/>
    <cellStyle name="Comma 7 2 2 3 4 4 2" xfId="51077" xr:uid="{00000000-0005-0000-0000-000031A50000}"/>
    <cellStyle name="Comma 7 2 2 3 4 5" xfId="51078" xr:uid="{00000000-0005-0000-0000-000032A50000}"/>
    <cellStyle name="Comma 7 2 2 3 4 6" xfId="51079" xr:uid="{00000000-0005-0000-0000-000033A50000}"/>
    <cellStyle name="Comma 7 2 2 3 5" xfId="51080" xr:uid="{00000000-0005-0000-0000-000034A50000}"/>
    <cellStyle name="Comma 7 2 2 3 5 2" xfId="51081" xr:uid="{00000000-0005-0000-0000-000035A50000}"/>
    <cellStyle name="Comma 7 2 2 3 5 2 2" xfId="51082" xr:uid="{00000000-0005-0000-0000-000036A50000}"/>
    <cellStyle name="Comma 7 2 2 3 5 2 3" xfId="51083" xr:uid="{00000000-0005-0000-0000-000037A50000}"/>
    <cellStyle name="Comma 7 2 2 3 5 3" xfId="51084" xr:uid="{00000000-0005-0000-0000-000038A50000}"/>
    <cellStyle name="Comma 7 2 2 3 5 3 2" xfId="51085" xr:uid="{00000000-0005-0000-0000-000039A50000}"/>
    <cellStyle name="Comma 7 2 2 3 5 4" xfId="51086" xr:uid="{00000000-0005-0000-0000-00003AA50000}"/>
    <cellStyle name="Comma 7 2 2 3 5 5" xfId="51087" xr:uid="{00000000-0005-0000-0000-00003BA50000}"/>
    <cellStyle name="Comma 7 2 2 3 6" xfId="51088" xr:uid="{00000000-0005-0000-0000-00003CA50000}"/>
    <cellStyle name="Comma 7 2 2 3 6 2" xfId="51089" xr:uid="{00000000-0005-0000-0000-00003DA50000}"/>
    <cellStyle name="Comma 7 2 2 3 6 3" xfId="51090" xr:uid="{00000000-0005-0000-0000-00003EA50000}"/>
    <cellStyle name="Comma 7 2 2 3 7" xfId="51091" xr:uid="{00000000-0005-0000-0000-00003FA50000}"/>
    <cellStyle name="Comma 7 2 2 3 7 2" xfId="51092" xr:uid="{00000000-0005-0000-0000-000040A50000}"/>
    <cellStyle name="Comma 7 2 2 3 7 3" xfId="51093" xr:uid="{00000000-0005-0000-0000-000041A50000}"/>
    <cellStyle name="Comma 7 2 2 3 8" xfId="51094" xr:uid="{00000000-0005-0000-0000-000042A50000}"/>
    <cellStyle name="Comma 7 2 2 3 8 2" xfId="51095" xr:uid="{00000000-0005-0000-0000-000043A50000}"/>
    <cellStyle name="Comma 7 2 2 3 9" xfId="51096" xr:uid="{00000000-0005-0000-0000-000044A50000}"/>
    <cellStyle name="Comma 7 2 2 4" xfId="9907" xr:uid="{00000000-0005-0000-0000-000045A50000}"/>
    <cellStyle name="Comma 7 2 2 4 2" xfId="9908" xr:uid="{00000000-0005-0000-0000-000046A50000}"/>
    <cellStyle name="Comma 7 2 2 4 2 2" xfId="51097" xr:uid="{00000000-0005-0000-0000-000047A50000}"/>
    <cellStyle name="Comma 7 2 2 4 2 2 2" xfId="51098" xr:uid="{00000000-0005-0000-0000-000048A50000}"/>
    <cellStyle name="Comma 7 2 2 4 2 2 3" xfId="51099" xr:uid="{00000000-0005-0000-0000-000049A50000}"/>
    <cellStyle name="Comma 7 2 2 4 2 3" xfId="51100" xr:uid="{00000000-0005-0000-0000-00004AA50000}"/>
    <cellStyle name="Comma 7 2 2 4 2 3 2" xfId="51101" xr:uid="{00000000-0005-0000-0000-00004BA50000}"/>
    <cellStyle name="Comma 7 2 2 4 2 3 3" xfId="51102" xr:uid="{00000000-0005-0000-0000-00004CA50000}"/>
    <cellStyle name="Comma 7 2 2 4 2 4" xfId="51103" xr:uid="{00000000-0005-0000-0000-00004DA50000}"/>
    <cellStyle name="Comma 7 2 2 4 2 4 2" xfId="51104" xr:uid="{00000000-0005-0000-0000-00004EA50000}"/>
    <cellStyle name="Comma 7 2 2 4 2 5" xfId="51105" xr:uid="{00000000-0005-0000-0000-00004FA50000}"/>
    <cellStyle name="Comma 7 2 2 4 2 6" xfId="51106" xr:uid="{00000000-0005-0000-0000-000050A50000}"/>
    <cellStyle name="Comma 7 2 2 4 3" xfId="51107" xr:uid="{00000000-0005-0000-0000-000051A50000}"/>
    <cellStyle name="Comma 7 2 2 4 3 2" xfId="51108" xr:uid="{00000000-0005-0000-0000-000052A50000}"/>
    <cellStyle name="Comma 7 2 2 4 3 2 2" xfId="51109" xr:uid="{00000000-0005-0000-0000-000053A50000}"/>
    <cellStyle name="Comma 7 2 2 4 3 2 3" xfId="51110" xr:uid="{00000000-0005-0000-0000-000054A50000}"/>
    <cellStyle name="Comma 7 2 2 4 3 3" xfId="51111" xr:uid="{00000000-0005-0000-0000-000055A50000}"/>
    <cellStyle name="Comma 7 2 2 4 3 3 2" xfId="51112" xr:uid="{00000000-0005-0000-0000-000056A50000}"/>
    <cellStyle name="Comma 7 2 2 4 3 3 3" xfId="51113" xr:uid="{00000000-0005-0000-0000-000057A50000}"/>
    <cellStyle name="Comma 7 2 2 4 3 4" xfId="51114" xr:uid="{00000000-0005-0000-0000-000058A50000}"/>
    <cellStyle name="Comma 7 2 2 4 3 4 2" xfId="51115" xr:uid="{00000000-0005-0000-0000-000059A50000}"/>
    <cellStyle name="Comma 7 2 2 4 3 5" xfId="51116" xr:uid="{00000000-0005-0000-0000-00005AA50000}"/>
    <cellStyle name="Comma 7 2 2 4 3 6" xfId="51117" xr:uid="{00000000-0005-0000-0000-00005BA50000}"/>
    <cellStyle name="Comma 7 2 2 4 4" xfId="51118" xr:uid="{00000000-0005-0000-0000-00005CA50000}"/>
    <cellStyle name="Comma 7 2 2 4 4 2" xfId="51119" xr:uid="{00000000-0005-0000-0000-00005DA50000}"/>
    <cellStyle name="Comma 7 2 2 4 4 2 2" xfId="51120" xr:uid="{00000000-0005-0000-0000-00005EA50000}"/>
    <cellStyle name="Comma 7 2 2 4 4 2 3" xfId="51121" xr:uid="{00000000-0005-0000-0000-00005FA50000}"/>
    <cellStyle name="Comma 7 2 2 4 4 3" xfId="51122" xr:uid="{00000000-0005-0000-0000-000060A50000}"/>
    <cellStyle name="Comma 7 2 2 4 4 3 2" xfId="51123" xr:uid="{00000000-0005-0000-0000-000061A50000}"/>
    <cellStyle name="Comma 7 2 2 4 4 4" xfId="51124" xr:uid="{00000000-0005-0000-0000-000062A50000}"/>
    <cellStyle name="Comma 7 2 2 4 4 5" xfId="51125" xr:uid="{00000000-0005-0000-0000-000063A50000}"/>
    <cellStyle name="Comma 7 2 2 4 5" xfId="51126" xr:uid="{00000000-0005-0000-0000-000064A50000}"/>
    <cellStyle name="Comma 7 2 2 4 5 2" xfId="51127" xr:uid="{00000000-0005-0000-0000-000065A50000}"/>
    <cellStyle name="Comma 7 2 2 4 5 3" xfId="51128" xr:uid="{00000000-0005-0000-0000-000066A50000}"/>
    <cellStyle name="Comma 7 2 2 4 6" xfId="51129" xr:uid="{00000000-0005-0000-0000-000067A50000}"/>
    <cellStyle name="Comma 7 2 2 4 6 2" xfId="51130" xr:uid="{00000000-0005-0000-0000-000068A50000}"/>
    <cellStyle name="Comma 7 2 2 4 6 3" xfId="51131" xr:uid="{00000000-0005-0000-0000-000069A50000}"/>
    <cellStyle name="Comma 7 2 2 4 7" xfId="51132" xr:uid="{00000000-0005-0000-0000-00006AA50000}"/>
    <cellStyle name="Comma 7 2 2 4 7 2" xfId="51133" xr:uid="{00000000-0005-0000-0000-00006BA50000}"/>
    <cellStyle name="Comma 7 2 2 4 8" xfId="51134" xr:uid="{00000000-0005-0000-0000-00006CA50000}"/>
    <cellStyle name="Comma 7 2 2 4 9" xfId="51135" xr:uid="{00000000-0005-0000-0000-00006DA50000}"/>
    <cellStyle name="Comma 7 2 2 5" xfId="9909" xr:uid="{00000000-0005-0000-0000-00006EA50000}"/>
    <cellStyle name="Comma 7 2 2 5 2" xfId="51136" xr:uid="{00000000-0005-0000-0000-00006FA50000}"/>
    <cellStyle name="Comma 7 2 2 5 2 2" xfId="51137" xr:uid="{00000000-0005-0000-0000-000070A50000}"/>
    <cellStyle name="Comma 7 2 2 5 2 2 2" xfId="51138" xr:uid="{00000000-0005-0000-0000-000071A50000}"/>
    <cellStyle name="Comma 7 2 2 5 2 2 3" xfId="51139" xr:uid="{00000000-0005-0000-0000-000072A50000}"/>
    <cellStyle name="Comma 7 2 2 5 2 3" xfId="51140" xr:uid="{00000000-0005-0000-0000-000073A50000}"/>
    <cellStyle name="Comma 7 2 2 5 2 3 2" xfId="51141" xr:uid="{00000000-0005-0000-0000-000074A50000}"/>
    <cellStyle name="Comma 7 2 2 5 2 3 3" xfId="51142" xr:uid="{00000000-0005-0000-0000-000075A50000}"/>
    <cellStyle name="Comma 7 2 2 5 2 4" xfId="51143" xr:uid="{00000000-0005-0000-0000-000076A50000}"/>
    <cellStyle name="Comma 7 2 2 5 2 4 2" xfId="51144" xr:uid="{00000000-0005-0000-0000-000077A50000}"/>
    <cellStyle name="Comma 7 2 2 5 2 5" xfId="51145" xr:uid="{00000000-0005-0000-0000-000078A50000}"/>
    <cellStyle name="Comma 7 2 2 5 2 6" xfId="51146" xr:uid="{00000000-0005-0000-0000-000079A50000}"/>
    <cellStyle name="Comma 7 2 2 5 3" xfId="51147" xr:uid="{00000000-0005-0000-0000-00007AA50000}"/>
    <cellStyle name="Comma 7 2 2 5 3 2" xfId="51148" xr:uid="{00000000-0005-0000-0000-00007BA50000}"/>
    <cellStyle name="Comma 7 2 2 5 3 2 2" xfId="51149" xr:uid="{00000000-0005-0000-0000-00007CA50000}"/>
    <cellStyle name="Comma 7 2 2 5 3 2 3" xfId="51150" xr:uid="{00000000-0005-0000-0000-00007DA50000}"/>
    <cellStyle name="Comma 7 2 2 5 3 3" xfId="51151" xr:uid="{00000000-0005-0000-0000-00007EA50000}"/>
    <cellStyle name="Comma 7 2 2 5 3 3 2" xfId="51152" xr:uid="{00000000-0005-0000-0000-00007FA50000}"/>
    <cellStyle name="Comma 7 2 2 5 3 3 3" xfId="51153" xr:uid="{00000000-0005-0000-0000-000080A50000}"/>
    <cellStyle name="Comma 7 2 2 5 3 4" xfId="51154" xr:uid="{00000000-0005-0000-0000-000081A50000}"/>
    <cellStyle name="Comma 7 2 2 5 3 4 2" xfId="51155" xr:uid="{00000000-0005-0000-0000-000082A50000}"/>
    <cellStyle name="Comma 7 2 2 5 3 5" xfId="51156" xr:uid="{00000000-0005-0000-0000-000083A50000}"/>
    <cellStyle name="Comma 7 2 2 5 3 6" xfId="51157" xr:uid="{00000000-0005-0000-0000-000084A50000}"/>
    <cellStyle name="Comma 7 2 2 5 4" xfId="51158" xr:uid="{00000000-0005-0000-0000-000085A50000}"/>
    <cellStyle name="Comma 7 2 2 5 4 2" xfId="51159" xr:uid="{00000000-0005-0000-0000-000086A50000}"/>
    <cellStyle name="Comma 7 2 2 5 4 2 2" xfId="51160" xr:uid="{00000000-0005-0000-0000-000087A50000}"/>
    <cellStyle name="Comma 7 2 2 5 4 2 3" xfId="51161" xr:uid="{00000000-0005-0000-0000-000088A50000}"/>
    <cellStyle name="Comma 7 2 2 5 4 3" xfId="51162" xr:uid="{00000000-0005-0000-0000-000089A50000}"/>
    <cellStyle name="Comma 7 2 2 5 4 3 2" xfId="51163" xr:uid="{00000000-0005-0000-0000-00008AA50000}"/>
    <cellStyle name="Comma 7 2 2 5 4 4" xfId="51164" xr:uid="{00000000-0005-0000-0000-00008BA50000}"/>
    <cellStyle name="Comma 7 2 2 5 4 5" xfId="51165" xr:uid="{00000000-0005-0000-0000-00008CA50000}"/>
    <cellStyle name="Comma 7 2 2 5 5" xfId="51166" xr:uid="{00000000-0005-0000-0000-00008DA50000}"/>
    <cellStyle name="Comma 7 2 2 5 5 2" xfId="51167" xr:uid="{00000000-0005-0000-0000-00008EA50000}"/>
    <cellStyle name="Comma 7 2 2 5 5 3" xfId="51168" xr:uid="{00000000-0005-0000-0000-00008FA50000}"/>
    <cellStyle name="Comma 7 2 2 5 6" xfId="51169" xr:uid="{00000000-0005-0000-0000-000090A50000}"/>
    <cellStyle name="Comma 7 2 2 5 6 2" xfId="51170" xr:uid="{00000000-0005-0000-0000-000091A50000}"/>
    <cellStyle name="Comma 7 2 2 5 6 3" xfId="51171" xr:uid="{00000000-0005-0000-0000-000092A50000}"/>
    <cellStyle name="Comma 7 2 2 5 7" xfId="51172" xr:uid="{00000000-0005-0000-0000-000093A50000}"/>
    <cellStyle name="Comma 7 2 2 5 7 2" xfId="51173" xr:uid="{00000000-0005-0000-0000-000094A50000}"/>
    <cellStyle name="Comma 7 2 2 5 8" xfId="51174" xr:uid="{00000000-0005-0000-0000-000095A50000}"/>
    <cellStyle name="Comma 7 2 2 5 9" xfId="51175" xr:uid="{00000000-0005-0000-0000-000096A50000}"/>
    <cellStyle name="Comma 7 2 2 6" xfId="9910" xr:uid="{00000000-0005-0000-0000-000097A50000}"/>
    <cellStyle name="Comma 7 2 2 6 2" xfId="51176" xr:uid="{00000000-0005-0000-0000-000098A50000}"/>
    <cellStyle name="Comma 7 2 2 6 2 2" xfId="51177" xr:uid="{00000000-0005-0000-0000-000099A50000}"/>
    <cellStyle name="Comma 7 2 2 6 2 3" xfId="51178" xr:uid="{00000000-0005-0000-0000-00009AA50000}"/>
    <cellStyle name="Comma 7 2 2 6 3" xfId="51179" xr:uid="{00000000-0005-0000-0000-00009BA50000}"/>
    <cellStyle name="Comma 7 2 2 6 3 2" xfId="51180" xr:uid="{00000000-0005-0000-0000-00009CA50000}"/>
    <cellStyle name="Comma 7 2 2 6 3 3" xfId="51181" xr:uid="{00000000-0005-0000-0000-00009DA50000}"/>
    <cellStyle name="Comma 7 2 2 6 4" xfId="51182" xr:uid="{00000000-0005-0000-0000-00009EA50000}"/>
    <cellStyle name="Comma 7 2 2 6 4 2" xfId="51183" xr:uid="{00000000-0005-0000-0000-00009FA50000}"/>
    <cellStyle name="Comma 7 2 2 6 5" xfId="51184" xr:uid="{00000000-0005-0000-0000-0000A0A50000}"/>
    <cellStyle name="Comma 7 2 2 6 6" xfId="51185" xr:uid="{00000000-0005-0000-0000-0000A1A50000}"/>
    <cellStyle name="Comma 7 2 2 7" xfId="51186" xr:uid="{00000000-0005-0000-0000-0000A2A50000}"/>
    <cellStyle name="Comma 7 2 2 7 2" xfId="51187" xr:uid="{00000000-0005-0000-0000-0000A3A50000}"/>
    <cellStyle name="Comma 7 2 2 7 2 2" xfId="51188" xr:uid="{00000000-0005-0000-0000-0000A4A50000}"/>
    <cellStyle name="Comma 7 2 2 7 2 3" xfId="51189" xr:uid="{00000000-0005-0000-0000-0000A5A50000}"/>
    <cellStyle name="Comma 7 2 2 7 3" xfId="51190" xr:uid="{00000000-0005-0000-0000-0000A6A50000}"/>
    <cellStyle name="Comma 7 2 2 7 3 2" xfId="51191" xr:uid="{00000000-0005-0000-0000-0000A7A50000}"/>
    <cellStyle name="Comma 7 2 2 7 3 3" xfId="51192" xr:uid="{00000000-0005-0000-0000-0000A8A50000}"/>
    <cellStyle name="Comma 7 2 2 7 4" xfId="51193" xr:uid="{00000000-0005-0000-0000-0000A9A50000}"/>
    <cellStyle name="Comma 7 2 2 7 4 2" xfId="51194" xr:uid="{00000000-0005-0000-0000-0000AAA50000}"/>
    <cellStyle name="Comma 7 2 2 7 5" xfId="51195" xr:uid="{00000000-0005-0000-0000-0000ABA50000}"/>
    <cellStyle name="Comma 7 2 2 7 6" xfId="51196" xr:uid="{00000000-0005-0000-0000-0000ACA50000}"/>
    <cellStyle name="Comma 7 2 2 8" xfId="51197" xr:uid="{00000000-0005-0000-0000-0000ADA50000}"/>
    <cellStyle name="Comma 7 2 2 8 2" xfId="51198" xr:uid="{00000000-0005-0000-0000-0000AEA50000}"/>
    <cellStyle name="Comma 7 2 2 8 2 2" xfId="51199" xr:uid="{00000000-0005-0000-0000-0000AFA50000}"/>
    <cellStyle name="Comma 7 2 2 8 2 3" xfId="51200" xr:uid="{00000000-0005-0000-0000-0000B0A50000}"/>
    <cellStyle name="Comma 7 2 2 8 3" xfId="51201" xr:uid="{00000000-0005-0000-0000-0000B1A50000}"/>
    <cellStyle name="Comma 7 2 2 8 3 2" xfId="51202" xr:uid="{00000000-0005-0000-0000-0000B2A50000}"/>
    <cellStyle name="Comma 7 2 2 8 4" xfId="51203" xr:uid="{00000000-0005-0000-0000-0000B3A50000}"/>
    <cellStyle name="Comma 7 2 2 8 5" xfId="51204" xr:uid="{00000000-0005-0000-0000-0000B4A50000}"/>
    <cellStyle name="Comma 7 2 2 9" xfId="51205" xr:uid="{00000000-0005-0000-0000-0000B5A50000}"/>
    <cellStyle name="Comma 7 2 2 9 2" xfId="51206" xr:uid="{00000000-0005-0000-0000-0000B6A50000}"/>
    <cellStyle name="Comma 7 2 2 9 3" xfId="51207" xr:uid="{00000000-0005-0000-0000-0000B7A50000}"/>
    <cellStyle name="Comma 7 2 3" xfId="3912" xr:uid="{00000000-0005-0000-0000-0000B8A50000}"/>
    <cellStyle name="Comma 7 2 3 10" xfId="51208" xr:uid="{00000000-0005-0000-0000-0000B9A50000}"/>
    <cellStyle name="Comma 7 2 3 10 2" xfId="51209" xr:uid="{00000000-0005-0000-0000-0000BAA50000}"/>
    <cellStyle name="Comma 7 2 3 11" xfId="51210" xr:uid="{00000000-0005-0000-0000-0000BBA50000}"/>
    <cellStyle name="Comma 7 2 3 12" xfId="51211" xr:uid="{00000000-0005-0000-0000-0000BCA50000}"/>
    <cellStyle name="Comma 7 2 3 13" xfId="51212" xr:uid="{00000000-0005-0000-0000-0000BDA50000}"/>
    <cellStyle name="Comma 7 2 3 2" xfId="9911" xr:uid="{00000000-0005-0000-0000-0000BEA50000}"/>
    <cellStyle name="Comma 7 2 3 2 10" xfId="51213" xr:uid="{00000000-0005-0000-0000-0000BFA50000}"/>
    <cellStyle name="Comma 7 2 3 2 2" xfId="9912" xr:uid="{00000000-0005-0000-0000-0000C0A50000}"/>
    <cellStyle name="Comma 7 2 3 2 2 2" xfId="51214" xr:uid="{00000000-0005-0000-0000-0000C1A50000}"/>
    <cellStyle name="Comma 7 2 3 2 2 2 2" xfId="51215" xr:uid="{00000000-0005-0000-0000-0000C2A50000}"/>
    <cellStyle name="Comma 7 2 3 2 2 2 2 2" xfId="51216" xr:uid="{00000000-0005-0000-0000-0000C3A50000}"/>
    <cellStyle name="Comma 7 2 3 2 2 2 2 3" xfId="51217" xr:uid="{00000000-0005-0000-0000-0000C4A50000}"/>
    <cellStyle name="Comma 7 2 3 2 2 2 3" xfId="51218" xr:uid="{00000000-0005-0000-0000-0000C5A50000}"/>
    <cellStyle name="Comma 7 2 3 2 2 2 3 2" xfId="51219" xr:uid="{00000000-0005-0000-0000-0000C6A50000}"/>
    <cellStyle name="Comma 7 2 3 2 2 2 3 3" xfId="51220" xr:uid="{00000000-0005-0000-0000-0000C7A50000}"/>
    <cellStyle name="Comma 7 2 3 2 2 2 4" xfId="51221" xr:uid="{00000000-0005-0000-0000-0000C8A50000}"/>
    <cellStyle name="Comma 7 2 3 2 2 2 4 2" xfId="51222" xr:uid="{00000000-0005-0000-0000-0000C9A50000}"/>
    <cellStyle name="Comma 7 2 3 2 2 2 5" xfId="51223" xr:uid="{00000000-0005-0000-0000-0000CAA50000}"/>
    <cellStyle name="Comma 7 2 3 2 2 2 6" xfId="51224" xr:uid="{00000000-0005-0000-0000-0000CBA50000}"/>
    <cellStyle name="Comma 7 2 3 2 2 3" xfId="51225" xr:uid="{00000000-0005-0000-0000-0000CCA50000}"/>
    <cellStyle name="Comma 7 2 3 2 2 3 2" xfId="51226" xr:uid="{00000000-0005-0000-0000-0000CDA50000}"/>
    <cellStyle name="Comma 7 2 3 2 2 3 2 2" xfId="51227" xr:uid="{00000000-0005-0000-0000-0000CEA50000}"/>
    <cellStyle name="Comma 7 2 3 2 2 3 2 3" xfId="51228" xr:uid="{00000000-0005-0000-0000-0000CFA50000}"/>
    <cellStyle name="Comma 7 2 3 2 2 3 3" xfId="51229" xr:uid="{00000000-0005-0000-0000-0000D0A50000}"/>
    <cellStyle name="Comma 7 2 3 2 2 3 3 2" xfId="51230" xr:uid="{00000000-0005-0000-0000-0000D1A50000}"/>
    <cellStyle name="Comma 7 2 3 2 2 3 3 3" xfId="51231" xr:uid="{00000000-0005-0000-0000-0000D2A50000}"/>
    <cellStyle name="Comma 7 2 3 2 2 3 4" xfId="51232" xr:uid="{00000000-0005-0000-0000-0000D3A50000}"/>
    <cellStyle name="Comma 7 2 3 2 2 3 4 2" xfId="51233" xr:uid="{00000000-0005-0000-0000-0000D4A50000}"/>
    <cellStyle name="Comma 7 2 3 2 2 3 5" xfId="51234" xr:uid="{00000000-0005-0000-0000-0000D5A50000}"/>
    <cellStyle name="Comma 7 2 3 2 2 3 6" xfId="51235" xr:uid="{00000000-0005-0000-0000-0000D6A50000}"/>
    <cellStyle name="Comma 7 2 3 2 2 4" xfId="51236" xr:uid="{00000000-0005-0000-0000-0000D7A50000}"/>
    <cellStyle name="Comma 7 2 3 2 2 4 2" xfId="51237" xr:uid="{00000000-0005-0000-0000-0000D8A50000}"/>
    <cellStyle name="Comma 7 2 3 2 2 4 2 2" xfId="51238" xr:uid="{00000000-0005-0000-0000-0000D9A50000}"/>
    <cellStyle name="Comma 7 2 3 2 2 4 2 3" xfId="51239" xr:uid="{00000000-0005-0000-0000-0000DAA50000}"/>
    <cellStyle name="Comma 7 2 3 2 2 4 3" xfId="51240" xr:uid="{00000000-0005-0000-0000-0000DBA50000}"/>
    <cellStyle name="Comma 7 2 3 2 2 4 3 2" xfId="51241" xr:uid="{00000000-0005-0000-0000-0000DCA50000}"/>
    <cellStyle name="Comma 7 2 3 2 2 4 4" xfId="51242" xr:uid="{00000000-0005-0000-0000-0000DDA50000}"/>
    <cellStyle name="Comma 7 2 3 2 2 4 5" xfId="51243" xr:uid="{00000000-0005-0000-0000-0000DEA50000}"/>
    <cellStyle name="Comma 7 2 3 2 2 5" xfId="51244" xr:uid="{00000000-0005-0000-0000-0000DFA50000}"/>
    <cellStyle name="Comma 7 2 3 2 2 5 2" xfId="51245" xr:uid="{00000000-0005-0000-0000-0000E0A50000}"/>
    <cellStyle name="Comma 7 2 3 2 2 5 3" xfId="51246" xr:uid="{00000000-0005-0000-0000-0000E1A50000}"/>
    <cellStyle name="Comma 7 2 3 2 2 6" xfId="51247" xr:uid="{00000000-0005-0000-0000-0000E2A50000}"/>
    <cellStyle name="Comma 7 2 3 2 2 6 2" xfId="51248" xr:uid="{00000000-0005-0000-0000-0000E3A50000}"/>
    <cellStyle name="Comma 7 2 3 2 2 6 3" xfId="51249" xr:uid="{00000000-0005-0000-0000-0000E4A50000}"/>
    <cellStyle name="Comma 7 2 3 2 2 7" xfId="51250" xr:uid="{00000000-0005-0000-0000-0000E5A50000}"/>
    <cellStyle name="Comma 7 2 3 2 2 7 2" xfId="51251" xr:uid="{00000000-0005-0000-0000-0000E6A50000}"/>
    <cellStyle name="Comma 7 2 3 2 2 8" xfId="51252" xr:uid="{00000000-0005-0000-0000-0000E7A50000}"/>
    <cellStyle name="Comma 7 2 3 2 2 9" xfId="51253" xr:uid="{00000000-0005-0000-0000-0000E8A50000}"/>
    <cellStyle name="Comma 7 2 3 2 3" xfId="51254" xr:uid="{00000000-0005-0000-0000-0000E9A50000}"/>
    <cellStyle name="Comma 7 2 3 2 3 2" xfId="51255" xr:uid="{00000000-0005-0000-0000-0000EAA50000}"/>
    <cellStyle name="Comma 7 2 3 2 3 2 2" xfId="51256" xr:uid="{00000000-0005-0000-0000-0000EBA50000}"/>
    <cellStyle name="Comma 7 2 3 2 3 2 3" xfId="51257" xr:uid="{00000000-0005-0000-0000-0000ECA50000}"/>
    <cellStyle name="Comma 7 2 3 2 3 3" xfId="51258" xr:uid="{00000000-0005-0000-0000-0000EDA50000}"/>
    <cellStyle name="Comma 7 2 3 2 3 3 2" xfId="51259" xr:uid="{00000000-0005-0000-0000-0000EEA50000}"/>
    <cellStyle name="Comma 7 2 3 2 3 3 3" xfId="51260" xr:uid="{00000000-0005-0000-0000-0000EFA50000}"/>
    <cellStyle name="Comma 7 2 3 2 3 4" xfId="51261" xr:uid="{00000000-0005-0000-0000-0000F0A50000}"/>
    <cellStyle name="Comma 7 2 3 2 3 4 2" xfId="51262" xr:uid="{00000000-0005-0000-0000-0000F1A50000}"/>
    <cellStyle name="Comma 7 2 3 2 3 5" xfId="51263" xr:uid="{00000000-0005-0000-0000-0000F2A50000}"/>
    <cellStyle name="Comma 7 2 3 2 3 6" xfId="51264" xr:uid="{00000000-0005-0000-0000-0000F3A50000}"/>
    <cellStyle name="Comma 7 2 3 2 4" xfId="51265" xr:uid="{00000000-0005-0000-0000-0000F4A50000}"/>
    <cellStyle name="Comma 7 2 3 2 4 2" xfId="51266" xr:uid="{00000000-0005-0000-0000-0000F5A50000}"/>
    <cellStyle name="Comma 7 2 3 2 4 2 2" xfId="51267" xr:uid="{00000000-0005-0000-0000-0000F6A50000}"/>
    <cellStyle name="Comma 7 2 3 2 4 2 3" xfId="51268" xr:uid="{00000000-0005-0000-0000-0000F7A50000}"/>
    <cellStyle name="Comma 7 2 3 2 4 3" xfId="51269" xr:uid="{00000000-0005-0000-0000-0000F8A50000}"/>
    <cellStyle name="Comma 7 2 3 2 4 3 2" xfId="51270" xr:uid="{00000000-0005-0000-0000-0000F9A50000}"/>
    <cellStyle name="Comma 7 2 3 2 4 3 3" xfId="51271" xr:uid="{00000000-0005-0000-0000-0000FAA50000}"/>
    <cellStyle name="Comma 7 2 3 2 4 4" xfId="51272" xr:uid="{00000000-0005-0000-0000-0000FBA50000}"/>
    <cellStyle name="Comma 7 2 3 2 4 4 2" xfId="51273" xr:uid="{00000000-0005-0000-0000-0000FCA50000}"/>
    <cellStyle name="Comma 7 2 3 2 4 5" xfId="51274" xr:uid="{00000000-0005-0000-0000-0000FDA50000}"/>
    <cellStyle name="Comma 7 2 3 2 4 6" xfId="51275" xr:uid="{00000000-0005-0000-0000-0000FEA50000}"/>
    <cellStyle name="Comma 7 2 3 2 5" xfId="51276" xr:uid="{00000000-0005-0000-0000-0000FFA50000}"/>
    <cellStyle name="Comma 7 2 3 2 5 2" xfId="51277" xr:uid="{00000000-0005-0000-0000-000000A60000}"/>
    <cellStyle name="Comma 7 2 3 2 5 2 2" xfId="51278" xr:uid="{00000000-0005-0000-0000-000001A60000}"/>
    <cellStyle name="Comma 7 2 3 2 5 2 3" xfId="51279" xr:uid="{00000000-0005-0000-0000-000002A60000}"/>
    <cellStyle name="Comma 7 2 3 2 5 3" xfId="51280" xr:uid="{00000000-0005-0000-0000-000003A60000}"/>
    <cellStyle name="Comma 7 2 3 2 5 3 2" xfId="51281" xr:uid="{00000000-0005-0000-0000-000004A60000}"/>
    <cellStyle name="Comma 7 2 3 2 5 4" xfId="51282" xr:uid="{00000000-0005-0000-0000-000005A60000}"/>
    <cellStyle name="Comma 7 2 3 2 5 5" xfId="51283" xr:uid="{00000000-0005-0000-0000-000006A60000}"/>
    <cellStyle name="Comma 7 2 3 2 6" xfId="51284" xr:uid="{00000000-0005-0000-0000-000007A60000}"/>
    <cellStyle name="Comma 7 2 3 2 6 2" xfId="51285" xr:uid="{00000000-0005-0000-0000-000008A60000}"/>
    <cellStyle name="Comma 7 2 3 2 6 3" xfId="51286" xr:uid="{00000000-0005-0000-0000-000009A60000}"/>
    <cellStyle name="Comma 7 2 3 2 7" xfId="51287" xr:uid="{00000000-0005-0000-0000-00000AA60000}"/>
    <cellStyle name="Comma 7 2 3 2 7 2" xfId="51288" xr:uid="{00000000-0005-0000-0000-00000BA60000}"/>
    <cellStyle name="Comma 7 2 3 2 7 3" xfId="51289" xr:uid="{00000000-0005-0000-0000-00000CA60000}"/>
    <cellStyle name="Comma 7 2 3 2 8" xfId="51290" xr:uid="{00000000-0005-0000-0000-00000DA60000}"/>
    <cellStyle name="Comma 7 2 3 2 8 2" xfId="51291" xr:uid="{00000000-0005-0000-0000-00000EA60000}"/>
    <cellStyle name="Comma 7 2 3 2 9" xfId="51292" xr:uid="{00000000-0005-0000-0000-00000FA60000}"/>
    <cellStyle name="Comma 7 2 3 3" xfId="9913" xr:uid="{00000000-0005-0000-0000-000010A60000}"/>
    <cellStyle name="Comma 7 2 3 3 2" xfId="51293" xr:uid="{00000000-0005-0000-0000-000011A60000}"/>
    <cellStyle name="Comma 7 2 3 3 2 2" xfId="51294" xr:uid="{00000000-0005-0000-0000-000012A60000}"/>
    <cellStyle name="Comma 7 2 3 3 2 2 2" xfId="51295" xr:uid="{00000000-0005-0000-0000-000013A60000}"/>
    <cellStyle name="Comma 7 2 3 3 2 2 3" xfId="51296" xr:uid="{00000000-0005-0000-0000-000014A60000}"/>
    <cellStyle name="Comma 7 2 3 3 2 3" xfId="51297" xr:uid="{00000000-0005-0000-0000-000015A60000}"/>
    <cellStyle name="Comma 7 2 3 3 2 3 2" xfId="51298" xr:uid="{00000000-0005-0000-0000-000016A60000}"/>
    <cellStyle name="Comma 7 2 3 3 2 3 3" xfId="51299" xr:uid="{00000000-0005-0000-0000-000017A60000}"/>
    <cellStyle name="Comma 7 2 3 3 2 4" xfId="51300" xr:uid="{00000000-0005-0000-0000-000018A60000}"/>
    <cellStyle name="Comma 7 2 3 3 2 4 2" xfId="51301" xr:uid="{00000000-0005-0000-0000-000019A60000}"/>
    <cellStyle name="Comma 7 2 3 3 2 5" xfId="51302" xr:uid="{00000000-0005-0000-0000-00001AA60000}"/>
    <cellStyle name="Comma 7 2 3 3 2 6" xfId="51303" xr:uid="{00000000-0005-0000-0000-00001BA60000}"/>
    <cellStyle name="Comma 7 2 3 3 3" xfId="51304" xr:uid="{00000000-0005-0000-0000-00001CA60000}"/>
    <cellStyle name="Comma 7 2 3 3 3 2" xfId="51305" xr:uid="{00000000-0005-0000-0000-00001DA60000}"/>
    <cellStyle name="Comma 7 2 3 3 3 2 2" xfId="51306" xr:uid="{00000000-0005-0000-0000-00001EA60000}"/>
    <cellStyle name="Comma 7 2 3 3 3 2 3" xfId="51307" xr:uid="{00000000-0005-0000-0000-00001FA60000}"/>
    <cellStyle name="Comma 7 2 3 3 3 3" xfId="51308" xr:uid="{00000000-0005-0000-0000-000020A60000}"/>
    <cellStyle name="Comma 7 2 3 3 3 3 2" xfId="51309" xr:uid="{00000000-0005-0000-0000-000021A60000}"/>
    <cellStyle name="Comma 7 2 3 3 3 3 3" xfId="51310" xr:uid="{00000000-0005-0000-0000-000022A60000}"/>
    <cellStyle name="Comma 7 2 3 3 3 4" xfId="51311" xr:uid="{00000000-0005-0000-0000-000023A60000}"/>
    <cellStyle name="Comma 7 2 3 3 3 4 2" xfId="51312" xr:uid="{00000000-0005-0000-0000-000024A60000}"/>
    <cellStyle name="Comma 7 2 3 3 3 5" xfId="51313" xr:uid="{00000000-0005-0000-0000-000025A60000}"/>
    <cellStyle name="Comma 7 2 3 3 3 6" xfId="51314" xr:uid="{00000000-0005-0000-0000-000026A60000}"/>
    <cellStyle name="Comma 7 2 3 3 4" xfId="51315" xr:uid="{00000000-0005-0000-0000-000027A60000}"/>
    <cellStyle name="Comma 7 2 3 3 4 2" xfId="51316" xr:uid="{00000000-0005-0000-0000-000028A60000}"/>
    <cellStyle name="Comma 7 2 3 3 4 2 2" xfId="51317" xr:uid="{00000000-0005-0000-0000-000029A60000}"/>
    <cellStyle name="Comma 7 2 3 3 4 2 3" xfId="51318" xr:uid="{00000000-0005-0000-0000-00002AA60000}"/>
    <cellStyle name="Comma 7 2 3 3 4 3" xfId="51319" xr:uid="{00000000-0005-0000-0000-00002BA60000}"/>
    <cellStyle name="Comma 7 2 3 3 4 3 2" xfId="51320" xr:uid="{00000000-0005-0000-0000-00002CA60000}"/>
    <cellStyle name="Comma 7 2 3 3 4 4" xfId="51321" xr:uid="{00000000-0005-0000-0000-00002DA60000}"/>
    <cellStyle name="Comma 7 2 3 3 4 5" xfId="51322" xr:uid="{00000000-0005-0000-0000-00002EA60000}"/>
    <cellStyle name="Comma 7 2 3 3 5" xfId="51323" xr:uid="{00000000-0005-0000-0000-00002FA60000}"/>
    <cellStyle name="Comma 7 2 3 3 5 2" xfId="51324" xr:uid="{00000000-0005-0000-0000-000030A60000}"/>
    <cellStyle name="Comma 7 2 3 3 5 3" xfId="51325" xr:uid="{00000000-0005-0000-0000-000031A60000}"/>
    <cellStyle name="Comma 7 2 3 3 6" xfId="51326" xr:uid="{00000000-0005-0000-0000-000032A60000}"/>
    <cellStyle name="Comma 7 2 3 3 6 2" xfId="51327" xr:uid="{00000000-0005-0000-0000-000033A60000}"/>
    <cellStyle name="Comma 7 2 3 3 6 3" xfId="51328" xr:uid="{00000000-0005-0000-0000-000034A60000}"/>
    <cellStyle name="Comma 7 2 3 3 7" xfId="51329" xr:uid="{00000000-0005-0000-0000-000035A60000}"/>
    <cellStyle name="Comma 7 2 3 3 7 2" xfId="51330" xr:uid="{00000000-0005-0000-0000-000036A60000}"/>
    <cellStyle name="Comma 7 2 3 3 8" xfId="51331" xr:uid="{00000000-0005-0000-0000-000037A60000}"/>
    <cellStyle name="Comma 7 2 3 3 9" xfId="51332" xr:uid="{00000000-0005-0000-0000-000038A60000}"/>
    <cellStyle name="Comma 7 2 3 4" xfId="9914" xr:uid="{00000000-0005-0000-0000-000039A60000}"/>
    <cellStyle name="Comma 7 2 3 4 2" xfId="51333" xr:uid="{00000000-0005-0000-0000-00003AA60000}"/>
    <cellStyle name="Comma 7 2 3 4 2 2" xfId="51334" xr:uid="{00000000-0005-0000-0000-00003BA60000}"/>
    <cellStyle name="Comma 7 2 3 4 2 2 2" xfId="51335" xr:uid="{00000000-0005-0000-0000-00003CA60000}"/>
    <cellStyle name="Comma 7 2 3 4 2 2 3" xfId="51336" xr:uid="{00000000-0005-0000-0000-00003DA60000}"/>
    <cellStyle name="Comma 7 2 3 4 2 3" xfId="51337" xr:uid="{00000000-0005-0000-0000-00003EA60000}"/>
    <cellStyle name="Comma 7 2 3 4 2 3 2" xfId="51338" xr:uid="{00000000-0005-0000-0000-00003FA60000}"/>
    <cellStyle name="Comma 7 2 3 4 2 3 3" xfId="51339" xr:uid="{00000000-0005-0000-0000-000040A60000}"/>
    <cellStyle name="Comma 7 2 3 4 2 4" xfId="51340" xr:uid="{00000000-0005-0000-0000-000041A60000}"/>
    <cellStyle name="Comma 7 2 3 4 2 4 2" xfId="51341" xr:uid="{00000000-0005-0000-0000-000042A60000}"/>
    <cellStyle name="Comma 7 2 3 4 2 5" xfId="51342" xr:uid="{00000000-0005-0000-0000-000043A60000}"/>
    <cellStyle name="Comma 7 2 3 4 2 6" xfId="51343" xr:uid="{00000000-0005-0000-0000-000044A60000}"/>
    <cellStyle name="Comma 7 2 3 4 3" xfId="51344" xr:uid="{00000000-0005-0000-0000-000045A60000}"/>
    <cellStyle name="Comma 7 2 3 4 3 2" xfId="51345" xr:uid="{00000000-0005-0000-0000-000046A60000}"/>
    <cellStyle name="Comma 7 2 3 4 3 2 2" xfId="51346" xr:uid="{00000000-0005-0000-0000-000047A60000}"/>
    <cellStyle name="Comma 7 2 3 4 3 2 3" xfId="51347" xr:uid="{00000000-0005-0000-0000-000048A60000}"/>
    <cellStyle name="Comma 7 2 3 4 3 3" xfId="51348" xr:uid="{00000000-0005-0000-0000-000049A60000}"/>
    <cellStyle name="Comma 7 2 3 4 3 3 2" xfId="51349" xr:uid="{00000000-0005-0000-0000-00004AA60000}"/>
    <cellStyle name="Comma 7 2 3 4 3 3 3" xfId="51350" xr:uid="{00000000-0005-0000-0000-00004BA60000}"/>
    <cellStyle name="Comma 7 2 3 4 3 4" xfId="51351" xr:uid="{00000000-0005-0000-0000-00004CA60000}"/>
    <cellStyle name="Comma 7 2 3 4 3 4 2" xfId="51352" xr:uid="{00000000-0005-0000-0000-00004DA60000}"/>
    <cellStyle name="Comma 7 2 3 4 3 5" xfId="51353" xr:uid="{00000000-0005-0000-0000-00004EA60000}"/>
    <cellStyle name="Comma 7 2 3 4 3 6" xfId="51354" xr:uid="{00000000-0005-0000-0000-00004FA60000}"/>
    <cellStyle name="Comma 7 2 3 4 4" xfId="51355" xr:uid="{00000000-0005-0000-0000-000050A60000}"/>
    <cellStyle name="Comma 7 2 3 4 4 2" xfId="51356" xr:uid="{00000000-0005-0000-0000-000051A60000}"/>
    <cellStyle name="Comma 7 2 3 4 4 2 2" xfId="51357" xr:uid="{00000000-0005-0000-0000-000052A60000}"/>
    <cellStyle name="Comma 7 2 3 4 4 2 3" xfId="51358" xr:uid="{00000000-0005-0000-0000-000053A60000}"/>
    <cellStyle name="Comma 7 2 3 4 4 3" xfId="51359" xr:uid="{00000000-0005-0000-0000-000054A60000}"/>
    <cellStyle name="Comma 7 2 3 4 4 3 2" xfId="51360" xr:uid="{00000000-0005-0000-0000-000055A60000}"/>
    <cellStyle name="Comma 7 2 3 4 4 4" xfId="51361" xr:uid="{00000000-0005-0000-0000-000056A60000}"/>
    <cellStyle name="Comma 7 2 3 4 4 5" xfId="51362" xr:uid="{00000000-0005-0000-0000-000057A60000}"/>
    <cellStyle name="Comma 7 2 3 4 5" xfId="51363" xr:uid="{00000000-0005-0000-0000-000058A60000}"/>
    <cellStyle name="Comma 7 2 3 4 5 2" xfId="51364" xr:uid="{00000000-0005-0000-0000-000059A60000}"/>
    <cellStyle name="Comma 7 2 3 4 5 3" xfId="51365" xr:uid="{00000000-0005-0000-0000-00005AA60000}"/>
    <cellStyle name="Comma 7 2 3 4 6" xfId="51366" xr:uid="{00000000-0005-0000-0000-00005BA60000}"/>
    <cellStyle name="Comma 7 2 3 4 6 2" xfId="51367" xr:uid="{00000000-0005-0000-0000-00005CA60000}"/>
    <cellStyle name="Comma 7 2 3 4 6 3" xfId="51368" xr:uid="{00000000-0005-0000-0000-00005DA60000}"/>
    <cellStyle name="Comma 7 2 3 4 7" xfId="51369" xr:uid="{00000000-0005-0000-0000-00005EA60000}"/>
    <cellStyle name="Comma 7 2 3 4 7 2" xfId="51370" xr:uid="{00000000-0005-0000-0000-00005FA60000}"/>
    <cellStyle name="Comma 7 2 3 4 8" xfId="51371" xr:uid="{00000000-0005-0000-0000-000060A60000}"/>
    <cellStyle name="Comma 7 2 3 4 9" xfId="51372" xr:uid="{00000000-0005-0000-0000-000061A60000}"/>
    <cellStyle name="Comma 7 2 3 5" xfId="14039" xr:uid="{00000000-0005-0000-0000-000062A60000}"/>
    <cellStyle name="Comma 7 2 3 5 2" xfId="51373" xr:uid="{00000000-0005-0000-0000-000063A60000}"/>
    <cellStyle name="Comma 7 2 3 5 2 2" xfId="51374" xr:uid="{00000000-0005-0000-0000-000064A60000}"/>
    <cellStyle name="Comma 7 2 3 5 2 3" xfId="51375" xr:uid="{00000000-0005-0000-0000-000065A60000}"/>
    <cellStyle name="Comma 7 2 3 5 3" xfId="51376" xr:uid="{00000000-0005-0000-0000-000066A60000}"/>
    <cellStyle name="Comma 7 2 3 5 3 2" xfId="51377" xr:uid="{00000000-0005-0000-0000-000067A60000}"/>
    <cellStyle name="Comma 7 2 3 5 3 3" xfId="51378" xr:uid="{00000000-0005-0000-0000-000068A60000}"/>
    <cellStyle name="Comma 7 2 3 5 4" xfId="51379" xr:uid="{00000000-0005-0000-0000-000069A60000}"/>
    <cellStyle name="Comma 7 2 3 5 4 2" xfId="51380" xr:uid="{00000000-0005-0000-0000-00006AA60000}"/>
    <cellStyle name="Comma 7 2 3 5 5" xfId="51381" xr:uid="{00000000-0005-0000-0000-00006BA60000}"/>
    <cellStyle name="Comma 7 2 3 5 6" xfId="51382" xr:uid="{00000000-0005-0000-0000-00006CA60000}"/>
    <cellStyle name="Comma 7 2 3 6" xfId="51383" xr:uid="{00000000-0005-0000-0000-00006DA60000}"/>
    <cellStyle name="Comma 7 2 3 6 2" xfId="51384" xr:uid="{00000000-0005-0000-0000-00006EA60000}"/>
    <cellStyle name="Comma 7 2 3 6 2 2" xfId="51385" xr:uid="{00000000-0005-0000-0000-00006FA60000}"/>
    <cellStyle name="Comma 7 2 3 6 2 3" xfId="51386" xr:uid="{00000000-0005-0000-0000-000070A60000}"/>
    <cellStyle name="Comma 7 2 3 6 3" xfId="51387" xr:uid="{00000000-0005-0000-0000-000071A60000}"/>
    <cellStyle name="Comma 7 2 3 6 3 2" xfId="51388" xr:uid="{00000000-0005-0000-0000-000072A60000}"/>
    <cellStyle name="Comma 7 2 3 6 3 3" xfId="51389" xr:uid="{00000000-0005-0000-0000-000073A60000}"/>
    <cellStyle name="Comma 7 2 3 6 4" xfId="51390" xr:uid="{00000000-0005-0000-0000-000074A60000}"/>
    <cellStyle name="Comma 7 2 3 6 4 2" xfId="51391" xr:uid="{00000000-0005-0000-0000-000075A60000}"/>
    <cellStyle name="Comma 7 2 3 6 5" xfId="51392" xr:uid="{00000000-0005-0000-0000-000076A60000}"/>
    <cellStyle name="Comma 7 2 3 6 6" xfId="51393" xr:uid="{00000000-0005-0000-0000-000077A60000}"/>
    <cellStyle name="Comma 7 2 3 7" xfId="51394" xr:uid="{00000000-0005-0000-0000-000078A60000}"/>
    <cellStyle name="Comma 7 2 3 7 2" xfId="51395" xr:uid="{00000000-0005-0000-0000-000079A60000}"/>
    <cellStyle name="Comma 7 2 3 7 2 2" xfId="51396" xr:uid="{00000000-0005-0000-0000-00007AA60000}"/>
    <cellStyle name="Comma 7 2 3 7 2 3" xfId="51397" xr:uid="{00000000-0005-0000-0000-00007BA60000}"/>
    <cellStyle name="Comma 7 2 3 7 3" xfId="51398" xr:uid="{00000000-0005-0000-0000-00007CA60000}"/>
    <cellStyle name="Comma 7 2 3 7 3 2" xfId="51399" xr:uid="{00000000-0005-0000-0000-00007DA60000}"/>
    <cellStyle name="Comma 7 2 3 7 4" xfId="51400" xr:uid="{00000000-0005-0000-0000-00007EA60000}"/>
    <cellStyle name="Comma 7 2 3 7 5" xfId="51401" xr:uid="{00000000-0005-0000-0000-00007FA60000}"/>
    <cellStyle name="Comma 7 2 3 8" xfId="51402" xr:uid="{00000000-0005-0000-0000-000080A60000}"/>
    <cellStyle name="Comma 7 2 3 8 2" xfId="51403" xr:uid="{00000000-0005-0000-0000-000081A60000}"/>
    <cellStyle name="Comma 7 2 3 8 3" xfId="51404" xr:uid="{00000000-0005-0000-0000-000082A60000}"/>
    <cellStyle name="Comma 7 2 3 9" xfId="51405" xr:uid="{00000000-0005-0000-0000-000083A60000}"/>
    <cellStyle name="Comma 7 2 3 9 2" xfId="51406" xr:uid="{00000000-0005-0000-0000-000084A60000}"/>
    <cellStyle name="Comma 7 2 3 9 3" xfId="51407" xr:uid="{00000000-0005-0000-0000-000085A60000}"/>
    <cellStyle name="Comma 7 2 4" xfId="9915" xr:uid="{00000000-0005-0000-0000-000086A60000}"/>
    <cellStyle name="Comma 7 2 4 10" xfId="51408" xr:uid="{00000000-0005-0000-0000-000087A60000}"/>
    <cellStyle name="Comma 7 2 4 2" xfId="9916" xr:uid="{00000000-0005-0000-0000-000088A60000}"/>
    <cellStyle name="Comma 7 2 4 2 2" xfId="51409" xr:uid="{00000000-0005-0000-0000-000089A60000}"/>
    <cellStyle name="Comma 7 2 4 2 2 2" xfId="51410" xr:uid="{00000000-0005-0000-0000-00008AA60000}"/>
    <cellStyle name="Comma 7 2 4 2 2 2 2" xfId="51411" xr:uid="{00000000-0005-0000-0000-00008BA60000}"/>
    <cellStyle name="Comma 7 2 4 2 2 2 3" xfId="51412" xr:uid="{00000000-0005-0000-0000-00008CA60000}"/>
    <cellStyle name="Comma 7 2 4 2 2 3" xfId="51413" xr:uid="{00000000-0005-0000-0000-00008DA60000}"/>
    <cellStyle name="Comma 7 2 4 2 2 3 2" xfId="51414" xr:uid="{00000000-0005-0000-0000-00008EA60000}"/>
    <cellStyle name="Comma 7 2 4 2 2 3 3" xfId="51415" xr:uid="{00000000-0005-0000-0000-00008FA60000}"/>
    <cellStyle name="Comma 7 2 4 2 2 4" xfId="51416" xr:uid="{00000000-0005-0000-0000-000090A60000}"/>
    <cellStyle name="Comma 7 2 4 2 2 4 2" xfId="51417" xr:uid="{00000000-0005-0000-0000-000091A60000}"/>
    <cellStyle name="Comma 7 2 4 2 2 5" xfId="51418" xr:uid="{00000000-0005-0000-0000-000092A60000}"/>
    <cellStyle name="Comma 7 2 4 2 2 6" xfId="51419" xr:uid="{00000000-0005-0000-0000-000093A60000}"/>
    <cellStyle name="Comma 7 2 4 2 3" xfId="51420" xr:uid="{00000000-0005-0000-0000-000094A60000}"/>
    <cellStyle name="Comma 7 2 4 2 3 2" xfId="51421" xr:uid="{00000000-0005-0000-0000-000095A60000}"/>
    <cellStyle name="Comma 7 2 4 2 3 2 2" xfId="51422" xr:uid="{00000000-0005-0000-0000-000096A60000}"/>
    <cellStyle name="Comma 7 2 4 2 3 2 3" xfId="51423" xr:uid="{00000000-0005-0000-0000-000097A60000}"/>
    <cellStyle name="Comma 7 2 4 2 3 3" xfId="51424" xr:uid="{00000000-0005-0000-0000-000098A60000}"/>
    <cellStyle name="Comma 7 2 4 2 3 3 2" xfId="51425" xr:uid="{00000000-0005-0000-0000-000099A60000}"/>
    <cellStyle name="Comma 7 2 4 2 3 3 3" xfId="51426" xr:uid="{00000000-0005-0000-0000-00009AA60000}"/>
    <cellStyle name="Comma 7 2 4 2 3 4" xfId="51427" xr:uid="{00000000-0005-0000-0000-00009BA60000}"/>
    <cellStyle name="Comma 7 2 4 2 3 4 2" xfId="51428" xr:uid="{00000000-0005-0000-0000-00009CA60000}"/>
    <cellStyle name="Comma 7 2 4 2 3 5" xfId="51429" xr:uid="{00000000-0005-0000-0000-00009DA60000}"/>
    <cellStyle name="Comma 7 2 4 2 3 6" xfId="51430" xr:uid="{00000000-0005-0000-0000-00009EA60000}"/>
    <cellStyle name="Comma 7 2 4 2 4" xfId="51431" xr:uid="{00000000-0005-0000-0000-00009FA60000}"/>
    <cellStyle name="Comma 7 2 4 2 4 2" xfId="51432" xr:uid="{00000000-0005-0000-0000-0000A0A60000}"/>
    <cellStyle name="Comma 7 2 4 2 4 2 2" xfId="51433" xr:uid="{00000000-0005-0000-0000-0000A1A60000}"/>
    <cellStyle name="Comma 7 2 4 2 4 2 3" xfId="51434" xr:uid="{00000000-0005-0000-0000-0000A2A60000}"/>
    <cellStyle name="Comma 7 2 4 2 4 3" xfId="51435" xr:uid="{00000000-0005-0000-0000-0000A3A60000}"/>
    <cellStyle name="Comma 7 2 4 2 4 3 2" xfId="51436" xr:uid="{00000000-0005-0000-0000-0000A4A60000}"/>
    <cellStyle name="Comma 7 2 4 2 4 4" xfId="51437" xr:uid="{00000000-0005-0000-0000-0000A5A60000}"/>
    <cellStyle name="Comma 7 2 4 2 4 5" xfId="51438" xr:uid="{00000000-0005-0000-0000-0000A6A60000}"/>
    <cellStyle name="Comma 7 2 4 2 5" xfId="51439" xr:uid="{00000000-0005-0000-0000-0000A7A60000}"/>
    <cellStyle name="Comma 7 2 4 2 5 2" xfId="51440" xr:uid="{00000000-0005-0000-0000-0000A8A60000}"/>
    <cellStyle name="Comma 7 2 4 2 5 3" xfId="51441" xr:uid="{00000000-0005-0000-0000-0000A9A60000}"/>
    <cellStyle name="Comma 7 2 4 2 6" xfId="51442" xr:uid="{00000000-0005-0000-0000-0000AAA60000}"/>
    <cellStyle name="Comma 7 2 4 2 6 2" xfId="51443" xr:uid="{00000000-0005-0000-0000-0000ABA60000}"/>
    <cellStyle name="Comma 7 2 4 2 6 3" xfId="51444" xr:uid="{00000000-0005-0000-0000-0000ACA60000}"/>
    <cellStyle name="Comma 7 2 4 2 7" xfId="51445" xr:uid="{00000000-0005-0000-0000-0000ADA60000}"/>
    <cellStyle name="Comma 7 2 4 2 7 2" xfId="51446" xr:uid="{00000000-0005-0000-0000-0000AEA60000}"/>
    <cellStyle name="Comma 7 2 4 2 8" xfId="51447" xr:uid="{00000000-0005-0000-0000-0000AFA60000}"/>
    <cellStyle name="Comma 7 2 4 2 9" xfId="51448" xr:uid="{00000000-0005-0000-0000-0000B0A60000}"/>
    <cellStyle name="Comma 7 2 4 3" xfId="51449" xr:uid="{00000000-0005-0000-0000-0000B1A60000}"/>
    <cellStyle name="Comma 7 2 4 3 2" xfId="51450" xr:uid="{00000000-0005-0000-0000-0000B2A60000}"/>
    <cellStyle name="Comma 7 2 4 3 2 2" xfId="51451" xr:uid="{00000000-0005-0000-0000-0000B3A60000}"/>
    <cellStyle name="Comma 7 2 4 3 2 3" xfId="51452" xr:uid="{00000000-0005-0000-0000-0000B4A60000}"/>
    <cellStyle name="Comma 7 2 4 3 3" xfId="51453" xr:uid="{00000000-0005-0000-0000-0000B5A60000}"/>
    <cellStyle name="Comma 7 2 4 3 3 2" xfId="51454" xr:uid="{00000000-0005-0000-0000-0000B6A60000}"/>
    <cellStyle name="Comma 7 2 4 3 3 3" xfId="51455" xr:uid="{00000000-0005-0000-0000-0000B7A60000}"/>
    <cellStyle name="Comma 7 2 4 3 4" xfId="51456" xr:uid="{00000000-0005-0000-0000-0000B8A60000}"/>
    <cellStyle name="Comma 7 2 4 3 4 2" xfId="51457" xr:uid="{00000000-0005-0000-0000-0000B9A60000}"/>
    <cellStyle name="Comma 7 2 4 3 5" xfId="51458" xr:uid="{00000000-0005-0000-0000-0000BAA60000}"/>
    <cellStyle name="Comma 7 2 4 3 6" xfId="51459" xr:uid="{00000000-0005-0000-0000-0000BBA60000}"/>
    <cellStyle name="Comma 7 2 4 4" xfId="51460" xr:uid="{00000000-0005-0000-0000-0000BCA60000}"/>
    <cellStyle name="Comma 7 2 4 4 2" xfId="51461" xr:uid="{00000000-0005-0000-0000-0000BDA60000}"/>
    <cellStyle name="Comma 7 2 4 4 2 2" xfId="51462" xr:uid="{00000000-0005-0000-0000-0000BEA60000}"/>
    <cellStyle name="Comma 7 2 4 4 2 3" xfId="51463" xr:uid="{00000000-0005-0000-0000-0000BFA60000}"/>
    <cellStyle name="Comma 7 2 4 4 3" xfId="51464" xr:uid="{00000000-0005-0000-0000-0000C0A60000}"/>
    <cellStyle name="Comma 7 2 4 4 3 2" xfId="51465" xr:uid="{00000000-0005-0000-0000-0000C1A60000}"/>
    <cellStyle name="Comma 7 2 4 4 3 3" xfId="51466" xr:uid="{00000000-0005-0000-0000-0000C2A60000}"/>
    <cellStyle name="Comma 7 2 4 4 4" xfId="51467" xr:uid="{00000000-0005-0000-0000-0000C3A60000}"/>
    <cellStyle name="Comma 7 2 4 4 4 2" xfId="51468" xr:uid="{00000000-0005-0000-0000-0000C4A60000}"/>
    <cellStyle name="Comma 7 2 4 4 5" xfId="51469" xr:uid="{00000000-0005-0000-0000-0000C5A60000}"/>
    <cellStyle name="Comma 7 2 4 4 6" xfId="51470" xr:uid="{00000000-0005-0000-0000-0000C6A60000}"/>
    <cellStyle name="Comma 7 2 4 5" xfId="51471" xr:uid="{00000000-0005-0000-0000-0000C7A60000}"/>
    <cellStyle name="Comma 7 2 4 5 2" xfId="51472" xr:uid="{00000000-0005-0000-0000-0000C8A60000}"/>
    <cellStyle name="Comma 7 2 4 5 2 2" xfId="51473" xr:uid="{00000000-0005-0000-0000-0000C9A60000}"/>
    <cellStyle name="Comma 7 2 4 5 2 3" xfId="51474" xr:uid="{00000000-0005-0000-0000-0000CAA60000}"/>
    <cellStyle name="Comma 7 2 4 5 3" xfId="51475" xr:uid="{00000000-0005-0000-0000-0000CBA60000}"/>
    <cellStyle name="Comma 7 2 4 5 3 2" xfId="51476" xr:uid="{00000000-0005-0000-0000-0000CCA60000}"/>
    <cellStyle name="Comma 7 2 4 5 4" xfId="51477" xr:uid="{00000000-0005-0000-0000-0000CDA60000}"/>
    <cellStyle name="Comma 7 2 4 5 5" xfId="51478" xr:uid="{00000000-0005-0000-0000-0000CEA60000}"/>
    <cellStyle name="Comma 7 2 4 6" xfId="51479" xr:uid="{00000000-0005-0000-0000-0000CFA60000}"/>
    <cellStyle name="Comma 7 2 4 6 2" xfId="51480" xr:uid="{00000000-0005-0000-0000-0000D0A60000}"/>
    <cellStyle name="Comma 7 2 4 6 3" xfId="51481" xr:uid="{00000000-0005-0000-0000-0000D1A60000}"/>
    <cellStyle name="Comma 7 2 4 7" xfId="51482" xr:uid="{00000000-0005-0000-0000-0000D2A60000}"/>
    <cellStyle name="Comma 7 2 4 7 2" xfId="51483" xr:uid="{00000000-0005-0000-0000-0000D3A60000}"/>
    <cellStyle name="Comma 7 2 4 7 3" xfId="51484" xr:uid="{00000000-0005-0000-0000-0000D4A60000}"/>
    <cellStyle name="Comma 7 2 4 8" xfId="51485" xr:uid="{00000000-0005-0000-0000-0000D5A60000}"/>
    <cellStyle name="Comma 7 2 4 8 2" xfId="51486" xr:uid="{00000000-0005-0000-0000-0000D6A60000}"/>
    <cellStyle name="Comma 7 2 4 9" xfId="51487" xr:uid="{00000000-0005-0000-0000-0000D7A60000}"/>
    <cellStyle name="Comma 7 2 5" xfId="9917" xr:uid="{00000000-0005-0000-0000-0000D8A60000}"/>
    <cellStyle name="Comma 7 2 5 2" xfId="9918" xr:uid="{00000000-0005-0000-0000-0000D9A60000}"/>
    <cellStyle name="Comma 7 2 5 2 2" xfId="51488" xr:uid="{00000000-0005-0000-0000-0000DAA60000}"/>
    <cellStyle name="Comma 7 2 5 2 2 2" xfId="51489" xr:uid="{00000000-0005-0000-0000-0000DBA60000}"/>
    <cellStyle name="Comma 7 2 5 2 2 3" xfId="51490" xr:uid="{00000000-0005-0000-0000-0000DCA60000}"/>
    <cellStyle name="Comma 7 2 5 2 3" xfId="51491" xr:uid="{00000000-0005-0000-0000-0000DDA60000}"/>
    <cellStyle name="Comma 7 2 5 2 3 2" xfId="51492" xr:uid="{00000000-0005-0000-0000-0000DEA60000}"/>
    <cellStyle name="Comma 7 2 5 2 3 3" xfId="51493" xr:uid="{00000000-0005-0000-0000-0000DFA60000}"/>
    <cellStyle name="Comma 7 2 5 2 4" xfId="51494" xr:uid="{00000000-0005-0000-0000-0000E0A60000}"/>
    <cellStyle name="Comma 7 2 5 2 4 2" xfId="51495" xr:uid="{00000000-0005-0000-0000-0000E1A60000}"/>
    <cellStyle name="Comma 7 2 5 2 5" xfId="51496" xr:uid="{00000000-0005-0000-0000-0000E2A60000}"/>
    <cellStyle name="Comma 7 2 5 2 6" xfId="51497" xr:uid="{00000000-0005-0000-0000-0000E3A60000}"/>
    <cellStyle name="Comma 7 2 5 3" xfId="51498" xr:uid="{00000000-0005-0000-0000-0000E4A60000}"/>
    <cellStyle name="Comma 7 2 5 3 2" xfId="51499" xr:uid="{00000000-0005-0000-0000-0000E5A60000}"/>
    <cellStyle name="Comma 7 2 5 3 2 2" xfId="51500" xr:uid="{00000000-0005-0000-0000-0000E6A60000}"/>
    <cellStyle name="Comma 7 2 5 3 2 3" xfId="51501" xr:uid="{00000000-0005-0000-0000-0000E7A60000}"/>
    <cellStyle name="Comma 7 2 5 3 3" xfId="51502" xr:uid="{00000000-0005-0000-0000-0000E8A60000}"/>
    <cellStyle name="Comma 7 2 5 3 3 2" xfId="51503" xr:uid="{00000000-0005-0000-0000-0000E9A60000}"/>
    <cellStyle name="Comma 7 2 5 3 3 3" xfId="51504" xr:uid="{00000000-0005-0000-0000-0000EAA60000}"/>
    <cellStyle name="Comma 7 2 5 3 4" xfId="51505" xr:uid="{00000000-0005-0000-0000-0000EBA60000}"/>
    <cellStyle name="Comma 7 2 5 3 4 2" xfId="51506" xr:uid="{00000000-0005-0000-0000-0000ECA60000}"/>
    <cellStyle name="Comma 7 2 5 3 5" xfId="51507" xr:uid="{00000000-0005-0000-0000-0000EDA60000}"/>
    <cellStyle name="Comma 7 2 5 3 6" xfId="51508" xr:uid="{00000000-0005-0000-0000-0000EEA60000}"/>
    <cellStyle name="Comma 7 2 5 4" xfId="51509" xr:uid="{00000000-0005-0000-0000-0000EFA60000}"/>
    <cellStyle name="Comma 7 2 5 4 2" xfId="51510" xr:uid="{00000000-0005-0000-0000-0000F0A60000}"/>
    <cellStyle name="Comma 7 2 5 4 2 2" xfId="51511" xr:uid="{00000000-0005-0000-0000-0000F1A60000}"/>
    <cellStyle name="Comma 7 2 5 4 2 3" xfId="51512" xr:uid="{00000000-0005-0000-0000-0000F2A60000}"/>
    <cellStyle name="Comma 7 2 5 4 3" xfId="51513" xr:uid="{00000000-0005-0000-0000-0000F3A60000}"/>
    <cellStyle name="Comma 7 2 5 4 3 2" xfId="51514" xr:uid="{00000000-0005-0000-0000-0000F4A60000}"/>
    <cellStyle name="Comma 7 2 5 4 4" xfId="51515" xr:uid="{00000000-0005-0000-0000-0000F5A60000}"/>
    <cellStyle name="Comma 7 2 5 4 5" xfId="51516" xr:uid="{00000000-0005-0000-0000-0000F6A60000}"/>
    <cellStyle name="Comma 7 2 5 5" xfId="51517" xr:uid="{00000000-0005-0000-0000-0000F7A60000}"/>
    <cellStyle name="Comma 7 2 5 5 2" xfId="51518" xr:uid="{00000000-0005-0000-0000-0000F8A60000}"/>
    <cellStyle name="Comma 7 2 5 5 3" xfId="51519" xr:uid="{00000000-0005-0000-0000-0000F9A60000}"/>
    <cellStyle name="Comma 7 2 5 6" xfId="51520" xr:uid="{00000000-0005-0000-0000-0000FAA60000}"/>
    <cellStyle name="Comma 7 2 5 6 2" xfId="51521" xr:uid="{00000000-0005-0000-0000-0000FBA60000}"/>
    <cellStyle name="Comma 7 2 5 6 3" xfId="51522" xr:uid="{00000000-0005-0000-0000-0000FCA60000}"/>
    <cellStyle name="Comma 7 2 5 7" xfId="51523" xr:uid="{00000000-0005-0000-0000-0000FDA60000}"/>
    <cellStyle name="Comma 7 2 5 7 2" xfId="51524" xr:uid="{00000000-0005-0000-0000-0000FEA60000}"/>
    <cellStyle name="Comma 7 2 5 8" xfId="51525" xr:uid="{00000000-0005-0000-0000-0000FFA60000}"/>
    <cellStyle name="Comma 7 2 5 9" xfId="51526" xr:uid="{00000000-0005-0000-0000-000000A70000}"/>
    <cellStyle name="Comma 7 2 6" xfId="9919" xr:uid="{00000000-0005-0000-0000-000001A70000}"/>
    <cellStyle name="Comma 7 2 6 2" xfId="51527" xr:uid="{00000000-0005-0000-0000-000002A70000}"/>
    <cellStyle name="Comma 7 2 6 2 2" xfId="51528" xr:uid="{00000000-0005-0000-0000-000003A70000}"/>
    <cellStyle name="Comma 7 2 6 2 2 2" xfId="51529" xr:uid="{00000000-0005-0000-0000-000004A70000}"/>
    <cellStyle name="Comma 7 2 6 2 2 3" xfId="51530" xr:uid="{00000000-0005-0000-0000-000005A70000}"/>
    <cellStyle name="Comma 7 2 6 2 3" xfId="51531" xr:uid="{00000000-0005-0000-0000-000006A70000}"/>
    <cellStyle name="Comma 7 2 6 2 3 2" xfId="51532" xr:uid="{00000000-0005-0000-0000-000007A70000}"/>
    <cellStyle name="Comma 7 2 6 2 3 3" xfId="51533" xr:uid="{00000000-0005-0000-0000-000008A70000}"/>
    <cellStyle name="Comma 7 2 6 2 4" xfId="51534" xr:uid="{00000000-0005-0000-0000-000009A70000}"/>
    <cellStyle name="Comma 7 2 6 2 4 2" xfId="51535" xr:uid="{00000000-0005-0000-0000-00000AA70000}"/>
    <cellStyle name="Comma 7 2 6 2 5" xfId="51536" xr:uid="{00000000-0005-0000-0000-00000BA70000}"/>
    <cellStyle name="Comma 7 2 6 2 6" xfId="51537" xr:uid="{00000000-0005-0000-0000-00000CA70000}"/>
    <cellStyle name="Comma 7 2 6 3" xfId="51538" xr:uid="{00000000-0005-0000-0000-00000DA70000}"/>
    <cellStyle name="Comma 7 2 6 3 2" xfId="51539" xr:uid="{00000000-0005-0000-0000-00000EA70000}"/>
    <cellStyle name="Comma 7 2 6 3 2 2" xfId="51540" xr:uid="{00000000-0005-0000-0000-00000FA70000}"/>
    <cellStyle name="Comma 7 2 6 3 2 3" xfId="51541" xr:uid="{00000000-0005-0000-0000-000010A70000}"/>
    <cellStyle name="Comma 7 2 6 3 3" xfId="51542" xr:uid="{00000000-0005-0000-0000-000011A70000}"/>
    <cellStyle name="Comma 7 2 6 3 3 2" xfId="51543" xr:uid="{00000000-0005-0000-0000-000012A70000}"/>
    <cellStyle name="Comma 7 2 6 3 3 3" xfId="51544" xr:uid="{00000000-0005-0000-0000-000013A70000}"/>
    <cellStyle name="Comma 7 2 6 3 4" xfId="51545" xr:uid="{00000000-0005-0000-0000-000014A70000}"/>
    <cellStyle name="Comma 7 2 6 3 4 2" xfId="51546" xr:uid="{00000000-0005-0000-0000-000015A70000}"/>
    <cellStyle name="Comma 7 2 6 3 5" xfId="51547" xr:uid="{00000000-0005-0000-0000-000016A70000}"/>
    <cellStyle name="Comma 7 2 6 3 6" xfId="51548" xr:uid="{00000000-0005-0000-0000-000017A70000}"/>
    <cellStyle name="Comma 7 2 6 4" xfId="51549" xr:uid="{00000000-0005-0000-0000-000018A70000}"/>
    <cellStyle name="Comma 7 2 6 4 2" xfId="51550" xr:uid="{00000000-0005-0000-0000-000019A70000}"/>
    <cellStyle name="Comma 7 2 6 4 2 2" xfId="51551" xr:uid="{00000000-0005-0000-0000-00001AA70000}"/>
    <cellStyle name="Comma 7 2 6 4 2 3" xfId="51552" xr:uid="{00000000-0005-0000-0000-00001BA70000}"/>
    <cellStyle name="Comma 7 2 6 4 3" xfId="51553" xr:uid="{00000000-0005-0000-0000-00001CA70000}"/>
    <cellStyle name="Comma 7 2 6 4 3 2" xfId="51554" xr:uid="{00000000-0005-0000-0000-00001DA70000}"/>
    <cellStyle name="Comma 7 2 6 4 4" xfId="51555" xr:uid="{00000000-0005-0000-0000-00001EA70000}"/>
    <cellStyle name="Comma 7 2 6 4 5" xfId="51556" xr:uid="{00000000-0005-0000-0000-00001FA70000}"/>
    <cellStyle name="Comma 7 2 6 5" xfId="51557" xr:uid="{00000000-0005-0000-0000-000020A70000}"/>
    <cellStyle name="Comma 7 2 6 5 2" xfId="51558" xr:uid="{00000000-0005-0000-0000-000021A70000}"/>
    <cellStyle name="Comma 7 2 6 5 3" xfId="51559" xr:uid="{00000000-0005-0000-0000-000022A70000}"/>
    <cellStyle name="Comma 7 2 6 6" xfId="51560" xr:uid="{00000000-0005-0000-0000-000023A70000}"/>
    <cellStyle name="Comma 7 2 6 6 2" xfId="51561" xr:uid="{00000000-0005-0000-0000-000024A70000}"/>
    <cellStyle name="Comma 7 2 6 6 3" xfId="51562" xr:uid="{00000000-0005-0000-0000-000025A70000}"/>
    <cellStyle name="Comma 7 2 6 7" xfId="51563" xr:uid="{00000000-0005-0000-0000-000026A70000}"/>
    <cellStyle name="Comma 7 2 6 7 2" xfId="51564" xr:uid="{00000000-0005-0000-0000-000027A70000}"/>
    <cellStyle name="Comma 7 2 6 8" xfId="51565" xr:uid="{00000000-0005-0000-0000-000028A70000}"/>
    <cellStyle name="Comma 7 2 6 9" xfId="51566" xr:uid="{00000000-0005-0000-0000-000029A70000}"/>
    <cellStyle name="Comma 7 2 7" xfId="9920" xr:uid="{00000000-0005-0000-0000-00002AA70000}"/>
    <cellStyle name="Comma 7 2 7 2" xfId="51567" xr:uid="{00000000-0005-0000-0000-00002BA70000}"/>
    <cellStyle name="Comma 7 2 7 2 2" xfId="51568" xr:uid="{00000000-0005-0000-0000-00002CA70000}"/>
    <cellStyle name="Comma 7 2 7 2 3" xfId="51569" xr:uid="{00000000-0005-0000-0000-00002DA70000}"/>
    <cellStyle name="Comma 7 2 7 3" xfId="51570" xr:uid="{00000000-0005-0000-0000-00002EA70000}"/>
    <cellStyle name="Comma 7 2 7 3 2" xfId="51571" xr:uid="{00000000-0005-0000-0000-00002FA70000}"/>
    <cellStyle name="Comma 7 2 7 3 3" xfId="51572" xr:uid="{00000000-0005-0000-0000-000030A70000}"/>
    <cellStyle name="Comma 7 2 7 4" xfId="51573" xr:uid="{00000000-0005-0000-0000-000031A70000}"/>
    <cellStyle name="Comma 7 2 7 4 2" xfId="51574" xr:uid="{00000000-0005-0000-0000-000032A70000}"/>
    <cellStyle name="Comma 7 2 7 5" xfId="51575" xr:uid="{00000000-0005-0000-0000-000033A70000}"/>
    <cellStyle name="Comma 7 2 7 6" xfId="51576" xr:uid="{00000000-0005-0000-0000-000034A70000}"/>
    <cellStyle name="Comma 7 2 8" xfId="51577" xr:uid="{00000000-0005-0000-0000-000035A70000}"/>
    <cellStyle name="Comma 7 2 8 2" xfId="51578" xr:uid="{00000000-0005-0000-0000-000036A70000}"/>
    <cellStyle name="Comma 7 2 8 2 2" xfId="51579" xr:uid="{00000000-0005-0000-0000-000037A70000}"/>
    <cellStyle name="Comma 7 2 8 2 3" xfId="51580" xr:uid="{00000000-0005-0000-0000-000038A70000}"/>
    <cellStyle name="Comma 7 2 8 3" xfId="51581" xr:uid="{00000000-0005-0000-0000-000039A70000}"/>
    <cellStyle name="Comma 7 2 8 3 2" xfId="51582" xr:uid="{00000000-0005-0000-0000-00003AA70000}"/>
    <cellStyle name="Comma 7 2 8 3 3" xfId="51583" xr:uid="{00000000-0005-0000-0000-00003BA70000}"/>
    <cellStyle name="Comma 7 2 8 4" xfId="51584" xr:uid="{00000000-0005-0000-0000-00003CA70000}"/>
    <cellStyle name="Comma 7 2 8 4 2" xfId="51585" xr:uid="{00000000-0005-0000-0000-00003DA70000}"/>
    <cellStyle name="Comma 7 2 8 5" xfId="51586" xr:uid="{00000000-0005-0000-0000-00003EA70000}"/>
    <cellStyle name="Comma 7 2 8 6" xfId="51587" xr:uid="{00000000-0005-0000-0000-00003FA70000}"/>
    <cellStyle name="Comma 7 2 9" xfId="51588" xr:uid="{00000000-0005-0000-0000-000040A70000}"/>
    <cellStyle name="Comma 7 2 9 2" xfId="51589" xr:uid="{00000000-0005-0000-0000-000041A70000}"/>
    <cellStyle name="Comma 7 2 9 2 2" xfId="51590" xr:uid="{00000000-0005-0000-0000-000042A70000}"/>
    <cellStyle name="Comma 7 2 9 2 3" xfId="51591" xr:uid="{00000000-0005-0000-0000-000043A70000}"/>
    <cellStyle name="Comma 7 2 9 3" xfId="51592" xr:uid="{00000000-0005-0000-0000-000044A70000}"/>
    <cellStyle name="Comma 7 2 9 3 2" xfId="51593" xr:uid="{00000000-0005-0000-0000-000045A70000}"/>
    <cellStyle name="Comma 7 2 9 4" xfId="51594" xr:uid="{00000000-0005-0000-0000-000046A70000}"/>
    <cellStyle name="Comma 7 2 9 5" xfId="51595" xr:uid="{00000000-0005-0000-0000-000047A70000}"/>
    <cellStyle name="Comma 7 3" xfId="3913" xr:uid="{00000000-0005-0000-0000-000048A70000}"/>
    <cellStyle name="Comma 7 3 10" xfId="51596" xr:uid="{00000000-0005-0000-0000-000049A70000}"/>
    <cellStyle name="Comma 7 3 10 2" xfId="51597" xr:uid="{00000000-0005-0000-0000-00004AA70000}"/>
    <cellStyle name="Comma 7 3 10 3" xfId="51598" xr:uid="{00000000-0005-0000-0000-00004BA70000}"/>
    <cellStyle name="Comma 7 3 11" xfId="51599" xr:uid="{00000000-0005-0000-0000-00004CA70000}"/>
    <cellStyle name="Comma 7 3 11 2" xfId="51600" xr:uid="{00000000-0005-0000-0000-00004DA70000}"/>
    <cellStyle name="Comma 7 3 12" xfId="51601" xr:uid="{00000000-0005-0000-0000-00004EA70000}"/>
    <cellStyle name="Comma 7 3 13" xfId="51602" xr:uid="{00000000-0005-0000-0000-00004FA70000}"/>
    <cellStyle name="Comma 7 3 14" xfId="51603" xr:uid="{00000000-0005-0000-0000-000050A70000}"/>
    <cellStyle name="Comma 7 3 2" xfId="3914" xr:uid="{00000000-0005-0000-0000-000051A70000}"/>
    <cellStyle name="Comma 7 3 2 10" xfId="51604" xr:uid="{00000000-0005-0000-0000-000052A70000}"/>
    <cellStyle name="Comma 7 3 2 10 2" xfId="51605" xr:uid="{00000000-0005-0000-0000-000053A70000}"/>
    <cellStyle name="Comma 7 3 2 11" xfId="51606" xr:uid="{00000000-0005-0000-0000-000054A70000}"/>
    <cellStyle name="Comma 7 3 2 12" xfId="51607" xr:uid="{00000000-0005-0000-0000-000055A70000}"/>
    <cellStyle name="Comma 7 3 2 2" xfId="9921" xr:uid="{00000000-0005-0000-0000-000056A70000}"/>
    <cellStyle name="Comma 7 3 2 2 10" xfId="51608" xr:uid="{00000000-0005-0000-0000-000057A70000}"/>
    <cellStyle name="Comma 7 3 2 2 2" xfId="9922" xr:uid="{00000000-0005-0000-0000-000058A70000}"/>
    <cellStyle name="Comma 7 3 2 2 2 2" xfId="51609" xr:uid="{00000000-0005-0000-0000-000059A70000}"/>
    <cellStyle name="Comma 7 3 2 2 2 2 2" xfId="51610" xr:uid="{00000000-0005-0000-0000-00005AA70000}"/>
    <cellStyle name="Comma 7 3 2 2 2 2 2 2" xfId="51611" xr:uid="{00000000-0005-0000-0000-00005BA70000}"/>
    <cellStyle name="Comma 7 3 2 2 2 2 2 3" xfId="51612" xr:uid="{00000000-0005-0000-0000-00005CA70000}"/>
    <cellStyle name="Comma 7 3 2 2 2 2 3" xfId="51613" xr:uid="{00000000-0005-0000-0000-00005DA70000}"/>
    <cellStyle name="Comma 7 3 2 2 2 2 3 2" xfId="51614" xr:uid="{00000000-0005-0000-0000-00005EA70000}"/>
    <cellStyle name="Comma 7 3 2 2 2 2 3 3" xfId="51615" xr:uid="{00000000-0005-0000-0000-00005FA70000}"/>
    <cellStyle name="Comma 7 3 2 2 2 2 4" xfId="51616" xr:uid="{00000000-0005-0000-0000-000060A70000}"/>
    <cellStyle name="Comma 7 3 2 2 2 2 4 2" xfId="51617" xr:uid="{00000000-0005-0000-0000-000061A70000}"/>
    <cellStyle name="Comma 7 3 2 2 2 2 5" xfId="51618" xr:uid="{00000000-0005-0000-0000-000062A70000}"/>
    <cellStyle name="Comma 7 3 2 2 2 2 6" xfId="51619" xr:uid="{00000000-0005-0000-0000-000063A70000}"/>
    <cellStyle name="Comma 7 3 2 2 2 3" xfId="51620" xr:uid="{00000000-0005-0000-0000-000064A70000}"/>
    <cellStyle name="Comma 7 3 2 2 2 3 2" xfId="51621" xr:uid="{00000000-0005-0000-0000-000065A70000}"/>
    <cellStyle name="Comma 7 3 2 2 2 3 2 2" xfId="51622" xr:uid="{00000000-0005-0000-0000-000066A70000}"/>
    <cellStyle name="Comma 7 3 2 2 2 3 2 3" xfId="51623" xr:uid="{00000000-0005-0000-0000-000067A70000}"/>
    <cellStyle name="Comma 7 3 2 2 2 3 3" xfId="51624" xr:uid="{00000000-0005-0000-0000-000068A70000}"/>
    <cellStyle name="Comma 7 3 2 2 2 3 3 2" xfId="51625" xr:uid="{00000000-0005-0000-0000-000069A70000}"/>
    <cellStyle name="Comma 7 3 2 2 2 3 3 3" xfId="51626" xr:uid="{00000000-0005-0000-0000-00006AA70000}"/>
    <cellStyle name="Comma 7 3 2 2 2 3 4" xfId="51627" xr:uid="{00000000-0005-0000-0000-00006BA70000}"/>
    <cellStyle name="Comma 7 3 2 2 2 3 4 2" xfId="51628" xr:uid="{00000000-0005-0000-0000-00006CA70000}"/>
    <cellStyle name="Comma 7 3 2 2 2 3 5" xfId="51629" xr:uid="{00000000-0005-0000-0000-00006DA70000}"/>
    <cellStyle name="Comma 7 3 2 2 2 3 6" xfId="51630" xr:uid="{00000000-0005-0000-0000-00006EA70000}"/>
    <cellStyle name="Comma 7 3 2 2 2 4" xfId="51631" xr:uid="{00000000-0005-0000-0000-00006FA70000}"/>
    <cellStyle name="Comma 7 3 2 2 2 4 2" xfId="51632" xr:uid="{00000000-0005-0000-0000-000070A70000}"/>
    <cellStyle name="Comma 7 3 2 2 2 4 2 2" xfId="51633" xr:uid="{00000000-0005-0000-0000-000071A70000}"/>
    <cellStyle name="Comma 7 3 2 2 2 4 2 3" xfId="51634" xr:uid="{00000000-0005-0000-0000-000072A70000}"/>
    <cellStyle name="Comma 7 3 2 2 2 4 3" xfId="51635" xr:uid="{00000000-0005-0000-0000-000073A70000}"/>
    <cellStyle name="Comma 7 3 2 2 2 4 3 2" xfId="51636" xr:uid="{00000000-0005-0000-0000-000074A70000}"/>
    <cellStyle name="Comma 7 3 2 2 2 4 4" xfId="51637" xr:uid="{00000000-0005-0000-0000-000075A70000}"/>
    <cellStyle name="Comma 7 3 2 2 2 4 5" xfId="51638" xr:uid="{00000000-0005-0000-0000-000076A70000}"/>
    <cellStyle name="Comma 7 3 2 2 2 5" xfId="51639" xr:uid="{00000000-0005-0000-0000-000077A70000}"/>
    <cellStyle name="Comma 7 3 2 2 2 5 2" xfId="51640" xr:uid="{00000000-0005-0000-0000-000078A70000}"/>
    <cellStyle name="Comma 7 3 2 2 2 5 3" xfId="51641" xr:uid="{00000000-0005-0000-0000-000079A70000}"/>
    <cellStyle name="Comma 7 3 2 2 2 6" xfId="51642" xr:uid="{00000000-0005-0000-0000-00007AA70000}"/>
    <cellStyle name="Comma 7 3 2 2 2 6 2" xfId="51643" xr:uid="{00000000-0005-0000-0000-00007BA70000}"/>
    <cellStyle name="Comma 7 3 2 2 2 6 3" xfId="51644" xr:uid="{00000000-0005-0000-0000-00007CA70000}"/>
    <cellStyle name="Comma 7 3 2 2 2 7" xfId="51645" xr:uid="{00000000-0005-0000-0000-00007DA70000}"/>
    <cellStyle name="Comma 7 3 2 2 2 7 2" xfId="51646" xr:uid="{00000000-0005-0000-0000-00007EA70000}"/>
    <cellStyle name="Comma 7 3 2 2 2 8" xfId="51647" xr:uid="{00000000-0005-0000-0000-00007FA70000}"/>
    <cellStyle name="Comma 7 3 2 2 2 9" xfId="51648" xr:uid="{00000000-0005-0000-0000-000080A70000}"/>
    <cellStyle name="Comma 7 3 2 2 3" xfId="51649" xr:uid="{00000000-0005-0000-0000-000081A70000}"/>
    <cellStyle name="Comma 7 3 2 2 3 2" xfId="51650" xr:uid="{00000000-0005-0000-0000-000082A70000}"/>
    <cellStyle name="Comma 7 3 2 2 3 2 2" xfId="51651" xr:uid="{00000000-0005-0000-0000-000083A70000}"/>
    <cellStyle name="Comma 7 3 2 2 3 2 3" xfId="51652" xr:uid="{00000000-0005-0000-0000-000084A70000}"/>
    <cellStyle name="Comma 7 3 2 2 3 3" xfId="51653" xr:uid="{00000000-0005-0000-0000-000085A70000}"/>
    <cellStyle name="Comma 7 3 2 2 3 3 2" xfId="51654" xr:uid="{00000000-0005-0000-0000-000086A70000}"/>
    <cellStyle name="Comma 7 3 2 2 3 3 3" xfId="51655" xr:uid="{00000000-0005-0000-0000-000087A70000}"/>
    <cellStyle name="Comma 7 3 2 2 3 4" xfId="51656" xr:uid="{00000000-0005-0000-0000-000088A70000}"/>
    <cellStyle name="Comma 7 3 2 2 3 4 2" xfId="51657" xr:uid="{00000000-0005-0000-0000-000089A70000}"/>
    <cellStyle name="Comma 7 3 2 2 3 5" xfId="51658" xr:uid="{00000000-0005-0000-0000-00008AA70000}"/>
    <cellStyle name="Comma 7 3 2 2 3 6" xfId="51659" xr:uid="{00000000-0005-0000-0000-00008BA70000}"/>
    <cellStyle name="Comma 7 3 2 2 4" xfId="51660" xr:uid="{00000000-0005-0000-0000-00008CA70000}"/>
    <cellStyle name="Comma 7 3 2 2 4 2" xfId="51661" xr:uid="{00000000-0005-0000-0000-00008DA70000}"/>
    <cellStyle name="Comma 7 3 2 2 4 2 2" xfId="51662" xr:uid="{00000000-0005-0000-0000-00008EA70000}"/>
    <cellStyle name="Comma 7 3 2 2 4 2 3" xfId="51663" xr:uid="{00000000-0005-0000-0000-00008FA70000}"/>
    <cellStyle name="Comma 7 3 2 2 4 3" xfId="51664" xr:uid="{00000000-0005-0000-0000-000090A70000}"/>
    <cellStyle name="Comma 7 3 2 2 4 3 2" xfId="51665" xr:uid="{00000000-0005-0000-0000-000091A70000}"/>
    <cellStyle name="Comma 7 3 2 2 4 3 3" xfId="51666" xr:uid="{00000000-0005-0000-0000-000092A70000}"/>
    <cellStyle name="Comma 7 3 2 2 4 4" xfId="51667" xr:uid="{00000000-0005-0000-0000-000093A70000}"/>
    <cellStyle name="Comma 7 3 2 2 4 4 2" xfId="51668" xr:uid="{00000000-0005-0000-0000-000094A70000}"/>
    <cellStyle name="Comma 7 3 2 2 4 5" xfId="51669" xr:uid="{00000000-0005-0000-0000-000095A70000}"/>
    <cellStyle name="Comma 7 3 2 2 4 6" xfId="51670" xr:uid="{00000000-0005-0000-0000-000096A70000}"/>
    <cellStyle name="Comma 7 3 2 2 5" xfId="51671" xr:uid="{00000000-0005-0000-0000-000097A70000}"/>
    <cellStyle name="Comma 7 3 2 2 5 2" xfId="51672" xr:uid="{00000000-0005-0000-0000-000098A70000}"/>
    <cellStyle name="Comma 7 3 2 2 5 2 2" xfId="51673" xr:uid="{00000000-0005-0000-0000-000099A70000}"/>
    <cellStyle name="Comma 7 3 2 2 5 2 3" xfId="51674" xr:uid="{00000000-0005-0000-0000-00009AA70000}"/>
    <cellStyle name="Comma 7 3 2 2 5 3" xfId="51675" xr:uid="{00000000-0005-0000-0000-00009BA70000}"/>
    <cellStyle name="Comma 7 3 2 2 5 3 2" xfId="51676" xr:uid="{00000000-0005-0000-0000-00009CA70000}"/>
    <cellStyle name="Comma 7 3 2 2 5 4" xfId="51677" xr:uid="{00000000-0005-0000-0000-00009DA70000}"/>
    <cellStyle name="Comma 7 3 2 2 5 5" xfId="51678" xr:uid="{00000000-0005-0000-0000-00009EA70000}"/>
    <cellStyle name="Comma 7 3 2 2 6" xfId="51679" xr:uid="{00000000-0005-0000-0000-00009FA70000}"/>
    <cellStyle name="Comma 7 3 2 2 6 2" xfId="51680" xr:uid="{00000000-0005-0000-0000-0000A0A70000}"/>
    <cellStyle name="Comma 7 3 2 2 6 3" xfId="51681" xr:uid="{00000000-0005-0000-0000-0000A1A70000}"/>
    <cellStyle name="Comma 7 3 2 2 7" xfId="51682" xr:uid="{00000000-0005-0000-0000-0000A2A70000}"/>
    <cellStyle name="Comma 7 3 2 2 7 2" xfId="51683" xr:uid="{00000000-0005-0000-0000-0000A3A70000}"/>
    <cellStyle name="Comma 7 3 2 2 7 3" xfId="51684" xr:uid="{00000000-0005-0000-0000-0000A4A70000}"/>
    <cellStyle name="Comma 7 3 2 2 8" xfId="51685" xr:uid="{00000000-0005-0000-0000-0000A5A70000}"/>
    <cellStyle name="Comma 7 3 2 2 8 2" xfId="51686" xr:uid="{00000000-0005-0000-0000-0000A6A70000}"/>
    <cellStyle name="Comma 7 3 2 2 9" xfId="51687" xr:uid="{00000000-0005-0000-0000-0000A7A70000}"/>
    <cellStyle name="Comma 7 3 2 3" xfId="9923" xr:uid="{00000000-0005-0000-0000-0000A8A70000}"/>
    <cellStyle name="Comma 7 3 2 3 2" xfId="51688" xr:uid="{00000000-0005-0000-0000-0000A9A70000}"/>
    <cellStyle name="Comma 7 3 2 3 2 2" xfId="51689" xr:uid="{00000000-0005-0000-0000-0000AAA70000}"/>
    <cellStyle name="Comma 7 3 2 3 2 2 2" xfId="51690" xr:uid="{00000000-0005-0000-0000-0000ABA70000}"/>
    <cellStyle name="Comma 7 3 2 3 2 2 3" xfId="51691" xr:uid="{00000000-0005-0000-0000-0000ACA70000}"/>
    <cellStyle name="Comma 7 3 2 3 2 3" xfId="51692" xr:uid="{00000000-0005-0000-0000-0000ADA70000}"/>
    <cellStyle name="Comma 7 3 2 3 2 3 2" xfId="51693" xr:uid="{00000000-0005-0000-0000-0000AEA70000}"/>
    <cellStyle name="Comma 7 3 2 3 2 3 3" xfId="51694" xr:uid="{00000000-0005-0000-0000-0000AFA70000}"/>
    <cellStyle name="Comma 7 3 2 3 2 4" xfId="51695" xr:uid="{00000000-0005-0000-0000-0000B0A70000}"/>
    <cellStyle name="Comma 7 3 2 3 2 4 2" xfId="51696" xr:uid="{00000000-0005-0000-0000-0000B1A70000}"/>
    <cellStyle name="Comma 7 3 2 3 2 5" xfId="51697" xr:uid="{00000000-0005-0000-0000-0000B2A70000}"/>
    <cellStyle name="Comma 7 3 2 3 2 6" xfId="51698" xr:uid="{00000000-0005-0000-0000-0000B3A70000}"/>
    <cellStyle name="Comma 7 3 2 3 3" xfId="51699" xr:uid="{00000000-0005-0000-0000-0000B4A70000}"/>
    <cellStyle name="Comma 7 3 2 3 3 2" xfId="51700" xr:uid="{00000000-0005-0000-0000-0000B5A70000}"/>
    <cellStyle name="Comma 7 3 2 3 3 2 2" xfId="51701" xr:uid="{00000000-0005-0000-0000-0000B6A70000}"/>
    <cellStyle name="Comma 7 3 2 3 3 2 3" xfId="51702" xr:uid="{00000000-0005-0000-0000-0000B7A70000}"/>
    <cellStyle name="Comma 7 3 2 3 3 3" xfId="51703" xr:uid="{00000000-0005-0000-0000-0000B8A70000}"/>
    <cellStyle name="Comma 7 3 2 3 3 3 2" xfId="51704" xr:uid="{00000000-0005-0000-0000-0000B9A70000}"/>
    <cellStyle name="Comma 7 3 2 3 3 3 3" xfId="51705" xr:uid="{00000000-0005-0000-0000-0000BAA70000}"/>
    <cellStyle name="Comma 7 3 2 3 3 4" xfId="51706" xr:uid="{00000000-0005-0000-0000-0000BBA70000}"/>
    <cellStyle name="Comma 7 3 2 3 3 4 2" xfId="51707" xr:uid="{00000000-0005-0000-0000-0000BCA70000}"/>
    <cellStyle name="Comma 7 3 2 3 3 5" xfId="51708" xr:uid="{00000000-0005-0000-0000-0000BDA70000}"/>
    <cellStyle name="Comma 7 3 2 3 3 6" xfId="51709" xr:uid="{00000000-0005-0000-0000-0000BEA70000}"/>
    <cellStyle name="Comma 7 3 2 3 4" xfId="51710" xr:uid="{00000000-0005-0000-0000-0000BFA70000}"/>
    <cellStyle name="Comma 7 3 2 3 4 2" xfId="51711" xr:uid="{00000000-0005-0000-0000-0000C0A70000}"/>
    <cellStyle name="Comma 7 3 2 3 4 2 2" xfId="51712" xr:uid="{00000000-0005-0000-0000-0000C1A70000}"/>
    <cellStyle name="Comma 7 3 2 3 4 2 3" xfId="51713" xr:uid="{00000000-0005-0000-0000-0000C2A70000}"/>
    <cellStyle name="Comma 7 3 2 3 4 3" xfId="51714" xr:uid="{00000000-0005-0000-0000-0000C3A70000}"/>
    <cellStyle name="Comma 7 3 2 3 4 3 2" xfId="51715" xr:uid="{00000000-0005-0000-0000-0000C4A70000}"/>
    <cellStyle name="Comma 7 3 2 3 4 4" xfId="51716" xr:uid="{00000000-0005-0000-0000-0000C5A70000}"/>
    <cellStyle name="Comma 7 3 2 3 4 5" xfId="51717" xr:uid="{00000000-0005-0000-0000-0000C6A70000}"/>
    <cellStyle name="Comma 7 3 2 3 5" xfId="51718" xr:uid="{00000000-0005-0000-0000-0000C7A70000}"/>
    <cellStyle name="Comma 7 3 2 3 5 2" xfId="51719" xr:uid="{00000000-0005-0000-0000-0000C8A70000}"/>
    <cellStyle name="Comma 7 3 2 3 5 3" xfId="51720" xr:uid="{00000000-0005-0000-0000-0000C9A70000}"/>
    <cellStyle name="Comma 7 3 2 3 6" xfId="51721" xr:uid="{00000000-0005-0000-0000-0000CAA70000}"/>
    <cellStyle name="Comma 7 3 2 3 6 2" xfId="51722" xr:uid="{00000000-0005-0000-0000-0000CBA70000}"/>
    <cellStyle name="Comma 7 3 2 3 6 3" xfId="51723" xr:uid="{00000000-0005-0000-0000-0000CCA70000}"/>
    <cellStyle name="Comma 7 3 2 3 7" xfId="51724" xr:uid="{00000000-0005-0000-0000-0000CDA70000}"/>
    <cellStyle name="Comma 7 3 2 3 7 2" xfId="51725" xr:uid="{00000000-0005-0000-0000-0000CEA70000}"/>
    <cellStyle name="Comma 7 3 2 3 8" xfId="51726" xr:uid="{00000000-0005-0000-0000-0000CFA70000}"/>
    <cellStyle name="Comma 7 3 2 3 9" xfId="51727" xr:uid="{00000000-0005-0000-0000-0000D0A70000}"/>
    <cellStyle name="Comma 7 3 2 4" xfId="9924" xr:uid="{00000000-0005-0000-0000-0000D1A70000}"/>
    <cellStyle name="Comma 7 3 2 4 2" xfId="51728" xr:uid="{00000000-0005-0000-0000-0000D2A70000}"/>
    <cellStyle name="Comma 7 3 2 4 2 2" xfId="51729" xr:uid="{00000000-0005-0000-0000-0000D3A70000}"/>
    <cellStyle name="Comma 7 3 2 4 2 2 2" xfId="51730" xr:uid="{00000000-0005-0000-0000-0000D4A70000}"/>
    <cellStyle name="Comma 7 3 2 4 2 2 3" xfId="51731" xr:uid="{00000000-0005-0000-0000-0000D5A70000}"/>
    <cellStyle name="Comma 7 3 2 4 2 3" xfId="51732" xr:uid="{00000000-0005-0000-0000-0000D6A70000}"/>
    <cellStyle name="Comma 7 3 2 4 2 3 2" xfId="51733" xr:uid="{00000000-0005-0000-0000-0000D7A70000}"/>
    <cellStyle name="Comma 7 3 2 4 2 3 3" xfId="51734" xr:uid="{00000000-0005-0000-0000-0000D8A70000}"/>
    <cellStyle name="Comma 7 3 2 4 2 4" xfId="51735" xr:uid="{00000000-0005-0000-0000-0000D9A70000}"/>
    <cellStyle name="Comma 7 3 2 4 2 4 2" xfId="51736" xr:uid="{00000000-0005-0000-0000-0000DAA70000}"/>
    <cellStyle name="Comma 7 3 2 4 2 5" xfId="51737" xr:uid="{00000000-0005-0000-0000-0000DBA70000}"/>
    <cellStyle name="Comma 7 3 2 4 2 6" xfId="51738" xr:uid="{00000000-0005-0000-0000-0000DCA70000}"/>
    <cellStyle name="Comma 7 3 2 4 3" xfId="51739" xr:uid="{00000000-0005-0000-0000-0000DDA70000}"/>
    <cellStyle name="Comma 7 3 2 4 3 2" xfId="51740" xr:uid="{00000000-0005-0000-0000-0000DEA70000}"/>
    <cellStyle name="Comma 7 3 2 4 3 2 2" xfId="51741" xr:uid="{00000000-0005-0000-0000-0000DFA70000}"/>
    <cellStyle name="Comma 7 3 2 4 3 2 3" xfId="51742" xr:uid="{00000000-0005-0000-0000-0000E0A70000}"/>
    <cellStyle name="Comma 7 3 2 4 3 3" xfId="51743" xr:uid="{00000000-0005-0000-0000-0000E1A70000}"/>
    <cellStyle name="Comma 7 3 2 4 3 3 2" xfId="51744" xr:uid="{00000000-0005-0000-0000-0000E2A70000}"/>
    <cellStyle name="Comma 7 3 2 4 3 3 3" xfId="51745" xr:uid="{00000000-0005-0000-0000-0000E3A70000}"/>
    <cellStyle name="Comma 7 3 2 4 3 4" xfId="51746" xr:uid="{00000000-0005-0000-0000-0000E4A70000}"/>
    <cellStyle name="Comma 7 3 2 4 3 4 2" xfId="51747" xr:uid="{00000000-0005-0000-0000-0000E5A70000}"/>
    <cellStyle name="Comma 7 3 2 4 3 5" xfId="51748" xr:uid="{00000000-0005-0000-0000-0000E6A70000}"/>
    <cellStyle name="Comma 7 3 2 4 3 6" xfId="51749" xr:uid="{00000000-0005-0000-0000-0000E7A70000}"/>
    <cellStyle name="Comma 7 3 2 4 4" xfId="51750" xr:uid="{00000000-0005-0000-0000-0000E8A70000}"/>
    <cellStyle name="Comma 7 3 2 4 4 2" xfId="51751" xr:uid="{00000000-0005-0000-0000-0000E9A70000}"/>
    <cellStyle name="Comma 7 3 2 4 4 2 2" xfId="51752" xr:uid="{00000000-0005-0000-0000-0000EAA70000}"/>
    <cellStyle name="Comma 7 3 2 4 4 2 3" xfId="51753" xr:uid="{00000000-0005-0000-0000-0000EBA70000}"/>
    <cellStyle name="Comma 7 3 2 4 4 3" xfId="51754" xr:uid="{00000000-0005-0000-0000-0000ECA70000}"/>
    <cellStyle name="Comma 7 3 2 4 4 3 2" xfId="51755" xr:uid="{00000000-0005-0000-0000-0000EDA70000}"/>
    <cellStyle name="Comma 7 3 2 4 4 4" xfId="51756" xr:uid="{00000000-0005-0000-0000-0000EEA70000}"/>
    <cellStyle name="Comma 7 3 2 4 4 5" xfId="51757" xr:uid="{00000000-0005-0000-0000-0000EFA70000}"/>
    <cellStyle name="Comma 7 3 2 4 5" xfId="51758" xr:uid="{00000000-0005-0000-0000-0000F0A70000}"/>
    <cellStyle name="Comma 7 3 2 4 5 2" xfId="51759" xr:uid="{00000000-0005-0000-0000-0000F1A70000}"/>
    <cellStyle name="Comma 7 3 2 4 5 3" xfId="51760" xr:uid="{00000000-0005-0000-0000-0000F2A70000}"/>
    <cellStyle name="Comma 7 3 2 4 6" xfId="51761" xr:uid="{00000000-0005-0000-0000-0000F3A70000}"/>
    <cellStyle name="Comma 7 3 2 4 6 2" xfId="51762" xr:uid="{00000000-0005-0000-0000-0000F4A70000}"/>
    <cellStyle name="Comma 7 3 2 4 6 3" xfId="51763" xr:uid="{00000000-0005-0000-0000-0000F5A70000}"/>
    <cellStyle name="Comma 7 3 2 4 7" xfId="51764" xr:uid="{00000000-0005-0000-0000-0000F6A70000}"/>
    <cellStyle name="Comma 7 3 2 4 7 2" xfId="51765" xr:uid="{00000000-0005-0000-0000-0000F7A70000}"/>
    <cellStyle name="Comma 7 3 2 4 8" xfId="51766" xr:uid="{00000000-0005-0000-0000-0000F8A70000}"/>
    <cellStyle name="Comma 7 3 2 4 9" xfId="51767" xr:uid="{00000000-0005-0000-0000-0000F9A70000}"/>
    <cellStyle name="Comma 7 3 2 5" xfId="51768" xr:uid="{00000000-0005-0000-0000-0000FAA70000}"/>
    <cellStyle name="Comma 7 3 2 5 2" xfId="51769" xr:uid="{00000000-0005-0000-0000-0000FBA70000}"/>
    <cellStyle name="Comma 7 3 2 5 2 2" xfId="51770" xr:uid="{00000000-0005-0000-0000-0000FCA70000}"/>
    <cellStyle name="Comma 7 3 2 5 2 3" xfId="51771" xr:uid="{00000000-0005-0000-0000-0000FDA70000}"/>
    <cellStyle name="Comma 7 3 2 5 3" xfId="51772" xr:uid="{00000000-0005-0000-0000-0000FEA70000}"/>
    <cellStyle name="Comma 7 3 2 5 3 2" xfId="51773" xr:uid="{00000000-0005-0000-0000-0000FFA70000}"/>
    <cellStyle name="Comma 7 3 2 5 3 3" xfId="51774" xr:uid="{00000000-0005-0000-0000-000000A80000}"/>
    <cellStyle name="Comma 7 3 2 5 4" xfId="51775" xr:uid="{00000000-0005-0000-0000-000001A80000}"/>
    <cellStyle name="Comma 7 3 2 5 4 2" xfId="51776" xr:uid="{00000000-0005-0000-0000-000002A80000}"/>
    <cellStyle name="Comma 7 3 2 5 5" xfId="51777" xr:uid="{00000000-0005-0000-0000-000003A80000}"/>
    <cellStyle name="Comma 7 3 2 5 6" xfId="51778" xr:uid="{00000000-0005-0000-0000-000004A80000}"/>
    <cellStyle name="Comma 7 3 2 6" xfId="51779" xr:uid="{00000000-0005-0000-0000-000005A80000}"/>
    <cellStyle name="Comma 7 3 2 6 2" xfId="51780" xr:uid="{00000000-0005-0000-0000-000006A80000}"/>
    <cellStyle name="Comma 7 3 2 6 2 2" xfId="51781" xr:uid="{00000000-0005-0000-0000-000007A80000}"/>
    <cellStyle name="Comma 7 3 2 6 2 3" xfId="51782" xr:uid="{00000000-0005-0000-0000-000008A80000}"/>
    <cellStyle name="Comma 7 3 2 6 3" xfId="51783" xr:uid="{00000000-0005-0000-0000-000009A80000}"/>
    <cellStyle name="Comma 7 3 2 6 3 2" xfId="51784" xr:uid="{00000000-0005-0000-0000-00000AA80000}"/>
    <cellStyle name="Comma 7 3 2 6 3 3" xfId="51785" xr:uid="{00000000-0005-0000-0000-00000BA80000}"/>
    <cellStyle name="Comma 7 3 2 6 4" xfId="51786" xr:uid="{00000000-0005-0000-0000-00000CA80000}"/>
    <cellStyle name="Comma 7 3 2 6 4 2" xfId="51787" xr:uid="{00000000-0005-0000-0000-00000DA80000}"/>
    <cellStyle name="Comma 7 3 2 6 5" xfId="51788" xr:uid="{00000000-0005-0000-0000-00000EA80000}"/>
    <cellStyle name="Comma 7 3 2 6 6" xfId="51789" xr:uid="{00000000-0005-0000-0000-00000FA80000}"/>
    <cellStyle name="Comma 7 3 2 7" xfId="51790" xr:uid="{00000000-0005-0000-0000-000010A80000}"/>
    <cellStyle name="Comma 7 3 2 7 2" xfId="51791" xr:uid="{00000000-0005-0000-0000-000011A80000}"/>
    <cellStyle name="Comma 7 3 2 7 2 2" xfId="51792" xr:uid="{00000000-0005-0000-0000-000012A80000}"/>
    <cellStyle name="Comma 7 3 2 7 2 3" xfId="51793" xr:uid="{00000000-0005-0000-0000-000013A80000}"/>
    <cellStyle name="Comma 7 3 2 7 3" xfId="51794" xr:uid="{00000000-0005-0000-0000-000014A80000}"/>
    <cellStyle name="Comma 7 3 2 7 3 2" xfId="51795" xr:uid="{00000000-0005-0000-0000-000015A80000}"/>
    <cellStyle name="Comma 7 3 2 7 4" xfId="51796" xr:uid="{00000000-0005-0000-0000-000016A80000}"/>
    <cellStyle name="Comma 7 3 2 7 5" xfId="51797" xr:uid="{00000000-0005-0000-0000-000017A80000}"/>
    <cellStyle name="Comma 7 3 2 8" xfId="51798" xr:uid="{00000000-0005-0000-0000-000018A80000}"/>
    <cellStyle name="Comma 7 3 2 8 2" xfId="51799" xr:uid="{00000000-0005-0000-0000-000019A80000}"/>
    <cellStyle name="Comma 7 3 2 8 3" xfId="51800" xr:uid="{00000000-0005-0000-0000-00001AA80000}"/>
    <cellStyle name="Comma 7 3 2 9" xfId="51801" xr:uid="{00000000-0005-0000-0000-00001BA80000}"/>
    <cellStyle name="Comma 7 3 2 9 2" xfId="51802" xr:uid="{00000000-0005-0000-0000-00001CA80000}"/>
    <cellStyle name="Comma 7 3 2 9 3" xfId="51803" xr:uid="{00000000-0005-0000-0000-00001DA80000}"/>
    <cellStyle name="Comma 7 3 3" xfId="9925" xr:uid="{00000000-0005-0000-0000-00001EA80000}"/>
    <cellStyle name="Comma 7 3 3 10" xfId="51804" xr:uid="{00000000-0005-0000-0000-00001FA80000}"/>
    <cellStyle name="Comma 7 3 3 2" xfId="9926" xr:uid="{00000000-0005-0000-0000-000020A80000}"/>
    <cellStyle name="Comma 7 3 3 2 2" xfId="51805" xr:uid="{00000000-0005-0000-0000-000021A80000}"/>
    <cellStyle name="Comma 7 3 3 2 2 2" xfId="51806" xr:uid="{00000000-0005-0000-0000-000022A80000}"/>
    <cellStyle name="Comma 7 3 3 2 2 2 2" xfId="51807" xr:uid="{00000000-0005-0000-0000-000023A80000}"/>
    <cellStyle name="Comma 7 3 3 2 2 2 3" xfId="51808" xr:uid="{00000000-0005-0000-0000-000024A80000}"/>
    <cellStyle name="Comma 7 3 3 2 2 3" xfId="51809" xr:uid="{00000000-0005-0000-0000-000025A80000}"/>
    <cellStyle name="Comma 7 3 3 2 2 3 2" xfId="51810" xr:uid="{00000000-0005-0000-0000-000026A80000}"/>
    <cellStyle name="Comma 7 3 3 2 2 3 3" xfId="51811" xr:uid="{00000000-0005-0000-0000-000027A80000}"/>
    <cellStyle name="Comma 7 3 3 2 2 4" xfId="51812" xr:uid="{00000000-0005-0000-0000-000028A80000}"/>
    <cellStyle name="Comma 7 3 3 2 2 4 2" xfId="51813" xr:uid="{00000000-0005-0000-0000-000029A80000}"/>
    <cellStyle name="Comma 7 3 3 2 2 5" xfId="51814" xr:uid="{00000000-0005-0000-0000-00002AA80000}"/>
    <cellStyle name="Comma 7 3 3 2 2 6" xfId="51815" xr:uid="{00000000-0005-0000-0000-00002BA80000}"/>
    <cellStyle name="Comma 7 3 3 2 3" xfId="51816" xr:uid="{00000000-0005-0000-0000-00002CA80000}"/>
    <cellStyle name="Comma 7 3 3 2 3 2" xfId="51817" xr:uid="{00000000-0005-0000-0000-00002DA80000}"/>
    <cellStyle name="Comma 7 3 3 2 3 2 2" xfId="51818" xr:uid="{00000000-0005-0000-0000-00002EA80000}"/>
    <cellStyle name="Comma 7 3 3 2 3 2 3" xfId="51819" xr:uid="{00000000-0005-0000-0000-00002FA80000}"/>
    <cellStyle name="Comma 7 3 3 2 3 3" xfId="51820" xr:uid="{00000000-0005-0000-0000-000030A80000}"/>
    <cellStyle name="Comma 7 3 3 2 3 3 2" xfId="51821" xr:uid="{00000000-0005-0000-0000-000031A80000}"/>
    <cellStyle name="Comma 7 3 3 2 3 3 3" xfId="51822" xr:uid="{00000000-0005-0000-0000-000032A80000}"/>
    <cellStyle name="Comma 7 3 3 2 3 4" xfId="51823" xr:uid="{00000000-0005-0000-0000-000033A80000}"/>
    <cellStyle name="Comma 7 3 3 2 3 4 2" xfId="51824" xr:uid="{00000000-0005-0000-0000-000034A80000}"/>
    <cellStyle name="Comma 7 3 3 2 3 5" xfId="51825" xr:uid="{00000000-0005-0000-0000-000035A80000}"/>
    <cellStyle name="Comma 7 3 3 2 3 6" xfId="51826" xr:uid="{00000000-0005-0000-0000-000036A80000}"/>
    <cellStyle name="Comma 7 3 3 2 4" xfId="51827" xr:uid="{00000000-0005-0000-0000-000037A80000}"/>
    <cellStyle name="Comma 7 3 3 2 4 2" xfId="51828" xr:uid="{00000000-0005-0000-0000-000038A80000}"/>
    <cellStyle name="Comma 7 3 3 2 4 2 2" xfId="51829" xr:uid="{00000000-0005-0000-0000-000039A80000}"/>
    <cellStyle name="Comma 7 3 3 2 4 2 3" xfId="51830" xr:uid="{00000000-0005-0000-0000-00003AA80000}"/>
    <cellStyle name="Comma 7 3 3 2 4 3" xfId="51831" xr:uid="{00000000-0005-0000-0000-00003BA80000}"/>
    <cellStyle name="Comma 7 3 3 2 4 3 2" xfId="51832" xr:uid="{00000000-0005-0000-0000-00003CA80000}"/>
    <cellStyle name="Comma 7 3 3 2 4 4" xfId="51833" xr:uid="{00000000-0005-0000-0000-00003DA80000}"/>
    <cellStyle name="Comma 7 3 3 2 4 5" xfId="51834" xr:uid="{00000000-0005-0000-0000-00003EA80000}"/>
    <cellStyle name="Comma 7 3 3 2 5" xfId="51835" xr:uid="{00000000-0005-0000-0000-00003FA80000}"/>
    <cellStyle name="Comma 7 3 3 2 5 2" xfId="51836" xr:uid="{00000000-0005-0000-0000-000040A80000}"/>
    <cellStyle name="Comma 7 3 3 2 5 3" xfId="51837" xr:uid="{00000000-0005-0000-0000-000041A80000}"/>
    <cellStyle name="Comma 7 3 3 2 6" xfId="51838" xr:uid="{00000000-0005-0000-0000-000042A80000}"/>
    <cellStyle name="Comma 7 3 3 2 6 2" xfId="51839" xr:uid="{00000000-0005-0000-0000-000043A80000}"/>
    <cellStyle name="Comma 7 3 3 2 6 3" xfId="51840" xr:uid="{00000000-0005-0000-0000-000044A80000}"/>
    <cellStyle name="Comma 7 3 3 2 7" xfId="51841" xr:uid="{00000000-0005-0000-0000-000045A80000}"/>
    <cellStyle name="Comma 7 3 3 2 7 2" xfId="51842" xr:uid="{00000000-0005-0000-0000-000046A80000}"/>
    <cellStyle name="Comma 7 3 3 2 8" xfId="51843" xr:uid="{00000000-0005-0000-0000-000047A80000}"/>
    <cellStyle name="Comma 7 3 3 2 9" xfId="51844" xr:uid="{00000000-0005-0000-0000-000048A80000}"/>
    <cellStyle name="Comma 7 3 3 3" xfId="51845" xr:uid="{00000000-0005-0000-0000-000049A80000}"/>
    <cellStyle name="Comma 7 3 3 3 2" xfId="51846" xr:uid="{00000000-0005-0000-0000-00004AA80000}"/>
    <cellStyle name="Comma 7 3 3 3 2 2" xfId="51847" xr:uid="{00000000-0005-0000-0000-00004BA80000}"/>
    <cellStyle name="Comma 7 3 3 3 2 3" xfId="51848" xr:uid="{00000000-0005-0000-0000-00004CA80000}"/>
    <cellStyle name="Comma 7 3 3 3 3" xfId="51849" xr:uid="{00000000-0005-0000-0000-00004DA80000}"/>
    <cellStyle name="Comma 7 3 3 3 3 2" xfId="51850" xr:uid="{00000000-0005-0000-0000-00004EA80000}"/>
    <cellStyle name="Comma 7 3 3 3 3 3" xfId="51851" xr:uid="{00000000-0005-0000-0000-00004FA80000}"/>
    <cellStyle name="Comma 7 3 3 3 4" xfId="51852" xr:uid="{00000000-0005-0000-0000-000050A80000}"/>
    <cellStyle name="Comma 7 3 3 3 4 2" xfId="51853" xr:uid="{00000000-0005-0000-0000-000051A80000}"/>
    <cellStyle name="Comma 7 3 3 3 5" xfId="51854" xr:uid="{00000000-0005-0000-0000-000052A80000}"/>
    <cellStyle name="Comma 7 3 3 3 6" xfId="51855" xr:uid="{00000000-0005-0000-0000-000053A80000}"/>
    <cellStyle name="Comma 7 3 3 4" xfId="51856" xr:uid="{00000000-0005-0000-0000-000054A80000}"/>
    <cellStyle name="Comma 7 3 3 4 2" xfId="51857" xr:uid="{00000000-0005-0000-0000-000055A80000}"/>
    <cellStyle name="Comma 7 3 3 4 2 2" xfId="51858" xr:uid="{00000000-0005-0000-0000-000056A80000}"/>
    <cellStyle name="Comma 7 3 3 4 2 3" xfId="51859" xr:uid="{00000000-0005-0000-0000-000057A80000}"/>
    <cellStyle name="Comma 7 3 3 4 3" xfId="51860" xr:uid="{00000000-0005-0000-0000-000058A80000}"/>
    <cellStyle name="Comma 7 3 3 4 3 2" xfId="51861" xr:uid="{00000000-0005-0000-0000-000059A80000}"/>
    <cellStyle name="Comma 7 3 3 4 3 3" xfId="51862" xr:uid="{00000000-0005-0000-0000-00005AA80000}"/>
    <cellStyle name="Comma 7 3 3 4 4" xfId="51863" xr:uid="{00000000-0005-0000-0000-00005BA80000}"/>
    <cellStyle name="Comma 7 3 3 4 4 2" xfId="51864" xr:uid="{00000000-0005-0000-0000-00005CA80000}"/>
    <cellStyle name="Comma 7 3 3 4 5" xfId="51865" xr:uid="{00000000-0005-0000-0000-00005DA80000}"/>
    <cellStyle name="Comma 7 3 3 4 6" xfId="51866" xr:uid="{00000000-0005-0000-0000-00005EA80000}"/>
    <cellStyle name="Comma 7 3 3 5" xfId="51867" xr:uid="{00000000-0005-0000-0000-00005FA80000}"/>
    <cellStyle name="Comma 7 3 3 5 2" xfId="51868" xr:uid="{00000000-0005-0000-0000-000060A80000}"/>
    <cellStyle name="Comma 7 3 3 5 2 2" xfId="51869" xr:uid="{00000000-0005-0000-0000-000061A80000}"/>
    <cellStyle name="Comma 7 3 3 5 2 3" xfId="51870" xr:uid="{00000000-0005-0000-0000-000062A80000}"/>
    <cellStyle name="Comma 7 3 3 5 3" xfId="51871" xr:uid="{00000000-0005-0000-0000-000063A80000}"/>
    <cellStyle name="Comma 7 3 3 5 3 2" xfId="51872" xr:uid="{00000000-0005-0000-0000-000064A80000}"/>
    <cellStyle name="Comma 7 3 3 5 4" xfId="51873" xr:uid="{00000000-0005-0000-0000-000065A80000}"/>
    <cellStyle name="Comma 7 3 3 5 5" xfId="51874" xr:uid="{00000000-0005-0000-0000-000066A80000}"/>
    <cellStyle name="Comma 7 3 3 6" xfId="51875" xr:uid="{00000000-0005-0000-0000-000067A80000}"/>
    <cellStyle name="Comma 7 3 3 6 2" xfId="51876" xr:uid="{00000000-0005-0000-0000-000068A80000}"/>
    <cellStyle name="Comma 7 3 3 6 3" xfId="51877" xr:uid="{00000000-0005-0000-0000-000069A80000}"/>
    <cellStyle name="Comma 7 3 3 7" xfId="51878" xr:uid="{00000000-0005-0000-0000-00006AA80000}"/>
    <cellStyle name="Comma 7 3 3 7 2" xfId="51879" xr:uid="{00000000-0005-0000-0000-00006BA80000}"/>
    <cellStyle name="Comma 7 3 3 7 3" xfId="51880" xr:uid="{00000000-0005-0000-0000-00006CA80000}"/>
    <cellStyle name="Comma 7 3 3 8" xfId="51881" xr:uid="{00000000-0005-0000-0000-00006DA80000}"/>
    <cellStyle name="Comma 7 3 3 8 2" xfId="51882" xr:uid="{00000000-0005-0000-0000-00006EA80000}"/>
    <cellStyle name="Comma 7 3 3 9" xfId="51883" xr:uid="{00000000-0005-0000-0000-00006FA80000}"/>
    <cellStyle name="Comma 7 3 4" xfId="9927" xr:uid="{00000000-0005-0000-0000-000070A80000}"/>
    <cellStyle name="Comma 7 3 4 2" xfId="51884" xr:uid="{00000000-0005-0000-0000-000071A80000}"/>
    <cellStyle name="Comma 7 3 4 2 2" xfId="51885" xr:uid="{00000000-0005-0000-0000-000072A80000}"/>
    <cellStyle name="Comma 7 3 4 2 2 2" xfId="51886" xr:uid="{00000000-0005-0000-0000-000073A80000}"/>
    <cellStyle name="Comma 7 3 4 2 2 3" xfId="51887" xr:uid="{00000000-0005-0000-0000-000074A80000}"/>
    <cellStyle name="Comma 7 3 4 2 3" xfId="51888" xr:uid="{00000000-0005-0000-0000-000075A80000}"/>
    <cellStyle name="Comma 7 3 4 2 3 2" xfId="51889" xr:uid="{00000000-0005-0000-0000-000076A80000}"/>
    <cellStyle name="Comma 7 3 4 2 3 3" xfId="51890" xr:uid="{00000000-0005-0000-0000-000077A80000}"/>
    <cellStyle name="Comma 7 3 4 2 4" xfId="51891" xr:uid="{00000000-0005-0000-0000-000078A80000}"/>
    <cellStyle name="Comma 7 3 4 2 4 2" xfId="51892" xr:uid="{00000000-0005-0000-0000-000079A80000}"/>
    <cellStyle name="Comma 7 3 4 2 5" xfId="51893" xr:uid="{00000000-0005-0000-0000-00007AA80000}"/>
    <cellStyle name="Comma 7 3 4 2 6" xfId="51894" xr:uid="{00000000-0005-0000-0000-00007BA80000}"/>
    <cellStyle name="Comma 7 3 4 3" xfId="51895" xr:uid="{00000000-0005-0000-0000-00007CA80000}"/>
    <cellStyle name="Comma 7 3 4 3 2" xfId="51896" xr:uid="{00000000-0005-0000-0000-00007DA80000}"/>
    <cellStyle name="Comma 7 3 4 3 2 2" xfId="51897" xr:uid="{00000000-0005-0000-0000-00007EA80000}"/>
    <cellStyle name="Comma 7 3 4 3 2 3" xfId="51898" xr:uid="{00000000-0005-0000-0000-00007FA80000}"/>
    <cellStyle name="Comma 7 3 4 3 3" xfId="51899" xr:uid="{00000000-0005-0000-0000-000080A80000}"/>
    <cellStyle name="Comma 7 3 4 3 3 2" xfId="51900" xr:uid="{00000000-0005-0000-0000-000081A80000}"/>
    <cellStyle name="Comma 7 3 4 3 3 3" xfId="51901" xr:uid="{00000000-0005-0000-0000-000082A80000}"/>
    <cellStyle name="Comma 7 3 4 3 4" xfId="51902" xr:uid="{00000000-0005-0000-0000-000083A80000}"/>
    <cellStyle name="Comma 7 3 4 3 4 2" xfId="51903" xr:uid="{00000000-0005-0000-0000-000084A80000}"/>
    <cellStyle name="Comma 7 3 4 3 5" xfId="51904" xr:uid="{00000000-0005-0000-0000-000085A80000}"/>
    <cellStyle name="Comma 7 3 4 3 6" xfId="51905" xr:uid="{00000000-0005-0000-0000-000086A80000}"/>
    <cellStyle name="Comma 7 3 4 4" xfId="51906" xr:uid="{00000000-0005-0000-0000-000087A80000}"/>
    <cellStyle name="Comma 7 3 4 4 2" xfId="51907" xr:uid="{00000000-0005-0000-0000-000088A80000}"/>
    <cellStyle name="Comma 7 3 4 4 2 2" xfId="51908" xr:uid="{00000000-0005-0000-0000-000089A80000}"/>
    <cellStyle name="Comma 7 3 4 4 2 3" xfId="51909" xr:uid="{00000000-0005-0000-0000-00008AA80000}"/>
    <cellStyle name="Comma 7 3 4 4 3" xfId="51910" xr:uid="{00000000-0005-0000-0000-00008BA80000}"/>
    <cellStyle name="Comma 7 3 4 4 3 2" xfId="51911" xr:uid="{00000000-0005-0000-0000-00008CA80000}"/>
    <cellStyle name="Comma 7 3 4 4 4" xfId="51912" xr:uid="{00000000-0005-0000-0000-00008DA80000}"/>
    <cellStyle name="Comma 7 3 4 4 5" xfId="51913" xr:uid="{00000000-0005-0000-0000-00008EA80000}"/>
    <cellStyle name="Comma 7 3 4 5" xfId="51914" xr:uid="{00000000-0005-0000-0000-00008FA80000}"/>
    <cellStyle name="Comma 7 3 4 5 2" xfId="51915" xr:uid="{00000000-0005-0000-0000-000090A80000}"/>
    <cellStyle name="Comma 7 3 4 5 3" xfId="51916" xr:uid="{00000000-0005-0000-0000-000091A80000}"/>
    <cellStyle name="Comma 7 3 4 6" xfId="51917" xr:uid="{00000000-0005-0000-0000-000092A80000}"/>
    <cellStyle name="Comma 7 3 4 6 2" xfId="51918" xr:uid="{00000000-0005-0000-0000-000093A80000}"/>
    <cellStyle name="Comma 7 3 4 6 3" xfId="51919" xr:uid="{00000000-0005-0000-0000-000094A80000}"/>
    <cellStyle name="Comma 7 3 4 7" xfId="51920" xr:uid="{00000000-0005-0000-0000-000095A80000}"/>
    <cellStyle name="Comma 7 3 4 7 2" xfId="51921" xr:uid="{00000000-0005-0000-0000-000096A80000}"/>
    <cellStyle name="Comma 7 3 4 8" xfId="51922" xr:uid="{00000000-0005-0000-0000-000097A80000}"/>
    <cellStyle name="Comma 7 3 4 9" xfId="51923" xr:uid="{00000000-0005-0000-0000-000098A80000}"/>
    <cellStyle name="Comma 7 3 5" xfId="9928" xr:uid="{00000000-0005-0000-0000-000099A80000}"/>
    <cellStyle name="Comma 7 3 5 2" xfId="51924" xr:uid="{00000000-0005-0000-0000-00009AA80000}"/>
    <cellStyle name="Comma 7 3 5 2 2" xfId="51925" xr:uid="{00000000-0005-0000-0000-00009BA80000}"/>
    <cellStyle name="Comma 7 3 5 2 2 2" xfId="51926" xr:uid="{00000000-0005-0000-0000-00009CA80000}"/>
    <cellStyle name="Comma 7 3 5 2 2 3" xfId="51927" xr:uid="{00000000-0005-0000-0000-00009DA80000}"/>
    <cellStyle name="Comma 7 3 5 2 3" xfId="51928" xr:uid="{00000000-0005-0000-0000-00009EA80000}"/>
    <cellStyle name="Comma 7 3 5 2 3 2" xfId="51929" xr:uid="{00000000-0005-0000-0000-00009FA80000}"/>
    <cellStyle name="Comma 7 3 5 2 3 3" xfId="51930" xr:uid="{00000000-0005-0000-0000-0000A0A80000}"/>
    <cellStyle name="Comma 7 3 5 2 4" xfId="51931" xr:uid="{00000000-0005-0000-0000-0000A1A80000}"/>
    <cellStyle name="Comma 7 3 5 2 4 2" xfId="51932" xr:uid="{00000000-0005-0000-0000-0000A2A80000}"/>
    <cellStyle name="Comma 7 3 5 2 5" xfId="51933" xr:uid="{00000000-0005-0000-0000-0000A3A80000}"/>
    <cellStyle name="Comma 7 3 5 2 6" xfId="51934" xr:uid="{00000000-0005-0000-0000-0000A4A80000}"/>
    <cellStyle name="Comma 7 3 5 3" xfId="51935" xr:uid="{00000000-0005-0000-0000-0000A5A80000}"/>
    <cellStyle name="Comma 7 3 5 3 2" xfId="51936" xr:uid="{00000000-0005-0000-0000-0000A6A80000}"/>
    <cellStyle name="Comma 7 3 5 3 2 2" xfId="51937" xr:uid="{00000000-0005-0000-0000-0000A7A80000}"/>
    <cellStyle name="Comma 7 3 5 3 2 3" xfId="51938" xr:uid="{00000000-0005-0000-0000-0000A8A80000}"/>
    <cellStyle name="Comma 7 3 5 3 3" xfId="51939" xr:uid="{00000000-0005-0000-0000-0000A9A80000}"/>
    <cellStyle name="Comma 7 3 5 3 3 2" xfId="51940" xr:uid="{00000000-0005-0000-0000-0000AAA80000}"/>
    <cellStyle name="Comma 7 3 5 3 3 3" xfId="51941" xr:uid="{00000000-0005-0000-0000-0000ABA80000}"/>
    <cellStyle name="Comma 7 3 5 3 4" xfId="51942" xr:uid="{00000000-0005-0000-0000-0000ACA80000}"/>
    <cellStyle name="Comma 7 3 5 3 4 2" xfId="51943" xr:uid="{00000000-0005-0000-0000-0000ADA80000}"/>
    <cellStyle name="Comma 7 3 5 3 5" xfId="51944" xr:uid="{00000000-0005-0000-0000-0000AEA80000}"/>
    <cellStyle name="Comma 7 3 5 3 6" xfId="51945" xr:uid="{00000000-0005-0000-0000-0000AFA80000}"/>
    <cellStyle name="Comma 7 3 5 4" xfId="51946" xr:uid="{00000000-0005-0000-0000-0000B0A80000}"/>
    <cellStyle name="Comma 7 3 5 4 2" xfId="51947" xr:uid="{00000000-0005-0000-0000-0000B1A80000}"/>
    <cellStyle name="Comma 7 3 5 4 2 2" xfId="51948" xr:uid="{00000000-0005-0000-0000-0000B2A80000}"/>
    <cellStyle name="Comma 7 3 5 4 2 3" xfId="51949" xr:uid="{00000000-0005-0000-0000-0000B3A80000}"/>
    <cellStyle name="Comma 7 3 5 4 3" xfId="51950" xr:uid="{00000000-0005-0000-0000-0000B4A80000}"/>
    <cellStyle name="Comma 7 3 5 4 3 2" xfId="51951" xr:uid="{00000000-0005-0000-0000-0000B5A80000}"/>
    <cellStyle name="Comma 7 3 5 4 4" xfId="51952" xr:uid="{00000000-0005-0000-0000-0000B6A80000}"/>
    <cellStyle name="Comma 7 3 5 4 5" xfId="51953" xr:uid="{00000000-0005-0000-0000-0000B7A80000}"/>
    <cellStyle name="Comma 7 3 5 5" xfId="51954" xr:uid="{00000000-0005-0000-0000-0000B8A80000}"/>
    <cellStyle name="Comma 7 3 5 5 2" xfId="51955" xr:uid="{00000000-0005-0000-0000-0000B9A80000}"/>
    <cellStyle name="Comma 7 3 5 5 3" xfId="51956" xr:uid="{00000000-0005-0000-0000-0000BAA80000}"/>
    <cellStyle name="Comma 7 3 5 6" xfId="51957" xr:uid="{00000000-0005-0000-0000-0000BBA80000}"/>
    <cellStyle name="Comma 7 3 5 6 2" xfId="51958" xr:uid="{00000000-0005-0000-0000-0000BCA80000}"/>
    <cellStyle name="Comma 7 3 5 6 3" xfId="51959" xr:uid="{00000000-0005-0000-0000-0000BDA80000}"/>
    <cellStyle name="Comma 7 3 5 7" xfId="51960" xr:uid="{00000000-0005-0000-0000-0000BEA80000}"/>
    <cellStyle name="Comma 7 3 5 7 2" xfId="51961" xr:uid="{00000000-0005-0000-0000-0000BFA80000}"/>
    <cellStyle name="Comma 7 3 5 8" xfId="51962" xr:uid="{00000000-0005-0000-0000-0000C0A80000}"/>
    <cellStyle name="Comma 7 3 5 9" xfId="51963" xr:uid="{00000000-0005-0000-0000-0000C1A80000}"/>
    <cellStyle name="Comma 7 3 6" xfId="14040" xr:uid="{00000000-0005-0000-0000-0000C2A80000}"/>
    <cellStyle name="Comma 7 3 6 2" xfId="51964" xr:uid="{00000000-0005-0000-0000-0000C3A80000}"/>
    <cellStyle name="Comma 7 3 6 2 2" xfId="51965" xr:uid="{00000000-0005-0000-0000-0000C4A80000}"/>
    <cellStyle name="Comma 7 3 6 2 3" xfId="51966" xr:uid="{00000000-0005-0000-0000-0000C5A80000}"/>
    <cellStyle name="Comma 7 3 6 3" xfId="51967" xr:uid="{00000000-0005-0000-0000-0000C6A80000}"/>
    <cellStyle name="Comma 7 3 6 3 2" xfId="51968" xr:uid="{00000000-0005-0000-0000-0000C7A80000}"/>
    <cellStyle name="Comma 7 3 6 3 3" xfId="51969" xr:uid="{00000000-0005-0000-0000-0000C8A80000}"/>
    <cellStyle name="Comma 7 3 6 4" xfId="51970" xr:uid="{00000000-0005-0000-0000-0000C9A80000}"/>
    <cellStyle name="Comma 7 3 6 4 2" xfId="51971" xr:uid="{00000000-0005-0000-0000-0000CAA80000}"/>
    <cellStyle name="Comma 7 3 6 5" xfId="51972" xr:uid="{00000000-0005-0000-0000-0000CBA80000}"/>
    <cellStyle name="Comma 7 3 6 6" xfId="51973" xr:uid="{00000000-0005-0000-0000-0000CCA80000}"/>
    <cellStyle name="Comma 7 3 7" xfId="51974" xr:uid="{00000000-0005-0000-0000-0000CDA80000}"/>
    <cellStyle name="Comma 7 3 7 2" xfId="51975" xr:uid="{00000000-0005-0000-0000-0000CEA80000}"/>
    <cellStyle name="Comma 7 3 7 2 2" xfId="51976" xr:uid="{00000000-0005-0000-0000-0000CFA80000}"/>
    <cellStyle name="Comma 7 3 7 2 3" xfId="51977" xr:uid="{00000000-0005-0000-0000-0000D0A80000}"/>
    <cellStyle name="Comma 7 3 7 3" xfId="51978" xr:uid="{00000000-0005-0000-0000-0000D1A80000}"/>
    <cellStyle name="Comma 7 3 7 3 2" xfId="51979" xr:uid="{00000000-0005-0000-0000-0000D2A80000}"/>
    <cellStyle name="Comma 7 3 7 3 3" xfId="51980" xr:uid="{00000000-0005-0000-0000-0000D3A80000}"/>
    <cellStyle name="Comma 7 3 7 4" xfId="51981" xr:uid="{00000000-0005-0000-0000-0000D4A80000}"/>
    <cellStyle name="Comma 7 3 7 4 2" xfId="51982" xr:uid="{00000000-0005-0000-0000-0000D5A80000}"/>
    <cellStyle name="Comma 7 3 7 5" xfId="51983" xr:uid="{00000000-0005-0000-0000-0000D6A80000}"/>
    <cellStyle name="Comma 7 3 7 6" xfId="51984" xr:uid="{00000000-0005-0000-0000-0000D7A80000}"/>
    <cellStyle name="Comma 7 3 8" xfId="51985" xr:uid="{00000000-0005-0000-0000-0000D8A80000}"/>
    <cellStyle name="Comma 7 3 8 2" xfId="51986" xr:uid="{00000000-0005-0000-0000-0000D9A80000}"/>
    <cellStyle name="Comma 7 3 8 2 2" xfId="51987" xr:uid="{00000000-0005-0000-0000-0000DAA80000}"/>
    <cellStyle name="Comma 7 3 8 2 3" xfId="51988" xr:uid="{00000000-0005-0000-0000-0000DBA80000}"/>
    <cellStyle name="Comma 7 3 8 3" xfId="51989" xr:uid="{00000000-0005-0000-0000-0000DCA80000}"/>
    <cellStyle name="Comma 7 3 8 3 2" xfId="51990" xr:uid="{00000000-0005-0000-0000-0000DDA80000}"/>
    <cellStyle name="Comma 7 3 8 4" xfId="51991" xr:uid="{00000000-0005-0000-0000-0000DEA80000}"/>
    <cellStyle name="Comma 7 3 8 5" xfId="51992" xr:uid="{00000000-0005-0000-0000-0000DFA80000}"/>
    <cellStyle name="Comma 7 3 9" xfId="51993" xr:uid="{00000000-0005-0000-0000-0000E0A80000}"/>
    <cellStyle name="Comma 7 3 9 2" xfId="51994" xr:uid="{00000000-0005-0000-0000-0000E1A80000}"/>
    <cellStyle name="Comma 7 3 9 3" xfId="51995" xr:uid="{00000000-0005-0000-0000-0000E2A80000}"/>
    <cellStyle name="Comma 7 4" xfId="3915" xr:uid="{00000000-0005-0000-0000-0000E3A80000}"/>
    <cellStyle name="Comma 7 4 10" xfId="51996" xr:uid="{00000000-0005-0000-0000-0000E4A80000}"/>
    <cellStyle name="Comma 7 4 10 2" xfId="51997" xr:uid="{00000000-0005-0000-0000-0000E5A80000}"/>
    <cellStyle name="Comma 7 4 11" xfId="51998" xr:uid="{00000000-0005-0000-0000-0000E6A80000}"/>
    <cellStyle name="Comma 7 4 12" xfId="51999" xr:uid="{00000000-0005-0000-0000-0000E7A80000}"/>
    <cellStyle name="Comma 7 4 2" xfId="3916" xr:uid="{00000000-0005-0000-0000-0000E8A80000}"/>
    <cellStyle name="Comma 7 4 2 10" xfId="52000" xr:uid="{00000000-0005-0000-0000-0000E9A80000}"/>
    <cellStyle name="Comma 7 4 2 2" xfId="9929" xr:uid="{00000000-0005-0000-0000-0000EAA80000}"/>
    <cellStyle name="Comma 7 4 2 2 2" xfId="9930" xr:uid="{00000000-0005-0000-0000-0000EBA80000}"/>
    <cellStyle name="Comma 7 4 2 2 2 2" xfId="52001" xr:uid="{00000000-0005-0000-0000-0000ECA80000}"/>
    <cellStyle name="Comma 7 4 2 2 2 2 2" xfId="52002" xr:uid="{00000000-0005-0000-0000-0000EDA80000}"/>
    <cellStyle name="Comma 7 4 2 2 2 2 3" xfId="52003" xr:uid="{00000000-0005-0000-0000-0000EEA80000}"/>
    <cellStyle name="Comma 7 4 2 2 2 3" xfId="52004" xr:uid="{00000000-0005-0000-0000-0000EFA80000}"/>
    <cellStyle name="Comma 7 4 2 2 2 3 2" xfId="52005" xr:uid="{00000000-0005-0000-0000-0000F0A80000}"/>
    <cellStyle name="Comma 7 4 2 2 2 3 3" xfId="52006" xr:uid="{00000000-0005-0000-0000-0000F1A80000}"/>
    <cellStyle name="Comma 7 4 2 2 2 4" xfId="52007" xr:uid="{00000000-0005-0000-0000-0000F2A80000}"/>
    <cellStyle name="Comma 7 4 2 2 2 4 2" xfId="52008" xr:uid="{00000000-0005-0000-0000-0000F3A80000}"/>
    <cellStyle name="Comma 7 4 2 2 2 5" xfId="52009" xr:uid="{00000000-0005-0000-0000-0000F4A80000}"/>
    <cellStyle name="Comma 7 4 2 2 2 6" xfId="52010" xr:uid="{00000000-0005-0000-0000-0000F5A80000}"/>
    <cellStyle name="Comma 7 4 2 2 3" xfId="52011" xr:uid="{00000000-0005-0000-0000-0000F6A80000}"/>
    <cellStyle name="Comma 7 4 2 2 3 2" xfId="52012" xr:uid="{00000000-0005-0000-0000-0000F7A80000}"/>
    <cellStyle name="Comma 7 4 2 2 3 2 2" xfId="52013" xr:uid="{00000000-0005-0000-0000-0000F8A80000}"/>
    <cellStyle name="Comma 7 4 2 2 3 2 3" xfId="52014" xr:uid="{00000000-0005-0000-0000-0000F9A80000}"/>
    <cellStyle name="Comma 7 4 2 2 3 3" xfId="52015" xr:uid="{00000000-0005-0000-0000-0000FAA80000}"/>
    <cellStyle name="Comma 7 4 2 2 3 3 2" xfId="52016" xr:uid="{00000000-0005-0000-0000-0000FBA80000}"/>
    <cellStyle name="Comma 7 4 2 2 3 3 3" xfId="52017" xr:uid="{00000000-0005-0000-0000-0000FCA80000}"/>
    <cellStyle name="Comma 7 4 2 2 3 4" xfId="52018" xr:uid="{00000000-0005-0000-0000-0000FDA80000}"/>
    <cellStyle name="Comma 7 4 2 2 3 4 2" xfId="52019" xr:uid="{00000000-0005-0000-0000-0000FEA80000}"/>
    <cellStyle name="Comma 7 4 2 2 3 5" xfId="52020" xr:uid="{00000000-0005-0000-0000-0000FFA80000}"/>
    <cellStyle name="Comma 7 4 2 2 3 6" xfId="52021" xr:uid="{00000000-0005-0000-0000-000000A90000}"/>
    <cellStyle name="Comma 7 4 2 2 4" xfId="52022" xr:uid="{00000000-0005-0000-0000-000001A90000}"/>
    <cellStyle name="Comma 7 4 2 2 4 2" xfId="52023" xr:uid="{00000000-0005-0000-0000-000002A90000}"/>
    <cellStyle name="Comma 7 4 2 2 4 2 2" xfId="52024" xr:uid="{00000000-0005-0000-0000-000003A90000}"/>
    <cellStyle name="Comma 7 4 2 2 4 2 3" xfId="52025" xr:uid="{00000000-0005-0000-0000-000004A90000}"/>
    <cellStyle name="Comma 7 4 2 2 4 3" xfId="52026" xr:uid="{00000000-0005-0000-0000-000005A90000}"/>
    <cellStyle name="Comma 7 4 2 2 4 3 2" xfId="52027" xr:uid="{00000000-0005-0000-0000-000006A90000}"/>
    <cellStyle name="Comma 7 4 2 2 4 4" xfId="52028" xr:uid="{00000000-0005-0000-0000-000007A90000}"/>
    <cellStyle name="Comma 7 4 2 2 4 5" xfId="52029" xr:uid="{00000000-0005-0000-0000-000008A90000}"/>
    <cellStyle name="Comma 7 4 2 2 5" xfId="52030" xr:uid="{00000000-0005-0000-0000-000009A90000}"/>
    <cellStyle name="Comma 7 4 2 2 5 2" xfId="52031" xr:uid="{00000000-0005-0000-0000-00000AA90000}"/>
    <cellStyle name="Comma 7 4 2 2 5 3" xfId="52032" xr:uid="{00000000-0005-0000-0000-00000BA90000}"/>
    <cellStyle name="Comma 7 4 2 2 6" xfId="52033" xr:uid="{00000000-0005-0000-0000-00000CA90000}"/>
    <cellStyle name="Comma 7 4 2 2 6 2" xfId="52034" xr:uid="{00000000-0005-0000-0000-00000DA90000}"/>
    <cellStyle name="Comma 7 4 2 2 6 3" xfId="52035" xr:uid="{00000000-0005-0000-0000-00000EA90000}"/>
    <cellStyle name="Comma 7 4 2 2 7" xfId="52036" xr:uid="{00000000-0005-0000-0000-00000FA90000}"/>
    <cellStyle name="Comma 7 4 2 2 7 2" xfId="52037" xr:uid="{00000000-0005-0000-0000-000010A90000}"/>
    <cellStyle name="Comma 7 4 2 2 8" xfId="52038" xr:uid="{00000000-0005-0000-0000-000011A90000}"/>
    <cellStyle name="Comma 7 4 2 2 9" xfId="52039" xr:uid="{00000000-0005-0000-0000-000012A90000}"/>
    <cellStyle name="Comma 7 4 2 3" xfId="9931" xr:uid="{00000000-0005-0000-0000-000013A90000}"/>
    <cellStyle name="Comma 7 4 2 3 2" xfId="52040" xr:uid="{00000000-0005-0000-0000-000014A90000}"/>
    <cellStyle name="Comma 7 4 2 3 2 2" xfId="52041" xr:uid="{00000000-0005-0000-0000-000015A90000}"/>
    <cellStyle name="Comma 7 4 2 3 2 3" xfId="52042" xr:uid="{00000000-0005-0000-0000-000016A90000}"/>
    <cellStyle name="Comma 7 4 2 3 3" xfId="52043" xr:uid="{00000000-0005-0000-0000-000017A90000}"/>
    <cellStyle name="Comma 7 4 2 3 3 2" xfId="52044" xr:uid="{00000000-0005-0000-0000-000018A90000}"/>
    <cellStyle name="Comma 7 4 2 3 3 3" xfId="52045" xr:uid="{00000000-0005-0000-0000-000019A90000}"/>
    <cellStyle name="Comma 7 4 2 3 4" xfId="52046" xr:uid="{00000000-0005-0000-0000-00001AA90000}"/>
    <cellStyle name="Comma 7 4 2 3 4 2" xfId="52047" xr:uid="{00000000-0005-0000-0000-00001BA90000}"/>
    <cellStyle name="Comma 7 4 2 3 5" xfId="52048" xr:uid="{00000000-0005-0000-0000-00001CA90000}"/>
    <cellStyle name="Comma 7 4 2 3 6" xfId="52049" xr:uid="{00000000-0005-0000-0000-00001DA90000}"/>
    <cellStyle name="Comma 7 4 2 4" xfId="9932" xr:uid="{00000000-0005-0000-0000-00001EA90000}"/>
    <cellStyle name="Comma 7 4 2 4 2" xfId="52050" xr:uid="{00000000-0005-0000-0000-00001FA90000}"/>
    <cellStyle name="Comma 7 4 2 4 2 2" xfId="52051" xr:uid="{00000000-0005-0000-0000-000020A90000}"/>
    <cellStyle name="Comma 7 4 2 4 2 3" xfId="52052" xr:uid="{00000000-0005-0000-0000-000021A90000}"/>
    <cellStyle name="Comma 7 4 2 4 3" xfId="52053" xr:uid="{00000000-0005-0000-0000-000022A90000}"/>
    <cellStyle name="Comma 7 4 2 4 3 2" xfId="52054" xr:uid="{00000000-0005-0000-0000-000023A90000}"/>
    <cellStyle name="Comma 7 4 2 4 3 3" xfId="52055" xr:uid="{00000000-0005-0000-0000-000024A90000}"/>
    <cellStyle name="Comma 7 4 2 4 4" xfId="52056" xr:uid="{00000000-0005-0000-0000-000025A90000}"/>
    <cellStyle name="Comma 7 4 2 4 4 2" xfId="52057" xr:uid="{00000000-0005-0000-0000-000026A90000}"/>
    <cellStyle name="Comma 7 4 2 4 5" xfId="52058" xr:uid="{00000000-0005-0000-0000-000027A90000}"/>
    <cellStyle name="Comma 7 4 2 4 6" xfId="52059" xr:uid="{00000000-0005-0000-0000-000028A90000}"/>
    <cellStyle name="Comma 7 4 2 5" xfId="52060" xr:uid="{00000000-0005-0000-0000-000029A90000}"/>
    <cellStyle name="Comma 7 4 2 5 2" xfId="52061" xr:uid="{00000000-0005-0000-0000-00002AA90000}"/>
    <cellStyle name="Comma 7 4 2 5 2 2" xfId="52062" xr:uid="{00000000-0005-0000-0000-00002BA90000}"/>
    <cellStyle name="Comma 7 4 2 5 2 3" xfId="52063" xr:uid="{00000000-0005-0000-0000-00002CA90000}"/>
    <cellStyle name="Comma 7 4 2 5 3" xfId="52064" xr:uid="{00000000-0005-0000-0000-00002DA90000}"/>
    <cellStyle name="Comma 7 4 2 5 3 2" xfId="52065" xr:uid="{00000000-0005-0000-0000-00002EA90000}"/>
    <cellStyle name="Comma 7 4 2 5 4" xfId="52066" xr:uid="{00000000-0005-0000-0000-00002FA90000}"/>
    <cellStyle name="Comma 7 4 2 5 5" xfId="52067" xr:uid="{00000000-0005-0000-0000-000030A90000}"/>
    <cellStyle name="Comma 7 4 2 6" xfId="52068" xr:uid="{00000000-0005-0000-0000-000031A90000}"/>
    <cellStyle name="Comma 7 4 2 6 2" xfId="52069" xr:uid="{00000000-0005-0000-0000-000032A90000}"/>
    <cellStyle name="Comma 7 4 2 6 3" xfId="52070" xr:uid="{00000000-0005-0000-0000-000033A90000}"/>
    <cellStyle name="Comma 7 4 2 7" xfId="52071" xr:uid="{00000000-0005-0000-0000-000034A90000}"/>
    <cellStyle name="Comma 7 4 2 7 2" xfId="52072" xr:uid="{00000000-0005-0000-0000-000035A90000}"/>
    <cellStyle name="Comma 7 4 2 7 3" xfId="52073" xr:uid="{00000000-0005-0000-0000-000036A90000}"/>
    <cellStyle name="Comma 7 4 2 8" xfId="52074" xr:uid="{00000000-0005-0000-0000-000037A90000}"/>
    <cellStyle name="Comma 7 4 2 8 2" xfId="52075" xr:uid="{00000000-0005-0000-0000-000038A90000}"/>
    <cellStyle name="Comma 7 4 2 9" xfId="52076" xr:uid="{00000000-0005-0000-0000-000039A90000}"/>
    <cellStyle name="Comma 7 4 3" xfId="9933" xr:uid="{00000000-0005-0000-0000-00003AA90000}"/>
    <cellStyle name="Comma 7 4 3 2" xfId="9934" xr:uid="{00000000-0005-0000-0000-00003BA90000}"/>
    <cellStyle name="Comma 7 4 3 2 2" xfId="52077" xr:uid="{00000000-0005-0000-0000-00003CA90000}"/>
    <cellStyle name="Comma 7 4 3 2 2 2" xfId="52078" xr:uid="{00000000-0005-0000-0000-00003DA90000}"/>
    <cellStyle name="Comma 7 4 3 2 2 3" xfId="52079" xr:uid="{00000000-0005-0000-0000-00003EA90000}"/>
    <cellStyle name="Comma 7 4 3 2 3" xfId="52080" xr:uid="{00000000-0005-0000-0000-00003FA90000}"/>
    <cellStyle name="Comma 7 4 3 2 3 2" xfId="52081" xr:uid="{00000000-0005-0000-0000-000040A90000}"/>
    <cellStyle name="Comma 7 4 3 2 3 3" xfId="52082" xr:uid="{00000000-0005-0000-0000-000041A90000}"/>
    <cellStyle name="Comma 7 4 3 2 4" xfId="52083" xr:uid="{00000000-0005-0000-0000-000042A90000}"/>
    <cellStyle name="Comma 7 4 3 2 4 2" xfId="52084" xr:uid="{00000000-0005-0000-0000-000043A90000}"/>
    <cellStyle name="Comma 7 4 3 2 5" xfId="52085" xr:uid="{00000000-0005-0000-0000-000044A90000}"/>
    <cellStyle name="Comma 7 4 3 2 6" xfId="52086" xr:uid="{00000000-0005-0000-0000-000045A90000}"/>
    <cellStyle name="Comma 7 4 3 3" xfId="52087" xr:uid="{00000000-0005-0000-0000-000046A90000}"/>
    <cellStyle name="Comma 7 4 3 3 2" xfId="52088" xr:uid="{00000000-0005-0000-0000-000047A90000}"/>
    <cellStyle name="Comma 7 4 3 3 2 2" xfId="52089" xr:uid="{00000000-0005-0000-0000-000048A90000}"/>
    <cellStyle name="Comma 7 4 3 3 2 3" xfId="52090" xr:uid="{00000000-0005-0000-0000-000049A90000}"/>
    <cellStyle name="Comma 7 4 3 3 3" xfId="52091" xr:uid="{00000000-0005-0000-0000-00004AA90000}"/>
    <cellStyle name="Comma 7 4 3 3 3 2" xfId="52092" xr:uid="{00000000-0005-0000-0000-00004BA90000}"/>
    <cellStyle name="Comma 7 4 3 3 3 3" xfId="52093" xr:uid="{00000000-0005-0000-0000-00004CA90000}"/>
    <cellStyle name="Comma 7 4 3 3 4" xfId="52094" xr:uid="{00000000-0005-0000-0000-00004DA90000}"/>
    <cellStyle name="Comma 7 4 3 3 4 2" xfId="52095" xr:uid="{00000000-0005-0000-0000-00004EA90000}"/>
    <cellStyle name="Comma 7 4 3 3 5" xfId="52096" xr:uid="{00000000-0005-0000-0000-00004FA90000}"/>
    <cellStyle name="Comma 7 4 3 3 6" xfId="52097" xr:uid="{00000000-0005-0000-0000-000050A90000}"/>
    <cellStyle name="Comma 7 4 3 4" xfId="52098" xr:uid="{00000000-0005-0000-0000-000051A90000}"/>
    <cellStyle name="Comma 7 4 3 4 2" xfId="52099" xr:uid="{00000000-0005-0000-0000-000052A90000}"/>
    <cellStyle name="Comma 7 4 3 4 2 2" xfId="52100" xr:uid="{00000000-0005-0000-0000-000053A90000}"/>
    <cellStyle name="Comma 7 4 3 4 2 3" xfId="52101" xr:uid="{00000000-0005-0000-0000-000054A90000}"/>
    <cellStyle name="Comma 7 4 3 4 3" xfId="52102" xr:uid="{00000000-0005-0000-0000-000055A90000}"/>
    <cellStyle name="Comma 7 4 3 4 3 2" xfId="52103" xr:uid="{00000000-0005-0000-0000-000056A90000}"/>
    <cellStyle name="Comma 7 4 3 4 4" xfId="52104" xr:uid="{00000000-0005-0000-0000-000057A90000}"/>
    <cellStyle name="Comma 7 4 3 4 5" xfId="52105" xr:uid="{00000000-0005-0000-0000-000058A90000}"/>
    <cellStyle name="Comma 7 4 3 5" xfId="52106" xr:uid="{00000000-0005-0000-0000-000059A90000}"/>
    <cellStyle name="Comma 7 4 3 5 2" xfId="52107" xr:uid="{00000000-0005-0000-0000-00005AA90000}"/>
    <cellStyle name="Comma 7 4 3 5 3" xfId="52108" xr:uid="{00000000-0005-0000-0000-00005BA90000}"/>
    <cellStyle name="Comma 7 4 3 6" xfId="52109" xr:uid="{00000000-0005-0000-0000-00005CA90000}"/>
    <cellStyle name="Comma 7 4 3 6 2" xfId="52110" xr:uid="{00000000-0005-0000-0000-00005DA90000}"/>
    <cellStyle name="Comma 7 4 3 6 3" xfId="52111" xr:uid="{00000000-0005-0000-0000-00005EA90000}"/>
    <cellStyle name="Comma 7 4 3 7" xfId="52112" xr:uid="{00000000-0005-0000-0000-00005FA90000}"/>
    <cellStyle name="Comma 7 4 3 7 2" xfId="52113" xr:uid="{00000000-0005-0000-0000-000060A90000}"/>
    <cellStyle name="Comma 7 4 3 8" xfId="52114" xr:uid="{00000000-0005-0000-0000-000061A90000}"/>
    <cellStyle name="Comma 7 4 3 9" xfId="52115" xr:uid="{00000000-0005-0000-0000-000062A90000}"/>
    <cellStyle name="Comma 7 4 4" xfId="9935" xr:uid="{00000000-0005-0000-0000-000063A90000}"/>
    <cellStyle name="Comma 7 4 4 2" xfId="52116" xr:uid="{00000000-0005-0000-0000-000064A90000}"/>
    <cellStyle name="Comma 7 4 4 2 2" xfId="52117" xr:uid="{00000000-0005-0000-0000-000065A90000}"/>
    <cellStyle name="Comma 7 4 4 2 2 2" xfId="52118" xr:uid="{00000000-0005-0000-0000-000066A90000}"/>
    <cellStyle name="Comma 7 4 4 2 2 3" xfId="52119" xr:uid="{00000000-0005-0000-0000-000067A90000}"/>
    <cellStyle name="Comma 7 4 4 2 3" xfId="52120" xr:uid="{00000000-0005-0000-0000-000068A90000}"/>
    <cellStyle name="Comma 7 4 4 2 3 2" xfId="52121" xr:uid="{00000000-0005-0000-0000-000069A90000}"/>
    <cellStyle name="Comma 7 4 4 2 3 3" xfId="52122" xr:uid="{00000000-0005-0000-0000-00006AA90000}"/>
    <cellStyle name="Comma 7 4 4 2 4" xfId="52123" xr:uid="{00000000-0005-0000-0000-00006BA90000}"/>
    <cellStyle name="Comma 7 4 4 2 4 2" xfId="52124" xr:uid="{00000000-0005-0000-0000-00006CA90000}"/>
    <cellStyle name="Comma 7 4 4 2 5" xfId="52125" xr:uid="{00000000-0005-0000-0000-00006DA90000}"/>
    <cellStyle name="Comma 7 4 4 2 6" xfId="52126" xr:uid="{00000000-0005-0000-0000-00006EA90000}"/>
    <cellStyle name="Comma 7 4 4 3" xfId="52127" xr:uid="{00000000-0005-0000-0000-00006FA90000}"/>
    <cellStyle name="Comma 7 4 4 3 2" xfId="52128" xr:uid="{00000000-0005-0000-0000-000070A90000}"/>
    <cellStyle name="Comma 7 4 4 3 2 2" xfId="52129" xr:uid="{00000000-0005-0000-0000-000071A90000}"/>
    <cellStyle name="Comma 7 4 4 3 2 3" xfId="52130" xr:uid="{00000000-0005-0000-0000-000072A90000}"/>
    <cellStyle name="Comma 7 4 4 3 3" xfId="52131" xr:uid="{00000000-0005-0000-0000-000073A90000}"/>
    <cellStyle name="Comma 7 4 4 3 3 2" xfId="52132" xr:uid="{00000000-0005-0000-0000-000074A90000}"/>
    <cellStyle name="Comma 7 4 4 3 3 3" xfId="52133" xr:uid="{00000000-0005-0000-0000-000075A90000}"/>
    <cellStyle name="Comma 7 4 4 3 4" xfId="52134" xr:uid="{00000000-0005-0000-0000-000076A90000}"/>
    <cellStyle name="Comma 7 4 4 3 4 2" xfId="52135" xr:uid="{00000000-0005-0000-0000-000077A90000}"/>
    <cellStyle name="Comma 7 4 4 3 5" xfId="52136" xr:uid="{00000000-0005-0000-0000-000078A90000}"/>
    <cellStyle name="Comma 7 4 4 3 6" xfId="52137" xr:uid="{00000000-0005-0000-0000-000079A90000}"/>
    <cellStyle name="Comma 7 4 4 4" xfId="52138" xr:uid="{00000000-0005-0000-0000-00007AA90000}"/>
    <cellStyle name="Comma 7 4 4 4 2" xfId="52139" xr:uid="{00000000-0005-0000-0000-00007BA90000}"/>
    <cellStyle name="Comma 7 4 4 4 2 2" xfId="52140" xr:uid="{00000000-0005-0000-0000-00007CA90000}"/>
    <cellStyle name="Comma 7 4 4 4 2 3" xfId="52141" xr:uid="{00000000-0005-0000-0000-00007DA90000}"/>
    <cellStyle name="Comma 7 4 4 4 3" xfId="52142" xr:uid="{00000000-0005-0000-0000-00007EA90000}"/>
    <cellStyle name="Comma 7 4 4 4 3 2" xfId="52143" xr:uid="{00000000-0005-0000-0000-00007FA90000}"/>
    <cellStyle name="Comma 7 4 4 4 4" xfId="52144" xr:uid="{00000000-0005-0000-0000-000080A90000}"/>
    <cellStyle name="Comma 7 4 4 4 5" xfId="52145" xr:uid="{00000000-0005-0000-0000-000081A90000}"/>
    <cellStyle name="Comma 7 4 4 5" xfId="52146" xr:uid="{00000000-0005-0000-0000-000082A90000}"/>
    <cellStyle name="Comma 7 4 4 5 2" xfId="52147" xr:uid="{00000000-0005-0000-0000-000083A90000}"/>
    <cellStyle name="Comma 7 4 4 5 3" xfId="52148" xr:uid="{00000000-0005-0000-0000-000084A90000}"/>
    <cellStyle name="Comma 7 4 4 6" xfId="52149" xr:uid="{00000000-0005-0000-0000-000085A90000}"/>
    <cellStyle name="Comma 7 4 4 6 2" xfId="52150" xr:uid="{00000000-0005-0000-0000-000086A90000}"/>
    <cellStyle name="Comma 7 4 4 6 3" xfId="52151" xr:uid="{00000000-0005-0000-0000-000087A90000}"/>
    <cellStyle name="Comma 7 4 4 7" xfId="52152" xr:uid="{00000000-0005-0000-0000-000088A90000}"/>
    <cellStyle name="Comma 7 4 4 7 2" xfId="52153" xr:uid="{00000000-0005-0000-0000-000089A90000}"/>
    <cellStyle name="Comma 7 4 4 8" xfId="52154" xr:uid="{00000000-0005-0000-0000-00008AA90000}"/>
    <cellStyle name="Comma 7 4 4 9" xfId="52155" xr:uid="{00000000-0005-0000-0000-00008BA90000}"/>
    <cellStyle name="Comma 7 4 5" xfId="9936" xr:uid="{00000000-0005-0000-0000-00008CA90000}"/>
    <cellStyle name="Comma 7 4 5 2" xfId="52156" xr:uid="{00000000-0005-0000-0000-00008DA90000}"/>
    <cellStyle name="Comma 7 4 5 2 2" xfId="52157" xr:uid="{00000000-0005-0000-0000-00008EA90000}"/>
    <cellStyle name="Comma 7 4 5 2 3" xfId="52158" xr:uid="{00000000-0005-0000-0000-00008FA90000}"/>
    <cellStyle name="Comma 7 4 5 3" xfId="52159" xr:uid="{00000000-0005-0000-0000-000090A90000}"/>
    <cellStyle name="Comma 7 4 5 3 2" xfId="52160" xr:uid="{00000000-0005-0000-0000-000091A90000}"/>
    <cellStyle name="Comma 7 4 5 3 3" xfId="52161" xr:uid="{00000000-0005-0000-0000-000092A90000}"/>
    <cellStyle name="Comma 7 4 5 4" xfId="52162" xr:uid="{00000000-0005-0000-0000-000093A90000}"/>
    <cellStyle name="Comma 7 4 5 4 2" xfId="52163" xr:uid="{00000000-0005-0000-0000-000094A90000}"/>
    <cellStyle name="Comma 7 4 5 5" xfId="52164" xr:uid="{00000000-0005-0000-0000-000095A90000}"/>
    <cellStyle name="Comma 7 4 5 6" xfId="52165" xr:uid="{00000000-0005-0000-0000-000096A90000}"/>
    <cellStyle name="Comma 7 4 6" xfId="52166" xr:uid="{00000000-0005-0000-0000-000097A90000}"/>
    <cellStyle name="Comma 7 4 6 2" xfId="52167" xr:uid="{00000000-0005-0000-0000-000098A90000}"/>
    <cellStyle name="Comma 7 4 6 2 2" xfId="52168" xr:uid="{00000000-0005-0000-0000-000099A90000}"/>
    <cellStyle name="Comma 7 4 6 2 3" xfId="52169" xr:uid="{00000000-0005-0000-0000-00009AA90000}"/>
    <cellStyle name="Comma 7 4 6 3" xfId="52170" xr:uid="{00000000-0005-0000-0000-00009BA90000}"/>
    <cellStyle name="Comma 7 4 6 3 2" xfId="52171" xr:uid="{00000000-0005-0000-0000-00009CA90000}"/>
    <cellStyle name="Comma 7 4 6 3 3" xfId="52172" xr:uid="{00000000-0005-0000-0000-00009DA90000}"/>
    <cellStyle name="Comma 7 4 6 4" xfId="52173" xr:uid="{00000000-0005-0000-0000-00009EA90000}"/>
    <cellStyle name="Comma 7 4 6 4 2" xfId="52174" xr:uid="{00000000-0005-0000-0000-00009FA90000}"/>
    <cellStyle name="Comma 7 4 6 5" xfId="52175" xr:uid="{00000000-0005-0000-0000-0000A0A90000}"/>
    <cellStyle name="Comma 7 4 6 6" xfId="52176" xr:uid="{00000000-0005-0000-0000-0000A1A90000}"/>
    <cellStyle name="Comma 7 4 7" xfId="52177" xr:uid="{00000000-0005-0000-0000-0000A2A90000}"/>
    <cellStyle name="Comma 7 4 7 2" xfId="52178" xr:uid="{00000000-0005-0000-0000-0000A3A90000}"/>
    <cellStyle name="Comma 7 4 7 2 2" xfId="52179" xr:uid="{00000000-0005-0000-0000-0000A4A90000}"/>
    <cellStyle name="Comma 7 4 7 2 3" xfId="52180" xr:uid="{00000000-0005-0000-0000-0000A5A90000}"/>
    <cellStyle name="Comma 7 4 7 3" xfId="52181" xr:uid="{00000000-0005-0000-0000-0000A6A90000}"/>
    <cellStyle name="Comma 7 4 7 3 2" xfId="52182" xr:uid="{00000000-0005-0000-0000-0000A7A90000}"/>
    <cellStyle name="Comma 7 4 7 4" xfId="52183" xr:uid="{00000000-0005-0000-0000-0000A8A90000}"/>
    <cellStyle name="Comma 7 4 7 5" xfId="52184" xr:uid="{00000000-0005-0000-0000-0000A9A90000}"/>
    <cellStyle name="Comma 7 4 8" xfId="52185" xr:uid="{00000000-0005-0000-0000-0000AAA90000}"/>
    <cellStyle name="Comma 7 4 8 2" xfId="52186" xr:uid="{00000000-0005-0000-0000-0000ABA90000}"/>
    <cellStyle name="Comma 7 4 8 3" xfId="52187" xr:uid="{00000000-0005-0000-0000-0000ACA90000}"/>
    <cellStyle name="Comma 7 4 9" xfId="52188" xr:uid="{00000000-0005-0000-0000-0000ADA90000}"/>
    <cellStyle name="Comma 7 4 9 2" xfId="52189" xr:uid="{00000000-0005-0000-0000-0000AEA90000}"/>
    <cellStyle name="Comma 7 4 9 3" xfId="52190" xr:uid="{00000000-0005-0000-0000-0000AFA90000}"/>
    <cellStyle name="Comma 7 5" xfId="3917" xr:uid="{00000000-0005-0000-0000-0000B0A90000}"/>
    <cellStyle name="Comma 7 5 10" xfId="52191" xr:uid="{00000000-0005-0000-0000-0000B1A90000}"/>
    <cellStyle name="Comma 7 5 2" xfId="3918" xr:uid="{00000000-0005-0000-0000-0000B2A90000}"/>
    <cellStyle name="Comma 7 5 2 2" xfId="9937" xr:uid="{00000000-0005-0000-0000-0000B3A90000}"/>
    <cellStyle name="Comma 7 5 2 2 2" xfId="9938" xr:uid="{00000000-0005-0000-0000-0000B4A90000}"/>
    <cellStyle name="Comma 7 5 2 2 2 2" xfId="52192" xr:uid="{00000000-0005-0000-0000-0000B5A90000}"/>
    <cellStyle name="Comma 7 5 2 2 2 3" xfId="52193" xr:uid="{00000000-0005-0000-0000-0000B6A90000}"/>
    <cellStyle name="Comma 7 5 2 2 3" xfId="52194" xr:uid="{00000000-0005-0000-0000-0000B7A90000}"/>
    <cellStyle name="Comma 7 5 2 2 3 2" xfId="52195" xr:uid="{00000000-0005-0000-0000-0000B8A90000}"/>
    <cellStyle name="Comma 7 5 2 2 3 3" xfId="52196" xr:uid="{00000000-0005-0000-0000-0000B9A90000}"/>
    <cellStyle name="Comma 7 5 2 2 4" xfId="52197" xr:uid="{00000000-0005-0000-0000-0000BAA90000}"/>
    <cellStyle name="Comma 7 5 2 2 4 2" xfId="52198" xr:uid="{00000000-0005-0000-0000-0000BBA90000}"/>
    <cellStyle name="Comma 7 5 2 2 5" xfId="52199" xr:uid="{00000000-0005-0000-0000-0000BCA90000}"/>
    <cellStyle name="Comma 7 5 2 2 6" xfId="52200" xr:uid="{00000000-0005-0000-0000-0000BDA90000}"/>
    <cellStyle name="Comma 7 5 2 3" xfId="9939" xr:uid="{00000000-0005-0000-0000-0000BEA90000}"/>
    <cellStyle name="Comma 7 5 2 3 2" xfId="52201" xr:uid="{00000000-0005-0000-0000-0000BFA90000}"/>
    <cellStyle name="Comma 7 5 2 3 2 2" xfId="52202" xr:uid="{00000000-0005-0000-0000-0000C0A90000}"/>
    <cellStyle name="Comma 7 5 2 3 2 3" xfId="52203" xr:uid="{00000000-0005-0000-0000-0000C1A90000}"/>
    <cellStyle name="Comma 7 5 2 3 3" xfId="52204" xr:uid="{00000000-0005-0000-0000-0000C2A90000}"/>
    <cellStyle name="Comma 7 5 2 3 3 2" xfId="52205" xr:uid="{00000000-0005-0000-0000-0000C3A90000}"/>
    <cellStyle name="Comma 7 5 2 3 3 3" xfId="52206" xr:uid="{00000000-0005-0000-0000-0000C4A90000}"/>
    <cellStyle name="Comma 7 5 2 3 4" xfId="52207" xr:uid="{00000000-0005-0000-0000-0000C5A90000}"/>
    <cellStyle name="Comma 7 5 2 3 4 2" xfId="52208" xr:uid="{00000000-0005-0000-0000-0000C6A90000}"/>
    <cellStyle name="Comma 7 5 2 3 5" xfId="52209" xr:uid="{00000000-0005-0000-0000-0000C7A90000}"/>
    <cellStyle name="Comma 7 5 2 3 6" xfId="52210" xr:uid="{00000000-0005-0000-0000-0000C8A90000}"/>
    <cellStyle name="Comma 7 5 2 4" xfId="9940" xr:uid="{00000000-0005-0000-0000-0000C9A90000}"/>
    <cellStyle name="Comma 7 5 2 4 2" xfId="52211" xr:uid="{00000000-0005-0000-0000-0000CAA90000}"/>
    <cellStyle name="Comma 7 5 2 4 2 2" xfId="52212" xr:uid="{00000000-0005-0000-0000-0000CBA90000}"/>
    <cellStyle name="Comma 7 5 2 4 2 3" xfId="52213" xr:uid="{00000000-0005-0000-0000-0000CCA90000}"/>
    <cellStyle name="Comma 7 5 2 4 3" xfId="52214" xr:uid="{00000000-0005-0000-0000-0000CDA90000}"/>
    <cellStyle name="Comma 7 5 2 4 3 2" xfId="52215" xr:uid="{00000000-0005-0000-0000-0000CEA90000}"/>
    <cellStyle name="Comma 7 5 2 4 4" xfId="52216" xr:uid="{00000000-0005-0000-0000-0000CFA90000}"/>
    <cellStyle name="Comma 7 5 2 4 5" xfId="52217" xr:uid="{00000000-0005-0000-0000-0000D0A90000}"/>
    <cellStyle name="Comma 7 5 2 5" xfId="52218" xr:uid="{00000000-0005-0000-0000-0000D1A90000}"/>
    <cellStyle name="Comma 7 5 2 5 2" xfId="52219" xr:uid="{00000000-0005-0000-0000-0000D2A90000}"/>
    <cellStyle name="Comma 7 5 2 5 3" xfId="52220" xr:uid="{00000000-0005-0000-0000-0000D3A90000}"/>
    <cellStyle name="Comma 7 5 2 6" xfId="52221" xr:uid="{00000000-0005-0000-0000-0000D4A90000}"/>
    <cellStyle name="Comma 7 5 2 6 2" xfId="52222" xr:uid="{00000000-0005-0000-0000-0000D5A90000}"/>
    <cellStyle name="Comma 7 5 2 6 3" xfId="52223" xr:uid="{00000000-0005-0000-0000-0000D6A90000}"/>
    <cellStyle name="Comma 7 5 2 7" xfId="52224" xr:uid="{00000000-0005-0000-0000-0000D7A90000}"/>
    <cellStyle name="Comma 7 5 2 7 2" xfId="52225" xr:uid="{00000000-0005-0000-0000-0000D8A90000}"/>
    <cellStyle name="Comma 7 5 2 8" xfId="52226" xr:uid="{00000000-0005-0000-0000-0000D9A90000}"/>
    <cellStyle name="Comma 7 5 2 9" xfId="52227" xr:uid="{00000000-0005-0000-0000-0000DAA90000}"/>
    <cellStyle name="Comma 7 5 3" xfId="9941" xr:uid="{00000000-0005-0000-0000-0000DBA90000}"/>
    <cellStyle name="Comma 7 5 3 2" xfId="9942" xr:uid="{00000000-0005-0000-0000-0000DCA90000}"/>
    <cellStyle name="Comma 7 5 3 2 2" xfId="52228" xr:uid="{00000000-0005-0000-0000-0000DDA90000}"/>
    <cellStyle name="Comma 7 5 3 2 3" xfId="52229" xr:uid="{00000000-0005-0000-0000-0000DEA90000}"/>
    <cellStyle name="Comma 7 5 3 3" xfId="52230" xr:uid="{00000000-0005-0000-0000-0000DFA90000}"/>
    <cellStyle name="Comma 7 5 3 3 2" xfId="52231" xr:uid="{00000000-0005-0000-0000-0000E0A90000}"/>
    <cellStyle name="Comma 7 5 3 3 3" xfId="52232" xr:uid="{00000000-0005-0000-0000-0000E1A90000}"/>
    <cellStyle name="Comma 7 5 3 4" xfId="52233" xr:uid="{00000000-0005-0000-0000-0000E2A90000}"/>
    <cellStyle name="Comma 7 5 3 4 2" xfId="52234" xr:uid="{00000000-0005-0000-0000-0000E3A90000}"/>
    <cellStyle name="Comma 7 5 3 5" xfId="52235" xr:uid="{00000000-0005-0000-0000-0000E4A90000}"/>
    <cellStyle name="Comma 7 5 3 6" xfId="52236" xr:uid="{00000000-0005-0000-0000-0000E5A90000}"/>
    <cellStyle name="Comma 7 5 4" xfId="9943" xr:uid="{00000000-0005-0000-0000-0000E6A90000}"/>
    <cellStyle name="Comma 7 5 4 2" xfId="52237" xr:uid="{00000000-0005-0000-0000-0000E7A90000}"/>
    <cellStyle name="Comma 7 5 4 2 2" xfId="52238" xr:uid="{00000000-0005-0000-0000-0000E8A90000}"/>
    <cellStyle name="Comma 7 5 4 2 3" xfId="52239" xr:uid="{00000000-0005-0000-0000-0000E9A90000}"/>
    <cellStyle name="Comma 7 5 4 3" xfId="52240" xr:uid="{00000000-0005-0000-0000-0000EAA90000}"/>
    <cellStyle name="Comma 7 5 4 3 2" xfId="52241" xr:uid="{00000000-0005-0000-0000-0000EBA90000}"/>
    <cellStyle name="Comma 7 5 4 3 3" xfId="52242" xr:uid="{00000000-0005-0000-0000-0000ECA90000}"/>
    <cellStyle name="Comma 7 5 4 4" xfId="52243" xr:uid="{00000000-0005-0000-0000-0000EDA90000}"/>
    <cellStyle name="Comma 7 5 4 4 2" xfId="52244" xr:uid="{00000000-0005-0000-0000-0000EEA90000}"/>
    <cellStyle name="Comma 7 5 4 5" xfId="52245" xr:uid="{00000000-0005-0000-0000-0000EFA90000}"/>
    <cellStyle name="Comma 7 5 4 6" xfId="52246" xr:uid="{00000000-0005-0000-0000-0000F0A90000}"/>
    <cellStyle name="Comma 7 5 5" xfId="9944" xr:uid="{00000000-0005-0000-0000-0000F1A90000}"/>
    <cellStyle name="Comma 7 5 5 2" xfId="52247" xr:uid="{00000000-0005-0000-0000-0000F2A90000}"/>
    <cellStyle name="Comma 7 5 5 2 2" xfId="52248" xr:uid="{00000000-0005-0000-0000-0000F3A90000}"/>
    <cellStyle name="Comma 7 5 5 2 3" xfId="52249" xr:uid="{00000000-0005-0000-0000-0000F4A90000}"/>
    <cellStyle name="Comma 7 5 5 3" xfId="52250" xr:uid="{00000000-0005-0000-0000-0000F5A90000}"/>
    <cellStyle name="Comma 7 5 5 3 2" xfId="52251" xr:uid="{00000000-0005-0000-0000-0000F6A90000}"/>
    <cellStyle name="Comma 7 5 5 4" xfId="52252" xr:uid="{00000000-0005-0000-0000-0000F7A90000}"/>
    <cellStyle name="Comma 7 5 5 5" xfId="52253" xr:uid="{00000000-0005-0000-0000-0000F8A90000}"/>
    <cellStyle name="Comma 7 5 6" xfId="52254" xr:uid="{00000000-0005-0000-0000-0000F9A90000}"/>
    <cellStyle name="Comma 7 5 6 2" xfId="52255" xr:uid="{00000000-0005-0000-0000-0000FAA90000}"/>
    <cellStyle name="Comma 7 5 6 3" xfId="52256" xr:uid="{00000000-0005-0000-0000-0000FBA90000}"/>
    <cellStyle name="Comma 7 5 7" xfId="52257" xr:uid="{00000000-0005-0000-0000-0000FCA90000}"/>
    <cellStyle name="Comma 7 5 7 2" xfId="52258" xr:uid="{00000000-0005-0000-0000-0000FDA90000}"/>
    <cellStyle name="Comma 7 5 7 3" xfId="52259" xr:uid="{00000000-0005-0000-0000-0000FEA90000}"/>
    <cellStyle name="Comma 7 5 8" xfId="52260" xr:uid="{00000000-0005-0000-0000-0000FFA90000}"/>
    <cellStyle name="Comma 7 5 8 2" xfId="52261" xr:uid="{00000000-0005-0000-0000-000000AA0000}"/>
    <cellStyle name="Comma 7 5 9" xfId="52262" xr:uid="{00000000-0005-0000-0000-000001AA0000}"/>
    <cellStyle name="Comma 7 6" xfId="3919" xr:uid="{00000000-0005-0000-0000-000002AA0000}"/>
    <cellStyle name="Comma 7 6 2" xfId="3920" xr:uid="{00000000-0005-0000-0000-000003AA0000}"/>
    <cellStyle name="Comma 7 6 2 2" xfId="9945" xr:uid="{00000000-0005-0000-0000-000004AA0000}"/>
    <cellStyle name="Comma 7 6 2 2 2" xfId="9946" xr:uid="{00000000-0005-0000-0000-000005AA0000}"/>
    <cellStyle name="Comma 7 6 2 2 3" xfId="52263" xr:uid="{00000000-0005-0000-0000-000006AA0000}"/>
    <cellStyle name="Comma 7 6 2 3" xfId="9947" xr:uid="{00000000-0005-0000-0000-000007AA0000}"/>
    <cellStyle name="Comma 7 6 2 3 2" xfId="52264" xr:uid="{00000000-0005-0000-0000-000008AA0000}"/>
    <cellStyle name="Comma 7 6 2 3 3" xfId="52265" xr:uid="{00000000-0005-0000-0000-000009AA0000}"/>
    <cellStyle name="Comma 7 6 2 4" xfId="9948" xr:uid="{00000000-0005-0000-0000-00000AAA0000}"/>
    <cellStyle name="Comma 7 6 2 4 2" xfId="52266" xr:uid="{00000000-0005-0000-0000-00000BAA0000}"/>
    <cellStyle name="Comma 7 6 2 5" xfId="52267" xr:uid="{00000000-0005-0000-0000-00000CAA0000}"/>
    <cellStyle name="Comma 7 6 2 6" xfId="52268" xr:uid="{00000000-0005-0000-0000-00000DAA0000}"/>
    <cellStyle name="Comma 7 6 3" xfId="9949" xr:uid="{00000000-0005-0000-0000-00000EAA0000}"/>
    <cellStyle name="Comma 7 6 3 2" xfId="9950" xr:uid="{00000000-0005-0000-0000-00000FAA0000}"/>
    <cellStyle name="Comma 7 6 3 2 2" xfId="52269" xr:uid="{00000000-0005-0000-0000-000010AA0000}"/>
    <cellStyle name="Comma 7 6 3 2 3" xfId="52270" xr:uid="{00000000-0005-0000-0000-000011AA0000}"/>
    <cellStyle name="Comma 7 6 3 3" xfId="52271" xr:uid="{00000000-0005-0000-0000-000012AA0000}"/>
    <cellStyle name="Comma 7 6 3 3 2" xfId="52272" xr:uid="{00000000-0005-0000-0000-000013AA0000}"/>
    <cellStyle name="Comma 7 6 3 3 3" xfId="52273" xr:uid="{00000000-0005-0000-0000-000014AA0000}"/>
    <cellStyle name="Comma 7 6 3 4" xfId="52274" xr:uid="{00000000-0005-0000-0000-000015AA0000}"/>
    <cellStyle name="Comma 7 6 3 4 2" xfId="52275" xr:uid="{00000000-0005-0000-0000-000016AA0000}"/>
    <cellStyle name="Comma 7 6 3 5" xfId="52276" xr:uid="{00000000-0005-0000-0000-000017AA0000}"/>
    <cellStyle name="Comma 7 6 3 6" xfId="52277" xr:uid="{00000000-0005-0000-0000-000018AA0000}"/>
    <cellStyle name="Comma 7 6 4" xfId="9951" xr:uid="{00000000-0005-0000-0000-000019AA0000}"/>
    <cellStyle name="Comma 7 6 4 2" xfId="52278" xr:uid="{00000000-0005-0000-0000-00001AAA0000}"/>
    <cellStyle name="Comma 7 6 4 2 2" xfId="52279" xr:uid="{00000000-0005-0000-0000-00001BAA0000}"/>
    <cellStyle name="Comma 7 6 4 2 3" xfId="52280" xr:uid="{00000000-0005-0000-0000-00001CAA0000}"/>
    <cellStyle name="Comma 7 6 4 3" xfId="52281" xr:uid="{00000000-0005-0000-0000-00001DAA0000}"/>
    <cellStyle name="Comma 7 6 4 3 2" xfId="52282" xr:uid="{00000000-0005-0000-0000-00001EAA0000}"/>
    <cellStyle name="Comma 7 6 4 4" xfId="52283" xr:uid="{00000000-0005-0000-0000-00001FAA0000}"/>
    <cellStyle name="Comma 7 6 4 5" xfId="52284" xr:uid="{00000000-0005-0000-0000-000020AA0000}"/>
    <cellStyle name="Comma 7 6 5" xfId="9952" xr:uid="{00000000-0005-0000-0000-000021AA0000}"/>
    <cellStyle name="Comma 7 6 5 2" xfId="52285" xr:uid="{00000000-0005-0000-0000-000022AA0000}"/>
    <cellStyle name="Comma 7 6 5 3" xfId="52286" xr:uid="{00000000-0005-0000-0000-000023AA0000}"/>
    <cellStyle name="Comma 7 6 6" xfId="52287" xr:uid="{00000000-0005-0000-0000-000024AA0000}"/>
    <cellStyle name="Comma 7 6 6 2" xfId="52288" xr:uid="{00000000-0005-0000-0000-000025AA0000}"/>
    <cellStyle name="Comma 7 6 6 3" xfId="52289" xr:uid="{00000000-0005-0000-0000-000026AA0000}"/>
    <cellStyle name="Comma 7 6 7" xfId="52290" xr:uid="{00000000-0005-0000-0000-000027AA0000}"/>
    <cellStyle name="Comma 7 6 7 2" xfId="52291" xr:uid="{00000000-0005-0000-0000-000028AA0000}"/>
    <cellStyle name="Comma 7 6 8" xfId="52292" xr:uid="{00000000-0005-0000-0000-000029AA0000}"/>
    <cellStyle name="Comma 7 6 9" xfId="52293" xr:uid="{00000000-0005-0000-0000-00002AAA0000}"/>
    <cellStyle name="Comma 7 7" xfId="3921" xr:uid="{00000000-0005-0000-0000-00002BAA0000}"/>
    <cellStyle name="Comma 7 7 2" xfId="9953" xr:uid="{00000000-0005-0000-0000-00002CAA0000}"/>
    <cellStyle name="Comma 7 7 2 2" xfId="9954" xr:uid="{00000000-0005-0000-0000-00002DAA0000}"/>
    <cellStyle name="Comma 7 7 2 2 2" xfId="52294" xr:uid="{00000000-0005-0000-0000-00002EAA0000}"/>
    <cellStyle name="Comma 7 7 2 2 3" xfId="52295" xr:uid="{00000000-0005-0000-0000-00002FAA0000}"/>
    <cellStyle name="Comma 7 7 2 3" xfId="52296" xr:uid="{00000000-0005-0000-0000-000030AA0000}"/>
    <cellStyle name="Comma 7 7 2 3 2" xfId="52297" xr:uid="{00000000-0005-0000-0000-000031AA0000}"/>
    <cellStyle name="Comma 7 7 2 3 3" xfId="52298" xr:uid="{00000000-0005-0000-0000-000032AA0000}"/>
    <cellStyle name="Comma 7 7 2 4" xfId="52299" xr:uid="{00000000-0005-0000-0000-000033AA0000}"/>
    <cellStyle name="Comma 7 7 2 4 2" xfId="52300" xr:uid="{00000000-0005-0000-0000-000034AA0000}"/>
    <cellStyle name="Comma 7 7 2 5" xfId="52301" xr:uid="{00000000-0005-0000-0000-000035AA0000}"/>
    <cellStyle name="Comma 7 7 2 6" xfId="52302" xr:uid="{00000000-0005-0000-0000-000036AA0000}"/>
    <cellStyle name="Comma 7 7 3" xfId="9955" xr:uid="{00000000-0005-0000-0000-000037AA0000}"/>
    <cellStyle name="Comma 7 7 3 2" xfId="52303" xr:uid="{00000000-0005-0000-0000-000038AA0000}"/>
    <cellStyle name="Comma 7 7 3 2 2" xfId="52304" xr:uid="{00000000-0005-0000-0000-000039AA0000}"/>
    <cellStyle name="Comma 7 7 3 2 3" xfId="52305" xr:uid="{00000000-0005-0000-0000-00003AAA0000}"/>
    <cellStyle name="Comma 7 7 3 3" xfId="52306" xr:uid="{00000000-0005-0000-0000-00003BAA0000}"/>
    <cellStyle name="Comma 7 7 3 3 2" xfId="52307" xr:uid="{00000000-0005-0000-0000-00003CAA0000}"/>
    <cellStyle name="Comma 7 7 3 3 3" xfId="52308" xr:uid="{00000000-0005-0000-0000-00003DAA0000}"/>
    <cellStyle name="Comma 7 7 3 4" xfId="52309" xr:uid="{00000000-0005-0000-0000-00003EAA0000}"/>
    <cellStyle name="Comma 7 7 3 4 2" xfId="52310" xr:uid="{00000000-0005-0000-0000-00003FAA0000}"/>
    <cellStyle name="Comma 7 7 3 5" xfId="52311" xr:uid="{00000000-0005-0000-0000-000040AA0000}"/>
    <cellStyle name="Comma 7 7 3 6" xfId="52312" xr:uid="{00000000-0005-0000-0000-000041AA0000}"/>
    <cellStyle name="Comma 7 7 4" xfId="9956" xr:uid="{00000000-0005-0000-0000-000042AA0000}"/>
    <cellStyle name="Comma 7 7 4 2" xfId="52313" xr:uid="{00000000-0005-0000-0000-000043AA0000}"/>
    <cellStyle name="Comma 7 7 4 2 2" xfId="52314" xr:uid="{00000000-0005-0000-0000-000044AA0000}"/>
    <cellStyle name="Comma 7 7 4 2 3" xfId="52315" xr:uid="{00000000-0005-0000-0000-000045AA0000}"/>
    <cellStyle name="Comma 7 7 4 3" xfId="52316" xr:uid="{00000000-0005-0000-0000-000046AA0000}"/>
    <cellStyle name="Comma 7 7 4 3 2" xfId="52317" xr:uid="{00000000-0005-0000-0000-000047AA0000}"/>
    <cellStyle name="Comma 7 7 4 4" xfId="52318" xr:uid="{00000000-0005-0000-0000-000048AA0000}"/>
    <cellStyle name="Comma 7 7 4 5" xfId="52319" xr:uid="{00000000-0005-0000-0000-000049AA0000}"/>
    <cellStyle name="Comma 7 7 5" xfId="52320" xr:uid="{00000000-0005-0000-0000-00004AAA0000}"/>
    <cellStyle name="Comma 7 7 5 2" xfId="52321" xr:uid="{00000000-0005-0000-0000-00004BAA0000}"/>
    <cellStyle name="Comma 7 7 5 3" xfId="52322" xr:uid="{00000000-0005-0000-0000-00004CAA0000}"/>
    <cellStyle name="Comma 7 7 6" xfId="52323" xr:uid="{00000000-0005-0000-0000-00004DAA0000}"/>
    <cellStyle name="Comma 7 7 6 2" xfId="52324" xr:uid="{00000000-0005-0000-0000-00004EAA0000}"/>
    <cellStyle name="Comma 7 7 6 3" xfId="52325" xr:uid="{00000000-0005-0000-0000-00004FAA0000}"/>
    <cellStyle name="Comma 7 7 7" xfId="52326" xr:uid="{00000000-0005-0000-0000-000050AA0000}"/>
    <cellStyle name="Comma 7 7 7 2" xfId="52327" xr:uid="{00000000-0005-0000-0000-000051AA0000}"/>
    <cellStyle name="Comma 7 7 8" xfId="52328" xr:uid="{00000000-0005-0000-0000-000052AA0000}"/>
    <cellStyle name="Comma 7 7 9" xfId="52329" xr:uid="{00000000-0005-0000-0000-000053AA0000}"/>
    <cellStyle name="Comma 7 8" xfId="3922" xr:uid="{00000000-0005-0000-0000-000054AA0000}"/>
    <cellStyle name="Comma 7 8 2" xfId="52330" xr:uid="{00000000-0005-0000-0000-000055AA0000}"/>
    <cellStyle name="Comma 7 8 2 2" xfId="52331" xr:uid="{00000000-0005-0000-0000-000056AA0000}"/>
    <cellStyle name="Comma 7 8 2 3" xfId="52332" xr:uid="{00000000-0005-0000-0000-000057AA0000}"/>
    <cellStyle name="Comma 7 8 3" xfId="52333" xr:uid="{00000000-0005-0000-0000-000058AA0000}"/>
    <cellStyle name="Comma 7 8 3 2" xfId="52334" xr:uid="{00000000-0005-0000-0000-000059AA0000}"/>
    <cellStyle name="Comma 7 8 3 3" xfId="52335" xr:uid="{00000000-0005-0000-0000-00005AAA0000}"/>
    <cellStyle name="Comma 7 8 4" xfId="52336" xr:uid="{00000000-0005-0000-0000-00005BAA0000}"/>
    <cellStyle name="Comma 7 8 4 2" xfId="52337" xr:uid="{00000000-0005-0000-0000-00005CAA0000}"/>
    <cellStyle name="Comma 7 8 5" xfId="52338" xr:uid="{00000000-0005-0000-0000-00005DAA0000}"/>
    <cellStyle name="Comma 7 8 6" xfId="52339" xr:uid="{00000000-0005-0000-0000-00005EAA0000}"/>
    <cellStyle name="Comma 7 9" xfId="52340" xr:uid="{00000000-0005-0000-0000-00005FAA0000}"/>
    <cellStyle name="Comma 7 9 2" xfId="52341" xr:uid="{00000000-0005-0000-0000-000060AA0000}"/>
    <cellStyle name="Comma 7 9 2 2" xfId="52342" xr:uid="{00000000-0005-0000-0000-000061AA0000}"/>
    <cellStyle name="Comma 7 9 2 3" xfId="52343" xr:uid="{00000000-0005-0000-0000-000062AA0000}"/>
    <cellStyle name="Comma 7 9 3" xfId="52344" xr:uid="{00000000-0005-0000-0000-000063AA0000}"/>
    <cellStyle name="Comma 7 9 3 2" xfId="52345" xr:uid="{00000000-0005-0000-0000-000064AA0000}"/>
    <cellStyle name="Comma 7 9 3 3" xfId="52346" xr:uid="{00000000-0005-0000-0000-000065AA0000}"/>
    <cellStyle name="Comma 7 9 4" xfId="52347" xr:uid="{00000000-0005-0000-0000-000066AA0000}"/>
    <cellStyle name="Comma 7 9 4 2" xfId="52348" xr:uid="{00000000-0005-0000-0000-000067AA0000}"/>
    <cellStyle name="Comma 7 9 5" xfId="52349" xr:uid="{00000000-0005-0000-0000-000068AA0000}"/>
    <cellStyle name="Comma 7 9 6" xfId="52350" xr:uid="{00000000-0005-0000-0000-000069AA0000}"/>
    <cellStyle name="Comma 70" xfId="3923" xr:uid="{00000000-0005-0000-0000-00006AAA0000}"/>
    <cellStyle name="Comma 71" xfId="3924" xr:uid="{00000000-0005-0000-0000-00006BAA0000}"/>
    <cellStyle name="Comma 71 2" xfId="3925" xr:uid="{00000000-0005-0000-0000-00006CAA0000}"/>
    <cellStyle name="Comma 72" xfId="3926" xr:uid="{00000000-0005-0000-0000-00006DAA0000}"/>
    <cellStyle name="Comma 73" xfId="3927" xr:uid="{00000000-0005-0000-0000-00006EAA0000}"/>
    <cellStyle name="Comma 73 2" xfId="3928" xr:uid="{00000000-0005-0000-0000-00006FAA0000}"/>
    <cellStyle name="Comma 73 3" xfId="3929" xr:uid="{00000000-0005-0000-0000-000070AA0000}"/>
    <cellStyle name="Comma 74" xfId="3930" xr:uid="{00000000-0005-0000-0000-000071AA0000}"/>
    <cellStyle name="Comma 74 2" xfId="3931" xr:uid="{00000000-0005-0000-0000-000072AA0000}"/>
    <cellStyle name="Comma 74 3" xfId="3932" xr:uid="{00000000-0005-0000-0000-000073AA0000}"/>
    <cellStyle name="Comma 75" xfId="3933" xr:uid="{00000000-0005-0000-0000-000074AA0000}"/>
    <cellStyle name="Comma 76" xfId="3934" xr:uid="{00000000-0005-0000-0000-000075AA0000}"/>
    <cellStyle name="Comma 77" xfId="3935" xr:uid="{00000000-0005-0000-0000-000076AA0000}"/>
    <cellStyle name="Comma 78" xfId="3936" xr:uid="{00000000-0005-0000-0000-000077AA0000}"/>
    <cellStyle name="Comma 79" xfId="3937" xr:uid="{00000000-0005-0000-0000-000078AA0000}"/>
    <cellStyle name="Comma 8" xfId="3938" xr:uid="{00000000-0005-0000-0000-000079AA0000}"/>
    <cellStyle name="Comma 8 10" xfId="52351" xr:uid="{00000000-0005-0000-0000-00007AAA0000}"/>
    <cellStyle name="Comma 8 10 2" xfId="52352" xr:uid="{00000000-0005-0000-0000-00007BAA0000}"/>
    <cellStyle name="Comma 8 10 2 2" xfId="52353" xr:uid="{00000000-0005-0000-0000-00007CAA0000}"/>
    <cellStyle name="Comma 8 10 2 3" xfId="52354" xr:uid="{00000000-0005-0000-0000-00007DAA0000}"/>
    <cellStyle name="Comma 8 10 3" xfId="52355" xr:uid="{00000000-0005-0000-0000-00007EAA0000}"/>
    <cellStyle name="Comma 8 10 3 2" xfId="52356" xr:uid="{00000000-0005-0000-0000-00007FAA0000}"/>
    <cellStyle name="Comma 8 10 4" xfId="52357" xr:uid="{00000000-0005-0000-0000-000080AA0000}"/>
    <cellStyle name="Comma 8 10 5" xfId="52358" xr:uid="{00000000-0005-0000-0000-000081AA0000}"/>
    <cellStyle name="Comma 8 11" xfId="52359" xr:uid="{00000000-0005-0000-0000-000082AA0000}"/>
    <cellStyle name="Comma 8 11 2" xfId="52360" xr:uid="{00000000-0005-0000-0000-000083AA0000}"/>
    <cellStyle name="Comma 8 11 3" xfId="52361" xr:uid="{00000000-0005-0000-0000-000084AA0000}"/>
    <cellStyle name="Comma 8 12" xfId="52362" xr:uid="{00000000-0005-0000-0000-000085AA0000}"/>
    <cellStyle name="Comma 8 12 2" xfId="52363" xr:uid="{00000000-0005-0000-0000-000086AA0000}"/>
    <cellStyle name="Comma 8 12 3" xfId="52364" xr:uid="{00000000-0005-0000-0000-000087AA0000}"/>
    <cellStyle name="Comma 8 13" xfId="52365" xr:uid="{00000000-0005-0000-0000-000088AA0000}"/>
    <cellStyle name="Comma 8 13 2" xfId="52366" xr:uid="{00000000-0005-0000-0000-000089AA0000}"/>
    <cellStyle name="Comma 8 14" xfId="52367" xr:uid="{00000000-0005-0000-0000-00008AAA0000}"/>
    <cellStyle name="Comma 8 15" xfId="52368" xr:uid="{00000000-0005-0000-0000-00008BAA0000}"/>
    <cellStyle name="Comma 8 16" xfId="52369" xr:uid="{00000000-0005-0000-0000-00008CAA0000}"/>
    <cellStyle name="Comma 8 2" xfId="3939" xr:uid="{00000000-0005-0000-0000-00008DAA0000}"/>
    <cellStyle name="Comma 8 2 10" xfId="52370" xr:uid="{00000000-0005-0000-0000-00008EAA0000}"/>
    <cellStyle name="Comma 8 2 10 2" xfId="52371" xr:uid="{00000000-0005-0000-0000-00008FAA0000}"/>
    <cellStyle name="Comma 8 2 10 3" xfId="52372" xr:uid="{00000000-0005-0000-0000-000090AA0000}"/>
    <cellStyle name="Comma 8 2 11" xfId="52373" xr:uid="{00000000-0005-0000-0000-000091AA0000}"/>
    <cellStyle name="Comma 8 2 11 2" xfId="52374" xr:uid="{00000000-0005-0000-0000-000092AA0000}"/>
    <cellStyle name="Comma 8 2 11 3" xfId="52375" xr:uid="{00000000-0005-0000-0000-000093AA0000}"/>
    <cellStyle name="Comma 8 2 12" xfId="52376" xr:uid="{00000000-0005-0000-0000-000094AA0000}"/>
    <cellStyle name="Comma 8 2 12 2" xfId="52377" xr:uid="{00000000-0005-0000-0000-000095AA0000}"/>
    <cellStyle name="Comma 8 2 13" xfId="52378" xr:uid="{00000000-0005-0000-0000-000096AA0000}"/>
    <cellStyle name="Comma 8 2 14" xfId="52379" xr:uid="{00000000-0005-0000-0000-000097AA0000}"/>
    <cellStyle name="Comma 8 2 15" xfId="52380" xr:uid="{00000000-0005-0000-0000-000098AA0000}"/>
    <cellStyle name="Comma 8 2 2" xfId="3940" xr:uid="{00000000-0005-0000-0000-000099AA0000}"/>
    <cellStyle name="Comma 8 2 2 10" xfId="52381" xr:uid="{00000000-0005-0000-0000-00009AAA0000}"/>
    <cellStyle name="Comma 8 2 2 10 2" xfId="52382" xr:uid="{00000000-0005-0000-0000-00009BAA0000}"/>
    <cellStyle name="Comma 8 2 2 10 3" xfId="52383" xr:uid="{00000000-0005-0000-0000-00009CAA0000}"/>
    <cellStyle name="Comma 8 2 2 11" xfId="52384" xr:uid="{00000000-0005-0000-0000-00009DAA0000}"/>
    <cellStyle name="Comma 8 2 2 11 2" xfId="52385" xr:uid="{00000000-0005-0000-0000-00009EAA0000}"/>
    <cellStyle name="Comma 8 2 2 12" xfId="52386" xr:uid="{00000000-0005-0000-0000-00009FAA0000}"/>
    <cellStyle name="Comma 8 2 2 13" xfId="52387" xr:uid="{00000000-0005-0000-0000-0000A0AA0000}"/>
    <cellStyle name="Comma 8 2 2 14" xfId="52388" xr:uid="{00000000-0005-0000-0000-0000A1AA0000}"/>
    <cellStyle name="Comma 8 2 2 2" xfId="9957" xr:uid="{00000000-0005-0000-0000-0000A2AA0000}"/>
    <cellStyle name="Comma 8 2 2 2 10" xfId="52389" xr:uid="{00000000-0005-0000-0000-0000A3AA0000}"/>
    <cellStyle name="Comma 8 2 2 2 10 2" xfId="52390" xr:uid="{00000000-0005-0000-0000-0000A4AA0000}"/>
    <cellStyle name="Comma 8 2 2 2 11" xfId="52391" xr:uid="{00000000-0005-0000-0000-0000A5AA0000}"/>
    <cellStyle name="Comma 8 2 2 2 12" xfId="52392" xr:uid="{00000000-0005-0000-0000-0000A6AA0000}"/>
    <cellStyle name="Comma 8 2 2 2 13" xfId="52393" xr:uid="{00000000-0005-0000-0000-0000A7AA0000}"/>
    <cellStyle name="Comma 8 2 2 2 2" xfId="9958" xr:uid="{00000000-0005-0000-0000-0000A8AA0000}"/>
    <cellStyle name="Comma 8 2 2 2 2 10" xfId="52394" xr:uid="{00000000-0005-0000-0000-0000A9AA0000}"/>
    <cellStyle name="Comma 8 2 2 2 2 2" xfId="52395" xr:uid="{00000000-0005-0000-0000-0000AAAA0000}"/>
    <cellStyle name="Comma 8 2 2 2 2 2 2" xfId="52396" xr:uid="{00000000-0005-0000-0000-0000ABAA0000}"/>
    <cellStyle name="Comma 8 2 2 2 2 2 2 2" xfId="52397" xr:uid="{00000000-0005-0000-0000-0000ACAA0000}"/>
    <cellStyle name="Comma 8 2 2 2 2 2 2 2 2" xfId="52398" xr:uid="{00000000-0005-0000-0000-0000ADAA0000}"/>
    <cellStyle name="Comma 8 2 2 2 2 2 2 2 3" xfId="52399" xr:uid="{00000000-0005-0000-0000-0000AEAA0000}"/>
    <cellStyle name="Comma 8 2 2 2 2 2 2 3" xfId="52400" xr:uid="{00000000-0005-0000-0000-0000AFAA0000}"/>
    <cellStyle name="Comma 8 2 2 2 2 2 2 3 2" xfId="52401" xr:uid="{00000000-0005-0000-0000-0000B0AA0000}"/>
    <cellStyle name="Comma 8 2 2 2 2 2 2 3 3" xfId="52402" xr:uid="{00000000-0005-0000-0000-0000B1AA0000}"/>
    <cellStyle name="Comma 8 2 2 2 2 2 2 4" xfId="52403" xr:uid="{00000000-0005-0000-0000-0000B2AA0000}"/>
    <cellStyle name="Comma 8 2 2 2 2 2 2 4 2" xfId="52404" xr:uid="{00000000-0005-0000-0000-0000B3AA0000}"/>
    <cellStyle name="Comma 8 2 2 2 2 2 2 5" xfId="52405" xr:uid="{00000000-0005-0000-0000-0000B4AA0000}"/>
    <cellStyle name="Comma 8 2 2 2 2 2 2 6" xfId="52406" xr:uid="{00000000-0005-0000-0000-0000B5AA0000}"/>
    <cellStyle name="Comma 8 2 2 2 2 2 3" xfId="52407" xr:uid="{00000000-0005-0000-0000-0000B6AA0000}"/>
    <cellStyle name="Comma 8 2 2 2 2 2 3 2" xfId="52408" xr:uid="{00000000-0005-0000-0000-0000B7AA0000}"/>
    <cellStyle name="Comma 8 2 2 2 2 2 3 2 2" xfId="52409" xr:uid="{00000000-0005-0000-0000-0000B8AA0000}"/>
    <cellStyle name="Comma 8 2 2 2 2 2 3 2 3" xfId="52410" xr:uid="{00000000-0005-0000-0000-0000B9AA0000}"/>
    <cellStyle name="Comma 8 2 2 2 2 2 3 3" xfId="52411" xr:uid="{00000000-0005-0000-0000-0000BAAA0000}"/>
    <cellStyle name="Comma 8 2 2 2 2 2 3 3 2" xfId="52412" xr:uid="{00000000-0005-0000-0000-0000BBAA0000}"/>
    <cellStyle name="Comma 8 2 2 2 2 2 3 3 3" xfId="52413" xr:uid="{00000000-0005-0000-0000-0000BCAA0000}"/>
    <cellStyle name="Comma 8 2 2 2 2 2 3 4" xfId="52414" xr:uid="{00000000-0005-0000-0000-0000BDAA0000}"/>
    <cellStyle name="Comma 8 2 2 2 2 2 3 4 2" xfId="52415" xr:uid="{00000000-0005-0000-0000-0000BEAA0000}"/>
    <cellStyle name="Comma 8 2 2 2 2 2 3 5" xfId="52416" xr:uid="{00000000-0005-0000-0000-0000BFAA0000}"/>
    <cellStyle name="Comma 8 2 2 2 2 2 3 6" xfId="52417" xr:uid="{00000000-0005-0000-0000-0000C0AA0000}"/>
    <cellStyle name="Comma 8 2 2 2 2 2 4" xfId="52418" xr:uid="{00000000-0005-0000-0000-0000C1AA0000}"/>
    <cellStyle name="Comma 8 2 2 2 2 2 4 2" xfId="52419" xr:uid="{00000000-0005-0000-0000-0000C2AA0000}"/>
    <cellStyle name="Comma 8 2 2 2 2 2 4 2 2" xfId="52420" xr:uid="{00000000-0005-0000-0000-0000C3AA0000}"/>
    <cellStyle name="Comma 8 2 2 2 2 2 4 2 3" xfId="52421" xr:uid="{00000000-0005-0000-0000-0000C4AA0000}"/>
    <cellStyle name="Comma 8 2 2 2 2 2 4 3" xfId="52422" xr:uid="{00000000-0005-0000-0000-0000C5AA0000}"/>
    <cellStyle name="Comma 8 2 2 2 2 2 4 3 2" xfId="52423" xr:uid="{00000000-0005-0000-0000-0000C6AA0000}"/>
    <cellStyle name="Comma 8 2 2 2 2 2 4 4" xfId="52424" xr:uid="{00000000-0005-0000-0000-0000C7AA0000}"/>
    <cellStyle name="Comma 8 2 2 2 2 2 4 5" xfId="52425" xr:uid="{00000000-0005-0000-0000-0000C8AA0000}"/>
    <cellStyle name="Comma 8 2 2 2 2 2 5" xfId="52426" xr:uid="{00000000-0005-0000-0000-0000C9AA0000}"/>
    <cellStyle name="Comma 8 2 2 2 2 2 5 2" xfId="52427" xr:uid="{00000000-0005-0000-0000-0000CAAA0000}"/>
    <cellStyle name="Comma 8 2 2 2 2 2 5 3" xfId="52428" xr:uid="{00000000-0005-0000-0000-0000CBAA0000}"/>
    <cellStyle name="Comma 8 2 2 2 2 2 6" xfId="52429" xr:uid="{00000000-0005-0000-0000-0000CCAA0000}"/>
    <cellStyle name="Comma 8 2 2 2 2 2 6 2" xfId="52430" xr:uid="{00000000-0005-0000-0000-0000CDAA0000}"/>
    <cellStyle name="Comma 8 2 2 2 2 2 6 3" xfId="52431" xr:uid="{00000000-0005-0000-0000-0000CEAA0000}"/>
    <cellStyle name="Comma 8 2 2 2 2 2 7" xfId="52432" xr:uid="{00000000-0005-0000-0000-0000CFAA0000}"/>
    <cellStyle name="Comma 8 2 2 2 2 2 7 2" xfId="52433" xr:uid="{00000000-0005-0000-0000-0000D0AA0000}"/>
    <cellStyle name="Comma 8 2 2 2 2 2 8" xfId="52434" xr:uid="{00000000-0005-0000-0000-0000D1AA0000}"/>
    <cellStyle name="Comma 8 2 2 2 2 2 9" xfId="52435" xr:uid="{00000000-0005-0000-0000-0000D2AA0000}"/>
    <cellStyle name="Comma 8 2 2 2 2 3" xfId="52436" xr:uid="{00000000-0005-0000-0000-0000D3AA0000}"/>
    <cellStyle name="Comma 8 2 2 2 2 3 2" xfId="52437" xr:uid="{00000000-0005-0000-0000-0000D4AA0000}"/>
    <cellStyle name="Comma 8 2 2 2 2 3 2 2" xfId="52438" xr:uid="{00000000-0005-0000-0000-0000D5AA0000}"/>
    <cellStyle name="Comma 8 2 2 2 2 3 2 3" xfId="52439" xr:uid="{00000000-0005-0000-0000-0000D6AA0000}"/>
    <cellStyle name="Comma 8 2 2 2 2 3 3" xfId="52440" xr:uid="{00000000-0005-0000-0000-0000D7AA0000}"/>
    <cellStyle name="Comma 8 2 2 2 2 3 3 2" xfId="52441" xr:uid="{00000000-0005-0000-0000-0000D8AA0000}"/>
    <cellStyle name="Comma 8 2 2 2 2 3 3 3" xfId="52442" xr:uid="{00000000-0005-0000-0000-0000D9AA0000}"/>
    <cellStyle name="Comma 8 2 2 2 2 3 4" xfId="52443" xr:uid="{00000000-0005-0000-0000-0000DAAA0000}"/>
    <cellStyle name="Comma 8 2 2 2 2 3 4 2" xfId="52444" xr:uid="{00000000-0005-0000-0000-0000DBAA0000}"/>
    <cellStyle name="Comma 8 2 2 2 2 3 5" xfId="52445" xr:uid="{00000000-0005-0000-0000-0000DCAA0000}"/>
    <cellStyle name="Comma 8 2 2 2 2 3 6" xfId="52446" xr:uid="{00000000-0005-0000-0000-0000DDAA0000}"/>
    <cellStyle name="Comma 8 2 2 2 2 4" xfId="52447" xr:uid="{00000000-0005-0000-0000-0000DEAA0000}"/>
    <cellStyle name="Comma 8 2 2 2 2 4 2" xfId="52448" xr:uid="{00000000-0005-0000-0000-0000DFAA0000}"/>
    <cellStyle name="Comma 8 2 2 2 2 4 2 2" xfId="52449" xr:uid="{00000000-0005-0000-0000-0000E0AA0000}"/>
    <cellStyle name="Comma 8 2 2 2 2 4 2 3" xfId="52450" xr:uid="{00000000-0005-0000-0000-0000E1AA0000}"/>
    <cellStyle name="Comma 8 2 2 2 2 4 3" xfId="52451" xr:uid="{00000000-0005-0000-0000-0000E2AA0000}"/>
    <cellStyle name="Comma 8 2 2 2 2 4 3 2" xfId="52452" xr:uid="{00000000-0005-0000-0000-0000E3AA0000}"/>
    <cellStyle name="Comma 8 2 2 2 2 4 3 3" xfId="52453" xr:uid="{00000000-0005-0000-0000-0000E4AA0000}"/>
    <cellStyle name="Comma 8 2 2 2 2 4 4" xfId="52454" xr:uid="{00000000-0005-0000-0000-0000E5AA0000}"/>
    <cellStyle name="Comma 8 2 2 2 2 4 4 2" xfId="52455" xr:uid="{00000000-0005-0000-0000-0000E6AA0000}"/>
    <cellStyle name="Comma 8 2 2 2 2 4 5" xfId="52456" xr:uid="{00000000-0005-0000-0000-0000E7AA0000}"/>
    <cellStyle name="Comma 8 2 2 2 2 4 6" xfId="52457" xr:uid="{00000000-0005-0000-0000-0000E8AA0000}"/>
    <cellStyle name="Comma 8 2 2 2 2 5" xfId="52458" xr:uid="{00000000-0005-0000-0000-0000E9AA0000}"/>
    <cellStyle name="Comma 8 2 2 2 2 5 2" xfId="52459" xr:uid="{00000000-0005-0000-0000-0000EAAA0000}"/>
    <cellStyle name="Comma 8 2 2 2 2 5 2 2" xfId="52460" xr:uid="{00000000-0005-0000-0000-0000EBAA0000}"/>
    <cellStyle name="Comma 8 2 2 2 2 5 2 3" xfId="52461" xr:uid="{00000000-0005-0000-0000-0000ECAA0000}"/>
    <cellStyle name="Comma 8 2 2 2 2 5 3" xfId="52462" xr:uid="{00000000-0005-0000-0000-0000EDAA0000}"/>
    <cellStyle name="Comma 8 2 2 2 2 5 3 2" xfId="52463" xr:uid="{00000000-0005-0000-0000-0000EEAA0000}"/>
    <cellStyle name="Comma 8 2 2 2 2 5 4" xfId="52464" xr:uid="{00000000-0005-0000-0000-0000EFAA0000}"/>
    <cellStyle name="Comma 8 2 2 2 2 5 5" xfId="52465" xr:uid="{00000000-0005-0000-0000-0000F0AA0000}"/>
    <cellStyle name="Comma 8 2 2 2 2 6" xfId="52466" xr:uid="{00000000-0005-0000-0000-0000F1AA0000}"/>
    <cellStyle name="Comma 8 2 2 2 2 6 2" xfId="52467" xr:uid="{00000000-0005-0000-0000-0000F2AA0000}"/>
    <cellStyle name="Comma 8 2 2 2 2 6 3" xfId="52468" xr:uid="{00000000-0005-0000-0000-0000F3AA0000}"/>
    <cellStyle name="Comma 8 2 2 2 2 7" xfId="52469" xr:uid="{00000000-0005-0000-0000-0000F4AA0000}"/>
    <cellStyle name="Comma 8 2 2 2 2 7 2" xfId="52470" xr:uid="{00000000-0005-0000-0000-0000F5AA0000}"/>
    <cellStyle name="Comma 8 2 2 2 2 7 3" xfId="52471" xr:uid="{00000000-0005-0000-0000-0000F6AA0000}"/>
    <cellStyle name="Comma 8 2 2 2 2 8" xfId="52472" xr:uid="{00000000-0005-0000-0000-0000F7AA0000}"/>
    <cellStyle name="Comma 8 2 2 2 2 8 2" xfId="52473" xr:uid="{00000000-0005-0000-0000-0000F8AA0000}"/>
    <cellStyle name="Comma 8 2 2 2 2 9" xfId="52474" xr:uid="{00000000-0005-0000-0000-0000F9AA0000}"/>
    <cellStyle name="Comma 8 2 2 2 3" xfId="52475" xr:uid="{00000000-0005-0000-0000-0000FAAA0000}"/>
    <cellStyle name="Comma 8 2 2 2 3 2" xfId="52476" xr:uid="{00000000-0005-0000-0000-0000FBAA0000}"/>
    <cellStyle name="Comma 8 2 2 2 3 2 2" xfId="52477" xr:uid="{00000000-0005-0000-0000-0000FCAA0000}"/>
    <cellStyle name="Comma 8 2 2 2 3 2 2 2" xfId="52478" xr:uid="{00000000-0005-0000-0000-0000FDAA0000}"/>
    <cellStyle name="Comma 8 2 2 2 3 2 2 3" xfId="52479" xr:uid="{00000000-0005-0000-0000-0000FEAA0000}"/>
    <cellStyle name="Comma 8 2 2 2 3 2 3" xfId="52480" xr:uid="{00000000-0005-0000-0000-0000FFAA0000}"/>
    <cellStyle name="Comma 8 2 2 2 3 2 3 2" xfId="52481" xr:uid="{00000000-0005-0000-0000-000000AB0000}"/>
    <cellStyle name="Comma 8 2 2 2 3 2 3 3" xfId="52482" xr:uid="{00000000-0005-0000-0000-000001AB0000}"/>
    <cellStyle name="Comma 8 2 2 2 3 2 4" xfId="52483" xr:uid="{00000000-0005-0000-0000-000002AB0000}"/>
    <cellStyle name="Comma 8 2 2 2 3 2 4 2" xfId="52484" xr:uid="{00000000-0005-0000-0000-000003AB0000}"/>
    <cellStyle name="Comma 8 2 2 2 3 2 5" xfId="52485" xr:uid="{00000000-0005-0000-0000-000004AB0000}"/>
    <cellStyle name="Comma 8 2 2 2 3 2 6" xfId="52486" xr:uid="{00000000-0005-0000-0000-000005AB0000}"/>
    <cellStyle name="Comma 8 2 2 2 3 3" xfId="52487" xr:uid="{00000000-0005-0000-0000-000006AB0000}"/>
    <cellStyle name="Comma 8 2 2 2 3 3 2" xfId="52488" xr:uid="{00000000-0005-0000-0000-000007AB0000}"/>
    <cellStyle name="Comma 8 2 2 2 3 3 2 2" xfId="52489" xr:uid="{00000000-0005-0000-0000-000008AB0000}"/>
    <cellStyle name="Comma 8 2 2 2 3 3 2 3" xfId="52490" xr:uid="{00000000-0005-0000-0000-000009AB0000}"/>
    <cellStyle name="Comma 8 2 2 2 3 3 3" xfId="52491" xr:uid="{00000000-0005-0000-0000-00000AAB0000}"/>
    <cellStyle name="Comma 8 2 2 2 3 3 3 2" xfId="52492" xr:uid="{00000000-0005-0000-0000-00000BAB0000}"/>
    <cellStyle name="Comma 8 2 2 2 3 3 3 3" xfId="52493" xr:uid="{00000000-0005-0000-0000-00000CAB0000}"/>
    <cellStyle name="Comma 8 2 2 2 3 3 4" xfId="52494" xr:uid="{00000000-0005-0000-0000-00000DAB0000}"/>
    <cellStyle name="Comma 8 2 2 2 3 3 4 2" xfId="52495" xr:uid="{00000000-0005-0000-0000-00000EAB0000}"/>
    <cellStyle name="Comma 8 2 2 2 3 3 5" xfId="52496" xr:uid="{00000000-0005-0000-0000-00000FAB0000}"/>
    <cellStyle name="Comma 8 2 2 2 3 3 6" xfId="52497" xr:uid="{00000000-0005-0000-0000-000010AB0000}"/>
    <cellStyle name="Comma 8 2 2 2 3 4" xfId="52498" xr:uid="{00000000-0005-0000-0000-000011AB0000}"/>
    <cellStyle name="Comma 8 2 2 2 3 4 2" xfId="52499" xr:uid="{00000000-0005-0000-0000-000012AB0000}"/>
    <cellStyle name="Comma 8 2 2 2 3 4 2 2" xfId="52500" xr:uid="{00000000-0005-0000-0000-000013AB0000}"/>
    <cellStyle name="Comma 8 2 2 2 3 4 2 3" xfId="52501" xr:uid="{00000000-0005-0000-0000-000014AB0000}"/>
    <cellStyle name="Comma 8 2 2 2 3 4 3" xfId="52502" xr:uid="{00000000-0005-0000-0000-000015AB0000}"/>
    <cellStyle name="Comma 8 2 2 2 3 4 3 2" xfId="52503" xr:uid="{00000000-0005-0000-0000-000016AB0000}"/>
    <cellStyle name="Comma 8 2 2 2 3 4 4" xfId="52504" xr:uid="{00000000-0005-0000-0000-000017AB0000}"/>
    <cellStyle name="Comma 8 2 2 2 3 4 5" xfId="52505" xr:uid="{00000000-0005-0000-0000-000018AB0000}"/>
    <cellStyle name="Comma 8 2 2 2 3 5" xfId="52506" xr:uid="{00000000-0005-0000-0000-000019AB0000}"/>
    <cellStyle name="Comma 8 2 2 2 3 5 2" xfId="52507" xr:uid="{00000000-0005-0000-0000-00001AAB0000}"/>
    <cellStyle name="Comma 8 2 2 2 3 5 3" xfId="52508" xr:uid="{00000000-0005-0000-0000-00001BAB0000}"/>
    <cellStyle name="Comma 8 2 2 2 3 6" xfId="52509" xr:uid="{00000000-0005-0000-0000-00001CAB0000}"/>
    <cellStyle name="Comma 8 2 2 2 3 6 2" xfId="52510" xr:uid="{00000000-0005-0000-0000-00001DAB0000}"/>
    <cellStyle name="Comma 8 2 2 2 3 6 3" xfId="52511" xr:uid="{00000000-0005-0000-0000-00001EAB0000}"/>
    <cellStyle name="Comma 8 2 2 2 3 7" xfId="52512" xr:uid="{00000000-0005-0000-0000-00001FAB0000}"/>
    <cellStyle name="Comma 8 2 2 2 3 7 2" xfId="52513" xr:uid="{00000000-0005-0000-0000-000020AB0000}"/>
    <cellStyle name="Comma 8 2 2 2 3 8" xfId="52514" xr:uid="{00000000-0005-0000-0000-000021AB0000}"/>
    <cellStyle name="Comma 8 2 2 2 3 9" xfId="52515" xr:uid="{00000000-0005-0000-0000-000022AB0000}"/>
    <cellStyle name="Comma 8 2 2 2 4" xfId="52516" xr:uid="{00000000-0005-0000-0000-000023AB0000}"/>
    <cellStyle name="Comma 8 2 2 2 4 2" xfId="52517" xr:uid="{00000000-0005-0000-0000-000024AB0000}"/>
    <cellStyle name="Comma 8 2 2 2 4 2 2" xfId="52518" xr:uid="{00000000-0005-0000-0000-000025AB0000}"/>
    <cellStyle name="Comma 8 2 2 2 4 2 2 2" xfId="52519" xr:uid="{00000000-0005-0000-0000-000026AB0000}"/>
    <cellStyle name="Comma 8 2 2 2 4 2 2 3" xfId="52520" xr:uid="{00000000-0005-0000-0000-000027AB0000}"/>
    <cellStyle name="Comma 8 2 2 2 4 2 3" xfId="52521" xr:uid="{00000000-0005-0000-0000-000028AB0000}"/>
    <cellStyle name="Comma 8 2 2 2 4 2 3 2" xfId="52522" xr:uid="{00000000-0005-0000-0000-000029AB0000}"/>
    <cellStyle name="Comma 8 2 2 2 4 2 3 3" xfId="52523" xr:uid="{00000000-0005-0000-0000-00002AAB0000}"/>
    <cellStyle name="Comma 8 2 2 2 4 2 4" xfId="52524" xr:uid="{00000000-0005-0000-0000-00002BAB0000}"/>
    <cellStyle name="Comma 8 2 2 2 4 2 4 2" xfId="52525" xr:uid="{00000000-0005-0000-0000-00002CAB0000}"/>
    <cellStyle name="Comma 8 2 2 2 4 2 5" xfId="52526" xr:uid="{00000000-0005-0000-0000-00002DAB0000}"/>
    <cellStyle name="Comma 8 2 2 2 4 2 6" xfId="52527" xr:uid="{00000000-0005-0000-0000-00002EAB0000}"/>
    <cellStyle name="Comma 8 2 2 2 4 3" xfId="52528" xr:uid="{00000000-0005-0000-0000-00002FAB0000}"/>
    <cellStyle name="Comma 8 2 2 2 4 3 2" xfId="52529" xr:uid="{00000000-0005-0000-0000-000030AB0000}"/>
    <cellStyle name="Comma 8 2 2 2 4 3 2 2" xfId="52530" xr:uid="{00000000-0005-0000-0000-000031AB0000}"/>
    <cellStyle name="Comma 8 2 2 2 4 3 2 3" xfId="52531" xr:uid="{00000000-0005-0000-0000-000032AB0000}"/>
    <cellStyle name="Comma 8 2 2 2 4 3 3" xfId="52532" xr:uid="{00000000-0005-0000-0000-000033AB0000}"/>
    <cellStyle name="Comma 8 2 2 2 4 3 3 2" xfId="52533" xr:uid="{00000000-0005-0000-0000-000034AB0000}"/>
    <cellStyle name="Comma 8 2 2 2 4 3 3 3" xfId="52534" xr:uid="{00000000-0005-0000-0000-000035AB0000}"/>
    <cellStyle name="Comma 8 2 2 2 4 3 4" xfId="52535" xr:uid="{00000000-0005-0000-0000-000036AB0000}"/>
    <cellStyle name="Comma 8 2 2 2 4 3 4 2" xfId="52536" xr:uid="{00000000-0005-0000-0000-000037AB0000}"/>
    <cellStyle name="Comma 8 2 2 2 4 3 5" xfId="52537" xr:uid="{00000000-0005-0000-0000-000038AB0000}"/>
    <cellStyle name="Comma 8 2 2 2 4 3 6" xfId="52538" xr:uid="{00000000-0005-0000-0000-000039AB0000}"/>
    <cellStyle name="Comma 8 2 2 2 4 4" xfId="52539" xr:uid="{00000000-0005-0000-0000-00003AAB0000}"/>
    <cellStyle name="Comma 8 2 2 2 4 4 2" xfId="52540" xr:uid="{00000000-0005-0000-0000-00003BAB0000}"/>
    <cellStyle name="Comma 8 2 2 2 4 4 2 2" xfId="52541" xr:uid="{00000000-0005-0000-0000-00003CAB0000}"/>
    <cellStyle name="Comma 8 2 2 2 4 4 2 3" xfId="52542" xr:uid="{00000000-0005-0000-0000-00003DAB0000}"/>
    <cellStyle name="Comma 8 2 2 2 4 4 3" xfId="52543" xr:uid="{00000000-0005-0000-0000-00003EAB0000}"/>
    <cellStyle name="Comma 8 2 2 2 4 4 3 2" xfId="52544" xr:uid="{00000000-0005-0000-0000-00003FAB0000}"/>
    <cellStyle name="Comma 8 2 2 2 4 4 4" xfId="52545" xr:uid="{00000000-0005-0000-0000-000040AB0000}"/>
    <cellStyle name="Comma 8 2 2 2 4 4 5" xfId="52546" xr:uid="{00000000-0005-0000-0000-000041AB0000}"/>
    <cellStyle name="Comma 8 2 2 2 4 5" xfId="52547" xr:uid="{00000000-0005-0000-0000-000042AB0000}"/>
    <cellStyle name="Comma 8 2 2 2 4 5 2" xfId="52548" xr:uid="{00000000-0005-0000-0000-000043AB0000}"/>
    <cellStyle name="Comma 8 2 2 2 4 5 3" xfId="52549" xr:uid="{00000000-0005-0000-0000-000044AB0000}"/>
    <cellStyle name="Comma 8 2 2 2 4 6" xfId="52550" xr:uid="{00000000-0005-0000-0000-000045AB0000}"/>
    <cellStyle name="Comma 8 2 2 2 4 6 2" xfId="52551" xr:uid="{00000000-0005-0000-0000-000046AB0000}"/>
    <cellStyle name="Comma 8 2 2 2 4 6 3" xfId="52552" xr:uid="{00000000-0005-0000-0000-000047AB0000}"/>
    <cellStyle name="Comma 8 2 2 2 4 7" xfId="52553" xr:uid="{00000000-0005-0000-0000-000048AB0000}"/>
    <cellStyle name="Comma 8 2 2 2 4 7 2" xfId="52554" xr:uid="{00000000-0005-0000-0000-000049AB0000}"/>
    <cellStyle name="Comma 8 2 2 2 4 8" xfId="52555" xr:uid="{00000000-0005-0000-0000-00004AAB0000}"/>
    <cellStyle name="Comma 8 2 2 2 4 9" xfId="52556" xr:uid="{00000000-0005-0000-0000-00004BAB0000}"/>
    <cellStyle name="Comma 8 2 2 2 5" xfId="52557" xr:uid="{00000000-0005-0000-0000-00004CAB0000}"/>
    <cellStyle name="Comma 8 2 2 2 5 2" xfId="52558" xr:uid="{00000000-0005-0000-0000-00004DAB0000}"/>
    <cellStyle name="Comma 8 2 2 2 5 2 2" xfId="52559" xr:uid="{00000000-0005-0000-0000-00004EAB0000}"/>
    <cellStyle name="Comma 8 2 2 2 5 2 3" xfId="52560" xr:uid="{00000000-0005-0000-0000-00004FAB0000}"/>
    <cellStyle name="Comma 8 2 2 2 5 3" xfId="52561" xr:uid="{00000000-0005-0000-0000-000050AB0000}"/>
    <cellStyle name="Comma 8 2 2 2 5 3 2" xfId="52562" xr:uid="{00000000-0005-0000-0000-000051AB0000}"/>
    <cellStyle name="Comma 8 2 2 2 5 3 3" xfId="52563" xr:uid="{00000000-0005-0000-0000-000052AB0000}"/>
    <cellStyle name="Comma 8 2 2 2 5 4" xfId="52564" xr:uid="{00000000-0005-0000-0000-000053AB0000}"/>
    <cellStyle name="Comma 8 2 2 2 5 4 2" xfId="52565" xr:uid="{00000000-0005-0000-0000-000054AB0000}"/>
    <cellStyle name="Comma 8 2 2 2 5 5" xfId="52566" xr:uid="{00000000-0005-0000-0000-000055AB0000}"/>
    <cellStyle name="Comma 8 2 2 2 5 6" xfId="52567" xr:uid="{00000000-0005-0000-0000-000056AB0000}"/>
    <cellStyle name="Comma 8 2 2 2 6" xfId="52568" xr:uid="{00000000-0005-0000-0000-000057AB0000}"/>
    <cellStyle name="Comma 8 2 2 2 6 2" xfId="52569" xr:uid="{00000000-0005-0000-0000-000058AB0000}"/>
    <cellStyle name="Comma 8 2 2 2 6 2 2" xfId="52570" xr:uid="{00000000-0005-0000-0000-000059AB0000}"/>
    <cellStyle name="Comma 8 2 2 2 6 2 3" xfId="52571" xr:uid="{00000000-0005-0000-0000-00005AAB0000}"/>
    <cellStyle name="Comma 8 2 2 2 6 3" xfId="52572" xr:uid="{00000000-0005-0000-0000-00005BAB0000}"/>
    <cellStyle name="Comma 8 2 2 2 6 3 2" xfId="52573" xr:uid="{00000000-0005-0000-0000-00005CAB0000}"/>
    <cellStyle name="Comma 8 2 2 2 6 3 3" xfId="52574" xr:uid="{00000000-0005-0000-0000-00005DAB0000}"/>
    <cellStyle name="Comma 8 2 2 2 6 4" xfId="52575" xr:uid="{00000000-0005-0000-0000-00005EAB0000}"/>
    <cellStyle name="Comma 8 2 2 2 6 4 2" xfId="52576" xr:uid="{00000000-0005-0000-0000-00005FAB0000}"/>
    <cellStyle name="Comma 8 2 2 2 6 5" xfId="52577" xr:uid="{00000000-0005-0000-0000-000060AB0000}"/>
    <cellStyle name="Comma 8 2 2 2 6 6" xfId="52578" xr:uid="{00000000-0005-0000-0000-000061AB0000}"/>
    <cellStyle name="Comma 8 2 2 2 7" xfId="52579" xr:uid="{00000000-0005-0000-0000-000062AB0000}"/>
    <cellStyle name="Comma 8 2 2 2 7 2" xfId="52580" xr:uid="{00000000-0005-0000-0000-000063AB0000}"/>
    <cellStyle name="Comma 8 2 2 2 7 2 2" xfId="52581" xr:uid="{00000000-0005-0000-0000-000064AB0000}"/>
    <cellStyle name="Comma 8 2 2 2 7 2 3" xfId="52582" xr:uid="{00000000-0005-0000-0000-000065AB0000}"/>
    <cellStyle name="Comma 8 2 2 2 7 3" xfId="52583" xr:uid="{00000000-0005-0000-0000-000066AB0000}"/>
    <cellStyle name="Comma 8 2 2 2 7 3 2" xfId="52584" xr:uid="{00000000-0005-0000-0000-000067AB0000}"/>
    <cellStyle name="Comma 8 2 2 2 7 4" xfId="52585" xr:uid="{00000000-0005-0000-0000-000068AB0000}"/>
    <cellStyle name="Comma 8 2 2 2 7 5" xfId="52586" xr:uid="{00000000-0005-0000-0000-000069AB0000}"/>
    <cellStyle name="Comma 8 2 2 2 8" xfId="52587" xr:uid="{00000000-0005-0000-0000-00006AAB0000}"/>
    <cellStyle name="Comma 8 2 2 2 8 2" xfId="52588" xr:uid="{00000000-0005-0000-0000-00006BAB0000}"/>
    <cellStyle name="Comma 8 2 2 2 8 3" xfId="52589" xr:uid="{00000000-0005-0000-0000-00006CAB0000}"/>
    <cellStyle name="Comma 8 2 2 2 9" xfId="52590" xr:uid="{00000000-0005-0000-0000-00006DAB0000}"/>
    <cellStyle name="Comma 8 2 2 2 9 2" xfId="52591" xr:uid="{00000000-0005-0000-0000-00006EAB0000}"/>
    <cellStyle name="Comma 8 2 2 2 9 3" xfId="52592" xr:uid="{00000000-0005-0000-0000-00006FAB0000}"/>
    <cellStyle name="Comma 8 2 2 3" xfId="9959" xr:uid="{00000000-0005-0000-0000-000070AB0000}"/>
    <cellStyle name="Comma 8 2 2 3 10" xfId="52593" xr:uid="{00000000-0005-0000-0000-000071AB0000}"/>
    <cellStyle name="Comma 8 2 2 3 2" xfId="9960" xr:uid="{00000000-0005-0000-0000-000072AB0000}"/>
    <cellStyle name="Comma 8 2 2 3 2 2" xfId="52594" xr:uid="{00000000-0005-0000-0000-000073AB0000}"/>
    <cellStyle name="Comma 8 2 2 3 2 2 2" xfId="52595" xr:uid="{00000000-0005-0000-0000-000074AB0000}"/>
    <cellStyle name="Comma 8 2 2 3 2 2 2 2" xfId="52596" xr:uid="{00000000-0005-0000-0000-000075AB0000}"/>
    <cellStyle name="Comma 8 2 2 3 2 2 2 3" xfId="52597" xr:uid="{00000000-0005-0000-0000-000076AB0000}"/>
    <cellStyle name="Comma 8 2 2 3 2 2 3" xfId="52598" xr:uid="{00000000-0005-0000-0000-000077AB0000}"/>
    <cellStyle name="Comma 8 2 2 3 2 2 3 2" xfId="52599" xr:uid="{00000000-0005-0000-0000-000078AB0000}"/>
    <cellStyle name="Comma 8 2 2 3 2 2 3 3" xfId="52600" xr:uid="{00000000-0005-0000-0000-000079AB0000}"/>
    <cellStyle name="Comma 8 2 2 3 2 2 4" xfId="52601" xr:uid="{00000000-0005-0000-0000-00007AAB0000}"/>
    <cellStyle name="Comma 8 2 2 3 2 2 4 2" xfId="52602" xr:uid="{00000000-0005-0000-0000-00007BAB0000}"/>
    <cellStyle name="Comma 8 2 2 3 2 2 5" xfId="52603" xr:uid="{00000000-0005-0000-0000-00007CAB0000}"/>
    <cellStyle name="Comma 8 2 2 3 2 2 6" xfId="52604" xr:uid="{00000000-0005-0000-0000-00007DAB0000}"/>
    <cellStyle name="Comma 8 2 2 3 2 3" xfId="52605" xr:uid="{00000000-0005-0000-0000-00007EAB0000}"/>
    <cellStyle name="Comma 8 2 2 3 2 3 2" xfId="52606" xr:uid="{00000000-0005-0000-0000-00007FAB0000}"/>
    <cellStyle name="Comma 8 2 2 3 2 3 2 2" xfId="52607" xr:uid="{00000000-0005-0000-0000-000080AB0000}"/>
    <cellStyle name="Comma 8 2 2 3 2 3 2 3" xfId="52608" xr:uid="{00000000-0005-0000-0000-000081AB0000}"/>
    <cellStyle name="Comma 8 2 2 3 2 3 3" xfId="52609" xr:uid="{00000000-0005-0000-0000-000082AB0000}"/>
    <cellStyle name="Comma 8 2 2 3 2 3 3 2" xfId="52610" xr:uid="{00000000-0005-0000-0000-000083AB0000}"/>
    <cellStyle name="Comma 8 2 2 3 2 3 3 3" xfId="52611" xr:uid="{00000000-0005-0000-0000-000084AB0000}"/>
    <cellStyle name="Comma 8 2 2 3 2 3 4" xfId="52612" xr:uid="{00000000-0005-0000-0000-000085AB0000}"/>
    <cellStyle name="Comma 8 2 2 3 2 3 4 2" xfId="52613" xr:uid="{00000000-0005-0000-0000-000086AB0000}"/>
    <cellStyle name="Comma 8 2 2 3 2 3 5" xfId="52614" xr:uid="{00000000-0005-0000-0000-000087AB0000}"/>
    <cellStyle name="Comma 8 2 2 3 2 3 6" xfId="52615" xr:uid="{00000000-0005-0000-0000-000088AB0000}"/>
    <cellStyle name="Comma 8 2 2 3 2 4" xfId="52616" xr:uid="{00000000-0005-0000-0000-000089AB0000}"/>
    <cellStyle name="Comma 8 2 2 3 2 4 2" xfId="52617" xr:uid="{00000000-0005-0000-0000-00008AAB0000}"/>
    <cellStyle name="Comma 8 2 2 3 2 4 2 2" xfId="52618" xr:uid="{00000000-0005-0000-0000-00008BAB0000}"/>
    <cellStyle name="Comma 8 2 2 3 2 4 2 3" xfId="52619" xr:uid="{00000000-0005-0000-0000-00008CAB0000}"/>
    <cellStyle name="Comma 8 2 2 3 2 4 3" xfId="52620" xr:uid="{00000000-0005-0000-0000-00008DAB0000}"/>
    <cellStyle name="Comma 8 2 2 3 2 4 3 2" xfId="52621" xr:uid="{00000000-0005-0000-0000-00008EAB0000}"/>
    <cellStyle name="Comma 8 2 2 3 2 4 4" xfId="52622" xr:uid="{00000000-0005-0000-0000-00008FAB0000}"/>
    <cellStyle name="Comma 8 2 2 3 2 4 5" xfId="52623" xr:uid="{00000000-0005-0000-0000-000090AB0000}"/>
    <cellStyle name="Comma 8 2 2 3 2 5" xfId="52624" xr:uid="{00000000-0005-0000-0000-000091AB0000}"/>
    <cellStyle name="Comma 8 2 2 3 2 5 2" xfId="52625" xr:uid="{00000000-0005-0000-0000-000092AB0000}"/>
    <cellStyle name="Comma 8 2 2 3 2 5 3" xfId="52626" xr:uid="{00000000-0005-0000-0000-000093AB0000}"/>
    <cellStyle name="Comma 8 2 2 3 2 6" xfId="52627" xr:uid="{00000000-0005-0000-0000-000094AB0000}"/>
    <cellStyle name="Comma 8 2 2 3 2 6 2" xfId="52628" xr:uid="{00000000-0005-0000-0000-000095AB0000}"/>
    <cellStyle name="Comma 8 2 2 3 2 6 3" xfId="52629" xr:uid="{00000000-0005-0000-0000-000096AB0000}"/>
    <cellStyle name="Comma 8 2 2 3 2 7" xfId="52630" xr:uid="{00000000-0005-0000-0000-000097AB0000}"/>
    <cellStyle name="Comma 8 2 2 3 2 7 2" xfId="52631" xr:uid="{00000000-0005-0000-0000-000098AB0000}"/>
    <cellStyle name="Comma 8 2 2 3 2 8" xfId="52632" xr:uid="{00000000-0005-0000-0000-000099AB0000}"/>
    <cellStyle name="Comma 8 2 2 3 2 9" xfId="52633" xr:uid="{00000000-0005-0000-0000-00009AAB0000}"/>
    <cellStyle name="Comma 8 2 2 3 3" xfId="52634" xr:uid="{00000000-0005-0000-0000-00009BAB0000}"/>
    <cellStyle name="Comma 8 2 2 3 3 2" xfId="52635" xr:uid="{00000000-0005-0000-0000-00009CAB0000}"/>
    <cellStyle name="Comma 8 2 2 3 3 2 2" xfId="52636" xr:uid="{00000000-0005-0000-0000-00009DAB0000}"/>
    <cellStyle name="Comma 8 2 2 3 3 2 3" xfId="52637" xr:uid="{00000000-0005-0000-0000-00009EAB0000}"/>
    <cellStyle name="Comma 8 2 2 3 3 3" xfId="52638" xr:uid="{00000000-0005-0000-0000-00009FAB0000}"/>
    <cellStyle name="Comma 8 2 2 3 3 3 2" xfId="52639" xr:uid="{00000000-0005-0000-0000-0000A0AB0000}"/>
    <cellStyle name="Comma 8 2 2 3 3 3 3" xfId="52640" xr:uid="{00000000-0005-0000-0000-0000A1AB0000}"/>
    <cellStyle name="Comma 8 2 2 3 3 4" xfId="52641" xr:uid="{00000000-0005-0000-0000-0000A2AB0000}"/>
    <cellStyle name="Comma 8 2 2 3 3 4 2" xfId="52642" xr:uid="{00000000-0005-0000-0000-0000A3AB0000}"/>
    <cellStyle name="Comma 8 2 2 3 3 5" xfId="52643" xr:uid="{00000000-0005-0000-0000-0000A4AB0000}"/>
    <cellStyle name="Comma 8 2 2 3 3 6" xfId="52644" xr:uid="{00000000-0005-0000-0000-0000A5AB0000}"/>
    <cellStyle name="Comma 8 2 2 3 4" xfId="52645" xr:uid="{00000000-0005-0000-0000-0000A6AB0000}"/>
    <cellStyle name="Comma 8 2 2 3 4 2" xfId="52646" xr:uid="{00000000-0005-0000-0000-0000A7AB0000}"/>
    <cellStyle name="Comma 8 2 2 3 4 2 2" xfId="52647" xr:uid="{00000000-0005-0000-0000-0000A8AB0000}"/>
    <cellStyle name="Comma 8 2 2 3 4 2 3" xfId="52648" xr:uid="{00000000-0005-0000-0000-0000A9AB0000}"/>
    <cellStyle name="Comma 8 2 2 3 4 3" xfId="52649" xr:uid="{00000000-0005-0000-0000-0000AAAB0000}"/>
    <cellStyle name="Comma 8 2 2 3 4 3 2" xfId="52650" xr:uid="{00000000-0005-0000-0000-0000ABAB0000}"/>
    <cellStyle name="Comma 8 2 2 3 4 3 3" xfId="52651" xr:uid="{00000000-0005-0000-0000-0000ACAB0000}"/>
    <cellStyle name="Comma 8 2 2 3 4 4" xfId="52652" xr:uid="{00000000-0005-0000-0000-0000ADAB0000}"/>
    <cellStyle name="Comma 8 2 2 3 4 4 2" xfId="52653" xr:uid="{00000000-0005-0000-0000-0000AEAB0000}"/>
    <cellStyle name="Comma 8 2 2 3 4 5" xfId="52654" xr:uid="{00000000-0005-0000-0000-0000AFAB0000}"/>
    <cellStyle name="Comma 8 2 2 3 4 6" xfId="52655" xr:uid="{00000000-0005-0000-0000-0000B0AB0000}"/>
    <cellStyle name="Comma 8 2 2 3 5" xfId="52656" xr:uid="{00000000-0005-0000-0000-0000B1AB0000}"/>
    <cellStyle name="Comma 8 2 2 3 5 2" xfId="52657" xr:uid="{00000000-0005-0000-0000-0000B2AB0000}"/>
    <cellStyle name="Comma 8 2 2 3 5 2 2" xfId="52658" xr:uid="{00000000-0005-0000-0000-0000B3AB0000}"/>
    <cellStyle name="Comma 8 2 2 3 5 2 3" xfId="52659" xr:uid="{00000000-0005-0000-0000-0000B4AB0000}"/>
    <cellStyle name="Comma 8 2 2 3 5 3" xfId="52660" xr:uid="{00000000-0005-0000-0000-0000B5AB0000}"/>
    <cellStyle name="Comma 8 2 2 3 5 3 2" xfId="52661" xr:uid="{00000000-0005-0000-0000-0000B6AB0000}"/>
    <cellStyle name="Comma 8 2 2 3 5 4" xfId="52662" xr:uid="{00000000-0005-0000-0000-0000B7AB0000}"/>
    <cellStyle name="Comma 8 2 2 3 5 5" xfId="52663" xr:uid="{00000000-0005-0000-0000-0000B8AB0000}"/>
    <cellStyle name="Comma 8 2 2 3 6" xfId="52664" xr:uid="{00000000-0005-0000-0000-0000B9AB0000}"/>
    <cellStyle name="Comma 8 2 2 3 6 2" xfId="52665" xr:uid="{00000000-0005-0000-0000-0000BAAB0000}"/>
    <cellStyle name="Comma 8 2 2 3 6 3" xfId="52666" xr:uid="{00000000-0005-0000-0000-0000BBAB0000}"/>
    <cellStyle name="Comma 8 2 2 3 7" xfId="52667" xr:uid="{00000000-0005-0000-0000-0000BCAB0000}"/>
    <cellStyle name="Comma 8 2 2 3 7 2" xfId="52668" xr:uid="{00000000-0005-0000-0000-0000BDAB0000}"/>
    <cellStyle name="Comma 8 2 2 3 7 3" xfId="52669" xr:uid="{00000000-0005-0000-0000-0000BEAB0000}"/>
    <cellStyle name="Comma 8 2 2 3 8" xfId="52670" xr:uid="{00000000-0005-0000-0000-0000BFAB0000}"/>
    <cellStyle name="Comma 8 2 2 3 8 2" xfId="52671" xr:uid="{00000000-0005-0000-0000-0000C0AB0000}"/>
    <cellStyle name="Comma 8 2 2 3 9" xfId="52672" xr:uid="{00000000-0005-0000-0000-0000C1AB0000}"/>
    <cellStyle name="Comma 8 2 2 4" xfId="9961" xr:uid="{00000000-0005-0000-0000-0000C2AB0000}"/>
    <cellStyle name="Comma 8 2 2 4 2" xfId="52673" xr:uid="{00000000-0005-0000-0000-0000C3AB0000}"/>
    <cellStyle name="Comma 8 2 2 4 2 2" xfId="52674" xr:uid="{00000000-0005-0000-0000-0000C4AB0000}"/>
    <cellStyle name="Comma 8 2 2 4 2 2 2" xfId="52675" xr:uid="{00000000-0005-0000-0000-0000C5AB0000}"/>
    <cellStyle name="Comma 8 2 2 4 2 2 3" xfId="52676" xr:uid="{00000000-0005-0000-0000-0000C6AB0000}"/>
    <cellStyle name="Comma 8 2 2 4 2 3" xfId="52677" xr:uid="{00000000-0005-0000-0000-0000C7AB0000}"/>
    <cellStyle name="Comma 8 2 2 4 2 3 2" xfId="52678" xr:uid="{00000000-0005-0000-0000-0000C8AB0000}"/>
    <cellStyle name="Comma 8 2 2 4 2 3 3" xfId="52679" xr:uid="{00000000-0005-0000-0000-0000C9AB0000}"/>
    <cellStyle name="Comma 8 2 2 4 2 4" xfId="52680" xr:uid="{00000000-0005-0000-0000-0000CAAB0000}"/>
    <cellStyle name="Comma 8 2 2 4 2 4 2" xfId="52681" xr:uid="{00000000-0005-0000-0000-0000CBAB0000}"/>
    <cellStyle name="Comma 8 2 2 4 2 5" xfId="52682" xr:uid="{00000000-0005-0000-0000-0000CCAB0000}"/>
    <cellStyle name="Comma 8 2 2 4 2 6" xfId="52683" xr:uid="{00000000-0005-0000-0000-0000CDAB0000}"/>
    <cellStyle name="Comma 8 2 2 4 3" xfId="52684" xr:uid="{00000000-0005-0000-0000-0000CEAB0000}"/>
    <cellStyle name="Comma 8 2 2 4 3 2" xfId="52685" xr:uid="{00000000-0005-0000-0000-0000CFAB0000}"/>
    <cellStyle name="Comma 8 2 2 4 3 2 2" xfId="52686" xr:uid="{00000000-0005-0000-0000-0000D0AB0000}"/>
    <cellStyle name="Comma 8 2 2 4 3 2 3" xfId="52687" xr:uid="{00000000-0005-0000-0000-0000D1AB0000}"/>
    <cellStyle name="Comma 8 2 2 4 3 3" xfId="52688" xr:uid="{00000000-0005-0000-0000-0000D2AB0000}"/>
    <cellStyle name="Comma 8 2 2 4 3 3 2" xfId="52689" xr:uid="{00000000-0005-0000-0000-0000D3AB0000}"/>
    <cellStyle name="Comma 8 2 2 4 3 3 3" xfId="52690" xr:uid="{00000000-0005-0000-0000-0000D4AB0000}"/>
    <cellStyle name="Comma 8 2 2 4 3 4" xfId="52691" xr:uid="{00000000-0005-0000-0000-0000D5AB0000}"/>
    <cellStyle name="Comma 8 2 2 4 3 4 2" xfId="52692" xr:uid="{00000000-0005-0000-0000-0000D6AB0000}"/>
    <cellStyle name="Comma 8 2 2 4 3 5" xfId="52693" xr:uid="{00000000-0005-0000-0000-0000D7AB0000}"/>
    <cellStyle name="Comma 8 2 2 4 3 6" xfId="52694" xr:uid="{00000000-0005-0000-0000-0000D8AB0000}"/>
    <cellStyle name="Comma 8 2 2 4 4" xfId="52695" xr:uid="{00000000-0005-0000-0000-0000D9AB0000}"/>
    <cellStyle name="Comma 8 2 2 4 4 2" xfId="52696" xr:uid="{00000000-0005-0000-0000-0000DAAB0000}"/>
    <cellStyle name="Comma 8 2 2 4 4 2 2" xfId="52697" xr:uid="{00000000-0005-0000-0000-0000DBAB0000}"/>
    <cellStyle name="Comma 8 2 2 4 4 2 3" xfId="52698" xr:uid="{00000000-0005-0000-0000-0000DCAB0000}"/>
    <cellStyle name="Comma 8 2 2 4 4 3" xfId="52699" xr:uid="{00000000-0005-0000-0000-0000DDAB0000}"/>
    <cellStyle name="Comma 8 2 2 4 4 3 2" xfId="52700" xr:uid="{00000000-0005-0000-0000-0000DEAB0000}"/>
    <cellStyle name="Comma 8 2 2 4 4 4" xfId="52701" xr:uid="{00000000-0005-0000-0000-0000DFAB0000}"/>
    <cellStyle name="Comma 8 2 2 4 4 5" xfId="52702" xr:uid="{00000000-0005-0000-0000-0000E0AB0000}"/>
    <cellStyle name="Comma 8 2 2 4 5" xfId="52703" xr:uid="{00000000-0005-0000-0000-0000E1AB0000}"/>
    <cellStyle name="Comma 8 2 2 4 5 2" xfId="52704" xr:uid="{00000000-0005-0000-0000-0000E2AB0000}"/>
    <cellStyle name="Comma 8 2 2 4 5 3" xfId="52705" xr:uid="{00000000-0005-0000-0000-0000E3AB0000}"/>
    <cellStyle name="Comma 8 2 2 4 6" xfId="52706" xr:uid="{00000000-0005-0000-0000-0000E4AB0000}"/>
    <cellStyle name="Comma 8 2 2 4 6 2" xfId="52707" xr:uid="{00000000-0005-0000-0000-0000E5AB0000}"/>
    <cellStyle name="Comma 8 2 2 4 6 3" xfId="52708" xr:uid="{00000000-0005-0000-0000-0000E6AB0000}"/>
    <cellStyle name="Comma 8 2 2 4 7" xfId="52709" xr:uid="{00000000-0005-0000-0000-0000E7AB0000}"/>
    <cellStyle name="Comma 8 2 2 4 7 2" xfId="52710" xr:uid="{00000000-0005-0000-0000-0000E8AB0000}"/>
    <cellStyle name="Comma 8 2 2 4 8" xfId="52711" xr:uid="{00000000-0005-0000-0000-0000E9AB0000}"/>
    <cellStyle name="Comma 8 2 2 4 9" xfId="52712" xr:uid="{00000000-0005-0000-0000-0000EAAB0000}"/>
    <cellStyle name="Comma 8 2 2 5" xfId="9962" xr:uid="{00000000-0005-0000-0000-0000EBAB0000}"/>
    <cellStyle name="Comma 8 2 2 5 2" xfId="52713" xr:uid="{00000000-0005-0000-0000-0000ECAB0000}"/>
    <cellStyle name="Comma 8 2 2 5 2 2" xfId="52714" xr:uid="{00000000-0005-0000-0000-0000EDAB0000}"/>
    <cellStyle name="Comma 8 2 2 5 2 2 2" xfId="52715" xr:uid="{00000000-0005-0000-0000-0000EEAB0000}"/>
    <cellStyle name="Comma 8 2 2 5 2 2 3" xfId="52716" xr:uid="{00000000-0005-0000-0000-0000EFAB0000}"/>
    <cellStyle name="Comma 8 2 2 5 2 3" xfId="52717" xr:uid="{00000000-0005-0000-0000-0000F0AB0000}"/>
    <cellStyle name="Comma 8 2 2 5 2 3 2" xfId="52718" xr:uid="{00000000-0005-0000-0000-0000F1AB0000}"/>
    <cellStyle name="Comma 8 2 2 5 2 3 3" xfId="52719" xr:uid="{00000000-0005-0000-0000-0000F2AB0000}"/>
    <cellStyle name="Comma 8 2 2 5 2 4" xfId="52720" xr:uid="{00000000-0005-0000-0000-0000F3AB0000}"/>
    <cellStyle name="Comma 8 2 2 5 2 4 2" xfId="52721" xr:uid="{00000000-0005-0000-0000-0000F4AB0000}"/>
    <cellStyle name="Comma 8 2 2 5 2 5" xfId="52722" xr:uid="{00000000-0005-0000-0000-0000F5AB0000}"/>
    <cellStyle name="Comma 8 2 2 5 2 6" xfId="52723" xr:uid="{00000000-0005-0000-0000-0000F6AB0000}"/>
    <cellStyle name="Comma 8 2 2 5 3" xfId="52724" xr:uid="{00000000-0005-0000-0000-0000F7AB0000}"/>
    <cellStyle name="Comma 8 2 2 5 3 2" xfId="52725" xr:uid="{00000000-0005-0000-0000-0000F8AB0000}"/>
    <cellStyle name="Comma 8 2 2 5 3 2 2" xfId="52726" xr:uid="{00000000-0005-0000-0000-0000F9AB0000}"/>
    <cellStyle name="Comma 8 2 2 5 3 2 3" xfId="52727" xr:uid="{00000000-0005-0000-0000-0000FAAB0000}"/>
    <cellStyle name="Comma 8 2 2 5 3 3" xfId="52728" xr:uid="{00000000-0005-0000-0000-0000FBAB0000}"/>
    <cellStyle name="Comma 8 2 2 5 3 3 2" xfId="52729" xr:uid="{00000000-0005-0000-0000-0000FCAB0000}"/>
    <cellStyle name="Comma 8 2 2 5 3 3 3" xfId="52730" xr:uid="{00000000-0005-0000-0000-0000FDAB0000}"/>
    <cellStyle name="Comma 8 2 2 5 3 4" xfId="52731" xr:uid="{00000000-0005-0000-0000-0000FEAB0000}"/>
    <cellStyle name="Comma 8 2 2 5 3 4 2" xfId="52732" xr:uid="{00000000-0005-0000-0000-0000FFAB0000}"/>
    <cellStyle name="Comma 8 2 2 5 3 5" xfId="52733" xr:uid="{00000000-0005-0000-0000-000000AC0000}"/>
    <cellStyle name="Comma 8 2 2 5 3 6" xfId="52734" xr:uid="{00000000-0005-0000-0000-000001AC0000}"/>
    <cellStyle name="Comma 8 2 2 5 4" xfId="52735" xr:uid="{00000000-0005-0000-0000-000002AC0000}"/>
    <cellStyle name="Comma 8 2 2 5 4 2" xfId="52736" xr:uid="{00000000-0005-0000-0000-000003AC0000}"/>
    <cellStyle name="Comma 8 2 2 5 4 2 2" xfId="52737" xr:uid="{00000000-0005-0000-0000-000004AC0000}"/>
    <cellStyle name="Comma 8 2 2 5 4 2 3" xfId="52738" xr:uid="{00000000-0005-0000-0000-000005AC0000}"/>
    <cellStyle name="Comma 8 2 2 5 4 3" xfId="52739" xr:uid="{00000000-0005-0000-0000-000006AC0000}"/>
    <cellStyle name="Comma 8 2 2 5 4 3 2" xfId="52740" xr:uid="{00000000-0005-0000-0000-000007AC0000}"/>
    <cellStyle name="Comma 8 2 2 5 4 4" xfId="52741" xr:uid="{00000000-0005-0000-0000-000008AC0000}"/>
    <cellStyle name="Comma 8 2 2 5 4 5" xfId="52742" xr:uid="{00000000-0005-0000-0000-000009AC0000}"/>
    <cellStyle name="Comma 8 2 2 5 5" xfId="52743" xr:uid="{00000000-0005-0000-0000-00000AAC0000}"/>
    <cellStyle name="Comma 8 2 2 5 5 2" xfId="52744" xr:uid="{00000000-0005-0000-0000-00000BAC0000}"/>
    <cellStyle name="Comma 8 2 2 5 5 3" xfId="52745" xr:uid="{00000000-0005-0000-0000-00000CAC0000}"/>
    <cellStyle name="Comma 8 2 2 5 6" xfId="52746" xr:uid="{00000000-0005-0000-0000-00000DAC0000}"/>
    <cellStyle name="Comma 8 2 2 5 6 2" xfId="52747" xr:uid="{00000000-0005-0000-0000-00000EAC0000}"/>
    <cellStyle name="Comma 8 2 2 5 6 3" xfId="52748" xr:uid="{00000000-0005-0000-0000-00000FAC0000}"/>
    <cellStyle name="Comma 8 2 2 5 7" xfId="52749" xr:uid="{00000000-0005-0000-0000-000010AC0000}"/>
    <cellStyle name="Comma 8 2 2 5 7 2" xfId="52750" xr:uid="{00000000-0005-0000-0000-000011AC0000}"/>
    <cellStyle name="Comma 8 2 2 5 8" xfId="52751" xr:uid="{00000000-0005-0000-0000-000012AC0000}"/>
    <cellStyle name="Comma 8 2 2 5 9" xfId="52752" xr:uid="{00000000-0005-0000-0000-000013AC0000}"/>
    <cellStyle name="Comma 8 2 2 6" xfId="52753" xr:uid="{00000000-0005-0000-0000-000014AC0000}"/>
    <cellStyle name="Comma 8 2 2 6 2" xfId="52754" xr:uid="{00000000-0005-0000-0000-000015AC0000}"/>
    <cellStyle name="Comma 8 2 2 6 2 2" xfId="52755" xr:uid="{00000000-0005-0000-0000-000016AC0000}"/>
    <cellStyle name="Comma 8 2 2 6 2 3" xfId="52756" xr:uid="{00000000-0005-0000-0000-000017AC0000}"/>
    <cellStyle name="Comma 8 2 2 6 3" xfId="52757" xr:uid="{00000000-0005-0000-0000-000018AC0000}"/>
    <cellStyle name="Comma 8 2 2 6 3 2" xfId="52758" xr:uid="{00000000-0005-0000-0000-000019AC0000}"/>
    <cellStyle name="Comma 8 2 2 6 3 3" xfId="52759" xr:uid="{00000000-0005-0000-0000-00001AAC0000}"/>
    <cellStyle name="Comma 8 2 2 6 4" xfId="52760" xr:uid="{00000000-0005-0000-0000-00001BAC0000}"/>
    <cellStyle name="Comma 8 2 2 6 4 2" xfId="52761" xr:uid="{00000000-0005-0000-0000-00001CAC0000}"/>
    <cellStyle name="Comma 8 2 2 6 5" xfId="52762" xr:uid="{00000000-0005-0000-0000-00001DAC0000}"/>
    <cellStyle name="Comma 8 2 2 6 6" xfId="52763" xr:uid="{00000000-0005-0000-0000-00001EAC0000}"/>
    <cellStyle name="Comma 8 2 2 7" xfId="52764" xr:uid="{00000000-0005-0000-0000-00001FAC0000}"/>
    <cellStyle name="Comma 8 2 2 7 2" xfId="52765" xr:uid="{00000000-0005-0000-0000-000020AC0000}"/>
    <cellStyle name="Comma 8 2 2 7 2 2" xfId="52766" xr:uid="{00000000-0005-0000-0000-000021AC0000}"/>
    <cellStyle name="Comma 8 2 2 7 2 3" xfId="52767" xr:uid="{00000000-0005-0000-0000-000022AC0000}"/>
    <cellStyle name="Comma 8 2 2 7 3" xfId="52768" xr:uid="{00000000-0005-0000-0000-000023AC0000}"/>
    <cellStyle name="Comma 8 2 2 7 3 2" xfId="52769" xr:uid="{00000000-0005-0000-0000-000024AC0000}"/>
    <cellStyle name="Comma 8 2 2 7 3 3" xfId="52770" xr:uid="{00000000-0005-0000-0000-000025AC0000}"/>
    <cellStyle name="Comma 8 2 2 7 4" xfId="52771" xr:uid="{00000000-0005-0000-0000-000026AC0000}"/>
    <cellStyle name="Comma 8 2 2 7 4 2" xfId="52772" xr:uid="{00000000-0005-0000-0000-000027AC0000}"/>
    <cellStyle name="Comma 8 2 2 7 5" xfId="52773" xr:uid="{00000000-0005-0000-0000-000028AC0000}"/>
    <cellStyle name="Comma 8 2 2 7 6" xfId="52774" xr:uid="{00000000-0005-0000-0000-000029AC0000}"/>
    <cellStyle name="Comma 8 2 2 8" xfId="52775" xr:uid="{00000000-0005-0000-0000-00002AAC0000}"/>
    <cellStyle name="Comma 8 2 2 8 2" xfId="52776" xr:uid="{00000000-0005-0000-0000-00002BAC0000}"/>
    <cellStyle name="Comma 8 2 2 8 2 2" xfId="52777" xr:uid="{00000000-0005-0000-0000-00002CAC0000}"/>
    <cellStyle name="Comma 8 2 2 8 2 3" xfId="52778" xr:uid="{00000000-0005-0000-0000-00002DAC0000}"/>
    <cellStyle name="Comma 8 2 2 8 3" xfId="52779" xr:uid="{00000000-0005-0000-0000-00002EAC0000}"/>
    <cellStyle name="Comma 8 2 2 8 3 2" xfId="52780" xr:uid="{00000000-0005-0000-0000-00002FAC0000}"/>
    <cellStyle name="Comma 8 2 2 8 4" xfId="52781" xr:uid="{00000000-0005-0000-0000-000030AC0000}"/>
    <cellStyle name="Comma 8 2 2 8 5" xfId="52782" xr:uid="{00000000-0005-0000-0000-000031AC0000}"/>
    <cellStyle name="Comma 8 2 2 9" xfId="52783" xr:uid="{00000000-0005-0000-0000-000032AC0000}"/>
    <cellStyle name="Comma 8 2 2 9 2" xfId="52784" xr:uid="{00000000-0005-0000-0000-000033AC0000}"/>
    <cellStyle name="Comma 8 2 2 9 3" xfId="52785" xr:uid="{00000000-0005-0000-0000-000034AC0000}"/>
    <cellStyle name="Comma 8 2 3" xfId="9963" xr:uid="{00000000-0005-0000-0000-000035AC0000}"/>
    <cellStyle name="Comma 8 2 3 10" xfId="52786" xr:uid="{00000000-0005-0000-0000-000036AC0000}"/>
    <cellStyle name="Comma 8 2 3 10 2" xfId="52787" xr:uid="{00000000-0005-0000-0000-000037AC0000}"/>
    <cellStyle name="Comma 8 2 3 11" xfId="52788" xr:uid="{00000000-0005-0000-0000-000038AC0000}"/>
    <cellStyle name="Comma 8 2 3 12" xfId="52789" xr:uid="{00000000-0005-0000-0000-000039AC0000}"/>
    <cellStyle name="Comma 8 2 3 13" xfId="52790" xr:uid="{00000000-0005-0000-0000-00003AAC0000}"/>
    <cellStyle name="Comma 8 2 3 2" xfId="9964" xr:uid="{00000000-0005-0000-0000-00003BAC0000}"/>
    <cellStyle name="Comma 8 2 3 2 10" xfId="52791" xr:uid="{00000000-0005-0000-0000-00003CAC0000}"/>
    <cellStyle name="Comma 8 2 3 2 2" xfId="52792" xr:uid="{00000000-0005-0000-0000-00003DAC0000}"/>
    <cellStyle name="Comma 8 2 3 2 2 2" xfId="52793" xr:uid="{00000000-0005-0000-0000-00003EAC0000}"/>
    <cellStyle name="Comma 8 2 3 2 2 2 2" xfId="52794" xr:uid="{00000000-0005-0000-0000-00003FAC0000}"/>
    <cellStyle name="Comma 8 2 3 2 2 2 2 2" xfId="52795" xr:uid="{00000000-0005-0000-0000-000040AC0000}"/>
    <cellStyle name="Comma 8 2 3 2 2 2 2 3" xfId="52796" xr:uid="{00000000-0005-0000-0000-000041AC0000}"/>
    <cellStyle name="Comma 8 2 3 2 2 2 3" xfId="52797" xr:uid="{00000000-0005-0000-0000-000042AC0000}"/>
    <cellStyle name="Comma 8 2 3 2 2 2 3 2" xfId="52798" xr:uid="{00000000-0005-0000-0000-000043AC0000}"/>
    <cellStyle name="Comma 8 2 3 2 2 2 3 3" xfId="52799" xr:uid="{00000000-0005-0000-0000-000044AC0000}"/>
    <cellStyle name="Comma 8 2 3 2 2 2 4" xfId="52800" xr:uid="{00000000-0005-0000-0000-000045AC0000}"/>
    <cellStyle name="Comma 8 2 3 2 2 2 4 2" xfId="52801" xr:uid="{00000000-0005-0000-0000-000046AC0000}"/>
    <cellStyle name="Comma 8 2 3 2 2 2 5" xfId="52802" xr:uid="{00000000-0005-0000-0000-000047AC0000}"/>
    <cellStyle name="Comma 8 2 3 2 2 2 6" xfId="52803" xr:uid="{00000000-0005-0000-0000-000048AC0000}"/>
    <cellStyle name="Comma 8 2 3 2 2 3" xfId="52804" xr:uid="{00000000-0005-0000-0000-000049AC0000}"/>
    <cellStyle name="Comma 8 2 3 2 2 3 2" xfId="52805" xr:uid="{00000000-0005-0000-0000-00004AAC0000}"/>
    <cellStyle name="Comma 8 2 3 2 2 3 2 2" xfId="52806" xr:uid="{00000000-0005-0000-0000-00004BAC0000}"/>
    <cellStyle name="Comma 8 2 3 2 2 3 2 3" xfId="52807" xr:uid="{00000000-0005-0000-0000-00004CAC0000}"/>
    <cellStyle name="Comma 8 2 3 2 2 3 3" xfId="52808" xr:uid="{00000000-0005-0000-0000-00004DAC0000}"/>
    <cellStyle name="Comma 8 2 3 2 2 3 3 2" xfId="52809" xr:uid="{00000000-0005-0000-0000-00004EAC0000}"/>
    <cellStyle name="Comma 8 2 3 2 2 3 3 3" xfId="52810" xr:uid="{00000000-0005-0000-0000-00004FAC0000}"/>
    <cellStyle name="Comma 8 2 3 2 2 3 4" xfId="52811" xr:uid="{00000000-0005-0000-0000-000050AC0000}"/>
    <cellStyle name="Comma 8 2 3 2 2 3 4 2" xfId="52812" xr:uid="{00000000-0005-0000-0000-000051AC0000}"/>
    <cellStyle name="Comma 8 2 3 2 2 3 5" xfId="52813" xr:uid="{00000000-0005-0000-0000-000052AC0000}"/>
    <cellStyle name="Comma 8 2 3 2 2 3 6" xfId="52814" xr:uid="{00000000-0005-0000-0000-000053AC0000}"/>
    <cellStyle name="Comma 8 2 3 2 2 4" xfId="52815" xr:uid="{00000000-0005-0000-0000-000054AC0000}"/>
    <cellStyle name="Comma 8 2 3 2 2 4 2" xfId="52816" xr:uid="{00000000-0005-0000-0000-000055AC0000}"/>
    <cellStyle name="Comma 8 2 3 2 2 4 2 2" xfId="52817" xr:uid="{00000000-0005-0000-0000-000056AC0000}"/>
    <cellStyle name="Comma 8 2 3 2 2 4 2 3" xfId="52818" xr:uid="{00000000-0005-0000-0000-000057AC0000}"/>
    <cellStyle name="Comma 8 2 3 2 2 4 3" xfId="52819" xr:uid="{00000000-0005-0000-0000-000058AC0000}"/>
    <cellStyle name="Comma 8 2 3 2 2 4 3 2" xfId="52820" xr:uid="{00000000-0005-0000-0000-000059AC0000}"/>
    <cellStyle name="Comma 8 2 3 2 2 4 4" xfId="52821" xr:uid="{00000000-0005-0000-0000-00005AAC0000}"/>
    <cellStyle name="Comma 8 2 3 2 2 4 5" xfId="52822" xr:uid="{00000000-0005-0000-0000-00005BAC0000}"/>
    <cellStyle name="Comma 8 2 3 2 2 5" xfId="52823" xr:uid="{00000000-0005-0000-0000-00005CAC0000}"/>
    <cellStyle name="Comma 8 2 3 2 2 5 2" xfId="52824" xr:uid="{00000000-0005-0000-0000-00005DAC0000}"/>
    <cellStyle name="Comma 8 2 3 2 2 5 3" xfId="52825" xr:uid="{00000000-0005-0000-0000-00005EAC0000}"/>
    <cellStyle name="Comma 8 2 3 2 2 6" xfId="52826" xr:uid="{00000000-0005-0000-0000-00005FAC0000}"/>
    <cellStyle name="Comma 8 2 3 2 2 6 2" xfId="52827" xr:uid="{00000000-0005-0000-0000-000060AC0000}"/>
    <cellStyle name="Comma 8 2 3 2 2 6 3" xfId="52828" xr:uid="{00000000-0005-0000-0000-000061AC0000}"/>
    <cellStyle name="Comma 8 2 3 2 2 7" xfId="52829" xr:uid="{00000000-0005-0000-0000-000062AC0000}"/>
    <cellStyle name="Comma 8 2 3 2 2 7 2" xfId="52830" xr:uid="{00000000-0005-0000-0000-000063AC0000}"/>
    <cellStyle name="Comma 8 2 3 2 2 8" xfId="52831" xr:uid="{00000000-0005-0000-0000-000064AC0000}"/>
    <cellStyle name="Comma 8 2 3 2 2 9" xfId="52832" xr:uid="{00000000-0005-0000-0000-000065AC0000}"/>
    <cellStyle name="Comma 8 2 3 2 3" xfId="52833" xr:uid="{00000000-0005-0000-0000-000066AC0000}"/>
    <cellStyle name="Comma 8 2 3 2 3 2" xfId="52834" xr:uid="{00000000-0005-0000-0000-000067AC0000}"/>
    <cellStyle name="Comma 8 2 3 2 3 2 2" xfId="52835" xr:uid="{00000000-0005-0000-0000-000068AC0000}"/>
    <cellStyle name="Comma 8 2 3 2 3 2 3" xfId="52836" xr:uid="{00000000-0005-0000-0000-000069AC0000}"/>
    <cellStyle name="Comma 8 2 3 2 3 3" xfId="52837" xr:uid="{00000000-0005-0000-0000-00006AAC0000}"/>
    <cellStyle name="Comma 8 2 3 2 3 3 2" xfId="52838" xr:uid="{00000000-0005-0000-0000-00006BAC0000}"/>
    <cellStyle name="Comma 8 2 3 2 3 3 3" xfId="52839" xr:uid="{00000000-0005-0000-0000-00006CAC0000}"/>
    <cellStyle name="Comma 8 2 3 2 3 4" xfId="52840" xr:uid="{00000000-0005-0000-0000-00006DAC0000}"/>
    <cellStyle name="Comma 8 2 3 2 3 4 2" xfId="52841" xr:uid="{00000000-0005-0000-0000-00006EAC0000}"/>
    <cellStyle name="Comma 8 2 3 2 3 5" xfId="52842" xr:uid="{00000000-0005-0000-0000-00006FAC0000}"/>
    <cellStyle name="Comma 8 2 3 2 3 6" xfId="52843" xr:uid="{00000000-0005-0000-0000-000070AC0000}"/>
    <cellStyle name="Comma 8 2 3 2 4" xfId="52844" xr:uid="{00000000-0005-0000-0000-000071AC0000}"/>
    <cellStyle name="Comma 8 2 3 2 4 2" xfId="52845" xr:uid="{00000000-0005-0000-0000-000072AC0000}"/>
    <cellStyle name="Comma 8 2 3 2 4 2 2" xfId="52846" xr:uid="{00000000-0005-0000-0000-000073AC0000}"/>
    <cellStyle name="Comma 8 2 3 2 4 2 3" xfId="52847" xr:uid="{00000000-0005-0000-0000-000074AC0000}"/>
    <cellStyle name="Comma 8 2 3 2 4 3" xfId="52848" xr:uid="{00000000-0005-0000-0000-000075AC0000}"/>
    <cellStyle name="Comma 8 2 3 2 4 3 2" xfId="52849" xr:uid="{00000000-0005-0000-0000-000076AC0000}"/>
    <cellStyle name="Comma 8 2 3 2 4 3 3" xfId="52850" xr:uid="{00000000-0005-0000-0000-000077AC0000}"/>
    <cellStyle name="Comma 8 2 3 2 4 4" xfId="52851" xr:uid="{00000000-0005-0000-0000-000078AC0000}"/>
    <cellStyle name="Comma 8 2 3 2 4 4 2" xfId="52852" xr:uid="{00000000-0005-0000-0000-000079AC0000}"/>
    <cellStyle name="Comma 8 2 3 2 4 5" xfId="52853" xr:uid="{00000000-0005-0000-0000-00007AAC0000}"/>
    <cellStyle name="Comma 8 2 3 2 4 6" xfId="52854" xr:uid="{00000000-0005-0000-0000-00007BAC0000}"/>
    <cellStyle name="Comma 8 2 3 2 5" xfId="52855" xr:uid="{00000000-0005-0000-0000-00007CAC0000}"/>
    <cellStyle name="Comma 8 2 3 2 5 2" xfId="52856" xr:uid="{00000000-0005-0000-0000-00007DAC0000}"/>
    <cellStyle name="Comma 8 2 3 2 5 2 2" xfId="52857" xr:uid="{00000000-0005-0000-0000-00007EAC0000}"/>
    <cellStyle name="Comma 8 2 3 2 5 2 3" xfId="52858" xr:uid="{00000000-0005-0000-0000-00007FAC0000}"/>
    <cellStyle name="Comma 8 2 3 2 5 3" xfId="52859" xr:uid="{00000000-0005-0000-0000-000080AC0000}"/>
    <cellStyle name="Comma 8 2 3 2 5 3 2" xfId="52860" xr:uid="{00000000-0005-0000-0000-000081AC0000}"/>
    <cellStyle name="Comma 8 2 3 2 5 4" xfId="52861" xr:uid="{00000000-0005-0000-0000-000082AC0000}"/>
    <cellStyle name="Comma 8 2 3 2 5 5" xfId="52862" xr:uid="{00000000-0005-0000-0000-000083AC0000}"/>
    <cellStyle name="Comma 8 2 3 2 6" xfId="52863" xr:uid="{00000000-0005-0000-0000-000084AC0000}"/>
    <cellStyle name="Comma 8 2 3 2 6 2" xfId="52864" xr:uid="{00000000-0005-0000-0000-000085AC0000}"/>
    <cellStyle name="Comma 8 2 3 2 6 3" xfId="52865" xr:uid="{00000000-0005-0000-0000-000086AC0000}"/>
    <cellStyle name="Comma 8 2 3 2 7" xfId="52866" xr:uid="{00000000-0005-0000-0000-000087AC0000}"/>
    <cellStyle name="Comma 8 2 3 2 7 2" xfId="52867" xr:uid="{00000000-0005-0000-0000-000088AC0000}"/>
    <cellStyle name="Comma 8 2 3 2 7 3" xfId="52868" xr:uid="{00000000-0005-0000-0000-000089AC0000}"/>
    <cellStyle name="Comma 8 2 3 2 8" xfId="52869" xr:uid="{00000000-0005-0000-0000-00008AAC0000}"/>
    <cellStyle name="Comma 8 2 3 2 8 2" xfId="52870" xr:uid="{00000000-0005-0000-0000-00008BAC0000}"/>
    <cellStyle name="Comma 8 2 3 2 9" xfId="52871" xr:uid="{00000000-0005-0000-0000-00008CAC0000}"/>
    <cellStyle name="Comma 8 2 3 3" xfId="9965" xr:uid="{00000000-0005-0000-0000-00008DAC0000}"/>
    <cellStyle name="Comma 8 2 3 3 2" xfId="52872" xr:uid="{00000000-0005-0000-0000-00008EAC0000}"/>
    <cellStyle name="Comma 8 2 3 3 2 2" xfId="52873" xr:uid="{00000000-0005-0000-0000-00008FAC0000}"/>
    <cellStyle name="Comma 8 2 3 3 2 2 2" xfId="52874" xr:uid="{00000000-0005-0000-0000-000090AC0000}"/>
    <cellStyle name="Comma 8 2 3 3 2 2 3" xfId="52875" xr:uid="{00000000-0005-0000-0000-000091AC0000}"/>
    <cellStyle name="Comma 8 2 3 3 2 3" xfId="52876" xr:uid="{00000000-0005-0000-0000-000092AC0000}"/>
    <cellStyle name="Comma 8 2 3 3 2 3 2" xfId="52877" xr:uid="{00000000-0005-0000-0000-000093AC0000}"/>
    <cellStyle name="Comma 8 2 3 3 2 3 3" xfId="52878" xr:uid="{00000000-0005-0000-0000-000094AC0000}"/>
    <cellStyle name="Comma 8 2 3 3 2 4" xfId="52879" xr:uid="{00000000-0005-0000-0000-000095AC0000}"/>
    <cellStyle name="Comma 8 2 3 3 2 4 2" xfId="52880" xr:uid="{00000000-0005-0000-0000-000096AC0000}"/>
    <cellStyle name="Comma 8 2 3 3 2 5" xfId="52881" xr:uid="{00000000-0005-0000-0000-000097AC0000}"/>
    <cellStyle name="Comma 8 2 3 3 2 6" xfId="52882" xr:uid="{00000000-0005-0000-0000-000098AC0000}"/>
    <cellStyle name="Comma 8 2 3 3 3" xfId="52883" xr:uid="{00000000-0005-0000-0000-000099AC0000}"/>
    <cellStyle name="Comma 8 2 3 3 3 2" xfId="52884" xr:uid="{00000000-0005-0000-0000-00009AAC0000}"/>
    <cellStyle name="Comma 8 2 3 3 3 2 2" xfId="52885" xr:uid="{00000000-0005-0000-0000-00009BAC0000}"/>
    <cellStyle name="Comma 8 2 3 3 3 2 3" xfId="52886" xr:uid="{00000000-0005-0000-0000-00009CAC0000}"/>
    <cellStyle name="Comma 8 2 3 3 3 3" xfId="52887" xr:uid="{00000000-0005-0000-0000-00009DAC0000}"/>
    <cellStyle name="Comma 8 2 3 3 3 3 2" xfId="52888" xr:uid="{00000000-0005-0000-0000-00009EAC0000}"/>
    <cellStyle name="Comma 8 2 3 3 3 3 3" xfId="52889" xr:uid="{00000000-0005-0000-0000-00009FAC0000}"/>
    <cellStyle name="Comma 8 2 3 3 3 4" xfId="52890" xr:uid="{00000000-0005-0000-0000-0000A0AC0000}"/>
    <cellStyle name="Comma 8 2 3 3 3 4 2" xfId="52891" xr:uid="{00000000-0005-0000-0000-0000A1AC0000}"/>
    <cellStyle name="Comma 8 2 3 3 3 5" xfId="52892" xr:uid="{00000000-0005-0000-0000-0000A2AC0000}"/>
    <cellStyle name="Comma 8 2 3 3 3 6" xfId="52893" xr:uid="{00000000-0005-0000-0000-0000A3AC0000}"/>
    <cellStyle name="Comma 8 2 3 3 4" xfId="52894" xr:uid="{00000000-0005-0000-0000-0000A4AC0000}"/>
    <cellStyle name="Comma 8 2 3 3 4 2" xfId="52895" xr:uid="{00000000-0005-0000-0000-0000A5AC0000}"/>
    <cellStyle name="Comma 8 2 3 3 4 2 2" xfId="52896" xr:uid="{00000000-0005-0000-0000-0000A6AC0000}"/>
    <cellStyle name="Comma 8 2 3 3 4 2 3" xfId="52897" xr:uid="{00000000-0005-0000-0000-0000A7AC0000}"/>
    <cellStyle name="Comma 8 2 3 3 4 3" xfId="52898" xr:uid="{00000000-0005-0000-0000-0000A8AC0000}"/>
    <cellStyle name="Comma 8 2 3 3 4 3 2" xfId="52899" xr:uid="{00000000-0005-0000-0000-0000A9AC0000}"/>
    <cellStyle name="Comma 8 2 3 3 4 4" xfId="52900" xr:uid="{00000000-0005-0000-0000-0000AAAC0000}"/>
    <cellStyle name="Comma 8 2 3 3 4 5" xfId="52901" xr:uid="{00000000-0005-0000-0000-0000ABAC0000}"/>
    <cellStyle name="Comma 8 2 3 3 5" xfId="52902" xr:uid="{00000000-0005-0000-0000-0000ACAC0000}"/>
    <cellStyle name="Comma 8 2 3 3 5 2" xfId="52903" xr:uid="{00000000-0005-0000-0000-0000ADAC0000}"/>
    <cellStyle name="Comma 8 2 3 3 5 3" xfId="52904" xr:uid="{00000000-0005-0000-0000-0000AEAC0000}"/>
    <cellStyle name="Comma 8 2 3 3 6" xfId="52905" xr:uid="{00000000-0005-0000-0000-0000AFAC0000}"/>
    <cellStyle name="Comma 8 2 3 3 6 2" xfId="52906" xr:uid="{00000000-0005-0000-0000-0000B0AC0000}"/>
    <cellStyle name="Comma 8 2 3 3 6 3" xfId="52907" xr:uid="{00000000-0005-0000-0000-0000B1AC0000}"/>
    <cellStyle name="Comma 8 2 3 3 7" xfId="52908" xr:uid="{00000000-0005-0000-0000-0000B2AC0000}"/>
    <cellStyle name="Comma 8 2 3 3 7 2" xfId="52909" xr:uid="{00000000-0005-0000-0000-0000B3AC0000}"/>
    <cellStyle name="Comma 8 2 3 3 8" xfId="52910" xr:uid="{00000000-0005-0000-0000-0000B4AC0000}"/>
    <cellStyle name="Comma 8 2 3 3 9" xfId="52911" xr:uid="{00000000-0005-0000-0000-0000B5AC0000}"/>
    <cellStyle name="Comma 8 2 3 4" xfId="9966" xr:uid="{00000000-0005-0000-0000-0000B6AC0000}"/>
    <cellStyle name="Comma 8 2 3 4 2" xfId="52912" xr:uid="{00000000-0005-0000-0000-0000B7AC0000}"/>
    <cellStyle name="Comma 8 2 3 4 2 2" xfId="52913" xr:uid="{00000000-0005-0000-0000-0000B8AC0000}"/>
    <cellStyle name="Comma 8 2 3 4 2 2 2" xfId="52914" xr:uid="{00000000-0005-0000-0000-0000B9AC0000}"/>
    <cellStyle name="Comma 8 2 3 4 2 2 3" xfId="52915" xr:uid="{00000000-0005-0000-0000-0000BAAC0000}"/>
    <cellStyle name="Comma 8 2 3 4 2 3" xfId="52916" xr:uid="{00000000-0005-0000-0000-0000BBAC0000}"/>
    <cellStyle name="Comma 8 2 3 4 2 3 2" xfId="52917" xr:uid="{00000000-0005-0000-0000-0000BCAC0000}"/>
    <cellStyle name="Comma 8 2 3 4 2 3 3" xfId="52918" xr:uid="{00000000-0005-0000-0000-0000BDAC0000}"/>
    <cellStyle name="Comma 8 2 3 4 2 4" xfId="52919" xr:uid="{00000000-0005-0000-0000-0000BEAC0000}"/>
    <cellStyle name="Comma 8 2 3 4 2 4 2" xfId="52920" xr:uid="{00000000-0005-0000-0000-0000BFAC0000}"/>
    <cellStyle name="Comma 8 2 3 4 2 5" xfId="52921" xr:uid="{00000000-0005-0000-0000-0000C0AC0000}"/>
    <cellStyle name="Comma 8 2 3 4 2 6" xfId="52922" xr:uid="{00000000-0005-0000-0000-0000C1AC0000}"/>
    <cellStyle name="Comma 8 2 3 4 3" xfId="52923" xr:uid="{00000000-0005-0000-0000-0000C2AC0000}"/>
    <cellStyle name="Comma 8 2 3 4 3 2" xfId="52924" xr:uid="{00000000-0005-0000-0000-0000C3AC0000}"/>
    <cellStyle name="Comma 8 2 3 4 3 2 2" xfId="52925" xr:uid="{00000000-0005-0000-0000-0000C4AC0000}"/>
    <cellStyle name="Comma 8 2 3 4 3 2 3" xfId="52926" xr:uid="{00000000-0005-0000-0000-0000C5AC0000}"/>
    <cellStyle name="Comma 8 2 3 4 3 3" xfId="52927" xr:uid="{00000000-0005-0000-0000-0000C6AC0000}"/>
    <cellStyle name="Comma 8 2 3 4 3 3 2" xfId="52928" xr:uid="{00000000-0005-0000-0000-0000C7AC0000}"/>
    <cellStyle name="Comma 8 2 3 4 3 3 3" xfId="52929" xr:uid="{00000000-0005-0000-0000-0000C8AC0000}"/>
    <cellStyle name="Comma 8 2 3 4 3 4" xfId="52930" xr:uid="{00000000-0005-0000-0000-0000C9AC0000}"/>
    <cellStyle name="Comma 8 2 3 4 3 4 2" xfId="52931" xr:uid="{00000000-0005-0000-0000-0000CAAC0000}"/>
    <cellStyle name="Comma 8 2 3 4 3 5" xfId="52932" xr:uid="{00000000-0005-0000-0000-0000CBAC0000}"/>
    <cellStyle name="Comma 8 2 3 4 3 6" xfId="52933" xr:uid="{00000000-0005-0000-0000-0000CCAC0000}"/>
    <cellStyle name="Comma 8 2 3 4 4" xfId="52934" xr:uid="{00000000-0005-0000-0000-0000CDAC0000}"/>
    <cellStyle name="Comma 8 2 3 4 4 2" xfId="52935" xr:uid="{00000000-0005-0000-0000-0000CEAC0000}"/>
    <cellStyle name="Comma 8 2 3 4 4 2 2" xfId="52936" xr:uid="{00000000-0005-0000-0000-0000CFAC0000}"/>
    <cellStyle name="Comma 8 2 3 4 4 2 3" xfId="52937" xr:uid="{00000000-0005-0000-0000-0000D0AC0000}"/>
    <cellStyle name="Comma 8 2 3 4 4 3" xfId="52938" xr:uid="{00000000-0005-0000-0000-0000D1AC0000}"/>
    <cellStyle name="Comma 8 2 3 4 4 3 2" xfId="52939" xr:uid="{00000000-0005-0000-0000-0000D2AC0000}"/>
    <cellStyle name="Comma 8 2 3 4 4 4" xfId="52940" xr:uid="{00000000-0005-0000-0000-0000D3AC0000}"/>
    <cellStyle name="Comma 8 2 3 4 4 5" xfId="52941" xr:uid="{00000000-0005-0000-0000-0000D4AC0000}"/>
    <cellStyle name="Comma 8 2 3 4 5" xfId="52942" xr:uid="{00000000-0005-0000-0000-0000D5AC0000}"/>
    <cellStyle name="Comma 8 2 3 4 5 2" xfId="52943" xr:uid="{00000000-0005-0000-0000-0000D6AC0000}"/>
    <cellStyle name="Comma 8 2 3 4 5 3" xfId="52944" xr:uid="{00000000-0005-0000-0000-0000D7AC0000}"/>
    <cellStyle name="Comma 8 2 3 4 6" xfId="52945" xr:uid="{00000000-0005-0000-0000-0000D8AC0000}"/>
    <cellStyle name="Comma 8 2 3 4 6 2" xfId="52946" xr:uid="{00000000-0005-0000-0000-0000D9AC0000}"/>
    <cellStyle name="Comma 8 2 3 4 6 3" xfId="52947" xr:uid="{00000000-0005-0000-0000-0000DAAC0000}"/>
    <cellStyle name="Comma 8 2 3 4 7" xfId="52948" xr:uid="{00000000-0005-0000-0000-0000DBAC0000}"/>
    <cellStyle name="Comma 8 2 3 4 7 2" xfId="52949" xr:uid="{00000000-0005-0000-0000-0000DCAC0000}"/>
    <cellStyle name="Comma 8 2 3 4 8" xfId="52950" xr:uid="{00000000-0005-0000-0000-0000DDAC0000}"/>
    <cellStyle name="Comma 8 2 3 4 9" xfId="52951" xr:uid="{00000000-0005-0000-0000-0000DEAC0000}"/>
    <cellStyle name="Comma 8 2 3 5" xfId="14041" xr:uid="{00000000-0005-0000-0000-0000DFAC0000}"/>
    <cellStyle name="Comma 8 2 3 5 2" xfId="52952" xr:uid="{00000000-0005-0000-0000-0000E0AC0000}"/>
    <cellStyle name="Comma 8 2 3 5 2 2" xfId="52953" xr:uid="{00000000-0005-0000-0000-0000E1AC0000}"/>
    <cellStyle name="Comma 8 2 3 5 2 3" xfId="52954" xr:uid="{00000000-0005-0000-0000-0000E2AC0000}"/>
    <cellStyle name="Comma 8 2 3 5 3" xfId="52955" xr:uid="{00000000-0005-0000-0000-0000E3AC0000}"/>
    <cellStyle name="Comma 8 2 3 5 3 2" xfId="52956" xr:uid="{00000000-0005-0000-0000-0000E4AC0000}"/>
    <cellStyle name="Comma 8 2 3 5 3 3" xfId="52957" xr:uid="{00000000-0005-0000-0000-0000E5AC0000}"/>
    <cellStyle name="Comma 8 2 3 5 4" xfId="52958" xr:uid="{00000000-0005-0000-0000-0000E6AC0000}"/>
    <cellStyle name="Comma 8 2 3 5 4 2" xfId="52959" xr:uid="{00000000-0005-0000-0000-0000E7AC0000}"/>
    <cellStyle name="Comma 8 2 3 5 5" xfId="52960" xr:uid="{00000000-0005-0000-0000-0000E8AC0000}"/>
    <cellStyle name="Comma 8 2 3 5 6" xfId="52961" xr:uid="{00000000-0005-0000-0000-0000E9AC0000}"/>
    <cellStyle name="Comma 8 2 3 6" xfId="52962" xr:uid="{00000000-0005-0000-0000-0000EAAC0000}"/>
    <cellStyle name="Comma 8 2 3 6 2" xfId="52963" xr:uid="{00000000-0005-0000-0000-0000EBAC0000}"/>
    <cellStyle name="Comma 8 2 3 6 2 2" xfId="52964" xr:uid="{00000000-0005-0000-0000-0000ECAC0000}"/>
    <cellStyle name="Comma 8 2 3 6 2 3" xfId="52965" xr:uid="{00000000-0005-0000-0000-0000EDAC0000}"/>
    <cellStyle name="Comma 8 2 3 6 3" xfId="52966" xr:uid="{00000000-0005-0000-0000-0000EEAC0000}"/>
    <cellStyle name="Comma 8 2 3 6 3 2" xfId="52967" xr:uid="{00000000-0005-0000-0000-0000EFAC0000}"/>
    <cellStyle name="Comma 8 2 3 6 3 3" xfId="52968" xr:uid="{00000000-0005-0000-0000-0000F0AC0000}"/>
    <cellStyle name="Comma 8 2 3 6 4" xfId="52969" xr:uid="{00000000-0005-0000-0000-0000F1AC0000}"/>
    <cellStyle name="Comma 8 2 3 6 4 2" xfId="52970" xr:uid="{00000000-0005-0000-0000-0000F2AC0000}"/>
    <cellStyle name="Comma 8 2 3 6 5" xfId="52971" xr:uid="{00000000-0005-0000-0000-0000F3AC0000}"/>
    <cellStyle name="Comma 8 2 3 6 6" xfId="52972" xr:uid="{00000000-0005-0000-0000-0000F4AC0000}"/>
    <cellStyle name="Comma 8 2 3 7" xfId="52973" xr:uid="{00000000-0005-0000-0000-0000F5AC0000}"/>
    <cellStyle name="Comma 8 2 3 7 2" xfId="52974" xr:uid="{00000000-0005-0000-0000-0000F6AC0000}"/>
    <cellStyle name="Comma 8 2 3 7 2 2" xfId="52975" xr:uid="{00000000-0005-0000-0000-0000F7AC0000}"/>
    <cellStyle name="Comma 8 2 3 7 2 3" xfId="52976" xr:uid="{00000000-0005-0000-0000-0000F8AC0000}"/>
    <cellStyle name="Comma 8 2 3 7 3" xfId="52977" xr:uid="{00000000-0005-0000-0000-0000F9AC0000}"/>
    <cellStyle name="Comma 8 2 3 7 3 2" xfId="52978" xr:uid="{00000000-0005-0000-0000-0000FAAC0000}"/>
    <cellStyle name="Comma 8 2 3 7 4" xfId="52979" xr:uid="{00000000-0005-0000-0000-0000FBAC0000}"/>
    <cellStyle name="Comma 8 2 3 7 5" xfId="52980" xr:uid="{00000000-0005-0000-0000-0000FCAC0000}"/>
    <cellStyle name="Comma 8 2 3 8" xfId="52981" xr:uid="{00000000-0005-0000-0000-0000FDAC0000}"/>
    <cellStyle name="Comma 8 2 3 8 2" xfId="52982" xr:uid="{00000000-0005-0000-0000-0000FEAC0000}"/>
    <cellStyle name="Comma 8 2 3 8 3" xfId="52983" xr:uid="{00000000-0005-0000-0000-0000FFAC0000}"/>
    <cellStyle name="Comma 8 2 3 9" xfId="52984" xr:uid="{00000000-0005-0000-0000-000000AD0000}"/>
    <cellStyle name="Comma 8 2 3 9 2" xfId="52985" xr:uid="{00000000-0005-0000-0000-000001AD0000}"/>
    <cellStyle name="Comma 8 2 3 9 3" xfId="52986" xr:uid="{00000000-0005-0000-0000-000002AD0000}"/>
    <cellStyle name="Comma 8 2 4" xfId="9967" xr:uid="{00000000-0005-0000-0000-000003AD0000}"/>
    <cellStyle name="Comma 8 2 4 10" xfId="52987" xr:uid="{00000000-0005-0000-0000-000004AD0000}"/>
    <cellStyle name="Comma 8 2 4 2" xfId="9968" xr:uid="{00000000-0005-0000-0000-000005AD0000}"/>
    <cellStyle name="Comma 8 2 4 2 2" xfId="52988" xr:uid="{00000000-0005-0000-0000-000006AD0000}"/>
    <cellStyle name="Comma 8 2 4 2 2 2" xfId="52989" xr:uid="{00000000-0005-0000-0000-000007AD0000}"/>
    <cellStyle name="Comma 8 2 4 2 2 2 2" xfId="52990" xr:uid="{00000000-0005-0000-0000-000008AD0000}"/>
    <cellStyle name="Comma 8 2 4 2 2 2 3" xfId="52991" xr:uid="{00000000-0005-0000-0000-000009AD0000}"/>
    <cellStyle name="Comma 8 2 4 2 2 3" xfId="52992" xr:uid="{00000000-0005-0000-0000-00000AAD0000}"/>
    <cellStyle name="Comma 8 2 4 2 2 3 2" xfId="52993" xr:uid="{00000000-0005-0000-0000-00000BAD0000}"/>
    <cellStyle name="Comma 8 2 4 2 2 3 3" xfId="52994" xr:uid="{00000000-0005-0000-0000-00000CAD0000}"/>
    <cellStyle name="Comma 8 2 4 2 2 4" xfId="52995" xr:uid="{00000000-0005-0000-0000-00000DAD0000}"/>
    <cellStyle name="Comma 8 2 4 2 2 4 2" xfId="52996" xr:uid="{00000000-0005-0000-0000-00000EAD0000}"/>
    <cellStyle name="Comma 8 2 4 2 2 5" xfId="52997" xr:uid="{00000000-0005-0000-0000-00000FAD0000}"/>
    <cellStyle name="Comma 8 2 4 2 2 6" xfId="52998" xr:uid="{00000000-0005-0000-0000-000010AD0000}"/>
    <cellStyle name="Comma 8 2 4 2 3" xfId="52999" xr:uid="{00000000-0005-0000-0000-000011AD0000}"/>
    <cellStyle name="Comma 8 2 4 2 3 2" xfId="53000" xr:uid="{00000000-0005-0000-0000-000012AD0000}"/>
    <cellStyle name="Comma 8 2 4 2 3 2 2" xfId="53001" xr:uid="{00000000-0005-0000-0000-000013AD0000}"/>
    <cellStyle name="Comma 8 2 4 2 3 2 3" xfId="53002" xr:uid="{00000000-0005-0000-0000-000014AD0000}"/>
    <cellStyle name="Comma 8 2 4 2 3 3" xfId="53003" xr:uid="{00000000-0005-0000-0000-000015AD0000}"/>
    <cellStyle name="Comma 8 2 4 2 3 3 2" xfId="53004" xr:uid="{00000000-0005-0000-0000-000016AD0000}"/>
    <cellStyle name="Comma 8 2 4 2 3 3 3" xfId="53005" xr:uid="{00000000-0005-0000-0000-000017AD0000}"/>
    <cellStyle name="Comma 8 2 4 2 3 4" xfId="53006" xr:uid="{00000000-0005-0000-0000-000018AD0000}"/>
    <cellStyle name="Comma 8 2 4 2 3 4 2" xfId="53007" xr:uid="{00000000-0005-0000-0000-000019AD0000}"/>
    <cellStyle name="Comma 8 2 4 2 3 5" xfId="53008" xr:uid="{00000000-0005-0000-0000-00001AAD0000}"/>
    <cellStyle name="Comma 8 2 4 2 3 6" xfId="53009" xr:uid="{00000000-0005-0000-0000-00001BAD0000}"/>
    <cellStyle name="Comma 8 2 4 2 4" xfId="53010" xr:uid="{00000000-0005-0000-0000-00001CAD0000}"/>
    <cellStyle name="Comma 8 2 4 2 4 2" xfId="53011" xr:uid="{00000000-0005-0000-0000-00001DAD0000}"/>
    <cellStyle name="Comma 8 2 4 2 4 2 2" xfId="53012" xr:uid="{00000000-0005-0000-0000-00001EAD0000}"/>
    <cellStyle name="Comma 8 2 4 2 4 2 3" xfId="53013" xr:uid="{00000000-0005-0000-0000-00001FAD0000}"/>
    <cellStyle name="Comma 8 2 4 2 4 3" xfId="53014" xr:uid="{00000000-0005-0000-0000-000020AD0000}"/>
    <cellStyle name="Comma 8 2 4 2 4 3 2" xfId="53015" xr:uid="{00000000-0005-0000-0000-000021AD0000}"/>
    <cellStyle name="Comma 8 2 4 2 4 4" xfId="53016" xr:uid="{00000000-0005-0000-0000-000022AD0000}"/>
    <cellStyle name="Comma 8 2 4 2 4 5" xfId="53017" xr:uid="{00000000-0005-0000-0000-000023AD0000}"/>
    <cellStyle name="Comma 8 2 4 2 5" xfId="53018" xr:uid="{00000000-0005-0000-0000-000024AD0000}"/>
    <cellStyle name="Comma 8 2 4 2 5 2" xfId="53019" xr:uid="{00000000-0005-0000-0000-000025AD0000}"/>
    <cellStyle name="Comma 8 2 4 2 5 3" xfId="53020" xr:uid="{00000000-0005-0000-0000-000026AD0000}"/>
    <cellStyle name="Comma 8 2 4 2 6" xfId="53021" xr:uid="{00000000-0005-0000-0000-000027AD0000}"/>
    <cellStyle name="Comma 8 2 4 2 6 2" xfId="53022" xr:uid="{00000000-0005-0000-0000-000028AD0000}"/>
    <cellStyle name="Comma 8 2 4 2 6 3" xfId="53023" xr:uid="{00000000-0005-0000-0000-000029AD0000}"/>
    <cellStyle name="Comma 8 2 4 2 7" xfId="53024" xr:uid="{00000000-0005-0000-0000-00002AAD0000}"/>
    <cellStyle name="Comma 8 2 4 2 7 2" xfId="53025" xr:uid="{00000000-0005-0000-0000-00002BAD0000}"/>
    <cellStyle name="Comma 8 2 4 2 8" xfId="53026" xr:uid="{00000000-0005-0000-0000-00002CAD0000}"/>
    <cellStyle name="Comma 8 2 4 2 9" xfId="53027" xr:uid="{00000000-0005-0000-0000-00002DAD0000}"/>
    <cellStyle name="Comma 8 2 4 3" xfId="53028" xr:uid="{00000000-0005-0000-0000-00002EAD0000}"/>
    <cellStyle name="Comma 8 2 4 3 2" xfId="53029" xr:uid="{00000000-0005-0000-0000-00002FAD0000}"/>
    <cellStyle name="Comma 8 2 4 3 2 2" xfId="53030" xr:uid="{00000000-0005-0000-0000-000030AD0000}"/>
    <cellStyle name="Comma 8 2 4 3 2 3" xfId="53031" xr:uid="{00000000-0005-0000-0000-000031AD0000}"/>
    <cellStyle name="Comma 8 2 4 3 3" xfId="53032" xr:uid="{00000000-0005-0000-0000-000032AD0000}"/>
    <cellStyle name="Comma 8 2 4 3 3 2" xfId="53033" xr:uid="{00000000-0005-0000-0000-000033AD0000}"/>
    <cellStyle name="Comma 8 2 4 3 3 3" xfId="53034" xr:uid="{00000000-0005-0000-0000-000034AD0000}"/>
    <cellStyle name="Comma 8 2 4 3 4" xfId="53035" xr:uid="{00000000-0005-0000-0000-000035AD0000}"/>
    <cellStyle name="Comma 8 2 4 3 4 2" xfId="53036" xr:uid="{00000000-0005-0000-0000-000036AD0000}"/>
    <cellStyle name="Comma 8 2 4 3 5" xfId="53037" xr:uid="{00000000-0005-0000-0000-000037AD0000}"/>
    <cellStyle name="Comma 8 2 4 3 6" xfId="53038" xr:uid="{00000000-0005-0000-0000-000038AD0000}"/>
    <cellStyle name="Comma 8 2 4 4" xfId="53039" xr:uid="{00000000-0005-0000-0000-000039AD0000}"/>
    <cellStyle name="Comma 8 2 4 4 2" xfId="53040" xr:uid="{00000000-0005-0000-0000-00003AAD0000}"/>
    <cellStyle name="Comma 8 2 4 4 2 2" xfId="53041" xr:uid="{00000000-0005-0000-0000-00003BAD0000}"/>
    <cellStyle name="Comma 8 2 4 4 2 3" xfId="53042" xr:uid="{00000000-0005-0000-0000-00003CAD0000}"/>
    <cellStyle name="Comma 8 2 4 4 3" xfId="53043" xr:uid="{00000000-0005-0000-0000-00003DAD0000}"/>
    <cellStyle name="Comma 8 2 4 4 3 2" xfId="53044" xr:uid="{00000000-0005-0000-0000-00003EAD0000}"/>
    <cellStyle name="Comma 8 2 4 4 3 3" xfId="53045" xr:uid="{00000000-0005-0000-0000-00003FAD0000}"/>
    <cellStyle name="Comma 8 2 4 4 4" xfId="53046" xr:uid="{00000000-0005-0000-0000-000040AD0000}"/>
    <cellStyle name="Comma 8 2 4 4 4 2" xfId="53047" xr:uid="{00000000-0005-0000-0000-000041AD0000}"/>
    <cellStyle name="Comma 8 2 4 4 5" xfId="53048" xr:uid="{00000000-0005-0000-0000-000042AD0000}"/>
    <cellStyle name="Comma 8 2 4 4 6" xfId="53049" xr:uid="{00000000-0005-0000-0000-000043AD0000}"/>
    <cellStyle name="Comma 8 2 4 5" xfId="53050" xr:uid="{00000000-0005-0000-0000-000044AD0000}"/>
    <cellStyle name="Comma 8 2 4 5 2" xfId="53051" xr:uid="{00000000-0005-0000-0000-000045AD0000}"/>
    <cellStyle name="Comma 8 2 4 5 2 2" xfId="53052" xr:uid="{00000000-0005-0000-0000-000046AD0000}"/>
    <cellStyle name="Comma 8 2 4 5 2 3" xfId="53053" xr:uid="{00000000-0005-0000-0000-000047AD0000}"/>
    <cellStyle name="Comma 8 2 4 5 3" xfId="53054" xr:uid="{00000000-0005-0000-0000-000048AD0000}"/>
    <cellStyle name="Comma 8 2 4 5 3 2" xfId="53055" xr:uid="{00000000-0005-0000-0000-000049AD0000}"/>
    <cellStyle name="Comma 8 2 4 5 4" xfId="53056" xr:uid="{00000000-0005-0000-0000-00004AAD0000}"/>
    <cellStyle name="Comma 8 2 4 5 5" xfId="53057" xr:uid="{00000000-0005-0000-0000-00004BAD0000}"/>
    <cellStyle name="Comma 8 2 4 6" xfId="53058" xr:uid="{00000000-0005-0000-0000-00004CAD0000}"/>
    <cellStyle name="Comma 8 2 4 6 2" xfId="53059" xr:uid="{00000000-0005-0000-0000-00004DAD0000}"/>
    <cellStyle name="Comma 8 2 4 6 3" xfId="53060" xr:uid="{00000000-0005-0000-0000-00004EAD0000}"/>
    <cellStyle name="Comma 8 2 4 7" xfId="53061" xr:uid="{00000000-0005-0000-0000-00004FAD0000}"/>
    <cellStyle name="Comma 8 2 4 7 2" xfId="53062" xr:uid="{00000000-0005-0000-0000-000050AD0000}"/>
    <cellStyle name="Comma 8 2 4 7 3" xfId="53063" xr:uid="{00000000-0005-0000-0000-000051AD0000}"/>
    <cellStyle name="Comma 8 2 4 8" xfId="53064" xr:uid="{00000000-0005-0000-0000-000052AD0000}"/>
    <cellStyle name="Comma 8 2 4 8 2" xfId="53065" xr:uid="{00000000-0005-0000-0000-000053AD0000}"/>
    <cellStyle name="Comma 8 2 4 9" xfId="53066" xr:uid="{00000000-0005-0000-0000-000054AD0000}"/>
    <cellStyle name="Comma 8 2 5" xfId="9969" xr:uid="{00000000-0005-0000-0000-000055AD0000}"/>
    <cellStyle name="Comma 8 2 5 2" xfId="53067" xr:uid="{00000000-0005-0000-0000-000056AD0000}"/>
    <cellStyle name="Comma 8 2 5 2 2" xfId="53068" xr:uid="{00000000-0005-0000-0000-000057AD0000}"/>
    <cellStyle name="Comma 8 2 5 2 2 2" xfId="53069" xr:uid="{00000000-0005-0000-0000-000058AD0000}"/>
    <cellStyle name="Comma 8 2 5 2 2 3" xfId="53070" xr:uid="{00000000-0005-0000-0000-000059AD0000}"/>
    <cellStyle name="Comma 8 2 5 2 3" xfId="53071" xr:uid="{00000000-0005-0000-0000-00005AAD0000}"/>
    <cellStyle name="Comma 8 2 5 2 3 2" xfId="53072" xr:uid="{00000000-0005-0000-0000-00005BAD0000}"/>
    <cellStyle name="Comma 8 2 5 2 3 3" xfId="53073" xr:uid="{00000000-0005-0000-0000-00005CAD0000}"/>
    <cellStyle name="Comma 8 2 5 2 4" xfId="53074" xr:uid="{00000000-0005-0000-0000-00005DAD0000}"/>
    <cellStyle name="Comma 8 2 5 2 4 2" xfId="53075" xr:uid="{00000000-0005-0000-0000-00005EAD0000}"/>
    <cellStyle name="Comma 8 2 5 2 5" xfId="53076" xr:uid="{00000000-0005-0000-0000-00005FAD0000}"/>
    <cellStyle name="Comma 8 2 5 2 6" xfId="53077" xr:uid="{00000000-0005-0000-0000-000060AD0000}"/>
    <cellStyle name="Comma 8 2 5 3" xfId="53078" xr:uid="{00000000-0005-0000-0000-000061AD0000}"/>
    <cellStyle name="Comma 8 2 5 3 2" xfId="53079" xr:uid="{00000000-0005-0000-0000-000062AD0000}"/>
    <cellStyle name="Comma 8 2 5 3 2 2" xfId="53080" xr:uid="{00000000-0005-0000-0000-000063AD0000}"/>
    <cellStyle name="Comma 8 2 5 3 2 3" xfId="53081" xr:uid="{00000000-0005-0000-0000-000064AD0000}"/>
    <cellStyle name="Comma 8 2 5 3 3" xfId="53082" xr:uid="{00000000-0005-0000-0000-000065AD0000}"/>
    <cellStyle name="Comma 8 2 5 3 3 2" xfId="53083" xr:uid="{00000000-0005-0000-0000-000066AD0000}"/>
    <cellStyle name="Comma 8 2 5 3 3 3" xfId="53084" xr:uid="{00000000-0005-0000-0000-000067AD0000}"/>
    <cellStyle name="Comma 8 2 5 3 4" xfId="53085" xr:uid="{00000000-0005-0000-0000-000068AD0000}"/>
    <cellStyle name="Comma 8 2 5 3 4 2" xfId="53086" xr:uid="{00000000-0005-0000-0000-000069AD0000}"/>
    <cellStyle name="Comma 8 2 5 3 5" xfId="53087" xr:uid="{00000000-0005-0000-0000-00006AAD0000}"/>
    <cellStyle name="Comma 8 2 5 3 6" xfId="53088" xr:uid="{00000000-0005-0000-0000-00006BAD0000}"/>
    <cellStyle name="Comma 8 2 5 4" xfId="53089" xr:uid="{00000000-0005-0000-0000-00006CAD0000}"/>
    <cellStyle name="Comma 8 2 5 4 2" xfId="53090" xr:uid="{00000000-0005-0000-0000-00006DAD0000}"/>
    <cellStyle name="Comma 8 2 5 4 2 2" xfId="53091" xr:uid="{00000000-0005-0000-0000-00006EAD0000}"/>
    <cellStyle name="Comma 8 2 5 4 2 3" xfId="53092" xr:uid="{00000000-0005-0000-0000-00006FAD0000}"/>
    <cellStyle name="Comma 8 2 5 4 3" xfId="53093" xr:uid="{00000000-0005-0000-0000-000070AD0000}"/>
    <cellStyle name="Comma 8 2 5 4 3 2" xfId="53094" xr:uid="{00000000-0005-0000-0000-000071AD0000}"/>
    <cellStyle name="Comma 8 2 5 4 4" xfId="53095" xr:uid="{00000000-0005-0000-0000-000072AD0000}"/>
    <cellStyle name="Comma 8 2 5 4 5" xfId="53096" xr:uid="{00000000-0005-0000-0000-000073AD0000}"/>
    <cellStyle name="Comma 8 2 5 5" xfId="53097" xr:uid="{00000000-0005-0000-0000-000074AD0000}"/>
    <cellStyle name="Comma 8 2 5 5 2" xfId="53098" xr:uid="{00000000-0005-0000-0000-000075AD0000}"/>
    <cellStyle name="Comma 8 2 5 5 3" xfId="53099" xr:uid="{00000000-0005-0000-0000-000076AD0000}"/>
    <cellStyle name="Comma 8 2 5 6" xfId="53100" xr:uid="{00000000-0005-0000-0000-000077AD0000}"/>
    <cellStyle name="Comma 8 2 5 6 2" xfId="53101" xr:uid="{00000000-0005-0000-0000-000078AD0000}"/>
    <cellStyle name="Comma 8 2 5 6 3" xfId="53102" xr:uid="{00000000-0005-0000-0000-000079AD0000}"/>
    <cellStyle name="Comma 8 2 5 7" xfId="53103" xr:uid="{00000000-0005-0000-0000-00007AAD0000}"/>
    <cellStyle name="Comma 8 2 5 7 2" xfId="53104" xr:uid="{00000000-0005-0000-0000-00007BAD0000}"/>
    <cellStyle name="Comma 8 2 5 8" xfId="53105" xr:uid="{00000000-0005-0000-0000-00007CAD0000}"/>
    <cellStyle name="Comma 8 2 5 9" xfId="53106" xr:uid="{00000000-0005-0000-0000-00007DAD0000}"/>
    <cellStyle name="Comma 8 2 6" xfId="9970" xr:uid="{00000000-0005-0000-0000-00007EAD0000}"/>
    <cellStyle name="Comma 8 2 6 2" xfId="53107" xr:uid="{00000000-0005-0000-0000-00007FAD0000}"/>
    <cellStyle name="Comma 8 2 6 2 2" xfId="53108" xr:uid="{00000000-0005-0000-0000-000080AD0000}"/>
    <cellStyle name="Comma 8 2 6 2 2 2" xfId="53109" xr:uid="{00000000-0005-0000-0000-000081AD0000}"/>
    <cellStyle name="Comma 8 2 6 2 2 3" xfId="53110" xr:uid="{00000000-0005-0000-0000-000082AD0000}"/>
    <cellStyle name="Comma 8 2 6 2 3" xfId="53111" xr:uid="{00000000-0005-0000-0000-000083AD0000}"/>
    <cellStyle name="Comma 8 2 6 2 3 2" xfId="53112" xr:uid="{00000000-0005-0000-0000-000084AD0000}"/>
    <cellStyle name="Comma 8 2 6 2 3 3" xfId="53113" xr:uid="{00000000-0005-0000-0000-000085AD0000}"/>
    <cellStyle name="Comma 8 2 6 2 4" xfId="53114" xr:uid="{00000000-0005-0000-0000-000086AD0000}"/>
    <cellStyle name="Comma 8 2 6 2 4 2" xfId="53115" xr:uid="{00000000-0005-0000-0000-000087AD0000}"/>
    <cellStyle name="Comma 8 2 6 2 5" xfId="53116" xr:uid="{00000000-0005-0000-0000-000088AD0000}"/>
    <cellStyle name="Comma 8 2 6 2 6" xfId="53117" xr:uid="{00000000-0005-0000-0000-000089AD0000}"/>
    <cellStyle name="Comma 8 2 6 3" xfId="53118" xr:uid="{00000000-0005-0000-0000-00008AAD0000}"/>
    <cellStyle name="Comma 8 2 6 3 2" xfId="53119" xr:uid="{00000000-0005-0000-0000-00008BAD0000}"/>
    <cellStyle name="Comma 8 2 6 3 2 2" xfId="53120" xr:uid="{00000000-0005-0000-0000-00008CAD0000}"/>
    <cellStyle name="Comma 8 2 6 3 2 3" xfId="53121" xr:uid="{00000000-0005-0000-0000-00008DAD0000}"/>
    <cellStyle name="Comma 8 2 6 3 3" xfId="53122" xr:uid="{00000000-0005-0000-0000-00008EAD0000}"/>
    <cellStyle name="Comma 8 2 6 3 3 2" xfId="53123" xr:uid="{00000000-0005-0000-0000-00008FAD0000}"/>
    <cellStyle name="Comma 8 2 6 3 3 3" xfId="53124" xr:uid="{00000000-0005-0000-0000-000090AD0000}"/>
    <cellStyle name="Comma 8 2 6 3 4" xfId="53125" xr:uid="{00000000-0005-0000-0000-000091AD0000}"/>
    <cellStyle name="Comma 8 2 6 3 4 2" xfId="53126" xr:uid="{00000000-0005-0000-0000-000092AD0000}"/>
    <cellStyle name="Comma 8 2 6 3 5" xfId="53127" xr:uid="{00000000-0005-0000-0000-000093AD0000}"/>
    <cellStyle name="Comma 8 2 6 3 6" xfId="53128" xr:uid="{00000000-0005-0000-0000-000094AD0000}"/>
    <cellStyle name="Comma 8 2 6 4" xfId="53129" xr:uid="{00000000-0005-0000-0000-000095AD0000}"/>
    <cellStyle name="Comma 8 2 6 4 2" xfId="53130" xr:uid="{00000000-0005-0000-0000-000096AD0000}"/>
    <cellStyle name="Comma 8 2 6 4 2 2" xfId="53131" xr:uid="{00000000-0005-0000-0000-000097AD0000}"/>
    <cellStyle name="Comma 8 2 6 4 2 3" xfId="53132" xr:uid="{00000000-0005-0000-0000-000098AD0000}"/>
    <cellStyle name="Comma 8 2 6 4 3" xfId="53133" xr:uid="{00000000-0005-0000-0000-000099AD0000}"/>
    <cellStyle name="Comma 8 2 6 4 3 2" xfId="53134" xr:uid="{00000000-0005-0000-0000-00009AAD0000}"/>
    <cellStyle name="Comma 8 2 6 4 4" xfId="53135" xr:uid="{00000000-0005-0000-0000-00009BAD0000}"/>
    <cellStyle name="Comma 8 2 6 4 5" xfId="53136" xr:uid="{00000000-0005-0000-0000-00009CAD0000}"/>
    <cellStyle name="Comma 8 2 6 5" xfId="53137" xr:uid="{00000000-0005-0000-0000-00009DAD0000}"/>
    <cellStyle name="Comma 8 2 6 5 2" xfId="53138" xr:uid="{00000000-0005-0000-0000-00009EAD0000}"/>
    <cellStyle name="Comma 8 2 6 5 3" xfId="53139" xr:uid="{00000000-0005-0000-0000-00009FAD0000}"/>
    <cellStyle name="Comma 8 2 6 6" xfId="53140" xr:uid="{00000000-0005-0000-0000-0000A0AD0000}"/>
    <cellStyle name="Comma 8 2 6 6 2" xfId="53141" xr:uid="{00000000-0005-0000-0000-0000A1AD0000}"/>
    <cellStyle name="Comma 8 2 6 6 3" xfId="53142" xr:uid="{00000000-0005-0000-0000-0000A2AD0000}"/>
    <cellStyle name="Comma 8 2 6 7" xfId="53143" xr:uid="{00000000-0005-0000-0000-0000A3AD0000}"/>
    <cellStyle name="Comma 8 2 6 7 2" xfId="53144" xr:uid="{00000000-0005-0000-0000-0000A4AD0000}"/>
    <cellStyle name="Comma 8 2 6 8" xfId="53145" xr:uid="{00000000-0005-0000-0000-0000A5AD0000}"/>
    <cellStyle name="Comma 8 2 6 9" xfId="53146" xr:uid="{00000000-0005-0000-0000-0000A6AD0000}"/>
    <cellStyle name="Comma 8 2 7" xfId="9971" xr:uid="{00000000-0005-0000-0000-0000A7AD0000}"/>
    <cellStyle name="Comma 8 2 7 2" xfId="53147" xr:uid="{00000000-0005-0000-0000-0000A8AD0000}"/>
    <cellStyle name="Comma 8 2 7 2 2" xfId="53148" xr:uid="{00000000-0005-0000-0000-0000A9AD0000}"/>
    <cellStyle name="Comma 8 2 7 2 3" xfId="53149" xr:uid="{00000000-0005-0000-0000-0000AAAD0000}"/>
    <cellStyle name="Comma 8 2 7 3" xfId="53150" xr:uid="{00000000-0005-0000-0000-0000ABAD0000}"/>
    <cellStyle name="Comma 8 2 7 3 2" xfId="53151" xr:uid="{00000000-0005-0000-0000-0000ACAD0000}"/>
    <cellStyle name="Comma 8 2 7 3 3" xfId="53152" xr:uid="{00000000-0005-0000-0000-0000ADAD0000}"/>
    <cellStyle name="Comma 8 2 7 4" xfId="53153" xr:uid="{00000000-0005-0000-0000-0000AEAD0000}"/>
    <cellStyle name="Comma 8 2 7 4 2" xfId="53154" xr:uid="{00000000-0005-0000-0000-0000AFAD0000}"/>
    <cellStyle name="Comma 8 2 7 5" xfId="53155" xr:uid="{00000000-0005-0000-0000-0000B0AD0000}"/>
    <cellStyle name="Comma 8 2 7 6" xfId="53156" xr:uid="{00000000-0005-0000-0000-0000B1AD0000}"/>
    <cellStyle name="Comma 8 2 8" xfId="9972" xr:uid="{00000000-0005-0000-0000-0000B2AD0000}"/>
    <cellStyle name="Comma 8 2 8 2" xfId="53157" xr:uid="{00000000-0005-0000-0000-0000B3AD0000}"/>
    <cellStyle name="Comma 8 2 8 2 2" xfId="53158" xr:uid="{00000000-0005-0000-0000-0000B4AD0000}"/>
    <cellStyle name="Comma 8 2 8 2 3" xfId="53159" xr:uid="{00000000-0005-0000-0000-0000B5AD0000}"/>
    <cellStyle name="Comma 8 2 8 3" xfId="53160" xr:uid="{00000000-0005-0000-0000-0000B6AD0000}"/>
    <cellStyle name="Comma 8 2 8 3 2" xfId="53161" xr:uid="{00000000-0005-0000-0000-0000B7AD0000}"/>
    <cellStyle name="Comma 8 2 8 3 3" xfId="53162" xr:uid="{00000000-0005-0000-0000-0000B8AD0000}"/>
    <cellStyle name="Comma 8 2 8 4" xfId="53163" xr:uid="{00000000-0005-0000-0000-0000B9AD0000}"/>
    <cellStyle name="Comma 8 2 8 4 2" xfId="53164" xr:uid="{00000000-0005-0000-0000-0000BAAD0000}"/>
    <cellStyle name="Comma 8 2 8 5" xfId="53165" xr:uid="{00000000-0005-0000-0000-0000BBAD0000}"/>
    <cellStyle name="Comma 8 2 8 6" xfId="53166" xr:uid="{00000000-0005-0000-0000-0000BCAD0000}"/>
    <cellStyle name="Comma 8 2 9" xfId="53167" xr:uid="{00000000-0005-0000-0000-0000BDAD0000}"/>
    <cellStyle name="Comma 8 2 9 2" xfId="53168" xr:uid="{00000000-0005-0000-0000-0000BEAD0000}"/>
    <cellStyle name="Comma 8 2 9 2 2" xfId="53169" xr:uid="{00000000-0005-0000-0000-0000BFAD0000}"/>
    <cellStyle name="Comma 8 2 9 2 3" xfId="53170" xr:uid="{00000000-0005-0000-0000-0000C0AD0000}"/>
    <cellStyle name="Comma 8 2 9 3" xfId="53171" xr:uid="{00000000-0005-0000-0000-0000C1AD0000}"/>
    <cellStyle name="Comma 8 2 9 3 2" xfId="53172" xr:uid="{00000000-0005-0000-0000-0000C2AD0000}"/>
    <cellStyle name="Comma 8 2 9 4" xfId="53173" xr:uid="{00000000-0005-0000-0000-0000C3AD0000}"/>
    <cellStyle name="Comma 8 2 9 5" xfId="53174" xr:uid="{00000000-0005-0000-0000-0000C4AD0000}"/>
    <cellStyle name="Comma 8 3" xfId="3941" xr:uid="{00000000-0005-0000-0000-0000C5AD0000}"/>
    <cellStyle name="Comma 8 3 10" xfId="53175" xr:uid="{00000000-0005-0000-0000-0000C6AD0000}"/>
    <cellStyle name="Comma 8 3 10 2" xfId="53176" xr:uid="{00000000-0005-0000-0000-0000C7AD0000}"/>
    <cellStyle name="Comma 8 3 10 3" xfId="53177" xr:uid="{00000000-0005-0000-0000-0000C8AD0000}"/>
    <cellStyle name="Comma 8 3 11" xfId="53178" xr:uid="{00000000-0005-0000-0000-0000C9AD0000}"/>
    <cellStyle name="Comma 8 3 11 2" xfId="53179" xr:uid="{00000000-0005-0000-0000-0000CAAD0000}"/>
    <cellStyle name="Comma 8 3 12" xfId="53180" xr:uid="{00000000-0005-0000-0000-0000CBAD0000}"/>
    <cellStyle name="Comma 8 3 13" xfId="53181" xr:uid="{00000000-0005-0000-0000-0000CCAD0000}"/>
    <cellStyle name="Comma 8 3 14" xfId="53182" xr:uid="{00000000-0005-0000-0000-0000CDAD0000}"/>
    <cellStyle name="Comma 8 3 2" xfId="9973" xr:uid="{00000000-0005-0000-0000-0000CEAD0000}"/>
    <cellStyle name="Comma 8 3 2 10" xfId="53183" xr:uid="{00000000-0005-0000-0000-0000CFAD0000}"/>
    <cellStyle name="Comma 8 3 2 10 2" xfId="53184" xr:uid="{00000000-0005-0000-0000-0000D0AD0000}"/>
    <cellStyle name="Comma 8 3 2 11" xfId="53185" xr:uid="{00000000-0005-0000-0000-0000D1AD0000}"/>
    <cellStyle name="Comma 8 3 2 12" xfId="53186" xr:uid="{00000000-0005-0000-0000-0000D2AD0000}"/>
    <cellStyle name="Comma 8 3 2 13" xfId="53187" xr:uid="{00000000-0005-0000-0000-0000D3AD0000}"/>
    <cellStyle name="Comma 8 3 2 2" xfId="9974" xr:uid="{00000000-0005-0000-0000-0000D4AD0000}"/>
    <cellStyle name="Comma 8 3 2 2 10" xfId="53188" xr:uid="{00000000-0005-0000-0000-0000D5AD0000}"/>
    <cellStyle name="Comma 8 3 2 2 2" xfId="53189" xr:uid="{00000000-0005-0000-0000-0000D6AD0000}"/>
    <cellStyle name="Comma 8 3 2 2 2 2" xfId="53190" xr:uid="{00000000-0005-0000-0000-0000D7AD0000}"/>
    <cellStyle name="Comma 8 3 2 2 2 2 2" xfId="53191" xr:uid="{00000000-0005-0000-0000-0000D8AD0000}"/>
    <cellStyle name="Comma 8 3 2 2 2 2 2 2" xfId="53192" xr:uid="{00000000-0005-0000-0000-0000D9AD0000}"/>
    <cellStyle name="Comma 8 3 2 2 2 2 2 3" xfId="53193" xr:uid="{00000000-0005-0000-0000-0000DAAD0000}"/>
    <cellStyle name="Comma 8 3 2 2 2 2 3" xfId="53194" xr:uid="{00000000-0005-0000-0000-0000DBAD0000}"/>
    <cellStyle name="Comma 8 3 2 2 2 2 3 2" xfId="53195" xr:uid="{00000000-0005-0000-0000-0000DCAD0000}"/>
    <cellStyle name="Comma 8 3 2 2 2 2 3 3" xfId="53196" xr:uid="{00000000-0005-0000-0000-0000DDAD0000}"/>
    <cellStyle name="Comma 8 3 2 2 2 2 4" xfId="53197" xr:uid="{00000000-0005-0000-0000-0000DEAD0000}"/>
    <cellStyle name="Comma 8 3 2 2 2 2 4 2" xfId="53198" xr:uid="{00000000-0005-0000-0000-0000DFAD0000}"/>
    <cellStyle name="Comma 8 3 2 2 2 2 5" xfId="53199" xr:uid="{00000000-0005-0000-0000-0000E0AD0000}"/>
    <cellStyle name="Comma 8 3 2 2 2 2 6" xfId="53200" xr:uid="{00000000-0005-0000-0000-0000E1AD0000}"/>
    <cellStyle name="Comma 8 3 2 2 2 3" xfId="53201" xr:uid="{00000000-0005-0000-0000-0000E2AD0000}"/>
    <cellStyle name="Comma 8 3 2 2 2 3 2" xfId="53202" xr:uid="{00000000-0005-0000-0000-0000E3AD0000}"/>
    <cellStyle name="Comma 8 3 2 2 2 3 2 2" xfId="53203" xr:uid="{00000000-0005-0000-0000-0000E4AD0000}"/>
    <cellStyle name="Comma 8 3 2 2 2 3 2 3" xfId="53204" xr:uid="{00000000-0005-0000-0000-0000E5AD0000}"/>
    <cellStyle name="Comma 8 3 2 2 2 3 3" xfId="53205" xr:uid="{00000000-0005-0000-0000-0000E6AD0000}"/>
    <cellStyle name="Comma 8 3 2 2 2 3 3 2" xfId="53206" xr:uid="{00000000-0005-0000-0000-0000E7AD0000}"/>
    <cellStyle name="Comma 8 3 2 2 2 3 3 3" xfId="53207" xr:uid="{00000000-0005-0000-0000-0000E8AD0000}"/>
    <cellStyle name="Comma 8 3 2 2 2 3 4" xfId="53208" xr:uid="{00000000-0005-0000-0000-0000E9AD0000}"/>
    <cellStyle name="Comma 8 3 2 2 2 3 4 2" xfId="53209" xr:uid="{00000000-0005-0000-0000-0000EAAD0000}"/>
    <cellStyle name="Comma 8 3 2 2 2 3 5" xfId="53210" xr:uid="{00000000-0005-0000-0000-0000EBAD0000}"/>
    <cellStyle name="Comma 8 3 2 2 2 3 6" xfId="53211" xr:uid="{00000000-0005-0000-0000-0000ECAD0000}"/>
    <cellStyle name="Comma 8 3 2 2 2 4" xfId="53212" xr:uid="{00000000-0005-0000-0000-0000EDAD0000}"/>
    <cellStyle name="Comma 8 3 2 2 2 4 2" xfId="53213" xr:uid="{00000000-0005-0000-0000-0000EEAD0000}"/>
    <cellStyle name="Comma 8 3 2 2 2 4 2 2" xfId="53214" xr:uid="{00000000-0005-0000-0000-0000EFAD0000}"/>
    <cellStyle name="Comma 8 3 2 2 2 4 2 3" xfId="53215" xr:uid="{00000000-0005-0000-0000-0000F0AD0000}"/>
    <cellStyle name="Comma 8 3 2 2 2 4 3" xfId="53216" xr:uid="{00000000-0005-0000-0000-0000F1AD0000}"/>
    <cellStyle name="Comma 8 3 2 2 2 4 3 2" xfId="53217" xr:uid="{00000000-0005-0000-0000-0000F2AD0000}"/>
    <cellStyle name="Comma 8 3 2 2 2 4 4" xfId="53218" xr:uid="{00000000-0005-0000-0000-0000F3AD0000}"/>
    <cellStyle name="Comma 8 3 2 2 2 4 5" xfId="53219" xr:uid="{00000000-0005-0000-0000-0000F4AD0000}"/>
    <cellStyle name="Comma 8 3 2 2 2 5" xfId="53220" xr:uid="{00000000-0005-0000-0000-0000F5AD0000}"/>
    <cellStyle name="Comma 8 3 2 2 2 5 2" xfId="53221" xr:uid="{00000000-0005-0000-0000-0000F6AD0000}"/>
    <cellStyle name="Comma 8 3 2 2 2 5 3" xfId="53222" xr:uid="{00000000-0005-0000-0000-0000F7AD0000}"/>
    <cellStyle name="Comma 8 3 2 2 2 6" xfId="53223" xr:uid="{00000000-0005-0000-0000-0000F8AD0000}"/>
    <cellStyle name="Comma 8 3 2 2 2 6 2" xfId="53224" xr:uid="{00000000-0005-0000-0000-0000F9AD0000}"/>
    <cellStyle name="Comma 8 3 2 2 2 6 3" xfId="53225" xr:uid="{00000000-0005-0000-0000-0000FAAD0000}"/>
    <cellStyle name="Comma 8 3 2 2 2 7" xfId="53226" xr:uid="{00000000-0005-0000-0000-0000FBAD0000}"/>
    <cellStyle name="Comma 8 3 2 2 2 7 2" xfId="53227" xr:uid="{00000000-0005-0000-0000-0000FCAD0000}"/>
    <cellStyle name="Comma 8 3 2 2 2 8" xfId="53228" xr:uid="{00000000-0005-0000-0000-0000FDAD0000}"/>
    <cellStyle name="Comma 8 3 2 2 2 9" xfId="53229" xr:uid="{00000000-0005-0000-0000-0000FEAD0000}"/>
    <cellStyle name="Comma 8 3 2 2 3" xfId="53230" xr:uid="{00000000-0005-0000-0000-0000FFAD0000}"/>
    <cellStyle name="Comma 8 3 2 2 3 2" xfId="53231" xr:uid="{00000000-0005-0000-0000-000000AE0000}"/>
    <cellStyle name="Comma 8 3 2 2 3 2 2" xfId="53232" xr:uid="{00000000-0005-0000-0000-000001AE0000}"/>
    <cellStyle name="Comma 8 3 2 2 3 2 3" xfId="53233" xr:uid="{00000000-0005-0000-0000-000002AE0000}"/>
    <cellStyle name="Comma 8 3 2 2 3 3" xfId="53234" xr:uid="{00000000-0005-0000-0000-000003AE0000}"/>
    <cellStyle name="Comma 8 3 2 2 3 3 2" xfId="53235" xr:uid="{00000000-0005-0000-0000-000004AE0000}"/>
    <cellStyle name="Comma 8 3 2 2 3 3 3" xfId="53236" xr:uid="{00000000-0005-0000-0000-000005AE0000}"/>
    <cellStyle name="Comma 8 3 2 2 3 4" xfId="53237" xr:uid="{00000000-0005-0000-0000-000006AE0000}"/>
    <cellStyle name="Comma 8 3 2 2 3 4 2" xfId="53238" xr:uid="{00000000-0005-0000-0000-000007AE0000}"/>
    <cellStyle name="Comma 8 3 2 2 3 5" xfId="53239" xr:uid="{00000000-0005-0000-0000-000008AE0000}"/>
    <cellStyle name="Comma 8 3 2 2 3 6" xfId="53240" xr:uid="{00000000-0005-0000-0000-000009AE0000}"/>
    <cellStyle name="Comma 8 3 2 2 4" xfId="53241" xr:uid="{00000000-0005-0000-0000-00000AAE0000}"/>
    <cellStyle name="Comma 8 3 2 2 4 2" xfId="53242" xr:uid="{00000000-0005-0000-0000-00000BAE0000}"/>
    <cellStyle name="Comma 8 3 2 2 4 2 2" xfId="53243" xr:uid="{00000000-0005-0000-0000-00000CAE0000}"/>
    <cellStyle name="Comma 8 3 2 2 4 2 3" xfId="53244" xr:uid="{00000000-0005-0000-0000-00000DAE0000}"/>
    <cellStyle name="Comma 8 3 2 2 4 3" xfId="53245" xr:uid="{00000000-0005-0000-0000-00000EAE0000}"/>
    <cellStyle name="Comma 8 3 2 2 4 3 2" xfId="53246" xr:uid="{00000000-0005-0000-0000-00000FAE0000}"/>
    <cellStyle name="Comma 8 3 2 2 4 3 3" xfId="53247" xr:uid="{00000000-0005-0000-0000-000010AE0000}"/>
    <cellStyle name="Comma 8 3 2 2 4 4" xfId="53248" xr:uid="{00000000-0005-0000-0000-000011AE0000}"/>
    <cellStyle name="Comma 8 3 2 2 4 4 2" xfId="53249" xr:uid="{00000000-0005-0000-0000-000012AE0000}"/>
    <cellStyle name="Comma 8 3 2 2 4 5" xfId="53250" xr:uid="{00000000-0005-0000-0000-000013AE0000}"/>
    <cellStyle name="Comma 8 3 2 2 4 6" xfId="53251" xr:uid="{00000000-0005-0000-0000-000014AE0000}"/>
    <cellStyle name="Comma 8 3 2 2 5" xfId="53252" xr:uid="{00000000-0005-0000-0000-000015AE0000}"/>
    <cellStyle name="Comma 8 3 2 2 5 2" xfId="53253" xr:uid="{00000000-0005-0000-0000-000016AE0000}"/>
    <cellStyle name="Comma 8 3 2 2 5 2 2" xfId="53254" xr:uid="{00000000-0005-0000-0000-000017AE0000}"/>
    <cellStyle name="Comma 8 3 2 2 5 2 3" xfId="53255" xr:uid="{00000000-0005-0000-0000-000018AE0000}"/>
    <cellStyle name="Comma 8 3 2 2 5 3" xfId="53256" xr:uid="{00000000-0005-0000-0000-000019AE0000}"/>
    <cellStyle name="Comma 8 3 2 2 5 3 2" xfId="53257" xr:uid="{00000000-0005-0000-0000-00001AAE0000}"/>
    <cellStyle name="Comma 8 3 2 2 5 4" xfId="53258" xr:uid="{00000000-0005-0000-0000-00001BAE0000}"/>
    <cellStyle name="Comma 8 3 2 2 5 5" xfId="53259" xr:uid="{00000000-0005-0000-0000-00001CAE0000}"/>
    <cellStyle name="Comma 8 3 2 2 6" xfId="53260" xr:uid="{00000000-0005-0000-0000-00001DAE0000}"/>
    <cellStyle name="Comma 8 3 2 2 6 2" xfId="53261" xr:uid="{00000000-0005-0000-0000-00001EAE0000}"/>
    <cellStyle name="Comma 8 3 2 2 6 3" xfId="53262" xr:uid="{00000000-0005-0000-0000-00001FAE0000}"/>
    <cellStyle name="Comma 8 3 2 2 7" xfId="53263" xr:uid="{00000000-0005-0000-0000-000020AE0000}"/>
    <cellStyle name="Comma 8 3 2 2 7 2" xfId="53264" xr:uid="{00000000-0005-0000-0000-000021AE0000}"/>
    <cellStyle name="Comma 8 3 2 2 7 3" xfId="53265" xr:uid="{00000000-0005-0000-0000-000022AE0000}"/>
    <cellStyle name="Comma 8 3 2 2 8" xfId="53266" xr:uid="{00000000-0005-0000-0000-000023AE0000}"/>
    <cellStyle name="Comma 8 3 2 2 8 2" xfId="53267" xr:uid="{00000000-0005-0000-0000-000024AE0000}"/>
    <cellStyle name="Comma 8 3 2 2 9" xfId="53268" xr:uid="{00000000-0005-0000-0000-000025AE0000}"/>
    <cellStyle name="Comma 8 3 2 3" xfId="53269" xr:uid="{00000000-0005-0000-0000-000026AE0000}"/>
    <cellStyle name="Comma 8 3 2 3 2" xfId="53270" xr:uid="{00000000-0005-0000-0000-000027AE0000}"/>
    <cellStyle name="Comma 8 3 2 3 2 2" xfId="53271" xr:uid="{00000000-0005-0000-0000-000028AE0000}"/>
    <cellStyle name="Comma 8 3 2 3 2 2 2" xfId="53272" xr:uid="{00000000-0005-0000-0000-000029AE0000}"/>
    <cellStyle name="Comma 8 3 2 3 2 2 3" xfId="53273" xr:uid="{00000000-0005-0000-0000-00002AAE0000}"/>
    <cellStyle name="Comma 8 3 2 3 2 3" xfId="53274" xr:uid="{00000000-0005-0000-0000-00002BAE0000}"/>
    <cellStyle name="Comma 8 3 2 3 2 3 2" xfId="53275" xr:uid="{00000000-0005-0000-0000-00002CAE0000}"/>
    <cellStyle name="Comma 8 3 2 3 2 3 3" xfId="53276" xr:uid="{00000000-0005-0000-0000-00002DAE0000}"/>
    <cellStyle name="Comma 8 3 2 3 2 4" xfId="53277" xr:uid="{00000000-0005-0000-0000-00002EAE0000}"/>
    <cellStyle name="Comma 8 3 2 3 2 4 2" xfId="53278" xr:uid="{00000000-0005-0000-0000-00002FAE0000}"/>
    <cellStyle name="Comma 8 3 2 3 2 5" xfId="53279" xr:uid="{00000000-0005-0000-0000-000030AE0000}"/>
    <cellStyle name="Comma 8 3 2 3 2 6" xfId="53280" xr:uid="{00000000-0005-0000-0000-000031AE0000}"/>
    <cellStyle name="Comma 8 3 2 3 3" xfId="53281" xr:uid="{00000000-0005-0000-0000-000032AE0000}"/>
    <cellStyle name="Comma 8 3 2 3 3 2" xfId="53282" xr:uid="{00000000-0005-0000-0000-000033AE0000}"/>
    <cellStyle name="Comma 8 3 2 3 3 2 2" xfId="53283" xr:uid="{00000000-0005-0000-0000-000034AE0000}"/>
    <cellStyle name="Comma 8 3 2 3 3 2 3" xfId="53284" xr:uid="{00000000-0005-0000-0000-000035AE0000}"/>
    <cellStyle name="Comma 8 3 2 3 3 3" xfId="53285" xr:uid="{00000000-0005-0000-0000-000036AE0000}"/>
    <cellStyle name="Comma 8 3 2 3 3 3 2" xfId="53286" xr:uid="{00000000-0005-0000-0000-000037AE0000}"/>
    <cellStyle name="Comma 8 3 2 3 3 3 3" xfId="53287" xr:uid="{00000000-0005-0000-0000-000038AE0000}"/>
    <cellStyle name="Comma 8 3 2 3 3 4" xfId="53288" xr:uid="{00000000-0005-0000-0000-000039AE0000}"/>
    <cellStyle name="Comma 8 3 2 3 3 4 2" xfId="53289" xr:uid="{00000000-0005-0000-0000-00003AAE0000}"/>
    <cellStyle name="Comma 8 3 2 3 3 5" xfId="53290" xr:uid="{00000000-0005-0000-0000-00003BAE0000}"/>
    <cellStyle name="Comma 8 3 2 3 3 6" xfId="53291" xr:uid="{00000000-0005-0000-0000-00003CAE0000}"/>
    <cellStyle name="Comma 8 3 2 3 4" xfId="53292" xr:uid="{00000000-0005-0000-0000-00003DAE0000}"/>
    <cellStyle name="Comma 8 3 2 3 4 2" xfId="53293" xr:uid="{00000000-0005-0000-0000-00003EAE0000}"/>
    <cellStyle name="Comma 8 3 2 3 4 2 2" xfId="53294" xr:uid="{00000000-0005-0000-0000-00003FAE0000}"/>
    <cellStyle name="Comma 8 3 2 3 4 2 3" xfId="53295" xr:uid="{00000000-0005-0000-0000-000040AE0000}"/>
    <cellStyle name="Comma 8 3 2 3 4 3" xfId="53296" xr:uid="{00000000-0005-0000-0000-000041AE0000}"/>
    <cellStyle name="Comma 8 3 2 3 4 3 2" xfId="53297" xr:uid="{00000000-0005-0000-0000-000042AE0000}"/>
    <cellStyle name="Comma 8 3 2 3 4 4" xfId="53298" xr:uid="{00000000-0005-0000-0000-000043AE0000}"/>
    <cellStyle name="Comma 8 3 2 3 4 5" xfId="53299" xr:uid="{00000000-0005-0000-0000-000044AE0000}"/>
    <cellStyle name="Comma 8 3 2 3 5" xfId="53300" xr:uid="{00000000-0005-0000-0000-000045AE0000}"/>
    <cellStyle name="Comma 8 3 2 3 5 2" xfId="53301" xr:uid="{00000000-0005-0000-0000-000046AE0000}"/>
    <cellStyle name="Comma 8 3 2 3 5 3" xfId="53302" xr:uid="{00000000-0005-0000-0000-000047AE0000}"/>
    <cellStyle name="Comma 8 3 2 3 6" xfId="53303" xr:uid="{00000000-0005-0000-0000-000048AE0000}"/>
    <cellStyle name="Comma 8 3 2 3 6 2" xfId="53304" xr:uid="{00000000-0005-0000-0000-000049AE0000}"/>
    <cellStyle name="Comma 8 3 2 3 6 3" xfId="53305" xr:uid="{00000000-0005-0000-0000-00004AAE0000}"/>
    <cellStyle name="Comma 8 3 2 3 7" xfId="53306" xr:uid="{00000000-0005-0000-0000-00004BAE0000}"/>
    <cellStyle name="Comma 8 3 2 3 7 2" xfId="53307" xr:uid="{00000000-0005-0000-0000-00004CAE0000}"/>
    <cellStyle name="Comma 8 3 2 3 8" xfId="53308" xr:uid="{00000000-0005-0000-0000-00004DAE0000}"/>
    <cellStyle name="Comma 8 3 2 3 9" xfId="53309" xr:uid="{00000000-0005-0000-0000-00004EAE0000}"/>
    <cellStyle name="Comma 8 3 2 4" xfId="53310" xr:uid="{00000000-0005-0000-0000-00004FAE0000}"/>
    <cellStyle name="Comma 8 3 2 4 2" xfId="53311" xr:uid="{00000000-0005-0000-0000-000050AE0000}"/>
    <cellStyle name="Comma 8 3 2 4 2 2" xfId="53312" xr:uid="{00000000-0005-0000-0000-000051AE0000}"/>
    <cellStyle name="Comma 8 3 2 4 2 2 2" xfId="53313" xr:uid="{00000000-0005-0000-0000-000052AE0000}"/>
    <cellStyle name="Comma 8 3 2 4 2 2 3" xfId="53314" xr:uid="{00000000-0005-0000-0000-000053AE0000}"/>
    <cellStyle name="Comma 8 3 2 4 2 3" xfId="53315" xr:uid="{00000000-0005-0000-0000-000054AE0000}"/>
    <cellStyle name="Comma 8 3 2 4 2 3 2" xfId="53316" xr:uid="{00000000-0005-0000-0000-000055AE0000}"/>
    <cellStyle name="Comma 8 3 2 4 2 3 3" xfId="53317" xr:uid="{00000000-0005-0000-0000-000056AE0000}"/>
    <cellStyle name="Comma 8 3 2 4 2 4" xfId="53318" xr:uid="{00000000-0005-0000-0000-000057AE0000}"/>
    <cellStyle name="Comma 8 3 2 4 2 4 2" xfId="53319" xr:uid="{00000000-0005-0000-0000-000058AE0000}"/>
    <cellStyle name="Comma 8 3 2 4 2 5" xfId="53320" xr:uid="{00000000-0005-0000-0000-000059AE0000}"/>
    <cellStyle name="Comma 8 3 2 4 2 6" xfId="53321" xr:uid="{00000000-0005-0000-0000-00005AAE0000}"/>
    <cellStyle name="Comma 8 3 2 4 3" xfId="53322" xr:uid="{00000000-0005-0000-0000-00005BAE0000}"/>
    <cellStyle name="Comma 8 3 2 4 3 2" xfId="53323" xr:uid="{00000000-0005-0000-0000-00005CAE0000}"/>
    <cellStyle name="Comma 8 3 2 4 3 2 2" xfId="53324" xr:uid="{00000000-0005-0000-0000-00005DAE0000}"/>
    <cellStyle name="Comma 8 3 2 4 3 2 3" xfId="53325" xr:uid="{00000000-0005-0000-0000-00005EAE0000}"/>
    <cellStyle name="Comma 8 3 2 4 3 3" xfId="53326" xr:uid="{00000000-0005-0000-0000-00005FAE0000}"/>
    <cellStyle name="Comma 8 3 2 4 3 3 2" xfId="53327" xr:uid="{00000000-0005-0000-0000-000060AE0000}"/>
    <cellStyle name="Comma 8 3 2 4 3 3 3" xfId="53328" xr:uid="{00000000-0005-0000-0000-000061AE0000}"/>
    <cellStyle name="Comma 8 3 2 4 3 4" xfId="53329" xr:uid="{00000000-0005-0000-0000-000062AE0000}"/>
    <cellStyle name="Comma 8 3 2 4 3 4 2" xfId="53330" xr:uid="{00000000-0005-0000-0000-000063AE0000}"/>
    <cellStyle name="Comma 8 3 2 4 3 5" xfId="53331" xr:uid="{00000000-0005-0000-0000-000064AE0000}"/>
    <cellStyle name="Comma 8 3 2 4 3 6" xfId="53332" xr:uid="{00000000-0005-0000-0000-000065AE0000}"/>
    <cellStyle name="Comma 8 3 2 4 4" xfId="53333" xr:uid="{00000000-0005-0000-0000-000066AE0000}"/>
    <cellStyle name="Comma 8 3 2 4 4 2" xfId="53334" xr:uid="{00000000-0005-0000-0000-000067AE0000}"/>
    <cellStyle name="Comma 8 3 2 4 4 2 2" xfId="53335" xr:uid="{00000000-0005-0000-0000-000068AE0000}"/>
    <cellStyle name="Comma 8 3 2 4 4 2 3" xfId="53336" xr:uid="{00000000-0005-0000-0000-000069AE0000}"/>
    <cellStyle name="Comma 8 3 2 4 4 3" xfId="53337" xr:uid="{00000000-0005-0000-0000-00006AAE0000}"/>
    <cellStyle name="Comma 8 3 2 4 4 3 2" xfId="53338" xr:uid="{00000000-0005-0000-0000-00006BAE0000}"/>
    <cellStyle name="Comma 8 3 2 4 4 4" xfId="53339" xr:uid="{00000000-0005-0000-0000-00006CAE0000}"/>
    <cellStyle name="Comma 8 3 2 4 4 5" xfId="53340" xr:uid="{00000000-0005-0000-0000-00006DAE0000}"/>
    <cellStyle name="Comma 8 3 2 4 5" xfId="53341" xr:uid="{00000000-0005-0000-0000-00006EAE0000}"/>
    <cellStyle name="Comma 8 3 2 4 5 2" xfId="53342" xr:uid="{00000000-0005-0000-0000-00006FAE0000}"/>
    <cellStyle name="Comma 8 3 2 4 5 3" xfId="53343" xr:uid="{00000000-0005-0000-0000-000070AE0000}"/>
    <cellStyle name="Comma 8 3 2 4 6" xfId="53344" xr:uid="{00000000-0005-0000-0000-000071AE0000}"/>
    <cellStyle name="Comma 8 3 2 4 6 2" xfId="53345" xr:uid="{00000000-0005-0000-0000-000072AE0000}"/>
    <cellStyle name="Comma 8 3 2 4 6 3" xfId="53346" xr:uid="{00000000-0005-0000-0000-000073AE0000}"/>
    <cellStyle name="Comma 8 3 2 4 7" xfId="53347" xr:uid="{00000000-0005-0000-0000-000074AE0000}"/>
    <cellStyle name="Comma 8 3 2 4 7 2" xfId="53348" xr:uid="{00000000-0005-0000-0000-000075AE0000}"/>
    <cellStyle name="Comma 8 3 2 4 8" xfId="53349" xr:uid="{00000000-0005-0000-0000-000076AE0000}"/>
    <cellStyle name="Comma 8 3 2 4 9" xfId="53350" xr:uid="{00000000-0005-0000-0000-000077AE0000}"/>
    <cellStyle name="Comma 8 3 2 5" xfId="53351" xr:uid="{00000000-0005-0000-0000-000078AE0000}"/>
    <cellStyle name="Comma 8 3 2 5 2" xfId="53352" xr:uid="{00000000-0005-0000-0000-000079AE0000}"/>
    <cellStyle name="Comma 8 3 2 5 2 2" xfId="53353" xr:uid="{00000000-0005-0000-0000-00007AAE0000}"/>
    <cellStyle name="Comma 8 3 2 5 2 3" xfId="53354" xr:uid="{00000000-0005-0000-0000-00007BAE0000}"/>
    <cellStyle name="Comma 8 3 2 5 3" xfId="53355" xr:uid="{00000000-0005-0000-0000-00007CAE0000}"/>
    <cellStyle name="Comma 8 3 2 5 3 2" xfId="53356" xr:uid="{00000000-0005-0000-0000-00007DAE0000}"/>
    <cellStyle name="Comma 8 3 2 5 3 3" xfId="53357" xr:uid="{00000000-0005-0000-0000-00007EAE0000}"/>
    <cellStyle name="Comma 8 3 2 5 4" xfId="53358" xr:uid="{00000000-0005-0000-0000-00007FAE0000}"/>
    <cellStyle name="Comma 8 3 2 5 4 2" xfId="53359" xr:uid="{00000000-0005-0000-0000-000080AE0000}"/>
    <cellStyle name="Comma 8 3 2 5 5" xfId="53360" xr:uid="{00000000-0005-0000-0000-000081AE0000}"/>
    <cellStyle name="Comma 8 3 2 5 6" xfId="53361" xr:uid="{00000000-0005-0000-0000-000082AE0000}"/>
    <cellStyle name="Comma 8 3 2 6" xfId="53362" xr:uid="{00000000-0005-0000-0000-000083AE0000}"/>
    <cellStyle name="Comma 8 3 2 6 2" xfId="53363" xr:uid="{00000000-0005-0000-0000-000084AE0000}"/>
    <cellStyle name="Comma 8 3 2 6 2 2" xfId="53364" xr:uid="{00000000-0005-0000-0000-000085AE0000}"/>
    <cellStyle name="Comma 8 3 2 6 2 3" xfId="53365" xr:uid="{00000000-0005-0000-0000-000086AE0000}"/>
    <cellStyle name="Comma 8 3 2 6 3" xfId="53366" xr:uid="{00000000-0005-0000-0000-000087AE0000}"/>
    <cellStyle name="Comma 8 3 2 6 3 2" xfId="53367" xr:uid="{00000000-0005-0000-0000-000088AE0000}"/>
    <cellStyle name="Comma 8 3 2 6 3 3" xfId="53368" xr:uid="{00000000-0005-0000-0000-000089AE0000}"/>
    <cellStyle name="Comma 8 3 2 6 4" xfId="53369" xr:uid="{00000000-0005-0000-0000-00008AAE0000}"/>
    <cellStyle name="Comma 8 3 2 6 4 2" xfId="53370" xr:uid="{00000000-0005-0000-0000-00008BAE0000}"/>
    <cellStyle name="Comma 8 3 2 6 5" xfId="53371" xr:uid="{00000000-0005-0000-0000-00008CAE0000}"/>
    <cellStyle name="Comma 8 3 2 6 6" xfId="53372" xr:uid="{00000000-0005-0000-0000-00008DAE0000}"/>
    <cellStyle name="Comma 8 3 2 7" xfId="53373" xr:uid="{00000000-0005-0000-0000-00008EAE0000}"/>
    <cellStyle name="Comma 8 3 2 7 2" xfId="53374" xr:uid="{00000000-0005-0000-0000-00008FAE0000}"/>
    <cellStyle name="Comma 8 3 2 7 2 2" xfId="53375" xr:uid="{00000000-0005-0000-0000-000090AE0000}"/>
    <cellStyle name="Comma 8 3 2 7 2 3" xfId="53376" xr:uid="{00000000-0005-0000-0000-000091AE0000}"/>
    <cellStyle name="Comma 8 3 2 7 3" xfId="53377" xr:uid="{00000000-0005-0000-0000-000092AE0000}"/>
    <cellStyle name="Comma 8 3 2 7 3 2" xfId="53378" xr:uid="{00000000-0005-0000-0000-000093AE0000}"/>
    <cellStyle name="Comma 8 3 2 7 4" xfId="53379" xr:uid="{00000000-0005-0000-0000-000094AE0000}"/>
    <cellStyle name="Comma 8 3 2 7 5" xfId="53380" xr:uid="{00000000-0005-0000-0000-000095AE0000}"/>
    <cellStyle name="Comma 8 3 2 8" xfId="53381" xr:uid="{00000000-0005-0000-0000-000096AE0000}"/>
    <cellStyle name="Comma 8 3 2 8 2" xfId="53382" xr:uid="{00000000-0005-0000-0000-000097AE0000}"/>
    <cellStyle name="Comma 8 3 2 8 3" xfId="53383" xr:uid="{00000000-0005-0000-0000-000098AE0000}"/>
    <cellStyle name="Comma 8 3 2 9" xfId="53384" xr:uid="{00000000-0005-0000-0000-000099AE0000}"/>
    <cellStyle name="Comma 8 3 2 9 2" xfId="53385" xr:uid="{00000000-0005-0000-0000-00009AAE0000}"/>
    <cellStyle name="Comma 8 3 2 9 3" xfId="53386" xr:uid="{00000000-0005-0000-0000-00009BAE0000}"/>
    <cellStyle name="Comma 8 3 3" xfId="9975" xr:uid="{00000000-0005-0000-0000-00009CAE0000}"/>
    <cellStyle name="Comma 8 3 3 10" xfId="53387" xr:uid="{00000000-0005-0000-0000-00009DAE0000}"/>
    <cellStyle name="Comma 8 3 3 2" xfId="9976" xr:uid="{00000000-0005-0000-0000-00009EAE0000}"/>
    <cellStyle name="Comma 8 3 3 2 2" xfId="53388" xr:uid="{00000000-0005-0000-0000-00009FAE0000}"/>
    <cellStyle name="Comma 8 3 3 2 2 2" xfId="53389" xr:uid="{00000000-0005-0000-0000-0000A0AE0000}"/>
    <cellStyle name="Comma 8 3 3 2 2 2 2" xfId="53390" xr:uid="{00000000-0005-0000-0000-0000A1AE0000}"/>
    <cellStyle name="Comma 8 3 3 2 2 2 3" xfId="53391" xr:uid="{00000000-0005-0000-0000-0000A2AE0000}"/>
    <cellStyle name="Comma 8 3 3 2 2 3" xfId="53392" xr:uid="{00000000-0005-0000-0000-0000A3AE0000}"/>
    <cellStyle name="Comma 8 3 3 2 2 3 2" xfId="53393" xr:uid="{00000000-0005-0000-0000-0000A4AE0000}"/>
    <cellStyle name="Comma 8 3 3 2 2 3 3" xfId="53394" xr:uid="{00000000-0005-0000-0000-0000A5AE0000}"/>
    <cellStyle name="Comma 8 3 3 2 2 4" xfId="53395" xr:uid="{00000000-0005-0000-0000-0000A6AE0000}"/>
    <cellStyle name="Comma 8 3 3 2 2 4 2" xfId="53396" xr:uid="{00000000-0005-0000-0000-0000A7AE0000}"/>
    <cellStyle name="Comma 8 3 3 2 2 5" xfId="53397" xr:uid="{00000000-0005-0000-0000-0000A8AE0000}"/>
    <cellStyle name="Comma 8 3 3 2 2 6" xfId="53398" xr:uid="{00000000-0005-0000-0000-0000A9AE0000}"/>
    <cellStyle name="Comma 8 3 3 2 3" xfId="53399" xr:uid="{00000000-0005-0000-0000-0000AAAE0000}"/>
    <cellStyle name="Comma 8 3 3 2 3 2" xfId="53400" xr:uid="{00000000-0005-0000-0000-0000ABAE0000}"/>
    <cellStyle name="Comma 8 3 3 2 3 2 2" xfId="53401" xr:uid="{00000000-0005-0000-0000-0000ACAE0000}"/>
    <cellStyle name="Comma 8 3 3 2 3 2 3" xfId="53402" xr:uid="{00000000-0005-0000-0000-0000ADAE0000}"/>
    <cellStyle name="Comma 8 3 3 2 3 3" xfId="53403" xr:uid="{00000000-0005-0000-0000-0000AEAE0000}"/>
    <cellStyle name="Comma 8 3 3 2 3 3 2" xfId="53404" xr:uid="{00000000-0005-0000-0000-0000AFAE0000}"/>
    <cellStyle name="Comma 8 3 3 2 3 3 3" xfId="53405" xr:uid="{00000000-0005-0000-0000-0000B0AE0000}"/>
    <cellStyle name="Comma 8 3 3 2 3 4" xfId="53406" xr:uid="{00000000-0005-0000-0000-0000B1AE0000}"/>
    <cellStyle name="Comma 8 3 3 2 3 4 2" xfId="53407" xr:uid="{00000000-0005-0000-0000-0000B2AE0000}"/>
    <cellStyle name="Comma 8 3 3 2 3 5" xfId="53408" xr:uid="{00000000-0005-0000-0000-0000B3AE0000}"/>
    <cellStyle name="Comma 8 3 3 2 3 6" xfId="53409" xr:uid="{00000000-0005-0000-0000-0000B4AE0000}"/>
    <cellStyle name="Comma 8 3 3 2 4" xfId="53410" xr:uid="{00000000-0005-0000-0000-0000B5AE0000}"/>
    <cellStyle name="Comma 8 3 3 2 4 2" xfId="53411" xr:uid="{00000000-0005-0000-0000-0000B6AE0000}"/>
    <cellStyle name="Comma 8 3 3 2 4 2 2" xfId="53412" xr:uid="{00000000-0005-0000-0000-0000B7AE0000}"/>
    <cellStyle name="Comma 8 3 3 2 4 2 3" xfId="53413" xr:uid="{00000000-0005-0000-0000-0000B8AE0000}"/>
    <cellStyle name="Comma 8 3 3 2 4 3" xfId="53414" xr:uid="{00000000-0005-0000-0000-0000B9AE0000}"/>
    <cellStyle name="Comma 8 3 3 2 4 3 2" xfId="53415" xr:uid="{00000000-0005-0000-0000-0000BAAE0000}"/>
    <cellStyle name="Comma 8 3 3 2 4 4" xfId="53416" xr:uid="{00000000-0005-0000-0000-0000BBAE0000}"/>
    <cellStyle name="Comma 8 3 3 2 4 5" xfId="53417" xr:uid="{00000000-0005-0000-0000-0000BCAE0000}"/>
    <cellStyle name="Comma 8 3 3 2 5" xfId="53418" xr:uid="{00000000-0005-0000-0000-0000BDAE0000}"/>
    <cellStyle name="Comma 8 3 3 2 5 2" xfId="53419" xr:uid="{00000000-0005-0000-0000-0000BEAE0000}"/>
    <cellStyle name="Comma 8 3 3 2 5 3" xfId="53420" xr:uid="{00000000-0005-0000-0000-0000BFAE0000}"/>
    <cellStyle name="Comma 8 3 3 2 6" xfId="53421" xr:uid="{00000000-0005-0000-0000-0000C0AE0000}"/>
    <cellStyle name="Comma 8 3 3 2 6 2" xfId="53422" xr:uid="{00000000-0005-0000-0000-0000C1AE0000}"/>
    <cellStyle name="Comma 8 3 3 2 6 3" xfId="53423" xr:uid="{00000000-0005-0000-0000-0000C2AE0000}"/>
    <cellStyle name="Comma 8 3 3 2 7" xfId="53424" xr:uid="{00000000-0005-0000-0000-0000C3AE0000}"/>
    <cellStyle name="Comma 8 3 3 2 7 2" xfId="53425" xr:uid="{00000000-0005-0000-0000-0000C4AE0000}"/>
    <cellStyle name="Comma 8 3 3 2 8" xfId="53426" xr:uid="{00000000-0005-0000-0000-0000C5AE0000}"/>
    <cellStyle name="Comma 8 3 3 2 9" xfId="53427" xr:uid="{00000000-0005-0000-0000-0000C6AE0000}"/>
    <cellStyle name="Comma 8 3 3 3" xfId="53428" xr:uid="{00000000-0005-0000-0000-0000C7AE0000}"/>
    <cellStyle name="Comma 8 3 3 3 2" xfId="53429" xr:uid="{00000000-0005-0000-0000-0000C8AE0000}"/>
    <cellStyle name="Comma 8 3 3 3 2 2" xfId="53430" xr:uid="{00000000-0005-0000-0000-0000C9AE0000}"/>
    <cellStyle name="Comma 8 3 3 3 2 3" xfId="53431" xr:uid="{00000000-0005-0000-0000-0000CAAE0000}"/>
    <cellStyle name="Comma 8 3 3 3 3" xfId="53432" xr:uid="{00000000-0005-0000-0000-0000CBAE0000}"/>
    <cellStyle name="Comma 8 3 3 3 3 2" xfId="53433" xr:uid="{00000000-0005-0000-0000-0000CCAE0000}"/>
    <cellStyle name="Comma 8 3 3 3 3 3" xfId="53434" xr:uid="{00000000-0005-0000-0000-0000CDAE0000}"/>
    <cellStyle name="Comma 8 3 3 3 4" xfId="53435" xr:uid="{00000000-0005-0000-0000-0000CEAE0000}"/>
    <cellStyle name="Comma 8 3 3 3 4 2" xfId="53436" xr:uid="{00000000-0005-0000-0000-0000CFAE0000}"/>
    <cellStyle name="Comma 8 3 3 3 5" xfId="53437" xr:uid="{00000000-0005-0000-0000-0000D0AE0000}"/>
    <cellStyle name="Comma 8 3 3 3 6" xfId="53438" xr:uid="{00000000-0005-0000-0000-0000D1AE0000}"/>
    <cellStyle name="Comma 8 3 3 4" xfId="53439" xr:uid="{00000000-0005-0000-0000-0000D2AE0000}"/>
    <cellStyle name="Comma 8 3 3 4 2" xfId="53440" xr:uid="{00000000-0005-0000-0000-0000D3AE0000}"/>
    <cellStyle name="Comma 8 3 3 4 2 2" xfId="53441" xr:uid="{00000000-0005-0000-0000-0000D4AE0000}"/>
    <cellStyle name="Comma 8 3 3 4 2 3" xfId="53442" xr:uid="{00000000-0005-0000-0000-0000D5AE0000}"/>
    <cellStyle name="Comma 8 3 3 4 3" xfId="53443" xr:uid="{00000000-0005-0000-0000-0000D6AE0000}"/>
    <cellStyle name="Comma 8 3 3 4 3 2" xfId="53444" xr:uid="{00000000-0005-0000-0000-0000D7AE0000}"/>
    <cellStyle name="Comma 8 3 3 4 3 3" xfId="53445" xr:uid="{00000000-0005-0000-0000-0000D8AE0000}"/>
    <cellStyle name="Comma 8 3 3 4 4" xfId="53446" xr:uid="{00000000-0005-0000-0000-0000D9AE0000}"/>
    <cellStyle name="Comma 8 3 3 4 4 2" xfId="53447" xr:uid="{00000000-0005-0000-0000-0000DAAE0000}"/>
    <cellStyle name="Comma 8 3 3 4 5" xfId="53448" xr:uid="{00000000-0005-0000-0000-0000DBAE0000}"/>
    <cellStyle name="Comma 8 3 3 4 6" xfId="53449" xr:uid="{00000000-0005-0000-0000-0000DCAE0000}"/>
    <cellStyle name="Comma 8 3 3 5" xfId="53450" xr:uid="{00000000-0005-0000-0000-0000DDAE0000}"/>
    <cellStyle name="Comma 8 3 3 5 2" xfId="53451" xr:uid="{00000000-0005-0000-0000-0000DEAE0000}"/>
    <cellStyle name="Comma 8 3 3 5 2 2" xfId="53452" xr:uid="{00000000-0005-0000-0000-0000DFAE0000}"/>
    <cellStyle name="Comma 8 3 3 5 2 3" xfId="53453" xr:uid="{00000000-0005-0000-0000-0000E0AE0000}"/>
    <cellStyle name="Comma 8 3 3 5 3" xfId="53454" xr:uid="{00000000-0005-0000-0000-0000E1AE0000}"/>
    <cellStyle name="Comma 8 3 3 5 3 2" xfId="53455" xr:uid="{00000000-0005-0000-0000-0000E2AE0000}"/>
    <cellStyle name="Comma 8 3 3 5 4" xfId="53456" xr:uid="{00000000-0005-0000-0000-0000E3AE0000}"/>
    <cellStyle name="Comma 8 3 3 5 5" xfId="53457" xr:uid="{00000000-0005-0000-0000-0000E4AE0000}"/>
    <cellStyle name="Comma 8 3 3 6" xfId="53458" xr:uid="{00000000-0005-0000-0000-0000E5AE0000}"/>
    <cellStyle name="Comma 8 3 3 6 2" xfId="53459" xr:uid="{00000000-0005-0000-0000-0000E6AE0000}"/>
    <cellStyle name="Comma 8 3 3 6 3" xfId="53460" xr:uid="{00000000-0005-0000-0000-0000E7AE0000}"/>
    <cellStyle name="Comma 8 3 3 7" xfId="53461" xr:uid="{00000000-0005-0000-0000-0000E8AE0000}"/>
    <cellStyle name="Comma 8 3 3 7 2" xfId="53462" xr:uid="{00000000-0005-0000-0000-0000E9AE0000}"/>
    <cellStyle name="Comma 8 3 3 7 3" xfId="53463" xr:uid="{00000000-0005-0000-0000-0000EAAE0000}"/>
    <cellStyle name="Comma 8 3 3 8" xfId="53464" xr:uid="{00000000-0005-0000-0000-0000EBAE0000}"/>
    <cellStyle name="Comma 8 3 3 8 2" xfId="53465" xr:uid="{00000000-0005-0000-0000-0000ECAE0000}"/>
    <cellStyle name="Comma 8 3 3 9" xfId="53466" xr:uid="{00000000-0005-0000-0000-0000EDAE0000}"/>
    <cellStyle name="Comma 8 3 4" xfId="9977" xr:uid="{00000000-0005-0000-0000-0000EEAE0000}"/>
    <cellStyle name="Comma 8 3 4 2" xfId="53467" xr:uid="{00000000-0005-0000-0000-0000EFAE0000}"/>
    <cellStyle name="Comma 8 3 4 2 2" xfId="53468" xr:uid="{00000000-0005-0000-0000-0000F0AE0000}"/>
    <cellStyle name="Comma 8 3 4 2 2 2" xfId="53469" xr:uid="{00000000-0005-0000-0000-0000F1AE0000}"/>
    <cellStyle name="Comma 8 3 4 2 2 3" xfId="53470" xr:uid="{00000000-0005-0000-0000-0000F2AE0000}"/>
    <cellStyle name="Comma 8 3 4 2 3" xfId="53471" xr:uid="{00000000-0005-0000-0000-0000F3AE0000}"/>
    <cellStyle name="Comma 8 3 4 2 3 2" xfId="53472" xr:uid="{00000000-0005-0000-0000-0000F4AE0000}"/>
    <cellStyle name="Comma 8 3 4 2 3 3" xfId="53473" xr:uid="{00000000-0005-0000-0000-0000F5AE0000}"/>
    <cellStyle name="Comma 8 3 4 2 4" xfId="53474" xr:uid="{00000000-0005-0000-0000-0000F6AE0000}"/>
    <cellStyle name="Comma 8 3 4 2 4 2" xfId="53475" xr:uid="{00000000-0005-0000-0000-0000F7AE0000}"/>
    <cellStyle name="Comma 8 3 4 2 5" xfId="53476" xr:uid="{00000000-0005-0000-0000-0000F8AE0000}"/>
    <cellStyle name="Comma 8 3 4 2 6" xfId="53477" xr:uid="{00000000-0005-0000-0000-0000F9AE0000}"/>
    <cellStyle name="Comma 8 3 4 3" xfId="53478" xr:uid="{00000000-0005-0000-0000-0000FAAE0000}"/>
    <cellStyle name="Comma 8 3 4 3 2" xfId="53479" xr:uid="{00000000-0005-0000-0000-0000FBAE0000}"/>
    <cellStyle name="Comma 8 3 4 3 2 2" xfId="53480" xr:uid="{00000000-0005-0000-0000-0000FCAE0000}"/>
    <cellStyle name="Comma 8 3 4 3 2 3" xfId="53481" xr:uid="{00000000-0005-0000-0000-0000FDAE0000}"/>
    <cellStyle name="Comma 8 3 4 3 3" xfId="53482" xr:uid="{00000000-0005-0000-0000-0000FEAE0000}"/>
    <cellStyle name="Comma 8 3 4 3 3 2" xfId="53483" xr:uid="{00000000-0005-0000-0000-0000FFAE0000}"/>
    <cellStyle name="Comma 8 3 4 3 3 3" xfId="53484" xr:uid="{00000000-0005-0000-0000-000000AF0000}"/>
    <cellStyle name="Comma 8 3 4 3 4" xfId="53485" xr:uid="{00000000-0005-0000-0000-000001AF0000}"/>
    <cellStyle name="Comma 8 3 4 3 4 2" xfId="53486" xr:uid="{00000000-0005-0000-0000-000002AF0000}"/>
    <cellStyle name="Comma 8 3 4 3 5" xfId="53487" xr:uid="{00000000-0005-0000-0000-000003AF0000}"/>
    <cellStyle name="Comma 8 3 4 3 6" xfId="53488" xr:uid="{00000000-0005-0000-0000-000004AF0000}"/>
    <cellStyle name="Comma 8 3 4 4" xfId="53489" xr:uid="{00000000-0005-0000-0000-000005AF0000}"/>
    <cellStyle name="Comma 8 3 4 4 2" xfId="53490" xr:uid="{00000000-0005-0000-0000-000006AF0000}"/>
    <cellStyle name="Comma 8 3 4 4 2 2" xfId="53491" xr:uid="{00000000-0005-0000-0000-000007AF0000}"/>
    <cellStyle name="Comma 8 3 4 4 2 3" xfId="53492" xr:uid="{00000000-0005-0000-0000-000008AF0000}"/>
    <cellStyle name="Comma 8 3 4 4 3" xfId="53493" xr:uid="{00000000-0005-0000-0000-000009AF0000}"/>
    <cellStyle name="Comma 8 3 4 4 3 2" xfId="53494" xr:uid="{00000000-0005-0000-0000-00000AAF0000}"/>
    <cellStyle name="Comma 8 3 4 4 4" xfId="53495" xr:uid="{00000000-0005-0000-0000-00000BAF0000}"/>
    <cellStyle name="Comma 8 3 4 4 5" xfId="53496" xr:uid="{00000000-0005-0000-0000-00000CAF0000}"/>
    <cellStyle name="Comma 8 3 4 5" xfId="53497" xr:uid="{00000000-0005-0000-0000-00000DAF0000}"/>
    <cellStyle name="Comma 8 3 4 5 2" xfId="53498" xr:uid="{00000000-0005-0000-0000-00000EAF0000}"/>
    <cellStyle name="Comma 8 3 4 5 3" xfId="53499" xr:uid="{00000000-0005-0000-0000-00000FAF0000}"/>
    <cellStyle name="Comma 8 3 4 6" xfId="53500" xr:uid="{00000000-0005-0000-0000-000010AF0000}"/>
    <cellStyle name="Comma 8 3 4 6 2" xfId="53501" xr:uid="{00000000-0005-0000-0000-000011AF0000}"/>
    <cellStyle name="Comma 8 3 4 6 3" xfId="53502" xr:uid="{00000000-0005-0000-0000-000012AF0000}"/>
    <cellStyle name="Comma 8 3 4 7" xfId="53503" xr:uid="{00000000-0005-0000-0000-000013AF0000}"/>
    <cellStyle name="Comma 8 3 4 7 2" xfId="53504" xr:uid="{00000000-0005-0000-0000-000014AF0000}"/>
    <cellStyle name="Comma 8 3 4 8" xfId="53505" xr:uid="{00000000-0005-0000-0000-000015AF0000}"/>
    <cellStyle name="Comma 8 3 4 9" xfId="53506" xr:uid="{00000000-0005-0000-0000-000016AF0000}"/>
    <cellStyle name="Comma 8 3 5" xfId="9978" xr:uid="{00000000-0005-0000-0000-000017AF0000}"/>
    <cellStyle name="Comma 8 3 5 2" xfId="53507" xr:uid="{00000000-0005-0000-0000-000018AF0000}"/>
    <cellStyle name="Comma 8 3 5 2 2" xfId="53508" xr:uid="{00000000-0005-0000-0000-000019AF0000}"/>
    <cellStyle name="Comma 8 3 5 2 2 2" xfId="53509" xr:uid="{00000000-0005-0000-0000-00001AAF0000}"/>
    <cellStyle name="Comma 8 3 5 2 2 3" xfId="53510" xr:uid="{00000000-0005-0000-0000-00001BAF0000}"/>
    <cellStyle name="Comma 8 3 5 2 3" xfId="53511" xr:uid="{00000000-0005-0000-0000-00001CAF0000}"/>
    <cellStyle name="Comma 8 3 5 2 3 2" xfId="53512" xr:uid="{00000000-0005-0000-0000-00001DAF0000}"/>
    <cellStyle name="Comma 8 3 5 2 3 3" xfId="53513" xr:uid="{00000000-0005-0000-0000-00001EAF0000}"/>
    <cellStyle name="Comma 8 3 5 2 4" xfId="53514" xr:uid="{00000000-0005-0000-0000-00001FAF0000}"/>
    <cellStyle name="Comma 8 3 5 2 4 2" xfId="53515" xr:uid="{00000000-0005-0000-0000-000020AF0000}"/>
    <cellStyle name="Comma 8 3 5 2 5" xfId="53516" xr:uid="{00000000-0005-0000-0000-000021AF0000}"/>
    <cellStyle name="Comma 8 3 5 2 6" xfId="53517" xr:uid="{00000000-0005-0000-0000-000022AF0000}"/>
    <cellStyle name="Comma 8 3 5 3" xfId="53518" xr:uid="{00000000-0005-0000-0000-000023AF0000}"/>
    <cellStyle name="Comma 8 3 5 3 2" xfId="53519" xr:uid="{00000000-0005-0000-0000-000024AF0000}"/>
    <cellStyle name="Comma 8 3 5 3 2 2" xfId="53520" xr:uid="{00000000-0005-0000-0000-000025AF0000}"/>
    <cellStyle name="Comma 8 3 5 3 2 3" xfId="53521" xr:uid="{00000000-0005-0000-0000-000026AF0000}"/>
    <cellStyle name="Comma 8 3 5 3 3" xfId="53522" xr:uid="{00000000-0005-0000-0000-000027AF0000}"/>
    <cellStyle name="Comma 8 3 5 3 3 2" xfId="53523" xr:uid="{00000000-0005-0000-0000-000028AF0000}"/>
    <cellStyle name="Comma 8 3 5 3 3 3" xfId="53524" xr:uid="{00000000-0005-0000-0000-000029AF0000}"/>
    <cellStyle name="Comma 8 3 5 3 4" xfId="53525" xr:uid="{00000000-0005-0000-0000-00002AAF0000}"/>
    <cellStyle name="Comma 8 3 5 3 4 2" xfId="53526" xr:uid="{00000000-0005-0000-0000-00002BAF0000}"/>
    <cellStyle name="Comma 8 3 5 3 5" xfId="53527" xr:uid="{00000000-0005-0000-0000-00002CAF0000}"/>
    <cellStyle name="Comma 8 3 5 3 6" xfId="53528" xr:uid="{00000000-0005-0000-0000-00002DAF0000}"/>
    <cellStyle name="Comma 8 3 5 4" xfId="53529" xr:uid="{00000000-0005-0000-0000-00002EAF0000}"/>
    <cellStyle name="Comma 8 3 5 4 2" xfId="53530" xr:uid="{00000000-0005-0000-0000-00002FAF0000}"/>
    <cellStyle name="Comma 8 3 5 4 2 2" xfId="53531" xr:uid="{00000000-0005-0000-0000-000030AF0000}"/>
    <cellStyle name="Comma 8 3 5 4 2 3" xfId="53532" xr:uid="{00000000-0005-0000-0000-000031AF0000}"/>
    <cellStyle name="Comma 8 3 5 4 3" xfId="53533" xr:uid="{00000000-0005-0000-0000-000032AF0000}"/>
    <cellStyle name="Comma 8 3 5 4 3 2" xfId="53534" xr:uid="{00000000-0005-0000-0000-000033AF0000}"/>
    <cellStyle name="Comma 8 3 5 4 4" xfId="53535" xr:uid="{00000000-0005-0000-0000-000034AF0000}"/>
    <cellStyle name="Comma 8 3 5 4 5" xfId="53536" xr:uid="{00000000-0005-0000-0000-000035AF0000}"/>
    <cellStyle name="Comma 8 3 5 5" xfId="53537" xr:uid="{00000000-0005-0000-0000-000036AF0000}"/>
    <cellStyle name="Comma 8 3 5 5 2" xfId="53538" xr:uid="{00000000-0005-0000-0000-000037AF0000}"/>
    <cellStyle name="Comma 8 3 5 5 3" xfId="53539" xr:uid="{00000000-0005-0000-0000-000038AF0000}"/>
    <cellStyle name="Comma 8 3 5 6" xfId="53540" xr:uid="{00000000-0005-0000-0000-000039AF0000}"/>
    <cellStyle name="Comma 8 3 5 6 2" xfId="53541" xr:uid="{00000000-0005-0000-0000-00003AAF0000}"/>
    <cellStyle name="Comma 8 3 5 6 3" xfId="53542" xr:uid="{00000000-0005-0000-0000-00003BAF0000}"/>
    <cellStyle name="Comma 8 3 5 7" xfId="53543" xr:uid="{00000000-0005-0000-0000-00003CAF0000}"/>
    <cellStyle name="Comma 8 3 5 7 2" xfId="53544" xr:uid="{00000000-0005-0000-0000-00003DAF0000}"/>
    <cellStyle name="Comma 8 3 5 8" xfId="53545" xr:uid="{00000000-0005-0000-0000-00003EAF0000}"/>
    <cellStyle name="Comma 8 3 5 9" xfId="53546" xr:uid="{00000000-0005-0000-0000-00003FAF0000}"/>
    <cellStyle name="Comma 8 3 6" xfId="53547" xr:uid="{00000000-0005-0000-0000-000040AF0000}"/>
    <cellStyle name="Comma 8 3 6 2" xfId="53548" xr:uid="{00000000-0005-0000-0000-000041AF0000}"/>
    <cellStyle name="Comma 8 3 6 2 2" xfId="53549" xr:uid="{00000000-0005-0000-0000-000042AF0000}"/>
    <cellStyle name="Comma 8 3 6 2 3" xfId="53550" xr:uid="{00000000-0005-0000-0000-000043AF0000}"/>
    <cellStyle name="Comma 8 3 6 3" xfId="53551" xr:uid="{00000000-0005-0000-0000-000044AF0000}"/>
    <cellStyle name="Comma 8 3 6 3 2" xfId="53552" xr:uid="{00000000-0005-0000-0000-000045AF0000}"/>
    <cellStyle name="Comma 8 3 6 3 3" xfId="53553" xr:uid="{00000000-0005-0000-0000-000046AF0000}"/>
    <cellStyle name="Comma 8 3 6 4" xfId="53554" xr:uid="{00000000-0005-0000-0000-000047AF0000}"/>
    <cellStyle name="Comma 8 3 6 4 2" xfId="53555" xr:uid="{00000000-0005-0000-0000-000048AF0000}"/>
    <cellStyle name="Comma 8 3 6 5" xfId="53556" xr:uid="{00000000-0005-0000-0000-000049AF0000}"/>
    <cellStyle name="Comma 8 3 6 6" xfId="53557" xr:uid="{00000000-0005-0000-0000-00004AAF0000}"/>
    <cellStyle name="Comma 8 3 7" xfId="53558" xr:uid="{00000000-0005-0000-0000-00004BAF0000}"/>
    <cellStyle name="Comma 8 3 7 2" xfId="53559" xr:uid="{00000000-0005-0000-0000-00004CAF0000}"/>
    <cellStyle name="Comma 8 3 7 2 2" xfId="53560" xr:uid="{00000000-0005-0000-0000-00004DAF0000}"/>
    <cellStyle name="Comma 8 3 7 2 3" xfId="53561" xr:uid="{00000000-0005-0000-0000-00004EAF0000}"/>
    <cellStyle name="Comma 8 3 7 3" xfId="53562" xr:uid="{00000000-0005-0000-0000-00004FAF0000}"/>
    <cellStyle name="Comma 8 3 7 3 2" xfId="53563" xr:uid="{00000000-0005-0000-0000-000050AF0000}"/>
    <cellStyle name="Comma 8 3 7 3 3" xfId="53564" xr:uid="{00000000-0005-0000-0000-000051AF0000}"/>
    <cellStyle name="Comma 8 3 7 4" xfId="53565" xr:uid="{00000000-0005-0000-0000-000052AF0000}"/>
    <cellStyle name="Comma 8 3 7 4 2" xfId="53566" xr:uid="{00000000-0005-0000-0000-000053AF0000}"/>
    <cellStyle name="Comma 8 3 7 5" xfId="53567" xr:uid="{00000000-0005-0000-0000-000054AF0000}"/>
    <cellStyle name="Comma 8 3 7 6" xfId="53568" xr:uid="{00000000-0005-0000-0000-000055AF0000}"/>
    <cellStyle name="Comma 8 3 8" xfId="53569" xr:uid="{00000000-0005-0000-0000-000056AF0000}"/>
    <cellStyle name="Comma 8 3 8 2" xfId="53570" xr:uid="{00000000-0005-0000-0000-000057AF0000}"/>
    <cellStyle name="Comma 8 3 8 2 2" xfId="53571" xr:uid="{00000000-0005-0000-0000-000058AF0000}"/>
    <cellStyle name="Comma 8 3 8 2 3" xfId="53572" xr:uid="{00000000-0005-0000-0000-000059AF0000}"/>
    <cellStyle name="Comma 8 3 8 3" xfId="53573" xr:uid="{00000000-0005-0000-0000-00005AAF0000}"/>
    <cellStyle name="Comma 8 3 8 3 2" xfId="53574" xr:uid="{00000000-0005-0000-0000-00005BAF0000}"/>
    <cellStyle name="Comma 8 3 8 4" xfId="53575" xr:uid="{00000000-0005-0000-0000-00005CAF0000}"/>
    <cellStyle name="Comma 8 3 8 5" xfId="53576" xr:uid="{00000000-0005-0000-0000-00005DAF0000}"/>
    <cellStyle name="Comma 8 3 9" xfId="53577" xr:uid="{00000000-0005-0000-0000-00005EAF0000}"/>
    <cellStyle name="Comma 8 3 9 2" xfId="53578" xr:uid="{00000000-0005-0000-0000-00005FAF0000}"/>
    <cellStyle name="Comma 8 3 9 3" xfId="53579" xr:uid="{00000000-0005-0000-0000-000060AF0000}"/>
    <cellStyle name="Comma 8 4" xfId="3942" xr:uid="{00000000-0005-0000-0000-000061AF0000}"/>
    <cellStyle name="Comma 8 4 10" xfId="53580" xr:uid="{00000000-0005-0000-0000-000062AF0000}"/>
    <cellStyle name="Comma 8 4 10 2" xfId="53581" xr:uid="{00000000-0005-0000-0000-000063AF0000}"/>
    <cellStyle name="Comma 8 4 11" xfId="53582" xr:uid="{00000000-0005-0000-0000-000064AF0000}"/>
    <cellStyle name="Comma 8 4 12" xfId="53583" xr:uid="{00000000-0005-0000-0000-000065AF0000}"/>
    <cellStyle name="Comma 8 4 13" xfId="53584" xr:uid="{00000000-0005-0000-0000-000066AF0000}"/>
    <cellStyle name="Comma 8 4 2" xfId="9979" xr:uid="{00000000-0005-0000-0000-000067AF0000}"/>
    <cellStyle name="Comma 8 4 2 10" xfId="53585" xr:uid="{00000000-0005-0000-0000-000068AF0000}"/>
    <cellStyle name="Comma 8 4 2 2" xfId="53586" xr:uid="{00000000-0005-0000-0000-000069AF0000}"/>
    <cellStyle name="Comma 8 4 2 2 2" xfId="53587" xr:uid="{00000000-0005-0000-0000-00006AAF0000}"/>
    <cellStyle name="Comma 8 4 2 2 2 2" xfId="53588" xr:uid="{00000000-0005-0000-0000-00006BAF0000}"/>
    <cellStyle name="Comma 8 4 2 2 2 2 2" xfId="53589" xr:uid="{00000000-0005-0000-0000-00006CAF0000}"/>
    <cellStyle name="Comma 8 4 2 2 2 2 3" xfId="53590" xr:uid="{00000000-0005-0000-0000-00006DAF0000}"/>
    <cellStyle name="Comma 8 4 2 2 2 3" xfId="53591" xr:uid="{00000000-0005-0000-0000-00006EAF0000}"/>
    <cellStyle name="Comma 8 4 2 2 2 3 2" xfId="53592" xr:uid="{00000000-0005-0000-0000-00006FAF0000}"/>
    <cellStyle name="Comma 8 4 2 2 2 3 3" xfId="53593" xr:uid="{00000000-0005-0000-0000-000070AF0000}"/>
    <cellStyle name="Comma 8 4 2 2 2 4" xfId="53594" xr:uid="{00000000-0005-0000-0000-000071AF0000}"/>
    <cellStyle name="Comma 8 4 2 2 2 4 2" xfId="53595" xr:uid="{00000000-0005-0000-0000-000072AF0000}"/>
    <cellStyle name="Comma 8 4 2 2 2 5" xfId="53596" xr:uid="{00000000-0005-0000-0000-000073AF0000}"/>
    <cellStyle name="Comma 8 4 2 2 2 6" xfId="53597" xr:uid="{00000000-0005-0000-0000-000074AF0000}"/>
    <cellStyle name="Comma 8 4 2 2 3" xfId="53598" xr:uid="{00000000-0005-0000-0000-000075AF0000}"/>
    <cellStyle name="Comma 8 4 2 2 3 2" xfId="53599" xr:uid="{00000000-0005-0000-0000-000076AF0000}"/>
    <cellStyle name="Comma 8 4 2 2 3 2 2" xfId="53600" xr:uid="{00000000-0005-0000-0000-000077AF0000}"/>
    <cellStyle name="Comma 8 4 2 2 3 2 3" xfId="53601" xr:uid="{00000000-0005-0000-0000-000078AF0000}"/>
    <cellStyle name="Comma 8 4 2 2 3 3" xfId="53602" xr:uid="{00000000-0005-0000-0000-000079AF0000}"/>
    <cellStyle name="Comma 8 4 2 2 3 3 2" xfId="53603" xr:uid="{00000000-0005-0000-0000-00007AAF0000}"/>
    <cellStyle name="Comma 8 4 2 2 3 3 3" xfId="53604" xr:uid="{00000000-0005-0000-0000-00007BAF0000}"/>
    <cellStyle name="Comma 8 4 2 2 3 4" xfId="53605" xr:uid="{00000000-0005-0000-0000-00007CAF0000}"/>
    <cellStyle name="Comma 8 4 2 2 3 4 2" xfId="53606" xr:uid="{00000000-0005-0000-0000-00007DAF0000}"/>
    <cellStyle name="Comma 8 4 2 2 3 5" xfId="53607" xr:uid="{00000000-0005-0000-0000-00007EAF0000}"/>
    <cellStyle name="Comma 8 4 2 2 3 6" xfId="53608" xr:uid="{00000000-0005-0000-0000-00007FAF0000}"/>
    <cellStyle name="Comma 8 4 2 2 4" xfId="53609" xr:uid="{00000000-0005-0000-0000-000080AF0000}"/>
    <cellStyle name="Comma 8 4 2 2 4 2" xfId="53610" xr:uid="{00000000-0005-0000-0000-000081AF0000}"/>
    <cellStyle name="Comma 8 4 2 2 4 2 2" xfId="53611" xr:uid="{00000000-0005-0000-0000-000082AF0000}"/>
    <cellStyle name="Comma 8 4 2 2 4 2 3" xfId="53612" xr:uid="{00000000-0005-0000-0000-000083AF0000}"/>
    <cellStyle name="Comma 8 4 2 2 4 3" xfId="53613" xr:uid="{00000000-0005-0000-0000-000084AF0000}"/>
    <cellStyle name="Comma 8 4 2 2 4 3 2" xfId="53614" xr:uid="{00000000-0005-0000-0000-000085AF0000}"/>
    <cellStyle name="Comma 8 4 2 2 4 4" xfId="53615" xr:uid="{00000000-0005-0000-0000-000086AF0000}"/>
    <cellStyle name="Comma 8 4 2 2 4 5" xfId="53616" xr:uid="{00000000-0005-0000-0000-000087AF0000}"/>
    <cellStyle name="Comma 8 4 2 2 5" xfId="53617" xr:uid="{00000000-0005-0000-0000-000088AF0000}"/>
    <cellStyle name="Comma 8 4 2 2 5 2" xfId="53618" xr:uid="{00000000-0005-0000-0000-000089AF0000}"/>
    <cellStyle name="Comma 8 4 2 2 5 3" xfId="53619" xr:uid="{00000000-0005-0000-0000-00008AAF0000}"/>
    <cellStyle name="Comma 8 4 2 2 6" xfId="53620" xr:uid="{00000000-0005-0000-0000-00008BAF0000}"/>
    <cellStyle name="Comma 8 4 2 2 6 2" xfId="53621" xr:uid="{00000000-0005-0000-0000-00008CAF0000}"/>
    <cellStyle name="Comma 8 4 2 2 6 3" xfId="53622" xr:uid="{00000000-0005-0000-0000-00008DAF0000}"/>
    <cellStyle name="Comma 8 4 2 2 7" xfId="53623" xr:uid="{00000000-0005-0000-0000-00008EAF0000}"/>
    <cellStyle name="Comma 8 4 2 2 7 2" xfId="53624" xr:uid="{00000000-0005-0000-0000-00008FAF0000}"/>
    <cellStyle name="Comma 8 4 2 2 8" xfId="53625" xr:uid="{00000000-0005-0000-0000-000090AF0000}"/>
    <cellStyle name="Comma 8 4 2 2 9" xfId="53626" xr:uid="{00000000-0005-0000-0000-000091AF0000}"/>
    <cellStyle name="Comma 8 4 2 3" xfId="53627" xr:uid="{00000000-0005-0000-0000-000092AF0000}"/>
    <cellStyle name="Comma 8 4 2 3 2" xfId="53628" xr:uid="{00000000-0005-0000-0000-000093AF0000}"/>
    <cellStyle name="Comma 8 4 2 3 2 2" xfId="53629" xr:uid="{00000000-0005-0000-0000-000094AF0000}"/>
    <cellStyle name="Comma 8 4 2 3 2 3" xfId="53630" xr:uid="{00000000-0005-0000-0000-000095AF0000}"/>
    <cellStyle name="Comma 8 4 2 3 3" xfId="53631" xr:uid="{00000000-0005-0000-0000-000096AF0000}"/>
    <cellStyle name="Comma 8 4 2 3 3 2" xfId="53632" xr:uid="{00000000-0005-0000-0000-000097AF0000}"/>
    <cellStyle name="Comma 8 4 2 3 3 3" xfId="53633" xr:uid="{00000000-0005-0000-0000-000098AF0000}"/>
    <cellStyle name="Comma 8 4 2 3 4" xfId="53634" xr:uid="{00000000-0005-0000-0000-000099AF0000}"/>
    <cellStyle name="Comma 8 4 2 3 4 2" xfId="53635" xr:uid="{00000000-0005-0000-0000-00009AAF0000}"/>
    <cellStyle name="Comma 8 4 2 3 5" xfId="53636" xr:uid="{00000000-0005-0000-0000-00009BAF0000}"/>
    <cellStyle name="Comma 8 4 2 3 6" xfId="53637" xr:uid="{00000000-0005-0000-0000-00009CAF0000}"/>
    <cellStyle name="Comma 8 4 2 4" xfId="53638" xr:uid="{00000000-0005-0000-0000-00009DAF0000}"/>
    <cellStyle name="Comma 8 4 2 4 2" xfId="53639" xr:uid="{00000000-0005-0000-0000-00009EAF0000}"/>
    <cellStyle name="Comma 8 4 2 4 2 2" xfId="53640" xr:uid="{00000000-0005-0000-0000-00009FAF0000}"/>
    <cellStyle name="Comma 8 4 2 4 2 3" xfId="53641" xr:uid="{00000000-0005-0000-0000-0000A0AF0000}"/>
    <cellStyle name="Comma 8 4 2 4 3" xfId="53642" xr:uid="{00000000-0005-0000-0000-0000A1AF0000}"/>
    <cellStyle name="Comma 8 4 2 4 3 2" xfId="53643" xr:uid="{00000000-0005-0000-0000-0000A2AF0000}"/>
    <cellStyle name="Comma 8 4 2 4 3 3" xfId="53644" xr:uid="{00000000-0005-0000-0000-0000A3AF0000}"/>
    <cellStyle name="Comma 8 4 2 4 4" xfId="53645" xr:uid="{00000000-0005-0000-0000-0000A4AF0000}"/>
    <cellStyle name="Comma 8 4 2 4 4 2" xfId="53646" xr:uid="{00000000-0005-0000-0000-0000A5AF0000}"/>
    <cellStyle name="Comma 8 4 2 4 5" xfId="53647" xr:uid="{00000000-0005-0000-0000-0000A6AF0000}"/>
    <cellStyle name="Comma 8 4 2 4 6" xfId="53648" xr:uid="{00000000-0005-0000-0000-0000A7AF0000}"/>
    <cellStyle name="Comma 8 4 2 5" xfId="53649" xr:uid="{00000000-0005-0000-0000-0000A8AF0000}"/>
    <cellStyle name="Comma 8 4 2 5 2" xfId="53650" xr:uid="{00000000-0005-0000-0000-0000A9AF0000}"/>
    <cellStyle name="Comma 8 4 2 5 2 2" xfId="53651" xr:uid="{00000000-0005-0000-0000-0000AAAF0000}"/>
    <cellStyle name="Comma 8 4 2 5 2 3" xfId="53652" xr:uid="{00000000-0005-0000-0000-0000ABAF0000}"/>
    <cellStyle name="Comma 8 4 2 5 3" xfId="53653" xr:uid="{00000000-0005-0000-0000-0000ACAF0000}"/>
    <cellStyle name="Comma 8 4 2 5 3 2" xfId="53654" xr:uid="{00000000-0005-0000-0000-0000ADAF0000}"/>
    <cellStyle name="Comma 8 4 2 5 4" xfId="53655" xr:uid="{00000000-0005-0000-0000-0000AEAF0000}"/>
    <cellStyle name="Comma 8 4 2 5 5" xfId="53656" xr:uid="{00000000-0005-0000-0000-0000AFAF0000}"/>
    <cellStyle name="Comma 8 4 2 6" xfId="53657" xr:uid="{00000000-0005-0000-0000-0000B0AF0000}"/>
    <cellStyle name="Comma 8 4 2 6 2" xfId="53658" xr:uid="{00000000-0005-0000-0000-0000B1AF0000}"/>
    <cellStyle name="Comma 8 4 2 6 3" xfId="53659" xr:uid="{00000000-0005-0000-0000-0000B2AF0000}"/>
    <cellStyle name="Comma 8 4 2 7" xfId="53660" xr:uid="{00000000-0005-0000-0000-0000B3AF0000}"/>
    <cellStyle name="Comma 8 4 2 7 2" xfId="53661" xr:uid="{00000000-0005-0000-0000-0000B4AF0000}"/>
    <cellStyle name="Comma 8 4 2 7 3" xfId="53662" xr:uid="{00000000-0005-0000-0000-0000B5AF0000}"/>
    <cellStyle name="Comma 8 4 2 8" xfId="53663" xr:uid="{00000000-0005-0000-0000-0000B6AF0000}"/>
    <cellStyle name="Comma 8 4 2 8 2" xfId="53664" xr:uid="{00000000-0005-0000-0000-0000B7AF0000}"/>
    <cellStyle name="Comma 8 4 2 9" xfId="53665" xr:uid="{00000000-0005-0000-0000-0000B8AF0000}"/>
    <cellStyle name="Comma 8 4 3" xfId="9980" xr:uid="{00000000-0005-0000-0000-0000B9AF0000}"/>
    <cellStyle name="Comma 8 4 3 2" xfId="9981" xr:uid="{00000000-0005-0000-0000-0000BAAF0000}"/>
    <cellStyle name="Comma 8 4 3 2 2" xfId="53666" xr:uid="{00000000-0005-0000-0000-0000BBAF0000}"/>
    <cellStyle name="Comma 8 4 3 2 2 2" xfId="53667" xr:uid="{00000000-0005-0000-0000-0000BCAF0000}"/>
    <cellStyle name="Comma 8 4 3 2 2 3" xfId="53668" xr:uid="{00000000-0005-0000-0000-0000BDAF0000}"/>
    <cellStyle name="Comma 8 4 3 2 3" xfId="53669" xr:uid="{00000000-0005-0000-0000-0000BEAF0000}"/>
    <cellStyle name="Comma 8 4 3 2 3 2" xfId="53670" xr:uid="{00000000-0005-0000-0000-0000BFAF0000}"/>
    <cellStyle name="Comma 8 4 3 2 3 3" xfId="53671" xr:uid="{00000000-0005-0000-0000-0000C0AF0000}"/>
    <cellStyle name="Comma 8 4 3 2 4" xfId="53672" xr:uid="{00000000-0005-0000-0000-0000C1AF0000}"/>
    <cellStyle name="Comma 8 4 3 2 4 2" xfId="53673" xr:uid="{00000000-0005-0000-0000-0000C2AF0000}"/>
    <cellStyle name="Comma 8 4 3 2 5" xfId="53674" xr:uid="{00000000-0005-0000-0000-0000C3AF0000}"/>
    <cellStyle name="Comma 8 4 3 2 6" xfId="53675" xr:uid="{00000000-0005-0000-0000-0000C4AF0000}"/>
    <cellStyle name="Comma 8 4 3 3" xfId="53676" xr:uid="{00000000-0005-0000-0000-0000C5AF0000}"/>
    <cellStyle name="Comma 8 4 3 3 2" xfId="53677" xr:uid="{00000000-0005-0000-0000-0000C6AF0000}"/>
    <cellStyle name="Comma 8 4 3 3 2 2" xfId="53678" xr:uid="{00000000-0005-0000-0000-0000C7AF0000}"/>
    <cellStyle name="Comma 8 4 3 3 2 3" xfId="53679" xr:uid="{00000000-0005-0000-0000-0000C8AF0000}"/>
    <cellStyle name="Comma 8 4 3 3 3" xfId="53680" xr:uid="{00000000-0005-0000-0000-0000C9AF0000}"/>
    <cellStyle name="Comma 8 4 3 3 3 2" xfId="53681" xr:uid="{00000000-0005-0000-0000-0000CAAF0000}"/>
    <cellStyle name="Comma 8 4 3 3 3 3" xfId="53682" xr:uid="{00000000-0005-0000-0000-0000CBAF0000}"/>
    <cellStyle name="Comma 8 4 3 3 4" xfId="53683" xr:uid="{00000000-0005-0000-0000-0000CCAF0000}"/>
    <cellStyle name="Comma 8 4 3 3 4 2" xfId="53684" xr:uid="{00000000-0005-0000-0000-0000CDAF0000}"/>
    <cellStyle name="Comma 8 4 3 3 5" xfId="53685" xr:uid="{00000000-0005-0000-0000-0000CEAF0000}"/>
    <cellStyle name="Comma 8 4 3 3 6" xfId="53686" xr:uid="{00000000-0005-0000-0000-0000CFAF0000}"/>
    <cellStyle name="Comma 8 4 3 4" xfId="53687" xr:uid="{00000000-0005-0000-0000-0000D0AF0000}"/>
    <cellStyle name="Comma 8 4 3 4 2" xfId="53688" xr:uid="{00000000-0005-0000-0000-0000D1AF0000}"/>
    <cellStyle name="Comma 8 4 3 4 2 2" xfId="53689" xr:uid="{00000000-0005-0000-0000-0000D2AF0000}"/>
    <cellStyle name="Comma 8 4 3 4 2 3" xfId="53690" xr:uid="{00000000-0005-0000-0000-0000D3AF0000}"/>
    <cellStyle name="Comma 8 4 3 4 3" xfId="53691" xr:uid="{00000000-0005-0000-0000-0000D4AF0000}"/>
    <cellStyle name="Comma 8 4 3 4 3 2" xfId="53692" xr:uid="{00000000-0005-0000-0000-0000D5AF0000}"/>
    <cellStyle name="Comma 8 4 3 4 4" xfId="53693" xr:uid="{00000000-0005-0000-0000-0000D6AF0000}"/>
    <cellStyle name="Comma 8 4 3 4 5" xfId="53694" xr:uid="{00000000-0005-0000-0000-0000D7AF0000}"/>
    <cellStyle name="Comma 8 4 3 5" xfId="53695" xr:uid="{00000000-0005-0000-0000-0000D8AF0000}"/>
    <cellStyle name="Comma 8 4 3 5 2" xfId="53696" xr:uid="{00000000-0005-0000-0000-0000D9AF0000}"/>
    <cellStyle name="Comma 8 4 3 5 3" xfId="53697" xr:uid="{00000000-0005-0000-0000-0000DAAF0000}"/>
    <cellStyle name="Comma 8 4 3 6" xfId="53698" xr:uid="{00000000-0005-0000-0000-0000DBAF0000}"/>
    <cellStyle name="Comma 8 4 3 6 2" xfId="53699" xr:uid="{00000000-0005-0000-0000-0000DCAF0000}"/>
    <cellStyle name="Comma 8 4 3 6 3" xfId="53700" xr:uid="{00000000-0005-0000-0000-0000DDAF0000}"/>
    <cellStyle name="Comma 8 4 3 7" xfId="53701" xr:uid="{00000000-0005-0000-0000-0000DEAF0000}"/>
    <cellStyle name="Comma 8 4 3 7 2" xfId="53702" xr:uid="{00000000-0005-0000-0000-0000DFAF0000}"/>
    <cellStyle name="Comma 8 4 3 8" xfId="53703" xr:uid="{00000000-0005-0000-0000-0000E0AF0000}"/>
    <cellStyle name="Comma 8 4 3 9" xfId="53704" xr:uid="{00000000-0005-0000-0000-0000E1AF0000}"/>
    <cellStyle name="Comma 8 4 4" xfId="9982" xr:uid="{00000000-0005-0000-0000-0000E2AF0000}"/>
    <cellStyle name="Comma 8 4 4 2" xfId="53705" xr:uid="{00000000-0005-0000-0000-0000E3AF0000}"/>
    <cellStyle name="Comma 8 4 4 2 2" xfId="53706" xr:uid="{00000000-0005-0000-0000-0000E4AF0000}"/>
    <cellStyle name="Comma 8 4 4 2 2 2" xfId="53707" xr:uid="{00000000-0005-0000-0000-0000E5AF0000}"/>
    <cellStyle name="Comma 8 4 4 2 2 3" xfId="53708" xr:uid="{00000000-0005-0000-0000-0000E6AF0000}"/>
    <cellStyle name="Comma 8 4 4 2 3" xfId="53709" xr:uid="{00000000-0005-0000-0000-0000E7AF0000}"/>
    <cellStyle name="Comma 8 4 4 2 3 2" xfId="53710" xr:uid="{00000000-0005-0000-0000-0000E8AF0000}"/>
    <cellStyle name="Comma 8 4 4 2 3 3" xfId="53711" xr:uid="{00000000-0005-0000-0000-0000E9AF0000}"/>
    <cellStyle name="Comma 8 4 4 2 4" xfId="53712" xr:uid="{00000000-0005-0000-0000-0000EAAF0000}"/>
    <cellStyle name="Comma 8 4 4 2 4 2" xfId="53713" xr:uid="{00000000-0005-0000-0000-0000EBAF0000}"/>
    <cellStyle name="Comma 8 4 4 2 5" xfId="53714" xr:uid="{00000000-0005-0000-0000-0000ECAF0000}"/>
    <cellStyle name="Comma 8 4 4 2 6" xfId="53715" xr:uid="{00000000-0005-0000-0000-0000EDAF0000}"/>
    <cellStyle name="Comma 8 4 4 3" xfId="53716" xr:uid="{00000000-0005-0000-0000-0000EEAF0000}"/>
    <cellStyle name="Comma 8 4 4 3 2" xfId="53717" xr:uid="{00000000-0005-0000-0000-0000EFAF0000}"/>
    <cellStyle name="Comma 8 4 4 3 2 2" xfId="53718" xr:uid="{00000000-0005-0000-0000-0000F0AF0000}"/>
    <cellStyle name="Comma 8 4 4 3 2 3" xfId="53719" xr:uid="{00000000-0005-0000-0000-0000F1AF0000}"/>
    <cellStyle name="Comma 8 4 4 3 3" xfId="53720" xr:uid="{00000000-0005-0000-0000-0000F2AF0000}"/>
    <cellStyle name="Comma 8 4 4 3 3 2" xfId="53721" xr:uid="{00000000-0005-0000-0000-0000F3AF0000}"/>
    <cellStyle name="Comma 8 4 4 3 3 3" xfId="53722" xr:uid="{00000000-0005-0000-0000-0000F4AF0000}"/>
    <cellStyle name="Comma 8 4 4 3 4" xfId="53723" xr:uid="{00000000-0005-0000-0000-0000F5AF0000}"/>
    <cellStyle name="Comma 8 4 4 3 4 2" xfId="53724" xr:uid="{00000000-0005-0000-0000-0000F6AF0000}"/>
    <cellStyle name="Comma 8 4 4 3 5" xfId="53725" xr:uid="{00000000-0005-0000-0000-0000F7AF0000}"/>
    <cellStyle name="Comma 8 4 4 3 6" xfId="53726" xr:uid="{00000000-0005-0000-0000-0000F8AF0000}"/>
    <cellStyle name="Comma 8 4 4 4" xfId="53727" xr:uid="{00000000-0005-0000-0000-0000F9AF0000}"/>
    <cellStyle name="Comma 8 4 4 4 2" xfId="53728" xr:uid="{00000000-0005-0000-0000-0000FAAF0000}"/>
    <cellStyle name="Comma 8 4 4 4 2 2" xfId="53729" xr:uid="{00000000-0005-0000-0000-0000FBAF0000}"/>
    <cellStyle name="Comma 8 4 4 4 2 3" xfId="53730" xr:uid="{00000000-0005-0000-0000-0000FCAF0000}"/>
    <cellStyle name="Comma 8 4 4 4 3" xfId="53731" xr:uid="{00000000-0005-0000-0000-0000FDAF0000}"/>
    <cellStyle name="Comma 8 4 4 4 3 2" xfId="53732" xr:uid="{00000000-0005-0000-0000-0000FEAF0000}"/>
    <cellStyle name="Comma 8 4 4 4 4" xfId="53733" xr:uid="{00000000-0005-0000-0000-0000FFAF0000}"/>
    <cellStyle name="Comma 8 4 4 4 5" xfId="53734" xr:uid="{00000000-0005-0000-0000-000000B00000}"/>
    <cellStyle name="Comma 8 4 4 5" xfId="53735" xr:uid="{00000000-0005-0000-0000-000001B00000}"/>
    <cellStyle name="Comma 8 4 4 5 2" xfId="53736" xr:uid="{00000000-0005-0000-0000-000002B00000}"/>
    <cellStyle name="Comma 8 4 4 5 3" xfId="53737" xr:uid="{00000000-0005-0000-0000-000003B00000}"/>
    <cellStyle name="Comma 8 4 4 6" xfId="53738" xr:uid="{00000000-0005-0000-0000-000004B00000}"/>
    <cellStyle name="Comma 8 4 4 6 2" xfId="53739" xr:uid="{00000000-0005-0000-0000-000005B00000}"/>
    <cellStyle name="Comma 8 4 4 6 3" xfId="53740" xr:uid="{00000000-0005-0000-0000-000006B00000}"/>
    <cellStyle name="Comma 8 4 4 7" xfId="53741" xr:uid="{00000000-0005-0000-0000-000007B00000}"/>
    <cellStyle name="Comma 8 4 4 7 2" xfId="53742" xr:uid="{00000000-0005-0000-0000-000008B00000}"/>
    <cellStyle name="Comma 8 4 4 8" xfId="53743" xr:uid="{00000000-0005-0000-0000-000009B00000}"/>
    <cellStyle name="Comma 8 4 4 9" xfId="53744" xr:uid="{00000000-0005-0000-0000-00000AB00000}"/>
    <cellStyle name="Comma 8 4 5" xfId="9983" xr:uid="{00000000-0005-0000-0000-00000BB00000}"/>
    <cellStyle name="Comma 8 4 5 2" xfId="53745" xr:uid="{00000000-0005-0000-0000-00000CB00000}"/>
    <cellStyle name="Comma 8 4 5 2 2" xfId="53746" xr:uid="{00000000-0005-0000-0000-00000DB00000}"/>
    <cellStyle name="Comma 8 4 5 2 3" xfId="53747" xr:uid="{00000000-0005-0000-0000-00000EB00000}"/>
    <cellStyle name="Comma 8 4 5 3" xfId="53748" xr:uid="{00000000-0005-0000-0000-00000FB00000}"/>
    <cellStyle name="Comma 8 4 5 3 2" xfId="53749" xr:uid="{00000000-0005-0000-0000-000010B00000}"/>
    <cellStyle name="Comma 8 4 5 3 3" xfId="53750" xr:uid="{00000000-0005-0000-0000-000011B00000}"/>
    <cellStyle name="Comma 8 4 5 4" xfId="53751" xr:uid="{00000000-0005-0000-0000-000012B00000}"/>
    <cellStyle name="Comma 8 4 5 4 2" xfId="53752" xr:uid="{00000000-0005-0000-0000-000013B00000}"/>
    <cellStyle name="Comma 8 4 5 5" xfId="53753" xr:uid="{00000000-0005-0000-0000-000014B00000}"/>
    <cellStyle name="Comma 8 4 5 6" xfId="53754" xr:uid="{00000000-0005-0000-0000-000015B00000}"/>
    <cellStyle name="Comma 8 4 6" xfId="53755" xr:uid="{00000000-0005-0000-0000-000016B00000}"/>
    <cellStyle name="Comma 8 4 6 2" xfId="53756" xr:uid="{00000000-0005-0000-0000-000017B00000}"/>
    <cellStyle name="Comma 8 4 6 2 2" xfId="53757" xr:uid="{00000000-0005-0000-0000-000018B00000}"/>
    <cellStyle name="Comma 8 4 6 2 3" xfId="53758" xr:uid="{00000000-0005-0000-0000-000019B00000}"/>
    <cellStyle name="Comma 8 4 6 3" xfId="53759" xr:uid="{00000000-0005-0000-0000-00001AB00000}"/>
    <cellStyle name="Comma 8 4 6 3 2" xfId="53760" xr:uid="{00000000-0005-0000-0000-00001BB00000}"/>
    <cellStyle name="Comma 8 4 6 3 3" xfId="53761" xr:uid="{00000000-0005-0000-0000-00001CB00000}"/>
    <cellStyle name="Comma 8 4 6 4" xfId="53762" xr:uid="{00000000-0005-0000-0000-00001DB00000}"/>
    <cellStyle name="Comma 8 4 6 4 2" xfId="53763" xr:uid="{00000000-0005-0000-0000-00001EB00000}"/>
    <cellStyle name="Comma 8 4 6 5" xfId="53764" xr:uid="{00000000-0005-0000-0000-00001FB00000}"/>
    <cellStyle name="Comma 8 4 6 6" xfId="53765" xr:uid="{00000000-0005-0000-0000-000020B00000}"/>
    <cellStyle name="Comma 8 4 7" xfId="53766" xr:uid="{00000000-0005-0000-0000-000021B00000}"/>
    <cellStyle name="Comma 8 4 7 2" xfId="53767" xr:uid="{00000000-0005-0000-0000-000022B00000}"/>
    <cellStyle name="Comma 8 4 7 2 2" xfId="53768" xr:uid="{00000000-0005-0000-0000-000023B00000}"/>
    <cellStyle name="Comma 8 4 7 2 3" xfId="53769" xr:uid="{00000000-0005-0000-0000-000024B00000}"/>
    <cellStyle name="Comma 8 4 7 3" xfId="53770" xr:uid="{00000000-0005-0000-0000-000025B00000}"/>
    <cellStyle name="Comma 8 4 7 3 2" xfId="53771" xr:uid="{00000000-0005-0000-0000-000026B00000}"/>
    <cellStyle name="Comma 8 4 7 4" xfId="53772" xr:uid="{00000000-0005-0000-0000-000027B00000}"/>
    <cellStyle name="Comma 8 4 7 5" xfId="53773" xr:uid="{00000000-0005-0000-0000-000028B00000}"/>
    <cellStyle name="Comma 8 4 8" xfId="53774" xr:uid="{00000000-0005-0000-0000-000029B00000}"/>
    <cellStyle name="Comma 8 4 8 2" xfId="53775" xr:uid="{00000000-0005-0000-0000-00002AB00000}"/>
    <cellStyle name="Comma 8 4 8 3" xfId="53776" xr:uid="{00000000-0005-0000-0000-00002BB00000}"/>
    <cellStyle name="Comma 8 4 9" xfId="53777" xr:uid="{00000000-0005-0000-0000-00002CB00000}"/>
    <cellStyle name="Comma 8 4 9 2" xfId="53778" xr:uid="{00000000-0005-0000-0000-00002DB00000}"/>
    <cellStyle name="Comma 8 4 9 3" xfId="53779" xr:uid="{00000000-0005-0000-0000-00002EB00000}"/>
    <cellStyle name="Comma 8 5" xfId="3943" xr:uid="{00000000-0005-0000-0000-00002FB00000}"/>
    <cellStyle name="Comma 8 5 10" xfId="53780" xr:uid="{00000000-0005-0000-0000-000030B00000}"/>
    <cellStyle name="Comma 8 5 2" xfId="9984" xr:uid="{00000000-0005-0000-0000-000031B00000}"/>
    <cellStyle name="Comma 8 5 2 2" xfId="53781" xr:uid="{00000000-0005-0000-0000-000032B00000}"/>
    <cellStyle name="Comma 8 5 2 2 2" xfId="53782" xr:uid="{00000000-0005-0000-0000-000033B00000}"/>
    <cellStyle name="Comma 8 5 2 2 2 2" xfId="53783" xr:uid="{00000000-0005-0000-0000-000034B00000}"/>
    <cellStyle name="Comma 8 5 2 2 2 3" xfId="53784" xr:uid="{00000000-0005-0000-0000-000035B00000}"/>
    <cellStyle name="Comma 8 5 2 2 3" xfId="53785" xr:uid="{00000000-0005-0000-0000-000036B00000}"/>
    <cellStyle name="Comma 8 5 2 2 3 2" xfId="53786" xr:uid="{00000000-0005-0000-0000-000037B00000}"/>
    <cellStyle name="Comma 8 5 2 2 3 3" xfId="53787" xr:uid="{00000000-0005-0000-0000-000038B00000}"/>
    <cellStyle name="Comma 8 5 2 2 4" xfId="53788" xr:uid="{00000000-0005-0000-0000-000039B00000}"/>
    <cellStyle name="Comma 8 5 2 2 4 2" xfId="53789" xr:uid="{00000000-0005-0000-0000-00003AB00000}"/>
    <cellStyle name="Comma 8 5 2 2 5" xfId="53790" xr:uid="{00000000-0005-0000-0000-00003BB00000}"/>
    <cellStyle name="Comma 8 5 2 2 6" xfId="53791" xr:uid="{00000000-0005-0000-0000-00003CB00000}"/>
    <cellStyle name="Comma 8 5 2 3" xfId="53792" xr:uid="{00000000-0005-0000-0000-00003DB00000}"/>
    <cellStyle name="Comma 8 5 2 3 2" xfId="53793" xr:uid="{00000000-0005-0000-0000-00003EB00000}"/>
    <cellStyle name="Comma 8 5 2 3 2 2" xfId="53794" xr:uid="{00000000-0005-0000-0000-00003FB00000}"/>
    <cellStyle name="Comma 8 5 2 3 2 3" xfId="53795" xr:uid="{00000000-0005-0000-0000-000040B00000}"/>
    <cellStyle name="Comma 8 5 2 3 3" xfId="53796" xr:uid="{00000000-0005-0000-0000-000041B00000}"/>
    <cellStyle name="Comma 8 5 2 3 3 2" xfId="53797" xr:uid="{00000000-0005-0000-0000-000042B00000}"/>
    <cellStyle name="Comma 8 5 2 3 3 3" xfId="53798" xr:uid="{00000000-0005-0000-0000-000043B00000}"/>
    <cellStyle name="Comma 8 5 2 3 4" xfId="53799" xr:uid="{00000000-0005-0000-0000-000044B00000}"/>
    <cellStyle name="Comma 8 5 2 3 4 2" xfId="53800" xr:uid="{00000000-0005-0000-0000-000045B00000}"/>
    <cellStyle name="Comma 8 5 2 3 5" xfId="53801" xr:uid="{00000000-0005-0000-0000-000046B00000}"/>
    <cellStyle name="Comma 8 5 2 3 6" xfId="53802" xr:uid="{00000000-0005-0000-0000-000047B00000}"/>
    <cellStyle name="Comma 8 5 2 4" xfId="53803" xr:uid="{00000000-0005-0000-0000-000048B00000}"/>
    <cellStyle name="Comma 8 5 2 4 2" xfId="53804" xr:uid="{00000000-0005-0000-0000-000049B00000}"/>
    <cellStyle name="Comma 8 5 2 4 2 2" xfId="53805" xr:uid="{00000000-0005-0000-0000-00004AB00000}"/>
    <cellStyle name="Comma 8 5 2 4 2 3" xfId="53806" xr:uid="{00000000-0005-0000-0000-00004BB00000}"/>
    <cellStyle name="Comma 8 5 2 4 3" xfId="53807" xr:uid="{00000000-0005-0000-0000-00004CB00000}"/>
    <cellStyle name="Comma 8 5 2 4 3 2" xfId="53808" xr:uid="{00000000-0005-0000-0000-00004DB00000}"/>
    <cellStyle name="Comma 8 5 2 4 4" xfId="53809" xr:uid="{00000000-0005-0000-0000-00004EB00000}"/>
    <cellStyle name="Comma 8 5 2 4 5" xfId="53810" xr:uid="{00000000-0005-0000-0000-00004FB00000}"/>
    <cellStyle name="Comma 8 5 2 5" xfId="53811" xr:uid="{00000000-0005-0000-0000-000050B00000}"/>
    <cellStyle name="Comma 8 5 2 5 2" xfId="53812" xr:uid="{00000000-0005-0000-0000-000051B00000}"/>
    <cellStyle name="Comma 8 5 2 5 3" xfId="53813" xr:uid="{00000000-0005-0000-0000-000052B00000}"/>
    <cellStyle name="Comma 8 5 2 6" xfId="53814" xr:uid="{00000000-0005-0000-0000-000053B00000}"/>
    <cellStyle name="Comma 8 5 2 6 2" xfId="53815" xr:uid="{00000000-0005-0000-0000-000054B00000}"/>
    <cellStyle name="Comma 8 5 2 6 3" xfId="53816" xr:uid="{00000000-0005-0000-0000-000055B00000}"/>
    <cellStyle name="Comma 8 5 2 7" xfId="53817" xr:uid="{00000000-0005-0000-0000-000056B00000}"/>
    <cellStyle name="Comma 8 5 2 7 2" xfId="53818" xr:uid="{00000000-0005-0000-0000-000057B00000}"/>
    <cellStyle name="Comma 8 5 2 8" xfId="53819" xr:uid="{00000000-0005-0000-0000-000058B00000}"/>
    <cellStyle name="Comma 8 5 2 9" xfId="53820" xr:uid="{00000000-0005-0000-0000-000059B00000}"/>
    <cellStyle name="Comma 8 5 3" xfId="53821" xr:uid="{00000000-0005-0000-0000-00005AB00000}"/>
    <cellStyle name="Comma 8 5 3 2" xfId="53822" xr:uid="{00000000-0005-0000-0000-00005BB00000}"/>
    <cellStyle name="Comma 8 5 3 2 2" xfId="53823" xr:uid="{00000000-0005-0000-0000-00005CB00000}"/>
    <cellStyle name="Comma 8 5 3 2 3" xfId="53824" xr:uid="{00000000-0005-0000-0000-00005DB00000}"/>
    <cellStyle name="Comma 8 5 3 3" xfId="53825" xr:uid="{00000000-0005-0000-0000-00005EB00000}"/>
    <cellStyle name="Comma 8 5 3 3 2" xfId="53826" xr:uid="{00000000-0005-0000-0000-00005FB00000}"/>
    <cellStyle name="Comma 8 5 3 3 3" xfId="53827" xr:uid="{00000000-0005-0000-0000-000060B00000}"/>
    <cellStyle name="Comma 8 5 3 4" xfId="53828" xr:uid="{00000000-0005-0000-0000-000061B00000}"/>
    <cellStyle name="Comma 8 5 3 4 2" xfId="53829" xr:uid="{00000000-0005-0000-0000-000062B00000}"/>
    <cellStyle name="Comma 8 5 3 5" xfId="53830" xr:uid="{00000000-0005-0000-0000-000063B00000}"/>
    <cellStyle name="Comma 8 5 3 6" xfId="53831" xr:uid="{00000000-0005-0000-0000-000064B00000}"/>
    <cellStyle name="Comma 8 5 4" xfId="53832" xr:uid="{00000000-0005-0000-0000-000065B00000}"/>
    <cellStyle name="Comma 8 5 4 2" xfId="53833" xr:uid="{00000000-0005-0000-0000-000066B00000}"/>
    <cellStyle name="Comma 8 5 4 2 2" xfId="53834" xr:uid="{00000000-0005-0000-0000-000067B00000}"/>
    <cellStyle name="Comma 8 5 4 2 3" xfId="53835" xr:uid="{00000000-0005-0000-0000-000068B00000}"/>
    <cellStyle name="Comma 8 5 4 3" xfId="53836" xr:uid="{00000000-0005-0000-0000-000069B00000}"/>
    <cellStyle name="Comma 8 5 4 3 2" xfId="53837" xr:uid="{00000000-0005-0000-0000-00006AB00000}"/>
    <cellStyle name="Comma 8 5 4 3 3" xfId="53838" xr:uid="{00000000-0005-0000-0000-00006BB00000}"/>
    <cellStyle name="Comma 8 5 4 4" xfId="53839" xr:uid="{00000000-0005-0000-0000-00006CB00000}"/>
    <cellStyle name="Comma 8 5 4 4 2" xfId="53840" xr:uid="{00000000-0005-0000-0000-00006DB00000}"/>
    <cellStyle name="Comma 8 5 4 5" xfId="53841" xr:uid="{00000000-0005-0000-0000-00006EB00000}"/>
    <cellStyle name="Comma 8 5 4 6" xfId="53842" xr:uid="{00000000-0005-0000-0000-00006FB00000}"/>
    <cellStyle name="Comma 8 5 5" xfId="53843" xr:uid="{00000000-0005-0000-0000-000070B00000}"/>
    <cellStyle name="Comma 8 5 5 2" xfId="53844" xr:uid="{00000000-0005-0000-0000-000071B00000}"/>
    <cellStyle name="Comma 8 5 5 2 2" xfId="53845" xr:uid="{00000000-0005-0000-0000-000072B00000}"/>
    <cellStyle name="Comma 8 5 5 2 3" xfId="53846" xr:uid="{00000000-0005-0000-0000-000073B00000}"/>
    <cellStyle name="Comma 8 5 5 3" xfId="53847" xr:uid="{00000000-0005-0000-0000-000074B00000}"/>
    <cellStyle name="Comma 8 5 5 3 2" xfId="53848" xr:uid="{00000000-0005-0000-0000-000075B00000}"/>
    <cellStyle name="Comma 8 5 5 4" xfId="53849" xr:uid="{00000000-0005-0000-0000-000076B00000}"/>
    <cellStyle name="Comma 8 5 5 5" xfId="53850" xr:uid="{00000000-0005-0000-0000-000077B00000}"/>
    <cellStyle name="Comma 8 5 6" xfId="53851" xr:uid="{00000000-0005-0000-0000-000078B00000}"/>
    <cellStyle name="Comma 8 5 6 2" xfId="53852" xr:uid="{00000000-0005-0000-0000-000079B00000}"/>
    <cellStyle name="Comma 8 5 6 3" xfId="53853" xr:uid="{00000000-0005-0000-0000-00007AB00000}"/>
    <cellStyle name="Comma 8 5 7" xfId="53854" xr:uid="{00000000-0005-0000-0000-00007BB00000}"/>
    <cellStyle name="Comma 8 5 7 2" xfId="53855" xr:uid="{00000000-0005-0000-0000-00007CB00000}"/>
    <cellStyle name="Comma 8 5 7 3" xfId="53856" xr:uid="{00000000-0005-0000-0000-00007DB00000}"/>
    <cellStyle name="Comma 8 5 8" xfId="53857" xr:uid="{00000000-0005-0000-0000-00007EB00000}"/>
    <cellStyle name="Comma 8 5 8 2" xfId="53858" xr:uid="{00000000-0005-0000-0000-00007FB00000}"/>
    <cellStyle name="Comma 8 5 9" xfId="53859" xr:uid="{00000000-0005-0000-0000-000080B00000}"/>
    <cellStyle name="Comma 8 6" xfId="9985" xr:uid="{00000000-0005-0000-0000-000081B00000}"/>
    <cellStyle name="Comma 8 6 2" xfId="53860" xr:uid="{00000000-0005-0000-0000-000082B00000}"/>
    <cellStyle name="Comma 8 6 2 2" xfId="53861" xr:uid="{00000000-0005-0000-0000-000083B00000}"/>
    <cellStyle name="Comma 8 6 2 2 2" xfId="53862" xr:uid="{00000000-0005-0000-0000-000084B00000}"/>
    <cellStyle name="Comma 8 6 2 2 3" xfId="53863" xr:uid="{00000000-0005-0000-0000-000085B00000}"/>
    <cellStyle name="Comma 8 6 2 3" xfId="53864" xr:uid="{00000000-0005-0000-0000-000086B00000}"/>
    <cellStyle name="Comma 8 6 2 3 2" xfId="53865" xr:uid="{00000000-0005-0000-0000-000087B00000}"/>
    <cellStyle name="Comma 8 6 2 3 3" xfId="53866" xr:uid="{00000000-0005-0000-0000-000088B00000}"/>
    <cellStyle name="Comma 8 6 2 4" xfId="53867" xr:uid="{00000000-0005-0000-0000-000089B00000}"/>
    <cellStyle name="Comma 8 6 2 4 2" xfId="53868" xr:uid="{00000000-0005-0000-0000-00008AB00000}"/>
    <cellStyle name="Comma 8 6 2 5" xfId="53869" xr:uid="{00000000-0005-0000-0000-00008BB00000}"/>
    <cellStyle name="Comma 8 6 2 6" xfId="53870" xr:uid="{00000000-0005-0000-0000-00008CB00000}"/>
    <cellStyle name="Comma 8 6 3" xfId="53871" xr:uid="{00000000-0005-0000-0000-00008DB00000}"/>
    <cellStyle name="Comma 8 6 3 2" xfId="53872" xr:uid="{00000000-0005-0000-0000-00008EB00000}"/>
    <cellStyle name="Comma 8 6 3 2 2" xfId="53873" xr:uid="{00000000-0005-0000-0000-00008FB00000}"/>
    <cellStyle name="Comma 8 6 3 2 3" xfId="53874" xr:uid="{00000000-0005-0000-0000-000090B00000}"/>
    <cellStyle name="Comma 8 6 3 3" xfId="53875" xr:uid="{00000000-0005-0000-0000-000091B00000}"/>
    <cellStyle name="Comma 8 6 3 3 2" xfId="53876" xr:uid="{00000000-0005-0000-0000-000092B00000}"/>
    <cellStyle name="Comma 8 6 3 3 3" xfId="53877" xr:uid="{00000000-0005-0000-0000-000093B00000}"/>
    <cellStyle name="Comma 8 6 3 4" xfId="53878" xr:uid="{00000000-0005-0000-0000-000094B00000}"/>
    <cellStyle name="Comma 8 6 3 4 2" xfId="53879" xr:uid="{00000000-0005-0000-0000-000095B00000}"/>
    <cellStyle name="Comma 8 6 3 5" xfId="53880" xr:uid="{00000000-0005-0000-0000-000096B00000}"/>
    <cellStyle name="Comma 8 6 3 6" xfId="53881" xr:uid="{00000000-0005-0000-0000-000097B00000}"/>
    <cellStyle name="Comma 8 6 4" xfId="53882" xr:uid="{00000000-0005-0000-0000-000098B00000}"/>
    <cellStyle name="Comma 8 6 4 2" xfId="53883" xr:uid="{00000000-0005-0000-0000-000099B00000}"/>
    <cellStyle name="Comma 8 6 4 2 2" xfId="53884" xr:uid="{00000000-0005-0000-0000-00009AB00000}"/>
    <cellStyle name="Comma 8 6 4 2 3" xfId="53885" xr:uid="{00000000-0005-0000-0000-00009BB00000}"/>
    <cellStyle name="Comma 8 6 4 3" xfId="53886" xr:uid="{00000000-0005-0000-0000-00009CB00000}"/>
    <cellStyle name="Comma 8 6 4 3 2" xfId="53887" xr:uid="{00000000-0005-0000-0000-00009DB00000}"/>
    <cellStyle name="Comma 8 6 4 4" xfId="53888" xr:uid="{00000000-0005-0000-0000-00009EB00000}"/>
    <cellStyle name="Comma 8 6 4 5" xfId="53889" xr:uid="{00000000-0005-0000-0000-00009FB00000}"/>
    <cellStyle name="Comma 8 6 5" xfId="53890" xr:uid="{00000000-0005-0000-0000-0000A0B00000}"/>
    <cellStyle name="Comma 8 6 5 2" xfId="53891" xr:uid="{00000000-0005-0000-0000-0000A1B00000}"/>
    <cellStyle name="Comma 8 6 5 3" xfId="53892" xr:uid="{00000000-0005-0000-0000-0000A2B00000}"/>
    <cellStyle name="Comma 8 6 6" xfId="53893" xr:uid="{00000000-0005-0000-0000-0000A3B00000}"/>
    <cellStyle name="Comma 8 6 6 2" xfId="53894" xr:uid="{00000000-0005-0000-0000-0000A4B00000}"/>
    <cellStyle name="Comma 8 6 6 3" xfId="53895" xr:uid="{00000000-0005-0000-0000-0000A5B00000}"/>
    <cellStyle name="Comma 8 6 7" xfId="53896" xr:uid="{00000000-0005-0000-0000-0000A6B00000}"/>
    <cellStyle name="Comma 8 6 7 2" xfId="53897" xr:uid="{00000000-0005-0000-0000-0000A7B00000}"/>
    <cellStyle name="Comma 8 6 8" xfId="53898" xr:uid="{00000000-0005-0000-0000-0000A8B00000}"/>
    <cellStyle name="Comma 8 6 9" xfId="53899" xr:uid="{00000000-0005-0000-0000-0000A9B00000}"/>
    <cellStyle name="Comma 8 7" xfId="9986" xr:uid="{00000000-0005-0000-0000-0000AAB00000}"/>
    <cellStyle name="Comma 8 7 2" xfId="53900" xr:uid="{00000000-0005-0000-0000-0000ABB00000}"/>
    <cellStyle name="Comma 8 7 2 2" xfId="53901" xr:uid="{00000000-0005-0000-0000-0000ACB00000}"/>
    <cellStyle name="Comma 8 7 2 2 2" xfId="53902" xr:uid="{00000000-0005-0000-0000-0000ADB00000}"/>
    <cellStyle name="Comma 8 7 2 2 3" xfId="53903" xr:uid="{00000000-0005-0000-0000-0000AEB00000}"/>
    <cellStyle name="Comma 8 7 2 3" xfId="53904" xr:uid="{00000000-0005-0000-0000-0000AFB00000}"/>
    <cellStyle name="Comma 8 7 2 3 2" xfId="53905" xr:uid="{00000000-0005-0000-0000-0000B0B00000}"/>
    <cellStyle name="Comma 8 7 2 3 3" xfId="53906" xr:uid="{00000000-0005-0000-0000-0000B1B00000}"/>
    <cellStyle name="Comma 8 7 2 4" xfId="53907" xr:uid="{00000000-0005-0000-0000-0000B2B00000}"/>
    <cellStyle name="Comma 8 7 2 4 2" xfId="53908" xr:uid="{00000000-0005-0000-0000-0000B3B00000}"/>
    <cellStyle name="Comma 8 7 2 5" xfId="53909" xr:uid="{00000000-0005-0000-0000-0000B4B00000}"/>
    <cellStyle name="Comma 8 7 2 6" xfId="53910" xr:uid="{00000000-0005-0000-0000-0000B5B00000}"/>
    <cellStyle name="Comma 8 7 3" xfId="53911" xr:uid="{00000000-0005-0000-0000-0000B6B00000}"/>
    <cellStyle name="Comma 8 7 3 2" xfId="53912" xr:uid="{00000000-0005-0000-0000-0000B7B00000}"/>
    <cellStyle name="Comma 8 7 3 2 2" xfId="53913" xr:uid="{00000000-0005-0000-0000-0000B8B00000}"/>
    <cellStyle name="Comma 8 7 3 2 3" xfId="53914" xr:uid="{00000000-0005-0000-0000-0000B9B00000}"/>
    <cellStyle name="Comma 8 7 3 3" xfId="53915" xr:uid="{00000000-0005-0000-0000-0000BAB00000}"/>
    <cellStyle name="Comma 8 7 3 3 2" xfId="53916" xr:uid="{00000000-0005-0000-0000-0000BBB00000}"/>
    <cellStyle name="Comma 8 7 3 3 3" xfId="53917" xr:uid="{00000000-0005-0000-0000-0000BCB00000}"/>
    <cellStyle name="Comma 8 7 3 4" xfId="53918" xr:uid="{00000000-0005-0000-0000-0000BDB00000}"/>
    <cellStyle name="Comma 8 7 3 4 2" xfId="53919" xr:uid="{00000000-0005-0000-0000-0000BEB00000}"/>
    <cellStyle name="Comma 8 7 3 5" xfId="53920" xr:uid="{00000000-0005-0000-0000-0000BFB00000}"/>
    <cellStyle name="Comma 8 7 3 6" xfId="53921" xr:uid="{00000000-0005-0000-0000-0000C0B00000}"/>
    <cellStyle name="Comma 8 7 4" xfId="53922" xr:uid="{00000000-0005-0000-0000-0000C1B00000}"/>
    <cellStyle name="Comma 8 7 4 2" xfId="53923" xr:uid="{00000000-0005-0000-0000-0000C2B00000}"/>
    <cellStyle name="Comma 8 7 4 2 2" xfId="53924" xr:uid="{00000000-0005-0000-0000-0000C3B00000}"/>
    <cellStyle name="Comma 8 7 4 2 3" xfId="53925" xr:uid="{00000000-0005-0000-0000-0000C4B00000}"/>
    <cellStyle name="Comma 8 7 4 3" xfId="53926" xr:uid="{00000000-0005-0000-0000-0000C5B00000}"/>
    <cellStyle name="Comma 8 7 4 3 2" xfId="53927" xr:uid="{00000000-0005-0000-0000-0000C6B00000}"/>
    <cellStyle name="Comma 8 7 4 4" xfId="53928" xr:uid="{00000000-0005-0000-0000-0000C7B00000}"/>
    <cellStyle name="Comma 8 7 4 5" xfId="53929" xr:uid="{00000000-0005-0000-0000-0000C8B00000}"/>
    <cellStyle name="Comma 8 7 5" xfId="53930" xr:uid="{00000000-0005-0000-0000-0000C9B00000}"/>
    <cellStyle name="Comma 8 7 5 2" xfId="53931" xr:uid="{00000000-0005-0000-0000-0000CAB00000}"/>
    <cellStyle name="Comma 8 7 5 3" xfId="53932" xr:uid="{00000000-0005-0000-0000-0000CBB00000}"/>
    <cellStyle name="Comma 8 7 6" xfId="53933" xr:uid="{00000000-0005-0000-0000-0000CCB00000}"/>
    <cellStyle name="Comma 8 7 6 2" xfId="53934" xr:uid="{00000000-0005-0000-0000-0000CDB00000}"/>
    <cellStyle name="Comma 8 7 6 3" xfId="53935" xr:uid="{00000000-0005-0000-0000-0000CEB00000}"/>
    <cellStyle name="Comma 8 7 7" xfId="53936" xr:uid="{00000000-0005-0000-0000-0000CFB00000}"/>
    <cellStyle name="Comma 8 7 7 2" xfId="53937" xr:uid="{00000000-0005-0000-0000-0000D0B00000}"/>
    <cellStyle name="Comma 8 7 8" xfId="53938" xr:uid="{00000000-0005-0000-0000-0000D1B00000}"/>
    <cellStyle name="Comma 8 7 9" xfId="53939" xr:uid="{00000000-0005-0000-0000-0000D2B00000}"/>
    <cellStyle name="Comma 8 8" xfId="9987" xr:uid="{00000000-0005-0000-0000-0000D3B00000}"/>
    <cellStyle name="Comma 8 8 2" xfId="53940" xr:uid="{00000000-0005-0000-0000-0000D4B00000}"/>
    <cellStyle name="Comma 8 8 2 2" xfId="53941" xr:uid="{00000000-0005-0000-0000-0000D5B00000}"/>
    <cellStyle name="Comma 8 8 2 3" xfId="53942" xr:uid="{00000000-0005-0000-0000-0000D6B00000}"/>
    <cellStyle name="Comma 8 8 3" xfId="53943" xr:uid="{00000000-0005-0000-0000-0000D7B00000}"/>
    <cellStyle name="Comma 8 8 3 2" xfId="53944" xr:uid="{00000000-0005-0000-0000-0000D8B00000}"/>
    <cellStyle name="Comma 8 8 3 3" xfId="53945" xr:uid="{00000000-0005-0000-0000-0000D9B00000}"/>
    <cellStyle name="Comma 8 8 4" xfId="53946" xr:uid="{00000000-0005-0000-0000-0000DAB00000}"/>
    <cellStyle name="Comma 8 8 4 2" xfId="53947" xr:uid="{00000000-0005-0000-0000-0000DBB00000}"/>
    <cellStyle name="Comma 8 8 5" xfId="53948" xr:uid="{00000000-0005-0000-0000-0000DCB00000}"/>
    <cellStyle name="Comma 8 8 6" xfId="53949" xr:uid="{00000000-0005-0000-0000-0000DDB00000}"/>
    <cellStyle name="Comma 8 9" xfId="9988" xr:uid="{00000000-0005-0000-0000-0000DEB00000}"/>
    <cellStyle name="Comma 8 9 2" xfId="53950" xr:uid="{00000000-0005-0000-0000-0000DFB00000}"/>
    <cellStyle name="Comma 8 9 2 2" xfId="53951" xr:uid="{00000000-0005-0000-0000-0000E0B00000}"/>
    <cellStyle name="Comma 8 9 2 3" xfId="53952" xr:uid="{00000000-0005-0000-0000-0000E1B00000}"/>
    <cellStyle name="Comma 8 9 3" xfId="53953" xr:uid="{00000000-0005-0000-0000-0000E2B00000}"/>
    <cellStyle name="Comma 8 9 3 2" xfId="53954" xr:uid="{00000000-0005-0000-0000-0000E3B00000}"/>
    <cellStyle name="Comma 8 9 3 3" xfId="53955" xr:uid="{00000000-0005-0000-0000-0000E4B00000}"/>
    <cellStyle name="Comma 8 9 4" xfId="53956" xr:uid="{00000000-0005-0000-0000-0000E5B00000}"/>
    <cellStyle name="Comma 8 9 4 2" xfId="53957" xr:uid="{00000000-0005-0000-0000-0000E6B00000}"/>
    <cellStyle name="Comma 8 9 5" xfId="53958" xr:uid="{00000000-0005-0000-0000-0000E7B00000}"/>
    <cellStyle name="Comma 8 9 6" xfId="53959" xr:uid="{00000000-0005-0000-0000-0000E8B00000}"/>
    <cellStyle name="Comma 80" xfId="3944" xr:uid="{00000000-0005-0000-0000-0000E9B00000}"/>
    <cellStyle name="Comma 81" xfId="3945" xr:uid="{00000000-0005-0000-0000-0000EAB00000}"/>
    <cellStyle name="Comma 82" xfId="3946" xr:uid="{00000000-0005-0000-0000-0000EBB00000}"/>
    <cellStyle name="Comma 83" xfId="3947" xr:uid="{00000000-0005-0000-0000-0000ECB00000}"/>
    <cellStyle name="Comma 84" xfId="3948" xr:uid="{00000000-0005-0000-0000-0000EDB00000}"/>
    <cellStyle name="Comma 85" xfId="3949" xr:uid="{00000000-0005-0000-0000-0000EEB00000}"/>
    <cellStyle name="Comma 86" xfId="3950" xr:uid="{00000000-0005-0000-0000-0000EFB00000}"/>
    <cellStyle name="Comma 87" xfId="13500" xr:uid="{00000000-0005-0000-0000-0000F0B00000}"/>
    <cellStyle name="Comma 88" xfId="14360" xr:uid="{00000000-0005-0000-0000-0000F1B00000}"/>
    <cellStyle name="Comma 89" xfId="14361" xr:uid="{00000000-0005-0000-0000-0000F2B00000}"/>
    <cellStyle name="Comma 9" xfId="3951" xr:uid="{00000000-0005-0000-0000-0000F3B00000}"/>
    <cellStyle name="Comma 9 10" xfId="53960" xr:uid="{00000000-0005-0000-0000-0000F4B00000}"/>
    <cellStyle name="Comma 9 10 2" xfId="53961" xr:uid="{00000000-0005-0000-0000-0000F5B00000}"/>
    <cellStyle name="Comma 9 10 2 2" xfId="53962" xr:uid="{00000000-0005-0000-0000-0000F6B00000}"/>
    <cellStyle name="Comma 9 10 2 3" xfId="53963" xr:uid="{00000000-0005-0000-0000-0000F7B00000}"/>
    <cellStyle name="Comma 9 10 3" xfId="53964" xr:uid="{00000000-0005-0000-0000-0000F8B00000}"/>
    <cellStyle name="Comma 9 10 3 2" xfId="53965" xr:uid="{00000000-0005-0000-0000-0000F9B00000}"/>
    <cellStyle name="Comma 9 10 4" xfId="53966" xr:uid="{00000000-0005-0000-0000-0000FAB00000}"/>
    <cellStyle name="Comma 9 10 5" xfId="53967" xr:uid="{00000000-0005-0000-0000-0000FBB00000}"/>
    <cellStyle name="Comma 9 11" xfId="53968" xr:uid="{00000000-0005-0000-0000-0000FCB00000}"/>
    <cellStyle name="Comma 9 11 2" xfId="53969" xr:uid="{00000000-0005-0000-0000-0000FDB00000}"/>
    <cellStyle name="Comma 9 11 3" xfId="53970" xr:uid="{00000000-0005-0000-0000-0000FEB00000}"/>
    <cellStyle name="Comma 9 12" xfId="53971" xr:uid="{00000000-0005-0000-0000-0000FFB00000}"/>
    <cellStyle name="Comma 9 12 2" xfId="53972" xr:uid="{00000000-0005-0000-0000-000000B10000}"/>
    <cellStyle name="Comma 9 12 3" xfId="53973" xr:uid="{00000000-0005-0000-0000-000001B10000}"/>
    <cellStyle name="Comma 9 13" xfId="53974" xr:uid="{00000000-0005-0000-0000-000002B10000}"/>
    <cellStyle name="Comma 9 13 2" xfId="53975" xr:uid="{00000000-0005-0000-0000-000003B10000}"/>
    <cellStyle name="Comma 9 14" xfId="53976" xr:uid="{00000000-0005-0000-0000-000004B10000}"/>
    <cellStyle name="Comma 9 15" xfId="53977" xr:uid="{00000000-0005-0000-0000-000005B10000}"/>
    <cellStyle name="Comma 9 16" xfId="53978" xr:uid="{00000000-0005-0000-0000-000006B10000}"/>
    <cellStyle name="Comma 9 2" xfId="3952" xr:uid="{00000000-0005-0000-0000-000007B10000}"/>
    <cellStyle name="Comma 9 2 10" xfId="53979" xr:uid="{00000000-0005-0000-0000-000008B10000}"/>
    <cellStyle name="Comma 9 2 10 2" xfId="53980" xr:uid="{00000000-0005-0000-0000-000009B10000}"/>
    <cellStyle name="Comma 9 2 10 3" xfId="53981" xr:uid="{00000000-0005-0000-0000-00000AB10000}"/>
    <cellStyle name="Comma 9 2 11" xfId="53982" xr:uid="{00000000-0005-0000-0000-00000BB10000}"/>
    <cellStyle name="Comma 9 2 11 2" xfId="53983" xr:uid="{00000000-0005-0000-0000-00000CB10000}"/>
    <cellStyle name="Comma 9 2 11 3" xfId="53984" xr:uid="{00000000-0005-0000-0000-00000DB10000}"/>
    <cellStyle name="Comma 9 2 12" xfId="53985" xr:uid="{00000000-0005-0000-0000-00000EB10000}"/>
    <cellStyle name="Comma 9 2 12 2" xfId="53986" xr:uid="{00000000-0005-0000-0000-00000FB10000}"/>
    <cellStyle name="Comma 9 2 13" xfId="53987" xr:uid="{00000000-0005-0000-0000-000010B10000}"/>
    <cellStyle name="Comma 9 2 14" xfId="53988" xr:uid="{00000000-0005-0000-0000-000011B10000}"/>
    <cellStyle name="Comma 9 2 15" xfId="53989" xr:uid="{00000000-0005-0000-0000-000012B10000}"/>
    <cellStyle name="Comma 9 2 2" xfId="3953" xr:uid="{00000000-0005-0000-0000-000013B10000}"/>
    <cellStyle name="Comma 9 2 2 10" xfId="53990" xr:uid="{00000000-0005-0000-0000-000014B10000}"/>
    <cellStyle name="Comma 9 2 2 10 2" xfId="53991" xr:uid="{00000000-0005-0000-0000-000015B10000}"/>
    <cellStyle name="Comma 9 2 2 10 3" xfId="53992" xr:uid="{00000000-0005-0000-0000-000016B10000}"/>
    <cellStyle name="Comma 9 2 2 11" xfId="53993" xr:uid="{00000000-0005-0000-0000-000017B10000}"/>
    <cellStyle name="Comma 9 2 2 11 2" xfId="53994" xr:uid="{00000000-0005-0000-0000-000018B10000}"/>
    <cellStyle name="Comma 9 2 2 12" xfId="53995" xr:uid="{00000000-0005-0000-0000-000019B10000}"/>
    <cellStyle name="Comma 9 2 2 13" xfId="53996" xr:uid="{00000000-0005-0000-0000-00001AB10000}"/>
    <cellStyle name="Comma 9 2 2 14" xfId="53997" xr:uid="{00000000-0005-0000-0000-00001BB10000}"/>
    <cellStyle name="Comma 9 2 2 2" xfId="3954" xr:uid="{00000000-0005-0000-0000-00001CB10000}"/>
    <cellStyle name="Comma 9 2 2 2 10" xfId="53998" xr:uid="{00000000-0005-0000-0000-00001DB10000}"/>
    <cellStyle name="Comma 9 2 2 2 10 2" xfId="53999" xr:uid="{00000000-0005-0000-0000-00001EB10000}"/>
    <cellStyle name="Comma 9 2 2 2 11" xfId="54000" xr:uid="{00000000-0005-0000-0000-00001FB10000}"/>
    <cellStyle name="Comma 9 2 2 2 12" xfId="54001" xr:uid="{00000000-0005-0000-0000-000020B10000}"/>
    <cellStyle name="Comma 9 2 2 2 2" xfId="3955" xr:uid="{00000000-0005-0000-0000-000021B10000}"/>
    <cellStyle name="Comma 9 2 2 2 2 10" xfId="54002" xr:uid="{00000000-0005-0000-0000-000022B10000}"/>
    <cellStyle name="Comma 9 2 2 2 2 2" xfId="3956" xr:uid="{00000000-0005-0000-0000-000023B10000}"/>
    <cellStyle name="Comma 9 2 2 2 2 2 2" xfId="3957" xr:uid="{00000000-0005-0000-0000-000024B10000}"/>
    <cellStyle name="Comma 9 2 2 2 2 2 2 2" xfId="54003" xr:uid="{00000000-0005-0000-0000-000025B10000}"/>
    <cellStyle name="Comma 9 2 2 2 2 2 2 2 2" xfId="54004" xr:uid="{00000000-0005-0000-0000-000026B10000}"/>
    <cellStyle name="Comma 9 2 2 2 2 2 2 2 3" xfId="54005" xr:uid="{00000000-0005-0000-0000-000027B10000}"/>
    <cellStyle name="Comma 9 2 2 2 2 2 2 3" xfId="54006" xr:uid="{00000000-0005-0000-0000-000028B10000}"/>
    <cellStyle name="Comma 9 2 2 2 2 2 2 3 2" xfId="54007" xr:uid="{00000000-0005-0000-0000-000029B10000}"/>
    <cellStyle name="Comma 9 2 2 2 2 2 2 3 3" xfId="54008" xr:uid="{00000000-0005-0000-0000-00002AB10000}"/>
    <cellStyle name="Comma 9 2 2 2 2 2 2 4" xfId="54009" xr:uid="{00000000-0005-0000-0000-00002BB10000}"/>
    <cellStyle name="Comma 9 2 2 2 2 2 2 4 2" xfId="54010" xr:uid="{00000000-0005-0000-0000-00002CB10000}"/>
    <cellStyle name="Comma 9 2 2 2 2 2 2 5" xfId="54011" xr:uid="{00000000-0005-0000-0000-00002DB10000}"/>
    <cellStyle name="Comma 9 2 2 2 2 2 2 6" xfId="54012" xr:uid="{00000000-0005-0000-0000-00002EB10000}"/>
    <cellStyle name="Comma 9 2 2 2 2 2 3" xfId="54013" xr:uid="{00000000-0005-0000-0000-00002FB10000}"/>
    <cellStyle name="Comma 9 2 2 2 2 2 3 2" xfId="54014" xr:uid="{00000000-0005-0000-0000-000030B10000}"/>
    <cellStyle name="Comma 9 2 2 2 2 2 3 2 2" xfId="54015" xr:uid="{00000000-0005-0000-0000-000031B10000}"/>
    <cellStyle name="Comma 9 2 2 2 2 2 3 2 3" xfId="54016" xr:uid="{00000000-0005-0000-0000-000032B10000}"/>
    <cellStyle name="Comma 9 2 2 2 2 2 3 3" xfId="54017" xr:uid="{00000000-0005-0000-0000-000033B10000}"/>
    <cellStyle name="Comma 9 2 2 2 2 2 3 3 2" xfId="54018" xr:uid="{00000000-0005-0000-0000-000034B10000}"/>
    <cellStyle name="Comma 9 2 2 2 2 2 3 3 3" xfId="54019" xr:uid="{00000000-0005-0000-0000-000035B10000}"/>
    <cellStyle name="Comma 9 2 2 2 2 2 3 4" xfId="54020" xr:uid="{00000000-0005-0000-0000-000036B10000}"/>
    <cellStyle name="Comma 9 2 2 2 2 2 3 4 2" xfId="54021" xr:uid="{00000000-0005-0000-0000-000037B10000}"/>
    <cellStyle name="Comma 9 2 2 2 2 2 3 5" xfId="54022" xr:uid="{00000000-0005-0000-0000-000038B10000}"/>
    <cellStyle name="Comma 9 2 2 2 2 2 3 6" xfId="54023" xr:uid="{00000000-0005-0000-0000-000039B10000}"/>
    <cellStyle name="Comma 9 2 2 2 2 2 4" xfId="54024" xr:uid="{00000000-0005-0000-0000-00003AB10000}"/>
    <cellStyle name="Comma 9 2 2 2 2 2 4 2" xfId="54025" xr:uid="{00000000-0005-0000-0000-00003BB10000}"/>
    <cellStyle name="Comma 9 2 2 2 2 2 4 2 2" xfId="54026" xr:uid="{00000000-0005-0000-0000-00003CB10000}"/>
    <cellStyle name="Comma 9 2 2 2 2 2 4 2 3" xfId="54027" xr:uid="{00000000-0005-0000-0000-00003DB10000}"/>
    <cellStyle name="Comma 9 2 2 2 2 2 4 3" xfId="54028" xr:uid="{00000000-0005-0000-0000-00003EB10000}"/>
    <cellStyle name="Comma 9 2 2 2 2 2 4 3 2" xfId="54029" xr:uid="{00000000-0005-0000-0000-00003FB10000}"/>
    <cellStyle name="Comma 9 2 2 2 2 2 4 4" xfId="54030" xr:uid="{00000000-0005-0000-0000-000040B10000}"/>
    <cellStyle name="Comma 9 2 2 2 2 2 4 5" xfId="54031" xr:uid="{00000000-0005-0000-0000-000041B10000}"/>
    <cellStyle name="Comma 9 2 2 2 2 2 5" xfId="54032" xr:uid="{00000000-0005-0000-0000-000042B10000}"/>
    <cellStyle name="Comma 9 2 2 2 2 2 5 2" xfId="54033" xr:uid="{00000000-0005-0000-0000-000043B10000}"/>
    <cellStyle name="Comma 9 2 2 2 2 2 5 3" xfId="54034" xr:uid="{00000000-0005-0000-0000-000044B10000}"/>
    <cellStyle name="Comma 9 2 2 2 2 2 6" xfId="54035" xr:uid="{00000000-0005-0000-0000-000045B10000}"/>
    <cellStyle name="Comma 9 2 2 2 2 2 6 2" xfId="54036" xr:uid="{00000000-0005-0000-0000-000046B10000}"/>
    <cellStyle name="Comma 9 2 2 2 2 2 6 3" xfId="54037" xr:uid="{00000000-0005-0000-0000-000047B10000}"/>
    <cellStyle name="Comma 9 2 2 2 2 2 7" xfId="54038" xr:uid="{00000000-0005-0000-0000-000048B10000}"/>
    <cellStyle name="Comma 9 2 2 2 2 2 7 2" xfId="54039" xr:uid="{00000000-0005-0000-0000-000049B10000}"/>
    <cellStyle name="Comma 9 2 2 2 2 2 8" xfId="54040" xr:uid="{00000000-0005-0000-0000-00004AB10000}"/>
    <cellStyle name="Comma 9 2 2 2 2 2 9" xfId="54041" xr:uid="{00000000-0005-0000-0000-00004BB10000}"/>
    <cellStyle name="Comma 9 2 2 2 2 3" xfId="3958" xr:uid="{00000000-0005-0000-0000-00004CB10000}"/>
    <cellStyle name="Comma 9 2 2 2 2 3 2" xfId="54042" xr:uid="{00000000-0005-0000-0000-00004DB10000}"/>
    <cellStyle name="Comma 9 2 2 2 2 3 2 2" xfId="54043" xr:uid="{00000000-0005-0000-0000-00004EB10000}"/>
    <cellStyle name="Comma 9 2 2 2 2 3 2 3" xfId="54044" xr:uid="{00000000-0005-0000-0000-00004FB10000}"/>
    <cellStyle name="Comma 9 2 2 2 2 3 3" xfId="54045" xr:uid="{00000000-0005-0000-0000-000050B10000}"/>
    <cellStyle name="Comma 9 2 2 2 2 3 3 2" xfId="54046" xr:uid="{00000000-0005-0000-0000-000051B10000}"/>
    <cellStyle name="Comma 9 2 2 2 2 3 3 3" xfId="54047" xr:uid="{00000000-0005-0000-0000-000052B10000}"/>
    <cellStyle name="Comma 9 2 2 2 2 3 4" xfId="54048" xr:uid="{00000000-0005-0000-0000-000053B10000}"/>
    <cellStyle name="Comma 9 2 2 2 2 3 4 2" xfId="54049" xr:uid="{00000000-0005-0000-0000-000054B10000}"/>
    <cellStyle name="Comma 9 2 2 2 2 3 5" xfId="54050" xr:uid="{00000000-0005-0000-0000-000055B10000}"/>
    <cellStyle name="Comma 9 2 2 2 2 3 6" xfId="54051" xr:uid="{00000000-0005-0000-0000-000056B10000}"/>
    <cellStyle name="Comma 9 2 2 2 2 4" xfId="54052" xr:uid="{00000000-0005-0000-0000-000057B10000}"/>
    <cellStyle name="Comma 9 2 2 2 2 4 2" xfId="54053" xr:uid="{00000000-0005-0000-0000-000058B10000}"/>
    <cellStyle name="Comma 9 2 2 2 2 4 2 2" xfId="54054" xr:uid="{00000000-0005-0000-0000-000059B10000}"/>
    <cellStyle name="Comma 9 2 2 2 2 4 2 3" xfId="54055" xr:uid="{00000000-0005-0000-0000-00005AB10000}"/>
    <cellStyle name="Comma 9 2 2 2 2 4 3" xfId="54056" xr:uid="{00000000-0005-0000-0000-00005BB10000}"/>
    <cellStyle name="Comma 9 2 2 2 2 4 3 2" xfId="54057" xr:uid="{00000000-0005-0000-0000-00005CB10000}"/>
    <cellStyle name="Comma 9 2 2 2 2 4 3 3" xfId="54058" xr:uid="{00000000-0005-0000-0000-00005DB10000}"/>
    <cellStyle name="Comma 9 2 2 2 2 4 4" xfId="54059" xr:uid="{00000000-0005-0000-0000-00005EB10000}"/>
    <cellStyle name="Comma 9 2 2 2 2 4 4 2" xfId="54060" xr:uid="{00000000-0005-0000-0000-00005FB10000}"/>
    <cellStyle name="Comma 9 2 2 2 2 4 5" xfId="54061" xr:uid="{00000000-0005-0000-0000-000060B10000}"/>
    <cellStyle name="Comma 9 2 2 2 2 4 6" xfId="54062" xr:uid="{00000000-0005-0000-0000-000061B10000}"/>
    <cellStyle name="Comma 9 2 2 2 2 5" xfId="54063" xr:uid="{00000000-0005-0000-0000-000062B10000}"/>
    <cellStyle name="Comma 9 2 2 2 2 5 2" xfId="54064" xr:uid="{00000000-0005-0000-0000-000063B10000}"/>
    <cellStyle name="Comma 9 2 2 2 2 5 2 2" xfId="54065" xr:uid="{00000000-0005-0000-0000-000064B10000}"/>
    <cellStyle name="Comma 9 2 2 2 2 5 2 3" xfId="54066" xr:uid="{00000000-0005-0000-0000-000065B10000}"/>
    <cellStyle name="Comma 9 2 2 2 2 5 3" xfId="54067" xr:uid="{00000000-0005-0000-0000-000066B10000}"/>
    <cellStyle name="Comma 9 2 2 2 2 5 3 2" xfId="54068" xr:uid="{00000000-0005-0000-0000-000067B10000}"/>
    <cellStyle name="Comma 9 2 2 2 2 5 4" xfId="54069" xr:uid="{00000000-0005-0000-0000-000068B10000}"/>
    <cellStyle name="Comma 9 2 2 2 2 5 5" xfId="54070" xr:uid="{00000000-0005-0000-0000-000069B10000}"/>
    <cellStyle name="Comma 9 2 2 2 2 6" xfId="54071" xr:uid="{00000000-0005-0000-0000-00006AB10000}"/>
    <cellStyle name="Comma 9 2 2 2 2 6 2" xfId="54072" xr:uid="{00000000-0005-0000-0000-00006BB10000}"/>
    <cellStyle name="Comma 9 2 2 2 2 6 3" xfId="54073" xr:uid="{00000000-0005-0000-0000-00006CB10000}"/>
    <cellStyle name="Comma 9 2 2 2 2 7" xfId="54074" xr:uid="{00000000-0005-0000-0000-00006DB10000}"/>
    <cellStyle name="Comma 9 2 2 2 2 7 2" xfId="54075" xr:uid="{00000000-0005-0000-0000-00006EB10000}"/>
    <cellStyle name="Comma 9 2 2 2 2 7 3" xfId="54076" xr:uid="{00000000-0005-0000-0000-00006FB10000}"/>
    <cellStyle name="Comma 9 2 2 2 2 8" xfId="54077" xr:uid="{00000000-0005-0000-0000-000070B10000}"/>
    <cellStyle name="Comma 9 2 2 2 2 8 2" xfId="54078" xr:uid="{00000000-0005-0000-0000-000071B10000}"/>
    <cellStyle name="Comma 9 2 2 2 2 9" xfId="54079" xr:uid="{00000000-0005-0000-0000-000072B10000}"/>
    <cellStyle name="Comma 9 2 2 2 3" xfId="3959" xr:uid="{00000000-0005-0000-0000-000073B10000}"/>
    <cellStyle name="Comma 9 2 2 2 3 2" xfId="3960" xr:uid="{00000000-0005-0000-0000-000074B10000}"/>
    <cellStyle name="Comma 9 2 2 2 3 2 2" xfId="54080" xr:uid="{00000000-0005-0000-0000-000075B10000}"/>
    <cellStyle name="Comma 9 2 2 2 3 2 2 2" xfId="54081" xr:uid="{00000000-0005-0000-0000-000076B10000}"/>
    <cellStyle name="Comma 9 2 2 2 3 2 2 3" xfId="54082" xr:uid="{00000000-0005-0000-0000-000077B10000}"/>
    <cellStyle name="Comma 9 2 2 2 3 2 3" xfId="54083" xr:uid="{00000000-0005-0000-0000-000078B10000}"/>
    <cellStyle name="Comma 9 2 2 2 3 2 3 2" xfId="54084" xr:uid="{00000000-0005-0000-0000-000079B10000}"/>
    <cellStyle name="Comma 9 2 2 2 3 2 3 3" xfId="54085" xr:uid="{00000000-0005-0000-0000-00007AB10000}"/>
    <cellStyle name="Comma 9 2 2 2 3 2 4" xfId="54086" xr:uid="{00000000-0005-0000-0000-00007BB10000}"/>
    <cellStyle name="Comma 9 2 2 2 3 2 4 2" xfId="54087" xr:uid="{00000000-0005-0000-0000-00007CB10000}"/>
    <cellStyle name="Comma 9 2 2 2 3 2 5" xfId="54088" xr:uid="{00000000-0005-0000-0000-00007DB10000}"/>
    <cellStyle name="Comma 9 2 2 2 3 2 6" xfId="54089" xr:uid="{00000000-0005-0000-0000-00007EB10000}"/>
    <cellStyle name="Comma 9 2 2 2 3 3" xfId="54090" xr:uid="{00000000-0005-0000-0000-00007FB10000}"/>
    <cellStyle name="Comma 9 2 2 2 3 3 2" xfId="54091" xr:uid="{00000000-0005-0000-0000-000080B10000}"/>
    <cellStyle name="Comma 9 2 2 2 3 3 2 2" xfId="54092" xr:uid="{00000000-0005-0000-0000-000081B10000}"/>
    <cellStyle name="Comma 9 2 2 2 3 3 2 3" xfId="54093" xr:uid="{00000000-0005-0000-0000-000082B10000}"/>
    <cellStyle name="Comma 9 2 2 2 3 3 3" xfId="54094" xr:uid="{00000000-0005-0000-0000-000083B10000}"/>
    <cellStyle name="Comma 9 2 2 2 3 3 3 2" xfId="54095" xr:uid="{00000000-0005-0000-0000-000084B10000}"/>
    <cellStyle name="Comma 9 2 2 2 3 3 3 3" xfId="54096" xr:uid="{00000000-0005-0000-0000-000085B10000}"/>
    <cellStyle name="Comma 9 2 2 2 3 3 4" xfId="54097" xr:uid="{00000000-0005-0000-0000-000086B10000}"/>
    <cellStyle name="Comma 9 2 2 2 3 3 4 2" xfId="54098" xr:uid="{00000000-0005-0000-0000-000087B10000}"/>
    <cellStyle name="Comma 9 2 2 2 3 3 5" xfId="54099" xr:uid="{00000000-0005-0000-0000-000088B10000}"/>
    <cellStyle name="Comma 9 2 2 2 3 3 6" xfId="54100" xr:uid="{00000000-0005-0000-0000-000089B10000}"/>
    <cellStyle name="Comma 9 2 2 2 3 4" xfId="54101" xr:uid="{00000000-0005-0000-0000-00008AB10000}"/>
    <cellStyle name="Comma 9 2 2 2 3 4 2" xfId="54102" xr:uid="{00000000-0005-0000-0000-00008BB10000}"/>
    <cellStyle name="Comma 9 2 2 2 3 4 2 2" xfId="54103" xr:uid="{00000000-0005-0000-0000-00008CB10000}"/>
    <cellStyle name="Comma 9 2 2 2 3 4 2 3" xfId="54104" xr:uid="{00000000-0005-0000-0000-00008DB10000}"/>
    <cellStyle name="Comma 9 2 2 2 3 4 3" xfId="54105" xr:uid="{00000000-0005-0000-0000-00008EB10000}"/>
    <cellStyle name="Comma 9 2 2 2 3 4 3 2" xfId="54106" xr:uid="{00000000-0005-0000-0000-00008FB10000}"/>
    <cellStyle name="Comma 9 2 2 2 3 4 4" xfId="54107" xr:uid="{00000000-0005-0000-0000-000090B10000}"/>
    <cellStyle name="Comma 9 2 2 2 3 4 5" xfId="54108" xr:uid="{00000000-0005-0000-0000-000091B10000}"/>
    <cellStyle name="Comma 9 2 2 2 3 5" xfId="54109" xr:uid="{00000000-0005-0000-0000-000092B10000}"/>
    <cellStyle name="Comma 9 2 2 2 3 5 2" xfId="54110" xr:uid="{00000000-0005-0000-0000-000093B10000}"/>
    <cellStyle name="Comma 9 2 2 2 3 5 3" xfId="54111" xr:uid="{00000000-0005-0000-0000-000094B10000}"/>
    <cellStyle name="Comma 9 2 2 2 3 6" xfId="54112" xr:uid="{00000000-0005-0000-0000-000095B10000}"/>
    <cellStyle name="Comma 9 2 2 2 3 6 2" xfId="54113" xr:uid="{00000000-0005-0000-0000-000096B10000}"/>
    <cellStyle name="Comma 9 2 2 2 3 6 3" xfId="54114" xr:uid="{00000000-0005-0000-0000-000097B10000}"/>
    <cellStyle name="Comma 9 2 2 2 3 7" xfId="54115" xr:uid="{00000000-0005-0000-0000-000098B10000}"/>
    <cellStyle name="Comma 9 2 2 2 3 7 2" xfId="54116" xr:uid="{00000000-0005-0000-0000-000099B10000}"/>
    <cellStyle name="Comma 9 2 2 2 3 8" xfId="54117" xr:uid="{00000000-0005-0000-0000-00009AB10000}"/>
    <cellStyle name="Comma 9 2 2 2 3 9" xfId="54118" xr:uid="{00000000-0005-0000-0000-00009BB10000}"/>
    <cellStyle name="Comma 9 2 2 2 4" xfId="3961" xr:uid="{00000000-0005-0000-0000-00009CB10000}"/>
    <cellStyle name="Comma 9 2 2 2 4 2" xfId="54119" xr:uid="{00000000-0005-0000-0000-00009DB10000}"/>
    <cellStyle name="Comma 9 2 2 2 4 2 2" xfId="54120" xr:uid="{00000000-0005-0000-0000-00009EB10000}"/>
    <cellStyle name="Comma 9 2 2 2 4 2 2 2" xfId="54121" xr:uid="{00000000-0005-0000-0000-00009FB10000}"/>
    <cellStyle name="Comma 9 2 2 2 4 2 2 3" xfId="54122" xr:uid="{00000000-0005-0000-0000-0000A0B10000}"/>
    <cellStyle name="Comma 9 2 2 2 4 2 3" xfId="54123" xr:uid="{00000000-0005-0000-0000-0000A1B10000}"/>
    <cellStyle name="Comma 9 2 2 2 4 2 3 2" xfId="54124" xr:uid="{00000000-0005-0000-0000-0000A2B10000}"/>
    <cellStyle name="Comma 9 2 2 2 4 2 3 3" xfId="54125" xr:uid="{00000000-0005-0000-0000-0000A3B10000}"/>
    <cellStyle name="Comma 9 2 2 2 4 2 4" xfId="54126" xr:uid="{00000000-0005-0000-0000-0000A4B10000}"/>
    <cellStyle name="Comma 9 2 2 2 4 2 4 2" xfId="54127" xr:uid="{00000000-0005-0000-0000-0000A5B10000}"/>
    <cellStyle name="Comma 9 2 2 2 4 2 5" xfId="54128" xr:uid="{00000000-0005-0000-0000-0000A6B10000}"/>
    <cellStyle name="Comma 9 2 2 2 4 2 6" xfId="54129" xr:uid="{00000000-0005-0000-0000-0000A7B10000}"/>
    <cellStyle name="Comma 9 2 2 2 4 3" xfId="54130" xr:uid="{00000000-0005-0000-0000-0000A8B10000}"/>
    <cellStyle name="Comma 9 2 2 2 4 3 2" xfId="54131" xr:uid="{00000000-0005-0000-0000-0000A9B10000}"/>
    <cellStyle name="Comma 9 2 2 2 4 3 2 2" xfId="54132" xr:uid="{00000000-0005-0000-0000-0000AAB10000}"/>
    <cellStyle name="Comma 9 2 2 2 4 3 2 3" xfId="54133" xr:uid="{00000000-0005-0000-0000-0000ABB10000}"/>
    <cellStyle name="Comma 9 2 2 2 4 3 3" xfId="54134" xr:uid="{00000000-0005-0000-0000-0000ACB10000}"/>
    <cellStyle name="Comma 9 2 2 2 4 3 3 2" xfId="54135" xr:uid="{00000000-0005-0000-0000-0000ADB10000}"/>
    <cellStyle name="Comma 9 2 2 2 4 3 3 3" xfId="54136" xr:uid="{00000000-0005-0000-0000-0000AEB10000}"/>
    <cellStyle name="Comma 9 2 2 2 4 3 4" xfId="54137" xr:uid="{00000000-0005-0000-0000-0000AFB10000}"/>
    <cellStyle name="Comma 9 2 2 2 4 3 4 2" xfId="54138" xr:uid="{00000000-0005-0000-0000-0000B0B10000}"/>
    <cellStyle name="Comma 9 2 2 2 4 3 5" xfId="54139" xr:uid="{00000000-0005-0000-0000-0000B1B10000}"/>
    <cellStyle name="Comma 9 2 2 2 4 3 6" xfId="54140" xr:uid="{00000000-0005-0000-0000-0000B2B10000}"/>
    <cellStyle name="Comma 9 2 2 2 4 4" xfId="54141" xr:uid="{00000000-0005-0000-0000-0000B3B10000}"/>
    <cellStyle name="Comma 9 2 2 2 4 4 2" xfId="54142" xr:uid="{00000000-0005-0000-0000-0000B4B10000}"/>
    <cellStyle name="Comma 9 2 2 2 4 4 2 2" xfId="54143" xr:uid="{00000000-0005-0000-0000-0000B5B10000}"/>
    <cellStyle name="Comma 9 2 2 2 4 4 2 3" xfId="54144" xr:uid="{00000000-0005-0000-0000-0000B6B10000}"/>
    <cellStyle name="Comma 9 2 2 2 4 4 3" xfId="54145" xr:uid="{00000000-0005-0000-0000-0000B7B10000}"/>
    <cellStyle name="Comma 9 2 2 2 4 4 3 2" xfId="54146" xr:uid="{00000000-0005-0000-0000-0000B8B10000}"/>
    <cellStyle name="Comma 9 2 2 2 4 4 4" xfId="54147" xr:uid="{00000000-0005-0000-0000-0000B9B10000}"/>
    <cellStyle name="Comma 9 2 2 2 4 4 5" xfId="54148" xr:uid="{00000000-0005-0000-0000-0000BAB10000}"/>
    <cellStyle name="Comma 9 2 2 2 4 5" xfId="54149" xr:uid="{00000000-0005-0000-0000-0000BBB10000}"/>
    <cellStyle name="Comma 9 2 2 2 4 5 2" xfId="54150" xr:uid="{00000000-0005-0000-0000-0000BCB10000}"/>
    <cellStyle name="Comma 9 2 2 2 4 5 3" xfId="54151" xr:uid="{00000000-0005-0000-0000-0000BDB10000}"/>
    <cellStyle name="Comma 9 2 2 2 4 6" xfId="54152" xr:uid="{00000000-0005-0000-0000-0000BEB10000}"/>
    <cellStyle name="Comma 9 2 2 2 4 6 2" xfId="54153" xr:uid="{00000000-0005-0000-0000-0000BFB10000}"/>
    <cellStyle name="Comma 9 2 2 2 4 6 3" xfId="54154" xr:uid="{00000000-0005-0000-0000-0000C0B10000}"/>
    <cellStyle name="Comma 9 2 2 2 4 7" xfId="54155" xr:uid="{00000000-0005-0000-0000-0000C1B10000}"/>
    <cellStyle name="Comma 9 2 2 2 4 7 2" xfId="54156" xr:uid="{00000000-0005-0000-0000-0000C2B10000}"/>
    <cellStyle name="Comma 9 2 2 2 4 8" xfId="54157" xr:uid="{00000000-0005-0000-0000-0000C3B10000}"/>
    <cellStyle name="Comma 9 2 2 2 4 9" xfId="54158" xr:uid="{00000000-0005-0000-0000-0000C4B10000}"/>
    <cellStyle name="Comma 9 2 2 2 5" xfId="54159" xr:uid="{00000000-0005-0000-0000-0000C5B10000}"/>
    <cellStyle name="Comma 9 2 2 2 5 2" xfId="54160" xr:uid="{00000000-0005-0000-0000-0000C6B10000}"/>
    <cellStyle name="Comma 9 2 2 2 5 2 2" xfId="54161" xr:uid="{00000000-0005-0000-0000-0000C7B10000}"/>
    <cellStyle name="Comma 9 2 2 2 5 2 3" xfId="54162" xr:uid="{00000000-0005-0000-0000-0000C8B10000}"/>
    <cellStyle name="Comma 9 2 2 2 5 3" xfId="54163" xr:uid="{00000000-0005-0000-0000-0000C9B10000}"/>
    <cellStyle name="Comma 9 2 2 2 5 3 2" xfId="54164" xr:uid="{00000000-0005-0000-0000-0000CAB10000}"/>
    <cellStyle name="Comma 9 2 2 2 5 3 3" xfId="54165" xr:uid="{00000000-0005-0000-0000-0000CBB10000}"/>
    <cellStyle name="Comma 9 2 2 2 5 4" xfId="54166" xr:uid="{00000000-0005-0000-0000-0000CCB10000}"/>
    <cellStyle name="Comma 9 2 2 2 5 4 2" xfId="54167" xr:uid="{00000000-0005-0000-0000-0000CDB10000}"/>
    <cellStyle name="Comma 9 2 2 2 5 5" xfId="54168" xr:uid="{00000000-0005-0000-0000-0000CEB10000}"/>
    <cellStyle name="Comma 9 2 2 2 5 6" xfId="54169" xr:uid="{00000000-0005-0000-0000-0000CFB10000}"/>
    <cellStyle name="Comma 9 2 2 2 6" xfId="54170" xr:uid="{00000000-0005-0000-0000-0000D0B10000}"/>
    <cellStyle name="Comma 9 2 2 2 6 2" xfId="54171" xr:uid="{00000000-0005-0000-0000-0000D1B10000}"/>
    <cellStyle name="Comma 9 2 2 2 6 2 2" xfId="54172" xr:uid="{00000000-0005-0000-0000-0000D2B10000}"/>
    <cellStyle name="Comma 9 2 2 2 6 2 3" xfId="54173" xr:uid="{00000000-0005-0000-0000-0000D3B10000}"/>
    <cellStyle name="Comma 9 2 2 2 6 3" xfId="54174" xr:uid="{00000000-0005-0000-0000-0000D4B10000}"/>
    <cellStyle name="Comma 9 2 2 2 6 3 2" xfId="54175" xr:uid="{00000000-0005-0000-0000-0000D5B10000}"/>
    <cellStyle name="Comma 9 2 2 2 6 3 3" xfId="54176" xr:uid="{00000000-0005-0000-0000-0000D6B10000}"/>
    <cellStyle name="Comma 9 2 2 2 6 4" xfId="54177" xr:uid="{00000000-0005-0000-0000-0000D7B10000}"/>
    <cellStyle name="Comma 9 2 2 2 6 4 2" xfId="54178" xr:uid="{00000000-0005-0000-0000-0000D8B10000}"/>
    <cellStyle name="Comma 9 2 2 2 6 5" xfId="54179" xr:uid="{00000000-0005-0000-0000-0000D9B10000}"/>
    <cellStyle name="Comma 9 2 2 2 6 6" xfId="54180" xr:uid="{00000000-0005-0000-0000-0000DAB10000}"/>
    <cellStyle name="Comma 9 2 2 2 7" xfId="54181" xr:uid="{00000000-0005-0000-0000-0000DBB10000}"/>
    <cellStyle name="Comma 9 2 2 2 7 2" xfId="54182" xr:uid="{00000000-0005-0000-0000-0000DCB10000}"/>
    <cellStyle name="Comma 9 2 2 2 7 2 2" xfId="54183" xr:uid="{00000000-0005-0000-0000-0000DDB10000}"/>
    <cellStyle name="Comma 9 2 2 2 7 2 3" xfId="54184" xr:uid="{00000000-0005-0000-0000-0000DEB10000}"/>
    <cellStyle name="Comma 9 2 2 2 7 3" xfId="54185" xr:uid="{00000000-0005-0000-0000-0000DFB10000}"/>
    <cellStyle name="Comma 9 2 2 2 7 3 2" xfId="54186" xr:uid="{00000000-0005-0000-0000-0000E0B10000}"/>
    <cellStyle name="Comma 9 2 2 2 7 4" xfId="54187" xr:uid="{00000000-0005-0000-0000-0000E1B10000}"/>
    <cellStyle name="Comma 9 2 2 2 7 5" xfId="54188" xr:uid="{00000000-0005-0000-0000-0000E2B10000}"/>
    <cellStyle name="Comma 9 2 2 2 8" xfId="54189" xr:uid="{00000000-0005-0000-0000-0000E3B10000}"/>
    <cellStyle name="Comma 9 2 2 2 8 2" xfId="54190" xr:uid="{00000000-0005-0000-0000-0000E4B10000}"/>
    <cellStyle name="Comma 9 2 2 2 8 3" xfId="54191" xr:uid="{00000000-0005-0000-0000-0000E5B10000}"/>
    <cellStyle name="Comma 9 2 2 2 9" xfId="54192" xr:uid="{00000000-0005-0000-0000-0000E6B10000}"/>
    <cellStyle name="Comma 9 2 2 2 9 2" xfId="54193" xr:uid="{00000000-0005-0000-0000-0000E7B10000}"/>
    <cellStyle name="Comma 9 2 2 2 9 3" xfId="54194" xr:uid="{00000000-0005-0000-0000-0000E8B10000}"/>
    <cellStyle name="Comma 9 2 2 3" xfId="3962" xr:uid="{00000000-0005-0000-0000-0000E9B10000}"/>
    <cellStyle name="Comma 9 2 2 3 10" xfId="54195" xr:uid="{00000000-0005-0000-0000-0000EAB10000}"/>
    <cellStyle name="Comma 9 2 2 3 2" xfId="3963" xr:uid="{00000000-0005-0000-0000-0000EBB10000}"/>
    <cellStyle name="Comma 9 2 2 3 2 2" xfId="3964" xr:uid="{00000000-0005-0000-0000-0000ECB10000}"/>
    <cellStyle name="Comma 9 2 2 3 2 2 2" xfId="54196" xr:uid="{00000000-0005-0000-0000-0000EDB10000}"/>
    <cellStyle name="Comma 9 2 2 3 2 2 2 2" xfId="54197" xr:uid="{00000000-0005-0000-0000-0000EEB10000}"/>
    <cellStyle name="Comma 9 2 2 3 2 2 2 3" xfId="54198" xr:uid="{00000000-0005-0000-0000-0000EFB10000}"/>
    <cellStyle name="Comma 9 2 2 3 2 2 3" xfId="54199" xr:uid="{00000000-0005-0000-0000-0000F0B10000}"/>
    <cellStyle name="Comma 9 2 2 3 2 2 3 2" xfId="54200" xr:uid="{00000000-0005-0000-0000-0000F1B10000}"/>
    <cellStyle name="Comma 9 2 2 3 2 2 3 3" xfId="54201" xr:uid="{00000000-0005-0000-0000-0000F2B10000}"/>
    <cellStyle name="Comma 9 2 2 3 2 2 4" xfId="54202" xr:uid="{00000000-0005-0000-0000-0000F3B10000}"/>
    <cellStyle name="Comma 9 2 2 3 2 2 4 2" xfId="54203" xr:uid="{00000000-0005-0000-0000-0000F4B10000}"/>
    <cellStyle name="Comma 9 2 2 3 2 2 5" xfId="54204" xr:uid="{00000000-0005-0000-0000-0000F5B10000}"/>
    <cellStyle name="Comma 9 2 2 3 2 2 6" xfId="54205" xr:uid="{00000000-0005-0000-0000-0000F6B10000}"/>
    <cellStyle name="Comma 9 2 2 3 2 3" xfId="54206" xr:uid="{00000000-0005-0000-0000-0000F7B10000}"/>
    <cellStyle name="Comma 9 2 2 3 2 3 2" xfId="54207" xr:uid="{00000000-0005-0000-0000-0000F8B10000}"/>
    <cellStyle name="Comma 9 2 2 3 2 3 2 2" xfId="54208" xr:uid="{00000000-0005-0000-0000-0000F9B10000}"/>
    <cellStyle name="Comma 9 2 2 3 2 3 2 3" xfId="54209" xr:uid="{00000000-0005-0000-0000-0000FAB10000}"/>
    <cellStyle name="Comma 9 2 2 3 2 3 3" xfId="54210" xr:uid="{00000000-0005-0000-0000-0000FBB10000}"/>
    <cellStyle name="Comma 9 2 2 3 2 3 3 2" xfId="54211" xr:uid="{00000000-0005-0000-0000-0000FCB10000}"/>
    <cellStyle name="Comma 9 2 2 3 2 3 3 3" xfId="54212" xr:uid="{00000000-0005-0000-0000-0000FDB10000}"/>
    <cellStyle name="Comma 9 2 2 3 2 3 4" xfId="54213" xr:uid="{00000000-0005-0000-0000-0000FEB10000}"/>
    <cellStyle name="Comma 9 2 2 3 2 3 4 2" xfId="54214" xr:uid="{00000000-0005-0000-0000-0000FFB10000}"/>
    <cellStyle name="Comma 9 2 2 3 2 3 5" xfId="54215" xr:uid="{00000000-0005-0000-0000-000000B20000}"/>
    <cellStyle name="Comma 9 2 2 3 2 3 6" xfId="54216" xr:uid="{00000000-0005-0000-0000-000001B20000}"/>
    <cellStyle name="Comma 9 2 2 3 2 4" xfId="54217" xr:uid="{00000000-0005-0000-0000-000002B20000}"/>
    <cellStyle name="Comma 9 2 2 3 2 4 2" xfId="54218" xr:uid="{00000000-0005-0000-0000-000003B20000}"/>
    <cellStyle name="Comma 9 2 2 3 2 4 2 2" xfId="54219" xr:uid="{00000000-0005-0000-0000-000004B20000}"/>
    <cellStyle name="Comma 9 2 2 3 2 4 2 3" xfId="54220" xr:uid="{00000000-0005-0000-0000-000005B20000}"/>
    <cellStyle name="Comma 9 2 2 3 2 4 3" xfId="54221" xr:uid="{00000000-0005-0000-0000-000006B20000}"/>
    <cellStyle name="Comma 9 2 2 3 2 4 3 2" xfId="54222" xr:uid="{00000000-0005-0000-0000-000007B20000}"/>
    <cellStyle name="Comma 9 2 2 3 2 4 4" xfId="54223" xr:uid="{00000000-0005-0000-0000-000008B20000}"/>
    <cellStyle name="Comma 9 2 2 3 2 4 5" xfId="54224" xr:uid="{00000000-0005-0000-0000-000009B20000}"/>
    <cellStyle name="Comma 9 2 2 3 2 5" xfId="54225" xr:uid="{00000000-0005-0000-0000-00000AB20000}"/>
    <cellStyle name="Comma 9 2 2 3 2 5 2" xfId="54226" xr:uid="{00000000-0005-0000-0000-00000BB20000}"/>
    <cellStyle name="Comma 9 2 2 3 2 5 3" xfId="54227" xr:uid="{00000000-0005-0000-0000-00000CB20000}"/>
    <cellStyle name="Comma 9 2 2 3 2 6" xfId="54228" xr:uid="{00000000-0005-0000-0000-00000DB20000}"/>
    <cellStyle name="Comma 9 2 2 3 2 6 2" xfId="54229" xr:uid="{00000000-0005-0000-0000-00000EB20000}"/>
    <cellStyle name="Comma 9 2 2 3 2 6 3" xfId="54230" xr:uid="{00000000-0005-0000-0000-00000FB20000}"/>
    <cellStyle name="Comma 9 2 2 3 2 7" xfId="54231" xr:uid="{00000000-0005-0000-0000-000010B20000}"/>
    <cellStyle name="Comma 9 2 2 3 2 7 2" xfId="54232" xr:uid="{00000000-0005-0000-0000-000011B20000}"/>
    <cellStyle name="Comma 9 2 2 3 2 8" xfId="54233" xr:uid="{00000000-0005-0000-0000-000012B20000}"/>
    <cellStyle name="Comma 9 2 2 3 2 9" xfId="54234" xr:uid="{00000000-0005-0000-0000-000013B20000}"/>
    <cellStyle name="Comma 9 2 2 3 3" xfId="3965" xr:uid="{00000000-0005-0000-0000-000014B20000}"/>
    <cellStyle name="Comma 9 2 2 3 3 2" xfId="54235" xr:uid="{00000000-0005-0000-0000-000015B20000}"/>
    <cellStyle name="Comma 9 2 2 3 3 2 2" xfId="54236" xr:uid="{00000000-0005-0000-0000-000016B20000}"/>
    <cellStyle name="Comma 9 2 2 3 3 2 3" xfId="54237" xr:uid="{00000000-0005-0000-0000-000017B20000}"/>
    <cellStyle name="Comma 9 2 2 3 3 3" xfId="54238" xr:uid="{00000000-0005-0000-0000-000018B20000}"/>
    <cellStyle name="Comma 9 2 2 3 3 3 2" xfId="54239" xr:uid="{00000000-0005-0000-0000-000019B20000}"/>
    <cellStyle name="Comma 9 2 2 3 3 3 3" xfId="54240" xr:uid="{00000000-0005-0000-0000-00001AB20000}"/>
    <cellStyle name="Comma 9 2 2 3 3 4" xfId="54241" xr:uid="{00000000-0005-0000-0000-00001BB20000}"/>
    <cellStyle name="Comma 9 2 2 3 3 4 2" xfId="54242" xr:uid="{00000000-0005-0000-0000-00001CB20000}"/>
    <cellStyle name="Comma 9 2 2 3 3 5" xfId="54243" xr:uid="{00000000-0005-0000-0000-00001DB20000}"/>
    <cellStyle name="Comma 9 2 2 3 3 6" xfId="54244" xr:uid="{00000000-0005-0000-0000-00001EB20000}"/>
    <cellStyle name="Comma 9 2 2 3 4" xfId="54245" xr:uid="{00000000-0005-0000-0000-00001FB20000}"/>
    <cellStyle name="Comma 9 2 2 3 4 2" xfId="54246" xr:uid="{00000000-0005-0000-0000-000020B20000}"/>
    <cellStyle name="Comma 9 2 2 3 4 2 2" xfId="54247" xr:uid="{00000000-0005-0000-0000-000021B20000}"/>
    <cellStyle name="Comma 9 2 2 3 4 2 3" xfId="54248" xr:uid="{00000000-0005-0000-0000-000022B20000}"/>
    <cellStyle name="Comma 9 2 2 3 4 3" xfId="54249" xr:uid="{00000000-0005-0000-0000-000023B20000}"/>
    <cellStyle name="Comma 9 2 2 3 4 3 2" xfId="54250" xr:uid="{00000000-0005-0000-0000-000024B20000}"/>
    <cellStyle name="Comma 9 2 2 3 4 3 3" xfId="54251" xr:uid="{00000000-0005-0000-0000-000025B20000}"/>
    <cellStyle name="Comma 9 2 2 3 4 4" xfId="54252" xr:uid="{00000000-0005-0000-0000-000026B20000}"/>
    <cellStyle name="Comma 9 2 2 3 4 4 2" xfId="54253" xr:uid="{00000000-0005-0000-0000-000027B20000}"/>
    <cellStyle name="Comma 9 2 2 3 4 5" xfId="54254" xr:uid="{00000000-0005-0000-0000-000028B20000}"/>
    <cellStyle name="Comma 9 2 2 3 4 6" xfId="54255" xr:uid="{00000000-0005-0000-0000-000029B20000}"/>
    <cellStyle name="Comma 9 2 2 3 5" xfId="54256" xr:uid="{00000000-0005-0000-0000-00002AB20000}"/>
    <cellStyle name="Comma 9 2 2 3 5 2" xfId="54257" xr:uid="{00000000-0005-0000-0000-00002BB20000}"/>
    <cellStyle name="Comma 9 2 2 3 5 2 2" xfId="54258" xr:uid="{00000000-0005-0000-0000-00002CB20000}"/>
    <cellStyle name="Comma 9 2 2 3 5 2 3" xfId="54259" xr:uid="{00000000-0005-0000-0000-00002DB20000}"/>
    <cellStyle name="Comma 9 2 2 3 5 3" xfId="54260" xr:uid="{00000000-0005-0000-0000-00002EB20000}"/>
    <cellStyle name="Comma 9 2 2 3 5 3 2" xfId="54261" xr:uid="{00000000-0005-0000-0000-00002FB20000}"/>
    <cellStyle name="Comma 9 2 2 3 5 4" xfId="54262" xr:uid="{00000000-0005-0000-0000-000030B20000}"/>
    <cellStyle name="Comma 9 2 2 3 5 5" xfId="54263" xr:uid="{00000000-0005-0000-0000-000031B20000}"/>
    <cellStyle name="Comma 9 2 2 3 6" xfId="54264" xr:uid="{00000000-0005-0000-0000-000032B20000}"/>
    <cellStyle name="Comma 9 2 2 3 6 2" xfId="54265" xr:uid="{00000000-0005-0000-0000-000033B20000}"/>
    <cellStyle name="Comma 9 2 2 3 6 3" xfId="54266" xr:uid="{00000000-0005-0000-0000-000034B20000}"/>
    <cellStyle name="Comma 9 2 2 3 7" xfId="54267" xr:uid="{00000000-0005-0000-0000-000035B20000}"/>
    <cellStyle name="Comma 9 2 2 3 7 2" xfId="54268" xr:uid="{00000000-0005-0000-0000-000036B20000}"/>
    <cellStyle name="Comma 9 2 2 3 7 3" xfId="54269" xr:uid="{00000000-0005-0000-0000-000037B20000}"/>
    <cellStyle name="Comma 9 2 2 3 8" xfId="54270" xr:uid="{00000000-0005-0000-0000-000038B20000}"/>
    <cellStyle name="Comma 9 2 2 3 8 2" xfId="54271" xr:uid="{00000000-0005-0000-0000-000039B20000}"/>
    <cellStyle name="Comma 9 2 2 3 9" xfId="54272" xr:uid="{00000000-0005-0000-0000-00003AB20000}"/>
    <cellStyle name="Comma 9 2 2 4" xfId="3966" xr:uid="{00000000-0005-0000-0000-00003BB20000}"/>
    <cellStyle name="Comma 9 2 2 4 2" xfId="3967" xr:uid="{00000000-0005-0000-0000-00003CB20000}"/>
    <cellStyle name="Comma 9 2 2 4 2 2" xfId="54273" xr:uid="{00000000-0005-0000-0000-00003DB20000}"/>
    <cellStyle name="Comma 9 2 2 4 2 2 2" xfId="54274" xr:uid="{00000000-0005-0000-0000-00003EB20000}"/>
    <cellStyle name="Comma 9 2 2 4 2 2 3" xfId="54275" xr:uid="{00000000-0005-0000-0000-00003FB20000}"/>
    <cellStyle name="Comma 9 2 2 4 2 3" xfId="54276" xr:uid="{00000000-0005-0000-0000-000040B20000}"/>
    <cellStyle name="Comma 9 2 2 4 2 3 2" xfId="54277" xr:uid="{00000000-0005-0000-0000-000041B20000}"/>
    <cellStyle name="Comma 9 2 2 4 2 3 3" xfId="54278" xr:uid="{00000000-0005-0000-0000-000042B20000}"/>
    <cellStyle name="Comma 9 2 2 4 2 4" xfId="54279" xr:uid="{00000000-0005-0000-0000-000043B20000}"/>
    <cellStyle name="Comma 9 2 2 4 2 4 2" xfId="54280" xr:uid="{00000000-0005-0000-0000-000044B20000}"/>
    <cellStyle name="Comma 9 2 2 4 2 5" xfId="54281" xr:uid="{00000000-0005-0000-0000-000045B20000}"/>
    <cellStyle name="Comma 9 2 2 4 2 6" xfId="54282" xr:uid="{00000000-0005-0000-0000-000046B20000}"/>
    <cellStyle name="Comma 9 2 2 4 3" xfId="54283" xr:uid="{00000000-0005-0000-0000-000047B20000}"/>
    <cellStyle name="Comma 9 2 2 4 3 2" xfId="54284" xr:uid="{00000000-0005-0000-0000-000048B20000}"/>
    <cellStyle name="Comma 9 2 2 4 3 2 2" xfId="54285" xr:uid="{00000000-0005-0000-0000-000049B20000}"/>
    <cellStyle name="Comma 9 2 2 4 3 2 3" xfId="54286" xr:uid="{00000000-0005-0000-0000-00004AB20000}"/>
    <cellStyle name="Comma 9 2 2 4 3 3" xfId="54287" xr:uid="{00000000-0005-0000-0000-00004BB20000}"/>
    <cellStyle name="Comma 9 2 2 4 3 3 2" xfId="54288" xr:uid="{00000000-0005-0000-0000-00004CB20000}"/>
    <cellStyle name="Comma 9 2 2 4 3 3 3" xfId="54289" xr:uid="{00000000-0005-0000-0000-00004DB20000}"/>
    <cellStyle name="Comma 9 2 2 4 3 4" xfId="54290" xr:uid="{00000000-0005-0000-0000-00004EB20000}"/>
    <cellStyle name="Comma 9 2 2 4 3 4 2" xfId="54291" xr:uid="{00000000-0005-0000-0000-00004FB20000}"/>
    <cellStyle name="Comma 9 2 2 4 3 5" xfId="54292" xr:uid="{00000000-0005-0000-0000-000050B20000}"/>
    <cellStyle name="Comma 9 2 2 4 3 6" xfId="54293" xr:uid="{00000000-0005-0000-0000-000051B20000}"/>
    <cellStyle name="Comma 9 2 2 4 4" xfId="54294" xr:uid="{00000000-0005-0000-0000-000052B20000}"/>
    <cellStyle name="Comma 9 2 2 4 4 2" xfId="54295" xr:uid="{00000000-0005-0000-0000-000053B20000}"/>
    <cellStyle name="Comma 9 2 2 4 4 2 2" xfId="54296" xr:uid="{00000000-0005-0000-0000-000054B20000}"/>
    <cellStyle name="Comma 9 2 2 4 4 2 3" xfId="54297" xr:uid="{00000000-0005-0000-0000-000055B20000}"/>
    <cellStyle name="Comma 9 2 2 4 4 3" xfId="54298" xr:uid="{00000000-0005-0000-0000-000056B20000}"/>
    <cellStyle name="Comma 9 2 2 4 4 3 2" xfId="54299" xr:uid="{00000000-0005-0000-0000-000057B20000}"/>
    <cellStyle name="Comma 9 2 2 4 4 4" xfId="54300" xr:uid="{00000000-0005-0000-0000-000058B20000}"/>
    <cellStyle name="Comma 9 2 2 4 4 5" xfId="54301" xr:uid="{00000000-0005-0000-0000-000059B20000}"/>
    <cellStyle name="Comma 9 2 2 4 5" xfId="54302" xr:uid="{00000000-0005-0000-0000-00005AB20000}"/>
    <cellStyle name="Comma 9 2 2 4 5 2" xfId="54303" xr:uid="{00000000-0005-0000-0000-00005BB20000}"/>
    <cellStyle name="Comma 9 2 2 4 5 3" xfId="54304" xr:uid="{00000000-0005-0000-0000-00005CB20000}"/>
    <cellStyle name="Comma 9 2 2 4 6" xfId="54305" xr:uid="{00000000-0005-0000-0000-00005DB20000}"/>
    <cellStyle name="Comma 9 2 2 4 6 2" xfId="54306" xr:uid="{00000000-0005-0000-0000-00005EB20000}"/>
    <cellStyle name="Comma 9 2 2 4 6 3" xfId="54307" xr:uid="{00000000-0005-0000-0000-00005FB20000}"/>
    <cellStyle name="Comma 9 2 2 4 7" xfId="54308" xr:uid="{00000000-0005-0000-0000-000060B20000}"/>
    <cellStyle name="Comma 9 2 2 4 7 2" xfId="54309" xr:uid="{00000000-0005-0000-0000-000061B20000}"/>
    <cellStyle name="Comma 9 2 2 4 8" xfId="54310" xr:uid="{00000000-0005-0000-0000-000062B20000}"/>
    <cellStyle name="Comma 9 2 2 4 9" xfId="54311" xr:uid="{00000000-0005-0000-0000-000063B20000}"/>
    <cellStyle name="Comma 9 2 2 5" xfId="3968" xr:uid="{00000000-0005-0000-0000-000064B20000}"/>
    <cellStyle name="Comma 9 2 2 5 2" xfId="54312" xr:uid="{00000000-0005-0000-0000-000065B20000}"/>
    <cellStyle name="Comma 9 2 2 5 2 2" xfId="54313" xr:uid="{00000000-0005-0000-0000-000066B20000}"/>
    <cellStyle name="Comma 9 2 2 5 2 2 2" xfId="54314" xr:uid="{00000000-0005-0000-0000-000067B20000}"/>
    <cellStyle name="Comma 9 2 2 5 2 2 3" xfId="54315" xr:uid="{00000000-0005-0000-0000-000068B20000}"/>
    <cellStyle name="Comma 9 2 2 5 2 3" xfId="54316" xr:uid="{00000000-0005-0000-0000-000069B20000}"/>
    <cellStyle name="Comma 9 2 2 5 2 3 2" xfId="54317" xr:uid="{00000000-0005-0000-0000-00006AB20000}"/>
    <cellStyle name="Comma 9 2 2 5 2 3 3" xfId="54318" xr:uid="{00000000-0005-0000-0000-00006BB20000}"/>
    <cellStyle name="Comma 9 2 2 5 2 4" xfId="54319" xr:uid="{00000000-0005-0000-0000-00006CB20000}"/>
    <cellStyle name="Comma 9 2 2 5 2 4 2" xfId="54320" xr:uid="{00000000-0005-0000-0000-00006DB20000}"/>
    <cellStyle name="Comma 9 2 2 5 2 5" xfId="54321" xr:uid="{00000000-0005-0000-0000-00006EB20000}"/>
    <cellStyle name="Comma 9 2 2 5 2 6" xfId="54322" xr:uid="{00000000-0005-0000-0000-00006FB20000}"/>
    <cellStyle name="Comma 9 2 2 5 3" xfId="54323" xr:uid="{00000000-0005-0000-0000-000070B20000}"/>
    <cellStyle name="Comma 9 2 2 5 3 2" xfId="54324" xr:uid="{00000000-0005-0000-0000-000071B20000}"/>
    <cellStyle name="Comma 9 2 2 5 3 2 2" xfId="54325" xr:uid="{00000000-0005-0000-0000-000072B20000}"/>
    <cellStyle name="Comma 9 2 2 5 3 2 3" xfId="54326" xr:uid="{00000000-0005-0000-0000-000073B20000}"/>
    <cellStyle name="Comma 9 2 2 5 3 3" xfId="54327" xr:uid="{00000000-0005-0000-0000-000074B20000}"/>
    <cellStyle name="Comma 9 2 2 5 3 3 2" xfId="54328" xr:uid="{00000000-0005-0000-0000-000075B20000}"/>
    <cellStyle name="Comma 9 2 2 5 3 3 3" xfId="54329" xr:uid="{00000000-0005-0000-0000-000076B20000}"/>
    <cellStyle name="Comma 9 2 2 5 3 4" xfId="54330" xr:uid="{00000000-0005-0000-0000-000077B20000}"/>
    <cellStyle name="Comma 9 2 2 5 3 4 2" xfId="54331" xr:uid="{00000000-0005-0000-0000-000078B20000}"/>
    <cellStyle name="Comma 9 2 2 5 3 5" xfId="54332" xr:uid="{00000000-0005-0000-0000-000079B20000}"/>
    <cellStyle name="Comma 9 2 2 5 3 6" xfId="54333" xr:uid="{00000000-0005-0000-0000-00007AB20000}"/>
    <cellStyle name="Comma 9 2 2 5 4" xfId="54334" xr:uid="{00000000-0005-0000-0000-00007BB20000}"/>
    <cellStyle name="Comma 9 2 2 5 4 2" xfId="54335" xr:uid="{00000000-0005-0000-0000-00007CB20000}"/>
    <cellStyle name="Comma 9 2 2 5 4 2 2" xfId="54336" xr:uid="{00000000-0005-0000-0000-00007DB20000}"/>
    <cellStyle name="Comma 9 2 2 5 4 2 3" xfId="54337" xr:uid="{00000000-0005-0000-0000-00007EB20000}"/>
    <cellStyle name="Comma 9 2 2 5 4 3" xfId="54338" xr:uid="{00000000-0005-0000-0000-00007FB20000}"/>
    <cellStyle name="Comma 9 2 2 5 4 3 2" xfId="54339" xr:uid="{00000000-0005-0000-0000-000080B20000}"/>
    <cellStyle name="Comma 9 2 2 5 4 4" xfId="54340" xr:uid="{00000000-0005-0000-0000-000081B20000}"/>
    <cellStyle name="Comma 9 2 2 5 4 5" xfId="54341" xr:uid="{00000000-0005-0000-0000-000082B20000}"/>
    <cellStyle name="Comma 9 2 2 5 5" xfId="54342" xr:uid="{00000000-0005-0000-0000-000083B20000}"/>
    <cellStyle name="Comma 9 2 2 5 5 2" xfId="54343" xr:uid="{00000000-0005-0000-0000-000084B20000}"/>
    <cellStyle name="Comma 9 2 2 5 5 3" xfId="54344" xr:uid="{00000000-0005-0000-0000-000085B20000}"/>
    <cellStyle name="Comma 9 2 2 5 6" xfId="54345" xr:uid="{00000000-0005-0000-0000-000086B20000}"/>
    <cellStyle name="Comma 9 2 2 5 6 2" xfId="54346" xr:uid="{00000000-0005-0000-0000-000087B20000}"/>
    <cellStyle name="Comma 9 2 2 5 6 3" xfId="54347" xr:uid="{00000000-0005-0000-0000-000088B20000}"/>
    <cellStyle name="Comma 9 2 2 5 7" xfId="54348" xr:uid="{00000000-0005-0000-0000-000089B20000}"/>
    <cellStyle name="Comma 9 2 2 5 7 2" xfId="54349" xr:uid="{00000000-0005-0000-0000-00008AB20000}"/>
    <cellStyle name="Comma 9 2 2 5 8" xfId="54350" xr:uid="{00000000-0005-0000-0000-00008BB20000}"/>
    <cellStyle name="Comma 9 2 2 5 9" xfId="54351" xr:uid="{00000000-0005-0000-0000-00008CB20000}"/>
    <cellStyle name="Comma 9 2 2 6" xfId="14042" xr:uid="{00000000-0005-0000-0000-00008DB20000}"/>
    <cellStyle name="Comma 9 2 2 6 2" xfId="54352" xr:uid="{00000000-0005-0000-0000-00008EB20000}"/>
    <cellStyle name="Comma 9 2 2 6 2 2" xfId="54353" xr:uid="{00000000-0005-0000-0000-00008FB20000}"/>
    <cellStyle name="Comma 9 2 2 6 2 3" xfId="54354" xr:uid="{00000000-0005-0000-0000-000090B20000}"/>
    <cellStyle name="Comma 9 2 2 6 3" xfId="54355" xr:uid="{00000000-0005-0000-0000-000091B20000}"/>
    <cellStyle name="Comma 9 2 2 6 3 2" xfId="54356" xr:uid="{00000000-0005-0000-0000-000092B20000}"/>
    <cellStyle name="Comma 9 2 2 6 3 3" xfId="54357" xr:uid="{00000000-0005-0000-0000-000093B20000}"/>
    <cellStyle name="Comma 9 2 2 6 4" xfId="54358" xr:uid="{00000000-0005-0000-0000-000094B20000}"/>
    <cellStyle name="Comma 9 2 2 6 4 2" xfId="54359" xr:uid="{00000000-0005-0000-0000-000095B20000}"/>
    <cellStyle name="Comma 9 2 2 6 5" xfId="54360" xr:uid="{00000000-0005-0000-0000-000096B20000}"/>
    <cellStyle name="Comma 9 2 2 6 6" xfId="54361" xr:uid="{00000000-0005-0000-0000-000097B20000}"/>
    <cellStyle name="Comma 9 2 2 7" xfId="54362" xr:uid="{00000000-0005-0000-0000-000098B20000}"/>
    <cellStyle name="Comma 9 2 2 7 2" xfId="54363" xr:uid="{00000000-0005-0000-0000-000099B20000}"/>
    <cellStyle name="Comma 9 2 2 7 2 2" xfId="54364" xr:uid="{00000000-0005-0000-0000-00009AB20000}"/>
    <cellStyle name="Comma 9 2 2 7 2 3" xfId="54365" xr:uid="{00000000-0005-0000-0000-00009BB20000}"/>
    <cellStyle name="Comma 9 2 2 7 3" xfId="54366" xr:uid="{00000000-0005-0000-0000-00009CB20000}"/>
    <cellStyle name="Comma 9 2 2 7 3 2" xfId="54367" xr:uid="{00000000-0005-0000-0000-00009DB20000}"/>
    <cellStyle name="Comma 9 2 2 7 3 3" xfId="54368" xr:uid="{00000000-0005-0000-0000-00009EB20000}"/>
    <cellStyle name="Comma 9 2 2 7 4" xfId="54369" xr:uid="{00000000-0005-0000-0000-00009FB20000}"/>
    <cellStyle name="Comma 9 2 2 7 4 2" xfId="54370" xr:uid="{00000000-0005-0000-0000-0000A0B20000}"/>
    <cellStyle name="Comma 9 2 2 7 5" xfId="54371" xr:uid="{00000000-0005-0000-0000-0000A1B20000}"/>
    <cellStyle name="Comma 9 2 2 7 6" xfId="54372" xr:uid="{00000000-0005-0000-0000-0000A2B20000}"/>
    <cellStyle name="Comma 9 2 2 8" xfId="54373" xr:uid="{00000000-0005-0000-0000-0000A3B20000}"/>
    <cellStyle name="Comma 9 2 2 8 2" xfId="54374" xr:uid="{00000000-0005-0000-0000-0000A4B20000}"/>
    <cellStyle name="Comma 9 2 2 8 2 2" xfId="54375" xr:uid="{00000000-0005-0000-0000-0000A5B20000}"/>
    <cellStyle name="Comma 9 2 2 8 2 3" xfId="54376" xr:uid="{00000000-0005-0000-0000-0000A6B20000}"/>
    <cellStyle name="Comma 9 2 2 8 3" xfId="54377" xr:uid="{00000000-0005-0000-0000-0000A7B20000}"/>
    <cellStyle name="Comma 9 2 2 8 3 2" xfId="54378" xr:uid="{00000000-0005-0000-0000-0000A8B20000}"/>
    <cellStyle name="Comma 9 2 2 8 4" xfId="54379" xr:uid="{00000000-0005-0000-0000-0000A9B20000}"/>
    <cellStyle name="Comma 9 2 2 8 5" xfId="54380" xr:uid="{00000000-0005-0000-0000-0000AAB20000}"/>
    <cellStyle name="Comma 9 2 2 9" xfId="54381" xr:uid="{00000000-0005-0000-0000-0000ABB20000}"/>
    <cellStyle name="Comma 9 2 2 9 2" xfId="54382" xr:uid="{00000000-0005-0000-0000-0000ACB20000}"/>
    <cellStyle name="Comma 9 2 2 9 3" xfId="54383" xr:uid="{00000000-0005-0000-0000-0000ADB20000}"/>
    <cellStyle name="Comma 9 2 3" xfId="3969" xr:uid="{00000000-0005-0000-0000-0000AEB20000}"/>
    <cellStyle name="Comma 9 2 3 10" xfId="54384" xr:uid="{00000000-0005-0000-0000-0000AFB20000}"/>
    <cellStyle name="Comma 9 2 3 10 2" xfId="54385" xr:uid="{00000000-0005-0000-0000-0000B0B20000}"/>
    <cellStyle name="Comma 9 2 3 11" xfId="54386" xr:uid="{00000000-0005-0000-0000-0000B1B20000}"/>
    <cellStyle name="Comma 9 2 3 12" xfId="54387" xr:uid="{00000000-0005-0000-0000-0000B2B20000}"/>
    <cellStyle name="Comma 9 2 3 2" xfId="3970" xr:uid="{00000000-0005-0000-0000-0000B3B20000}"/>
    <cellStyle name="Comma 9 2 3 2 10" xfId="54388" xr:uid="{00000000-0005-0000-0000-0000B4B20000}"/>
    <cellStyle name="Comma 9 2 3 2 2" xfId="3971" xr:uid="{00000000-0005-0000-0000-0000B5B20000}"/>
    <cellStyle name="Comma 9 2 3 2 2 2" xfId="3972" xr:uid="{00000000-0005-0000-0000-0000B6B20000}"/>
    <cellStyle name="Comma 9 2 3 2 2 2 2" xfId="54389" xr:uid="{00000000-0005-0000-0000-0000B7B20000}"/>
    <cellStyle name="Comma 9 2 3 2 2 2 2 2" xfId="54390" xr:uid="{00000000-0005-0000-0000-0000B8B20000}"/>
    <cellStyle name="Comma 9 2 3 2 2 2 2 3" xfId="54391" xr:uid="{00000000-0005-0000-0000-0000B9B20000}"/>
    <cellStyle name="Comma 9 2 3 2 2 2 3" xfId="54392" xr:uid="{00000000-0005-0000-0000-0000BAB20000}"/>
    <cellStyle name="Comma 9 2 3 2 2 2 3 2" xfId="54393" xr:uid="{00000000-0005-0000-0000-0000BBB20000}"/>
    <cellStyle name="Comma 9 2 3 2 2 2 3 3" xfId="54394" xr:uid="{00000000-0005-0000-0000-0000BCB20000}"/>
    <cellStyle name="Comma 9 2 3 2 2 2 4" xfId="54395" xr:uid="{00000000-0005-0000-0000-0000BDB20000}"/>
    <cellStyle name="Comma 9 2 3 2 2 2 4 2" xfId="54396" xr:uid="{00000000-0005-0000-0000-0000BEB20000}"/>
    <cellStyle name="Comma 9 2 3 2 2 2 5" xfId="54397" xr:uid="{00000000-0005-0000-0000-0000BFB20000}"/>
    <cellStyle name="Comma 9 2 3 2 2 2 6" xfId="54398" xr:uid="{00000000-0005-0000-0000-0000C0B20000}"/>
    <cellStyle name="Comma 9 2 3 2 2 3" xfId="54399" xr:uid="{00000000-0005-0000-0000-0000C1B20000}"/>
    <cellStyle name="Comma 9 2 3 2 2 3 2" xfId="54400" xr:uid="{00000000-0005-0000-0000-0000C2B20000}"/>
    <cellStyle name="Comma 9 2 3 2 2 3 2 2" xfId="54401" xr:uid="{00000000-0005-0000-0000-0000C3B20000}"/>
    <cellStyle name="Comma 9 2 3 2 2 3 2 3" xfId="54402" xr:uid="{00000000-0005-0000-0000-0000C4B20000}"/>
    <cellStyle name="Comma 9 2 3 2 2 3 3" xfId="54403" xr:uid="{00000000-0005-0000-0000-0000C5B20000}"/>
    <cellStyle name="Comma 9 2 3 2 2 3 3 2" xfId="54404" xr:uid="{00000000-0005-0000-0000-0000C6B20000}"/>
    <cellStyle name="Comma 9 2 3 2 2 3 3 3" xfId="54405" xr:uid="{00000000-0005-0000-0000-0000C7B20000}"/>
    <cellStyle name="Comma 9 2 3 2 2 3 4" xfId="54406" xr:uid="{00000000-0005-0000-0000-0000C8B20000}"/>
    <cellStyle name="Comma 9 2 3 2 2 3 4 2" xfId="54407" xr:uid="{00000000-0005-0000-0000-0000C9B20000}"/>
    <cellStyle name="Comma 9 2 3 2 2 3 5" xfId="54408" xr:uid="{00000000-0005-0000-0000-0000CAB20000}"/>
    <cellStyle name="Comma 9 2 3 2 2 3 6" xfId="54409" xr:uid="{00000000-0005-0000-0000-0000CBB20000}"/>
    <cellStyle name="Comma 9 2 3 2 2 4" xfId="54410" xr:uid="{00000000-0005-0000-0000-0000CCB20000}"/>
    <cellStyle name="Comma 9 2 3 2 2 4 2" xfId="54411" xr:uid="{00000000-0005-0000-0000-0000CDB20000}"/>
    <cellStyle name="Comma 9 2 3 2 2 4 2 2" xfId="54412" xr:uid="{00000000-0005-0000-0000-0000CEB20000}"/>
    <cellStyle name="Comma 9 2 3 2 2 4 2 3" xfId="54413" xr:uid="{00000000-0005-0000-0000-0000CFB20000}"/>
    <cellStyle name="Comma 9 2 3 2 2 4 3" xfId="54414" xr:uid="{00000000-0005-0000-0000-0000D0B20000}"/>
    <cellStyle name="Comma 9 2 3 2 2 4 3 2" xfId="54415" xr:uid="{00000000-0005-0000-0000-0000D1B20000}"/>
    <cellStyle name="Comma 9 2 3 2 2 4 4" xfId="54416" xr:uid="{00000000-0005-0000-0000-0000D2B20000}"/>
    <cellStyle name="Comma 9 2 3 2 2 4 5" xfId="54417" xr:uid="{00000000-0005-0000-0000-0000D3B20000}"/>
    <cellStyle name="Comma 9 2 3 2 2 5" xfId="54418" xr:uid="{00000000-0005-0000-0000-0000D4B20000}"/>
    <cellStyle name="Comma 9 2 3 2 2 5 2" xfId="54419" xr:uid="{00000000-0005-0000-0000-0000D5B20000}"/>
    <cellStyle name="Comma 9 2 3 2 2 5 3" xfId="54420" xr:uid="{00000000-0005-0000-0000-0000D6B20000}"/>
    <cellStyle name="Comma 9 2 3 2 2 6" xfId="54421" xr:uid="{00000000-0005-0000-0000-0000D7B20000}"/>
    <cellStyle name="Comma 9 2 3 2 2 6 2" xfId="54422" xr:uid="{00000000-0005-0000-0000-0000D8B20000}"/>
    <cellStyle name="Comma 9 2 3 2 2 6 3" xfId="54423" xr:uid="{00000000-0005-0000-0000-0000D9B20000}"/>
    <cellStyle name="Comma 9 2 3 2 2 7" xfId="54424" xr:uid="{00000000-0005-0000-0000-0000DAB20000}"/>
    <cellStyle name="Comma 9 2 3 2 2 7 2" xfId="54425" xr:uid="{00000000-0005-0000-0000-0000DBB20000}"/>
    <cellStyle name="Comma 9 2 3 2 2 8" xfId="54426" xr:uid="{00000000-0005-0000-0000-0000DCB20000}"/>
    <cellStyle name="Comma 9 2 3 2 2 9" xfId="54427" xr:uid="{00000000-0005-0000-0000-0000DDB20000}"/>
    <cellStyle name="Comma 9 2 3 2 3" xfId="3973" xr:uid="{00000000-0005-0000-0000-0000DEB20000}"/>
    <cellStyle name="Comma 9 2 3 2 3 2" xfId="54428" xr:uid="{00000000-0005-0000-0000-0000DFB20000}"/>
    <cellStyle name="Comma 9 2 3 2 3 2 2" xfId="54429" xr:uid="{00000000-0005-0000-0000-0000E0B20000}"/>
    <cellStyle name="Comma 9 2 3 2 3 2 3" xfId="54430" xr:uid="{00000000-0005-0000-0000-0000E1B20000}"/>
    <cellStyle name="Comma 9 2 3 2 3 3" xfId="54431" xr:uid="{00000000-0005-0000-0000-0000E2B20000}"/>
    <cellStyle name="Comma 9 2 3 2 3 3 2" xfId="54432" xr:uid="{00000000-0005-0000-0000-0000E3B20000}"/>
    <cellStyle name="Comma 9 2 3 2 3 3 3" xfId="54433" xr:uid="{00000000-0005-0000-0000-0000E4B20000}"/>
    <cellStyle name="Comma 9 2 3 2 3 4" xfId="54434" xr:uid="{00000000-0005-0000-0000-0000E5B20000}"/>
    <cellStyle name="Comma 9 2 3 2 3 4 2" xfId="54435" xr:uid="{00000000-0005-0000-0000-0000E6B20000}"/>
    <cellStyle name="Comma 9 2 3 2 3 5" xfId="54436" xr:uid="{00000000-0005-0000-0000-0000E7B20000}"/>
    <cellStyle name="Comma 9 2 3 2 3 6" xfId="54437" xr:uid="{00000000-0005-0000-0000-0000E8B20000}"/>
    <cellStyle name="Comma 9 2 3 2 4" xfId="54438" xr:uid="{00000000-0005-0000-0000-0000E9B20000}"/>
    <cellStyle name="Comma 9 2 3 2 4 2" xfId="54439" xr:uid="{00000000-0005-0000-0000-0000EAB20000}"/>
    <cellStyle name="Comma 9 2 3 2 4 2 2" xfId="54440" xr:uid="{00000000-0005-0000-0000-0000EBB20000}"/>
    <cellStyle name="Comma 9 2 3 2 4 2 3" xfId="54441" xr:uid="{00000000-0005-0000-0000-0000ECB20000}"/>
    <cellStyle name="Comma 9 2 3 2 4 3" xfId="54442" xr:uid="{00000000-0005-0000-0000-0000EDB20000}"/>
    <cellStyle name="Comma 9 2 3 2 4 3 2" xfId="54443" xr:uid="{00000000-0005-0000-0000-0000EEB20000}"/>
    <cellStyle name="Comma 9 2 3 2 4 3 3" xfId="54444" xr:uid="{00000000-0005-0000-0000-0000EFB20000}"/>
    <cellStyle name="Comma 9 2 3 2 4 4" xfId="54445" xr:uid="{00000000-0005-0000-0000-0000F0B20000}"/>
    <cellStyle name="Comma 9 2 3 2 4 4 2" xfId="54446" xr:uid="{00000000-0005-0000-0000-0000F1B20000}"/>
    <cellStyle name="Comma 9 2 3 2 4 5" xfId="54447" xr:uid="{00000000-0005-0000-0000-0000F2B20000}"/>
    <cellStyle name="Comma 9 2 3 2 4 6" xfId="54448" xr:uid="{00000000-0005-0000-0000-0000F3B20000}"/>
    <cellStyle name="Comma 9 2 3 2 5" xfId="54449" xr:uid="{00000000-0005-0000-0000-0000F4B20000}"/>
    <cellStyle name="Comma 9 2 3 2 5 2" xfId="54450" xr:uid="{00000000-0005-0000-0000-0000F5B20000}"/>
    <cellStyle name="Comma 9 2 3 2 5 2 2" xfId="54451" xr:uid="{00000000-0005-0000-0000-0000F6B20000}"/>
    <cellStyle name="Comma 9 2 3 2 5 2 3" xfId="54452" xr:uid="{00000000-0005-0000-0000-0000F7B20000}"/>
    <cellStyle name="Comma 9 2 3 2 5 3" xfId="54453" xr:uid="{00000000-0005-0000-0000-0000F8B20000}"/>
    <cellStyle name="Comma 9 2 3 2 5 3 2" xfId="54454" xr:uid="{00000000-0005-0000-0000-0000F9B20000}"/>
    <cellStyle name="Comma 9 2 3 2 5 4" xfId="54455" xr:uid="{00000000-0005-0000-0000-0000FAB20000}"/>
    <cellStyle name="Comma 9 2 3 2 5 5" xfId="54456" xr:uid="{00000000-0005-0000-0000-0000FBB20000}"/>
    <cellStyle name="Comma 9 2 3 2 6" xfId="54457" xr:uid="{00000000-0005-0000-0000-0000FCB20000}"/>
    <cellStyle name="Comma 9 2 3 2 6 2" xfId="54458" xr:uid="{00000000-0005-0000-0000-0000FDB20000}"/>
    <cellStyle name="Comma 9 2 3 2 6 3" xfId="54459" xr:uid="{00000000-0005-0000-0000-0000FEB20000}"/>
    <cellStyle name="Comma 9 2 3 2 7" xfId="54460" xr:uid="{00000000-0005-0000-0000-0000FFB20000}"/>
    <cellStyle name="Comma 9 2 3 2 7 2" xfId="54461" xr:uid="{00000000-0005-0000-0000-000000B30000}"/>
    <cellStyle name="Comma 9 2 3 2 7 3" xfId="54462" xr:uid="{00000000-0005-0000-0000-000001B30000}"/>
    <cellStyle name="Comma 9 2 3 2 8" xfId="54463" xr:uid="{00000000-0005-0000-0000-000002B30000}"/>
    <cellStyle name="Comma 9 2 3 2 8 2" xfId="54464" xr:uid="{00000000-0005-0000-0000-000003B30000}"/>
    <cellStyle name="Comma 9 2 3 2 9" xfId="54465" xr:uid="{00000000-0005-0000-0000-000004B30000}"/>
    <cellStyle name="Comma 9 2 3 3" xfId="3974" xr:uid="{00000000-0005-0000-0000-000005B30000}"/>
    <cellStyle name="Comma 9 2 3 3 2" xfId="3975" xr:uid="{00000000-0005-0000-0000-000006B30000}"/>
    <cellStyle name="Comma 9 2 3 3 2 2" xfId="54466" xr:uid="{00000000-0005-0000-0000-000007B30000}"/>
    <cellStyle name="Comma 9 2 3 3 2 2 2" xfId="54467" xr:uid="{00000000-0005-0000-0000-000008B30000}"/>
    <cellStyle name="Comma 9 2 3 3 2 2 3" xfId="54468" xr:uid="{00000000-0005-0000-0000-000009B30000}"/>
    <cellStyle name="Comma 9 2 3 3 2 3" xfId="54469" xr:uid="{00000000-0005-0000-0000-00000AB30000}"/>
    <cellStyle name="Comma 9 2 3 3 2 3 2" xfId="54470" xr:uid="{00000000-0005-0000-0000-00000BB30000}"/>
    <cellStyle name="Comma 9 2 3 3 2 3 3" xfId="54471" xr:uid="{00000000-0005-0000-0000-00000CB30000}"/>
    <cellStyle name="Comma 9 2 3 3 2 4" xfId="54472" xr:uid="{00000000-0005-0000-0000-00000DB30000}"/>
    <cellStyle name="Comma 9 2 3 3 2 4 2" xfId="54473" xr:uid="{00000000-0005-0000-0000-00000EB30000}"/>
    <cellStyle name="Comma 9 2 3 3 2 5" xfId="54474" xr:uid="{00000000-0005-0000-0000-00000FB30000}"/>
    <cellStyle name="Comma 9 2 3 3 2 6" xfId="54475" xr:uid="{00000000-0005-0000-0000-000010B30000}"/>
    <cellStyle name="Comma 9 2 3 3 3" xfId="54476" xr:uid="{00000000-0005-0000-0000-000011B30000}"/>
    <cellStyle name="Comma 9 2 3 3 3 2" xfId="54477" xr:uid="{00000000-0005-0000-0000-000012B30000}"/>
    <cellStyle name="Comma 9 2 3 3 3 2 2" xfId="54478" xr:uid="{00000000-0005-0000-0000-000013B30000}"/>
    <cellStyle name="Comma 9 2 3 3 3 2 3" xfId="54479" xr:uid="{00000000-0005-0000-0000-000014B30000}"/>
    <cellStyle name="Comma 9 2 3 3 3 3" xfId="54480" xr:uid="{00000000-0005-0000-0000-000015B30000}"/>
    <cellStyle name="Comma 9 2 3 3 3 3 2" xfId="54481" xr:uid="{00000000-0005-0000-0000-000016B30000}"/>
    <cellStyle name="Comma 9 2 3 3 3 3 3" xfId="54482" xr:uid="{00000000-0005-0000-0000-000017B30000}"/>
    <cellStyle name="Comma 9 2 3 3 3 4" xfId="54483" xr:uid="{00000000-0005-0000-0000-000018B30000}"/>
    <cellStyle name="Comma 9 2 3 3 3 4 2" xfId="54484" xr:uid="{00000000-0005-0000-0000-000019B30000}"/>
    <cellStyle name="Comma 9 2 3 3 3 5" xfId="54485" xr:uid="{00000000-0005-0000-0000-00001AB30000}"/>
    <cellStyle name="Comma 9 2 3 3 3 6" xfId="54486" xr:uid="{00000000-0005-0000-0000-00001BB30000}"/>
    <cellStyle name="Comma 9 2 3 3 4" xfId="54487" xr:uid="{00000000-0005-0000-0000-00001CB30000}"/>
    <cellStyle name="Comma 9 2 3 3 4 2" xfId="54488" xr:uid="{00000000-0005-0000-0000-00001DB30000}"/>
    <cellStyle name="Comma 9 2 3 3 4 2 2" xfId="54489" xr:uid="{00000000-0005-0000-0000-00001EB30000}"/>
    <cellStyle name="Comma 9 2 3 3 4 2 3" xfId="54490" xr:uid="{00000000-0005-0000-0000-00001FB30000}"/>
    <cellStyle name="Comma 9 2 3 3 4 3" xfId="54491" xr:uid="{00000000-0005-0000-0000-000020B30000}"/>
    <cellStyle name="Comma 9 2 3 3 4 3 2" xfId="54492" xr:uid="{00000000-0005-0000-0000-000021B30000}"/>
    <cellStyle name="Comma 9 2 3 3 4 4" xfId="54493" xr:uid="{00000000-0005-0000-0000-000022B30000}"/>
    <cellStyle name="Comma 9 2 3 3 4 5" xfId="54494" xr:uid="{00000000-0005-0000-0000-000023B30000}"/>
    <cellStyle name="Comma 9 2 3 3 5" xfId="54495" xr:uid="{00000000-0005-0000-0000-000024B30000}"/>
    <cellStyle name="Comma 9 2 3 3 5 2" xfId="54496" xr:uid="{00000000-0005-0000-0000-000025B30000}"/>
    <cellStyle name="Comma 9 2 3 3 5 3" xfId="54497" xr:uid="{00000000-0005-0000-0000-000026B30000}"/>
    <cellStyle name="Comma 9 2 3 3 6" xfId="54498" xr:uid="{00000000-0005-0000-0000-000027B30000}"/>
    <cellStyle name="Comma 9 2 3 3 6 2" xfId="54499" xr:uid="{00000000-0005-0000-0000-000028B30000}"/>
    <cellStyle name="Comma 9 2 3 3 6 3" xfId="54500" xr:uid="{00000000-0005-0000-0000-000029B30000}"/>
    <cellStyle name="Comma 9 2 3 3 7" xfId="54501" xr:uid="{00000000-0005-0000-0000-00002AB30000}"/>
    <cellStyle name="Comma 9 2 3 3 7 2" xfId="54502" xr:uid="{00000000-0005-0000-0000-00002BB30000}"/>
    <cellStyle name="Comma 9 2 3 3 8" xfId="54503" xr:uid="{00000000-0005-0000-0000-00002CB30000}"/>
    <cellStyle name="Comma 9 2 3 3 9" xfId="54504" xr:uid="{00000000-0005-0000-0000-00002DB30000}"/>
    <cellStyle name="Comma 9 2 3 4" xfId="3976" xr:uid="{00000000-0005-0000-0000-00002EB30000}"/>
    <cellStyle name="Comma 9 2 3 4 2" xfId="54505" xr:uid="{00000000-0005-0000-0000-00002FB30000}"/>
    <cellStyle name="Comma 9 2 3 4 2 2" xfId="54506" xr:uid="{00000000-0005-0000-0000-000030B30000}"/>
    <cellStyle name="Comma 9 2 3 4 2 2 2" xfId="54507" xr:uid="{00000000-0005-0000-0000-000031B30000}"/>
    <cellStyle name="Comma 9 2 3 4 2 2 3" xfId="54508" xr:uid="{00000000-0005-0000-0000-000032B30000}"/>
    <cellStyle name="Comma 9 2 3 4 2 3" xfId="54509" xr:uid="{00000000-0005-0000-0000-000033B30000}"/>
    <cellStyle name="Comma 9 2 3 4 2 3 2" xfId="54510" xr:uid="{00000000-0005-0000-0000-000034B30000}"/>
    <cellStyle name="Comma 9 2 3 4 2 3 3" xfId="54511" xr:uid="{00000000-0005-0000-0000-000035B30000}"/>
    <cellStyle name="Comma 9 2 3 4 2 4" xfId="54512" xr:uid="{00000000-0005-0000-0000-000036B30000}"/>
    <cellStyle name="Comma 9 2 3 4 2 4 2" xfId="54513" xr:uid="{00000000-0005-0000-0000-000037B30000}"/>
    <cellStyle name="Comma 9 2 3 4 2 5" xfId="54514" xr:uid="{00000000-0005-0000-0000-000038B30000}"/>
    <cellStyle name="Comma 9 2 3 4 2 6" xfId="54515" xr:uid="{00000000-0005-0000-0000-000039B30000}"/>
    <cellStyle name="Comma 9 2 3 4 3" xfId="54516" xr:uid="{00000000-0005-0000-0000-00003AB30000}"/>
    <cellStyle name="Comma 9 2 3 4 3 2" xfId="54517" xr:uid="{00000000-0005-0000-0000-00003BB30000}"/>
    <cellStyle name="Comma 9 2 3 4 3 2 2" xfId="54518" xr:uid="{00000000-0005-0000-0000-00003CB30000}"/>
    <cellStyle name="Comma 9 2 3 4 3 2 3" xfId="54519" xr:uid="{00000000-0005-0000-0000-00003DB30000}"/>
    <cellStyle name="Comma 9 2 3 4 3 3" xfId="54520" xr:uid="{00000000-0005-0000-0000-00003EB30000}"/>
    <cellStyle name="Comma 9 2 3 4 3 3 2" xfId="54521" xr:uid="{00000000-0005-0000-0000-00003FB30000}"/>
    <cellStyle name="Comma 9 2 3 4 3 3 3" xfId="54522" xr:uid="{00000000-0005-0000-0000-000040B30000}"/>
    <cellStyle name="Comma 9 2 3 4 3 4" xfId="54523" xr:uid="{00000000-0005-0000-0000-000041B30000}"/>
    <cellStyle name="Comma 9 2 3 4 3 4 2" xfId="54524" xr:uid="{00000000-0005-0000-0000-000042B30000}"/>
    <cellStyle name="Comma 9 2 3 4 3 5" xfId="54525" xr:uid="{00000000-0005-0000-0000-000043B30000}"/>
    <cellStyle name="Comma 9 2 3 4 3 6" xfId="54526" xr:uid="{00000000-0005-0000-0000-000044B30000}"/>
    <cellStyle name="Comma 9 2 3 4 4" xfId="54527" xr:uid="{00000000-0005-0000-0000-000045B30000}"/>
    <cellStyle name="Comma 9 2 3 4 4 2" xfId="54528" xr:uid="{00000000-0005-0000-0000-000046B30000}"/>
    <cellStyle name="Comma 9 2 3 4 4 2 2" xfId="54529" xr:uid="{00000000-0005-0000-0000-000047B30000}"/>
    <cellStyle name="Comma 9 2 3 4 4 2 3" xfId="54530" xr:uid="{00000000-0005-0000-0000-000048B30000}"/>
    <cellStyle name="Comma 9 2 3 4 4 3" xfId="54531" xr:uid="{00000000-0005-0000-0000-000049B30000}"/>
    <cellStyle name="Comma 9 2 3 4 4 3 2" xfId="54532" xr:uid="{00000000-0005-0000-0000-00004AB30000}"/>
    <cellStyle name="Comma 9 2 3 4 4 4" xfId="54533" xr:uid="{00000000-0005-0000-0000-00004BB30000}"/>
    <cellStyle name="Comma 9 2 3 4 4 5" xfId="54534" xr:uid="{00000000-0005-0000-0000-00004CB30000}"/>
    <cellStyle name="Comma 9 2 3 4 5" xfId="54535" xr:uid="{00000000-0005-0000-0000-00004DB30000}"/>
    <cellStyle name="Comma 9 2 3 4 5 2" xfId="54536" xr:uid="{00000000-0005-0000-0000-00004EB30000}"/>
    <cellStyle name="Comma 9 2 3 4 5 3" xfId="54537" xr:uid="{00000000-0005-0000-0000-00004FB30000}"/>
    <cellStyle name="Comma 9 2 3 4 6" xfId="54538" xr:uid="{00000000-0005-0000-0000-000050B30000}"/>
    <cellStyle name="Comma 9 2 3 4 6 2" xfId="54539" xr:uid="{00000000-0005-0000-0000-000051B30000}"/>
    <cellStyle name="Comma 9 2 3 4 6 3" xfId="54540" xr:uid="{00000000-0005-0000-0000-000052B30000}"/>
    <cellStyle name="Comma 9 2 3 4 7" xfId="54541" xr:uid="{00000000-0005-0000-0000-000053B30000}"/>
    <cellStyle name="Comma 9 2 3 4 7 2" xfId="54542" xr:uid="{00000000-0005-0000-0000-000054B30000}"/>
    <cellStyle name="Comma 9 2 3 4 8" xfId="54543" xr:uid="{00000000-0005-0000-0000-000055B30000}"/>
    <cellStyle name="Comma 9 2 3 4 9" xfId="54544" xr:uid="{00000000-0005-0000-0000-000056B30000}"/>
    <cellStyle name="Comma 9 2 3 5" xfId="54545" xr:uid="{00000000-0005-0000-0000-000057B30000}"/>
    <cellStyle name="Comma 9 2 3 5 2" xfId="54546" xr:uid="{00000000-0005-0000-0000-000058B30000}"/>
    <cellStyle name="Comma 9 2 3 5 2 2" xfId="54547" xr:uid="{00000000-0005-0000-0000-000059B30000}"/>
    <cellStyle name="Comma 9 2 3 5 2 3" xfId="54548" xr:uid="{00000000-0005-0000-0000-00005AB30000}"/>
    <cellStyle name="Comma 9 2 3 5 3" xfId="54549" xr:uid="{00000000-0005-0000-0000-00005BB30000}"/>
    <cellStyle name="Comma 9 2 3 5 3 2" xfId="54550" xr:uid="{00000000-0005-0000-0000-00005CB30000}"/>
    <cellStyle name="Comma 9 2 3 5 3 3" xfId="54551" xr:uid="{00000000-0005-0000-0000-00005DB30000}"/>
    <cellStyle name="Comma 9 2 3 5 4" xfId="54552" xr:uid="{00000000-0005-0000-0000-00005EB30000}"/>
    <cellStyle name="Comma 9 2 3 5 4 2" xfId="54553" xr:uid="{00000000-0005-0000-0000-00005FB30000}"/>
    <cellStyle name="Comma 9 2 3 5 5" xfId="54554" xr:uid="{00000000-0005-0000-0000-000060B30000}"/>
    <cellStyle name="Comma 9 2 3 5 6" xfId="54555" xr:uid="{00000000-0005-0000-0000-000061B30000}"/>
    <cellStyle name="Comma 9 2 3 6" xfId="54556" xr:uid="{00000000-0005-0000-0000-000062B30000}"/>
    <cellStyle name="Comma 9 2 3 6 2" xfId="54557" xr:uid="{00000000-0005-0000-0000-000063B30000}"/>
    <cellStyle name="Comma 9 2 3 6 2 2" xfId="54558" xr:uid="{00000000-0005-0000-0000-000064B30000}"/>
    <cellStyle name="Comma 9 2 3 6 2 3" xfId="54559" xr:uid="{00000000-0005-0000-0000-000065B30000}"/>
    <cellStyle name="Comma 9 2 3 6 3" xfId="54560" xr:uid="{00000000-0005-0000-0000-000066B30000}"/>
    <cellStyle name="Comma 9 2 3 6 3 2" xfId="54561" xr:uid="{00000000-0005-0000-0000-000067B30000}"/>
    <cellStyle name="Comma 9 2 3 6 3 3" xfId="54562" xr:uid="{00000000-0005-0000-0000-000068B30000}"/>
    <cellStyle name="Comma 9 2 3 6 4" xfId="54563" xr:uid="{00000000-0005-0000-0000-000069B30000}"/>
    <cellStyle name="Comma 9 2 3 6 4 2" xfId="54564" xr:uid="{00000000-0005-0000-0000-00006AB30000}"/>
    <cellStyle name="Comma 9 2 3 6 5" xfId="54565" xr:uid="{00000000-0005-0000-0000-00006BB30000}"/>
    <cellStyle name="Comma 9 2 3 6 6" xfId="54566" xr:uid="{00000000-0005-0000-0000-00006CB30000}"/>
    <cellStyle name="Comma 9 2 3 7" xfId="54567" xr:uid="{00000000-0005-0000-0000-00006DB30000}"/>
    <cellStyle name="Comma 9 2 3 7 2" xfId="54568" xr:uid="{00000000-0005-0000-0000-00006EB30000}"/>
    <cellStyle name="Comma 9 2 3 7 2 2" xfId="54569" xr:uid="{00000000-0005-0000-0000-00006FB30000}"/>
    <cellStyle name="Comma 9 2 3 7 2 3" xfId="54570" xr:uid="{00000000-0005-0000-0000-000070B30000}"/>
    <cellStyle name="Comma 9 2 3 7 3" xfId="54571" xr:uid="{00000000-0005-0000-0000-000071B30000}"/>
    <cellStyle name="Comma 9 2 3 7 3 2" xfId="54572" xr:uid="{00000000-0005-0000-0000-000072B30000}"/>
    <cellStyle name="Comma 9 2 3 7 4" xfId="54573" xr:uid="{00000000-0005-0000-0000-000073B30000}"/>
    <cellStyle name="Comma 9 2 3 7 5" xfId="54574" xr:uid="{00000000-0005-0000-0000-000074B30000}"/>
    <cellStyle name="Comma 9 2 3 8" xfId="54575" xr:uid="{00000000-0005-0000-0000-000075B30000}"/>
    <cellStyle name="Comma 9 2 3 8 2" xfId="54576" xr:uid="{00000000-0005-0000-0000-000076B30000}"/>
    <cellStyle name="Comma 9 2 3 8 3" xfId="54577" xr:uid="{00000000-0005-0000-0000-000077B30000}"/>
    <cellStyle name="Comma 9 2 3 9" xfId="54578" xr:uid="{00000000-0005-0000-0000-000078B30000}"/>
    <cellStyle name="Comma 9 2 3 9 2" xfId="54579" xr:uid="{00000000-0005-0000-0000-000079B30000}"/>
    <cellStyle name="Comma 9 2 3 9 3" xfId="54580" xr:uid="{00000000-0005-0000-0000-00007AB30000}"/>
    <cellStyle name="Comma 9 2 4" xfId="3977" xr:uid="{00000000-0005-0000-0000-00007BB30000}"/>
    <cellStyle name="Comma 9 2 4 10" xfId="54581" xr:uid="{00000000-0005-0000-0000-00007CB30000}"/>
    <cellStyle name="Comma 9 2 4 2" xfId="3978" xr:uid="{00000000-0005-0000-0000-00007DB30000}"/>
    <cellStyle name="Comma 9 2 4 2 2" xfId="3979" xr:uid="{00000000-0005-0000-0000-00007EB30000}"/>
    <cellStyle name="Comma 9 2 4 2 2 2" xfId="54582" xr:uid="{00000000-0005-0000-0000-00007FB30000}"/>
    <cellStyle name="Comma 9 2 4 2 2 2 2" xfId="54583" xr:uid="{00000000-0005-0000-0000-000080B30000}"/>
    <cellStyle name="Comma 9 2 4 2 2 2 3" xfId="54584" xr:uid="{00000000-0005-0000-0000-000081B30000}"/>
    <cellStyle name="Comma 9 2 4 2 2 3" xfId="54585" xr:uid="{00000000-0005-0000-0000-000082B30000}"/>
    <cellStyle name="Comma 9 2 4 2 2 3 2" xfId="54586" xr:uid="{00000000-0005-0000-0000-000083B30000}"/>
    <cellStyle name="Comma 9 2 4 2 2 3 3" xfId="54587" xr:uid="{00000000-0005-0000-0000-000084B30000}"/>
    <cellStyle name="Comma 9 2 4 2 2 4" xfId="54588" xr:uid="{00000000-0005-0000-0000-000085B30000}"/>
    <cellStyle name="Comma 9 2 4 2 2 4 2" xfId="54589" xr:uid="{00000000-0005-0000-0000-000086B30000}"/>
    <cellStyle name="Comma 9 2 4 2 2 5" xfId="54590" xr:uid="{00000000-0005-0000-0000-000087B30000}"/>
    <cellStyle name="Comma 9 2 4 2 2 6" xfId="54591" xr:uid="{00000000-0005-0000-0000-000088B30000}"/>
    <cellStyle name="Comma 9 2 4 2 3" xfId="54592" xr:uid="{00000000-0005-0000-0000-000089B30000}"/>
    <cellStyle name="Comma 9 2 4 2 3 2" xfId="54593" xr:uid="{00000000-0005-0000-0000-00008AB30000}"/>
    <cellStyle name="Comma 9 2 4 2 3 2 2" xfId="54594" xr:uid="{00000000-0005-0000-0000-00008BB30000}"/>
    <cellStyle name="Comma 9 2 4 2 3 2 3" xfId="54595" xr:uid="{00000000-0005-0000-0000-00008CB30000}"/>
    <cellStyle name="Comma 9 2 4 2 3 3" xfId="54596" xr:uid="{00000000-0005-0000-0000-00008DB30000}"/>
    <cellStyle name="Comma 9 2 4 2 3 3 2" xfId="54597" xr:uid="{00000000-0005-0000-0000-00008EB30000}"/>
    <cellStyle name="Comma 9 2 4 2 3 3 3" xfId="54598" xr:uid="{00000000-0005-0000-0000-00008FB30000}"/>
    <cellStyle name="Comma 9 2 4 2 3 4" xfId="54599" xr:uid="{00000000-0005-0000-0000-000090B30000}"/>
    <cellStyle name="Comma 9 2 4 2 3 4 2" xfId="54600" xr:uid="{00000000-0005-0000-0000-000091B30000}"/>
    <cellStyle name="Comma 9 2 4 2 3 5" xfId="54601" xr:uid="{00000000-0005-0000-0000-000092B30000}"/>
    <cellStyle name="Comma 9 2 4 2 3 6" xfId="54602" xr:uid="{00000000-0005-0000-0000-000093B30000}"/>
    <cellStyle name="Comma 9 2 4 2 4" xfId="54603" xr:uid="{00000000-0005-0000-0000-000094B30000}"/>
    <cellStyle name="Comma 9 2 4 2 4 2" xfId="54604" xr:uid="{00000000-0005-0000-0000-000095B30000}"/>
    <cellStyle name="Comma 9 2 4 2 4 2 2" xfId="54605" xr:uid="{00000000-0005-0000-0000-000096B30000}"/>
    <cellStyle name="Comma 9 2 4 2 4 2 3" xfId="54606" xr:uid="{00000000-0005-0000-0000-000097B30000}"/>
    <cellStyle name="Comma 9 2 4 2 4 3" xfId="54607" xr:uid="{00000000-0005-0000-0000-000098B30000}"/>
    <cellStyle name="Comma 9 2 4 2 4 3 2" xfId="54608" xr:uid="{00000000-0005-0000-0000-000099B30000}"/>
    <cellStyle name="Comma 9 2 4 2 4 4" xfId="54609" xr:uid="{00000000-0005-0000-0000-00009AB30000}"/>
    <cellStyle name="Comma 9 2 4 2 4 5" xfId="54610" xr:uid="{00000000-0005-0000-0000-00009BB30000}"/>
    <cellStyle name="Comma 9 2 4 2 5" xfId="54611" xr:uid="{00000000-0005-0000-0000-00009CB30000}"/>
    <cellStyle name="Comma 9 2 4 2 5 2" xfId="54612" xr:uid="{00000000-0005-0000-0000-00009DB30000}"/>
    <cellStyle name="Comma 9 2 4 2 5 3" xfId="54613" xr:uid="{00000000-0005-0000-0000-00009EB30000}"/>
    <cellStyle name="Comma 9 2 4 2 6" xfId="54614" xr:uid="{00000000-0005-0000-0000-00009FB30000}"/>
    <cellStyle name="Comma 9 2 4 2 6 2" xfId="54615" xr:uid="{00000000-0005-0000-0000-0000A0B30000}"/>
    <cellStyle name="Comma 9 2 4 2 6 3" xfId="54616" xr:uid="{00000000-0005-0000-0000-0000A1B30000}"/>
    <cellStyle name="Comma 9 2 4 2 7" xfId="54617" xr:uid="{00000000-0005-0000-0000-0000A2B30000}"/>
    <cellStyle name="Comma 9 2 4 2 7 2" xfId="54618" xr:uid="{00000000-0005-0000-0000-0000A3B30000}"/>
    <cellStyle name="Comma 9 2 4 2 8" xfId="54619" xr:uid="{00000000-0005-0000-0000-0000A4B30000}"/>
    <cellStyle name="Comma 9 2 4 2 9" xfId="54620" xr:uid="{00000000-0005-0000-0000-0000A5B30000}"/>
    <cellStyle name="Comma 9 2 4 3" xfId="3980" xr:uid="{00000000-0005-0000-0000-0000A6B30000}"/>
    <cellStyle name="Comma 9 2 4 3 2" xfId="54621" xr:uid="{00000000-0005-0000-0000-0000A7B30000}"/>
    <cellStyle name="Comma 9 2 4 3 2 2" xfId="54622" xr:uid="{00000000-0005-0000-0000-0000A8B30000}"/>
    <cellStyle name="Comma 9 2 4 3 2 3" xfId="54623" xr:uid="{00000000-0005-0000-0000-0000A9B30000}"/>
    <cellStyle name="Comma 9 2 4 3 3" xfId="54624" xr:uid="{00000000-0005-0000-0000-0000AAB30000}"/>
    <cellStyle name="Comma 9 2 4 3 3 2" xfId="54625" xr:uid="{00000000-0005-0000-0000-0000ABB30000}"/>
    <cellStyle name="Comma 9 2 4 3 3 3" xfId="54626" xr:uid="{00000000-0005-0000-0000-0000ACB30000}"/>
    <cellStyle name="Comma 9 2 4 3 4" xfId="54627" xr:uid="{00000000-0005-0000-0000-0000ADB30000}"/>
    <cellStyle name="Comma 9 2 4 3 4 2" xfId="54628" xr:uid="{00000000-0005-0000-0000-0000AEB30000}"/>
    <cellStyle name="Comma 9 2 4 3 5" xfId="54629" xr:uid="{00000000-0005-0000-0000-0000AFB30000}"/>
    <cellStyle name="Comma 9 2 4 3 6" xfId="54630" xr:uid="{00000000-0005-0000-0000-0000B0B30000}"/>
    <cellStyle name="Comma 9 2 4 4" xfId="54631" xr:uid="{00000000-0005-0000-0000-0000B1B30000}"/>
    <cellStyle name="Comma 9 2 4 4 2" xfId="54632" xr:uid="{00000000-0005-0000-0000-0000B2B30000}"/>
    <cellStyle name="Comma 9 2 4 4 2 2" xfId="54633" xr:uid="{00000000-0005-0000-0000-0000B3B30000}"/>
    <cellStyle name="Comma 9 2 4 4 2 3" xfId="54634" xr:uid="{00000000-0005-0000-0000-0000B4B30000}"/>
    <cellStyle name="Comma 9 2 4 4 3" xfId="54635" xr:uid="{00000000-0005-0000-0000-0000B5B30000}"/>
    <cellStyle name="Comma 9 2 4 4 3 2" xfId="54636" xr:uid="{00000000-0005-0000-0000-0000B6B30000}"/>
    <cellStyle name="Comma 9 2 4 4 3 3" xfId="54637" xr:uid="{00000000-0005-0000-0000-0000B7B30000}"/>
    <cellStyle name="Comma 9 2 4 4 4" xfId="54638" xr:uid="{00000000-0005-0000-0000-0000B8B30000}"/>
    <cellStyle name="Comma 9 2 4 4 4 2" xfId="54639" xr:uid="{00000000-0005-0000-0000-0000B9B30000}"/>
    <cellStyle name="Comma 9 2 4 4 5" xfId="54640" xr:uid="{00000000-0005-0000-0000-0000BAB30000}"/>
    <cellStyle name="Comma 9 2 4 4 6" xfId="54641" xr:uid="{00000000-0005-0000-0000-0000BBB30000}"/>
    <cellStyle name="Comma 9 2 4 5" xfId="54642" xr:uid="{00000000-0005-0000-0000-0000BCB30000}"/>
    <cellStyle name="Comma 9 2 4 5 2" xfId="54643" xr:uid="{00000000-0005-0000-0000-0000BDB30000}"/>
    <cellStyle name="Comma 9 2 4 5 2 2" xfId="54644" xr:uid="{00000000-0005-0000-0000-0000BEB30000}"/>
    <cellStyle name="Comma 9 2 4 5 2 3" xfId="54645" xr:uid="{00000000-0005-0000-0000-0000BFB30000}"/>
    <cellStyle name="Comma 9 2 4 5 3" xfId="54646" xr:uid="{00000000-0005-0000-0000-0000C0B30000}"/>
    <cellStyle name="Comma 9 2 4 5 3 2" xfId="54647" xr:uid="{00000000-0005-0000-0000-0000C1B30000}"/>
    <cellStyle name="Comma 9 2 4 5 4" xfId="54648" xr:uid="{00000000-0005-0000-0000-0000C2B30000}"/>
    <cellStyle name="Comma 9 2 4 5 5" xfId="54649" xr:uid="{00000000-0005-0000-0000-0000C3B30000}"/>
    <cellStyle name="Comma 9 2 4 6" xfId="54650" xr:uid="{00000000-0005-0000-0000-0000C4B30000}"/>
    <cellStyle name="Comma 9 2 4 6 2" xfId="54651" xr:uid="{00000000-0005-0000-0000-0000C5B30000}"/>
    <cellStyle name="Comma 9 2 4 6 3" xfId="54652" xr:uid="{00000000-0005-0000-0000-0000C6B30000}"/>
    <cellStyle name="Comma 9 2 4 7" xfId="54653" xr:uid="{00000000-0005-0000-0000-0000C7B30000}"/>
    <cellStyle name="Comma 9 2 4 7 2" xfId="54654" xr:uid="{00000000-0005-0000-0000-0000C8B30000}"/>
    <cellStyle name="Comma 9 2 4 7 3" xfId="54655" xr:uid="{00000000-0005-0000-0000-0000C9B30000}"/>
    <cellStyle name="Comma 9 2 4 8" xfId="54656" xr:uid="{00000000-0005-0000-0000-0000CAB30000}"/>
    <cellStyle name="Comma 9 2 4 8 2" xfId="54657" xr:uid="{00000000-0005-0000-0000-0000CBB30000}"/>
    <cellStyle name="Comma 9 2 4 9" xfId="54658" xr:uid="{00000000-0005-0000-0000-0000CCB30000}"/>
    <cellStyle name="Comma 9 2 5" xfId="3981" xr:uid="{00000000-0005-0000-0000-0000CDB30000}"/>
    <cellStyle name="Comma 9 2 5 2" xfId="3982" xr:uid="{00000000-0005-0000-0000-0000CEB30000}"/>
    <cellStyle name="Comma 9 2 5 2 2" xfId="54659" xr:uid="{00000000-0005-0000-0000-0000CFB30000}"/>
    <cellStyle name="Comma 9 2 5 2 2 2" xfId="54660" xr:uid="{00000000-0005-0000-0000-0000D0B30000}"/>
    <cellStyle name="Comma 9 2 5 2 2 3" xfId="54661" xr:uid="{00000000-0005-0000-0000-0000D1B30000}"/>
    <cellStyle name="Comma 9 2 5 2 3" xfId="54662" xr:uid="{00000000-0005-0000-0000-0000D2B30000}"/>
    <cellStyle name="Comma 9 2 5 2 3 2" xfId="54663" xr:uid="{00000000-0005-0000-0000-0000D3B30000}"/>
    <cellStyle name="Comma 9 2 5 2 3 3" xfId="54664" xr:uid="{00000000-0005-0000-0000-0000D4B30000}"/>
    <cellStyle name="Comma 9 2 5 2 4" xfId="54665" xr:uid="{00000000-0005-0000-0000-0000D5B30000}"/>
    <cellStyle name="Comma 9 2 5 2 4 2" xfId="54666" xr:uid="{00000000-0005-0000-0000-0000D6B30000}"/>
    <cellStyle name="Comma 9 2 5 2 5" xfId="54667" xr:uid="{00000000-0005-0000-0000-0000D7B30000}"/>
    <cellStyle name="Comma 9 2 5 2 6" xfId="54668" xr:uid="{00000000-0005-0000-0000-0000D8B30000}"/>
    <cellStyle name="Comma 9 2 5 3" xfId="54669" xr:uid="{00000000-0005-0000-0000-0000D9B30000}"/>
    <cellStyle name="Comma 9 2 5 3 2" xfId="54670" xr:uid="{00000000-0005-0000-0000-0000DAB30000}"/>
    <cellStyle name="Comma 9 2 5 3 2 2" xfId="54671" xr:uid="{00000000-0005-0000-0000-0000DBB30000}"/>
    <cellStyle name="Comma 9 2 5 3 2 3" xfId="54672" xr:uid="{00000000-0005-0000-0000-0000DCB30000}"/>
    <cellStyle name="Comma 9 2 5 3 3" xfId="54673" xr:uid="{00000000-0005-0000-0000-0000DDB30000}"/>
    <cellStyle name="Comma 9 2 5 3 3 2" xfId="54674" xr:uid="{00000000-0005-0000-0000-0000DEB30000}"/>
    <cellStyle name="Comma 9 2 5 3 3 3" xfId="54675" xr:uid="{00000000-0005-0000-0000-0000DFB30000}"/>
    <cellStyle name="Comma 9 2 5 3 4" xfId="54676" xr:uid="{00000000-0005-0000-0000-0000E0B30000}"/>
    <cellStyle name="Comma 9 2 5 3 4 2" xfId="54677" xr:uid="{00000000-0005-0000-0000-0000E1B30000}"/>
    <cellStyle name="Comma 9 2 5 3 5" xfId="54678" xr:uid="{00000000-0005-0000-0000-0000E2B30000}"/>
    <cellStyle name="Comma 9 2 5 3 6" xfId="54679" xr:uid="{00000000-0005-0000-0000-0000E3B30000}"/>
    <cellStyle name="Comma 9 2 5 4" xfId="54680" xr:uid="{00000000-0005-0000-0000-0000E4B30000}"/>
    <cellStyle name="Comma 9 2 5 4 2" xfId="54681" xr:uid="{00000000-0005-0000-0000-0000E5B30000}"/>
    <cellStyle name="Comma 9 2 5 4 2 2" xfId="54682" xr:uid="{00000000-0005-0000-0000-0000E6B30000}"/>
    <cellStyle name="Comma 9 2 5 4 2 3" xfId="54683" xr:uid="{00000000-0005-0000-0000-0000E7B30000}"/>
    <cellStyle name="Comma 9 2 5 4 3" xfId="54684" xr:uid="{00000000-0005-0000-0000-0000E8B30000}"/>
    <cellStyle name="Comma 9 2 5 4 3 2" xfId="54685" xr:uid="{00000000-0005-0000-0000-0000E9B30000}"/>
    <cellStyle name="Comma 9 2 5 4 4" xfId="54686" xr:uid="{00000000-0005-0000-0000-0000EAB30000}"/>
    <cellStyle name="Comma 9 2 5 4 5" xfId="54687" xr:uid="{00000000-0005-0000-0000-0000EBB30000}"/>
    <cellStyle name="Comma 9 2 5 5" xfId="54688" xr:uid="{00000000-0005-0000-0000-0000ECB30000}"/>
    <cellStyle name="Comma 9 2 5 5 2" xfId="54689" xr:uid="{00000000-0005-0000-0000-0000EDB30000}"/>
    <cellStyle name="Comma 9 2 5 5 3" xfId="54690" xr:uid="{00000000-0005-0000-0000-0000EEB30000}"/>
    <cellStyle name="Comma 9 2 5 6" xfId="54691" xr:uid="{00000000-0005-0000-0000-0000EFB30000}"/>
    <cellStyle name="Comma 9 2 5 6 2" xfId="54692" xr:uid="{00000000-0005-0000-0000-0000F0B30000}"/>
    <cellStyle name="Comma 9 2 5 6 3" xfId="54693" xr:uid="{00000000-0005-0000-0000-0000F1B30000}"/>
    <cellStyle name="Comma 9 2 5 7" xfId="54694" xr:uid="{00000000-0005-0000-0000-0000F2B30000}"/>
    <cellStyle name="Comma 9 2 5 7 2" xfId="54695" xr:uid="{00000000-0005-0000-0000-0000F3B30000}"/>
    <cellStyle name="Comma 9 2 5 8" xfId="54696" xr:uid="{00000000-0005-0000-0000-0000F4B30000}"/>
    <cellStyle name="Comma 9 2 5 9" xfId="54697" xr:uid="{00000000-0005-0000-0000-0000F5B30000}"/>
    <cellStyle name="Comma 9 2 6" xfId="3983" xr:uid="{00000000-0005-0000-0000-0000F6B30000}"/>
    <cellStyle name="Comma 9 2 6 2" xfId="54698" xr:uid="{00000000-0005-0000-0000-0000F7B30000}"/>
    <cellStyle name="Comma 9 2 6 2 2" xfId="54699" xr:uid="{00000000-0005-0000-0000-0000F8B30000}"/>
    <cellStyle name="Comma 9 2 6 2 2 2" xfId="54700" xr:uid="{00000000-0005-0000-0000-0000F9B30000}"/>
    <cellStyle name="Comma 9 2 6 2 2 3" xfId="54701" xr:uid="{00000000-0005-0000-0000-0000FAB30000}"/>
    <cellStyle name="Comma 9 2 6 2 3" xfId="54702" xr:uid="{00000000-0005-0000-0000-0000FBB30000}"/>
    <cellStyle name="Comma 9 2 6 2 3 2" xfId="54703" xr:uid="{00000000-0005-0000-0000-0000FCB30000}"/>
    <cellStyle name="Comma 9 2 6 2 3 3" xfId="54704" xr:uid="{00000000-0005-0000-0000-0000FDB30000}"/>
    <cellStyle name="Comma 9 2 6 2 4" xfId="54705" xr:uid="{00000000-0005-0000-0000-0000FEB30000}"/>
    <cellStyle name="Comma 9 2 6 2 4 2" xfId="54706" xr:uid="{00000000-0005-0000-0000-0000FFB30000}"/>
    <cellStyle name="Comma 9 2 6 2 5" xfId="54707" xr:uid="{00000000-0005-0000-0000-000000B40000}"/>
    <cellStyle name="Comma 9 2 6 2 6" xfId="54708" xr:uid="{00000000-0005-0000-0000-000001B40000}"/>
    <cellStyle name="Comma 9 2 6 3" xfId="54709" xr:uid="{00000000-0005-0000-0000-000002B40000}"/>
    <cellStyle name="Comma 9 2 6 3 2" xfId="54710" xr:uid="{00000000-0005-0000-0000-000003B40000}"/>
    <cellStyle name="Comma 9 2 6 3 2 2" xfId="54711" xr:uid="{00000000-0005-0000-0000-000004B40000}"/>
    <cellStyle name="Comma 9 2 6 3 2 3" xfId="54712" xr:uid="{00000000-0005-0000-0000-000005B40000}"/>
    <cellStyle name="Comma 9 2 6 3 3" xfId="54713" xr:uid="{00000000-0005-0000-0000-000006B40000}"/>
    <cellStyle name="Comma 9 2 6 3 3 2" xfId="54714" xr:uid="{00000000-0005-0000-0000-000007B40000}"/>
    <cellStyle name="Comma 9 2 6 3 3 3" xfId="54715" xr:uid="{00000000-0005-0000-0000-000008B40000}"/>
    <cellStyle name="Comma 9 2 6 3 4" xfId="54716" xr:uid="{00000000-0005-0000-0000-000009B40000}"/>
    <cellStyle name="Comma 9 2 6 3 4 2" xfId="54717" xr:uid="{00000000-0005-0000-0000-00000AB40000}"/>
    <cellStyle name="Comma 9 2 6 3 5" xfId="54718" xr:uid="{00000000-0005-0000-0000-00000BB40000}"/>
    <cellStyle name="Comma 9 2 6 3 6" xfId="54719" xr:uid="{00000000-0005-0000-0000-00000CB40000}"/>
    <cellStyle name="Comma 9 2 6 4" xfId="54720" xr:uid="{00000000-0005-0000-0000-00000DB40000}"/>
    <cellStyle name="Comma 9 2 6 4 2" xfId="54721" xr:uid="{00000000-0005-0000-0000-00000EB40000}"/>
    <cellStyle name="Comma 9 2 6 4 2 2" xfId="54722" xr:uid="{00000000-0005-0000-0000-00000FB40000}"/>
    <cellStyle name="Comma 9 2 6 4 2 3" xfId="54723" xr:uid="{00000000-0005-0000-0000-000010B40000}"/>
    <cellStyle name="Comma 9 2 6 4 3" xfId="54724" xr:uid="{00000000-0005-0000-0000-000011B40000}"/>
    <cellStyle name="Comma 9 2 6 4 3 2" xfId="54725" xr:uid="{00000000-0005-0000-0000-000012B40000}"/>
    <cellStyle name="Comma 9 2 6 4 4" xfId="54726" xr:uid="{00000000-0005-0000-0000-000013B40000}"/>
    <cellStyle name="Comma 9 2 6 4 5" xfId="54727" xr:uid="{00000000-0005-0000-0000-000014B40000}"/>
    <cellStyle name="Comma 9 2 6 5" xfId="54728" xr:uid="{00000000-0005-0000-0000-000015B40000}"/>
    <cellStyle name="Comma 9 2 6 5 2" xfId="54729" xr:uid="{00000000-0005-0000-0000-000016B40000}"/>
    <cellStyle name="Comma 9 2 6 5 3" xfId="54730" xr:uid="{00000000-0005-0000-0000-000017B40000}"/>
    <cellStyle name="Comma 9 2 6 6" xfId="54731" xr:uid="{00000000-0005-0000-0000-000018B40000}"/>
    <cellStyle name="Comma 9 2 6 6 2" xfId="54732" xr:uid="{00000000-0005-0000-0000-000019B40000}"/>
    <cellStyle name="Comma 9 2 6 6 3" xfId="54733" xr:uid="{00000000-0005-0000-0000-00001AB40000}"/>
    <cellStyle name="Comma 9 2 6 7" xfId="54734" xr:uid="{00000000-0005-0000-0000-00001BB40000}"/>
    <cellStyle name="Comma 9 2 6 7 2" xfId="54735" xr:uid="{00000000-0005-0000-0000-00001CB40000}"/>
    <cellStyle name="Comma 9 2 6 8" xfId="54736" xr:uid="{00000000-0005-0000-0000-00001DB40000}"/>
    <cellStyle name="Comma 9 2 6 9" xfId="54737" xr:uid="{00000000-0005-0000-0000-00001EB40000}"/>
    <cellStyle name="Comma 9 2 7" xfId="3984" xr:uid="{00000000-0005-0000-0000-00001FB40000}"/>
    <cellStyle name="Comma 9 2 7 2" xfId="54738" xr:uid="{00000000-0005-0000-0000-000020B40000}"/>
    <cellStyle name="Comma 9 2 7 2 2" xfId="54739" xr:uid="{00000000-0005-0000-0000-000021B40000}"/>
    <cellStyle name="Comma 9 2 7 2 3" xfId="54740" xr:uid="{00000000-0005-0000-0000-000022B40000}"/>
    <cellStyle name="Comma 9 2 7 3" xfId="54741" xr:uid="{00000000-0005-0000-0000-000023B40000}"/>
    <cellStyle name="Comma 9 2 7 3 2" xfId="54742" xr:uid="{00000000-0005-0000-0000-000024B40000}"/>
    <cellStyle name="Comma 9 2 7 3 3" xfId="54743" xr:uid="{00000000-0005-0000-0000-000025B40000}"/>
    <cellStyle name="Comma 9 2 7 4" xfId="54744" xr:uid="{00000000-0005-0000-0000-000026B40000}"/>
    <cellStyle name="Comma 9 2 7 4 2" xfId="54745" xr:uid="{00000000-0005-0000-0000-000027B40000}"/>
    <cellStyle name="Comma 9 2 7 5" xfId="54746" xr:uid="{00000000-0005-0000-0000-000028B40000}"/>
    <cellStyle name="Comma 9 2 7 6" xfId="54747" xr:uid="{00000000-0005-0000-0000-000029B40000}"/>
    <cellStyle name="Comma 9 2 8" xfId="54748" xr:uid="{00000000-0005-0000-0000-00002AB40000}"/>
    <cellStyle name="Comma 9 2 8 2" xfId="54749" xr:uid="{00000000-0005-0000-0000-00002BB40000}"/>
    <cellStyle name="Comma 9 2 8 2 2" xfId="54750" xr:uid="{00000000-0005-0000-0000-00002CB40000}"/>
    <cellStyle name="Comma 9 2 8 2 3" xfId="54751" xr:uid="{00000000-0005-0000-0000-00002DB40000}"/>
    <cellStyle name="Comma 9 2 8 3" xfId="54752" xr:uid="{00000000-0005-0000-0000-00002EB40000}"/>
    <cellStyle name="Comma 9 2 8 3 2" xfId="54753" xr:uid="{00000000-0005-0000-0000-00002FB40000}"/>
    <cellStyle name="Comma 9 2 8 3 3" xfId="54754" xr:uid="{00000000-0005-0000-0000-000030B40000}"/>
    <cellStyle name="Comma 9 2 8 4" xfId="54755" xr:uid="{00000000-0005-0000-0000-000031B40000}"/>
    <cellStyle name="Comma 9 2 8 4 2" xfId="54756" xr:uid="{00000000-0005-0000-0000-000032B40000}"/>
    <cellStyle name="Comma 9 2 8 5" xfId="54757" xr:uid="{00000000-0005-0000-0000-000033B40000}"/>
    <cellStyle name="Comma 9 2 8 6" xfId="54758" xr:uid="{00000000-0005-0000-0000-000034B40000}"/>
    <cellStyle name="Comma 9 2 9" xfId="54759" xr:uid="{00000000-0005-0000-0000-000035B40000}"/>
    <cellStyle name="Comma 9 2 9 2" xfId="54760" xr:uid="{00000000-0005-0000-0000-000036B40000}"/>
    <cellStyle name="Comma 9 2 9 2 2" xfId="54761" xr:uid="{00000000-0005-0000-0000-000037B40000}"/>
    <cellStyle name="Comma 9 2 9 2 3" xfId="54762" xr:uid="{00000000-0005-0000-0000-000038B40000}"/>
    <cellStyle name="Comma 9 2 9 3" xfId="54763" xr:uid="{00000000-0005-0000-0000-000039B40000}"/>
    <cellStyle name="Comma 9 2 9 3 2" xfId="54764" xr:uid="{00000000-0005-0000-0000-00003AB40000}"/>
    <cellStyle name="Comma 9 2 9 4" xfId="54765" xr:uid="{00000000-0005-0000-0000-00003BB40000}"/>
    <cellStyle name="Comma 9 2 9 5" xfId="54766" xr:uid="{00000000-0005-0000-0000-00003CB40000}"/>
    <cellStyle name="Comma 9 3" xfId="3985" xr:uid="{00000000-0005-0000-0000-00003DB40000}"/>
    <cellStyle name="Comma 9 3 10" xfId="54767" xr:uid="{00000000-0005-0000-0000-00003EB40000}"/>
    <cellStyle name="Comma 9 3 10 2" xfId="54768" xr:uid="{00000000-0005-0000-0000-00003FB40000}"/>
    <cellStyle name="Comma 9 3 10 3" xfId="54769" xr:uid="{00000000-0005-0000-0000-000040B40000}"/>
    <cellStyle name="Comma 9 3 11" xfId="54770" xr:uid="{00000000-0005-0000-0000-000041B40000}"/>
    <cellStyle name="Comma 9 3 11 2" xfId="54771" xr:uid="{00000000-0005-0000-0000-000042B40000}"/>
    <cellStyle name="Comma 9 3 12" xfId="54772" xr:uid="{00000000-0005-0000-0000-000043B40000}"/>
    <cellStyle name="Comma 9 3 13" xfId="54773" xr:uid="{00000000-0005-0000-0000-000044B40000}"/>
    <cellStyle name="Comma 9 3 14" xfId="54774" xr:uid="{00000000-0005-0000-0000-000045B40000}"/>
    <cellStyle name="Comma 9 3 2" xfId="3986" xr:uid="{00000000-0005-0000-0000-000046B40000}"/>
    <cellStyle name="Comma 9 3 2 10" xfId="54775" xr:uid="{00000000-0005-0000-0000-000047B40000}"/>
    <cellStyle name="Comma 9 3 2 10 2" xfId="54776" xr:uid="{00000000-0005-0000-0000-000048B40000}"/>
    <cellStyle name="Comma 9 3 2 11" xfId="54777" xr:uid="{00000000-0005-0000-0000-000049B40000}"/>
    <cellStyle name="Comma 9 3 2 12" xfId="54778" xr:uid="{00000000-0005-0000-0000-00004AB40000}"/>
    <cellStyle name="Comma 9 3 2 2" xfId="3987" xr:uid="{00000000-0005-0000-0000-00004BB40000}"/>
    <cellStyle name="Comma 9 3 2 2 10" xfId="54779" xr:uid="{00000000-0005-0000-0000-00004CB40000}"/>
    <cellStyle name="Comma 9 3 2 2 2" xfId="3988" xr:uid="{00000000-0005-0000-0000-00004DB40000}"/>
    <cellStyle name="Comma 9 3 2 2 2 2" xfId="3989" xr:uid="{00000000-0005-0000-0000-00004EB40000}"/>
    <cellStyle name="Comma 9 3 2 2 2 2 2" xfId="54780" xr:uid="{00000000-0005-0000-0000-00004FB40000}"/>
    <cellStyle name="Comma 9 3 2 2 2 2 2 2" xfId="54781" xr:uid="{00000000-0005-0000-0000-000050B40000}"/>
    <cellStyle name="Comma 9 3 2 2 2 2 2 3" xfId="54782" xr:uid="{00000000-0005-0000-0000-000051B40000}"/>
    <cellStyle name="Comma 9 3 2 2 2 2 3" xfId="54783" xr:uid="{00000000-0005-0000-0000-000052B40000}"/>
    <cellStyle name="Comma 9 3 2 2 2 2 3 2" xfId="54784" xr:uid="{00000000-0005-0000-0000-000053B40000}"/>
    <cellStyle name="Comma 9 3 2 2 2 2 3 3" xfId="54785" xr:uid="{00000000-0005-0000-0000-000054B40000}"/>
    <cellStyle name="Comma 9 3 2 2 2 2 4" xfId="54786" xr:uid="{00000000-0005-0000-0000-000055B40000}"/>
    <cellStyle name="Comma 9 3 2 2 2 2 4 2" xfId="54787" xr:uid="{00000000-0005-0000-0000-000056B40000}"/>
    <cellStyle name="Comma 9 3 2 2 2 2 5" xfId="54788" xr:uid="{00000000-0005-0000-0000-000057B40000}"/>
    <cellStyle name="Comma 9 3 2 2 2 2 6" xfId="54789" xr:uid="{00000000-0005-0000-0000-000058B40000}"/>
    <cellStyle name="Comma 9 3 2 2 2 3" xfId="54790" xr:uid="{00000000-0005-0000-0000-000059B40000}"/>
    <cellStyle name="Comma 9 3 2 2 2 3 2" xfId="54791" xr:uid="{00000000-0005-0000-0000-00005AB40000}"/>
    <cellStyle name="Comma 9 3 2 2 2 3 2 2" xfId="54792" xr:uid="{00000000-0005-0000-0000-00005BB40000}"/>
    <cellStyle name="Comma 9 3 2 2 2 3 2 3" xfId="54793" xr:uid="{00000000-0005-0000-0000-00005CB40000}"/>
    <cellStyle name="Comma 9 3 2 2 2 3 3" xfId="54794" xr:uid="{00000000-0005-0000-0000-00005DB40000}"/>
    <cellStyle name="Comma 9 3 2 2 2 3 3 2" xfId="54795" xr:uid="{00000000-0005-0000-0000-00005EB40000}"/>
    <cellStyle name="Comma 9 3 2 2 2 3 3 3" xfId="54796" xr:uid="{00000000-0005-0000-0000-00005FB40000}"/>
    <cellStyle name="Comma 9 3 2 2 2 3 4" xfId="54797" xr:uid="{00000000-0005-0000-0000-000060B40000}"/>
    <cellStyle name="Comma 9 3 2 2 2 3 4 2" xfId="54798" xr:uid="{00000000-0005-0000-0000-000061B40000}"/>
    <cellStyle name="Comma 9 3 2 2 2 3 5" xfId="54799" xr:uid="{00000000-0005-0000-0000-000062B40000}"/>
    <cellStyle name="Comma 9 3 2 2 2 3 6" xfId="54800" xr:uid="{00000000-0005-0000-0000-000063B40000}"/>
    <cellStyle name="Comma 9 3 2 2 2 4" xfId="54801" xr:uid="{00000000-0005-0000-0000-000064B40000}"/>
    <cellStyle name="Comma 9 3 2 2 2 4 2" xfId="54802" xr:uid="{00000000-0005-0000-0000-000065B40000}"/>
    <cellStyle name="Comma 9 3 2 2 2 4 2 2" xfId="54803" xr:uid="{00000000-0005-0000-0000-000066B40000}"/>
    <cellStyle name="Comma 9 3 2 2 2 4 2 3" xfId="54804" xr:uid="{00000000-0005-0000-0000-000067B40000}"/>
    <cellStyle name="Comma 9 3 2 2 2 4 3" xfId="54805" xr:uid="{00000000-0005-0000-0000-000068B40000}"/>
    <cellStyle name="Comma 9 3 2 2 2 4 3 2" xfId="54806" xr:uid="{00000000-0005-0000-0000-000069B40000}"/>
    <cellStyle name="Comma 9 3 2 2 2 4 4" xfId="54807" xr:uid="{00000000-0005-0000-0000-00006AB40000}"/>
    <cellStyle name="Comma 9 3 2 2 2 4 5" xfId="54808" xr:uid="{00000000-0005-0000-0000-00006BB40000}"/>
    <cellStyle name="Comma 9 3 2 2 2 5" xfId="54809" xr:uid="{00000000-0005-0000-0000-00006CB40000}"/>
    <cellStyle name="Comma 9 3 2 2 2 5 2" xfId="54810" xr:uid="{00000000-0005-0000-0000-00006DB40000}"/>
    <cellStyle name="Comma 9 3 2 2 2 5 3" xfId="54811" xr:uid="{00000000-0005-0000-0000-00006EB40000}"/>
    <cellStyle name="Comma 9 3 2 2 2 6" xfId="54812" xr:uid="{00000000-0005-0000-0000-00006FB40000}"/>
    <cellStyle name="Comma 9 3 2 2 2 6 2" xfId="54813" xr:uid="{00000000-0005-0000-0000-000070B40000}"/>
    <cellStyle name="Comma 9 3 2 2 2 6 3" xfId="54814" xr:uid="{00000000-0005-0000-0000-000071B40000}"/>
    <cellStyle name="Comma 9 3 2 2 2 7" xfId="54815" xr:uid="{00000000-0005-0000-0000-000072B40000}"/>
    <cellStyle name="Comma 9 3 2 2 2 7 2" xfId="54816" xr:uid="{00000000-0005-0000-0000-000073B40000}"/>
    <cellStyle name="Comma 9 3 2 2 2 8" xfId="54817" xr:uid="{00000000-0005-0000-0000-000074B40000}"/>
    <cellStyle name="Comma 9 3 2 2 2 9" xfId="54818" xr:uid="{00000000-0005-0000-0000-000075B40000}"/>
    <cellStyle name="Comma 9 3 2 2 3" xfId="3990" xr:uid="{00000000-0005-0000-0000-000076B40000}"/>
    <cellStyle name="Comma 9 3 2 2 3 2" xfId="54819" xr:uid="{00000000-0005-0000-0000-000077B40000}"/>
    <cellStyle name="Comma 9 3 2 2 3 2 2" xfId="54820" xr:uid="{00000000-0005-0000-0000-000078B40000}"/>
    <cellStyle name="Comma 9 3 2 2 3 2 3" xfId="54821" xr:uid="{00000000-0005-0000-0000-000079B40000}"/>
    <cellStyle name="Comma 9 3 2 2 3 3" xfId="54822" xr:uid="{00000000-0005-0000-0000-00007AB40000}"/>
    <cellStyle name="Comma 9 3 2 2 3 3 2" xfId="54823" xr:uid="{00000000-0005-0000-0000-00007BB40000}"/>
    <cellStyle name="Comma 9 3 2 2 3 3 3" xfId="54824" xr:uid="{00000000-0005-0000-0000-00007CB40000}"/>
    <cellStyle name="Comma 9 3 2 2 3 4" xfId="54825" xr:uid="{00000000-0005-0000-0000-00007DB40000}"/>
    <cellStyle name="Comma 9 3 2 2 3 4 2" xfId="54826" xr:uid="{00000000-0005-0000-0000-00007EB40000}"/>
    <cellStyle name="Comma 9 3 2 2 3 5" xfId="54827" xr:uid="{00000000-0005-0000-0000-00007FB40000}"/>
    <cellStyle name="Comma 9 3 2 2 3 6" xfId="54828" xr:uid="{00000000-0005-0000-0000-000080B40000}"/>
    <cellStyle name="Comma 9 3 2 2 4" xfId="54829" xr:uid="{00000000-0005-0000-0000-000081B40000}"/>
    <cellStyle name="Comma 9 3 2 2 4 2" xfId="54830" xr:uid="{00000000-0005-0000-0000-000082B40000}"/>
    <cellStyle name="Comma 9 3 2 2 4 2 2" xfId="54831" xr:uid="{00000000-0005-0000-0000-000083B40000}"/>
    <cellStyle name="Comma 9 3 2 2 4 2 3" xfId="54832" xr:uid="{00000000-0005-0000-0000-000084B40000}"/>
    <cellStyle name="Comma 9 3 2 2 4 3" xfId="54833" xr:uid="{00000000-0005-0000-0000-000085B40000}"/>
    <cellStyle name="Comma 9 3 2 2 4 3 2" xfId="54834" xr:uid="{00000000-0005-0000-0000-000086B40000}"/>
    <cellStyle name="Comma 9 3 2 2 4 3 3" xfId="54835" xr:uid="{00000000-0005-0000-0000-000087B40000}"/>
    <cellStyle name="Comma 9 3 2 2 4 4" xfId="54836" xr:uid="{00000000-0005-0000-0000-000088B40000}"/>
    <cellStyle name="Comma 9 3 2 2 4 4 2" xfId="54837" xr:uid="{00000000-0005-0000-0000-000089B40000}"/>
    <cellStyle name="Comma 9 3 2 2 4 5" xfId="54838" xr:uid="{00000000-0005-0000-0000-00008AB40000}"/>
    <cellStyle name="Comma 9 3 2 2 4 6" xfId="54839" xr:uid="{00000000-0005-0000-0000-00008BB40000}"/>
    <cellStyle name="Comma 9 3 2 2 5" xfId="54840" xr:uid="{00000000-0005-0000-0000-00008CB40000}"/>
    <cellStyle name="Comma 9 3 2 2 5 2" xfId="54841" xr:uid="{00000000-0005-0000-0000-00008DB40000}"/>
    <cellStyle name="Comma 9 3 2 2 5 2 2" xfId="54842" xr:uid="{00000000-0005-0000-0000-00008EB40000}"/>
    <cellStyle name="Comma 9 3 2 2 5 2 3" xfId="54843" xr:uid="{00000000-0005-0000-0000-00008FB40000}"/>
    <cellStyle name="Comma 9 3 2 2 5 3" xfId="54844" xr:uid="{00000000-0005-0000-0000-000090B40000}"/>
    <cellStyle name="Comma 9 3 2 2 5 3 2" xfId="54845" xr:uid="{00000000-0005-0000-0000-000091B40000}"/>
    <cellStyle name="Comma 9 3 2 2 5 4" xfId="54846" xr:uid="{00000000-0005-0000-0000-000092B40000}"/>
    <cellStyle name="Comma 9 3 2 2 5 5" xfId="54847" xr:uid="{00000000-0005-0000-0000-000093B40000}"/>
    <cellStyle name="Comma 9 3 2 2 6" xfId="54848" xr:uid="{00000000-0005-0000-0000-000094B40000}"/>
    <cellStyle name="Comma 9 3 2 2 6 2" xfId="54849" xr:uid="{00000000-0005-0000-0000-000095B40000}"/>
    <cellStyle name="Comma 9 3 2 2 6 3" xfId="54850" xr:uid="{00000000-0005-0000-0000-000096B40000}"/>
    <cellStyle name="Comma 9 3 2 2 7" xfId="54851" xr:uid="{00000000-0005-0000-0000-000097B40000}"/>
    <cellStyle name="Comma 9 3 2 2 7 2" xfId="54852" xr:uid="{00000000-0005-0000-0000-000098B40000}"/>
    <cellStyle name="Comma 9 3 2 2 7 3" xfId="54853" xr:uid="{00000000-0005-0000-0000-000099B40000}"/>
    <cellStyle name="Comma 9 3 2 2 8" xfId="54854" xr:uid="{00000000-0005-0000-0000-00009AB40000}"/>
    <cellStyle name="Comma 9 3 2 2 8 2" xfId="54855" xr:uid="{00000000-0005-0000-0000-00009BB40000}"/>
    <cellStyle name="Comma 9 3 2 2 9" xfId="54856" xr:uid="{00000000-0005-0000-0000-00009CB40000}"/>
    <cellStyle name="Comma 9 3 2 3" xfId="3991" xr:uid="{00000000-0005-0000-0000-00009DB40000}"/>
    <cellStyle name="Comma 9 3 2 3 2" xfId="3992" xr:uid="{00000000-0005-0000-0000-00009EB40000}"/>
    <cellStyle name="Comma 9 3 2 3 2 2" xfId="54857" xr:uid="{00000000-0005-0000-0000-00009FB40000}"/>
    <cellStyle name="Comma 9 3 2 3 2 2 2" xfId="54858" xr:uid="{00000000-0005-0000-0000-0000A0B40000}"/>
    <cellStyle name="Comma 9 3 2 3 2 2 3" xfId="54859" xr:uid="{00000000-0005-0000-0000-0000A1B40000}"/>
    <cellStyle name="Comma 9 3 2 3 2 3" xfId="54860" xr:uid="{00000000-0005-0000-0000-0000A2B40000}"/>
    <cellStyle name="Comma 9 3 2 3 2 3 2" xfId="54861" xr:uid="{00000000-0005-0000-0000-0000A3B40000}"/>
    <cellStyle name="Comma 9 3 2 3 2 3 3" xfId="54862" xr:uid="{00000000-0005-0000-0000-0000A4B40000}"/>
    <cellStyle name="Comma 9 3 2 3 2 4" xfId="54863" xr:uid="{00000000-0005-0000-0000-0000A5B40000}"/>
    <cellStyle name="Comma 9 3 2 3 2 4 2" xfId="54864" xr:uid="{00000000-0005-0000-0000-0000A6B40000}"/>
    <cellStyle name="Comma 9 3 2 3 2 5" xfId="54865" xr:uid="{00000000-0005-0000-0000-0000A7B40000}"/>
    <cellStyle name="Comma 9 3 2 3 2 6" xfId="54866" xr:uid="{00000000-0005-0000-0000-0000A8B40000}"/>
    <cellStyle name="Comma 9 3 2 3 3" xfId="54867" xr:uid="{00000000-0005-0000-0000-0000A9B40000}"/>
    <cellStyle name="Comma 9 3 2 3 3 2" xfId="54868" xr:uid="{00000000-0005-0000-0000-0000AAB40000}"/>
    <cellStyle name="Comma 9 3 2 3 3 2 2" xfId="54869" xr:uid="{00000000-0005-0000-0000-0000ABB40000}"/>
    <cellStyle name="Comma 9 3 2 3 3 2 3" xfId="54870" xr:uid="{00000000-0005-0000-0000-0000ACB40000}"/>
    <cellStyle name="Comma 9 3 2 3 3 3" xfId="54871" xr:uid="{00000000-0005-0000-0000-0000ADB40000}"/>
    <cellStyle name="Comma 9 3 2 3 3 3 2" xfId="54872" xr:uid="{00000000-0005-0000-0000-0000AEB40000}"/>
    <cellStyle name="Comma 9 3 2 3 3 3 3" xfId="54873" xr:uid="{00000000-0005-0000-0000-0000AFB40000}"/>
    <cellStyle name="Comma 9 3 2 3 3 4" xfId="54874" xr:uid="{00000000-0005-0000-0000-0000B0B40000}"/>
    <cellStyle name="Comma 9 3 2 3 3 4 2" xfId="54875" xr:uid="{00000000-0005-0000-0000-0000B1B40000}"/>
    <cellStyle name="Comma 9 3 2 3 3 5" xfId="54876" xr:uid="{00000000-0005-0000-0000-0000B2B40000}"/>
    <cellStyle name="Comma 9 3 2 3 3 6" xfId="54877" xr:uid="{00000000-0005-0000-0000-0000B3B40000}"/>
    <cellStyle name="Comma 9 3 2 3 4" xfId="54878" xr:uid="{00000000-0005-0000-0000-0000B4B40000}"/>
    <cellStyle name="Comma 9 3 2 3 4 2" xfId="54879" xr:uid="{00000000-0005-0000-0000-0000B5B40000}"/>
    <cellStyle name="Comma 9 3 2 3 4 2 2" xfId="54880" xr:uid="{00000000-0005-0000-0000-0000B6B40000}"/>
    <cellStyle name="Comma 9 3 2 3 4 2 3" xfId="54881" xr:uid="{00000000-0005-0000-0000-0000B7B40000}"/>
    <cellStyle name="Comma 9 3 2 3 4 3" xfId="54882" xr:uid="{00000000-0005-0000-0000-0000B8B40000}"/>
    <cellStyle name="Comma 9 3 2 3 4 3 2" xfId="54883" xr:uid="{00000000-0005-0000-0000-0000B9B40000}"/>
    <cellStyle name="Comma 9 3 2 3 4 4" xfId="54884" xr:uid="{00000000-0005-0000-0000-0000BAB40000}"/>
    <cellStyle name="Comma 9 3 2 3 4 5" xfId="54885" xr:uid="{00000000-0005-0000-0000-0000BBB40000}"/>
    <cellStyle name="Comma 9 3 2 3 5" xfId="54886" xr:uid="{00000000-0005-0000-0000-0000BCB40000}"/>
    <cellStyle name="Comma 9 3 2 3 5 2" xfId="54887" xr:uid="{00000000-0005-0000-0000-0000BDB40000}"/>
    <cellStyle name="Comma 9 3 2 3 5 3" xfId="54888" xr:uid="{00000000-0005-0000-0000-0000BEB40000}"/>
    <cellStyle name="Comma 9 3 2 3 6" xfId="54889" xr:uid="{00000000-0005-0000-0000-0000BFB40000}"/>
    <cellStyle name="Comma 9 3 2 3 6 2" xfId="54890" xr:uid="{00000000-0005-0000-0000-0000C0B40000}"/>
    <cellStyle name="Comma 9 3 2 3 6 3" xfId="54891" xr:uid="{00000000-0005-0000-0000-0000C1B40000}"/>
    <cellStyle name="Comma 9 3 2 3 7" xfId="54892" xr:uid="{00000000-0005-0000-0000-0000C2B40000}"/>
    <cellStyle name="Comma 9 3 2 3 7 2" xfId="54893" xr:uid="{00000000-0005-0000-0000-0000C3B40000}"/>
    <cellStyle name="Comma 9 3 2 3 8" xfId="54894" xr:uid="{00000000-0005-0000-0000-0000C4B40000}"/>
    <cellStyle name="Comma 9 3 2 3 9" xfId="54895" xr:uid="{00000000-0005-0000-0000-0000C5B40000}"/>
    <cellStyle name="Comma 9 3 2 4" xfId="3993" xr:uid="{00000000-0005-0000-0000-0000C6B40000}"/>
    <cellStyle name="Comma 9 3 2 4 2" xfId="54896" xr:uid="{00000000-0005-0000-0000-0000C7B40000}"/>
    <cellStyle name="Comma 9 3 2 4 2 2" xfId="54897" xr:uid="{00000000-0005-0000-0000-0000C8B40000}"/>
    <cellStyle name="Comma 9 3 2 4 2 2 2" xfId="54898" xr:uid="{00000000-0005-0000-0000-0000C9B40000}"/>
    <cellStyle name="Comma 9 3 2 4 2 2 3" xfId="54899" xr:uid="{00000000-0005-0000-0000-0000CAB40000}"/>
    <cellStyle name="Comma 9 3 2 4 2 3" xfId="54900" xr:uid="{00000000-0005-0000-0000-0000CBB40000}"/>
    <cellStyle name="Comma 9 3 2 4 2 3 2" xfId="54901" xr:uid="{00000000-0005-0000-0000-0000CCB40000}"/>
    <cellStyle name="Comma 9 3 2 4 2 3 3" xfId="54902" xr:uid="{00000000-0005-0000-0000-0000CDB40000}"/>
    <cellStyle name="Comma 9 3 2 4 2 4" xfId="54903" xr:uid="{00000000-0005-0000-0000-0000CEB40000}"/>
    <cellStyle name="Comma 9 3 2 4 2 4 2" xfId="54904" xr:uid="{00000000-0005-0000-0000-0000CFB40000}"/>
    <cellStyle name="Comma 9 3 2 4 2 5" xfId="54905" xr:uid="{00000000-0005-0000-0000-0000D0B40000}"/>
    <cellStyle name="Comma 9 3 2 4 2 6" xfId="54906" xr:uid="{00000000-0005-0000-0000-0000D1B40000}"/>
    <cellStyle name="Comma 9 3 2 4 3" xfId="54907" xr:uid="{00000000-0005-0000-0000-0000D2B40000}"/>
    <cellStyle name="Comma 9 3 2 4 3 2" xfId="54908" xr:uid="{00000000-0005-0000-0000-0000D3B40000}"/>
    <cellStyle name="Comma 9 3 2 4 3 2 2" xfId="54909" xr:uid="{00000000-0005-0000-0000-0000D4B40000}"/>
    <cellStyle name="Comma 9 3 2 4 3 2 3" xfId="54910" xr:uid="{00000000-0005-0000-0000-0000D5B40000}"/>
    <cellStyle name="Comma 9 3 2 4 3 3" xfId="54911" xr:uid="{00000000-0005-0000-0000-0000D6B40000}"/>
    <cellStyle name="Comma 9 3 2 4 3 3 2" xfId="54912" xr:uid="{00000000-0005-0000-0000-0000D7B40000}"/>
    <cellStyle name="Comma 9 3 2 4 3 3 3" xfId="54913" xr:uid="{00000000-0005-0000-0000-0000D8B40000}"/>
    <cellStyle name="Comma 9 3 2 4 3 4" xfId="54914" xr:uid="{00000000-0005-0000-0000-0000D9B40000}"/>
    <cellStyle name="Comma 9 3 2 4 3 4 2" xfId="54915" xr:uid="{00000000-0005-0000-0000-0000DAB40000}"/>
    <cellStyle name="Comma 9 3 2 4 3 5" xfId="54916" xr:uid="{00000000-0005-0000-0000-0000DBB40000}"/>
    <cellStyle name="Comma 9 3 2 4 3 6" xfId="54917" xr:uid="{00000000-0005-0000-0000-0000DCB40000}"/>
    <cellStyle name="Comma 9 3 2 4 4" xfId="54918" xr:uid="{00000000-0005-0000-0000-0000DDB40000}"/>
    <cellStyle name="Comma 9 3 2 4 4 2" xfId="54919" xr:uid="{00000000-0005-0000-0000-0000DEB40000}"/>
    <cellStyle name="Comma 9 3 2 4 4 2 2" xfId="54920" xr:uid="{00000000-0005-0000-0000-0000DFB40000}"/>
    <cellStyle name="Comma 9 3 2 4 4 2 3" xfId="54921" xr:uid="{00000000-0005-0000-0000-0000E0B40000}"/>
    <cellStyle name="Comma 9 3 2 4 4 3" xfId="54922" xr:uid="{00000000-0005-0000-0000-0000E1B40000}"/>
    <cellStyle name="Comma 9 3 2 4 4 3 2" xfId="54923" xr:uid="{00000000-0005-0000-0000-0000E2B40000}"/>
    <cellStyle name="Comma 9 3 2 4 4 4" xfId="54924" xr:uid="{00000000-0005-0000-0000-0000E3B40000}"/>
    <cellStyle name="Comma 9 3 2 4 4 5" xfId="54925" xr:uid="{00000000-0005-0000-0000-0000E4B40000}"/>
    <cellStyle name="Comma 9 3 2 4 5" xfId="54926" xr:uid="{00000000-0005-0000-0000-0000E5B40000}"/>
    <cellStyle name="Comma 9 3 2 4 5 2" xfId="54927" xr:uid="{00000000-0005-0000-0000-0000E6B40000}"/>
    <cellStyle name="Comma 9 3 2 4 5 3" xfId="54928" xr:uid="{00000000-0005-0000-0000-0000E7B40000}"/>
    <cellStyle name="Comma 9 3 2 4 6" xfId="54929" xr:uid="{00000000-0005-0000-0000-0000E8B40000}"/>
    <cellStyle name="Comma 9 3 2 4 6 2" xfId="54930" xr:uid="{00000000-0005-0000-0000-0000E9B40000}"/>
    <cellStyle name="Comma 9 3 2 4 6 3" xfId="54931" xr:uid="{00000000-0005-0000-0000-0000EAB40000}"/>
    <cellStyle name="Comma 9 3 2 4 7" xfId="54932" xr:uid="{00000000-0005-0000-0000-0000EBB40000}"/>
    <cellStyle name="Comma 9 3 2 4 7 2" xfId="54933" xr:uid="{00000000-0005-0000-0000-0000ECB40000}"/>
    <cellStyle name="Comma 9 3 2 4 8" xfId="54934" xr:uid="{00000000-0005-0000-0000-0000EDB40000}"/>
    <cellStyle name="Comma 9 3 2 4 9" xfId="54935" xr:uid="{00000000-0005-0000-0000-0000EEB40000}"/>
    <cellStyle name="Comma 9 3 2 5" xfId="54936" xr:uid="{00000000-0005-0000-0000-0000EFB40000}"/>
    <cellStyle name="Comma 9 3 2 5 2" xfId="54937" xr:uid="{00000000-0005-0000-0000-0000F0B40000}"/>
    <cellStyle name="Comma 9 3 2 5 2 2" xfId="54938" xr:uid="{00000000-0005-0000-0000-0000F1B40000}"/>
    <cellStyle name="Comma 9 3 2 5 2 3" xfId="54939" xr:uid="{00000000-0005-0000-0000-0000F2B40000}"/>
    <cellStyle name="Comma 9 3 2 5 3" xfId="54940" xr:uid="{00000000-0005-0000-0000-0000F3B40000}"/>
    <cellStyle name="Comma 9 3 2 5 3 2" xfId="54941" xr:uid="{00000000-0005-0000-0000-0000F4B40000}"/>
    <cellStyle name="Comma 9 3 2 5 3 3" xfId="54942" xr:uid="{00000000-0005-0000-0000-0000F5B40000}"/>
    <cellStyle name="Comma 9 3 2 5 4" xfId="54943" xr:uid="{00000000-0005-0000-0000-0000F6B40000}"/>
    <cellStyle name="Comma 9 3 2 5 4 2" xfId="54944" xr:uid="{00000000-0005-0000-0000-0000F7B40000}"/>
    <cellStyle name="Comma 9 3 2 5 5" xfId="54945" xr:uid="{00000000-0005-0000-0000-0000F8B40000}"/>
    <cellStyle name="Comma 9 3 2 5 6" xfId="54946" xr:uid="{00000000-0005-0000-0000-0000F9B40000}"/>
    <cellStyle name="Comma 9 3 2 6" xfId="54947" xr:uid="{00000000-0005-0000-0000-0000FAB40000}"/>
    <cellStyle name="Comma 9 3 2 6 2" xfId="54948" xr:uid="{00000000-0005-0000-0000-0000FBB40000}"/>
    <cellStyle name="Comma 9 3 2 6 2 2" xfId="54949" xr:uid="{00000000-0005-0000-0000-0000FCB40000}"/>
    <cellStyle name="Comma 9 3 2 6 2 3" xfId="54950" xr:uid="{00000000-0005-0000-0000-0000FDB40000}"/>
    <cellStyle name="Comma 9 3 2 6 3" xfId="54951" xr:uid="{00000000-0005-0000-0000-0000FEB40000}"/>
    <cellStyle name="Comma 9 3 2 6 3 2" xfId="54952" xr:uid="{00000000-0005-0000-0000-0000FFB40000}"/>
    <cellStyle name="Comma 9 3 2 6 3 3" xfId="54953" xr:uid="{00000000-0005-0000-0000-000000B50000}"/>
    <cellStyle name="Comma 9 3 2 6 4" xfId="54954" xr:uid="{00000000-0005-0000-0000-000001B50000}"/>
    <cellStyle name="Comma 9 3 2 6 4 2" xfId="54955" xr:uid="{00000000-0005-0000-0000-000002B50000}"/>
    <cellStyle name="Comma 9 3 2 6 5" xfId="54956" xr:uid="{00000000-0005-0000-0000-000003B50000}"/>
    <cellStyle name="Comma 9 3 2 6 6" xfId="54957" xr:uid="{00000000-0005-0000-0000-000004B50000}"/>
    <cellStyle name="Comma 9 3 2 7" xfId="54958" xr:uid="{00000000-0005-0000-0000-000005B50000}"/>
    <cellStyle name="Comma 9 3 2 7 2" xfId="54959" xr:uid="{00000000-0005-0000-0000-000006B50000}"/>
    <cellStyle name="Comma 9 3 2 7 2 2" xfId="54960" xr:uid="{00000000-0005-0000-0000-000007B50000}"/>
    <cellStyle name="Comma 9 3 2 7 2 3" xfId="54961" xr:uid="{00000000-0005-0000-0000-000008B50000}"/>
    <cellStyle name="Comma 9 3 2 7 3" xfId="54962" xr:uid="{00000000-0005-0000-0000-000009B50000}"/>
    <cellStyle name="Comma 9 3 2 7 3 2" xfId="54963" xr:uid="{00000000-0005-0000-0000-00000AB50000}"/>
    <cellStyle name="Comma 9 3 2 7 4" xfId="54964" xr:uid="{00000000-0005-0000-0000-00000BB50000}"/>
    <cellStyle name="Comma 9 3 2 7 5" xfId="54965" xr:uid="{00000000-0005-0000-0000-00000CB50000}"/>
    <cellStyle name="Comma 9 3 2 8" xfId="54966" xr:uid="{00000000-0005-0000-0000-00000DB50000}"/>
    <cellStyle name="Comma 9 3 2 8 2" xfId="54967" xr:uid="{00000000-0005-0000-0000-00000EB50000}"/>
    <cellStyle name="Comma 9 3 2 8 3" xfId="54968" xr:uid="{00000000-0005-0000-0000-00000FB50000}"/>
    <cellStyle name="Comma 9 3 2 9" xfId="54969" xr:uid="{00000000-0005-0000-0000-000010B50000}"/>
    <cellStyle name="Comma 9 3 2 9 2" xfId="54970" xr:uid="{00000000-0005-0000-0000-000011B50000}"/>
    <cellStyle name="Comma 9 3 2 9 3" xfId="54971" xr:uid="{00000000-0005-0000-0000-000012B50000}"/>
    <cellStyle name="Comma 9 3 3" xfId="3994" xr:uid="{00000000-0005-0000-0000-000013B50000}"/>
    <cellStyle name="Comma 9 3 3 10" xfId="54972" xr:uid="{00000000-0005-0000-0000-000014B50000}"/>
    <cellStyle name="Comma 9 3 3 2" xfId="3995" xr:uid="{00000000-0005-0000-0000-000015B50000}"/>
    <cellStyle name="Comma 9 3 3 2 2" xfId="3996" xr:uid="{00000000-0005-0000-0000-000016B50000}"/>
    <cellStyle name="Comma 9 3 3 2 2 2" xfId="54973" xr:uid="{00000000-0005-0000-0000-000017B50000}"/>
    <cellStyle name="Comma 9 3 3 2 2 2 2" xfId="54974" xr:uid="{00000000-0005-0000-0000-000018B50000}"/>
    <cellStyle name="Comma 9 3 3 2 2 2 3" xfId="54975" xr:uid="{00000000-0005-0000-0000-000019B50000}"/>
    <cellStyle name="Comma 9 3 3 2 2 3" xfId="54976" xr:uid="{00000000-0005-0000-0000-00001AB50000}"/>
    <cellStyle name="Comma 9 3 3 2 2 3 2" xfId="54977" xr:uid="{00000000-0005-0000-0000-00001BB50000}"/>
    <cellStyle name="Comma 9 3 3 2 2 3 3" xfId="54978" xr:uid="{00000000-0005-0000-0000-00001CB50000}"/>
    <cellStyle name="Comma 9 3 3 2 2 4" xfId="54979" xr:uid="{00000000-0005-0000-0000-00001DB50000}"/>
    <cellStyle name="Comma 9 3 3 2 2 4 2" xfId="54980" xr:uid="{00000000-0005-0000-0000-00001EB50000}"/>
    <cellStyle name="Comma 9 3 3 2 2 5" xfId="54981" xr:uid="{00000000-0005-0000-0000-00001FB50000}"/>
    <cellStyle name="Comma 9 3 3 2 2 6" xfId="54982" xr:uid="{00000000-0005-0000-0000-000020B50000}"/>
    <cellStyle name="Comma 9 3 3 2 3" xfId="54983" xr:uid="{00000000-0005-0000-0000-000021B50000}"/>
    <cellStyle name="Comma 9 3 3 2 3 2" xfId="54984" xr:uid="{00000000-0005-0000-0000-000022B50000}"/>
    <cellStyle name="Comma 9 3 3 2 3 2 2" xfId="54985" xr:uid="{00000000-0005-0000-0000-000023B50000}"/>
    <cellStyle name="Comma 9 3 3 2 3 2 3" xfId="54986" xr:uid="{00000000-0005-0000-0000-000024B50000}"/>
    <cellStyle name="Comma 9 3 3 2 3 3" xfId="54987" xr:uid="{00000000-0005-0000-0000-000025B50000}"/>
    <cellStyle name="Comma 9 3 3 2 3 3 2" xfId="54988" xr:uid="{00000000-0005-0000-0000-000026B50000}"/>
    <cellStyle name="Comma 9 3 3 2 3 3 3" xfId="54989" xr:uid="{00000000-0005-0000-0000-000027B50000}"/>
    <cellStyle name="Comma 9 3 3 2 3 4" xfId="54990" xr:uid="{00000000-0005-0000-0000-000028B50000}"/>
    <cellStyle name="Comma 9 3 3 2 3 4 2" xfId="54991" xr:uid="{00000000-0005-0000-0000-000029B50000}"/>
    <cellStyle name="Comma 9 3 3 2 3 5" xfId="54992" xr:uid="{00000000-0005-0000-0000-00002AB50000}"/>
    <cellStyle name="Comma 9 3 3 2 3 6" xfId="54993" xr:uid="{00000000-0005-0000-0000-00002BB50000}"/>
    <cellStyle name="Comma 9 3 3 2 4" xfId="54994" xr:uid="{00000000-0005-0000-0000-00002CB50000}"/>
    <cellStyle name="Comma 9 3 3 2 4 2" xfId="54995" xr:uid="{00000000-0005-0000-0000-00002DB50000}"/>
    <cellStyle name="Comma 9 3 3 2 4 2 2" xfId="54996" xr:uid="{00000000-0005-0000-0000-00002EB50000}"/>
    <cellStyle name="Comma 9 3 3 2 4 2 3" xfId="54997" xr:uid="{00000000-0005-0000-0000-00002FB50000}"/>
    <cellStyle name="Comma 9 3 3 2 4 3" xfId="54998" xr:uid="{00000000-0005-0000-0000-000030B50000}"/>
    <cellStyle name="Comma 9 3 3 2 4 3 2" xfId="54999" xr:uid="{00000000-0005-0000-0000-000031B50000}"/>
    <cellStyle name="Comma 9 3 3 2 4 4" xfId="55000" xr:uid="{00000000-0005-0000-0000-000032B50000}"/>
    <cellStyle name="Comma 9 3 3 2 4 5" xfId="55001" xr:uid="{00000000-0005-0000-0000-000033B50000}"/>
    <cellStyle name="Comma 9 3 3 2 5" xfId="55002" xr:uid="{00000000-0005-0000-0000-000034B50000}"/>
    <cellStyle name="Comma 9 3 3 2 5 2" xfId="55003" xr:uid="{00000000-0005-0000-0000-000035B50000}"/>
    <cellStyle name="Comma 9 3 3 2 5 3" xfId="55004" xr:uid="{00000000-0005-0000-0000-000036B50000}"/>
    <cellStyle name="Comma 9 3 3 2 6" xfId="55005" xr:uid="{00000000-0005-0000-0000-000037B50000}"/>
    <cellStyle name="Comma 9 3 3 2 6 2" xfId="55006" xr:uid="{00000000-0005-0000-0000-000038B50000}"/>
    <cellStyle name="Comma 9 3 3 2 6 3" xfId="55007" xr:uid="{00000000-0005-0000-0000-000039B50000}"/>
    <cellStyle name="Comma 9 3 3 2 7" xfId="55008" xr:uid="{00000000-0005-0000-0000-00003AB50000}"/>
    <cellStyle name="Comma 9 3 3 2 7 2" xfId="55009" xr:uid="{00000000-0005-0000-0000-00003BB50000}"/>
    <cellStyle name="Comma 9 3 3 2 8" xfId="55010" xr:uid="{00000000-0005-0000-0000-00003CB50000}"/>
    <cellStyle name="Comma 9 3 3 2 9" xfId="55011" xr:uid="{00000000-0005-0000-0000-00003DB50000}"/>
    <cellStyle name="Comma 9 3 3 3" xfId="3997" xr:uid="{00000000-0005-0000-0000-00003EB50000}"/>
    <cellStyle name="Comma 9 3 3 3 2" xfId="55012" xr:uid="{00000000-0005-0000-0000-00003FB50000}"/>
    <cellStyle name="Comma 9 3 3 3 2 2" xfId="55013" xr:uid="{00000000-0005-0000-0000-000040B50000}"/>
    <cellStyle name="Comma 9 3 3 3 2 3" xfId="55014" xr:uid="{00000000-0005-0000-0000-000041B50000}"/>
    <cellStyle name="Comma 9 3 3 3 3" xfId="55015" xr:uid="{00000000-0005-0000-0000-000042B50000}"/>
    <cellStyle name="Comma 9 3 3 3 3 2" xfId="55016" xr:uid="{00000000-0005-0000-0000-000043B50000}"/>
    <cellStyle name="Comma 9 3 3 3 3 3" xfId="55017" xr:uid="{00000000-0005-0000-0000-000044B50000}"/>
    <cellStyle name="Comma 9 3 3 3 4" xfId="55018" xr:uid="{00000000-0005-0000-0000-000045B50000}"/>
    <cellStyle name="Comma 9 3 3 3 4 2" xfId="55019" xr:uid="{00000000-0005-0000-0000-000046B50000}"/>
    <cellStyle name="Comma 9 3 3 3 5" xfId="55020" xr:uid="{00000000-0005-0000-0000-000047B50000}"/>
    <cellStyle name="Comma 9 3 3 3 6" xfId="55021" xr:uid="{00000000-0005-0000-0000-000048B50000}"/>
    <cellStyle name="Comma 9 3 3 4" xfId="55022" xr:uid="{00000000-0005-0000-0000-000049B50000}"/>
    <cellStyle name="Comma 9 3 3 4 2" xfId="55023" xr:uid="{00000000-0005-0000-0000-00004AB50000}"/>
    <cellStyle name="Comma 9 3 3 4 2 2" xfId="55024" xr:uid="{00000000-0005-0000-0000-00004BB50000}"/>
    <cellStyle name="Comma 9 3 3 4 2 3" xfId="55025" xr:uid="{00000000-0005-0000-0000-00004CB50000}"/>
    <cellStyle name="Comma 9 3 3 4 3" xfId="55026" xr:uid="{00000000-0005-0000-0000-00004DB50000}"/>
    <cellStyle name="Comma 9 3 3 4 3 2" xfId="55027" xr:uid="{00000000-0005-0000-0000-00004EB50000}"/>
    <cellStyle name="Comma 9 3 3 4 3 3" xfId="55028" xr:uid="{00000000-0005-0000-0000-00004FB50000}"/>
    <cellStyle name="Comma 9 3 3 4 4" xfId="55029" xr:uid="{00000000-0005-0000-0000-000050B50000}"/>
    <cellStyle name="Comma 9 3 3 4 4 2" xfId="55030" xr:uid="{00000000-0005-0000-0000-000051B50000}"/>
    <cellStyle name="Comma 9 3 3 4 5" xfId="55031" xr:uid="{00000000-0005-0000-0000-000052B50000}"/>
    <cellStyle name="Comma 9 3 3 4 6" xfId="55032" xr:uid="{00000000-0005-0000-0000-000053B50000}"/>
    <cellStyle name="Comma 9 3 3 5" xfId="55033" xr:uid="{00000000-0005-0000-0000-000054B50000}"/>
    <cellStyle name="Comma 9 3 3 5 2" xfId="55034" xr:uid="{00000000-0005-0000-0000-000055B50000}"/>
    <cellStyle name="Comma 9 3 3 5 2 2" xfId="55035" xr:uid="{00000000-0005-0000-0000-000056B50000}"/>
    <cellStyle name="Comma 9 3 3 5 2 3" xfId="55036" xr:uid="{00000000-0005-0000-0000-000057B50000}"/>
    <cellStyle name="Comma 9 3 3 5 3" xfId="55037" xr:uid="{00000000-0005-0000-0000-000058B50000}"/>
    <cellStyle name="Comma 9 3 3 5 3 2" xfId="55038" xr:uid="{00000000-0005-0000-0000-000059B50000}"/>
    <cellStyle name="Comma 9 3 3 5 4" xfId="55039" xr:uid="{00000000-0005-0000-0000-00005AB50000}"/>
    <cellStyle name="Comma 9 3 3 5 5" xfId="55040" xr:uid="{00000000-0005-0000-0000-00005BB50000}"/>
    <cellStyle name="Comma 9 3 3 6" xfId="55041" xr:uid="{00000000-0005-0000-0000-00005CB50000}"/>
    <cellStyle name="Comma 9 3 3 6 2" xfId="55042" xr:uid="{00000000-0005-0000-0000-00005DB50000}"/>
    <cellStyle name="Comma 9 3 3 6 3" xfId="55043" xr:uid="{00000000-0005-0000-0000-00005EB50000}"/>
    <cellStyle name="Comma 9 3 3 7" xfId="55044" xr:uid="{00000000-0005-0000-0000-00005FB50000}"/>
    <cellStyle name="Comma 9 3 3 7 2" xfId="55045" xr:uid="{00000000-0005-0000-0000-000060B50000}"/>
    <cellStyle name="Comma 9 3 3 7 3" xfId="55046" xr:uid="{00000000-0005-0000-0000-000061B50000}"/>
    <cellStyle name="Comma 9 3 3 8" xfId="55047" xr:uid="{00000000-0005-0000-0000-000062B50000}"/>
    <cellStyle name="Comma 9 3 3 8 2" xfId="55048" xr:uid="{00000000-0005-0000-0000-000063B50000}"/>
    <cellStyle name="Comma 9 3 3 9" xfId="55049" xr:uid="{00000000-0005-0000-0000-000064B50000}"/>
    <cellStyle name="Comma 9 3 4" xfId="3998" xr:uid="{00000000-0005-0000-0000-000065B50000}"/>
    <cellStyle name="Comma 9 3 4 2" xfId="3999" xr:uid="{00000000-0005-0000-0000-000066B50000}"/>
    <cellStyle name="Comma 9 3 4 2 2" xfId="55050" xr:uid="{00000000-0005-0000-0000-000067B50000}"/>
    <cellStyle name="Comma 9 3 4 2 2 2" xfId="55051" xr:uid="{00000000-0005-0000-0000-000068B50000}"/>
    <cellStyle name="Comma 9 3 4 2 2 3" xfId="55052" xr:uid="{00000000-0005-0000-0000-000069B50000}"/>
    <cellStyle name="Comma 9 3 4 2 3" xfId="55053" xr:uid="{00000000-0005-0000-0000-00006AB50000}"/>
    <cellStyle name="Comma 9 3 4 2 3 2" xfId="55054" xr:uid="{00000000-0005-0000-0000-00006BB50000}"/>
    <cellStyle name="Comma 9 3 4 2 3 3" xfId="55055" xr:uid="{00000000-0005-0000-0000-00006CB50000}"/>
    <cellStyle name="Comma 9 3 4 2 4" xfId="55056" xr:uid="{00000000-0005-0000-0000-00006DB50000}"/>
    <cellStyle name="Comma 9 3 4 2 4 2" xfId="55057" xr:uid="{00000000-0005-0000-0000-00006EB50000}"/>
    <cellStyle name="Comma 9 3 4 2 5" xfId="55058" xr:uid="{00000000-0005-0000-0000-00006FB50000}"/>
    <cellStyle name="Comma 9 3 4 2 6" xfId="55059" xr:uid="{00000000-0005-0000-0000-000070B50000}"/>
    <cellStyle name="Comma 9 3 4 3" xfId="55060" xr:uid="{00000000-0005-0000-0000-000071B50000}"/>
    <cellStyle name="Comma 9 3 4 3 2" xfId="55061" xr:uid="{00000000-0005-0000-0000-000072B50000}"/>
    <cellStyle name="Comma 9 3 4 3 2 2" xfId="55062" xr:uid="{00000000-0005-0000-0000-000073B50000}"/>
    <cellStyle name="Comma 9 3 4 3 2 3" xfId="55063" xr:uid="{00000000-0005-0000-0000-000074B50000}"/>
    <cellStyle name="Comma 9 3 4 3 3" xfId="55064" xr:uid="{00000000-0005-0000-0000-000075B50000}"/>
    <cellStyle name="Comma 9 3 4 3 3 2" xfId="55065" xr:uid="{00000000-0005-0000-0000-000076B50000}"/>
    <cellStyle name="Comma 9 3 4 3 3 3" xfId="55066" xr:uid="{00000000-0005-0000-0000-000077B50000}"/>
    <cellStyle name="Comma 9 3 4 3 4" xfId="55067" xr:uid="{00000000-0005-0000-0000-000078B50000}"/>
    <cellStyle name="Comma 9 3 4 3 4 2" xfId="55068" xr:uid="{00000000-0005-0000-0000-000079B50000}"/>
    <cellStyle name="Comma 9 3 4 3 5" xfId="55069" xr:uid="{00000000-0005-0000-0000-00007AB50000}"/>
    <cellStyle name="Comma 9 3 4 3 6" xfId="55070" xr:uid="{00000000-0005-0000-0000-00007BB50000}"/>
    <cellStyle name="Comma 9 3 4 4" xfId="55071" xr:uid="{00000000-0005-0000-0000-00007CB50000}"/>
    <cellStyle name="Comma 9 3 4 4 2" xfId="55072" xr:uid="{00000000-0005-0000-0000-00007DB50000}"/>
    <cellStyle name="Comma 9 3 4 4 2 2" xfId="55073" xr:uid="{00000000-0005-0000-0000-00007EB50000}"/>
    <cellStyle name="Comma 9 3 4 4 2 3" xfId="55074" xr:uid="{00000000-0005-0000-0000-00007FB50000}"/>
    <cellStyle name="Comma 9 3 4 4 3" xfId="55075" xr:uid="{00000000-0005-0000-0000-000080B50000}"/>
    <cellStyle name="Comma 9 3 4 4 3 2" xfId="55076" xr:uid="{00000000-0005-0000-0000-000081B50000}"/>
    <cellStyle name="Comma 9 3 4 4 4" xfId="55077" xr:uid="{00000000-0005-0000-0000-000082B50000}"/>
    <cellStyle name="Comma 9 3 4 4 5" xfId="55078" xr:uid="{00000000-0005-0000-0000-000083B50000}"/>
    <cellStyle name="Comma 9 3 4 5" xfId="55079" xr:uid="{00000000-0005-0000-0000-000084B50000}"/>
    <cellStyle name="Comma 9 3 4 5 2" xfId="55080" xr:uid="{00000000-0005-0000-0000-000085B50000}"/>
    <cellStyle name="Comma 9 3 4 5 3" xfId="55081" xr:uid="{00000000-0005-0000-0000-000086B50000}"/>
    <cellStyle name="Comma 9 3 4 6" xfId="55082" xr:uid="{00000000-0005-0000-0000-000087B50000}"/>
    <cellStyle name="Comma 9 3 4 6 2" xfId="55083" xr:uid="{00000000-0005-0000-0000-000088B50000}"/>
    <cellStyle name="Comma 9 3 4 6 3" xfId="55084" xr:uid="{00000000-0005-0000-0000-000089B50000}"/>
    <cellStyle name="Comma 9 3 4 7" xfId="55085" xr:uid="{00000000-0005-0000-0000-00008AB50000}"/>
    <cellStyle name="Comma 9 3 4 7 2" xfId="55086" xr:uid="{00000000-0005-0000-0000-00008BB50000}"/>
    <cellStyle name="Comma 9 3 4 8" xfId="55087" xr:uid="{00000000-0005-0000-0000-00008CB50000}"/>
    <cellStyle name="Comma 9 3 4 9" xfId="55088" xr:uid="{00000000-0005-0000-0000-00008DB50000}"/>
    <cellStyle name="Comma 9 3 5" xfId="4000" xr:uid="{00000000-0005-0000-0000-00008EB50000}"/>
    <cellStyle name="Comma 9 3 5 2" xfId="55089" xr:uid="{00000000-0005-0000-0000-00008FB50000}"/>
    <cellStyle name="Comma 9 3 5 2 2" xfId="55090" xr:uid="{00000000-0005-0000-0000-000090B50000}"/>
    <cellStyle name="Comma 9 3 5 2 2 2" xfId="55091" xr:uid="{00000000-0005-0000-0000-000091B50000}"/>
    <cellStyle name="Comma 9 3 5 2 2 3" xfId="55092" xr:uid="{00000000-0005-0000-0000-000092B50000}"/>
    <cellStyle name="Comma 9 3 5 2 3" xfId="55093" xr:uid="{00000000-0005-0000-0000-000093B50000}"/>
    <cellStyle name="Comma 9 3 5 2 3 2" xfId="55094" xr:uid="{00000000-0005-0000-0000-000094B50000}"/>
    <cellStyle name="Comma 9 3 5 2 3 3" xfId="55095" xr:uid="{00000000-0005-0000-0000-000095B50000}"/>
    <cellStyle name="Comma 9 3 5 2 4" xfId="55096" xr:uid="{00000000-0005-0000-0000-000096B50000}"/>
    <cellStyle name="Comma 9 3 5 2 4 2" xfId="55097" xr:uid="{00000000-0005-0000-0000-000097B50000}"/>
    <cellStyle name="Comma 9 3 5 2 5" xfId="55098" xr:uid="{00000000-0005-0000-0000-000098B50000}"/>
    <cellStyle name="Comma 9 3 5 2 6" xfId="55099" xr:uid="{00000000-0005-0000-0000-000099B50000}"/>
    <cellStyle name="Comma 9 3 5 3" xfId="55100" xr:uid="{00000000-0005-0000-0000-00009AB50000}"/>
    <cellStyle name="Comma 9 3 5 3 2" xfId="55101" xr:uid="{00000000-0005-0000-0000-00009BB50000}"/>
    <cellStyle name="Comma 9 3 5 3 2 2" xfId="55102" xr:uid="{00000000-0005-0000-0000-00009CB50000}"/>
    <cellStyle name="Comma 9 3 5 3 2 3" xfId="55103" xr:uid="{00000000-0005-0000-0000-00009DB50000}"/>
    <cellStyle name="Comma 9 3 5 3 3" xfId="55104" xr:uid="{00000000-0005-0000-0000-00009EB50000}"/>
    <cellStyle name="Comma 9 3 5 3 3 2" xfId="55105" xr:uid="{00000000-0005-0000-0000-00009FB50000}"/>
    <cellStyle name="Comma 9 3 5 3 3 3" xfId="55106" xr:uid="{00000000-0005-0000-0000-0000A0B50000}"/>
    <cellStyle name="Comma 9 3 5 3 4" xfId="55107" xr:uid="{00000000-0005-0000-0000-0000A1B50000}"/>
    <cellStyle name="Comma 9 3 5 3 4 2" xfId="55108" xr:uid="{00000000-0005-0000-0000-0000A2B50000}"/>
    <cellStyle name="Comma 9 3 5 3 5" xfId="55109" xr:uid="{00000000-0005-0000-0000-0000A3B50000}"/>
    <cellStyle name="Comma 9 3 5 3 6" xfId="55110" xr:uid="{00000000-0005-0000-0000-0000A4B50000}"/>
    <cellStyle name="Comma 9 3 5 4" xfId="55111" xr:uid="{00000000-0005-0000-0000-0000A5B50000}"/>
    <cellStyle name="Comma 9 3 5 4 2" xfId="55112" xr:uid="{00000000-0005-0000-0000-0000A6B50000}"/>
    <cellStyle name="Comma 9 3 5 4 2 2" xfId="55113" xr:uid="{00000000-0005-0000-0000-0000A7B50000}"/>
    <cellStyle name="Comma 9 3 5 4 2 3" xfId="55114" xr:uid="{00000000-0005-0000-0000-0000A8B50000}"/>
    <cellStyle name="Comma 9 3 5 4 3" xfId="55115" xr:uid="{00000000-0005-0000-0000-0000A9B50000}"/>
    <cellStyle name="Comma 9 3 5 4 3 2" xfId="55116" xr:uid="{00000000-0005-0000-0000-0000AAB50000}"/>
    <cellStyle name="Comma 9 3 5 4 4" xfId="55117" xr:uid="{00000000-0005-0000-0000-0000ABB50000}"/>
    <cellStyle name="Comma 9 3 5 4 5" xfId="55118" xr:uid="{00000000-0005-0000-0000-0000ACB50000}"/>
    <cellStyle name="Comma 9 3 5 5" xfId="55119" xr:uid="{00000000-0005-0000-0000-0000ADB50000}"/>
    <cellStyle name="Comma 9 3 5 5 2" xfId="55120" xr:uid="{00000000-0005-0000-0000-0000AEB50000}"/>
    <cellStyle name="Comma 9 3 5 5 3" xfId="55121" xr:uid="{00000000-0005-0000-0000-0000AFB50000}"/>
    <cellStyle name="Comma 9 3 5 6" xfId="55122" xr:uid="{00000000-0005-0000-0000-0000B0B50000}"/>
    <cellStyle name="Comma 9 3 5 6 2" xfId="55123" xr:uid="{00000000-0005-0000-0000-0000B1B50000}"/>
    <cellStyle name="Comma 9 3 5 6 3" xfId="55124" xr:uid="{00000000-0005-0000-0000-0000B2B50000}"/>
    <cellStyle name="Comma 9 3 5 7" xfId="55125" xr:uid="{00000000-0005-0000-0000-0000B3B50000}"/>
    <cellStyle name="Comma 9 3 5 7 2" xfId="55126" xr:uid="{00000000-0005-0000-0000-0000B4B50000}"/>
    <cellStyle name="Comma 9 3 5 8" xfId="55127" xr:uid="{00000000-0005-0000-0000-0000B5B50000}"/>
    <cellStyle name="Comma 9 3 5 9" xfId="55128" xr:uid="{00000000-0005-0000-0000-0000B6B50000}"/>
    <cellStyle name="Comma 9 3 6" xfId="14043" xr:uid="{00000000-0005-0000-0000-0000B7B50000}"/>
    <cellStyle name="Comma 9 3 6 2" xfId="55129" xr:uid="{00000000-0005-0000-0000-0000B8B50000}"/>
    <cellStyle name="Comma 9 3 6 2 2" xfId="55130" xr:uid="{00000000-0005-0000-0000-0000B9B50000}"/>
    <cellStyle name="Comma 9 3 6 2 3" xfId="55131" xr:uid="{00000000-0005-0000-0000-0000BAB50000}"/>
    <cellStyle name="Comma 9 3 6 3" xfId="55132" xr:uid="{00000000-0005-0000-0000-0000BBB50000}"/>
    <cellStyle name="Comma 9 3 6 3 2" xfId="55133" xr:uid="{00000000-0005-0000-0000-0000BCB50000}"/>
    <cellStyle name="Comma 9 3 6 3 3" xfId="55134" xr:uid="{00000000-0005-0000-0000-0000BDB50000}"/>
    <cellStyle name="Comma 9 3 6 4" xfId="55135" xr:uid="{00000000-0005-0000-0000-0000BEB50000}"/>
    <cellStyle name="Comma 9 3 6 4 2" xfId="55136" xr:uid="{00000000-0005-0000-0000-0000BFB50000}"/>
    <cellStyle name="Comma 9 3 6 5" xfId="55137" xr:uid="{00000000-0005-0000-0000-0000C0B50000}"/>
    <cellStyle name="Comma 9 3 6 6" xfId="55138" xr:uid="{00000000-0005-0000-0000-0000C1B50000}"/>
    <cellStyle name="Comma 9 3 7" xfId="55139" xr:uid="{00000000-0005-0000-0000-0000C2B50000}"/>
    <cellStyle name="Comma 9 3 7 2" xfId="55140" xr:uid="{00000000-0005-0000-0000-0000C3B50000}"/>
    <cellStyle name="Comma 9 3 7 2 2" xfId="55141" xr:uid="{00000000-0005-0000-0000-0000C4B50000}"/>
    <cellStyle name="Comma 9 3 7 2 3" xfId="55142" xr:uid="{00000000-0005-0000-0000-0000C5B50000}"/>
    <cellStyle name="Comma 9 3 7 3" xfId="55143" xr:uid="{00000000-0005-0000-0000-0000C6B50000}"/>
    <cellStyle name="Comma 9 3 7 3 2" xfId="55144" xr:uid="{00000000-0005-0000-0000-0000C7B50000}"/>
    <cellStyle name="Comma 9 3 7 3 3" xfId="55145" xr:uid="{00000000-0005-0000-0000-0000C8B50000}"/>
    <cellStyle name="Comma 9 3 7 4" xfId="55146" xr:uid="{00000000-0005-0000-0000-0000C9B50000}"/>
    <cellStyle name="Comma 9 3 7 4 2" xfId="55147" xr:uid="{00000000-0005-0000-0000-0000CAB50000}"/>
    <cellStyle name="Comma 9 3 7 5" xfId="55148" xr:uid="{00000000-0005-0000-0000-0000CBB50000}"/>
    <cellStyle name="Comma 9 3 7 6" xfId="55149" xr:uid="{00000000-0005-0000-0000-0000CCB50000}"/>
    <cellStyle name="Comma 9 3 8" xfId="55150" xr:uid="{00000000-0005-0000-0000-0000CDB50000}"/>
    <cellStyle name="Comma 9 3 8 2" xfId="55151" xr:uid="{00000000-0005-0000-0000-0000CEB50000}"/>
    <cellStyle name="Comma 9 3 8 2 2" xfId="55152" xr:uid="{00000000-0005-0000-0000-0000CFB50000}"/>
    <cellStyle name="Comma 9 3 8 2 3" xfId="55153" xr:uid="{00000000-0005-0000-0000-0000D0B50000}"/>
    <cellStyle name="Comma 9 3 8 3" xfId="55154" xr:uid="{00000000-0005-0000-0000-0000D1B50000}"/>
    <cellStyle name="Comma 9 3 8 3 2" xfId="55155" xr:uid="{00000000-0005-0000-0000-0000D2B50000}"/>
    <cellStyle name="Comma 9 3 8 4" xfId="55156" xr:uid="{00000000-0005-0000-0000-0000D3B50000}"/>
    <cellStyle name="Comma 9 3 8 5" xfId="55157" xr:uid="{00000000-0005-0000-0000-0000D4B50000}"/>
    <cellStyle name="Comma 9 3 9" xfId="55158" xr:uid="{00000000-0005-0000-0000-0000D5B50000}"/>
    <cellStyle name="Comma 9 3 9 2" xfId="55159" xr:uid="{00000000-0005-0000-0000-0000D6B50000}"/>
    <cellStyle name="Comma 9 3 9 3" xfId="55160" xr:uid="{00000000-0005-0000-0000-0000D7B50000}"/>
    <cellStyle name="Comma 9 4" xfId="4001" xr:uid="{00000000-0005-0000-0000-0000D8B50000}"/>
    <cellStyle name="Comma 9 4 10" xfId="55161" xr:uid="{00000000-0005-0000-0000-0000D9B50000}"/>
    <cellStyle name="Comma 9 4 10 2" xfId="55162" xr:uid="{00000000-0005-0000-0000-0000DAB50000}"/>
    <cellStyle name="Comma 9 4 11" xfId="55163" xr:uid="{00000000-0005-0000-0000-0000DBB50000}"/>
    <cellStyle name="Comma 9 4 12" xfId="55164" xr:uid="{00000000-0005-0000-0000-0000DCB50000}"/>
    <cellStyle name="Comma 9 4 2" xfId="4002" xr:uid="{00000000-0005-0000-0000-0000DDB50000}"/>
    <cellStyle name="Comma 9 4 2 10" xfId="55165" xr:uid="{00000000-0005-0000-0000-0000DEB50000}"/>
    <cellStyle name="Comma 9 4 2 2" xfId="4003" xr:uid="{00000000-0005-0000-0000-0000DFB50000}"/>
    <cellStyle name="Comma 9 4 2 2 2" xfId="4004" xr:uid="{00000000-0005-0000-0000-0000E0B50000}"/>
    <cellStyle name="Comma 9 4 2 2 2 2" xfId="55166" xr:uid="{00000000-0005-0000-0000-0000E1B50000}"/>
    <cellStyle name="Comma 9 4 2 2 2 2 2" xfId="55167" xr:uid="{00000000-0005-0000-0000-0000E2B50000}"/>
    <cellStyle name="Comma 9 4 2 2 2 2 3" xfId="55168" xr:uid="{00000000-0005-0000-0000-0000E3B50000}"/>
    <cellStyle name="Comma 9 4 2 2 2 3" xfId="55169" xr:uid="{00000000-0005-0000-0000-0000E4B50000}"/>
    <cellStyle name="Comma 9 4 2 2 2 3 2" xfId="55170" xr:uid="{00000000-0005-0000-0000-0000E5B50000}"/>
    <cellStyle name="Comma 9 4 2 2 2 3 3" xfId="55171" xr:uid="{00000000-0005-0000-0000-0000E6B50000}"/>
    <cellStyle name="Comma 9 4 2 2 2 4" xfId="55172" xr:uid="{00000000-0005-0000-0000-0000E7B50000}"/>
    <cellStyle name="Comma 9 4 2 2 2 4 2" xfId="55173" xr:uid="{00000000-0005-0000-0000-0000E8B50000}"/>
    <cellStyle name="Comma 9 4 2 2 2 5" xfId="55174" xr:uid="{00000000-0005-0000-0000-0000E9B50000}"/>
    <cellStyle name="Comma 9 4 2 2 2 6" xfId="55175" xr:uid="{00000000-0005-0000-0000-0000EAB50000}"/>
    <cellStyle name="Comma 9 4 2 2 3" xfId="55176" xr:uid="{00000000-0005-0000-0000-0000EBB50000}"/>
    <cellStyle name="Comma 9 4 2 2 3 2" xfId="55177" xr:uid="{00000000-0005-0000-0000-0000ECB50000}"/>
    <cellStyle name="Comma 9 4 2 2 3 2 2" xfId="55178" xr:uid="{00000000-0005-0000-0000-0000EDB50000}"/>
    <cellStyle name="Comma 9 4 2 2 3 2 3" xfId="55179" xr:uid="{00000000-0005-0000-0000-0000EEB50000}"/>
    <cellStyle name="Comma 9 4 2 2 3 3" xfId="55180" xr:uid="{00000000-0005-0000-0000-0000EFB50000}"/>
    <cellStyle name="Comma 9 4 2 2 3 3 2" xfId="55181" xr:uid="{00000000-0005-0000-0000-0000F0B50000}"/>
    <cellStyle name="Comma 9 4 2 2 3 3 3" xfId="55182" xr:uid="{00000000-0005-0000-0000-0000F1B50000}"/>
    <cellStyle name="Comma 9 4 2 2 3 4" xfId="55183" xr:uid="{00000000-0005-0000-0000-0000F2B50000}"/>
    <cellStyle name="Comma 9 4 2 2 3 4 2" xfId="55184" xr:uid="{00000000-0005-0000-0000-0000F3B50000}"/>
    <cellStyle name="Comma 9 4 2 2 3 5" xfId="55185" xr:uid="{00000000-0005-0000-0000-0000F4B50000}"/>
    <cellStyle name="Comma 9 4 2 2 3 6" xfId="55186" xr:uid="{00000000-0005-0000-0000-0000F5B50000}"/>
    <cellStyle name="Comma 9 4 2 2 4" xfId="55187" xr:uid="{00000000-0005-0000-0000-0000F6B50000}"/>
    <cellStyle name="Comma 9 4 2 2 4 2" xfId="55188" xr:uid="{00000000-0005-0000-0000-0000F7B50000}"/>
    <cellStyle name="Comma 9 4 2 2 4 2 2" xfId="55189" xr:uid="{00000000-0005-0000-0000-0000F8B50000}"/>
    <cellStyle name="Comma 9 4 2 2 4 2 3" xfId="55190" xr:uid="{00000000-0005-0000-0000-0000F9B50000}"/>
    <cellStyle name="Comma 9 4 2 2 4 3" xfId="55191" xr:uid="{00000000-0005-0000-0000-0000FAB50000}"/>
    <cellStyle name="Comma 9 4 2 2 4 3 2" xfId="55192" xr:uid="{00000000-0005-0000-0000-0000FBB50000}"/>
    <cellStyle name="Comma 9 4 2 2 4 4" xfId="55193" xr:uid="{00000000-0005-0000-0000-0000FCB50000}"/>
    <cellStyle name="Comma 9 4 2 2 4 5" xfId="55194" xr:uid="{00000000-0005-0000-0000-0000FDB50000}"/>
    <cellStyle name="Comma 9 4 2 2 5" xfId="55195" xr:uid="{00000000-0005-0000-0000-0000FEB50000}"/>
    <cellStyle name="Comma 9 4 2 2 5 2" xfId="55196" xr:uid="{00000000-0005-0000-0000-0000FFB50000}"/>
    <cellStyle name="Comma 9 4 2 2 5 3" xfId="55197" xr:uid="{00000000-0005-0000-0000-000000B60000}"/>
    <cellStyle name="Comma 9 4 2 2 6" xfId="55198" xr:uid="{00000000-0005-0000-0000-000001B60000}"/>
    <cellStyle name="Comma 9 4 2 2 6 2" xfId="55199" xr:uid="{00000000-0005-0000-0000-000002B60000}"/>
    <cellStyle name="Comma 9 4 2 2 6 3" xfId="55200" xr:uid="{00000000-0005-0000-0000-000003B60000}"/>
    <cellStyle name="Comma 9 4 2 2 7" xfId="55201" xr:uid="{00000000-0005-0000-0000-000004B60000}"/>
    <cellStyle name="Comma 9 4 2 2 7 2" xfId="55202" xr:uid="{00000000-0005-0000-0000-000005B60000}"/>
    <cellStyle name="Comma 9 4 2 2 8" xfId="55203" xr:uid="{00000000-0005-0000-0000-000006B60000}"/>
    <cellStyle name="Comma 9 4 2 2 9" xfId="55204" xr:uid="{00000000-0005-0000-0000-000007B60000}"/>
    <cellStyle name="Comma 9 4 2 3" xfId="4005" xr:uid="{00000000-0005-0000-0000-000008B60000}"/>
    <cellStyle name="Comma 9 4 2 3 2" xfId="55205" xr:uid="{00000000-0005-0000-0000-000009B60000}"/>
    <cellStyle name="Comma 9 4 2 3 2 2" xfId="55206" xr:uid="{00000000-0005-0000-0000-00000AB60000}"/>
    <cellStyle name="Comma 9 4 2 3 2 3" xfId="55207" xr:uid="{00000000-0005-0000-0000-00000BB60000}"/>
    <cellStyle name="Comma 9 4 2 3 3" xfId="55208" xr:uid="{00000000-0005-0000-0000-00000CB60000}"/>
    <cellStyle name="Comma 9 4 2 3 3 2" xfId="55209" xr:uid="{00000000-0005-0000-0000-00000DB60000}"/>
    <cellStyle name="Comma 9 4 2 3 3 3" xfId="55210" xr:uid="{00000000-0005-0000-0000-00000EB60000}"/>
    <cellStyle name="Comma 9 4 2 3 4" xfId="55211" xr:uid="{00000000-0005-0000-0000-00000FB60000}"/>
    <cellStyle name="Comma 9 4 2 3 4 2" xfId="55212" xr:uid="{00000000-0005-0000-0000-000010B60000}"/>
    <cellStyle name="Comma 9 4 2 3 5" xfId="55213" xr:uid="{00000000-0005-0000-0000-000011B60000}"/>
    <cellStyle name="Comma 9 4 2 3 6" xfId="55214" xr:uid="{00000000-0005-0000-0000-000012B60000}"/>
    <cellStyle name="Comma 9 4 2 4" xfId="55215" xr:uid="{00000000-0005-0000-0000-000013B60000}"/>
    <cellStyle name="Comma 9 4 2 4 2" xfId="55216" xr:uid="{00000000-0005-0000-0000-000014B60000}"/>
    <cellStyle name="Comma 9 4 2 4 2 2" xfId="55217" xr:uid="{00000000-0005-0000-0000-000015B60000}"/>
    <cellStyle name="Comma 9 4 2 4 2 3" xfId="55218" xr:uid="{00000000-0005-0000-0000-000016B60000}"/>
    <cellStyle name="Comma 9 4 2 4 3" xfId="55219" xr:uid="{00000000-0005-0000-0000-000017B60000}"/>
    <cellStyle name="Comma 9 4 2 4 3 2" xfId="55220" xr:uid="{00000000-0005-0000-0000-000018B60000}"/>
    <cellStyle name="Comma 9 4 2 4 3 3" xfId="55221" xr:uid="{00000000-0005-0000-0000-000019B60000}"/>
    <cellStyle name="Comma 9 4 2 4 4" xfId="55222" xr:uid="{00000000-0005-0000-0000-00001AB60000}"/>
    <cellStyle name="Comma 9 4 2 4 4 2" xfId="55223" xr:uid="{00000000-0005-0000-0000-00001BB60000}"/>
    <cellStyle name="Comma 9 4 2 4 5" xfId="55224" xr:uid="{00000000-0005-0000-0000-00001CB60000}"/>
    <cellStyle name="Comma 9 4 2 4 6" xfId="55225" xr:uid="{00000000-0005-0000-0000-00001DB60000}"/>
    <cellStyle name="Comma 9 4 2 5" xfId="55226" xr:uid="{00000000-0005-0000-0000-00001EB60000}"/>
    <cellStyle name="Comma 9 4 2 5 2" xfId="55227" xr:uid="{00000000-0005-0000-0000-00001FB60000}"/>
    <cellStyle name="Comma 9 4 2 5 2 2" xfId="55228" xr:uid="{00000000-0005-0000-0000-000020B60000}"/>
    <cellStyle name="Comma 9 4 2 5 2 3" xfId="55229" xr:uid="{00000000-0005-0000-0000-000021B60000}"/>
    <cellStyle name="Comma 9 4 2 5 3" xfId="55230" xr:uid="{00000000-0005-0000-0000-000022B60000}"/>
    <cellStyle name="Comma 9 4 2 5 3 2" xfId="55231" xr:uid="{00000000-0005-0000-0000-000023B60000}"/>
    <cellStyle name="Comma 9 4 2 5 4" xfId="55232" xr:uid="{00000000-0005-0000-0000-000024B60000}"/>
    <cellStyle name="Comma 9 4 2 5 5" xfId="55233" xr:uid="{00000000-0005-0000-0000-000025B60000}"/>
    <cellStyle name="Comma 9 4 2 6" xfId="55234" xr:uid="{00000000-0005-0000-0000-000026B60000}"/>
    <cellStyle name="Comma 9 4 2 6 2" xfId="55235" xr:uid="{00000000-0005-0000-0000-000027B60000}"/>
    <cellStyle name="Comma 9 4 2 6 3" xfId="55236" xr:uid="{00000000-0005-0000-0000-000028B60000}"/>
    <cellStyle name="Comma 9 4 2 7" xfId="55237" xr:uid="{00000000-0005-0000-0000-000029B60000}"/>
    <cellStyle name="Comma 9 4 2 7 2" xfId="55238" xr:uid="{00000000-0005-0000-0000-00002AB60000}"/>
    <cellStyle name="Comma 9 4 2 7 3" xfId="55239" xr:uid="{00000000-0005-0000-0000-00002BB60000}"/>
    <cellStyle name="Comma 9 4 2 8" xfId="55240" xr:uid="{00000000-0005-0000-0000-00002CB60000}"/>
    <cellStyle name="Comma 9 4 2 8 2" xfId="55241" xr:uid="{00000000-0005-0000-0000-00002DB60000}"/>
    <cellStyle name="Comma 9 4 2 9" xfId="55242" xr:uid="{00000000-0005-0000-0000-00002EB60000}"/>
    <cellStyle name="Comma 9 4 3" xfId="4006" xr:uid="{00000000-0005-0000-0000-00002FB60000}"/>
    <cellStyle name="Comma 9 4 3 2" xfId="4007" xr:uid="{00000000-0005-0000-0000-000030B60000}"/>
    <cellStyle name="Comma 9 4 3 2 2" xfId="55243" xr:uid="{00000000-0005-0000-0000-000031B60000}"/>
    <cellStyle name="Comma 9 4 3 2 2 2" xfId="55244" xr:uid="{00000000-0005-0000-0000-000032B60000}"/>
    <cellStyle name="Comma 9 4 3 2 2 3" xfId="55245" xr:uid="{00000000-0005-0000-0000-000033B60000}"/>
    <cellStyle name="Comma 9 4 3 2 3" xfId="55246" xr:uid="{00000000-0005-0000-0000-000034B60000}"/>
    <cellStyle name="Comma 9 4 3 2 3 2" xfId="55247" xr:uid="{00000000-0005-0000-0000-000035B60000}"/>
    <cellStyle name="Comma 9 4 3 2 3 3" xfId="55248" xr:uid="{00000000-0005-0000-0000-000036B60000}"/>
    <cellStyle name="Comma 9 4 3 2 4" xfId="55249" xr:uid="{00000000-0005-0000-0000-000037B60000}"/>
    <cellStyle name="Comma 9 4 3 2 4 2" xfId="55250" xr:uid="{00000000-0005-0000-0000-000038B60000}"/>
    <cellStyle name="Comma 9 4 3 2 5" xfId="55251" xr:uid="{00000000-0005-0000-0000-000039B60000}"/>
    <cellStyle name="Comma 9 4 3 2 6" xfId="55252" xr:uid="{00000000-0005-0000-0000-00003AB60000}"/>
    <cellStyle name="Comma 9 4 3 3" xfId="55253" xr:uid="{00000000-0005-0000-0000-00003BB60000}"/>
    <cellStyle name="Comma 9 4 3 3 2" xfId="55254" xr:uid="{00000000-0005-0000-0000-00003CB60000}"/>
    <cellStyle name="Comma 9 4 3 3 2 2" xfId="55255" xr:uid="{00000000-0005-0000-0000-00003DB60000}"/>
    <cellStyle name="Comma 9 4 3 3 2 3" xfId="55256" xr:uid="{00000000-0005-0000-0000-00003EB60000}"/>
    <cellStyle name="Comma 9 4 3 3 3" xfId="55257" xr:uid="{00000000-0005-0000-0000-00003FB60000}"/>
    <cellStyle name="Comma 9 4 3 3 3 2" xfId="55258" xr:uid="{00000000-0005-0000-0000-000040B60000}"/>
    <cellStyle name="Comma 9 4 3 3 3 3" xfId="55259" xr:uid="{00000000-0005-0000-0000-000041B60000}"/>
    <cellStyle name="Comma 9 4 3 3 4" xfId="55260" xr:uid="{00000000-0005-0000-0000-000042B60000}"/>
    <cellStyle name="Comma 9 4 3 3 4 2" xfId="55261" xr:uid="{00000000-0005-0000-0000-000043B60000}"/>
    <cellStyle name="Comma 9 4 3 3 5" xfId="55262" xr:uid="{00000000-0005-0000-0000-000044B60000}"/>
    <cellStyle name="Comma 9 4 3 3 6" xfId="55263" xr:uid="{00000000-0005-0000-0000-000045B60000}"/>
    <cellStyle name="Comma 9 4 3 4" xfId="55264" xr:uid="{00000000-0005-0000-0000-000046B60000}"/>
    <cellStyle name="Comma 9 4 3 4 2" xfId="55265" xr:uid="{00000000-0005-0000-0000-000047B60000}"/>
    <cellStyle name="Comma 9 4 3 4 2 2" xfId="55266" xr:uid="{00000000-0005-0000-0000-000048B60000}"/>
    <cellStyle name="Comma 9 4 3 4 2 3" xfId="55267" xr:uid="{00000000-0005-0000-0000-000049B60000}"/>
    <cellStyle name="Comma 9 4 3 4 3" xfId="55268" xr:uid="{00000000-0005-0000-0000-00004AB60000}"/>
    <cellStyle name="Comma 9 4 3 4 3 2" xfId="55269" xr:uid="{00000000-0005-0000-0000-00004BB60000}"/>
    <cellStyle name="Comma 9 4 3 4 4" xfId="55270" xr:uid="{00000000-0005-0000-0000-00004CB60000}"/>
    <cellStyle name="Comma 9 4 3 4 5" xfId="55271" xr:uid="{00000000-0005-0000-0000-00004DB60000}"/>
    <cellStyle name="Comma 9 4 3 5" xfId="55272" xr:uid="{00000000-0005-0000-0000-00004EB60000}"/>
    <cellStyle name="Comma 9 4 3 5 2" xfId="55273" xr:uid="{00000000-0005-0000-0000-00004FB60000}"/>
    <cellStyle name="Comma 9 4 3 5 3" xfId="55274" xr:uid="{00000000-0005-0000-0000-000050B60000}"/>
    <cellStyle name="Comma 9 4 3 6" xfId="55275" xr:uid="{00000000-0005-0000-0000-000051B60000}"/>
    <cellStyle name="Comma 9 4 3 6 2" xfId="55276" xr:uid="{00000000-0005-0000-0000-000052B60000}"/>
    <cellStyle name="Comma 9 4 3 6 3" xfId="55277" xr:uid="{00000000-0005-0000-0000-000053B60000}"/>
    <cellStyle name="Comma 9 4 3 7" xfId="55278" xr:uid="{00000000-0005-0000-0000-000054B60000}"/>
    <cellStyle name="Comma 9 4 3 7 2" xfId="55279" xr:uid="{00000000-0005-0000-0000-000055B60000}"/>
    <cellStyle name="Comma 9 4 3 8" xfId="55280" xr:uid="{00000000-0005-0000-0000-000056B60000}"/>
    <cellStyle name="Comma 9 4 3 9" xfId="55281" xr:uid="{00000000-0005-0000-0000-000057B60000}"/>
    <cellStyle name="Comma 9 4 4" xfId="4008" xr:uid="{00000000-0005-0000-0000-000058B60000}"/>
    <cellStyle name="Comma 9 4 4 2" xfId="55282" xr:uid="{00000000-0005-0000-0000-000059B60000}"/>
    <cellStyle name="Comma 9 4 4 2 2" xfId="55283" xr:uid="{00000000-0005-0000-0000-00005AB60000}"/>
    <cellStyle name="Comma 9 4 4 2 2 2" xfId="55284" xr:uid="{00000000-0005-0000-0000-00005BB60000}"/>
    <cellStyle name="Comma 9 4 4 2 2 3" xfId="55285" xr:uid="{00000000-0005-0000-0000-00005CB60000}"/>
    <cellStyle name="Comma 9 4 4 2 3" xfId="55286" xr:uid="{00000000-0005-0000-0000-00005DB60000}"/>
    <cellStyle name="Comma 9 4 4 2 3 2" xfId="55287" xr:uid="{00000000-0005-0000-0000-00005EB60000}"/>
    <cellStyle name="Comma 9 4 4 2 3 3" xfId="55288" xr:uid="{00000000-0005-0000-0000-00005FB60000}"/>
    <cellStyle name="Comma 9 4 4 2 4" xfId="55289" xr:uid="{00000000-0005-0000-0000-000060B60000}"/>
    <cellStyle name="Comma 9 4 4 2 4 2" xfId="55290" xr:uid="{00000000-0005-0000-0000-000061B60000}"/>
    <cellStyle name="Comma 9 4 4 2 5" xfId="55291" xr:uid="{00000000-0005-0000-0000-000062B60000}"/>
    <cellStyle name="Comma 9 4 4 2 6" xfId="55292" xr:uid="{00000000-0005-0000-0000-000063B60000}"/>
    <cellStyle name="Comma 9 4 4 3" xfId="55293" xr:uid="{00000000-0005-0000-0000-000064B60000}"/>
    <cellStyle name="Comma 9 4 4 3 2" xfId="55294" xr:uid="{00000000-0005-0000-0000-000065B60000}"/>
    <cellStyle name="Comma 9 4 4 3 2 2" xfId="55295" xr:uid="{00000000-0005-0000-0000-000066B60000}"/>
    <cellStyle name="Comma 9 4 4 3 2 3" xfId="55296" xr:uid="{00000000-0005-0000-0000-000067B60000}"/>
    <cellStyle name="Comma 9 4 4 3 3" xfId="55297" xr:uid="{00000000-0005-0000-0000-000068B60000}"/>
    <cellStyle name="Comma 9 4 4 3 3 2" xfId="55298" xr:uid="{00000000-0005-0000-0000-000069B60000}"/>
    <cellStyle name="Comma 9 4 4 3 3 3" xfId="55299" xr:uid="{00000000-0005-0000-0000-00006AB60000}"/>
    <cellStyle name="Comma 9 4 4 3 4" xfId="55300" xr:uid="{00000000-0005-0000-0000-00006BB60000}"/>
    <cellStyle name="Comma 9 4 4 3 4 2" xfId="55301" xr:uid="{00000000-0005-0000-0000-00006CB60000}"/>
    <cellStyle name="Comma 9 4 4 3 5" xfId="55302" xr:uid="{00000000-0005-0000-0000-00006DB60000}"/>
    <cellStyle name="Comma 9 4 4 3 6" xfId="55303" xr:uid="{00000000-0005-0000-0000-00006EB60000}"/>
    <cellStyle name="Comma 9 4 4 4" xfId="55304" xr:uid="{00000000-0005-0000-0000-00006FB60000}"/>
    <cellStyle name="Comma 9 4 4 4 2" xfId="55305" xr:uid="{00000000-0005-0000-0000-000070B60000}"/>
    <cellStyle name="Comma 9 4 4 4 2 2" xfId="55306" xr:uid="{00000000-0005-0000-0000-000071B60000}"/>
    <cellStyle name="Comma 9 4 4 4 2 3" xfId="55307" xr:uid="{00000000-0005-0000-0000-000072B60000}"/>
    <cellStyle name="Comma 9 4 4 4 3" xfId="55308" xr:uid="{00000000-0005-0000-0000-000073B60000}"/>
    <cellStyle name="Comma 9 4 4 4 3 2" xfId="55309" xr:uid="{00000000-0005-0000-0000-000074B60000}"/>
    <cellStyle name="Comma 9 4 4 4 4" xfId="55310" xr:uid="{00000000-0005-0000-0000-000075B60000}"/>
    <cellStyle name="Comma 9 4 4 4 5" xfId="55311" xr:uid="{00000000-0005-0000-0000-000076B60000}"/>
    <cellStyle name="Comma 9 4 4 5" xfId="55312" xr:uid="{00000000-0005-0000-0000-000077B60000}"/>
    <cellStyle name="Comma 9 4 4 5 2" xfId="55313" xr:uid="{00000000-0005-0000-0000-000078B60000}"/>
    <cellStyle name="Comma 9 4 4 5 3" xfId="55314" xr:uid="{00000000-0005-0000-0000-000079B60000}"/>
    <cellStyle name="Comma 9 4 4 6" xfId="55315" xr:uid="{00000000-0005-0000-0000-00007AB60000}"/>
    <cellStyle name="Comma 9 4 4 6 2" xfId="55316" xr:uid="{00000000-0005-0000-0000-00007BB60000}"/>
    <cellStyle name="Comma 9 4 4 6 3" xfId="55317" xr:uid="{00000000-0005-0000-0000-00007CB60000}"/>
    <cellStyle name="Comma 9 4 4 7" xfId="55318" xr:uid="{00000000-0005-0000-0000-00007DB60000}"/>
    <cellStyle name="Comma 9 4 4 7 2" xfId="55319" xr:uid="{00000000-0005-0000-0000-00007EB60000}"/>
    <cellStyle name="Comma 9 4 4 8" xfId="55320" xr:uid="{00000000-0005-0000-0000-00007FB60000}"/>
    <cellStyle name="Comma 9 4 4 9" xfId="55321" xr:uid="{00000000-0005-0000-0000-000080B60000}"/>
    <cellStyle name="Comma 9 4 5" xfId="55322" xr:uid="{00000000-0005-0000-0000-000081B60000}"/>
    <cellStyle name="Comma 9 4 5 2" xfId="55323" xr:uid="{00000000-0005-0000-0000-000082B60000}"/>
    <cellStyle name="Comma 9 4 5 2 2" xfId="55324" xr:uid="{00000000-0005-0000-0000-000083B60000}"/>
    <cellStyle name="Comma 9 4 5 2 3" xfId="55325" xr:uid="{00000000-0005-0000-0000-000084B60000}"/>
    <cellStyle name="Comma 9 4 5 3" xfId="55326" xr:uid="{00000000-0005-0000-0000-000085B60000}"/>
    <cellStyle name="Comma 9 4 5 3 2" xfId="55327" xr:uid="{00000000-0005-0000-0000-000086B60000}"/>
    <cellStyle name="Comma 9 4 5 3 3" xfId="55328" xr:uid="{00000000-0005-0000-0000-000087B60000}"/>
    <cellStyle name="Comma 9 4 5 4" xfId="55329" xr:uid="{00000000-0005-0000-0000-000088B60000}"/>
    <cellStyle name="Comma 9 4 5 4 2" xfId="55330" xr:uid="{00000000-0005-0000-0000-000089B60000}"/>
    <cellStyle name="Comma 9 4 5 5" xfId="55331" xr:uid="{00000000-0005-0000-0000-00008AB60000}"/>
    <cellStyle name="Comma 9 4 5 6" xfId="55332" xr:uid="{00000000-0005-0000-0000-00008BB60000}"/>
    <cellStyle name="Comma 9 4 6" xfId="55333" xr:uid="{00000000-0005-0000-0000-00008CB60000}"/>
    <cellStyle name="Comma 9 4 6 2" xfId="55334" xr:uid="{00000000-0005-0000-0000-00008DB60000}"/>
    <cellStyle name="Comma 9 4 6 2 2" xfId="55335" xr:uid="{00000000-0005-0000-0000-00008EB60000}"/>
    <cellStyle name="Comma 9 4 6 2 3" xfId="55336" xr:uid="{00000000-0005-0000-0000-00008FB60000}"/>
    <cellStyle name="Comma 9 4 6 3" xfId="55337" xr:uid="{00000000-0005-0000-0000-000090B60000}"/>
    <cellStyle name="Comma 9 4 6 3 2" xfId="55338" xr:uid="{00000000-0005-0000-0000-000091B60000}"/>
    <cellStyle name="Comma 9 4 6 3 3" xfId="55339" xr:uid="{00000000-0005-0000-0000-000092B60000}"/>
    <cellStyle name="Comma 9 4 6 4" xfId="55340" xr:uid="{00000000-0005-0000-0000-000093B60000}"/>
    <cellStyle name="Comma 9 4 6 4 2" xfId="55341" xr:uid="{00000000-0005-0000-0000-000094B60000}"/>
    <cellStyle name="Comma 9 4 6 5" xfId="55342" xr:uid="{00000000-0005-0000-0000-000095B60000}"/>
    <cellStyle name="Comma 9 4 6 6" xfId="55343" xr:uid="{00000000-0005-0000-0000-000096B60000}"/>
    <cellStyle name="Comma 9 4 7" xfId="55344" xr:uid="{00000000-0005-0000-0000-000097B60000}"/>
    <cellStyle name="Comma 9 4 7 2" xfId="55345" xr:uid="{00000000-0005-0000-0000-000098B60000}"/>
    <cellStyle name="Comma 9 4 7 2 2" xfId="55346" xr:uid="{00000000-0005-0000-0000-000099B60000}"/>
    <cellStyle name="Comma 9 4 7 2 3" xfId="55347" xr:uid="{00000000-0005-0000-0000-00009AB60000}"/>
    <cellStyle name="Comma 9 4 7 3" xfId="55348" xr:uid="{00000000-0005-0000-0000-00009BB60000}"/>
    <cellStyle name="Comma 9 4 7 3 2" xfId="55349" xr:uid="{00000000-0005-0000-0000-00009CB60000}"/>
    <cellStyle name="Comma 9 4 7 4" xfId="55350" xr:uid="{00000000-0005-0000-0000-00009DB60000}"/>
    <cellStyle name="Comma 9 4 7 5" xfId="55351" xr:uid="{00000000-0005-0000-0000-00009EB60000}"/>
    <cellStyle name="Comma 9 4 8" xfId="55352" xr:uid="{00000000-0005-0000-0000-00009FB60000}"/>
    <cellStyle name="Comma 9 4 8 2" xfId="55353" xr:uid="{00000000-0005-0000-0000-0000A0B60000}"/>
    <cellStyle name="Comma 9 4 8 3" xfId="55354" xr:uid="{00000000-0005-0000-0000-0000A1B60000}"/>
    <cellStyle name="Comma 9 4 9" xfId="55355" xr:uid="{00000000-0005-0000-0000-0000A2B60000}"/>
    <cellStyle name="Comma 9 4 9 2" xfId="55356" xr:uid="{00000000-0005-0000-0000-0000A3B60000}"/>
    <cellStyle name="Comma 9 4 9 3" xfId="55357" xr:uid="{00000000-0005-0000-0000-0000A4B60000}"/>
    <cellStyle name="Comma 9 5" xfId="4009" xr:uid="{00000000-0005-0000-0000-0000A5B60000}"/>
    <cellStyle name="Comma 9 5 10" xfId="55358" xr:uid="{00000000-0005-0000-0000-0000A6B60000}"/>
    <cellStyle name="Comma 9 5 2" xfId="4010" xr:uid="{00000000-0005-0000-0000-0000A7B60000}"/>
    <cellStyle name="Comma 9 5 2 2" xfId="4011" xr:uid="{00000000-0005-0000-0000-0000A8B60000}"/>
    <cellStyle name="Comma 9 5 2 2 2" xfId="55359" xr:uid="{00000000-0005-0000-0000-0000A9B60000}"/>
    <cellStyle name="Comma 9 5 2 2 2 2" xfId="55360" xr:uid="{00000000-0005-0000-0000-0000AAB60000}"/>
    <cellStyle name="Comma 9 5 2 2 2 3" xfId="55361" xr:uid="{00000000-0005-0000-0000-0000ABB60000}"/>
    <cellStyle name="Comma 9 5 2 2 3" xfId="55362" xr:uid="{00000000-0005-0000-0000-0000ACB60000}"/>
    <cellStyle name="Comma 9 5 2 2 3 2" xfId="55363" xr:uid="{00000000-0005-0000-0000-0000ADB60000}"/>
    <cellStyle name="Comma 9 5 2 2 3 3" xfId="55364" xr:uid="{00000000-0005-0000-0000-0000AEB60000}"/>
    <cellStyle name="Comma 9 5 2 2 4" xfId="55365" xr:uid="{00000000-0005-0000-0000-0000AFB60000}"/>
    <cellStyle name="Comma 9 5 2 2 4 2" xfId="55366" xr:uid="{00000000-0005-0000-0000-0000B0B60000}"/>
    <cellStyle name="Comma 9 5 2 2 5" xfId="55367" xr:uid="{00000000-0005-0000-0000-0000B1B60000}"/>
    <cellStyle name="Comma 9 5 2 2 6" xfId="55368" xr:uid="{00000000-0005-0000-0000-0000B2B60000}"/>
    <cellStyle name="Comma 9 5 2 3" xfId="55369" xr:uid="{00000000-0005-0000-0000-0000B3B60000}"/>
    <cellStyle name="Comma 9 5 2 3 2" xfId="55370" xr:uid="{00000000-0005-0000-0000-0000B4B60000}"/>
    <cellStyle name="Comma 9 5 2 3 2 2" xfId="55371" xr:uid="{00000000-0005-0000-0000-0000B5B60000}"/>
    <cellStyle name="Comma 9 5 2 3 2 3" xfId="55372" xr:uid="{00000000-0005-0000-0000-0000B6B60000}"/>
    <cellStyle name="Comma 9 5 2 3 3" xfId="55373" xr:uid="{00000000-0005-0000-0000-0000B7B60000}"/>
    <cellStyle name="Comma 9 5 2 3 3 2" xfId="55374" xr:uid="{00000000-0005-0000-0000-0000B8B60000}"/>
    <cellStyle name="Comma 9 5 2 3 3 3" xfId="55375" xr:uid="{00000000-0005-0000-0000-0000B9B60000}"/>
    <cellStyle name="Comma 9 5 2 3 4" xfId="55376" xr:uid="{00000000-0005-0000-0000-0000BAB60000}"/>
    <cellStyle name="Comma 9 5 2 3 4 2" xfId="55377" xr:uid="{00000000-0005-0000-0000-0000BBB60000}"/>
    <cellStyle name="Comma 9 5 2 3 5" xfId="55378" xr:uid="{00000000-0005-0000-0000-0000BCB60000}"/>
    <cellStyle name="Comma 9 5 2 3 6" xfId="55379" xr:uid="{00000000-0005-0000-0000-0000BDB60000}"/>
    <cellStyle name="Comma 9 5 2 4" xfId="55380" xr:uid="{00000000-0005-0000-0000-0000BEB60000}"/>
    <cellStyle name="Comma 9 5 2 4 2" xfId="55381" xr:uid="{00000000-0005-0000-0000-0000BFB60000}"/>
    <cellStyle name="Comma 9 5 2 4 2 2" xfId="55382" xr:uid="{00000000-0005-0000-0000-0000C0B60000}"/>
    <cellStyle name="Comma 9 5 2 4 2 3" xfId="55383" xr:uid="{00000000-0005-0000-0000-0000C1B60000}"/>
    <cellStyle name="Comma 9 5 2 4 3" xfId="55384" xr:uid="{00000000-0005-0000-0000-0000C2B60000}"/>
    <cellStyle name="Comma 9 5 2 4 3 2" xfId="55385" xr:uid="{00000000-0005-0000-0000-0000C3B60000}"/>
    <cellStyle name="Comma 9 5 2 4 4" xfId="55386" xr:uid="{00000000-0005-0000-0000-0000C4B60000}"/>
    <cellStyle name="Comma 9 5 2 4 5" xfId="55387" xr:uid="{00000000-0005-0000-0000-0000C5B60000}"/>
    <cellStyle name="Comma 9 5 2 5" xfId="55388" xr:uid="{00000000-0005-0000-0000-0000C6B60000}"/>
    <cellStyle name="Comma 9 5 2 5 2" xfId="55389" xr:uid="{00000000-0005-0000-0000-0000C7B60000}"/>
    <cellStyle name="Comma 9 5 2 5 3" xfId="55390" xr:uid="{00000000-0005-0000-0000-0000C8B60000}"/>
    <cellStyle name="Comma 9 5 2 6" xfId="55391" xr:uid="{00000000-0005-0000-0000-0000C9B60000}"/>
    <cellStyle name="Comma 9 5 2 6 2" xfId="55392" xr:uid="{00000000-0005-0000-0000-0000CAB60000}"/>
    <cellStyle name="Comma 9 5 2 6 3" xfId="55393" xr:uid="{00000000-0005-0000-0000-0000CBB60000}"/>
    <cellStyle name="Comma 9 5 2 7" xfId="55394" xr:uid="{00000000-0005-0000-0000-0000CCB60000}"/>
    <cellStyle name="Comma 9 5 2 7 2" xfId="55395" xr:uid="{00000000-0005-0000-0000-0000CDB60000}"/>
    <cellStyle name="Comma 9 5 2 8" xfId="55396" xr:uid="{00000000-0005-0000-0000-0000CEB60000}"/>
    <cellStyle name="Comma 9 5 2 9" xfId="55397" xr:uid="{00000000-0005-0000-0000-0000CFB60000}"/>
    <cellStyle name="Comma 9 5 3" xfId="4012" xr:uid="{00000000-0005-0000-0000-0000D0B60000}"/>
    <cellStyle name="Comma 9 5 3 2" xfId="55398" xr:uid="{00000000-0005-0000-0000-0000D1B60000}"/>
    <cellStyle name="Comma 9 5 3 2 2" xfId="55399" xr:uid="{00000000-0005-0000-0000-0000D2B60000}"/>
    <cellStyle name="Comma 9 5 3 2 3" xfId="55400" xr:uid="{00000000-0005-0000-0000-0000D3B60000}"/>
    <cellStyle name="Comma 9 5 3 3" xfId="55401" xr:uid="{00000000-0005-0000-0000-0000D4B60000}"/>
    <cellStyle name="Comma 9 5 3 3 2" xfId="55402" xr:uid="{00000000-0005-0000-0000-0000D5B60000}"/>
    <cellStyle name="Comma 9 5 3 3 3" xfId="55403" xr:uid="{00000000-0005-0000-0000-0000D6B60000}"/>
    <cellStyle name="Comma 9 5 3 4" xfId="55404" xr:uid="{00000000-0005-0000-0000-0000D7B60000}"/>
    <cellStyle name="Comma 9 5 3 4 2" xfId="55405" xr:uid="{00000000-0005-0000-0000-0000D8B60000}"/>
    <cellStyle name="Comma 9 5 3 5" xfId="55406" xr:uid="{00000000-0005-0000-0000-0000D9B60000}"/>
    <cellStyle name="Comma 9 5 3 6" xfId="55407" xr:uid="{00000000-0005-0000-0000-0000DAB60000}"/>
    <cellStyle name="Comma 9 5 4" xfId="55408" xr:uid="{00000000-0005-0000-0000-0000DBB60000}"/>
    <cellStyle name="Comma 9 5 4 2" xfId="55409" xr:uid="{00000000-0005-0000-0000-0000DCB60000}"/>
    <cellStyle name="Comma 9 5 4 2 2" xfId="55410" xr:uid="{00000000-0005-0000-0000-0000DDB60000}"/>
    <cellStyle name="Comma 9 5 4 2 3" xfId="55411" xr:uid="{00000000-0005-0000-0000-0000DEB60000}"/>
    <cellStyle name="Comma 9 5 4 3" xfId="55412" xr:uid="{00000000-0005-0000-0000-0000DFB60000}"/>
    <cellStyle name="Comma 9 5 4 3 2" xfId="55413" xr:uid="{00000000-0005-0000-0000-0000E0B60000}"/>
    <cellStyle name="Comma 9 5 4 3 3" xfId="55414" xr:uid="{00000000-0005-0000-0000-0000E1B60000}"/>
    <cellStyle name="Comma 9 5 4 4" xfId="55415" xr:uid="{00000000-0005-0000-0000-0000E2B60000}"/>
    <cellStyle name="Comma 9 5 4 4 2" xfId="55416" xr:uid="{00000000-0005-0000-0000-0000E3B60000}"/>
    <cellStyle name="Comma 9 5 4 5" xfId="55417" xr:uid="{00000000-0005-0000-0000-0000E4B60000}"/>
    <cellStyle name="Comma 9 5 4 6" xfId="55418" xr:uid="{00000000-0005-0000-0000-0000E5B60000}"/>
    <cellStyle name="Comma 9 5 5" xfId="55419" xr:uid="{00000000-0005-0000-0000-0000E6B60000}"/>
    <cellStyle name="Comma 9 5 5 2" xfId="55420" xr:uid="{00000000-0005-0000-0000-0000E7B60000}"/>
    <cellStyle name="Comma 9 5 5 2 2" xfId="55421" xr:uid="{00000000-0005-0000-0000-0000E8B60000}"/>
    <cellStyle name="Comma 9 5 5 2 3" xfId="55422" xr:uid="{00000000-0005-0000-0000-0000E9B60000}"/>
    <cellStyle name="Comma 9 5 5 3" xfId="55423" xr:uid="{00000000-0005-0000-0000-0000EAB60000}"/>
    <cellStyle name="Comma 9 5 5 3 2" xfId="55424" xr:uid="{00000000-0005-0000-0000-0000EBB60000}"/>
    <cellStyle name="Comma 9 5 5 4" xfId="55425" xr:uid="{00000000-0005-0000-0000-0000ECB60000}"/>
    <cellStyle name="Comma 9 5 5 5" xfId="55426" xr:uid="{00000000-0005-0000-0000-0000EDB60000}"/>
    <cellStyle name="Comma 9 5 6" xfId="55427" xr:uid="{00000000-0005-0000-0000-0000EEB60000}"/>
    <cellStyle name="Comma 9 5 6 2" xfId="55428" xr:uid="{00000000-0005-0000-0000-0000EFB60000}"/>
    <cellStyle name="Comma 9 5 6 3" xfId="55429" xr:uid="{00000000-0005-0000-0000-0000F0B60000}"/>
    <cellStyle name="Comma 9 5 7" xfId="55430" xr:uid="{00000000-0005-0000-0000-0000F1B60000}"/>
    <cellStyle name="Comma 9 5 7 2" xfId="55431" xr:uid="{00000000-0005-0000-0000-0000F2B60000}"/>
    <cellStyle name="Comma 9 5 7 3" xfId="55432" xr:uid="{00000000-0005-0000-0000-0000F3B60000}"/>
    <cellStyle name="Comma 9 5 8" xfId="55433" xr:uid="{00000000-0005-0000-0000-0000F4B60000}"/>
    <cellStyle name="Comma 9 5 8 2" xfId="55434" xr:uid="{00000000-0005-0000-0000-0000F5B60000}"/>
    <cellStyle name="Comma 9 5 9" xfId="55435" xr:uid="{00000000-0005-0000-0000-0000F6B60000}"/>
    <cellStyle name="Comma 9 6" xfId="4013" xr:uid="{00000000-0005-0000-0000-0000F7B60000}"/>
    <cellStyle name="Comma 9 6 2" xfId="4014" xr:uid="{00000000-0005-0000-0000-0000F8B60000}"/>
    <cellStyle name="Comma 9 6 2 2" xfId="55436" xr:uid="{00000000-0005-0000-0000-0000F9B60000}"/>
    <cellStyle name="Comma 9 6 2 2 2" xfId="55437" xr:uid="{00000000-0005-0000-0000-0000FAB60000}"/>
    <cellStyle name="Comma 9 6 2 2 3" xfId="55438" xr:uid="{00000000-0005-0000-0000-0000FBB60000}"/>
    <cellStyle name="Comma 9 6 2 3" xfId="55439" xr:uid="{00000000-0005-0000-0000-0000FCB60000}"/>
    <cellStyle name="Comma 9 6 2 3 2" xfId="55440" xr:uid="{00000000-0005-0000-0000-0000FDB60000}"/>
    <cellStyle name="Comma 9 6 2 3 3" xfId="55441" xr:uid="{00000000-0005-0000-0000-0000FEB60000}"/>
    <cellStyle name="Comma 9 6 2 4" xfId="55442" xr:uid="{00000000-0005-0000-0000-0000FFB60000}"/>
    <cellStyle name="Comma 9 6 2 4 2" xfId="55443" xr:uid="{00000000-0005-0000-0000-000000B70000}"/>
    <cellStyle name="Comma 9 6 2 5" xfId="55444" xr:uid="{00000000-0005-0000-0000-000001B70000}"/>
    <cellStyle name="Comma 9 6 2 6" xfId="55445" xr:uid="{00000000-0005-0000-0000-000002B70000}"/>
    <cellStyle name="Comma 9 6 3" xfId="55446" xr:uid="{00000000-0005-0000-0000-000003B70000}"/>
    <cellStyle name="Comma 9 6 3 2" xfId="55447" xr:uid="{00000000-0005-0000-0000-000004B70000}"/>
    <cellStyle name="Comma 9 6 3 2 2" xfId="55448" xr:uid="{00000000-0005-0000-0000-000005B70000}"/>
    <cellStyle name="Comma 9 6 3 2 3" xfId="55449" xr:uid="{00000000-0005-0000-0000-000006B70000}"/>
    <cellStyle name="Comma 9 6 3 3" xfId="55450" xr:uid="{00000000-0005-0000-0000-000007B70000}"/>
    <cellStyle name="Comma 9 6 3 3 2" xfId="55451" xr:uid="{00000000-0005-0000-0000-000008B70000}"/>
    <cellStyle name="Comma 9 6 3 3 3" xfId="55452" xr:uid="{00000000-0005-0000-0000-000009B70000}"/>
    <cellStyle name="Comma 9 6 3 4" xfId="55453" xr:uid="{00000000-0005-0000-0000-00000AB70000}"/>
    <cellStyle name="Comma 9 6 3 4 2" xfId="55454" xr:uid="{00000000-0005-0000-0000-00000BB70000}"/>
    <cellStyle name="Comma 9 6 3 5" xfId="55455" xr:uid="{00000000-0005-0000-0000-00000CB70000}"/>
    <cellStyle name="Comma 9 6 3 6" xfId="55456" xr:uid="{00000000-0005-0000-0000-00000DB70000}"/>
    <cellStyle name="Comma 9 6 4" xfId="55457" xr:uid="{00000000-0005-0000-0000-00000EB70000}"/>
    <cellStyle name="Comma 9 6 4 2" xfId="55458" xr:uid="{00000000-0005-0000-0000-00000FB70000}"/>
    <cellStyle name="Comma 9 6 4 2 2" xfId="55459" xr:uid="{00000000-0005-0000-0000-000010B70000}"/>
    <cellStyle name="Comma 9 6 4 2 3" xfId="55460" xr:uid="{00000000-0005-0000-0000-000011B70000}"/>
    <cellStyle name="Comma 9 6 4 3" xfId="55461" xr:uid="{00000000-0005-0000-0000-000012B70000}"/>
    <cellStyle name="Comma 9 6 4 3 2" xfId="55462" xr:uid="{00000000-0005-0000-0000-000013B70000}"/>
    <cellStyle name="Comma 9 6 4 4" xfId="55463" xr:uid="{00000000-0005-0000-0000-000014B70000}"/>
    <cellStyle name="Comma 9 6 4 5" xfId="55464" xr:uid="{00000000-0005-0000-0000-000015B70000}"/>
    <cellStyle name="Comma 9 6 5" xfId="55465" xr:uid="{00000000-0005-0000-0000-000016B70000}"/>
    <cellStyle name="Comma 9 6 5 2" xfId="55466" xr:uid="{00000000-0005-0000-0000-000017B70000}"/>
    <cellStyle name="Comma 9 6 5 3" xfId="55467" xr:uid="{00000000-0005-0000-0000-000018B70000}"/>
    <cellStyle name="Comma 9 6 6" xfId="55468" xr:uid="{00000000-0005-0000-0000-000019B70000}"/>
    <cellStyle name="Comma 9 6 6 2" xfId="55469" xr:uid="{00000000-0005-0000-0000-00001AB70000}"/>
    <cellStyle name="Comma 9 6 6 3" xfId="55470" xr:uid="{00000000-0005-0000-0000-00001BB70000}"/>
    <cellStyle name="Comma 9 6 7" xfId="55471" xr:uid="{00000000-0005-0000-0000-00001CB70000}"/>
    <cellStyle name="Comma 9 6 7 2" xfId="55472" xr:uid="{00000000-0005-0000-0000-00001DB70000}"/>
    <cellStyle name="Comma 9 6 8" xfId="55473" xr:uid="{00000000-0005-0000-0000-00001EB70000}"/>
    <cellStyle name="Comma 9 6 9" xfId="55474" xr:uid="{00000000-0005-0000-0000-00001FB70000}"/>
    <cellStyle name="Comma 9 7" xfId="4015" xr:uid="{00000000-0005-0000-0000-000020B70000}"/>
    <cellStyle name="Comma 9 7 2" xfId="55475" xr:uid="{00000000-0005-0000-0000-000021B70000}"/>
    <cellStyle name="Comma 9 7 2 2" xfId="55476" xr:uid="{00000000-0005-0000-0000-000022B70000}"/>
    <cellStyle name="Comma 9 7 2 2 2" xfId="55477" xr:uid="{00000000-0005-0000-0000-000023B70000}"/>
    <cellStyle name="Comma 9 7 2 2 3" xfId="55478" xr:uid="{00000000-0005-0000-0000-000024B70000}"/>
    <cellStyle name="Comma 9 7 2 3" xfId="55479" xr:uid="{00000000-0005-0000-0000-000025B70000}"/>
    <cellStyle name="Comma 9 7 2 3 2" xfId="55480" xr:uid="{00000000-0005-0000-0000-000026B70000}"/>
    <cellStyle name="Comma 9 7 2 3 3" xfId="55481" xr:uid="{00000000-0005-0000-0000-000027B70000}"/>
    <cellStyle name="Comma 9 7 2 4" xfId="55482" xr:uid="{00000000-0005-0000-0000-000028B70000}"/>
    <cellStyle name="Comma 9 7 2 4 2" xfId="55483" xr:uid="{00000000-0005-0000-0000-000029B70000}"/>
    <cellStyle name="Comma 9 7 2 5" xfId="55484" xr:uid="{00000000-0005-0000-0000-00002AB70000}"/>
    <cellStyle name="Comma 9 7 2 6" xfId="55485" xr:uid="{00000000-0005-0000-0000-00002BB70000}"/>
    <cellStyle name="Comma 9 7 3" xfId="55486" xr:uid="{00000000-0005-0000-0000-00002CB70000}"/>
    <cellStyle name="Comma 9 7 3 2" xfId="55487" xr:uid="{00000000-0005-0000-0000-00002DB70000}"/>
    <cellStyle name="Comma 9 7 3 2 2" xfId="55488" xr:uid="{00000000-0005-0000-0000-00002EB70000}"/>
    <cellStyle name="Comma 9 7 3 2 3" xfId="55489" xr:uid="{00000000-0005-0000-0000-00002FB70000}"/>
    <cellStyle name="Comma 9 7 3 3" xfId="55490" xr:uid="{00000000-0005-0000-0000-000030B70000}"/>
    <cellStyle name="Comma 9 7 3 3 2" xfId="55491" xr:uid="{00000000-0005-0000-0000-000031B70000}"/>
    <cellStyle name="Comma 9 7 3 3 3" xfId="55492" xr:uid="{00000000-0005-0000-0000-000032B70000}"/>
    <cellStyle name="Comma 9 7 3 4" xfId="55493" xr:uid="{00000000-0005-0000-0000-000033B70000}"/>
    <cellStyle name="Comma 9 7 3 4 2" xfId="55494" xr:uid="{00000000-0005-0000-0000-000034B70000}"/>
    <cellStyle name="Comma 9 7 3 5" xfId="55495" xr:uid="{00000000-0005-0000-0000-000035B70000}"/>
    <cellStyle name="Comma 9 7 3 6" xfId="55496" xr:uid="{00000000-0005-0000-0000-000036B70000}"/>
    <cellStyle name="Comma 9 7 4" xfId="55497" xr:uid="{00000000-0005-0000-0000-000037B70000}"/>
    <cellStyle name="Comma 9 7 4 2" xfId="55498" xr:uid="{00000000-0005-0000-0000-000038B70000}"/>
    <cellStyle name="Comma 9 7 4 2 2" xfId="55499" xr:uid="{00000000-0005-0000-0000-000039B70000}"/>
    <cellStyle name="Comma 9 7 4 2 3" xfId="55500" xr:uid="{00000000-0005-0000-0000-00003AB70000}"/>
    <cellStyle name="Comma 9 7 4 3" xfId="55501" xr:uid="{00000000-0005-0000-0000-00003BB70000}"/>
    <cellStyle name="Comma 9 7 4 3 2" xfId="55502" xr:uid="{00000000-0005-0000-0000-00003CB70000}"/>
    <cellStyle name="Comma 9 7 4 4" xfId="55503" xr:uid="{00000000-0005-0000-0000-00003DB70000}"/>
    <cellStyle name="Comma 9 7 4 5" xfId="55504" xr:uid="{00000000-0005-0000-0000-00003EB70000}"/>
    <cellStyle name="Comma 9 7 5" xfId="55505" xr:uid="{00000000-0005-0000-0000-00003FB70000}"/>
    <cellStyle name="Comma 9 7 5 2" xfId="55506" xr:uid="{00000000-0005-0000-0000-000040B70000}"/>
    <cellStyle name="Comma 9 7 5 3" xfId="55507" xr:uid="{00000000-0005-0000-0000-000041B70000}"/>
    <cellStyle name="Comma 9 7 6" xfId="55508" xr:uid="{00000000-0005-0000-0000-000042B70000}"/>
    <cellStyle name="Comma 9 7 6 2" xfId="55509" xr:uid="{00000000-0005-0000-0000-000043B70000}"/>
    <cellStyle name="Comma 9 7 6 3" xfId="55510" xr:uid="{00000000-0005-0000-0000-000044B70000}"/>
    <cellStyle name="Comma 9 7 7" xfId="55511" xr:uid="{00000000-0005-0000-0000-000045B70000}"/>
    <cellStyle name="Comma 9 7 7 2" xfId="55512" xr:uid="{00000000-0005-0000-0000-000046B70000}"/>
    <cellStyle name="Comma 9 7 8" xfId="55513" xr:uid="{00000000-0005-0000-0000-000047B70000}"/>
    <cellStyle name="Comma 9 7 9" xfId="55514" xr:uid="{00000000-0005-0000-0000-000048B70000}"/>
    <cellStyle name="Comma 9 8" xfId="4016" xr:uid="{00000000-0005-0000-0000-000049B70000}"/>
    <cellStyle name="Comma 9 8 2" xfId="55515" xr:uid="{00000000-0005-0000-0000-00004AB70000}"/>
    <cellStyle name="Comma 9 8 2 2" xfId="55516" xr:uid="{00000000-0005-0000-0000-00004BB70000}"/>
    <cellStyle name="Comma 9 8 2 3" xfId="55517" xr:uid="{00000000-0005-0000-0000-00004CB70000}"/>
    <cellStyle name="Comma 9 8 3" xfId="55518" xr:uid="{00000000-0005-0000-0000-00004DB70000}"/>
    <cellStyle name="Comma 9 8 3 2" xfId="55519" xr:uid="{00000000-0005-0000-0000-00004EB70000}"/>
    <cellStyle name="Comma 9 8 3 3" xfId="55520" xr:uid="{00000000-0005-0000-0000-00004FB70000}"/>
    <cellStyle name="Comma 9 8 4" xfId="55521" xr:uid="{00000000-0005-0000-0000-000050B70000}"/>
    <cellStyle name="Comma 9 8 4 2" xfId="55522" xr:uid="{00000000-0005-0000-0000-000051B70000}"/>
    <cellStyle name="Comma 9 8 5" xfId="55523" xr:uid="{00000000-0005-0000-0000-000052B70000}"/>
    <cellStyle name="Comma 9 8 6" xfId="55524" xr:uid="{00000000-0005-0000-0000-000053B70000}"/>
    <cellStyle name="Comma 9 9" xfId="4017" xr:uid="{00000000-0005-0000-0000-000054B70000}"/>
    <cellStyle name="Comma 9 9 2" xfId="55525" xr:uid="{00000000-0005-0000-0000-000055B70000}"/>
    <cellStyle name="Comma 9 9 2 2" xfId="55526" xr:uid="{00000000-0005-0000-0000-000056B70000}"/>
    <cellStyle name="Comma 9 9 2 3" xfId="55527" xr:uid="{00000000-0005-0000-0000-000057B70000}"/>
    <cellStyle name="Comma 9 9 3" xfId="55528" xr:uid="{00000000-0005-0000-0000-000058B70000}"/>
    <cellStyle name="Comma 9 9 3 2" xfId="55529" xr:uid="{00000000-0005-0000-0000-000059B70000}"/>
    <cellStyle name="Comma 9 9 3 3" xfId="55530" xr:uid="{00000000-0005-0000-0000-00005AB70000}"/>
    <cellStyle name="Comma 9 9 4" xfId="55531" xr:uid="{00000000-0005-0000-0000-00005BB70000}"/>
    <cellStyle name="Comma 9 9 4 2" xfId="55532" xr:uid="{00000000-0005-0000-0000-00005CB70000}"/>
    <cellStyle name="Comma 9 9 5" xfId="55533" xr:uid="{00000000-0005-0000-0000-00005DB70000}"/>
    <cellStyle name="Comma 9 9 6" xfId="55534" xr:uid="{00000000-0005-0000-0000-00005EB70000}"/>
    <cellStyle name="Comma 90" xfId="14422" xr:uid="{00000000-0005-0000-0000-00005FB70000}"/>
    <cellStyle name="Comma 91" xfId="14362" xr:uid="{00000000-0005-0000-0000-000060B70000}"/>
    <cellStyle name="Comma 92" xfId="14363" xr:uid="{00000000-0005-0000-0000-000061B70000}"/>
    <cellStyle name="Comma 93" xfId="14364" xr:uid="{00000000-0005-0000-0000-000062B70000}"/>
    <cellStyle name="Comma 94" xfId="14365" xr:uid="{00000000-0005-0000-0000-000063B70000}"/>
    <cellStyle name="Comma 95" xfId="14366" xr:uid="{00000000-0005-0000-0000-000064B70000}"/>
    <cellStyle name="Comma 96" xfId="14367" xr:uid="{00000000-0005-0000-0000-000065B70000}"/>
    <cellStyle name="Comma 97" xfId="14425" xr:uid="{00000000-0005-0000-0000-000066B70000}"/>
    <cellStyle name="Comma 98" xfId="14368" xr:uid="{00000000-0005-0000-0000-000067B70000}"/>
    <cellStyle name="Comma 99" xfId="14369" xr:uid="{00000000-0005-0000-0000-000068B70000}"/>
    <cellStyle name="Comma_KU COS Print File 2003q3" xfId="4018" xr:uid="{00000000-0005-0000-0000-000069B70000}"/>
    <cellStyle name="Comma0" xfId="4019" xr:uid="{00000000-0005-0000-0000-00006AB70000}"/>
    <cellStyle name="Comma0 2" xfId="4020" xr:uid="{00000000-0005-0000-0000-00006BB70000}"/>
    <cellStyle name="Comma0 2 2" xfId="4021" xr:uid="{00000000-0005-0000-0000-00006CB70000}"/>
    <cellStyle name="Comma0 2 2 2" xfId="9989" xr:uid="{00000000-0005-0000-0000-00006DB70000}"/>
    <cellStyle name="Comma0 2 3" xfId="9990" xr:uid="{00000000-0005-0000-0000-00006EB70000}"/>
    <cellStyle name="Comma0 2 4" xfId="9991" xr:uid="{00000000-0005-0000-0000-00006FB70000}"/>
    <cellStyle name="Comma0 3" xfId="4022" xr:uid="{00000000-0005-0000-0000-000070B70000}"/>
    <cellStyle name="Comma0 3 2" xfId="9992" xr:uid="{00000000-0005-0000-0000-000071B70000}"/>
    <cellStyle name="Comma0 3 2 2" xfId="9993" xr:uid="{00000000-0005-0000-0000-000072B70000}"/>
    <cellStyle name="Comma0 3 3" xfId="9994" xr:uid="{00000000-0005-0000-0000-000073B70000}"/>
    <cellStyle name="Comma0 3 4" xfId="9995" xr:uid="{00000000-0005-0000-0000-000074B70000}"/>
    <cellStyle name="Comma0 4" xfId="9996" xr:uid="{00000000-0005-0000-0000-000075B70000}"/>
    <cellStyle name="Comma0_SCH11 Not Done" xfId="9997" xr:uid="{00000000-0005-0000-0000-000076B70000}"/>
    <cellStyle name="Currency" xfId="2" xr:uid="{00000000-0005-0000-0000-000077B70000}"/>
    <cellStyle name="Currency [0]" xfId="3" xr:uid="{00000000-0005-0000-0000-000078B70000}"/>
    <cellStyle name="Currency [0] 2" xfId="4023" xr:uid="{00000000-0005-0000-0000-000079B70000}"/>
    <cellStyle name="Currency [0] 2 2" xfId="4024" xr:uid="{00000000-0005-0000-0000-00007AB70000}"/>
    <cellStyle name="Currency [0] 2 2 2" xfId="9998" xr:uid="{00000000-0005-0000-0000-00007BB70000}"/>
    <cellStyle name="Currency [0] 2 2 2 2" xfId="9999" xr:uid="{00000000-0005-0000-0000-00007CB70000}"/>
    <cellStyle name="Currency [0] 2 2 3" xfId="10000" xr:uid="{00000000-0005-0000-0000-00007DB70000}"/>
    <cellStyle name="Currency [0] 2 2 4" xfId="10001" xr:uid="{00000000-0005-0000-0000-00007EB70000}"/>
    <cellStyle name="Currency [0] 2 3" xfId="4025" xr:uid="{00000000-0005-0000-0000-00007FB70000}"/>
    <cellStyle name="Currency [0] 2 3 2" xfId="10002" xr:uid="{00000000-0005-0000-0000-000080B70000}"/>
    <cellStyle name="Currency [0] 2 4" xfId="10003" xr:uid="{00000000-0005-0000-0000-000081B70000}"/>
    <cellStyle name="Currency [0] 2 4 2" xfId="10004" xr:uid="{00000000-0005-0000-0000-000082B70000}"/>
    <cellStyle name="Currency [0] 2 5" xfId="10005" xr:uid="{00000000-0005-0000-0000-000083B70000}"/>
    <cellStyle name="Currency [0] 2 6" xfId="10006" xr:uid="{00000000-0005-0000-0000-000084B70000}"/>
    <cellStyle name="Currency [0] 3" xfId="4026" xr:uid="{00000000-0005-0000-0000-000085B70000}"/>
    <cellStyle name="Currency [0] 3 2" xfId="4027" xr:uid="{00000000-0005-0000-0000-000086B70000}"/>
    <cellStyle name="Currency [0] 3 2 2" xfId="10007" xr:uid="{00000000-0005-0000-0000-000087B70000}"/>
    <cellStyle name="Currency [0] 3 3" xfId="4028" xr:uid="{00000000-0005-0000-0000-000088B70000}"/>
    <cellStyle name="Currency [0] 3 4" xfId="10008" xr:uid="{00000000-0005-0000-0000-000089B70000}"/>
    <cellStyle name="Currency [0] 4" xfId="4029" xr:uid="{00000000-0005-0000-0000-00008AB70000}"/>
    <cellStyle name="Currency [0] 4 2" xfId="4030" xr:uid="{00000000-0005-0000-0000-00008BB70000}"/>
    <cellStyle name="Currency [0] 5" xfId="4031" xr:uid="{00000000-0005-0000-0000-00008CB70000}"/>
    <cellStyle name="Currency [0] 5 2" xfId="4032" xr:uid="{00000000-0005-0000-0000-00008DB70000}"/>
    <cellStyle name="Currency [0] 6" xfId="55535" xr:uid="{00000000-0005-0000-0000-00008EB70000}"/>
    <cellStyle name="Currency 10" xfId="4033" xr:uid="{00000000-0005-0000-0000-00008FB70000}"/>
    <cellStyle name="Currency 10 2" xfId="4034" xr:uid="{00000000-0005-0000-0000-000090B70000}"/>
    <cellStyle name="Currency 10 2 2" xfId="10009" xr:uid="{00000000-0005-0000-0000-000091B70000}"/>
    <cellStyle name="Currency 10 2 3" xfId="10010" xr:uid="{00000000-0005-0000-0000-000092B70000}"/>
    <cellStyle name="Currency 10 3" xfId="10011" xr:uid="{00000000-0005-0000-0000-000093B70000}"/>
    <cellStyle name="Currency 10 3 2" xfId="10012" xr:uid="{00000000-0005-0000-0000-000094B70000}"/>
    <cellStyle name="Currency 10 4" xfId="10013" xr:uid="{00000000-0005-0000-0000-000095B70000}"/>
    <cellStyle name="Currency 10 5" xfId="10014" xr:uid="{00000000-0005-0000-0000-000096B70000}"/>
    <cellStyle name="Currency 10 6" xfId="10015" xr:uid="{00000000-0005-0000-0000-000097B70000}"/>
    <cellStyle name="Currency 100" xfId="10016" xr:uid="{00000000-0005-0000-0000-000098B70000}"/>
    <cellStyle name="Currency 101" xfId="10017" xr:uid="{00000000-0005-0000-0000-000099B70000}"/>
    <cellStyle name="Currency 102" xfId="10018" xr:uid="{00000000-0005-0000-0000-00009AB70000}"/>
    <cellStyle name="Currency 103" xfId="10019" xr:uid="{00000000-0005-0000-0000-00009BB70000}"/>
    <cellStyle name="Currency 104" xfId="10020" xr:uid="{00000000-0005-0000-0000-00009CB70000}"/>
    <cellStyle name="Currency 105" xfId="10021" xr:uid="{00000000-0005-0000-0000-00009DB70000}"/>
    <cellStyle name="Currency 106" xfId="10022" xr:uid="{00000000-0005-0000-0000-00009EB70000}"/>
    <cellStyle name="Currency 107" xfId="10023" xr:uid="{00000000-0005-0000-0000-00009FB70000}"/>
    <cellStyle name="Currency 108" xfId="10024" xr:uid="{00000000-0005-0000-0000-0000A0B70000}"/>
    <cellStyle name="Currency 109" xfId="10025" xr:uid="{00000000-0005-0000-0000-0000A1B70000}"/>
    <cellStyle name="Currency 11" xfId="4035" xr:uid="{00000000-0005-0000-0000-0000A2B70000}"/>
    <cellStyle name="Currency 11 2" xfId="4036" xr:uid="{00000000-0005-0000-0000-0000A3B70000}"/>
    <cellStyle name="Currency 11 2 2" xfId="10026" xr:uid="{00000000-0005-0000-0000-0000A4B70000}"/>
    <cellStyle name="Currency 11 3" xfId="4037" xr:uid="{00000000-0005-0000-0000-0000A5B70000}"/>
    <cellStyle name="Currency 11 3 2" xfId="10027" xr:uid="{00000000-0005-0000-0000-0000A6B70000}"/>
    <cellStyle name="Currency 11 4" xfId="10028" xr:uid="{00000000-0005-0000-0000-0000A7B70000}"/>
    <cellStyle name="Currency 11 5" xfId="10029" xr:uid="{00000000-0005-0000-0000-0000A8B70000}"/>
    <cellStyle name="Currency 110" xfId="10030" xr:uid="{00000000-0005-0000-0000-0000A9B70000}"/>
    <cellStyle name="Currency 111" xfId="10031" xr:uid="{00000000-0005-0000-0000-0000AAB70000}"/>
    <cellStyle name="Currency 112" xfId="10032" xr:uid="{00000000-0005-0000-0000-0000ABB70000}"/>
    <cellStyle name="Currency 113" xfId="10033" xr:uid="{00000000-0005-0000-0000-0000ACB70000}"/>
    <cellStyle name="Currency 114" xfId="10034" xr:uid="{00000000-0005-0000-0000-0000ADB70000}"/>
    <cellStyle name="Currency 115" xfId="10035" xr:uid="{00000000-0005-0000-0000-0000AEB70000}"/>
    <cellStyle name="Currency 116" xfId="10036" xr:uid="{00000000-0005-0000-0000-0000AFB70000}"/>
    <cellStyle name="Currency 117" xfId="10037" xr:uid="{00000000-0005-0000-0000-0000B0B70000}"/>
    <cellStyle name="Currency 118" xfId="10038" xr:uid="{00000000-0005-0000-0000-0000B1B70000}"/>
    <cellStyle name="Currency 119" xfId="10039" xr:uid="{00000000-0005-0000-0000-0000B2B70000}"/>
    <cellStyle name="Currency 12" xfId="4038" xr:uid="{00000000-0005-0000-0000-0000B3B70000}"/>
    <cellStyle name="Currency 12 2" xfId="4039" xr:uid="{00000000-0005-0000-0000-0000B4B70000}"/>
    <cellStyle name="Currency 12 2 2" xfId="10040" xr:uid="{00000000-0005-0000-0000-0000B5B70000}"/>
    <cellStyle name="Currency 12 3" xfId="4040" xr:uid="{00000000-0005-0000-0000-0000B6B70000}"/>
    <cellStyle name="Currency 12 3 2" xfId="10041" xr:uid="{00000000-0005-0000-0000-0000B7B70000}"/>
    <cellStyle name="Currency 12 4" xfId="10042" xr:uid="{00000000-0005-0000-0000-0000B8B70000}"/>
    <cellStyle name="Currency 12 5" xfId="10043" xr:uid="{00000000-0005-0000-0000-0000B9B70000}"/>
    <cellStyle name="Currency 120" xfId="10044" xr:uid="{00000000-0005-0000-0000-0000BAB70000}"/>
    <cellStyle name="Currency 120 2" xfId="14044" xr:uid="{00000000-0005-0000-0000-0000BBB70000}"/>
    <cellStyle name="Currency 120 3" xfId="14163" xr:uid="{00000000-0005-0000-0000-0000BCB70000}"/>
    <cellStyle name="Currency 121" xfId="10045" xr:uid="{00000000-0005-0000-0000-0000BDB70000}"/>
    <cellStyle name="Currency 121 2" xfId="14045" xr:uid="{00000000-0005-0000-0000-0000BEB70000}"/>
    <cellStyle name="Currency 121 3" xfId="14164" xr:uid="{00000000-0005-0000-0000-0000BFB70000}"/>
    <cellStyle name="Currency 122" xfId="10046" xr:uid="{00000000-0005-0000-0000-0000C0B70000}"/>
    <cellStyle name="Currency 122 2" xfId="14046" xr:uid="{00000000-0005-0000-0000-0000C1B70000}"/>
    <cellStyle name="Currency 123" xfId="10047" xr:uid="{00000000-0005-0000-0000-0000C2B70000}"/>
    <cellStyle name="Currency 123 2" xfId="14047" xr:uid="{00000000-0005-0000-0000-0000C3B70000}"/>
    <cellStyle name="Currency 124" xfId="10048" xr:uid="{00000000-0005-0000-0000-0000C4B70000}"/>
    <cellStyle name="Currency 124 2" xfId="14165" xr:uid="{00000000-0005-0000-0000-0000C5B70000}"/>
    <cellStyle name="Currency 125" xfId="10049" xr:uid="{00000000-0005-0000-0000-0000C6B70000}"/>
    <cellStyle name="Currency 126" xfId="10050" xr:uid="{00000000-0005-0000-0000-0000C7B70000}"/>
    <cellStyle name="Currency 127" xfId="10051" xr:uid="{00000000-0005-0000-0000-0000C8B70000}"/>
    <cellStyle name="Currency 128" xfId="10052" xr:uid="{00000000-0005-0000-0000-0000C9B70000}"/>
    <cellStyle name="Currency 129" xfId="10053" xr:uid="{00000000-0005-0000-0000-0000CAB70000}"/>
    <cellStyle name="Currency 13" xfId="4041" xr:uid="{00000000-0005-0000-0000-0000CBB70000}"/>
    <cellStyle name="Currency 13 2" xfId="4042" xr:uid="{00000000-0005-0000-0000-0000CCB70000}"/>
    <cellStyle name="Currency 13 2 2" xfId="10054" xr:uid="{00000000-0005-0000-0000-0000CDB70000}"/>
    <cellStyle name="Currency 13 3" xfId="4043" xr:uid="{00000000-0005-0000-0000-0000CEB70000}"/>
    <cellStyle name="Currency 13 3 2" xfId="10055" xr:uid="{00000000-0005-0000-0000-0000CFB70000}"/>
    <cellStyle name="Currency 13 4" xfId="10056" xr:uid="{00000000-0005-0000-0000-0000D0B70000}"/>
    <cellStyle name="Currency 13 5" xfId="10057" xr:uid="{00000000-0005-0000-0000-0000D1B70000}"/>
    <cellStyle name="Currency 130" xfId="10058" xr:uid="{00000000-0005-0000-0000-0000D2B70000}"/>
    <cellStyle name="Currency 131" xfId="10059" xr:uid="{00000000-0005-0000-0000-0000D3B70000}"/>
    <cellStyle name="Currency 132" xfId="10060" xr:uid="{00000000-0005-0000-0000-0000D4B70000}"/>
    <cellStyle name="Currency 133" xfId="10061" xr:uid="{00000000-0005-0000-0000-0000D5B70000}"/>
    <cellStyle name="Currency 134" xfId="10062" xr:uid="{00000000-0005-0000-0000-0000D6B70000}"/>
    <cellStyle name="Currency 135" xfId="10063" xr:uid="{00000000-0005-0000-0000-0000D7B70000}"/>
    <cellStyle name="Currency 136" xfId="10064" xr:uid="{00000000-0005-0000-0000-0000D8B70000}"/>
    <cellStyle name="Currency 136 2" xfId="10065" xr:uid="{00000000-0005-0000-0000-0000D9B70000}"/>
    <cellStyle name="Currency 137" xfId="10066" xr:uid="{00000000-0005-0000-0000-0000DAB70000}"/>
    <cellStyle name="Currency 138" xfId="10067" xr:uid="{00000000-0005-0000-0000-0000DBB70000}"/>
    <cellStyle name="Currency 139" xfId="10068" xr:uid="{00000000-0005-0000-0000-0000DCB70000}"/>
    <cellStyle name="Currency 14" xfId="4044" xr:uid="{00000000-0005-0000-0000-0000DDB70000}"/>
    <cellStyle name="Currency 14 2" xfId="4045" xr:uid="{00000000-0005-0000-0000-0000DEB70000}"/>
    <cellStyle name="Currency 14 2 2" xfId="10069" xr:uid="{00000000-0005-0000-0000-0000DFB70000}"/>
    <cellStyle name="Currency 14 3" xfId="4046" xr:uid="{00000000-0005-0000-0000-0000E0B70000}"/>
    <cellStyle name="Currency 14 3 2" xfId="10070" xr:uid="{00000000-0005-0000-0000-0000E1B70000}"/>
    <cellStyle name="Currency 14 4" xfId="10071" xr:uid="{00000000-0005-0000-0000-0000E2B70000}"/>
    <cellStyle name="Currency 14 5" xfId="10072" xr:uid="{00000000-0005-0000-0000-0000E3B70000}"/>
    <cellStyle name="Currency 140" xfId="10073" xr:uid="{00000000-0005-0000-0000-0000E4B70000}"/>
    <cellStyle name="Currency 141" xfId="10074" xr:uid="{00000000-0005-0000-0000-0000E5B70000}"/>
    <cellStyle name="Currency 142" xfId="10075" xr:uid="{00000000-0005-0000-0000-0000E6B70000}"/>
    <cellStyle name="Currency 143" xfId="10076" xr:uid="{00000000-0005-0000-0000-0000E7B70000}"/>
    <cellStyle name="Currency 144" xfId="10077" xr:uid="{00000000-0005-0000-0000-0000E8B70000}"/>
    <cellStyle name="Currency 145" xfId="10078" xr:uid="{00000000-0005-0000-0000-0000E9B70000}"/>
    <cellStyle name="Currency 146" xfId="10079" xr:uid="{00000000-0005-0000-0000-0000EAB70000}"/>
    <cellStyle name="Currency 147" xfId="10080" xr:uid="{00000000-0005-0000-0000-0000EBB70000}"/>
    <cellStyle name="Currency 148" xfId="10081" xr:uid="{00000000-0005-0000-0000-0000ECB70000}"/>
    <cellStyle name="Currency 149" xfId="10082" xr:uid="{00000000-0005-0000-0000-0000EDB70000}"/>
    <cellStyle name="Currency 15" xfId="4047" xr:uid="{00000000-0005-0000-0000-0000EEB70000}"/>
    <cellStyle name="Currency 15 2" xfId="4048" xr:uid="{00000000-0005-0000-0000-0000EFB70000}"/>
    <cellStyle name="Currency 15 2 2" xfId="10083" xr:uid="{00000000-0005-0000-0000-0000F0B70000}"/>
    <cellStyle name="Currency 15 3" xfId="10084" xr:uid="{00000000-0005-0000-0000-0000F1B70000}"/>
    <cellStyle name="Currency 15 3 2" xfId="10085" xr:uid="{00000000-0005-0000-0000-0000F2B70000}"/>
    <cellStyle name="Currency 15 4" xfId="10086" xr:uid="{00000000-0005-0000-0000-0000F3B70000}"/>
    <cellStyle name="Currency 15 5" xfId="10087" xr:uid="{00000000-0005-0000-0000-0000F4B70000}"/>
    <cellStyle name="Currency 150" xfId="10088" xr:uid="{00000000-0005-0000-0000-0000F5B70000}"/>
    <cellStyle name="Currency 150 2" xfId="10089" xr:uid="{00000000-0005-0000-0000-0000F6B70000}"/>
    <cellStyle name="Currency 151" xfId="10090" xr:uid="{00000000-0005-0000-0000-0000F7B70000}"/>
    <cellStyle name="Currency 152" xfId="10091" xr:uid="{00000000-0005-0000-0000-0000F8B70000}"/>
    <cellStyle name="Currency 153" xfId="10092" xr:uid="{00000000-0005-0000-0000-0000F9B70000}"/>
    <cellStyle name="Currency 154" xfId="10093" xr:uid="{00000000-0005-0000-0000-0000FAB70000}"/>
    <cellStyle name="Currency 155" xfId="10094" xr:uid="{00000000-0005-0000-0000-0000FBB70000}"/>
    <cellStyle name="Currency 156" xfId="10095" xr:uid="{00000000-0005-0000-0000-0000FCB70000}"/>
    <cellStyle name="Currency 157" xfId="10096" xr:uid="{00000000-0005-0000-0000-0000FDB70000}"/>
    <cellStyle name="Currency 158" xfId="10097" xr:uid="{00000000-0005-0000-0000-0000FEB70000}"/>
    <cellStyle name="Currency 159" xfId="10098" xr:uid="{00000000-0005-0000-0000-0000FFB70000}"/>
    <cellStyle name="Currency 16" xfId="4049" xr:uid="{00000000-0005-0000-0000-000000B80000}"/>
    <cellStyle name="Currency 16 2" xfId="4050" xr:uid="{00000000-0005-0000-0000-000001B80000}"/>
    <cellStyle name="Currency 16 2 2" xfId="10099" xr:uid="{00000000-0005-0000-0000-000002B80000}"/>
    <cellStyle name="Currency 16 3" xfId="10100" xr:uid="{00000000-0005-0000-0000-000003B80000}"/>
    <cellStyle name="Currency 16 3 2" xfId="10101" xr:uid="{00000000-0005-0000-0000-000004B80000}"/>
    <cellStyle name="Currency 16 4" xfId="10102" xr:uid="{00000000-0005-0000-0000-000005B80000}"/>
    <cellStyle name="Currency 16 5" xfId="10103" xr:uid="{00000000-0005-0000-0000-000006B80000}"/>
    <cellStyle name="Currency 160" xfId="10104" xr:uid="{00000000-0005-0000-0000-000007B80000}"/>
    <cellStyle name="Currency 161" xfId="10105" xr:uid="{00000000-0005-0000-0000-000008B80000}"/>
    <cellStyle name="Currency 162" xfId="10106" xr:uid="{00000000-0005-0000-0000-000009B80000}"/>
    <cellStyle name="Currency 163" xfId="13501" xr:uid="{00000000-0005-0000-0000-00000AB80000}"/>
    <cellStyle name="Currency 164" xfId="14423" xr:uid="{00000000-0005-0000-0000-00000BB80000}"/>
    <cellStyle name="Currency 165" xfId="14424" xr:uid="{00000000-0005-0000-0000-00000CB80000}"/>
    <cellStyle name="Currency 166" xfId="14430" xr:uid="{00000000-0005-0000-0000-00000DB80000}"/>
    <cellStyle name="Currency 167" xfId="14434" xr:uid="{00000000-0005-0000-0000-00000EB80000}"/>
    <cellStyle name="Currency 168" xfId="14437" xr:uid="{00000000-0005-0000-0000-00000FB80000}"/>
    <cellStyle name="Currency 169" xfId="14440" xr:uid="{00000000-0005-0000-0000-000010B80000}"/>
    <cellStyle name="Currency 17" xfId="4051" xr:uid="{00000000-0005-0000-0000-000011B80000}"/>
    <cellStyle name="Currency 17 2" xfId="4052" xr:uid="{00000000-0005-0000-0000-000012B80000}"/>
    <cellStyle name="Currency 17 2 2" xfId="10107" xr:uid="{00000000-0005-0000-0000-000013B80000}"/>
    <cellStyle name="Currency 17 3" xfId="10108" xr:uid="{00000000-0005-0000-0000-000014B80000}"/>
    <cellStyle name="Currency 17 3 2" xfId="10109" xr:uid="{00000000-0005-0000-0000-000015B80000}"/>
    <cellStyle name="Currency 17 4" xfId="10110" xr:uid="{00000000-0005-0000-0000-000016B80000}"/>
    <cellStyle name="Currency 17 5" xfId="10111" xr:uid="{00000000-0005-0000-0000-000017B80000}"/>
    <cellStyle name="Currency 170" xfId="14443" xr:uid="{00000000-0005-0000-0000-000018B80000}"/>
    <cellStyle name="Currency 171" xfId="14446" xr:uid="{00000000-0005-0000-0000-000019B80000}"/>
    <cellStyle name="Currency 172" xfId="14448" xr:uid="{00000000-0005-0000-0000-00001AB80000}"/>
    <cellStyle name="Currency 173" xfId="14451" xr:uid="{00000000-0005-0000-0000-00001BB80000}"/>
    <cellStyle name="Currency 174" xfId="14454" xr:uid="{00000000-0005-0000-0000-00001CB80000}"/>
    <cellStyle name="Currency 175" xfId="55536" xr:uid="{00000000-0005-0000-0000-00001DB80000}"/>
    <cellStyle name="Currency 18" xfId="4053" xr:uid="{00000000-0005-0000-0000-00001EB80000}"/>
    <cellStyle name="Currency 18 2" xfId="4054" xr:uid="{00000000-0005-0000-0000-00001FB80000}"/>
    <cellStyle name="Currency 18 2 2" xfId="10112" xr:uid="{00000000-0005-0000-0000-000020B80000}"/>
    <cellStyle name="Currency 18 3" xfId="10113" xr:uid="{00000000-0005-0000-0000-000021B80000}"/>
    <cellStyle name="Currency 18 3 2" xfId="10114" xr:uid="{00000000-0005-0000-0000-000022B80000}"/>
    <cellStyle name="Currency 18 4" xfId="10115" xr:uid="{00000000-0005-0000-0000-000023B80000}"/>
    <cellStyle name="Currency 18 5" xfId="10116" xr:uid="{00000000-0005-0000-0000-000024B80000}"/>
    <cellStyle name="Currency 19" xfId="4055" xr:uid="{00000000-0005-0000-0000-000025B80000}"/>
    <cellStyle name="Currency 19 2" xfId="4056" xr:uid="{00000000-0005-0000-0000-000026B80000}"/>
    <cellStyle name="Currency 19 2 2" xfId="10117" xr:uid="{00000000-0005-0000-0000-000027B80000}"/>
    <cellStyle name="Currency 19 3" xfId="10118" xr:uid="{00000000-0005-0000-0000-000028B80000}"/>
    <cellStyle name="Currency 19 3 2" xfId="10119" xr:uid="{00000000-0005-0000-0000-000029B80000}"/>
    <cellStyle name="Currency 19 4" xfId="10120" xr:uid="{00000000-0005-0000-0000-00002AB80000}"/>
    <cellStyle name="Currency 19 5" xfId="10121" xr:uid="{00000000-0005-0000-0000-00002BB80000}"/>
    <cellStyle name="Currency 2" xfId="4057" xr:uid="{00000000-0005-0000-0000-00002CB80000}"/>
    <cellStyle name="Currency 2 10" xfId="55537" xr:uid="{00000000-0005-0000-0000-00002DB80000}"/>
    <cellStyle name="Currency 2 10 2" xfId="55538" xr:uid="{00000000-0005-0000-0000-00002EB80000}"/>
    <cellStyle name="Currency 2 11" xfId="55539" xr:uid="{00000000-0005-0000-0000-00002FB80000}"/>
    <cellStyle name="Currency 2 2" xfId="4058" xr:uid="{00000000-0005-0000-0000-000030B80000}"/>
    <cellStyle name="Currency 2 2 2" xfId="4059" xr:uid="{00000000-0005-0000-0000-000031B80000}"/>
    <cellStyle name="Currency 2 2 2 2" xfId="10122" xr:uid="{00000000-0005-0000-0000-000032B80000}"/>
    <cellStyle name="Currency 2 2 3" xfId="10123" xr:uid="{00000000-0005-0000-0000-000033B80000}"/>
    <cellStyle name="Currency 2 2 3 2" xfId="55540" xr:uid="{00000000-0005-0000-0000-000034B80000}"/>
    <cellStyle name="Currency 2 2 4" xfId="55541" xr:uid="{00000000-0005-0000-0000-000035B80000}"/>
    <cellStyle name="Currency 2 2 4 2" xfId="55542" xr:uid="{00000000-0005-0000-0000-000036B80000}"/>
    <cellStyle name="Currency 2 3" xfId="4060" xr:uid="{00000000-0005-0000-0000-000037B80000}"/>
    <cellStyle name="Currency 2 3 2" xfId="10124" xr:uid="{00000000-0005-0000-0000-000038B80000}"/>
    <cellStyle name="Currency 2 3 2 2" xfId="14048" xr:uid="{00000000-0005-0000-0000-000039B80000}"/>
    <cellStyle name="Currency 2 3 3" xfId="13723" xr:uid="{00000000-0005-0000-0000-00003AB80000}"/>
    <cellStyle name="Currency 2 3 3 2" xfId="55543" xr:uid="{00000000-0005-0000-0000-00003BB80000}"/>
    <cellStyle name="Currency 2 4" xfId="10125" xr:uid="{00000000-0005-0000-0000-00003CB80000}"/>
    <cellStyle name="Currency 2 4 2" xfId="55544" xr:uid="{00000000-0005-0000-0000-00003DB80000}"/>
    <cellStyle name="Currency 2 4 2 2" xfId="55545" xr:uid="{00000000-0005-0000-0000-00003EB80000}"/>
    <cellStyle name="Currency 2 4 3" xfId="55546" xr:uid="{00000000-0005-0000-0000-00003FB80000}"/>
    <cellStyle name="Currency 2 5" xfId="55547" xr:uid="{00000000-0005-0000-0000-000040B80000}"/>
    <cellStyle name="Currency 2 5 2" xfId="55548" xr:uid="{00000000-0005-0000-0000-000041B80000}"/>
    <cellStyle name="Currency 2 6" xfId="55549" xr:uid="{00000000-0005-0000-0000-000042B80000}"/>
    <cellStyle name="Currency 2 6 2" xfId="55550" xr:uid="{00000000-0005-0000-0000-000043B80000}"/>
    <cellStyle name="Currency 2 7" xfId="55551" xr:uid="{00000000-0005-0000-0000-000044B80000}"/>
    <cellStyle name="Currency 2 7 2" xfId="55552" xr:uid="{00000000-0005-0000-0000-000045B80000}"/>
    <cellStyle name="Currency 2 8" xfId="55553" xr:uid="{00000000-0005-0000-0000-000046B80000}"/>
    <cellStyle name="Currency 2 8 2" xfId="55554" xr:uid="{00000000-0005-0000-0000-000047B80000}"/>
    <cellStyle name="Currency 2 9" xfId="55555" xr:uid="{00000000-0005-0000-0000-000048B80000}"/>
    <cellStyle name="Currency 2 9 2" xfId="55556" xr:uid="{00000000-0005-0000-0000-000049B80000}"/>
    <cellStyle name="Currency 20" xfId="4061" xr:uid="{00000000-0005-0000-0000-00004AB80000}"/>
    <cellStyle name="Currency 20 2" xfId="4062" xr:uid="{00000000-0005-0000-0000-00004BB80000}"/>
    <cellStyle name="Currency 20 2 2" xfId="10126" xr:uid="{00000000-0005-0000-0000-00004CB80000}"/>
    <cellStyle name="Currency 20 3" xfId="10127" xr:uid="{00000000-0005-0000-0000-00004DB80000}"/>
    <cellStyle name="Currency 20 3 2" xfId="10128" xr:uid="{00000000-0005-0000-0000-00004EB80000}"/>
    <cellStyle name="Currency 20 4" xfId="10129" xr:uid="{00000000-0005-0000-0000-00004FB80000}"/>
    <cellStyle name="Currency 20 5" xfId="10130" xr:uid="{00000000-0005-0000-0000-000050B80000}"/>
    <cellStyle name="Currency 21" xfId="4063" xr:uid="{00000000-0005-0000-0000-000051B80000}"/>
    <cellStyle name="Currency 21 2" xfId="4064" xr:uid="{00000000-0005-0000-0000-000052B80000}"/>
    <cellStyle name="Currency 21 2 2" xfId="10131" xr:uid="{00000000-0005-0000-0000-000053B80000}"/>
    <cellStyle name="Currency 21 3" xfId="10132" xr:uid="{00000000-0005-0000-0000-000054B80000}"/>
    <cellStyle name="Currency 21 3 2" xfId="10133" xr:uid="{00000000-0005-0000-0000-000055B80000}"/>
    <cellStyle name="Currency 21 4" xfId="10134" xr:uid="{00000000-0005-0000-0000-000056B80000}"/>
    <cellStyle name="Currency 21 5" xfId="10135" xr:uid="{00000000-0005-0000-0000-000057B80000}"/>
    <cellStyle name="Currency 22" xfId="4065" xr:uid="{00000000-0005-0000-0000-000058B80000}"/>
    <cellStyle name="Currency 22 2" xfId="4066" xr:uid="{00000000-0005-0000-0000-000059B80000}"/>
    <cellStyle name="Currency 22 2 2" xfId="10136" xr:uid="{00000000-0005-0000-0000-00005AB80000}"/>
    <cellStyle name="Currency 22 3" xfId="10137" xr:uid="{00000000-0005-0000-0000-00005BB80000}"/>
    <cellStyle name="Currency 22 3 2" xfId="10138" xr:uid="{00000000-0005-0000-0000-00005CB80000}"/>
    <cellStyle name="Currency 22 4" xfId="10139" xr:uid="{00000000-0005-0000-0000-00005DB80000}"/>
    <cellStyle name="Currency 22 5" xfId="10140" xr:uid="{00000000-0005-0000-0000-00005EB80000}"/>
    <cellStyle name="Currency 23" xfId="4067" xr:uid="{00000000-0005-0000-0000-00005FB80000}"/>
    <cellStyle name="Currency 23 2" xfId="4068" xr:uid="{00000000-0005-0000-0000-000060B80000}"/>
    <cellStyle name="Currency 23 2 2" xfId="10141" xr:uid="{00000000-0005-0000-0000-000061B80000}"/>
    <cellStyle name="Currency 23 3" xfId="10142" xr:uid="{00000000-0005-0000-0000-000062B80000}"/>
    <cellStyle name="Currency 23 3 2" xfId="10143" xr:uid="{00000000-0005-0000-0000-000063B80000}"/>
    <cellStyle name="Currency 23 4" xfId="10144" xr:uid="{00000000-0005-0000-0000-000064B80000}"/>
    <cellStyle name="Currency 23 5" xfId="10145" xr:uid="{00000000-0005-0000-0000-000065B80000}"/>
    <cellStyle name="Currency 24" xfId="4069" xr:uid="{00000000-0005-0000-0000-000066B80000}"/>
    <cellStyle name="Currency 24 2" xfId="4070" xr:uid="{00000000-0005-0000-0000-000067B80000}"/>
    <cellStyle name="Currency 24 2 2" xfId="10146" xr:uid="{00000000-0005-0000-0000-000068B80000}"/>
    <cellStyle name="Currency 24 3" xfId="10147" xr:uid="{00000000-0005-0000-0000-000069B80000}"/>
    <cellStyle name="Currency 24 3 2" xfId="10148" xr:uid="{00000000-0005-0000-0000-00006AB80000}"/>
    <cellStyle name="Currency 24 4" xfId="10149" xr:uid="{00000000-0005-0000-0000-00006BB80000}"/>
    <cellStyle name="Currency 24 5" xfId="10150" xr:uid="{00000000-0005-0000-0000-00006CB80000}"/>
    <cellStyle name="Currency 25" xfId="4071" xr:uid="{00000000-0005-0000-0000-00006DB80000}"/>
    <cellStyle name="Currency 25 2" xfId="4072" xr:uid="{00000000-0005-0000-0000-00006EB80000}"/>
    <cellStyle name="Currency 25 2 2" xfId="10151" xr:uid="{00000000-0005-0000-0000-00006FB80000}"/>
    <cellStyle name="Currency 25 3" xfId="10152" xr:uid="{00000000-0005-0000-0000-000070B80000}"/>
    <cellStyle name="Currency 25 3 2" xfId="10153" xr:uid="{00000000-0005-0000-0000-000071B80000}"/>
    <cellStyle name="Currency 25 4" xfId="10154" xr:uid="{00000000-0005-0000-0000-000072B80000}"/>
    <cellStyle name="Currency 25 5" xfId="10155" xr:uid="{00000000-0005-0000-0000-000073B80000}"/>
    <cellStyle name="Currency 26" xfId="4073" xr:uid="{00000000-0005-0000-0000-000074B80000}"/>
    <cellStyle name="Currency 26 2" xfId="4074" xr:uid="{00000000-0005-0000-0000-000075B80000}"/>
    <cellStyle name="Currency 26 2 2" xfId="10156" xr:uid="{00000000-0005-0000-0000-000076B80000}"/>
    <cellStyle name="Currency 26 3" xfId="10157" xr:uid="{00000000-0005-0000-0000-000077B80000}"/>
    <cellStyle name="Currency 26 3 2" xfId="10158" xr:uid="{00000000-0005-0000-0000-000078B80000}"/>
    <cellStyle name="Currency 26 4" xfId="10159" xr:uid="{00000000-0005-0000-0000-000079B80000}"/>
    <cellStyle name="Currency 26 5" xfId="10160" xr:uid="{00000000-0005-0000-0000-00007AB80000}"/>
    <cellStyle name="Currency 27" xfId="4075" xr:uid="{00000000-0005-0000-0000-00007BB80000}"/>
    <cellStyle name="Currency 27 2" xfId="4076" xr:uid="{00000000-0005-0000-0000-00007CB80000}"/>
    <cellStyle name="Currency 27 2 2" xfId="10161" xr:uid="{00000000-0005-0000-0000-00007DB80000}"/>
    <cellStyle name="Currency 27 2 2 2" xfId="10162" xr:uid="{00000000-0005-0000-0000-00007EB80000}"/>
    <cellStyle name="Currency 27 2 3" xfId="10163" xr:uid="{00000000-0005-0000-0000-00007FB80000}"/>
    <cellStyle name="Currency 27 2 4" xfId="10164" xr:uid="{00000000-0005-0000-0000-000080B80000}"/>
    <cellStyle name="Currency 27 3" xfId="4077" xr:uid="{00000000-0005-0000-0000-000081B80000}"/>
    <cellStyle name="Currency 27 3 2" xfId="10165" xr:uid="{00000000-0005-0000-0000-000082B80000}"/>
    <cellStyle name="Currency 27 4" xfId="10166" xr:uid="{00000000-0005-0000-0000-000083B80000}"/>
    <cellStyle name="Currency 27 4 2" xfId="10167" xr:uid="{00000000-0005-0000-0000-000084B80000}"/>
    <cellStyle name="Currency 27 5" xfId="10168" xr:uid="{00000000-0005-0000-0000-000085B80000}"/>
    <cellStyle name="Currency 27 6" xfId="10169" xr:uid="{00000000-0005-0000-0000-000086B80000}"/>
    <cellStyle name="Currency 28" xfId="4078" xr:uid="{00000000-0005-0000-0000-000087B80000}"/>
    <cellStyle name="Currency 28 2" xfId="4079" xr:uid="{00000000-0005-0000-0000-000088B80000}"/>
    <cellStyle name="Currency 28 2 2" xfId="10170" xr:uid="{00000000-0005-0000-0000-000089B80000}"/>
    <cellStyle name="Currency 28 3" xfId="10171" xr:uid="{00000000-0005-0000-0000-00008AB80000}"/>
    <cellStyle name="Currency 28 3 2" xfId="10172" xr:uid="{00000000-0005-0000-0000-00008BB80000}"/>
    <cellStyle name="Currency 28 4" xfId="10173" xr:uid="{00000000-0005-0000-0000-00008CB80000}"/>
    <cellStyle name="Currency 28 5" xfId="10174" xr:uid="{00000000-0005-0000-0000-00008DB80000}"/>
    <cellStyle name="Currency 29" xfId="4080" xr:uid="{00000000-0005-0000-0000-00008EB80000}"/>
    <cellStyle name="Currency 29 2" xfId="4081" xr:uid="{00000000-0005-0000-0000-00008FB80000}"/>
    <cellStyle name="Currency 29 2 2" xfId="10175" xr:uid="{00000000-0005-0000-0000-000090B80000}"/>
    <cellStyle name="Currency 29 3" xfId="10176" xr:uid="{00000000-0005-0000-0000-000091B80000}"/>
    <cellStyle name="Currency 29 3 2" xfId="10177" xr:uid="{00000000-0005-0000-0000-000092B80000}"/>
    <cellStyle name="Currency 29 4" xfId="10178" xr:uid="{00000000-0005-0000-0000-000093B80000}"/>
    <cellStyle name="Currency 29 5" xfId="10179" xr:uid="{00000000-0005-0000-0000-000094B80000}"/>
    <cellStyle name="Currency 3" xfId="4082" xr:uid="{00000000-0005-0000-0000-000095B80000}"/>
    <cellStyle name="Currency 3 2" xfId="4083" xr:uid="{00000000-0005-0000-0000-000096B80000}"/>
    <cellStyle name="Currency 3 2 2" xfId="4084" xr:uid="{00000000-0005-0000-0000-000097B80000}"/>
    <cellStyle name="Currency 3 2 2 2" xfId="10180" xr:uid="{00000000-0005-0000-0000-000098B80000}"/>
    <cellStyle name="Currency 3 2 2 2 2" xfId="10181" xr:uid="{00000000-0005-0000-0000-000099B80000}"/>
    <cellStyle name="Currency 3 2 2 3" xfId="10182" xr:uid="{00000000-0005-0000-0000-00009AB80000}"/>
    <cellStyle name="Currency 3 2 2 3 2" xfId="10183" xr:uid="{00000000-0005-0000-0000-00009BB80000}"/>
    <cellStyle name="Currency 3 2 2 4" xfId="10184" xr:uid="{00000000-0005-0000-0000-00009CB80000}"/>
    <cellStyle name="Currency 3 2 2 5" xfId="10185" xr:uid="{00000000-0005-0000-0000-00009DB80000}"/>
    <cellStyle name="Currency 3 2 2 6" xfId="14049" xr:uid="{00000000-0005-0000-0000-00009EB80000}"/>
    <cellStyle name="Currency 3 2 3" xfId="10186" xr:uid="{00000000-0005-0000-0000-00009FB80000}"/>
    <cellStyle name="Currency 3 2 3 2" xfId="10187" xr:uid="{00000000-0005-0000-0000-0000A0B80000}"/>
    <cellStyle name="Currency 3 2 3 3" xfId="10188" xr:uid="{00000000-0005-0000-0000-0000A1B80000}"/>
    <cellStyle name="Currency 3 2 3 4" xfId="10189" xr:uid="{00000000-0005-0000-0000-0000A2B80000}"/>
    <cellStyle name="Currency 3 2 4" xfId="10190" xr:uid="{00000000-0005-0000-0000-0000A3B80000}"/>
    <cellStyle name="Currency 3 2 5" xfId="13724" xr:uid="{00000000-0005-0000-0000-0000A4B80000}"/>
    <cellStyle name="Currency 3 3" xfId="4085" xr:uid="{00000000-0005-0000-0000-0000A5B80000}"/>
    <cellStyle name="Currency 3 3 2" xfId="10191" xr:uid="{00000000-0005-0000-0000-0000A6B80000}"/>
    <cellStyle name="Currency 3 3 2 2" xfId="10192" xr:uid="{00000000-0005-0000-0000-0000A7B80000}"/>
    <cellStyle name="Currency 3 3 3" xfId="10193" xr:uid="{00000000-0005-0000-0000-0000A8B80000}"/>
    <cellStyle name="Currency 3 3 3 2" xfId="10194" xr:uid="{00000000-0005-0000-0000-0000A9B80000}"/>
    <cellStyle name="Currency 3 3 4" xfId="10195" xr:uid="{00000000-0005-0000-0000-0000AAB80000}"/>
    <cellStyle name="Currency 3 3 5" xfId="10196" xr:uid="{00000000-0005-0000-0000-0000ABB80000}"/>
    <cellStyle name="Currency 3 4" xfId="4086" xr:uid="{00000000-0005-0000-0000-0000ACB80000}"/>
    <cellStyle name="Currency 3 4 2" xfId="10197" xr:uid="{00000000-0005-0000-0000-0000ADB80000}"/>
    <cellStyle name="Currency 3 4 3" xfId="10198" xr:uid="{00000000-0005-0000-0000-0000AEB80000}"/>
    <cellStyle name="Currency 3 4 3 2" xfId="10199" xr:uid="{00000000-0005-0000-0000-0000AFB80000}"/>
    <cellStyle name="Currency 3 4 4" xfId="10200" xr:uid="{00000000-0005-0000-0000-0000B0B80000}"/>
    <cellStyle name="Currency 3 4 5" xfId="10201" xr:uid="{00000000-0005-0000-0000-0000B1B80000}"/>
    <cellStyle name="Currency 3 5" xfId="10202" xr:uid="{00000000-0005-0000-0000-0000B2B80000}"/>
    <cellStyle name="Currency 3 6" xfId="10203" xr:uid="{00000000-0005-0000-0000-0000B3B80000}"/>
    <cellStyle name="Currency 30" xfId="4087" xr:uid="{00000000-0005-0000-0000-0000B4B80000}"/>
    <cellStyle name="Currency 30 2" xfId="4088" xr:uid="{00000000-0005-0000-0000-0000B5B80000}"/>
    <cellStyle name="Currency 30 2 2" xfId="10204" xr:uid="{00000000-0005-0000-0000-0000B6B80000}"/>
    <cellStyle name="Currency 30 3" xfId="10205" xr:uid="{00000000-0005-0000-0000-0000B7B80000}"/>
    <cellStyle name="Currency 30 3 2" xfId="10206" xr:uid="{00000000-0005-0000-0000-0000B8B80000}"/>
    <cellStyle name="Currency 30 4" xfId="10207" xr:uid="{00000000-0005-0000-0000-0000B9B80000}"/>
    <cellStyle name="Currency 30 5" xfId="10208" xr:uid="{00000000-0005-0000-0000-0000BAB80000}"/>
    <cellStyle name="Currency 31" xfId="4089" xr:uid="{00000000-0005-0000-0000-0000BBB80000}"/>
    <cellStyle name="Currency 31 2" xfId="4090" xr:uid="{00000000-0005-0000-0000-0000BCB80000}"/>
    <cellStyle name="Currency 31 2 2" xfId="10209" xr:uid="{00000000-0005-0000-0000-0000BDB80000}"/>
    <cellStyle name="Currency 31 3" xfId="10210" xr:uid="{00000000-0005-0000-0000-0000BEB80000}"/>
    <cellStyle name="Currency 31 3 2" xfId="10211" xr:uid="{00000000-0005-0000-0000-0000BFB80000}"/>
    <cellStyle name="Currency 31 4" xfId="10212" xr:uid="{00000000-0005-0000-0000-0000C0B80000}"/>
    <cellStyle name="Currency 31 5" xfId="10213" xr:uid="{00000000-0005-0000-0000-0000C1B80000}"/>
    <cellStyle name="Currency 32" xfId="4091" xr:uid="{00000000-0005-0000-0000-0000C2B80000}"/>
    <cellStyle name="Currency 32 2" xfId="4092" xr:uid="{00000000-0005-0000-0000-0000C3B80000}"/>
    <cellStyle name="Currency 32 2 2" xfId="10214" xr:uid="{00000000-0005-0000-0000-0000C4B80000}"/>
    <cellStyle name="Currency 32 3" xfId="10215" xr:uid="{00000000-0005-0000-0000-0000C5B80000}"/>
    <cellStyle name="Currency 32 3 2" xfId="10216" xr:uid="{00000000-0005-0000-0000-0000C6B80000}"/>
    <cellStyle name="Currency 32 4" xfId="10217" xr:uid="{00000000-0005-0000-0000-0000C7B80000}"/>
    <cellStyle name="Currency 32 5" xfId="10218" xr:uid="{00000000-0005-0000-0000-0000C8B80000}"/>
    <cellStyle name="Currency 33" xfId="4093" xr:uid="{00000000-0005-0000-0000-0000C9B80000}"/>
    <cellStyle name="Currency 34" xfId="4094" xr:uid="{00000000-0005-0000-0000-0000CAB80000}"/>
    <cellStyle name="Currency 35" xfId="4095" xr:uid="{00000000-0005-0000-0000-0000CBB80000}"/>
    <cellStyle name="Currency 36" xfId="4096" xr:uid="{00000000-0005-0000-0000-0000CCB80000}"/>
    <cellStyle name="Currency 37" xfId="4097" xr:uid="{00000000-0005-0000-0000-0000CDB80000}"/>
    <cellStyle name="Currency 38" xfId="4098" xr:uid="{00000000-0005-0000-0000-0000CEB80000}"/>
    <cellStyle name="Currency 39" xfId="4099" xr:uid="{00000000-0005-0000-0000-0000CFB80000}"/>
    <cellStyle name="Currency 4" xfId="4100" xr:uid="{00000000-0005-0000-0000-0000D0B80000}"/>
    <cellStyle name="Currency 4 10" xfId="55557" xr:uid="{00000000-0005-0000-0000-0000D1B80000}"/>
    <cellStyle name="Currency 4 10 2" xfId="55558" xr:uid="{00000000-0005-0000-0000-0000D2B80000}"/>
    <cellStyle name="Currency 4 10 2 2" xfId="55559" xr:uid="{00000000-0005-0000-0000-0000D3B80000}"/>
    <cellStyle name="Currency 4 10 2 3" xfId="55560" xr:uid="{00000000-0005-0000-0000-0000D4B80000}"/>
    <cellStyle name="Currency 4 10 3" xfId="55561" xr:uid="{00000000-0005-0000-0000-0000D5B80000}"/>
    <cellStyle name="Currency 4 10 3 2" xfId="55562" xr:uid="{00000000-0005-0000-0000-0000D6B80000}"/>
    <cellStyle name="Currency 4 10 4" xfId="55563" xr:uid="{00000000-0005-0000-0000-0000D7B80000}"/>
    <cellStyle name="Currency 4 10 5" xfId="55564" xr:uid="{00000000-0005-0000-0000-0000D8B80000}"/>
    <cellStyle name="Currency 4 11" xfId="55565" xr:uid="{00000000-0005-0000-0000-0000D9B80000}"/>
    <cellStyle name="Currency 4 11 2" xfId="55566" xr:uid="{00000000-0005-0000-0000-0000DAB80000}"/>
    <cellStyle name="Currency 4 11 3" xfId="55567" xr:uid="{00000000-0005-0000-0000-0000DBB80000}"/>
    <cellStyle name="Currency 4 12" xfId="55568" xr:uid="{00000000-0005-0000-0000-0000DCB80000}"/>
    <cellStyle name="Currency 4 12 2" xfId="55569" xr:uid="{00000000-0005-0000-0000-0000DDB80000}"/>
    <cellStyle name="Currency 4 12 3" xfId="55570" xr:uid="{00000000-0005-0000-0000-0000DEB80000}"/>
    <cellStyle name="Currency 4 13" xfId="55571" xr:uid="{00000000-0005-0000-0000-0000DFB80000}"/>
    <cellStyle name="Currency 4 13 2" xfId="55572" xr:uid="{00000000-0005-0000-0000-0000E0B80000}"/>
    <cellStyle name="Currency 4 14" xfId="55573" xr:uid="{00000000-0005-0000-0000-0000E1B80000}"/>
    <cellStyle name="Currency 4 15" xfId="55574" xr:uid="{00000000-0005-0000-0000-0000E2B80000}"/>
    <cellStyle name="Currency 4 16" xfId="55575" xr:uid="{00000000-0005-0000-0000-0000E3B80000}"/>
    <cellStyle name="Currency 4 2" xfId="4101" xr:uid="{00000000-0005-0000-0000-0000E4B80000}"/>
    <cellStyle name="Currency 4 2 10" xfId="55576" xr:uid="{00000000-0005-0000-0000-0000E5B80000}"/>
    <cellStyle name="Currency 4 2 10 2" xfId="55577" xr:uid="{00000000-0005-0000-0000-0000E6B80000}"/>
    <cellStyle name="Currency 4 2 10 3" xfId="55578" xr:uid="{00000000-0005-0000-0000-0000E7B80000}"/>
    <cellStyle name="Currency 4 2 11" xfId="55579" xr:uid="{00000000-0005-0000-0000-0000E8B80000}"/>
    <cellStyle name="Currency 4 2 11 2" xfId="55580" xr:uid="{00000000-0005-0000-0000-0000E9B80000}"/>
    <cellStyle name="Currency 4 2 11 3" xfId="55581" xr:uid="{00000000-0005-0000-0000-0000EAB80000}"/>
    <cellStyle name="Currency 4 2 12" xfId="55582" xr:uid="{00000000-0005-0000-0000-0000EBB80000}"/>
    <cellStyle name="Currency 4 2 12 2" xfId="55583" xr:uid="{00000000-0005-0000-0000-0000ECB80000}"/>
    <cellStyle name="Currency 4 2 13" xfId="55584" xr:uid="{00000000-0005-0000-0000-0000EDB80000}"/>
    <cellStyle name="Currency 4 2 14" xfId="55585" xr:uid="{00000000-0005-0000-0000-0000EEB80000}"/>
    <cellStyle name="Currency 4 2 15" xfId="55586" xr:uid="{00000000-0005-0000-0000-0000EFB80000}"/>
    <cellStyle name="Currency 4 2 2" xfId="4102" xr:uid="{00000000-0005-0000-0000-0000F0B80000}"/>
    <cellStyle name="Currency 4 2 2 10" xfId="55587" xr:uid="{00000000-0005-0000-0000-0000F1B80000}"/>
    <cellStyle name="Currency 4 2 2 10 2" xfId="55588" xr:uid="{00000000-0005-0000-0000-0000F2B80000}"/>
    <cellStyle name="Currency 4 2 2 10 3" xfId="55589" xr:uid="{00000000-0005-0000-0000-0000F3B80000}"/>
    <cellStyle name="Currency 4 2 2 11" xfId="55590" xr:uid="{00000000-0005-0000-0000-0000F4B80000}"/>
    <cellStyle name="Currency 4 2 2 11 2" xfId="55591" xr:uid="{00000000-0005-0000-0000-0000F5B80000}"/>
    <cellStyle name="Currency 4 2 2 12" xfId="55592" xr:uid="{00000000-0005-0000-0000-0000F6B80000}"/>
    <cellStyle name="Currency 4 2 2 13" xfId="55593" xr:uid="{00000000-0005-0000-0000-0000F7B80000}"/>
    <cellStyle name="Currency 4 2 2 2" xfId="10219" xr:uid="{00000000-0005-0000-0000-0000F8B80000}"/>
    <cellStyle name="Currency 4 2 2 2 10" xfId="55594" xr:uid="{00000000-0005-0000-0000-0000F9B80000}"/>
    <cellStyle name="Currency 4 2 2 2 10 2" xfId="55595" xr:uid="{00000000-0005-0000-0000-0000FAB80000}"/>
    <cellStyle name="Currency 4 2 2 2 11" xfId="55596" xr:uid="{00000000-0005-0000-0000-0000FBB80000}"/>
    <cellStyle name="Currency 4 2 2 2 12" xfId="55597" xr:uid="{00000000-0005-0000-0000-0000FCB80000}"/>
    <cellStyle name="Currency 4 2 2 2 2" xfId="10220" xr:uid="{00000000-0005-0000-0000-0000FDB80000}"/>
    <cellStyle name="Currency 4 2 2 2 2 10" xfId="55598" xr:uid="{00000000-0005-0000-0000-0000FEB80000}"/>
    <cellStyle name="Currency 4 2 2 2 2 2" xfId="55599" xr:uid="{00000000-0005-0000-0000-0000FFB80000}"/>
    <cellStyle name="Currency 4 2 2 2 2 2 2" xfId="55600" xr:uid="{00000000-0005-0000-0000-000000B90000}"/>
    <cellStyle name="Currency 4 2 2 2 2 2 2 2" xfId="55601" xr:uid="{00000000-0005-0000-0000-000001B90000}"/>
    <cellStyle name="Currency 4 2 2 2 2 2 2 2 2" xfId="55602" xr:uid="{00000000-0005-0000-0000-000002B90000}"/>
    <cellStyle name="Currency 4 2 2 2 2 2 2 2 3" xfId="55603" xr:uid="{00000000-0005-0000-0000-000003B90000}"/>
    <cellStyle name="Currency 4 2 2 2 2 2 2 3" xfId="55604" xr:uid="{00000000-0005-0000-0000-000004B90000}"/>
    <cellStyle name="Currency 4 2 2 2 2 2 2 3 2" xfId="55605" xr:uid="{00000000-0005-0000-0000-000005B90000}"/>
    <cellStyle name="Currency 4 2 2 2 2 2 2 3 3" xfId="55606" xr:uid="{00000000-0005-0000-0000-000006B90000}"/>
    <cellStyle name="Currency 4 2 2 2 2 2 2 4" xfId="55607" xr:uid="{00000000-0005-0000-0000-000007B90000}"/>
    <cellStyle name="Currency 4 2 2 2 2 2 2 4 2" xfId="55608" xr:uid="{00000000-0005-0000-0000-000008B90000}"/>
    <cellStyle name="Currency 4 2 2 2 2 2 2 5" xfId="55609" xr:uid="{00000000-0005-0000-0000-000009B90000}"/>
    <cellStyle name="Currency 4 2 2 2 2 2 2 6" xfId="55610" xr:uid="{00000000-0005-0000-0000-00000AB90000}"/>
    <cellStyle name="Currency 4 2 2 2 2 2 3" xfId="55611" xr:uid="{00000000-0005-0000-0000-00000BB90000}"/>
    <cellStyle name="Currency 4 2 2 2 2 2 3 2" xfId="55612" xr:uid="{00000000-0005-0000-0000-00000CB90000}"/>
    <cellStyle name="Currency 4 2 2 2 2 2 3 2 2" xfId="55613" xr:uid="{00000000-0005-0000-0000-00000DB90000}"/>
    <cellStyle name="Currency 4 2 2 2 2 2 3 2 3" xfId="55614" xr:uid="{00000000-0005-0000-0000-00000EB90000}"/>
    <cellStyle name="Currency 4 2 2 2 2 2 3 3" xfId="55615" xr:uid="{00000000-0005-0000-0000-00000FB90000}"/>
    <cellStyle name="Currency 4 2 2 2 2 2 3 3 2" xfId="55616" xr:uid="{00000000-0005-0000-0000-000010B90000}"/>
    <cellStyle name="Currency 4 2 2 2 2 2 3 3 3" xfId="55617" xr:uid="{00000000-0005-0000-0000-000011B90000}"/>
    <cellStyle name="Currency 4 2 2 2 2 2 3 4" xfId="55618" xr:uid="{00000000-0005-0000-0000-000012B90000}"/>
    <cellStyle name="Currency 4 2 2 2 2 2 3 4 2" xfId="55619" xr:uid="{00000000-0005-0000-0000-000013B90000}"/>
    <cellStyle name="Currency 4 2 2 2 2 2 3 5" xfId="55620" xr:uid="{00000000-0005-0000-0000-000014B90000}"/>
    <cellStyle name="Currency 4 2 2 2 2 2 3 6" xfId="55621" xr:uid="{00000000-0005-0000-0000-000015B90000}"/>
    <cellStyle name="Currency 4 2 2 2 2 2 4" xfId="55622" xr:uid="{00000000-0005-0000-0000-000016B90000}"/>
    <cellStyle name="Currency 4 2 2 2 2 2 4 2" xfId="55623" xr:uid="{00000000-0005-0000-0000-000017B90000}"/>
    <cellStyle name="Currency 4 2 2 2 2 2 4 2 2" xfId="55624" xr:uid="{00000000-0005-0000-0000-000018B90000}"/>
    <cellStyle name="Currency 4 2 2 2 2 2 4 2 3" xfId="55625" xr:uid="{00000000-0005-0000-0000-000019B90000}"/>
    <cellStyle name="Currency 4 2 2 2 2 2 4 3" xfId="55626" xr:uid="{00000000-0005-0000-0000-00001AB90000}"/>
    <cellStyle name="Currency 4 2 2 2 2 2 4 3 2" xfId="55627" xr:uid="{00000000-0005-0000-0000-00001BB90000}"/>
    <cellStyle name="Currency 4 2 2 2 2 2 4 4" xfId="55628" xr:uid="{00000000-0005-0000-0000-00001CB90000}"/>
    <cellStyle name="Currency 4 2 2 2 2 2 4 5" xfId="55629" xr:uid="{00000000-0005-0000-0000-00001DB90000}"/>
    <cellStyle name="Currency 4 2 2 2 2 2 5" xfId="55630" xr:uid="{00000000-0005-0000-0000-00001EB90000}"/>
    <cellStyle name="Currency 4 2 2 2 2 2 5 2" xfId="55631" xr:uid="{00000000-0005-0000-0000-00001FB90000}"/>
    <cellStyle name="Currency 4 2 2 2 2 2 5 3" xfId="55632" xr:uid="{00000000-0005-0000-0000-000020B90000}"/>
    <cellStyle name="Currency 4 2 2 2 2 2 6" xfId="55633" xr:uid="{00000000-0005-0000-0000-000021B90000}"/>
    <cellStyle name="Currency 4 2 2 2 2 2 6 2" xfId="55634" xr:uid="{00000000-0005-0000-0000-000022B90000}"/>
    <cellStyle name="Currency 4 2 2 2 2 2 6 3" xfId="55635" xr:uid="{00000000-0005-0000-0000-000023B90000}"/>
    <cellStyle name="Currency 4 2 2 2 2 2 7" xfId="55636" xr:uid="{00000000-0005-0000-0000-000024B90000}"/>
    <cellStyle name="Currency 4 2 2 2 2 2 7 2" xfId="55637" xr:uid="{00000000-0005-0000-0000-000025B90000}"/>
    <cellStyle name="Currency 4 2 2 2 2 2 8" xfId="55638" xr:uid="{00000000-0005-0000-0000-000026B90000}"/>
    <cellStyle name="Currency 4 2 2 2 2 2 9" xfId="55639" xr:uid="{00000000-0005-0000-0000-000027B90000}"/>
    <cellStyle name="Currency 4 2 2 2 2 3" xfId="55640" xr:uid="{00000000-0005-0000-0000-000028B90000}"/>
    <cellStyle name="Currency 4 2 2 2 2 3 2" xfId="55641" xr:uid="{00000000-0005-0000-0000-000029B90000}"/>
    <cellStyle name="Currency 4 2 2 2 2 3 2 2" xfId="55642" xr:uid="{00000000-0005-0000-0000-00002AB90000}"/>
    <cellStyle name="Currency 4 2 2 2 2 3 2 3" xfId="55643" xr:uid="{00000000-0005-0000-0000-00002BB90000}"/>
    <cellStyle name="Currency 4 2 2 2 2 3 3" xfId="55644" xr:uid="{00000000-0005-0000-0000-00002CB90000}"/>
    <cellStyle name="Currency 4 2 2 2 2 3 3 2" xfId="55645" xr:uid="{00000000-0005-0000-0000-00002DB90000}"/>
    <cellStyle name="Currency 4 2 2 2 2 3 3 3" xfId="55646" xr:uid="{00000000-0005-0000-0000-00002EB90000}"/>
    <cellStyle name="Currency 4 2 2 2 2 3 4" xfId="55647" xr:uid="{00000000-0005-0000-0000-00002FB90000}"/>
    <cellStyle name="Currency 4 2 2 2 2 3 4 2" xfId="55648" xr:uid="{00000000-0005-0000-0000-000030B90000}"/>
    <cellStyle name="Currency 4 2 2 2 2 3 5" xfId="55649" xr:uid="{00000000-0005-0000-0000-000031B90000}"/>
    <cellStyle name="Currency 4 2 2 2 2 3 6" xfId="55650" xr:uid="{00000000-0005-0000-0000-000032B90000}"/>
    <cellStyle name="Currency 4 2 2 2 2 4" xfId="55651" xr:uid="{00000000-0005-0000-0000-000033B90000}"/>
    <cellStyle name="Currency 4 2 2 2 2 4 2" xfId="55652" xr:uid="{00000000-0005-0000-0000-000034B90000}"/>
    <cellStyle name="Currency 4 2 2 2 2 4 2 2" xfId="55653" xr:uid="{00000000-0005-0000-0000-000035B90000}"/>
    <cellStyle name="Currency 4 2 2 2 2 4 2 3" xfId="55654" xr:uid="{00000000-0005-0000-0000-000036B90000}"/>
    <cellStyle name="Currency 4 2 2 2 2 4 3" xfId="55655" xr:uid="{00000000-0005-0000-0000-000037B90000}"/>
    <cellStyle name="Currency 4 2 2 2 2 4 3 2" xfId="55656" xr:uid="{00000000-0005-0000-0000-000038B90000}"/>
    <cellStyle name="Currency 4 2 2 2 2 4 3 3" xfId="55657" xr:uid="{00000000-0005-0000-0000-000039B90000}"/>
    <cellStyle name="Currency 4 2 2 2 2 4 4" xfId="55658" xr:uid="{00000000-0005-0000-0000-00003AB90000}"/>
    <cellStyle name="Currency 4 2 2 2 2 4 4 2" xfId="55659" xr:uid="{00000000-0005-0000-0000-00003BB90000}"/>
    <cellStyle name="Currency 4 2 2 2 2 4 5" xfId="55660" xr:uid="{00000000-0005-0000-0000-00003CB90000}"/>
    <cellStyle name="Currency 4 2 2 2 2 4 6" xfId="55661" xr:uid="{00000000-0005-0000-0000-00003DB90000}"/>
    <cellStyle name="Currency 4 2 2 2 2 5" xfId="55662" xr:uid="{00000000-0005-0000-0000-00003EB90000}"/>
    <cellStyle name="Currency 4 2 2 2 2 5 2" xfId="55663" xr:uid="{00000000-0005-0000-0000-00003FB90000}"/>
    <cellStyle name="Currency 4 2 2 2 2 5 2 2" xfId="55664" xr:uid="{00000000-0005-0000-0000-000040B90000}"/>
    <cellStyle name="Currency 4 2 2 2 2 5 2 3" xfId="55665" xr:uid="{00000000-0005-0000-0000-000041B90000}"/>
    <cellStyle name="Currency 4 2 2 2 2 5 3" xfId="55666" xr:uid="{00000000-0005-0000-0000-000042B90000}"/>
    <cellStyle name="Currency 4 2 2 2 2 5 3 2" xfId="55667" xr:uid="{00000000-0005-0000-0000-000043B90000}"/>
    <cellStyle name="Currency 4 2 2 2 2 5 4" xfId="55668" xr:uid="{00000000-0005-0000-0000-000044B90000}"/>
    <cellStyle name="Currency 4 2 2 2 2 5 5" xfId="55669" xr:uid="{00000000-0005-0000-0000-000045B90000}"/>
    <cellStyle name="Currency 4 2 2 2 2 6" xfId="55670" xr:uid="{00000000-0005-0000-0000-000046B90000}"/>
    <cellStyle name="Currency 4 2 2 2 2 6 2" xfId="55671" xr:uid="{00000000-0005-0000-0000-000047B90000}"/>
    <cellStyle name="Currency 4 2 2 2 2 6 3" xfId="55672" xr:uid="{00000000-0005-0000-0000-000048B90000}"/>
    <cellStyle name="Currency 4 2 2 2 2 7" xfId="55673" xr:uid="{00000000-0005-0000-0000-000049B90000}"/>
    <cellStyle name="Currency 4 2 2 2 2 7 2" xfId="55674" xr:uid="{00000000-0005-0000-0000-00004AB90000}"/>
    <cellStyle name="Currency 4 2 2 2 2 7 3" xfId="55675" xr:uid="{00000000-0005-0000-0000-00004BB90000}"/>
    <cellStyle name="Currency 4 2 2 2 2 8" xfId="55676" xr:uid="{00000000-0005-0000-0000-00004CB90000}"/>
    <cellStyle name="Currency 4 2 2 2 2 8 2" xfId="55677" xr:uid="{00000000-0005-0000-0000-00004DB90000}"/>
    <cellStyle name="Currency 4 2 2 2 2 9" xfId="55678" xr:uid="{00000000-0005-0000-0000-00004EB90000}"/>
    <cellStyle name="Currency 4 2 2 2 3" xfId="55679" xr:uid="{00000000-0005-0000-0000-00004FB90000}"/>
    <cellStyle name="Currency 4 2 2 2 3 2" xfId="55680" xr:uid="{00000000-0005-0000-0000-000050B90000}"/>
    <cellStyle name="Currency 4 2 2 2 3 2 2" xfId="55681" xr:uid="{00000000-0005-0000-0000-000051B90000}"/>
    <cellStyle name="Currency 4 2 2 2 3 2 2 2" xfId="55682" xr:uid="{00000000-0005-0000-0000-000052B90000}"/>
    <cellStyle name="Currency 4 2 2 2 3 2 2 3" xfId="55683" xr:uid="{00000000-0005-0000-0000-000053B90000}"/>
    <cellStyle name="Currency 4 2 2 2 3 2 3" xfId="55684" xr:uid="{00000000-0005-0000-0000-000054B90000}"/>
    <cellStyle name="Currency 4 2 2 2 3 2 3 2" xfId="55685" xr:uid="{00000000-0005-0000-0000-000055B90000}"/>
    <cellStyle name="Currency 4 2 2 2 3 2 3 3" xfId="55686" xr:uid="{00000000-0005-0000-0000-000056B90000}"/>
    <cellStyle name="Currency 4 2 2 2 3 2 4" xfId="55687" xr:uid="{00000000-0005-0000-0000-000057B90000}"/>
    <cellStyle name="Currency 4 2 2 2 3 2 4 2" xfId="55688" xr:uid="{00000000-0005-0000-0000-000058B90000}"/>
    <cellStyle name="Currency 4 2 2 2 3 2 5" xfId="55689" xr:uid="{00000000-0005-0000-0000-000059B90000}"/>
    <cellStyle name="Currency 4 2 2 2 3 2 6" xfId="55690" xr:uid="{00000000-0005-0000-0000-00005AB90000}"/>
    <cellStyle name="Currency 4 2 2 2 3 3" xfId="55691" xr:uid="{00000000-0005-0000-0000-00005BB90000}"/>
    <cellStyle name="Currency 4 2 2 2 3 3 2" xfId="55692" xr:uid="{00000000-0005-0000-0000-00005CB90000}"/>
    <cellStyle name="Currency 4 2 2 2 3 3 2 2" xfId="55693" xr:uid="{00000000-0005-0000-0000-00005DB90000}"/>
    <cellStyle name="Currency 4 2 2 2 3 3 2 3" xfId="55694" xr:uid="{00000000-0005-0000-0000-00005EB90000}"/>
    <cellStyle name="Currency 4 2 2 2 3 3 3" xfId="55695" xr:uid="{00000000-0005-0000-0000-00005FB90000}"/>
    <cellStyle name="Currency 4 2 2 2 3 3 3 2" xfId="55696" xr:uid="{00000000-0005-0000-0000-000060B90000}"/>
    <cellStyle name="Currency 4 2 2 2 3 3 3 3" xfId="55697" xr:uid="{00000000-0005-0000-0000-000061B90000}"/>
    <cellStyle name="Currency 4 2 2 2 3 3 4" xfId="55698" xr:uid="{00000000-0005-0000-0000-000062B90000}"/>
    <cellStyle name="Currency 4 2 2 2 3 3 4 2" xfId="55699" xr:uid="{00000000-0005-0000-0000-000063B90000}"/>
    <cellStyle name="Currency 4 2 2 2 3 3 5" xfId="55700" xr:uid="{00000000-0005-0000-0000-000064B90000}"/>
    <cellStyle name="Currency 4 2 2 2 3 3 6" xfId="55701" xr:uid="{00000000-0005-0000-0000-000065B90000}"/>
    <cellStyle name="Currency 4 2 2 2 3 4" xfId="55702" xr:uid="{00000000-0005-0000-0000-000066B90000}"/>
    <cellStyle name="Currency 4 2 2 2 3 4 2" xfId="55703" xr:uid="{00000000-0005-0000-0000-000067B90000}"/>
    <cellStyle name="Currency 4 2 2 2 3 4 2 2" xfId="55704" xr:uid="{00000000-0005-0000-0000-000068B90000}"/>
    <cellStyle name="Currency 4 2 2 2 3 4 2 3" xfId="55705" xr:uid="{00000000-0005-0000-0000-000069B90000}"/>
    <cellStyle name="Currency 4 2 2 2 3 4 3" xfId="55706" xr:uid="{00000000-0005-0000-0000-00006AB90000}"/>
    <cellStyle name="Currency 4 2 2 2 3 4 3 2" xfId="55707" xr:uid="{00000000-0005-0000-0000-00006BB90000}"/>
    <cellStyle name="Currency 4 2 2 2 3 4 4" xfId="55708" xr:uid="{00000000-0005-0000-0000-00006CB90000}"/>
    <cellStyle name="Currency 4 2 2 2 3 4 5" xfId="55709" xr:uid="{00000000-0005-0000-0000-00006DB90000}"/>
    <cellStyle name="Currency 4 2 2 2 3 5" xfId="55710" xr:uid="{00000000-0005-0000-0000-00006EB90000}"/>
    <cellStyle name="Currency 4 2 2 2 3 5 2" xfId="55711" xr:uid="{00000000-0005-0000-0000-00006FB90000}"/>
    <cellStyle name="Currency 4 2 2 2 3 5 3" xfId="55712" xr:uid="{00000000-0005-0000-0000-000070B90000}"/>
    <cellStyle name="Currency 4 2 2 2 3 6" xfId="55713" xr:uid="{00000000-0005-0000-0000-000071B90000}"/>
    <cellStyle name="Currency 4 2 2 2 3 6 2" xfId="55714" xr:uid="{00000000-0005-0000-0000-000072B90000}"/>
    <cellStyle name="Currency 4 2 2 2 3 6 3" xfId="55715" xr:uid="{00000000-0005-0000-0000-000073B90000}"/>
    <cellStyle name="Currency 4 2 2 2 3 7" xfId="55716" xr:uid="{00000000-0005-0000-0000-000074B90000}"/>
    <cellStyle name="Currency 4 2 2 2 3 7 2" xfId="55717" xr:uid="{00000000-0005-0000-0000-000075B90000}"/>
    <cellStyle name="Currency 4 2 2 2 3 8" xfId="55718" xr:uid="{00000000-0005-0000-0000-000076B90000}"/>
    <cellStyle name="Currency 4 2 2 2 3 9" xfId="55719" xr:uid="{00000000-0005-0000-0000-000077B90000}"/>
    <cellStyle name="Currency 4 2 2 2 4" xfId="55720" xr:uid="{00000000-0005-0000-0000-000078B90000}"/>
    <cellStyle name="Currency 4 2 2 2 4 2" xfId="55721" xr:uid="{00000000-0005-0000-0000-000079B90000}"/>
    <cellStyle name="Currency 4 2 2 2 4 2 2" xfId="55722" xr:uid="{00000000-0005-0000-0000-00007AB90000}"/>
    <cellStyle name="Currency 4 2 2 2 4 2 2 2" xfId="55723" xr:uid="{00000000-0005-0000-0000-00007BB90000}"/>
    <cellStyle name="Currency 4 2 2 2 4 2 2 3" xfId="55724" xr:uid="{00000000-0005-0000-0000-00007CB90000}"/>
    <cellStyle name="Currency 4 2 2 2 4 2 3" xfId="55725" xr:uid="{00000000-0005-0000-0000-00007DB90000}"/>
    <cellStyle name="Currency 4 2 2 2 4 2 3 2" xfId="55726" xr:uid="{00000000-0005-0000-0000-00007EB90000}"/>
    <cellStyle name="Currency 4 2 2 2 4 2 3 3" xfId="55727" xr:uid="{00000000-0005-0000-0000-00007FB90000}"/>
    <cellStyle name="Currency 4 2 2 2 4 2 4" xfId="55728" xr:uid="{00000000-0005-0000-0000-000080B90000}"/>
    <cellStyle name="Currency 4 2 2 2 4 2 4 2" xfId="55729" xr:uid="{00000000-0005-0000-0000-000081B90000}"/>
    <cellStyle name="Currency 4 2 2 2 4 2 5" xfId="55730" xr:uid="{00000000-0005-0000-0000-000082B90000}"/>
    <cellStyle name="Currency 4 2 2 2 4 2 6" xfId="55731" xr:uid="{00000000-0005-0000-0000-000083B90000}"/>
    <cellStyle name="Currency 4 2 2 2 4 3" xfId="55732" xr:uid="{00000000-0005-0000-0000-000084B90000}"/>
    <cellStyle name="Currency 4 2 2 2 4 3 2" xfId="55733" xr:uid="{00000000-0005-0000-0000-000085B90000}"/>
    <cellStyle name="Currency 4 2 2 2 4 3 2 2" xfId="55734" xr:uid="{00000000-0005-0000-0000-000086B90000}"/>
    <cellStyle name="Currency 4 2 2 2 4 3 2 3" xfId="55735" xr:uid="{00000000-0005-0000-0000-000087B90000}"/>
    <cellStyle name="Currency 4 2 2 2 4 3 3" xfId="55736" xr:uid="{00000000-0005-0000-0000-000088B90000}"/>
    <cellStyle name="Currency 4 2 2 2 4 3 3 2" xfId="55737" xr:uid="{00000000-0005-0000-0000-000089B90000}"/>
    <cellStyle name="Currency 4 2 2 2 4 3 3 3" xfId="55738" xr:uid="{00000000-0005-0000-0000-00008AB90000}"/>
    <cellStyle name="Currency 4 2 2 2 4 3 4" xfId="55739" xr:uid="{00000000-0005-0000-0000-00008BB90000}"/>
    <cellStyle name="Currency 4 2 2 2 4 3 4 2" xfId="55740" xr:uid="{00000000-0005-0000-0000-00008CB90000}"/>
    <cellStyle name="Currency 4 2 2 2 4 3 5" xfId="55741" xr:uid="{00000000-0005-0000-0000-00008DB90000}"/>
    <cellStyle name="Currency 4 2 2 2 4 3 6" xfId="55742" xr:uid="{00000000-0005-0000-0000-00008EB90000}"/>
    <cellStyle name="Currency 4 2 2 2 4 4" xfId="55743" xr:uid="{00000000-0005-0000-0000-00008FB90000}"/>
    <cellStyle name="Currency 4 2 2 2 4 4 2" xfId="55744" xr:uid="{00000000-0005-0000-0000-000090B90000}"/>
    <cellStyle name="Currency 4 2 2 2 4 4 2 2" xfId="55745" xr:uid="{00000000-0005-0000-0000-000091B90000}"/>
    <cellStyle name="Currency 4 2 2 2 4 4 2 3" xfId="55746" xr:uid="{00000000-0005-0000-0000-000092B90000}"/>
    <cellStyle name="Currency 4 2 2 2 4 4 3" xfId="55747" xr:uid="{00000000-0005-0000-0000-000093B90000}"/>
    <cellStyle name="Currency 4 2 2 2 4 4 3 2" xfId="55748" xr:uid="{00000000-0005-0000-0000-000094B90000}"/>
    <cellStyle name="Currency 4 2 2 2 4 4 4" xfId="55749" xr:uid="{00000000-0005-0000-0000-000095B90000}"/>
    <cellStyle name="Currency 4 2 2 2 4 4 5" xfId="55750" xr:uid="{00000000-0005-0000-0000-000096B90000}"/>
    <cellStyle name="Currency 4 2 2 2 4 5" xfId="55751" xr:uid="{00000000-0005-0000-0000-000097B90000}"/>
    <cellStyle name="Currency 4 2 2 2 4 5 2" xfId="55752" xr:uid="{00000000-0005-0000-0000-000098B90000}"/>
    <cellStyle name="Currency 4 2 2 2 4 5 3" xfId="55753" xr:uid="{00000000-0005-0000-0000-000099B90000}"/>
    <cellStyle name="Currency 4 2 2 2 4 6" xfId="55754" xr:uid="{00000000-0005-0000-0000-00009AB90000}"/>
    <cellStyle name="Currency 4 2 2 2 4 6 2" xfId="55755" xr:uid="{00000000-0005-0000-0000-00009BB90000}"/>
    <cellStyle name="Currency 4 2 2 2 4 6 3" xfId="55756" xr:uid="{00000000-0005-0000-0000-00009CB90000}"/>
    <cellStyle name="Currency 4 2 2 2 4 7" xfId="55757" xr:uid="{00000000-0005-0000-0000-00009DB90000}"/>
    <cellStyle name="Currency 4 2 2 2 4 7 2" xfId="55758" xr:uid="{00000000-0005-0000-0000-00009EB90000}"/>
    <cellStyle name="Currency 4 2 2 2 4 8" xfId="55759" xr:uid="{00000000-0005-0000-0000-00009FB90000}"/>
    <cellStyle name="Currency 4 2 2 2 4 9" xfId="55760" xr:uid="{00000000-0005-0000-0000-0000A0B90000}"/>
    <cellStyle name="Currency 4 2 2 2 5" xfId="55761" xr:uid="{00000000-0005-0000-0000-0000A1B90000}"/>
    <cellStyle name="Currency 4 2 2 2 5 2" xfId="55762" xr:uid="{00000000-0005-0000-0000-0000A2B90000}"/>
    <cellStyle name="Currency 4 2 2 2 5 2 2" xfId="55763" xr:uid="{00000000-0005-0000-0000-0000A3B90000}"/>
    <cellStyle name="Currency 4 2 2 2 5 2 3" xfId="55764" xr:uid="{00000000-0005-0000-0000-0000A4B90000}"/>
    <cellStyle name="Currency 4 2 2 2 5 3" xfId="55765" xr:uid="{00000000-0005-0000-0000-0000A5B90000}"/>
    <cellStyle name="Currency 4 2 2 2 5 3 2" xfId="55766" xr:uid="{00000000-0005-0000-0000-0000A6B90000}"/>
    <cellStyle name="Currency 4 2 2 2 5 3 3" xfId="55767" xr:uid="{00000000-0005-0000-0000-0000A7B90000}"/>
    <cellStyle name="Currency 4 2 2 2 5 4" xfId="55768" xr:uid="{00000000-0005-0000-0000-0000A8B90000}"/>
    <cellStyle name="Currency 4 2 2 2 5 4 2" xfId="55769" xr:uid="{00000000-0005-0000-0000-0000A9B90000}"/>
    <cellStyle name="Currency 4 2 2 2 5 5" xfId="55770" xr:uid="{00000000-0005-0000-0000-0000AAB90000}"/>
    <cellStyle name="Currency 4 2 2 2 5 6" xfId="55771" xr:uid="{00000000-0005-0000-0000-0000ABB90000}"/>
    <cellStyle name="Currency 4 2 2 2 6" xfId="55772" xr:uid="{00000000-0005-0000-0000-0000ACB90000}"/>
    <cellStyle name="Currency 4 2 2 2 6 2" xfId="55773" xr:uid="{00000000-0005-0000-0000-0000ADB90000}"/>
    <cellStyle name="Currency 4 2 2 2 6 2 2" xfId="55774" xr:uid="{00000000-0005-0000-0000-0000AEB90000}"/>
    <cellStyle name="Currency 4 2 2 2 6 2 3" xfId="55775" xr:uid="{00000000-0005-0000-0000-0000AFB90000}"/>
    <cellStyle name="Currency 4 2 2 2 6 3" xfId="55776" xr:uid="{00000000-0005-0000-0000-0000B0B90000}"/>
    <cellStyle name="Currency 4 2 2 2 6 3 2" xfId="55777" xr:uid="{00000000-0005-0000-0000-0000B1B90000}"/>
    <cellStyle name="Currency 4 2 2 2 6 3 3" xfId="55778" xr:uid="{00000000-0005-0000-0000-0000B2B90000}"/>
    <cellStyle name="Currency 4 2 2 2 6 4" xfId="55779" xr:uid="{00000000-0005-0000-0000-0000B3B90000}"/>
    <cellStyle name="Currency 4 2 2 2 6 4 2" xfId="55780" xr:uid="{00000000-0005-0000-0000-0000B4B90000}"/>
    <cellStyle name="Currency 4 2 2 2 6 5" xfId="55781" xr:uid="{00000000-0005-0000-0000-0000B5B90000}"/>
    <cellStyle name="Currency 4 2 2 2 6 6" xfId="55782" xr:uid="{00000000-0005-0000-0000-0000B6B90000}"/>
    <cellStyle name="Currency 4 2 2 2 7" xfId="55783" xr:uid="{00000000-0005-0000-0000-0000B7B90000}"/>
    <cellStyle name="Currency 4 2 2 2 7 2" xfId="55784" xr:uid="{00000000-0005-0000-0000-0000B8B90000}"/>
    <cellStyle name="Currency 4 2 2 2 7 2 2" xfId="55785" xr:uid="{00000000-0005-0000-0000-0000B9B90000}"/>
    <cellStyle name="Currency 4 2 2 2 7 2 3" xfId="55786" xr:uid="{00000000-0005-0000-0000-0000BAB90000}"/>
    <cellStyle name="Currency 4 2 2 2 7 3" xfId="55787" xr:uid="{00000000-0005-0000-0000-0000BBB90000}"/>
    <cellStyle name="Currency 4 2 2 2 7 3 2" xfId="55788" xr:uid="{00000000-0005-0000-0000-0000BCB90000}"/>
    <cellStyle name="Currency 4 2 2 2 7 4" xfId="55789" xr:uid="{00000000-0005-0000-0000-0000BDB90000}"/>
    <cellStyle name="Currency 4 2 2 2 7 5" xfId="55790" xr:uid="{00000000-0005-0000-0000-0000BEB90000}"/>
    <cellStyle name="Currency 4 2 2 2 8" xfId="55791" xr:uid="{00000000-0005-0000-0000-0000BFB90000}"/>
    <cellStyle name="Currency 4 2 2 2 8 2" xfId="55792" xr:uid="{00000000-0005-0000-0000-0000C0B90000}"/>
    <cellStyle name="Currency 4 2 2 2 8 3" xfId="55793" xr:uid="{00000000-0005-0000-0000-0000C1B90000}"/>
    <cellStyle name="Currency 4 2 2 2 9" xfId="55794" xr:uid="{00000000-0005-0000-0000-0000C2B90000}"/>
    <cellStyle name="Currency 4 2 2 2 9 2" xfId="55795" xr:uid="{00000000-0005-0000-0000-0000C3B90000}"/>
    <cellStyle name="Currency 4 2 2 2 9 3" xfId="55796" xr:uid="{00000000-0005-0000-0000-0000C4B90000}"/>
    <cellStyle name="Currency 4 2 2 3" xfId="10221" xr:uid="{00000000-0005-0000-0000-0000C5B90000}"/>
    <cellStyle name="Currency 4 2 2 3 10" xfId="55797" xr:uid="{00000000-0005-0000-0000-0000C6B90000}"/>
    <cellStyle name="Currency 4 2 2 3 2" xfId="55798" xr:uid="{00000000-0005-0000-0000-0000C7B90000}"/>
    <cellStyle name="Currency 4 2 2 3 2 2" xfId="55799" xr:uid="{00000000-0005-0000-0000-0000C8B90000}"/>
    <cellStyle name="Currency 4 2 2 3 2 2 2" xfId="55800" xr:uid="{00000000-0005-0000-0000-0000C9B90000}"/>
    <cellStyle name="Currency 4 2 2 3 2 2 2 2" xfId="55801" xr:uid="{00000000-0005-0000-0000-0000CAB90000}"/>
    <cellStyle name="Currency 4 2 2 3 2 2 2 3" xfId="55802" xr:uid="{00000000-0005-0000-0000-0000CBB90000}"/>
    <cellStyle name="Currency 4 2 2 3 2 2 3" xfId="55803" xr:uid="{00000000-0005-0000-0000-0000CCB90000}"/>
    <cellStyle name="Currency 4 2 2 3 2 2 3 2" xfId="55804" xr:uid="{00000000-0005-0000-0000-0000CDB90000}"/>
    <cellStyle name="Currency 4 2 2 3 2 2 3 3" xfId="55805" xr:uid="{00000000-0005-0000-0000-0000CEB90000}"/>
    <cellStyle name="Currency 4 2 2 3 2 2 4" xfId="55806" xr:uid="{00000000-0005-0000-0000-0000CFB90000}"/>
    <cellStyle name="Currency 4 2 2 3 2 2 4 2" xfId="55807" xr:uid="{00000000-0005-0000-0000-0000D0B90000}"/>
    <cellStyle name="Currency 4 2 2 3 2 2 5" xfId="55808" xr:uid="{00000000-0005-0000-0000-0000D1B90000}"/>
    <cellStyle name="Currency 4 2 2 3 2 2 6" xfId="55809" xr:uid="{00000000-0005-0000-0000-0000D2B90000}"/>
    <cellStyle name="Currency 4 2 2 3 2 3" xfId="55810" xr:uid="{00000000-0005-0000-0000-0000D3B90000}"/>
    <cellStyle name="Currency 4 2 2 3 2 3 2" xfId="55811" xr:uid="{00000000-0005-0000-0000-0000D4B90000}"/>
    <cellStyle name="Currency 4 2 2 3 2 3 2 2" xfId="55812" xr:uid="{00000000-0005-0000-0000-0000D5B90000}"/>
    <cellStyle name="Currency 4 2 2 3 2 3 2 3" xfId="55813" xr:uid="{00000000-0005-0000-0000-0000D6B90000}"/>
    <cellStyle name="Currency 4 2 2 3 2 3 3" xfId="55814" xr:uid="{00000000-0005-0000-0000-0000D7B90000}"/>
    <cellStyle name="Currency 4 2 2 3 2 3 3 2" xfId="55815" xr:uid="{00000000-0005-0000-0000-0000D8B90000}"/>
    <cellStyle name="Currency 4 2 2 3 2 3 3 3" xfId="55816" xr:uid="{00000000-0005-0000-0000-0000D9B90000}"/>
    <cellStyle name="Currency 4 2 2 3 2 3 4" xfId="55817" xr:uid="{00000000-0005-0000-0000-0000DAB90000}"/>
    <cellStyle name="Currency 4 2 2 3 2 3 4 2" xfId="55818" xr:uid="{00000000-0005-0000-0000-0000DBB90000}"/>
    <cellStyle name="Currency 4 2 2 3 2 3 5" xfId="55819" xr:uid="{00000000-0005-0000-0000-0000DCB90000}"/>
    <cellStyle name="Currency 4 2 2 3 2 3 6" xfId="55820" xr:uid="{00000000-0005-0000-0000-0000DDB90000}"/>
    <cellStyle name="Currency 4 2 2 3 2 4" xfId="55821" xr:uid="{00000000-0005-0000-0000-0000DEB90000}"/>
    <cellStyle name="Currency 4 2 2 3 2 4 2" xfId="55822" xr:uid="{00000000-0005-0000-0000-0000DFB90000}"/>
    <cellStyle name="Currency 4 2 2 3 2 4 2 2" xfId="55823" xr:uid="{00000000-0005-0000-0000-0000E0B90000}"/>
    <cellStyle name="Currency 4 2 2 3 2 4 2 3" xfId="55824" xr:uid="{00000000-0005-0000-0000-0000E1B90000}"/>
    <cellStyle name="Currency 4 2 2 3 2 4 3" xfId="55825" xr:uid="{00000000-0005-0000-0000-0000E2B90000}"/>
    <cellStyle name="Currency 4 2 2 3 2 4 3 2" xfId="55826" xr:uid="{00000000-0005-0000-0000-0000E3B90000}"/>
    <cellStyle name="Currency 4 2 2 3 2 4 4" xfId="55827" xr:uid="{00000000-0005-0000-0000-0000E4B90000}"/>
    <cellStyle name="Currency 4 2 2 3 2 4 5" xfId="55828" xr:uid="{00000000-0005-0000-0000-0000E5B90000}"/>
    <cellStyle name="Currency 4 2 2 3 2 5" xfId="55829" xr:uid="{00000000-0005-0000-0000-0000E6B90000}"/>
    <cellStyle name="Currency 4 2 2 3 2 5 2" xfId="55830" xr:uid="{00000000-0005-0000-0000-0000E7B90000}"/>
    <cellStyle name="Currency 4 2 2 3 2 5 3" xfId="55831" xr:uid="{00000000-0005-0000-0000-0000E8B90000}"/>
    <cellStyle name="Currency 4 2 2 3 2 6" xfId="55832" xr:uid="{00000000-0005-0000-0000-0000E9B90000}"/>
    <cellStyle name="Currency 4 2 2 3 2 6 2" xfId="55833" xr:uid="{00000000-0005-0000-0000-0000EAB90000}"/>
    <cellStyle name="Currency 4 2 2 3 2 6 3" xfId="55834" xr:uid="{00000000-0005-0000-0000-0000EBB90000}"/>
    <cellStyle name="Currency 4 2 2 3 2 7" xfId="55835" xr:uid="{00000000-0005-0000-0000-0000ECB90000}"/>
    <cellStyle name="Currency 4 2 2 3 2 7 2" xfId="55836" xr:uid="{00000000-0005-0000-0000-0000EDB90000}"/>
    <cellStyle name="Currency 4 2 2 3 2 8" xfId="55837" xr:uid="{00000000-0005-0000-0000-0000EEB90000}"/>
    <cellStyle name="Currency 4 2 2 3 2 9" xfId="55838" xr:uid="{00000000-0005-0000-0000-0000EFB90000}"/>
    <cellStyle name="Currency 4 2 2 3 3" xfId="55839" xr:uid="{00000000-0005-0000-0000-0000F0B90000}"/>
    <cellStyle name="Currency 4 2 2 3 3 2" xfId="55840" xr:uid="{00000000-0005-0000-0000-0000F1B90000}"/>
    <cellStyle name="Currency 4 2 2 3 3 2 2" xfId="55841" xr:uid="{00000000-0005-0000-0000-0000F2B90000}"/>
    <cellStyle name="Currency 4 2 2 3 3 2 3" xfId="55842" xr:uid="{00000000-0005-0000-0000-0000F3B90000}"/>
    <cellStyle name="Currency 4 2 2 3 3 3" xfId="55843" xr:uid="{00000000-0005-0000-0000-0000F4B90000}"/>
    <cellStyle name="Currency 4 2 2 3 3 3 2" xfId="55844" xr:uid="{00000000-0005-0000-0000-0000F5B90000}"/>
    <cellStyle name="Currency 4 2 2 3 3 3 3" xfId="55845" xr:uid="{00000000-0005-0000-0000-0000F6B90000}"/>
    <cellStyle name="Currency 4 2 2 3 3 4" xfId="55846" xr:uid="{00000000-0005-0000-0000-0000F7B90000}"/>
    <cellStyle name="Currency 4 2 2 3 3 4 2" xfId="55847" xr:uid="{00000000-0005-0000-0000-0000F8B90000}"/>
    <cellStyle name="Currency 4 2 2 3 3 5" xfId="55848" xr:uid="{00000000-0005-0000-0000-0000F9B90000}"/>
    <cellStyle name="Currency 4 2 2 3 3 6" xfId="55849" xr:uid="{00000000-0005-0000-0000-0000FAB90000}"/>
    <cellStyle name="Currency 4 2 2 3 4" xfId="55850" xr:uid="{00000000-0005-0000-0000-0000FBB90000}"/>
    <cellStyle name="Currency 4 2 2 3 4 2" xfId="55851" xr:uid="{00000000-0005-0000-0000-0000FCB90000}"/>
    <cellStyle name="Currency 4 2 2 3 4 2 2" xfId="55852" xr:uid="{00000000-0005-0000-0000-0000FDB90000}"/>
    <cellStyle name="Currency 4 2 2 3 4 2 3" xfId="55853" xr:uid="{00000000-0005-0000-0000-0000FEB90000}"/>
    <cellStyle name="Currency 4 2 2 3 4 3" xfId="55854" xr:uid="{00000000-0005-0000-0000-0000FFB90000}"/>
    <cellStyle name="Currency 4 2 2 3 4 3 2" xfId="55855" xr:uid="{00000000-0005-0000-0000-000000BA0000}"/>
    <cellStyle name="Currency 4 2 2 3 4 3 3" xfId="55856" xr:uid="{00000000-0005-0000-0000-000001BA0000}"/>
    <cellStyle name="Currency 4 2 2 3 4 4" xfId="55857" xr:uid="{00000000-0005-0000-0000-000002BA0000}"/>
    <cellStyle name="Currency 4 2 2 3 4 4 2" xfId="55858" xr:uid="{00000000-0005-0000-0000-000003BA0000}"/>
    <cellStyle name="Currency 4 2 2 3 4 5" xfId="55859" xr:uid="{00000000-0005-0000-0000-000004BA0000}"/>
    <cellStyle name="Currency 4 2 2 3 4 6" xfId="55860" xr:uid="{00000000-0005-0000-0000-000005BA0000}"/>
    <cellStyle name="Currency 4 2 2 3 5" xfId="55861" xr:uid="{00000000-0005-0000-0000-000006BA0000}"/>
    <cellStyle name="Currency 4 2 2 3 5 2" xfId="55862" xr:uid="{00000000-0005-0000-0000-000007BA0000}"/>
    <cellStyle name="Currency 4 2 2 3 5 2 2" xfId="55863" xr:uid="{00000000-0005-0000-0000-000008BA0000}"/>
    <cellStyle name="Currency 4 2 2 3 5 2 3" xfId="55864" xr:uid="{00000000-0005-0000-0000-000009BA0000}"/>
    <cellStyle name="Currency 4 2 2 3 5 3" xfId="55865" xr:uid="{00000000-0005-0000-0000-00000ABA0000}"/>
    <cellStyle name="Currency 4 2 2 3 5 3 2" xfId="55866" xr:uid="{00000000-0005-0000-0000-00000BBA0000}"/>
    <cellStyle name="Currency 4 2 2 3 5 4" xfId="55867" xr:uid="{00000000-0005-0000-0000-00000CBA0000}"/>
    <cellStyle name="Currency 4 2 2 3 5 5" xfId="55868" xr:uid="{00000000-0005-0000-0000-00000DBA0000}"/>
    <cellStyle name="Currency 4 2 2 3 6" xfId="55869" xr:uid="{00000000-0005-0000-0000-00000EBA0000}"/>
    <cellStyle name="Currency 4 2 2 3 6 2" xfId="55870" xr:uid="{00000000-0005-0000-0000-00000FBA0000}"/>
    <cellStyle name="Currency 4 2 2 3 6 3" xfId="55871" xr:uid="{00000000-0005-0000-0000-000010BA0000}"/>
    <cellStyle name="Currency 4 2 2 3 7" xfId="55872" xr:uid="{00000000-0005-0000-0000-000011BA0000}"/>
    <cellStyle name="Currency 4 2 2 3 7 2" xfId="55873" xr:uid="{00000000-0005-0000-0000-000012BA0000}"/>
    <cellStyle name="Currency 4 2 2 3 7 3" xfId="55874" xr:uid="{00000000-0005-0000-0000-000013BA0000}"/>
    <cellStyle name="Currency 4 2 2 3 8" xfId="55875" xr:uid="{00000000-0005-0000-0000-000014BA0000}"/>
    <cellStyle name="Currency 4 2 2 3 8 2" xfId="55876" xr:uid="{00000000-0005-0000-0000-000015BA0000}"/>
    <cellStyle name="Currency 4 2 2 3 9" xfId="55877" xr:uid="{00000000-0005-0000-0000-000016BA0000}"/>
    <cellStyle name="Currency 4 2 2 4" xfId="10222" xr:uid="{00000000-0005-0000-0000-000017BA0000}"/>
    <cellStyle name="Currency 4 2 2 4 2" xfId="55878" xr:uid="{00000000-0005-0000-0000-000018BA0000}"/>
    <cellStyle name="Currency 4 2 2 4 2 2" xfId="55879" xr:uid="{00000000-0005-0000-0000-000019BA0000}"/>
    <cellStyle name="Currency 4 2 2 4 2 2 2" xfId="55880" xr:uid="{00000000-0005-0000-0000-00001ABA0000}"/>
    <cellStyle name="Currency 4 2 2 4 2 2 3" xfId="55881" xr:uid="{00000000-0005-0000-0000-00001BBA0000}"/>
    <cellStyle name="Currency 4 2 2 4 2 3" xfId="55882" xr:uid="{00000000-0005-0000-0000-00001CBA0000}"/>
    <cellStyle name="Currency 4 2 2 4 2 3 2" xfId="55883" xr:uid="{00000000-0005-0000-0000-00001DBA0000}"/>
    <cellStyle name="Currency 4 2 2 4 2 3 3" xfId="55884" xr:uid="{00000000-0005-0000-0000-00001EBA0000}"/>
    <cellStyle name="Currency 4 2 2 4 2 4" xfId="55885" xr:uid="{00000000-0005-0000-0000-00001FBA0000}"/>
    <cellStyle name="Currency 4 2 2 4 2 4 2" xfId="55886" xr:uid="{00000000-0005-0000-0000-000020BA0000}"/>
    <cellStyle name="Currency 4 2 2 4 2 5" xfId="55887" xr:uid="{00000000-0005-0000-0000-000021BA0000}"/>
    <cellStyle name="Currency 4 2 2 4 2 6" xfId="55888" xr:uid="{00000000-0005-0000-0000-000022BA0000}"/>
    <cellStyle name="Currency 4 2 2 4 3" xfId="55889" xr:uid="{00000000-0005-0000-0000-000023BA0000}"/>
    <cellStyle name="Currency 4 2 2 4 3 2" xfId="55890" xr:uid="{00000000-0005-0000-0000-000024BA0000}"/>
    <cellStyle name="Currency 4 2 2 4 3 2 2" xfId="55891" xr:uid="{00000000-0005-0000-0000-000025BA0000}"/>
    <cellStyle name="Currency 4 2 2 4 3 2 3" xfId="55892" xr:uid="{00000000-0005-0000-0000-000026BA0000}"/>
    <cellStyle name="Currency 4 2 2 4 3 3" xfId="55893" xr:uid="{00000000-0005-0000-0000-000027BA0000}"/>
    <cellStyle name="Currency 4 2 2 4 3 3 2" xfId="55894" xr:uid="{00000000-0005-0000-0000-000028BA0000}"/>
    <cellStyle name="Currency 4 2 2 4 3 3 3" xfId="55895" xr:uid="{00000000-0005-0000-0000-000029BA0000}"/>
    <cellStyle name="Currency 4 2 2 4 3 4" xfId="55896" xr:uid="{00000000-0005-0000-0000-00002ABA0000}"/>
    <cellStyle name="Currency 4 2 2 4 3 4 2" xfId="55897" xr:uid="{00000000-0005-0000-0000-00002BBA0000}"/>
    <cellStyle name="Currency 4 2 2 4 3 5" xfId="55898" xr:uid="{00000000-0005-0000-0000-00002CBA0000}"/>
    <cellStyle name="Currency 4 2 2 4 3 6" xfId="55899" xr:uid="{00000000-0005-0000-0000-00002DBA0000}"/>
    <cellStyle name="Currency 4 2 2 4 4" xfId="55900" xr:uid="{00000000-0005-0000-0000-00002EBA0000}"/>
    <cellStyle name="Currency 4 2 2 4 4 2" xfId="55901" xr:uid="{00000000-0005-0000-0000-00002FBA0000}"/>
    <cellStyle name="Currency 4 2 2 4 4 2 2" xfId="55902" xr:uid="{00000000-0005-0000-0000-000030BA0000}"/>
    <cellStyle name="Currency 4 2 2 4 4 2 3" xfId="55903" xr:uid="{00000000-0005-0000-0000-000031BA0000}"/>
    <cellStyle name="Currency 4 2 2 4 4 3" xfId="55904" xr:uid="{00000000-0005-0000-0000-000032BA0000}"/>
    <cellStyle name="Currency 4 2 2 4 4 3 2" xfId="55905" xr:uid="{00000000-0005-0000-0000-000033BA0000}"/>
    <cellStyle name="Currency 4 2 2 4 4 4" xfId="55906" xr:uid="{00000000-0005-0000-0000-000034BA0000}"/>
    <cellStyle name="Currency 4 2 2 4 4 5" xfId="55907" xr:uid="{00000000-0005-0000-0000-000035BA0000}"/>
    <cellStyle name="Currency 4 2 2 4 5" xfId="55908" xr:uid="{00000000-0005-0000-0000-000036BA0000}"/>
    <cellStyle name="Currency 4 2 2 4 5 2" xfId="55909" xr:uid="{00000000-0005-0000-0000-000037BA0000}"/>
    <cellStyle name="Currency 4 2 2 4 5 3" xfId="55910" xr:uid="{00000000-0005-0000-0000-000038BA0000}"/>
    <cellStyle name="Currency 4 2 2 4 6" xfId="55911" xr:uid="{00000000-0005-0000-0000-000039BA0000}"/>
    <cellStyle name="Currency 4 2 2 4 6 2" xfId="55912" xr:uid="{00000000-0005-0000-0000-00003ABA0000}"/>
    <cellStyle name="Currency 4 2 2 4 6 3" xfId="55913" xr:uid="{00000000-0005-0000-0000-00003BBA0000}"/>
    <cellStyle name="Currency 4 2 2 4 7" xfId="55914" xr:uid="{00000000-0005-0000-0000-00003CBA0000}"/>
    <cellStyle name="Currency 4 2 2 4 7 2" xfId="55915" xr:uid="{00000000-0005-0000-0000-00003DBA0000}"/>
    <cellStyle name="Currency 4 2 2 4 8" xfId="55916" xr:uid="{00000000-0005-0000-0000-00003EBA0000}"/>
    <cellStyle name="Currency 4 2 2 4 9" xfId="55917" xr:uid="{00000000-0005-0000-0000-00003FBA0000}"/>
    <cellStyle name="Currency 4 2 2 5" xfId="55918" xr:uid="{00000000-0005-0000-0000-000040BA0000}"/>
    <cellStyle name="Currency 4 2 2 5 2" xfId="55919" xr:uid="{00000000-0005-0000-0000-000041BA0000}"/>
    <cellStyle name="Currency 4 2 2 5 2 2" xfId="55920" xr:uid="{00000000-0005-0000-0000-000042BA0000}"/>
    <cellStyle name="Currency 4 2 2 5 2 2 2" xfId="55921" xr:uid="{00000000-0005-0000-0000-000043BA0000}"/>
    <cellStyle name="Currency 4 2 2 5 2 2 3" xfId="55922" xr:uid="{00000000-0005-0000-0000-000044BA0000}"/>
    <cellStyle name="Currency 4 2 2 5 2 3" xfId="55923" xr:uid="{00000000-0005-0000-0000-000045BA0000}"/>
    <cellStyle name="Currency 4 2 2 5 2 3 2" xfId="55924" xr:uid="{00000000-0005-0000-0000-000046BA0000}"/>
    <cellStyle name="Currency 4 2 2 5 2 3 3" xfId="55925" xr:uid="{00000000-0005-0000-0000-000047BA0000}"/>
    <cellStyle name="Currency 4 2 2 5 2 4" xfId="55926" xr:uid="{00000000-0005-0000-0000-000048BA0000}"/>
    <cellStyle name="Currency 4 2 2 5 2 4 2" xfId="55927" xr:uid="{00000000-0005-0000-0000-000049BA0000}"/>
    <cellStyle name="Currency 4 2 2 5 2 5" xfId="55928" xr:uid="{00000000-0005-0000-0000-00004ABA0000}"/>
    <cellStyle name="Currency 4 2 2 5 2 6" xfId="55929" xr:uid="{00000000-0005-0000-0000-00004BBA0000}"/>
    <cellStyle name="Currency 4 2 2 5 3" xfId="55930" xr:uid="{00000000-0005-0000-0000-00004CBA0000}"/>
    <cellStyle name="Currency 4 2 2 5 3 2" xfId="55931" xr:uid="{00000000-0005-0000-0000-00004DBA0000}"/>
    <cellStyle name="Currency 4 2 2 5 3 2 2" xfId="55932" xr:uid="{00000000-0005-0000-0000-00004EBA0000}"/>
    <cellStyle name="Currency 4 2 2 5 3 2 3" xfId="55933" xr:uid="{00000000-0005-0000-0000-00004FBA0000}"/>
    <cellStyle name="Currency 4 2 2 5 3 3" xfId="55934" xr:uid="{00000000-0005-0000-0000-000050BA0000}"/>
    <cellStyle name="Currency 4 2 2 5 3 3 2" xfId="55935" xr:uid="{00000000-0005-0000-0000-000051BA0000}"/>
    <cellStyle name="Currency 4 2 2 5 3 3 3" xfId="55936" xr:uid="{00000000-0005-0000-0000-000052BA0000}"/>
    <cellStyle name="Currency 4 2 2 5 3 4" xfId="55937" xr:uid="{00000000-0005-0000-0000-000053BA0000}"/>
    <cellStyle name="Currency 4 2 2 5 3 4 2" xfId="55938" xr:uid="{00000000-0005-0000-0000-000054BA0000}"/>
    <cellStyle name="Currency 4 2 2 5 3 5" xfId="55939" xr:uid="{00000000-0005-0000-0000-000055BA0000}"/>
    <cellStyle name="Currency 4 2 2 5 3 6" xfId="55940" xr:uid="{00000000-0005-0000-0000-000056BA0000}"/>
    <cellStyle name="Currency 4 2 2 5 4" xfId="55941" xr:uid="{00000000-0005-0000-0000-000057BA0000}"/>
    <cellStyle name="Currency 4 2 2 5 4 2" xfId="55942" xr:uid="{00000000-0005-0000-0000-000058BA0000}"/>
    <cellStyle name="Currency 4 2 2 5 4 2 2" xfId="55943" xr:uid="{00000000-0005-0000-0000-000059BA0000}"/>
    <cellStyle name="Currency 4 2 2 5 4 2 3" xfId="55944" xr:uid="{00000000-0005-0000-0000-00005ABA0000}"/>
    <cellStyle name="Currency 4 2 2 5 4 3" xfId="55945" xr:uid="{00000000-0005-0000-0000-00005BBA0000}"/>
    <cellStyle name="Currency 4 2 2 5 4 3 2" xfId="55946" xr:uid="{00000000-0005-0000-0000-00005CBA0000}"/>
    <cellStyle name="Currency 4 2 2 5 4 4" xfId="55947" xr:uid="{00000000-0005-0000-0000-00005DBA0000}"/>
    <cellStyle name="Currency 4 2 2 5 4 5" xfId="55948" xr:uid="{00000000-0005-0000-0000-00005EBA0000}"/>
    <cellStyle name="Currency 4 2 2 5 5" xfId="55949" xr:uid="{00000000-0005-0000-0000-00005FBA0000}"/>
    <cellStyle name="Currency 4 2 2 5 5 2" xfId="55950" xr:uid="{00000000-0005-0000-0000-000060BA0000}"/>
    <cellStyle name="Currency 4 2 2 5 5 3" xfId="55951" xr:uid="{00000000-0005-0000-0000-000061BA0000}"/>
    <cellStyle name="Currency 4 2 2 5 6" xfId="55952" xr:uid="{00000000-0005-0000-0000-000062BA0000}"/>
    <cellStyle name="Currency 4 2 2 5 6 2" xfId="55953" xr:uid="{00000000-0005-0000-0000-000063BA0000}"/>
    <cellStyle name="Currency 4 2 2 5 6 3" xfId="55954" xr:uid="{00000000-0005-0000-0000-000064BA0000}"/>
    <cellStyle name="Currency 4 2 2 5 7" xfId="55955" xr:uid="{00000000-0005-0000-0000-000065BA0000}"/>
    <cellStyle name="Currency 4 2 2 5 7 2" xfId="55956" xr:uid="{00000000-0005-0000-0000-000066BA0000}"/>
    <cellStyle name="Currency 4 2 2 5 8" xfId="55957" xr:uid="{00000000-0005-0000-0000-000067BA0000}"/>
    <cellStyle name="Currency 4 2 2 5 9" xfId="55958" xr:uid="{00000000-0005-0000-0000-000068BA0000}"/>
    <cellStyle name="Currency 4 2 2 6" xfId="55959" xr:uid="{00000000-0005-0000-0000-000069BA0000}"/>
    <cellStyle name="Currency 4 2 2 6 2" xfId="55960" xr:uid="{00000000-0005-0000-0000-00006ABA0000}"/>
    <cellStyle name="Currency 4 2 2 6 2 2" xfId="55961" xr:uid="{00000000-0005-0000-0000-00006BBA0000}"/>
    <cellStyle name="Currency 4 2 2 6 2 3" xfId="55962" xr:uid="{00000000-0005-0000-0000-00006CBA0000}"/>
    <cellStyle name="Currency 4 2 2 6 3" xfId="55963" xr:uid="{00000000-0005-0000-0000-00006DBA0000}"/>
    <cellStyle name="Currency 4 2 2 6 3 2" xfId="55964" xr:uid="{00000000-0005-0000-0000-00006EBA0000}"/>
    <cellStyle name="Currency 4 2 2 6 3 3" xfId="55965" xr:uid="{00000000-0005-0000-0000-00006FBA0000}"/>
    <cellStyle name="Currency 4 2 2 6 4" xfId="55966" xr:uid="{00000000-0005-0000-0000-000070BA0000}"/>
    <cellStyle name="Currency 4 2 2 6 4 2" xfId="55967" xr:uid="{00000000-0005-0000-0000-000071BA0000}"/>
    <cellStyle name="Currency 4 2 2 6 5" xfId="55968" xr:uid="{00000000-0005-0000-0000-000072BA0000}"/>
    <cellStyle name="Currency 4 2 2 6 6" xfId="55969" xr:uid="{00000000-0005-0000-0000-000073BA0000}"/>
    <cellStyle name="Currency 4 2 2 7" xfId="55970" xr:uid="{00000000-0005-0000-0000-000074BA0000}"/>
    <cellStyle name="Currency 4 2 2 7 2" xfId="55971" xr:uid="{00000000-0005-0000-0000-000075BA0000}"/>
    <cellStyle name="Currency 4 2 2 7 2 2" xfId="55972" xr:uid="{00000000-0005-0000-0000-000076BA0000}"/>
    <cellStyle name="Currency 4 2 2 7 2 3" xfId="55973" xr:uid="{00000000-0005-0000-0000-000077BA0000}"/>
    <cellStyle name="Currency 4 2 2 7 3" xfId="55974" xr:uid="{00000000-0005-0000-0000-000078BA0000}"/>
    <cellStyle name="Currency 4 2 2 7 3 2" xfId="55975" xr:uid="{00000000-0005-0000-0000-000079BA0000}"/>
    <cellStyle name="Currency 4 2 2 7 3 3" xfId="55976" xr:uid="{00000000-0005-0000-0000-00007ABA0000}"/>
    <cellStyle name="Currency 4 2 2 7 4" xfId="55977" xr:uid="{00000000-0005-0000-0000-00007BBA0000}"/>
    <cellStyle name="Currency 4 2 2 7 4 2" xfId="55978" xr:uid="{00000000-0005-0000-0000-00007CBA0000}"/>
    <cellStyle name="Currency 4 2 2 7 5" xfId="55979" xr:uid="{00000000-0005-0000-0000-00007DBA0000}"/>
    <cellStyle name="Currency 4 2 2 7 6" xfId="55980" xr:uid="{00000000-0005-0000-0000-00007EBA0000}"/>
    <cellStyle name="Currency 4 2 2 8" xfId="55981" xr:uid="{00000000-0005-0000-0000-00007FBA0000}"/>
    <cellStyle name="Currency 4 2 2 8 2" xfId="55982" xr:uid="{00000000-0005-0000-0000-000080BA0000}"/>
    <cellStyle name="Currency 4 2 2 8 2 2" xfId="55983" xr:uid="{00000000-0005-0000-0000-000081BA0000}"/>
    <cellStyle name="Currency 4 2 2 8 2 3" xfId="55984" xr:uid="{00000000-0005-0000-0000-000082BA0000}"/>
    <cellStyle name="Currency 4 2 2 8 3" xfId="55985" xr:uid="{00000000-0005-0000-0000-000083BA0000}"/>
    <cellStyle name="Currency 4 2 2 8 3 2" xfId="55986" xr:uid="{00000000-0005-0000-0000-000084BA0000}"/>
    <cellStyle name="Currency 4 2 2 8 4" xfId="55987" xr:uid="{00000000-0005-0000-0000-000085BA0000}"/>
    <cellStyle name="Currency 4 2 2 8 5" xfId="55988" xr:uid="{00000000-0005-0000-0000-000086BA0000}"/>
    <cellStyle name="Currency 4 2 2 9" xfId="55989" xr:uid="{00000000-0005-0000-0000-000087BA0000}"/>
    <cellStyle name="Currency 4 2 2 9 2" xfId="55990" xr:uid="{00000000-0005-0000-0000-000088BA0000}"/>
    <cellStyle name="Currency 4 2 2 9 3" xfId="55991" xr:uid="{00000000-0005-0000-0000-000089BA0000}"/>
    <cellStyle name="Currency 4 2 3" xfId="4103" xr:uid="{00000000-0005-0000-0000-00008ABA0000}"/>
    <cellStyle name="Currency 4 2 3 10" xfId="55992" xr:uid="{00000000-0005-0000-0000-00008BBA0000}"/>
    <cellStyle name="Currency 4 2 3 10 2" xfId="55993" xr:uid="{00000000-0005-0000-0000-00008CBA0000}"/>
    <cellStyle name="Currency 4 2 3 11" xfId="55994" xr:uid="{00000000-0005-0000-0000-00008DBA0000}"/>
    <cellStyle name="Currency 4 2 3 12" xfId="55995" xr:uid="{00000000-0005-0000-0000-00008EBA0000}"/>
    <cellStyle name="Currency 4 2 3 2" xfId="10223" xr:uid="{00000000-0005-0000-0000-00008FBA0000}"/>
    <cellStyle name="Currency 4 2 3 2 10" xfId="55996" xr:uid="{00000000-0005-0000-0000-000090BA0000}"/>
    <cellStyle name="Currency 4 2 3 2 2" xfId="10224" xr:uid="{00000000-0005-0000-0000-000091BA0000}"/>
    <cellStyle name="Currency 4 2 3 2 2 2" xfId="55997" xr:uid="{00000000-0005-0000-0000-000092BA0000}"/>
    <cellStyle name="Currency 4 2 3 2 2 2 2" xfId="55998" xr:uid="{00000000-0005-0000-0000-000093BA0000}"/>
    <cellStyle name="Currency 4 2 3 2 2 2 2 2" xfId="55999" xr:uid="{00000000-0005-0000-0000-000094BA0000}"/>
    <cellStyle name="Currency 4 2 3 2 2 2 2 3" xfId="56000" xr:uid="{00000000-0005-0000-0000-000095BA0000}"/>
    <cellStyle name="Currency 4 2 3 2 2 2 3" xfId="56001" xr:uid="{00000000-0005-0000-0000-000096BA0000}"/>
    <cellStyle name="Currency 4 2 3 2 2 2 3 2" xfId="56002" xr:uid="{00000000-0005-0000-0000-000097BA0000}"/>
    <cellStyle name="Currency 4 2 3 2 2 2 3 3" xfId="56003" xr:uid="{00000000-0005-0000-0000-000098BA0000}"/>
    <cellStyle name="Currency 4 2 3 2 2 2 4" xfId="56004" xr:uid="{00000000-0005-0000-0000-000099BA0000}"/>
    <cellStyle name="Currency 4 2 3 2 2 2 4 2" xfId="56005" xr:uid="{00000000-0005-0000-0000-00009ABA0000}"/>
    <cellStyle name="Currency 4 2 3 2 2 2 5" xfId="56006" xr:uid="{00000000-0005-0000-0000-00009BBA0000}"/>
    <cellStyle name="Currency 4 2 3 2 2 2 6" xfId="56007" xr:uid="{00000000-0005-0000-0000-00009CBA0000}"/>
    <cellStyle name="Currency 4 2 3 2 2 3" xfId="56008" xr:uid="{00000000-0005-0000-0000-00009DBA0000}"/>
    <cellStyle name="Currency 4 2 3 2 2 3 2" xfId="56009" xr:uid="{00000000-0005-0000-0000-00009EBA0000}"/>
    <cellStyle name="Currency 4 2 3 2 2 3 2 2" xfId="56010" xr:uid="{00000000-0005-0000-0000-00009FBA0000}"/>
    <cellStyle name="Currency 4 2 3 2 2 3 2 3" xfId="56011" xr:uid="{00000000-0005-0000-0000-0000A0BA0000}"/>
    <cellStyle name="Currency 4 2 3 2 2 3 3" xfId="56012" xr:uid="{00000000-0005-0000-0000-0000A1BA0000}"/>
    <cellStyle name="Currency 4 2 3 2 2 3 3 2" xfId="56013" xr:uid="{00000000-0005-0000-0000-0000A2BA0000}"/>
    <cellStyle name="Currency 4 2 3 2 2 3 3 3" xfId="56014" xr:uid="{00000000-0005-0000-0000-0000A3BA0000}"/>
    <cellStyle name="Currency 4 2 3 2 2 3 4" xfId="56015" xr:uid="{00000000-0005-0000-0000-0000A4BA0000}"/>
    <cellStyle name="Currency 4 2 3 2 2 3 4 2" xfId="56016" xr:uid="{00000000-0005-0000-0000-0000A5BA0000}"/>
    <cellStyle name="Currency 4 2 3 2 2 3 5" xfId="56017" xr:uid="{00000000-0005-0000-0000-0000A6BA0000}"/>
    <cellStyle name="Currency 4 2 3 2 2 3 6" xfId="56018" xr:uid="{00000000-0005-0000-0000-0000A7BA0000}"/>
    <cellStyle name="Currency 4 2 3 2 2 4" xfId="56019" xr:uid="{00000000-0005-0000-0000-0000A8BA0000}"/>
    <cellStyle name="Currency 4 2 3 2 2 4 2" xfId="56020" xr:uid="{00000000-0005-0000-0000-0000A9BA0000}"/>
    <cellStyle name="Currency 4 2 3 2 2 4 2 2" xfId="56021" xr:uid="{00000000-0005-0000-0000-0000AABA0000}"/>
    <cellStyle name="Currency 4 2 3 2 2 4 2 3" xfId="56022" xr:uid="{00000000-0005-0000-0000-0000ABBA0000}"/>
    <cellStyle name="Currency 4 2 3 2 2 4 3" xfId="56023" xr:uid="{00000000-0005-0000-0000-0000ACBA0000}"/>
    <cellStyle name="Currency 4 2 3 2 2 4 3 2" xfId="56024" xr:uid="{00000000-0005-0000-0000-0000ADBA0000}"/>
    <cellStyle name="Currency 4 2 3 2 2 4 4" xfId="56025" xr:uid="{00000000-0005-0000-0000-0000AEBA0000}"/>
    <cellStyle name="Currency 4 2 3 2 2 4 5" xfId="56026" xr:uid="{00000000-0005-0000-0000-0000AFBA0000}"/>
    <cellStyle name="Currency 4 2 3 2 2 5" xfId="56027" xr:uid="{00000000-0005-0000-0000-0000B0BA0000}"/>
    <cellStyle name="Currency 4 2 3 2 2 5 2" xfId="56028" xr:uid="{00000000-0005-0000-0000-0000B1BA0000}"/>
    <cellStyle name="Currency 4 2 3 2 2 5 3" xfId="56029" xr:uid="{00000000-0005-0000-0000-0000B2BA0000}"/>
    <cellStyle name="Currency 4 2 3 2 2 6" xfId="56030" xr:uid="{00000000-0005-0000-0000-0000B3BA0000}"/>
    <cellStyle name="Currency 4 2 3 2 2 6 2" xfId="56031" xr:uid="{00000000-0005-0000-0000-0000B4BA0000}"/>
    <cellStyle name="Currency 4 2 3 2 2 6 3" xfId="56032" xr:uid="{00000000-0005-0000-0000-0000B5BA0000}"/>
    <cellStyle name="Currency 4 2 3 2 2 7" xfId="56033" xr:uid="{00000000-0005-0000-0000-0000B6BA0000}"/>
    <cellStyle name="Currency 4 2 3 2 2 7 2" xfId="56034" xr:uid="{00000000-0005-0000-0000-0000B7BA0000}"/>
    <cellStyle name="Currency 4 2 3 2 2 8" xfId="56035" xr:uid="{00000000-0005-0000-0000-0000B8BA0000}"/>
    <cellStyle name="Currency 4 2 3 2 2 9" xfId="56036" xr:uid="{00000000-0005-0000-0000-0000B9BA0000}"/>
    <cellStyle name="Currency 4 2 3 2 3" xfId="56037" xr:uid="{00000000-0005-0000-0000-0000BABA0000}"/>
    <cellStyle name="Currency 4 2 3 2 3 2" xfId="56038" xr:uid="{00000000-0005-0000-0000-0000BBBA0000}"/>
    <cellStyle name="Currency 4 2 3 2 3 2 2" xfId="56039" xr:uid="{00000000-0005-0000-0000-0000BCBA0000}"/>
    <cellStyle name="Currency 4 2 3 2 3 2 3" xfId="56040" xr:uid="{00000000-0005-0000-0000-0000BDBA0000}"/>
    <cellStyle name="Currency 4 2 3 2 3 3" xfId="56041" xr:uid="{00000000-0005-0000-0000-0000BEBA0000}"/>
    <cellStyle name="Currency 4 2 3 2 3 3 2" xfId="56042" xr:uid="{00000000-0005-0000-0000-0000BFBA0000}"/>
    <cellStyle name="Currency 4 2 3 2 3 3 3" xfId="56043" xr:uid="{00000000-0005-0000-0000-0000C0BA0000}"/>
    <cellStyle name="Currency 4 2 3 2 3 4" xfId="56044" xr:uid="{00000000-0005-0000-0000-0000C1BA0000}"/>
    <cellStyle name="Currency 4 2 3 2 3 4 2" xfId="56045" xr:uid="{00000000-0005-0000-0000-0000C2BA0000}"/>
    <cellStyle name="Currency 4 2 3 2 3 5" xfId="56046" xr:uid="{00000000-0005-0000-0000-0000C3BA0000}"/>
    <cellStyle name="Currency 4 2 3 2 3 6" xfId="56047" xr:uid="{00000000-0005-0000-0000-0000C4BA0000}"/>
    <cellStyle name="Currency 4 2 3 2 4" xfId="56048" xr:uid="{00000000-0005-0000-0000-0000C5BA0000}"/>
    <cellStyle name="Currency 4 2 3 2 4 2" xfId="56049" xr:uid="{00000000-0005-0000-0000-0000C6BA0000}"/>
    <cellStyle name="Currency 4 2 3 2 4 2 2" xfId="56050" xr:uid="{00000000-0005-0000-0000-0000C7BA0000}"/>
    <cellStyle name="Currency 4 2 3 2 4 2 3" xfId="56051" xr:uid="{00000000-0005-0000-0000-0000C8BA0000}"/>
    <cellStyle name="Currency 4 2 3 2 4 3" xfId="56052" xr:uid="{00000000-0005-0000-0000-0000C9BA0000}"/>
    <cellStyle name="Currency 4 2 3 2 4 3 2" xfId="56053" xr:uid="{00000000-0005-0000-0000-0000CABA0000}"/>
    <cellStyle name="Currency 4 2 3 2 4 3 3" xfId="56054" xr:uid="{00000000-0005-0000-0000-0000CBBA0000}"/>
    <cellStyle name="Currency 4 2 3 2 4 4" xfId="56055" xr:uid="{00000000-0005-0000-0000-0000CCBA0000}"/>
    <cellStyle name="Currency 4 2 3 2 4 4 2" xfId="56056" xr:uid="{00000000-0005-0000-0000-0000CDBA0000}"/>
    <cellStyle name="Currency 4 2 3 2 4 5" xfId="56057" xr:uid="{00000000-0005-0000-0000-0000CEBA0000}"/>
    <cellStyle name="Currency 4 2 3 2 4 6" xfId="56058" xr:uid="{00000000-0005-0000-0000-0000CFBA0000}"/>
    <cellStyle name="Currency 4 2 3 2 5" xfId="56059" xr:uid="{00000000-0005-0000-0000-0000D0BA0000}"/>
    <cellStyle name="Currency 4 2 3 2 5 2" xfId="56060" xr:uid="{00000000-0005-0000-0000-0000D1BA0000}"/>
    <cellStyle name="Currency 4 2 3 2 5 2 2" xfId="56061" xr:uid="{00000000-0005-0000-0000-0000D2BA0000}"/>
    <cellStyle name="Currency 4 2 3 2 5 2 3" xfId="56062" xr:uid="{00000000-0005-0000-0000-0000D3BA0000}"/>
    <cellStyle name="Currency 4 2 3 2 5 3" xfId="56063" xr:uid="{00000000-0005-0000-0000-0000D4BA0000}"/>
    <cellStyle name="Currency 4 2 3 2 5 3 2" xfId="56064" xr:uid="{00000000-0005-0000-0000-0000D5BA0000}"/>
    <cellStyle name="Currency 4 2 3 2 5 4" xfId="56065" xr:uid="{00000000-0005-0000-0000-0000D6BA0000}"/>
    <cellStyle name="Currency 4 2 3 2 5 5" xfId="56066" xr:uid="{00000000-0005-0000-0000-0000D7BA0000}"/>
    <cellStyle name="Currency 4 2 3 2 6" xfId="56067" xr:uid="{00000000-0005-0000-0000-0000D8BA0000}"/>
    <cellStyle name="Currency 4 2 3 2 6 2" xfId="56068" xr:uid="{00000000-0005-0000-0000-0000D9BA0000}"/>
    <cellStyle name="Currency 4 2 3 2 6 3" xfId="56069" xr:uid="{00000000-0005-0000-0000-0000DABA0000}"/>
    <cellStyle name="Currency 4 2 3 2 7" xfId="56070" xr:uid="{00000000-0005-0000-0000-0000DBBA0000}"/>
    <cellStyle name="Currency 4 2 3 2 7 2" xfId="56071" xr:uid="{00000000-0005-0000-0000-0000DCBA0000}"/>
    <cellStyle name="Currency 4 2 3 2 7 3" xfId="56072" xr:uid="{00000000-0005-0000-0000-0000DDBA0000}"/>
    <cellStyle name="Currency 4 2 3 2 8" xfId="56073" xr:uid="{00000000-0005-0000-0000-0000DEBA0000}"/>
    <cellStyle name="Currency 4 2 3 2 8 2" xfId="56074" xr:uid="{00000000-0005-0000-0000-0000DFBA0000}"/>
    <cellStyle name="Currency 4 2 3 2 9" xfId="56075" xr:uid="{00000000-0005-0000-0000-0000E0BA0000}"/>
    <cellStyle name="Currency 4 2 3 3" xfId="10225" xr:uid="{00000000-0005-0000-0000-0000E1BA0000}"/>
    <cellStyle name="Currency 4 2 3 3 2" xfId="56076" xr:uid="{00000000-0005-0000-0000-0000E2BA0000}"/>
    <cellStyle name="Currency 4 2 3 3 2 2" xfId="56077" xr:uid="{00000000-0005-0000-0000-0000E3BA0000}"/>
    <cellStyle name="Currency 4 2 3 3 2 2 2" xfId="56078" xr:uid="{00000000-0005-0000-0000-0000E4BA0000}"/>
    <cellStyle name="Currency 4 2 3 3 2 2 3" xfId="56079" xr:uid="{00000000-0005-0000-0000-0000E5BA0000}"/>
    <cellStyle name="Currency 4 2 3 3 2 3" xfId="56080" xr:uid="{00000000-0005-0000-0000-0000E6BA0000}"/>
    <cellStyle name="Currency 4 2 3 3 2 3 2" xfId="56081" xr:uid="{00000000-0005-0000-0000-0000E7BA0000}"/>
    <cellStyle name="Currency 4 2 3 3 2 3 3" xfId="56082" xr:uid="{00000000-0005-0000-0000-0000E8BA0000}"/>
    <cellStyle name="Currency 4 2 3 3 2 4" xfId="56083" xr:uid="{00000000-0005-0000-0000-0000E9BA0000}"/>
    <cellStyle name="Currency 4 2 3 3 2 4 2" xfId="56084" xr:uid="{00000000-0005-0000-0000-0000EABA0000}"/>
    <cellStyle name="Currency 4 2 3 3 2 5" xfId="56085" xr:uid="{00000000-0005-0000-0000-0000EBBA0000}"/>
    <cellStyle name="Currency 4 2 3 3 2 6" xfId="56086" xr:uid="{00000000-0005-0000-0000-0000ECBA0000}"/>
    <cellStyle name="Currency 4 2 3 3 3" xfId="56087" xr:uid="{00000000-0005-0000-0000-0000EDBA0000}"/>
    <cellStyle name="Currency 4 2 3 3 3 2" xfId="56088" xr:uid="{00000000-0005-0000-0000-0000EEBA0000}"/>
    <cellStyle name="Currency 4 2 3 3 3 2 2" xfId="56089" xr:uid="{00000000-0005-0000-0000-0000EFBA0000}"/>
    <cellStyle name="Currency 4 2 3 3 3 2 3" xfId="56090" xr:uid="{00000000-0005-0000-0000-0000F0BA0000}"/>
    <cellStyle name="Currency 4 2 3 3 3 3" xfId="56091" xr:uid="{00000000-0005-0000-0000-0000F1BA0000}"/>
    <cellStyle name="Currency 4 2 3 3 3 3 2" xfId="56092" xr:uid="{00000000-0005-0000-0000-0000F2BA0000}"/>
    <cellStyle name="Currency 4 2 3 3 3 3 3" xfId="56093" xr:uid="{00000000-0005-0000-0000-0000F3BA0000}"/>
    <cellStyle name="Currency 4 2 3 3 3 4" xfId="56094" xr:uid="{00000000-0005-0000-0000-0000F4BA0000}"/>
    <cellStyle name="Currency 4 2 3 3 3 4 2" xfId="56095" xr:uid="{00000000-0005-0000-0000-0000F5BA0000}"/>
    <cellStyle name="Currency 4 2 3 3 3 5" xfId="56096" xr:uid="{00000000-0005-0000-0000-0000F6BA0000}"/>
    <cellStyle name="Currency 4 2 3 3 3 6" xfId="56097" xr:uid="{00000000-0005-0000-0000-0000F7BA0000}"/>
    <cellStyle name="Currency 4 2 3 3 4" xfId="56098" xr:uid="{00000000-0005-0000-0000-0000F8BA0000}"/>
    <cellStyle name="Currency 4 2 3 3 4 2" xfId="56099" xr:uid="{00000000-0005-0000-0000-0000F9BA0000}"/>
    <cellStyle name="Currency 4 2 3 3 4 2 2" xfId="56100" xr:uid="{00000000-0005-0000-0000-0000FABA0000}"/>
    <cellStyle name="Currency 4 2 3 3 4 2 3" xfId="56101" xr:uid="{00000000-0005-0000-0000-0000FBBA0000}"/>
    <cellStyle name="Currency 4 2 3 3 4 3" xfId="56102" xr:uid="{00000000-0005-0000-0000-0000FCBA0000}"/>
    <cellStyle name="Currency 4 2 3 3 4 3 2" xfId="56103" xr:uid="{00000000-0005-0000-0000-0000FDBA0000}"/>
    <cellStyle name="Currency 4 2 3 3 4 4" xfId="56104" xr:uid="{00000000-0005-0000-0000-0000FEBA0000}"/>
    <cellStyle name="Currency 4 2 3 3 4 5" xfId="56105" xr:uid="{00000000-0005-0000-0000-0000FFBA0000}"/>
    <cellStyle name="Currency 4 2 3 3 5" xfId="56106" xr:uid="{00000000-0005-0000-0000-000000BB0000}"/>
    <cellStyle name="Currency 4 2 3 3 5 2" xfId="56107" xr:uid="{00000000-0005-0000-0000-000001BB0000}"/>
    <cellStyle name="Currency 4 2 3 3 5 3" xfId="56108" xr:uid="{00000000-0005-0000-0000-000002BB0000}"/>
    <cellStyle name="Currency 4 2 3 3 6" xfId="56109" xr:uid="{00000000-0005-0000-0000-000003BB0000}"/>
    <cellStyle name="Currency 4 2 3 3 6 2" xfId="56110" xr:uid="{00000000-0005-0000-0000-000004BB0000}"/>
    <cellStyle name="Currency 4 2 3 3 6 3" xfId="56111" xr:uid="{00000000-0005-0000-0000-000005BB0000}"/>
    <cellStyle name="Currency 4 2 3 3 7" xfId="56112" xr:uid="{00000000-0005-0000-0000-000006BB0000}"/>
    <cellStyle name="Currency 4 2 3 3 7 2" xfId="56113" xr:uid="{00000000-0005-0000-0000-000007BB0000}"/>
    <cellStyle name="Currency 4 2 3 3 8" xfId="56114" xr:uid="{00000000-0005-0000-0000-000008BB0000}"/>
    <cellStyle name="Currency 4 2 3 3 9" xfId="56115" xr:uid="{00000000-0005-0000-0000-000009BB0000}"/>
    <cellStyle name="Currency 4 2 3 4" xfId="10226" xr:uid="{00000000-0005-0000-0000-00000ABB0000}"/>
    <cellStyle name="Currency 4 2 3 4 2" xfId="56116" xr:uid="{00000000-0005-0000-0000-00000BBB0000}"/>
    <cellStyle name="Currency 4 2 3 4 2 2" xfId="56117" xr:uid="{00000000-0005-0000-0000-00000CBB0000}"/>
    <cellStyle name="Currency 4 2 3 4 2 2 2" xfId="56118" xr:uid="{00000000-0005-0000-0000-00000DBB0000}"/>
    <cellStyle name="Currency 4 2 3 4 2 2 3" xfId="56119" xr:uid="{00000000-0005-0000-0000-00000EBB0000}"/>
    <cellStyle name="Currency 4 2 3 4 2 3" xfId="56120" xr:uid="{00000000-0005-0000-0000-00000FBB0000}"/>
    <cellStyle name="Currency 4 2 3 4 2 3 2" xfId="56121" xr:uid="{00000000-0005-0000-0000-000010BB0000}"/>
    <cellStyle name="Currency 4 2 3 4 2 3 3" xfId="56122" xr:uid="{00000000-0005-0000-0000-000011BB0000}"/>
    <cellStyle name="Currency 4 2 3 4 2 4" xfId="56123" xr:uid="{00000000-0005-0000-0000-000012BB0000}"/>
    <cellStyle name="Currency 4 2 3 4 2 4 2" xfId="56124" xr:uid="{00000000-0005-0000-0000-000013BB0000}"/>
    <cellStyle name="Currency 4 2 3 4 2 5" xfId="56125" xr:uid="{00000000-0005-0000-0000-000014BB0000}"/>
    <cellStyle name="Currency 4 2 3 4 2 6" xfId="56126" xr:uid="{00000000-0005-0000-0000-000015BB0000}"/>
    <cellStyle name="Currency 4 2 3 4 3" xfId="56127" xr:uid="{00000000-0005-0000-0000-000016BB0000}"/>
    <cellStyle name="Currency 4 2 3 4 3 2" xfId="56128" xr:uid="{00000000-0005-0000-0000-000017BB0000}"/>
    <cellStyle name="Currency 4 2 3 4 3 2 2" xfId="56129" xr:uid="{00000000-0005-0000-0000-000018BB0000}"/>
    <cellStyle name="Currency 4 2 3 4 3 2 3" xfId="56130" xr:uid="{00000000-0005-0000-0000-000019BB0000}"/>
    <cellStyle name="Currency 4 2 3 4 3 3" xfId="56131" xr:uid="{00000000-0005-0000-0000-00001ABB0000}"/>
    <cellStyle name="Currency 4 2 3 4 3 3 2" xfId="56132" xr:uid="{00000000-0005-0000-0000-00001BBB0000}"/>
    <cellStyle name="Currency 4 2 3 4 3 3 3" xfId="56133" xr:uid="{00000000-0005-0000-0000-00001CBB0000}"/>
    <cellStyle name="Currency 4 2 3 4 3 4" xfId="56134" xr:uid="{00000000-0005-0000-0000-00001DBB0000}"/>
    <cellStyle name="Currency 4 2 3 4 3 4 2" xfId="56135" xr:uid="{00000000-0005-0000-0000-00001EBB0000}"/>
    <cellStyle name="Currency 4 2 3 4 3 5" xfId="56136" xr:uid="{00000000-0005-0000-0000-00001FBB0000}"/>
    <cellStyle name="Currency 4 2 3 4 3 6" xfId="56137" xr:uid="{00000000-0005-0000-0000-000020BB0000}"/>
    <cellStyle name="Currency 4 2 3 4 4" xfId="56138" xr:uid="{00000000-0005-0000-0000-000021BB0000}"/>
    <cellStyle name="Currency 4 2 3 4 4 2" xfId="56139" xr:uid="{00000000-0005-0000-0000-000022BB0000}"/>
    <cellStyle name="Currency 4 2 3 4 4 2 2" xfId="56140" xr:uid="{00000000-0005-0000-0000-000023BB0000}"/>
    <cellStyle name="Currency 4 2 3 4 4 2 3" xfId="56141" xr:uid="{00000000-0005-0000-0000-000024BB0000}"/>
    <cellStyle name="Currency 4 2 3 4 4 3" xfId="56142" xr:uid="{00000000-0005-0000-0000-000025BB0000}"/>
    <cellStyle name="Currency 4 2 3 4 4 3 2" xfId="56143" xr:uid="{00000000-0005-0000-0000-000026BB0000}"/>
    <cellStyle name="Currency 4 2 3 4 4 4" xfId="56144" xr:uid="{00000000-0005-0000-0000-000027BB0000}"/>
    <cellStyle name="Currency 4 2 3 4 4 5" xfId="56145" xr:uid="{00000000-0005-0000-0000-000028BB0000}"/>
    <cellStyle name="Currency 4 2 3 4 5" xfId="56146" xr:uid="{00000000-0005-0000-0000-000029BB0000}"/>
    <cellStyle name="Currency 4 2 3 4 5 2" xfId="56147" xr:uid="{00000000-0005-0000-0000-00002ABB0000}"/>
    <cellStyle name="Currency 4 2 3 4 5 3" xfId="56148" xr:uid="{00000000-0005-0000-0000-00002BBB0000}"/>
    <cellStyle name="Currency 4 2 3 4 6" xfId="56149" xr:uid="{00000000-0005-0000-0000-00002CBB0000}"/>
    <cellStyle name="Currency 4 2 3 4 6 2" xfId="56150" xr:uid="{00000000-0005-0000-0000-00002DBB0000}"/>
    <cellStyle name="Currency 4 2 3 4 6 3" xfId="56151" xr:uid="{00000000-0005-0000-0000-00002EBB0000}"/>
    <cellStyle name="Currency 4 2 3 4 7" xfId="56152" xr:uid="{00000000-0005-0000-0000-00002FBB0000}"/>
    <cellStyle name="Currency 4 2 3 4 7 2" xfId="56153" xr:uid="{00000000-0005-0000-0000-000030BB0000}"/>
    <cellStyle name="Currency 4 2 3 4 8" xfId="56154" xr:uid="{00000000-0005-0000-0000-000031BB0000}"/>
    <cellStyle name="Currency 4 2 3 4 9" xfId="56155" xr:uid="{00000000-0005-0000-0000-000032BB0000}"/>
    <cellStyle name="Currency 4 2 3 5" xfId="56156" xr:uid="{00000000-0005-0000-0000-000033BB0000}"/>
    <cellStyle name="Currency 4 2 3 5 2" xfId="56157" xr:uid="{00000000-0005-0000-0000-000034BB0000}"/>
    <cellStyle name="Currency 4 2 3 5 2 2" xfId="56158" xr:uid="{00000000-0005-0000-0000-000035BB0000}"/>
    <cellStyle name="Currency 4 2 3 5 2 3" xfId="56159" xr:uid="{00000000-0005-0000-0000-000036BB0000}"/>
    <cellStyle name="Currency 4 2 3 5 3" xfId="56160" xr:uid="{00000000-0005-0000-0000-000037BB0000}"/>
    <cellStyle name="Currency 4 2 3 5 3 2" xfId="56161" xr:uid="{00000000-0005-0000-0000-000038BB0000}"/>
    <cellStyle name="Currency 4 2 3 5 3 3" xfId="56162" xr:uid="{00000000-0005-0000-0000-000039BB0000}"/>
    <cellStyle name="Currency 4 2 3 5 4" xfId="56163" xr:uid="{00000000-0005-0000-0000-00003ABB0000}"/>
    <cellStyle name="Currency 4 2 3 5 4 2" xfId="56164" xr:uid="{00000000-0005-0000-0000-00003BBB0000}"/>
    <cellStyle name="Currency 4 2 3 5 5" xfId="56165" xr:uid="{00000000-0005-0000-0000-00003CBB0000}"/>
    <cellStyle name="Currency 4 2 3 5 6" xfId="56166" xr:uid="{00000000-0005-0000-0000-00003DBB0000}"/>
    <cellStyle name="Currency 4 2 3 6" xfId="56167" xr:uid="{00000000-0005-0000-0000-00003EBB0000}"/>
    <cellStyle name="Currency 4 2 3 6 2" xfId="56168" xr:uid="{00000000-0005-0000-0000-00003FBB0000}"/>
    <cellStyle name="Currency 4 2 3 6 2 2" xfId="56169" xr:uid="{00000000-0005-0000-0000-000040BB0000}"/>
    <cellStyle name="Currency 4 2 3 6 2 3" xfId="56170" xr:uid="{00000000-0005-0000-0000-000041BB0000}"/>
    <cellStyle name="Currency 4 2 3 6 3" xfId="56171" xr:uid="{00000000-0005-0000-0000-000042BB0000}"/>
    <cellStyle name="Currency 4 2 3 6 3 2" xfId="56172" xr:uid="{00000000-0005-0000-0000-000043BB0000}"/>
    <cellStyle name="Currency 4 2 3 6 3 3" xfId="56173" xr:uid="{00000000-0005-0000-0000-000044BB0000}"/>
    <cellStyle name="Currency 4 2 3 6 4" xfId="56174" xr:uid="{00000000-0005-0000-0000-000045BB0000}"/>
    <cellStyle name="Currency 4 2 3 6 4 2" xfId="56175" xr:uid="{00000000-0005-0000-0000-000046BB0000}"/>
    <cellStyle name="Currency 4 2 3 6 5" xfId="56176" xr:uid="{00000000-0005-0000-0000-000047BB0000}"/>
    <cellStyle name="Currency 4 2 3 6 6" xfId="56177" xr:uid="{00000000-0005-0000-0000-000048BB0000}"/>
    <cellStyle name="Currency 4 2 3 7" xfId="56178" xr:uid="{00000000-0005-0000-0000-000049BB0000}"/>
    <cellStyle name="Currency 4 2 3 7 2" xfId="56179" xr:uid="{00000000-0005-0000-0000-00004ABB0000}"/>
    <cellStyle name="Currency 4 2 3 7 2 2" xfId="56180" xr:uid="{00000000-0005-0000-0000-00004BBB0000}"/>
    <cellStyle name="Currency 4 2 3 7 2 3" xfId="56181" xr:uid="{00000000-0005-0000-0000-00004CBB0000}"/>
    <cellStyle name="Currency 4 2 3 7 3" xfId="56182" xr:uid="{00000000-0005-0000-0000-00004DBB0000}"/>
    <cellStyle name="Currency 4 2 3 7 3 2" xfId="56183" xr:uid="{00000000-0005-0000-0000-00004EBB0000}"/>
    <cellStyle name="Currency 4 2 3 7 4" xfId="56184" xr:uid="{00000000-0005-0000-0000-00004FBB0000}"/>
    <cellStyle name="Currency 4 2 3 7 5" xfId="56185" xr:uid="{00000000-0005-0000-0000-000050BB0000}"/>
    <cellStyle name="Currency 4 2 3 8" xfId="56186" xr:uid="{00000000-0005-0000-0000-000051BB0000}"/>
    <cellStyle name="Currency 4 2 3 8 2" xfId="56187" xr:uid="{00000000-0005-0000-0000-000052BB0000}"/>
    <cellStyle name="Currency 4 2 3 8 3" xfId="56188" xr:uid="{00000000-0005-0000-0000-000053BB0000}"/>
    <cellStyle name="Currency 4 2 3 9" xfId="56189" xr:uid="{00000000-0005-0000-0000-000054BB0000}"/>
    <cellStyle name="Currency 4 2 3 9 2" xfId="56190" xr:uid="{00000000-0005-0000-0000-000055BB0000}"/>
    <cellStyle name="Currency 4 2 3 9 3" xfId="56191" xr:uid="{00000000-0005-0000-0000-000056BB0000}"/>
    <cellStyle name="Currency 4 2 4" xfId="10227" xr:uid="{00000000-0005-0000-0000-000057BB0000}"/>
    <cellStyle name="Currency 4 2 4 10" xfId="56192" xr:uid="{00000000-0005-0000-0000-000058BB0000}"/>
    <cellStyle name="Currency 4 2 4 2" xfId="10228" xr:uid="{00000000-0005-0000-0000-000059BB0000}"/>
    <cellStyle name="Currency 4 2 4 2 2" xfId="56193" xr:uid="{00000000-0005-0000-0000-00005ABB0000}"/>
    <cellStyle name="Currency 4 2 4 2 2 2" xfId="56194" xr:uid="{00000000-0005-0000-0000-00005BBB0000}"/>
    <cellStyle name="Currency 4 2 4 2 2 2 2" xfId="56195" xr:uid="{00000000-0005-0000-0000-00005CBB0000}"/>
    <cellStyle name="Currency 4 2 4 2 2 2 3" xfId="56196" xr:uid="{00000000-0005-0000-0000-00005DBB0000}"/>
    <cellStyle name="Currency 4 2 4 2 2 3" xfId="56197" xr:uid="{00000000-0005-0000-0000-00005EBB0000}"/>
    <cellStyle name="Currency 4 2 4 2 2 3 2" xfId="56198" xr:uid="{00000000-0005-0000-0000-00005FBB0000}"/>
    <cellStyle name="Currency 4 2 4 2 2 3 3" xfId="56199" xr:uid="{00000000-0005-0000-0000-000060BB0000}"/>
    <cellStyle name="Currency 4 2 4 2 2 4" xfId="56200" xr:uid="{00000000-0005-0000-0000-000061BB0000}"/>
    <cellStyle name="Currency 4 2 4 2 2 4 2" xfId="56201" xr:uid="{00000000-0005-0000-0000-000062BB0000}"/>
    <cellStyle name="Currency 4 2 4 2 2 5" xfId="56202" xr:uid="{00000000-0005-0000-0000-000063BB0000}"/>
    <cellStyle name="Currency 4 2 4 2 2 6" xfId="56203" xr:uid="{00000000-0005-0000-0000-000064BB0000}"/>
    <cellStyle name="Currency 4 2 4 2 3" xfId="56204" xr:uid="{00000000-0005-0000-0000-000065BB0000}"/>
    <cellStyle name="Currency 4 2 4 2 3 2" xfId="56205" xr:uid="{00000000-0005-0000-0000-000066BB0000}"/>
    <cellStyle name="Currency 4 2 4 2 3 2 2" xfId="56206" xr:uid="{00000000-0005-0000-0000-000067BB0000}"/>
    <cellStyle name="Currency 4 2 4 2 3 2 3" xfId="56207" xr:uid="{00000000-0005-0000-0000-000068BB0000}"/>
    <cellStyle name="Currency 4 2 4 2 3 3" xfId="56208" xr:uid="{00000000-0005-0000-0000-000069BB0000}"/>
    <cellStyle name="Currency 4 2 4 2 3 3 2" xfId="56209" xr:uid="{00000000-0005-0000-0000-00006ABB0000}"/>
    <cellStyle name="Currency 4 2 4 2 3 3 3" xfId="56210" xr:uid="{00000000-0005-0000-0000-00006BBB0000}"/>
    <cellStyle name="Currency 4 2 4 2 3 4" xfId="56211" xr:uid="{00000000-0005-0000-0000-00006CBB0000}"/>
    <cellStyle name="Currency 4 2 4 2 3 4 2" xfId="56212" xr:uid="{00000000-0005-0000-0000-00006DBB0000}"/>
    <cellStyle name="Currency 4 2 4 2 3 5" xfId="56213" xr:uid="{00000000-0005-0000-0000-00006EBB0000}"/>
    <cellStyle name="Currency 4 2 4 2 3 6" xfId="56214" xr:uid="{00000000-0005-0000-0000-00006FBB0000}"/>
    <cellStyle name="Currency 4 2 4 2 4" xfId="56215" xr:uid="{00000000-0005-0000-0000-000070BB0000}"/>
    <cellStyle name="Currency 4 2 4 2 4 2" xfId="56216" xr:uid="{00000000-0005-0000-0000-000071BB0000}"/>
    <cellStyle name="Currency 4 2 4 2 4 2 2" xfId="56217" xr:uid="{00000000-0005-0000-0000-000072BB0000}"/>
    <cellStyle name="Currency 4 2 4 2 4 2 3" xfId="56218" xr:uid="{00000000-0005-0000-0000-000073BB0000}"/>
    <cellStyle name="Currency 4 2 4 2 4 3" xfId="56219" xr:uid="{00000000-0005-0000-0000-000074BB0000}"/>
    <cellStyle name="Currency 4 2 4 2 4 3 2" xfId="56220" xr:uid="{00000000-0005-0000-0000-000075BB0000}"/>
    <cellStyle name="Currency 4 2 4 2 4 4" xfId="56221" xr:uid="{00000000-0005-0000-0000-000076BB0000}"/>
    <cellStyle name="Currency 4 2 4 2 4 5" xfId="56222" xr:uid="{00000000-0005-0000-0000-000077BB0000}"/>
    <cellStyle name="Currency 4 2 4 2 5" xfId="56223" xr:uid="{00000000-0005-0000-0000-000078BB0000}"/>
    <cellStyle name="Currency 4 2 4 2 5 2" xfId="56224" xr:uid="{00000000-0005-0000-0000-000079BB0000}"/>
    <cellStyle name="Currency 4 2 4 2 5 3" xfId="56225" xr:uid="{00000000-0005-0000-0000-00007ABB0000}"/>
    <cellStyle name="Currency 4 2 4 2 6" xfId="56226" xr:uid="{00000000-0005-0000-0000-00007BBB0000}"/>
    <cellStyle name="Currency 4 2 4 2 6 2" xfId="56227" xr:uid="{00000000-0005-0000-0000-00007CBB0000}"/>
    <cellStyle name="Currency 4 2 4 2 6 3" xfId="56228" xr:uid="{00000000-0005-0000-0000-00007DBB0000}"/>
    <cellStyle name="Currency 4 2 4 2 7" xfId="56229" xr:uid="{00000000-0005-0000-0000-00007EBB0000}"/>
    <cellStyle name="Currency 4 2 4 2 7 2" xfId="56230" xr:uid="{00000000-0005-0000-0000-00007FBB0000}"/>
    <cellStyle name="Currency 4 2 4 2 8" xfId="56231" xr:uid="{00000000-0005-0000-0000-000080BB0000}"/>
    <cellStyle name="Currency 4 2 4 2 9" xfId="56232" xr:uid="{00000000-0005-0000-0000-000081BB0000}"/>
    <cellStyle name="Currency 4 2 4 3" xfId="10229" xr:uid="{00000000-0005-0000-0000-000082BB0000}"/>
    <cellStyle name="Currency 4 2 4 3 2" xfId="56233" xr:uid="{00000000-0005-0000-0000-000083BB0000}"/>
    <cellStyle name="Currency 4 2 4 3 2 2" xfId="56234" xr:uid="{00000000-0005-0000-0000-000084BB0000}"/>
    <cellStyle name="Currency 4 2 4 3 2 3" xfId="56235" xr:uid="{00000000-0005-0000-0000-000085BB0000}"/>
    <cellStyle name="Currency 4 2 4 3 3" xfId="56236" xr:uid="{00000000-0005-0000-0000-000086BB0000}"/>
    <cellStyle name="Currency 4 2 4 3 3 2" xfId="56237" xr:uid="{00000000-0005-0000-0000-000087BB0000}"/>
    <cellStyle name="Currency 4 2 4 3 3 3" xfId="56238" xr:uid="{00000000-0005-0000-0000-000088BB0000}"/>
    <cellStyle name="Currency 4 2 4 3 4" xfId="56239" xr:uid="{00000000-0005-0000-0000-000089BB0000}"/>
    <cellStyle name="Currency 4 2 4 3 4 2" xfId="56240" xr:uid="{00000000-0005-0000-0000-00008ABB0000}"/>
    <cellStyle name="Currency 4 2 4 3 5" xfId="56241" xr:uid="{00000000-0005-0000-0000-00008BBB0000}"/>
    <cellStyle name="Currency 4 2 4 3 6" xfId="56242" xr:uid="{00000000-0005-0000-0000-00008CBB0000}"/>
    <cellStyle name="Currency 4 2 4 4" xfId="10230" xr:uid="{00000000-0005-0000-0000-00008DBB0000}"/>
    <cellStyle name="Currency 4 2 4 4 2" xfId="56243" xr:uid="{00000000-0005-0000-0000-00008EBB0000}"/>
    <cellStyle name="Currency 4 2 4 4 2 2" xfId="56244" xr:uid="{00000000-0005-0000-0000-00008FBB0000}"/>
    <cellStyle name="Currency 4 2 4 4 2 3" xfId="56245" xr:uid="{00000000-0005-0000-0000-000090BB0000}"/>
    <cellStyle name="Currency 4 2 4 4 3" xfId="56246" xr:uid="{00000000-0005-0000-0000-000091BB0000}"/>
    <cellStyle name="Currency 4 2 4 4 3 2" xfId="56247" xr:uid="{00000000-0005-0000-0000-000092BB0000}"/>
    <cellStyle name="Currency 4 2 4 4 3 3" xfId="56248" xr:uid="{00000000-0005-0000-0000-000093BB0000}"/>
    <cellStyle name="Currency 4 2 4 4 4" xfId="56249" xr:uid="{00000000-0005-0000-0000-000094BB0000}"/>
    <cellStyle name="Currency 4 2 4 4 4 2" xfId="56250" xr:uid="{00000000-0005-0000-0000-000095BB0000}"/>
    <cellStyle name="Currency 4 2 4 4 5" xfId="56251" xr:uid="{00000000-0005-0000-0000-000096BB0000}"/>
    <cellStyle name="Currency 4 2 4 4 6" xfId="56252" xr:uid="{00000000-0005-0000-0000-000097BB0000}"/>
    <cellStyle name="Currency 4 2 4 5" xfId="56253" xr:uid="{00000000-0005-0000-0000-000098BB0000}"/>
    <cellStyle name="Currency 4 2 4 5 2" xfId="56254" xr:uid="{00000000-0005-0000-0000-000099BB0000}"/>
    <cellStyle name="Currency 4 2 4 5 2 2" xfId="56255" xr:uid="{00000000-0005-0000-0000-00009ABB0000}"/>
    <cellStyle name="Currency 4 2 4 5 2 3" xfId="56256" xr:uid="{00000000-0005-0000-0000-00009BBB0000}"/>
    <cellStyle name="Currency 4 2 4 5 3" xfId="56257" xr:uid="{00000000-0005-0000-0000-00009CBB0000}"/>
    <cellStyle name="Currency 4 2 4 5 3 2" xfId="56258" xr:uid="{00000000-0005-0000-0000-00009DBB0000}"/>
    <cellStyle name="Currency 4 2 4 5 4" xfId="56259" xr:uid="{00000000-0005-0000-0000-00009EBB0000}"/>
    <cellStyle name="Currency 4 2 4 5 5" xfId="56260" xr:uid="{00000000-0005-0000-0000-00009FBB0000}"/>
    <cellStyle name="Currency 4 2 4 6" xfId="56261" xr:uid="{00000000-0005-0000-0000-0000A0BB0000}"/>
    <cellStyle name="Currency 4 2 4 6 2" xfId="56262" xr:uid="{00000000-0005-0000-0000-0000A1BB0000}"/>
    <cellStyle name="Currency 4 2 4 6 3" xfId="56263" xr:uid="{00000000-0005-0000-0000-0000A2BB0000}"/>
    <cellStyle name="Currency 4 2 4 7" xfId="56264" xr:uid="{00000000-0005-0000-0000-0000A3BB0000}"/>
    <cellStyle name="Currency 4 2 4 7 2" xfId="56265" xr:uid="{00000000-0005-0000-0000-0000A4BB0000}"/>
    <cellStyle name="Currency 4 2 4 7 3" xfId="56266" xr:uid="{00000000-0005-0000-0000-0000A5BB0000}"/>
    <cellStyle name="Currency 4 2 4 8" xfId="56267" xr:uid="{00000000-0005-0000-0000-0000A6BB0000}"/>
    <cellStyle name="Currency 4 2 4 8 2" xfId="56268" xr:uid="{00000000-0005-0000-0000-0000A7BB0000}"/>
    <cellStyle name="Currency 4 2 4 9" xfId="56269" xr:uid="{00000000-0005-0000-0000-0000A8BB0000}"/>
    <cellStyle name="Currency 4 2 5" xfId="10231" xr:uid="{00000000-0005-0000-0000-0000A9BB0000}"/>
    <cellStyle name="Currency 4 2 5 2" xfId="56270" xr:uid="{00000000-0005-0000-0000-0000AABB0000}"/>
    <cellStyle name="Currency 4 2 5 2 2" xfId="56271" xr:uid="{00000000-0005-0000-0000-0000ABBB0000}"/>
    <cellStyle name="Currency 4 2 5 2 2 2" xfId="56272" xr:uid="{00000000-0005-0000-0000-0000ACBB0000}"/>
    <cellStyle name="Currency 4 2 5 2 2 3" xfId="56273" xr:uid="{00000000-0005-0000-0000-0000ADBB0000}"/>
    <cellStyle name="Currency 4 2 5 2 3" xfId="56274" xr:uid="{00000000-0005-0000-0000-0000AEBB0000}"/>
    <cellStyle name="Currency 4 2 5 2 3 2" xfId="56275" xr:uid="{00000000-0005-0000-0000-0000AFBB0000}"/>
    <cellStyle name="Currency 4 2 5 2 3 3" xfId="56276" xr:uid="{00000000-0005-0000-0000-0000B0BB0000}"/>
    <cellStyle name="Currency 4 2 5 2 4" xfId="56277" xr:uid="{00000000-0005-0000-0000-0000B1BB0000}"/>
    <cellStyle name="Currency 4 2 5 2 4 2" xfId="56278" xr:uid="{00000000-0005-0000-0000-0000B2BB0000}"/>
    <cellStyle name="Currency 4 2 5 2 5" xfId="56279" xr:uid="{00000000-0005-0000-0000-0000B3BB0000}"/>
    <cellStyle name="Currency 4 2 5 2 6" xfId="56280" xr:uid="{00000000-0005-0000-0000-0000B4BB0000}"/>
    <cellStyle name="Currency 4 2 5 3" xfId="56281" xr:uid="{00000000-0005-0000-0000-0000B5BB0000}"/>
    <cellStyle name="Currency 4 2 5 3 2" xfId="56282" xr:uid="{00000000-0005-0000-0000-0000B6BB0000}"/>
    <cellStyle name="Currency 4 2 5 3 2 2" xfId="56283" xr:uid="{00000000-0005-0000-0000-0000B7BB0000}"/>
    <cellStyle name="Currency 4 2 5 3 2 3" xfId="56284" xr:uid="{00000000-0005-0000-0000-0000B8BB0000}"/>
    <cellStyle name="Currency 4 2 5 3 3" xfId="56285" xr:uid="{00000000-0005-0000-0000-0000B9BB0000}"/>
    <cellStyle name="Currency 4 2 5 3 3 2" xfId="56286" xr:uid="{00000000-0005-0000-0000-0000BABB0000}"/>
    <cellStyle name="Currency 4 2 5 3 3 3" xfId="56287" xr:uid="{00000000-0005-0000-0000-0000BBBB0000}"/>
    <cellStyle name="Currency 4 2 5 3 4" xfId="56288" xr:uid="{00000000-0005-0000-0000-0000BCBB0000}"/>
    <cellStyle name="Currency 4 2 5 3 4 2" xfId="56289" xr:uid="{00000000-0005-0000-0000-0000BDBB0000}"/>
    <cellStyle name="Currency 4 2 5 3 5" xfId="56290" xr:uid="{00000000-0005-0000-0000-0000BEBB0000}"/>
    <cellStyle name="Currency 4 2 5 3 6" xfId="56291" xr:uid="{00000000-0005-0000-0000-0000BFBB0000}"/>
    <cellStyle name="Currency 4 2 5 4" xfId="56292" xr:uid="{00000000-0005-0000-0000-0000C0BB0000}"/>
    <cellStyle name="Currency 4 2 5 4 2" xfId="56293" xr:uid="{00000000-0005-0000-0000-0000C1BB0000}"/>
    <cellStyle name="Currency 4 2 5 4 2 2" xfId="56294" xr:uid="{00000000-0005-0000-0000-0000C2BB0000}"/>
    <cellStyle name="Currency 4 2 5 4 2 3" xfId="56295" xr:uid="{00000000-0005-0000-0000-0000C3BB0000}"/>
    <cellStyle name="Currency 4 2 5 4 3" xfId="56296" xr:uid="{00000000-0005-0000-0000-0000C4BB0000}"/>
    <cellStyle name="Currency 4 2 5 4 3 2" xfId="56297" xr:uid="{00000000-0005-0000-0000-0000C5BB0000}"/>
    <cellStyle name="Currency 4 2 5 4 4" xfId="56298" xr:uid="{00000000-0005-0000-0000-0000C6BB0000}"/>
    <cellStyle name="Currency 4 2 5 4 5" xfId="56299" xr:uid="{00000000-0005-0000-0000-0000C7BB0000}"/>
    <cellStyle name="Currency 4 2 5 5" xfId="56300" xr:uid="{00000000-0005-0000-0000-0000C8BB0000}"/>
    <cellStyle name="Currency 4 2 5 5 2" xfId="56301" xr:uid="{00000000-0005-0000-0000-0000C9BB0000}"/>
    <cellStyle name="Currency 4 2 5 5 3" xfId="56302" xr:uid="{00000000-0005-0000-0000-0000CABB0000}"/>
    <cellStyle name="Currency 4 2 5 6" xfId="56303" xr:uid="{00000000-0005-0000-0000-0000CBBB0000}"/>
    <cellStyle name="Currency 4 2 5 6 2" xfId="56304" xr:uid="{00000000-0005-0000-0000-0000CCBB0000}"/>
    <cellStyle name="Currency 4 2 5 6 3" xfId="56305" xr:uid="{00000000-0005-0000-0000-0000CDBB0000}"/>
    <cellStyle name="Currency 4 2 5 7" xfId="56306" xr:uid="{00000000-0005-0000-0000-0000CEBB0000}"/>
    <cellStyle name="Currency 4 2 5 7 2" xfId="56307" xr:uid="{00000000-0005-0000-0000-0000CFBB0000}"/>
    <cellStyle name="Currency 4 2 5 8" xfId="56308" xr:uid="{00000000-0005-0000-0000-0000D0BB0000}"/>
    <cellStyle name="Currency 4 2 5 9" xfId="56309" xr:uid="{00000000-0005-0000-0000-0000D1BB0000}"/>
    <cellStyle name="Currency 4 2 6" xfId="13829" xr:uid="{00000000-0005-0000-0000-0000D2BB0000}"/>
    <cellStyle name="Currency 4 2 6 2" xfId="56310" xr:uid="{00000000-0005-0000-0000-0000D3BB0000}"/>
    <cellStyle name="Currency 4 2 6 2 2" xfId="56311" xr:uid="{00000000-0005-0000-0000-0000D4BB0000}"/>
    <cellStyle name="Currency 4 2 6 2 2 2" xfId="56312" xr:uid="{00000000-0005-0000-0000-0000D5BB0000}"/>
    <cellStyle name="Currency 4 2 6 2 2 3" xfId="56313" xr:uid="{00000000-0005-0000-0000-0000D6BB0000}"/>
    <cellStyle name="Currency 4 2 6 2 3" xfId="56314" xr:uid="{00000000-0005-0000-0000-0000D7BB0000}"/>
    <cellStyle name="Currency 4 2 6 2 3 2" xfId="56315" xr:uid="{00000000-0005-0000-0000-0000D8BB0000}"/>
    <cellStyle name="Currency 4 2 6 2 3 3" xfId="56316" xr:uid="{00000000-0005-0000-0000-0000D9BB0000}"/>
    <cellStyle name="Currency 4 2 6 2 4" xfId="56317" xr:uid="{00000000-0005-0000-0000-0000DABB0000}"/>
    <cellStyle name="Currency 4 2 6 2 4 2" xfId="56318" xr:uid="{00000000-0005-0000-0000-0000DBBB0000}"/>
    <cellStyle name="Currency 4 2 6 2 5" xfId="56319" xr:uid="{00000000-0005-0000-0000-0000DCBB0000}"/>
    <cellStyle name="Currency 4 2 6 2 6" xfId="56320" xr:uid="{00000000-0005-0000-0000-0000DDBB0000}"/>
    <cellStyle name="Currency 4 2 6 3" xfId="56321" xr:uid="{00000000-0005-0000-0000-0000DEBB0000}"/>
    <cellStyle name="Currency 4 2 6 3 2" xfId="56322" xr:uid="{00000000-0005-0000-0000-0000DFBB0000}"/>
    <cellStyle name="Currency 4 2 6 3 2 2" xfId="56323" xr:uid="{00000000-0005-0000-0000-0000E0BB0000}"/>
    <cellStyle name="Currency 4 2 6 3 2 3" xfId="56324" xr:uid="{00000000-0005-0000-0000-0000E1BB0000}"/>
    <cellStyle name="Currency 4 2 6 3 3" xfId="56325" xr:uid="{00000000-0005-0000-0000-0000E2BB0000}"/>
    <cellStyle name="Currency 4 2 6 3 3 2" xfId="56326" xr:uid="{00000000-0005-0000-0000-0000E3BB0000}"/>
    <cellStyle name="Currency 4 2 6 3 3 3" xfId="56327" xr:uid="{00000000-0005-0000-0000-0000E4BB0000}"/>
    <cellStyle name="Currency 4 2 6 3 4" xfId="56328" xr:uid="{00000000-0005-0000-0000-0000E5BB0000}"/>
    <cellStyle name="Currency 4 2 6 3 4 2" xfId="56329" xr:uid="{00000000-0005-0000-0000-0000E6BB0000}"/>
    <cellStyle name="Currency 4 2 6 3 5" xfId="56330" xr:uid="{00000000-0005-0000-0000-0000E7BB0000}"/>
    <cellStyle name="Currency 4 2 6 3 6" xfId="56331" xr:uid="{00000000-0005-0000-0000-0000E8BB0000}"/>
    <cellStyle name="Currency 4 2 6 4" xfId="56332" xr:uid="{00000000-0005-0000-0000-0000E9BB0000}"/>
    <cellStyle name="Currency 4 2 6 4 2" xfId="56333" xr:uid="{00000000-0005-0000-0000-0000EABB0000}"/>
    <cellStyle name="Currency 4 2 6 4 2 2" xfId="56334" xr:uid="{00000000-0005-0000-0000-0000EBBB0000}"/>
    <cellStyle name="Currency 4 2 6 4 2 3" xfId="56335" xr:uid="{00000000-0005-0000-0000-0000ECBB0000}"/>
    <cellStyle name="Currency 4 2 6 4 3" xfId="56336" xr:uid="{00000000-0005-0000-0000-0000EDBB0000}"/>
    <cellStyle name="Currency 4 2 6 4 3 2" xfId="56337" xr:uid="{00000000-0005-0000-0000-0000EEBB0000}"/>
    <cellStyle name="Currency 4 2 6 4 4" xfId="56338" xr:uid="{00000000-0005-0000-0000-0000EFBB0000}"/>
    <cellStyle name="Currency 4 2 6 4 5" xfId="56339" xr:uid="{00000000-0005-0000-0000-0000F0BB0000}"/>
    <cellStyle name="Currency 4 2 6 5" xfId="56340" xr:uid="{00000000-0005-0000-0000-0000F1BB0000}"/>
    <cellStyle name="Currency 4 2 6 5 2" xfId="56341" xr:uid="{00000000-0005-0000-0000-0000F2BB0000}"/>
    <cellStyle name="Currency 4 2 6 5 3" xfId="56342" xr:uid="{00000000-0005-0000-0000-0000F3BB0000}"/>
    <cellStyle name="Currency 4 2 6 6" xfId="56343" xr:uid="{00000000-0005-0000-0000-0000F4BB0000}"/>
    <cellStyle name="Currency 4 2 6 6 2" xfId="56344" xr:uid="{00000000-0005-0000-0000-0000F5BB0000}"/>
    <cellStyle name="Currency 4 2 6 6 3" xfId="56345" xr:uid="{00000000-0005-0000-0000-0000F6BB0000}"/>
    <cellStyle name="Currency 4 2 6 7" xfId="56346" xr:uid="{00000000-0005-0000-0000-0000F7BB0000}"/>
    <cellStyle name="Currency 4 2 6 7 2" xfId="56347" xr:uid="{00000000-0005-0000-0000-0000F8BB0000}"/>
    <cellStyle name="Currency 4 2 6 8" xfId="56348" xr:uid="{00000000-0005-0000-0000-0000F9BB0000}"/>
    <cellStyle name="Currency 4 2 6 9" xfId="56349" xr:uid="{00000000-0005-0000-0000-0000FABB0000}"/>
    <cellStyle name="Currency 4 2 7" xfId="56350" xr:uid="{00000000-0005-0000-0000-0000FBBB0000}"/>
    <cellStyle name="Currency 4 2 7 2" xfId="56351" xr:uid="{00000000-0005-0000-0000-0000FCBB0000}"/>
    <cellStyle name="Currency 4 2 7 2 2" xfId="56352" xr:uid="{00000000-0005-0000-0000-0000FDBB0000}"/>
    <cellStyle name="Currency 4 2 7 2 3" xfId="56353" xr:uid="{00000000-0005-0000-0000-0000FEBB0000}"/>
    <cellStyle name="Currency 4 2 7 3" xfId="56354" xr:uid="{00000000-0005-0000-0000-0000FFBB0000}"/>
    <cellStyle name="Currency 4 2 7 3 2" xfId="56355" xr:uid="{00000000-0005-0000-0000-000000BC0000}"/>
    <cellStyle name="Currency 4 2 7 3 3" xfId="56356" xr:uid="{00000000-0005-0000-0000-000001BC0000}"/>
    <cellStyle name="Currency 4 2 7 4" xfId="56357" xr:uid="{00000000-0005-0000-0000-000002BC0000}"/>
    <cellStyle name="Currency 4 2 7 4 2" xfId="56358" xr:uid="{00000000-0005-0000-0000-000003BC0000}"/>
    <cellStyle name="Currency 4 2 7 5" xfId="56359" xr:uid="{00000000-0005-0000-0000-000004BC0000}"/>
    <cellStyle name="Currency 4 2 7 6" xfId="56360" xr:uid="{00000000-0005-0000-0000-000005BC0000}"/>
    <cellStyle name="Currency 4 2 8" xfId="56361" xr:uid="{00000000-0005-0000-0000-000006BC0000}"/>
    <cellStyle name="Currency 4 2 8 2" xfId="56362" xr:uid="{00000000-0005-0000-0000-000007BC0000}"/>
    <cellStyle name="Currency 4 2 8 2 2" xfId="56363" xr:uid="{00000000-0005-0000-0000-000008BC0000}"/>
    <cellStyle name="Currency 4 2 8 2 3" xfId="56364" xr:uid="{00000000-0005-0000-0000-000009BC0000}"/>
    <cellStyle name="Currency 4 2 8 3" xfId="56365" xr:uid="{00000000-0005-0000-0000-00000ABC0000}"/>
    <cellStyle name="Currency 4 2 8 3 2" xfId="56366" xr:uid="{00000000-0005-0000-0000-00000BBC0000}"/>
    <cellStyle name="Currency 4 2 8 3 3" xfId="56367" xr:uid="{00000000-0005-0000-0000-00000CBC0000}"/>
    <cellStyle name="Currency 4 2 8 4" xfId="56368" xr:uid="{00000000-0005-0000-0000-00000DBC0000}"/>
    <cellStyle name="Currency 4 2 8 4 2" xfId="56369" xr:uid="{00000000-0005-0000-0000-00000EBC0000}"/>
    <cellStyle name="Currency 4 2 8 5" xfId="56370" xr:uid="{00000000-0005-0000-0000-00000FBC0000}"/>
    <cellStyle name="Currency 4 2 8 6" xfId="56371" xr:uid="{00000000-0005-0000-0000-000010BC0000}"/>
    <cellStyle name="Currency 4 2 9" xfId="56372" xr:uid="{00000000-0005-0000-0000-000011BC0000}"/>
    <cellStyle name="Currency 4 2 9 2" xfId="56373" xr:uid="{00000000-0005-0000-0000-000012BC0000}"/>
    <cellStyle name="Currency 4 2 9 2 2" xfId="56374" xr:uid="{00000000-0005-0000-0000-000013BC0000}"/>
    <cellStyle name="Currency 4 2 9 2 3" xfId="56375" xr:uid="{00000000-0005-0000-0000-000014BC0000}"/>
    <cellStyle name="Currency 4 2 9 3" xfId="56376" xr:uid="{00000000-0005-0000-0000-000015BC0000}"/>
    <cellStyle name="Currency 4 2 9 3 2" xfId="56377" xr:uid="{00000000-0005-0000-0000-000016BC0000}"/>
    <cellStyle name="Currency 4 2 9 4" xfId="56378" xr:uid="{00000000-0005-0000-0000-000017BC0000}"/>
    <cellStyle name="Currency 4 2 9 5" xfId="56379" xr:uid="{00000000-0005-0000-0000-000018BC0000}"/>
    <cellStyle name="Currency 4 3" xfId="4104" xr:uid="{00000000-0005-0000-0000-000019BC0000}"/>
    <cellStyle name="Currency 4 3 10" xfId="56380" xr:uid="{00000000-0005-0000-0000-00001ABC0000}"/>
    <cellStyle name="Currency 4 3 10 2" xfId="56381" xr:uid="{00000000-0005-0000-0000-00001BBC0000}"/>
    <cellStyle name="Currency 4 3 10 3" xfId="56382" xr:uid="{00000000-0005-0000-0000-00001CBC0000}"/>
    <cellStyle name="Currency 4 3 11" xfId="56383" xr:uid="{00000000-0005-0000-0000-00001DBC0000}"/>
    <cellStyle name="Currency 4 3 11 2" xfId="56384" xr:uid="{00000000-0005-0000-0000-00001EBC0000}"/>
    <cellStyle name="Currency 4 3 12" xfId="56385" xr:uid="{00000000-0005-0000-0000-00001FBC0000}"/>
    <cellStyle name="Currency 4 3 13" xfId="56386" xr:uid="{00000000-0005-0000-0000-000020BC0000}"/>
    <cellStyle name="Currency 4 3 14" xfId="56387" xr:uid="{00000000-0005-0000-0000-000021BC0000}"/>
    <cellStyle name="Currency 4 3 2" xfId="10232" xr:uid="{00000000-0005-0000-0000-000022BC0000}"/>
    <cellStyle name="Currency 4 3 2 10" xfId="56388" xr:uid="{00000000-0005-0000-0000-000023BC0000}"/>
    <cellStyle name="Currency 4 3 2 10 2" xfId="56389" xr:uid="{00000000-0005-0000-0000-000024BC0000}"/>
    <cellStyle name="Currency 4 3 2 11" xfId="56390" xr:uid="{00000000-0005-0000-0000-000025BC0000}"/>
    <cellStyle name="Currency 4 3 2 12" xfId="56391" xr:uid="{00000000-0005-0000-0000-000026BC0000}"/>
    <cellStyle name="Currency 4 3 2 2" xfId="10233" xr:uid="{00000000-0005-0000-0000-000027BC0000}"/>
    <cellStyle name="Currency 4 3 2 2 10" xfId="56392" xr:uid="{00000000-0005-0000-0000-000028BC0000}"/>
    <cellStyle name="Currency 4 3 2 2 2" xfId="56393" xr:uid="{00000000-0005-0000-0000-000029BC0000}"/>
    <cellStyle name="Currency 4 3 2 2 2 2" xfId="56394" xr:uid="{00000000-0005-0000-0000-00002ABC0000}"/>
    <cellStyle name="Currency 4 3 2 2 2 2 2" xfId="56395" xr:uid="{00000000-0005-0000-0000-00002BBC0000}"/>
    <cellStyle name="Currency 4 3 2 2 2 2 2 2" xfId="56396" xr:uid="{00000000-0005-0000-0000-00002CBC0000}"/>
    <cellStyle name="Currency 4 3 2 2 2 2 2 3" xfId="56397" xr:uid="{00000000-0005-0000-0000-00002DBC0000}"/>
    <cellStyle name="Currency 4 3 2 2 2 2 3" xfId="56398" xr:uid="{00000000-0005-0000-0000-00002EBC0000}"/>
    <cellStyle name="Currency 4 3 2 2 2 2 3 2" xfId="56399" xr:uid="{00000000-0005-0000-0000-00002FBC0000}"/>
    <cellStyle name="Currency 4 3 2 2 2 2 3 3" xfId="56400" xr:uid="{00000000-0005-0000-0000-000030BC0000}"/>
    <cellStyle name="Currency 4 3 2 2 2 2 4" xfId="56401" xr:uid="{00000000-0005-0000-0000-000031BC0000}"/>
    <cellStyle name="Currency 4 3 2 2 2 2 4 2" xfId="56402" xr:uid="{00000000-0005-0000-0000-000032BC0000}"/>
    <cellStyle name="Currency 4 3 2 2 2 2 5" xfId="56403" xr:uid="{00000000-0005-0000-0000-000033BC0000}"/>
    <cellStyle name="Currency 4 3 2 2 2 2 6" xfId="56404" xr:uid="{00000000-0005-0000-0000-000034BC0000}"/>
    <cellStyle name="Currency 4 3 2 2 2 3" xfId="56405" xr:uid="{00000000-0005-0000-0000-000035BC0000}"/>
    <cellStyle name="Currency 4 3 2 2 2 3 2" xfId="56406" xr:uid="{00000000-0005-0000-0000-000036BC0000}"/>
    <cellStyle name="Currency 4 3 2 2 2 3 2 2" xfId="56407" xr:uid="{00000000-0005-0000-0000-000037BC0000}"/>
    <cellStyle name="Currency 4 3 2 2 2 3 2 3" xfId="56408" xr:uid="{00000000-0005-0000-0000-000038BC0000}"/>
    <cellStyle name="Currency 4 3 2 2 2 3 3" xfId="56409" xr:uid="{00000000-0005-0000-0000-000039BC0000}"/>
    <cellStyle name="Currency 4 3 2 2 2 3 3 2" xfId="56410" xr:uid="{00000000-0005-0000-0000-00003ABC0000}"/>
    <cellStyle name="Currency 4 3 2 2 2 3 3 3" xfId="56411" xr:uid="{00000000-0005-0000-0000-00003BBC0000}"/>
    <cellStyle name="Currency 4 3 2 2 2 3 4" xfId="56412" xr:uid="{00000000-0005-0000-0000-00003CBC0000}"/>
    <cellStyle name="Currency 4 3 2 2 2 3 4 2" xfId="56413" xr:uid="{00000000-0005-0000-0000-00003DBC0000}"/>
    <cellStyle name="Currency 4 3 2 2 2 3 5" xfId="56414" xr:uid="{00000000-0005-0000-0000-00003EBC0000}"/>
    <cellStyle name="Currency 4 3 2 2 2 3 6" xfId="56415" xr:uid="{00000000-0005-0000-0000-00003FBC0000}"/>
    <cellStyle name="Currency 4 3 2 2 2 4" xfId="56416" xr:uid="{00000000-0005-0000-0000-000040BC0000}"/>
    <cellStyle name="Currency 4 3 2 2 2 4 2" xfId="56417" xr:uid="{00000000-0005-0000-0000-000041BC0000}"/>
    <cellStyle name="Currency 4 3 2 2 2 4 2 2" xfId="56418" xr:uid="{00000000-0005-0000-0000-000042BC0000}"/>
    <cellStyle name="Currency 4 3 2 2 2 4 2 3" xfId="56419" xr:uid="{00000000-0005-0000-0000-000043BC0000}"/>
    <cellStyle name="Currency 4 3 2 2 2 4 3" xfId="56420" xr:uid="{00000000-0005-0000-0000-000044BC0000}"/>
    <cellStyle name="Currency 4 3 2 2 2 4 3 2" xfId="56421" xr:uid="{00000000-0005-0000-0000-000045BC0000}"/>
    <cellStyle name="Currency 4 3 2 2 2 4 4" xfId="56422" xr:uid="{00000000-0005-0000-0000-000046BC0000}"/>
    <cellStyle name="Currency 4 3 2 2 2 4 5" xfId="56423" xr:uid="{00000000-0005-0000-0000-000047BC0000}"/>
    <cellStyle name="Currency 4 3 2 2 2 5" xfId="56424" xr:uid="{00000000-0005-0000-0000-000048BC0000}"/>
    <cellStyle name="Currency 4 3 2 2 2 5 2" xfId="56425" xr:uid="{00000000-0005-0000-0000-000049BC0000}"/>
    <cellStyle name="Currency 4 3 2 2 2 5 3" xfId="56426" xr:uid="{00000000-0005-0000-0000-00004ABC0000}"/>
    <cellStyle name="Currency 4 3 2 2 2 6" xfId="56427" xr:uid="{00000000-0005-0000-0000-00004BBC0000}"/>
    <cellStyle name="Currency 4 3 2 2 2 6 2" xfId="56428" xr:uid="{00000000-0005-0000-0000-00004CBC0000}"/>
    <cellStyle name="Currency 4 3 2 2 2 6 3" xfId="56429" xr:uid="{00000000-0005-0000-0000-00004DBC0000}"/>
    <cellStyle name="Currency 4 3 2 2 2 7" xfId="56430" xr:uid="{00000000-0005-0000-0000-00004EBC0000}"/>
    <cellStyle name="Currency 4 3 2 2 2 7 2" xfId="56431" xr:uid="{00000000-0005-0000-0000-00004FBC0000}"/>
    <cellStyle name="Currency 4 3 2 2 2 8" xfId="56432" xr:uid="{00000000-0005-0000-0000-000050BC0000}"/>
    <cellStyle name="Currency 4 3 2 2 2 9" xfId="56433" xr:uid="{00000000-0005-0000-0000-000051BC0000}"/>
    <cellStyle name="Currency 4 3 2 2 3" xfId="56434" xr:uid="{00000000-0005-0000-0000-000052BC0000}"/>
    <cellStyle name="Currency 4 3 2 2 3 2" xfId="56435" xr:uid="{00000000-0005-0000-0000-000053BC0000}"/>
    <cellStyle name="Currency 4 3 2 2 3 2 2" xfId="56436" xr:uid="{00000000-0005-0000-0000-000054BC0000}"/>
    <cellStyle name="Currency 4 3 2 2 3 2 3" xfId="56437" xr:uid="{00000000-0005-0000-0000-000055BC0000}"/>
    <cellStyle name="Currency 4 3 2 2 3 3" xfId="56438" xr:uid="{00000000-0005-0000-0000-000056BC0000}"/>
    <cellStyle name="Currency 4 3 2 2 3 3 2" xfId="56439" xr:uid="{00000000-0005-0000-0000-000057BC0000}"/>
    <cellStyle name="Currency 4 3 2 2 3 3 3" xfId="56440" xr:uid="{00000000-0005-0000-0000-000058BC0000}"/>
    <cellStyle name="Currency 4 3 2 2 3 4" xfId="56441" xr:uid="{00000000-0005-0000-0000-000059BC0000}"/>
    <cellStyle name="Currency 4 3 2 2 3 4 2" xfId="56442" xr:uid="{00000000-0005-0000-0000-00005ABC0000}"/>
    <cellStyle name="Currency 4 3 2 2 3 5" xfId="56443" xr:uid="{00000000-0005-0000-0000-00005BBC0000}"/>
    <cellStyle name="Currency 4 3 2 2 3 6" xfId="56444" xr:uid="{00000000-0005-0000-0000-00005CBC0000}"/>
    <cellStyle name="Currency 4 3 2 2 4" xfId="56445" xr:uid="{00000000-0005-0000-0000-00005DBC0000}"/>
    <cellStyle name="Currency 4 3 2 2 4 2" xfId="56446" xr:uid="{00000000-0005-0000-0000-00005EBC0000}"/>
    <cellStyle name="Currency 4 3 2 2 4 2 2" xfId="56447" xr:uid="{00000000-0005-0000-0000-00005FBC0000}"/>
    <cellStyle name="Currency 4 3 2 2 4 2 3" xfId="56448" xr:uid="{00000000-0005-0000-0000-000060BC0000}"/>
    <cellStyle name="Currency 4 3 2 2 4 3" xfId="56449" xr:uid="{00000000-0005-0000-0000-000061BC0000}"/>
    <cellStyle name="Currency 4 3 2 2 4 3 2" xfId="56450" xr:uid="{00000000-0005-0000-0000-000062BC0000}"/>
    <cellStyle name="Currency 4 3 2 2 4 3 3" xfId="56451" xr:uid="{00000000-0005-0000-0000-000063BC0000}"/>
    <cellStyle name="Currency 4 3 2 2 4 4" xfId="56452" xr:uid="{00000000-0005-0000-0000-000064BC0000}"/>
    <cellStyle name="Currency 4 3 2 2 4 4 2" xfId="56453" xr:uid="{00000000-0005-0000-0000-000065BC0000}"/>
    <cellStyle name="Currency 4 3 2 2 4 5" xfId="56454" xr:uid="{00000000-0005-0000-0000-000066BC0000}"/>
    <cellStyle name="Currency 4 3 2 2 4 6" xfId="56455" xr:uid="{00000000-0005-0000-0000-000067BC0000}"/>
    <cellStyle name="Currency 4 3 2 2 5" xfId="56456" xr:uid="{00000000-0005-0000-0000-000068BC0000}"/>
    <cellStyle name="Currency 4 3 2 2 5 2" xfId="56457" xr:uid="{00000000-0005-0000-0000-000069BC0000}"/>
    <cellStyle name="Currency 4 3 2 2 5 2 2" xfId="56458" xr:uid="{00000000-0005-0000-0000-00006ABC0000}"/>
    <cellStyle name="Currency 4 3 2 2 5 2 3" xfId="56459" xr:uid="{00000000-0005-0000-0000-00006BBC0000}"/>
    <cellStyle name="Currency 4 3 2 2 5 3" xfId="56460" xr:uid="{00000000-0005-0000-0000-00006CBC0000}"/>
    <cellStyle name="Currency 4 3 2 2 5 3 2" xfId="56461" xr:uid="{00000000-0005-0000-0000-00006DBC0000}"/>
    <cellStyle name="Currency 4 3 2 2 5 4" xfId="56462" xr:uid="{00000000-0005-0000-0000-00006EBC0000}"/>
    <cellStyle name="Currency 4 3 2 2 5 5" xfId="56463" xr:uid="{00000000-0005-0000-0000-00006FBC0000}"/>
    <cellStyle name="Currency 4 3 2 2 6" xfId="56464" xr:uid="{00000000-0005-0000-0000-000070BC0000}"/>
    <cellStyle name="Currency 4 3 2 2 6 2" xfId="56465" xr:uid="{00000000-0005-0000-0000-000071BC0000}"/>
    <cellStyle name="Currency 4 3 2 2 6 3" xfId="56466" xr:uid="{00000000-0005-0000-0000-000072BC0000}"/>
    <cellStyle name="Currency 4 3 2 2 7" xfId="56467" xr:uid="{00000000-0005-0000-0000-000073BC0000}"/>
    <cellStyle name="Currency 4 3 2 2 7 2" xfId="56468" xr:uid="{00000000-0005-0000-0000-000074BC0000}"/>
    <cellStyle name="Currency 4 3 2 2 7 3" xfId="56469" xr:uid="{00000000-0005-0000-0000-000075BC0000}"/>
    <cellStyle name="Currency 4 3 2 2 8" xfId="56470" xr:uid="{00000000-0005-0000-0000-000076BC0000}"/>
    <cellStyle name="Currency 4 3 2 2 8 2" xfId="56471" xr:uid="{00000000-0005-0000-0000-000077BC0000}"/>
    <cellStyle name="Currency 4 3 2 2 9" xfId="56472" xr:uid="{00000000-0005-0000-0000-000078BC0000}"/>
    <cellStyle name="Currency 4 3 2 3" xfId="56473" xr:uid="{00000000-0005-0000-0000-000079BC0000}"/>
    <cellStyle name="Currency 4 3 2 3 2" xfId="56474" xr:uid="{00000000-0005-0000-0000-00007ABC0000}"/>
    <cellStyle name="Currency 4 3 2 3 2 2" xfId="56475" xr:uid="{00000000-0005-0000-0000-00007BBC0000}"/>
    <cellStyle name="Currency 4 3 2 3 2 2 2" xfId="56476" xr:uid="{00000000-0005-0000-0000-00007CBC0000}"/>
    <cellStyle name="Currency 4 3 2 3 2 2 3" xfId="56477" xr:uid="{00000000-0005-0000-0000-00007DBC0000}"/>
    <cellStyle name="Currency 4 3 2 3 2 3" xfId="56478" xr:uid="{00000000-0005-0000-0000-00007EBC0000}"/>
    <cellStyle name="Currency 4 3 2 3 2 3 2" xfId="56479" xr:uid="{00000000-0005-0000-0000-00007FBC0000}"/>
    <cellStyle name="Currency 4 3 2 3 2 3 3" xfId="56480" xr:uid="{00000000-0005-0000-0000-000080BC0000}"/>
    <cellStyle name="Currency 4 3 2 3 2 4" xfId="56481" xr:uid="{00000000-0005-0000-0000-000081BC0000}"/>
    <cellStyle name="Currency 4 3 2 3 2 4 2" xfId="56482" xr:uid="{00000000-0005-0000-0000-000082BC0000}"/>
    <cellStyle name="Currency 4 3 2 3 2 5" xfId="56483" xr:uid="{00000000-0005-0000-0000-000083BC0000}"/>
    <cellStyle name="Currency 4 3 2 3 2 6" xfId="56484" xr:uid="{00000000-0005-0000-0000-000084BC0000}"/>
    <cellStyle name="Currency 4 3 2 3 3" xfId="56485" xr:uid="{00000000-0005-0000-0000-000085BC0000}"/>
    <cellStyle name="Currency 4 3 2 3 3 2" xfId="56486" xr:uid="{00000000-0005-0000-0000-000086BC0000}"/>
    <cellStyle name="Currency 4 3 2 3 3 2 2" xfId="56487" xr:uid="{00000000-0005-0000-0000-000087BC0000}"/>
    <cellStyle name="Currency 4 3 2 3 3 2 3" xfId="56488" xr:uid="{00000000-0005-0000-0000-000088BC0000}"/>
    <cellStyle name="Currency 4 3 2 3 3 3" xfId="56489" xr:uid="{00000000-0005-0000-0000-000089BC0000}"/>
    <cellStyle name="Currency 4 3 2 3 3 3 2" xfId="56490" xr:uid="{00000000-0005-0000-0000-00008ABC0000}"/>
    <cellStyle name="Currency 4 3 2 3 3 3 3" xfId="56491" xr:uid="{00000000-0005-0000-0000-00008BBC0000}"/>
    <cellStyle name="Currency 4 3 2 3 3 4" xfId="56492" xr:uid="{00000000-0005-0000-0000-00008CBC0000}"/>
    <cellStyle name="Currency 4 3 2 3 3 4 2" xfId="56493" xr:uid="{00000000-0005-0000-0000-00008DBC0000}"/>
    <cellStyle name="Currency 4 3 2 3 3 5" xfId="56494" xr:uid="{00000000-0005-0000-0000-00008EBC0000}"/>
    <cellStyle name="Currency 4 3 2 3 3 6" xfId="56495" xr:uid="{00000000-0005-0000-0000-00008FBC0000}"/>
    <cellStyle name="Currency 4 3 2 3 4" xfId="56496" xr:uid="{00000000-0005-0000-0000-000090BC0000}"/>
    <cellStyle name="Currency 4 3 2 3 4 2" xfId="56497" xr:uid="{00000000-0005-0000-0000-000091BC0000}"/>
    <cellStyle name="Currency 4 3 2 3 4 2 2" xfId="56498" xr:uid="{00000000-0005-0000-0000-000092BC0000}"/>
    <cellStyle name="Currency 4 3 2 3 4 2 3" xfId="56499" xr:uid="{00000000-0005-0000-0000-000093BC0000}"/>
    <cellStyle name="Currency 4 3 2 3 4 3" xfId="56500" xr:uid="{00000000-0005-0000-0000-000094BC0000}"/>
    <cellStyle name="Currency 4 3 2 3 4 3 2" xfId="56501" xr:uid="{00000000-0005-0000-0000-000095BC0000}"/>
    <cellStyle name="Currency 4 3 2 3 4 4" xfId="56502" xr:uid="{00000000-0005-0000-0000-000096BC0000}"/>
    <cellStyle name="Currency 4 3 2 3 4 5" xfId="56503" xr:uid="{00000000-0005-0000-0000-000097BC0000}"/>
    <cellStyle name="Currency 4 3 2 3 5" xfId="56504" xr:uid="{00000000-0005-0000-0000-000098BC0000}"/>
    <cellStyle name="Currency 4 3 2 3 5 2" xfId="56505" xr:uid="{00000000-0005-0000-0000-000099BC0000}"/>
    <cellStyle name="Currency 4 3 2 3 5 3" xfId="56506" xr:uid="{00000000-0005-0000-0000-00009ABC0000}"/>
    <cellStyle name="Currency 4 3 2 3 6" xfId="56507" xr:uid="{00000000-0005-0000-0000-00009BBC0000}"/>
    <cellStyle name="Currency 4 3 2 3 6 2" xfId="56508" xr:uid="{00000000-0005-0000-0000-00009CBC0000}"/>
    <cellStyle name="Currency 4 3 2 3 6 3" xfId="56509" xr:uid="{00000000-0005-0000-0000-00009DBC0000}"/>
    <cellStyle name="Currency 4 3 2 3 7" xfId="56510" xr:uid="{00000000-0005-0000-0000-00009EBC0000}"/>
    <cellStyle name="Currency 4 3 2 3 7 2" xfId="56511" xr:uid="{00000000-0005-0000-0000-00009FBC0000}"/>
    <cellStyle name="Currency 4 3 2 3 8" xfId="56512" xr:uid="{00000000-0005-0000-0000-0000A0BC0000}"/>
    <cellStyle name="Currency 4 3 2 3 9" xfId="56513" xr:uid="{00000000-0005-0000-0000-0000A1BC0000}"/>
    <cellStyle name="Currency 4 3 2 4" xfId="56514" xr:uid="{00000000-0005-0000-0000-0000A2BC0000}"/>
    <cellStyle name="Currency 4 3 2 4 2" xfId="56515" xr:uid="{00000000-0005-0000-0000-0000A3BC0000}"/>
    <cellStyle name="Currency 4 3 2 4 2 2" xfId="56516" xr:uid="{00000000-0005-0000-0000-0000A4BC0000}"/>
    <cellStyle name="Currency 4 3 2 4 2 2 2" xfId="56517" xr:uid="{00000000-0005-0000-0000-0000A5BC0000}"/>
    <cellStyle name="Currency 4 3 2 4 2 2 3" xfId="56518" xr:uid="{00000000-0005-0000-0000-0000A6BC0000}"/>
    <cellStyle name="Currency 4 3 2 4 2 3" xfId="56519" xr:uid="{00000000-0005-0000-0000-0000A7BC0000}"/>
    <cellStyle name="Currency 4 3 2 4 2 3 2" xfId="56520" xr:uid="{00000000-0005-0000-0000-0000A8BC0000}"/>
    <cellStyle name="Currency 4 3 2 4 2 3 3" xfId="56521" xr:uid="{00000000-0005-0000-0000-0000A9BC0000}"/>
    <cellStyle name="Currency 4 3 2 4 2 4" xfId="56522" xr:uid="{00000000-0005-0000-0000-0000AABC0000}"/>
    <cellStyle name="Currency 4 3 2 4 2 4 2" xfId="56523" xr:uid="{00000000-0005-0000-0000-0000ABBC0000}"/>
    <cellStyle name="Currency 4 3 2 4 2 5" xfId="56524" xr:uid="{00000000-0005-0000-0000-0000ACBC0000}"/>
    <cellStyle name="Currency 4 3 2 4 2 6" xfId="56525" xr:uid="{00000000-0005-0000-0000-0000ADBC0000}"/>
    <cellStyle name="Currency 4 3 2 4 3" xfId="56526" xr:uid="{00000000-0005-0000-0000-0000AEBC0000}"/>
    <cellStyle name="Currency 4 3 2 4 3 2" xfId="56527" xr:uid="{00000000-0005-0000-0000-0000AFBC0000}"/>
    <cellStyle name="Currency 4 3 2 4 3 2 2" xfId="56528" xr:uid="{00000000-0005-0000-0000-0000B0BC0000}"/>
    <cellStyle name="Currency 4 3 2 4 3 2 3" xfId="56529" xr:uid="{00000000-0005-0000-0000-0000B1BC0000}"/>
    <cellStyle name="Currency 4 3 2 4 3 3" xfId="56530" xr:uid="{00000000-0005-0000-0000-0000B2BC0000}"/>
    <cellStyle name="Currency 4 3 2 4 3 3 2" xfId="56531" xr:uid="{00000000-0005-0000-0000-0000B3BC0000}"/>
    <cellStyle name="Currency 4 3 2 4 3 3 3" xfId="56532" xr:uid="{00000000-0005-0000-0000-0000B4BC0000}"/>
    <cellStyle name="Currency 4 3 2 4 3 4" xfId="56533" xr:uid="{00000000-0005-0000-0000-0000B5BC0000}"/>
    <cellStyle name="Currency 4 3 2 4 3 4 2" xfId="56534" xr:uid="{00000000-0005-0000-0000-0000B6BC0000}"/>
    <cellStyle name="Currency 4 3 2 4 3 5" xfId="56535" xr:uid="{00000000-0005-0000-0000-0000B7BC0000}"/>
    <cellStyle name="Currency 4 3 2 4 3 6" xfId="56536" xr:uid="{00000000-0005-0000-0000-0000B8BC0000}"/>
    <cellStyle name="Currency 4 3 2 4 4" xfId="56537" xr:uid="{00000000-0005-0000-0000-0000B9BC0000}"/>
    <cellStyle name="Currency 4 3 2 4 4 2" xfId="56538" xr:uid="{00000000-0005-0000-0000-0000BABC0000}"/>
    <cellStyle name="Currency 4 3 2 4 4 2 2" xfId="56539" xr:uid="{00000000-0005-0000-0000-0000BBBC0000}"/>
    <cellStyle name="Currency 4 3 2 4 4 2 3" xfId="56540" xr:uid="{00000000-0005-0000-0000-0000BCBC0000}"/>
    <cellStyle name="Currency 4 3 2 4 4 3" xfId="56541" xr:uid="{00000000-0005-0000-0000-0000BDBC0000}"/>
    <cellStyle name="Currency 4 3 2 4 4 3 2" xfId="56542" xr:uid="{00000000-0005-0000-0000-0000BEBC0000}"/>
    <cellStyle name="Currency 4 3 2 4 4 4" xfId="56543" xr:uid="{00000000-0005-0000-0000-0000BFBC0000}"/>
    <cellStyle name="Currency 4 3 2 4 4 5" xfId="56544" xr:uid="{00000000-0005-0000-0000-0000C0BC0000}"/>
    <cellStyle name="Currency 4 3 2 4 5" xfId="56545" xr:uid="{00000000-0005-0000-0000-0000C1BC0000}"/>
    <cellStyle name="Currency 4 3 2 4 5 2" xfId="56546" xr:uid="{00000000-0005-0000-0000-0000C2BC0000}"/>
    <cellStyle name="Currency 4 3 2 4 5 3" xfId="56547" xr:uid="{00000000-0005-0000-0000-0000C3BC0000}"/>
    <cellStyle name="Currency 4 3 2 4 6" xfId="56548" xr:uid="{00000000-0005-0000-0000-0000C4BC0000}"/>
    <cellStyle name="Currency 4 3 2 4 6 2" xfId="56549" xr:uid="{00000000-0005-0000-0000-0000C5BC0000}"/>
    <cellStyle name="Currency 4 3 2 4 6 3" xfId="56550" xr:uid="{00000000-0005-0000-0000-0000C6BC0000}"/>
    <cellStyle name="Currency 4 3 2 4 7" xfId="56551" xr:uid="{00000000-0005-0000-0000-0000C7BC0000}"/>
    <cellStyle name="Currency 4 3 2 4 7 2" xfId="56552" xr:uid="{00000000-0005-0000-0000-0000C8BC0000}"/>
    <cellStyle name="Currency 4 3 2 4 8" xfId="56553" xr:uid="{00000000-0005-0000-0000-0000C9BC0000}"/>
    <cellStyle name="Currency 4 3 2 4 9" xfId="56554" xr:uid="{00000000-0005-0000-0000-0000CABC0000}"/>
    <cellStyle name="Currency 4 3 2 5" xfId="56555" xr:uid="{00000000-0005-0000-0000-0000CBBC0000}"/>
    <cellStyle name="Currency 4 3 2 5 2" xfId="56556" xr:uid="{00000000-0005-0000-0000-0000CCBC0000}"/>
    <cellStyle name="Currency 4 3 2 5 2 2" xfId="56557" xr:uid="{00000000-0005-0000-0000-0000CDBC0000}"/>
    <cellStyle name="Currency 4 3 2 5 2 3" xfId="56558" xr:uid="{00000000-0005-0000-0000-0000CEBC0000}"/>
    <cellStyle name="Currency 4 3 2 5 3" xfId="56559" xr:uid="{00000000-0005-0000-0000-0000CFBC0000}"/>
    <cellStyle name="Currency 4 3 2 5 3 2" xfId="56560" xr:uid="{00000000-0005-0000-0000-0000D0BC0000}"/>
    <cellStyle name="Currency 4 3 2 5 3 3" xfId="56561" xr:uid="{00000000-0005-0000-0000-0000D1BC0000}"/>
    <cellStyle name="Currency 4 3 2 5 4" xfId="56562" xr:uid="{00000000-0005-0000-0000-0000D2BC0000}"/>
    <cellStyle name="Currency 4 3 2 5 4 2" xfId="56563" xr:uid="{00000000-0005-0000-0000-0000D3BC0000}"/>
    <cellStyle name="Currency 4 3 2 5 5" xfId="56564" xr:uid="{00000000-0005-0000-0000-0000D4BC0000}"/>
    <cellStyle name="Currency 4 3 2 5 6" xfId="56565" xr:uid="{00000000-0005-0000-0000-0000D5BC0000}"/>
    <cellStyle name="Currency 4 3 2 6" xfId="56566" xr:uid="{00000000-0005-0000-0000-0000D6BC0000}"/>
    <cellStyle name="Currency 4 3 2 6 2" xfId="56567" xr:uid="{00000000-0005-0000-0000-0000D7BC0000}"/>
    <cellStyle name="Currency 4 3 2 6 2 2" xfId="56568" xr:uid="{00000000-0005-0000-0000-0000D8BC0000}"/>
    <cellStyle name="Currency 4 3 2 6 2 3" xfId="56569" xr:uid="{00000000-0005-0000-0000-0000D9BC0000}"/>
    <cellStyle name="Currency 4 3 2 6 3" xfId="56570" xr:uid="{00000000-0005-0000-0000-0000DABC0000}"/>
    <cellStyle name="Currency 4 3 2 6 3 2" xfId="56571" xr:uid="{00000000-0005-0000-0000-0000DBBC0000}"/>
    <cellStyle name="Currency 4 3 2 6 3 3" xfId="56572" xr:uid="{00000000-0005-0000-0000-0000DCBC0000}"/>
    <cellStyle name="Currency 4 3 2 6 4" xfId="56573" xr:uid="{00000000-0005-0000-0000-0000DDBC0000}"/>
    <cellStyle name="Currency 4 3 2 6 4 2" xfId="56574" xr:uid="{00000000-0005-0000-0000-0000DEBC0000}"/>
    <cellStyle name="Currency 4 3 2 6 5" xfId="56575" xr:uid="{00000000-0005-0000-0000-0000DFBC0000}"/>
    <cellStyle name="Currency 4 3 2 6 6" xfId="56576" xr:uid="{00000000-0005-0000-0000-0000E0BC0000}"/>
    <cellStyle name="Currency 4 3 2 7" xfId="56577" xr:uid="{00000000-0005-0000-0000-0000E1BC0000}"/>
    <cellStyle name="Currency 4 3 2 7 2" xfId="56578" xr:uid="{00000000-0005-0000-0000-0000E2BC0000}"/>
    <cellStyle name="Currency 4 3 2 7 2 2" xfId="56579" xr:uid="{00000000-0005-0000-0000-0000E3BC0000}"/>
    <cellStyle name="Currency 4 3 2 7 2 3" xfId="56580" xr:uid="{00000000-0005-0000-0000-0000E4BC0000}"/>
    <cellStyle name="Currency 4 3 2 7 3" xfId="56581" xr:uid="{00000000-0005-0000-0000-0000E5BC0000}"/>
    <cellStyle name="Currency 4 3 2 7 3 2" xfId="56582" xr:uid="{00000000-0005-0000-0000-0000E6BC0000}"/>
    <cellStyle name="Currency 4 3 2 7 4" xfId="56583" xr:uid="{00000000-0005-0000-0000-0000E7BC0000}"/>
    <cellStyle name="Currency 4 3 2 7 5" xfId="56584" xr:uid="{00000000-0005-0000-0000-0000E8BC0000}"/>
    <cellStyle name="Currency 4 3 2 8" xfId="56585" xr:uid="{00000000-0005-0000-0000-0000E9BC0000}"/>
    <cellStyle name="Currency 4 3 2 8 2" xfId="56586" xr:uid="{00000000-0005-0000-0000-0000EABC0000}"/>
    <cellStyle name="Currency 4 3 2 8 3" xfId="56587" xr:uid="{00000000-0005-0000-0000-0000EBBC0000}"/>
    <cellStyle name="Currency 4 3 2 9" xfId="56588" xr:uid="{00000000-0005-0000-0000-0000ECBC0000}"/>
    <cellStyle name="Currency 4 3 2 9 2" xfId="56589" xr:uid="{00000000-0005-0000-0000-0000EDBC0000}"/>
    <cellStyle name="Currency 4 3 2 9 3" xfId="56590" xr:uid="{00000000-0005-0000-0000-0000EEBC0000}"/>
    <cellStyle name="Currency 4 3 3" xfId="10234" xr:uid="{00000000-0005-0000-0000-0000EFBC0000}"/>
    <cellStyle name="Currency 4 3 3 10" xfId="56591" xr:uid="{00000000-0005-0000-0000-0000F0BC0000}"/>
    <cellStyle name="Currency 4 3 3 2" xfId="56592" xr:uid="{00000000-0005-0000-0000-0000F1BC0000}"/>
    <cellStyle name="Currency 4 3 3 2 2" xfId="56593" xr:uid="{00000000-0005-0000-0000-0000F2BC0000}"/>
    <cellStyle name="Currency 4 3 3 2 2 2" xfId="56594" xr:uid="{00000000-0005-0000-0000-0000F3BC0000}"/>
    <cellStyle name="Currency 4 3 3 2 2 2 2" xfId="56595" xr:uid="{00000000-0005-0000-0000-0000F4BC0000}"/>
    <cellStyle name="Currency 4 3 3 2 2 2 3" xfId="56596" xr:uid="{00000000-0005-0000-0000-0000F5BC0000}"/>
    <cellStyle name="Currency 4 3 3 2 2 3" xfId="56597" xr:uid="{00000000-0005-0000-0000-0000F6BC0000}"/>
    <cellStyle name="Currency 4 3 3 2 2 3 2" xfId="56598" xr:uid="{00000000-0005-0000-0000-0000F7BC0000}"/>
    <cellStyle name="Currency 4 3 3 2 2 3 3" xfId="56599" xr:uid="{00000000-0005-0000-0000-0000F8BC0000}"/>
    <cellStyle name="Currency 4 3 3 2 2 4" xfId="56600" xr:uid="{00000000-0005-0000-0000-0000F9BC0000}"/>
    <cellStyle name="Currency 4 3 3 2 2 4 2" xfId="56601" xr:uid="{00000000-0005-0000-0000-0000FABC0000}"/>
    <cellStyle name="Currency 4 3 3 2 2 5" xfId="56602" xr:uid="{00000000-0005-0000-0000-0000FBBC0000}"/>
    <cellStyle name="Currency 4 3 3 2 2 6" xfId="56603" xr:uid="{00000000-0005-0000-0000-0000FCBC0000}"/>
    <cellStyle name="Currency 4 3 3 2 3" xfId="56604" xr:uid="{00000000-0005-0000-0000-0000FDBC0000}"/>
    <cellStyle name="Currency 4 3 3 2 3 2" xfId="56605" xr:uid="{00000000-0005-0000-0000-0000FEBC0000}"/>
    <cellStyle name="Currency 4 3 3 2 3 2 2" xfId="56606" xr:uid="{00000000-0005-0000-0000-0000FFBC0000}"/>
    <cellStyle name="Currency 4 3 3 2 3 2 3" xfId="56607" xr:uid="{00000000-0005-0000-0000-000000BD0000}"/>
    <cellStyle name="Currency 4 3 3 2 3 3" xfId="56608" xr:uid="{00000000-0005-0000-0000-000001BD0000}"/>
    <cellStyle name="Currency 4 3 3 2 3 3 2" xfId="56609" xr:uid="{00000000-0005-0000-0000-000002BD0000}"/>
    <cellStyle name="Currency 4 3 3 2 3 3 3" xfId="56610" xr:uid="{00000000-0005-0000-0000-000003BD0000}"/>
    <cellStyle name="Currency 4 3 3 2 3 4" xfId="56611" xr:uid="{00000000-0005-0000-0000-000004BD0000}"/>
    <cellStyle name="Currency 4 3 3 2 3 4 2" xfId="56612" xr:uid="{00000000-0005-0000-0000-000005BD0000}"/>
    <cellStyle name="Currency 4 3 3 2 3 5" xfId="56613" xr:uid="{00000000-0005-0000-0000-000006BD0000}"/>
    <cellStyle name="Currency 4 3 3 2 3 6" xfId="56614" xr:uid="{00000000-0005-0000-0000-000007BD0000}"/>
    <cellStyle name="Currency 4 3 3 2 4" xfId="56615" xr:uid="{00000000-0005-0000-0000-000008BD0000}"/>
    <cellStyle name="Currency 4 3 3 2 4 2" xfId="56616" xr:uid="{00000000-0005-0000-0000-000009BD0000}"/>
    <cellStyle name="Currency 4 3 3 2 4 2 2" xfId="56617" xr:uid="{00000000-0005-0000-0000-00000ABD0000}"/>
    <cellStyle name="Currency 4 3 3 2 4 2 3" xfId="56618" xr:uid="{00000000-0005-0000-0000-00000BBD0000}"/>
    <cellStyle name="Currency 4 3 3 2 4 3" xfId="56619" xr:uid="{00000000-0005-0000-0000-00000CBD0000}"/>
    <cellStyle name="Currency 4 3 3 2 4 3 2" xfId="56620" xr:uid="{00000000-0005-0000-0000-00000DBD0000}"/>
    <cellStyle name="Currency 4 3 3 2 4 4" xfId="56621" xr:uid="{00000000-0005-0000-0000-00000EBD0000}"/>
    <cellStyle name="Currency 4 3 3 2 4 5" xfId="56622" xr:uid="{00000000-0005-0000-0000-00000FBD0000}"/>
    <cellStyle name="Currency 4 3 3 2 5" xfId="56623" xr:uid="{00000000-0005-0000-0000-000010BD0000}"/>
    <cellStyle name="Currency 4 3 3 2 5 2" xfId="56624" xr:uid="{00000000-0005-0000-0000-000011BD0000}"/>
    <cellStyle name="Currency 4 3 3 2 5 3" xfId="56625" xr:uid="{00000000-0005-0000-0000-000012BD0000}"/>
    <cellStyle name="Currency 4 3 3 2 6" xfId="56626" xr:uid="{00000000-0005-0000-0000-000013BD0000}"/>
    <cellStyle name="Currency 4 3 3 2 6 2" xfId="56627" xr:uid="{00000000-0005-0000-0000-000014BD0000}"/>
    <cellStyle name="Currency 4 3 3 2 6 3" xfId="56628" xr:uid="{00000000-0005-0000-0000-000015BD0000}"/>
    <cellStyle name="Currency 4 3 3 2 7" xfId="56629" xr:uid="{00000000-0005-0000-0000-000016BD0000}"/>
    <cellStyle name="Currency 4 3 3 2 7 2" xfId="56630" xr:uid="{00000000-0005-0000-0000-000017BD0000}"/>
    <cellStyle name="Currency 4 3 3 2 8" xfId="56631" xr:uid="{00000000-0005-0000-0000-000018BD0000}"/>
    <cellStyle name="Currency 4 3 3 2 9" xfId="56632" xr:uid="{00000000-0005-0000-0000-000019BD0000}"/>
    <cellStyle name="Currency 4 3 3 3" xfId="56633" xr:uid="{00000000-0005-0000-0000-00001ABD0000}"/>
    <cellStyle name="Currency 4 3 3 3 2" xfId="56634" xr:uid="{00000000-0005-0000-0000-00001BBD0000}"/>
    <cellStyle name="Currency 4 3 3 3 2 2" xfId="56635" xr:uid="{00000000-0005-0000-0000-00001CBD0000}"/>
    <cellStyle name="Currency 4 3 3 3 2 3" xfId="56636" xr:uid="{00000000-0005-0000-0000-00001DBD0000}"/>
    <cellStyle name="Currency 4 3 3 3 3" xfId="56637" xr:uid="{00000000-0005-0000-0000-00001EBD0000}"/>
    <cellStyle name="Currency 4 3 3 3 3 2" xfId="56638" xr:uid="{00000000-0005-0000-0000-00001FBD0000}"/>
    <cellStyle name="Currency 4 3 3 3 3 3" xfId="56639" xr:uid="{00000000-0005-0000-0000-000020BD0000}"/>
    <cellStyle name="Currency 4 3 3 3 4" xfId="56640" xr:uid="{00000000-0005-0000-0000-000021BD0000}"/>
    <cellStyle name="Currency 4 3 3 3 4 2" xfId="56641" xr:uid="{00000000-0005-0000-0000-000022BD0000}"/>
    <cellStyle name="Currency 4 3 3 3 5" xfId="56642" xr:uid="{00000000-0005-0000-0000-000023BD0000}"/>
    <cellStyle name="Currency 4 3 3 3 6" xfId="56643" xr:uid="{00000000-0005-0000-0000-000024BD0000}"/>
    <cellStyle name="Currency 4 3 3 4" xfId="56644" xr:uid="{00000000-0005-0000-0000-000025BD0000}"/>
    <cellStyle name="Currency 4 3 3 4 2" xfId="56645" xr:uid="{00000000-0005-0000-0000-000026BD0000}"/>
    <cellStyle name="Currency 4 3 3 4 2 2" xfId="56646" xr:uid="{00000000-0005-0000-0000-000027BD0000}"/>
    <cellStyle name="Currency 4 3 3 4 2 3" xfId="56647" xr:uid="{00000000-0005-0000-0000-000028BD0000}"/>
    <cellStyle name="Currency 4 3 3 4 3" xfId="56648" xr:uid="{00000000-0005-0000-0000-000029BD0000}"/>
    <cellStyle name="Currency 4 3 3 4 3 2" xfId="56649" xr:uid="{00000000-0005-0000-0000-00002ABD0000}"/>
    <cellStyle name="Currency 4 3 3 4 3 3" xfId="56650" xr:uid="{00000000-0005-0000-0000-00002BBD0000}"/>
    <cellStyle name="Currency 4 3 3 4 4" xfId="56651" xr:uid="{00000000-0005-0000-0000-00002CBD0000}"/>
    <cellStyle name="Currency 4 3 3 4 4 2" xfId="56652" xr:uid="{00000000-0005-0000-0000-00002DBD0000}"/>
    <cellStyle name="Currency 4 3 3 4 5" xfId="56653" xr:uid="{00000000-0005-0000-0000-00002EBD0000}"/>
    <cellStyle name="Currency 4 3 3 4 6" xfId="56654" xr:uid="{00000000-0005-0000-0000-00002FBD0000}"/>
    <cellStyle name="Currency 4 3 3 5" xfId="56655" xr:uid="{00000000-0005-0000-0000-000030BD0000}"/>
    <cellStyle name="Currency 4 3 3 5 2" xfId="56656" xr:uid="{00000000-0005-0000-0000-000031BD0000}"/>
    <cellStyle name="Currency 4 3 3 5 2 2" xfId="56657" xr:uid="{00000000-0005-0000-0000-000032BD0000}"/>
    <cellStyle name="Currency 4 3 3 5 2 3" xfId="56658" xr:uid="{00000000-0005-0000-0000-000033BD0000}"/>
    <cellStyle name="Currency 4 3 3 5 3" xfId="56659" xr:uid="{00000000-0005-0000-0000-000034BD0000}"/>
    <cellStyle name="Currency 4 3 3 5 3 2" xfId="56660" xr:uid="{00000000-0005-0000-0000-000035BD0000}"/>
    <cellStyle name="Currency 4 3 3 5 4" xfId="56661" xr:uid="{00000000-0005-0000-0000-000036BD0000}"/>
    <cellStyle name="Currency 4 3 3 5 5" xfId="56662" xr:uid="{00000000-0005-0000-0000-000037BD0000}"/>
    <cellStyle name="Currency 4 3 3 6" xfId="56663" xr:uid="{00000000-0005-0000-0000-000038BD0000}"/>
    <cellStyle name="Currency 4 3 3 6 2" xfId="56664" xr:uid="{00000000-0005-0000-0000-000039BD0000}"/>
    <cellStyle name="Currency 4 3 3 6 3" xfId="56665" xr:uid="{00000000-0005-0000-0000-00003ABD0000}"/>
    <cellStyle name="Currency 4 3 3 7" xfId="56666" xr:uid="{00000000-0005-0000-0000-00003BBD0000}"/>
    <cellStyle name="Currency 4 3 3 7 2" xfId="56667" xr:uid="{00000000-0005-0000-0000-00003CBD0000}"/>
    <cellStyle name="Currency 4 3 3 7 3" xfId="56668" xr:uid="{00000000-0005-0000-0000-00003DBD0000}"/>
    <cellStyle name="Currency 4 3 3 8" xfId="56669" xr:uid="{00000000-0005-0000-0000-00003EBD0000}"/>
    <cellStyle name="Currency 4 3 3 8 2" xfId="56670" xr:uid="{00000000-0005-0000-0000-00003FBD0000}"/>
    <cellStyle name="Currency 4 3 3 9" xfId="56671" xr:uid="{00000000-0005-0000-0000-000040BD0000}"/>
    <cellStyle name="Currency 4 3 4" xfId="10235" xr:uid="{00000000-0005-0000-0000-000041BD0000}"/>
    <cellStyle name="Currency 4 3 4 2" xfId="56672" xr:uid="{00000000-0005-0000-0000-000042BD0000}"/>
    <cellStyle name="Currency 4 3 4 2 2" xfId="56673" xr:uid="{00000000-0005-0000-0000-000043BD0000}"/>
    <cellStyle name="Currency 4 3 4 2 2 2" xfId="56674" xr:uid="{00000000-0005-0000-0000-000044BD0000}"/>
    <cellStyle name="Currency 4 3 4 2 2 3" xfId="56675" xr:uid="{00000000-0005-0000-0000-000045BD0000}"/>
    <cellStyle name="Currency 4 3 4 2 3" xfId="56676" xr:uid="{00000000-0005-0000-0000-000046BD0000}"/>
    <cellStyle name="Currency 4 3 4 2 3 2" xfId="56677" xr:uid="{00000000-0005-0000-0000-000047BD0000}"/>
    <cellStyle name="Currency 4 3 4 2 3 3" xfId="56678" xr:uid="{00000000-0005-0000-0000-000048BD0000}"/>
    <cellStyle name="Currency 4 3 4 2 4" xfId="56679" xr:uid="{00000000-0005-0000-0000-000049BD0000}"/>
    <cellStyle name="Currency 4 3 4 2 4 2" xfId="56680" xr:uid="{00000000-0005-0000-0000-00004ABD0000}"/>
    <cellStyle name="Currency 4 3 4 2 5" xfId="56681" xr:uid="{00000000-0005-0000-0000-00004BBD0000}"/>
    <cellStyle name="Currency 4 3 4 2 6" xfId="56682" xr:uid="{00000000-0005-0000-0000-00004CBD0000}"/>
    <cellStyle name="Currency 4 3 4 3" xfId="56683" xr:uid="{00000000-0005-0000-0000-00004DBD0000}"/>
    <cellStyle name="Currency 4 3 4 3 2" xfId="56684" xr:uid="{00000000-0005-0000-0000-00004EBD0000}"/>
    <cellStyle name="Currency 4 3 4 3 2 2" xfId="56685" xr:uid="{00000000-0005-0000-0000-00004FBD0000}"/>
    <cellStyle name="Currency 4 3 4 3 2 3" xfId="56686" xr:uid="{00000000-0005-0000-0000-000050BD0000}"/>
    <cellStyle name="Currency 4 3 4 3 3" xfId="56687" xr:uid="{00000000-0005-0000-0000-000051BD0000}"/>
    <cellStyle name="Currency 4 3 4 3 3 2" xfId="56688" xr:uid="{00000000-0005-0000-0000-000052BD0000}"/>
    <cellStyle name="Currency 4 3 4 3 3 3" xfId="56689" xr:uid="{00000000-0005-0000-0000-000053BD0000}"/>
    <cellStyle name="Currency 4 3 4 3 4" xfId="56690" xr:uid="{00000000-0005-0000-0000-000054BD0000}"/>
    <cellStyle name="Currency 4 3 4 3 4 2" xfId="56691" xr:uid="{00000000-0005-0000-0000-000055BD0000}"/>
    <cellStyle name="Currency 4 3 4 3 5" xfId="56692" xr:uid="{00000000-0005-0000-0000-000056BD0000}"/>
    <cellStyle name="Currency 4 3 4 3 6" xfId="56693" xr:uid="{00000000-0005-0000-0000-000057BD0000}"/>
    <cellStyle name="Currency 4 3 4 4" xfId="56694" xr:uid="{00000000-0005-0000-0000-000058BD0000}"/>
    <cellStyle name="Currency 4 3 4 4 2" xfId="56695" xr:uid="{00000000-0005-0000-0000-000059BD0000}"/>
    <cellStyle name="Currency 4 3 4 4 2 2" xfId="56696" xr:uid="{00000000-0005-0000-0000-00005ABD0000}"/>
    <cellStyle name="Currency 4 3 4 4 2 3" xfId="56697" xr:uid="{00000000-0005-0000-0000-00005BBD0000}"/>
    <cellStyle name="Currency 4 3 4 4 3" xfId="56698" xr:uid="{00000000-0005-0000-0000-00005CBD0000}"/>
    <cellStyle name="Currency 4 3 4 4 3 2" xfId="56699" xr:uid="{00000000-0005-0000-0000-00005DBD0000}"/>
    <cellStyle name="Currency 4 3 4 4 4" xfId="56700" xr:uid="{00000000-0005-0000-0000-00005EBD0000}"/>
    <cellStyle name="Currency 4 3 4 4 5" xfId="56701" xr:uid="{00000000-0005-0000-0000-00005FBD0000}"/>
    <cellStyle name="Currency 4 3 4 5" xfId="56702" xr:uid="{00000000-0005-0000-0000-000060BD0000}"/>
    <cellStyle name="Currency 4 3 4 5 2" xfId="56703" xr:uid="{00000000-0005-0000-0000-000061BD0000}"/>
    <cellStyle name="Currency 4 3 4 5 3" xfId="56704" xr:uid="{00000000-0005-0000-0000-000062BD0000}"/>
    <cellStyle name="Currency 4 3 4 6" xfId="56705" xr:uid="{00000000-0005-0000-0000-000063BD0000}"/>
    <cellStyle name="Currency 4 3 4 6 2" xfId="56706" xr:uid="{00000000-0005-0000-0000-000064BD0000}"/>
    <cellStyle name="Currency 4 3 4 6 3" xfId="56707" xr:uid="{00000000-0005-0000-0000-000065BD0000}"/>
    <cellStyle name="Currency 4 3 4 7" xfId="56708" xr:uid="{00000000-0005-0000-0000-000066BD0000}"/>
    <cellStyle name="Currency 4 3 4 7 2" xfId="56709" xr:uid="{00000000-0005-0000-0000-000067BD0000}"/>
    <cellStyle name="Currency 4 3 4 8" xfId="56710" xr:uid="{00000000-0005-0000-0000-000068BD0000}"/>
    <cellStyle name="Currency 4 3 4 9" xfId="56711" xr:uid="{00000000-0005-0000-0000-000069BD0000}"/>
    <cellStyle name="Currency 4 3 5" xfId="14050" xr:uid="{00000000-0005-0000-0000-00006ABD0000}"/>
    <cellStyle name="Currency 4 3 5 2" xfId="56712" xr:uid="{00000000-0005-0000-0000-00006BBD0000}"/>
    <cellStyle name="Currency 4 3 5 2 2" xfId="56713" xr:uid="{00000000-0005-0000-0000-00006CBD0000}"/>
    <cellStyle name="Currency 4 3 5 2 2 2" xfId="56714" xr:uid="{00000000-0005-0000-0000-00006DBD0000}"/>
    <cellStyle name="Currency 4 3 5 2 2 3" xfId="56715" xr:uid="{00000000-0005-0000-0000-00006EBD0000}"/>
    <cellStyle name="Currency 4 3 5 2 3" xfId="56716" xr:uid="{00000000-0005-0000-0000-00006FBD0000}"/>
    <cellStyle name="Currency 4 3 5 2 3 2" xfId="56717" xr:uid="{00000000-0005-0000-0000-000070BD0000}"/>
    <cellStyle name="Currency 4 3 5 2 3 3" xfId="56718" xr:uid="{00000000-0005-0000-0000-000071BD0000}"/>
    <cellStyle name="Currency 4 3 5 2 4" xfId="56719" xr:uid="{00000000-0005-0000-0000-000072BD0000}"/>
    <cellStyle name="Currency 4 3 5 2 4 2" xfId="56720" xr:uid="{00000000-0005-0000-0000-000073BD0000}"/>
    <cellStyle name="Currency 4 3 5 2 5" xfId="56721" xr:uid="{00000000-0005-0000-0000-000074BD0000}"/>
    <cellStyle name="Currency 4 3 5 2 6" xfId="56722" xr:uid="{00000000-0005-0000-0000-000075BD0000}"/>
    <cellStyle name="Currency 4 3 5 3" xfId="56723" xr:uid="{00000000-0005-0000-0000-000076BD0000}"/>
    <cellStyle name="Currency 4 3 5 3 2" xfId="56724" xr:uid="{00000000-0005-0000-0000-000077BD0000}"/>
    <cellStyle name="Currency 4 3 5 3 2 2" xfId="56725" xr:uid="{00000000-0005-0000-0000-000078BD0000}"/>
    <cellStyle name="Currency 4 3 5 3 2 3" xfId="56726" xr:uid="{00000000-0005-0000-0000-000079BD0000}"/>
    <cellStyle name="Currency 4 3 5 3 3" xfId="56727" xr:uid="{00000000-0005-0000-0000-00007ABD0000}"/>
    <cellStyle name="Currency 4 3 5 3 3 2" xfId="56728" xr:uid="{00000000-0005-0000-0000-00007BBD0000}"/>
    <cellStyle name="Currency 4 3 5 3 3 3" xfId="56729" xr:uid="{00000000-0005-0000-0000-00007CBD0000}"/>
    <cellStyle name="Currency 4 3 5 3 4" xfId="56730" xr:uid="{00000000-0005-0000-0000-00007DBD0000}"/>
    <cellStyle name="Currency 4 3 5 3 4 2" xfId="56731" xr:uid="{00000000-0005-0000-0000-00007EBD0000}"/>
    <cellStyle name="Currency 4 3 5 3 5" xfId="56732" xr:uid="{00000000-0005-0000-0000-00007FBD0000}"/>
    <cellStyle name="Currency 4 3 5 3 6" xfId="56733" xr:uid="{00000000-0005-0000-0000-000080BD0000}"/>
    <cellStyle name="Currency 4 3 5 4" xfId="56734" xr:uid="{00000000-0005-0000-0000-000081BD0000}"/>
    <cellStyle name="Currency 4 3 5 4 2" xfId="56735" xr:uid="{00000000-0005-0000-0000-000082BD0000}"/>
    <cellStyle name="Currency 4 3 5 4 2 2" xfId="56736" xr:uid="{00000000-0005-0000-0000-000083BD0000}"/>
    <cellStyle name="Currency 4 3 5 4 2 3" xfId="56737" xr:uid="{00000000-0005-0000-0000-000084BD0000}"/>
    <cellStyle name="Currency 4 3 5 4 3" xfId="56738" xr:uid="{00000000-0005-0000-0000-000085BD0000}"/>
    <cellStyle name="Currency 4 3 5 4 3 2" xfId="56739" xr:uid="{00000000-0005-0000-0000-000086BD0000}"/>
    <cellStyle name="Currency 4 3 5 4 4" xfId="56740" xr:uid="{00000000-0005-0000-0000-000087BD0000}"/>
    <cellStyle name="Currency 4 3 5 4 5" xfId="56741" xr:uid="{00000000-0005-0000-0000-000088BD0000}"/>
    <cellStyle name="Currency 4 3 5 5" xfId="56742" xr:uid="{00000000-0005-0000-0000-000089BD0000}"/>
    <cellStyle name="Currency 4 3 5 5 2" xfId="56743" xr:uid="{00000000-0005-0000-0000-00008ABD0000}"/>
    <cellStyle name="Currency 4 3 5 5 3" xfId="56744" xr:uid="{00000000-0005-0000-0000-00008BBD0000}"/>
    <cellStyle name="Currency 4 3 5 6" xfId="56745" xr:uid="{00000000-0005-0000-0000-00008CBD0000}"/>
    <cellStyle name="Currency 4 3 5 6 2" xfId="56746" xr:uid="{00000000-0005-0000-0000-00008DBD0000}"/>
    <cellStyle name="Currency 4 3 5 6 3" xfId="56747" xr:uid="{00000000-0005-0000-0000-00008EBD0000}"/>
    <cellStyle name="Currency 4 3 5 7" xfId="56748" xr:uid="{00000000-0005-0000-0000-00008FBD0000}"/>
    <cellStyle name="Currency 4 3 5 7 2" xfId="56749" xr:uid="{00000000-0005-0000-0000-000090BD0000}"/>
    <cellStyle name="Currency 4 3 5 8" xfId="56750" xr:uid="{00000000-0005-0000-0000-000091BD0000}"/>
    <cellStyle name="Currency 4 3 5 9" xfId="56751" xr:uid="{00000000-0005-0000-0000-000092BD0000}"/>
    <cellStyle name="Currency 4 3 6" xfId="56752" xr:uid="{00000000-0005-0000-0000-000093BD0000}"/>
    <cellStyle name="Currency 4 3 6 2" xfId="56753" xr:uid="{00000000-0005-0000-0000-000094BD0000}"/>
    <cellStyle name="Currency 4 3 6 2 2" xfId="56754" xr:uid="{00000000-0005-0000-0000-000095BD0000}"/>
    <cellStyle name="Currency 4 3 6 2 3" xfId="56755" xr:uid="{00000000-0005-0000-0000-000096BD0000}"/>
    <cellStyle name="Currency 4 3 6 3" xfId="56756" xr:uid="{00000000-0005-0000-0000-000097BD0000}"/>
    <cellStyle name="Currency 4 3 6 3 2" xfId="56757" xr:uid="{00000000-0005-0000-0000-000098BD0000}"/>
    <cellStyle name="Currency 4 3 6 3 3" xfId="56758" xr:uid="{00000000-0005-0000-0000-000099BD0000}"/>
    <cellStyle name="Currency 4 3 6 4" xfId="56759" xr:uid="{00000000-0005-0000-0000-00009ABD0000}"/>
    <cellStyle name="Currency 4 3 6 4 2" xfId="56760" xr:uid="{00000000-0005-0000-0000-00009BBD0000}"/>
    <cellStyle name="Currency 4 3 6 5" xfId="56761" xr:uid="{00000000-0005-0000-0000-00009CBD0000}"/>
    <cellStyle name="Currency 4 3 6 6" xfId="56762" xr:uid="{00000000-0005-0000-0000-00009DBD0000}"/>
    <cellStyle name="Currency 4 3 7" xfId="56763" xr:uid="{00000000-0005-0000-0000-00009EBD0000}"/>
    <cellStyle name="Currency 4 3 7 2" xfId="56764" xr:uid="{00000000-0005-0000-0000-00009FBD0000}"/>
    <cellStyle name="Currency 4 3 7 2 2" xfId="56765" xr:uid="{00000000-0005-0000-0000-0000A0BD0000}"/>
    <cellStyle name="Currency 4 3 7 2 3" xfId="56766" xr:uid="{00000000-0005-0000-0000-0000A1BD0000}"/>
    <cellStyle name="Currency 4 3 7 3" xfId="56767" xr:uid="{00000000-0005-0000-0000-0000A2BD0000}"/>
    <cellStyle name="Currency 4 3 7 3 2" xfId="56768" xr:uid="{00000000-0005-0000-0000-0000A3BD0000}"/>
    <cellStyle name="Currency 4 3 7 3 3" xfId="56769" xr:uid="{00000000-0005-0000-0000-0000A4BD0000}"/>
    <cellStyle name="Currency 4 3 7 4" xfId="56770" xr:uid="{00000000-0005-0000-0000-0000A5BD0000}"/>
    <cellStyle name="Currency 4 3 7 4 2" xfId="56771" xr:uid="{00000000-0005-0000-0000-0000A6BD0000}"/>
    <cellStyle name="Currency 4 3 7 5" xfId="56772" xr:uid="{00000000-0005-0000-0000-0000A7BD0000}"/>
    <cellStyle name="Currency 4 3 7 6" xfId="56773" xr:uid="{00000000-0005-0000-0000-0000A8BD0000}"/>
    <cellStyle name="Currency 4 3 8" xfId="56774" xr:uid="{00000000-0005-0000-0000-0000A9BD0000}"/>
    <cellStyle name="Currency 4 3 8 2" xfId="56775" xr:uid="{00000000-0005-0000-0000-0000AABD0000}"/>
    <cellStyle name="Currency 4 3 8 2 2" xfId="56776" xr:uid="{00000000-0005-0000-0000-0000ABBD0000}"/>
    <cellStyle name="Currency 4 3 8 2 3" xfId="56777" xr:uid="{00000000-0005-0000-0000-0000ACBD0000}"/>
    <cellStyle name="Currency 4 3 8 3" xfId="56778" xr:uid="{00000000-0005-0000-0000-0000ADBD0000}"/>
    <cellStyle name="Currency 4 3 8 3 2" xfId="56779" xr:uid="{00000000-0005-0000-0000-0000AEBD0000}"/>
    <cellStyle name="Currency 4 3 8 4" xfId="56780" xr:uid="{00000000-0005-0000-0000-0000AFBD0000}"/>
    <cellStyle name="Currency 4 3 8 5" xfId="56781" xr:uid="{00000000-0005-0000-0000-0000B0BD0000}"/>
    <cellStyle name="Currency 4 3 9" xfId="56782" xr:uid="{00000000-0005-0000-0000-0000B1BD0000}"/>
    <cellStyle name="Currency 4 3 9 2" xfId="56783" xr:uid="{00000000-0005-0000-0000-0000B2BD0000}"/>
    <cellStyle name="Currency 4 3 9 3" xfId="56784" xr:uid="{00000000-0005-0000-0000-0000B3BD0000}"/>
    <cellStyle name="Currency 4 4" xfId="4105" xr:uid="{00000000-0005-0000-0000-0000B4BD0000}"/>
    <cellStyle name="Currency 4 4 10" xfId="56785" xr:uid="{00000000-0005-0000-0000-0000B5BD0000}"/>
    <cellStyle name="Currency 4 4 10 2" xfId="56786" xr:uid="{00000000-0005-0000-0000-0000B6BD0000}"/>
    <cellStyle name="Currency 4 4 11" xfId="56787" xr:uid="{00000000-0005-0000-0000-0000B7BD0000}"/>
    <cellStyle name="Currency 4 4 12" xfId="56788" xr:uid="{00000000-0005-0000-0000-0000B8BD0000}"/>
    <cellStyle name="Currency 4 4 2" xfId="10236" xr:uid="{00000000-0005-0000-0000-0000B9BD0000}"/>
    <cellStyle name="Currency 4 4 2 10" xfId="56789" xr:uid="{00000000-0005-0000-0000-0000BABD0000}"/>
    <cellStyle name="Currency 4 4 2 2" xfId="10237" xr:uid="{00000000-0005-0000-0000-0000BBBD0000}"/>
    <cellStyle name="Currency 4 4 2 2 2" xfId="56790" xr:uid="{00000000-0005-0000-0000-0000BCBD0000}"/>
    <cellStyle name="Currency 4 4 2 2 2 2" xfId="56791" xr:uid="{00000000-0005-0000-0000-0000BDBD0000}"/>
    <cellStyle name="Currency 4 4 2 2 2 2 2" xfId="56792" xr:uid="{00000000-0005-0000-0000-0000BEBD0000}"/>
    <cellStyle name="Currency 4 4 2 2 2 2 3" xfId="56793" xr:uid="{00000000-0005-0000-0000-0000BFBD0000}"/>
    <cellStyle name="Currency 4 4 2 2 2 3" xfId="56794" xr:uid="{00000000-0005-0000-0000-0000C0BD0000}"/>
    <cellStyle name="Currency 4 4 2 2 2 3 2" xfId="56795" xr:uid="{00000000-0005-0000-0000-0000C1BD0000}"/>
    <cellStyle name="Currency 4 4 2 2 2 3 3" xfId="56796" xr:uid="{00000000-0005-0000-0000-0000C2BD0000}"/>
    <cellStyle name="Currency 4 4 2 2 2 4" xfId="56797" xr:uid="{00000000-0005-0000-0000-0000C3BD0000}"/>
    <cellStyle name="Currency 4 4 2 2 2 4 2" xfId="56798" xr:uid="{00000000-0005-0000-0000-0000C4BD0000}"/>
    <cellStyle name="Currency 4 4 2 2 2 5" xfId="56799" xr:uid="{00000000-0005-0000-0000-0000C5BD0000}"/>
    <cellStyle name="Currency 4 4 2 2 2 6" xfId="56800" xr:uid="{00000000-0005-0000-0000-0000C6BD0000}"/>
    <cellStyle name="Currency 4 4 2 2 3" xfId="56801" xr:uid="{00000000-0005-0000-0000-0000C7BD0000}"/>
    <cellStyle name="Currency 4 4 2 2 3 2" xfId="56802" xr:uid="{00000000-0005-0000-0000-0000C8BD0000}"/>
    <cellStyle name="Currency 4 4 2 2 3 2 2" xfId="56803" xr:uid="{00000000-0005-0000-0000-0000C9BD0000}"/>
    <cellStyle name="Currency 4 4 2 2 3 2 3" xfId="56804" xr:uid="{00000000-0005-0000-0000-0000CABD0000}"/>
    <cellStyle name="Currency 4 4 2 2 3 3" xfId="56805" xr:uid="{00000000-0005-0000-0000-0000CBBD0000}"/>
    <cellStyle name="Currency 4 4 2 2 3 3 2" xfId="56806" xr:uid="{00000000-0005-0000-0000-0000CCBD0000}"/>
    <cellStyle name="Currency 4 4 2 2 3 3 3" xfId="56807" xr:uid="{00000000-0005-0000-0000-0000CDBD0000}"/>
    <cellStyle name="Currency 4 4 2 2 3 4" xfId="56808" xr:uid="{00000000-0005-0000-0000-0000CEBD0000}"/>
    <cellStyle name="Currency 4 4 2 2 3 4 2" xfId="56809" xr:uid="{00000000-0005-0000-0000-0000CFBD0000}"/>
    <cellStyle name="Currency 4 4 2 2 3 5" xfId="56810" xr:uid="{00000000-0005-0000-0000-0000D0BD0000}"/>
    <cellStyle name="Currency 4 4 2 2 3 6" xfId="56811" xr:uid="{00000000-0005-0000-0000-0000D1BD0000}"/>
    <cellStyle name="Currency 4 4 2 2 4" xfId="56812" xr:uid="{00000000-0005-0000-0000-0000D2BD0000}"/>
    <cellStyle name="Currency 4 4 2 2 4 2" xfId="56813" xr:uid="{00000000-0005-0000-0000-0000D3BD0000}"/>
    <cellStyle name="Currency 4 4 2 2 4 2 2" xfId="56814" xr:uid="{00000000-0005-0000-0000-0000D4BD0000}"/>
    <cellStyle name="Currency 4 4 2 2 4 2 3" xfId="56815" xr:uid="{00000000-0005-0000-0000-0000D5BD0000}"/>
    <cellStyle name="Currency 4 4 2 2 4 3" xfId="56816" xr:uid="{00000000-0005-0000-0000-0000D6BD0000}"/>
    <cellStyle name="Currency 4 4 2 2 4 3 2" xfId="56817" xr:uid="{00000000-0005-0000-0000-0000D7BD0000}"/>
    <cellStyle name="Currency 4 4 2 2 4 4" xfId="56818" xr:uid="{00000000-0005-0000-0000-0000D8BD0000}"/>
    <cellStyle name="Currency 4 4 2 2 4 5" xfId="56819" xr:uid="{00000000-0005-0000-0000-0000D9BD0000}"/>
    <cellStyle name="Currency 4 4 2 2 5" xfId="56820" xr:uid="{00000000-0005-0000-0000-0000DABD0000}"/>
    <cellStyle name="Currency 4 4 2 2 5 2" xfId="56821" xr:uid="{00000000-0005-0000-0000-0000DBBD0000}"/>
    <cellStyle name="Currency 4 4 2 2 5 3" xfId="56822" xr:uid="{00000000-0005-0000-0000-0000DCBD0000}"/>
    <cellStyle name="Currency 4 4 2 2 6" xfId="56823" xr:uid="{00000000-0005-0000-0000-0000DDBD0000}"/>
    <cellStyle name="Currency 4 4 2 2 6 2" xfId="56824" xr:uid="{00000000-0005-0000-0000-0000DEBD0000}"/>
    <cellStyle name="Currency 4 4 2 2 6 3" xfId="56825" xr:uid="{00000000-0005-0000-0000-0000DFBD0000}"/>
    <cellStyle name="Currency 4 4 2 2 7" xfId="56826" xr:uid="{00000000-0005-0000-0000-0000E0BD0000}"/>
    <cellStyle name="Currency 4 4 2 2 7 2" xfId="56827" xr:uid="{00000000-0005-0000-0000-0000E1BD0000}"/>
    <cellStyle name="Currency 4 4 2 2 8" xfId="56828" xr:uid="{00000000-0005-0000-0000-0000E2BD0000}"/>
    <cellStyle name="Currency 4 4 2 2 9" xfId="56829" xr:uid="{00000000-0005-0000-0000-0000E3BD0000}"/>
    <cellStyle name="Currency 4 4 2 3" xfId="56830" xr:uid="{00000000-0005-0000-0000-0000E4BD0000}"/>
    <cellStyle name="Currency 4 4 2 3 2" xfId="56831" xr:uid="{00000000-0005-0000-0000-0000E5BD0000}"/>
    <cellStyle name="Currency 4 4 2 3 2 2" xfId="56832" xr:uid="{00000000-0005-0000-0000-0000E6BD0000}"/>
    <cellStyle name="Currency 4 4 2 3 2 3" xfId="56833" xr:uid="{00000000-0005-0000-0000-0000E7BD0000}"/>
    <cellStyle name="Currency 4 4 2 3 3" xfId="56834" xr:uid="{00000000-0005-0000-0000-0000E8BD0000}"/>
    <cellStyle name="Currency 4 4 2 3 3 2" xfId="56835" xr:uid="{00000000-0005-0000-0000-0000E9BD0000}"/>
    <cellStyle name="Currency 4 4 2 3 3 3" xfId="56836" xr:uid="{00000000-0005-0000-0000-0000EABD0000}"/>
    <cellStyle name="Currency 4 4 2 3 4" xfId="56837" xr:uid="{00000000-0005-0000-0000-0000EBBD0000}"/>
    <cellStyle name="Currency 4 4 2 3 4 2" xfId="56838" xr:uid="{00000000-0005-0000-0000-0000ECBD0000}"/>
    <cellStyle name="Currency 4 4 2 3 5" xfId="56839" xr:uid="{00000000-0005-0000-0000-0000EDBD0000}"/>
    <cellStyle name="Currency 4 4 2 3 6" xfId="56840" xr:uid="{00000000-0005-0000-0000-0000EEBD0000}"/>
    <cellStyle name="Currency 4 4 2 4" xfId="56841" xr:uid="{00000000-0005-0000-0000-0000EFBD0000}"/>
    <cellStyle name="Currency 4 4 2 4 2" xfId="56842" xr:uid="{00000000-0005-0000-0000-0000F0BD0000}"/>
    <cellStyle name="Currency 4 4 2 4 2 2" xfId="56843" xr:uid="{00000000-0005-0000-0000-0000F1BD0000}"/>
    <cellStyle name="Currency 4 4 2 4 2 3" xfId="56844" xr:uid="{00000000-0005-0000-0000-0000F2BD0000}"/>
    <cellStyle name="Currency 4 4 2 4 3" xfId="56845" xr:uid="{00000000-0005-0000-0000-0000F3BD0000}"/>
    <cellStyle name="Currency 4 4 2 4 3 2" xfId="56846" xr:uid="{00000000-0005-0000-0000-0000F4BD0000}"/>
    <cellStyle name="Currency 4 4 2 4 3 3" xfId="56847" xr:uid="{00000000-0005-0000-0000-0000F5BD0000}"/>
    <cellStyle name="Currency 4 4 2 4 4" xfId="56848" xr:uid="{00000000-0005-0000-0000-0000F6BD0000}"/>
    <cellStyle name="Currency 4 4 2 4 4 2" xfId="56849" xr:uid="{00000000-0005-0000-0000-0000F7BD0000}"/>
    <cellStyle name="Currency 4 4 2 4 5" xfId="56850" xr:uid="{00000000-0005-0000-0000-0000F8BD0000}"/>
    <cellStyle name="Currency 4 4 2 4 6" xfId="56851" xr:uid="{00000000-0005-0000-0000-0000F9BD0000}"/>
    <cellStyle name="Currency 4 4 2 5" xfId="56852" xr:uid="{00000000-0005-0000-0000-0000FABD0000}"/>
    <cellStyle name="Currency 4 4 2 5 2" xfId="56853" xr:uid="{00000000-0005-0000-0000-0000FBBD0000}"/>
    <cellStyle name="Currency 4 4 2 5 2 2" xfId="56854" xr:uid="{00000000-0005-0000-0000-0000FCBD0000}"/>
    <cellStyle name="Currency 4 4 2 5 2 3" xfId="56855" xr:uid="{00000000-0005-0000-0000-0000FDBD0000}"/>
    <cellStyle name="Currency 4 4 2 5 3" xfId="56856" xr:uid="{00000000-0005-0000-0000-0000FEBD0000}"/>
    <cellStyle name="Currency 4 4 2 5 3 2" xfId="56857" xr:uid="{00000000-0005-0000-0000-0000FFBD0000}"/>
    <cellStyle name="Currency 4 4 2 5 4" xfId="56858" xr:uid="{00000000-0005-0000-0000-000000BE0000}"/>
    <cellStyle name="Currency 4 4 2 5 5" xfId="56859" xr:uid="{00000000-0005-0000-0000-000001BE0000}"/>
    <cellStyle name="Currency 4 4 2 6" xfId="56860" xr:uid="{00000000-0005-0000-0000-000002BE0000}"/>
    <cellStyle name="Currency 4 4 2 6 2" xfId="56861" xr:uid="{00000000-0005-0000-0000-000003BE0000}"/>
    <cellStyle name="Currency 4 4 2 6 3" xfId="56862" xr:uid="{00000000-0005-0000-0000-000004BE0000}"/>
    <cellStyle name="Currency 4 4 2 7" xfId="56863" xr:uid="{00000000-0005-0000-0000-000005BE0000}"/>
    <cellStyle name="Currency 4 4 2 7 2" xfId="56864" xr:uid="{00000000-0005-0000-0000-000006BE0000}"/>
    <cellStyle name="Currency 4 4 2 7 3" xfId="56865" xr:uid="{00000000-0005-0000-0000-000007BE0000}"/>
    <cellStyle name="Currency 4 4 2 8" xfId="56866" xr:uid="{00000000-0005-0000-0000-000008BE0000}"/>
    <cellStyle name="Currency 4 4 2 8 2" xfId="56867" xr:uid="{00000000-0005-0000-0000-000009BE0000}"/>
    <cellStyle name="Currency 4 4 2 9" xfId="56868" xr:uid="{00000000-0005-0000-0000-00000ABE0000}"/>
    <cellStyle name="Currency 4 4 3" xfId="10238" xr:uid="{00000000-0005-0000-0000-00000BBE0000}"/>
    <cellStyle name="Currency 4 4 3 2" xfId="56869" xr:uid="{00000000-0005-0000-0000-00000CBE0000}"/>
    <cellStyle name="Currency 4 4 3 2 2" xfId="56870" xr:uid="{00000000-0005-0000-0000-00000DBE0000}"/>
    <cellStyle name="Currency 4 4 3 2 2 2" xfId="56871" xr:uid="{00000000-0005-0000-0000-00000EBE0000}"/>
    <cellStyle name="Currency 4 4 3 2 2 3" xfId="56872" xr:uid="{00000000-0005-0000-0000-00000FBE0000}"/>
    <cellStyle name="Currency 4 4 3 2 3" xfId="56873" xr:uid="{00000000-0005-0000-0000-000010BE0000}"/>
    <cellStyle name="Currency 4 4 3 2 3 2" xfId="56874" xr:uid="{00000000-0005-0000-0000-000011BE0000}"/>
    <cellStyle name="Currency 4 4 3 2 3 3" xfId="56875" xr:uid="{00000000-0005-0000-0000-000012BE0000}"/>
    <cellStyle name="Currency 4 4 3 2 4" xfId="56876" xr:uid="{00000000-0005-0000-0000-000013BE0000}"/>
    <cellStyle name="Currency 4 4 3 2 4 2" xfId="56877" xr:uid="{00000000-0005-0000-0000-000014BE0000}"/>
    <cellStyle name="Currency 4 4 3 2 5" xfId="56878" xr:uid="{00000000-0005-0000-0000-000015BE0000}"/>
    <cellStyle name="Currency 4 4 3 2 6" xfId="56879" xr:uid="{00000000-0005-0000-0000-000016BE0000}"/>
    <cellStyle name="Currency 4 4 3 3" xfId="56880" xr:uid="{00000000-0005-0000-0000-000017BE0000}"/>
    <cellStyle name="Currency 4 4 3 3 2" xfId="56881" xr:uid="{00000000-0005-0000-0000-000018BE0000}"/>
    <cellStyle name="Currency 4 4 3 3 2 2" xfId="56882" xr:uid="{00000000-0005-0000-0000-000019BE0000}"/>
    <cellStyle name="Currency 4 4 3 3 2 3" xfId="56883" xr:uid="{00000000-0005-0000-0000-00001ABE0000}"/>
    <cellStyle name="Currency 4 4 3 3 3" xfId="56884" xr:uid="{00000000-0005-0000-0000-00001BBE0000}"/>
    <cellStyle name="Currency 4 4 3 3 3 2" xfId="56885" xr:uid="{00000000-0005-0000-0000-00001CBE0000}"/>
    <cellStyle name="Currency 4 4 3 3 3 3" xfId="56886" xr:uid="{00000000-0005-0000-0000-00001DBE0000}"/>
    <cellStyle name="Currency 4 4 3 3 4" xfId="56887" xr:uid="{00000000-0005-0000-0000-00001EBE0000}"/>
    <cellStyle name="Currency 4 4 3 3 4 2" xfId="56888" xr:uid="{00000000-0005-0000-0000-00001FBE0000}"/>
    <cellStyle name="Currency 4 4 3 3 5" xfId="56889" xr:uid="{00000000-0005-0000-0000-000020BE0000}"/>
    <cellStyle name="Currency 4 4 3 3 6" xfId="56890" xr:uid="{00000000-0005-0000-0000-000021BE0000}"/>
    <cellStyle name="Currency 4 4 3 4" xfId="56891" xr:uid="{00000000-0005-0000-0000-000022BE0000}"/>
    <cellStyle name="Currency 4 4 3 4 2" xfId="56892" xr:uid="{00000000-0005-0000-0000-000023BE0000}"/>
    <cellStyle name="Currency 4 4 3 4 2 2" xfId="56893" xr:uid="{00000000-0005-0000-0000-000024BE0000}"/>
    <cellStyle name="Currency 4 4 3 4 2 3" xfId="56894" xr:uid="{00000000-0005-0000-0000-000025BE0000}"/>
    <cellStyle name="Currency 4 4 3 4 3" xfId="56895" xr:uid="{00000000-0005-0000-0000-000026BE0000}"/>
    <cellStyle name="Currency 4 4 3 4 3 2" xfId="56896" xr:uid="{00000000-0005-0000-0000-000027BE0000}"/>
    <cellStyle name="Currency 4 4 3 4 4" xfId="56897" xr:uid="{00000000-0005-0000-0000-000028BE0000}"/>
    <cellStyle name="Currency 4 4 3 4 5" xfId="56898" xr:uid="{00000000-0005-0000-0000-000029BE0000}"/>
    <cellStyle name="Currency 4 4 3 5" xfId="56899" xr:uid="{00000000-0005-0000-0000-00002ABE0000}"/>
    <cellStyle name="Currency 4 4 3 5 2" xfId="56900" xr:uid="{00000000-0005-0000-0000-00002BBE0000}"/>
    <cellStyle name="Currency 4 4 3 5 3" xfId="56901" xr:uid="{00000000-0005-0000-0000-00002CBE0000}"/>
    <cellStyle name="Currency 4 4 3 6" xfId="56902" xr:uid="{00000000-0005-0000-0000-00002DBE0000}"/>
    <cellStyle name="Currency 4 4 3 6 2" xfId="56903" xr:uid="{00000000-0005-0000-0000-00002EBE0000}"/>
    <cellStyle name="Currency 4 4 3 6 3" xfId="56904" xr:uid="{00000000-0005-0000-0000-00002FBE0000}"/>
    <cellStyle name="Currency 4 4 3 7" xfId="56905" xr:uid="{00000000-0005-0000-0000-000030BE0000}"/>
    <cellStyle name="Currency 4 4 3 7 2" xfId="56906" xr:uid="{00000000-0005-0000-0000-000031BE0000}"/>
    <cellStyle name="Currency 4 4 3 8" xfId="56907" xr:uid="{00000000-0005-0000-0000-000032BE0000}"/>
    <cellStyle name="Currency 4 4 3 9" xfId="56908" xr:uid="{00000000-0005-0000-0000-000033BE0000}"/>
    <cellStyle name="Currency 4 4 4" xfId="10239" xr:uid="{00000000-0005-0000-0000-000034BE0000}"/>
    <cellStyle name="Currency 4 4 4 2" xfId="56909" xr:uid="{00000000-0005-0000-0000-000035BE0000}"/>
    <cellStyle name="Currency 4 4 4 2 2" xfId="56910" xr:uid="{00000000-0005-0000-0000-000036BE0000}"/>
    <cellStyle name="Currency 4 4 4 2 2 2" xfId="56911" xr:uid="{00000000-0005-0000-0000-000037BE0000}"/>
    <cellStyle name="Currency 4 4 4 2 2 3" xfId="56912" xr:uid="{00000000-0005-0000-0000-000038BE0000}"/>
    <cellStyle name="Currency 4 4 4 2 3" xfId="56913" xr:uid="{00000000-0005-0000-0000-000039BE0000}"/>
    <cellStyle name="Currency 4 4 4 2 3 2" xfId="56914" xr:uid="{00000000-0005-0000-0000-00003ABE0000}"/>
    <cellStyle name="Currency 4 4 4 2 3 3" xfId="56915" xr:uid="{00000000-0005-0000-0000-00003BBE0000}"/>
    <cellStyle name="Currency 4 4 4 2 4" xfId="56916" xr:uid="{00000000-0005-0000-0000-00003CBE0000}"/>
    <cellStyle name="Currency 4 4 4 2 4 2" xfId="56917" xr:uid="{00000000-0005-0000-0000-00003DBE0000}"/>
    <cellStyle name="Currency 4 4 4 2 5" xfId="56918" xr:uid="{00000000-0005-0000-0000-00003EBE0000}"/>
    <cellStyle name="Currency 4 4 4 2 6" xfId="56919" xr:uid="{00000000-0005-0000-0000-00003FBE0000}"/>
    <cellStyle name="Currency 4 4 4 3" xfId="56920" xr:uid="{00000000-0005-0000-0000-000040BE0000}"/>
    <cellStyle name="Currency 4 4 4 3 2" xfId="56921" xr:uid="{00000000-0005-0000-0000-000041BE0000}"/>
    <cellStyle name="Currency 4 4 4 3 2 2" xfId="56922" xr:uid="{00000000-0005-0000-0000-000042BE0000}"/>
    <cellStyle name="Currency 4 4 4 3 2 3" xfId="56923" xr:uid="{00000000-0005-0000-0000-000043BE0000}"/>
    <cellStyle name="Currency 4 4 4 3 3" xfId="56924" xr:uid="{00000000-0005-0000-0000-000044BE0000}"/>
    <cellStyle name="Currency 4 4 4 3 3 2" xfId="56925" xr:uid="{00000000-0005-0000-0000-000045BE0000}"/>
    <cellStyle name="Currency 4 4 4 3 3 3" xfId="56926" xr:uid="{00000000-0005-0000-0000-000046BE0000}"/>
    <cellStyle name="Currency 4 4 4 3 4" xfId="56927" xr:uid="{00000000-0005-0000-0000-000047BE0000}"/>
    <cellStyle name="Currency 4 4 4 3 4 2" xfId="56928" xr:uid="{00000000-0005-0000-0000-000048BE0000}"/>
    <cellStyle name="Currency 4 4 4 3 5" xfId="56929" xr:uid="{00000000-0005-0000-0000-000049BE0000}"/>
    <cellStyle name="Currency 4 4 4 3 6" xfId="56930" xr:uid="{00000000-0005-0000-0000-00004ABE0000}"/>
    <cellStyle name="Currency 4 4 4 4" xfId="56931" xr:uid="{00000000-0005-0000-0000-00004BBE0000}"/>
    <cellStyle name="Currency 4 4 4 4 2" xfId="56932" xr:uid="{00000000-0005-0000-0000-00004CBE0000}"/>
    <cellStyle name="Currency 4 4 4 4 2 2" xfId="56933" xr:uid="{00000000-0005-0000-0000-00004DBE0000}"/>
    <cellStyle name="Currency 4 4 4 4 2 3" xfId="56934" xr:uid="{00000000-0005-0000-0000-00004EBE0000}"/>
    <cellStyle name="Currency 4 4 4 4 3" xfId="56935" xr:uid="{00000000-0005-0000-0000-00004FBE0000}"/>
    <cellStyle name="Currency 4 4 4 4 3 2" xfId="56936" xr:uid="{00000000-0005-0000-0000-000050BE0000}"/>
    <cellStyle name="Currency 4 4 4 4 4" xfId="56937" xr:uid="{00000000-0005-0000-0000-000051BE0000}"/>
    <cellStyle name="Currency 4 4 4 4 5" xfId="56938" xr:uid="{00000000-0005-0000-0000-000052BE0000}"/>
    <cellStyle name="Currency 4 4 4 5" xfId="56939" xr:uid="{00000000-0005-0000-0000-000053BE0000}"/>
    <cellStyle name="Currency 4 4 4 5 2" xfId="56940" xr:uid="{00000000-0005-0000-0000-000054BE0000}"/>
    <cellStyle name="Currency 4 4 4 5 3" xfId="56941" xr:uid="{00000000-0005-0000-0000-000055BE0000}"/>
    <cellStyle name="Currency 4 4 4 6" xfId="56942" xr:uid="{00000000-0005-0000-0000-000056BE0000}"/>
    <cellStyle name="Currency 4 4 4 6 2" xfId="56943" xr:uid="{00000000-0005-0000-0000-000057BE0000}"/>
    <cellStyle name="Currency 4 4 4 6 3" xfId="56944" xr:uid="{00000000-0005-0000-0000-000058BE0000}"/>
    <cellStyle name="Currency 4 4 4 7" xfId="56945" xr:uid="{00000000-0005-0000-0000-000059BE0000}"/>
    <cellStyle name="Currency 4 4 4 7 2" xfId="56946" xr:uid="{00000000-0005-0000-0000-00005ABE0000}"/>
    <cellStyle name="Currency 4 4 4 8" xfId="56947" xr:uid="{00000000-0005-0000-0000-00005BBE0000}"/>
    <cellStyle name="Currency 4 4 4 9" xfId="56948" xr:uid="{00000000-0005-0000-0000-00005CBE0000}"/>
    <cellStyle name="Currency 4 4 5" xfId="56949" xr:uid="{00000000-0005-0000-0000-00005DBE0000}"/>
    <cellStyle name="Currency 4 4 5 2" xfId="56950" xr:uid="{00000000-0005-0000-0000-00005EBE0000}"/>
    <cellStyle name="Currency 4 4 5 2 2" xfId="56951" xr:uid="{00000000-0005-0000-0000-00005FBE0000}"/>
    <cellStyle name="Currency 4 4 5 2 3" xfId="56952" xr:uid="{00000000-0005-0000-0000-000060BE0000}"/>
    <cellStyle name="Currency 4 4 5 3" xfId="56953" xr:uid="{00000000-0005-0000-0000-000061BE0000}"/>
    <cellStyle name="Currency 4 4 5 3 2" xfId="56954" xr:uid="{00000000-0005-0000-0000-000062BE0000}"/>
    <cellStyle name="Currency 4 4 5 3 3" xfId="56955" xr:uid="{00000000-0005-0000-0000-000063BE0000}"/>
    <cellStyle name="Currency 4 4 5 4" xfId="56956" xr:uid="{00000000-0005-0000-0000-000064BE0000}"/>
    <cellStyle name="Currency 4 4 5 4 2" xfId="56957" xr:uid="{00000000-0005-0000-0000-000065BE0000}"/>
    <cellStyle name="Currency 4 4 5 5" xfId="56958" xr:uid="{00000000-0005-0000-0000-000066BE0000}"/>
    <cellStyle name="Currency 4 4 5 6" xfId="56959" xr:uid="{00000000-0005-0000-0000-000067BE0000}"/>
    <cellStyle name="Currency 4 4 6" xfId="56960" xr:uid="{00000000-0005-0000-0000-000068BE0000}"/>
    <cellStyle name="Currency 4 4 6 2" xfId="56961" xr:uid="{00000000-0005-0000-0000-000069BE0000}"/>
    <cellStyle name="Currency 4 4 6 2 2" xfId="56962" xr:uid="{00000000-0005-0000-0000-00006ABE0000}"/>
    <cellStyle name="Currency 4 4 6 2 3" xfId="56963" xr:uid="{00000000-0005-0000-0000-00006BBE0000}"/>
    <cellStyle name="Currency 4 4 6 3" xfId="56964" xr:uid="{00000000-0005-0000-0000-00006CBE0000}"/>
    <cellStyle name="Currency 4 4 6 3 2" xfId="56965" xr:uid="{00000000-0005-0000-0000-00006DBE0000}"/>
    <cellStyle name="Currency 4 4 6 3 3" xfId="56966" xr:uid="{00000000-0005-0000-0000-00006EBE0000}"/>
    <cellStyle name="Currency 4 4 6 4" xfId="56967" xr:uid="{00000000-0005-0000-0000-00006FBE0000}"/>
    <cellStyle name="Currency 4 4 6 4 2" xfId="56968" xr:uid="{00000000-0005-0000-0000-000070BE0000}"/>
    <cellStyle name="Currency 4 4 6 5" xfId="56969" xr:uid="{00000000-0005-0000-0000-000071BE0000}"/>
    <cellStyle name="Currency 4 4 6 6" xfId="56970" xr:uid="{00000000-0005-0000-0000-000072BE0000}"/>
    <cellStyle name="Currency 4 4 7" xfId="56971" xr:uid="{00000000-0005-0000-0000-000073BE0000}"/>
    <cellStyle name="Currency 4 4 7 2" xfId="56972" xr:uid="{00000000-0005-0000-0000-000074BE0000}"/>
    <cellStyle name="Currency 4 4 7 2 2" xfId="56973" xr:uid="{00000000-0005-0000-0000-000075BE0000}"/>
    <cellStyle name="Currency 4 4 7 2 3" xfId="56974" xr:uid="{00000000-0005-0000-0000-000076BE0000}"/>
    <cellStyle name="Currency 4 4 7 3" xfId="56975" xr:uid="{00000000-0005-0000-0000-000077BE0000}"/>
    <cellStyle name="Currency 4 4 7 3 2" xfId="56976" xr:uid="{00000000-0005-0000-0000-000078BE0000}"/>
    <cellStyle name="Currency 4 4 7 4" xfId="56977" xr:uid="{00000000-0005-0000-0000-000079BE0000}"/>
    <cellStyle name="Currency 4 4 7 5" xfId="56978" xr:uid="{00000000-0005-0000-0000-00007ABE0000}"/>
    <cellStyle name="Currency 4 4 8" xfId="56979" xr:uid="{00000000-0005-0000-0000-00007BBE0000}"/>
    <cellStyle name="Currency 4 4 8 2" xfId="56980" xr:uid="{00000000-0005-0000-0000-00007CBE0000}"/>
    <cellStyle name="Currency 4 4 8 3" xfId="56981" xr:uid="{00000000-0005-0000-0000-00007DBE0000}"/>
    <cellStyle name="Currency 4 4 9" xfId="56982" xr:uid="{00000000-0005-0000-0000-00007EBE0000}"/>
    <cellStyle name="Currency 4 4 9 2" xfId="56983" xr:uid="{00000000-0005-0000-0000-00007FBE0000}"/>
    <cellStyle name="Currency 4 4 9 3" xfId="56984" xr:uid="{00000000-0005-0000-0000-000080BE0000}"/>
    <cellStyle name="Currency 4 5" xfId="4106" xr:uid="{00000000-0005-0000-0000-000081BE0000}"/>
    <cellStyle name="Currency 4 5 10" xfId="56985" xr:uid="{00000000-0005-0000-0000-000082BE0000}"/>
    <cellStyle name="Currency 4 5 2" xfId="56986" xr:uid="{00000000-0005-0000-0000-000083BE0000}"/>
    <cellStyle name="Currency 4 5 2 2" xfId="56987" xr:uid="{00000000-0005-0000-0000-000084BE0000}"/>
    <cellStyle name="Currency 4 5 2 2 2" xfId="56988" xr:uid="{00000000-0005-0000-0000-000085BE0000}"/>
    <cellStyle name="Currency 4 5 2 2 2 2" xfId="56989" xr:uid="{00000000-0005-0000-0000-000086BE0000}"/>
    <cellStyle name="Currency 4 5 2 2 2 3" xfId="56990" xr:uid="{00000000-0005-0000-0000-000087BE0000}"/>
    <cellStyle name="Currency 4 5 2 2 3" xfId="56991" xr:uid="{00000000-0005-0000-0000-000088BE0000}"/>
    <cellStyle name="Currency 4 5 2 2 3 2" xfId="56992" xr:uid="{00000000-0005-0000-0000-000089BE0000}"/>
    <cellStyle name="Currency 4 5 2 2 3 3" xfId="56993" xr:uid="{00000000-0005-0000-0000-00008ABE0000}"/>
    <cellStyle name="Currency 4 5 2 2 4" xfId="56994" xr:uid="{00000000-0005-0000-0000-00008BBE0000}"/>
    <cellStyle name="Currency 4 5 2 2 4 2" xfId="56995" xr:uid="{00000000-0005-0000-0000-00008CBE0000}"/>
    <cellStyle name="Currency 4 5 2 2 5" xfId="56996" xr:uid="{00000000-0005-0000-0000-00008DBE0000}"/>
    <cellStyle name="Currency 4 5 2 2 6" xfId="56997" xr:uid="{00000000-0005-0000-0000-00008EBE0000}"/>
    <cellStyle name="Currency 4 5 2 3" xfId="56998" xr:uid="{00000000-0005-0000-0000-00008FBE0000}"/>
    <cellStyle name="Currency 4 5 2 3 2" xfId="56999" xr:uid="{00000000-0005-0000-0000-000090BE0000}"/>
    <cellStyle name="Currency 4 5 2 3 2 2" xfId="57000" xr:uid="{00000000-0005-0000-0000-000091BE0000}"/>
    <cellStyle name="Currency 4 5 2 3 2 3" xfId="57001" xr:uid="{00000000-0005-0000-0000-000092BE0000}"/>
    <cellStyle name="Currency 4 5 2 3 3" xfId="57002" xr:uid="{00000000-0005-0000-0000-000093BE0000}"/>
    <cellStyle name="Currency 4 5 2 3 3 2" xfId="57003" xr:uid="{00000000-0005-0000-0000-000094BE0000}"/>
    <cellStyle name="Currency 4 5 2 3 3 3" xfId="57004" xr:uid="{00000000-0005-0000-0000-000095BE0000}"/>
    <cellStyle name="Currency 4 5 2 3 4" xfId="57005" xr:uid="{00000000-0005-0000-0000-000096BE0000}"/>
    <cellStyle name="Currency 4 5 2 3 4 2" xfId="57006" xr:uid="{00000000-0005-0000-0000-000097BE0000}"/>
    <cellStyle name="Currency 4 5 2 3 5" xfId="57007" xr:uid="{00000000-0005-0000-0000-000098BE0000}"/>
    <cellStyle name="Currency 4 5 2 3 6" xfId="57008" xr:uid="{00000000-0005-0000-0000-000099BE0000}"/>
    <cellStyle name="Currency 4 5 2 4" xfId="57009" xr:uid="{00000000-0005-0000-0000-00009ABE0000}"/>
    <cellStyle name="Currency 4 5 2 4 2" xfId="57010" xr:uid="{00000000-0005-0000-0000-00009BBE0000}"/>
    <cellStyle name="Currency 4 5 2 4 2 2" xfId="57011" xr:uid="{00000000-0005-0000-0000-00009CBE0000}"/>
    <cellStyle name="Currency 4 5 2 4 2 3" xfId="57012" xr:uid="{00000000-0005-0000-0000-00009DBE0000}"/>
    <cellStyle name="Currency 4 5 2 4 3" xfId="57013" xr:uid="{00000000-0005-0000-0000-00009EBE0000}"/>
    <cellStyle name="Currency 4 5 2 4 3 2" xfId="57014" xr:uid="{00000000-0005-0000-0000-00009FBE0000}"/>
    <cellStyle name="Currency 4 5 2 4 4" xfId="57015" xr:uid="{00000000-0005-0000-0000-0000A0BE0000}"/>
    <cellStyle name="Currency 4 5 2 4 5" xfId="57016" xr:uid="{00000000-0005-0000-0000-0000A1BE0000}"/>
    <cellStyle name="Currency 4 5 2 5" xfId="57017" xr:uid="{00000000-0005-0000-0000-0000A2BE0000}"/>
    <cellStyle name="Currency 4 5 2 5 2" xfId="57018" xr:uid="{00000000-0005-0000-0000-0000A3BE0000}"/>
    <cellStyle name="Currency 4 5 2 5 3" xfId="57019" xr:uid="{00000000-0005-0000-0000-0000A4BE0000}"/>
    <cellStyle name="Currency 4 5 2 6" xfId="57020" xr:uid="{00000000-0005-0000-0000-0000A5BE0000}"/>
    <cellStyle name="Currency 4 5 2 6 2" xfId="57021" xr:uid="{00000000-0005-0000-0000-0000A6BE0000}"/>
    <cellStyle name="Currency 4 5 2 6 3" xfId="57022" xr:uid="{00000000-0005-0000-0000-0000A7BE0000}"/>
    <cellStyle name="Currency 4 5 2 7" xfId="57023" xr:uid="{00000000-0005-0000-0000-0000A8BE0000}"/>
    <cellStyle name="Currency 4 5 2 7 2" xfId="57024" xr:uid="{00000000-0005-0000-0000-0000A9BE0000}"/>
    <cellStyle name="Currency 4 5 2 8" xfId="57025" xr:uid="{00000000-0005-0000-0000-0000AABE0000}"/>
    <cellStyle name="Currency 4 5 2 9" xfId="57026" xr:uid="{00000000-0005-0000-0000-0000ABBE0000}"/>
    <cellStyle name="Currency 4 5 3" xfId="57027" xr:uid="{00000000-0005-0000-0000-0000ACBE0000}"/>
    <cellStyle name="Currency 4 5 3 2" xfId="57028" xr:uid="{00000000-0005-0000-0000-0000ADBE0000}"/>
    <cellStyle name="Currency 4 5 3 2 2" xfId="57029" xr:uid="{00000000-0005-0000-0000-0000AEBE0000}"/>
    <cellStyle name="Currency 4 5 3 2 3" xfId="57030" xr:uid="{00000000-0005-0000-0000-0000AFBE0000}"/>
    <cellStyle name="Currency 4 5 3 3" xfId="57031" xr:uid="{00000000-0005-0000-0000-0000B0BE0000}"/>
    <cellStyle name="Currency 4 5 3 3 2" xfId="57032" xr:uid="{00000000-0005-0000-0000-0000B1BE0000}"/>
    <cellStyle name="Currency 4 5 3 3 3" xfId="57033" xr:uid="{00000000-0005-0000-0000-0000B2BE0000}"/>
    <cellStyle name="Currency 4 5 3 4" xfId="57034" xr:uid="{00000000-0005-0000-0000-0000B3BE0000}"/>
    <cellStyle name="Currency 4 5 3 4 2" xfId="57035" xr:uid="{00000000-0005-0000-0000-0000B4BE0000}"/>
    <cellStyle name="Currency 4 5 3 5" xfId="57036" xr:uid="{00000000-0005-0000-0000-0000B5BE0000}"/>
    <cellStyle name="Currency 4 5 3 6" xfId="57037" xr:uid="{00000000-0005-0000-0000-0000B6BE0000}"/>
    <cellStyle name="Currency 4 5 4" xfId="57038" xr:uid="{00000000-0005-0000-0000-0000B7BE0000}"/>
    <cellStyle name="Currency 4 5 4 2" xfId="57039" xr:uid="{00000000-0005-0000-0000-0000B8BE0000}"/>
    <cellStyle name="Currency 4 5 4 2 2" xfId="57040" xr:uid="{00000000-0005-0000-0000-0000B9BE0000}"/>
    <cellStyle name="Currency 4 5 4 2 3" xfId="57041" xr:uid="{00000000-0005-0000-0000-0000BABE0000}"/>
    <cellStyle name="Currency 4 5 4 3" xfId="57042" xr:uid="{00000000-0005-0000-0000-0000BBBE0000}"/>
    <cellStyle name="Currency 4 5 4 3 2" xfId="57043" xr:uid="{00000000-0005-0000-0000-0000BCBE0000}"/>
    <cellStyle name="Currency 4 5 4 3 3" xfId="57044" xr:uid="{00000000-0005-0000-0000-0000BDBE0000}"/>
    <cellStyle name="Currency 4 5 4 4" xfId="57045" xr:uid="{00000000-0005-0000-0000-0000BEBE0000}"/>
    <cellStyle name="Currency 4 5 4 4 2" xfId="57046" xr:uid="{00000000-0005-0000-0000-0000BFBE0000}"/>
    <cellStyle name="Currency 4 5 4 5" xfId="57047" xr:uid="{00000000-0005-0000-0000-0000C0BE0000}"/>
    <cellStyle name="Currency 4 5 4 6" xfId="57048" xr:uid="{00000000-0005-0000-0000-0000C1BE0000}"/>
    <cellStyle name="Currency 4 5 5" xfId="57049" xr:uid="{00000000-0005-0000-0000-0000C2BE0000}"/>
    <cellStyle name="Currency 4 5 5 2" xfId="57050" xr:uid="{00000000-0005-0000-0000-0000C3BE0000}"/>
    <cellStyle name="Currency 4 5 5 2 2" xfId="57051" xr:uid="{00000000-0005-0000-0000-0000C4BE0000}"/>
    <cellStyle name="Currency 4 5 5 2 3" xfId="57052" xr:uid="{00000000-0005-0000-0000-0000C5BE0000}"/>
    <cellStyle name="Currency 4 5 5 3" xfId="57053" xr:uid="{00000000-0005-0000-0000-0000C6BE0000}"/>
    <cellStyle name="Currency 4 5 5 3 2" xfId="57054" xr:uid="{00000000-0005-0000-0000-0000C7BE0000}"/>
    <cellStyle name="Currency 4 5 5 4" xfId="57055" xr:uid="{00000000-0005-0000-0000-0000C8BE0000}"/>
    <cellStyle name="Currency 4 5 5 5" xfId="57056" xr:uid="{00000000-0005-0000-0000-0000C9BE0000}"/>
    <cellStyle name="Currency 4 5 6" xfId="57057" xr:uid="{00000000-0005-0000-0000-0000CABE0000}"/>
    <cellStyle name="Currency 4 5 6 2" xfId="57058" xr:uid="{00000000-0005-0000-0000-0000CBBE0000}"/>
    <cellStyle name="Currency 4 5 6 3" xfId="57059" xr:uid="{00000000-0005-0000-0000-0000CCBE0000}"/>
    <cellStyle name="Currency 4 5 7" xfId="57060" xr:uid="{00000000-0005-0000-0000-0000CDBE0000}"/>
    <cellStyle name="Currency 4 5 7 2" xfId="57061" xr:uid="{00000000-0005-0000-0000-0000CEBE0000}"/>
    <cellStyle name="Currency 4 5 7 3" xfId="57062" xr:uid="{00000000-0005-0000-0000-0000CFBE0000}"/>
    <cellStyle name="Currency 4 5 8" xfId="57063" xr:uid="{00000000-0005-0000-0000-0000D0BE0000}"/>
    <cellStyle name="Currency 4 5 8 2" xfId="57064" xr:uid="{00000000-0005-0000-0000-0000D1BE0000}"/>
    <cellStyle name="Currency 4 5 9" xfId="57065" xr:uid="{00000000-0005-0000-0000-0000D2BE0000}"/>
    <cellStyle name="Currency 4 6" xfId="57066" xr:uid="{00000000-0005-0000-0000-0000D3BE0000}"/>
    <cellStyle name="Currency 4 6 2" xfId="57067" xr:uid="{00000000-0005-0000-0000-0000D4BE0000}"/>
    <cellStyle name="Currency 4 6 2 2" xfId="57068" xr:uid="{00000000-0005-0000-0000-0000D5BE0000}"/>
    <cellStyle name="Currency 4 6 2 2 2" xfId="57069" xr:uid="{00000000-0005-0000-0000-0000D6BE0000}"/>
    <cellStyle name="Currency 4 6 2 2 3" xfId="57070" xr:uid="{00000000-0005-0000-0000-0000D7BE0000}"/>
    <cellStyle name="Currency 4 6 2 3" xfId="57071" xr:uid="{00000000-0005-0000-0000-0000D8BE0000}"/>
    <cellStyle name="Currency 4 6 2 3 2" xfId="57072" xr:uid="{00000000-0005-0000-0000-0000D9BE0000}"/>
    <cellStyle name="Currency 4 6 2 3 3" xfId="57073" xr:uid="{00000000-0005-0000-0000-0000DABE0000}"/>
    <cellStyle name="Currency 4 6 2 4" xfId="57074" xr:uid="{00000000-0005-0000-0000-0000DBBE0000}"/>
    <cellStyle name="Currency 4 6 2 4 2" xfId="57075" xr:uid="{00000000-0005-0000-0000-0000DCBE0000}"/>
    <cellStyle name="Currency 4 6 2 5" xfId="57076" xr:uid="{00000000-0005-0000-0000-0000DDBE0000}"/>
    <cellStyle name="Currency 4 6 2 6" xfId="57077" xr:uid="{00000000-0005-0000-0000-0000DEBE0000}"/>
    <cellStyle name="Currency 4 6 3" xfId="57078" xr:uid="{00000000-0005-0000-0000-0000DFBE0000}"/>
    <cellStyle name="Currency 4 6 3 2" xfId="57079" xr:uid="{00000000-0005-0000-0000-0000E0BE0000}"/>
    <cellStyle name="Currency 4 6 3 2 2" xfId="57080" xr:uid="{00000000-0005-0000-0000-0000E1BE0000}"/>
    <cellStyle name="Currency 4 6 3 2 3" xfId="57081" xr:uid="{00000000-0005-0000-0000-0000E2BE0000}"/>
    <cellStyle name="Currency 4 6 3 3" xfId="57082" xr:uid="{00000000-0005-0000-0000-0000E3BE0000}"/>
    <cellStyle name="Currency 4 6 3 3 2" xfId="57083" xr:uid="{00000000-0005-0000-0000-0000E4BE0000}"/>
    <cellStyle name="Currency 4 6 3 3 3" xfId="57084" xr:uid="{00000000-0005-0000-0000-0000E5BE0000}"/>
    <cellStyle name="Currency 4 6 3 4" xfId="57085" xr:uid="{00000000-0005-0000-0000-0000E6BE0000}"/>
    <cellStyle name="Currency 4 6 3 4 2" xfId="57086" xr:uid="{00000000-0005-0000-0000-0000E7BE0000}"/>
    <cellStyle name="Currency 4 6 3 5" xfId="57087" xr:uid="{00000000-0005-0000-0000-0000E8BE0000}"/>
    <cellStyle name="Currency 4 6 3 6" xfId="57088" xr:uid="{00000000-0005-0000-0000-0000E9BE0000}"/>
    <cellStyle name="Currency 4 6 4" xfId="57089" xr:uid="{00000000-0005-0000-0000-0000EABE0000}"/>
    <cellStyle name="Currency 4 6 4 2" xfId="57090" xr:uid="{00000000-0005-0000-0000-0000EBBE0000}"/>
    <cellStyle name="Currency 4 6 4 2 2" xfId="57091" xr:uid="{00000000-0005-0000-0000-0000ECBE0000}"/>
    <cellStyle name="Currency 4 6 4 2 3" xfId="57092" xr:uid="{00000000-0005-0000-0000-0000EDBE0000}"/>
    <cellStyle name="Currency 4 6 4 3" xfId="57093" xr:uid="{00000000-0005-0000-0000-0000EEBE0000}"/>
    <cellStyle name="Currency 4 6 4 3 2" xfId="57094" xr:uid="{00000000-0005-0000-0000-0000EFBE0000}"/>
    <cellStyle name="Currency 4 6 4 4" xfId="57095" xr:uid="{00000000-0005-0000-0000-0000F0BE0000}"/>
    <cellStyle name="Currency 4 6 4 5" xfId="57096" xr:uid="{00000000-0005-0000-0000-0000F1BE0000}"/>
    <cellStyle name="Currency 4 6 5" xfId="57097" xr:uid="{00000000-0005-0000-0000-0000F2BE0000}"/>
    <cellStyle name="Currency 4 6 5 2" xfId="57098" xr:uid="{00000000-0005-0000-0000-0000F3BE0000}"/>
    <cellStyle name="Currency 4 6 5 3" xfId="57099" xr:uid="{00000000-0005-0000-0000-0000F4BE0000}"/>
    <cellStyle name="Currency 4 6 6" xfId="57100" xr:uid="{00000000-0005-0000-0000-0000F5BE0000}"/>
    <cellStyle name="Currency 4 6 6 2" xfId="57101" xr:uid="{00000000-0005-0000-0000-0000F6BE0000}"/>
    <cellStyle name="Currency 4 6 6 3" xfId="57102" xr:uid="{00000000-0005-0000-0000-0000F7BE0000}"/>
    <cellStyle name="Currency 4 6 7" xfId="57103" xr:uid="{00000000-0005-0000-0000-0000F8BE0000}"/>
    <cellStyle name="Currency 4 6 7 2" xfId="57104" xr:uid="{00000000-0005-0000-0000-0000F9BE0000}"/>
    <cellStyle name="Currency 4 6 8" xfId="57105" xr:uid="{00000000-0005-0000-0000-0000FABE0000}"/>
    <cellStyle name="Currency 4 6 9" xfId="57106" xr:uid="{00000000-0005-0000-0000-0000FBBE0000}"/>
    <cellStyle name="Currency 4 7" xfId="57107" xr:uid="{00000000-0005-0000-0000-0000FCBE0000}"/>
    <cellStyle name="Currency 4 7 2" xfId="57108" xr:uid="{00000000-0005-0000-0000-0000FDBE0000}"/>
    <cellStyle name="Currency 4 7 2 2" xfId="57109" xr:uid="{00000000-0005-0000-0000-0000FEBE0000}"/>
    <cellStyle name="Currency 4 7 2 2 2" xfId="57110" xr:uid="{00000000-0005-0000-0000-0000FFBE0000}"/>
    <cellStyle name="Currency 4 7 2 2 3" xfId="57111" xr:uid="{00000000-0005-0000-0000-000000BF0000}"/>
    <cellStyle name="Currency 4 7 2 3" xfId="57112" xr:uid="{00000000-0005-0000-0000-000001BF0000}"/>
    <cellStyle name="Currency 4 7 2 3 2" xfId="57113" xr:uid="{00000000-0005-0000-0000-000002BF0000}"/>
    <cellStyle name="Currency 4 7 2 3 3" xfId="57114" xr:uid="{00000000-0005-0000-0000-000003BF0000}"/>
    <cellStyle name="Currency 4 7 2 4" xfId="57115" xr:uid="{00000000-0005-0000-0000-000004BF0000}"/>
    <cellStyle name="Currency 4 7 2 4 2" xfId="57116" xr:uid="{00000000-0005-0000-0000-000005BF0000}"/>
    <cellStyle name="Currency 4 7 2 5" xfId="57117" xr:uid="{00000000-0005-0000-0000-000006BF0000}"/>
    <cellStyle name="Currency 4 7 2 6" xfId="57118" xr:uid="{00000000-0005-0000-0000-000007BF0000}"/>
    <cellStyle name="Currency 4 7 3" xfId="57119" xr:uid="{00000000-0005-0000-0000-000008BF0000}"/>
    <cellStyle name="Currency 4 7 3 2" xfId="57120" xr:uid="{00000000-0005-0000-0000-000009BF0000}"/>
    <cellStyle name="Currency 4 7 3 2 2" xfId="57121" xr:uid="{00000000-0005-0000-0000-00000ABF0000}"/>
    <cellStyle name="Currency 4 7 3 2 3" xfId="57122" xr:uid="{00000000-0005-0000-0000-00000BBF0000}"/>
    <cellStyle name="Currency 4 7 3 3" xfId="57123" xr:uid="{00000000-0005-0000-0000-00000CBF0000}"/>
    <cellStyle name="Currency 4 7 3 3 2" xfId="57124" xr:uid="{00000000-0005-0000-0000-00000DBF0000}"/>
    <cellStyle name="Currency 4 7 3 3 3" xfId="57125" xr:uid="{00000000-0005-0000-0000-00000EBF0000}"/>
    <cellStyle name="Currency 4 7 3 4" xfId="57126" xr:uid="{00000000-0005-0000-0000-00000FBF0000}"/>
    <cellStyle name="Currency 4 7 3 4 2" xfId="57127" xr:uid="{00000000-0005-0000-0000-000010BF0000}"/>
    <cellStyle name="Currency 4 7 3 5" xfId="57128" xr:uid="{00000000-0005-0000-0000-000011BF0000}"/>
    <cellStyle name="Currency 4 7 3 6" xfId="57129" xr:uid="{00000000-0005-0000-0000-000012BF0000}"/>
    <cellStyle name="Currency 4 7 4" xfId="57130" xr:uid="{00000000-0005-0000-0000-000013BF0000}"/>
    <cellStyle name="Currency 4 7 4 2" xfId="57131" xr:uid="{00000000-0005-0000-0000-000014BF0000}"/>
    <cellStyle name="Currency 4 7 4 2 2" xfId="57132" xr:uid="{00000000-0005-0000-0000-000015BF0000}"/>
    <cellStyle name="Currency 4 7 4 2 3" xfId="57133" xr:uid="{00000000-0005-0000-0000-000016BF0000}"/>
    <cellStyle name="Currency 4 7 4 3" xfId="57134" xr:uid="{00000000-0005-0000-0000-000017BF0000}"/>
    <cellStyle name="Currency 4 7 4 3 2" xfId="57135" xr:uid="{00000000-0005-0000-0000-000018BF0000}"/>
    <cellStyle name="Currency 4 7 4 4" xfId="57136" xr:uid="{00000000-0005-0000-0000-000019BF0000}"/>
    <cellStyle name="Currency 4 7 4 5" xfId="57137" xr:uid="{00000000-0005-0000-0000-00001ABF0000}"/>
    <cellStyle name="Currency 4 7 5" xfId="57138" xr:uid="{00000000-0005-0000-0000-00001BBF0000}"/>
    <cellStyle name="Currency 4 7 5 2" xfId="57139" xr:uid="{00000000-0005-0000-0000-00001CBF0000}"/>
    <cellStyle name="Currency 4 7 5 3" xfId="57140" xr:uid="{00000000-0005-0000-0000-00001DBF0000}"/>
    <cellStyle name="Currency 4 7 6" xfId="57141" xr:uid="{00000000-0005-0000-0000-00001EBF0000}"/>
    <cellStyle name="Currency 4 7 6 2" xfId="57142" xr:uid="{00000000-0005-0000-0000-00001FBF0000}"/>
    <cellStyle name="Currency 4 7 6 3" xfId="57143" xr:uid="{00000000-0005-0000-0000-000020BF0000}"/>
    <cellStyle name="Currency 4 7 7" xfId="57144" xr:uid="{00000000-0005-0000-0000-000021BF0000}"/>
    <cellStyle name="Currency 4 7 7 2" xfId="57145" xr:uid="{00000000-0005-0000-0000-000022BF0000}"/>
    <cellStyle name="Currency 4 7 8" xfId="57146" xr:uid="{00000000-0005-0000-0000-000023BF0000}"/>
    <cellStyle name="Currency 4 7 9" xfId="57147" xr:uid="{00000000-0005-0000-0000-000024BF0000}"/>
    <cellStyle name="Currency 4 8" xfId="57148" xr:uid="{00000000-0005-0000-0000-000025BF0000}"/>
    <cellStyle name="Currency 4 8 2" xfId="57149" xr:uid="{00000000-0005-0000-0000-000026BF0000}"/>
    <cellStyle name="Currency 4 8 2 2" xfId="57150" xr:uid="{00000000-0005-0000-0000-000027BF0000}"/>
    <cellStyle name="Currency 4 8 2 3" xfId="57151" xr:uid="{00000000-0005-0000-0000-000028BF0000}"/>
    <cellStyle name="Currency 4 8 3" xfId="57152" xr:uid="{00000000-0005-0000-0000-000029BF0000}"/>
    <cellStyle name="Currency 4 8 3 2" xfId="57153" xr:uid="{00000000-0005-0000-0000-00002ABF0000}"/>
    <cellStyle name="Currency 4 8 3 3" xfId="57154" xr:uid="{00000000-0005-0000-0000-00002BBF0000}"/>
    <cellStyle name="Currency 4 8 4" xfId="57155" xr:uid="{00000000-0005-0000-0000-00002CBF0000}"/>
    <cellStyle name="Currency 4 8 4 2" xfId="57156" xr:uid="{00000000-0005-0000-0000-00002DBF0000}"/>
    <cellStyle name="Currency 4 8 5" xfId="57157" xr:uid="{00000000-0005-0000-0000-00002EBF0000}"/>
    <cellStyle name="Currency 4 8 6" xfId="57158" xr:uid="{00000000-0005-0000-0000-00002FBF0000}"/>
    <cellStyle name="Currency 4 9" xfId="57159" xr:uid="{00000000-0005-0000-0000-000030BF0000}"/>
    <cellStyle name="Currency 4 9 2" xfId="57160" xr:uid="{00000000-0005-0000-0000-000031BF0000}"/>
    <cellStyle name="Currency 4 9 2 2" xfId="57161" xr:uid="{00000000-0005-0000-0000-000032BF0000}"/>
    <cellStyle name="Currency 4 9 2 3" xfId="57162" xr:uid="{00000000-0005-0000-0000-000033BF0000}"/>
    <cellStyle name="Currency 4 9 3" xfId="57163" xr:uid="{00000000-0005-0000-0000-000034BF0000}"/>
    <cellStyle name="Currency 4 9 3 2" xfId="57164" xr:uid="{00000000-0005-0000-0000-000035BF0000}"/>
    <cellStyle name="Currency 4 9 3 3" xfId="57165" xr:uid="{00000000-0005-0000-0000-000036BF0000}"/>
    <cellStyle name="Currency 4 9 4" xfId="57166" xr:uid="{00000000-0005-0000-0000-000037BF0000}"/>
    <cellStyle name="Currency 4 9 4 2" xfId="57167" xr:uid="{00000000-0005-0000-0000-000038BF0000}"/>
    <cellStyle name="Currency 4 9 5" xfId="57168" xr:uid="{00000000-0005-0000-0000-000039BF0000}"/>
    <cellStyle name="Currency 4 9 6" xfId="57169" xr:uid="{00000000-0005-0000-0000-00003ABF0000}"/>
    <cellStyle name="Currency 40" xfId="4107" xr:uid="{00000000-0005-0000-0000-00003BBF0000}"/>
    <cellStyle name="Currency 41" xfId="4108" xr:uid="{00000000-0005-0000-0000-00003CBF0000}"/>
    <cellStyle name="Currency 42" xfId="4109" xr:uid="{00000000-0005-0000-0000-00003DBF0000}"/>
    <cellStyle name="Currency 43" xfId="4110" xr:uid="{00000000-0005-0000-0000-00003EBF0000}"/>
    <cellStyle name="Currency 44" xfId="4111" xr:uid="{00000000-0005-0000-0000-00003FBF0000}"/>
    <cellStyle name="Currency 45" xfId="4112" xr:uid="{00000000-0005-0000-0000-000040BF0000}"/>
    <cellStyle name="Currency 46" xfId="4113" xr:uid="{00000000-0005-0000-0000-000041BF0000}"/>
    <cellStyle name="Currency 47" xfId="4114" xr:uid="{00000000-0005-0000-0000-000042BF0000}"/>
    <cellStyle name="Currency 48" xfId="4115" xr:uid="{00000000-0005-0000-0000-000043BF0000}"/>
    <cellStyle name="Currency 49" xfId="4116" xr:uid="{00000000-0005-0000-0000-000044BF0000}"/>
    <cellStyle name="Currency 5" xfId="4117" xr:uid="{00000000-0005-0000-0000-000045BF0000}"/>
    <cellStyle name="Currency 5 2" xfId="4118" xr:uid="{00000000-0005-0000-0000-000046BF0000}"/>
    <cellStyle name="Currency 5 2 2" xfId="10240" xr:uid="{00000000-0005-0000-0000-000047BF0000}"/>
    <cellStyle name="Currency 5 2 2 2" xfId="10241" xr:uid="{00000000-0005-0000-0000-000048BF0000}"/>
    <cellStyle name="Currency 5 2 2 3" xfId="10242" xr:uid="{00000000-0005-0000-0000-000049BF0000}"/>
    <cellStyle name="Currency 5 2 2 4" xfId="10243" xr:uid="{00000000-0005-0000-0000-00004ABF0000}"/>
    <cellStyle name="Currency 5 2 3" xfId="10244" xr:uid="{00000000-0005-0000-0000-00004BBF0000}"/>
    <cellStyle name="Currency 5 2 3 2" xfId="10245" xr:uid="{00000000-0005-0000-0000-00004CBF0000}"/>
    <cellStyle name="Currency 5 2 4" xfId="10246" xr:uid="{00000000-0005-0000-0000-00004DBF0000}"/>
    <cellStyle name="Currency 5 2 5" xfId="10247" xr:uid="{00000000-0005-0000-0000-00004EBF0000}"/>
    <cellStyle name="Currency 5 2 6" xfId="10248" xr:uid="{00000000-0005-0000-0000-00004FBF0000}"/>
    <cellStyle name="Currency 5 2 7" xfId="10249" xr:uid="{00000000-0005-0000-0000-000050BF0000}"/>
    <cellStyle name="Currency 5 3" xfId="4119" xr:uid="{00000000-0005-0000-0000-000051BF0000}"/>
    <cellStyle name="Currency 5 3 2" xfId="10250" xr:uid="{00000000-0005-0000-0000-000052BF0000}"/>
    <cellStyle name="Currency 5 3 3" xfId="10251" xr:uid="{00000000-0005-0000-0000-000053BF0000}"/>
    <cellStyle name="Currency 5 3 4" xfId="10252" xr:uid="{00000000-0005-0000-0000-000054BF0000}"/>
    <cellStyle name="Currency 5 4" xfId="10253" xr:uid="{00000000-0005-0000-0000-000055BF0000}"/>
    <cellStyle name="Currency 5 4 2" xfId="10254" xr:uid="{00000000-0005-0000-0000-000056BF0000}"/>
    <cellStyle name="Currency 5 5" xfId="10255" xr:uid="{00000000-0005-0000-0000-000057BF0000}"/>
    <cellStyle name="Currency 5 6" xfId="10256" xr:uid="{00000000-0005-0000-0000-000058BF0000}"/>
    <cellStyle name="Currency 5 7" xfId="10257" xr:uid="{00000000-0005-0000-0000-000059BF0000}"/>
    <cellStyle name="Currency 5 8" xfId="10258" xr:uid="{00000000-0005-0000-0000-00005ABF0000}"/>
    <cellStyle name="Currency 50" xfId="4120" xr:uid="{00000000-0005-0000-0000-00005BBF0000}"/>
    <cellStyle name="Currency 51" xfId="4121" xr:uid="{00000000-0005-0000-0000-00005CBF0000}"/>
    <cellStyle name="Currency 52" xfId="4122" xr:uid="{00000000-0005-0000-0000-00005DBF0000}"/>
    <cellStyle name="Currency 53" xfId="4123" xr:uid="{00000000-0005-0000-0000-00005EBF0000}"/>
    <cellStyle name="Currency 54" xfId="4124" xr:uid="{00000000-0005-0000-0000-00005FBF0000}"/>
    <cellStyle name="Currency 55" xfId="4125" xr:uid="{00000000-0005-0000-0000-000060BF0000}"/>
    <cellStyle name="Currency 56" xfId="4126" xr:uid="{00000000-0005-0000-0000-000061BF0000}"/>
    <cellStyle name="Currency 56 2" xfId="4127" xr:uid="{00000000-0005-0000-0000-000062BF0000}"/>
    <cellStyle name="Currency 57" xfId="4128" xr:uid="{00000000-0005-0000-0000-000063BF0000}"/>
    <cellStyle name="Currency 57 2" xfId="4129" xr:uid="{00000000-0005-0000-0000-000064BF0000}"/>
    <cellStyle name="Currency 58" xfId="4130" xr:uid="{00000000-0005-0000-0000-000065BF0000}"/>
    <cellStyle name="Currency 59" xfId="4131" xr:uid="{00000000-0005-0000-0000-000066BF0000}"/>
    <cellStyle name="Currency 6" xfId="4132" xr:uid="{00000000-0005-0000-0000-000067BF0000}"/>
    <cellStyle name="Currency 6 2" xfId="4133" xr:uid="{00000000-0005-0000-0000-000068BF0000}"/>
    <cellStyle name="Currency 6 2 2" xfId="4134" xr:uid="{00000000-0005-0000-0000-000069BF0000}"/>
    <cellStyle name="Currency 6 2 2 2" xfId="4135" xr:uid="{00000000-0005-0000-0000-00006ABF0000}"/>
    <cellStyle name="Currency 6 2 2 2 2" xfId="4136" xr:uid="{00000000-0005-0000-0000-00006BBF0000}"/>
    <cellStyle name="Currency 6 2 2 2 3" xfId="14051" xr:uid="{00000000-0005-0000-0000-00006CBF0000}"/>
    <cellStyle name="Currency 6 2 2 3" xfId="4137" xr:uid="{00000000-0005-0000-0000-00006DBF0000}"/>
    <cellStyle name="Currency 6 2 2 3 2" xfId="14052" xr:uid="{00000000-0005-0000-0000-00006EBF0000}"/>
    <cellStyle name="Currency 6 2 2 4" xfId="10259" xr:uid="{00000000-0005-0000-0000-00006FBF0000}"/>
    <cellStyle name="Currency 6 2 2 5" xfId="10260" xr:uid="{00000000-0005-0000-0000-000070BF0000}"/>
    <cellStyle name="Currency 6 2 2 6" xfId="10261" xr:uid="{00000000-0005-0000-0000-000071BF0000}"/>
    <cellStyle name="Currency 6 2 3" xfId="4138" xr:uid="{00000000-0005-0000-0000-000072BF0000}"/>
    <cellStyle name="Currency 6 2 3 2" xfId="4139" xr:uid="{00000000-0005-0000-0000-000073BF0000}"/>
    <cellStyle name="Currency 6 2 3 3" xfId="14053" xr:uid="{00000000-0005-0000-0000-000074BF0000}"/>
    <cellStyle name="Currency 6 2 4" xfId="4140" xr:uid="{00000000-0005-0000-0000-000075BF0000}"/>
    <cellStyle name="Currency 6 2 4 2" xfId="14054" xr:uid="{00000000-0005-0000-0000-000076BF0000}"/>
    <cellStyle name="Currency 6 2 5" xfId="10262" xr:uid="{00000000-0005-0000-0000-000077BF0000}"/>
    <cellStyle name="Currency 6 3" xfId="4141" xr:uid="{00000000-0005-0000-0000-000078BF0000}"/>
    <cellStyle name="Currency 6 3 2" xfId="4142" xr:uid="{00000000-0005-0000-0000-000079BF0000}"/>
    <cellStyle name="Currency 6 3 2 2" xfId="4143" xr:uid="{00000000-0005-0000-0000-00007ABF0000}"/>
    <cellStyle name="Currency 6 3 2 2 2" xfId="10263" xr:uid="{00000000-0005-0000-0000-00007BBF0000}"/>
    <cellStyle name="Currency 6 3 2 3" xfId="10264" xr:uid="{00000000-0005-0000-0000-00007CBF0000}"/>
    <cellStyle name="Currency 6 3 2 4" xfId="10265" xr:uid="{00000000-0005-0000-0000-00007DBF0000}"/>
    <cellStyle name="Currency 6 3 2 5" xfId="10266" xr:uid="{00000000-0005-0000-0000-00007EBF0000}"/>
    <cellStyle name="Currency 6 3 3" xfId="4144" xr:uid="{00000000-0005-0000-0000-00007FBF0000}"/>
    <cellStyle name="Currency 6 3 3 2" xfId="10267" xr:uid="{00000000-0005-0000-0000-000080BF0000}"/>
    <cellStyle name="Currency 6 3 4" xfId="10268" xr:uid="{00000000-0005-0000-0000-000081BF0000}"/>
    <cellStyle name="Currency 6 3 5" xfId="10269" xr:uid="{00000000-0005-0000-0000-000082BF0000}"/>
    <cellStyle name="Currency 6 3 6" xfId="10270" xr:uid="{00000000-0005-0000-0000-000083BF0000}"/>
    <cellStyle name="Currency 6 3 7" xfId="10271" xr:uid="{00000000-0005-0000-0000-000084BF0000}"/>
    <cellStyle name="Currency 6 4" xfId="4145" xr:uid="{00000000-0005-0000-0000-000085BF0000}"/>
    <cellStyle name="Currency 6 4 2" xfId="4146" xr:uid="{00000000-0005-0000-0000-000086BF0000}"/>
    <cellStyle name="Currency 6 4 2 2" xfId="10272" xr:uid="{00000000-0005-0000-0000-000087BF0000}"/>
    <cellStyle name="Currency 6 4 3" xfId="10273" xr:uid="{00000000-0005-0000-0000-000088BF0000}"/>
    <cellStyle name="Currency 6 4 4" xfId="10274" xr:uid="{00000000-0005-0000-0000-000089BF0000}"/>
    <cellStyle name="Currency 6 4 5" xfId="10275" xr:uid="{00000000-0005-0000-0000-00008ABF0000}"/>
    <cellStyle name="Currency 6 5" xfId="4147" xr:uid="{00000000-0005-0000-0000-00008BBF0000}"/>
    <cellStyle name="Currency 6 5 2" xfId="4148" xr:uid="{00000000-0005-0000-0000-00008CBF0000}"/>
    <cellStyle name="Currency 6 5 2 2" xfId="10276" xr:uid="{00000000-0005-0000-0000-00008DBF0000}"/>
    <cellStyle name="Currency 6 5 3" xfId="10277" xr:uid="{00000000-0005-0000-0000-00008EBF0000}"/>
    <cellStyle name="Currency 6 5 4" xfId="10278" xr:uid="{00000000-0005-0000-0000-00008FBF0000}"/>
    <cellStyle name="Currency 6 5 5" xfId="10279" xr:uid="{00000000-0005-0000-0000-000090BF0000}"/>
    <cellStyle name="Currency 6 6" xfId="4149" xr:uid="{00000000-0005-0000-0000-000091BF0000}"/>
    <cellStyle name="Currency 6 6 2" xfId="10280" xr:uid="{00000000-0005-0000-0000-000092BF0000}"/>
    <cellStyle name="Currency 6 6 2 2" xfId="10281" xr:uid="{00000000-0005-0000-0000-000093BF0000}"/>
    <cellStyle name="Currency 6 6 3" xfId="10282" xr:uid="{00000000-0005-0000-0000-000094BF0000}"/>
    <cellStyle name="Currency 6 6 4" xfId="10283" xr:uid="{00000000-0005-0000-0000-000095BF0000}"/>
    <cellStyle name="Currency 6 6 5" xfId="10284" xr:uid="{00000000-0005-0000-0000-000096BF0000}"/>
    <cellStyle name="Currency 6 7" xfId="10285" xr:uid="{00000000-0005-0000-0000-000097BF0000}"/>
    <cellStyle name="Currency 60" xfId="4150" xr:uid="{00000000-0005-0000-0000-000098BF0000}"/>
    <cellStyle name="Currency 61" xfId="4151" xr:uid="{00000000-0005-0000-0000-000099BF0000}"/>
    <cellStyle name="Currency 62" xfId="4152" xr:uid="{00000000-0005-0000-0000-00009ABF0000}"/>
    <cellStyle name="Currency 62 2" xfId="4153" xr:uid="{00000000-0005-0000-0000-00009BBF0000}"/>
    <cellStyle name="Currency 63" xfId="4154" xr:uid="{00000000-0005-0000-0000-00009CBF0000}"/>
    <cellStyle name="Currency 64" xfId="4155" xr:uid="{00000000-0005-0000-0000-00009DBF0000}"/>
    <cellStyle name="Currency 65" xfId="4156" xr:uid="{00000000-0005-0000-0000-00009EBF0000}"/>
    <cellStyle name="Currency 66" xfId="4157" xr:uid="{00000000-0005-0000-0000-00009FBF0000}"/>
    <cellStyle name="Currency 67" xfId="4158" xr:uid="{00000000-0005-0000-0000-0000A0BF0000}"/>
    <cellStyle name="Currency 68" xfId="4159" xr:uid="{00000000-0005-0000-0000-0000A1BF0000}"/>
    <cellStyle name="Currency 69" xfId="4160" xr:uid="{00000000-0005-0000-0000-0000A2BF0000}"/>
    <cellStyle name="Currency 7" xfId="4161" xr:uid="{00000000-0005-0000-0000-0000A3BF0000}"/>
    <cellStyle name="Currency 7 2" xfId="4162" xr:uid="{00000000-0005-0000-0000-0000A4BF0000}"/>
    <cellStyle name="Currency 7 2 2" xfId="10286" xr:uid="{00000000-0005-0000-0000-0000A5BF0000}"/>
    <cellStyle name="Currency 7 2 2 2" xfId="10287" xr:uid="{00000000-0005-0000-0000-0000A6BF0000}"/>
    <cellStyle name="Currency 7 2 3" xfId="10288" xr:uid="{00000000-0005-0000-0000-0000A7BF0000}"/>
    <cellStyle name="Currency 7 2 4" xfId="10289" xr:uid="{00000000-0005-0000-0000-0000A8BF0000}"/>
    <cellStyle name="Currency 7 3" xfId="4163" xr:uid="{00000000-0005-0000-0000-0000A9BF0000}"/>
    <cellStyle name="Currency 7 3 2" xfId="10290" xr:uid="{00000000-0005-0000-0000-0000AABF0000}"/>
    <cellStyle name="Currency 7 3 3" xfId="10291" xr:uid="{00000000-0005-0000-0000-0000ABBF0000}"/>
    <cellStyle name="Currency 7 3 4" xfId="10292" xr:uid="{00000000-0005-0000-0000-0000ACBF0000}"/>
    <cellStyle name="Currency 7 4" xfId="10293" xr:uid="{00000000-0005-0000-0000-0000ADBF0000}"/>
    <cellStyle name="Currency 7 4 2" xfId="10294" xr:uid="{00000000-0005-0000-0000-0000AEBF0000}"/>
    <cellStyle name="Currency 7 5" xfId="10295" xr:uid="{00000000-0005-0000-0000-0000AFBF0000}"/>
    <cellStyle name="Currency 7 6" xfId="10296" xr:uid="{00000000-0005-0000-0000-0000B0BF0000}"/>
    <cellStyle name="Currency 7 7" xfId="10297" xr:uid="{00000000-0005-0000-0000-0000B1BF0000}"/>
    <cellStyle name="Currency 7 8" xfId="10298" xr:uid="{00000000-0005-0000-0000-0000B2BF0000}"/>
    <cellStyle name="Currency 70" xfId="4164" xr:uid="{00000000-0005-0000-0000-0000B3BF0000}"/>
    <cellStyle name="Currency 71" xfId="4165" xr:uid="{00000000-0005-0000-0000-0000B4BF0000}"/>
    <cellStyle name="Currency 72" xfId="4166" xr:uid="{00000000-0005-0000-0000-0000B5BF0000}"/>
    <cellStyle name="Currency 73" xfId="4167" xr:uid="{00000000-0005-0000-0000-0000B6BF0000}"/>
    <cellStyle name="Currency 74" xfId="4168" xr:uid="{00000000-0005-0000-0000-0000B7BF0000}"/>
    <cellStyle name="Currency 75" xfId="4169" xr:uid="{00000000-0005-0000-0000-0000B8BF0000}"/>
    <cellStyle name="Currency 76" xfId="10299" xr:uid="{00000000-0005-0000-0000-0000B9BF0000}"/>
    <cellStyle name="Currency 77" xfId="10300" xr:uid="{00000000-0005-0000-0000-0000BABF0000}"/>
    <cellStyle name="Currency 78" xfId="10301" xr:uid="{00000000-0005-0000-0000-0000BBBF0000}"/>
    <cellStyle name="Currency 79" xfId="10302" xr:uid="{00000000-0005-0000-0000-0000BCBF0000}"/>
    <cellStyle name="Currency 8" xfId="4170" xr:uid="{00000000-0005-0000-0000-0000BDBF0000}"/>
    <cellStyle name="Currency 8 2" xfId="4171" xr:uid="{00000000-0005-0000-0000-0000BEBF0000}"/>
    <cellStyle name="Currency 8 2 2" xfId="10303" xr:uid="{00000000-0005-0000-0000-0000BFBF0000}"/>
    <cellStyle name="Currency 8 2 2 2" xfId="57170" xr:uid="{00000000-0005-0000-0000-0000C0BF0000}"/>
    <cellStyle name="Currency 8 2 3" xfId="10304" xr:uid="{00000000-0005-0000-0000-0000C1BF0000}"/>
    <cellStyle name="Currency 8 2 3 2" xfId="10305" xr:uid="{00000000-0005-0000-0000-0000C2BF0000}"/>
    <cellStyle name="Currency 8 2 4" xfId="10306" xr:uid="{00000000-0005-0000-0000-0000C3BF0000}"/>
    <cellStyle name="Currency 8 2 5" xfId="10307" xr:uid="{00000000-0005-0000-0000-0000C4BF0000}"/>
    <cellStyle name="Currency 8 3" xfId="10308" xr:uid="{00000000-0005-0000-0000-0000C5BF0000}"/>
    <cellStyle name="Currency 8 3 2" xfId="10309" xr:uid="{00000000-0005-0000-0000-0000C6BF0000}"/>
    <cellStyle name="Currency 8 3 3" xfId="14055" xr:uid="{00000000-0005-0000-0000-0000C7BF0000}"/>
    <cellStyle name="Currency 8 4" xfId="10310" xr:uid="{00000000-0005-0000-0000-0000C8BF0000}"/>
    <cellStyle name="Currency 8 5" xfId="10311" xr:uid="{00000000-0005-0000-0000-0000C9BF0000}"/>
    <cellStyle name="Currency 8 6" xfId="10312" xr:uid="{00000000-0005-0000-0000-0000CABF0000}"/>
    <cellStyle name="Currency 8 7" xfId="10313" xr:uid="{00000000-0005-0000-0000-0000CBBF0000}"/>
    <cellStyle name="Currency 80" xfId="10314" xr:uid="{00000000-0005-0000-0000-0000CCBF0000}"/>
    <cellStyle name="Currency 81" xfId="10315" xr:uid="{00000000-0005-0000-0000-0000CDBF0000}"/>
    <cellStyle name="Currency 82" xfId="10316" xr:uid="{00000000-0005-0000-0000-0000CEBF0000}"/>
    <cellStyle name="Currency 83" xfId="10317" xr:uid="{00000000-0005-0000-0000-0000CFBF0000}"/>
    <cellStyle name="Currency 84" xfId="10318" xr:uid="{00000000-0005-0000-0000-0000D0BF0000}"/>
    <cellStyle name="Currency 85" xfId="10319" xr:uid="{00000000-0005-0000-0000-0000D1BF0000}"/>
    <cellStyle name="Currency 86" xfId="10320" xr:uid="{00000000-0005-0000-0000-0000D2BF0000}"/>
    <cellStyle name="Currency 87" xfId="10321" xr:uid="{00000000-0005-0000-0000-0000D3BF0000}"/>
    <cellStyle name="Currency 88" xfId="10322" xr:uid="{00000000-0005-0000-0000-0000D4BF0000}"/>
    <cellStyle name="Currency 89" xfId="10323" xr:uid="{00000000-0005-0000-0000-0000D5BF0000}"/>
    <cellStyle name="Currency 9" xfId="4172" xr:uid="{00000000-0005-0000-0000-0000D6BF0000}"/>
    <cellStyle name="Currency 9 2" xfId="4173" xr:uid="{00000000-0005-0000-0000-0000D7BF0000}"/>
    <cellStyle name="Currency 9 2 2" xfId="10324" xr:uid="{00000000-0005-0000-0000-0000D8BF0000}"/>
    <cellStyle name="Currency 9 2 3" xfId="10325" xr:uid="{00000000-0005-0000-0000-0000D9BF0000}"/>
    <cellStyle name="Currency 9 3" xfId="10326" xr:uid="{00000000-0005-0000-0000-0000DABF0000}"/>
    <cellStyle name="Currency 9 3 2" xfId="10327" xr:uid="{00000000-0005-0000-0000-0000DBBF0000}"/>
    <cellStyle name="Currency 9 4" xfId="10328" xr:uid="{00000000-0005-0000-0000-0000DCBF0000}"/>
    <cellStyle name="Currency 9 5" xfId="10329" xr:uid="{00000000-0005-0000-0000-0000DDBF0000}"/>
    <cellStyle name="Currency 9 6" xfId="10330" xr:uid="{00000000-0005-0000-0000-0000DEBF0000}"/>
    <cellStyle name="Currency 90" xfId="10331" xr:uid="{00000000-0005-0000-0000-0000DFBF0000}"/>
    <cellStyle name="Currency 91" xfId="10332" xr:uid="{00000000-0005-0000-0000-0000E0BF0000}"/>
    <cellStyle name="Currency 92" xfId="10333" xr:uid="{00000000-0005-0000-0000-0000E1BF0000}"/>
    <cellStyle name="Currency 93" xfId="10334" xr:uid="{00000000-0005-0000-0000-0000E2BF0000}"/>
    <cellStyle name="Currency 94" xfId="10335" xr:uid="{00000000-0005-0000-0000-0000E3BF0000}"/>
    <cellStyle name="Currency 95" xfId="10336" xr:uid="{00000000-0005-0000-0000-0000E4BF0000}"/>
    <cellStyle name="Currency 96" xfId="10337" xr:uid="{00000000-0005-0000-0000-0000E5BF0000}"/>
    <cellStyle name="Currency 97" xfId="10338" xr:uid="{00000000-0005-0000-0000-0000E6BF0000}"/>
    <cellStyle name="Currency 98" xfId="10339" xr:uid="{00000000-0005-0000-0000-0000E7BF0000}"/>
    <cellStyle name="Currency 99" xfId="10340" xr:uid="{00000000-0005-0000-0000-0000E8BF0000}"/>
    <cellStyle name="Currency0" xfId="4174" xr:uid="{00000000-0005-0000-0000-0000E9BF0000}"/>
    <cellStyle name="Currency0 2" xfId="4175" xr:uid="{00000000-0005-0000-0000-0000EABF0000}"/>
    <cellStyle name="Currency0 2 2" xfId="10341" xr:uid="{00000000-0005-0000-0000-0000EBBF0000}"/>
    <cellStyle name="Currency0 2 3" xfId="10342" xr:uid="{00000000-0005-0000-0000-0000ECBF0000}"/>
    <cellStyle name="Currency0 3" xfId="4176" xr:uid="{00000000-0005-0000-0000-0000EDBF0000}"/>
    <cellStyle name="Currency0 3 2" xfId="10343" xr:uid="{00000000-0005-0000-0000-0000EEBF0000}"/>
    <cellStyle name="Currency0 3 3" xfId="10344" xr:uid="{00000000-0005-0000-0000-0000EFBF0000}"/>
    <cellStyle name="Custom - Style1" xfId="10345" xr:uid="{00000000-0005-0000-0000-0000F0BF0000}"/>
    <cellStyle name="Data   - Style2" xfId="10346" xr:uid="{00000000-0005-0000-0000-0000F1BF0000}"/>
    <cellStyle name="Date" xfId="4177" xr:uid="{00000000-0005-0000-0000-0000F2BF0000}"/>
    <cellStyle name="Date 2" xfId="4178" xr:uid="{00000000-0005-0000-0000-0000F3BF0000}"/>
    <cellStyle name="Date 2 2" xfId="10347" xr:uid="{00000000-0005-0000-0000-0000F4BF0000}"/>
    <cellStyle name="Date 2 3" xfId="10348" xr:uid="{00000000-0005-0000-0000-0000F5BF0000}"/>
    <cellStyle name="Date 3" xfId="4179" xr:uid="{00000000-0005-0000-0000-0000F6BF0000}"/>
    <cellStyle name="Date 3 2" xfId="10349" xr:uid="{00000000-0005-0000-0000-0000F7BF0000}"/>
    <cellStyle name="Date 3 3" xfId="10350" xr:uid="{00000000-0005-0000-0000-0000F8BF0000}"/>
    <cellStyle name="Eingabe" xfId="4180" xr:uid="{00000000-0005-0000-0000-0000F9BF0000}"/>
    <cellStyle name="Eingabe 2" xfId="4181" xr:uid="{00000000-0005-0000-0000-0000FABF0000}"/>
    <cellStyle name="Eingabe 3" xfId="57171" xr:uid="{00000000-0005-0000-0000-0000FBBF0000}"/>
    <cellStyle name="Euro" xfId="4182" xr:uid="{00000000-0005-0000-0000-0000FCBF0000}"/>
    <cellStyle name="Euro 2" xfId="4183" xr:uid="{00000000-0005-0000-0000-0000FDBF0000}"/>
    <cellStyle name="Euro 2 2" xfId="4184" xr:uid="{00000000-0005-0000-0000-0000FEBF0000}"/>
    <cellStyle name="Euro 2 2 2" xfId="13830" xr:uid="{00000000-0005-0000-0000-0000FFBF0000}"/>
    <cellStyle name="Euro 2 3" xfId="10351" xr:uid="{00000000-0005-0000-0000-000000C00000}"/>
    <cellStyle name="Euro 3" xfId="4185" xr:uid="{00000000-0005-0000-0000-000001C00000}"/>
    <cellStyle name="Euro 3 2" xfId="10352" xr:uid="{00000000-0005-0000-0000-000002C00000}"/>
    <cellStyle name="Euro 3 3" xfId="10353" xr:uid="{00000000-0005-0000-0000-000003C00000}"/>
    <cellStyle name="Explanatory Text 10" xfId="10354" xr:uid="{00000000-0005-0000-0000-000004C00000}"/>
    <cellStyle name="Explanatory Text 11" xfId="10355" xr:uid="{00000000-0005-0000-0000-000005C00000}"/>
    <cellStyle name="Explanatory Text 12" xfId="10356" xr:uid="{00000000-0005-0000-0000-000006C00000}"/>
    <cellStyle name="Explanatory Text 13" xfId="10357" xr:uid="{00000000-0005-0000-0000-000007C00000}"/>
    <cellStyle name="Explanatory Text 14" xfId="10358" xr:uid="{00000000-0005-0000-0000-000008C00000}"/>
    <cellStyle name="Explanatory Text 15" xfId="10359" xr:uid="{00000000-0005-0000-0000-000009C00000}"/>
    <cellStyle name="Explanatory Text 16" xfId="10360" xr:uid="{00000000-0005-0000-0000-00000AC00000}"/>
    <cellStyle name="Explanatory Text 17" xfId="10361" xr:uid="{00000000-0005-0000-0000-00000BC00000}"/>
    <cellStyle name="Explanatory Text 18" xfId="14483" xr:uid="{00000000-0005-0000-0000-00000CC00000}"/>
    <cellStyle name="Explanatory Text 2" xfId="4186" xr:uid="{00000000-0005-0000-0000-00000DC00000}"/>
    <cellStyle name="Explanatory Text 2 2" xfId="4187" xr:uid="{00000000-0005-0000-0000-00000EC00000}"/>
    <cellStyle name="Explanatory Text 2 2 2" xfId="14247" xr:uid="{00000000-0005-0000-0000-00000FC00000}"/>
    <cellStyle name="Explanatory Text 2 3" xfId="13725" xr:uid="{00000000-0005-0000-0000-000010C00000}"/>
    <cellStyle name="Explanatory Text 2 4" xfId="57172" xr:uid="{00000000-0005-0000-0000-000011C00000}"/>
    <cellStyle name="Explanatory Text 2 5" xfId="57173" xr:uid="{00000000-0005-0000-0000-000012C00000}"/>
    <cellStyle name="Explanatory Text 3" xfId="4188" xr:uid="{00000000-0005-0000-0000-000013C00000}"/>
    <cellStyle name="Explanatory Text 3 2" xfId="13726" xr:uid="{00000000-0005-0000-0000-000014C00000}"/>
    <cellStyle name="Explanatory Text 4" xfId="10362" xr:uid="{00000000-0005-0000-0000-000015C00000}"/>
    <cellStyle name="Explanatory Text 4 2" xfId="57174" xr:uid="{00000000-0005-0000-0000-000016C00000}"/>
    <cellStyle name="Explanatory Text 5" xfId="10363" xr:uid="{00000000-0005-0000-0000-000017C00000}"/>
    <cellStyle name="Explanatory Text 5 2" xfId="57175" xr:uid="{00000000-0005-0000-0000-000018C00000}"/>
    <cellStyle name="Explanatory Text 6" xfId="10364" xr:uid="{00000000-0005-0000-0000-000019C00000}"/>
    <cellStyle name="Explanatory Text 6 2" xfId="57176" xr:uid="{00000000-0005-0000-0000-00001AC00000}"/>
    <cellStyle name="Explanatory Text 7" xfId="10365" xr:uid="{00000000-0005-0000-0000-00001BC00000}"/>
    <cellStyle name="Explanatory Text 7 2" xfId="57177" xr:uid="{00000000-0005-0000-0000-00001CC00000}"/>
    <cellStyle name="Explanatory Text 8" xfId="10366" xr:uid="{00000000-0005-0000-0000-00001DC00000}"/>
    <cellStyle name="Explanatory Text 9" xfId="10367" xr:uid="{00000000-0005-0000-0000-00001EC00000}"/>
    <cellStyle name="F2" xfId="4189" xr:uid="{00000000-0005-0000-0000-00001FC00000}"/>
    <cellStyle name="F2 2" xfId="4190" xr:uid="{00000000-0005-0000-0000-000020C00000}"/>
    <cellStyle name="F2 2 2" xfId="10368" xr:uid="{00000000-0005-0000-0000-000021C00000}"/>
    <cellStyle name="F2 3" xfId="10369" xr:uid="{00000000-0005-0000-0000-000022C00000}"/>
    <cellStyle name="F2 3 2" xfId="10370" xr:uid="{00000000-0005-0000-0000-000023C00000}"/>
    <cellStyle name="F2 4" xfId="10371" xr:uid="{00000000-0005-0000-0000-000024C00000}"/>
    <cellStyle name="F2 5" xfId="10372" xr:uid="{00000000-0005-0000-0000-000025C00000}"/>
    <cellStyle name="F2 6" xfId="10373" xr:uid="{00000000-0005-0000-0000-000026C00000}"/>
    <cellStyle name="F2 7" xfId="10374" xr:uid="{00000000-0005-0000-0000-000027C00000}"/>
    <cellStyle name="F2 8" xfId="10375" xr:uid="{00000000-0005-0000-0000-000028C00000}"/>
    <cellStyle name="F2 9" xfId="10376" xr:uid="{00000000-0005-0000-0000-000029C00000}"/>
    <cellStyle name="F2_Regenerated Revenues LGE Gas 2008-04 with Elec Gen-Seelye final version " xfId="10377" xr:uid="{00000000-0005-0000-0000-00002AC00000}"/>
    <cellStyle name="F3" xfId="4191" xr:uid="{00000000-0005-0000-0000-00002BC00000}"/>
    <cellStyle name="F3 2" xfId="4192" xr:uid="{00000000-0005-0000-0000-00002CC00000}"/>
    <cellStyle name="F3 2 2" xfId="10378" xr:uid="{00000000-0005-0000-0000-00002DC00000}"/>
    <cellStyle name="F3 3" xfId="10379" xr:uid="{00000000-0005-0000-0000-00002EC00000}"/>
    <cellStyle name="F3 3 2" xfId="10380" xr:uid="{00000000-0005-0000-0000-00002FC00000}"/>
    <cellStyle name="F3 4" xfId="10381" xr:uid="{00000000-0005-0000-0000-000030C00000}"/>
    <cellStyle name="F3 5" xfId="10382" xr:uid="{00000000-0005-0000-0000-000031C00000}"/>
    <cellStyle name="F3 6" xfId="10383" xr:uid="{00000000-0005-0000-0000-000032C00000}"/>
    <cellStyle name="F3 7" xfId="10384" xr:uid="{00000000-0005-0000-0000-000033C00000}"/>
    <cellStyle name="F3 8" xfId="10385" xr:uid="{00000000-0005-0000-0000-000034C00000}"/>
    <cellStyle name="F3 9" xfId="10386" xr:uid="{00000000-0005-0000-0000-000035C00000}"/>
    <cellStyle name="F3_Regenerated Revenues LGE Gas 2008-04 with Elec Gen-Seelye final version " xfId="10387" xr:uid="{00000000-0005-0000-0000-000036C00000}"/>
    <cellStyle name="F4" xfId="4193" xr:uid="{00000000-0005-0000-0000-000037C00000}"/>
    <cellStyle name="F4 2" xfId="4194" xr:uid="{00000000-0005-0000-0000-000038C00000}"/>
    <cellStyle name="F4 2 2" xfId="10388" xr:uid="{00000000-0005-0000-0000-000039C00000}"/>
    <cellStyle name="F4 3" xfId="10389" xr:uid="{00000000-0005-0000-0000-00003AC00000}"/>
    <cellStyle name="F4 3 2" xfId="10390" xr:uid="{00000000-0005-0000-0000-00003BC00000}"/>
    <cellStyle name="F4 4" xfId="10391" xr:uid="{00000000-0005-0000-0000-00003CC00000}"/>
    <cellStyle name="F4 5" xfId="10392" xr:uid="{00000000-0005-0000-0000-00003DC00000}"/>
    <cellStyle name="F4 6" xfId="10393" xr:uid="{00000000-0005-0000-0000-00003EC00000}"/>
    <cellStyle name="F4 7" xfId="10394" xr:uid="{00000000-0005-0000-0000-00003FC00000}"/>
    <cellStyle name="F4 8" xfId="10395" xr:uid="{00000000-0005-0000-0000-000040C00000}"/>
    <cellStyle name="F4 9" xfId="10396" xr:uid="{00000000-0005-0000-0000-000041C00000}"/>
    <cellStyle name="F4_Regenerated Revenues LGE Gas 2008-04 with Elec Gen-Seelye final version " xfId="10397" xr:uid="{00000000-0005-0000-0000-000042C00000}"/>
    <cellStyle name="F5" xfId="4195" xr:uid="{00000000-0005-0000-0000-000043C00000}"/>
    <cellStyle name="F5 2" xfId="4196" xr:uid="{00000000-0005-0000-0000-000044C00000}"/>
    <cellStyle name="F5 2 2" xfId="10398" xr:uid="{00000000-0005-0000-0000-000045C00000}"/>
    <cellStyle name="F5 3" xfId="4197" xr:uid="{00000000-0005-0000-0000-000046C00000}"/>
    <cellStyle name="F5 3 2" xfId="10399" xr:uid="{00000000-0005-0000-0000-000047C00000}"/>
    <cellStyle name="F5 4" xfId="10400" xr:uid="{00000000-0005-0000-0000-000048C00000}"/>
    <cellStyle name="F5 5" xfId="10401" xr:uid="{00000000-0005-0000-0000-000049C00000}"/>
    <cellStyle name="F5 6" xfId="10402" xr:uid="{00000000-0005-0000-0000-00004AC00000}"/>
    <cellStyle name="F5 7" xfId="10403" xr:uid="{00000000-0005-0000-0000-00004BC00000}"/>
    <cellStyle name="F5 8" xfId="10404" xr:uid="{00000000-0005-0000-0000-00004CC00000}"/>
    <cellStyle name="F5 9" xfId="10405" xr:uid="{00000000-0005-0000-0000-00004DC00000}"/>
    <cellStyle name="F5_Regenerated Revenues LGE Gas 2008-04 with Elec Gen-Seelye final version " xfId="10406" xr:uid="{00000000-0005-0000-0000-00004EC00000}"/>
    <cellStyle name="F6" xfId="4198" xr:uid="{00000000-0005-0000-0000-00004FC00000}"/>
    <cellStyle name="F6 10" xfId="10407" xr:uid="{00000000-0005-0000-0000-000050C00000}"/>
    <cellStyle name="F6 10 2" xfId="10408" xr:uid="{00000000-0005-0000-0000-000051C00000}"/>
    <cellStyle name="F6 11" xfId="10409" xr:uid="{00000000-0005-0000-0000-000052C00000}"/>
    <cellStyle name="F6 2" xfId="4199" xr:uid="{00000000-0005-0000-0000-000053C00000}"/>
    <cellStyle name="F6 2 2" xfId="4200" xr:uid="{00000000-0005-0000-0000-000054C00000}"/>
    <cellStyle name="F6 2 2 2" xfId="13831" xr:uid="{00000000-0005-0000-0000-000055C00000}"/>
    <cellStyle name="F6 3" xfId="4201" xr:uid="{00000000-0005-0000-0000-000056C00000}"/>
    <cellStyle name="F6 3 2" xfId="10410" xr:uid="{00000000-0005-0000-0000-000057C00000}"/>
    <cellStyle name="F6 4" xfId="10411" xr:uid="{00000000-0005-0000-0000-000058C00000}"/>
    <cellStyle name="F6 5" xfId="10412" xr:uid="{00000000-0005-0000-0000-000059C00000}"/>
    <cellStyle name="F6 6" xfId="10413" xr:uid="{00000000-0005-0000-0000-00005AC00000}"/>
    <cellStyle name="F6 7" xfId="10414" xr:uid="{00000000-0005-0000-0000-00005BC00000}"/>
    <cellStyle name="F6 8" xfId="10415" xr:uid="{00000000-0005-0000-0000-00005CC00000}"/>
    <cellStyle name="F6 9" xfId="10416" xr:uid="{00000000-0005-0000-0000-00005DC00000}"/>
    <cellStyle name="F6_Regenerated Revenues LGE Gas 2008-04 with Elec Gen-Seelye final version " xfId="10417" xr:uid="{00000000-0005-0000-0000-00005EC00000}"/>
    <cellStyle name="F7" xfId="4202" xr:uid="{00000000-0005-0000-0000-00005FC00000}"/>
    <cellStyle name="F7 2" xfId="4203" xr:uid="{00000000-0005-0000-0000-000060C00000}"/>
    <cellStyle name="F7 2 2" xfId="10418" xr:uid="{00000000-0005-0000-0000-000061C00000}"/>
    <cellStyle name="F7 3" xfId="10419" xr:uid="{00000000-0005-0000-0000-000062C00000}"/>
    <cellStyle name="F7 3 2" xfId="10420" xr:uid="{00000000-0005-0000-0000-000063C00000}"/>
    <cellStyle name="F7 4" xfId="10421" xr:uid="{00000000-0005-0000-0000-000064C00000}"/>
    <cellStyle name="F7 5" xfId="10422" xr:uid="{00000000-0005-0000-0000-000065C00000}"/>
    <cellStyle name="F7 6" xfId="10423" xr:uid="{00000000-0005-0000-0000-000066C00000}"/>
    <cellStyle name="F7 7" xfId="10424" xr:uid="{00000000-0005-0000-0000-000067C00000}"/>
    <cellStyle name="F7 8" xfId="10425" xr:uid="{00000000-0005-0000-0000-000068C00000}"/>
    <cellStyle name="F7 9" xfId="10426" xr:uid="{00000000-0005-0000-0000-000069C00000}"/>
    <cellStyle name="F7_Regenerated Revenues LGE Gas 2008-04 with Elec Gen-Seelye final version " xfId="10427" xr:uid="{00000000-0005-0000-0000-00006AC00000}"/>
    <cellStyle name="F8" xfId="4204" xr:uid="{00000000-0005-0000-0000-00006BC00000}"/>
    <cellStyle name="F8 2" xfId="4205" xr:uid="{00000000-0005-0000-0000-00006CC00000}"/>
    <cellStyle name="F8 2 2" xfId="10428" xr:uid="{00000000-0005-0000-0000-00006DC00000}"/>
    <cellStyle name="F8 3" xfId="10429" xr:uid="{00000000-0005-0000-0000-00006EC00000}"/>
    <cellStyle name="F8 3 2" xfId="10430" xr:uid="{00000000-0005-0000-0000-00006FC00000}"/>
    <cellStyle name="F8 4" xfId="10431" xr:uid="{00000000-0005-0000-0000-000070C00000}"/>
    <cellStyle name="F8 5" xfId="10432" xr:uid="{00000000-0005-0000-0000-000071C00000}"/>
    <cellStyle name="F8 6" xfId="10433" xr:uid="{00000000-0005-0000-0000-000072C00000}"/>
    <cellStyle name="F8 7" xfId="10434" xr:uid="{00000000-0005-0000-0000-000073C00000}"/>
    <cellStyle name="F8 8" xfId="10435" xr:uid="{00000000-0005-0000-0000-000074C00000}"/>
    <cellStyle name="F8 9" xfId="10436" xr:uid="{00000000-0005-0000-0000-000075C00000}"/>
    <cellStyle name="F8_Regenerated Revenues LGE Gas 2008-04 with Elec Gen-Seelye final version " xfId="10437" xr:uid="{00000000-0005-0000-0000-000076C00000}"/>
    <cellStyle name="Fixed" xfId="4206" xr:uid="{00000000-0005-0000-0000-000077C00000}"/>
    <cellStyle name="Fixed 2" xfId="4207" xr:uid="{00000000-0005-0000-0000-000078C00000}"/>
    <cellStyle name="Fixed 2 2" xfId="10438" xr:uid="{00000000-0005-0000-0000-000079C00000}"/>
    <cellStyle name="Fixed 2 3" xfId="10439" xr:uid="{00000000-0005-0000-0000-00007AC00000}"/>
    <cellStyle name="Fixed 3" xfId="4208" xr:uid="{00000000-0005-0000-0000-00007BC00000}"/>
    <cellStyle name="Fixed 3 2" xfId="10440" xr:uid="{00000000-0005-0000-0000-00007CC00000}"/>
    <cellStyle name="Fixed 3 3" xfId="10441" xr:uid="{00000000-0005-0000-0000-00007DC00000}"/>
    <cellStyle name="Good 10" xfId="10442" xr:uid="{00000000-0005-0000-0000-00007EC00000}"/>
    <cellStyle name="Good 11" xfId="10443" xr:uid="{00000000-0005-0000-0000-00007FC00000}"/>
    <cellStyle name="Good 12" xfId="10444" xr:uid="{00000000-0005-0000-0000-000080C00000}"/>
    <cellStyle name="Good 13" xfId="10445" xr:uid="{00000000-0005-0000-0000-000081C00000}"/>
    <cellStyle name="Good 14" xfId="10446" xr:uid="{00000000-0005-0000-0000-000082C00000}"/>
    <cellStyle name="Good 15" xfId="10447" xr:uid="{00000000-0005-0000-0000-000083C00000}"/>
    <cellStyle name="Good 16" xfId="10448" xr:uid="{00000000-0005-0000-0000-000084C00000}"/>
    <cellStyle name="Good 17" xfId="10449" xr:uid="{00000000-0005-0000-0000-000085C00000}"/>
    <cellStyle name="Good 17 2" xfId="14248" xr:uid="{00000000-0005-0000-0000-000086C00000}"/>
    <cellStyle name="Good 18" xfId="14473" xr:uid="{00000000-0005-0000-0000-000087C00000}"/>
    <cellStyle name="Good 2" xfId="4209" xr:uid="{00000000-0005-0000-0000-000088C00000}"/>
    <cellStyle name="Good 2 2" xfId="4210" xr:uid="{00000000-0005-0000-0000-000089C00000}"/>
    <cellStyle name="Good 2 2 2" xfId="14249" xr:uid="{00000000-0005-0000-0000-00008AC00000}"/>
    <cellStyle name="Good 2 3" xfId="13727" xr:uid="{00000000-0005-0000-0000-00008BC00000}"/>
    <cellStyle name="Good 2 4" xfId="57178" xr:uid="{00000000-0005-0000-0000-00008CC00000}"/>
    <cellStyle name="Good 2 5" xfId="57179" xr:uid="{00000000-0005-0000-0000-00008DC00000}"/>
    <cellStyle name="Good 3" xfId="4211" xr:uid="{00000000-0005-0000-0000-00008EC00000}"/>
    <cellStyle name="Good 3 2" xfId="13728" xr:uid="{00000000-0005-0000-0000-00008FC00000}"/>
    <cellStyle name="Good 4" xfId="10450" xr:uid="{00000000-0005-0000-0000-000090C00000}"/>
    <cellStyle name="Good 4 2" xfId="57180" xr:uid="{00000000-0005-0000-0000-000091C00000}"/>
    <cellStyle name="Good 5" xfId="10451" xr:uid="{00000000-0005-0000-0000-000092C00000}"/>
    <cellStyle name="Good 5 2" xfId="57181" xr:uid="{00000000-0005-0000-0000-000093C00000}"/>
    <cellStyle name="Good 6" xfId="10452" xr:uid="{00000000-0005-0000-0000-000094C00000}"/>
    <cellStyle name="Good 6 2" xfId="57182" xr:uid="{00000000-0005-0000-0000-000095C00000}"/>
    <cellStyle name="Good 7" xfId="10453" xr:uid="{00000000-0005-0000-0000-000096C00000}"/>
    <cellStyle name="Good 7 2" xfId="57183" xr:uid="{00000000-0005-0000-0000-000097C00000}"/>
    <cellStyle name="Good 8" xfId="10454" xr:uid="{00000000-0005-0000-0000-000098C00000}"/>
    <cellStyle name="Good 9" xfId="10455" xr:uid="{00000000-0005-0000-0000-000099C00000}"/>
    <cellStyle name="Heading 1 10" xfId="10456" xr:uid="{00000000-0005-0000-0000-00009AC00000}"/>
    <cellStyle name="Heading 1 11" xfId="10457" xr:uid="{00000000-0005-0000-0000-00009BC00000}"/>
    <cellStyle name="Heading 1 12" xfId="10458" xr:uid="{00000000-0005-0000-0000-00009CC00000}"/>
    <cellStyle name="Heading 1 13" xfId="10459" xr:uid="{00000000-0005-0000-0000-00009DC00000}"/>
    <cellStyle name="Heading 1 14" xfId="10460" xr:uid="{00000000-0005-0000-0000-00009EC00000}"/>
    <cellStyle name="Heading 1 15" xfId="10461" xr:uid="{00000000-0005-0000-0000-00009FC00000}"/>
    <cellStyle name="Heading 1 16" xfId="10462" xr:uid="{00000000-0005-0000-0000-0000A0C00000}"/>
    <cellStyle name="Heading 1 17" xfId="10463" xr:uid="{00000000-0005-0000-0000-0000A1C00000}"/>
    <cellStyle name="Heading 1 17 2" xfId="10464" xr:uid="{00000000-0005-0000-0000-0000A2C00000}"/>
    <cellStyle name="Heading 1 17 3" xfId="10465" xr:uid="{00000000-0005-0000-0000-0000A3C00000}"/>
    <cellStyle name="Heading 1 17 4" xfId="14250" xr:uid="{00000000-0005-0000-0000-0000A4C00000}"/>
    <cellStyle name="Heading 1 18" xfId="14469" xr:uid="{00000000-0005-0000-0000-0000A5C00000}"/>
    <cellStyle name="Heading 1 2" xfId="4212" xr:uid="{00000000-0005-0000-0000-0000A6C00000}"/>
    <cellStyle name="Heading 1 2 2" xfId="4213" xr:uid="{00000000-0005-0000-0000-0000A7C00000}"/>
    <cellStyle name="Heading 1 2 2 2" xfId="10466" xr:uid="{00000000-0005-0000-0000-0000A8C00000}"/>
    <cellStyle name="Heading 1 2 3" xfId="57184" xr:uid="{00000000-0005-0000-0000-0000A9C00000}"/>
    <cellStyle name="Heading 1 2 4" xfId="57185" xr:uid="{00000000-0005-0000-0000-0000AAC00000}"/>
    <cellStyle name="Heading 1 2 5" xfId="57186" xr:uid="{00000000-0005-0000-0000-0000ABC00000}"/>
    <cellStyle name="Heading 1 3" xfId="4214" xr:uid="{00000000-0005-0000-0000-0000ACC00000}"/>
    <cellStyle name="Heading 1 3 2" xfId="4215" xr:uid="{00000000-0005-0000-0000-0000ADC00000}"/>
    <cellStyle name="Heading 1 3 2 2" xfId="10467" xr:uid="{00000000-0005-0000-0000-0000AEC00000}"/>
    <cellStyle name="Heading 1 3 3" xfId="57187" xr:uid="{00000000-0005-0000-0000-0000AFC00000}"/>
    <cellStyle name="Heading 1 4" xfId="10468" xr:uid="{00000000-0005-0000-0000-0000B0C00000}"/>
    <cellStyle name="Heading 1 4 2" xfId="57188" xr:uid="{00000000-0005-0000-0000-0000B1C00000}"/>
    <cellStyle name="Heading 1 5" xfId="10469" xr:uid="{00000000-0005-0000-0000-0000B2C00000}"/>
    <cellStyle name="Heading 1 5 2" xfId="57189" xr:uid="{00000000-0005-0000-0000-0000B3C00000}"/>
    <cellStyle name="Heading 1 6" xfId="10470" xr:uid="{00000000-0005-0000-0000-0000B4C00000}"/>
    <cellStyle name="Heading 1 6 2" xfId="57190" xr:uid="{00000000-0005-0000-0000-0000B5C00000}"/>
    <cellStyle name="Heading 1 7" xfId="10471" xr:uid="{00000000-0005-0000-0000-0000B6C00000}"/>
    <cellStyle name="Heading 1 7 2" xfId="57191" xr:uid="{00000000-0005-0000-0000-0000B7C00000}"/>
    <cellStyle name="Heading 1 8" xfId="10472" xr:uid="{00000000-0005-0000-0000-0000B8C00000}"/>
    <cellStyle name="Heading 1 9" xfId="10473" xr:uid="{00000000-0005-0000-0000-0000B9C00000}"/>
    <cellStyle name="Heading 2 10" xfId="10474" xr:uid="{00000000-0005-0000-0000-0000BAC00000}"/>
    <cellStyle name="Heading 2 11" xfId="10475" xr:uid="{00000000-0005-0000-0000-0000BBC00000}"/>
    <cellStyle name="Heading 2 12" xfId="10476" xr:uid="{00000000-0005-0000-0000-0000BCC00000}"/>
    <cellStyle name="Heading 2 13" xfId="10477" xr:uid="{00000000-0005-0000-0000-0000BDC00000}"/>
    <cellStyle name="Heading 2 14" xfId="10478" xr:uid="{00000000-0005-0000-0000-0000BEC00000}"/>
    <cellStyle name="Heading 2 15" xfId="10479" xr:uid="{00000000-0005-0000-0000-0000BFC00000}"/>
    <cellStyle name="Heading 2 16" xfId="10480" xr:uid="{00000000-0005-0000-0000-0000C0C00000}"/>
    <cellStyle name="Heading 2 17" xfId="10481" xr:uid="{00000000-0005-0000-0000-0000C1C00000}"/>
    <cellStyle name="Heading 2 17 2" xfId="10482" xr:uid="{00000000-0005-0000-0000-0000C2C00000}"/>
    <cellStyle name="Heading 2 17 3" xfId="10483" xr:uid="{00000000-0005-0000-0000-0000C3C00000}"/>
    <cellStyle name="Heading 2 17 4" xfId="14251" xr:uid="{00000000-0005-0000-0000-0000C4C00000}"/>
    <cellStyle name="Heading 2 18" xfId="14470" xr:uid="{00000000-0005-0000-0000-0000C5C00000}"/>
    <cellStyle name="Heading 2 2" xfId="4216" xr:uid="{00000000-0005-0000-0000-0000C6C00000}"/>
    <cellStyle name="Heading 2 2 2" xfId="4217" xr:uid="{00000000-0005-0000-0000-0000C7C00000}"/>
    <cellStyle name="Heading 2 2 2 2" xfId="10484" xr:uid="{00000000-0005-0000-0000-0000C8C00000}"/>
    <cellStyle name="Heading 2 2 3" xfId="57192" xr:uid="{00000000-0005-0000-0000-0000C9C00000}"/>
    <cellStyle name="Heading 2 2 4" xfId="57193" xr:uid="{00000000-0005-0000-0000-0000CAC00000}"/>
    <cellStyle name="Heading 2 2 5" xfId="57194" xr:uid="{00000000-0005-0000-0000-0000CBC00000}"/>
    <cellStyle name="Heading 2 3" xfId="4218" xr:uid="{00000000-0005-0000-0000-0000CCC00000}"/>
    <cellStyle name="Heading 2 3 2" xfId="4219" xr:uid="{00000000-0005-0000-0000-0000CDC00000}"/>
    <cellStyle name="Heading 2 3 2 2" xfId="10485" xr:uid="{00000000-0005-0000-0000-0000CEC00000}"/>
    <cellStyle name="Heading 2 3 3" xfId="57195" xr:uid="{00000000-0005-0000-0000-0000CFC00000}"/>
    <cellStyle name="Heading 2 4" xfId="10486" xr:uid="{00000000-0005-0000-0000-0000D0C00000}"/>
    <cellStyle name="Heading 2 4 2" xfId="57196" xr:uid="{00000000-0005-0000-0000-0000D1C00000}"/>
    <cellStyle name="Heading 2 5" xfId="10487" xr:uid="{00000000-0005-0000-0000-0000D2C00000}"/>
    <cellStyle name="Heading 2 5 2" xfId="57197" xr:uid="{00000000-0005-0000-0000-0000D3C00000}"/>
    <cellStyle name="Heading 2 6" xfId="10488" xr:uid="{00000000-0005-0000-0000-0000D4C00000}"/>
    <cellStyle name="Heading 2 6 2" xfId="57198" xr:uid="{00000000-0005-0000-0000-0000D5C00000}"/>
    <cellStyle name="Heading 2 7" xfId="10489" xr:uid="{00000000-0005-0000-0000-0000D6C00000}"/>
    <cellStyle name="Heading 2 7 2" xfId="57199" xr:uid="{00000000-0005-0000-0000-0000D7C00000}"/>
    <cellStyle name="Heading 2 8" xfId="10490" xr:uid="{00000000-0005-0000-0000-0000D8C00000}"/>
    <cellStyle name="Heading 2 9" xfId="10491" xr:uid="{00000000-0005-0000-0000-0000D9C00000}"/>
    <cellStyle name="Heading 3 10" xfId="10492" xr:uid="{00000000-0005-0000-0000-0000DAC00000}"/>
    <cellStyle name="Heading 3 11" xfId="10493" xr:uid="{00000000-0005-0000-0000-0000DBC00000}"/>
    <cellStyle name="Heading 3 12" xfId="10494" xr:uid="{00000000-0005-0000-0000-0000DCC00000}"/>
    <cellStyle name="Heading 3 13" xfId="10495" xr:uid="{00000000-0005-0000-0000-0000DDC00000}"/>
    <cellStyle name="Heading 3 14" xfId="10496" xr:uid="{00000000-0005-0000-0000-0000DEC00000}"/>
    <cellStyle name="Heading 3 15" xfId="10497" xr:uid="{00000000-0005-0000-0000-0000DFC00000}"/>
    <cellStyle name="Heading 3 16" xfId="10498" xr:uid="{00000000-0005-0000-0000-0000E0C00000}"/>
    <cellStyle name="Heading 3 17" xfId="10499" xr:uid="{00000000-0005-0000-0000-0000E1C00000}"/>
    <cellStyle name="Heading 3 17 2" xfId="14252" xr:uid="{00000000-0005-0000-0000-0000E2C00000}"/>
    <cellStyle name="Heading 3 18" xfId="14471" xr:uid="{00000000-0005-0000-0000-0000E3C00000}"/>
    <cellStyle name="Heading 3 2" xfId="4220" xr:uid="{00000000-0005-0000-0000-0000E4C00000}"/>
    <cellStyle name="Heading 3 2 2" xfId="4221" xr:uid="{00000000-0005-0000-0000-0000E5C00000}"/>
    <cellStyle name="Heading 3 2 2 2" xfId="14253" xr:uid="{00000000-0005-0000-0000-0000E6C00000}"/>
    <cellStyle name="Heading 3 2 3" xfId="4222" xr:uid="{00000000-0005-0000-0000-0000E7C00000}"/>
    <cellStyle name="Heading 3 2 4" xfId="13729" xr:uid="{00000000-0005-0000-0000-0000E8C00000}"/>
    <cellStyle name="Heading 3 2 5" xfId="57200" xr:uid="{00000000-0005-0000-0000-0000E9C00000}"/>
    <cellStyle name="Heading 3 2 6" xfId="57201" xr:uid="{00000000-0005-0000-0000-0000EAC00000}"/>
    <cellStyle name="Heading 3 2 7" xfId="57202" xr:uid="{00000000-0005-0000-0000-0000EBC00000}"/>
    <cellStyle name="Heading 3 3" xfId="4223" xr:uid="{00000000-0005-0000-0000-0000ECC00000}"/>
    <cellStyle name="Heading 3 3 2" xfId="13730" xr:uid="{00000000-0005-0000-0000-0000EDC00000}"/>
    <cellStyle name="Heading 3 3 3" xfId="57203" xr:uid="{00000000-0005-0000-0000-0000EEC00000}"/>
    <cellStyle name="Heading 3 4" xfId="4224" xr:uid="{00000000-0005-0000-0000-0000EFC00000}"/>
    <cellStyle name="Heading 3 4 2" xfId="13731" xr:uid="{00000000-0005-0000-0000-0000F0C00000}"/>
    <cellStyle name="Heading 3 5" xfId="4225" xr:uid="{00000000-0005-0000-0000-0000F1C00000}"/>
    <cellStyle name="Heading 3 5 2" xfId="13732" xr:uid="{00000000-0005-0000-0000-0000F2C00000}"/>
    <cellStyle name="Heading 3 6" xfId="10500" xr:uid="{00000000-0005-0000-0000-0000F3C00000}"/>
    <cellStyle name="Heading 3 6 2" xfId="57204" xr:uid="{00000000-0005-0000-0000-0000F4C00000}"/>
    <cellStyle name="Heading 3 7" xfId="10501" xr:uid="{00000000-0005-0000-0000-0000F5C00000}"/>
    <cellStyle name="Heading 3 7 2" xfId="57205" xr:uid="{00000000-0005-0000-0000-0000F6C00000}"/>
    <cellStyle name="Heading 3 8" xfId="10502" xr:uid="{00000000-0005-0000-0000-0000F7C00000}"/>
    <cellStyle name="Heading 3 8 2" xfId="57206" xr:uid="{00000000-0005-0000-0000-0000F8C00000}"/>
    <cellStyle name="Heading 3 9" xfId="10503" xr:uid="{00000000-0005-0000-0000-0000F9C00000}"/>
    <cellStyle name="Heading 3 9 2" xfId="57207" xr:uid="{00000000-0005-0000-0000-0000FAC00000}"/>
    <cellStyle name="Heading 4 10" xfId="10504" xr:uid="{00000000-0005-0000-0000-0000FBC00000}"/>
    <cellStyle name="Heading 4 11" xfId="10505" xr:uid="{00000000-0005-0000-0000-0000FCC00000}"/>
    <cellStyle name="Heading 4 12" xfId="10506" xr:uid="{00000000-0005-0000-0000-0000FDC00000}"/>
    <cellStyle name="Heading 4 13" xfId="10507" xr:uid="{00000000-0005-0000-0000-0000FEC00000}"/>
    <cellStyle name="Heading 4 14" xfId="10508" xr:uid="{00000000-0005-0000-0000-0000FFC00000}"/>
    <cellStyle name="Heading 4 15" xfId="10509" xr:uid="{00000000-0005-0000-0000-000000C10000}"/>
    <cellStyle name="Heading 4 16" xfId="10510" xr:uid="{00000000-0005-0000-0000-000001C10000}"/>
    <cellStyle name="Heading 4 17" xfId="10511" xr:uid="{00000000-0005-0000-0000-000002C10000}"/>
    <cellStyle name="Heading 4 17 2" xfId="14254" xr:uid="{00000000-0005-0000-0000-000003C10000}"/>
    <cellStyle name="Heading 4 18" xfId="14472" xr:uid="{00000000-0005-0000-0000-000004C10000}"/>
    <cellStyle name="Heading 4 2" xfId="4226" xr:uid="{00000000-0005-0000-0000-000005C10000}"/>
    <cellStyle name="Heading 4 2 2" xfId="4227" xr:uid="{00000000-0005-0000-0000-000006C10000}"/>
    <cellStyle name="Heading 4 2 2 2" xfId="14255" xr:uid="{00000000-0005-0000-0000-000007C10000}"/>
    <cellStyle name="Heading 4 2 3" xfId="13733" xr:uid="{00000000-0005-0000-0000-000008C10000}"/>
    <cellStyle name="Heading 4 2 4" xfId="57208" xr:uid="{00000000-0005-0000-0000-000009C10000}"/>
    <cellStyle name="Heading 4 2 5" xfId="57209" xr:uid="{00000000-0005-0000-0000-00000AC10000}"/>
    <cellStyle name="Heading 4 3" xfId="4228" xr:uid="{00000000-0005-0000-0000-00000BC10000}"/>
    <cellStyle name="Heading 4 3 2" xfId="13734" xr:uid="{00000000-0005-0000-0000-00000CC10000}"/>
    <cellStyle name="Heading 4 4" xfId="10512" xr:uid="{00000000-0005-0000-0000-00000DC10000}"/>
    <cellStyle name="Heading 4 4 2" xfId="57210" xr:uid="{00000000-0005-0000-0000-00000EC10000}"/>
    <cellStyle name="Heading 4 5" xfId="10513" xr:uid="{00000000-0005-0000-0000-00000FC10000}"/>
    <cellStyle name="Heading 4 5 2" xfId="57211" xr:uid="{00000000-0005-0000-0000-000010C10000}"/>
    <cellStyle name="Heading 4 6" xfId="10514" xr:uid="{00000000-0005-0000-0000-000011C10000}"/>
    <cellStyle name="Heading 4 6 2" xfId="57212" xr:uid="{00000000-0005-0000-0000-000012C10000}"/>
    <cellStyle name="Heading 4 7" xfId="10515" xr:uid="{00000000-0005-0000-0000-000013C10000}"/>
    <cellStyle name="Heading 4 7 2" xfId="57213" xr:uid="{00000000-0005-0000-0000-000014C10000}"/>
    <cellStyle name="Heading 4 8" xfId="10516" xr:uid="{00000000-0005-0000-0000-000015C10000}"/>
    <cellStyle name="Heading 4 9" xfId="10517" xr:uid="{00000000-0005-0000-0000-000016C10000}"/>
    <cellStyle name="Hyperlink 2" xfId="4229" xr:uid="{00000000-0005-0000-0000-000017C10000}"/>
    <cellStyle name="Hyperlink 2 2" xfId="57214" xr:uid="{00000000-0005-0000-0000-000018C10000}"/>
    <cellStyle name="Input 10" xfId="4230" xr:uid="{00000000-0005-0000-0000-000019C10000}"/>
    <cellStyle name="Input 10 10" xfId="4231" xr:uid="{00000000-0005-0000-0000-00001AC10000}"/>
    <cellStyle name="Input 10 11" xfId="10518" xr:uid="{00000000-0005-0000-0000-00001BC10000}"/>
    <cellStyle name="Input 10 12" xfId="13735" xr:uid="{00000000-0005-0000-0000-00001CC10000}"/>
    <cellStyle name="Input 10 2" xfId="4232" xr:uid="{00000000-0005-0000-0000-00001DC10000}"/>
    <cellStyle name="Input 10 2 2" xfId="4233" xr:uid="{00000000-0005-0000-0000-00001EC10000}"/>
    <cellStyle name="Input 10 2 2 2" xfId="10519" xr:uid="{00000000-0005-0000-0000-00001FC10000}"/>
    <cellStyle name="Input 10 2 3" xfId="4234" xr:uid="{00000000-0005-0000-0000-000020C10000}"/>
    <cellStyle name="Input 10 2 3 2" xfId="10520" xr:uid="{00000000-0005-0000-0000-000021C10000}"/>
    <cellStyle name="Input 10 2 4" xfId="4235" xr:uid="{00000000-0005-0000-0000-000022C10000}"/>
    <cellStyle name="Input 10 2 4 2" xfId="10521" xr:uid="{00000000-0005-0000-0000-000023C10000}"/>
    <cellStyle name="Input 10 2 5" xfId="4236" xr:uid="{00000000-0005-0000-0000-000024C10000}"/>
    <cellStyle name="Input 10 2 5 2" xfId="10522" xr:uid="{00000000-0005-0000-0000-000025C10000}"/>
    <cellStyle name="Input 10 2 6" xfId="4237" xr:uid="{00000000-0005-0000-0000-000026C10000}"/>
    <cellStyle name="Input 10 2 6 2" xfId="10523" xr:uid="{00000000-0005-0000-0000-000027C10000}"/>
    <cellStyle name="Input 10 2 7" xfId="4238" xr:uid="{00000000-0005-0000-0000-000028C10000}"/>
    <cellStyle name="Input 10 2 7 2" xfId="10524" xr:uid="{00000000-0005-0000-0000-000029C10000}"/>
    <cellStyle name="Input 10 2 8" xfId="4239" xr:uid="{00000000-0005-0000-0000-00002AC10000}"/>
    <cellStyle name="Input 10 2 8 2" xfId="10525" xr:uid="{00000000-0005-0000-0000-00002BC10000}"/>
    <cellStyle name="Input 10 2 9" xfId="4240" xr:uid="{00000000-0005-0000-0000-00002CC10000}"/>
    <cellStyle name="Input 10 3" xfId="4241" xr:uid="{00000000-0005-0000-0000-00002DC10000}"/>
    <cellStyle name="Input 10 3 2" xfId="10526" xr:uid="{00000000-0005-0000-0000-00002EC10000}"/>
    <cellStyle name="Input 10 4" xfId="4242" xr:uid="{00000000-0005-0000-0000-00002FC10000}"/>
    <cellStyle name="Input 10 4 2" xfId="10527" xr:uid="{00000000-0005-0000-0000-000030C10000}"/>
    <cellStyle name="Input 10 5" xfId="4243" xr:uid="{00000000-0005-0000-0000-000031C10000}"/>
    <cellStyle name="Input 10 5 2" xfId="10528" xr:uid="{00000000-0005-0000-0000-000032C10000}"/>
    <cellStyle name="Input 10 6" xfId="4244" xr:uid="{00000000-0005-0000-0000-000033C10000}"/>
    <cellStyle name="Input 10 6 2" xfId="10529" xr:uid="{00000000-0005-0000-0000-000034C10000}"/>
    <cellStyle name="Input 10 7" xfId="4245" xr:uid="{00000000-0005-0000-0000-000035C10000}"/>
    <cellStyle name="Input 10 7 2" xfId="10530" xr:uid="{00000000-0005-0000-0000-000036C10000}"/>
    <cellStyle name="Input 10 8" xfId="4246" xr:uid="{00000000-0005-0000-0000-000037C10000}"/>
    <cellStyle name="Input 10 8 2" xfId="10531" xr:uid="{00000000-0005-0000-0000-000038C10000}"/>
    <cellStyle name="Input 10 9" xfId="4247" xr:uid="{00000000-0005-0000-0000-000039C10000}"/>
    <cellStyle name="Input 10 9 2" xfId="10532" xr:uid="{00000000-0005-0000-0000-00003AC10000}"/>
    <cellStyle name="Input 11" xfId="4248" xr:uid="{00000000-0005-0000-0000-00003BC10000}"/>
    <cellStyle name="Input 11 10" xfId="4249" xr:uid="{00000000-0005-0000-0000-00003CC10000}"/>
    <cellStyle name="Input 11 11" xfId="10533" xr:uid="{00000000-0005-0000-0000-00003DC10000}"/>
    <cellStyle name="Input 11 12" xfId="13736" xr:uid="{00000000-0005-0000-0000-00003EC10000}"/>
    <cellStyle name="Input 11 2" xfId="4250" xr:uid="{00000000-0005-0000-0000-00003FC10000}"/>
    <cellStyle name="Input 11 2 2" xfId="4251" xr:uid="{00000000-0005-0000-0000-000040C10000}"/>
    <cellStyle name="Input 11 2 2 2" xfId="10534" xr:uid="{00000000-0005-0000-0000-000041C10000}"/>
    <cellStyle name="Input 11 2 3" xfId="4252" xr:uid="{00000000-0005-0000-0000-000042C10000}"/>
    <cellStyle name="Input 11 2 3 2" xfId="10535" xr:uid="{00000000-0005-0000-0000-000043C10000}"/>
    <cellStyle name="Input 11 2 4" xfId="4253" xr:uid="{00000000-0005-0000-0000-000044C10000}"/>
    <cellStyle name="Input 11 2 4 2" xfId="10536" xr:uid="{00000000-0005-0000-0000-000045C10000}"/>
    <cellStyle name="Input 11 2 5" xfId="4254" xr:uid="{00000000-0005-0000-0000-000046C10000}"/>
    <cellStyle name="Input 11 2 5 2" xfId="10537" xr:uid="{00000000-0005-0000-0000-000047C10000}"/>
    <cellStyle name="Input 11 2 6" xfId="4255" xr:uid="{00000000-0005-0000-0000-000048C10000}"/>
    <cellStyle name="Input 11 2 6 2" xfId="10538" xr:uid="{00000000-0005-0000-0000-000049C10000}"/>
    <cellStyle name="Input 11 2 7" xfId="4256" xr:uid="{00000000-0005-0000-0000-00004AC10000}"/>
    <cellStyle name="Input 11 2 7 2" xfId="10539" xr:uid="{00000000-0005-0000-0000-00004BC10000}"/>
    <cellStyle name="Input 11 2 8" xfId="4257" xr:uid="{00000000-0005-0000-0000-00004CC10000}"/>
    <cellStyle name="Input 11 2 8 2" xfId="10540" xr:uid="{00000000-0005-0000-0000-00004DC10000}"/>
    <cellStyle name="Input 11 2 9" xfId="4258" xr:uid="{00000000-0005-0000-0000-00004EC10000}"/>
    <cellStyle name="Input 11 3" xfId="4259" xr:uid="{00000000-0005-0000-0000-00004FC10000}"/>
    <cellStyle name="Input 11 3 2" xfId="10541" xr:uid="{00000000-0005-0000-0000-000050C10000}"/>
    <cellStyle name="Input 11 4" xfId="4260" xr:uid="{00000000-0005-0000-0000-000051C10000}"/>
    <cellStyle name="Input 11 4 2" xfId="10542" xr:uid="{00000000-0005-0000-0000-000052C10000}"/>
    <cellStyle name="Input 11 5" xfId="4261" xr:uid="{00000000-0005-0000-0000-000053C10000}"/>
    <cellStyle name="Input 11 5 2" xfId="10543" xr:uid="{00000000-0005-0000-0000-000054C10000}"/>
    <cellStyle name="Input 11 6" xfId="4262" xr:uid="{00000000-0005-0000-0000-000055C10000}"/>
    <cellStyle name="Input 11 6 2" xfId="10544" xr:uid="{00000000-0005-0000-0000-000056C10000}"/>
    <cellStyle name="Input 11 7" xfId="4263" xr:uid="{00000000-0005-0000-0000-000057C10000}"/>
    <cellStyle name="Input 11 7 2" xfId="10545" xr:uid="{00000000-0005-0000-0000-000058C10000}"/>
    <cellStyle name="Input 11 8" xfId="4264" xr:uid="{00000000-0005-0000-0000-000059C10000}"/>
    <cellStyle name="Input 11 8 2" xfId="10546" xr:uid="{00000000-0005-0000-0000-00005AC10000}"/>
    <cellStyle name="Input 11 9" xfId="4265" xr:uid="{00000000-0005-0000-0000-00005BC10000}"/>
    <cellStyle name="Input 11 9 2" xfId="10547" xr:uid="{00000000-0005-0000-0000-00005CC10000}"/>
    <cellStyle name="Input 12" xfId="4266" xr:uid="{00000000-0005-0000-0000-00005DC10000}"/>
    <cellStyle name="Input 12 10" xfId="4267" xr:uid="{00000000-0005-0000-0000-00005EC10000}"/>
    <cellStyle name="Input 12 11" xfId="10548" xr:uid="{00000000-0005-0000-0000-00005FC10000}"/>
    <cellStyle name="Input 12 12" xfId="13737" xr:uid="{00000000-0005-0000-0000-000060C10000}"/>
    <cellStyle name="Input 12 2" xfId="4268" xr:uid="{00000000-0005-0000-0000-000061C10000}"/>
    <cellStyle name="Input 12 2 2" xfId="4269" xr:uid="{00000000-0005-0000-0000-000062C10000}"/>
    <cellStyle name="Input 12 2 2 2" xfId="10549" xr:uid="{00000000-0005-0000-0000-000063C10000}"/>
    <cellStyle name="Input 12 2 3" xfId="4270" xr:uid="{00000000-0005-0000-0000-000064C10000}"/>
    <cellStyle name="Input 12 2 3 2" xfId="10550" xr:uid="{00000000-0005-0000-0000-000065C10000}"/>
    <cellStyle name="Input 12 2 4" xfId="4271" xr:uid="{00000000-0005-0000-0000-000066C10000}"/>
    <cellStyle name="Input 12 2 4 2" xfId="10551" xr:uid="{00000000-0005-0000-0000-000067C10000}"/>
    <cellStyle name="Input 12 2 5" xfId="4272" xr:uid="{00000000-0005-0000-0000-000068C10000}"/>
    <cellStyle name="Input 12 2 5 2" xfId="10552" xr:uid="{00000000-0005-0000-0000-000069C10000}"/>
    <cellStyle name="Input 12 2 6" xfId="4273" xr:uid="{00000000-0005-0000-0000-00006AC10000}"/>
    <cellStyle name="Input 12 2 6 2" xfId="10553" xr:uid="{00000000-0005-0000-0000-00006BC10000}"/>
    <cellStyle name="Input 12 2 7" xfId="4274" xr:uid="{00000000-0005-0000-0000-00006CC10000}"/>
    <cellStyle name="Input 12 2 7 2" xfId="10554" xr:uid="{00000000-0005-0000-0000-00006DC10000}"/>
    <cellStyle name="Input 12 2 8" xfId="4275" xr:uid="{00000000-0005-0000-0000-00006EC10000}"/>
    <cellStyle name="Input 12 2 8 2" xfId="10555" xr:uid="{00000000-0005-0000-0000-00006FC10000}"/>
    <cellStyle name="Input 12 2 9" xfId="4276" xr:uid="{00000000-0005-0000-0000-000070C10000}"/>
    <cellStyle name="Input 12 3" xfId="4277" xr:uid="{00000000-0005-0000-0000-000071C10000}"/>
    <cellStyle name="Input 12 3 2" xfId="10556" xr:uid="{00000000-0005-0000-0000-000072C10000}"/>
    <cellStyle name="Input 12 4" xfId="4278" xr:uid="{00000000-0005-0000-0000-000073C10000}"/>
    <cellStyle name="Input 12 4 2" xfId="10557" xr:uid="{00000000-0005-0000-0000-000074C10000}"/>
    <cellStyle name="Input 12 5" xfId="4279" xr:uid="{00000000-0005-0000-0000-000075C10000}"/>
    <cellStyle name="Input 12 5 2" xfId="10558" xr:uid="{00000000-0005-0000-0000-000076C10000}"/>
    <cellStyle name="Input 12 6" xfId="4280" xr:uid="{00000000-0005-0000-0000-000077C10000}"/>
    <cellStyle name="Input 12 6 2" xfId="10559" xr:uid="{00000000-0005-0000-0000-000078C10000}"/>
    <cellStyle name="Input 12 7" xfId="4281" xr:uid="{00000000-0005-0000-0000-000079C10000}"/>
    <cellStyle name="Input 12 7 2" xfId="10560" xr:uid="{00000000-0005-0000-0000-00007AC10000}"/>
    <cellStyle name="Input 12 8" xfId="4282" xr:uid="{00000000-0005-0000-0000-00007BC10000}"/>
    <cellStyle name="Input 12 8 2" xfId="10561" xr:uid="{00000000-0005-0000-0000-00007CC10000}"/>
    <cellStyle name="Input 12 9" xfId="4283" xr:uid="{00000000-0005-0000-0000-00007DC10000}"/>
    <cellStyle name="Input 12 9 2" xfId="10562" xr:uid="{00000000-0005-0000-0000-00007EC10000}"/>
    <cellStyle name="Input 13" xfId="4284" xr:uid="{00000000-0005-0000-0000-00007FC10000}"/>
    <cellStyle name="Input 13 10" xfId="4285" xr:uid="{00000000-0005-0000-0000-000080C10000}"/>
    <cellStyle name="Input 13 11" xfId="10563" xr:uid="{00000000-0005-0000-0000-000081C10000}"/>
    <cellStyle name="Input 13 12" xfId="13738" xr:uid="{00000000-0005-0000-0000-000082C10000}"/>
    <cellStyle name="Input 13 2" xfId="4286" xr:uid="{00000000-0005-0000-0000-000083C10000}"/>
    <cellStyle name="Input 13 2 2" xfId="4287" xr:uid="{00000000-0005-0000-0000-000084C10000}"/>
    <cellStyle name="Input 13 2 2 2" xfId="10564" xr:uid="{00000000-0005-0000-0000-000085C10000}"/>
    <cellStyle name="Input 13 2 3" xfId="4288" xr:uid="{00000000-0005-0000-0000-000086C10000}"/>
    <cellStyle name="Input 13 2 3 2" xfId="10565" xr:uid="{00000000-0005-0000-0000-000087C10000}"/>
    <cellStyle name="Input 13 2 4" xfId="4289" xr:uid="{00000000-0005-0000-0000-000088C10000}"/>
    <cellStyle name="Input 13 2 4 2" xfId="10566" xr:uid="{00000000-0005-0000-0000-000089C10000}"/>
    <cellStyle name="Input 13 2 5" xfId="4290" xr:uid="{00000000-0005-0000-0000-00008AC10000}"/>
    <cellStyle name="Input 13 2 5 2" xfId="10567" xr:uid="{00000000-0005-0000-0000-00008BC10000}"/>
    <cellStyle name="Input 13 2 6" xfId="4291" xr:uid="{00000000-0005-0000-0000-00008CC10000}"/>
    <cellStyle name="Input 13 2 6 2" xfId="10568" xr:uid="{00000000-0005-0000-0000-00008DC10000}"/>
    <cellStyle name="Input 13 2 7" xfId="4292" xr:uid="{00000000-0005-0000-0000-00008EC10000}"/>
    <cellStyle name="Input 13 2 7 2" xfId="10569" xr:uid="{00000000-0005-0000-0000-00008FC10000}"/>
    <cellStyle name="Input 13 2 8" xfId="4293" xr:uid="{00000000-0005-0000-0000-000090C10000}"/>
    <cellStyle name="Input 13 2 8 2" xfId="10570" xr:uid="{00000000-0005-0000-0000-000091C10000}"/>
    <cellStyle name="Input 13 2 9" xfId="4294" xr:uid="{00000000-0005-0000-0000-000092C10000}"/>
    <cellStyle name="Input 13 3" xfId="4295" xr:uid="{00000000-0005-0000-0000-000093C10000}"/>
    <cellStyle name="Input 13 3 2" xfId="10571" xr:uid="{00000000-0005-0000-0000-000094C10000}"/>
    <cellStyle name="Input 13 4" xfId="4296" xr:uid="{00000000-0005-0000-0000-000095C10000}"/>
    <cellStyle name="Input 13 4 2" xfId="10572" xr:uid="{00000000-0005-0000-0000-000096C10000}"/>
    <cellStyle name="Input 13 5" xfId="4297" xr:uid="{00000000-0005-0000-0000-000097C10000}"/>
    <cellStyle name="Input 13 5 2" xfId="10573" xr:uid="{00000000-0005-0000-0000-000098C10000}"/>
    <cellStyle name="Input 13 6" xfId="4298" xr:uid="{00000000-0005-0000-0000-000099C10000}"/>
    <cellStyle name="Input 13 6 2" xfId="10574" xr:uid="{00000000-0005-0000-0000-00009AC10000}"/>
    <cellStyle name="Input 13 7" xfId="4299" xr:uid="{00000000-0005-0000-0000-00009BC10000}"/>
    <cellStyle name="Input 13 7 2" xfId="10575" xr:uid="{00000000-0005-0000-0000-00009CC10000}"/>
    <cellStyle name="Input 13 8" xfId="4300" xr:uid="{00000000-0005-0000-0000-00009DC10000}"/>
    <cellStyle name="Input 13 8 2" xfId="10576" xr:uid="{00000000-0005-0000-0000-00009EC10000}"/>
    <cellStyle name="Input 13 9" xfId="4301" xr:uid="{00000000-0005-0000-0000-00009FC10000}"/>
    <cellStyle name="Input 13 9 2" xfId="10577" xr:uid="{00000000-0005-0000-0000-0000A0C10000}"/>
    <cellStyle name="Input 14" xfId="4302" xr:uid="{00000000-0005-0000-0000-0000A1C10000}"/>
    <cellStyle name="Input 14 10" xfId="4303" xr:uid="{00000000-0005-0000-0000-0000A2C10000}"/>
    <cellStyle name="Input 14 11" xfId="10578" xr:uid="{00000000-0005-0000-0000-0000A3C10000}"/>
    <cellStyle name="Input 14 12" xfId="13739" xr:uid="{00000000-0005-0000-0000-0000A4C10000}"/>
    <cellStyle name="Input 14 2" xfId="4304" xr:uid="{00000000-0005-0000-0000-0000A5C10000}"/>
    <cellStyle name="Input 14 2 2" xfId="4305" xr:uid="{00000000-0005-0000-0000-0000A6C10000}"/>
    <cellStyle name="Input 14 2 2 2" xfId="10579" xr:uid="{00000000-0005-0000-0000-0000A7C10000}"/>
    <cellStyle name="Input 14 2 3" xfId="4306" xr:uid="{00000000-0005-0000-0000-0000A8C10000}"/>
    <cellStyle name="Input 14 2 3 2" xfId="10580" xr:uid="{00000000-0005-0000-0000-0000A9C10000}"/>
    <cellStyle name="Input 14 2 4" xfId="4307" xr:uid="{00000000-0005-0000-0000-0000AAC10000}"/>
    <cellStyle name="Input 14 2 4 2" xfId="10581" xr:uid="{00000000-0005-0000-0000-0000ABC10000}"/>
    <cellStyle name="Input 14 2 5" xfId="4308" xr:uid="{00000000-0005-0000-0000-0000ACC10000}"/>
    <cellStyle name="Input 14 2 5 2" xfId="10582" xr:uid="{00000000-0005-0000-0000-0000ADC10000}"/>
    <cellStyle name="Input 14 2 6" xfId="4309" xr:uid="{00000000-0005-0000-0000-0000AEC10000}"/>
    <cellStyle name="Input 14 2 6 2" xfId="10583" xr:uid="{00000000-0005-0000-0000-0000AFC10000}"/>
    <cellStyle name="Input 14 2 7" xfId="4310" xr:uid="{00000000-0005-0000-0000-0000B0C10000}"/>
    <cellStyle name="Input 14 2 7 2" xfId="10584" xr:uid="{00000000-0005-0000-0000-0000B1C10000}"/>
    <cellStyle name="Input 14 2 8" xfId="4311" xr:uid="{00000000-0005-0000-0000-0000B2C10000}"/>
    <cellStyle name="Input 14 2 8 2" xfId="10585" xr:uid="{00000000-0005-0000-0000-0000B3C10000}"/>
    <cellStyle name="Input 14 2 9" xfId="4312" xr:uid="{00000000-0005-0000-0000-0000B4C10000}"/>
    <cellStyle name="Input 14 3" xfId="4313" xr:uid="{00000000-0005-0000-0000-0000B5C10000}"/>
    <cellStyle name="Input 14 3 2" xfId="10586" xr:uid="{00000000-0005-0000-0000-0000B6C10000}"/>
    <cellStyle name="Input 14 4" xfId="4314" xr:uid="{00000000-0005-0000-0000-0000B7C10000}"/>
    <cellStyle name="Input 14 4 2" xfId="10587" xr:uid="{00000000-0005-0000-0000-0000B8C10000}"/>
    <cellStyle name="Input 14 5" xfId="4315" xr:uid="{00000000-0005-0000-0000-0000B9C10000}"/>
    <cellStyle name="Input 14 5 2" xfId="10588" xr:uid="{00000000-0005-0000-0000-0000BAC10000}"/>
    <cellStyle name="Input 14 6" xfId="4316" xr:uid="{00000000-0005-0000-0000-0000BBC10000}"/>
    <cellStyle name="Input 14 6 2" xfId="10589" xr:uid="{00000000-0005-0000-0000-0000BCC10000}"/>
    <cellStyle name="Input 14 7" xfId="4317" xr:uid="{00000000-0005-0000-0000-0000BDC10000}"/>
    <cellStyle name="Input 14 7 2" xfId="10590" xr:uid="{00000000-0005-0000-0000-0000BEC10000}"/>
    <cellStyle name="Input 14 8" xfId="4318" xr:uid="{00000000-0005-0000-0000-0000BFC10000}"/>
    <cellStyle name="Input 14 8 2" xfId="10591" xr:uid="{00000000-0005-0000-0000-0000C0C10000}"/>
    <cellStyle name="Input 14 9" xfId="4319" xr:uid="{00000000-0005-0000-0000-0000C1C10000}"/>
    <cellStyle name="Input 14 9 2" xfId="10592" xr:uid="{00000000-0005-0000-0000-0000C2C10000}"/>
    <cellStyle name="Input 15" xfId="4320" xr:uid="{00000000-0005-0000-0000-0000C3C10000}"/>
    <cellStyle name="Input 15 10" xfId="4321" xr:uid="{00000000-0005-0000-0000-0000C4C10000}"/>
    <cellStyle name="Input 15 11" xfId="10593" xr:uid="{00000000-0005-0000-0000-0000C5C10000}"/>
    <cellStyle name="Input 15 12" xfId="13740" xr:uid="{00000000-0005-0000-0000-0000C6C10000}"/>
    <cellStyle name="Input 15 2" xfId="4322" xr:uid="{00000000-0005-0000-0000-0000C7C10000}"/>
    <cellStyle name="Input 15 2 2" xfId="4323" xr:uid="{00000000-0005-0000-0000-0000C8C10000}"/>
    <cellStyle name="Input 15 2 2 2" xfId="10594" xr:uid="{00000000-0005-0000-0000-0000C9C10000}"/>
    <cellStyle name="Input 15 2 3" xfId="4324" xr:uid="{00000000-0005-0000-0000-0000CAC10000}"/>
    <cellStyle name="Input 15 2 3 2" xfId="10595" xr:uid="{00000000-0005-0000-0000-0000CBC10000}"/>
    <cellStyle name="Input 15 2 4" xfId="4325" xr:uid="{00000000-0005-0000-0000-0000CCC10000}"/>
    <cellStyle name="Input 15 2 4 2" xfId="10596" xr:uid="{00000000-0005-0000-0000-0000CDC10000}"/>
    <cellStyle name="Input 15 2 5" xfId="4326" xr:uid="{00000000-0005-0000-0000-0000CEC10000}"/>
    <cellStyle name="Input 15 2 5 2" xfId="10597" xr:uid="{00000000-0005-0000-0000-0000CFC10000}"/>
    <cellStyle name="Input 15 2 6" xfId="4327" xr:uid="{00000000-0005-0000-0000-0000D0C10000}"/>
    <cellStyle name="Input 15 2 6 2" xfId="10598" xr:uid="{00000000-0005-0000-0000-0000D1C10000}"/>
    <cellStyle name="Input 15 2 7" xfId="4328" xr:uid="{00000000-0005-0000-0000-0000D2C10000}"/>
    <cellStyle name="Input 15 2 7 2" xfId="10599" xr:uid="{00000000-0005-0000-0000-0000D3C10000}"/>
    <cellStyle name="Input 15 2 8" xfId="4329" xr:uid="{00000000-0005-0000-0000-0000D4C10000}"/>
    <cellStyle name="Input 15 2 8 2" xfId="10600" xr:uid="{00000000-0005-0000-0000-0000D5C10000}"/>
    <cellStyle name="Input 15 2 9" xfId="4330" xr:uid="{00000000-0005-0000-0000-0000D6C10000}"/>
    <cellStyle name="Input 15 3" xfId="4331" xr:uid="{00000000-0005-0000-0000-0000D7C10000}"/>
    <cellStyle name="Input 15 3 2" xfId="10601" xr:uid="{00000000-0005-0000-0000-0000D8C10000}"/>
    <cellStyle name="Input 15 4" xfId="4332" xr:uid="{00000000-0005-0000-0000-0000D9C10000}"/>
    <cellStyle name="Input 15 4 2" xfId="10602" xr:uid="{00000000-0005-0000-0000-0000DAC10000}"/>
    <cellStyle name="Input 15 5" xfId="4333" xr:uid="{00000000-0005-0000-0000-0000DBC10000}"/>
    <cellStyle name="Input 15 5 2" xfId="10603" xr:uid="{00000000-0005-0000-0000-0000DCC10000}"/>
    <cellStyle name="Input 15 6" xfId="4334" xr:uid="{00000000-0005-0000-0000-0000DDC10000}"/>
    <cellStyle name="Input 15 6 2" xfId="10604" xr:uid="{00000000-0005-0000-0000-0000DEC10000}"/>
    <cellStyle name="Input 15 7" xfId="4335" xr:uid="{00000000-0005-0000-0000-0000DFC10000}"/>
    <cellStyle name="Input 15 7 2" xfId="10605" xr:uid="{00000000-0005-0000-0000-0000E0C10000}"/>
    <cellStyle name="Input 15 8" xfId="4336" xr:uid="{00000000-0005-0000-0000-0000E1C10000}"/>
    <cellStyle name="Input 15 8 2" xfId="10606" xr:uid="{00000000-0005-0000-0000-0000E2C10000}"/>
    <cellStyle name="Input 15 9" xfId="4337" xr:uid="{00000000-0005-0000-0000-0000E3C10000}"/>
    <cellStyle name="Input 15 9 2" xfId="10607" xr:uid="{00000000-0005-0000-0000-0000E4C10000}"/>
    <cellStyle name="Input 16" xfId="4338" xr:uid="{00000000-0005-0000-0000-0000E5C10000}"/>
    <cellStyle name="Input 16 10" xfId="4339" xr:uid="{00000000-0005-0000-0000-0000E6C10000}"/>
    <cellStyle name="Input 16 11" xfId="10608" xr:uid="{00000000-0005-0000-0000-0000E7C10000}"/>
    <cellStyle name="Input 16 12" xfId="13741" xr:uid="{00000000-0005-0000-0000-0000E8C10000}"/>
    <cellStyle name="Input 16 2" xfId="4340" xr:uid="{00000000-0005-0000-0000-0000E9C10000}"/>
    <cellStyle name="Input 16 2 2" xfId="4341" xr:uid="{00000000-0005-0000-0000-0000EAC10000}"/>
    <cellStyle name="Input 16 2 2 2" xfId="10609" xr:uid="{00000000-0005-0000-0000-0000EBC10000}"/>
    <cellStyle name="Input 16 2 3" xfId="4342" xr:uid="{00000000-0005-0000-0000-0000ECC10000}"/>
    <cellStyle name="Input 16 2 3 2" xfId="10610" xr:uid="{00000000-0005-0000-0000-0000EDC10000}"/>
    <cellStyle name="Input 16 2 4" xfId="4343" xr:uid="{00000000-0005-0000-0000-0000EEC10000}"/>
    <cellStyle name="Input 16 2 4 2" xfId="10611" xr:uid="{00000000-0005-0000-0000-0000EFC10000}"/>
    <cellStyle name="Input 16 2 5" xfId="4344" xr:uid="{00000000-0005-0000-0000-0000F0C10000}"/>
    <cellStyle name="Input 16 2 5 2" xfId="10612" xr:uid="{00000000-0005-0000-0000-0000F1C10000}"/>
    <cellStyle name="Input 16 2 6" xfId="4345" xr:uid="{00000000-0005-0000-0000-0000F2C10000}"/>
    <cellStyle name="Input 16 2 6 2" xfId="10613" xr:uid="{00000000-0005-0000-0000-0000F3C10000}"/>
    <cellStyle name="Input 16 2 7" xfId="4346" xr:uid="{00000000-0005-0000-0000-0000F4C10000}"/>
    <cellStyle name="Input 16 2 7 2" xfId="10614" xr:uid="{00000000-0005-0000-0000-0000F5C10000}"/>
    <cellStyle name="Input 16 2 8" xfId="4347" xr:uid="{00000000-0005-0000-0000-0000F6C10000}"/>
    <cellStyle name="Input 16 2 8 2" xfId="10615" xr:uid="{00000000-0005-0000-0000-0000F7C10000}"/>
    <cellStyle name="Input 16 2 9" xfId="4348" xr:uid="{00000000-0005-0000-0000-0000F8C10000}"/>
    <cellStyle name="Input 16 3" xfId="4349" xr:uid="{00000000-0005-0000-0000-0000F9C10000}"/>
    <cellStyle name="Input 16 3 2" xfId="10616" xr:uid="{00000000-0005-0000-0000-0000FAC10000}"/>
    <cellStyle name="Input 16 4" xfId="4350" xr:uid="{00000000-0005-0000-0000-0000FBC10000}"/>
    <cellStyle name="Input 16 4 2" xfId="10617" xr:uid="{00000000-0005-0000-0000-0000FCC10000}"/>
    <cellStyle name="Input 16 5" xfId="4351" xr:uid="{00000000-0005-0000-0000-0000FDC10000}"/>
    <cellStyle name="Input 16 5 2" xfId="10618" xr:uid="{00000000-0005-0000-0000-0000FEC10000}"/>
    <cellStyle name="Input 16 6" xfId="4352" xr:uid="{00000000-0005-0000-0000-0000FFC10000}"/>
    <cellStyle name="Input 16 6 2" xfId="10619" xr:uid="{00000000-0005-0000-0000-000000C20000}"/>
    <cellStyle name="Input 16 7" xfId="4353" xr:uid="{00000000-0005-0000-0000-000001C20000}"/>
    <cellStyle name="Input 16 7 2" xfId="10620" xr:uid="{00000000-0005-0000-0000-000002C20000}"/>
    <cellStyle name="Input 16 8" xfId="4354" xr:uid="{00000000-0005-0000-0000-000003C20000}"/>
    <cellStyle name="Input 16 8 2" xfId="10621" xr:uid="{00000000-0005-0000-0000-000004C20000}"/>
    <cellStyle name="Input 16 9" xfId="4355" xr:uid="{00000000-0005-0000-0000-000005C20000}"/>
    <cellStyle name="Input 16 9 2" xfId="10622" xr:uid="{00000000-0005-0000-0000-000006C20000}"/>
    <cellStyle name="Input 17" xfId="4356" xr:uid="{00000000-0005-0000-0000-000007C20000}"/>
    <cellStyle name="Input 17 10" xfId="4357" xr:uid="{00000000-0005-0000-0000-000008C20000}"/>
    <cellStyle name="Input 17 11" xfId="14256" xr:uid="{00000000-0005-0000-0000-000009C20000}"/>
    <cellStyle name="Input 17 2" xfId="4358" xr:uid="{00000000-0005-0000-0000-00000AC20000}"/>
    <cellStyle name="Input 17 2 2" xfId="4359" xr:uid="{00000000-0005-0000-0000-00000BC20000}"/>
    <cellStyle name="Input 17 2 2 2" xfId="10623" xr:uid="{00000000-0005-0000-0000-00000CC20000}"/>
    <cellStyle name="Input 17 2 3" xfId="4360" xr:uid="{00000000-0005-0000-0000-00000DC20000}"/>
    <cellStyle name="Input 17 2 3 2" xfId="10624" xr:uid="{00000000-0005-0000-0000-00000EC20000}"/>
    <cellStyle name="Input 17 2 4" xfId="4361" xr:uid="{00000000-0005-0000-0000-00000FC20000}"/>
    <cellStyle name="Input 17 2 4 2" xfId="10625" xr:uid="{00000000-0005-0000-0000-000010C20000}"/>
    <cellStyle name="Input 17 2 5" xfId="4362" xr:uid="{00000000-0005-0000-0000-000011C20000}"/>
    <cellStyle name="Input 17 2 5 2" xfId="10626" xr:uid="{00000000-0005-0000-0000-000012C20000}"/>
    <cellStyle name="Input 17 2 6" xfId="4363" xr:uid="{00000000-0005-0000-0000-000013C20000}"/>
    <cellStyle name="Input 17 2 6 2" xfId="10627" xr:uid="{00000000-0005-0000-0000-000014C20000}"/>
    <cellStyle name="Input 17 2 7" xfId="4364" xr:uid="{00000000-0005-0000-0000-000015C20000}"/>
    <cellStyle name="Input 17 2 7 2" xfId="10628" xr:uid="{00000000-0005-0000-0000-000016C20000}"/>
    <cellStyle name="Input 17 2 8" xfId="4365" xr:uid="{00000000-0005-0000-0000-000017C20000}"/>
    <cellStyle name="Input 17 2 8 2" xfId="10629" xr:uid="{00000000-0005-0000-0000-000018C20000}"/>
    <cellStyle name="Input 17 2 9" xfId="4366" xr:uid="{00000000-0005-0000-0000-000019C20000}"/>
    <cellStyle name="Input 17 3" xfId="4367" xr:uid="{00000000-0005-0000-0000-00001AC20000}"/>
    <cellStyle name="Input 17 3 2" xfId="10630" xr:uid="{00000000-0005-0000-0000-00001BC20000}"/>
    <cellStyle name="Input 17 4" xfId="4368" xr:uid="{00000000-0005-0000-0000-00001CC20000}"/>
    <cellStyle name="Input 17 4 2" xfId="10631" xr:uid="{00000000-0005-0000-0000-00001DC20000}"/>
    <cellStyle name="Input 17 5" xfId="4369" xr:uid="{00000000-0005-0000-0000-00001EC20000}"/>
    <cellStyle name="Input 17 5 2" xfId="10632" xr:uid="{00000000-0005-0000-0000-00001FC20000}"/>
    <cellStyle name="Input 17 6" xfId="4370" xr:uid="{00000000-0005-0000-0000-000020C20000}"/>
    <cellStyle name="Input 17 6 2" xfId="10633" xr:uid="{00000000-0005-0000-0000-000021C20000}"/>
    <cellStyle name="Input 17 7" xfId="4371" xr:uid="{00000000-0005-0000-0000-000022C20000}"/>
    <cellStyle name="Input 17 7 2" xfId="10634" xr:uid="{00000000-0005-0000-0000-000023C20000}"/>
    <cellStyle name="Input 17 8" xfId="4372" xr:uid="{00000000-0005-0000-0000-000024C20000}"/>
    <cellStyle name="Input 17 8 2" xfId="10635" xr:uid="{00000000-0005-0000-0000-000025C20000}"/>
    <cellStyle name="Input 17 9" xfId="4373" xr:uid="{00000000-0005-0000-0000-000026C20000}"/>
    <cellStyle name="Input 17 9 2" xfId="10636" xr:uid="{00000000-0005-0000-0000-000027C20000}"/>
    <cellStyle name="Input 18" xfId="4374" xr:uid="{00000000-0005-0000-0000-000028C20000}"/>
    <cellStyle name="Input 18 10" xfId="4375" xr:uid="{00000000-0005-0000-0000-000029C20000}"/>
    <cellStyle name="Input 18 2" xfId="4376" xr:uid="{00000000-0005-0000-0000-00002AC20000}"/>
    <cellStyle name="Input 18 2 2" xfId="4377" xr:uid="{00000000-0005-0000-0000-00002BC20000}"/>
    <cellStyle name="Input 18 2 2 2" xfId="10637" xr:uid="{00000000-0005-0000-0000-00002CC20000}"/>
    <cellStyle name="Input 18 2 3" xfId="4378" xr:uid="{00000000-0005-0000-0000-00002DC20000}"/>
    <cellStyle name="Input 18 2 3 2" xfId="10638" xr:uid="{00000000-0005-0000-0000-00002EC20000}"/>
    <cellStyle name="Input 18 2 4" xfId="4379" xr:uid="{00000000-0005-0000-0000-00002FC20000}"/>
    <cellStyle name="Input 18 2 4 2" xfId="10639" xr:uid="{00000000-0005-0000-0000-000030C20000}"/>
    <cellStyle name="Input 18 2 5" xfId="4380" xr:uid="{00000000-0005-0000-0000-000031C20000}"/>
    <cellStyle name="Input 18 2 5 2" xfId="10640" xr:uid="{00000000-0005-0000-0000-000032C20000}"/>
    <cellStyle name="Input 18 2 6" xfId="4381" xr:uid="{00000000-0005-0000-0000-000033C20000}"/>
    <cellStyle name="Input 18 2 6 2" xfId="10641" xr:uid="{00000000-0005-0000-0000-000034C20000}"/>
    <cellStyle name="Input 18 2 7" xfId="4382" xr:uid="{00000000-0005-0000-0000-000035C20000}"/>
    <cellStyle name="Input 18 2 7 2" xfId="10642" xr:uid="{00000000-0005-0000-0000-000036C20000}"/>
    <cellStyle name="Input 18 2 8" xfId="4383" xr:uid="{00000000-0005-0000-0000-000037C20000}"/>
    <cellStyle name="Input 18 2 8 2" xfId="10643" xr:uid="{00000000-0005-0000-0000-000038C20000}"/>
    <cellStyle name="Input 18 2 9" xfId="4384" xr:uid="{00000000-0005-0000-0000-000039C20000}"/>
    <cellStyle name="Input 18 3" xfId="4385" xr:uid="{00000000-0005-0000-0000-00003AC20000}"/>
    <cellStyle name="Input 18 3 2" xfId="10644" xr:uid="{00000000-0005-0000-0000-00003BC20000}"/>
    <cellStyle name="Input 18 4" xfId="4386" xr:uid="{00000000-0005-0000-0000-00003CC20000}"/>
    <cellStyle name="Input 18 4 2" xfId="10645" xr:uid="{00000000-0005-0000-0000-00003DC20000}"/>
    <cellStyle name="Input 18 5" xfId="4387" xr:uid="{00000000-0005-0000-0000-00003EC20000}"/>
    <cellStyle name="Input 18 5 2" xfId="10646" xr:uid="{00000000-0005-0000-0000-00003FC20000}"/>
    <cellStyle name="Input 18 6" xfId="4388" xr:uid="{00000000-0005-0000-0000-000040C20000}"/>
    <cellStyle name="Input 18 6 2" xfId="10647" xr:uid="{00000000-0005-0000-0000-000041C20000}"/>
    <cellStyle name="Input 18 7" xfId="4389" xr:uid="{00000000-0005-0000-0000-000042C20000}"/>
    <cellStyle name="Input 18 7 2" xfId="10648" xr:uid="{00000000-0005-0000-0000-000043C20000}"/>
    <cellStyle name="Input 18 8" xfId="4390" xr:uid="{00000000-0005-0000-0000-000044C20000}"/>
    <cellStyle name="Input 18 8 2" xfId="10649" xr:uid="{00000000-0005-0000-0000-000045C20000}"/>
    <cellStyle name="Input 18 9" xfId="4391" xr:uid="{00000000-0005-0000-0000-000046C20000}"/>
    <cellStyle name="Input 18 9 2" xfId="10650" xr:uid="{00000000-0005-0000-0000-000047C20000}"/>
    <cellStyle name="Input 19" xfId="4392" xr:uid="{00000000-0005-0000-0000-000048C20000}"/>
    <cellStyle name="Input 19 10" xfId="4393" xr:uid="{00000000-0005-0000-0000-000049C20000}"/>
    <cellStyle name="Input 19 2" xfId="4394" xr:uid="{00000000-0005-0000-0000-00004AC20000}"/>
    <cellStyle name="Input 19 2 2" xfId="4395" xr:uid="{00000000-0005-0000-0000-00004BC20000}"/>
    <cellStyle name="Input 19 2 2 2" xfId="10651" xr:uid="{00000000-0005-0000-0000-00004CC20000}"/>
    <cellStyle name="Input 19 2 3" xfId="4396" xr:uid="{00000000-0005-0000-0000-00004DC20000}"/>
    <cellStyle name="Input 19 2 3 2" xfId="10652" xr:uid="{00000000-0005-0000-0000-00004EC20000}"/>
    <cellStyle name="Input 19 2 4" xfId="4397" xr:uid="{00000000-0005-0000-0000-00004FC20000}"/>
    <cellStyle name="Input 19 2 4 2" xfId="10653" xr:uid="{00000000-0005-0000-0000-000050C20000}"/>
    <cellStyle name="Input 19 2 5" xfId="4398" xr:uid="{00000000-0005-0000-0000-000051C20000}"/>
    <cellStyle name="Input 19 2 5 2" xfId="10654" xr:uid="{00000000-0005-0000-0000-000052C20000}"/>
    <cellStyle name="Input 19 2 6" xfId="4399" xr:uid="{00000000-0005-0000-0000-000053C20000}"/>
    <cellStyle name="Input 19 2 6 2" xfId="10655" xr:uid="{00000000-0005-0000-0000-000054C20000}"/>
    <cellStyle name="Input 19 2 7" xfId="4400" xr:uid="{00000000-0005-0000-0000-000055C20000}"/>
    <cellStyle name="Input 19 2 7 2" xfId="10656" xr:uid="{00000000-0005-0000-0000-000056C20000}"/>
    <cellStyle name="Input 19 2 8" xfId="4401" xr:uid="{00000000-0005-0000-0000-000057C20000}"/>
    <cellStyle name="Input 19 2 8 2" xfId="10657" xr:uid="{00000000-0005-0000-0000-000058C20000}"/>
    <cellStyle name="Input 19 2 9" xfId="4402" xr:uid="{00000000-0005-0000-0000-000059C20000}"/>
    <cellStyle name="Input 19 3" xfId="4403" xr:uid="{00000000-0005-0000-0000-00005AC20000}"/>
    <cellStyle name="Input 19 3 2" xfId="10658" xr:uid="{00000000-0005-0000-0000-00005BC20000}"/>
    <cellStyle name="Input 19 4" xfId="4404" xr:uid="{00000000-0005-0000-0000-00005CC20000}"/>
    <cellStyle name="Input 19 4 2" xfId="10659" xr:uid="{00000000-0005-0000-0000-00005DC20000}"/>
    <cellStyle name="Input 19 5" xfId="4405" xr:uid="{00000000-0005-0000-0000-00005EC20000}"/>
    <cellStyle name="Input 19 5 2" xfId="10660" xr:uid="{00000000-0005-0000-0000-00005FC20000}"/>
    <cellStyle name="Input 19 6" xfId="4406" xr:uid="{00000000-0005-0000-0000-000060C20000}"/>
    <cellStyle name="Input 19 6 2" xfId="10661" xr:uid="{00000000-0005-0000-0000-000061C20000}"/>
    <cellStyle name="Input 19 7" xfId="4407" xr:uid="{00000000-0005-0000-0000-000062C20000}"/>
    <cellStyle name="Input 19 7 2" xfId="10662" xr:uid="{00000000-0005-0000-0000-000063C20000}"/>
    <cellStyle name="Input 19 8" xfId="4408" xr:uid="{00000000-0005-0000-0000-000064C20000}"/>
    <cellStyle name="Input 19 8 2" xfId="10663" xr:uid="{00000000-0005-0000-0000-000065C20000}"/>
    <cellStyle name="Input 19 9" xfId="4409" xr:uid="{00000000-0005-0000-0000-000066C20000}"/>
    <cellStyle name="Input 19 9 2" xfId="10664" xr:uid="{00000000-0005-0000-0000-000067C20000}"/>
    <cellStyle name="Input 2" xfId="4410" xr:uid="{00000000-0005-0000-0000-000068C20000}"/>
    <cellStyle name="Input 2 10" xfId="13742" xr:uid="{00000000-0005-0000-0000-000069C20000}"/>
    <cellStyle name="Input 2 2" xfId="4411" xr:uid="{00000000-0005-0000-0000-00006AC20000}"/>
    <cellStyle name="Input 2 2 10" xfId="4412" xr:uid="{00000000-0005-0000-0000-00006BC20000}"/>
    <cellStyle name="Input 2 2 11" xfId="14257" xr:uid="{00000000-0005-0000-0000-00006CC20000}"/>
    <cellStyle name="Input 2 2 2" xfId="4413" xr:uid="{00000000-0005-0000-0000-00006DC20000}"/>
    <cellStyle name="Input 2 2 2 2" xfId="10665" xr:uid="{00000000-0005-0000-0000-00006EC20000}"/>
    <cellStyle name="Input 2 2 3" xfId="4414" xr:uid="{00000000-0005-0000-0000-00006FC20000}"/>
    <cellStyle name="Input 2 2 3 2" xfId="10666" xr:uid="{00000000-0005-0000-0000-000070C20000}"/>
    <cellStyle name="Input 2 2 4" xfId="4415" xr:uid="{00000000-0005-0000-0000-000071C20000}"/>
    <cellStyle name="Input 2 2 4 2" xfId="10667" xr:uid="{00000000-0005-0000-0000-000072C20000}"/>
    <cellStyle name="Input 2 2 5" xfId="4416" xr:uid="{00000000-0005-0000-0000-000073C20000}"/>
    <cellStyle name="Input 2 2 5 2" xfId="10668" xr:uid="{00000000-0005-0000-0000-000074C20000}"/>
    <cellStyle name="Input 2 2 6" xfId="4417" xr:uid="{00000000-0005-0000-0000-000075C20000}"/>
    <cellStyle name="Input 2 2 6 2" xfId="10669" xr:uid="{00000000-0005-0000-0000-000076C20000}"/>
    <cellStyle name="Input 2 2 7" xfId="4418" xr:uid="{00000000-0005-0000-0000-000077C20000}"/>
    <cellStyle name="Input 2 2 7 2" xfId="10670" xr:uid="{00000000-0005-0000-0000-000078C20000}"/>
    <cellStyle name="Input 2 2 8" xfId="4419" xr:uid="{00000000-0005-0000-0000-000079C20000}"/>
    <cellStyle name="Input 2 2 8 2" xfId="10671" xr:uid="{00000000-0005-0000-0000-00007AC20000}"/>
    <cellStyle name="Input 2 2 9" xfId="4420" xr:uid="{00000000-0005-0000-0000-00007BC20000}"/>
    <cellStyle name="Input 2 3" xfId="4421" xr:uid="{00000000-0005-0000-0000-00007CC20000}"/>
    <cellStyle name="Input 2 3 2" xfId="10672" xr:uid="{00000000-0005-0000-0000-00007DC20000}"/>
    <cellStyle name="Input 2 4" xfId="4422" xr:uid="{00000000-0005-0000-0000-00007EC20000}"/>
    <cellStyle name="Input 2 4 2" xfId="10673" xr:uid="{00000000-0005-0000-0000-00007FC20000}"/>
    <cellStyle name="Input 2 5" xfId="4423" xr:uid="{00000000-0005-0000-0000-000080C20000}"/>
    <cellStyle name="Input 2 5 2" xfId="10674" xr:uid="{00000000-0005-0000-0000-000081C20000}"/>
    <cellStyle name="Input 2 6" xfId="4424" xr:uid="{00000000-0005-0000-0000-000082C20000}"/>
    <cellStyle name="Input 2 6 2" xfId="10675" xr:uid="{00000000-0005-0000-0000-000083C20000}"/>
    <cellStyle name="Input 2 7" xfId="4425" xr:uid="{00000000-0005-0000-0000-000084C20000}"/>
    <cellStyle name="Input 2 7 2" xfId="10676" xr:uid="{00000000-0005-0000-0000-000085C20000}"/>
    <cellStyle name="Input 2 8" xfId="4426" xr:uid="{00000000-0005-0000-0000-000086C20000}"/>
    <cellStyle name="Input 2 8 2" xfId="10677" xr:uid="{00000000-0005-0000-0000-000087C20000}"/>
    <cellStyle name="Input 2 9" xfId="4427" xr:uid="{00000000-0005-0000-0000-000088C20000}"/>
    <cellStyle name="Input 20" xfId="4428" xr:uid="{00000000-0005-0000-0000-000089C20000}"/>
    <cellStyle name="Input 20 10" xfId="4429" xr:uid="{00000000-0005-0000-0000-00008AC20000}"/>
    <cellStyle name="Input 20 2" xfId="4430" xr:uid="{00000000-0005-0000-0000-00008BC20000}"/>
    <cellStyle name="Input 20 2 2" xfId="4431" xr:uid="{00000000-0005-0000-0000-00008CC20000}"/>
    <cellStyle name="Input 20 2 2 2" xfId="10678" xr:uid="{00000000-0005-0000-0000-00008DC20000}"/>
    <cellStyle name="Input 20 2 3" xfId="4432" xr:uid="{00000000-0005-0000-0000-00008EC20000}"/>
    <cellStyle name="Input 20 2 3 2" xfId="10679" xr:uid="{00000000-0005-0000-0000-00008FC20000}"/>
    <cellStyle name="Input 20 2 4" xfId="4433" xr:uid="{00000000-0005-0000-0000-000090C20000}"/>
    <cellStyle name="Input 20 2 4 2" xfId="10680" xr:uid="{00000000-0005-0000-0000-000091C20000}"/>
    <cellStyle name="Input 20 2 5" xfId="4434" xr:uid="{00000000-0005-0000-0000-000092C20000}"/>
    <cellStyle name="Input 20 2 5 2" xfId="10681" xr:uid="{00000000-0005-0000-0000-000093C20000}"/>
    <cellStyle name="Input 20 2 6" xfId="4435" xr:uid="{00000000-0005-0000-0000-000094C20000}"/>
    <cellStyle name="Input 20 2 6 2" xfId="10682" xr:uid="{00000000-0005-0000-0000-000095C20000}"/>
    <cellStyle name="Input 20 2 7" xfId="4436" xr:uid="{00000000-0005-0000-0000-000096C20000}"/>
    <cellStyle name="Input 20 2 7 2" xfId="10683" xr:uid="{00000000-0005-0000-0000-000097C20000}"/>
    <cellStyle name="Input 20 2 8" xfId="4437" xr:uid="{00000000-0005-0000-0000-000098C20000}"/>
    <cellStyle name="Input 20 2 8 2" xfId="10684" xr:uid="{00000000-0005-0000-0000-000099C20000}"/>
    <cellStyle name="Input 20 2 9" xfId="4438" xr:uid="{00000000-0005-0000-0000-00009AC20000}"/>
    <cellStyle name="Input 20 3" xfId="4439" xr:uid="{00000000-0005-0000-0000-00009BC20000}"/>
    <cellStyle name="Input 20 3 2" xfId="10685" xr:uid="{00000000-0005-0000-0000-00009CC20000}"/>
    <cellStyle name="Input 20 4" xfId="4440" xr:uid="{00000000-0005-0000-0000-00009DC20000}"/>
    <cellStyle name="Input 20 4 2" xfId="10686" xr:uid="{00000000-0005-0000-0000-00009EC20000}"/>
    <cellStyle name="Input 20 5" xfId="4441" xr:uid="{00000000-0005-0000-0000-00009FC20000}"/>
    <cellStyle name="Input 20 5 2" xfId="10687" xr:uid="{00000000-0005-0000-0000-0000A0C20000}"/>
    <cellStyle name="Input 20 6" xfId="4442" xr:uid="{00000000-0005-0000-0000-0000A1C20000}"/>
    <cellStyle name="Input 20 6 2" xfId="10688" xr:uid="{00000000-0005-0000-0000-0000A2C20000}"/>
    <cellStyle name="Input 20 7" xfId="4443" xr:uid="{00000000-0005-0000-0000-0000A3C20000}"/>
    <cellStyle name="Input 20 7 2" xfId="10689" xr:uid="{00000000-0005-0000-0000-0000A4C20000}"/>
    <cellStyle name="Input 20 8" xfId="4444" xr:uid="{00000000-0005-0000-0000-0000A5C20000}"/>
    <cellStyle name="Input 20 8 2" xfId="10690" xr:uid="{00000000-0005-0000-0000-0000A6C20000}"/>
    <cellStyle name="Input 20 9" xfId="4445" xr:uid="{00000000-0005-0000-0000-0000A7C20000}"/>
    <cellStyle name="Input 20 9 2" xfId="10691" xr:uid="{00000000-0005-0000-0000-0000A8C20000}"/>
    <cellStyle name="Input 21" xfId="4446" xr:uid="{00000000-0005-0000-0000-0000A9C20000}"/>
    <cellStyle name="Input 21 10" xfId="4447" xr:uid="{00000000-0005-0000-0000-0000AAC20000}"/>
    <cellStyle name="Input 21 2" xfId="4448" xr:uid="{00000000-0005-0000-0000-0000ABC20000}"/>
    <cellStyle name="Input 21 2 2" xfId="4449" xr:uid="{00000000-0005-0000-0000-0000ACC20000}"/>
    <cellStyle name="Input 21 2 2 2" xfId="10692" xr:uid="{00000000-0005-0000-0000-0000ADC20000}"/>
    <cellStyle name="Input 21 2 3" xfId="4450" xr:uid="{00000000-0005-0000-0000-0000AEC20000}"/>
    <cellStyle name="Input 21 2 3 2" xfId="10693" xr:uid="{00000000-0005-0000-0000-0000AFC20000}"/>
    <cellStyle name="Input 21 2 4" xfId="4451" xr:uid="{00000000-0005-0000-0000-0000B0C20000}"/>
    <cellStyle name="Input 21 2 4 2" xfId="10694" xr:uid="{00000000-0005-0000-0000-0000B1C20000}"/>
    <cellStyle name="Input 21 2 5" xfId="4452" xr:uid="{00000000-0005-0000-0000-0000B2C20000}"/>
    <cellStyle name="Input 21 2 5 2" xfId="10695" xr:uid="{00000000-0005-0000-0000-0000B3C20000}"/>
    <cellStyle name="Input 21 2 6" xfId="4453" xr:uid="{00000000-0005-0000-0000-0000B4C20000}"/>
    <cellStyle name="Input 21 2 6 2" xfId="10696" xr:uid="{00000000-0005-0000-0000-0000B5C20000}"/>
    <cellStyle name="Input 21 2 7" xfId="4454" xr:uid="{00000000-0005-0000-0000-0000B6C20000}"/>
    <cellStyle name="Input 21 2 7 2" xfId="10697" xr:uid="{00000000-0005-0000-0000-0000B7C20000}"/>
    <cellStyle name="Input 21 2 8" xfId="4455" xr:uid="{00000000-0005-0000-0000-0000B8C20000}"/>
    <cellStyle name="Input 21 2 8 2" xfId="10698" xr:uid="{00000000-0005-0000-0000-0000B9C20000}"/>
    <cellStyle name="Input 21 2 9" xfId="4456" xr:uid="{00000000-0005-0000-0000-0000BAC20000}"/>
    <cellStyle name="Input 21 3" xfId="4457" xr:uid="{00000000-0005-0000-0000-0000BBC20000}"/>
    <cellStyle name="Input 21 3 2" xfId="10699" xr:uid="{00000000-0005-0000-0000-0000BCC20000}"/>
    <cellStyle name="Input 21 4" xfId="4458" xr:uid="{00000000-0005-0000-0000-0000BDC20000}"/>
    <cellStyle name="Input 21 4 2" xfId="10700" xr:uid="{00000000-0005-0000-0000-0000BEC20000}"/>
    <cellStyle name="Input 21 5" xfId="4459" xr:uid="{00000000-0005-0000-0000-0000BFC20000}"/>
    <cellStyle name="Input 21 5 2" xfId="10701" xr:uid="{00000000-0005-0000-0000-0000C0C20000}"/>
    <cellStyle name="Input 21 6" xfId="4460" xr:uid="{00000000-0005-0000-0000-0000C1C20000}"/>
    <cellStyle name="Input 21 6 2" xfId="10702" xr:uid="{00000000-0005-0000-0000-0000C2C20000}"/>
    <cellStyle name="Input 21 7" xfId="4461" xr:uid="{00000000-0005-0000-0000-0000C3C20000}"/>
    <cellStyle name="Input 21 7 2" xfId="10703" xr:uid="{00000000-0005-0000-0000-0000C4C20000}"/>
    <cellStyle name="Input 21 8" xfId="4462" xr:uid="{00000000-0005-0000-0000-0000C5C20000}"/>
    <cellStyle name="Input 21 8 2" xfId="10704" xr:uid="{00000000-0005-0000-0000-0000C6C20000}"/>
    <cellStyle name="Input 21 9" xfId="4463" xr:uid="{00000000-0005-0000-0000-0000C7C20000}"/>
    <cellStyle name="Input 21 9 2" xfId="10705" xr:uid="{00000000-0005-0000-0000-0000C8C20000}"/>
    <cellStyle name="Input 22" xfId="4464" xr:uid="{00000000-0005-0000-0000-0000C9C20000}"/>
    <cellStyle name="Input 22 2" xfId="4465" xr:uid="{00000000-0005-0000-0000-0000CAC20000}"/>
    <cellStyle name="Input 22 2 2" xfId="10706" xr:uid="{00000000-0005-0000-0000-0000CBC20000}"/>
    <cellStyle name="Input 22 3" xfId="4466" xr:uid="{00000000-0005-0000-0000-0000CCC20000}"/>
    <cellStyle name="Input 22 3 2" xfId="10707" xr:uid="{00000000-0005-0000-0000-0000CDC20000}"/>
    <cellStyle name="Input 22 4" xfId="4467" xr:uid="{00000000-0005-0000-0000-0000CEC20000}"/>
    <cellStyle name="Input 22 4 2" xfId="10708" xr:uid="{00000000-0005-0000-0000-0000CFC20000}"/>
    <cellStyle name="Input 22 5" xfId="4468" xr:uid="{00000000-0005-0000-0000-0000D0C20000}"/>
    <cellStyle name="Input 22 5 2" xfId="10709" xr:uid="{00000000-0005-0000-0000-0000D1C20000}"/>
    <cellStyle name="Input 22 6" xfId="4469" xr:uid="{00000000-0005-0000-0000-0000D2C20000}"/>
    <cellStyle name="Input 22 6 2" xfId="10710" xr:uid="{00000000-0005-0000-0000-0000D3C20000}"/>
    <cellStyle name="Input 22 7" xfId="4470" xr:uid="{00000000-0005-0000-0000-0000D4C20000}"/>
    <cellStyle name="Input 22 7 2" xfId="10711" xr:uid="{00000000-0005-0000-0000-0000D5C20000}"/>
    <cellStyle name="Input 22 8" xfId="4471" xr:uid="{00000000-0005-0000-0000-0000D6C20000}"/>
    <cellStyle name="Input 22 8 2" xfId="10712" xr:uid="{00000000-0005-0000-0000-0000D7C20000}"/>
    <cellStyle name="Input 22 9" xfId="4472" xr:uid="{00000000-0005-0000-0000-0000D8C20000}"/>
    <cellStyle name="Input 23" xfId="14476" xr:uid="{00000000-0005-0000-0000-0000D9C20000}"/>
    <cellStyle name="Input 3" xfId="4473" xr:uid="{00000000-0005-0000-0000-0000DAC20000}"/>
    <cellStyle name="Input 3 10" xfId="4474" xr:uid="{00000000-0005-0000-0000-0000DBC20000}"/>
    <cellStyle name="Input 3 11" xfId="13743" xr:uid="{00000000-0005-0000-0000-0000DCC20000}"/>
    <cellStyle name="Input 3 2" xfId="4475" xr:uid="{00000000-0005-0000-0000-0000DDC20000}"/>
    <cellStyle name="Input 3 2 10" xfId="4476" xr:uid="{00000000-0005-0000-0000-0000DEC20000}"/>
    <cellStyle name="Input 3 2 2" xfId="4477" xr:uid="{00000000-0005-0000-0000-0000DFC20000}"/>
    <cellStyle name="Input 3 2 2 2" xfId="10713" xr:uid="{00000000-0005-0000-0000-0000E0C20000}"/>
    <cellStyle name="Input 3 2 3" xfId="4478" xr:uid="{00000000-0005-0000-0000-0000E1C20000}"/>
    <cellStyle name="Input 3 2 3 2" xfId="10714" xr:uid="{00000000-0005-0000-0000-0000E2C20000}"/>
    <cellStyle name="Input 3 2 4" xfId="4479" xr:uid="{00000000-0005-0000-0000-0000E3C20000}"/>
    <cellStyle name="Input 3 2 4 2" xfId="10715" xr:uid="{00000000-0005-0000-0000-0000E4C20000}"/>
    <cellStyle name="Input 3 2 5" xfId="4480" xr:uid="{00000000-0005-0000-0000-0000E5C20000}"/>
    <cellStyle name="Input 3 2 5 2" xfId="10716" xr:uid="{00000000-0005-0000-0000-0000E6C20000}"/>
    <cellStyle name="Input 3 2 6" xfId="4481" xr:uid="{00000000-0005-0000-0000-0000E7C20000}"/>
    <cellStyle name="Input 3 2 6 2" xfId="10717" xr:uid="{00000000-0005-0000-0000-0000E8C20000}"/>
    <cellStyle name="Input 3 2 7" xfId="4482" xr:uid="{00000000-0005-0000-0000-0000E9C20000}"/>
    <cellStyle name="Input 3 2 7 2" xfId="10718" xr:uid="{00000000-0005-0000-0000-0000EAC20000}"/>
    <cellStyle name="Input 3 2 8" xfId="4483" xr:uid="{00000000-0005-0000-0000-0000EBC20000}"/>
    <cellStyle name="Input 3 2 8 2" xfId="10719" xr:uid="{00000000-0005-0000-0000-0000ECC20000}"/>
    <cellStyle name="Input 3 2 9" xfId="4484" xr:uid="{00000000-0005-0000-0000-0000EDC20000}"/>
    <cellStyle name="Input 3 3" xfId="4485" xr:uid="{00000000-0005-0000-0000-0000EEC20000}"/>
    <cellStyle name="Input 3 3 2" xfId="10720" xr:uid="{00000000-0005-0000-0000-0000EFC20000}"/>
    <cellStyle name="Input 3 4" xfId="4486" xr:uid="{00000000-0005-0000-0000-0000F0C20000}"/>
    <cellStyle name="Input 3 4 2" xfId="10721" xr:uid="{00000000-0005-0000-0000-0000F1C20000}"/>
    <cellStyle name="Input 3 5" xfId="4487" xr:uid="{00000000-0005-0000-0000-0000F2C20000}"/>
    <cellStyle name="Input 3 5 2" xfId="10722" xr:uid="{00000000-0005-0000-0000-0000F3C20000}"/>
    <cellStyle name="Input 3 6" xfId="4488" xr:uid="{00000000-0005-0000-0000-0000F4C20000}"/>
    <cellStyle name="Input 3 6 2" xfId="10723" xr:uid="{00000000-0005-0000-0000-0000F5C20000}"/>
    <cellStyle name="Input 3 7" xfId="4489" xr:uid="{00000000-0005-0000-0000-0000F6C20000}"/>
    <cellStyle name="Input 3 7 2" xfId="10724" xr:uid="{00000000-0005-0000-0000-0000F7C20000}"/>
    <cellStyle name="Input 3 8" xfId="4490" xr:uid="{00000000-0005-0000-0000-0000F8C20000}"/>
    <cellStyle name="Input 3 8 2" xfId="10725" xr:uid="{00000000-0005-0000-0000-0000F9C20000}"/>
    <cellStyle name="Input 3 9" xfId="4491" xr:uid="{00000000-0005-0000-0000-0000FAC20000}"/>
    <cellStyle name="Input 3 9 2" xfId="10726" xr:uid="{00000000-0005-0000-0000-0000FBC20000}"/>
    <cellStyle name="Input 4" xfId="4492" xr:uid="{00000000-0005-0000-0000-0000FCC20000}"/>
    <cellStyle name="Input 4 10" xfId="4493" xr:uid="{00000000-0005-0000-0000-0000FDC20000}"/>
    <cellStyle name="Input 4 11" xfId="10727" xr:uid="{00000000-0005-0000-0000-0000FEC20000}"/>
    <cellStyle name="Input 4 12" xfId="13744" xr:uid="{00000000-0005-0000-0000-0000FFC20000}"/>
    <cellStyle name="Input 4 2" xfId="4494" xr:uid="{00000000-0005-0000-0000-000000C30000}"/>
    <cellStyle name="Input 4 2 2" xfId="4495" xr:uid="{00000000-0005-0000-0000-000001C30000}"/>
    <cellStyle name="Input 4 2 2 2" xfId="10728" xr:uid="{00000000-0005-0000-0000-000002C30000}"/>
    <cellStyle name="Input 4 2 3" xfId="4496" xr:uid="{00000000-0005-0000-0000-000003C30000}"/>
    <cellStyle name="Input 4 2 3 2" xfId="10729" xr:uid="{00000000-0005-0000-0000-000004C30000}"/>
    <cellStyle name="Input 4 2 4" xfId="4497" xr:uid="{00000000-0005-0000-0000-000005C30000}"/>
    <cellStyle name="Input 4 2 4 2" xfId="10730" xr:uid="{00000000-0005-0000-0000-000006C30000}"/>
    <cellStyle name="Input 4 2 5" xfId="4498" xr:uid="{00000000-0005-0000-0000-000007C30000}"/>
    <cellStyle name="Input 4 2 5 2" xfId="10731" xr:uid="{00000000-0005-0000-0000-000008C30000}"/>
    <cellStyle name="Input 4 2 6" xfId="4499" xr:uid="{00000000-0005-0000-0000-000009C30000}"/>
    <cellStyle name="Input 4 2 6 2" xfId="10732" xr:uid="{00000000-0005-0000-0000-00000AC30000}"/>
    <cellStyle name="Input 4 2 7" xfId="4500" xr:uid="{00000000-0005-0000-0000-00000BC30000}"/>
    <cellStyle name="Input 4 2 7 2" xfId="10733" xr:uid="{00000000-0005-0000-0000-00000CC30000}"/>
    <cellStyle name="Input 4 2 8" xfId="4501" xr:uid="{00000000-0005-0000-0000-00000DC30000}"/>
    <cellStyle name="Input 4 2 8 2" xfId="10734" xr:uid="{00000000-0005-0000-0000-00000EC30000}"/>
    <cellStyle name="Input 4 2 9" xfId="4502" xr:uid="{00000000-0005-0000-0000-00000FC30000}"/>
    <cellStyle name="Input 4 3" xfId="4503" xr:uid="{00000000-0005-0000-0000-000010C30000}"/>
    <cellStyle name="Input 4 3 2" xfId="10735" xr:uid="{00000000-0005-0000-0000-000011C30000}"/>
    <cellStyle name="Input 4 4" xfId="4504" xr:uid="{00000000-0005-0000-0000-000012C30000}"/>
    <cellStyle name="Input 4 4 2" xfId="10736" xr:uid="{00000000-0005-0000-0000-000013C30000}"/>
    <cellStyle name="Input 4 5" xfId="4505" xr:uid="{00000000-0005-0000-0000-000014C30000}"/>
    <cellStyle name="Input 4 5 2" xfId="10737" xr:uid="{00000000-0005-0000-0000-000015C30000}"/>
    <cellStyle name="Input 4 6" xfId="4506" xr:uid="{00000000-0005-0000-0000-000016C30000}"/>
    <cellStyle name="Input 4 6 2" xfId="10738" xr:uid="{00000000-0005-0000-0000-000017C30000}"/>
    <cellStyle name="Input 4 7" xfId="4507" xr:uid="{00000000-0005-0000-0000-000018C30000}"/>
    <cellStyle name="Input 4 7 2" xfId="10739" xr:uid="{00000000-0005-0000-0000-000019C30000}"/>
    <cellStyle name="Input 4 8" xfId="4508" xr:uid="{00000000-0005-0000-0000-00001AC30000}"/>
    <cellStyle name="Input 4 8 2" xfId="10740" xr:uid="{00000000-0005-0000-0000-00001BC30000}"/>
    <cellStyle name="Input 4 9" xfId="4509" xr:uid="{00000000-0005-0000-0000-00001CC30000}"/>
    <cellStyle name="Input 4 9 2" xfId="10741" xr:uid="{00000000-0005-0000-0000-00001DC30000}"/>
    <cellStyle name="Input 5" xfId="4510" xr:uid="{00000000-0005-0000-0000-00001EC30000}"/>
    <cellStyle name="Input 5 10" xfId="4511" xr:uid="{00000000-0005-0000-0000-00001FC30000}"/>
    <cellStyle name="Input 5 11" xfId="10742" xr:uid="{00000000-0005-0000-0000-000020C30000}"/>
    <cellStyle name="Input 5 12" xfId="13745" xr:uid="{00000000-0005-0000-0000-000021C30000}"/>
    <cellStyle name="Input 5 2" xfId="4512" xr:uid="{00000000-0005-0000-0000-000022C30000}"/>
    <cellStyle name="Input 5 2 2" xfId="4513" xr:uid="{00000000-0005-0000-0000-000023C30000}"/>
    <cellStyle name="Input 5 2 2 2" xfId="10743" xr:uid="{00000000-0005-0000-0000-000024C30000}"/>
    <cellStyle name="Input 5 2 3" xfId="4514" xr:uid="{00000000-0005-0000-0000-000025C30000}"/>
    <cellStyle name="Input 5 2 3 2" xfId="10744" xr:uid="{00000000-0005-0000-0000-000026C30000}"/>
    <cellStyle name="Input 5 2 4" xfId="4515" xr:uid="{00000000-0005-0000-0000-000027C30000}"/>
    <cellStyle name="Input 5 2 4 2" xfId="10745" xr:uid="{00000000-0005-0000-0000-000028C30000}"/>
    <cellStyle name="Input 5 2 5" xfId="4516" xr:uid="{00000000-0005-0000-0000-000029C30000}"/>
    <cellStyle name="Input 5 2 5 2" xfId="10746" xr:uid="{00000000-0005-0000-0000-00002AC30000}"/>
    <cellStyle name="Input 5 2 6" xfId="4517" xr:uid="{00000000-0005-0000-0000-00002BC30000}"/>
    <cellStyle name="Input 5 2 6 2" xfId="10747" xr:uid="{00000000-0005-0000-0000-00002CC30000}"/>
    <cellStyle name="Input 5 2 7" xfId="4518" xr:uid="{00000000-0005-0000-0000-00002DC30000}"/>
    <cellStyle name="Input 5 2 7 2" xfId="10748" xr:uid="{00000000-0005-0000-0000-00002EC30000}"/>
    <cellStyle name="Input 5 2 8" xfId="4519" xr:uid="{00000000-0005-0000-0000-00002FC30000}"/>
    <cellStyle name="Input 5 2 8 2" xfId="10749" xr:uid="{00000000-0005-0000-0000-000030C30000}"/>
    <cellStyle name="Input 5 2 9" xfId="4520" xr:uid="{00000000-0005-0000-0000-000031C30000}"/>
    <cellStyle name="Input 5 3" xfId="4521" xr:uid="{00000000-0005-0000-0000-000032C30000}"/>
    <cellStyle name="Input 5 3 2" xfId="10750" xr:uid="{00000000-0005-0000-0000-000033C30000}"/>
    <cellStyle name="Input 5 4" xfId="4522" xr:uid="{00000000-0005-0000-0000-000034C30000}"/>
    <cellStyle name="Input 5 4 2" xfId="10751" xr:uid="{00000000-0005-0000-0000-000035C30000}"/>
    <cellStyle name="Input 5 5" xfId="4523" xr:uid="{00000000-0005-0000-0000-000036C30000}"/>
    <cellStyle name="Input 5 5 2" xfId="10752" xr:uid="{00000000-0005-0000-0000-000037C30000}"/>
    <cellStyle name="Input 5 6" xfId="4524" xr:uid="{00000000-0005-0000-0000-000038C30000}"/>
    <cellStyle name="Input 5 6 2" xfId="10753" xr:uid="{00000000-0005-0000-0000-000039C30000}"/>
    <cellStyle name="Input 5 7" xfId="4525" xr:uid="{00000000-0005-0000-0000-00003AC30000}"/>
    <cellStyle name="Input 5 7 2" xfId="10754" xr:uid="{00000000-0005-0000-0000-00003BC30000}"/>
    <cellStyle name="Input 5 8" xfId="4526" xr:uid="{00000000-0005-0000-0000-00003CC30000}"/>
    <cellStyle name="Input 5 8 2" xfId="10755" xr:uid="{00000000-0005-0000-0000-00003DC30000}"/>
    <cellStyle name="Input 5 9" xfId="4527" xr:uid="{00000000-0005-0000-0000-00003EC30000}"/>
    <cellStyle name="Input 5 9 2" xfId="10756" xr:uid="{00000000-0005-0000-0000-00003FC30000}"/>
    <cellStyle name="Input 6" xfId="4528" xr:uid="{00000000-0005-0000-0000-000040C30000}"/>
    <cellStyle name="Input 6 10" xfId="4529" xr:uid="{00000000-0005-0000-0000-000041C30000}"/>
    <cellStyle name="Input 6 11" xfId="10757" xr:uid="{00000000-0005-0000-0000-000042C30000}"/>
    <cellStyle name="Input 6 12" xfId="13746" xr:uid="{00000000-0005-0000-0000-000043C30000}"/>
    <cellStyle name="Input 6 2" xfId="4530" xr:uid="{00000000-0005-0000-0000-000044C30000}"/>
    <cellStyle name="Input 6 2 2" xfId="4531" xr:uid="{00000000-0005-0000-0000-000045C30000}"/>
    <cellStyle name="Input 6 2 2 2" xfId="10758" xr:uid="{00000000-0005-0000-0000-000046C30000}"/>
    <cellStyle name="Input 6 2 3" xfId="4532" xr:uid="{00000000-0005-0000-0000-000047C30000}"/>
    <cellStyle name="Input 6 2 3 2" xfId="10759" xr:uid="{00000000-0005-0000-0000-000048C30000}"/>
    <cellStyle name="Input 6 2 4" xfId="4533" xr:uid="{00000000-0005-0000-0000-000049C30000}"/>
    <cellStyle name="Input 6 2 4 2" xfId="10760" xr:uid="{00000000-0005-0000-0000-00004AC30000}"/>
    <cellStyle name="Input 6 2 5" xfId="4534" xr:uid="{00000000-0005-0000-0000-00004BC30000}"/>
    <cellStyle name="Input 6 2 5 2" xfId="10761" xr:uid="{00000000-0005-0000-0000-00004CC30000}"/>
    <cellStyle name="Input 6 2 6" xfId="4535" xr:uid="{00000000-0005-0000-0000-00004DC30000}"/>
    <cellStyle name="Input 6 2 6 2" xfId="10762" xr:uid="{00000000-0005-0000-0000-00004EC30000}"/>
    <cellStyle name="Input 6 2 7" xfId="4536" xr:uid="{00000000-0005-0000-0000-00004FC30000}"/>
    <cellStyle name="Input 6 2 7 2" xfId="10763" xr:uid="{00000000-0005-0000-0000-000050C30000}"/>
    <cellStyle name="Input 6 2 8" xfId="4537" xr:uid="{00000000-0005-0000-0000-000051C30000}"/>
    <cellStyle name="Input 6 2 8 2" xfId="10764" xr:uid="{00000000-0005-0000-0000-000052C30000}"/>
    <cellStyle name="Input 6 2 9" xfId="4538" xr:uid="{00000000-0005-0000-0000-000053C30000}"/>
    <cellStyle name="Input 6 3" xfId="4539" xr:uid="{00000000-0005-0000-0000-000054C30000}"/>
    <cellStyle name="Input 6 3 2" xfId="10765" xr:uid="{00000000-0005-0000-0000-000055C30000}"/>
    <cellStyle name="Input 6 4" xfId="4540" xr:uid="{00000000-0005-0000-0000-000056C30000}"/>
    <cellStyle name="Input 6 4 2" xfId="10766" xr:uid="{00000000-0005-0000-0000-000057C30000}"/>
    <cellStyle name="Input 6 5" xfId="4541" xr:uid="{00000000-0005-0000-0000-000058C30000}"/>
    <cellStyle name="Input 6 5 2" xfId="10767" xr:uid="{00000000-0005-0000-0000-000059C30000}"/>
    <cellStyle name="Input 6 6" xfId="4542" xr:uid="{00000000-0005-0000-0000-00005AC30000}"/>
    <cellStyle name="Input 6 6 2" xfId="10768" xr:uid="{00000000-0005-0000-0000-00005BC30000}"/>
    <cellStyle name="Input 6 7" xfId="4543" xr:uid="{00000000-0005-0000-0000-00005CC30000}"/>
    <cellStyle name="Input 6 7 2" xfId="10769" xr:uid="{00000000-0005-0000-0000-00005DC30000}"/>
    <cellStyle name="Input 6 8" xfId="4544" xr:uid="{00000000-0005-0000-0000-00005EC30000}"/>
    <cellStyle name="Input 6 8 2" xfId="10770" xr:uid="{00000000-0005-0000-0000-00005FC30000}"/>
    <cellStyle name="Input 6 9" xfId="4545" xr:uid="{00000000-0005-0000-0000-000060C30000}"/>
    <cellStyle name="Input 6 9 2" xfId="10771" xr:uid="{00000000-0005-0000-0000-000061C30000}"/>
    <cellStyle name="Input 7" xfId="4546" xr:uid="{00000000-0005-0000-0000-000062C30000}"/>
    <cellStyle name="Input 7 10" xfId="4547" xr:uid="{00000000-0005-0000-0000-000063C30000}"/>
    <cellStyle name="Input 7 11" xfId="10772" xr:uid="{00000000-0005-0000-0000-000064C30000}"/>
    <cellStyle name="Input 7 12" xfId="13747" xr:uid="{00000000-0005-0000-0000-000065C30000}"/>
    <cellStyle name="Input 7 2" xfId="4548" xr:uid="{00000000-0005-0000-0000-000066C30000}"/>
    <cellStyle name="Input 7 2 2" xfId="4549" xr:uid="{00000000-0005-0000-0000-000067C30000}"/>
    <cellStyle name="Input 7 2 2 2" xfId="10773" xr:uid="{00000000-0005-0000-0000-000068C30000}"/>
    <cellStyle name="Input 7 2 3" xfId="4550" xr:uid="{00000000-0005-0000-0000-000069C30000}"/>
    <cellStyle name="Input 7 2 3 2" xfId="10774" xr:uid="{00000000-0005-0000-0000-00006AC30000}"/>
    <cellStyle name="Input 7 2 4" xfId="4551" xr:uid="{00000000-0005-0000-0000-00006BC30000}"/>
    <cellStyle name="Input 7 2 4 2" xfId="10775" xr:uid="{00000000-0005-0000-0000-00006CC30000}"/>
    <cellStyle name="Input 7 2 5" xfId="4552" xr:uid="{00000000-0005-0000-0000-00006DC30000}"/>
    <cellStyle name="Input 7 2 5 2" xfId="10776" xr:uid="{00000000-0005-0000-0000-00006EC30000}"/>
    <cellStyle name="Input 7 2 6" xfId="4553" xr:uid="{00000000-0005-0000-0000-00006FC30000}"/>
    <cellStyle name="Input 7 2 6 2" xfId="10777" xr:uid="{00000000-0005-0000-0000-000070C30000}"/>
    <cellStyle name="Input 7 2 7" xfId="4554" xr:uid="{00000000-0005-0000-0000-000071C30000}"/>
    <cellStyle name="Input 7 2 7 2" xfId="10778" xr:uid="{00000000-0005-0000-0000-000072C30000}"/>
    <cellStyle name="Input 7 2 8" xfId="4555" xr:uid="{00000000-0005-0000-0000-000073C30000}"/>
    <cellStyle name="Input 7 2 8 2" xfId="10779" xr:uid="{00000000-0005-0000-0000-000074C30000}"/>
    <cellStyle name="Input 7 2 9" xfId="4556" xr:uid="{00000000-0005-0000-0000-000075C30000}"/>
    <cellStyle name="Input 7 3" xfId="4557" xr:uid="{00000000-0005-0000-0000-000076C30000}"/>
    <cellStyle name="Input 7 3 2" xfId="10780" xr:uid="{00000000-0005-0000-0000-000077C30000}"/>
    <cellStyle name="Input 7 4" xfId="4558" xr:uid="{00000000-0005-0000-0000-000078C30000}"/>
    <cellStyle name="Input 7 4 2" xfId="10781" xr:uid="{00000000-0005-0000-0000-000079C30000}"/>
    <cellStyle name="Input 7 5" xfId="4559" xr:uid="{00000000-0005-0000-0000-00007AC30000}"/>
    <cellStyle name="Input 7 5 2" xfId="10782" xr:uid="{00000000-0005-0000-0000-00007BC30000}"/>
    <cellStyle name="Input 7 6" xfId="4560" xr:uid="{00000000-0005-0000-0000-00007CC30000}"/>
    <cellStyle name="Input 7 6 2" xfId="10783" xr:uid="{00000000-0005-0000-0000-00007DC30000}"/>
    <cellStyle name="Input 7 7" xfId="4561" xr:uid="{00000000-0005-0000-0000-00007EC30000}"/>
    <cellStyle name="Input 7 7 2" xfId="10784" xr:uid="{00000000-0005-0000-0000-00007FC30000}"/>
    <cellStyle name="Input 7 8" xfId="4562" xr:uid="{00000000-0005-0000-0000-000080C30000}"/>
    <cellStyle name="Input 7 8 2" xfId="10785" xr:uid="{00000000-0005-0000-0000-000081C30000}"/>
    <cellStyle name="Input 7 9" xfId="4563" xr:uid="{00000000-0005-0000-0000-000082C30000}"/>
    <cellStyle name="Input 7 9 2" xfId="10786" xr:uid="{00000000-0005-0000-0000-000083C30000}"/>
    <cellStyle name="Input 8" xfId="4564" xr:uid="{00000000-0005-0000-0000-000084C30000}"/>
    <cellStyle name="Input 8 10" xfId="4565" xr:uid="{00000000-0005-0000-0000-000085C30000}"/>
    <cellStyle name="Input 8 11" xfId="10787" xr:uid="{00000000-0005-0000-0000-000086C30000}"/>
    <cellStyle name="Input 8 12" xfId="13748" xr:uid="{00000000-0005-0000-0000-000087C30000}"/>
    <cellStyle name="Input 8 2" xfId="4566" xr:uid="{00000000-0005-0000-0000-000088C30000}"/>
    <cellStyle name="Input 8 2 2" xfId="4567" xr:uid="{00000000-0005-0000-0000-000089C30000}"/>
    <cellStyle name="Input 8 2 2 2" xfId="10788" xr:uid="{00000000-0005-0000-0000-00008AC30000}"/>
    <cellStyle name="Input 8 2 3" xfId="4568" xr:uid="{00000000-0005-0000-0000-00008BC30000}"/>
    <cellStyle name="Input 8 2 3 2" xfId="10789" xr:uid="{00000000-0005-0000-0000-00008CC30000}"/>
    <cellStyle name="Input 8 2 4" xfId="4569" xr:uid="{00000000-0005-0000-0000-00008DC30000}"/>
    <cellStyle name="Input 8 2 4 2" xfId="10790" xr:uid="{00000000-0005-0000-0000-00008EC30000}"/>
    <cellStyle name="Input 8 2 5" xfId="4570" xr:uid="{00000000-0005-0000-0000-00008FC30000}"/>
    <cellStyle name="Input 8 2 5 2" xfId="10791" xr:uid="{00000000-0005-0000-0000-000090C30000}"/>
    <cellStyle name="Input 8 2 6" xfId="4571" xr:uid="{00000000-0005-0000-0000-000091C30000}"/>
    <cellStyle name="Input 8 2 6 2" xfId="10792" xr:uid="{00000000-0005-0000-0000-000092C30000}"/>
    <cellStyle name="Input 8 2 7" xfId="4572" xr:uid="{00000000-0005-0000-0000-000093C30000}"/>
    <cellStyle name="Input 8 2 7 2" xfId="10793" xr:uid="{00000000-0005-0000-0000-000094C30000}"/>
    <cellStyle name="Input 8 2 8" xfId="4573" xr:uid="{00000000-0005-0000-0000-000095C30000}"/>
    <cellStyle name="Input 8 2 8 2" xfId="10794" xr:uid="{00000000-0005-0000-0000-000096C30000}"/>
    <cellStyle name="Input 8 2 9" xfId="4574" xr:uid="{00000000-0005-0000-0000-000097C30000}"/>
    <cellStyle name="Input 8 3" xfId="4575" xr:uid="{00000000-0005-0000-0000-000098C30000}"/>
    <cellStyle name="Input 8 3 2" xfId="10795" xr:uid="{00000000-0005-0000-0000-000099C30000}"/>
    <cellStyle name="Input 8 4" xfId="4576" xr:uid="{00000000-0005-0000-0000-00009AC30000}"/>
    <cellStyle name="Input 8 4 2" xfId="10796" xr:uid="{00000000-0005-0000-0000-00009BC30000}"/>
    <cellStyle name="Input 8 5" xfId="4577" xr:uid="{00000000-0005-0000-0000-00009CC30000}"/>
    <cellStyle name="Input 8 5 2" xfId="10797" xr:uid="{00000000-0005-0000-0000-00009DC30000}"/>
    <cellStyle name="Input 8 6" xfId="4578" xr:uid="{00000000-0005-0000-0000-00009EC30000}"/>
    <cellStyle name="Input 8 6 2" xfId="10798" xr:uid="{00000000-0005-0000-0000-00009FC30000}"/>
    <cellStyle name="Input 8 7" xfId="4579" xr:uid="{00000000-0005-0000-0000-0000A0C30000}"/>
    <cellStyle name="Input 8 7 2" xfId="10799" xr:uid="{00000000-0005-0000-0000-0000A1C30000}"/>
    <cellStyle name="Input 8 8" xfId="4580" xr:uid="{00000000-0005-0000-0000-0000A2C30000}"/>
    <cellStyle name="Input 8 8 2" xfId="10800" xr:uid="{00000000-0005-0000-0000-0000A3C30000}"/>
    <cellStyle name="Input 8 9" xfId="4581" xr:uid="{00000000-0005-0000-0000-0000A4C30000}"/>
    <cellStyle name="Input 8 9 2" xfId="10801" xr:uid="{00000000-0005-0000-0000-0000A5C30000}"/>
    <cellStyle name="Input 9" xfId="4582" xr:uid="{00000000-0005-0000-0000-0000A6C30000}"/>
    <cellStyle name="Input 9 10" xfId="4583" xr:uid="{00000000-0005-0000-0000-0000A7C30000}"/>
    <cellStyle name="Input 9 11" xfId="10802" xr:uid="{00000000-0005-0000-0000-0000A8C30000}"/>
    <cellStyle name="Input 9 12" xfId="13749" xr:uid="{00000000-0005-0000-0000-0000A9C30000}"/>
    <cellStyle name="Input 9 2" xfId="4584" xr:uid="{00000000-0005-0000-0000-0000AAC30000}"/>
    <cellStyle name="Input 9 2 2" xfId="4585" xr:uid="{00000000-0005-0000-0000-0000ABC30000}"/>
    <cellStyle name="Input 9 2 2 2" xfId="10803" xr:uid="{00000000-0005-0000-0000-0000ACC30000}"/>
    <cellStyle name="Input 9 2 3" xfId="4586" xr:uid="{00000000-0005-0000-0000-0000ADC30000}"/>
    <cellStyle name="Input 9 2 3 2" xfId="10804" xr:uid="{00000000-0005-0000-0000-0000AEC30000}"/>
    <cellStyle name="Input 9 2 4" xfId="4587" xr:uid="{00000000-0005-0000-0000-0000AFC30000}"/>
    <cellStyle name="Input 9 2 4 2" xfId="10805" xr:uid="{00000000-0005-0000-0000-0000B0C30000}"/>
    <cellStyle name="Input 9 2 5" xfId="4588" xr:uid="{00000000-0005-0000-0000-0000B1C30000}"/>
    <cellStyle name="Input 9 2 5 2" xfId="10806" xr:uid="{00000000-0005-0000-0000-0000B2C30000}"/>
    <cellStyle name="Input 9 2 6" xfId="4589" xr:uid="{00000000-0005-0000-0000-0000B3C30000}"/>
    <cellStyle name="Input 9 2 6 2" xfId="10807" xr:uid="{00000000-0005-0000-0000-0000B4C30000}"/>
    <cellStyle name="Input 9 2 7" xfId="4590" xr:uid="{00000000-0005-0000-0000-0000B5C30000}"/>
    <cellStyle name="Input 9 2 7 2" xfId="10808" xr:uid="{00000000-0005-0000-0000-0000B6C30000}"/>
    <cellStyle name="Input 9 2 8" xfId="4591" xr:uid="{00000000-0005-0000-0000-0000B7C30000}"/>
    <cellStyle name="Input 9 2 8 2" xfId="10809" xr:uid="{00000000-0005-0000-0000-0000B8C30000}"/>
    <cellStyle name="Input 9 2 9" xfId="4592" xr:uid="{00000000-0005-0000-0000-0000B9C30000}"/>
    <cellStyle name="Input 9 3" xfId="4593" xr:uid="{00000000-0005-0000-0000-0000BAC30000}"/>
    <cellStyle name="Input 9 3 2" xfId="10810" xr:uid="{00000000-0005-0000-0000-0000BBC30000}"/>
    <cellStyle name="Input 9 4" xfId="4594" xr:uid="{00000000-0005-0000-0000-0000BCC30000}"/>
    <cellStyle name="Input 9 4 2" xfId="10811" xr:uid="{00000000-0005-0000-0000-0000BDC30000}"/>
    <cellStyle name="Input 9 5" xfId="4595" xr:uid="{00000000-0005-0000-0000-0000BEC30000}"/>
    <cellStyle name="Input 9 5 2" xfId="10812" xr:uid="{00000000-0005-0000-0000-0000BFC30000}"/>
    <cellStyle name="Input 9 6" xfId="4596" xr:uid="{00000000-0005-0000-0000-0000C0C30000}"/>
    <cellStyle name="Input 9 6 2" xfId="10813" xr:uid="{00000000-0005-0000-0000-0000C1C30000}"/>
    <cellStyle name="Input 9 7" xfId="4597" xr:uid="{00000000-0005-0000-0000-0000C2C30000}"/>
    <cellStyle name="Input 9 7 2" xfId="10814" xr:uid="{00000000-0005-0000-0000-0000C3C30000}"/>
    <cellStyle name="Input 9 8" xfId="4598" xr:uid="{00000000-0005-0000-0000-0000C4C30000}"/>
    <cellStyle name="Input 9 8 2" xfId="10815" xr:uid="{00000000-0005-0000-0000-0000C5C30000}"/>
    <cellStyle name="Input 9 9" xfId="4599" xr:uid="{00000000-0005-0000-0000-0000C6C30000}"/>
    <cellStyle name="Input 9 9 2" xfId="10816" xr:uid="{00000000-0005-0000-0000-0000C7C30000}"/>
    <cellStyle name="Labels - Style3" xfId="10817" xr:uid="{00000000-0005-0000-0000-0000C8C30000}"/>
    <cellStyle name="LineItemPrompt" xfId="4600" xr:uid="{00000000-0005-0000-0000-0000C9C30000}"/>
    <cellStyle name="LineItemPrompt 2" xfId="4601" xr:uid="{00000000-0005-0000-0000-0000CAC30000}"/>
    <cellStyle name="LineItemPrompt 2 2" xfId="10818" xr:uid="{00000000-0005-0000-0000-0000CBC30000}"/>
    <cellStyle name="LineItemPrompt 2 3" xfId="10819" xr:uid="{00000000-0005-0000-0000-0000CCC30000}"/>
    <cellStyle name="LineItemPrompt 3" xfId="4602" xr:uid="{00000000-0005-0000-0000-0000CDC30000}"/>
    <cellStyle name="LineItemPrompt 4" xfId="57215" xr:uid="{00000000-0005-0000-0000-0000CEC30000}"/>
    <cellStyle name="LineItemValue" xfId="4603" xr:uid="{00000000-0005-0000-0000-0000CFC30000}"/>
    <cellStyle name="LineItemValue 2" xfId="4604" xr:uid="{00000000-0005-0000-0000-0000D0C30000}"/>
    <cellStyle name="LineItemValue 2 2" xfId="10820" xr:uid="{00000000-0005-0000-0000-0000D1C30000}"/>
    <cellStyle name="LineItemValue 2 3" xfId="10821" xr:uid="{00000000-0005-0000-0000-0000D2C30000}"/>
    <cellStyle name="LineItemValue 3" xfId="4605" xr:uid="{00000000-0005-0000-0000-0000D3C30000}"/>
    <cellStyle name="LineItemValue 4" xfId="4606" xr:uid="{00000000-0005-0000-0000-0000D4C30000}"/>
    <cellStyle name="LineItemValue 5" xfId="57216" xr:uid="{00000000-0005-0000-0000-0000D5C30000}"/>
    <cellStyle name="Linked Cell 10" xfId="10822" xr:uid="{00000000-0005-0000-0000-0000D6C30000}"/>
    <cellStyle name="Linked Cell 11" xfId="10823" xr:uid="{00000000-0005-0000-0000-0000D7C30000}"/>
    <cellStyle name="Linked Cell 12" xfId="10824" xr:uid="{00000000-0005-0000-0000-0000D8C30000}"/>
    <cellStyle name="Linked Cell 13" xfId="10825" xr:uid="{00000000-0005-0000-0000-0000D9C30000}"/>
    <cellStyle name="Linked Cell 14" xfId="10826" xr:uid="{00000000-0005-0000-0000-0000DAC30000}"/>
    <cellStyle name="Linked Cell 15" xfId="10827" xr:uid="{00000000-0005-0000-0000-0000DBC30000}"/>
    <cellStyle name="Linked Cell 16" xfId="10828" xr:uid="{00000000-0005-0000-0000-0000DCC30000}"/>
    <cellStyle name="Linked Cell 17" xfId="10829" xr:uid="{00000000-0005-0000-0000-0000DDC30000}"/>
    <cellStyle name="Linked Cell 17 2" xfId="14258" xr:uid="{00000000-0005-0000-0000-0000DEC30000}"/>
    <cellStyle name="Linked Cell 18" xfId="14479" xr:uid="{00000000-0005-0000-0000-0000DFC30000}"/>
    <cellStyle name="Linked Cell 2" xfId="4607" xr:uid="{00000000-0005-0000-0000-0000E0C30000}"/>
    <cellStyle name="Linked Cell 2 2" xfId="4608" xr:uid="{00000000-0005-0000-0000-0000E1C30000}"/>
    <cellStyle name="Linked Cell 2 2 2" xfId="14259" xr:uid="{00000000-0005-0000-0000-0000E2C30000}"/>
    <cellStyle name="Linked Cell 2 3" xfId="13750" xr:uid="{00000000-0005-0000-0000-0000E3C30000}"/>
    <cellStyle name="Linked Cell 2 4" xfId="57217" xr:uid="{00000000-0005-0000-0000-0000E4C30000}"/>
    <cellStyle name="Linked Cell 2 5" xfId="57218" xr:uid="{00000000-0005-0000-0000-0000E5C30000}"/>
    <cellStyle name="Linked Cell 3" xfId="4609" xr:uid="{00000000-0005-0000-0000-0000E6C30000}"/>
    <cellStyle name="Linked Cell 3 2" xfId="13751" xr:uid="{00000000-0005-0000-0000-0000E7C30000}"/>
    <cellStyle name="Linked Cell 4" xfId="10830" xr:uid="{00000000-0005-0000-0000-0000E8C30000}"/>
    <cellStyle name="Linked Cell 4 2" xfId="57219" xr:uid="{00000000-0005-0000-0000-0000E9C30000}"/>
    <cellStyle name="Linked Cell 5" xfId="10831" xr:uid="{00000000-0005-0000-0000-0000EAC30000}"/>
    <cellStyle name="Linked Cell 5 2" xfId="57220" xr:uid="{00000000-0005-0000-0000-0000EBC30000}"/>
    <cellStyle name="Linked Cell 6" xfId="10832" xr:uid="{00000000-0005-0000-0000-0000ECC30000}"/>
    <cellStyle name="Linked Cell 6 2" xfId="57221" xr:uid="{00000000-0005-0000-0000-0000EDC30000}"/>
    <cellStyle name="Linked Cell 7" xfId="10833" xr:uid="{00000000-0005-0000-0000-0000EEC30000}"/>
    <cellStyle name="Linked Cell 7 2" xfId="57222" xr:uid="{00000000-0005-0000-0000-0000EFC30000}"/>
    <cellStyle name="Linked Cell 8" xfId="10834" xr:uid="{00000000-0005-0000-0000-0000F0C30000}"/>
    <cellStyle name="Linked Cell 9" xfId="10835" xr:uid="{00000000-0005-0000-0000-0000F1C30000}"/>
    <cellStyle name="Milliers [0]_EDYAN" xfId="10836" xr:uid="{00000000-0005-0000-0000-0000F2C30000}"/>
    <cellStyle name="Milliers_EDYAN" xfId="10837" xr:uid="{00000000-0005-0000-0000-0000F3C30000}"/>
    <cellStyle name="Monétaire [0]_EDYAN" xfId="10838" xr:uid="{00000000-0005-0000-0000-0000F4C30000}"/>
    <cellStyle name="Monétaire_EDYAN" xfId="10839" xr:uid="{00000000-0005-0000-0000-0000F5C30000}"/>
    <cellStyle name="MTH" xfId="57223" xr:uid="{00000000-0005-0000-0000-0000F6C30000}"/>
    <cellStyle name="Neutral 10" xfId="10840" xr:uid="{00000000-0005-0000-0000-0000F7C30000}"/>
    <cellStyle name="Neutral 11" xfId="10841" xr:uid="{00000000-0005-0000-0000-0000F8C30000}"/>
    <cellStyle name="Neutral 12" xfId="10842" xr:uid="{00000000-0005-0000-0000-0000F9C30000}"/>
    <cellStyle name="Neutral 13" xfId="10843" xr:uid="{00000000-0005-0000-0000-0000FAC30000}"/>
    <cellStyle name="Neutral 14" xfId="10844" xr:uid="{00000000-0005-0000-0000-0000FBC30000}"/>
    <cellStyle name="Neutral 15" xfId="10845" xr:uid="{00000000-0005-0000-0000-0000FCC30000}"/>
    <cellStyle name="Neutral 16" xfId="10846" xr:uid="{00000000-0005-0000-0000-0000FDC30000}"/>
    <cellStyle name="Neutral 17" xfId="10847" xr:uid="{00000000-0005-0000-0000-0000FEC30000}"/>
    <cellStyle name="Neutral 17 2" xfId="14260" xr:uid="{00000000-0005-0000-0000-0000FFC30000}"/>
    <cellStyle name="Neutral 18" xfId="14475" xr:uid="{00000000-0005-0000-0000-000000C40000}"/>
    <cellStyle name="Neutral 2" xfId="4610" xr:uid="{00000000-0005-0000-0000-000001C40000}"/>
    <cellStyle name="Neutral 2 2" xfId="4611" xr:uid="{00000000-0005-0000-0000-000002C40000}"/>
    <cellStyle name="Neutral 2 2 2" xfId="14261" xr:uid="{00000000-0005-0000-0000-000003C40000}"/>
    <cellStyle name="Neutral 2 3" xfId="13752" xr:uid="{00000000-0005-0000-0000-000004C40000}"/>
    <cellStyle name="Neutral 2 4" xfId="57224" xr:uid="{00000000-0005-0000-0000-000005C40000}"/>
    <cellStyle name="Neutral 2 5" xfId="57225" xr:uid="{00000000-0005-0000-0000-000006C40000}"/>
    <cellStyle name="Neutral 3" xfId="4612" xr:uid="{00000000-0005-0000-0000-000007C40000}"/>
    <cellStyle name="Neutral 3 2" xfId="13753" xr:uid="{00000000-0005-0000-0000-000008C40000}"/>
    <cellStyle name="Neutral 4" xfId="10848" xr:uid="{00000000-0005-0000-0000-000009C40000}"/>
    <cellStyle name="Neutral 4 2" xfId="57226" xr:uid="{00000000-0005-0000-0000-00000AC40000}"/>
    <cellStyle name="Neutral 5" xfId="10849" xr:uid="{00000000-0005-0000-0000-00000BC40000}"/>
    <cellStyle name="Neutral 5 2" xfId="57227" xr:uid="{00000000-0005-0000-0000-00000CC40000}"/>
    <cellStyle name="Neutral 6" xfId="10850" xr:uid="{00000000-0005-0000-0000-00000DC40000}"/>
    <cellStyle name="Neutral 6 2" xfId="57228" xr:uid="{00000000-0005-0000-0000-00000EC40000}"/>
    <cellStyle name="Neutral 7" xfId="10851" xr:uid="{00000000-0005-0000-0000-00000FC40000}"/>
    <cellStyle name="Neutral 7 2" xfId="57229" xr:uid="{00000000-0005-0000-0000-000010C40000}"/>
    <cellStyle name="Neutral 8" xfId="10852" xr:uid="{00000000-0005-0000-0000-000011C40000}"/>
    <cellStyle name="Neutral 9" xfId="10853" xr:uid="{00000000-0005-0000-0000-000012C40000}"/>
    <cellStyle name="Normal" xfId="0" builtinId="0"/>
    <cellStyle name="Normal - Style1" xfId="10854" xr:uid="{00000000-0005-0000-0000-000014C40000}"/>
    <cellStyle name="Normal - Style1 2" xfId="10855" xr:uid="{00000000-0005-0000-0000-000015C40000}"/>
    <cellStyle name="Normal - Style2" xfId="10856" xr:uid="{00000000-0005-0000-0000-000016C40000}"/>
    <cellStyle name="Normal - Style3" xfId="10857" xr:uid="{00000000-0005-0000-0000-000017C40000}"/>
    <cellStyle name="Normal - Style4" xfId="10858" xr:uid="{00000000-0005-0000-0000-000018C40000}"/>
    <cellStyle name="Normal - Style5" xfId="10859" xr:uid="{00000000-0005-0000-0000-000019C40000}"/>
    <cellStyle name="Normal - Style6" xfId="10860" xr:uid="{00000000-0005-0000-0000-00001AC40000}"/>
    <cellStyle name="Normal - Style7" xfId="10861" xr:uid="{00000000-0005-0000-0000-00001BC40000}"/>
    <cellStyle name="Normal - Style8" xfId="10862" xr:uid="{00000000-0005-0000-0000-00001CC40000}"/>
    <cellStyle name="Normal 10" xfId="4613" xr:uid="{00000000-0005-0000-0000-00001DC40000}"/>
    <cellStyle name="Normal 10 2" xfId="4614" xr:uid="{00000000-0005-0000-0000-00001EC40000}"/>
    <cellStyle name="Normal 10 2 2" xfId="10863" xr:uid="{00000000-0005-0000-0000-00001FC40000}"/>
    <cellStyle name="Normal 10 3" xfId="4615" xr:uid="{00000000-0005-0000-0000-000020C40000}"/>
    <cellStyle name="Normal 10 3 2" xfId="57230" xr:uid="{00000000-0005-0000-0000-000021C40000}"/>
    <cellStyle name="Normal 10 3 3" xfId="57231" xr:uid="{00000000-0005-0000-0000-000022C40000}"/>
    <cellStyle name="Normal 10 4" xfId="57232" xr:uid="{00000000-0005-0000-0000-000023C40000}"/>
    <cellStyle name="Normal 11" xfId="4616" xr:uid="{00000000-0005-0000-0000-000024C40000}"/>
    <cellStyle name="Normal 11 10" xfId="57233" xr:uid="{00000000-0005-0000-0000-000025C40000}"/>
    <cellStyle name="Normal 11 10 2" xfId="57234" xr:uid="{00000000-0005-0000-0000-000026C40000}"/>
    <cellStyle name="Normal 11 10 2 2" xfId="57235" xr:uid="{00000000-0005-0000-0000-000027C40000}"/>
    <cellStyle name="Normal 11 10 2 3" xfId="57236" xr:uid="{00000000-0005-0000-0000-000028C40000}"/>
    <cellStyle name="Normal 11 10 3" xfId="57237" xr:uid="{00000000-0005-0000-0000-000029C40000}"/>
    <cellStyle name="Normal 11 10 3 2" xfId="57238" xr:uid="{00000000-0005-0000-0000-00002AC40000}"/>
    <cellStyle name="Normal 11 10 4" xfId="57239" xr:uid="{00000000-0005-0000-0000-00002BC40000}"/>
    <cellStyle name="Normal 11 10 5" xfId="57240" xr:uid="{00000000-0005-0000-0000-00002CC40000}"/>
    <cellStyle name="Normal 11 11" xfId="57241" xr:uid="{00000000-0005-0000-0000-00002DC40000}"/>
    <cellStyle name="Normal 11 11 2" xfId="57242" xr:uid="{00000000-0005-0000-0000-00002EC40000}"/>
    <cellStyle name="Normal 11 11 3" xfId="57243" xr:uid="{00000000-0005-0000-0000-00002FC40000}"/>
    <cellStyle name="Normal 11 12" xfId="57244" xr:uid="{00000000-0005-0000-0000-000030C40000}"/>
    <cellStyle name="Normal 11 12 2" xfId="57245" xr:uid="{00000000-0005-0000-0000-000031C40000}"/>
    <cellStyle name="Normal 11 12 3" xfId="57246" xr:uid="{00000000-0005-0000-0000-000032C40000}"/>
    <cellStyle name="Normal 11 13" xfId="57247" xr:uid="{00000000-0005-0000-0000-000033C40000}"/>
    <cellStyle name="Normal 11 13 2" xfId="57248" xr:uid="{00000000-0005-0000-0000-000034C40000}"/>
    <cellStyle name="Normal 11 14" xfId="57249" xr:uid="{00000000-0005-0000-0000-000035C40000}"/>
    <cellStyle name="Normal 11 15" xfId="57250" xr:uid="{00000000-0005-0000-0000-000036C40000}"/>
    <cellStyle name="Normal 11 16" xfId="57251" xr:uid="{00000000-0005-0000-0000-000037C40000}"/>
    <cellStyle name="Normal 11 2" xfId="4617" xr:uid="{00000000-0005-0000-0000-000038C40000}"/>
    <cellStyle name="Normal 11 2 10" xfId="57252" xr:uid="{00000000-0005-0000-0000-000039C40000}"/>
    <cellStyle name="Normal 11 2 10 2" xfId="57253" xr:uid="{00000000-0005-0000-0000-00003AC40000}"/>
    <cellStyle name="Normal 11 2 10 3" xfId="57254" xr:uid="{00000000-0005-0000-0000-00003BC40000}"/>
    <cellStyle name="Normal 11 2 11" xfId="57255" xr:uid="{00000000-0005-0000-0000-00003CC40000}"/>
    <cellStyle name="Normal 11 2 11 2" xfId="57256" xr:uid="{00000000-0005-0000-0000-00003DC40000}"/>
    <cellStyle name="Normal 11 2 11 3" xfId="57257" xr:uid="{00000000-0005-0000-0000-00003EC40000}"/>
    <cellStyle name="Normal 11 2 12" xfId="57258" xr:uid="{00000000-0005-0000-0000-00003FC40000}"/>
    <cellStyle name="Normal 11 2 12 2" xfId="57259" xr:uid="{00000000-0005-0000-0000-000040C40000}"/>
    <cellStyle name="Normal 11 2 13" xfId="57260" xr:uid="{00000000-0005-0000-0000-000041C40000}"/>
    <cellStyle name="Normal 11 2 14" xfId="57261" xr:uid="{00000000-0005-0000-0000-000042C40000}"/>
    <cellStyle name="Normal 11 2 15" xfId="57262" xr:uid="{00000000-0005-0000-0000-000043C40000}"/>
    <cellStyle name="Normal 11 2 2" xfId="10864" xr:uid="{00000000-0005-0000-0000-000044C40000}"/>
    <cellStyle name="Normal 11 2 2 10" xfId="57263" xr:uid="{00000000-0005-0000-0000-000045C40000}"/>
    <cellStyle name="Normal 11 2 2 10 2" xfId="57264" xr:uid="{00000000-0005-0000-0000-000046C40000}"/>
    <cellStyle name="Normal 11 2 2 10 3" xfId="57265" xr:uid="{00000000-0005-0000-0000-000047C40000}"/>
    <cellStyle name="Normal 11 2 2 11" xfId="57266" xr:uid="{00000000-0005-0000-0000-000048C40000}"/>
    <cellStyle name="Normal 11 2 2 11 2" xfId="57267" xr:uid="{00000000-0005-0000-0000-000049C40000}"/>
    <cellStyle name="Normal 11 2 2 12" xfId="57268" xr:uid="{00000000-0005-0000-0000-00004AC40000}"/>
    <cellStyle name="Normal 11 2 2 13" xfId="57269" xr:uid="{00000000-0005-0000-0000-00004BC40000}"/>
    <cellStyle name="Normal 11 2 2 2" xfId="57270" xr:uid="{00000000-0005-0000-0000-00004CC40000}"/>
    <cellStyle name="Normal 11 2 2 2 10" xfId="57271" xr:uid="{00000000-0005-0000-0000-00004DC40000}"/>
    <cellStyle name="Normal 11 2 2 2 10 2" xfId="57272" xr:uid="{00000000-0005-0000-0000-00004EC40000}"/>
    <cellStyle name="Normal 11 2 2 2 11" xfId="57273" xr:uid="{00000000-0005-0000-0000-00004FC40000}"/>
    <cellStyle name="Normal 11 2 2 2 12" xfId="57274" xr:uid="{00000000-0005-0000-0000-000050C40000}"/>
    <cellStyle name="Normal 11 2 2 2 2" xfId="57275" xr:uid="{00000000-0005-0000-0000-000051C40000}"/>
    <cellStyle name="Normal 11 2 2 2 2 10" xfId="57276" xr:uid="{00000000-0005-0000-0000-000052C40000}"/>
    <cellStyle name="Normal 11 2 2 2 2 2" xfId="57277" xr:uid="{00000000-0005-0000-0000-000053C40000}"/>
    <cellStyle name="Normal 11 2 2 2 2 2 2" xfId="57278" xr:uid="{00000000-0005-0000-0000-000054C40000}"/>
    <cellStyle name="Normal 11 2 2 2 2 2 2 2" xfId="57279" xr:uid="{00000000-0005-0000-0000-000055C40000}"/>
    <cellStyle name="Normal 11 2 2 2 2 2 2 2 2" xfId="57280" xr:uid="{00000000-0005-0000-0000-000056C40000}"/>
    <cellStyle name="Normal 11 2 2 2 2 2 2 2 3" xfId="57281" xr:uid="{00000000-0005-0000-0000-000057C40000}"/>
    <cellStyle name="Normal 11 2 2 2 2 2 2 3" xfId="57282" xr:uid="{00000000-0005-0000-0000-000058C40000}"/>
    <cellStyle name="Normal 11 2 2 2 2 2 2 3 2" xfId="57283" xr:uid="{00000000-0005-0000-0000-000059C40000}"/>
    <cellStyle name="Normal 11 2 2 2 2 2 2 3 3" xfId="57284" xr:uid="{00000000-0005-0000-0000-00005AC40000}"/>
    <cellStyle name="Normal 11 2 2 2 2 2 2 4" xfId="57285" xr:uid="{00000000-0005-0000-0000-00005BC40000}"/>
    <cellStyle name="Normal 11 2 2 2 2 2 2 4 2" xfId="57286" xr:uid="{00000000-0005-0000-0000-00005CC40000}"/>
    <cellStyle name="Normal 11 2 2 2 2 2 2 5" xfId="57287" xr:uid="{00000000-0005-0000-0000-00005DC40000}"/>
    <cellStyle name="Normal 11 2 2 2 2 2 2 6" xfId="57288" xr:uid="{00000000-0005-0000-0000-00005EC40000}"/>
    <cellStyle name="Normal 11 2 2 2 2 2 3" xfId="57289" xr:uid="{00000000-0005-0000-0000-00005FC40000}"/>
    <cellStyle name="Normal 11 2 2 2 2 2 3 2" xfId="57290" xr:uid="{00000000-0005-0000-0000-000060C40000}"/>
    <cellStyle name="Normal 11 2 2 2 2 2 3 2 2" xfId="57291" xr:uid="{00000000-0005-0000-0000-000061C40000}"/>
    <cellStyle name="Normal 11 2 2 2 2 2 3 2 3" xfId="57292" xr:uid="{00000000-0005-0000-0000-000062C40000}"/>
    <cellStyle name="Normal 11 2 2 2 2 2 3 3" xfId="57293" xr:uid="{00000000-0005-0000-0000-000063C40000}"/>
    <cellStyle name="Normal 11 2 2 2 2 2 3 3 2" xfId="57294" xr:uid="{00000000-0005-0000-0000-000064C40000}"/>
    <cellStyle name="Normal 11 2 2 2 2 2 3 3 3" xfId="57295" xr:uid="{00000000-0005-0000-0000-000065C40000}"/>
    <cellStyle name="Normal 11 2 2 2 2 2 3 4" xfId="57296" xr:uid="{00000000-0005-0000-0000-000066C40000}"/>
    <cellStyle name="Normal 11 2 2 2 2 2 3 4 2" xfId="57297" xr:uid="{00000000-0005-0000-0000-000067C40000}"/>
    <cellStyle name="Normal 11 2 2 2 2 2 3 5" xfId="57298" xr:uid="{00000000-0005-0000-0000-000068C40000}"/>
    <cellStyle name="Normal 11 2 2 2 2 2 3 6" xfId="57299" xr:uid="{00000000-0005-0000-0000-000069C40000}"/>
    <cellStyle name="Normal 11 2 2 2 2 2 4" xfId="57300" xr:uid="{00000000-0005-0000-0000-00006AC40000}"/>
    <cellStyle name="Normal 11 2 2 2 2 2 4 2" xfId="57301" xr:uid="{00000000-0005-0000-0000-00006BC40000}"/>
    <cellStyle name="Normal 11 2 2 2 2 2 4 2 2" xfId="57302" xr:uid="{00000000-0005-0000-0000-00006CC40000}"/>
    <cellStyle name="Normal 11 2 2 2 2 2 4 2 3" xfId="57303" xr:uid="{00000000-0005-0000-0000-00006DC40000}"/>
    <cellStyle name="Normal 11 2 2 2 2 2 4 3" xfId="57304" xr:uid="{00000000-0005-0000-0000-00006EC40000}"/>
    <cellStyle name="Normal 11 2 2 2 2 2 4 3 2" xfId="57305" xr:uid="{00000000-0005-0000-0000-00006FC40000}"/>
    <cellStyle name="Normal 11 2 2 2 2 2 4 4" xfId="57306" xr:uid="{00000000-0005-0000-0000-000070C40000}"/>
    <cellStyle name="Normal 11 2 2 2 2 2 4 5" xfId="57307" xr:uid="{00000000-0005-0000-0000-000071C40000}"/>
    <cellStyle name="Normal 11 2 2 2 2 2 5" xfId="57308" xr:uid="{00000000-0005-0000-0000-000072C40000}"/>
    <cellStyle name="Normal 11 2 2 2 2 2 5 2" xfId="57309" xr:uid="{00000000-0005-0000-0000-000073C40000}"/>
    <cellStyle name="Normal 11 2 2 2 2 2 5 3" xfId="57310" xr:uid="{00000000-0005-0000-0000-000074C40000}"/>
    <cellStyle name="Normal 11 2 2 2 2 2 6" xfId="57311" xr:uid="{00000000-0005-0000-0000-000075C40000}"/>
    <cellStyle name="Normal 11 2 2 2 2 2 6 2" xfId="57312" xr:uid="{00000000-0005-0000-0000-000076C40000}"/>
    <cellStyle name="Normal 11 2 2 2 2 2 6 3" xfId="57313" xr:uid="{00000000-0005-0000-0000-000077C40000}"/>
    <cellStyle name="Normal 11 2 2 2 2 2 7" xfId="57314" xr:uid="{00000000-0005-0000-0000-000078C40000}"/>
    <cellStyle name="Normal 11 2 2 2 2 2 7 2" xfId="57315" xr:uid="{00000000-0005-0000-0000-000079C40000}"/>
    <cellStyle name="Normal 11 2 2 2 2 2 8" xfId="57316" xr:uid="{00000000-0005-0000-0000-00007AC40000}"/>
    <cellStyle name="Normal 11 2 2 2 2 2 9" xfId="57317" xr:uid="{00000000-0005-0000-0000-00007BC40000}"/>
    <cellStyle name="Normal 11 2 2 2 2 3" xfId="57318" xr:uid="{00000000-0005-0000-0000-00007CC40000}"/>
    <cellStyle name="Normal 11 2 2 2 2 3 2" xfId="57319" xr:uid="{00000000-0005-0000-0000-00007DC40000}"/>
    <cellStyle name="Normal 11 2 2 2 2 3 2 2" xfId="57320" xr:uid="{00000000-0005-0000-0000-00007EC40000}"/>
    <cellStyle name="Normal 11 2 2 2 2 3 2 3" xfId="57321" xr:uid="{00000000-0005-0000-0000-00007FC40000}"/>
    <cellStyle name="Normal 11 2 2 2 2 3 3" xfId="57322" xr:uid="{00000000-0005-0000-0000-000080C40000}"/>
    <cellStyle name="Normal 11 2 2 2 2 3 3 2" xfId="57323" xr:uid="{00000000-0005-0000-0000-000081C40000}"/>
    <cellStyle name="Normal 11 2 2 2 2 3 3 3" xfId="57324" xr:uid="{00000000-0005-0000-0000-000082C40000}"/>
    <cellStyle name="Normal 11 2 2 2 2 3 4" xfId="57325" xr:uid="{00000000-0005-0000-0000-000083C40000}"/>
    <cellStyle name="Normal 11 2 2 2 2 3 4 2" xfId="57326" xr:uid="{00000000-0005-0000-0000-000084C40000}"/>
    <cellStyle name="Normal 11 2 2 2 2 3 5" xfId="57327" xr:uid="{00000000-0005-0000-0000-000085C40000}"/>
    <cellStyle name="Normal 11 2 2 2 2 3 6" xfId="57328" xr:uid="{00000000-0005-0000-0000-000086C40000}"/>
    <cellStyle name="Normal 11 2 2 2 2 4" xfId="57329" xr:uid="{00000000-0005-0000-0000-000087C40000}"/>
    <cellStyle name="Normal 11 2 2 2 2 4 2" xfId="57330" xr:uid="{00000000-0005-0000-0000-000088C40000}"/>
    <cellStyle name="Normal 11 2 2 2 2 4 2 2" xfId="57331" xr:uid="{00000000-0005-0000-0000-000089C40000}"/>
    <cellStyle name="Normal 11 2 2 2 2 4 2 3" xfId="57332" xr:uid="{00000000-0005-0000-0000-00008AC40000}"/>
    <cellStyle name="Normal 11 2 2 2 2 4 3" xfId="57333" xr:uid="{00000000-0005-0000-0000-00008BC40000}"/>
    <cellStyle name="Normal 11 2 2 2 2 4 3 2" xfId="57334" xr:uid="{00000000-0005-0000-0000-00008CC40000}"/>
    <cellStyle name="Normal 11 2 2 2 2 4 3 3" xfId="57335" xr:uid="{00000000-0005-0000-0000-00008DC40000}"/>
    <cellStyle name="Normal 11 2 2 2 2 4 4" xfId="57336" xr:uid="{00000000-0005-0000-0000-00008EC40000}"/>
    <cellStyle name="Normal 11 2 2 2 2 4 4 2" xfId="57337" xr:uid="{00000000-0005-0000-0000-00008FC40000}"/>
    <cellStyle name="Normal 11 2 2 2 2 4 5" xfId="57338" xr:uid="{00000000-0005-0000-0000-000090C40000}"/>
    <cellStyle name="Normal 11 2 2 2 2 4 6" xfId="57339" xr:uid="{00000000-0005-0000-0000-000091C40000}"/>
    <cellStyle name="Normal 11 2 2 2 2 5" xfId="57340" xr:uid="{00000000-0005-0000-0000-000092C40000}"/>
    <cellStyle name="Normal 11 2 2 2 2 5 2" xfId="57341" xr:uid="{00000000-0005-0000-0000-000093C40000}"/>
    <cellStyle name="Normal 11 2 2 2 2 5 2 2" xfId="57342" xr:uid="{00000000-0005-0000-0000-000094C40000}"/>
    <cellStyle name="Normal 11 2 2 2 2 5 2 3" xfId="57343" xr:uid="{00000000-0005-0000-0000-000095C40000}"/>
    <cellStyle name="Normal 11 2 2 2 2 5 3" xfId="57344" xr:uid="{00000000-0005-0000-0000-000096C40000}"/>
    <cellStyle name="Normal 11 2 2 2 2 5 3 2" xfId="57345" xr:uid="{00000000-0005-0000-0000-000097C40000}"/>
    <cellStyle name="Normal 11 2 2 2 2 5 4" xfId="57346" xr:uid="{00000000-0005-0000-0000-000098C40000}"/>
    <cellStyle name="Normal 11 2 2 2 2 5 5" xfId="57347" xr:uid="{00000000-0005-0000-0000-000099C40000}"/>
    <cellStyle name="Normal 11 2 2 2 2 6" xfId="57348" xr:uid="{00000000-0005-0000-0000-00009AC40000}"/>
    <cellStyle name="Normal 11 2 2 2 2 6 2" xfId="57349" xr:uid="{00000000-0005-0000-0000-00009BC40000}"/>
    <cellStyle name="Normal 11 2 2 2 2 6 3" xfId="57350" xr:uid="{00000000-0005-0000-0000-00009CC40000}"/>
    <cellStyle name="Normal 11 2 2 2 2 7" xfId="57351" xr:uid="{00000000-0005-0000-0000-00009DC40000}"/>
    <cellStyle name="Normal 11 2 2 2 2 7 2" xfId="57352" xr:uid="{00000000-0005-0000-0000-00009EC40000}"/>
    <cellStyle name="Normal 11 2 2 2 2 7 3" xfId="57353" xr:uid="{00000000-0005-0000-0000-00009FC40000}"/>
    <cellStyle name="Normal 11 2 2 2 2 8" xfId="57354" xr:uid="{00000000-0005-0000-0000-0000A0C40000}"/>
    <cellStyle name="Normal 11 2 2 2 2 8 2" xfId="57355" xr:uid="{00000000-0005-0000-0000-0000A1C40000}"/>
    <cellStyle name="Normal 11 2 2 2 2 9" xfId="57356" xr:uid="{00000000-0005-0000-0000-0000A2C40000}"/>
    <cellStyle name="Normal 11 2 2 2 3" xfId="57357" xr:uid="{00000000-0005-0000-0000-0000A3C40000}"/>
    <cellStyle name="Normal 11 2 2 2 3 2" xfId="57358" xr:uid="{00000000-0005-0000-0000-0000A4C40000}"/>
    <cellStyle name="Normal 11 2 2 2 3 2 2" xfId="57359" xr:uid="{00000000-0005-0000-0000-0000A5C40000}"/>
    <cellStyle name="Normal 11 2 2 2 3 2 2 2" xfId="57360" xr:uid="{00000000-0005-0000-0000-0000A6C40000}"/>
    <cellStyle name="Normal 11 2 2 2 3 2 2 3" xfId="57361" xr:uid="{00000000-0005-0000-0000-0000A7C40000}"/>
    <cellStyle name="Normal 11 2 2 2 3 2 3" xfId="57362" xr:uid="{00000000-0005-0000-0000-0000A8C40000}"/>
    <cellStyle name="Normal 11 2 2 2 3 2 3 2" xfId="57363" xr:uid="{00000000-0005-0000-0000-0000A9C40000}"/>
    <cellStyle name="Normal 11 2 2 2 3 2 3 3" xfId="57364" xr:uid="{00000000-0005-0000-0000-0000AAC40000}"/>
    <cellStyle name="Normal 11 2 2 2 3 2 4" xfId="57365" xr:uid="{00000000-0005-0000-0000-0000ABC40000}"/>
    <cellStyle name="Normal 11 2 2 2 3 2 4 2" xfId="57366" xr:uid="{00000000-0005-0000-0000-0000ACC40000}"/>
    <cellStyle name="Normal 11 2 2 2 3 2 5" xfId="57367" xr:uid="{00000000-0005-0000-0000-0000ADC40000}"/>
    <cellStyle name="Normal 11 2 2 2 3 2 6" xfId="57368" xr:uid="{00000000-0005-0000-0000-0000AEC40000}"/>
    <cellStyle name="Normal 11 2 2 2 3 3" xfId="57369" xr:uid="{00000000-0005-0000-0000-0000AFC40000}"/>
    <cellStyle name="Normal 11 2 2 2 3 3 2" xfId="57370" xr:uid="{00000000-0005-0000-0000-0000B0C40000}"/>
    <cellStyle name="Normal 11 2 2 2 3 3 2 2" xfId="57371" xr:uid="{00000000-0005-0000-0000-0000B1C40000}"/>
    <cellStyle name="Normal 11 2 2 2 3 3 2 3" xfId="57372" xr:uid="{00000000-0005-0000-0000-0000B2C40000}"/>
    <cellStyle name="Normal 11 2 2 2 3 3 3" xfId="57373" xr:uid="{00000000-0005-0000-0000-0000B3C40000}"/>
    <cellStyle name="Normal 11 2 2 2 3 3 3 2" xfId="57374" xr:uid="{00000000-0005-0000-0000-0000B4C40000}"/>
    <cellStyle name="Normal 11 2 2 2 3 3 3 3" xfId="57375" xr:uid="{00000000-0005-0000-0000-0000B5C40000}"/>
    <cellStyle name="Normal 11 2 2 2 3 3 4" xfId="57376" xr:uid="{00000000-0005-0000-0000-0000B6C40000}"/>
    <cellStyle name="Normal 11 2 2 2 3 3 4 2" xfId="57377" xr:uid="{00000000-0005-0000-0000-0000B7C40000}"/>
    <cellStyle name="Normal 11 2 2 2 3 3 5" xfId="57378" xr:uid="{00000000-0005-0000-0000-0000B8C40000}"/>
    <cellStyle name="Normal 11 2 2 2 3 3 6" xfId="57379" xr:uid="{00000000-0005-0000-0000-0000B9C40000}"/>
    <cellStyle name="Normal 11 2 2 2 3 4" xfId="57380" xr:uid="{00000000-0005-0000-0000-0000BAC40000}"/>
    <cellStyle name="Normal 11 2 2 2 3 4 2" xfId="57381" xr:uid="{00000000-0005-0000-0000-0000BBC40000}"/>
    <cellStyle name="Normal 11 2 2 2 3 4 2 2" xfId="57382" xr:uid="{00000000-0005-0000-0000-0000BCC40000}"/>
    <cellStyle name="Normal 11 2 2 2 3 4 2 3" xfId="57383" xr:uid="{00000000-0005-0000-0000-0000BDC40000}"/>
    <cellStyle name="Normal 11 2 2 2 3 4 3" xfId="57384" xr:uid="{00000000-0005-0000-0000-0000BEC40000}"/>
    <cellStyle name="Normal 11 2 2 2 3 4 3 2" xfId="57385" xr:uid="{00000000-0005-0000-0000-0000BFC40000}"/>
    <cellStyle name="Normal 11 2 2 2 3 4 4" xfId="57386" xr:uid="{00000000-0005-0000-0000-0000C0C40000}"/>
    <cellStyle name="Normal 11 2 2 2 3 4 5" xfId="57387" xr:uid="{00000000-0005-0000-0000-0000C1C40000}"/>
    <cellStyle name="Normal 11 2 2 2 3 5" xfId="57388" xr:uid="{00000000-0005-0000-0000-0000C2C40000}"/>
    <cellStyle name="Normal 11 2 2 2 3 5 2" xfId="57389" xr:uid="{00000000-0005-0000-0000-0000C3C40000}"/>
    <cellStyle name="Normal 11 2 2 2 3 5 3" xfId="57390" xr:uid="{00000000-0005-0000-0000-0000C4C40000}"/>
    <cellStyle name="Normal 11 2 2 2 3 6" xfId="57391" xr:uid="{00000000-0005-0000-0000-0000C5C40000}"/>
    <cellStyle name="Normal 11 2 2 2 3 6 2" xfId="57392" xr:uid="{00000000-0005-0000-0000-0000C6C40000}"/>
    <cellStyle name="Normal 11 2 2 2 3 6 3" xfId="57393" xr:uid="{00000000-0005-0000-0000-0000C7C40000}"/>
    <cellStyle name="Normal 11 2 2 2 3 7" xfId="57394" xr:uid="{00000000-0005-0000-0000-0000C8C40000}"/>
    <cellStyle name="Normal 11 2 2 2 3 7 2" xfId="57395" xr:uid="{00000000-0005-0000-0000-0000C9C40000}"/>
    <cellStyle name="Normal 11 2 2 2 3 8" xfId="57396" xr:uid="{00000000-0005-0000-0000-0000CAC40000}"/>
    <cellStyle name="Normal 11 2 2 2 3 9" xfId="57397" xr:uid="{00000000-0005-0000-0000-0000CBC40000}"/>
    <cellStyle name="Normal 11 2 2 2 4" xfId="57398" xr:uid="{00000000-0005-0000-0000-0000CCC40000}"/>
    <cellStyle name="Normal 11 2 2 2 4 2" xfId="57399" xr:uid="{00000000-0005-0000-0000-0000CDC40000}"/>
    <cellStyle name="Normal 11 2 2 2 4 2 2" xfId="57400" xr:uid="{00000000-0005-0000-0000-0000CEC40000}"/>
    <cellStyle name="Normal 11 2 2 2 4 2 2 2" xfId="57401" xr:uid="{00000000-0005-0000-0000-0000CFC40000}"/>
    <cellStyle name="Normal 11 2 2 2 4 2 2 3" xfId="57402" xr:uid="{00000000-0005-0000-0000-0000D0C40000}"/>
    <cellStyle name="Normal 11 2 2 2 4 2 3" xfId="57403" xr:uid="{00000000-0005-0000-0000-0000D1C40000}"/>
    <cellStyle name="Normal 11 2 2 2 4 2 3 2" xfId="57404" xr:uid="{00000000-0005-0000-0000-0000D2C40000}"/>
    <cellStyle name="Normal 11 2 2 2 4 2 3 3" xfId="57405" xr:uid="{00000000-0005-0000-0000-0000D3C40000}"/>
    <cellStyle name="Normal 11 2 2 2 4 2 4" xfId="57406" xr:uid="{00000000-0005-0000-0000-0000D4C40000}"/>
    <cellStyle name="Normal 11 2 2 2 4 2 4 2" xfId="57407" xr:uid="{00000000-0005-0000-0000-0000D5C40000}"/>
    <cellStyle name="Normal 11 2 2 2 4 2 5" xfId="57408" xr:uid="{00000000-0005-0000-0000-0000D6C40000}"/>
    <cellStyle name="Normal 11 2 2 2 4 2 6" xfId="57409" xr:uid="{00000000-0005-0000-0000-0000D7C40000}"/>
    <cellStyle name="Normal 11 2 2 2 4 3" xfId="57410" xr:uid="{00000000-0005-0000-0000-0000D8C40000}"/>
    <cellStyle name="Normal 11 2 2 2 4 3 2" xfId="57411" xr:uid="{00000000-0005-0000-0000-0000D9C40000}"/>
    <cellStyle name="Normal 11 2 2 2 4 3 2 2" xfId="57412" xr:uid="{00000000-0005-0000-0000-0000DAC40000}"/>
    <cellStyle name="Normal 11 2 2 2 4 3 2 3" xfId="57413" xr:uid="{00000000-0005-0000-0000-0000DBC40000}"/>
    <cellStyle name="Normal 11 2 2 2 4 3 3" xfId="57414" xr:uid="{00000000-0005-0000-0000-0000DCC40000}"/>
    <cellStyle name="Normal 11 2 2 2 4 3 3 2" xfId="57415" xr:uid="{00000000-0005-0000-0000-0000DDC40000}"/>
    <cellStyle name="Normal 11 2 2 2 4 3 3 3" xfId="57416" xr:uid="{00000000-0005-0000-0000-0000DEC40000}"/>
    <cellStyle name="Normal 11 2 2 2 4 3 4" xfId="57417" xr:uid="{00000000-0005-0000-0000-0000DFC40000}"/>
    <cellStyle name="Normal 11 2 2 2 4 3 4 2" xfId="57418" xr:uid="{00000000-0005-0000-0000-0000E0C40000}"/>
    <cellStyle name="Normal 11 2 2 2 4 3 5" xfId="57419" xr:uid="{00000000-0005-0000-0000-0000E1C40000}"/>
    <cellStyle name="Normal 11 2 2 2 4 3 6" xfId="57420" xr:uid="{00000000-0005-0000-0000-0000E2C40000}"/>
    <cellStyle name="Normal 11 2 2 2 4 4" xfId="57421" xr:uid="{00000000-0005-0000-0000-0000E3C40000}"/>
    <cellStyle name="Normal 11 2 2 2 4 4 2" xfId="57422" xr:uid="{00000000-0005-0000-0000-0000E4C40000}"/>
    <cellStyle name="Normal 11 2 2 2 4 4 2 2" xfId="57423" xr:uid="{00000000-0005-0000-0000-0000E5C40000}"/>
    <cellStyle name="Normal 11 2 2 2 4 4 2 3" xfId="57424" xr:uid="{00000000-0005-0000-0000-0000E6C40000}"/>
    <cellStyle name="Normal 11 2 2 2 4 4 3" xfId="57425" xr:uid="{00000000-0005-0000-0000-0000E7C40000}"/>
    <cellStyle name="Normal 11 2 2 2 4 4 3 2" xfId="57426" xr:uid="{00000000-0005-0000-0000-0000E8C40000}"/>
    <cellStyle name="Normal 11 2 2 2 4 4 4" xfId="57427" xr:uid="{00000000-0005-0000-0000-0000E9C40000}"/>
    <cellStyle name="Normal 11 2 2 2 4 4 5" xfId="57428" xr:uid="{00000000-0005-0000-0000-0000EAC40000}"/>
    <cellStyle name="Normal 11 2 2 2 4 5" xfId="57429" xr:uid="{00000000-0005-0000-0000-0000EBC40000}"/>
    <cellStyle name="Normal 11 2 2 2 4 5 2" xfId="57430" xr:uid="{00000000-0005-0000-0000-0000ECC40000}"/>
    <cellStyle name="Normal 11 2 2 2 4 5 3" xfId="57431" xr:uid="{00000000-0005-0000-0000-0000EDC40000}"/>
    <cellStyle name="Normal 11 2 2 2 4 6" xfId="57432" xr:uid="{00000000-0005-0000-0000-0000EEC40000}"/>
    <cellStyle name="Normal 11 2 2 2 4 6 2" xfId="57433" xr:uid="{00000000-0005-0000-0000-0000EFC40000}"/>
    <cellStyle name="Normal 11 2 2 2 4 6 3" xfId="57434" xr:uid="{00000000-0005-0000-0000-0000F0C40000}"/>
    <cellStyle name="Normal 11 2 2 2 4 7" xfId="57435" xr:uid="{00000000-0005-0000-0000-0000F1C40000}"/>
    <cellStyle name="Normal 11 2 2 2 4 7 2" xfId="57436" xr:uid="{00000000-0005-0000-0000-0000F2C40000}"/>
    <cellStyle name="Normal 11 2 2 2 4 8" xfId="57437" xr:uid="{00000000-0005-0000-0000-0000F3C40000}"/>
    <cellStyle name="Normal 11 2 2 2 4 9" xfId="57438" xr:uid="{00000000-0005-0000-0000-0000F4C40000}"/>
    <cellStyle name="Normal 11 2 2 2 5" xfId="57439" xr:uid="{00000000-0005-0000-0000-0000F5C40000}"/>
    <cellStyle name="Normal 11 2 2 2 5 2" xfId="57440" xr:uid="{00000000-0005-0000-0000-0000F6C40000}"/>
    <cellStyle name="Normal 11 2 2 2 5 2 2" xfId="57441" xr:uid="{00000000-0005-0000-0000-0000F7C40000}"/>
    <cellStyle name="Normal 11 2 2 2 5 2 3" xfId="57442" xr:uid="{00000000-0005-0000-0000-0000F8C40000}"/>
    <cellStyle name="Normal 11 2 2 2 5 3" xfId="57443" xr:uid="{00000000-0005-0000-0000-0000F9C40000}"/>
    <cellStyle name="Normal 11 2 2 2 5 3 2" xfId="57444" xr:uid="{00000000-0005-0000-0000-0000FAC40000}"/>
    <cellStyle name="Normal 11 2 2 2 5 3 3" xfId="57445" xr:uid="{00000000-0005-0000-0000-0000FBC40000}"/>
    <cellStyle name="Normal 11 2 2 2 5 4" xfId="57446" xr:uid="{00000000-0005-0000-0000-0000FCC40000}"/>
    <cellStyle name="Normal 11 2 2 2 5 4 2" xfId="57447" xr:uid="{00000000-0005-0000-0000-0000FDC40000}"/>
    <cellStyle name="Normal 11 2 2 2 5 5" xfId="57448" xr:uid="{00000000-0005-0000-0000-0000FEC40000}"/>
    <cellStyle name="Normal 11 2 2 2 5 6" xfId="57449" xr:uid="{00000000-0005-0000-0000-0000FFC40000}"/>
    <cellStyle name="Normal 11 2 2 2 6" xfId="57450" xr:uid="{00000000-0005-0000-0000-000000C50000}"/>
    <cellStyle name="Normal 11 2 2 2 6 2" xfId="57451" xr:uid="{00000000-0005-0000-0000-000001C50000}"/>
    <cellStyle name="Normal 11 2 2 2 6 2 2" xfId="57452" xr:uid="{00000000-0005-0000-0000-000002C50000}"/>
    <cellStyle name="Normal 11 2 2 2 6 2 3" xfId="57453" xr:uid="{00000000-0005-0000-0000-000003C50000}"/>
    <cellStyle name="Normal 11 2 2 2 6 3" xfId="57454" xr:uid="{00000000-0005-0000-0000-000004C50000}"/>
    <cellStyle name="Normal 11 2 2 2 6 3 2" xfId="57455" xr:uid="{00000000-0005-0000-0000-000005C50000}"/>
    <cellStyle name="Normal 11 2 2 2 6 3 3" xfId="57456" xr:uid="{00000000-0005-0000-0000-000006C50000}"/>
    <cellStyle name="Normal 11 2 2 2 6 4" xfId="57457" xr:uid="{00000000-0005-0000-0000-000007C50000}"/>
    <cellStyle name="Normal 11 2 2 2 6 4 2" xfId="57458" xr:uid="{00000000-0005-0000-0000-000008C50000}"/>
    <cellStyle name="Normal 11 2 2 2 6 5" xfId="57459" xr:uid="{00000000-0005-0000-0000-000009C50000}"/>
    <cellStyle name="Normal 11 2 2 2 6 6" xfId="57460" xr:uid="{00000000-0005-0000-0000-00000AC50000}"/>
    <cellStyle name="Normal 11 2 2 2 7" xfId="57461" xr:uid="{00000000-0005-0000-0000-00000BC50000}"/>
    <cellStyle name="Normal 11 2 2 2 7 2" xfId="57462" xr:uid="{00000000-0005-0000-0000-00000CC50000}"/>
    <cellStyle name="Normal 11 2 2 2 7 2 2" xfId="57463" xr:uid="{00000000-0005-0000-0000-00000DC50000}"/>
    <cellStyle name="Normal 11 2 2 2 7 2 3" xfId="57464" xr:uid="{00000000-0005-0000-0000-00000EC50000}"/>
    <cellStyle name="Normal 11 2 2 2 7 3" xfId="57465" xr:uid="{00000000-0005-0000-0000-00000FC50000}"/>
    <cellStyle name="Normal 11 2 2 2 7 3 2" xfId="57466" xr:uid="{00000000-0005-0000-0000-000010C50000}"/>
    <cellStyle name="Normal 11 2 2 2 7 4" xfId="57467" xr:uid="{00000000-0005-0000-0000-000011C50000}"/>
    <cellStyle name="Normal 11 2 2 2 7 5" xfId="57468" xr:uid="{00000000-0005-0000-0000-000012C50000}"/>
    <cellStyle name="Normal 11 2 2 2 8" xfId="57469" xr:uid="{00000000-0005-0000-0000-000013C50000}"/>
    <cellStyle name="Normal 11 2 2 2 8 2" xfId="57470" xr:uid="{00000000-0005-0000-0000-000014C50000}"/>
    <cellStyle name="Normal 11 2 2 2 8 3" xfId="57471" xr:uid="{00000000-0005-0000-0000-000015C50000}"/>
    <cellStyle name="Normal 11 2 2 2 9" xfId="57472" xr:uid="{00000000-0005-0000-0000-000016C50000}"/>
    <cellStyle name="Normal 11 2 2 2 9 2" xfId="57473" xr:uid="{00000000-0005-0000-0000-000017C50000}"/>
    <cellStyle name="Normal 11 2 2 2 9 3" xfId="57474" xr:uid="{00000000-0005-0000-0000-000018C50000}"/>
    <cellStyle name="Normal 11 2 2 3" xfId="57475" xr:uid="{00000000-0005-0000-0000-000019C50000}"/>
    <cellStyle name="Normal 11 2 2 3 10" xfId="57476" xr:uid="{00000000-0005-0000-0000-00001AC50000}"/>
    <cellStyle name="Normal 11 2 2 3 2" xfId="57477" xr:uid="{00000000-0005-0000-0000-00001BC50000}"/>
    <cellStyle name="Normal 11 2 2 3 2 2" xfId="57478" xr:uid="{00000000-0005-0000-0000-00001CC50000}"/>
    <cellStyle name="Normal 11 2 2 3 2 2 2" xfId="57479" xr:uid="{00000000-0005-0000-0000-00001DC50000}"/>
    <cellStyle name="Normal 11 2 2 3 2 2 2 2" xfId="57480" xr:uid="{00000000-0005-0000-0000-00001EC50000}"/>
    <cellStyle name="Normal 11 2 2 3 2 2 2 3" xfId="57481" xr:uid="{00000000-0005-0000-0000-00001FC50000}"/>
    <cellStyle name="Normal 11 2 2 3 2 2 3" xfId="57482" xr:uid="{00000000-0005-0000-0000-000020C50000}"/>
    <cellStyle name="Normal 11 2 2 3 2 2 3 2" xfId="57483" xr:uid="{00000000-0005-0000-0000-000021C50000}"/>
    <cellStyle name="Normal 11 2 2 3 2 2 3 3" xfId="57484" xr:uid="{00000000-0005-0000-0000-000022C50000}"/>
    <cellStyle name="Normal 11 2 2 3 2 2 4" xfId="57485" xr:uid="{00000000-0005-0000-0000-000023C50000}"/>
    <cellStyle name="Normal 11 2 2 3 2 2 4 2" xfId="57486" xr:uid="{00000000-0005-0000-0000-000024C50000}"/>
    <cellStyle name="Normal 11 2 2 3 2 2 5" xfId="57487" xr:uid="{00000000-0005-0000-0000-000025C50000}"/>
    <cellStyle name="Normal 11 2 2 3 2 2 6" xfId="57488" xr:uid="{00000000-0005-0000-0000-000026C50000}"/>
    <cellStyle name="Normal 11 2 2 3 2 3" xfId="57489" xr:uid="{00000000-0005-0000-0000-000027C50000}"/>
    <cellStyle name="Normal 11 2 2 3 2 3 2" xfId="57490" xr:uid="{00000000-0005-0000-0000-000028C50000}"/>
    <cellStyle name="Normal 11 2 2 3 2 3 2 2" xfId="57491" xr:uid="{00000000-0005-0000-0000-000029C50000}"/>
    <cellStyle name="Normal 11 2 2 3 2 3 2 3" xfId="57492" xr:uid="{00000000-0005-0000-0000-00002AC50000}"/>
    <cellStyle name="Normal 11 2 2 3 2 3 3" xfId="57493" xr:uid="{00000000-0005-0000-0000-00002BC50000}"/>
    <cellStyle name="Normal 11 2 2 3 2 3 3 2" xfId="57494" xr:uid="{00000000-0005-0000-0000-00002CC50000}"/>
    <cellStyle name="Normal 11 2 2 3 2 3 3 3" xfId="57495" xr:uid="{00000000-0005-0000-0000-00002DC50000}"/>
    <cellStyle name="Normal 11 2 2 3 2 3 4" xfId="57496" xr:uid="{00000000-0005-0000-0000-00002EC50000}"/>
    <cellStyle name="Normal 11 2 2 3 2 3 4 2" xfId="57497" xr:uid="{00000000-0005-0000-0000-00002FC50000}"/>
    <cellStyle name="Normal 11 2 2 3 2 3 5" xfId="57498" xr:uid="{00000000-0005-0000-0000-000030C50000}"/>
    <cellStyle name="Normal 11 2 2 3 2 3 6" xfId="57499" xr:uid="{00000000-0005-0000-0000-000031C50000}"/>
    <cellStyle name="Normal 11 2 2 3 2 4" xfId="57500" xr:uid="{00000000-0005-0000-0000-000032C50000}"/>
    <cellStyle name="Normal 11 2 2 3 2 4 2" xfId="57501" xr:uid="{00000000-0005-0000-0000-000033C50000}"/>
    <cellStyle name="Normal 11 2 2 3 2 4 2 2" xfId="57502" xr:uid="{00000000-0005-0000-0000-000034C50000}"/>
    <cellStyle name="Normal 11 2 2 3 2 4 2 3" xfId="57503" xr:uid="{00000000-0005-0000-0000-000035C50000}"/>
    <cellStyle name="Normal 11 2 2 3 2 4 3" xfId="57504" xr:uid="{00000000-0005-0000-0000-000036C50000}"/>
    <cellStyle name="Normal 11 2 2 3 2 4 3 2" xfId="57505" xr:uid="{00000000-0005-0000-0000-000037C50000}"/>
    <cellStyle name="Normal 11 2 2 3 2 4 4" xfId="57506" xr:uid="{00000000-0005-0000-0000-000038C50000}"/>
    <cellStyle name="Normal 11 2 2 3 2 4 5" xfId="57507" xr:uid="{00000000-0005-0000-0000-000039C50000}"/>
    <cellStyle name="Normal 11 2 2 3 2 5" xfId="57508" xr:uid="{00000000-0005-0000-0000-00003AC50000}"/>
    <cellStyle name="Normal 11 2 2 3 2 5 2" xfId="57509" xr:uid="{00000000-0005-0000-0000-00003BC50000}"/>
    <cellStyle name="Normal 11 2 2 3 2 5 3" xfId="57510" xr:uid="{00000000-0005-0000-0000-00003CC50000}"/>
    <cellStyle name="Normal 11 2 2 3 2 6" xfId="57511" xr:uid="{00000000-0005-0000-0000-00003DC50000}"/>
    <cellStyle name="Normal 11 2 2 3 2 6 2" xfId="57512" xr:uid="{00000000-0005-0000-0000-00003EC50000}"/>
    <cellStyle name="Normal 11 2 2 3 2 6 3" xfId="57513" xr:uid="{00000000-0005-0000-0000-00003FC50000}"/>
    <cellStyle name="Normal 11 2 2 3 2 7" xfId="57514" xr:uid="{00000000-0005-0000-0000-000040C50000}"/>
    <cellStyle name="Normal 11 2 2 3 2 7 2" xfId="57515" xr:uid="{00000000-0005-0000-0000-000041C50000}"/>
    <cellStyle name="Normal 11 2 2 3 2 8" xfId="57516" xr:uid="{00000000-0005-0000-0000-000042C50000}"/>
    <cellStyle name="Normal 11 2 2 3 2 9" xfId="57517" xr:uid="{00000000-0005-0000-0000-000043C50000}"/>
    <cellStyle name="Normal 11 2 2 3 3" xfId="57518" xr:uid="{00000000-0005-0000-0000-000044C50000}"/>
    <cellStyle name="Normal 11 2 2 3 3 2" xfId="57519" xr:uid="{00000000-0005-0000-0000-000045C50000}"/>
    <cellStyle name="Normal 11 2 2 3 3 2 2" xfId="57520" xr:uid="{00000000-0005-0000-0000-000046C50000}"/>
    <cellStyle name="Normal 11 2 2 3 3 2 3" xfId="57521" xr:uid="{00000000-0005-0000-0000-000047C50000}"/>
    <cellStyle name="Normal 11 2 2 3 3 3" xfId="57522" xr:uid="{00000000-0005-0000-0000-000048C50000}"/>
    <cellStyle name="Normal 11 2 2 3 3 3 2" xfId="57523" xr:uid="{00000000-0005-0000-0000-000049C50000}"/>
    <cellStyle name="Normal 11 2 2 3 3 3 3" xfId="57524" xr:uid="{00000000-0005-0000-0000-00004AC50000}"/>
    <cellStyle name="Normal 11 2 2 3 3 4" xfId="57525" xr:uid="{00000000-0005-0000-0000-00004BC50000}"/>
    <cellStyle name="Normal 11 2 2 3 3 4 2" xfId="57526" xr:uid="{00000000-0005-0000-0000-00004CC50000}"/>
    <cellStyle name="Normal 11 2 2 3 3 5" xfId="57527" xr:uid="{00000000-0005-0000-0000-00004DC50000}"/>
    <cellStyle name="Normal 11 2 2 3 3 6" xfId="57528" xr:uid="{00000000-0005-0000-0000-00004EC50000}"/>
    <cellStyle name="Normal 11 2 2 3 4" xfId="57529" xr:uid="{00000000-0005-0000-0000-00004FC50000}"/>
    <cellStyle name="Normal 11 2 2 3 4 2" xfId="57530" xr:uid="{00000000-0005-0000-0000-000050C50000}"/>
    <cellStyle name="Normal 11 2 2 3 4 2 2" xfId="57531" xr:uid="{00000000-0005-0000-0000-000051C50000}"/>
    <cellStyle name="Normal 11 2 2 3 4 2 3" xfId="57532" xr:uid="{00000000-0005-0000-0000-000052C50000}"/>
    <cellStyle name="Normal 11 2 2 3 4 3" xfId="57533" xr:uid="{00000000-0005-0000-0000-000053C50000}"/>
    <cellStyle name="Normal 11 2 2 3 4 3 2" xfId="57534" xr:uid="{00000000-0005-0000-0000-000054C50000}"/>
    <cellStyle name="Normal 11 2 2 3 4 3 3" xfId="57535" xr:uid="{00000000-0005-0000-0000-000055C50000}"/>
    <cellStyle name="Normal 11 2 2 3 4 4" xfId="57536" xr:uid="{00000000-0005-0000-0000-000056C50000}"/>
    <cellStyle name="Normal 11 2 2 3 4 4 2" xfId="57537" xr:uid="{00000000-0005-0000-0000-000057C50000}"/>
    <cellStyle name="Normal 11 2 2 3 4 5" xfId="57538" xr:uid="{00000000-0005-0000-0000-000058C50000}"/>
    <cellStyle name="Normal 11 2 2 3 4 6" xfId="57539" xr:uid="{00000000-0005-0000-0000-000059C50000}"/>
    <cellStyle name="Normal 11 2 2 3 5" xfId="57540" xr:uid="{00000000-0005-0000-0000-00005AC50000}"/>
    <cellStyle name="Normal 11 2 2 3 5 2" xfId="57541" xr:uid="{00000000-0005-0000-0000-00005BC50000}"/>
    <cellStyle name="Normal 11 2 2 3 5 2 2" xfId="57542" xr:uid="{00000000-0005-0000-0000-00005CC50000}"/>
    <cellStyle name="Normal 11 2 2 3 5 2 3" xfId="57543" xr:uid="{00000000-0005-0000-0000-00005DC50000}"/>
    <cellStyle name="Normal 11 2 2 3 5 3" xfId="57544" xr:uid="{00000000-0005-0000-0000-00005EC50000}"/>
    <cellStyle name="Normal 11 2 2 3 5 3 2" xfId="57545" xr:uid="{00000000-0005-0000-0000-00005FC50000}"/>
    <cellStyle name="Normal 11 2 2 3 5 4" xfId="57546" xr:uid="{00000000-0005-0000-0000-000060C50000}"/>
    <cellStyle name="Normal 11 2 2 3 5 5" xfId="57547" xr:uid="{00000000-0005-0000-0000-000061C50000}"/>
    <cellStyle name="Normal 11 2 2 3 6" xfId="57548" xr:uid="{00000000-0005-0000-0000-000062C50000}"/>
    <cellStyle name="Normal 11 2 2 3 6 2" xfId="57549" xr:uid="{00000000-0005-0000-0000-000063C50000}"/>
    <cellStyle name="Normal 11 2 2 3 6 3" xfId="57550" xr:uid="{00000000-0005-0000-0000-000064C50000}"/>
    <cellStyle name="Normal 11 2 2 3 7" xfId="57551" xr:uid="{00000000-0005-0000-0000-000065C50000}"/>
    <cellStyle name="Normal 11 2 2 3 7 2" xfId="57552" xr:uid="{00000000-0005-0000-0000-000066C50000}"/>
    <cellStyle name="Normal 11 2 2 3 7 3" xfId="57553" xr:uid="{00000000-0005-0000-0000-000067C50000}"/>
    <cellStyle name="Normal 11 2 2 3 8" xfId="57554" xr:uid="{00000000-0005-0000-0000-000068C50000}"/>
    <cellStyle name="Normal 11 2 2 3 8 2" xfId="57555" xr:uid="{00000000-0005-0000-0000-000069C50000}"/>
    <cellStyle name="Normal 11 2 2 3 9" xfId="57556" xr:uid="{00000000-0005-0000-0000-00006AC50000}"/>
    <cellStyle name="Normal 11 2 2 4" xfId="57557" xr:uid="{00000000-0005-0000-0000-00006BC50000}"/>
    <cellStyle name="Normal 11 2 2 4 2" xfId="57558" xr:uid="{00000000-0005-0000-0000-00006CC50000}"/>
    <cellStyle name="Normal 11 2 2 4 2 2" xfId="57559" xr:uid="{00000000-0005-0000-0000-00006DC50000}"/>
    <cellStyle name="Normal 11 2 2 4 2 2 2" xfId="57560" xr:uid="{00000000-0005-0000-0000-00006EC50000}"/>
    <cellStyle name="Normal 11 2 2 4 2 2 3" xfId="57561" xr:uid="{00000000-0005-0000-0000-00006FC50000}"/>
    <cellStyle name="Normal 11 2 2 4 2 3" xfId="57562" xr:uid="{00000000-0005-0000-0000-000070C50000}"/>
    <cellStyle name="Normal 11 2 2 4 2 3 2" xfId="57563" xr:uid="{00000000-0005-0000-0000-000071C50000}"/>
    <cellStyle name="Normal 11 2 2 4 2 3 3" xfId="57564" xr:uid="{00000000-0005-0000-0000-000072C50000}"/>
    <cellStyle name="Normal 11 2 2 4 2 4" xfId="57565" xr:uid="{00000000-0005-0000-0000-000073C50000}"/>
    <cellStyle name="Normal 11 2 2 4 2 4 2" xfId="57566" xr:uid="{00000000-0005-0000-0000-000074C50000}"/>
    <cellStyle name="Normal 11 2 2 4 2 5" xfId="57567" xr:uid="{00000000-0005-0000-0000-000075C50000}"/>
    <cellStyle name="Normal 11 2 2 4 2 6" xfId="57568" xr:uid="{00000000-0005-0000-0000-000076C50000}"/>
    <cellStyle name="Normal 11 2 2 4 3" xfId="57569" xr:uid="{00000000-0005-0000-0000-000077C50000}"/>
    <cellStyle name="Normal 11 2 2 4 3 2" xfId="57570" xr:uid="{00000000-0005-0000-0000-000078C50000}"/>
    <cellStyle name="Normal 11 2 2 4 3 2 2" xfId="57571" xr:uid="{00000000-0005-0000-0000-000079C50000}"/>
    <cellStyle name="Normal 11 2 2 4 3 2 3" xfId="57572" xr:uid="{00000000-0005-0000-0000-00007AC50000}"/>
    <cellStyle name="Normal 11 2 2 4 3 3" xfId="57573" xr:uid="{00000000-0005-0000-0000-00007BC50000}"/>
    <cellStyle name="Normal 11 2 2 4 3 3 2" xfId="57574" xr:uid="{00000000-0005-0000-0000-00007CC50000}"/>
    <cellStyle name="Normal 11 2 2 4 3 3 3" xfId="57575" xr:uid="{00000000-0005-0000-0000-00007DC50000}"/>
    <cellStyle name="Normal 11 2 2 4 3 4" xfId="57576" xr:uid="{00000000-0005-0000-0000-00007EC50000}"/>
    <cellStyle name="Normal 11 2 2 4 3 4 2" xfId="57577" xr:uid="{00000000-0005-0000-0000-00007FC50000}"/>
    <cellStyle name="Normal 11 2 2 4 3 5" xfId="57578" xr:uid="{00000000-0005-0000-0000-000080C50000}"/>
    <cellStyle name="Normal 11 2 2 4 3 6" xfId="57579" xr:uid="{00000000-0005-0000-0000-000081C50000}"/>
    <cellStyle name="Normal 11 2 2 4 4" xfId="57580" xr:uid="{00000000-0005-0000-0000-000082C50000}"/>
    <cellStyle name="Normal 11 2 2 4 4 2" xfId="57581" xr:uid="{00000000-0005-0000-0000-000083C50000}"/>
    <cellStyle name="Normal 11 2 2 4 4 2 2" xfId="57582" xr:uid="{00000000-0005-0000-0000-000084C50000}"/>
    <cellStyle name="Normal 11 2 2 4 4 2 3" xfId="57583" xr:uid="{00000000-0005-0000-0000-000085C50000}"/>
    <cellStyle name="Normal 11 2 2 4 4 3" xfId="57584" xr:uid="{00000000-0005-0000-0000-000086C50000}"/>
    <cellStyle name="Normal 11 2 2 4 4 3 2" xfId="57585" xr:uid="{00000000-0005-0000-0000-000087C50000}"/>
    <cellStyle name="Normal 11 2 2 4 4 4" xfId="57586" xr:uid="{00000000-0005-0000-0000-000088C50000}"/>
    <cellStyle name="Normal 11 2 2 4 4 5" xfId="57587" xr:uid="{00000000-0005-0000-0000-000089C50000}"/>
    <cellStyle name="Normal 11 2 2 4 5" xfId="57588" xr:uid="{00000000-0005-0000-0000-00008AC50000}"/>
    <cellStyle name="Normal 11 2 2 4 5 2" xfId="57589" xr:uid="{00000000-0005-0000-0000-00008BC50000}"/>
    <cellStyle name="Normal 11 2 2 4 5 3" xfId="57590" xr:uid="{00000000-0005-0000-0000-00008CC50000}"/>
    <cellStyle name="Normal 11 2 2 4 6" xfId="57591" xr:uid="{00000000-0005-0000-0000-00008DC50000}"/>
    <cellStyle name="Normal 11 2 2 4 6 2" xfId="57592" xr:uid="{00000000-0005-0000-0000-00008EC50000}"/>
    <cellStyle name="Normal 11 2 2 4 6 3" xfId="57593" xr:uid="{00000000-0005-0000-0000-00008FC50000}"/>
    <cellStyle name="Normal 11 2 2 4 7" xfId="57594" xr:uid="{00000000-0005-0000-0000-000090C50000}"/>
    <cellStyle name="Normal 11 2 2 4 7 2" xfId="57595" xr:uid="{00000000-0005-0000-0000-000091C50000}"/>
    <cellStyle name="Normal 11 2 2 4 8" xfId="57596" xr:uid="{00000000-0005-0000-0000-000092C50000}"/>
    <cellStyle name="Normal 11 2 2 4 9" xfId="57597" xr:uid="{00000000-0005-0000-0000-000093C50000}"/>
    <cellStyle name="Normal 11 2 2 5" xfId="57598" xr:uid="{00000000-0005-0000-0000-000094C50000}"/>
    <cellStyle name="Normal 11 2 2 5 2" xfId="57599" xr:uid="{00000000-0005-0000-0000-000095C50000}"/>
    <cellStyle name="Normal 11 2 2 5 2 2" xfId="57600" xr:uid="{00000000-0005-0000-0000-000096C50000}"/>
    <cellStyle name="Normal 11 2 2 5 2 2 2" xfId="57601" xr:uid="{00000000-0005-0000-0000-000097C50000}"/>
    <cellStyle name="Normal 11 2 2 5 2 2 3" xfId="57602" xr:uid="{00000000-0005-0000-0000-000098C50000}"/>
    <cellStyle name="Normal 11 2 2 5 2 3" xfId="57603" xr:uid="{00000000-0005-0000-0000-000099C50000}"/>
    <cellStyle name="Normal 11 2 2 5 2 3 2" xfId="57604" xr:uid="{00000000-0005-0000-0000-00009AC50000}"/>
    <cellStyle name="Normal 11 2 2 5 2 3 3" xfId="57605" xr:uid="{00000000-0005-0000-0000-00009BC50000}"/>
    <cellStyle name="Normal 11 2 2 5 2 4" xfId="57606" xr:uid="{00000000-0005-0000-0000-00009CC50000}"/>
    <cellStyle name="Normal 11 2 2 5 2 4 2" xfId="57607" xr:uid="{00000000-0005-0000-0000-00009DC50000}"/>
    <cellStyle name="Normal 11 2 2 5 2 5" xfId="57608" xr:uid="{00000000-0005-0000-0000-00009EC50000}"/>
    <cellStyle name="Normal 11 2 2 5 2 6" xfId="57609" xr:uid="{00000000-0005-0000-0000-00009FC50000}"/>
    <cellStyle name="Normal 11 2 2 5 3" xfId="57610" xr:uid="{00000000-0005-0000-0000-0000A0C50000}"/>
    <cellStyle name="Normal 11 2 2 5 3 2" xfId="57611" xr:uid="{00000000-0005-0000-0000-0000A1C50000}"/>
    <cellStyle name="Normal 11 2 2 5 3 2 2" xfId="57612" xr:uid="{00000000-0005-0000-0000-0000A2C50000}"/>
    <cellStyle name="Normal 11 2 2 5 3 2 3" xfId="57613" xr:uid="{00000000-0005-0000-0000-0000A3C50000}"/>
    <cellStyle name="Normal 11 2 2 5 3 3" xfId="57614" xr:uid="{00000000-0005-0000-0000-0000A4C50000}"/>
    <cellStyle name="Normal 11 2 2 5 3 3 2" xfId="57615" xr:uid="{00000000-0005-0000-0000-0000A5C50000}"/>
    <cellStyle name="Normal 11 2 2 5 3 3 3" xfId="57616" xr:uid="{00000000-0005-0000-0000-0000A6C50000}"/>
    <cellStyle name="Normal 11 2 2 5 3 4" xfId="57617" xr:uid="{00000000-0005-0000-0000-0000A7C50000}"/>
    <cellStyle name="Normal 11 2 2 5 3 4 2" xfId="57618" xr:uid="{00000000-0005-0000-0000-0000A8C50000}"/>
    <cellStyle name="Normal 11 2 2 5 3 5" xfId="57619" xr:uid="{00000000-0005-0000-0000-0000A9C50000}"/>
    <cellStyle name="Normal 11 2 2 5 3 6" xfId="57620" xr:uid="{00000000-0005-0000-0000-0000AAC50000}"/>
    <cellStyle name="Normal 11 2 2 5 4" xfId="57621" xr:uid="{00000000-0005-0000-0000-0000ABC50000}"/>
    <cellStyle name="Normal 11 2 2 5 4 2" xfId="57622" xr:uid="{00000000-0005-0000-0000-0000ACC50000}"/>
    <cellStyle name="Normal 11 2 2 5 4 2 2" xfId="57623" xr:uid="{00000000-0005-0000-0000-0000ADC50000}"/>
    <cellStyle name="Normal 11 2 2 5 4 2 3" xfId="57624" xr:uid="{00000000-0005-0000-0000-0000AEC50000}"/>
    <cellStyle name="Normal 11 2 2 5 4 3" xfId="57625" xr:uid="{00000000-0005-0000-0000-0000AFC50000}"/>
    <cellStyle name="Normal 11 2 2 5 4 3 2" xfId="57626" xr:uid="{00000000-0005-0000-0000-0000B0C50000}"/>
    <cellStyle name="Normal 11 2 2 5 4 4" xfId="57627" xr:uid="{00000000-0005-0000-0000-0000B1C50000}"/>
    <cellStyle name="Normal 11 2 2 5 4 5" xfId="57628" xr:uid="{00000000-0005-0000-0000-0000B2C50000}"/>
    <cellStyle name="Normal 11 2 2 5 5" xfId="57629" xr:uid="{00000000-0005-0000-0000-0000B3C50000}"/>
    <cellStyle name="Normal 11 2 2 5 5 2" xfId="57630" xr:uid="{00000000-0005-0000-0000-0000B4C50000}"/>
    <cellStyle name="Normal 11 2 2 5 5 3" xfId="57631" xr:uid="{00000000-0005-0000-0000-0000B5C50000}"/>
    <cellStyle name="Normal 11 2 2 5 6" xfId="57632" xr:uid="{00000000-0005-0000-0000-0000B6C50000}"/>
    <cellStyle name="Normal 11 2 2 5 6 2" xfId="57633" xr:uid="{00000000-0005-0000-0000-0000B7C50000}"/>
    <cellStyle name="Normal 11 2 2 5 6 3" xfId="57634" xr:uid="{00000000-0005-0000-0000-0000B8C50000}"/>
    <cellStyle name="Normal 11 2 2 5 7" xfId="57635" xr:uid="{00000000-0005-0000-0000-0000B9C50000}"/>
    <cellStyle name="Normal 11 2 2 5 7 2" xfId="57636" xr:uid="{00000000-0005-0000-0000-0000BAC50000}"/>
    <cellStyle name="Normal 11 2 2 5 8" xfId="57637" xr:uid="{00000000-0005-0000-0000-0000BBC50000}"/>
    <cellStyle name="Normal 11 2 2 5 9" xfId="57638" xr:uid="{00000000-0005-0000-0000-0000BCC50000}"/>
    <cellStyle name="Normal 11 2 2 6" xfId="57639" xr:uid="{00000000-0005-0000-0000-0000BDC50000}"/>
    <cellStyle name="Normal 11 2 2 6 2" xfId="57640" xr:uid="{00000000-0005-0000-0000-0000BEC50000}"/>
    <cellStyle name="Normal 11 2 2 6 2 2" xfId="57641" xr:uid="{00000000-0005-0000-0000-0000BFC50000}"/>
    <cellStyle name="Normal 11 2 2 6 2 3" xfId="57642" xr:uid="{00000000-0005-0000-0000-0000C0C50000}"/>
    <cellStyle name="Normal 11 2 2 6 3" xfId="57643" xr:uid="{00000000-0005-0000-0000-0000C1C50000}"/>
    <cellStyle name="Normal 11 2 2 6 3 2" xfId="57644" xr:uid="{00000000-0005-0000-0000-0000C2C50000}"/>
    <cellStyle name="Normal 11 2 2 6 3 3" xfId="57645" xr:uid="{00000000-0005-0000-0000-0000C3C50000}"/>
    <cellStyle name="Normal 11 2 2 6 4" xfId="57646" xr:uid="{00000000-0005-0000-0000-0000C4C50000}"/>
    <cellStyle name="Normal 11 2 2 6 4 2" xfId="57647" xr:uid="{00000000-0005-0000-0000-0000C5C50000}"/>
    <cellStyle name="Normal 11 2 2 6 5" xfId="57648" xr:uid="{00000000-0005-0000-0000-0000C6C50000}"/>
    <cellStyle name="Normal 11 2 2 6 6" xfId="57649" xr:uid="{00000000-0005-0000-0000-0000C7C50000}"/>
    <cellStyle name="Normal 11 2 2 7" xfId="57650" xr:uid="{00000000-0005-0000-0000-0000C8C50000}"/>
    <cellStyle name="Normal 11 2 2 7 2" xfId="57651" xr:uid="{00000000-0005-0000-0000-0000C9C50000}"/>
    <cellStyle name="Normal 11 2 2 7 2 2" xfId="57652" xr:uid="{00000000-0005-0000-0000-0000CAC50000}"/>
    <cellStyle name="Normal 11 2 2 7 2 3" xfId="57653" xr:uid="{00000000-0005-0000-0000-0000CBC50000}"/>
    <cellStyle name="Normal 11 2 2 7 3" xfId="57654" xr:uid="{00000000-0005-0000-0000-0000CCC50000}"/>
    <cellStyle name="Normal 11 2 2 7 3 2" xfId="57655" xr:uid="{00000000-0005-0000-0000-0000CDC50000}"/>
    <cellStyle name="Normal 11 2 2 7 3 3" xfId="57656" xr:uid="{00000000-0005-0000-0000-0000CEC50000}"/>
    <cellStyle name="Normal 11 2 2 7 4" xfId="57657" xr:uid="{00000000-0005-0000-0000-0000CFC50000}"/>
    <cellStyle name="Normal 11 2 2 7 4 2" xfId="57658" xr:uid="{00000000-0005-0000-0000-0000D0C50000}"/>
    <cellStyle name="Normal 11 2 2 7 5" xfId="57659" xr:uid="{00000000-0005-0000-0000-0000D1C50000}"/>
    <cellStyle name="Normal 11 2 2 7 6" xfId="57660" xr:uid="{00000000-0005-0000-0000-0000D2C50000}"/>
    <cellStyle name="Normal 11 2 2 8" xfId="57661" xr:uid="{00000000-0005-0000-0000-0000D3C50000}"/>
    <cellStyle name="Normal 11 2 2 8 2" xfId="57662" xr:uid="{00000000-0005-0000-0000-0000D4C50000}"/>
    <cellStyle name="Normal 11 2 2 8 2 2" xfId="57663" xr:uid="{00000000-0005-0000-0000-0000D5C50000}"/>
    <cellStyle name="Normal 11 2 2 8 2 3" xfId="57664" xr:uid="{00000000-0005-0000-0000-0000D6C50000}"/>
    <cellStyle name="Normal 11 2 2 8 3" xfId="57665" xr:uid="{00000000-0005-0000-0000-0000D7C50000}"/>
    <cellStyle name="Normal 11 2 2 8 3 2" xfId="57666" xr:uid="{00000000-0005-0000-0000-0000D8C50000}"/>
    <cellStyle name="Normal 11 2 2 8 4" xfId="57667" xr:uid="{00000000-0005-0000-0000-0000D9C50000}"/>
    <cellStyle name="Normal 11 2 2 8 5" xfId="57668" xr:uid="{00000000-0005-0000-0000-0000DAC50000}"/>
    <cellStyle name="Normal 11 2 2 9" xfId="57669" xr:uid="{00000000-0005-0000-0000-0000DBC50000}"/>
    <cellStyle name="Normal 11 2 2 9 2" xfId="57670" xr:uid="{00000000-0005-0000-0000-0000DCC50000}"/>
    <cellStyle name="Normal 11 2 2 9 3" xfId="57671" xr:uid="{00000000-0005-0000-0000-0000DDC50000}"/>
    <cellStyle name="Normal 11 2 3" xfId="57672" xr:uid="{00000000-0005-0000-0000-0000DEC50000}"/>
    <cellStyle name="Normal 11 2 3 10" xfId="57673" xr:uid="{00000000-0005-0000-0000-0000DFC50000}"/>
    <cellStyle name="Normal 11 2 3 10 2" xfId="57674" xr:uid="{00000000-0005-0000-0000-0000E0C50000}"/>
    <cellStyle name="Normal 11 2 3 11" xfId="57675" xr:uid="{00000000-0005-0000-0000-0000E1C50000}"/>
    <cellStyle name="Normal 11 2 3 12" xfId="57676" xr:uid="{00000000-0005-0000-0000-0000E2C50000}"/>
    <cellStyle name="Normal 11 2 3 2" xfId="57677" xr:uid="{00000000-0005-0000-0000-0000E3C50000}"/>
    <cellStyle name="Normal 11 2 3 2 10" xfId="57678" xr:uid="{00000000-0005-0000-0000-0000E4C50000}"/>
    <cellStyle name="Normal 11 2 3 2 2" xfId="57679" xr:uid="{00000000-0005-0000-0000-0000E5C50000}"/>
    <cellStyle name="Normal 11 2 3 2 2 2" xfId="57680" xr:uid="{00000000-0005-0000-0000-0000E6C50000}"/>
    <cellStyle name="Normal 11 2 3 2 2 2 2" xfId="57681" xr:uid="{00000000-0005-0000-0000-0000E7C50000}"/>
    <cellStyle name="Normal 11 2 3 2 2 2 2 2" xfId="57682" xr:uid="{00000000-0005-0000-0000-0000E8C50000}"/>
    <cellStyle name="Normal 11 2 3 2 2 2 2 3" xfId="57683" xr:uid="{00000000-0005-0000-0000-0000E9C50000}"/>
    <cellStyle name="Normal 11 2 3 2 2 2 3" xfId="57684" xr:uid="{00000000-0005-0000-0000-0000EAC50000}"/>
    <cellStyle name="Normal 11 2 3 2 2 2 3 2" xfId="57685" xr:uid="{00000000-0005-0000-0000-0000EBC50000}"/>
    <cellStyle name="Normal 11 2 3 2 2 2 3 3" xfId="57686" xr:uid="{00000000-0005-0000-0000-0000ECC50000}"/>
    <cellStyle name="Normal 11 2 3 2 2 2 4" xfId="57687" xr:uid="{00000000-0005-0000-0000-0000EDC50000}"/>
    <cellStyle name="Normal 11 2 3 2 2 2 4 2" xfId="57688" xr:uid="{00000000-0005-0000-0000-0000EEC50000}"/>
    <cellStyle name="Normal 11 2 3 2 2 2 5" xfId="57689" xr:uid="{00000000-0005-0000-0000-0000EFC50000}"/>
    <cellStyle name="Normal 11 2 3 2 2 2 6" xfId="57690" xr:uid="{00000000-0005-0000-0000-0000F0C50000}"/>
    <cellStyle name="Normal 11 2 3 2 2 3" xfId="57691" xr:uid="{00000000-0005-0000-0000-0000F1C50000}"/>
    <cellStyle name="Normal 11 2 3 2 2 3 2" xfId="57692" xr:uid="{00000000-0005-0000-0000-0000F2C50000}"/>
    <cellStyle name="Normal 11 2 3 2 2 3 2 2" xfId="57693" xr:uid="{00000000-0005-0000-0000-0000F3C50000}"/>
    <cellStyle name="Normal 11 2 3 2 2 3 2 3" xfId="57694" xr:uid="{00000000-0005-0000-0000-0000F4C50000}"/>
    <cellStyle name="Normal 11 2 3 2 2 3 3" xfId="57695" xr:uid="{00000000-0005-0000-0000-0000F5C50000}"/>
    <cellStyle name="Normal 11 2 3 2 2 3 3 2" xfId="57696" xr:uid="{00000000-0005-0000-0000-0000F6C50000}"/>
    <cellStyle name="Normal 11 2 3 2 2 3 3 3" xfId="57697" xr:uid="{00000000-0005-0000-0000-0000F7C50000}"/>
    <cellStyle name="Normal 11 2 3 2 2 3 4" xfId="57698" xr:uid="{00000000-0005-0000-0000-0000F8C50000}"/>
    <cellStyle name="Normal 11 2 3 2 2 3 4 2" xfId="57699" xr:uid="{00000000-0005-0000-0000-0000F9C50000}"/>
    <cellStyle name="Normal 11 2 3 2 2 3 5" xfId="57700" xr:uid="{00000000-0005-0000-0000-0000FAC50000}"/>
    <cellStyle name="Normal 11 2 3 2 2 3 6" xfId="57701" xr:uid="{00000000-0005-0000-0000-0000FBC50000}"/>
    <cellStyle name="Normal 11 2 3 2 2 4" xfId="57702" xr:uid="{00000000-0005-0000-0000-0000FCC50000}"/>
    <cellStyle name="Normal 11 2 3 2 2 4 2" xfId="57703" xr:uid="{00000000-0005-0000-0000-0000FDC50000}"/>
    <cellStyle name="Normal 11 2 3 2 2 4 2 2" xfId="57704" xr:uid="{00000000-0005-0000-0000-0000FEC50000}"/>
    <cellStyle name="Normal 11 2 3 2 2 4 2 3" xfId="57705" xr:uid="{00000000-0005-0000-0000-0000FFC50000}"/>
    <cellStyle name="Normal 11 2 3 2 2 4 3" xfId="57706" xr:uid="{00000000-0005-0000-0000-000000C60000}"/>
    <cellStyle name="Normal 11 2 3 2 2 4 3 2" xfId="57707" xr:uid="{00000000-0005-0000-0000-000001C60000}"/>
    <cellStyle name="Normal 11 2 3 2 2 4 4" xfId="57708" xr:uid="{00000000-0005-0000-0000-000002C60000}"/>
    <cellStyle name="Normal 11 2 3 2 2 4 5" xfId="57709" xr:uid="{00000000-0005-0000-0000-000003C60000}"/>
    <cellStyle name="Normal 11 2 3 2 2 5" xfId="57710" xr:uid="{00000000-0005-0000-0000-000004C60000}"/>
    <cellStyle name="Normal 11 2 3 2 2 5 2" xfId="57711" xr:uid="{00000000-0005-0000-0000-000005C60000}"/>
    <cellStyle name="Normal 11 2 3 2 2 5 3" xfId="57712" xr:uid="{00000000-0005-0000-0000-000006C60000}"/>
    <cellStyle name="Normal 11 2 3 2 2 6" xfId="57713" xr:uid="{00000000-0005-0000-0000-000007C60000}"/>
    <cellStyle name="Normal 11 2 3 2 2 6 2" xfId="57714" xr:uid="{00000000-0005-0000-0000-000008C60000}"/>
    <cellStyle name="Normal 11 2 3 2 2 6 3" xfId="57715" xr:uid="{00000000-0005-0000-0000-000009C60000}"/>
    <cellStyle name="Normal 11 2 3 2 2 7" xfId="57716" xr:uid="{00000000-0005-0000-0000-00000AC60000}"/>
    <cellStyle name="Normal 11 2 3 2 2 7 2" xfId="57717" xr:uid="{00000000-0005-0000-0000-00000BC60000}"/>
    <cellStyle name="Normal 11 2 3 2 2 8" xfId="57718" xr:uid="{00000000-0005-0000-0000-00000CC60000}"/>
    <cellStyle name="Normal 11 2 3 2 2 9" xfId="57719" xr:uid="{00000000-0005-0000-0000-00000DC60000}"/>
    <cellStyle name="Normal 11 2 3 2 3" xfId="57720" xr:uid="{00000000-0005-0000-0000-00000EC60000}"/>
    <cellStyle name="Normal 11 2 3 2 3 2" xfId="57721" xr:uid="{00000000-0005-0000-0000-00000FC60000}"/>
    <cellStyle name="Normal 11 2 3 2 3 2 2" xfId="57722" xr:uid="{00000000-0005-0000-0000-000010C60000}"/>
    <cellStyle name="Normal 11 2 3 2 3 2 3" xfId="57723" xr:uid="{00000000-0005-0000-0000-000011C60000}"/>
    <cellStyle name="Normal 11 2 3 2 3 3" xfId="57724" xr:uid="{00000000-0005-0000-0000-000012C60000}"/>
    <cellStyle name="Normal 11 2 3 2 3 3 2" xfId="57725" xr:uid="{00000000-0005-0000-0000-000013C60000}"/>
    <cellStyle name="Normal 11 2 3 2 3 3 3" xfId="57726" xr:uid="{00000000-0005-0000-0000-000014C60000}"/>
    <cellStyle name="Normal 11 2 3 2 3 4" xfId="57727" xr:uid="{00000000-0005-0000-0000-000015C60000}"/>
    <cellStyle name="Normal 11 2 3 2 3 4 2" xfId="57728" xr:uid="{00000000-0005-0000-0000-000016C60000}"/>
    <cellStyle name="Normal 11 2 3 2 3 5" xfId="57729" xr:uid="{00000000-0005-0000-0000-000017C60000}"/>
    <cellStyle name="Normal 11 2 3 2 3 6" xfId="57730" xr:uid="{00000000-0005-0000-0000-000018C60000}"/>
    <cellStyle name="Normal 11 2 3 2 4" xfId="57731" xr:uid="{00000000-0005-0000-0000-000019C60000}"/>
    <cellStyle name="Normal 11 2 3 2 4 2" xfId="57732" xr:uid="{00000000-0005-0000-0000-00001AC60000}"/>
    <cellStyle name="Normal 11 2 3 2 4 2 2" xfId="57733" xr:uid="{00000000-0005-0000-0000-00001BC60000}"/>
    <cellStyle name="Normal 11 2 3 2 4 2 3" xfId="57734" xr:uid="{00000000-0005-0000-0000-00001CC60000}"/>
    <cellStyle name="Normal 11 2 3 2 4 3" xfId="57735" xr:uid="{00000000-0005-0000-0000-00001DC60000}"/>
    <cellStyle name="Normal 11 2 3 2 4 3 2" xfId="57736" xr:uid="{00000000-0005-0000-0000-00001EC60000}"/>
    <cellStyle name="Normal 11 2 3 2 4 3 3" xfId="57737" xr:uid="{00000000-0005-0000-0000-00001FC60000}"/>
    <cellStyle name="Normal 11 2 3 2 4 4" xfId="57738" xr:uid="{00000000-0005-0000-0000-000020C60000}"/>
    <cellStyle name="Normal 11 2 3 2 4 4 2" xfId="57739" xr:uid="{00000000-0005-0000-0000-000021C60000}"/>
    <cellStyle name="Normal 11 2 3 2 4 5" xfId="57740" xr:uid="{00000000-0005-0000-0000-000022C60000}"/>
    <cellStyle name="Normal 11 2 3 2 4 6" xfId="57741" xr:uid="{00000000-0005-0000-0000-000023C60000}"/>
    <cellStyle name="Normal 11 2 3 2 5" xfId="57742" xr:uid="{00000000-0005-0000-0000-000024C60000}"/>
    <cellStyle name="Normal 11 2 3 2 5 2" xfId="57743" xr:uid="{00000000-0005-0000-0000-000025C60000}"/>
    <cellStyle name="Normal 11 2 3 2 5 2 2" xfId="57744" xr:uid="{00000000-0005-0000-0000-000026C60000}"/>
    <cellStyle name="Normal 11 2 3 2 5 2 3" xfId="57745" xr:uid="{00000000-0005-0000-0000-000027C60000}"/>
    <cellStyle name="Normal 11 2 3 2 5 3" xfId="57746" xr:uid="{00000000-0005-0000-0000-000028C60000}"/>
    <cellStyle name="Normal 11 2 3 2 5 3 2" xfId="57747" xr:uid="{00000000-0005-0000-0000-000029C60000}"/>
    <cellStyle name="Normal 11 2 3 2 5 4" xfId="57748" xr:uid="{00000000-0005-0000-0000-00002AC60000}"/>
    <cellStyle name="Normal 11 2 3 2 5 5" xfId="57749" xr:uid="{00000000-0005-0000-0000-00002BC60000}"/>
    <cellStyle name="Normal 11 2 3 2 6" xfId="57750" xr:uid="{00000000-0005-0000-0000-00002CC60000}"/>
    <cellStyle name="Normal 11 2 3 2 6 2" xfId="57751" xr:uid="{00000000-0005-0000-0000-00002DC60000}"/>
    <cellStyle name="Normal 11 2 3 2 6 3" xfId="57752" xr:uid="{00000000-0005-0000-0000-00002EC60000}"/>
    <cellStyle name="Normal 11 2 3 2 7" xfId="57753" xr:uid="{00000000-0005-0000-0000-00002FC60000}"/>
    <cellStyle name="Normal 11 2 3 2 7 2" xfId="57754" xr:uid="{00000000-0005-0000-0000-000030C60000}"/>
    <cellStyle name="Normal 11 2 3 2 7 3" xfId="57755" xr:uid="{00000000-0005-0000-0000-000031C60000}"/>
    <cellStyle name="Normal 11 2 3 2 8" xfId="57756" xr:uid="{00000000-0005-0000-0000-000032C60000}"/>
    <cellStyle name="Normal 11 2 3 2 8 2" xfId="57757" xr:uid="{00000000-0005-0000-0000-000033C60000}"/>
    <cellStyle name="Normal 11 2 3 2 9" xfId="57758" xr:uid="{00000000-0005-0000-0000-000034C60000}"/>
    <cellStyle name="Normal 11 2 3 3" xfId="57759" xr:uid="{00000000-0005-0000-0000-000035C60000}"/>
    <cellStyle name="Normal 11 2 3 3 2" xfId="57760" xr:uid="{00000000-0005-0000-0000-000036C60000}"/>
    <cellStyle name="Normal 11 2 3 3 2 2" xfId="57761" xr:uid="{00000000-0005-0000-0000-000037C60000}"/>
    <cellStyle name="Normal 11 2 3 3 2 2 2" xfId="57762" xr:uid="{00000000-0005-0000-0000-000038C60000}"/>
    <cellStyle name="Normal 11 2 3 3 2 2 3" xfId="57763" xr:uid="{00000000-0005-0000-0000-000039C60000}"/>
    <cellStyle name="Normal 11 2 3 3 2 3" xfId="57764" xr:uid="{00000000-0005-0000-0000-00003AC60000}"/>
    <cellStyle name="Normal 11 2 3 3 2 3 2" xfId="57765" xr:uid="{00000000-0005-0000-0000-00003BC60000}"/>
    <cellStyle name="Normal 11 2 3 3 2 3 3" xfId="57766" xr:uid="{00000000-0005-0000-0000-00003CC60000}"/>
    <cellStyle name="Normal 11 2 3 3 2 4" xfId="57767" xr:uid="{00000000-0005-0000-0000-00003DC60000}"/>
    <cellStyle name="Normal 11 2 3 3 2 4 2" xfId="57768" xr:uid="{00000000-0005-0000-0000-00003EC60000}"/>
    <cellStyle name="Normal 11 2 3 3 2 5" xfId="57769" xr:uid="{00000000-0005-0000-0000-00003FC60000}"/>
    <cellStyle name="Normal 11 2 3 3 2 6" xfId="57770" xr:uid="{00000000-0005-0000-0000-000040C60000}"/>
    <cellStyle name="Normal 11 2 3 3 3" xfId="57771" xr:uid="{00000000-0005-0000-0000-000041C60000}"/>
    <cellStyle name="Normal 11 2 3 3 3 2" xfId="57772" xr:uid="{00000000-0005-0000-0000-000042C60000}"/>
    <cellStyle name="Normal 11 2 3 3 3 2 2" xfId="57773" xr:uid="{00000000-0005-0000-0000-000043C60000}"/>
    <cellStyle name="Normal 11 2 3 3 3 2 3" xfId="57774" xr:uid="{00000000-0005-0000-0000-000044C60000}"/>
    <cellStyle name="Normal 11 2 3 3 3 3" xfId="57775" xr:uid="{00000000-0005-0000-0000-000045C60000}"/>
    <cellStyle name="Normal 11 2 3 3 3 3 2" xfId="57776" xr:uid="{00000000-0005-0000-0000-000046C60000}"/>
    <cellStyle name="Normal 11 2 3 3 3 3 3" xfId="57777" xr:uid="{00000000-0005-0000-0000-000047C60000}"/>
    <cellStyle name="Normal 11 2 3 3 3 4" xfId="57778" xr:uid="{00000000-0005-0000-0000-000048C60000}"/>
    <cellStyle name="Normal 11 2 3 3 3 4 2" xfId="57779" xr:uid="{00000000-0005-0000-0000-000049C60000}"/>
    <cellStyle name="Normal 11 2 3 3 3 5" xfId="57780" xr:uid="{00000000-0005-0000-0000-00004AC60000}"/>
    <cellStyle name="Normal 11 2 3 3 3 6" xfId="57781" xr:uid="{00000000-0005-0000-0000-00004BC60000}"/>
    <cellStyle name="Normal 11 2 3 3 4" xfId="57782" xr:uid="{00000000-0005-0000-0000-00004CC60000}"/>
    <cellStyle name="Normal 11 2 3 3 4 2" xfId="57783" xr:uid="{00000000-0005-0000-0000-00004DC60000}"/>
    <cellStyle name="Normal 11 2 3 3 4 2 2" xfId="57784" xr:uid="{00000000-0005-0000-0000-00004EC60000}"/>
    <cellStyle name="Normal 11 2 3 3 4 2 3" xfId="57785" xr:uid="{00000000-0005-0000-0000-00004FC60000}"/>
    <cellStyle name="Normal 11 2 3 3 4 3" xfId="57786" xr:uid="{00000000-0005-0000-0000-000050C60000}"/>
    <cellStyle name="Normal 11 2 3 3 4 3 2" xfId="57787" xr:uid="{00000000-0005-0000-0000-000051C60000}"/>
    <cellStyle name="Normal 11 2 3 3 4 4" xfId="57788" xr:uid="{00000000-0005-0000-0000-000052C60000}"/>
    <cellStyle name="Normal 11 2 3 3 4 5" xfId="57789" xr:uid="{00000000-0005-0000-0000-000053C60000}"/>
    <cellStyle name="Normal 11 2 3 3 5" xfId="57790" xr:uid="{00000000-0005-0000-0000-000054C60000}"/>
    <cellStyle name="Normal 11 2 3 3 5 2" xfId="57791" xr:uid="{00000000-0005-0000-0000-000055C60000}"/>
    <cellStyle name="Normal 11 2 3 3 5 3" xfId="57792" xr:uid="{00000000-0005-0000-0000-000056C60000}"/>
    <cellStyle name="Normal 11 2 3 3 6" xfId="57793" xr:uid="{00000000-0005-0000-0000-000057C60000}"/>
    <cellStyle name="Normal 11 2 3 3 6 2" xfId="57794" xr:uid="{00000000-0005-0000-0000-000058C60000}"/>
    <cellStyle name="Normal 11 2 3 3 6 3" xfId="57795" xr:uid="{00000000-0005-0000-0000-000059C60000}"/>
    <cellStyle name="Normal 11 2 3 3 7" xfId="57796" xr:uid="{00000000-0005-0000-0000-00005AC60000}"/>
    <cellStyle name="Normal 11 2 3 3 7 2" xfId="57797" xr:uid="{00000000-0005-0000-0000-00005BC60000}"/>
    <cellStyle name="Normal 11 2 3 3 8" xfId="57798" xr:uid="{00000000-0005-0000-0000-00005CC60000}"/>
    <cellStyle name="Normal 11 2 3 3 9" xfId="57799" xr:uid="{00000000-0005-0000-0000-00005DC60000}"/>
    <cellStyle name="Normal 11 2 3 4" xfId="57800" xr:uid="{00000000-0005-0000-0000-00005EC60000}"/>
    <cellStyle name="Normal 11 2 3 4 2" xfId="57801" xr:uid="{00000000-0005-0000-0000-00005FC60000}"/>
    <cellStyle name="Normal 11 2 3 4 2 2" xfId="57802" xr:uid="{00000000-0005-0000-0000-000060C60000}"/>
    <cellStyle name="Normal 11 2 3 4 2 2 2" xfId="57803" xr:uid="{00000000-0005-0000-0000-000061C60000}"/>
    <cellStyle name="Normal 11 2 3 4 2 2 3" xfId="57804" xr:uid="{00000000-0005-0000-0000-000062C60000}"/>
    <cellStyle name="Normal 11 2 3 4 2 3" xfId="57805" xr:uid="{00000000-0005-0000-0000-000063C60000}"/>
    <cellStyle name="Normal 11 2 3 4 2 3 2" xfId="57806" xr:uid="{00000000-0005-0000-0000-000064C60000}"/>
    <cellStyle name="Normal 11 2 3 4 2 3 3" xfId="57807" xr:uid="{00000000-0005-0000-0000-000065C60000}"/>
    <cellStyle name="Normal 11 2 3 4 2 4" xfId="57808" xr:uid="{00000000-0005-0000-0000-000066C60000}"/>
    <cellStyle name="Normal 11 2 3 4 2 4 2" xfId="57809" xr:uid="{00000000-0005-0000-0000-000067C60000}"/>
    <cellStyle name="Normal 11 2 3 4 2 5" xfId="57810" xr:uid="{00000000-0005-0000-0000-000068C60000}"/>
    <cellStyle name="Normal 11 2 3 4 2 6" xfId="57811" xr:uid="{00000000-0005-0000-0000-000069C60000}"/>
    <cellStyle name="Normal 11 2 3 4 3" xfId="57812" xr:uid="{00000000-0005-0000-0000-00006AC60000}"/>
    <cellStyle name="Normal 11 2 3 4 3 2" xfId="57813" xr:uid="{00000000-0005-0000-0000-00006BC60000}"/>
    <cellStyle name="Normal 11 2 3 4 3 2 2" xfId="57814" xr:uid="{00000000-0005-0000-0000-00006CC60000}"/>
    <cellStyle name="Normal 11 2 3 4 3 2 3" xfId="57815" xr:uid="{00000000-0005-0000-0000-00006DC60000}"/>
    <cellStyle name="Normal 11 2 3 4 3 3" xfId="57816" xr:uid="{00000000-0005-0000-0000-00006EC60000}"/>
    <cellStyle name="Normal 11 2 3 4 3 3 2" xfId="57817" xr:uid="{00000000-0005-0000-0000-00006FC60000}"/>
    <cellStyle name="Normal 11 2 3 4 3 3 3" xfId="57818" xr:uid="{00000000-0005-0000-0000-000070C60000}"/>
    <cellStyle name="Normal 11 2 3 4 3 4" xfId="57819" xr:uid="{00000000-0005-0000-0000-000071C60000}"/>
    <cellStyle name="Normal 11 2 3 4 3 4 2" xfId="57820" xr:uid="{00000000-0005-0000-0000-000072C60000}"/>
    <cellStyle name="Normal 11 2 3 4 3 5" xfId="57821" xr:uid="{00000000-0005-0000-0000-000073C60000}"/>
    <cellStyle name="Normal 11 2 3 4 3 6" xfId="57822" xr:uid="{00000000-0005-0000-0000-000074C60000}"/>
    <cellStyle name="Normal 11 2 3 4 4" xfId="57823" xr:uid="{00000000-0005-0000-0000-000075C60000}"/>
    <cellStyle name="Normal 11 2 3 4 4 2" xfId="57824" xr:uid="{00000000-0005-0000-0000-000076C60000}"/>
    <cellStyle name="Normal 11 2 3 4 4 2 2" xfId="57825" xr:uid="{00000000-0005-0000-0000-000077C60000}"/>
    <cellStyle name="Normal 11 2 3 4 4 2 3" xfId="57826" xr:uid="{00000000-0005-0000-0000-000078C60000}"/>
    <cellStyle name="Normal 11 2 3 4 4 3" xfId="57827" xr:uid="{00000000-0005-0000-0000-000079C60000}"/>
    <cellStyle name="Normal 11 2 3 4 4 3 2" xfId="57828" xr:uid="{00000000-0005-0000-0000-00007AC60000}"/>
    <cellStyle name="Normal 11 2 3 4 4 4" xfId="57829" xr:uid="{00000000-0005-0000-0000-00007BC60000}"/>
    <cellStyle name="Normal 11 2 3 4 4 5" xfId="57830" xr:uid="{00000000-0005-0000-0000-00007CC60000}"/>
    <cellStyle name="Normal 11 2 3 4 5" xfId="57831" xr:uid="{00000000-0005-0000-0000-00007DC60000}"/>
    <cellStyle name="Normal 11 2 3 4 5 2" xfId="57832" xr:uid="{00000000-0005-0000-0000-00007EC60000}"/>
    <cellStyle name="Normal 11 2 3 4 5 3" xfId="57833" xr:uid="{00000000-0005-0000-0000-00007FC60000}"/>
    <cellStyle name="Normal 11 2 3 4 6" xfId="57834" xr:uid="{00000000-0005-0000-0000-000080C60000}"/>
    <cellStyle name="Normal 11 2 3 4 6 2" xfId="57835" xr:uid="{00000000-0005-0000-0000-000081C60000}"/>
    <cellStyle name="Normal 11 2 3 4 6 3" xfId="57836" xr:uid="{00000000-0005-0000-0000-000082C60000}"/>
    <cellStyle name="Normal 11 2 3 4 7" xfId="57837" xr:uid="{00000000-0005-0000-0000-000083C60000}"/>
    <cellStyle name="Normal 11 2 3 4 7 2" xfId="57838" xr:uid="{00000000-0005-0000-0000-000084C60000}"/>
    <cellStyle name="Normal 11 2 3 4 8" xfId="57839" xr:uid="{00000000-0005-0000-0000-000085C60000}"/>
    <cellStyle name="Normal 11 2 3 4 9" xfId="57840" xr:uid="{00000000-0005-0000-0000-000086C60000}"/>
    <cellStyle name="Normal 11 2 3 5" xfId="57841" xr:uid="{00000000-0005-0000-0000-000087C60000}"/>
    <cellStyle name="Normal 11 2 3 5 2" xfId="57842" xr:uid="{00000000-0005-0000-0000-000088C60000}"/>
    <cellStyle name="Normal 11 2 3 5 2 2" xfId="57843" xr:uid="{00000000-0005-0000-0000-000089C60000}"/>
    <cellStyle name="Normal 11 2 3 5 2 3" xfId="57844" xr:uid="{00000000-0005-0000-0000-00008AC60000}"/>
    <cellStyle name="Normal 11 2 3 5 3" xfId="57845" xr:uid="{00000000-0005-0000-0000-00008BC60000}"/>
    <cellStyle name="Normal 11 2 3 5 3 2" xfId="57846" xr:uid="{00000000-0005-0000-0000-00008CC60000}"/>
    <cellStyle name="Normal 11 2 3 5 3 3" xfId="57847" xr:uid="{00000000-0005-0000-0000-00008DC60000}"/>
    <cellStyle name="Normal 11 2 3 5 4" xfId="57848" xr:uid="{00000000-0005-0000-0000-00008EC60000}"/>
    <cellStyle name="Normal 11 2 3 5 4 2" xfId="57849" xr:uid="{00000000-0005-0000-0000-00008FC60000}"/>
    <cellStyle name="Normal 11 2 3 5 5" xfId="57850" xr:uid="{00000000-0005-0000-0000-000090C60000}"/>
    <cellStyle name="Normal 11 2 3 5 6" xfId="57851" xr:uid="{00000000-0005-0000-0000-000091C60000}"/>
    <cellStyle name="Normal 11 2 3 6" xfId="57852" xr:uid="{00000000-0005-0000-0000-000092C60000}"/>
    <cellStyle name="Normal 11 2 3 6 2" xfId="57853" xr:uid="{00000000-0005-0000-0000-000093C60000}"/>
    <cellStyle name="Normal 11 2 3 6 2 2" xfId="57854" xr:uid="{00000000-0005-0000-0000-000094C60000}"/>
    <cellStyle name="Normal 11 2 3 6 2 3" xfId="57855" xr:uid="{00000000-0005-0000-0000-000095C60000}"/>
    <cellStyle name="Normal 11 2 3 6 3" xfId="57856" xr:uid="{00000000-0005-0000-0000-000096C60000}"/>
    <cellStyle name="Normal 11 2 3 6 3 2" xfId="57857" xr:uid="{00000000-0005-0000-0000-000097C60000}"/>
    <cellStyle name="Normal 11 2 3 6 3 3" xfId="57858" xr:uid="{00000000-0005-0000-0000-000098C60000}"/>
    <cellStyle name="Normal 11 2 3 6 4" xfId="57859" xr:uid="{00000000-0005-0000-0000-000099C60000}"/>
    <cellStyle name="Normal 11 2 3 6 4 2" xfId="57860" xr:uid="{00000000-0005-0000-0000-00009AC60000}"/>
    <cellStyle name="Normal 11 2 3 6 5" xfId="57861" xr:uid="{00000000-0005-0000-0000-00009BC60000}"/>
    <cellStyle name="Normal 11 2 3 6 6" xfId="57862" xr:uid="{00000000-0005-0000-0000-00009CC60000}"/>
    <cellStyle name="Normal 11 2 3 7" xfId="57863" xr:uid="{00000000-0005-0000-0000-00009DC60000}"/>
    <cellStyle name="Normal 11 2 3 7 2" xfId="57864" xr:uid="{00000000-0005-0000-0000-00009EC60000}"/>
    <cellStyle name="Normal 11 2 3 7 2 2" xfId="57865" xr:uid="{00000000-0005-0000-0000-00009FC60000}"/>
    <cellStyle name="Normal 11 2 3 7 2 3" xfId="57866" xr:uid="{00000000-0005-0000-0000-0000A0C60000}"/>
    <cellStyle name="Normal 11 2 3 7 3" xfId="57867" xr:uid="{00000000-0005-0000-0000-0000A1C60000}"/>
    <cellStyle name="Normal 11 2 3 7 3 2" xfId="57868" xr:uid="{00000000-0005-0000-0000-0000A2C60000}"/>
    <cellStyle name="Normal 11 2 3 7 4" xfId="57869" xr:uid="{00000000-0005-0000-0000-0000A3C60000}"/>
    <cellStyle name="Normal 11 2 3 7 5" xfId="57870" xr:uid="{00000000-0005-0000-0000-0000A4C60000}"/>
    <cellStyle name="Normal 11 2 3 8" xfId="57871" xr:uid="{00000000-0005-0000-0000-0000A5C60000}"/>
    <cellStyle name="Normal 11 2 3 8 2" xfId="57872" xr:uid="{00000000-0005-0000-0000-0000A6C60000}"/>
    <cellStyle name="Normal 11 2 3 8 3" xfId="57873" xr:uid="{00000000-0005-0000-0000-0000A7C60000}"/>
    <cellStyle name="Normal 11 2 3 9" xfId="57874" xr:uid="{00000000-0005-0000-0000-0000A8C60000}"/>
    <cellStyle name="Normal 11 2 3 9 2" xfId="57875" xr:uid="{00000000-0005-0000-0000-0000A9C60000}"/>
    <cellStyle name="Normal 11 2 3 9 3" xfId="57876" xr:uid="{00000000-0005-0000-0000-0000AAC60000}"/>
    <cellStyle name="Normal 11 2 4" xfId="57877" xr:uid="{00000000-0005-0000-0000-0000ABC60000}"/>
    <cellStyle name="Normal 11 2 4 10" xfId="57878" xr:uid="{00000000-0005-0000-0000-0000ACC60000}"/>
    <cellStyle name="Normal 11 2 4 2" xfId="57879" xr:uid="{00000000-0005-0000-0000-0000ADC60000}"/>
    <cellStyle name="Normal 11 2 4 2 2" xfId="57880" xr:uid="{00000000-0005-0000-0000-0000AEC60000}"/>
    <cellStyle name="Normal 11 2 4 2 2 2" xfId="57881" xr:uid="{00000000-0005-0000-0000-0000AFC60000}"/>
    <cellStyle name="Normal 11 2 4 2 2 2 2" xfId="57882" xr:uid="{00000000-0005-0000-0000-0000B0C60000}"/>
    <cellStyle name="Normal 11 2 4 2 2 2 3" xfId="57883" xr:uid="{00000000-0005-0000-0000-0000B1C60000}"/>
    <cellStyle name="Normal 11 2 4 2 2 3" xfId="57884" xr:uid="{00000000-0005-0000-0000-0000B2C60000}"/>
    <cellStyle name="Normal 11 2 4 2 2 3 2" xfId="57885" xr:uid="{00000000-0005-0000-0000-0000B3C60000}"/>
    <cellStyle name="Normal 11 2 4 2 2 3 3" xfId="57886" xr:uid="{00000000-0005-0000-0000-0000B4C60000}"/>
    <cellStyle name="Normal 11 2 4 2 2 4" xfId="57887" xr:uid="{00000000-0005-0000-0000-0000B5C60000}"/>
    <cellStyle name="Normal 11 2 4 2 2 4 2" xfId="57888" xr:uid="{00000000-0005-0000-0000-0000B6C60000}"/>
    <cellStyle name="Normal 11 2 4 2 2 5" xfId="57889" xr:uid="{00000000-0005-0000-0000-0000B7C60000}"/>
    <cellStyle name="Normal 11 2 4 2 2 6" xfId="57890" xr:uid="{00000000-0005-0000-0000-0000B8C60000}"/>
    <cellStyle name="Normal 11 2 4 2 3" xfId="57891" xr:uid="{00000000-0005-0000-0000-0000B9C60000}"/>
    <cellStyle name="Normal 11 2 4 2 3 2" xfId="57892" xr:uid="{00000000-0005-0000-0000-0000BAC60000}"/>
    <cellStyle name="Normal 11 2 4 2 3 2 2" xfId="57893" xr:uid="{00000000-0005-0000-0000-0000BBC60000}"/>
    <cellStyle name="Normal 11 2 4 2 3 2 3" xfId="57894" xr:uid="{00000000-0005-0000-0000-0000BCC60000}"/>
    <cellStyle name="Normal 11 2 4 2 3 3" xfId="57895" xr:uid="{00000000-0005-0000-0000-0000BDC60000}"/>
    <cellStyle name="Normal 11 2 4 2 3 3 2" xfId="57896" xr:uid="{00000000-0005-0000-0000-0000BEC60000}"/>
    <cellStyle name="Normal 11 2 4 2 3 3 3" xfId="57897" xr:uid="{00000000-0005-0000-0000-0000BFC60000}"/>
    <cellStyle name="Normal 11 2 4 2 3 4" xfId="57898" xr:uid="{00000000-0005-0000-0000-0000C0C60000}"/>
    <cellStyle name="Normal 11 2 4 2 3 4 2" xfId="57899" xr:uid="{00000000-0005-0000-0000-0000C1C60000}"/>
    <cellStyle name="Normal 11 2 4 2 3 5" xfId="57900" xr:uid="{00000000-0005-0000-0000-0000C2C60000}"/>
    <cellStyle name="Normal 11 2 4 2 3 6" xfId="57901" xr:uid="{00000000-0005-0000-0000-0000C3C60000}"/>
    <cellStyle name="Normal 11 2 4 2 4" xfId="57902" xr:uid="{00000000-0005-0000-0000-0000C4C60000}"/>
    <cellStyle name="Normal 11 2 4 2 4 2" xfId="57903" xr:uid="{00000000-0005-0000-0000-0000C5C60000}"/>
    <cellStyle name="Normal 11 2 4 2 4 2 2" xfId="57904" xr:uid="{00000000-0005-0000-0000-0000C6C60000}"/>
    <cellStyle name="Normal 11 2 4 2 4 2 3" xfId="57905" xr:uid="{00000000-0005-0000-0000-0000C7C60000}"/>
    <cellStyle name="Normal 11 2 4 2 4 3" xfId="57906" xr:uid="{00000000-0005-0000-0000-0000C8C60000}"/>
    <cellStyle name="Normal 11 2 4 2 4 3 2" xfId="57907" xr:uid="{00000000-0005-0000-0000-0000C9C60000}"/>
    <cellStyle name="Normal 11 2 4 2 4 4" xfId="57908" xr:uid="{00000000-0005-0000-0000-0000CAC60000}"/>
    <cellStyle name="Normal 11 2 4 2 4 5" xfId="57909" xr:uid="{00000000-0005-0000-0000-0000CBC60000}"/>
    <cellStyle name="Normal 11 2 4 2 5" xfId="57910" xr:uid="{00000000-0005-0000-0000-0000CCC60000}"/>
    <cellStyle name="Normal 11 2 4 2 5 2" xfId="57911" xr:uid="{00000000-0005-0000-0000-0000CDC60000}"/>
    <cellStyle name="Normal 11 2 4 2 5 3" xfId="57912" xr:uid="{00000000-0005-0000-0000-0000CEC60000}"/>
    <cellStyle name="Normal 11 2 4 2 6" xfId="57913" xr:uid="{00000000-0005-0000-0000-0000CFC60000}"/>
    <cellStyle name="Normal 11 2 4 2 6 2" xfId="57914" xr:uid="{00000000-0005-0000-0000-0000D0C60000}"/>
    <cellStyle name="Normal 11 2 4 2 6 3" xfId="57915" xr:uid="{00000000-0005-0000-0000-0000D1C60000}"/>
    <cellStyle name="Normal 11 2 4 2 7" xfId="57916" xr:uid="{00000000-0005-0000-0000-0000D2C60000}"/>
    <cellStyle name="Normal 11 2 4 2 7 2" xfId="57917" xr:uid="{00000000-0005-0000-0000-0000D3C60000}"/>
    <cellStyle name="Normal 11 2 4 2 8" xfId="57918" xr:uid="{00000000-0005-0000-0000-0000D4C60000}"/>
    <cellStyle name="Normal 11 2 4 2 9" xfId="57919" xr:uid="{00000000-0005-0000-0000-0000D5C60000}"/>
    <cellStyle name="Normal 11 2 4 3" xfId="57920" xr:uid="{00000000-0005-0000-0000-0000D6C60000}"/>
    <cellStyle name="Normal 11 2 4 3 2" xfId="57921" xr:uid="{00000000-0005-0000-0000-0000D7C60000}"/>
    <cellStyle name="Normal 11 2 4 3 2 2" xfId="57922" xr:uid="{00000000-0005-0000-0000-0000D8C60000}"/>
    <cellStyle name="Normal 11 2 4 3 2 3" xfId="57923" xr:uid="{00000000-0005-0000-0000-0000D9C60000}"/>
    <cellStyle name="Normal 11 2 4 3 3" xfId="57924" xr:uid="{00000000-0005-0000-0000-0000DAC60000}"/>
    <cellStyle name="Normal 11 2 4 3 3 2" xfId="57925" xr:uid="{00000000-0005-0000-0000-0000DBC60000}"/>
    <cellStyle name="Normal 11 2 4 3 3 3" xfId="57926" xr:uid="{00000000-0005-0000-0000-0000DCC60000}"/>
    <cellStyle name="Normal 11 2 4 3 4" xfId="57927" xr:uid="{00000000-0005-0000-0000-0000DDC60000}"/>
    <cellStyle name="Normal 11 2 4 3 4 2" xfId="57928" xr:uid="{00000000-0005-0000-0000-0000DEC60000}"/>
    <cellStyle name="Normal 11 2 4 3 5" xfId="57929" xr:uid="{00000000-0005-0000-0000-0000DFC60000}"/>
    <cellStyle name="Normal 11 2 4 3 6" xfId="57930" xr:uid="{00000000-0005-0000-0000-0000E0C60000}"/>
    <cellStyle name="Normal 11 2 4 4" xfId="57931" xr:uid="{00000000-0005-0000-0000-0000E1C60000}"/>
    <cellStyle name="Normal 11 2 4 4 2" xfId="57932" xr:uid="{00000000-0005-0000-0000-0000E2C60000}"/>
    <cellStyle name="Normal 11 2 4 4 2 2" xfId="57933" xr:uid="{00000000-0005-0000-0000-0000E3C60000}"/>
    <cellStyle name="Normal 11 2 4 4 2 3" xfId="57934" xr:uid="{00000000-0005-0000-0000-0000E4C60000}"/>
    <cellStyle name="Normal 11 2 4 4 3" xfId="57935" xr:uid="{00000000-0005-0000-0000-0000E5C60000}"/>
    <cellStyle name="Normal 11 2 4 4 3 2" xfId="57936" xr:uid="{00000000-0005-0000-0000-0000E6C60000}"/>
    <cellStyle name="Normal 11 2 4 4 3 3" xfId="57937" xr:uid="{00000000-0005-0000-0000-0000E7C60000}"/>
    <cellStyle name="Normal 11 2 4 4 4" xfId="57938" xr:uid="{00000000-0005-0000-0000-0000E8C60000}"/>
    <cellStyle name="Normal 11 2 4 4 4 2" xfId="57939" xr:uid="{00000000-0005-0000-0000-0000E9C60000}"/>
    <cellStyle name="Normal 11 2 4 4 5" xfId="57940" xr:uid="{00000000-0005-0000-0000-0000EAC60000}"/>
    <cellStyle name="Normal 11 2 4 4 6" xfId="57941" xr:uid="{00000000-0005-0000-0000-0000EBC60000}"/>
    <cellStyle name="Normal 11 2 4 5" xfId="57942" xr:uid="{00000000-0005-0000-0000-0000ECC60000}"/>
    <cellStyle name="Normal 11 2 4 5 2" xfId="57943" xr:uid="{00000000-0005-0000-0000-0000EDC60000}"/>
    <cellStyle name="Normal 11 2 4 5 2 2" xfId="57944" xr:uid="{00000000-0005-0000-0000-0000EEC60000}"/>
    <cellStyle name="Normal 11 2 4 5 2 3" xfId="57945" xr:uid="{00000000-0005-0000-0000-0000EFC60000}"/>
    <cellStyle name="Normal 11 2 4 5 3" xfId="57946" xr:uid="{00000000-0005-0000-0000-0000F0C60000}"/>
    <cellStyle name="Normal 11 2 4 5 3 2" xfId="57947" xr:uid="{00000000-0005-0000-0000-0000F1C60000}"/>
    <cellStyle name="Normal 11 2 4 5 4" xfId="57948" xr:uid="{00000000-0005-0000-0000-0000F2C60000}"/>
    <cellStyle name="Normal 11 2 4 5 5" xfId="57949" xr:uid="{00000000-0005-0000-0000-0000F3C60000}"/>
    <cellStyle name="Normal 11 2 4 6" xfId="57950" xr:uid="{00000000-0005-0000-0000-0000F4C60000}"/>
    <cellStyle name="Normal 11 2 4 6 2" xfId="57951" xr:uid="{00000000-0005-0000-0000-0000F5C60000}"/>
    <cellStyle name="Normal 11 2 4 6 3" xfId="57952" xr:uid="{00000000-0005-0000-0000-0000F6C60000}"/>
    <cellStyle name="Normal 11 2 4 7" xfId="57953" xr:uid="{00000000-0005-0000-0000-0000F7C60000}"/>
    <cellStyle name="Normal 11 2 4 7 2" xfId="57954" xr:uid="{00000000-0005-0000-0000-0000F8C60000}"/>
    <cellStyle name="Normal 11 2 4 7 3" xfId="57955" xr:uid="{00000000-0005-0000-0000-0000F9C60000}"/>
    <cellStyle name="Normal 11 2 4 8" xfId="57956" xr:uid="{00000000-0005-0000-0000-0000FAC60000}"/>
    <cellStyle name="Normal 11 2 4 8 2" xfId="57957" xr:uid="{00000000-0005-0000-0000-0000FBC60000}"/>
    <cellStyle name="Normal 11 2 4 9" xfId="57958" xr:uid="{00000000-0005-0000-0000-0000FCC60000}"/>
    <cellStyle name="Normal 11 2 5" xfId="57959" xr:uid="{00000000-0005-0000-0000-0000FDC60000}"/>
    <cellStyle name="Normal 11 2 5 2" xfId="57960" xr:uid="{00000000-0005-0000-0000-0000FEC60000}"/>
    <cellStyle name="Normal 11 2 5 2 2" xfId="57961" xr:uid="{00000000-0005-0000-0000-0000FFC60000}"/>
    <cellStyle name="Normal 11 2 5 2 2 2" xfId="57962" xr:uid="{00000000-0005-0000-0000-000000C70000}"/>
    <cellStyle name="Normal 11 2 5 2 2 3" xfId="57963" xr:uid="{00000000-0005-0000-0000-000001C70000}"/>
    <cellStyle name="Normal 11 2 5 2 3" xfId="57964" xr:uid="{00000000-0005-0000-0000-000002C70000}"/>
    <cellStyle name="Normal 11 2 5 2 3 2" xfId="57965" xr:uid="{00000000-0005-0000-0000-000003C70000}"/>
    <cellStyle name="Normal 11 2 5 2 3 3" xfId="57966" xr:uid="{00000000-0005-0000-0000-000004C70000}"/>
    <cellStyle name="Normal 11 2 5 2 4" xfId="57967" xr:uid="{00000000-0005-0000-0000-000005C70000}"/>
    <cellStyle name="Normal 11 2 5 2 4 2" xfId="57968" xr:uid="{00000000-0005-0000-0000-000006C70000}"/>
    <cellStyle name="Normal 11 2 5 2 5" xfId="57969" xr:uid="{00000000-0005-0000-0000-000007C70000}"/>
    <cellStyle name="Normal 11 2 5 2 6" xfId="57970" xr:uid="{00000000-0005-0000-0000-000008C70000}"/>
    <cellStyle name="Normal 11 2 5 3" xfId="57971" xr:uid="{00000000-0005-0000-0000-000009C70000}"/>
    <cellStyle name="Normal 11 2 5 3 2" xfId="57972" xr:uid="{00000000-0005-0000-0000-00000AC70000}"/>
    <cellStyle name="Normal 11 2 5 3 2 2" xfId="57973" xr:uid="{00000000-0005-0000-0000-00000BC70000}"/>
    <cellStyle name="Normal 11 2 5 3 2 3" xfId="57974" xr:uid="{00000000-0005-0000-0000-00000CC70000}"/>
    <cellStyle name="Normal 11 2 5 3 3" xfId="57975" xr:uid="{00000000-0005-0000-0000-00000DC70000}"/>
    <cellStyle name="Normal 11 2 5 3 3 2" xfId="57976" xr:uid="{00000000-0005-0000-0000-00000EC70000}"/>
    <cellStyle name="Normal 11 2 5 3 3 3" xfId="57977" xr:uid="{00000000-0005-0000-0000-00000FC70000}"/>
    <cellStyle name="Normal 11 2 5 3 4" xfId="57978" xr:uid="{00000000-0005-0000-0000-000010C70000}"/>
    <cellStyle name="Normal 11 2 5 3 4 2" xfId="57979" xr:uid="{00000000-0005-0000-0000-000011C70000}"/>
    <cellStyle name="Normal 11 2 5 3 5" xfId="57980" xr:uid="{00000000-0005-0000-0000-000012C70000}"/>
    <cellStyle name="Normal 11 2 5 3 6" xfId="57981" xr:uid="{00000000-0005-0000-0000-000013C70000}"/>
    <cellStyle name="Normal 11 2 5 4" xfId="57982" xr:uid="{00000000-0005-0000-0000-000014C70000}"/>
    <cellStyle name="Normal 11 2 5 4 2" xfId="57983" xr:uid="{00000000-0005-0000-0000-000015C70000}"/>
    <cellStyle name="Normal 11 2 5 4 2 2" xfId="57984" xr:uid="{00000000-0005-0000-0000-000016C70000}"/>
    <cellStyle name="Normal 11 2 5 4 2 3" xfId="57985" xr:uid="{00000000-0005-0000-0000-000017C70000}"/>
    <cellStyle name="Normal 11 2 5 4 3" xfId="57986" xr:uid="{00000000-0005-0000-0000-000018C70000}"/>
    <cellStyle name="Normal 11 2 5 4 3 2" xfId="57987" xr:uid="{00000000-0005-0000-0000-000019C70000}"/>
    <cellStyle name="Normal 11 2 5 4 4" xfId="57988" xr:uid="{00000000-0005-0000-0000-00001AC70000}"/>
    <cellStyle name="Normal 11 2 5 4 5" xfId="57989" xr:uid="{00000000-0005-0000-0000-00001BC70000}"/>
    <cellStyle name="Normal 11 2 5 5" xfId="57990" xr:uid="{00000000-0005-0000-0000-00001CC70000}"/>
    <cellStyle name="Normal 11 2 5 5 2" xfId="57991" xr:uid="{00000000-0005-0000-0000-00001DC70000}"/>
    <cellStyle name="Normal 11 2 5 5 3" xfId="57992" xr:uid="{00000000-0005-0000-0000-00001EC70000}"/>
    <cellStyle name="Normal 11 2 5 6" xfId="57993" xr:uid="{00000000-0005-0000-0000-00001FC70000}"/>
    <cellStyle name="Normal 11 2 5 6 2" xfId="57994" xr:uid="{00000000-0005-0000-0000-000020C70000}"/>
    <cellStyle name="Normal 11 2 5 6 3" xfId="57995" xr:uid="{00000000-0005-0000-0000-000021C70000}"/>
    <cellStyle name="Normal 11 2 5 7" xfId="57996" xr:uid="{00000000-0005-0000-0000-000022C70000}"/>
    <cellStyle name="Normal 11 2 5 7 2" xfId="57997" xr:uid="{00000000-0005-0000-0000-000023C70000}"/>
    <cellStyle name="Normal 11 2 5 8" xfId="57998" xr:uid="{00000000-0005-0000-0000-000024C70000}"/>
    <cellStyle name="Normal 11 2 5 9" xfId="57999" xr:uid="{00000000-0005-0000-0000-000025C70000}"/>
    <cellStyle name="Normal 11 2 6" xfId="58000" xr:uid="{00000000-0005-0000-0000-000026C70000}"/>
    <cellStyle name="Normal 11 2 6 2" xfId="58001" xr:uid="{00000000-0005-0000-0000-000027C70000}"/>
    <cellStyle name="Normal 11 2 6 2 2" xfId="58002" xr:uid="{00000000-0005-0000-0000-000028C70000}"/>
    <cellStyle name="Normal 11 2 6 2 2 2" xfId="58003" xr:uid="{00000000-0005-0000-0000-000029C70000}"/>
    <cellStyle name="Normal 11 2 6 2 2 3" xfId="58004" xr:uid="{00000000-0005-0000-0000-00002AC70000}"/>
    <cellStyle name="Normal 11 2 6 2 3" xfId="58005" xr:uid="{00000000-0005-0000-0000-00002BC70000}"/>
    <cellStyle name="Normal 11 2 6 2 3 2" xfId="58006" xr:uid="{00000000-0005-0000-0000-00002CC70000}"/>
    <cellStyle name="Normal 11 2 6 2 3 3" xfId="58007" xr:uid="{00000000-0005-0000-0000-00002DC70000}"/>
    <cellStyle name="Normal 11 2 6 2 4" xfId="58008" xr:uid="{00000000-0005-0000-0000-00002EC70000}"/>
    <cellStyle name="Normal 11 2 6 2 4 2" xfId="58009" xr:uid="{00000000-0005-0000-0000-00002FC70000}"/>
    <cellStyle name="Normal 11 2 6 2 5" xfId="58010" xr:uid="{00000000-0005-0000-0000-000030C70000}"/>
    <cellStyle name="Normal 11 2 6 2 6" xfId="58011" xr:uid="{00000000-0005-0000-0000-000031C70000}"/>
    <cellStyle name="Normal 11 2 6 3" xfId="58012" xr:uid="{00000000-0005-0000-0000-000032C70000}"/>
    <cellStyle name="Normal 11 2 6 3 2" xfId="58013" xr:uid="{00000000-0005-0000-0000-000033C70000}"/>
    <cellStyle name="Normal 11 2 6 3 2 2" xfId="58014" xr:uid="{00000000-0005-0000-0000-000034C70000}"/>
    <cellStyle name="Normal 11 2 6 3 2 3" xfId="58015" xr:uid="{00000000-0005-0000-0000-000035C70000}"/>
    <cellStyle name="Normal 11 2 6 3 3" xfId="58016" xr:uid="{00000000-0005-0000-0000-000036C70000}"/>
    <cellStyle name="Normal 11 2 6 3 3 2" xfId="58017" xr:uid="{00000000-0005-0000-0000-000037C70000}"/>
    <cellStyle name="Normal 11 2 6 3 3 3" xfId="58018" xr:uid="{00000000-0005-0000-0000-000038C70000}"/>
    <cellStyle name="Normal 11 2 6 3 4" xfId="58019" xr:uid="{00000000-0005-0000-0000-000039C70000}"/>
    <cellStyle name="Normal 11 2 6 3 4 2" xfId="58020" xr:uid="{00000000-0005-0000-0000-00003AC70000}"/>
    <cellStyle name="Normal 11 2 6 3 5" xfId="58021" xr:uid="{00000000-0005-0000-0000-00003BC70000}"/>
    <cellStyle name="Normal 11 2 6 3 6" xfId="58022" xr:uid="{00000000-0005-0000-0000-00003CC70000}"/>
    <cellStyle name="Normal 11 2 6 4" xfId="58023" xr:uid="{00000000-0005-0000-0000-00003DC70000}"/>
    <cellStyle name="Normal 11 2 6 4 2" xfId="58024" xr:uid="{00000000-0005-0000-0000-00003EC70000}"/>
    <cellStyle name="Normal 11 2 6 4 2 2" xfId="58025" xr:uid="{00000000-0005-0000-0000-00003FC70000}"/>
    <cellStyle name="Normal 11 2 6 4 2 3" xfId="58026" xr:uid="{00000000-0005-0000-0000-000040C70000}"/>
    <cellStyle name="Normal 11 2 6 4 3" xfId="58027" xr:uid="{00000000-0005-0000-0000-000041C70000}"/>
    <cellStyle name="Normal 11 2 6 4 3 2" xfId="58028" xr:uid="{00000000-0005-0000-0000-000042C70000}"/>
    <cellStyle name="Normal 11 2 6 4 4" xfId="58029" xr:uid="{00000000-0005-0000-0000-000043C70000}"/>
    <cellStyle name="Normal 11 2 6 4 5" xfId="58030" xr:uid="{00000000-0005-0000-0000-000044C70000}"/>
    <cellStyle name="Normal 11 2 6 5" xfId="58031" xr:uid="{00000000-0005-0000-0000-000045C70000}"/>
    <cellStyle name="Normal 11 2 6 5 2" xfId="58032" xr:uid="{00000000-0005-0000-0000-000046C70000}"/>
    <cellStyle name="Normal 11 2 6 5 3" xfId="58033" xr:uid="{00000000-0005-0000-0000-000047C70000}"/>
    <cellStyle name="Normal 11 2 6 6" xfId="58034" xr:uid="{00000000-0005-0000-0000-000048C70000}"/>
    <cellStyle name="Normal 11 2 6 6 2" xfId="58035" xr:uid="{00000000-0005-0000-0000-000049C70000}"/>
    <cellStyle name="Normal 11 2 6 6 3" xfId="58036" xr:uid="{00000000-0005-0000-0000-00004AC70000}"/>
    <cellStyle name="Normal 11 2 6 7" xfId="58037" xr:uid="{00000000-0005-0000-0000-00004BC70000}"/>
    <cellStyle name="Normal 11 2 6 7 2" xfId="58038" xr:uid="{00000000-0005-0000-0000-00004CC70000}"/>
    <cellStyle name="Normal 11 2 6 8" xfId="58039" xr:uid="{00000000-0005-0000-0000-00004DC70000}"/>
    <cellStyle name="Normal 11 2 6 9" xfId="58040" xr:uid="{00000000-0005-0000-0000-00004EC70000}"/>
    <cellStyle name="Normal 11 2 7" xfId="58041" xr:uid="{00000000-0005-0000-0000-00004FC70000}"/>
    <cellStyle name="Normal 11 2 7 2" xfId="58042" xr:uid="{00000000-0005-0000-0000-000050C70000}"/>
    <cellStyle name="Normal 11 2 7 2 2" xfId="58043" xr:uid="{00000000-0005-0000-0000-000051C70000}"/>
    <cellStyle name="Normal 11 2 7 2 3" xfId="58044" xr:uid="{00000000-0005-0000-0000-000052C70000}"/>
    <cellStyle name="Normal 11 2 7 3" xfId="58045" xr:uid="{00000000-0005-0000-0000-000053C70000}"/>
    <cellStyle name="Normal 11 2 7 3 2" xfId="58046" xr:uid="{00000000-0005-0000-0000-000054C70000}"/>
    <cellStyle name="Normal 11 2 7 3 3" xfId="58047" xr:uid="{00000000-0005-0000-0000-000055C70000}"/>
    <cellStyle name="Normal 11 2 7 4" xfId="58048" xr:uid="{00000000-0005-0000-0000-000056C70000}"/>
    <cellStyle name="Normal 11 2 7 4 2" xfId="58049" xr:uid="{00000000-0005-0000-0000-000057C70000}"/>
    <cellStyle name="Normal 11 2 7 5" xfId="58050" xr:uid="{00000000-0005-0000-0000-000058C70000}"/>
    <cellStyle name="Normal 11 2 7 6" xfId="58051" xr:uid="{00000000-0005-0000-0000-000059C70000}"/>
    <cellStyle name="Normal 11 2 8" xfId="58052" xr:uid="{00000000-0005-0000-0000-00005AC70000}"/>
    <cellStyle name="Normal 11 2 8 2" xfId="58053" xr:uid="{00000000-0005-0000-0000-00005BC70000}"/>
    <cellStyle name="Normal 11 2 8 2 2" xfId="58054" xr:uid="{00000000-0005-0000-0000-00005CC70000}"/>
    <cellStyle name="Normal 11 2 8 2 3" xfId="58055" xr:uid="{00000000-0005-0000-0000-00005DC70000}"/>
    <cellStyle name="Normal 11 2 8 3" xfId="58056" xr:uid="{00000000-0005-0000-0000-00005EC70000}"/>
    <cellStyle name="Normal 11 2 8 3 2" xfId="58057" xr:uid="{00000000-0005-0000-0000-00005FC70000}"/>
    <cellStyle name="Normal 11 2 8 3 3" xfId="58058" xr:uid="{00000000-0005-0000-0000-000060C70000}"/>
    <cellStyle name="Normal 11 2 8 4" xfId="58059" xr:uid="{00000000-0005-0000-0000-000061C70000}"/>
    <cellStyle name="Normal 11 2 8 4 2" xfId="58060" xr:uid="{00000000-0005-0000-0000-000062C70000}"/>
    <cellStyle name="Normal 11 2 8 5" xfId="58061" xr:uid="{00000000-0005-0000-0000-000063C70000}"/>
    <cellStyle name="Normal 11 2 8 6" xfId="58062" xr:uid="{00000000-0005-0000-0000-000064C70000}"/>
    <cellStyle name="Normal 11 2 9" xfId="58063" xr:uid="{00000000-0005-0000-0000-000065C70000}"/>
    <cellStyle name="Normal 11 2 9 2" xfId="58064" xr:uid="{00000000-0005-0000-0000-000066C70000}"/>
    <cellStyle name="Normal 11 2 9 2 2" xfId="58065" xr:uid="{00000000-0005-0000-0000-000067C70000}"/>
    <cellStyle name="Normal 11 2 9 2 3" xfId="58066" xr:uid="{00000000-0005-0000-0000-000068C70000}"/>
    <cellStyle name="Normal 11 2 9 3" xfId="58067" xr:uid="{00000000-0005-0000-0000-000069C70000}"/>
    <cellStyle name="Normal 11 2 9 3 2" xfId="58068" xr:uid="{00000000-0005-0000-0000-00006AC70000}"/>
    <cellStyle name="Normal 11 2 9 4" xfId="58069" xr:uid="{00000000-0005-0000-0000-00006BC70000}"/>
    <cellStyle name="Normal 11 2 9 5" xfId="58070" xr:uid="{00000000-0005-0000-0000-00006CC70000}"/>
    <cellStyle name="Normal 11 3" xfId="10865" xr:uid="{00000000-0005-0000-0000-00006DC70000}"/>
    <cellStyle name="Normal 11 3 10" xfId="58071" xr:uid="{00000000-0005-0000-0000-00006EC70000}"/>
    <cellStyle name="Normal 11 3 10 2" xfId="58072" xr:uid="{00000000-0005-0000-0000-00006FC70000}"/>
    <cellStyle name="Normal 11 3 10 3" xfId="58073" xr:uid="{00000000-0005-0000-0000-000070C70000}"/>
    <cellStyle name="Normal 11 3 11" xfId="58074" xr:uid="{00000000-0005-0000-0000-000071C70000}"/>
    <cellStyle name="Normal 11 3 11 2" xfId="58075" xr:uid="{00000000-0005-0000-0000-000072C70000}"/>
    <cellStyle name="Normal 11 3 12" xfId="58076" xr:uid="{00000000-0005-0000-0000-000073C70000}"/>
    <cellStyle name="Normal 11 3 13" xfId="58077" xr:uid="{00000000-0005-0000-0000-000074C70000}"/>
    <cellStyle name="Normal 11 3 2" xfId="58078" xr:uid="{00000000-0005-0000-0000-000075C70000}"/>
    <cellStyle name="Normal 11 3 2 10" xfId="58079" xr:uid="{00000000-0005-0000-0000-000076C70000}"/>
    <cellStyle name="Normal 11 3 2 10 2" xfId="58080" xr:uid="{00000000-0005-0000-0000-000077C70000}"/>
    <cellStyle name="Normal 11 3 2 11" xfId="58081" xr:uid="{00000000-0005-0000-0000-000078C70000}"/>
    <cellStyle name="Normal 11 3 2 12" xfId="58082" xr:uid="{00000000-0005-0000-0000-000079C70000}"/>
    <cellStyle name="Normal 11 3 2 2" xfId="58083" xr:uid="{00000000-0005-0000-0000-00007AC70000}"/>
    <cellStyle name="Normal 11 3 2 2 10" xfId="58084" xr:uid="{00000000-0005-0000-0000-00007BC70000}"/>
    <cellStyle name="Normal 11 3 2 2 2" xfId="58085" xr:uid="{00000000-0005-0000-0000-00007CC70000}"/>
    <cellStyle name="Normal 11 3 2 2 2 2" xfId="58086" xr:uid="{00000000-0005-0000-0000-00007DC70000}"/>
    <cellStyle name="Normal 11 3 2 2 2 2 2" xfId="58087" xr:uid="{00000000-0005-0000-0000-00007EC70000}"/>
    <cellStyle name="Normal 11 3 2 2 2 2 2 2" xfId="58088" xr:uid="{00000000-0005-0000-0000-00007FC70000}"/>
    <cellStyle name="Normal 11 3 2 2 2 2 2 3" xfId="58089" xr:uid="{00000000-0005-0000-0000-000080C70000}"/>
    <cellStyle name="Normal 11 3 2 2 2 2 3" xfId="58090" xr:uid="{00000000-0005-0000-0000-000081C70000}"/>
    <cellStyle name="Normal 11 3 2 2 2 2 3 2" xfId="58091" xr:uid="{00000000-0005-0000-0000-000082C70000}"/>
    <cellStyle name="Normal 11 3 2 2 2 2 3 3" xfId="58092" xr:uid="{00000000-0005-0000-0000-000083C70000}"/>
    <cellStyle name="Normal 11 3 2 2 2 2 4" xfId="58093" xr:uid="{00000000-0005-0000-0000-000084C70000}"/>
    <cellStyle name="Normal 11 3 2 2 2 2 4 2" xfId="58094" xr:uid="{00000000-0005-0000-0000-000085C70000}"/>
    <cellStyle name="Normal 11 3 2 2 2 2 5" xfId="58095" xr:uid="{00000000-0005-0000-0000-000086C70000}"/>
    <cellStyle name="Normal 11 3 2 2 2 2 6" xfId="58096" xr:uid="{00000000-0005-0000-0000-000087C70000}"/>
    <cellStyle name="Normal 11 3 2 2 2 3" xfId="58097" xr:uid="{00000000-0005-0000-0000-000088C70000}"/>
    <cellStyle name="Normal 11 3 2 2 2 3 2" xfId="58098" xr:uid="{00000000-0005-0000-0000-000089C70000}"/>
    <cellStyle name="Normal 11 3 2 2 2 3 2 2" xfId="58099" xr:uid="{00000000-0005-0000-0000-00008AC70000}"/>
    <cellStyle name="Normal 11 3 2 2 2 3 2 3" xfId="58100" xr:uid="{00000000-0005-0000-0000-00008BC70000}"/>
    <cellStyle name="Normal 11 3 2 2 2 3 3" xfId="58101" xr:uid="{00000000-0005-0000-0000-00008CC70000}"/>
    <cellStyle name="Normal 11 3 2 2 2 3 3 2" xfId="58102" xr:uid="{00000000-0005-0000-0000-00008DC70000}"/>
    <cellStyle name="Normal 11 3 2 2 2 3 3 3" xfId="58103" xr:uid="{00000000-0005-0000-0000-00008EC70000}"/>
    <cellStyle name="Normal 11 3 2 2 2 3 4" xfId="58104" xr:uid="{00000000-0005-0000-0000-00008FC70000}"/>
    <cellStyle name="Normal 11 3 2 2 2 3 4 2" xfId="58105" xr:uid="{00000000-0005-0000-0000-000090C70000}"/>
    <cellStyle name="Normal 11 3 2 2 2 3 5" xfId="58106" xr:uid="{00000000-0005-0000-0000-000091C70000}"/>
    <cellStyle name="Normal 11 3 2 2 2 3 6" xfId="58107" xr:uid="{00000000-0005-0000-0000-000092C70000}"/>
    <cellStyle name="Normal 11 3 2 2 2 4" xfId="58108" xr:uid="{00000000-0005-0000-0000-000093C70000}"/>
    <cellStyle name="Normal 11 3 2 2 2 4 2" xfId="58109" xr:uid="{00000000-0005-0000-0000-000094C70000}"/>
    <cellStyle name="Normal 11 3 2 2 2 4 2 2" xfId="58110" xr:uid="{00000000-0005-0000-0000-000095C70000}"/>
    <cellStyle name="Normal 11 3 2 2 2 4 2 3" xfId="58111" xr:uid="{00000000-0005-0000-0000-000096C70000}"/>
    <cellStyle name="Normal 11 3 2 2 2 4 3" xfId="58112" xr:uid="{00000000-0005-0000-0000-000097C70000}"/>
    <cellStyle name="Normal 11 3 2 2 2 4 3 2" xfId="58113" xr:uid="{00000000-0005-0000-0000-000098C70000}"/>
    <cellStyle name="Normal 11 3 2 2 2 4 4" xfId="58114" xr:uid="{00000000-0005-0000-0000-000099C70000}"/>
    <cellStyle name="Normal 11 3 2 2 2 4 5" xfId="58115" xr:uid="{00000000-0005-0000-0000-00009AC70000}"/>
    <cellStyle name="Normal 11 3 2 2 2 5" xfId="58116" xr:uid="{00000000-0005-0000-0000-00009BC70000}"/>
    <cellStyle name="Normal 11 3 2 2 2 5 2" xfId="58117" xr:uid="{00000000-0005-0000-0000-00009CC70000}"/>
    <cellStyle name="Normal 11 3 2 2 2 5 3" xfId="58118" xr:uid="{00000000-0005-0000-0000-00009DC70000}"/>
    <cellStyle name="Normal 11 3 2 2 2 6" xfId="58119" xr:uid="{00000000-0005-0000-0000-00009EC70000}"/>
    <cellStyle name="Normal 11 3 2 2 2 6 2" xfId="58120" xr:uid="{00000000-0005-0000-0000-00009FC70000}"/>
    <cellStyle name="Normal 11 3 2 2 2 6 3" xfId="58121" xr:uid="{00000000-0005-0000-0000-0000A0C70000}"/>
    <cellStyle name="Normal 11 3 2 2 2 7" xfId="58122" xr:uid="{00000000-0005-0000-0000-0000A1C70000}"/>
    <cellStyle name="Normal 11 3 2 2 2 7 2" xfId="58123" xr:uid="{00000000-0005-0000-0000-0000A2C70000}"/>
    <cellStyle name="Normal 11 3 2 2 2 8" xfId="58124" xr:uid="{00000000-0005-0000-0000-0000A3C70000}"/>
    <cellStyle name="Normal 11 3 2 2 2 9" xfId="58125" xr:uid="{00000000-0005-0000-0000-0000A4C70000}"/>
    <cellStyle name="Normal 11 3 2 2 3" xfId="58126" xr:uid="{00000000-0005-0000-0000-0000A5C70000}"/>
    <cellStyle name="Normal 11 3 2 2 3 2" xfId="58127" xr:uid="{00000000-0005-0000-0000-0000A6C70000}"/>
    <cellStyle name="Normal 11 3 2 2 3 2 2" xfId="58128" xr:uid="{00000000-0005-0000-0000-0000A7C70000}"/>
    <cellStyle name="Normal 11 3 2 2 3 2 3" xfId="58129" xr:uid="{00000000-0005-0000-0000-0000A8C70000}"/>
    <cellStyle name="Normal 11 3 2 2 3 3" xfId="58130" xr:uid="{00000000-0005-0000-0000-0000A9C70000}"/>
    <cellStyle name="Normal 11 3 2 2 3 3 2" xfId="58131" xr:uid="{00000000-0005-0000-0000-0000AAC70000}"/>
    <cellStyle name="Normal 11 3 2 2 3 3 3" xfId="58132" xr:uid="{00000000-0005-0000-0000-0000ABC70000}"/>
    <cellStyle name="Normal 11 3 2 2 3 4" xfId="58133" xr:uid="{00000000-0005-0000-0000-0000ACC70000}"/>
    <cellStyle name="Normal 11 3 2 2 3 4 2" xfId="58134" xr:uid="{00000000-0005-0000-0000-0000ADC70000}"/>
    <cellStyle name="Normal 11 3 2 2 3 5" xfId="58135" xr:uid="{00000000-0005-0000-0000-0000AEC70000}"/>
    <cellStyle name="Normal 11 3 2 2 3 6" xfId="58136" xr:uid="{00000000-0005-0000-0000-0000AFC70000}"/>
    <cellStyle name="Normal 11 3 2 2 4" xfId="58137" xr:uid="{00000000-0005-0000-0000-0000B0C70000}"/>
    <cellStyle name="Normal 11 3 2 2 4 2" xfId="58138" xr:uid="{00000000-0005-0000-0000-0000B1C70000}"/>
    <cellStyle name="Normal 11 3 2 2 4 2 2" xfId="58139" xr:uid="{00000000-0005-0000-0000-0000B2C70000}"/>
    <cellStyle name="Normal 11 3 2 2 4 2 3" xfId="58140" xr:uid="{00000000-0005-0000-0000-0000B3C70000}"/>
    <cellStyle name="Normal 11 3 2 2 4 3" xfId="58141" xr:uid="{00000000-0005-0000-0000-0000B4C70000}"/>
    <cellStyle name="Normal 11 3 2 2 4 3 2" xfId="58142" xr:uid="{00000000-0005-0000-0000-0000B5C70000}"/>
    <cellStyle name="Normal 11 3 2 2 4 3 3" xfId="58143" xr:uid="{00000000-0005-0000-0000-0000B6C70000}"/>
    <cellStyle name="Normal 11 3 2 2 4 4" xfId="58144" xr:uid="{00000000-0005-0000-0000-0000B7C70000}"/>
    <cellStyle name="Normal 11 3 2 2 4 4 2" xfId="58145" xr:uid="{00000000-0005-0000-0000-0000B8C70000}"/>
    <cellStyle name="Normal 11 3 2 2 4 5" xfId="58146" xr:uid="{00000000-0005-0000-0000-0000B9C70000}"/>
    <cellStyle name="Normal 11 3 2 2 4 6" xfId="58147" xr:uid="{00000000-0005-0000-0000-0000BAC70000}"/>
    <cellStyle name="Normal 11 3 2 2 5" xfId="58148" xr:uid="{00000000-0005-0000-0000-0000BBC70000}"/>
    <cellStyle name="Normal 11 3 2 2 5 2" xfId="58149" xr:uid="{00000000-0005-0000-0000-0000BCC70000}"/>
    <cellStyle name="Normal 11 3 2 2 5 2 2" xfId="58150" xr:uid="{00000000-0005-0000-0000-0000BDC70000}"/>
    <cellStyle name="Normal 11 3 2 2 5 2 3" xfId="58151" xr:uid="{00000000-0005-0000-0000-0000BEC70000}"/>
    <cellStyle name="Normal 11 3 2 2 5 3" xfId="58152" xr:uid="{00000000-0005-0000-0000-0000BFC70000}"/>
    <cellStyle name="Normal 11 3 2 2 5 3 2" xfId="58153" xr:uid="{00000000-0005-0000-0000-0000C0C70000}"/>
    <cellStyle name="Normal 11 3 2 2 5 4" xfId="58154" xr:uid="{00000000-0005-0000-0000-0000C1C70000}"/>
    <cellStyle name="Normal 11 3 2 2 5 5" xfId="58155" xr:uid="{00000000-0005-0000-0000-0000C2C70000}"/>
    <cellStyle name="Normal 11 3 2 2 6" xfId="58156" xr:uid="{00000000-0005-0000-0000-0000C3C70000}"/>
    <cellStyle name="Normal 11 3 2 2 6 2" xfId="58157" xr:uid="{00000000-0005-0000-0000-0000C4C70000}"/>
    <cellStyle name="Normal 11 3 2 2 6 3" xfId="58158" xr:uid="{00000000-0005-0000-0000-0000C5C70000}"/>
    <cellStyle name="Normal 11 3 2 2 7" xfId="58159" xr:uid="{00000000-0005-0000-0000-0000C6C70000}"/>
    <cellStyle name="Normal 11 3 2 2 7 2" xfId="58160" xr:uid="{00000000-0005-0000-0000-0000C7C70000}"/>
    <cellStyle name="Normal 11 3 2 2 7 3" xfId="58161" xr:uid="{00000000-0005-0000-0000-0000C8C70000}"/>
    <cellStyle name="Normal 11 3 2 2 8" xfId="58162" xr:uid="{00000000-0005-0000-0000-0000C9C70000}"/>
    <cellStyle name="Normal 11 3 2 2 8 2" xfId="58163" xr:uid="{00000000-0005-0000-0000-0000CAC70000}"/>
    <cellStyle name="Normal 11 3 2 2 9" xfId="58164" xr:uid="{00000000-0005-0000-0000-0000CBC70000}"/>
    <cellStyle name="Normal 11 3 2 3" xfId="58165" xr:uid="{00000000-0005-0000-0000-0000CCC70000}"/>
    <cellStyle name="Normal 11 3 2 3 2" xfId="58166" xr:uid="{00000000-0005-0000-0000-0000CDC70000}"/>
    <cellStyle name="Normal 11 3 2 3 2 2" xfId="58167" xr:uid="{00000000-0005-0000-0000-0000CEC70000}"/>
    <cellStyle name="Normal 11 3 2 3 2 2 2" xfId="58168" xr:uid="{00000000-0005-0000-0000-0000CFC70000}"/>
    <cellStyle name="Normal 11 3 2 3 2 2 3" xfId="58169" xr:uid="{00000000-0005-0000-0000-0000D0C70000}"/>
    <cellStyle name="Normal 11 3 2 3 2 3" xfId="58170" xr:uid="{00000000-0005-0000-0000-0000D1C70000}"/>
    <cellStyle name="Normal 11 3 2 3 2 3 2" xfId="58171" xr:uid="{00000000-0005-0000-0000-0000D2C70000}"/>
    <cellStyle name="Normal 11 3 2 3 2 3 3" xfId="58172" xr:uid="{00000000-0005-0000-0000-0000D3C70000}"/>
    <cellStyle name="Normal 11 3 2 3 2 4" xfId="58173" xr:uid="{00000000-0005-0000-0000-0000D4C70000}"/>
    <cellStyle name="Normal 11 3 2 3 2 4 2" xfId="58174" xr:uid="{00000000-0005-0000-0000-0000D5C70000}"/>
    <cellStyle name="Normal 11 3 2 3 2 5" xfId="58175" xr:uid="{00000000-0005-0000-0000-0000D6C70000}"/>
    <cellStyle name="Normal 11 3 2 3 2 6" xfId="58176" xr:uid="{00000000-0005-0000-0000-0000D7C70000}"/>
    <cellStyle name="Normal 11 3 2 3 3" xfId="58177" xr:uid="{00000000-0005-0000-0000-0000D8C70000}"/>
    <cellStyle name="Normal 11 3 2 3 3 2" xfId="58178" xr:uid="{00000000-0005-0000-0000-0000D9C70000}"/>
    <cellStyle name="Normal 11 3 2 3 3 2 2" xfId="58179" xr:uid="{00000000-0005-0000-0000-0000DAC70000}"/>
    <cellStyle name="Normal 11 3 2 3 3 2 3" xfId="58180" xr:uid="{00000000-0005-0000-0000-0000DBC70000}"/>
    <cellStyle name="Normal 11 3 2 3 3 3" xfId="58181" xr:uid="{00000000-0005-0000-0000-0000DCC70000}"/>
    <cellStyle name="Normal 11 3 2 3 3 3 2" xfId="58182" xr:uid="{00000000-0005-0000-0000-0000DDC70000}"/>
    <cellStyle name="Normal 11 3 2 3 3 3 3" xfId="58183" xr:uid="{00000000-0005-0000-0000-0000DEC70000}"/>
    <cellStyle name="Normal 11 3 2 3 3 4" xfId="58184" xr:uid="{00000000-0005-0000-0000-0000DFC70000}"/>
    <cellStyle name="Normal 11 3 2 3 3 4 2" xfId="58185" xr:uid="{00000000-0005-0000-0000-0000E0C70000}"/>
    <cellStyle name="Normal 11 3 2 3 3 5" xfId="58186" xr:uid="{00000000-0005-0000-0000-0000E1C70000}"/>
    <cellStyle name="Normal 11 3 2 3 3 6" xfId="58187" xr:uid="{00000000-0005-0000-0000-0000E2C70000}"/>
    <cellStyle name="Normal 11 3 2 3 4" xfId="58188" xr:uid="{00000000-0005-0000-0000-0000E3C70000}"/>
    <cellStyle name="Normal 11 3 2 3 4 2" xfId="58189" xr:uid="{00000000-0005-0000-0000-0000E4C70000}"/>
    <cellStyle name="Normal 11 3 2 3 4 2 2" xfId="58190" xr:uid="{00000000-0005-0000-0000-0000E5C70000}"/>
    <cellStyle name="Normal 11 3 2 3 4 2 3" xfId="58191" xr:uid="{00000000-0005-0000-0000-0000E6C70000}"/>
    <cellStyle name="Normal 11 3 2 3 4 3" xfId="58192" xr:uid="{00000000-0005-0000-0000-0000E7C70000}"/>
    <cellStyle name="Normal 11 3 2 3 4 3 2" xfId="58193" xr:uid="{00000000-0005-0000-0000-0000E8C70000}"/>
    <cellStyle name="Normal 11 3 2 3 4 4" xfId="58194" xr:uid="{00000000-0005-0000-0000-0000E9C70000}"/>
    <cellStyle name="Normal 11 3 2 3 4 5" xfId="58195" xr:uid="{00000000-0005-0000-0000-0000EAC70000}"/>
    <cellStyle name="Normal 11 3 2 3 5" xfId="58196" xr:uid="{00000000-0005-0000-0000-0000EBC70000}"/>
    <cellStyle name="Normal 11 3 2 3 5 2" xfId="58197" xr:uid="{00000000-0005-0000-0000-0000ECC70000}"/>
    <cellStyle name="Normal 11 3 2 3 5 3" xfId="58198" xr:uid="{00000000-0005-0000-0000-0000EDC70000}"/>
    <cellStyle name="Normal 11 3 2 3 6" xfId="58199" xr:uid="{00000000-0005-0000-0000-0000EEC70000}"/>
    <cellStyle name="Normal 11 3 2 3 6 2" xfId="58200" xr:uid="{00000000-0005-0000-0000-0000EFC70000}"/>
    <cellStyle name="Normal 11 3 2 3 6 3" xfId="58201" xr:uid="{00000000-0005-0000-0000-0000F0C70000}"/>
    <cellStyle name="Normal 11 3 2 3 7" xfId="58202" xr:uid="{00000000-0005-0000-0000-0000F1C70000}"/>
    <cellStyle name="Normal 11 3 2 3 7 2" xfId="58203" xr:uid="{00000000-0005-0000-0000-0000F2C70000}"/>
    <cellStyle name="Normal 11 3 2 3 8" xfId="58204" xr:uid="{00000000-0005-0000-0000-0000F3C70000}"/>
    <cellStyle name="Normal 11 3 2 3 9" xfId="58205" xr:uid="{00000000-0005-0000-0000-0000F4C70000}"/>
    <cellStyle name="Normal 11 3 2 4" xfId="58206" xr:uid="{00000000-0005-0000-0000-0000F5C70000}"/>
    <cellStyle name="Normal 11 3 2 4 2" xfId="58207" xr:uid="{00000000-0005-0000-0000-0000F6C70000}"/>
    <cellStyle name="Normal 11 3 2 4 2 2" xfId="58208" xr:uid="{00000000-0005-0000-0000-0000F7C70000}"/>
    <cellStyle name="Normal 11 3 2 4 2 2 2" xfId="58209" xr:uid="{00000000-0005-0000-0000-0000F8C70000}"/>
    <cellStyle name="Normal 11 3 2 4 2 2 3" xfId="58210" xr:uid="{00000000-0005-0000-0000-0000F9C70000}"/>
    <cellStyle name="Normal 11 3 2 4 2 3" xfId="58211" xr:uid="{00000000-0005-0000-0000-0000FAC70000}"/>
    <cellStyle name="Normal 11 3 2 4 2 3 2" xfId="58212" xr:uid="{00000000-0005-0000-0000-0000FBC70000}"/>
    <cellStyle name="Normal 11 3 2 4 2 3 3" xfId="58213" xr:uid="{00000000-0005-0000-0000-0000FCC70000}"/>
    <cellStyle name="Normal 11 3 2 4 2 4" xfId="58214" xr:uid="{00000000-0005-0000-0000-0000FDC70000}"/>
    <cellStyle name="Normal 11 3 2 4 2 4 2" xfId="58215" xr:uid="{00000000-0005-0000-0000-0000FEC70000}"/>
    <cellStyle name="Normal 11 3 2 4 2 5" xfId="58216" xr:uid="{00000000-0005-0000-0000-0000FFC70000}"/>
    <cellStyle name="Normal 11 3 2 4 2 6" xfId="58217" xr:uid="{00000000-0005-0000-0000-000000C80000}"/>
    <cellStyle name="Normal 11 3 2 4 3" xfId="58218" xr:uid="{00000000-0005-0000-0000-000001C80000}"/>
    <cellStyle name="Normal 11 3 2 4 3 2" xfId="58219" xr:uid="{00000000-0005-0000-0000-000002C80000}"/>
    <cellStyle name="Normal 11 3 2 4 3 2 2" xfId="58220" xr:uid="{00000000-0005-0000-0000-000003C80000}"/>
    <cellStyle name="Normal 11 3 2 4 3 2 3" xfId="58221" xr:uid="{00000000-0005-0000-0000-000004C80000}"/>
    <cellStyle name="Normal 11 3 2 4 3 3" xfId="58222" xr:uid="{00000000-0005-0000-0000-000005C80000}"/>
    <cellStyle name="Normal 11 3 2 4 3 3 2" xfId="58223" xr:uid="{00000000-0005-0000-0000-000006C80000}"/>
    <cellStyle name="Normal 11 3 2 4 3 3 3" xfId="58224" xr:uid="{00000000-0005-0000-0000-000007C80000}"/>
    <cellStyle name="Normal 11 3 2 4 3 4" xfId="58225" xr:uid="{00000000-0005-0000-0000-000008C80000}"/>
    <cellStyle name="Normal 11 3 2 4 3 4 2" xfId="58226" xr:uid="{00000000-0005-0000-0000-000009C80000}"/>
    <cellStyle name="Normal 11 3 2 4 3 5" xfId="58227" xr:uid="{00000000-0005-0000-0000-00000AC80000}"/>
    <cellStyle name="Normal 11 3 2 4 3 6" xfId="58228" xr:uid="{00000000-0005-0000-0000-00000BC80000}"/>
    <cellStyle name="Normal 11 3 2 4 4" xfId="58229" xr:uid="{00000000-0005-0000-0000-00000CC80000}"/>
    <cellStyle name="Normal 11 3 2 4 4 2" xfId="58230" xr:uid="{00000000-0005-0000-0000-00000DC80000}"/>
    <cellStyle name="Normal 11 3 2 4 4 2 2" xfId="58231" xr:uid="{00000000-0005-0000-0000-00000EC80000}"/>
    <cellStyle name="Normal 11 3 2 4 4 2 3" xfId="58232" xr:uid="{00000000-0005-0000-0000-00000FC80000}"/>
    <cellStyle name="Normal 11 3 2 4 4 3" xfId="58233" xr:uid="{00000000-0005-0000-0000-000010C80000}"/>
    <cellStyle name="Normal 11 3 2 4 4 3 2" xfId="58234" xr:uid="{00000000-0005-0000-0000-000011C80000}"/>
    <cellStyle name="Normal 11 3 2 4 4 4" xfId="58235" xr:uid="{00000000-0005-0000-0000-000012C80000}"/>
    <cellStyle name="Normal 11 3 2 4 4 5" xfId="58236" xr:uid="{00000000-0005-0000-0000-000013C80000}"/>
    <cellStyle name="Normal 11 3 2 4 5" xfId="58237" xr:uid="{00000000-0005-0000-0000-000014C80000}"/>
    <cellStyle name="Normal 11 3 2 4 5 2" xfId="58238" xr:uid="{00000000-0005-0000-0000-000015C80000}"/>
    <cellStyle name="Normal 11 3 2 4 5 3" xfId="58239" xr:uid="{00000000-0005-0000-0000-000016C80000}"/>
    <cellStyle name="Normal 11 3 2 4 6" xfId="58240" xr:uid="{00000000-0005-0000-0000-000017C80000}"/>
    <cellStyle name="Normal 11 3 2 4 6 2" xfId="58241" xr:uid="{00000000-0005-0000-0000-000018C80000}"/>
    <cellStyle name="Normal 11 3 2 4 6 3" xfId="58242" xr:uid="{00000000-0005-0000-0000-000019C80000}"/>
    <cellStyle name="Normal 11 3 2 4 7" xfId="58243" xr:uid="{00000000-0005-0000-0000-00001AC80000}"/>
    <cellStyle name="Normal 11 3 2 4 7 2" xfId="58244" xr:uid="{00000000-0005-0000-0000-00001BC80000}"/>
    <cellStyle name="Normal 11 3 2 4 8" xfId="58245" xr:uid="{00000000-0005-0000-0000-00001CC80000}"/>
    <cellStyle name="Normal 11 3 2 4 9" xfId="58246" xr:uid="{00000000-0005-0000-0000-00001DC80000}"/>
    <cellStyle name="Normal 11 3 2 5" xfId="58247" xr:uid="{00000000-0005-0000-0000-00001EC80000}"/>
    <cellStyle name="Normal 11 3 2 5 2" xfId="58248" xr:uid="{00000000-0005-0000-0000-00001FC80000}"/>
    <cellStyle name="Normal 11 3 2 5 2 2" xfId="58249" xr:uid="{00000000-0005-0000-0000-000020C80000}"/>
    <cellStyle name="Normal 11 3 2 5 2 3" xfId="58250" xr:uid="{00000000-0005-0000-0000-000021C80000}"/>
    <cellStyle name="Normal 11 3 2 5 3" xfId="58251" xr:uid="{00000000-0005-0000-0000-000022C80000}"/>
    <cellStyle name="Normal 11 3 2 5 3 2" xfId="58252" xr:uid="{00000000-0005-0000-0000-000023C80000}"/>
    <cellStyle name="Normal 11 3 2 5 3 3" xfId="58253" xr:uid="{00000000-0005-0000-0000-000024C80000}"/>
    <cellStyle name="Normal 11 3 2 5 4" xfId="58254" xr:uid="{00000000-0005-0000-0000-000025C80000}"/>
    <cellStyle name="Normal 11 3 2 5 4 2" xfId="58255" xr:uid="{00000000-0005-0000-0000-000026C80000}"/>
    <cellStyle name="Normal 11 3 2 5 5" xfId="58256" xr:uid="{00000000-0005-0000-0000-000027C80000}"/>
    <cellStyle name="Normal 11 3 2 5 6" xfId="58257" xr:uid="{00000000-0005-0000-0000-000028C80000}"/>
    <cellStyle name="Normal 11 3 2 6" xfId="58258" xr:uid="{00000000-0005-0000-0000-000029C80000}"/>
    <cellStyle name="Normal 11 3 2 6 2" xfId="58259" xr:uid="{00000000-0005-0000-0000-00002AC80000}"/>
    <cellStyle name="Normal 11 3 2 6 2 2" xfId="58260" xr:uid="{00000000-0005-0000-0000-00002BC80000}"/>
    <cellStyle name="Normal 11 3 2 6 2 3" xfId="58261" xr:uid="{00000000-0005-0000-0000-00002CC80000}"/>
    <cellStyle name="Normal 11 3 2 6 3" xfId="58262" xr:uid="{00000000-0005-0000-0000-00002DC80000}"/>
    <cellStyle name="Normal 11 3 2 6 3 2" xfId="58263" xr:uid="{00000000-0005-0000-0000-00002EC80000}"/>
    <cellStyle name="Normal 11 3 2 6 3 3" xfId="58264" xr:uid="{00000000-0005-0000-0000-00002FC80000}"/>
    <cellStyle name="Normal 11 3 2 6 4" xfId="58265" xr:uid="{00000000-0005-0000-0000-000030C80000}"/>
    <cellStyle name="Normal 11 3 2 6 4 2" xfId="58266" xr:uid="{00000000-0005-0000-0000-000031C80000}"/>
    <cellStyle name="Normal 11 3 2 6 5" xfId="58267" xr:uid="{00000000-0005-0000-0000-000032C80000}"/>
    <cellStyle name="Normal 11 3 2 6 6" xfId="58268" xr:uid="{00000000-0005-0000-0000-000033C80000}"/>
    <cellStyle name="Normal 11 3 2 7" xfId="58269" xr:uid="{00000000-0005-0000-0000-000034C80000}"/>
    <cellStyle name="Normal 11 3 2 7 2" xfId="58270" xr:uid="{00000000-0005-0000-0000-000035C80000}"/>
    <cellStyle name="Normal 11 3 2 7 2 2" xfId="58271" xr:uid="{00000000-0005-0000-0000-000036C80000}"/>
    <cellStyle name="Normal 11 3 2 7 2 3" xfId="58272" xr:uid="{00000000-0005-0000-0000-000037C80000}"/>
    <cellStyle name="Normal 11 3 2 7 3" xfId="58273" xr:uid="{00000000-0005-0000-0000-000038C80000}"/>
    <cellStyle name="Normal 11 3 2 7 3 2" xfId="58274" xr:uid="{00000000-0005-0000-0000-000039C80000}"/>
    <cellStyle name="Normal 11 3 2 7 4" xfId="58275" xr:uid="{00000000-0005-0000-0000-00003AC80000}"/>
    <cellStyle name="Normal 11 3 2 7 5" xfId="58276" xr:uid="{00000000-0005-0000-0000-00003BC80000}"/>
    <cellStyle name="Normal 11 3 2 8" xfId="58277" xr:uid="{00000000-0005-0000-0000-00003CC80000}"/>
    <cellStyle name="Normal 11 3 2 8 2" xfId="58278" xr:uid="{00000000-0005-0000-0000-00003DC80000}"/>
    <cellStyle name="Normal 11 3 2 8 3" xfId="58279" xr:uid="{00000000-0005-0000-0000-00003EC80000}"/>
    <cellStyle name="Normal 11 3 2 9" xfId="58280" xr:uid="{00000000-0005-0000-0000-00003FC80000}"/>
    <cellStyle name="Normal 11 3 2 9 2" xfId="58281" xr:uid="{00000000-0005-0000-0000-000040C80000}"/>
    <cellStyle name="Normal 11 3 2 9 3" xfId="58282" xr:uid="{00000000-0005-0000-0000-000041C80000}"/>
    <cellStyle name="Normal 11 3 3" xfId="58283" xr:uid="{00000000-0005-0000-0000-000042C80000}"/>
    <cellStyle name="Normal 11 3 3 10" xfId="58284" xr:uid="{00000000-0005-0000-0000-000043C80000}"/>
    <cellStyle name="Normal 11 3 3 2" xfId="58285" xr:uid="{00000000-0005-0000-0000-000044C80000}"/>
    <cellStyle name="Normal 11 3 3 2 2" xfId="58286" xr:uid="{00000000-0005-0000-0000-000045C80000}"/>
    <cellStyle name="Normal 11 3 3 2 2 2" xfId="58287" xr:uid="{00000000-0005-0000-0000-000046C80000}"/>
    <cellStyle name="Normal 11 3 3 2 2 2 2" xfId="58288" xr:uid="{00000000-0005-0000-0000-000047C80000}"/>
    <cellStyle name="Normal 11 3 3 2 2 2 3" xfId="58289" xr:uid="{00000000-0005-0000-0000-000048C80000}"/>
    <cellStyle name="Normal 11 3 3 2 2 3" xfId="58290" xr:uid="{00000000-0005-0000-0000-000049C80000}"/>
    <cellStyle name="Normal 11 3 3 2 2 3 2" xfId="58291" xr:uid="{00000000-0005-0000-0000-00004AC80000}"/>
    <cellStyle name="Normal 11 3 3 2 2 3 3" xfId="58292" xr:uid="{00000000-0005-0000-0000-00004BC80000}"/>
    <cellStyle name="Normal 11 3 3 2 2 4" xfId="58293" xr:uid="{00000000-0005-0000-0000-00004CC80000}"/>
    <cellStyle name="Normal 11 3 3 2 2 4 2" xfId="58294" xr:uid="{00000000-0005-0000-0000-00004DC80000}"/>
    <cellStyle name="Normal 11 3 3 2 2 5" xfId="58295" xr:uid="{00000000-0005-0000-0000-00004EC80000}"/>
    <cellStyle name="Normal 11 3 3 2 2 6" xfId="58296" xr:uid="{00000000-0005-0000-0000-00004FC80000}"/>
    <cellStyle name="Normal 11 3 3 2 3" xfId="58297" xr:uid="{00000000-0005-0000-0000-000050C80000}"/>
    <cellStyle name="Normal 11 3 3 2 3 2" xfId="58298" xr:uid="{00000000-0005-0000-0000-000051C80000}"/>
    <cellStyle name="Normal 11 3 3 2 3 2 2" xfId="58299" xr:uid="{00000000-0005-0000-0000-000052C80000}"/>
    <cellStyle name="Normal 11 3 3 2 3 2 3" xfId="58300" xr:uid="{00000000-0005-0000-0000-000053C80000}"/>
    <cellStyle name="Normal 11 3 3 2 3 3" xfId="58301" xr:uid="{00000000-0005-0000-0000-000054C80000}"/>
    <cellStyle name="Normal 11 3 3 2 3 3 2" xfId="58302" xr:uid="{00000000-0005-0000-0000-000055C80000}"/>
    <cellStyle name="Normal 11 3 3 2 3 3 3" xfId="58303" xr:uid="{00000000-0005-0000-0000-000056C80000}"/>
    <cellStyle name="Normal 11 3 3 2 3 4" xfId="58304" xr:uid="{00000000-0005-0000-0000-000057C80000}"/>
    <cellStyle name="Normal 11 3 3 2 3 4 2" xfId="58305" xr:uid="{00000000-0005-0000-0000-000058C80000}"/>
    <cellStyle name="Normal 11 3 3 2 3 5" xfId="58306" xr:uid="{00000000-0005-0000-0000-000059C80000}"/>
    <cellStyle name="Normal 11 3 3 2 3 6" xfId="58307" xr:uid="{00000000-0005-0000-0000-00005AC80000}"/>
    <cellStyle name="Normal 11 3 3 2 4" xfId="58308" xr:uid="{00000000-0005-0000-0000-00005BC80000}"/>
    <cellStyle name="Normal 11 3 3 2 4 2" xfId="58309" xr:uid="{00000000-0005-0000-0000-00005CC80000}"/>
    <cellStyle name="Normal 11 3 3 2 4 2 2" xfId="58310" xr:uid="{00000000-0005-0000-0000-00005DC80000}"/>
    <cellStyle name="Normal 11 3 3 2 4 2 3" xfId="58311" xr:uid="{00000000-0005-0000-0000-00005EC80000}"/>
    <cellStyle name="Normal 11 3 3 2 4 3" xfId="58312" xr:uid="{00000000-0005-0000-0000-00005FC80000}"/>
    <cellStyle name="Normal 11 3 3 2 4 3 2" xfId="58313" xr:uid="{00000000-0005-0000-0000-000060C80000}"/>
    <cellStyle name="Normal 11 3 3 2 4 4" xfId="58314" xr:uid="{00000000-0005-0000-0000-000061C80000}"/>
    <cellStyle name="Normal 11 3 3 2 4 5" xfId="58315" xr:uid="{00000000-0005-0000-0000-000062C80000}"/>
    <cellStyle name="Normal 11 3 3 2 5" xfId="58316" xr:uid="{00000000-0005-0000-0000-000063C80000}"/>
    <cellStyle name="Normal 11 3 3 2 5 2" xfId="58317" xr:uid="{00000000-0005-0000-0000-000064C80000}"/>
    <cellStyle name="Normal 11 3 3 2 5 3" xfId="58318" xr:uid="{00000000-0005-0000-0000-000065C80000}"/>
    <cellStyle name="Normal 11 3 3 2 6" xfId="58319" xr:uid="{00000000-0005-0000-0000-000066C80000}"/>
    <cellStyle name="Normal 11 3 3 2 6 2" xfId="58320" xr:uid="{00000000-0005-0000-0000-000067C80000}"/>
    <cellStyle name="Normal 11 3 3 2 6 3" xfId="58321" xr:uid="{00000000-0005-0000-0000-000068C80000}"/>
    <cellStyle name="Normal 11 3 3 2 7" xfId="58322" xr:uid="{00000000-0005-0000-0000-000069C80000}"/>
    <cellStyle name="Normal 11 3 3 2 7 2" xfId="58323" xr:uid="{00000000-0005-0000-0000-00006AC80000}"/>
    <cellStyle name="Normal 11 3 3 2 8" xfId="58324" xr:uid="{00000000-0005-0000-0000-00006BC80000}"/>
    <cellStyle name="Normal 11 3 3 2 9" xfId="58325" xr:uid="{00000000-0005-0000-0000-00006CC80000}"/>
    <cellStyle name="Normal 11 3 3 3" xfId="58326" xr:uid="{00000000-0005-0000-0000-00006DC80000}"/>
    <cellStyle name="Normal 11 3 3 3 2" xfId="58327" xr:uid="{00000000-0005-0000-0000-00006EC80000}"/>
    <cellStyle name="Normal 11 3 3 3 2 2" xfId="58328" xr:uid="{00000000-0005-0000-0000-00006FC80000}"/>
    <cellStyle name="Normal 11 3 3 3 2 3" xfId="58329" xr:uid="{00000000-0005-0000-0000-000070C80000}"/>
    <cellStyle name="Normal 11 3 3 3 3" xfId="58330" xr:uid="{00000000-0005-0000-0000-000071C80000}"/>
    <cellStyle name="Normal 11 3 3 3 3 2" xfId="58331" xr:uid="{00000000-0005-0000-0000-000072C80000}"/>
    <cellStyle name="Normal 11 3 3 3 3 3" xfId="58332" xr:uid="{00000000-0005-0000-0000-000073C80000}"/>
    <cellStyle name="Normal 11 3 3 3 4" xfId="58333" xr:uid="{00000000-0005-0000-0000-000074C80000}"/>
    <cellStyle name="Normal 11 3 3 3 4 2" xfId="58334" xr:uid="{00000000-0005-0000-0000-000075C80000}"/>
    <cellStyle name="Normal 11 3 3 3 5" xfId="58335" xr:uid="{00000000-0005-0000-0000-000076C80000}"/>
    <cellStyle name="Normal 11 3 3 3 6" xfId="58336" xr:uid="{00000000-0005-0000-0000-000077C80000}"/>
    <cellStyle name="Normal 11 3 3 4" xfId="58337" xr:uid="{00000000-0005-0000-0000-000078C80000}"/>
    <cellStyle name="Normal 11 3 3 4 2" xfId="58338" xr:uid="{00000000-0005-0000-0000-000079C80000}"/>
    <cellStyle name="Normal 11 3 3 4 2 2" xfId="58339" xr:uid="{00000000-0005-0000-0000-00007AC80000}"/>
    <cellStyle name="Normal 11 3 3 4 2 3" xfId="58340" xr:uid="{00000000-0005-0000-0000-00007BC80000}"/>
    <cellStyle name="Normal 11 3 3 4 3" xfId="58341" xr:uid="{00000000-0005-0000-0000-00007CC80000}"/>
    <cellStyle name="Normal 11 3 3 4 3 2" xfId="58342" xr:uid="{00000000-0005-0000-0000-00007DC80000}"/>
    <cellStyle name="Normal 11 3 3 4 3 3" xfId="58343" xr:uid="{00000000-0005-0000-0000-00007EC80000}"/>
    <cellStyle name="Normal 11 3 3 4 4" xfId="58344" xr:uid="{00000000-0005-0000-0000-00007FC80000}"/>
    <cellStyle name="Normal 11 3 3 4 4 2" xfId="58345" xr:uid="{00000000-0005-0000-0000-000080C80000}"/>
    <cellStyle name="Normal 11 3 3 4 5" xfId="58346" xr:uid="{00000000-0005-0000-0000-000081C80000}"/>
    <cellStyle name="Normal 11 3 3 4 6" xfId="58347" xr:uid="{00000000-0005-0000-0000-000082C80000}"/>
    <cellStyle name="Normal 11 3 3 5" xfId="58348" xr:uid="{00000000-0005-0000-0000-000083C80000}"/>
    <cellStyle name="Normal 11 3 3 5 2" xfId="58349" xr:uid="{00000000-0005-0000-0000-000084C80000}"/>
    <cellStyle name="Normal 11 3 3 5 2 2" xfId="58350" xr:uid="{00000000-0005-0000-0000-000085C80000}"/>
    <cellStyle name="Normal 11 3 3 5 2 3" xfId="58351" xr:uid="{00000000-0005-0000-0000-000086C80000}"/>
    <cellStyle name="Normal 11 3 3 5 3" xfId="58352" xr:uid="{00000000-0005-0000-0000-000087C80000}"/>
    <cellStyle name="Normal 11 3 3 5 3 2" xfId="58353" xr:uid="{00000000-0005-0000-0000-000088C80000}"/>
    <cellStyle name="Normal 11 3 3 5 4" xfId="58354" xr:uid="{00000000-0005-0000-0000-000089C80000}"/>
    <cellStyle name="Normal 11 3 3 5 5" xfId="58355" xr:uid="{00000000-0005-0000-0000-00008AC80000}"/>
    <cellStyle name="Normal 11 3 3 6" xfId="58356" xr:uid="{00000000-0005-0000-0000-00008BC80000}"/>
    <cellStyle name="Normal 11 3 3 6 2" xfId="58357" xr:uid="{00000000-0005-0000-0000-00008CC80000}"/>
    <cellStyle name="Normal 11 3 3 6 3" xfId="58358" xr:uid="{00000000-0005-0000-0000-00008DC80000}"/>
    <cellStyle name="Normal 11 3 3 7" xfId="58359" xr:uid="{00000000-0005-0000-0000-00008EC80000}"/>
    <cellStyle name="Normal 11 3 3 7 2" xfId="58360" xr:uid="{00000000-0005-0000-0000-00008FC80000}"/>
    <cellStyle name="Normal 11 3 3 7 3" xfId="58361" xr:uid="{00000000-0005-0000-0000-000090C80000}"/>
    <cellStyle name="Normal 11 3 3 8" xfId="58362" xr:uid="{00000000-0005-0000-0000-000091C80000}"/>
    <cellStyle name="Normal 11 3 3 8 2" xfId="58363" xr:uid="{00000000-0005-0000-0000-000092C80000}"/>
    <cellStyle name="Normal 11 3 3 9" xfId="58364" xr:uid="{00000000-0005-0000-0000-000093C80000}"/>
    <cellStyle name="Normal 11 3 4" xfId="58365" xr:uid="{00000000-0005-0000-0000-000094C80000}"/>
    <cellStyle name="Normal 11 3 4 2" xfId="58366" xr:uid="{00000000-0005-0000-0000-000095C80000}"/>
    <cellStyle name="Normal 11 3 4 2 2" xfId="58367" xr:uid="{00000000-0005-0000-0000-000096C80000}"/>
    <cellStyle name="Normal 11 3 4 2 2 2" xfId="58368" xr:uid="{00000000-0005-0000-0000-000097C80000}"/>
    <cellStyle name="Normal 11 3 4 2 2 3" xfId="58369" xr:uid="{00000000-0005-0000-0000-000098C80000}"/>
    <cellStyle name="Normal 11 3 4 2 3" xfId="58370" xr:uid="{00000000-0005-0000-0000-000099C80000}"/>
    <cellStyle name="Normal 11 3 4 2 3 2" xfId="58371" xr:uid="{00000000-0005-0000-0000-00009AC80000}"/>
    <cellStyle name="Normal 11 3 4 2 3 3" xfId="58372" xr:uid="{00000000-0005-0000-0000-00009BC80000}"/>
    <cellStyle name="Normal 11 3 4 2 4" xfId="58373" xr:uid="{00000000-0005-0000-0000-00009CC80000}"/>
    <cellStyle name="Normal 11 3 4 2 4 2" xfId="58374" xr:uid="{00000000-0005-0000-0000-00009DC80000}"/>
    <cellStyle name="Normal 11 3 4 2 5" xfId="58375" xr:uid="{00000000-0005-0000-0000-00009EC80000}"/>
    <cellStyle name="Normal 11 3 4 2 6" xfId="58376" xr:uid="{00000000-0005-0000-0000-00009FC80000}"/>
    <cellStyle name="Normal 11 3 4 3" xfId="58377" xr:uid="{00000000-0005-0000-0000-0000A0C80000}"/>
    <cellStyle name="Normal 11 3 4 3 2" xfId="58378" xr:uid="{00000000-0005-0000-0000-0000A1C80000}"/>
    <cellStyle name="Normal 11 3 4 3 2 2" xfId="58379" xr:uid="{00000000-0005-0000-0000-0000A2C80000}"/>
    <cellStyle name="Normal 11 3 4 3 2 3" xfId="58380" xr:uid="{00000000-0005-0000-0000-0000A3C80000}"/>
    <cellStyle name="Normal 11 3 4 3 3" xfId="58381" xr:uid="{00000000-0005-0000-0000-0000A4C80000}"/>
    <cellStyle name="Normal 11 3 4 3 3 2" xfId="58382" xr:uid="{00000000-0005-0000-0000-0000A5C80000}"/>
    <cellStyle name="Normal 11 3 4 3 3 3" xfId="58383" xr:uid="{00000000-0005-0000-0000-0000A6C80000}"/>
    <cellStyle name="Normal 11 3 4 3 4" xfId="58384" xr:uid="{00000000-0005-0000-0000-0000A7C80000}"/>
    <cellStyle name="Normal 11 3 4 3 4 2" xfId="58385" xr:uid="{00000000-0005-0000-0000-0000A8C80000}"/>
    <cellStyle name="Normal 11 3 4 3 5" xfId="58386" xr:uid="{00000000-0005-0000-0000-0000A9C80000}"/>
    <cellStyle name="Normal 11 3 4 3 6" xfId="58387" xr:uid="{00000000-0005-0000-0000-0000AAC80000}"/>
    <cellStyle name="Normal 11 3 4 4" xfId="58388" xr:uid="{00000000-0005-0000-0000-0000ABC80000}"/>
    <cellStyle name="Normal 11 3 4 4 2" xfId="58389" xr:uid="{00000000-0005-0000-0000-0000ACC80000}"/>
    <cellStyle name="Normal 11 3 4 4 2 2" xfId="58390" xr:uid="{00000000-0005-0000-0000-0000ADC80000}"/>
    <cellStyle name="Normal 11 3 4 4 2 3" xfId="58391" xr:uid="{00000000-0005-0000-0000-0000AEC80000}"/>
    <cellStyle name="Normal 11 3 4 4 3" xfId="58392" xr:uid="{00000000-0005-0000-0000-0000AFC80000}"/>
    <cellStyle name="Normal 11 3 4 4 3 2" xfId="58393" xr:uid="{00000000-0005-0000-0000-0000B0C80000}"/>
    <cellStyle name="Normal 11 3 4 4 4" xfId="58394" xr:uid="{00000000-0005-0000-0000-0000B1C80000}"/>
    <cellStyle name="Normal 11 3 4 4 5" xfId="58395" xr:uid="{00000000-0005-0000-0000-0000B2C80000}"/>
    <cellStyle name="Normal 11 3 4 5" xfId="58396" xr:uid="{00000000-0005-0000-0000-0000B3C80000}"/>
    <cellStyle name="Normal 11 3 4 5 2" xfId="58397" xr:uid="{00000000-0005-0000-0000-0000B4C80000}"/>
    <cellStyle name="Normal 11 3 4 5 3" xfId="58398" xr:uid="{00000000-0005-0000-0000-0000B5C80000}"/>
    <cellStyle name="Normal 11 3 4 6" xfId="58399" xr:uid="{00000000-0005-0000-0000-0000B6C80000}"/>
    <cellStyle name="Normal 11 3 4 6 2" xfId="58400" xr:uid="{00000000-0005-0000-0000-0000B7C80000}"/>
    <cellStyle name="Normal 11 3 4 6 3" xfId="58401" xr:uid="{00000000-0005-0000-0000-0000B8C80000}"/>
    <cellStyle name="Normal 11 3 4 7" xfId="58402" xr:uid="{00000000-0005-0000-0000-0000B9C80000}"/>
    <cellStyle name="Normal 11 3 4 7 2" xfId="58403" xr:uid="{00000000-0005-0000-0000-0000BAC80000}"/>
    <cellStyle name="Normal 11 3 4 8" xfId="58404" xr:uid="{00000000-0005-0000-0000-0000BBC80000}"/>
    <cellStyle name="Normal 11 3 4 9" xfId="58405" xr:uid="{00000000-0005-0000-0000-0000BCC80000}"/>
    <cellStyle name="Normal 11 3 5" xfId="58406" xr:uid="{00000000-0005-0000-0000-0000BDC80000}"/>
    <cellStyle name="Normal 11 3 5 2" xfId="58407" xr:uid="{00000000-0005-0000-0000-0000BEC80000}"/>
    <cellStyle name="Normal 11 3 5 2 2" xfId="58408" xr:uid="{00000000-0005-0000-0000-0000BFC80000}"/>
    <cellStyle name="Normal 11 3 5 2 2 2" xfId="58409" xr:uid="{00000000-0005-0000-0000-0000C0C80000}"/>
    <cellStyle name="Normal 11 3 5 2 2 3" xfId="58410" xr:uid="{00000000-0005-0000-0000-0000C1C80000}"/>
    <cellStyle name="Normal 11 3 5 2 3" xfId="58411" xr:uid="{00000000-0005-0000-0000-0000C2C80000}"/>
    <cellStyle name="Normal 11 3 5 2 3 2" xfId="58412" xr:uid="{00000000-0005-0000-0000-0000C3C80000}"/>
    <cellStyle name="Normal 11 3 5 2 3 3" xfId="58413" xr:uid="{00000000-0005-0000-0000-0000C4C80000}"/>
    <cellStyle name="Normal 11 3 5 2 4" xfId="58414" xr:uid="{00000000-0005-0000-0000-0000C5C80000}"/>
    <cellStyle name="Normal 11 3 5 2 4 2" xfId="58415" xr:uid="{00000000-0005-0000-0000-0000C6C80000}"/>
    <cellStyle name="Normal 11 3 5 2 5" xfId="58416" xr:uid="{00000000-0005-0000-0000-0000C7C80000}"/>
    <cellStyle name="Normal 11 3 5 2 6" xfId="58417" xr:uid="{00000000-0005-0000-0000-0000C8C80000}"/>
    <cellStyle name="Normal 11 3 5 3" xfId="58418" xr:uid="{00000000-0005-0000-0000-0000C9C80000}"/>
    <cellStyle name="Normal 11 3 5 3 2" xfId="58419" xr:uid="{00000000-0005-0000-0000-0000CAC80000}"/>
    <cellStyle name="Normal 11 3 5 3 2 2" xfId="58420" xr:uid="{00000000-0005-0000-0000-0000CBC80000}"/>
    <cellStyle name="Normal 11 3 5 3 2 3" xfId="58421" xr:uid="{00000000-0005-0000-0000-0000CCC80000}"/>
    <cellStyle name="Normal 11 3 5 3 3" xfId="58422" xr:uid="{00000000-0005-0000-0000-0000CDC80000}"/>
    <cellStyle name="Normal 11 3 5 3 3 2" xfId="58423" xr:uid="{00000000-0005-0000-0000-0000CEC80000}"/>
    <cellStyle name="Normal 11 3 5 3 3 3" xfId="58424" xr:uid="{00000000-0005-0000-0000-0000CFC80000}"/>
    <cellStyle name="Normal 11 3 5 3 4" xfId="58425" xr:uid="{00000000-0005-0000-0000-0000D0C80000}"/>
    <cellStyle name="Normal 11 3 5 3 4 2" xfId="58426" xr:uid="{00000000-0005-0000-0000-0000D1C80000}"/>
    <cellStyle name="Normal 11 3 5 3 5" xfId="58427" xr:uid="{00000000-0005-0000-0000-0000D2C80000}"/>
    <cellStyle name="Normal 11 3 5 3 6" xfId="58428" xr:uid="{00000000-0005-0000-0000-0000D3C80000}"/>
    <cellStyle name="Normal 11 3 5 4" xfId="58429" xr:uid="{00000000-0005-0000-0000-0000D4C80000}"/>
    <cellStyle name="Normal 11 3 5 4 2" xfId="58430" xr:uid="{00000000-0005-0000-0000-0000D5C80000}"/>
    <cellStyle name="Normal 11 3 5 4 2 2" xfId="58431" xr:uid="{00000000-0005-0000-0000-0000D6C80000}"/>
    <cellStyle name="Normal 11 3 5 4 2 3" xfId="58432" xr:uid="{00000000-0005-0000-0000-0000D7C80000}"/>
    <cellStyle name="Normal 11 3 5 4 3" xfId="58433" xr:uid="{00000000-0005-0000-0000-0000D8C80000}"/>
    <cellStyle name="Normal 11 3 5 4 3 2" xfId="58434" xr:uid="{00000000-0005-0000-0000-0000D9C80000}"/>
    <cellStyle name="Normal 11 3 5 4 4" xfId="58435" xr:uid="{00000000-0005-0000-0000-0000DAC80000}"/>
    <cellStyle name="Normal 11 3 5 4 5" xfId="58436" xr:uid="{00000000-0005-0000-0000-0000DBC80000}"/>
    <cellStyle name="Normal 11 3 5 5" xfId="58437" xr:uid="{00000000-0005-0000-0000-0000DCC80000}"/>
    <cellStyle name="Normal 11 3 5 5 2" xfId="58438" xr:uid="{00000000-0005-0000-0000-0000DDC80000}"/>
    <cellStyle name="Normal 11 3 5 5 3" xfId="58439" xr:uid="{00000000-0005-0000-0000-0000DEC80000}"/>
    <cellStyle name="Normal 11 3 5 6" xfId="58440" xr:uid="{00000000-0005-0000-0000-0000DFC80000}"/>
    <cellStyle name="Normal 11 3 5 6 2" xfId="58441" xr:uid="{00000000-0005-0000-0000-0000E0C80000}"/>
    <cellStyle name="Normal 11 3 5 6 3" xfId="58442" xr:uid="{00000000-0005-0000-0000-0000E1C80000}"/>
    <cellStyle name="Normal 11 3 5 7" xfId="58443" xr:uid="{00000000-0005-0000-0000-0000E2C80000}"/>
    <cellStyle name="Normal 11 3 5 7 2" xfId="58444" xr:uid="{00000000-0005-0000-0000-0000E3C80000}"/>
    <cellStyle name="Normal 11 3 5 8" xfId="58445" xr:uid="{00000000-0005-0000-0000-0000E4C80000}"/>
    <cellStyle name="Normal 11 3 5 9" xfId="58446" xr:uid="{00000000-0005-0000-0000-0000E5C80000}"/>
    <cellStyle name="Normal 11 3 6" xfId="58447" xr:uid="{00000000-0005-0000-0000-0000E6C80000}"/>
    <cellStyle name="Normal 11 3 6 2" xfId="58448" xr:uid="{00000000-0005-0000-0000-0000E7C80000}"/>
    <cellStyle name="Normal 11 3 6 2 2" xfId="58449" xr:uid="{00000000-0005-0000-0000-0000E8C80000}"/>
    <cellStyle name="Normal 11 3 6 2 3" xfId="58450" xr:uid="{00000000-0005-0000-0000-0000E9C80000}"/>
    <cellStyle name="Normal 11 3 6 3" xfId="58451" xr:uid="{00000000-0005-0000-0000-0000EAC80000}"/>
    <cellStyle name="Normal 11 3 6 3 2" xfId="58452" xr:uid="{00000000-0005-0000-0000-0000EBC80000}"/>
    <cellStyle name="Normal 11 3 6 3 3" xfId="58453" xr:uid="{00000000-0005-0000-0000-0000ECC80000}"/>
    <cellStyle name="Normal 11 3 6 4" xfId="58454" xr:uid="{00000000-0005-0000-0000-0000EDC80000}"/>
    <cellStyle name="Normal 11 3 6 4 2" xfId="58455" xr:uid="{00000000-0005-0000-0000-0000EEC80000}"/>
    <cellStyle name="Normal 11 3 6 5" xfId="58456" xr:uid="{00000000-0005-0000-0000-0000EFC80000}"/>
    <cellStyle name="Normal 11 3 6 6" xfId="58457" xr:uid="{00000000-0005-0000-0000-0000F0C80000}"/>
    <cellStyle name="Normal 11 3 7" xfId="58458" xr:uid="{00000000-0005-0000-0000-0000F1C80000}"/>
    <cellStyle name="Normal 11 3 7 2" xfId="58459" xr:uid="{00000000-0005-0000-0000-0000F2C80000}"/>
    <cellStyle name="Normal 11 3 7 2 2" xfId="58460" xr:uid="{00000000-0005-0000-0000-0000F3C80000}"/>
    <cellStyle name="Normal 11 3 7 2 3" xfId="58461" xr:uid="{00000000-0005-0000-0000-0000F4C80000}"/>
    <cellStyle name="Normal 11 3 7 3" xfId="58462" xr:uid="{00000000-0005-0000-0000-0000F5C80000}"/>
    <cellStyle name="Normal 11 3 7 3 2" xfId="58463" xr:uid="{00000000-0005-0000-0000-0000F6C80000}"/>
    <cellStyle name="Normal 11 3 7 3 3" xfId="58464" xr:uid="{00000000-0005-0000-0000-0000F7C80000}"/>
    <cellStyle name="Normal 11 3 7 4" xfId="58465" xr:uid="{00000000-0005-0000-0000-0000F8C80000}"/>
    <cellStyle name="Normal 11 3 7 4 2" xfId="58466" xr:uid="{00000000-0005-0000-0000-0000F9C80000}"/>
    <cellStyle name="Normal 11 3 7 5" xfId="58467" xr:uid="{00000000-0005-0000-0000-0000FAC80000}"/>
    <cellStyle name="Normal 11 3 7 6" xfId="58468" xr:uid="{00000000-0005-0000-0000-0000FBC80000}"/>
    <cellStyle name="Normal 11 3 8" xfId="58469" xr:uid="{00000000-0005-0000-0000-0000FCC80000}"/>
    <cellStyle name="Normal 11 3 8 2" xfId="58470" xr:uid="{00000000-0005-0000-0000-0000FDC80000}"/>
    <cellStyle name="Normal 11 3 8 2 2" xfId="58471" xr:uid="{00000000-0005-0000-0000-0000FEC80000}"/>
    <cellStyle name="Normal 11 3 8 2 3" xfId="58472" xr:uid="{00000000-0005-0000-0000-0000FFC80000}"/>
    <cellStyle name="Normal 11 3 8 3" xfId="58473" xr:uid="{00000000-0005-0000-0000-000000C90000}"/>
    <cellStyle name="Normal 11 3 8 3 2" xfId="58474" xr:uid="{00000000-0005-0000-0000-000001C90000}"/>
    <cellStyle name="Normal 11 3 8 4" xfId="58475" xr:uid="{00000000-0005-0000-0000-000002C90000}"/>
    <cellStyle name="Normal 11 3 8 5" xfId="58476" xr:uid="{00000000-0005-0000-0000-000003C90000}"/>
    <cellStyle name="Normal 11 3 9" xfId="58477" xr:uid="{00000000-0005-0000-0000-000004C90000}"/>
    <cellStyle name="Normal 11 3 9 2" xfId="58478" xr:uid="{00000000-0005-0000-0000-000005C90000}"/>
    <cellStyle name="Normal 11 3 9 3" xfId="58479" xr:uid="{00000000-0005-0000-0000-000006C90000}"/>
    <cellStyle name="Normal 11 4" xfId="58480" xr:uid="{00000000-0005-0000-0000-000007C90000}"/>
    <cellStyle name="Normal 11 4 10" xfId="58481" xr:uid="{00000000-0005-0000-0000-000008C90000}"/>
    <cellStyle name="Normal 11 4 10 2" xfId="58482" xr:uid="{00000000-0005-0000-0000-000009C90000}"/>
    <cellStyle name="Normal 11 4 11" xfId="58483" xr:uid="{00000000-0005-0000-0000-00000AC90000}"/>
    <cellStyle name="Normal 11 4 12" xfId="58484" xr:uid="{00000000-0005-0000-0000-00000BC90000}"/>
    <cellStyle name="Normal 11 4 2" xfId="58485" xr:uid="{00000000-0005-0000-0000-00000CC90000}"/>
    <cellStyle name="Normal 11 4 2 10" xfId="58486" xr:uid="{00000000-0005-0000-0000-00000DC90000}"/>
    <cellStyle name="Normal 11 4 2 2" xfId="58487" xr:uid="{00000000-0005-0000-0000-00000EC90000}"/>
    <cellStyle name="Normal 11 4 2 2 2" xfId="58488" xr:uid="{00000000-0005-0000-0000-00000FC90000}"/>
    <cellStyle name="Normal 11 4 2 2 2 2" xfId="58489" xr:uid="{00000000-0005-0000-0000-000010C90000}"/>
    <cellStyle name="Normal 11 4 2 2 2 2 2" xfId="58490" xr:uid="{00000000-0005-0000-0000-000011C90000}"/>
    <cellStyle name="Normal 11 4 2 2 2 2 3" xfId="58491" xr:uid="{00000000-0005-0000-0000-000012C90000}"/>
    <cellStyle name="Normal 11 4 2 2 2 3" xfId="58492" xr:uid="{00000000-0005-0000-0000-000013C90000}"/>
    <cellStyle name="Normal 11 4 2 2 2 3 2" xfId="58493" xr:uid="{00000000-0005-0000-0000-000014C90000}"/>
    <cellStyle name="Normal 11 4 2 2 2 3 3" xfId="58494" xr:uid="{00000000-0005-0000-0000-000015C90000}"/>
    <cellStyle name="Normal 11 4 2 2 2 4" xfId="58495" xr:uid="{00000000-0005-0000-0000-000016C90000}"/>
    <cellStyle name="Normal 11 4 2 2 2 4 2" xfId="58496" xr:uid="{00000000-0005-0000-0000-000017C90000}"/>
    <cellStyle name="Normal 11 4 2 2 2 5" xfId="58497" xr:uid="{00000000-0005-0000-0000-000018C90000}"/>
    <cellStyle name="Normal 11 4 2 2 2 6" xfId="58498" xr:uid="{00000000-0005-0000-0000-000019C90000}"/>
    <cellStyle name="Normal 11 4 2 2 3" xfId="58499" xr:uid="{00000000-0005-0000-0000-00001AC90000}"/>
    <cellStyle name="Normal 11 4 2 2 3 2" xfId="58500" xr:uid="{00000000-0005-0000-0000-00001BC90000}"/>
    <cellStyle name="Normal 11 4 2 2 3 2 2" xfId="58501" xr:uid="{00000000-0005-0000-0000-00001CC90000}"/>
    <cellStyle name="Normal 11 4 2 2 3 2 3" xfId="58502" xr:uid="{00000000-0005-0000-0000-00001DC90000}"/>
    <cellStyle name="Normal 11 4 2 2 3 3" xfId="58503" xr:uid="{00000000-0005-0000-0000-00001EC90000}"/>
    <cellStyle name="Normal 11 4 2 2 3 3 2" xfId="58504" xr:uid="{00000000-0005-0000-0000-00001FC90000}"/>
    <cellStyle name="Normal 11 4 2 2 3 3 3" xfId="58505" xr:uid="{00000000-0005-0000-0000-000020C90000}"/>
    <cellStyle name="Normal 11 4 2 2 3 4" xfId="58506" xr:uid="{00000000-0005-0000-0000-000021C90000}"/>
    <cellStyle name="Normal 11 4 2 2 3 4 2" xfId="58507" xr:uid="{00000000-0005-0000-0000-000022C90000}"/>
    <cellStyle name="Normal 11 4 2 2 3 5" xfId="58508" xr:uid="{00000000-0005-0000-0000-000023C90000}"/>
    <cellStyle name="Normal 11 4 2 2 3 6" xfId="58509" xr:uid="{00000000-0005-0000-0000-000024C90000}"/>
    <cellStyle name="Normal 11 4 2 2 4" xfId="58510" xr:uid="{00000000-0005-0000-0000-000025C90000}"/>
    <cellStyle name="Normal 11 4 2 2 4 2" xfId="58511" xr:uid="{00000000-0005-0000-0000-000026C90000}"/>
    <cellStyle name="Normal 11 4 2 2 4 2 2" xfId="58512" xr:uid="{00000000-0005-0000-0000-000027C90000}"/>
    <cellStyle name="Normal 11 4 2 2 4 2 3" xfId="58513" xr:uid="{00000000-0005-0000-0000-000028C90000}"/>
    <cellStyle name="Normal 11 4 2 2 4 3" xfId="58514" xr:uid="{00000000-0005-0000-0000-000029C90000}"/>
    <cellStyle name="Normal 11 4 2 2 4 3 2" xfId="58515" xr:uid="{00000000-0005-0000-0000-00002AC90000}"/>
    <cellStyle name="Normal 11 4 2 2 4 4" xfId="58516" xr:uid="{00000000-0005-0000-0000-00002BC90000}"/>
    <cellStyle name="Normal 11 4 2 2 4 5" xfId="58517" xr:uid="{00000000-0005-0000-0000-00002CC90000}"/>
    <cellStyle name="Normal 11 4 2 2 5" xfId="58518" xr:uid="{00000000-0005-0000-0000-00002DC90000}"/>
    <cellStyle name="Normal 11 4 2 2 5 2" xfId="58519" xr:uid="{00000000-0005-0000-0000-00002EC90000}"/>
    <cellStyle name="Normal 11 4 2 2 5 3" xfId="58520" xr:uid="{00000000-0005-0000-0000-00002FC90000}"/>
    <cellStyle name="Normal 11 4 2 2 6" xfId="58521" xr:uid="{00000000-0005-0000-0000-000030C90000}"/>
    <cellStyle name="Normal 11 4 2 2 6 2" xfId="58522" xr:uid="{00000000-0005-0000-0000-000031C90000}"/>
    <cellStyle name="Normal 11 4 2 2 6 3" xfId="58523" xr:uid="{00000000-0005-0000-0000-000032C90000}"/>
    <cellStyle name="Normal 11 4 2 2 7" xfId="58524" xr:uid="{00000000-0005-0000-0000-000033C90000}"/>
    <cellStyle name="Normal 11 4 2 2 7 2" xfId="58525" xr:uid="{00000000-0005-0000-0000-000034C90000}"/>
    <cellStyle name="Normal 11 4 2 2 8" xfId="58526" xr:uid="{00000000-0005-0000-0000-000035C90000}"/>
    <cellStyle name="Normal 11 4 2 2 9" xfId="58527" xr:uid="{00000000-0005-0000-0000-000036C90000}"/>
    <cellStyle name="Normal 11 4 2 3" xfId="58528" xr:uid="{00000000-0005-0000-0000-000037C90000}"/>
    <cellStyle name="Normal 11 4 2 3 2" xfId="58529" xr:uid="{00000000-0005-0000-0000-000038C90000}"/>
    <cellStyle name="Normal 11 4 2 3 2 2" xfId="58530" xr:uid="{00000000-0005-0000-0000-000039C90000}"/>
    <cellStyle name="Normal 11 4 2 3 2 3" xfId="58531" xr:uid="{00000000-0005-0000-0000-00003AC90000}"/>
    <cellStyle name="Normal 11 4 2 3 3" xfId="58532" xr:uid="{00000000-0005-0000-0000-00003BC90000}"/>
    <cellStyle name="Normal 11 4 2 3 3 2" xfId="58533" xr:uid="{00000000-0005-0000-0000-00003CC90000}"/>
    <cellStyle name="Normal 11 4 2 3 3 3" xfId="58534" xr:uid="{00000000-0005-0000-0000-00003DC90000}"/>
    <cellStyle name="Normal 11 4 2 3 4" xfId="58535" xr:uid="{00000000-0005-0000-0000-00003EC90000}"/>
    <cellStyle name="Normal 11 4 2 3 4 2" xfId="58536" xr:uid="{00000000-0005-0000-0000-00003FC90000}"/>
    <cellStyle name="Normal 11 4 2 3 5" xfId="58537" xr:uid="{00000000-0005-0000-0000-000040C90000}"/>
    <cellStyle name="Normal 11 4 2 3 6" xfId="58538" xr:uid="{00000000-0005-0000-0000-000041C90000}"/>
    <cellStyle name="Normal 11 4 2 4" xfId="58539" xr:uid="{00000000-0005-0000-0000-000042C90000}"/>
    <cellStyle name="Normal 11 4 2 4 2" xfId="58540" xr:uid="{00000000-0005-0000-0000-000043C90000}"/>
    <cellStyle name="Normal 11 4 2 4 2 2" xfId="58541" xr:uid="{00000000-0005-0000-0000-000044C90000}"/>
    <cellStyle name="Normal 11 4 2 4 2 3" xfId="58542" xr:uid="{00000000-0005-0000-0000-000045C90000}"/>
    <cellStyle name="Normal 11 4 2 4 3" xfId="58543" xr:uid="{00000000-0005-0000-0000-000046C90000}"/>
    <cellStyle name="Normal 11 4 2 4 3 2" xfId="58544" xr:uid="{00000000-0005-0000-0000-000047C90000}"/>
    <cellStyle name="Normal 11 4 2 4 3 3" xfId="58545" xr:uid="{00000000-0005-0000-0000-000048C90000}"/>
    <cellStyle name="Normal 11 4 2 4 4" xfId="58546" xr:uid="{00000000-0005-0000-0000-000049C90000}"/>
    <cellStyle name="Normal 11 4 2 4 4 2" xfId="58547" xr:uid="{00000000-0005-0000-0000-00004AC90000}"/>
    <cellStyle name="Normal 11 4 2 4 5" xfId="58548" xr:uid="{00000000-0005-0000-0000-00004BC90000}"/>
    <cellStyle name="Normal 11 4 2 4 6" xfId="58549" xr:uid="{00000000-0005-0000-0000-00004CC90000}"/>
    <cellStyle name="Normal 11 4 2 5" xfId="58550" xr:uid="{00000000-0005-0000-0000-00004DC90000}"/>
    <cellStyle name="Normal 11 4 2 5 2" xfId="58551" xr:uid="{00000000-0005-0000-0000-00004EC90000}"/>
    <cellStyle name="Normal 11 4 2 5 2 2" xfId="58552" xr:uid="{00000000-0005-0000-0000-00004FC90000}"/>
    <cellStyle name="Normal 11 4 2 5 2 3" xfId="58553" xr:uid="{00000000-0005-0000-0000-000050C90000}"/>
    <cellStyle name="Normal 11 4 2 5 3" xfId="58554" xr:uid="{00000000-0005-0000-0000-000051C90000}"/>
    <cellStyle name="Normal 11 4 2 5 3 2" xfId="58555" xr:uid="{00000000-0005-0000-0000-000052C90000}"/>
    <cellStyle name="Normal 11 4 2 5 4" xfId="58556" xr:uid="{00000000-0005-0000-0000-000053C90000}"/>
    <cellStyle name="Normal 11 4 2 5 5" xfId="58557" xr:uid="{00000000-0005-0000-0000-000054C90000}"/>
    <cellStyle name="Normal 11 4 2 6" xfId="58558" xr:uid="{00000000-0005-0000-0000-000055C90000}"/>
    <cellStyle name="Normal 11 4 2 6 2" xfId="58559" xr:uid="{00000000-0005-0000-0000-000056C90000}"/>
    <cellStyle name="Normal 11 4 2 6 3" xfId="58560" xr:uid="{00000000-0005-0000-0000-000057C90000}"/>
    <cellStyle name="Normal 11 4 2 7" xfId="58561" xr:uid="{00000000-0005-0000-0000-000058C90000}"/>
    <cellStyle name="Normal 11 4 2 7 2" xfId="58562" xr:uid="{00000000-0005-0000-0000-000059C90000}"/>
    <cellStyle name="Normal 11 4 2 7 3" xfId="58563" xr:uid="{00000000-0005-0000-0000-00005AC90000}"/>
    <cellStyle name="Normal 11 4 2 8" xfId="58564" xr:uid="{00000000-0005-0000-0000-00005BC90000}"/>
    <cellStyle name="Normal 11 4 2 8 2" xfId="58565" xr:uid="{00000000-0005-0000-0000-00005CC90000}"/>
    <cellStyle name="Normal 11 4 2 9" xfId="58566" xr:uid="{00000000-0005-0000-0000-00005DC90000}"/>
    <cellStyle name="Normal 11 4 3" xfId="58567" xr:uid="{00000000-0005-0000-0000-00005EC90000}"/>
    <cellStyle name="Normal 11 4 3 2" xfId="58568" xr:uid="{00000000-0005-0000-0000-00005FC90000}"/>
    <cellStyle name="Normal 11 4 3 2 2" xfId="58569" xr:uid="{00000000-0005-0000-0000-000060C90000}"/>
    <cellStyle name="Normal 11 4 3 2 2 2" xfId="58570" xr:uid="{00000000-0005-0000-0000-000061C90000}"/>
    <cellStyle name="Normal 11 4 3 2 2 3" xfId="58571" xr:uid="{00000000-0005-0000-0000-000062C90000}"/>
    <cellStyle name="Normal 11 4 3 2 3" xfId="58572" xr:uid="{00000000-0005-0000-0000-000063C90000}"/>
    <cellStyle name="Normal 11 4 3 2 3 2" xfId="58573" xr:uid="{00000000-0005-0000-0000-000064C90000}"/>
    <cellStyle name="Normal 11 4 3 2 3 3" xfId="58574" xr:uid="{00000000-0005-0000-0000-000065C90000}"/>
    <cellStyle name="Normal 11 4 3 2 4" xfId="58575" xr:uid="{00000000-0005-0000-0000-000066C90000}"/>
    <cellStyle name="Normal 11 4 3 2 4 2" xfId="58576" xr:uid="{00000000-0005-0000-0000-000067C90000}"/>
    <cellStyle name="Normal 11 4 3 2 5" xfId="58577" xr:uid="{00000000-0005-0000-0000-000068C90000}"/>
    <cellStyle name="Normal 11 4 3 2 6" xfId="58578" xr:uid="{00000000-0005-0000-0000-000069C90000}"/>
    <cellStyle name="Normal 11 4 3 3" xfId="58579" xr:uid="{00000000-0005-0000-0000-00006AC90000}"/>
    <cellStyle name="Normal 11 4 3 3 2" xfId="58580" xr:uid="{00000000-0005-0000-0000-00006BC90000}"/>
    <cellStyle name="Normal 11 4 3 3 2 2" xfId="58581" xr:uid="{00000000-0005-0000-0000-00006CC90000}"/>
    <cellStyle name="Normal 11 4 3 3 2 3" xfId="58582" xr:uid="{00000000-0005-0000-0000-00006DC90000}"/>
    <cellStyle name="Normal 11 4 3 3 3" xfId="58583" xr:uid="{00000000-0005-0000-0000-00006EC90000}"/>
    <cellStyle name="Normal 11 4 3 3 3 2" xfId="58584" xr:uid="{00000000-0005-0000-0000-00006FC90000}"/>
    <cellStyle name="Normal 11 4 3 3 3 3" xfId="58585" xr:uid="{00000000-0005-0000-0000-000070C90000}"/>
    <cellStyle name="Normal 11 4 3 3 4" xfId="58586" xr:uid="{00000000-0005-0000-0000-000071C90000}"/>
    <cellStyle name="Normal 11 4 3 3 4 2" xfId="58587" xr:uid="{00000000-0005-0000-0000-000072C90000}"/>
    <cellStyle name="Normal 11 4 3 3 5" xfId="58588" xr:uid="{00000000-0005-0000-0000-000073C90000}"/>
    <cellStyle name="Normal 11 4 3 3 6" xfId="58589" xr:uid="{00000000-0005-0000-0000-000074C90000}"/>
    <cellStyle name="Normal 11 4 3 4" xfId="58590" xr:uid="{00000000-0005-0000-0000-000075C90000}"/>
    <cellStyle name="Normal 11 4 3 4 2" xfId="58591" xr:uid="{00000000-0005-0000-0000-000076C90000}"/>
    <cellStyle name="Normal 11 4 3 4 2 2" xfId="58592" xr:uid="{00000000-0005-0000-0000-000077C90000}"/>
    <cellStyle name="Normal 11 4 3 4 2 3" xfId="58593" xr:uid="{00000000-0005-0000-0000-000078C90000}"/>
    <cellStyle name="Normal 11 4 3 4 3" xfId="58594" xr:uid="{00000000-0005-0000-0000-000079C90000}"/>
    <cellStyle name="Normal 11 4 3 4 3 2" xfId="58595" xr:uid="{00000000-0005-0000-0000-00007AC90000}"/>
    <cellStyle name="Normal 11 4 3 4 4" xfId="58596" xr:uid="{00000000-0005-0000-0000-00007BC90000}"/>
    <cellStyle name="Normal 11 4 3 4 5" xfId="58597" xr:uid="{00000000-0005-0000-0000-00007CC90000}"/>
    <cellStyle name="Normal 11 4 3 5" xfId="58598" xr:uid="{00000000-0005-0000-0000-00007DC90000}"/>
    <cellStyle name="Normal 11 4 3 5 2" xfId="58599" xr:uid="{00000000-0005-0000-0000-00007EC90000}"/>
    <cellStyle name="Normal 11 4 3 5 3" xfId="58600" xr:uid="{00000000-0005-0000-0000-00007FC90000}"/>
    <cellStyle name="Normal 11 4 3 6" xfId="58601" xr:uid="{00000000-0005-0000-0000-000080C90000}"/>
    <cellStyle name="Normal 11 4 3 6 2" xfId="58602" xr:uid="{00000000-0005-0000-0000-000081C90000}"/>
    <cellStyle name="Normal 11 4 3 6 3" xfId="58603" xr:uid="{00000000-0005-0000-0000-000082C90000}"/>
    <cellStyle name="Normal 11 4 3 7" xfId="58604" xr:uid="{00000000-0005-0000-0000-000083C90000}"/>
    <cellStyle name="Normal 11 4 3 7 2" xfId="58605" xr:uid="{00000000-0005-0000-0000-000084C90000}"/>
    <cellStyle name="Normal 11 4 3 8" xfId="58606" xr:uid="{00000000-0005-0000-0000-000085C90000}"/>
    <cellStyle name="Normal 11 4 3 9" xfId="58607" xr:uid="{00000000-0005-0000-0000-000086C90000}"/>
    <cellStyle name="Normal 11 4 4" xfId="58608" xr:uid="{00000000-0005-0000-0000-000087C90000}"/>
    <cellStyle name="Normal 11 4 4 2" xfId="58609" xr:uid="{00000000-0005-0000-0000-000088C90000}"/>
    <cellStyle name="Normal 11 4 4 2 2" xfId="58610" xr:uid="{00000000-0005-0000-0000-000089C90000}"/>
    <cellStyle name="Normal 11 4 4 2 2 2" xfId="58611" xr:uid="{00000000-0005-0000-0000-00008AC90000}"/>
    <cellStyle name="Normal 11 4 4 2 2 3" xfId="58612" xr:uid="{00000000-0005-0000-0000-00008BC90000}"/>
    <cellStyle name="Normal 11 4 4 2 3" xfId="58613" xr:uid="{00000000-0005-0000-0000-00008CC90000}"/>
    <cellStyle name="Normal 11 4 4 2 3 2" xfId="58614" xr:uid="{00000000-0005-0000-0000-00008DC90000}"/>
    <cellStyle name="Normal 11 4 4 2 3 3" xfId="58615" xr:uid="{00000000-0005-0000-0000-00008EC90000}"/>
    <cellStyle name="Normal 11 4 4 2 4" xfId="58616" xr:uid="{00000000-0005-0000-0000-00008FC90000}"/>
    <cellStyle name="Normal 11 4 4 2 4 2" xfId="58617" xr:uid="{00000000-0005-0000-0000-000090C90000}"/>
    <cellStyle name="Normal 11 4 4 2 5" xfId="58618" xr:uid="{00000000-0005-0000-0000-000091C90000}"/>
    <cellStyle name="Normal 11 4 4 2 6" xfId="58619" xr:uid="{00000000-0005-0000-0000-000092C90000}"/>
    <cellStyle name="Normal 11 4 4 3" xfId="58620" xr:uid="{00000000-0005-0000-0000-000093C90000}"/>
    <cellStyle name="Normal 11 4 4 3 2" xfId="58621" xr:uid="{00000000-0005-0000-0000-000094C90000}"/>
    <cellStyle name="Normal 11 4 4 3 2 2" xfId="58622" xr:uid="{00000000-0005-0000-0000-000095C90000}"/>
    <cellStyle name="Normal 11 4 4 3 2 3" xfId="58623" xr:uid="{00000000-0005-0000-0000-000096C90000}"/>
    <cellStyle name="Normal 11 4 4 3 3" xfId="58624" xr:uid="{00000000-0005-0000-0000-000097C90000}"/>
    <cellStyle name="Normal 11 4 4 3 3 2" xfId="58625" xr:uid="{00000000-0005-0000-0000-000098C90000}"/>
    <cellStyle name="Normal 11 4 4 3 3 3" xfId="58626" xr:uid="{00000000-0005-0000-0000-000099C90000}"/>
    <cellStyle name="Normal 11 4 4 3 4" xfId="58627" xr:uid="{00000000-0005-0000-0000-00009AC90000}"/>
    <cellStyle name="Normal 11 4 4 3 4 2" xfId="58628" xr:uid="{00000000-0005-0000-0000-00009BC90000}"/>
    <cellStyle name="Normal 11 4 4 3 5" xfId="58629" xr:uid="{00000000-0005-0000-0000-00009CC90000}"/>
    <cellStyle name="Normal 11 4 4 3 6" xfId="58630" xr:uid="{00000000-0005-0000-0000-00009DC90000}"/>
    <cellStyle name="Normal 11 4 4 4" xfId="58631" xr:uid="{00000000-0005-0000-0000-00009EC90000}"/>
    <cellStyle name="Normal 11 4 4 4 2" xfId="58632" xr:uid="{00000000-0005-0000-0000-00009FC90000}"/>
    <cellStyle name="Normal 11 4 4 4 2 2" xfId="58633" xr:uid="{00000000-0005-0000-0000-0000A0C90000}"/>
    <cellStyle name="Normal 11 4 4 4 2 3" xfId="58634" xr:uid="{00000000-0005-0000-0000-0000A1C90000}"/>
    <cellStyle name="Normal 11 4 4 4 3" xfId="58635" xr:uid="{00000000-0005-0000-0000-0000A2C90000}"/>
    <cellStyle name="Normal 11 4 4 4 3 2" xfId="58636" xr:uid="{00000000-0005-0000-0000-0000A3C90000}"/>
    <cellStyle name="Normal 11 4 4 4 4" xfId="58637" xr:uid="{00000000-0005-0000-0000-0000A4C90000}"/>
    <cellStyle name="Normal 11 4 4 4 5" xfId="58638" xr:uid="{00000000-0005-0000-0000-0000A5C90000}"/>
    <cellStyle name="Normal 11 4 4 5" xfId="58639" xr:uid="{00000000-0005-0000-0000-0000A6C90000}"/>
    <cellStyle name="Normal 11 4 4 5 2" xfId="58640" xr:uid="{00000000-0005-0000-0000-0000A7C90000}"/>
    <cellStyle name="Normal 11 4 4 5 3" xfId="58641" xr:uid="{00000000-0005-0000-0000-0000A8C90000}"/>
    <cellStyle name="Normal 11 4 4 6" xfId="58642" xr:uid="{00000000-0005-0000-0000-0000A9C90000}"/>
    <cellStyle name="Normal 11 4 4 6 2" xfId="58643" xr:uid="{00000000-0005-0000-0000-0000AAC90000}"/>
    <cellStyle name="Normal 11 4 4 6 3" xfId="58644" xr:uid="{00000000-0005-0000-0000-0000ABC90000}"/>
    <cellStyle name="Normal 11 4 4 7" xfId="58645" xr:uid="{00000000-0005-0000-0000-0000ACC90000}"/>
    <cellStyle name="Normal 11 4 4 7 2" xfId="58646" xr:uid="{00000000-0005-0000-0000-0000ADC90000}"/>
    <cellStyle name="Normal 11 4 4 8" xfId="58647" xr:uid="{00000000-0005-0000-0000-0000AEC90000}"/>
    <cellStyle name="Normal 11 4 4 9" xfId="58648" xr:uid="{00000000-0005-0000-0000-0000AFC90000}"/>
    <cellStyle name="Normal 11 4 5" xfId="58649" xr:uid="{00000000-0005-0000-0000-0000B0C90000}"/>
    <cellStyle name="Normal 11 4 5 2" xfId="58650" xr:uid="{00000000-0005-0000-0000-0000B1C90000}"/>
    <cellStyle name="Normal 11 4 5 2 2" xfId="58651" xr:uid="{00000000-0005-0000-0000-0000B2C90000}"/>
    <cellStyle name="Normal 11 4 5 2 3" xfId="58652" xr:uid="{00000000-0005-0000-0000-0000B3C90000}"/>
    <cellStyle name="Normal 11 4 5 3" xfId="58653" xr:uid="{00000000-0005-0000-0000-0000B4C90000}"/>
    <cellStyle name="Normal 11 4 5 3 2" xfId="58654" xr:uid="{00000000-0005-0000-0000-0000B5C90000}"/>
    <cellStyle name="Normal 11 4 5 3 3" xfId="58655" xr:uid="{00000000-0005-0000-0000-0000B6C90000}"/>
    <cellStyle name="Normal 11 4 5 4" xfId="58656" xr:uid="{00000000-0005-0000-0000-0000B7C90000}"/>
    <cellStyle name="Normal 11 4 5 4 2" xfId="58657" xr:uid="{00000000-0005-0000-0000-0000B8C90000}"/>
    <cellStyle name="Normal 11 4 5 5" xfId="58658" xr:uid="{00000000-0005-0000-0000-0000B9C90000}"/>
    <cellStyle name="Normal 11 4 5 6" xfId="58659" xr:uid="{00000000-0005-0000-0000-0000BAC90000}"/>
    <cellStyle name="Normal 11 4 6" xfId="58660" xr:uid="{00000000-0005-0000-0000-0000BBC90000}"/>
    <cellStyle name="Normal 11 4 6 2" xfId="58661" xr:uid="{00000000-0005-0000-0000-0000BCC90000}"/>
    <cellStyle name="Normal 11 4 6 2 2" xfId="58662" xr:uid="{00000000-0005-0000-0000-0000BDC90000}"/>
    <cellStyle name="Normal 11 4 6 2 3" xfId="58663" xr:uid="{00000000-0005-0000-0000-0000BEC90000}"/>
    <cellStyle name="Normal 11 4 6 3" xfId="58664" xr:uid="{00000000-0005-0000-0000-0000BFC90000}"/>
    <cellStyle name="Normal 11 4 6 3 2" xfId="58665" xr:uid="{00000000-0005-0000-0000-0000C0C90000}"/>
    <cellStyle name="Normal 11 4 6 3 3" xfId="58666" xr:uid="{00000000-0005-0000-0000-0000C1C90000}"/>
    <cellStyle name="Normal 11 4 6 4" xfId="58667" xr:uid="{00000000-0005-0000-0000-0000C2C90000}"/>
    <cellStyle name="Normal 11 4 6 4 2" xfId="58668" xr:uid="{00000000-0005-0000-0000-0000C3C90000}"/>
    <cellStyle name="Normal 11 4 6 5" xfId="58669" xr:uid="{00000000-0005-0000-0000-0000C4C90000}"/>
    <cellStyle name="Normal 11 4 6 6" xfId="58670" xr:uid="{00000000-0005-0000-0000-0000C5C90000}"/>
    <cellStyle name="Normal 11 4 7" xfId="58671" xr:uid="{00000000-0005-0000-0000-0000C6C90000}"/>
    <cellStyle name="Normal 11 4 7 2" xfId="58672" xr:uid="{00000000-0005-0000-0000-0000C7C90000}"/>
    <cellStyle name="Normal 11 4 7 2 2" xfId="58673" xr:uid="{00000000-0005-0000-0000-0000C8C90000}"/>
    <cellStyle name="Normal 11 4 7 2 3" xfId="58674" xr:uid="{00000000-0005-0000-0000-0000C9C90000}"/>
    <cellStyle name="Normal 11 4 7 3" xfId="58675" xr:uid="{00000000-0005-0000-0000-0000CAC90000}"/>
    <cellStyle name="Normal 11 4 7 3 2" xfId="58676" xr:uid="{00000000-0005-0000-0000-0000CBC90000}"/>
    <cellStyle name="Normal 11 4 7 4" xfId="58677" xr:uid="{00000000-0005-0000-0000-0000CCC90000}"/>
    <cellStyle name="Normal 11 4 7 5" xfId="58678" xr:uid="{00000000-0005-0000-0000-0000CDC90000}"/>
    <cellStyle name="Normal 11 4 8" xfId="58679" xr:uid="{00000000-0005-0000-0000-0000CEC90000}"/>
    <cellStyle name="Normal 11 4 8 2" xfId="58680" xr:uid="{00000000-0005-0000-0000-0000CFC90000}"/>
    <cellStyle name="Normal 11 4 8 3" xfId="58681" xr:uid="{00000000-0005-0000-0000-0000D0C90000}"/>
    <cellStyle name="Normal 11 4 9" xfId="58682" xr:uid="{00000000-0005-0000-0000-0000D1C90000}"/>
    <cellStyle name="Normal 11 4 9 2" xfId="58683" xr:uid="{00000000-0005-0000-0000-0000D2C90000}"/>
    <cellStyle name="Normal 11 4 9 3" xfId="58684" xr:uid="{00000000-0005-0000-0000-0000D3C90000}"/>
    <cellStyle name="Normal 11 5" xfId="58685" xr:uid="{00000000-0005-0000-0000-0000D4C90000}"/>
    <cellStyle name="Normal 11 5 10" xfId="58686" xr:uid="{00000000-0005-0000-0000-0000D5C90000}"/>
    <cellStyle name="Normal 11 5 2" xfId="58687" xr:uid="{00000000-0005-0000-0000-0000D6C90000}"/>
    <cellStyle name="Normal 11 5 2 2" xfId="58688" xr:uid="{00000000-0005-0000-0000-0000D7C90000}"/>
    <cellStyle name="Normal 11 5 2 2 2" xfId="58689" xr:uid="{00000000-0005-0000-0000-0000D8C90000}"/>
    <cellStyle name="Normal 11 5 2 2 2 2" xfId="58690" xr:uid="{00000000-0005-0000-0000-0000D9C90000}"/>
    <cellStyle name="Normal 11 5 2 2 2 3" xfId="58691" xr:uid="{00000000-0005-0000-0000-0000DAC90000}"/>
    <cellStyle name="Normal 11 5 2 2 3" xfId="58692" xr:uid="{00000000-0005-0000-0000-0000DBC90000}"/>
    <cellStyle name="Normal 11 5 2 2 3 2" xfId="58693" xr:uid="{00000000-0005-0000-0000-0000DCC90000}"/>
    <cellStyle name="Normal 11 5 2 2 3 3" xfId="58694" xr:uid="{00000000-0005-0000-0000-0000DDC90000}"/>
    <cellStyle name="Normal 11 5 2 2 4" xfId="58695" xr:uid="{00000000-0005-0000-0000-0000DEC90000}"/>
    <cellStyle name="Normal 11 5 2 2 4 2" xfId="58696" xr:uid="{00000000-0005-0000-0000-0000DFC90000}"/>
    <cellStyle name="Normal 11 5 2 2 5" xfId="58697" xr:uid="{00000000-0005-0000-0000-0000E0C90000}"/>
    <cellStyle name="Normal 11 5 2 2 6" xfId="58698" xr:uid="{00000000-0005-0000-0000-0000E1C90000}"/>
    <cellStyle name="Normal 11 5 2 3" xfId="58699" xr:uid="{00000000-0005-0000-0000-0000E2C90000}"/>
    <cellStyle name="Normal 11 5 2 3 2" xfId="58700" xr:uid="{00000000-0005-0000-0000-0000E3C90000}"/>
    <cellStyle name="Normal 11 5 2 3 2 2" xfId="58701" xr:uid="{00000000-0005-0000-0000-0000E4C90000}"/>
    <cellStyle name="Normal 11 5 2 3 2 3" xfId="58702" xr:uid="{00000000-0005-0000-0000-0000E5C90000}"/>
    <cellStyle name="Normal 11 5 2 3 3" xfId="58703" xr:uid="{00000000-0005-0000-0000-0000E6C90000}"/>
    <cellStyle name="Normal 11 5 2 3 3 2" xfId="58704" xr:uid="{00000000-0005-0000-0000-0000E7C90000}"/>
    <cellStyle name="Normal 11 5 2 3 3 3" xfId="58705" xr:uid="{00000000-0005-0000-0000-0000E8C90000}"/>
    <cellStyle name="Normal 11 5 2 3 4" xfId="58706" xr:uid="{00000000-0005-0000-0000-0000E9C90000}"/>
    <cellStyle name="Normal 11 5 2 3 4 2" xfId="58707" xr:uid="{00000000-0005-0000-0000-0000EAC90000}"/>
    <cellStyle name="Normal 11 5 2 3 5" xfId="58708" xr:uid="{00000000-0005-0000-0000-0000EBC90000}"/>
    <cellStyle name="Normal 11 5 2 3 6" xfId="58709" xr:uid="{00000000-0005-0000-0000-0000ECC90000}"/>
    <cellStyle name="Normal 11 5 2 4" xfId="58710" xr:uid="{00000000-0005-0000-0000-0000EDC90000}"/>
    <cellStyle name="Normal 11 5 2 4 2" xfId="58711" xr:uid="{00000000-0005-0000-0000-0000EEC90000}"/>
    <cellStyle name="Normal 11 5 2 4 2 2" xfId="58712" xr:uid="{00000000-0005-0000-0000-0000EFC90000}"/>
    <cellStyle name="Normal 11 5 2 4 2 3" xfId="58713" xr:uid="{00000000-0005-0000-0000-0000F0C90000}"/>
    <cellStyle name="Normal 11 5 2 4 3" xfId="58714" xr:uid="{00000000-0005-0000-0000-0000F1C90000}"/>
    <cellStyle name="Normal 11 5 2 4 3 2" xfId="58715" xr:uid="{00000000-0005-0000-0000-0000F2C90000}"/>
    <cellStyle name="Normal 11 5 2 4 4" xfId="58716" xr:uid="{00000000-0005-0000-0000-0000F3C90000}"/>
    <cellStyle name="Normal 11 5 2 4 5" xfId="58717" xr:uid="{00000000-0005-0000-0000-0000F4C90000}"/>
    <cellStyle name="Normal 11 5 2 5" xfId="58718" xr:uid="{00000000-0005-0000-0000-0000F5C90000}"/>
    <cellStyle name="Normal 11 5 2 5 2" xfId="58719" xr:uid="{00000000-0005-0000-0000-0000F6C90000}"/>
    <cellStyle name="Normal 11 5 2 5 3" xfId="58720" xr:uid="{00000000-0005-0000-0000-0000F7C90000}"/>
    <cellStyle name="Normal 11 5 2 6" xfId="58721" xr:uid="{00000000-0005-0000-0000-0000F8C90000}"/>
    <cellStyle name="Normal 11 5 2 6 2" xfId="58722" xr:uid="{00000000-0005-0000-0000-0000F9C90000}"/>
    <cellStyle name="Normal 11 5 2 6 3" xfId="58723" xr:uid="{00000000-0005-0000-0000-0000FAC90000}"/>
    <cellStyle name="Normal 11 5 2 7" xfId="58724" xr:uid="{00000000-0005-0000-0000-0000FBC90000}"/>
    <cellStyle name="Normal 11 5 2 7 2" xfId="58725" xr:uid="{00000000-0005-0000-0000-0000FCC90000}"/>
    <cellStyle name="Normal 11 5 2 8" xfId="58726" xr:uid="{00000000-0005-0000-0000-0000FDC90000}"/>
    <cellStyle name="Normal 11 5 2 9" xfId="58727" xr:uid="{00000000-0005-0000-0000-0000FEC90000}"/>
    <cellStyle name="Normal 11 5 3" xfId="58728" xr:uid="{00000000-0005-0000-0000-0000FFC90000}"/>
    <cellStyle name="Normal 11 5 3 2" xfId="58729" xr:uid="{00000000-0005-0000-0000-000000CA0000}"/>
    <cellStyle name="Normal 11 5 3 2 2" xfId="58730" xr:uid="{00000000-0005-0000-0000-000001CA0000}"/>
    <cellStyle name="Normal 11 5 3 2 3" xfId="58731" xr:uid="{00000000-0005-0000-0000-000002CA0000}"/>
    <cellStyle name="Normal 11 5 3 3" xfId="58732" xr:uid="{00000000-0005-0000-0000-000003CA0000}"/>
    <cellStyle name="Normal 11 5 3 3 2" xfId="58733" xr:uid="{00000000-0005-0000-0000-000004CA0000}"/>
    <cellStyle name="Normal 11 5 3 3 3" xfId="58734" xr:uid="{00000000-0005-0000-0000-000005CA0000}"/>
    <cellStyle name="Normal 11 5 3 4" xfId="58735" xr:uid="{00000000-0005-0000-0000-000006CA0000}"/>
    <cellStyle name="Normal 11 5 3 4 2" xfId="58736" xr:uid="{00000000-0005-0000-0000-000007CA0000}"/>
    <cellStyle name="Normal 11 5 3 5" xfId="58737" xr:uid="{00000000-0005-0000-0000-000008CA0000}"/>
    <cellStyle name="Normal 11 5 3 6" xfId="58738" xr:uid="{00000000-0005-0000-0000-000009CA0000}"/>
    <cellStyle name="Normal 11 5 4" xfId="58739" xr:uid="{00000000-0005-0000-0000-00000ACA0000}"/>
    <cellStyle name="Normal 11 5 4 2" xfId="58740" xr:uid="{00000000-0005-0000-0000-00000BCA0000}"/>
    <cellStyle name="Normal 11 5 4 2 2" xfId="58741" xr:uid="{00000000-0005-0000-0000-00000CCA0000}"/>
    <cellStyle name="Normal 11 5 4 2 3" xfId="58742" xr:uid="{00000000-0005-0000-0000-00000DCA0000}"/>
    <cellStyle name="Normal 11 5 4 3" xfId="58743" xr:uid="{00000000-0005-0000-0000-00000ECA0000}"/>
    <cellStyle name="Normal 11 5 4 3 2" xfId="58744" xr:uid="{00000000-0005-0000-0000-00000FCA0000}"/>
    <cellStyle name="Normal 11 5 4 3 3" xfId="58745" xr:uid="{00000000-0005-0000-0000-000010CA0000}"/>
    <cellStyle name="Normal 11 5 4 4" xfId="58746" xr:uid="{00000000-0005-0000-0000-000011CA0000}"/>
    <cellStyle name="Normal 11 5 4 4 2" xfId="58747" xr:uid="{00000000-0005-0000-0000-000012CA0000}"/>
    <cellStyle name="Normal 11 5 4 5" xfId="58748" xr:uid="{00000000-0005-0000-0000-000013CA0000}"/>
    <cellStyle name="Normal 11 5 4 6" xfId="58749" xr:uid="{00000000-0005-0000-0000-000014CA0000}"/>
    <cellStyle name="Normal 11 5 5" xfId="58750" xr:uid="{00000000-0005-0000-0000-000015CA0000}"/>
    <cellStyle name="Normal 11 5 5 2" xfId="58751" xr:uid="{00000000-0005-0000-0000-000016CA0000}"/>
    <cellStyle name="Normal 11 5 5 2 2" xfId="58752" xr:uid="{00000000-0005-0000-0000-000017CA0000}"/>
    <cellStyle name="Normal 11 5 5 2 3" xfId="58753" xr:uid="{00000000-0005-0000-0000-000018CA0000}"/>
    <cellStyle name="Normal 11 5 5 3" xfId="58754" xr:uid="{00000000-0005-0000-0000-000019CA0000}"/>
    <cellStyle name="Normal 11 5 5 3 2" xfId="58755" xr:uid="{00000000-0005-0000-0000-00001ACA0000}"/>
    <cellStyle name="Normal 11 5 5 4" xfId="58756" xr:uid="{00000000-0005-0000-0000-00001BCA0000}"/>
    <cellStyle name="Normal 11 5 5 5" xfId="58757" xr:uid="{00000000-0005-0000-0000-00001CCA0000}"/>
    <cellStyle name="Normal 11 5 6" xfId="58758" xr:uid="{00000000-0005-0000-0000-00001DCA0000}"/>
    <cellStyle name="Normal 11 5 6 2" xfId="58759" xr:uid="{00000000-0005-0000-0000-00001ECA0000}"/>
    <cellStyle name="Normal 11 5 6 3" xfId="58760" xr:uid="{00000000-0005-0000-0000-00001FCA0000}"/>
    <cellStyle name="Normal 11 5 7" xfId="58761" xr:uid="{00000000-0005-0000-0000-000020CA0000}"/>
    <cellStyle name="Normal 11 5 7 2" xfId="58762" xr:uid="{00000000-0005-0000-0000-000021CA0000}"/>
    <cellStyle name="Normal 11 5 7 3" xfId="58763" xr:uid="{00000000-0005-0000-0000-000022CA0000}"/>
    <cellStyle name="Normal 11 5 8" xfId="58764" xr:uid="{00000000-0005-0000-0000-000023CA0000}"/>
    <cellStyle name="Normal 11 5 8 2" xfId="58765" xr:uid="{00000000-0005-0000-0000-000024CA0000}"/>
    <cellStyle name="Normal 11 5 9" xfId="58766" xr:uid="{00000000-0005-0000-0000-000025CA0000}"/>
    <cellStyle name="Normal 11 6" xfId="58767" xr:uid="{00000000-0005-0000-0000-000026CA0000}"/>
    <cellStyle name="Normal 11 6 2" xfId="58768" xr:uid="{00000000-0005-0000-0000-000027CA0000}"/>
    <cellStyle name="Normal 11 6 2 2" xfId="58769" xr:uid="{00000000-0005-0000-0000-000028CA0000}"/>
    <cellStyle name="Normal 11 6 2 2 2" xfId="58770" xr:uid="{00000000-0005-0000-0000-000029CA0000}"/>
    <cellStyle name="Normal 11 6 2 2 3" xfId="58771" xr:uid="{00000000-0005-0000-0000-00002ACA0000}"/>
    <cellStyle name="Normal 11 6 2 3" xfId="58772" xr:uid="{00000000-0005-0000-0000-00002BCA0000}"/>
    <cellStyle name="Normal 11 6 2 3 2" xfId="58773" xr:uid="{00000000-0005-0000-0000-00002CCA0000}"/>
    <cellStyle name="Normal 11 6 2 3 3" xfId="58774" xr:uid="{00000000-0005-0000-0000-00002DCA0000}"/>
    <cellStyle name="Normal 11 6 2 4" xfId="58775" xr:uid="{00000000-0005-0000-0000-00002ECA0000}"/>
    <cellStyle name="Normal 11 6 2 4 2" xfId="58776" xr:uid="{00000000-0005-0000-0000-00002FCA0000}"/>
    <cellStyle name="Normal 11 6 2 5" xfId="58777" xr:uid="{00000000-0005-0000-0000-000030CA0000}"/>
    <cellStyle name="Normal 11 6 2 6" xfId="58778" xr:uid="{00000000-0005-0000-0000-000031CA0000}"/>
    <cellStyle name="Normal 11 6 3" xfId="58779" xr:uid="{00000000-0005-0000-0000-000032CA0000}"/>
    <cellStyle name="Normal 11 6 3 2" xfId="58780" xr:uid="{00000000-0005-0000-0000-000033CA0000}"/>
    <cellStyle name="Normal 11 6 3 2 2" xfId="58781" xr:uid="{00000000-0005-0000-0000-000034CA0000}"/>
    <cellStyle name="Normal 11 6 3 2 3" xfId="58782" xr:uid="{00000000-0005-0000-0000-000035CA0000}"/>
    <cellStyle name="Normal 11 6 3 3" xfId="58783" xr:uid="{00000000-0005-0000-0000-000036CA0000}"/>
    <cellStyle name="Normal 11 6 3 3 2" xfId="58784" xr:uid="{00000000-0005-0000-0000-000037CA0000}"/>
    <cellStyle name="Normal 11 6 3 3 3" xfId="58785" xr:uid="{00000000-0005-0000-0000-000038CA0000}"/>
    <cellStyle name="Normal 11 6 3 4" xfId="58786" xr:uid="{00000000-0005-0000-0000-000039CA0000}"/>
    <cellStyle name="Normal 11 6 3 4 2" xfId="58787" xr:uid="{00000000-0005-0000-0000-00003ACA0000}"/>
    <cellStyle name="Normal 11 6 3 5" xfId="58788" xr:uid="{00000000-0005-0000-0000-00003BCA0000}"/>
    <cellStyle name="Normal 11 6 3 6" xfId="58789" xr:uid="{00000000-0005-0000-0000-00003CCA0000}"/>
    <cellStyle name="Normal 11 6 4" xfId="58790" xr:uid="{00000000-0005-0000-0000-00003DCA0000}"/>
    <cellStyle name="Normal 11 6 4 2" xfId="58791" xr:uid="{00000000-0005-0000-0000-00003ECA0000}"/>
    <cellStyle name="Normal 11 6 4 2 2" xfId="58792" xr:uid="{00000000-0005-0000-0000-00003FCA0000}"/>
    <cellStyle name="Normal 11 6 4 2 3" xfId="58793" xr:uid="{00000000-0005-0000-0000-000040CA0000}"/>
    <cellStyle name="Normal 11 6 4 3" xfId="58794" xr:uid="{00000000-0005-0000-0000-000041CA0000}"/>
    <cellStyle name="Normal 11 6 4 3 2" xfId="58795" xr:uid="{00000000-0005-0000-0000-000042CA0000}"/>
    <cellStyle name="Normal 11 6 4 4" xfId="58796" xr:uid="{00000000-0005-0000-0000-000043CA0000}"/>
    <cellStyle name="Normal 11 6 4 5" xfId="58797" xr:uid="{00000000-0005-0000-0000-000044CA0000}"/>
    <cellStyle name="Normal 11 6 5" xfId="58798" xr:uid="{00000000-0005-0000-0000-000045CA0000}"/>
    <cellStyle name="Normal 11 6 5 2" xfId="58799" xr:uid="{00000000-0005-0000-0000-000046CA0000}"/>
    <cellStyle name="Normal 11 6 5 3" xfId="58800" xr:uid="{00000000-0005-0000-0000-000047CA0000}"/>
    <cellStyle name="Normal 11 6 6" xfId="58801" xr:uid="{00000000-0005-0000-0000-000048CA0000}"/>
    <cellStyle name="Normal 11 6 6 2" xfId="58802" xr:uid="{00000000-0005-0000-0000-000049CA0000}"/>
    <cellStyle name="Normal 11 6 6 3" xfId="58803" xr:uid="{00000000-0005-0000-0000-00004ACA0000}"/>
    <cellStyle name="Normal 11 6 7" xfId="58804" xr:uid="{00000000-0005-0000-0000-00004BCA0000}"/>
    <cellStyle name="Normal 11 6 7 2" xfId="58805" xr:uid="{00000000-0005-0000-0000-00004CCA0000}"/>
    <cellStyle name="Normal 11 6 8" xfId="58806" xr:uid="{00000000-0005-0000-0000-00004DCA0000}"/>
    <cellStyle name="Normal 11 6 9" xfId="58807" xr:uid="{00000000-0005-0000-0000-00004ECA0000}"/>
    <cellStyle name="Normal 11 7" xfId="58808" xr:uid="{00000000-0005-0000-0000-00004FCA0000}"/>
    <cellStyle name="Normal 11 7 2" xfId="58809" xr:uid="{00000000-0005-0000-0000-000050CA0000}"/>
    <cellStyle name="Normal 11 7 2 2" xfId="58810" xr:uid="{00000000-0005-0000-0000-000051CA0000}"/>
    <cellStyle name="Normal 11 7 2 2 2" xfId="58811" xr:uid="{00000000-0005-0000-0000-000052CA0000}"/>
    <cellStyle name="Normal 11 7 2 2 3" xfId="58812" xr:uid="{00000000-0005-0000-0000-000053CA0000}"/>
    <cellStyle name="Normal 11 7 2 3" xfId="58813" xr:uid="{00000000-0005-0000-0000-000054CA0000}"/>
    <cellStyle name="Normal 11 7 2 3 2" xfId="58814" xr:uid="{00000000-0005-0000-0000-000055CA0000}"/>
    <cellStyle name="Normal 11 7 2 3 3" xfId="58815" xr:uid="{00000000-0005-0000-0000-000056CA0000}"/>
    <cellStyle name="Normal 11 7 2 4" xfId="58816" xr:uid="{00000000-0005-0000-0000-000057CA0000}"/>
    <cellStyle name="Normal 11 7 2 4 2" xfId="58817" xr:uid="{00000000-0005-0000-0000-000058CA0000}"/>
    <cellStyle name="Normal 11 7 2 5" xfId="58818" xr:uid="{00000000-0005-0000-0000-000059CA0000}"/>
    <cellStyle name="Normal 11 7 2 6" xfId="58819" xr:uid="{00000000-0005-0000-0000-00005ACA0000}"/>
    <cellStyle name="Normal 11 7 3" xfId="58820" xr:uid="{00000000-0005-0000-0000-00005BCA0000}"/>
    <cellStyle name="Normal 11 7 3 2" xfId="58821" xr:uid="{00000000-0005-0000-0000-00005CCA0000}"/>
    <cellStyle name="Normal 11 7 3 2 2" xfId="58822" xr:uid="{00000000-0005-0000-0000-00005DCA0000}"/>
    <cellStyle name="Normal 11 7 3 2 3" xfId="58823" xr:uid="{00000000-0005-0000-0000-00005ECA0000}"/>
    <cellStyle name="Normal 11 7 3 3" xfId="58824" xr:uid="{00000000-0005-0000-0000-00005FCA0000}"/>
    <cellStyle name="Normal 11 7 3 3 2" xfId="58825" xr:uid="{00000000-0005-0000-0000-000060CA0000}"/>
    <cellStyle name="Normal 11 7 3 3 3" xfId="58826" xr:uid="{00000000-0005-0000-0000-000061CA0000}"/>
    <cellStyle name="Normal 11 7 3 4" xfId="58827" xr:uid="{00000000-0005-0000-0000-000062CA0000}"/>
    <cellStyle name="Normal 11 7 3 4 2" xfId="58828" xr:uid="{00000000-0005-0000-0000-000063CA0000}"/>
    <cellStyle name="Normal 11 7 3 5" xfId="58829" xr:uid="{00000000-0005-0000-0000-000064CA0000}"/>
    <cellStyle name="Normal 11 7 3 6" xfId="58830" xr:uid="{00000000-0005-0000-0000-000065CA0000}"/>
    <cellStyle name="Normal 11 7 4" xfId="58831" xr:uid="{00000000-0005-0000-0000-000066CA0000}"/>
    <cellStyle name="Normal 11 7 4 2" xfId="58832" xr:uid="{00000000-0005-0000-0000-000067CA0000}"/>
    <cellStyle name="Normal 11 7 4 2 2" xfId="58833" xr:uid="{00000000-0005-0000-0000-000068CA0000}"/>
    <cellStyle name="Normal 11 7 4 2 3" xfId="58834" xr:uid="{00000000-0005-0000-0000-000069CA0000}"/>
    <cellStyle name="Normal 11 7 4 3" xfId="58835" xr:uid="{00000000-0005-0000-0000-00006ACA0000}"/>
    <cellStyle name="Normal 11 7 4 3 2" xfId="58836" xr:uid="{00000000-0005-0000-0000-00006BCA0000}"/>
    <cellStyle name="Normal 11 7 4 4" xfId="58837" xr:uid="{00000000-0005-0000-0000-00006CCA0000}"/>
    <cellStyle name="Normal 11 7 4 5" xfId="58838" xr:uid="{00000000-0005-0000-0000-00006DCA0000}"/>
    <cellStyle name="Normal 11 7 5" xfId="58839" xr:uid="{00000000-0005-0000-0000-00006ECA0000}"/>
    <cellStyle name="Normal 11 7 5 2" xfId="58840" xr:uid="{00000000-0005-0000-0000-00006FCA0000}"/>
    <cellStyle name="Normal 11 7 5 3" xfId="58841" xr:uid="{00000000-0005-0000-0000-000070CA0000}"/>
    <cellStyle name="Normal 11 7 6" xfId="58842" xr:uid="{00000000-0005-0000-0000-000071CA0000}"/>
    <cellStyle name="Normal 11 7 6 2" xfId="58843" xr:uid="{00000000-0005-0000-0000-000072CA0000}"/>
    <cellStyle name="Normal 11 7 6 3" xfId="58844" xr:uid="{00000000-0005-0000-0000-000073CA0000}"/>
    <cellStyle name="Normal 11 7 7" xfId="58845" xr:uid="{00000000-0005-0000-0000-000074CA0000}"/>
    <cellStyle name="Normal 11 7 7 2" xfId="58846" xr:uid="{00000000-0005-0000-0000-000075CA0000}"/>
    <cellStyle name="Normal 11 7 8" xfId="58847" xr:uid="{00000000-0005-0000-0000-000076CA0000}"/>
    <cellStyle name="Normal 11 7 9" xfId="58848" xr:uid="{00000000-0005-0000-0000-000077CA0000}"/>
    <cellStyle name="Normal 11 8" xfId="58849" xr:uid="{00000000-0005-0000-0000-000078CA0000}"/>
    <cellStyle name="Normal 11 8 2" xfId="58850" xr:uid="{00000000-0005-0000-0000-000079CA0000}"/>
    <cellStyle name="Normal 11 8 2 2" xfId="58851" xr:uid="{00000000-0005-0000-0000-00007ACA0000}"/>
    <cellStyle name="Normal 11 8 2 3" xfId="58852" xr:uid="{00000000-0005-0000-0000-00007BCA0000}"/>
    <cellStyle name="Normal 11 8 3" xfId="58853" xr:uid="{00000000-0005-0000-0000-00007CCA0000}"/>
    <cellStyle name="Normal 11 8 3 2" xfId="58854" xr:uid="{00000000-0005-0000-0000-00007DCA0000}"/>
    <cellStyle name="Normal 11 8 3 3" xfId="58855" xr:uid="{00000000-0005-0000-0000-00007ECA0000}"/>
    <cellStyle name="Normal 11 8 4" xfId="58856" xr:uid="{00000000-0005-0000-0000-00007FCA0000}"/>
    <cellStyle name="Normal 11 8 4 2" xfId="58857" xr:uid="{00000000-0005-0000-0000-000080CA0000}"/>
    <cellStyle name="Normal 11 8 5" xfId="58858" xr:uid="{00000000-0005-0000-0000-000081CA0000}"/>
    <cellStyle name="Normal 11 8 6" xfId="58859" xr:uid="{00000000-0005-0000-0000-000082CA0000}"/>
    <cellStyle name="Normal 11 9" xfId="58860" xr:uid="{00000000-0005-0000-0000-000083CA0000}"/>
    <cellStyle name="Normal 11 9 2" xfId="58861" xr:uid="{00000000-0005-0000-0000-000084CA0000}"/>
    <cellStyle name="Normal 11 9 2 2" xfId="58862" xr:uid="{00000000-0005-0000-0000-000085CA0000}"/>
    <cellStyle name="Normal 11 9 2 3" xfId="58863" xr:uid="{00000000-0005-0000-0000-000086CA0000}"/>
    <cellStyle name="Normal 11 9 3" xfId="58864" xr:uid="{00000000-0005-0000-0000-000087CA0000}"/>
    <cellStyle name="Normal 11 9 3 2" xfId="58865" xr:uid="{00000000-0005-0000-0000-000088CA0000}"/>
    <cellStyle name="Normal 11 9 3 3" xfId="58866" xr:uid="{00000000-0005-0000-0000-000089CA0000}"/>
    <cellStyle name="Normal 11 9 4" xfId="58867" xr:uid="{00000000-0005-0000-0000-00008ACA0000}"/>
    <cellStyle name="Normal 11 9 4 2" xfId="58868" xr:uid="{00000000-0005-0000-0000-00008BCA0000}"/>
    <cellStyle name="Normal 11 9 5" xfId="58869" xr:uid="{00000000-0005-0000-0000-00008CCA0000}"/>
    <cellStyle name="Normal 11 9 6" xfId="58870" xr:uid="{00000000-0005-0000-0000-00008DCA0000}"/>
    <cellStyle name="Normal 12" xfId="4618" xr:uid="{00000000-0005-0000-0000-00008ECA0000}"/>
    <cellStyle name="Normal 12 2" xfId="4619" xr:uid="{00000000-0005-0000-0000-00008FCA0000}"/>
    <cellStyle name="Normal 12 2 2" xfId="4620" xr:uid="{00000000-0005-0000-0000-000090CA0000}"/>
    <cellStyle name="Normal 12 2 2 2" xfId="4621" xr:uid="{00000000-0005-0000-0000-000091CA0000}"/>
    <cellStyle name="Normal 12 2 2 2 2" xfId="4622" xr:uid="{00000000-0005-0000-0000-000092CA0000}"/>
    <cellStyle name="Normal 12 2 2 2 2 2" xfId="4623" xr:uid="{00000000-0005-0000-0000-000093CA0000}"/>
    <cellStyle name="Normal 12 2 2 2 2 2 2" xfId="4624" xr:uid="{00000000-0005-0000-0000-000094CA0000}"/>
    <cellStyle name="Normal 12 2 2 2 2 3" xfId="4625" xr:uid="{00000000-0005-0000-0000-000095CA0000}"/>
    <cellStyle name="Normal 12 2 2 2 3" xfId="4626" xr:uid="{00000000-0005-0000-0000-000096CA0000}"/>
    <cellStyle name="Normal 12 2 2 2 3 2" xfId="4627" xr:uid="{00000000-0005-0000-0000-000097CA0000}"/>
    <cellStyle name="Normal 12 2 2 2 4" xfId="4628" xr:uid="{00000000-0005-0000-0000-000098CA0000}"/>
    <cellStyle name="Normal 12 2 2 2 5" xfId="14057" xr:uid="{00000000-0005-0000-0000-000099CA0000}"/>
    <cellStyle name="Normal 12 2 2 3" xfId="4629" xr:uid="{00000000-0005-0000-0000-00009ACA0000}"/>
    <cellStyle name="Normal 12 2 2 3 2" xfId="4630" xr:uid="{00000000-0005-0000-0000-00009BCA0000}"/>
    <cellStyle name="Normal 12 2 2 3 2 2" xfId="4631" xr:uid="{00000000-0005-0000-0000-00009CCA0000}"/>
    <cellStyle name="Normal 12 2 2 3 3" xfId="4632" xr:uid="{00000000-0005-0000-0000-00009DCA0000}"/>
    <cellStyle name="Normal 12 2 2 4" xfId="4633" xr:uid="{00000000-0005-0000-0000-00009ECA0000}"/>
    <cellStyle name="Normal 12 2 2 4 2" xfId="4634" xr:uid="{00000000-0005-0000-0000-00009FCA0000}"/>
    <cellStyle name="Normal 12 2 2 5" xfId="4635" xr:uid="{00000000-0005-0000-0000-0000A0CA0000}"/>
    <cellStyle name="Normal 12 2 2 6" xfId="14056" xr:uid="{00000000-0005-0000-0000-0000A1CA0000}"/>
    <cellStyle name="Normal 12 2 3" xfId="4636" xr:uid="{00000000-0005-0000-0000-0000A2CA0000}"/>
    <cellStyle name="Normal 12 2 3 2" xfId="4637" xr:uid="{00000000-0005-0000-0000-0000A3CA0000}"/>
    <cellStyle name="Normal 12 2 3 2 2" xfId="4638" xr:uid="{00000000-0005-0000-0000-0000A4CA0000}"/>
    <cellStyle name="Normal 12 2 3 2 2 2" xfId="4639" xr:uid="{00000000-0005-0000-0000-0000A5CA0000}"/>
    <cellStyle name="Normal 12 2 3 2 3" xfId="4640" xr:uid="{00000000-0005-0000-0000-0000A6CA0000}"/>
    <cellStyle name="Normal 12 2 3 3" xfId="4641" xr:uid="{00000000-0005-0000-0000-0000A7CA0000}"/>
    <cellStyle name="Normal 12 2 3 3 2" xfId="4642" xr:uid="{00000000-0005-0000-0000-0000A8CA0000}"/>
    <cellStyle name="Normal 12 2 3 4" xfId="4643" xr:uid="{00000000-0005-0000-0000-0000A9CA0000}"/>
    <cellStyle name="Normal 12 2 3 5" xfId="14058" xr:uid="{00000000-0005-0000-0000-0000AACA0000}"/>
    <cellStyle name="Normal 12 2 4" xfId="4644" xr:uid="{00000000-0005-0000-0000-0000ABCA0000}"/>
    <cellStyle name="Normal 12 2 4 2" xfId="4645" xr:uid="{00000000-0005-0000-0000-0000ACCA0000}"/>
    <cellStyle name="Normal 12 2 4 2 2" xfId="4646" xr:uid="{00000000-0005-0000-0000-0000ADCA0000}"/>
    <cellStyle name="Normal 12 2 4 3" xfId="4647" xr:uid="{00000000-0005-0000-0000-0000AECA0000}"/>
    <cellStyle name="Normal 12 2 5" xfId="4648" xr:uid="{00000000-0005-0000-0000-0000AFCA0000}"/>
    <cellStyle name="Normal 12 2 5 2" xfId="4649" xr:uid="{00000000-0005-0000-0000-0000B0CA0000}"/>
    <cellStyle name="Normal 12 2 6" xfId="4650" xr:uid="{00000000-0005-0000-0000-0000B1CA0000}"/>
    <cellStyle name="Normal 12 2 7" xfId="4651" xr:uid="{00000000-0005-0000-0000-0000B2CA0000}"/>
    <cellStyle name="Normal 12 3" xfId="4652" xr:uid="{00000000-0005-0000-0000-0000B3CA0000}"/>
    <cellStyle name="Normal 12 3 2" xfId="4653" xr:uid="{00000000-0005-0000-0000-0000B4CA0000}"/>
    <cellStyle name="Normal 12 3 2 2" xfId="4654" xr:uid="{00000000-0005-0000-0000-0000B5CA0000}"/>
    <cellStyle name="Normal 12 3 2 2 2" xfId="4655" xr:uid="{00000000-0005-0000-0000-0000B6CA0000}"/>
    <cellStyle name="Normal 12 3 2 2 2 2" xfId="4656" xr:uid="{00000000-0005-0000-0000-0000B7CA0000}"/>
    <cellStyle name="Normal 12 3 2 2 3" xfId="4657" xr:uid="{00000000-0005-0000-0000-0000B8CA0000}"/>
    <cellStyle name="Normal 12 3 2 3" xfId="4658" xr:uid="{00000000-0005-0000-0000-0000B9CA0000}"/>
    <cellStyle name="Normal 12 3 2 3 2" xfId="4659" xr:uid="{00000000-0005-0000-0000-0000BACA0000}"/>
    <cellStyle name="Normal 12 3 2 4" xfId="4660" xr:uid="{00000000-0005-0000-0000-0000BBCA0000}"/>
    <cellStyle name="Normal 12 3 3" xfId="4661" xr:uid="{00000000-0005-0000-0000-0000BCCA0000}"/>
    <cellStyle name="Normal 12 3 3 2" xfId="4662" xr:uid="{00000000-0005-0000-0000-0000BDCA0000}"/>
    <cellStyle name="Normal 12 3 3 2 2" xfId="4663" xr:uid="{00000000-0005-0000-0000-0000BECA0000}"/>
    <cellStyle name="Normal 12 3 3 3" xfId="4664" xr:uid="{00000000-0005-0000-0000-0000BFCA0000}"/>
    <cellStyle name="Normal 12 3 4" xfId="4665" xr:uid="{00000000-0005-0000-0000-0000C0CA0000}"/>
    <cellStyle name="Normal 12 3 4 2" xfId="4666" xr:uid="{00000000-0005-0000-0000-0000C1CA0000}"/>
    <cellStyle name="Normal 12 3 5" xfId="4667" xr:uid="{00000000-0005-0000-0000-0000C2CA0000}"/>
    <cellStyle name="Normal 12 3 6" xfId="14059" xr:uid="{00000000-0005-0000-0000-0000C3CA0000}"/>
    <cellStyle name="Normal 12 4" xfId="4668" xr:uid="{00000000-0005-0000-0000-0000C4CA0000}"/>
    <cellStyle name="Normal 12 4 2" xfId="4669" xr:uid="{00000000-0005-0000-0000-0000C5CA0000}"/>
    <cellStyle name="Normal 12 4 2 2" xfId="4670" xr:uid="{00000000-0005-0000-0000-0000C6CA0000}"/>
    <cellStyle name="Normal 12 4 2 2 2" xfId="4671" xr:uid="{00000000-0005-0000-0000-0000C7CA0000}"/>
    <cellStyle name="Normal 12 4 2 3" xfId="4672" xr:uid="{00000000-0005-0000-0000-0000C8CA0000}"/>
    <cellStyle name="Normal 12 4 3" xfId="4673" xr:uid="{00000000-0005-0000-0000-0000C9CA0000}"/>
    <cellStyle name="Normal 12 4 3 2" xfId="4674" xr:uid="{00000000-0005-0000-0000-0000CACA0000}"/>
    <cellStyle name="Normal 12 4 4" xfId="4675" xr:uid="{00000000-0005-0000-0000-0000CBCA0000}"/>
    <cellStyle name="Normal 12 5" xfId="4676" xr:uid="{00000000-0005-0000-0000-0000CCCA0000}"/>
    <cellStyle name="Normal 12 5 2" xfId="4677" xr:uid="{00000000-0005-0000-0000-0000CDCA0000}"/>
    <cellStyle name="Normal 12 5 2 2" xfId="4678" xr:uid="{00000000-0005-0000-0000-0000CECA0000}"/>
    <cellStyle name="Normal 12 5 3" xfId="4679" xr:uid="{00000000-0005-0000-0000-0000CFCA0000}"/>
    <cellStyle name="Normal 12 6" xfId="4680" xr:uid="{00000000-0005-0000-0000-0000D0CA0000}"/>
    <cellStyle name="Normal 12 6 2" xfId="4681" xr:uid="{00000000-0005-0000-0000-0000D1CA0000}"/>
    <cellStyle name="Normal 12 7" xfId="4682" xr:uid="{00000000-0005-0000-0000-0000D2CA0000}"/>
    <cellStyle name="Normal 12 8" xfId="4683" xr:uid="{00000000-0005-0000-0000-0000D3CA0000}"/>
    <cellStyle name="Normal 13" xfId="4684" xr:uid="{00000000-0005-0000-0000-0000D4CA0000}"/>
    <cellStyle name="Normal 13 10" xfId="58871" xr:uid="{00000000-0005-0000-0000-0000D5CA0000}"/>
    <cellStyle name="Normal 13 10 2" xfId="58872" xr:uid="{00000000-0005-0000-0000-0000D6CA0000}"/>
    <cellStyle name="Normal 13 10 3" xfId="58873" xr:uid="{00000000-0005-0000-0000-0000D7CA0000}"/>
    <cellStyle name="Normal 13 11" xfId="58874" xr:uid="{00000000-0005-0000-0000-0000D8CA0000}"/>
    <cellStyle name="Normal 13 11 2" xfId="58875" xr:uid="{00000000-0005-0000-0000-0000D9CA0000}"/>
    <cellStyle name="Normal 13 11 3" xfId="58876" xr:uid="{00000000-0005-0000-0000-0000DACA0000}"/>
    <cellStyle name="Normal 13 12" xfId="58877" xr:uid="{00000000-0005-0000-0000-0000DBCA0000}"/>
    <cellStyle name="Normal 13 12 2" xfId="58878" xr:uid="{00000000-0005-0000-0000-0000DCCA0000}"/>
    <cellStyle name="Normal 13 13" xfId="58879" xr:uid="{00000000-0005-0000-0000-0000DDCA0000}"/>
    <cellStyle name="Normal 13 14" xfId="58880" xr:uid="{00000000-0005-0000-0000-0000DECA0000}"/>
    <cellStyle name="Normal 13 15" xfId="58881" xr:uid="{00000000-0005-0000-0000-0000DFCA0000}"/>
    <cellStyle name="Normal 13 2" xfId="4685" xr:uid="{00000000-0005-0000-0000-0000E0CA0000}"/>
    <cellStyle name="Normal 13 2 10" xfId="58882" xr:uid="{00000000-0005-0000-0000-0000E1CA0000}"/>
    <cellStyle name="Normal 13 2 10 2" xfId="58883" xr:uid="{00000000-0005-0000-0000-0000E2CA0000}"/>
    <cellStyle name="Normal 13 2 10 3" xfId="58884" xr:uid="{00000000-0005-0000-0000-0000E3CA0000}"/>
    <cellStyle name="Normal 13 2 11" xfId="58885" xr:uid="{00000000-0005-0000-0000-0000E4CA0000}"/>
    <cellStyle name="Normal 13 2 11 2" xfId="58886" xr:uid="{00000000-0005-0000-0000-0000E5CA0000}"/>
    <cellStyle name="Normal 13 2 12" xfId="58887" xr:uid="{00000000-0005-0000-0000-0000E6CA0000}"/>
    <cellStyle name="Normal 13 2 13" xfId="58888" xr:uid="{00000000-0005-0000-0000-0000E7CA0000}"/>
    <cellStyle name="Normal 13 2 14" xfId="58889" xr:uid="{00000000-0005-0000-0000-0000E8CA0000}"/>
    <cellStyle name="Normal 13 2 2" xfId="10866" xr:uid="{00000000-0005-0000-0000-0000E9CA0000}"/>
    <cellStyle name="Normal 13 2 2 10" xfId="58890" xr:uid="{00000000-0005-0000-0000-0000EACA0000}"/>
    <cellStyle name="Normal 13 2 2 10 2" xfId="58891" xr:uid="{00000000-0005-0000-0000-0000EBCA0000}"/>
    <cellStyle name="Normal 13 2 2 11" xfId="58892" xr:uid="{00000000-0005-0000-0000-0000ECCA0000}"/>
    <cellStyle name="Normal 13 2 2 12" xfId="58893" xr:uid="{00000000-0005-0000-0000-0000EDCA0000}"/>
    <cellStyle name="Normal 13 2 2 13" xfId="58894" xr:uid="{00000000-0005-0000-0000-0000EECA0000}"/>
    <cellStyle name="Normal 13 2 2 2" xfId="58895" xr:uid="{00000000-0005-0000-0000-0000EFCA0000}"/>
    <cellStyle name="Normal 13 2 2 2 10" xfId="58896" xr:uid="{00000000-0005-0000-0000-0000F0CA0000}"/>
    <cellStyle name="Normal 13 2 2 2 2" xfId="58897" xr:uid="{00000000-0005-0000-0000-0000F1CA0000}"/>
    <cellStyle name="Normal 13 2 2 2 2 2" xfId="58898" xr:uid="{00000000-0005-0000-0000-0000F2CA0000}"/>
    <cellStyle name="Normal 13 2 2 2 2 2 2" xfId="58899" xr:uid="{00000000-0005-0000-0000-0000F3CA0000}"/>
    <cellStyle name="Normal 13 2 2 2 2 2 2 2" xfId="58900" xr:uid="{00000000-0005-0000-0000-0000F4CA0000}"/>
    <cellStyle name="Normal 13 2 2 2 2 2 2 3" xfId="58901" xr:uid="{00000000-0005-0000-0000-0000F5CA0000}"/>
    <cellStyle name="Normal 13 2 2 2 2 2 3" xfId="58902" xr:uid="{00000000-0005-0000-0000-0000F6CA0000}"/>
    <cellStyle name="Normal 13 2 2 2 2 2 3 2" xfId="58903" xr:uid="{00000000-0005-0000-0000-0000F7CA0000}"/>
    <cellStyle name="Normal 13 2 2 2 2 2 3 3" xfId="58904" xr:uid="{00000000-0005-0000-0000-0000F8CA0000}"/>
    <cellStyle name="Normal 13 2 2 2 2 2 4" xfId="58905" xr:uid="{00000000-0005-0000-0000-0000F9CA0000}"/>
    <cellStyle name="Normal 13 2 2 2 2 2 4 2" xfId="58906" xr:uid="{00000000-0005-0000-0000-0000FACA0000}"/>
    <cellStyle name="Normal 13 2 2 2 2 2 5" xfId="58907" xr:uid="{00000000-0005-0000-0000-0000FBCA0000}"/>
    <cellStyle name="Normal 13 2 2 2 2 2 6" xfId="58908" xr:uid="{00000000-0005-0000-0000-0000FCCA0000}"/>
    <cellStyle name="Normal 13 2 2 2 2 3" xfId="58909" xr:uid="{00000000-0005-0000-0000-0000FDCA0000}"/>
    <cellStyle name="Normal 13 2 2 2 2 3 2" xfId="58910" xr:uid="{00000000-0005-0000-0000-0000FECA0000}"/>
    <cellStyle name="Normal 13 2 2 2 2 3 2 2" xfId="58911" xr:uid="{00000000-0005-0000-0000-0000FFCA0000}"/>
    <cellStyle name="Normal 13 2 2 2 2 3 2 3" xfId="58912" xr:uid="{00000000-0005-0000-0000-000000CB0000}"/>
    <cellStyle name="Normal 13 2 2 2 2 3 3" xfId="58913" xr:uid="{00000000-0005-0000-0000-000001CB0000}"/>
    <cellStyle name="Normal 13 2 2 2 2 3 3 2" xfId="58914" xr:uid="{00000000-0005-0000-0000-000002CB0000}"/>
    <cellStyle name="Normal 13 2 2 2 2 3 3 3" xfId="58915" xr:uid="{00000000-0005-0000-0000-000003CB0000}"/>
    <cellStyle name="Normal 13 2 2 2 2 3 4" xfId="58916" xr:uid="{00000000-0005-0000-0000-000004CB0000}"/>
    <cellStyle name="Normal 13 2 2 2 2 3 4 2" xfId="58917" xr:uid="{00000000-0005-0000-0000-000005CB0000}"/>
    <cellStyle name="Normal 13 2 2 2 2 3 5" xfId="58918" xr:uid="{00000000-0005-0000-0000-000006CB0000}"/>
    <cellStyle name="Normal 13 2 2 2 2 3 6" xfId="58919" xr:uid="{00000000-0005-0000-0000-000007CB0000}"/>
    <cellStyle name="Normal 13 2 2 2 2 4" xfId="58920" xr:uid="{00000000-0005-0000-0000-000008CB0000}"/>
    <cellStyle name="Normal 13 2 2 2 2 4 2" xfId="58921" xr:uid="{00000000-0005-0000-0000-000009CB0000}"/>
    <cellStyle name="Normal 13 2 2 2 2 4 2 2" xfId="58922" xr:uid="{00000000-0005-0000-0000-00000ACB0000}"/>
    <cellStyle name="Normal 13 2 2 2 2 4 2 3" xfId="58923" xr:uid="{00000000-0005-0000-0000-00000BCB0000}"/>
    <cellStyle name="Normal 13 2 2 2 2 4 3" xfId="58924" xr:uid="{00000000-0005-0000-0000-00000CCB0000}"/>
    <cellStyle name="Normal 13 2 2 2 2 4 3 2" xfId="58925" xr:uid="{00000000-0005-0000-0000-00000DCB0000}"/>
    <cellStyle name="Normal 13 2 2 2 2 4 4" xfId="58926" xr:uid="{00000000-0005-0000-0000-00000ECB0000}"/>
    <cellStyle name="Normal 13 2 2 2 2 4 5" xfId="58927" xr:uid="{00000000-0005-0000-0000-00000FCB0000}"/>
    <cellStyle name="Normal 13 2 2 2 2 5" xfId="58928" xr:uid="{00000000-0005-0000-0000-000010CB0000}"/>
    <cellStyle name="Normal 13 2 2 2 2 5 2" xfId="58929" xr:uid="{00000000-0005-0000-0000-000011CB0000}"/>
    <cellStyle name="Normal 13 2 2 2 2 5 3" xfId="58930" xr:uid="{00000000-0005-0000-0000-000012CB0000}"/>
    <cellStyle name="Normal 13 2 2 2 2 6" xfId="58931" xr:uid="{00000000-0005-0000-0000-000013CB0000}"/>
    <cellStyle name="Normal 13 2 2 2 2 6 2" xfId="58932" xr:uid="{00000000-0005-0000-0000-000014CB0000}"/>
    <cellStyle name="Normal 13 2 2 2 2 6 3" xfId="58933" xr:uid="{00000000-0005-0000-0000-000015CB0000}"/>
    <cellStyle name="Normal 13 2 2 2 2 7" xfId="58934" xr:uid="{00000000-0005-0000-0000-000016CB0000}"/>
    <cellStyle name="Normal 13 2 2 2 2 7 2" xfId="58935" xr:uid="{00000000-0005-0000-0000-000017CB0000}"/>
    <cellStyle name="Normal 13 2 2 2 2 8" xfId="58936" xr:uid="{00000000-0005-0000-0000-000018CB0000}"/>
    <cellStyle name="Normal 13 2 2 2 2 9" xfId="58937" xr:uid="{00000000-0005-0000-0000-000019CB0000}"/>
    <cellStyle name="Normal 13 2 2 2 3" xfId="58938" xr:uid="{00000000-0005-0000-0000-00001ACB0000}"/>
    <cellStyle name="Normal 13 2 2 2 3 2" xfId="58939" xr:uid="{00000000-0005-0000-0000-00001BCB0000}"/>
    <cellStyle name="Normal 13 2 2 2 3 2 2" xfId="58940" xr:uid="{00000000-0005-0000-0000-00001CCB0000}"/>
    <cellStyle name="Normal 13 2 2 2 3 2 3" xfId="58941" xr:uid="{00000000-0005-0000-0000-00001DCB0000}"/>
    <cellStyle name="Normal 13 2 2 2 3 3" xfId="58942" xr:uid="{00000000-0005-0000-0000-00001ECB0000}"/>
    <cellStyle name="Normal 13 2 2 2 3 3 2" xfId="58943" xr:uid="{00000000-0005-0000-0000-00001FCB0000}"/>
    <cellStyle name="Normal 13 2 2 2 3 3 3" xfId="58944" xr:uid="{00000000-0005-0000-0000-000020CB0000}"/>
    <cellStyle name="Normal 13 2 2 2 3 4" xfId="58945" xr:uid="{00000000-0005-0000-0000-000021CB0000}"/>
    <cellStyle name="Normal 13 2 2 2 3 4 2" xfId="58946" xr:uid="{00000000-0005-0000-0000-000022CB0000}"/>
    <cellStyle name="Normal 13 2 2 2 3 5" xfId="58947" xr:uid="{00000000-0005-0000-0000-000023CB0000}"/>
    <cellStyle name="Normal 13 2 2 2 3 6" xfId="58948" xr:uid="{00000000-0005-0000-0000-000024CB0000}"/>
    <cellStyle name="Normal 13 2 2 2 4" xfId="58949" xr:uid="{00000000-0005-0000-0000-000025CB0000}"/>
    <cellStyle name="Normal 13 2 2 2 4 2" xfId="58950" xr:uid="{00000000-0005-0000-0000-000026CB0000}"/>
    <cellStyle name="Normal 13 2 2 2 4 2 2" xfId="58951" xr:uid="{00000000-0005-0000-0000-000027CB0000}"/>
    <cellStyle name="Normal 13 2 2 2 4 2 3" xfId="58952" xr:uid="{00000000-0005-0000-0000-000028CB0000}"/>
    <cellStyle name="Normal 13 2 2 2 4 3" xfId="58953" xr:uid="{00000000-0005-0000-0000-000029CB0000}"/>
    <cellStyle name="Normal 13 2 2 2 4 3 2" xfId="58954" xr:uid="{00000000-0005-0000-0000-00002ACB0000}"/>
    <cellStyle name="Normal 13 2 2 2 4 3 3" xfId="58955" xr:uid="{00000000-0005-0000-0000-00002BCB0000}"/>
    <cellStyle name="Normal 13 2 2 2 4 4" xfId="58956" xr:uid="{00000000-0005-0000-0000-00002CCB0000}"/>
    <cellStyle name="Normal 13 2 2 2 4 4 2" xfId="58957" xr:uid="{00000000-0005-0000-0000-00002DCB0000}"/>
    <cellStyle name="Normal 13 2 2 2 4 5" xfId="58958" xr:uid="{00000000-0005-0000-0000-00002ECB0000}"/>
    <cellStyle name="Normal 13 2 2 2 4 6" xfId="58959" xr:uid="{00000000-0005-0000-0000-00002FCB0000}"/>
    <cellStyle name="Normal 13 2 2 2 5" xfId="58960" xr:uid="{00000000-0005-0000-0000-000030CB0000}"/>
    <cellStyle name="Normal 13 2 2 2 5 2" xfId="58961" xr:uid="{00000000-0005-0000-0000-000031CB0000}"/>
    <cellStyle name="Normal 13 2 2 2 5 2 2" xfId="58962" xr:uid="{00000000-0005-0000-0000-000032CB0000}"/>
    <cellStyle name="Normal 13 2 2 2 5 2 3" xfId="58963" xr:uid="{00000000-0005-0000-0000-000033CB0000}"/>
    <cellStyle name="Normal 13 2 2 2 5 3" xfId="58964" xr:uid="{00000000-0005-0000-0000-000034CB0000}"/>
    <cellStyle name="Normal 13 2 2 2 5 3 2" xfId="58965" xr:uid="{00000000-0005-0000-0000-000035CB0000}"/>
    <cellStyle name="Normal 13 2 2 2 5 4" xfId="58966" xr:uid="{00000000-0005-0000-0000-000036CB0000}"/>
    <cellStyle name="Normal 13 2 2 2 5 5" xfId="58967" xr:uid="{00000000-0005-0000-0000-000037CB0000}"/>
    <cellStyle name="Normal 13 2 2 2 6" xfId="58968" xr:uid="{00000000-0005-0000-0000-000038CB0000}"/>
    <cellStyle name="Normal 13 2 2 2 6 2" xfId="58969" xr:uid="{00000000-0005-0000-0000-000039CB0000}"/>
    <cellStyle name="Normal 13 2 2 2 6 3" xfId="58970" xr:uid="{00000000-0005-0000-0000-00003ACB0000}"/>
    <cellStyle name="Normal 13 2 2 2 7" xfId="58971" xr:uid="{00000000-0005-0000-0000-00003BCB0000}"/>
    <cellStyle name="Normal 13 2 2 2 7 2" xfId="58972" xr:uid="{00000000-0005-0000-0000-00003CCB0000}"/>
    <cellStyle name="Normal 13 2 2 2 7 3" xfId="58973" xr:uid="{00000000-0005-0000-0000-00003DCB0000}"/>
    <cellStyle name="Normal 13 2 2 2 8" xfId="58974" xr:uid="{00000000-0005-0000-0000-00003ECB0000}"/>
    <cellStyle name="Normal 13 2 2 2 8 2" xfId="58975" xr:uid="{00000000-0005-0000-0000-00003FCB0000}"/>
    <cellStyle name="Normal 13 2 2 2 9" xfId="58976" xr:uid="{00000000-0005-0000-0000-000040CB0000}"/>
    <cellStyle name="Normal 13 2 2 3" xfId="58977" xr:uid="{00000000-0005-0000-0000-000041CB0000}"/>
    <cellStyle name="Normal 13 2 2 3 2" xfId="58978" xr:uid="{00000000-0005-0000-0000-000042CB0000}"/>
    <cellStyle name="Normal 13 2 2 3 2 2" xfId="58979" xr:uid="{00000000-0005-0000-0000-000043CB0000}"/>
    <cellStyle name="Normal 13 2 2 3 2 2 2" xfId="58980" xr:uid="{00000000-0005-0000-0000-000044CB0000}"/>
    <cellStyle name="Normal 13 2 2 3 2 2 3" xfId="58981" xr:uid="{00000000-0005-0000-0000-000045CB0000}"/>
    <cellStyle name="Normal 13 2 2 3 2 3" xfId="58982" xr:uid="{00000000-0005-0000-0000-000046CB0000}"/>
    <cellStyle name="Normal 13 2 2 3 2 3 2" xfId="58983" xr:uid="{00000000-0005-0000-0000-000047CB0000}"/>
    <cellStyle name="Normal 13 2 2 3 2 3 3" xfId="58984" xr:uid="{00000000-0005-0000-0000-000048CB0000}"/>
    <cellStyle name="Normal 13 2 2 3 2 4" xfId="58985" xr:uid="{00000000-0005-0000-0000-000049CB0000}"/>
    <cellStyle name="Normal 13 2 2 3 2 4 2" xfId="58986" xr:uid="{00000000-0005-0000-0000-00004ACB0000}"/>
    <cellStyle name="Normal 13 2 2 3 2 5" xfId="58987" xr:uid="{00000000-0005-0000-0000-00004BCB0000}"/>
    <cellStyle name="Normal 13 2 2 3 2 6" xfId="58988" xr:uid="{00000000-0005-0000-0000-00004CCB0000}"/>
    <cellStyle name="Normal 13 2 2 3 3" xfId="58989" xr:uid="{00000000-0005-0000-0000-00004DCB0000}"/>
    <cellStyle name="Normal 13 2 2 3 3 2" xfId="58990" xr:uid="{00000000-0005-0000-0000-00004ECB0000}"/>
    <cellStyle name="Normal 13 2 2 3 3 2 2" xfId="58991" xr:uid="{00000000-0005-0000-0000-00004FCB0000}"/>
    <cellStyle name="Normal 13 2 2 3 3 2 3" xfId="58992" xr:uid="{00000000-0005-0000-0000-000050CB0000}"/>
    <cellStyle name="Normal 13 2 2 3 3 3" xfId="58993" xr:uid="{00000000-0005-0000-0000-000051CB0000}"/>
    <cellStyle name="Normal 13 2 2 3 3 3 2" xfId="58994" xr:uid="{00000000-0005-0000-0000-000052CB0000}"/>
    <cellStyle name="Normal 13 2 2 3 3 3 3" xfId="58995" xr:uid="{00000000-0005-0000-0000-000053CB0000}"/>
    <cellStyle name="Normal 13 2 2 3 3 4" xfId="58996" xr:uid="{00000000-0005-0000-0000-000054CB0000}"/>
    <cellStyle name="Normal 13 2 2 3 3 4 2" xfId="58997" xr:uid="{00000000-0005-0000-0000-000055CB0000}"/>
    <cellStyle name="Normal 13 2 2 3 3 5" xfId="58998" xr:uid="{00000000-0005-0000-0000-000056CB0000}"/>
    <cellStyle name="Normal 13 2 2 3 3 6" xfId="58999" xr:uid="{00000000-0005-0000-0000-000057CB0000}"/>
    <cellStyle name="Normal 13 2 2 3 4" xfId="59000" xr:uid="{00000000-0005-0000-0000-000058CB0000}"/>
    <cellStyle name="Normal 13 2 2 3 4 2" xfId="59001" xr:uid="{00000000-0005-0000-0000-000059CB0000}"/>
    <cellStyle name="Normal 13 2 2 3 4 2 2" xfId="59002" xr:uid="{00000000-0005-0000-0000-00005ACB0000}"/>
    <cellStyle name="Normal 13 2 2 3 4 2 3" xfId="59003" xr:uid="{00000000-0005-0000-0000-00005BCB0000}"/>
    <cellStyle name="Normal 13 2 2 3 4 3" xfId="59004" xr:uid="{00000000-0005-0000-0000-00005CCB0000}"/>
    <cellStyle name="Normal 13 2 2 3 4 3 2" xfId="59005" xr:uid="{00000000-0005-0000-0000-00005DCB0000}"/>
    <cellStyle name="Normal 13 2 2 3 4 4" xfId="59006" xr:uid="{00000000-0005-0000-0000-00005ECB0000}"/>
    <cellStyle name="Normal 13 2 2 3 4 5" xfId="59007" xr:uid="{00000000-0005-0000-0000-00005FCB0000}"/>
    <cellStyle name="Normal 13 2 2 3 5" xfId="59008" xr:uid="{00000000-0005-0000-0000-000060CB0000}"/>
    <cellStyle name="Normal 13 2 2 3 5 2" xfId="59009" xr:uid="{00000000-0005-0000-0000-000061CB0000}"/>
    <cellStyle name="Normal 13 2 2 3 5 3" xfId="59010" xr:uid="{00000000-0005-0000-0000-000062CB0000}"/>
    <cellStyle name="Normal 13 2 2 3 6" xfId="59011" xr:uid="{00000000-0005-0000-0000-000063CB0000}"/>
    <cellStyle name="Normal 13 2 2 3 6 2" xfId="59012" xr:uid="{00000000-0005-0000-0000-000064CB0000}"/>
    <cellStyle name="Normal 13 2 2 3 6 3" xfId="59013" xr:uid="{00000000-0005-0000-0000-000065CB0000}"/>
    <cellStyle name="Normal 13 2 2 3 7" xfId="59014" xr:uid="{00000000-0005-0000-0000-000066CB0000}"/>
    <cellStyle name="Normal 13 2 2 3 7 2" xfId="59015" xr:uid="{00000000-0005-0000-0000-000067CB0000}"/>
    <cellStyle name="Normal 13 2 2 3 8" xfId="59016" xr:uid="{00000000-0005-0000-0000-000068CB0000}"/>
    <cellStyle name="Normal 13 2 2 3 9" xfId="59017" xr:uid="{00000000-0005-0000-0000-000069CB0000}"/>
    <cellStyle name="Normal 13 2 2 4" xfId="59018" xr:uid="{00000000-0005-0000-0000-00006ACB0000}"/>
    <cellStyle name="Normal 13 2 2 4 2" xfId="59019" xr:uid="{00000000-0005-0000-0000-00006BCB0000}"/>
    <cellStyle name="Normal 13 2 2 4 2 2" xfId="59020" xr:uid="{00000000-0005-0000-0000-00006CCB0000}"/>
    <cellStyle name="Normal 13 2 2 4 2 2 2" xfId="59021" xr:uid="{00000000-0005-0000-0000-00006DCB0000}"/>
    <cellStyle name="Normal 13 2 2 4 2 2 3" xfId="59022" xr:uid="{00000000-0005-0000-0000-00006ECB0000}"/>
    <cellStyle name="Normal 13 2 2 4 2 3" xfId="59023" xr:uid="{00000000-0005-0000-0000-00006FCB0000}"/>
    <cellStyle name="Normal 13 2 2 4 2 3 2" xfId="59024" xr:uid="{00000000-0005-0000-0000-000070CB0000}"/>
    <cellStyle name="Normal 13 2 2 4 2 3 3" xfId="59025" xr:uid="{00000000-0005-0000-0000-000071CB0000}"/>
    <cellStyle name="Normal 13 2 2 4 2 4" xfId="59026" xr:uid="{00000000-0005-0000-0000-000072CB0000}"/>
    <cellStyle name="Normal 13 2 2 4 2 4 2" xfId="59027" xr:uid="{00000000-0005-0000-0000-000073CB0000}"/>
    <cellStyle name="Normal 13 2 2 4 2 5" xfId="59028" xr:uid="{00000000-0005-0000-0000-000074CB0000}"/>
    <cellStyle name="Normal 13 2 2 4 2 6" xfId="59029" xr:uid="{00000000-0005-0000-0000-000075CB0000}"/>
    <cellStyle name="Normal 13 2 2 4 3" xfId="59030" xr:uid="{00000000-0005-0000-0000-000076CB0000}"/>
    <cellStyle name="Normal 13 2 2 4 3 2" xfId="59031" xr:uid="{00000000-0005-0000-0000-000077CB0000}"/>
    <cellStyle name="Normal 13 2 2 4 3 2 2" xfId="59032" xr:uid="{00000000-0005-0000-0000-000078CB0000}"/>
    <cellStyle name="Normal 13 2 2 4 3 2 3" xfId="59033" xr:uid="{00000000-0005-0000-0000-000079CB0000}"/>
    <cellStyle name="Normal 13 2 2 4 3 3" xfId="59034" xr:uid="{00000000-0005-0000-0000-00007ACB0000}"/>
    <cellStyle name="Normal 13 2 2 4 3 3 2" xfId="59035" xr:uid="{00000000-0005-0000-0000-00007BCB0000}"/>
    <cellStyle name="Normal 13 2 2 4 3 3 3" xfId="59036" xr:uid="{00000000-0005-0000-0000-00007CCB0000}"/>
    <cellStyle name="Normal 13 2 2 4 3 4" xfId="59037" xr:uid="{00000000-0005-0000-0000-00007DCB0000}"/>
    <cellStyle name="Normal 13 2 2 4 3 4 2" xfId="59038" xr:uid="{00000000-0005-0000-0000-00007ECB0000}"/>
    <cellStyle name="Normal 13 2 2 4 3 5" xfId="59039" xr:uid="{00000000-0005-0000-0000-00007FCB0000}"/>
    <cellStyle name="Normal 13 2 2 4 3 6" xfId="59040" xr:uid="{00000000-0005-0000-0000-000080CB0000}"/>
    <cellStyle name="Normal 13 2 2 4 4" xfId="59041" xr:uid="{00000000-0005-0000-0000-000081CB0000}"/>
    <cellStyle name="Normal 13 2 2 4 4 2" xfId="59042" xr:uid="{00000000-0005-0000-0000-000082CB0000}"/>
    <cellStyle name="Normal 13 2 2 4 4 2 2" xfId="59043" xr:uid="{00000000-0005-0000-0000-000083CB0000}"/>
    <cellStyle name="Normal 13 2 2 4 4 2 3" xfId="59044" xr:uid="{00000000-0005-0000-0000-000084CB0000}"/>
    <cellStyle name="Normal 13 2 2 4 4 3" xfId="59045" xr:uid="{00000000-0005-0000-0000-000085CB0000}"/>
    <cellStyle name="Normal 13 2 2 4 4 3 2" xfId="59046" xr:uid="{00000000-0005-0000-0000-000086CB0000}"/>
    <cellStyle name="Normal 13 2 2 4 4 4" xfId="59047" xr:uid="{00000000-0005-0000-0000-000087CB0000}"/>
    <cellStyle name="Normal 13 2 2 4 4 5" xfId="59048" xr:uid="{00000000-0005-0000-0000-000088CB0000}"/>
    <cellStyle name="Normal 13 2 2 4 5" xfId="59049" xr:uid="{00000000-0005-0000-0000-000089CB0000}"/>
    <cellStyle name="Normal 13 2 2 4 5 2" xfId="59050" xr:uid="{00000000-0005-0000-0000-00008ACB0000}"/>
    <cellStyle name="Normal 13 2 2 4 5 3" xfId="59051" xr:uid="{00000000-0005-0000-0000-00008BCB0000}"/>
    <cellStyle name="Normal 13 2 2 4 6" xfId="59052" xr:uid="{00000000-0005-0000-0000-00008CCB0000}"/>
    <cellStyle name="Normal 13 2 2 4 6 2" xfId="59053" xr:uid="{00000000-0005-0000-0000-00008DCB0000}"/>
    <cellStyle name="Normal 13 2 2 4 6 3" xfId="59054" xr:uid="{00000000-0005-0000-0000-00008ECB0000}"/>
    <cellStyle name="Normal 13 2 2 4 7" xfId="59055" xr:uid="{00000000-0005-0000-0000-00008FCB0000}"/>
    <cellStyle name="Normal 13 2 2 4 7 2" xfId="59056" xr:uid="{00000000-0005-0000-0000-000090CB0000}"/>
    <cellStyle name="Normal 13 2 2 4 8" xfId="59057" xr:uid="{00000000-0005-0000-0000-000091CB0000}"/>
    <cellStyle name="Normal 13 2 2 4 9" xfId="59058" xr:uid="{00000000-0005-0000-0000-000092CB0000}"/>
    <cellStyle name="Normal 13 2 2 5" xfId="59059" xr:uid="{00000000-0005-0000-0000-000093CB0000}"/>
    <cellStyle name="Normal 13 2 2 5 2" xfId="59060" xr:uid="{00000000-0005-0000-0000-000094CB0000}"/>
    <cellStyle name="Normal 13 2 2 5 2 2" xfId="59061" xr:uid="{00000000-0005-0000-0000-000095CB0000}"/>
    <cellStyle name="Normal 13 2 2 5 2 3" xfId="59062" xr:uid="{00000000-0005-0000-0000-000096CB0000}"/>
    <cellStyle name="Normal 13 2 2 5 3" xfId="59063" xr:uid="{00000000-0005-0000-0000-000097CB0000}"/>
    <cellStyle name="Normal 13 2 2 5 3 2" xfId="59064" xr:uid="{00000000-0005-0000-0000-000098CB0000}"/>
    <cellStyle name="Normal 13 2 2 5 3 3" xfId="59065" xr:uid="{00000000-0005-0000-0000-000099CB0000}"/>
    <cellStyle name="Normal 13 2 2 5 4" xfId="59066" xr:uid="{00000000-0005-0000-0000-00009ACB0000}"/>
    <cellStyle name="Normal 13 2 2 5 4 2" xfId="59067" xr:uid="{00000000-0005-0000-0000-00009BCB0000}"/>
    <cellStyle name="Normal 13 2 2 5 5" xfId="59068" xr:uid="{00000000-0005-0000-0000-00009CCB0000}"/>
    <cellStyle name="Normal 13 2 2 5 6" xfId="59069" xr:uid="{00000000-0005-0000-0000-00009DCB0000}"/>
    <cellStyle name="Normal 13 2 2 6" xfId="59070" xr:uid="{00000000-0005-0000-0000-00009ECB0000}"/>
    <cellStyle name="Normal 13 2 2 6 2" xfId="59071" xr:uid="{00000000-0005-0000-0000-00009FCB0000}"/>
    <cellStyle name="Normal 13 2 2 6 2 2" xfId="59072" xr:uid="{00000000-0005-0000-0000-0000A0CB0000}"/>
    <cellStyle name="Normal 13 2 2 6 2 3" xfId="59073" xr:uid="{00000000-0005-0000-0000-0000A1CB0000}"/>
    <cellStyle name="Normal 13 2 2 6 3" xfId="59074" xr:uid="{00000000-0005-0000-0000-0000A2CB0000}"/>
    <cellStyle name="Normal 13 2 2 6 3 2" xfId="59075" xr:uid="{00000000-0005-0000-0000-0000A3CB0000}"/>
    <cellStyle name="Normal 13 2 2 6 3 3" xfId="59076" xr:uid="{00000000-0005-0000-0000-0000A4CB0000}"/>
    <cellStyle name="Normal 13 2 2 6 4" xfId="59077" xr:uid="{00000000-0005-0000-0000-0000A5CB0000}"/>
    <cellStyle name="Normal 13 2 2 6 4 2" xfId="59078" xr:uid="{00000000-0005-0000-0000-0000A6CB0000}"/>
    <cellStyle name="Normal 13 2 2 6 5" xfId="59079" xr:uid="{00000000-0005-0000-0000-0000A7CB0000}"/>
    <cellStyle name="Normal 13 2 2 6 6" xfId="59080" xr:uid="{00000000-0005-0000-0000-0000A8CB0000}"/>
    <cellStyle name="Normal 13 2 2 7" xfId="59081" xr:uid="{00000000-0005-0000-0000-0000A9CB0000}"/>
    <cellStyle name="Normal 13 2 2 7 2" xfId="59082" xr:uid="{00000000-0005-0000-0000-0000AACB0000}"/>
    <cellStyle name="Normal 13 2 2 7 2 2" xfId="59083" xr:uid="{00000000-0005-0000-0000-0000ABCB0000}"/>
    <cellStyle name="Normal 13 2 2 7 2 3" xfId="59084" xr:uid="{00000000-0005-0000-0000-0000ACCB0000}"/>
    <cellStyle name="Normal 13 2 2 7 3" xfId="59085" xr:uid="{00000000-0005-0000-0000-0000ADCB0000}"/>
    <cellStyle name="Normal 13 2 2 7 3 2" xfId="59086" xr:uid="{00000000-0005-0000-0000-0000AECB0000}"/>
    <cellStyle name="Normal 13 2 2 7 4" xfId="59087" xr:uid="{00000000-0005-0000-0000-0000AFCB0000}"/>
    <cellStyle name="Normal 13 2 2 7 5" xfId="59088" xr:uid="{00000000-0005-0000-0000-0000B0CB0000}"/>
    <cellStyle name="Normal 13 2 2 8" xfId="59089" xr:uid="{00000000-0005-0000-0000-0000B1CB0000}"/>
    <cellStyle name="Normal 13 2 2 8 2" xfId="59090" xr:uid="{00000000-0005-0000-0000-0000B2CB0000}"/>
    <cellStyle name="Normal 13 2 2 8 3" xfId="59091" xr:uid="{00000000-0005-0000-0000-0000B3CB0000}"/>
    <cellStyle name="Normal 13 2 2 9" xfId="59092" xr:uid="{00000000-0005-0000-0000-0000B4CB0000}"/>
    <cellStyle name="Normal 13 2 2 9 2" xfId="59093" xr:uid="{00000000-0005-0000-0000-0000B5CB0000}"/>
    <cellStyle name="Normal 13 2 2 9 3" xfId="59094" xr:uid="{00000000-0005-0000-0000-0000B6CB0000}"/>
    <cellStyle name="Normal 13 2 3" xfId="10867" xr:uid="{00000000-0005-0000-0000-0000B7CB0000}"/>
    <cellStyle name="Normal 13 2 3 10" xfId="59095" xr:uid="{00000000-0005-0000-0000-0000B8CB0000}"/>
    <cellStyle name="Normal 13 2 3 2" xfId="59096" xr:uid="{00000000-0005-0000-0000-0000B9CB0000}"/>
    <cellStyle name="Normal 13 2 3 2 2" xfId="59097" xr:uid="{00000000-0005-0000-0000-0000BACB0000}"/>
    <cellStyle name="Normal 13 2 3 2 2 2" xfId="59098" xr:uid="{00000000-0005-0000-0000-0000BBCB0000}"/>
    <cellStyle name="Normal 13 2 3 2 2 2 2" xfId="59099" xr:uid="{00000000-0005-0000-0000-0000BCCB0000}"/>
    <cellStyle name="Normal 13 2 3 2 2 2 3" xfId="59100" xr:uid="{00000000-0005-0000-0000-0000BDCB0000}"/>
    <cellStyle name="Normal 13 2 3 2 2 3" xfId="59101" xr:uid="{00000000-0005-0000-0000-0000BECB0000}"/>
    <cellStyle name="Normal 13 2 3 2 2 3 2" xfId="59102" xr:uid="{00000000-0005-0000-0000-0000BFCB0000}"/>
    <cellStyle name="Normal 13 2 3 2 2 3 3" xfId="59103" xr:uid="{00000000-0005-0000-0000-0000C0CB0000}"/>
    <cellStyle name="Normal 13 2 3 2 2 4" xfId="59104" xr:uid="{00000000-0005-0000-0000-0000C1CB0000}"/>
    <cellStyle name="Normal 13 2 3 2 2 4 2" xfId="59105" xr:uid="{00000000-0005-0000-0000-0000C2CB0000}"/>
    <cellStyle name="Normal 13 2 3 2 2 5" xfId="59106" xr:uid="{00000000-0005-0000-0000-0000C3CB0000}"/>
    <cellStyle name="Normal 13 2 3 2 2 6" xfId="59107" xr:uid="{00000000-0005-0000-0000-0000C4CB0000}"/>
    <cellStyle name="Normal 13 2 3 2 3" xfId="59108" xr:uid="{00000000-0005-0000-0000-0000C5CB0000}"/>
    <cellStyle name="Normal 13 2 3 2 3 2" xfId="59109" xr:uid="{00000000-0005-0000-0000-0000C6CB0000}"/>
    <cellStyle name="Normal 13 2 3 2 3 2 2" xfId="59110" xr:uid="{00000000-0005-0000-0000-0000C7CB0000}"/>
    <cellStyle name="Normal 13 2 3 2 3 2 3" xfId="59111" xr:uid="{00000000-0005-0000-0000-0000C8CB0000}"/>
    <cellStyle name="Normal 13 2 3 2 3 3" xfId="59112" xr:uid="{00000000-0005-0000-0000-0000C9CB0000}"/>
    <cellStyle name="Normal 13 2 3 2 3 3 2" xfId="59113" xr:uid="{00000000-0005-0000-0000-0000CACB0000}"/>
    <cellStyle name="Normal 13 2 3 2 3 3 3" xfId="59114" xr:uid="{00000000-0005-0000-0000-0000CBCB0000}"/>
    <cellStyle name="Normal 13 2 3 2 3 4" xfId="59115" xr:uid="{00000000-0005-0000-0000-0000CCCB0000}"/>
    <cellStyle name="Normal 13 2 3 2 3 4 2" xfId="59116" xr:uid="{00000000-0005-0000-0000-0000CDCB0000}"/>
    <cellStyle name="Normal 13 2 3 2 3 5" xfId="59117" xr:uid="{00000000-0005-0000-0000-0000CECB0000}"/>
    <cellStyle name="Normal 13 2 3 2 3 6" xfId="59118" xr:uid="{00000000-0005-0000-0000-0000CFCB0000}"/>
    <cellStyle name="Normal 13 2 3 2 4" xfId="59119" xr:uid="{00000000-0005-0000-0000-0000D0CB0000}"/>
    <cellStyle name="Normal 13 2 3 2 4 2" xfId="59120" xr:uid="{00000000-0005-0000-0000-0000D1CB0000}"/>
    <cellStyle name="Normal 13 2 3 2 4 2 2" xfId="59121" xr:uid="{00000000-0005-0000-0000-0000D2CB0000}"/>
    <cellStyle name="Normal 13 2 3 2 4 2 3" xfId="59122" xr:uid="{00000000-0005-0000-0000-0000D3CB0000}"/>
    <cellStyle name="Normal 13 2 3 2 4 3" xfId="59123" xr:uid="{00000000-0005-0000-0000-0000D4CB0000}"/>
    <cellStyle name="Normal 13 2 3 2 4 3 2" xfId="59124" xr:uid="{00000000-0005-0000-0000-0000D5CB0000}"/>
    <cellStyle name="Normal 13 2 3 2 4 4" xfId="59125" xr:uid="{00000000-0005-0000-0000-0000D6CB0000}"/>
    <cellStyle name="Normal 13 2 3 2 4 5" xfId="59126" xr:uid="{00000000-0005-0000-0000-0000D7CB0000}"/>
    <cellStyle name="Normal 13 2 3 2 5" xfId="59127" xr:uid="{00000000-0005-0000-0000-0000D8CB0000}"/>
    <cellStyle name="Normal 13 2 3 2 5 2" xfId="59128" xr:uid="{00000000-0005-0000-0000-0000D9CB0000}"/>
    <cellStyle name="Normal 13 2 3 2 5 3" xfId="59129" xr:uid="{00000000-0005-0000-0000-0000DACB0000}"/>
    <cellStyle name="Normal 13 2 3 2 6" xfId="59130" xr:uid="{00000000-0005-0000-0000-0000DBCB0000}"/>
    <cellStyle name="Normal 13 2 3 2 6 2" xfId="59131" xr:uid="{00000000-0005-0000-0000-0000DCCB0000}"/>
    <cellStyle name="Normal 13 2 3 2 6 3" xfId="59132" xr:uid="{00000000-0005-0000-0000-0000DDCB0000}"/>
    <cellStyle name="Normal 13 2 3 2 7" xfId="59133" xr:uid="{00000000-0005-0000-0000-0000DECB0000}"/>
    <cellStyle name="Normal 13 2 3 2 7 2" xfId="59134" xr:uid="{00000000-0005-0000-0000-0000DFCB0000}"/>
    <cellStyle name="Normal 13 2 3 2 8" xfId="59135" xr:uid="{00000000-0005-0000-0000-0000E0CB0000}"/>
    <cellStyle name="Normal 13 2 3 2 9" xfId="59136" xr:uid="{00000000-0005-0000-0000-0000E1CB0000}"/>
    <cellStyle name="Normal 13 2 3 3" xfId="59137" xr:uid="{00000000-0005-0000-0000-0000E2CB0000}"/>
    <cellStyle name="Normal 13 2 3 3 2" xfId="59138" xr:uid="{00000000-0005-0000-0000-0000E3CB0000}"/>
    <cellStyle name="Normal 13 2 3 3 2 2" xfId="59139" xr:uid="{00000000-0005-0000-0000-0000E4CB0000}"/>
    <cellStyle name="Normal 13 2 3 3 2 3" xfId="59140" xr:uid="{00000000-0005-0000-0000-0000E5CB0000}"/>
    <cellStyle name="Normal 13 2 3 3 3" xfId="59141" xr:uid="{00000000-0005-0000-0000-0000E6CB0000}"/>
    <cellStyle name="Normal 13 2 3 3 3 2" xfId="59142" xr:uid="{00000000-0005-0000-0000-0000E7CB0000}"/>
    <cellStyle name="Normal 13 2 3 3 3 3" xfId="59143" xr:uid="{00000000-0005-0000-0000-0000E8CB0000}"/>
    <cellStyle name="Normal 13 2 3 3 4" xfId="59144" xr:uid="{00000000-0005-0000-0000-0000E9CB0000}"/>
    <cellStyle name="Normal 13 2 3 3 4 2" xfId="59145" xr:uid="{00000000-0005-0000-0000-0000EACB0000}"/>
    <cellStyle name="Normal 13 2 3 3 5" xfId="59146" xr:uid="{00000000-0005-0000-0000-0000EBCB0000}"/>
    <cellStyle name="Normal 13 2 3 3 6" xfId="59147" xr:uid="{00000000-0005-0000-0000-0000ECCB0000}"/>
    <cellStyle name="Normal 13 2 3 4" xfId="59148" xr:uid="{00000000-0005-0000-0000-0000EDCB0000}"/>
    <cellStyle name="Normal 13 2 3 4 2" xfId="59149" xr:uid="{00000000-0005-0000-0000-0000EECB0000}"/>
    <cellStyle name="Normal 13 2 3 4 2 2" xfId="59150" xr:uid="{00000000-0005-0000-0000-0000EFCB0000}"/>
    <cellStyle name="Normal 13 2 3 4 2 3" xfId="59151" xr:uid="{00000000-0005-0000-0000-0000F0CB0000}"/>
    <cellStyle name="Normal 13 2 3 4 3" xfId="59152" xr:uid="{00000000-0005-0000-0000-0000F1CB0000}"/>
    <cellStyle name="Normal 13 2 3 4 3 2" xfId="59153" xr:uid="{00000000-0005-0000-0000-0000F2CB0000}"/>
    <cellStyle name="Normal 13 2 3 4 3 3" xfId="59154" xr:uid="{00000000-0005-0000-0000-0000F3CB0000}"/>
    <cellStyle name="Normal 13 2 3 4 4" xfId="59155" xr:uid="{00000000-0005-0000-0000-0000F4CB0000}"/>
    <cellStyle name="Normal 13 2 3 4 4 2" xfId="59156" xr:uid="{00000000-0005-0000-0000-0000F5CB0000}"/>
    <cellStyle name="Normal 13 2 3 4 5" xfId="59157" xr:uid="{00000000-0005-0000-0000-0000F6CB0000}"/>
    <cellStyle name="Normal 13 2 3 4 6" xfId="59158" xr:uid="{00000000-0005-0000-0000-0000F7CB0000}"/>
    <cellStyle name="Normal 13 2 3 5" xfId="59159" xr:uid="{00000000-0005-0000-0000-0000F8CB0000}"/>
    <cellStyle name="Normal 13 2 3 5 2" xfId="59160" xr:uid="{00000000-0005-0000-0000-0000F9CB0000}"/>
    <cellStyle name="Normal 13 2 3 5 2 2" xfId="59161" xr:uid="{00000000-0005-0000-0000-0000FACB0000}"/>
    <cellStyle name="Normal 13 2 3 5 2 3" xfId="59162" xr:uid="{00000000-0005-0000-0000-0000FBCB0000}"/>
    <cellStyle name="Normal 13 2 3 5 3" xfId="59163" xr:uid="{00000000-0005-0000-0000-0000FCCB0000}"/>
    <cellStyle name="Normal 13 2 3 5 3 2" xfId="59164" xr:uid="{00000000-0005-0000-0000-0000FDCB0000}"/>
    <cellStyle name="Normal 13 2 3 5 4" xfId="59165" xr:uid="{00000000-0005-0000-0000-0000FECB0000}"/>
    <cellStyle name="Normal 13 2 3 5 5" xfId="59166" xr:uid="{00000000-0005-0000-0000-0000FFCB0000}"/>
    <cellStyle name="Normal 13 2 3 6" xfId="59167" xr:uid="{00000000-0005-0000-0000-000000CC0000}"/>
    <cellStyle name="Normal 13 2 3 6 2" xfId="59168" xr:uid="{00000000-0005-0000-0000-000001CC0000}"/>
    <cellStyle name="Normal 13 2 3 6 3" xfId="59169" xr:uid="{00000000-0005-0000-0000-000002CC0000}"/>
    <cellStyle name="Normal 13 2 3 7" xfId="59170" xr:uid="{00000000-0005-0000-0000-000003CC0000}"/>
    <cellStyle name="Normal 13 2 3 7 2" xfId="59171" xr:uid="{00000000-0005-0000-0000-000004CC0000}"/>
    <cellStyle name="Normal 13 2 3 7 3" xfId="59172" xr:uid="{00000000-0005-0000-0000-000005CC0000}"/>
    <cellStyle name="Normal 13 2 3 8" xfId="59173" xr:uid="{00000000-0005-0000-0000-000006CC0000}"/>
    <cellStyle name="Normal 13 2 3 8 2" xfId="59174" xr:uid="{00000000-0005-0000-0000-000007CC0000}"/>
    <cellStyle name="Normal 13 2 3 9" xfId="59175" xr:uid="{00000000-0005-0000-0000-000008CC0000}"/>
    <cellStyle name="Normal 13 2 4" xfId="59176" xr:uid="{00000000-0005-0000-0000-000009CC0000}"/>
    <cellStyle name="Normal 13 2 4 2" xfId="59177" xr:uid="{00000000-0005-0000-0000-00000ACC0000}"/>
    <cellStyle name="Normal 13 2 4 2 2" xfId="59178" xr:uid="{00000000-0005-0000-0000-00000BCC0000}"/>
    <cellStyle name="Normal 13 2 4 2 2 2" xfId="59179" xr:uid="{00000000-0005-0000-0000-00000CCC0000}"/>
    <cellStyle name="Normal 13 2 4 2 2 3" xfId="59180" xr:uid="{00000000-0005-0000-0000-00000DCC0000}"/>
    <cellStyle name="Normal 13 2 4 2 3" xfId="59181" xr:uid="{00000000-0005-0000-0000-00000ECC0000}"/>
    <cellStyle name="Normal 13 2 4 2 3 2" xfId="59182" xr:uid="{00000000-0005-0000-0000-00000FCC0000}"/>
    <cellStyle name="Normal 13 2 4 2 3 3" xfId="59183" xr:uid="{00000000-0005-0000-0000-000010CC0000}"/>
    <cellStyle name="Normal 13 2 4 2 4" xfId="59184" xr:uid="{00000000-0005-0000-0000-000011CC0000}"/>
    <cellStyle name="Normal 13 2 4 2 4 2" xfId="59185" xr:uid="{00000000-0005-0000-0000-000012CC0000}"/>
    <cellStyle name="Normal 13 2 4 2 5" xfId="59186" xr:uid="{00000000-0005-0000-0000-000013CC0000}"/>
    <cellStyle name="Normal 13 2 4 2 6" xfId="59187" xr:uid="{00000000-0005-0000-0000-000014CC0000}"/>
    <cellStyle name="Normal 13 2 4 3" xfId="59188" xr:uid="{00000000-0005-0000-0000-000015CC0000}"/>
    <cellStyle name="Normal 13 2 4 3 2" xfId="59189" xr:uid="{00000000-0005-0000-0000-000016CC0000}"/>
    <cellStyle name="Normal 13 2 4 3 2 2" xfId="59190" xr:uid="{00000000-0005-0000-0000-000017CC0000}"/>
    <cellStyle name="Normal 13 2 4 3 2 3" xfId="59191" xr:uid="{00000000-0005-0000-0000-000018CC0000}"/>
    <cellStyle name="Normal 13 2 4 3 3" xfId="59192" xr:uid="{00000000-0005-0000-0000-000019CC0000}"/>
    <cellStyle name="Normal 13 2 4 3 3 2" xfId="59193" xr:uid="{00000000-0005-0000-0000-00001ACC0000}"/>
    <cellStyle name="Normal 13 2 4 3 3 3" xfId="59194" xr:uid="{00000000-0005-0000-0000-00001BCC0000}"/>
    <cellStyle name="Normal 13 2 4 3 4" xfId="59195" xr:uid="{00000000-0005-0000-0000-00001CCC0000}"/>
    <cellStyle name="Normal 13 2 4 3 4 2" xfId="59196" xr:uid="{00000000-0005-0000-0000-00001DCC0000}"/>
    <cellStyle name="Normal 13 2 4 3 5" xfId="59197" xr:uid="{00000000-0005-0000-0000-00001ECC0000}"/>
    <cellStyle name="Normal 13 2 4 3 6" xfId="59198" xr:uid="{00000000-0005-0000-0000-00001FCC0000}"/>
    <cellStyle name="Normal 13 2 4 4" xfId="59199" xr:uid="{00000000-0005-0000-0000-000020CC0000}"/>
    <cellStyle name="Normal 13 2 4 4 2" xfId="59200" xr:uid="{00000000-0005-0000-0000-000021CC0000}"/>
    <cellStyle name="Normal 13 2 4 4 2 2" xfId="59201" xr:uid="{00000000-0005-0000-0000-000022CC0000}"/>
    <cellStyle name="Normal 13 2 4 4 2 3" xfId="59202" xr:uid="{00000000-0005-0000-0000-000023CC0000}"/>
    <cellStyle name="Normal 13 2 4 4 3" xfId="59203" xr:uid="{00000000-0005-0000-0000-000024CC0000}"/>
    <cellStyle name="Normal 13 2 4 4 3 2" xfId="59204" xr:uid="{00000000-0005-0000-0000-000025CC0000}"/>
    <cellStyle name="Normal 13 2 4 4 4" xfId="59205" xr:uid="{00000000-0005-0000-0000-000026CC0000}"/>
    <cellStyle name="Normal 13 2 4 4 5" xfId="59206" xr:uid="{00000000-0005-0000-0000-000027CC0000}"/>
    <cellStyle name="Normal 13 2 4 5" xfId="59207" xr:uid="{00000000-0005-0000-0000-000028CC0000}"/>
    <cellStyle name="Normal 13 2 4 5 2" xfId="59208" xr:uid="{00000000-0005-0000-0000-000029CC0000}"/>
    <cellStyle name="Normal 13 2 4 5 3" xfId="59209" xr:uid="{00000000-0005-0000-0000-00002ACC0000}"/>
    <cellStyle name="Normal 13 2 4 6" xfId="59210" xr:uid="{00000000-0005-0000-0000-00002BCC0000}"/>
    <cellStyle name="Normal 13 2 4 6 2" xfId="59211" xr:uid="{00000000-0005-0000-0000-00002CCC0000}"/>
    <cellStyle name="Normal 13 2 4 6 3" xfId="59212" xr:uid="{00000000-0005-0000-0000-00002DCC0000}"/>
    <cellStyle name="Normal 13 2 4 7" xfId="59213" xr:uid="{00000000-0005-0000-0000-00002ECC0000}"/>
    <cellStyle name="Normal 13 2 4 7 2" xfId="59214" xr:uid="{00000000-0005-0000-0000-00002FCC0000}"/>
    <cellStyle name="Normal 13 2 4 8" xfId="59215" xr:uid="{00000000-0005-0000-0000-000030CC0000}"/>
    <cellStyle name="Normal 13 2 4 9" xfId="59216" xr:uid="{00000000-0005-0000-0000-000031CC0000}"/>
    <cellStyle name="Normal 13 2 5" xfId="59217" xr:uid="{00000000-0005-0000-0000-000032CC0000}"/>
    <cellStyle name="Normal 13 2 5 2" xfId="59218" xr:uid="{00000000-0005-0000-0000-000033CC0000}"/>
    <cellStyle name="Normal 13 2 5 2 2" xfId="59219" xr:uid="{00000000-0005-0000-0000-000034CC0000}"/>
    <cellStyle name="Normal 13 2 5 2 2 2" xfId="59220" xr:uid="{00000000-0005-0000-0000-000035CC0000}"/>
    <cellStyle name="Normal 13 2 5 2 2 3" xfId="59221" xr:uid="{00000000-0005-0000-0000-000036CC0000}"/>
    <cellStyle name="Normal 13 2 5 2 3" xfId="59222" xr:uid="{00000000-0005-0000-0000-000037CC0000}"/>
    <cellStyle name="Normal 13 2 5 2 3 2" xfId="59223" xr:uid="{00000000-0005-0000-0000-000038CC0000}"/>
    <cellStyle name="Normal 13 2 5 2 3 3" xfId="59224" xr:uid="{00000000-0005-0000-0000-000039CC0000}"/>
    <cellStyle name="Normal 13 2 5 2 4" xfId="59225" xr:uid="{00000000-0005-0000-0000-00003ACC0000}"/>
    <cellStyle name="Normal 13 2 5 2 4 2" xfId="59226" xr:uid="{00000000-0005-0000-0000-00003BCC0000}"/>
    <cellStyle name="Normal 13 2 5 2 5" xfId="59227" xr:uid="{00000000-0005-0000-0000-00003CCC0000}"/>
    <cellStyle name="Normal 13 2 5 2 6" xfId="59228" xr:uid="{00000000-0005-0000-0000-00003DCC0000}"/>
    <cellStyle name="Normal 13 2 5 3" xfId="59229" xr:uid="{00000000-0005-0000-0000-00003ECC0000}"/>
    <cellStyle name="Normal 13 2 5 3 2" xfId="59230" xr:uid="{00000000-0005-0000-0000-00003FCC0000}"/>
    <cellStyle name="Normal 13 2 5 3 2 2" xfId="59231" xr:uid="{00000000-0005-0000-0000-000040CC0000}"/>
    <cellStyle name="Normal 13 2 5 3 2 3" xfId="59232" xr:uid="{00000000-0005-0000-0000-000041CC0000}"/>
    <cellStyle name="Normal 13 2 5 3 3" xfId="59233" xr:uid="{00000000-0005-0000-0000-000042CC0000}"/>
    <cellStyle name="Normal 13 2 5 3 3 2" xfId="59234" xr:uid="{00000000-0005-0000-0000-000043CC0000}"/>
    <cellStyle name="Normal 13 2 5 3 3 3" xfId="59235" xr:uid="{00000000-0005-0000-0000-000044CC0000}"/>
    <cellStyle name="Normal 13 2 5 3 4" xfId="59236" xr:uid="{00000000-0005-0000-0000-000045CC0000}"/>
    <cellStyle name="Normal 13 2 5 3 4 2" xfId="59237" xr:uid="{00000000-0005-0000-0000-000046CC0000}"/>
    <cellStyle name="Normal 13 2 5 3 5" xfId="59238" xr:uid="{00000000-0005-0000-0000-000047CC0000}"/>
    <cellStyle name="Normal 13 2 5 3 6" xfId="59239" xr:uid="{00000000-0005-0000-0000-000048CC0000}"/>
    <cellStyle name="Normal 13 2 5 4" xfId="59240" xr:uid="{00000000-0005-0000-0000-000049CC0000}"/>
    <cellStyle name="Normal 13 2 5 4 2" xfId="59241" xr:uid="{00000000-0005-0000-0000-00004ACC0000}"/>
    <cellStyle name="Normal 13 2 5 4 2 2" xfId="59242" xr:uid="{00000000-0005-0000-0000-00004BCC0000}"/>
    <cellStyle name="Normal 13 2 5 4 2 3" xfId="59243" xr:uid="{00000000-0005-0000-0000-00004CCC0000}"/>
    <cellStyle name="Normal 13 2 5 4 3" xfId="59244" xr:uid="{00000000-0005-0000-0000-00004DCC0000}"/>
    <cellStyle name="Normal 13 2 5 4 3 2" xfId="59245" xr:uid="{00000000-0005-0000-0000-00004ECC0000}"/>
    <cellStyle name="Normal 13 2 5 4 4" xfId="59246" xr:uid="{00000000-0005-0000-0000-00004FCC0000}"/>
    <cellStyle name="Normal 13 2 5 4 5" xfId="59247" xr:uid="{00000000-0005-0000-0000-000050CC0000}"/>
    <cellStyle name="Normal 13 2 5 5" xfId="59248" xr:uid="{00000000-0005-0000-0000-000051CC0000}"/>
    <cellStyle name="Normal 13 2 5 5 2" xfId="59249" xr:uid="{00000000-0005-0000-0000-000052CC0000}"/>
    <cellStyle name="Normal 13 2 5 5 3" xfId="59250" xr:uid="{00000000-0005-0000-0000-000053CC0000}"/>
    <cellStyle name="Normal 13 2 5 6" xfId="59251" xr:uid="{00000000-0005-0000-0000-000054CC0000}"/>
    <cellStyle name="Normal 13 2 5 6 2" xfId="59252" xr:uid="{00000000-0005-0000-0000-000055CC0000}"/>
    <cellStyle name="Normal 13 2 5 6 3" xfId="59253" xr:uid="{00000000-0005-0000-0000-000056CC0000}"/>
    <cellStyle name="Normal 13 2 5 7" xfId="59254" xr:uid="{00000000-0005-0000-0000-000057CC0000}"/>
    <cellStyle name="Normal 13 2 5 7 2" xfId="59255" xr:uid="{00000000-0005-0000-0000-000058CC0000}"/>
    <cellStyle name="Normal 13 2 5 8" xfId="59256" xr:uid="{00000000-0005-0000-0000-000059CC0000}"/>
    <cellStyle name="Normal 13 2 5 9" xfId="59257" xr:uid="{00000000-0005-0000-0000-00005ACC0000}"/>
    <cellStyle name="Normal 13 2 6" xfId="59258" xr:uid="{00000000-0005-0000-0000-00005BCC0000}"/>
    <cellStyle name="Normal 13 2 6 2" xfId="59259" xr:uid="{00000000-0005-0000-0000-00005CCC0000}"/>
    <cellStyle name="Normal 13 2 6 2 2" xfId="59260" xr:uid="{00000000-0005-0000-0000-00005DCC0000}"/>
    <cellStyle name="Normal 13 2 6 2 3" xfId="59261" xr:uid="{00000000-0005-0000-0000-00005ECC0000}"/>
    <cellStyle name="Normal 13 2 6 3" xfId="59262" xr:uid="{00000000-0005-0000-0000-00005FCC0000}"/>
    <cellStyle name="Normal 13 2 6 3 2" xfId="59263" xr:uid="{00000000-0005-0000-0000-000060CC0000}"/>
    <cellStyle name="Normal 13 2 6 3 3" xfId="59264" xr:uid="{00000000-0005-0000-0000-000061CC0000}"/>
    <cellStyle name="Normal 13 2 6 4" xfId="59265" xr:uid="{00000000-0005-0000-0000-000062CC0000}"/>
    <cellStyle name="Normal 13 2 6 4 2" xfId="59266" xr:uid="{00000000-0005-0000-0000-000063CC0000}"/>
    <cellStyle name="Normal 13 2 6 5" xfId="59267" xr:uid="{00000000-0005-0000-0000-000064CC0000}"/>
    <cellStyle name="Normal 13 2 6 6" xfId="59268" xr:uid="{00000000-0005-0000-0000-000065CC0000}"/>
    <cellStyle name="Normal 13 2 7" xfId="59269" xr:uid="{00000000-0005-0000-0000-000066CC0000}"/>
    <cellStyle name="Normal 13 2 7 2" xfId="59270" xr:uid="{00000000-0005-0000-0000-000067CC0000}"/>
    <cellStyle name="Normal 13 2 7 2 2" xfId="59271" xr:uid="{00000000-0005-0000-0000-000068CC0000}"/>
    <cellStyle name="Normal 13 2 7 2 3" xfId="59272" xr:uid="{00000000-0005-0000-0000-000069CC0000}"/>
    <cellStyle name="Normal 13 2 7 3" xfId="59273" xr:uid="{00000000-0005-0000-0000-00006ACC0000}"/>
    <cellStyle name="Normal 13 2 7 3 2" xfId="59274" xr:uid="{00000000-0005-0000-0000-00006BCC0000}"/>
    <cellStyle name="Normal 13 2 7 3 3" xfId="59275" xr:uid="{00000000-0005-0000-0000-00006CCC0000}"/>
    <cellStyle name="Normal 13 2 7 4" xfId="59276" xr:uid="{00000000-0005-0000-0000-00006DCC0000}"/>
    <cellStyle name="Normal 13 2 7 4 2" xfId="59277" xr:uid="{00000000-0005-0000-0000-00006ECC0000}"/>
    <cellStyle name="Normal 13 2 7 5" xfId="59278" xr:uid="{00000000-0005-0000-0000-00006FCC0000}"/>
    <cellStyle name="Normal 13 2 7 6" xfId="59279" xr:uid="{00000000-0005-0000-0000-000070CC0000}"/>
    <cellStyle name="Normal 13 2 8" xfId="59280" xr:uid="{00000000-0005-0000-0000-000071CC0000}"/>
    <cellStyle name="Normal 13 2 8 2" xfId="59281" xr:uid="{00000000-0005-0000-0000-000072CC0000}"/>
    <cellStyle name="Normal 13 2 8 2 2" xfId="59282" xr:uid="{00000000-0005-0000-0000-000073CC0000}"/>
    <cellStyle name="Normal 13 2 8 2 3" xfId="59283" xr:uid="{00000000-0005-0000-0000-000074CC0000}"/>
    <cellStyle name="Normal 13 2 8 3" xfId="59284" xr:uid="{00000000-0005-0000-0000-000075CC0000}"/>
    <cellStyle name="Normal 13 2 8 3 2" xfId="59285" xr:uid="{00000000-0005-0000-0000-000076CC0000}"/>
    <cellStyle name="Normal 13 2 8 4" xfId="59286" xr:uid="{00000000-0005-0000-0000-000077CC0000}"/>
    <cellStyle name="Normal 13 2 8 5" xfId="59287" xr:uid="{00000000-0005-0000-0000-000078CC0000}"/>
    <cellStyle name="Normal 13 2 9" xfId="59288" xr:uid="{00000000-0005-0000-0000-000079CC0000}"/>
    <cellStyle name="Normal 13 2 9 2" xfId="59289" xr:uid="{00000000-0005-0000-0000-00007ACC0000}"/>
    <cellStyle name="Normal 13 2 9 3" xfId="59290" xr:uid="{00000000-0005-0000-0000-00007BCC0000}"/>
    <cellStyle name="Normal 13 3" xfId="10868" xr:uid="{00000000-0005-0000-0000-00007CCC0000}"/>
    <cellStyle name="Normal 13 3 10" xfId="59291" xr:uid="{00000000-0005-0000-0000-00007DCC0000}"/>
    <cellStyle name="Normal 13 3 10 2" xfId="59292" xr:uid="{00000000-0005-0000-0000-00007ECC0000}"/>
    <cellStyle name="Normal 13 3 11" xfId="59293" xr:uid="{00000000-0005-0000-0000-00007FCC0000}"/>
    <cellStyle name="Normal 13 3 12" xfId="59294" xr:uid="{00000000-0005-0000-0000-000080CC0000}"/>
    <cellStyle name="Normal 13 3 13" xfId="59295" xr:uid="{00000000-0005-0000-0000-000081CC0000}"/>
    <cellStyle name="Normal 13 3 2" xfId="59296" xr:uid="{00000000-0005-0000-0000-000082CC0000}"/>
    <cellStyle name="Normal 13 3 2 10" xfId="59297" xr:uid="{00000000-0005-0000-0000-000083CC0000}"/>
    <cellStyle name="Normal 13 3 2 2" xfId="59298" xr:uid="{00000000-0005-0000-0000-000084CC0000}"/>
    <cellStyle name="Normal 13 3 2 2 2" xfId="59299" xr:uid="{00000000-0005-0000-0000-000085CC0000}"/>
    <cellStyle name="Normal 13 3 2 2 2 2" xfId="59300" xr:uid="{00000000-0005-0000-0000-000086CC0000}"/>
    <cellStyle name="Normal 13 3 2 2 2 2 2" xfId="59301" xr:uid="{00000000-0005-0000-0000-000087CC0000}"/>
    <cellStyle name="Normal 13 3 2 2 2 2 3" xfId="59302" xr:uid="{00000000-0005-0000-0000-000088CC0000}"/>
    <cellStyle name="Normal 13 3 2 2 2 3" xfId="59303" xr:uid="{00000000-0005-0000-0000-000089CC0000}"/>
    <cellStyle name="Normal 13 3 2 2 2 3 2" xfId="59304" xr:uid="{00000000-0005-0000-0000-00008ACC0000}"/>
    <cellStyle name="Normal 13 3 2 2 2 3 3" xfId="59305" xr:uid="{00000000-0005-0000-0000-00008BCC0000}"/>
    <cellStyle name="Normal 13 3 2 2 2 4" xfId="59306" xr:uid="{00000000-0005-0000-0000-00008CCC0000}"/>
    <cellStyle name="Normal 13 3 2 2 2 4 2" xfId="59307" xr:uid="{00000000-0005-0000-0000-00008DCC0000}"/>
    <cellStyle name="Normal 13 3 2 2 2 5" xfId="59308" xr:uid="{00000000-0005-0000-0000-00008ECC0000}"/>
    <cellStyle name="Normal 13 3 2 2 2 6" xfId="59309" xr:uid="{00000000-0005-0000-0000-00008FCC0000}"/>
    <cellStyle name="Normal 13 3 2 2 3" xfId="59310" xr:uid="{00000000-0005-0000-0000-000090CC0000}"/>
    <cellStyle name="Normal 13 3 2 2 3 2" xfId="59311" xr:uid="{00000000-0005-0000-0000-000091CC0000}"/>
    <cellStyle name="Normal 13 3 2 2 3 2 2" xfId="59312" xr:uid="{00000000-0005-0000-0000-000092CC0000}"/>
    <cellStyle name="Normal 13 3 2 2 3 2 3" xfId="59313" xr:uid="{00000000-0005-0000-0000-000093CC0000}"/>
    <cellStyle name="Normal 13 3 2 2 3 3" xfId="59314" xr:uid="{00000000-0005-0000-0000-000094CC0000}"/>
    <cellStyle name="Normal 13 3 2 2 3 3 2" xfId="59315" xr:uid="{00000000-0005-0000-0000-000095CC0000}"/>
    <cellStyle name="Normal 13 3 2 2 3 3 3" xfId="59316" xr:uid="{00000000-0005-0000-0000-000096CC0000}"/>
    <cellStyle name="Normal 13 3 2 2 3 4" xfId="59317" xr:uid="{00000000-0005-0000-0000-000097CC0000}"/>
    <cellStyle name="Normal 13 3 2 2 3 4 2" xfId="59318" xr:uid="{00000000-0005-0000-0000-000098CC0000}"/>
    <cellStyle name="Normal 13 3 2 2 3 5" xfId="59319" xr:uid="{00000000-0005-0000-0000-000099CC0000}"/>
    <cellStyle name="Normal 13 3 2 2 3 6" xfId="59320" xr:uid="{00000000-0005-0000-0000-00009ACC0000}"/>
    <cellStyle name="Normal 13 3 2 2 4" xfId="59321" xr:uid="{00000000-0005-0000-0000-00009BCC0000}"/>
    <cellStyle name="Normal 13 3 2 2 4 2" xfId="59322" xr:uid="{00000000-0005-0000-0000-00009CCC0000}"/>
    <cellStyle name="Normal 13 3 2 2 4 2 2" xfId="59323" xr:uid="{00000000-0005-0000-0000-00009DCC0000}"/>
    <cellStyle name="Normal 13 3 2 2 4 2 3" xfId="59324" xr:uid="{00000000-0005-0000-0000-00009ECC0000}"/>
    <cellStyle name="Normal 13 3 2 2 4 3" xfId="59325" xr:uid="{00000000-0005-0000-0000-00009FCC0000}"/>
    <cellStyle name="Normal 13 3 2 2 4 3 2" xfId="59326" xr:uid="{00000000-0005-0000-0000-0000A0CC0000}"/>
    <cellStyle name="Normal 13 3 2 2 4 4" xfId="59327" xr:uid="{00000000-0005-0000-0000-0000A1CC0000}"/>
    <cellStyle name="Normal 13 3 2 2 4 5" xfId="59328" xr:uid="{00000000-0005-0000-0000-0000A2CC0000}"/>
    <cellStyle name="Normal 13 3 2 2 5" xfId="59329" xr:uid="{00000000-0005-0000-0000-0000A3CC0000}"/>
    <cellStyle name="Normal 13 3 2 2 5 2" xfId="59330" xr:uid="{00000000-0005-0000-0000-0000A4CC0000}"/>
    <cellStyle name="Normal 13 3 2 2 5 3" xfId="59331" xr:uid="{00000000-0005-0000-0000-0000A5CC0000}"/>
    <cellStyle name="Normal 13 3 2 2 6" xfId="59332" xr:uid="{00000000-0005-0000-0000-0000A6CC0000}"/>
    <cellStyle name="Normal 13 3 2 2 6 2" xfId="59333" xr:uid="{00000000-0005-0000-0000-0000A7CC0000}"/>
    <cellStyle name="Normal 13 3 2 2 6 3" xfId="59334" xr:uid="{00000000-0005-0000-0000-0000A8CC0000}"/>
    <cellStyle name="Normal 13 3 2 2 7" xfId="59335" xr:uid="{00000000-0005-0000-0000-0000A9CC0000}"/>
    <cellStyle name="Normal 13 3 2 2 7 2" xfId="59336" xr:uid="{00000000-0005-0000-0000-0000AACC0000}"/>
    <cellStyle name="Normal 13 3 2 2 8" xfId="59337" xr:uid="{00000000-0005-0000-0000-0000ABCC0000}"/>
    <cellStyle name="Normal 13 3 2 2 9" xfId="59338" xr:uid="{00000000-0005-0000-0000-0000ACCC0000}"/>
    <cellStyle name="Normal 13 3 2 3" xfId="59339" xr:uid="{00000000-0005-0000-0000-0000ADCC0000}"/>
    <cellStyle name="Normal 13 3 2 3 2" xfId="59340" xr:uid="{00000000-0005-0000-0000-0000AECC0000}"/>
    <cellStyle name="Normal 13 3 2 3 2 2" xfId="59341" xr:uid="{00000000-0005-0000-0000-0000AFCC0000}"/>
    <cellStyle name="Normal 13 3 2 3 2 3" xfId="59342" xr:uid="{00000000-0005-0000-0000-0000B0CC0000}"/>
    <cellStyle name="Normal 13 3 2 3 3" xfId="59343" xr:uid="{00000000-0005-0000-0000-0000B1CC0000}"/>
    <cellStyle name="Normal 13 3 2 3 3 2" xfId="59344" xr:uid="{00000000-0005-0000-0000-0000B2CC0000}"/>
    <cellStyle name="Normal 13 3 2 3 3 3" xfId="59345" xr:uid="{00000000-0005-0000-0000-0000B3CC0000}"/>
    <cellStyle name="Normal 13 3 2 3 4" xfId="59346" xr:uid="{00000000-0005-0000-0000-0000B4CC0000}"/>
    <cellStyle name="Normal 13 3 2 3 4 2" xfId="59347" xr:uid="{00000000-0005-0000-0000-0000B5CC0000}"/>
    <cellStyle name="Normal 13 3 2 3 5" xfId="59348" xr:uid="{00000000-0005-0000-0000-0000B6CC0000}"/>
    <cellStyle name="Normal 13 3 2 3 6" xfId="59349" xr:uid="{00000000-0005-0000-0000-0000B7CC0000}"/>
    <cellStyle name="Normal 13 3 2 4" xfId="59350" xr:uid="{00000000-0005-0000-0000-0000B8CC0000}"/>
    <cellStyle name="Normal 13 3 2 4 2" xfId="59351" xr:uid="{00000000-0005-0000-0000-0000B9CC0000}"/>
    <cellStyle name="Normal 13 3 2 4 2 2" xfId="59352" xr:uid="{00000000-0005-0000-0000-0000BACC0000}"/>
    <cellStyle name="Normal 13 3 2 4 2 3" xfId="59353" xr:uid="{00000000-0005-0000-0000-0000BBCC0000}"/>
    <cellStyle name="Normal 13 3 2 4 3" xfId="59354" xr:uid="{00000000-0005-0000-0000-0000BCCC0000}"/>
    <cellStyle name="Normal 13 3 2 4 3 2" xfId="59355" xr:uid="{00000000-0005-0000-0000-0000BDCC0000}"/>
    <cellStyle name="Normal 13 3 2 4 3 3" xfId="59356" xr:uid="{00000000-0005-0000-0000-0000BECC0000}"/>
    <cellStyle name="Normal 13 3 2 4 4" xfId="59357" xr:uid="{00000000-0005-0000-0000-0000BFCC0000}"/>
    <cellStyle name="Normal 13 3 2 4 4 2" xfId="59358" xr:uid="{00000000-0005-0000-0000-0000C0CC0000}"/>
    <cellStyle name="Normal 13 3 2 4 5" xfId="59359" xr:uid="{00000000-0005-0000-0000-0000C1CC0000}"/>
    <cellStyle name="Normal 13 3 2 4 6" xfId="59360" xr:uid="{00000000-0005-0000-0000-0000C2CC0000}"/>
    <cellStyle name="Normal 13 3 2 5" xfId="59361" xr:uid="{00000000-0005-0000-0000-0000C3CC0000}"/>
    <cellStyle name="Normal 13 3 2 5 2" xfId="59362" xr:uid="{00000000-0005-0000-0000-0000C4CC0000}"/>
    <cellStyle name="Normal 13 3 2 5 2 2" xfId="59363" xr:uid="{00000000-0005-0000-0000-0000C5CC0000}"/>
    <cellStyle name="Normal 13 3 2 5 2 3" xfId="59364" xr:uid="{00000000-0005-0000-0000-0000C6CC0000}"/>
    <cellStyle name="Normal 13 3 2 5 3" xfId="59365" xr:uid="{00000000-0005-0000-0000-0000C7CC0000}"/>
    <cellStyle name="Normal 13 3 2 5 3 2" xfId="59366" xr:uid="{00000000-0005-0000-0000-0000C8CC0000}"/>
    <cellStyle name="Normal 13 3 2 5 4" xfId="59367" xr:uid="{00000000-0005-0000-0000-0000C9CC0000}"/>
    <cellStyle name="Normal 13 3 2 5 5" xfId="59368" xr:uid="{00000000-0005-0000-0000-0000CACC0000}"/>
    <cellStyle name="Normal 13 3 2 6" xfId="59369" xr:uid="{00000000-0005-0000-0000-0000CBCC0000}"/>
    <cellStyle name="Normal 13 3 2 6 2" xfId="59370" xr:uid="{00000000-0005-0000-0000-0000CCCC0000}"/>
    <cellStyle name="Normal 13 3 2 6 3" xfId="59371" xr:uid="{00000000-0005-0000-0000-0000CDCC0000}"/>
    <cellStyle name="Normal 13 3 2 7" xfId="59372" xr:uid="{00000000-0005-0000-0000-0000CECC0000}"/>
    <cellStyle name="Normal 13 3 2 7 2" xfId="59373" xr:uid="{00000000-0005-0000-0000-0000CFCC0000}"/>
    <cellStyle name="Normal 13 3 2 7 3" xfId="59374" xr:uid="{00000000-0005-0000-0000-0000D0CC0000}"/>
    <cellStyle name="Normal 13 3 2 8" xfId="59375" xr:uid="{00000000-0005-0000-0000-0000D1CC0000}"/>
    <cellStyle name="Normal 13 3 2 8 2" xfId="59376" xr:uid="{00000000-0005-0000-0000-0000D2CC0000}"/>
    <cellStyle name="Normal 13 3 2 9" xfId="59377" xr:uid="{00000000-0005-0000-0000-0000D3CC0000}"/>
    <cellStyle name="Normal 13 3 3" xfId="59378" xr:uid="{00000000-0005-0000-0000-0000D4CC0000}"/>
    <cellStyle name="Normal 13 3 3 2" xfId="59379" xr:uid="{00000000-0005-0000-0000-0000D5CC0000}"/>
    <cellStyle name="Normal 13 3 3 2 2" xfId="59380" xr:uid="{00000000-0005-0000-0000-0000D6CC0000}"/>
    <cellStyle name="Normal 13 3 3 2 2 2" xfId="59381" xr:uid="{00000000-0005-0000-0000-0000D7CC0000}"/>
    <cellStyle name="Normal 13 3 3 2 2 3" xfId="59382" xr:uid="{00000000-0005-0000-0000-0000D8CC0000}"/>
    <cellStyle name="Normal 13 3 3 2 3" xfId="59383" xr:uid="{00000000-0005-0000-0000-0000D9CC0000}"/>
    <cellStyle name="Normal 13 3 3 2 3 2" xfId="59384" xr:uid="{00000000-0005-0000-0000-0000DACC0000}"/>
    <cellStyle name="Normal 13 3 3 2 3 3" xfId="59385" xr:uid="{00000000-0005-0000-0000-0000DBCC0000}"/>
    <cellStyle name="Normal 13 3 3 2 4" xfId="59386" xr:uid="{00000000-0005-0000-0000-0000DCCC0000}"/>
    <cellStyle name="Normal 13 3 3 2 4 2" xfId="59387" xr:uid="{00000000-0005-0000-0000-0000DDCC0000}"/>
    <cellStyle name="Normal 13 3 3 2 5" xfId="59388" xr:uid="{00000000-0005-0000-0000-0000DECC0000}"/>
    <cellStyle name="Normal 13 3 3 2 6" xfId="59389" xr:uid="{00000000-0005-0000-0000-0000DFCC0000}"/>
    <cellStyle name="Normal 13 3 3 3" xfId="59390" xr:uid="{00000000-0005-0000-0000-0000E0CC0000}"/>
    <cellStyle name="Normal 13 3 3 3 2" xfId="59391" xr:uid="{00000000-0005-0000-0000-0000E1CC0000}"/>
    <cellStyle name="Normal 13 3 3 3 2 2" xfId="59392" xr:uid="{00000000-0005-0000-0000-0000E2CC0000}"/>
    <cellStyle name="Normal 13 3 3 3 2 3" xfId="59393" xr:uid="{00000000-0005-0000-0000-0000E3CC0000}"/>
    <cellStyle name="Normal 13 3 3 3 3" xfId="59394" xr:uid="{00000000-0005-0000-0000-0000E4CC0000}"/>
    <cellStyle name="Normal 13 3 3 3 3 2" xfId="59395" xr:uid="{00000000-0005-0000-0000-0000E5CC0000}"/>
    <cellStyle name="Normal 13 3 3 3 3 3" xfId="59396" xr:uid="{00000000-0005-0000-0000-0000E6CC0000}"/>
    <cellStyle name="Normal 13 3 3 3 4" xfId="59397" xr:uid="{00000000-0005-0000-0000-0000E7CC0000}"/>
    <cellStyle name="Normal 13 3 3 3 4 2" xfId="59398" xr:uid="{00000000-0005-0000-0000-0000E8CC0000}"/>
    <cellStyle name="Normal 13 3 3 3 5" xfId="59399" xr:uid="{00000000-0005-0000-0000-0000E9CC0000}"/>
    <cellStyle name="Normal 13 3 3 3 6" xfId="59400" xr:uid="{00000000-0005-0000-0000-0000EACC0000}"/>
    <cellStyle name="Normal 13 3 3 4" xfId="59401" xr:uid="{00000000-0005-0000-0000-0000EBCC0000}"/>
    <cellStyle name="Normal 13 3 3 4 2" xfId="59402" xr:uid="{00000000-0005-0000-0000-0000ECCC0000}"/>
    <cellStyle name="Normal 13 3 3 4 2 2" xfId="59403" xr:uid="{00000000-0005-0000-0000-0000EDCC0000}"/>
    <cellStyle name="Normal 13 3 3 4 2 3" xfId="59404" xr:uid="{00000000-0005-0000-0000-0000EECC0000}"/>
    <cellStyle name="Normal 13 3 3 4 3" xfId="59405" xr:uid="{00000000-0005-0000-0000-0000EFCC0000}"/>
    <cellStyle name="Normal 13 3 3 4 3 2" xfId="59406" xr:uid="{00000000-0005-0000-0000-0000F0CC0000}"/>
    <cellStyle name="Normal 13 3 3 4 4" xfId="59407" xr:uid="{00000000-0005-0000-0000-0000F1CC0000}"/>
    <cellStyle name="Normal 13 3 3 4 5" xfId="59408" xr:uid="{00000000-0005-0000-0000-0000F2CC0000}"/>
    <cellStyle name="Normal 13 3 3 5" xfId="59409" xr:uid="{00000000-0005-0000-0000-0000F3CC0000}"/>
    <cellStyle name="Normal 13 3 3 5 2" xfId="59410" xr:uid="{00000000-0005-0000-0000-0000F4CC0000}"/>
    <cellStyle name="Normal 13 3 3 5 3" xfId="59411" xr:uid="{00000000-0005-0000-0000-0000F5CC0000}"/>
    <cellStyle name="Normal 13 3 3 6" xfId="59412" xr:uid="{00000000-0005-0000-0000-0000F6CC0000}"/>
    <cellStyle name="Normal 13 3 3 6 2" xfId="59413" xr:uid="{00000000-0005-0000-0000-0000F7CC0000}"/>
    <cellStyle name="Normal 13 3 3 6 3" xfId="59414" xr:uid="{00000000-0005-0000-0000-0000F8CC0000}"/>
    <cellStyle name="Normal 13 3 3 7" xfId="59415" xr:uid="{00000000-0005-0000-0000-0000F9CC0000}"/>
    <cellStyle name="Normal 13 3 3 7 2" xfId="59416" xr:uid="{00000000-0005-0000-0000-0000FACC0000}"/>
    <cellStyle name="Normal 13 3 3 8" xfId="59417" xr:uid="{00000000-0005-0000-0000-0000FBCC0000}"/>
    <cellStyle name="Normal 13 3 3 9" xfId="59418" xr:uid="{00000000-0005-0000-0000-0000FCCC0000}"/>
    <cellStyle name="Normal 13 3 4" xfId="59419" xr:uid="{00000000-0005-0000-0000-0000FDCC0000}"/>
    <cellStyle name="Normal 13 3 4 2" xfId="59420" xr:uid="{00000000-0005-0000-0000-0000FECC0000}"/>
    <cellStyle name="Normal 13 3 4 2 2" xfId="59421" xr:uid="{00000000-0005-0000-0000-0000FFCC0000}"/>
    <cellStyle name="Normal 13 3 4 2 2 2" xfId="59422" xr:uid="{00000000-0005-0000-0000-000000CD0000}"/>
    <cellStyle name="Normal 13 3 4 2 2 3" xfId="59423" xr:uid="{00000000-0005-0000-0000-000001CD0000}"/>
    <cellStyle name="Normal 13 3 4 2 3" xfId="59424" xr:uid="{00000000-0005-0000-0000-000002CD0000}"/>
    <cellStyle name="Normal 13 3 4 2 3 2" xfId="59425" xr:uid="{00000000-0005-0000-0000-000003CD0000}"/>
    <cellStyle name="Normal 13 3 4 2 3 3" xfId="59426" xr:uid="{00000000-0005-0000-0000-000004CD0000}"/>
    <cellStyle name="Normal 13 3 4 2 4" xfId="59427" xr:uid="{00000000-0005-0000-0000-000005CD0000}"/>
    <cellStyle name="Normal 13 3 4 2 4 2" xfId="59428" xr:uid="{00000000-0005-0000-0000-000006CD0000}"/>
    <cellStyle name="Normal 13 3 4 2 5" xfId="59429" xr:uid="{00000000-0005-0000-0000-000007CD0000}"/>
    <cellStyle name="Normal 13 3 4 2 6" xfId="59430" xr:uid="{00000000-0005-0000-0000-000008CD0000}"/>
    <cellStyle name="Normal 13 3 4 3" xfId="59431" xr:uid="{00000000-0005-0000-0000-000009CD0000}"/>
    <cellStyle name="Normal 13 3 4 3 2" xfId="59432" xr:uid="{00000000-0005-0000-0000-00000ACD0000}"/>
    <cellStyle name="Normal 13 3 4 3 2 2" xfId="59433" xr:uid="{00000000-0005-0000-0000-00000BCD0000}"/>
    <cellStyle name="Normal 13 3 4 3 2 3" xfId="59434" xr:uid="{00000000-0005-0000-0000-00000CCD0000}"/>
    <cellStyle name="Normal 13 3 4 3 3" xfId="59435" xr:uid="{00000000-0005-0000-0000-00000DCD0000}"/>
    <cellStyle name="Normal 13 3 4 3 3 2" xfId="59436" xr:uid="{00000000-0005-0000-0000-00000ECD0000}"/>
    <cellStyle name="Normal 13 3 4 3 3 3" xfId="59437" xr:uid="{00000000-0005-0000-0000-00000FCD0000}"/>
    <cellStyle name="Normal 13 3 4 3 4" xfId="59438" xr:uid="{00000000-0005-0000-0000-000010CD0000}"/>
    <cellStyle name="Normal 13 3 4 3 4 2" xfId="59439" xr:uid="{00000000-0005-0000-0000-000011CD0000}"/>
    <cellStyle name="Normal 13 3 4 3 5" xfId="59440" xr:uid="{00000000-0005-0000-0000-000012CD0000}"/>
    <cellStyle name="Normal 13 3 4 3 6" xfId="59441" xr:uid="{00000000-0005-0000-0000-000013CD0000}"/>
    <cellStyle name="Normal 13 3 4 4" xfId="59442" xr:uid="{00000000-0005-0000-0000-000014CD0000}"/>
    <cellStyle name="Normal 13 3 4 4 2" xfId="59443" xr:uid="{00000000-0005-0000-0000-000015CD0000}"/>
    <cellStyle name="Normal 13 3 4 4 2 2" xfId="59444" xr:uid="{00000000-0005-0000-0000-000016CD0000}"/>
    <cellStyle name="Normal 13 3 4 4 2 3" xfId="59445" xr:uid="{00000000-0005-0000-0000-000017CD0000}"/>
    <cellStyle name="Normal 13 3 4 4 3" xfId="59446" xr:uid="{00000000-0005-0000-0000-000018CD0000}"/>
    <cellStyle name="Normal 13 3 4 4 3 2" xfId="59447" xr:uid="{00000000-0005-0000-0000-000019CD0000}"/>
    <cellStyle name="Normal 13 3 4 4 4" xfId="59448" xr:uid="{00000000-0005-0000-0000-00001ACD0000}"/>
    <cellStyle name="Normal 13 3 4 4 5" xfId="59449" xr:uid="{00000000-0005-0000-0000-00001BCD0000}"/>
    <cellStyle name="Normal 13 3 4 5" xfId="59450" xr:uid="{00000000-0005-0000-0000-00001CCD0000}"/>
    <cellStyle name="Normal 13 3 4 5 2" xfId="59451" xr:uid="{00000000-0005-0000-0000-00001DCD0000}"/>
    <cellStyle name="Normal 13 3 4 5 3" xfId="59452" xr:uid="{00000000-0005-0000-0000-00001ECD0000}"/>
    <cellStyle name="Normal 13 3 4 6" xfId="59453" xr:uid="{00000000-0005-0000-0000-00001FCD0000}"/>
    <cellStyle name="Normal 13 3 4 6 2" xfId="59454" xr:uid="{00000000-0005-0000-0000-000020CD0000}"/>
    <cellStyle name="Normal 13 3 4 6 3" xfId="59455" xr:uid="{00000000-0005-0000-0000-000021CD0000}"/>
    <cellStyle name="Normal 13 3 4 7" xfId="59456" xr:uid="{00000000-0005-0000-0000-000022CD0000}"/>
    <cellStyle name="Normal 13 3 4 7 2" xfId="59457" xr:uid="{00000000-0005-0000-0000-000023CD0000}"/>
    <cellStyle name="Normal 13 3 4 8" xfId="59458" xr:uid="{00000000-0005-0000-0000-000024CD0000}"/>
    <cellStyle name="Normal 13 3 4 9" xfId="59459" xr:uid="{00000000-0005-0000-0000-000025CD0000}"/>
    <cellStyle name="Normal 13 3 5" xfId="59460" xr:uid="{00000000-0005-0000-0000-000026CD0000}"/>
    <cellStyle name="Normal 13 3 5 2" xfId="59461" xr:uid="{00000000-0005-0000-0000-000027CD0000}"/>
    <cellStyle name="Normal 13 3 5 2 2" xfId="59462" xr:uid="{00000000-0005-0000-0000-000028CD0000}"/>
    <cellStyle name="Normal 13 3 5 2 3" xfId="59463" xr:uid="{00000000-0005-0000-0000-000029CD0000}"/>
    <cellStyle name="Normal 13 3 5 3" xfId="59464" xr:uid="{00000000-0005-0000-0000-00002ACD0000}"/>
    <cellStyle name="Normal 13 3 5 3 2" xfId="59465" xr:uid="{00000000-0005-0000-0000-00002BCD0000}"/>
    <cellStyle name="Normal 13 3 5 3 3" xfId="59466" xr:uid="{00000000-0005-0000-0000-00002CCD0000}"/>
    <cellStyle name="Normal 13 3 5 4" xfId="59467" xr:uid="{00000000-0005-0000-0000-00002DCD0000}"/>
    <cellStyle name="Normal 13 3 5 4 2" xfId="59468" xr:uid="{00000000-0005-0000-0000-00002ECD0000}"/>
    <cellStyle name="Normal 13 3 5 5" xfId="59469" xr:uid="{00000000-0005-0000-0000-00002FCD0000}"/>
    <cellStyle name="Normal 13 3 5 6" xfId="59470" xr:uid="{00000000-0005-0000-0000-000030CD0000}"/>
    <cellStyle name="Normal 13 3 6" xfId="59471" xr:uid="{00000000-0005-0000-0000-000031CD0000}"/>
    <cellStyle name="Normal 13 3 6 2" xfId="59472" xr:uid="{00000000-0005-0000-0000-000032CD0000}"/>
    <cellStyle name="Normal 13 3 6 2 2" xfId="59473" xr:uid="{00000000-0005-0000-0000-000033CD0000}"/>
    <cellStyle name="Normal 13 3 6 2 3" xfId="59474" xr:uid="{00000000-0005-0000-0000-000034CD0000}"/>
    <cellStyle name="Normal 13 3 6 3" xfId="59475" xr:uid="{00000000-0005-0000-0000-000035CD0000}"/>
    <cellStyle name="Normal 13 3 6 3 2" xfId="59476" xr:uid="{00000000-0005-0000-0000-000036CD0000}"/>
    <cellStyle name="Normal 13 3 6 3 3" xfId="59477" xr:uid="{00000000-0005-0000-0000-000037CD0000}"/>
    <cellStyle name="Normal 13 3 6 4" xfId="59478" xr:uid="{00000000-0005-0000-0000-000038CD0000}"/>
    <cellStyle name="Normal 13 3 6 4 2" xfId="59479" xr:uid="{00000000-0005-0000-0000-000039CD0000}"/>
    <cellStyle name="Normal 13 3 6 5" xfId="59480" xr:uid="{00000000-0005-0000-0000-00003ACD0000}"/>
    <cellStyle name="Normal 13 3 6 6" xfId="59481" xr:uid="{00000000-0005-0000-0000-00003BCD0000}"/>
    <cellStyle name="Normal 13 3 7" xfId="59482" xr:uid="{00000000-0005-0000-0000-00003CCD0000}"/>
    <cellStyle name="Normal 13 3 7 2" xfId="59483" xr:uid="{00000000-0005-0000-0000-00003DCD0000}"/>
    <cellStyle name="Normal 13 3 7 2 2" xfId="59484" xr:uid="{00000000-0005-0000-0000-00003ECD0000}"/>
    <cellStyle name="Normal 13 3 7 2 3" xfId="59485" xr:uid="{00000000-0005-0000-0000-00003FCD0000}"/>
    <cellStyle name="Normal 13 3 7 3" xfId="59486" xr:uid="{00000000-0005-0000-0000-000040CD0000}"/>
    <cellStyle name="Normal 13 3 7 3 2" xfId="59487" xr:uid="{00000000-0005-0000-0000-000041CD0000}"/>
    <cellStyle name="Normal 13 3 7 4" xfId="59488" xr:uid="{00000000-0005-0000-0000-000042CD0000}"/>
    <cellStyle name="Normal 13 3 7 5" xfId="59489" xr:uid="{00000000-0005-0000-0000-000043CD0000}"/>
    <cellStyle name="Normal 13 3 8" xfId="59490" xr:uid="{00000000-0005-0000-0000-000044CD0000}"/>
    <cellStyle name="Normal 13 3 8 2" xfId="59491" xr:uid="{00000000-0005-0000-0000-000045CD0000}"/>
    <cellStyle name="Normal 13 3 8 3" xfId="59492" xr:uid="{00000000-0005-0000-0000-000046CD0000}"/>
    <cellStyle name="Normal 13 3 9" xfId="59493" xr:uid="{00000000-0005-0000-0000-000047CD0000}"/>
    <cellStyle name="Normal 13 3 9 2" xfId="59494" xr:uid="{00000000-0005-0000-0000-000048CD0000}"/>
    <cellStyle name="Normal 13 3 9 3" xfId="59495" xr:uid="{00000000-0005-0000-0000-000049CD0000}"/>
    <cellStyle name="Normal 13 4" xfId="59496" xr:uid="{00000000-0005-0000-0000-00004ACD0000}"/>
    <cellStyle name="Normal 13 4 10" xfId="59497" xr:uid="{00000000-0005-0000-0000-00004BCD0000}"/>
    <cellStyle name="Normal 13 4 2" xfId="59498" xr:uid="{00000000-0005-0000-0000-00004CCD0000}"/>
    <cellStyle name="Normal 13 4 2 2" xfId="59499" xr:uid="{00000000-0005-0000-0000-00004DCD0000}"/>
    <cellStyle name="Normal 13 4 2 2 2" xfId="59500" xr:uid="{00000000-0005-0000-0000-00004ECD0000}"/>
    <cellStyle name="Normal 13 4 2 2 2 2" xfId="59501" xr:uid="{00000000-0005-0000-0000-00004FCD0000}"/>
    <cellStyle name="Normal 13 4 2 2 2 3" xfId="59502" xr:uid="{00000000-0005-0000-0000-000050CD0000}"/>
    <cellStyle name="Normal 13 4 2 2 3" xfId="59503" xr:uid="{00000000-0005-0000-0000-000051CD0000}"/>
    <cellStyle name="Normal 13 4 2 2 3 2" xfId="59504" xr:uid="{00000000-0005-0000-0000-000052CD0000}"/>
    <cellStyle name="Normal 13 4 2 2 3 3" xfId="59505" xr:uid="{00000000-0005-0000-0000-000053CD0000}"/>
    <cellStyle name="Normal 13 4 2 2 4" xfId="59506" xr:uid="{00000000-0005-0000-0000-000054CD0000}"/>
    <cellStyle name="Normal 13 4 2 2 4 2" xfId="59507" xr:uid="{00000000-0005-0000-0000-000055CD0000}"/>
    <cellStyle name="Normal 13 4 2 2 5" xfId="59508" xr:uid="{00000000-0005-0000-0000-000056CD0000}"/>
    <cellStyle name="Normal 13 4 2 2 6" xfId="59509" xr:uid="{00000000-0005-0000-0000-000057CD0000}"/>
    <cellStyle name="Normal 13 4 2 3" xfId="59510" xr:uid="{00000000-0005-0000-0000-000058CD0000}"/>
    <cellStyle name="Normal 13 4 2 3 2" xfId="59511" xr:uid="{00000000-0005-0000-0000-000059CD0000}"/>
    <cellStyle name="Normal 13 4 2 3 2 2" xfId="59512" xr:uid="{00000000-0005-0000-0000-00005ACD0000}"/>
    <cellStyle name="Normal 13 4 2 3 2 3" xfId="59513" xr:uid="{00000000-0005-0000-0000-00005BCD0000}"/>
    <cellStyle name="Normal 13 4 2 3 3" xfId="59514" xr:uid="{00000000-0005-0000-0000-00005CCD0000}"/>
    <cellStyle name="Normal 13 4 2 3 3 2" xfId="59515" xr:uid="{00000000-0005-0000-0000-00005DCD0000}"/>
    <cellStyle name="Normal 13 4 2 3 3 3" xfId="59516" xr:uid="{00000000-0005-0000-0000-00005ECD0000}"/>
    <cellStyle name="Normal 13 4 2 3 4" xfId="59517" xr:uid="{00000000-0005-0000-0000-00005FCD0000}"/>
    <cellStyle name="Normal 13 4 2 3 4 2" xfId="59518" xr:uid="{00000000-0005-0000-0000-000060CD0000}"/>
    <cellStyle name="Normal 13 4 2 3 5" xfId="59519" xr:uid="{00000000-0005-0000-0000-000061CD0000}"/>
    <cellStyle name="Normal 13 4 2 3 6" xfId="59520" xr:uid="{00000000-0005-0000-0000-000062CD0000}"/>
    <cellStyle name="Normal 13 4 2 4" xfId="59521" xr:uid="{00000000-0005-0000-0000-000063CD0000}"/>
    <cellStyle name="Normal 13 4 2 4 2" xfId="59522" xr:uid="{00000000-0005-0000-0000-000064CD0000}"/>
    <cellStyle name="Normal 13 4 2 4 2 2" xfId="59523" xr:uid="{00000000-0005-0000-0000-000065CD0000}"/>
    <cellStyle name="Normal 13 4 2 4 2 3" xfId="59524" xr:uid="{00000000-0005-0000-0000-000066CD0000}"/>
    <cellStyle name="Normal 13 4 2 4 3" xfId="59525" xr:uid="{00000000-0005-0000-0000-000067CD0000}"/>
    <cellStyle name="Normal 13 4 2 4 3 2" xfId="59526" xr:uid="{00000000-0005-0000-0000-000068CD0000}"/>
    <cellStyle name="Normal 13 4 2 4 4" xfId="59527" xr:uid="{00000000-0005-0000-0000-000069CD0000}"/>
    <cellStyle name="Normal 13 4 2 4 5" xfId="59528" xr:uid="{00000000-0005-0000-0000-00006ACD0000}"/>
    <cellStyle name="Normal 13 4 2 5" xfId="59529" xr:uid="{00000000-0005-0000-0000-00006BCD0000}"/>
    <cellStyle name="Normal 13 4 2 5 2" xfId="59530" xr:uid="{00000000-0005-0000-0000-00006CCD0000}"/>
    <cellStyle name="Normal 13 4 2 5 3" xfId="59531" xr:uid="{00000000-0005-0000-0000-00006DCD0000}"/>
    <cellStyle name="Normal 13 4 2 6" xfId="59532" xr:uid="{00000000-0005-0000-0000-00006ECD0000}"/>
    <cellStyle name="Normal 13 4 2 6 2" xfId="59533" xr:uid="{00000000-0005-0000-0000-00006FCD0000}"/>
    <cellStyle name="Normal 13 4 2 6 3" xfId="59534" xr:uid="{00000000-0005-0000-0000-000070CD0000}"/>
    <cellStyle name="Normal 13 4 2 7" xfId="59535" xr:uid="{00000000-0005-0000-0000-000071CD0000}"/>
    <cellStyle name="Normal 13 4 2 7 2" xfId="59536" xr:uid="{00000000-0005-0000-0000-000072CD0000}"/>
    <cellStyle name="Normal 13 4 2 8" xfId="59537" xr:uid="{00000000-0005-0000-0000-000073CD0000}"/>
    <cellStyle name="Normal 13 4 2 9" xfId="59538" xr:uid="{00000000-0005-0000-0000-000074CD0000}"/>
    <cellStyle name="Normal 13 4 3" xfId="59539" xr:uid="{00000000-0005-0000-0000-000075CD0000}"/>
    <cellStyle name="Normal 13 4 3 2" xfId="59540" xr:uid="{00000000-0005-0000-0000-000076CD0000}"/>
    <cellStyle name="Normal 13 4 3 2 2" xfId="59541" xr:uid="{00000000-0005-0000-0000-000077CD0000}"/>
    <cellStyle name="Normal 13 4 3 2 3" xfId="59542" xr:uid="{00000000-0005-0000-0000-000078CD0000}"/>
    <cellStyle name="Normal 13 4 3 3" xfId="59543" xr:uid="{00000000-0005-0000-0000-000079CD0000}"/>
    <cellStyle name="Normal 13 4 3 3 2" xfId="59544" xr:uid="{00000000-0005-0000-0000-00007ACD0000}"/>
    <cellStyle name="Normal 13 4 3 3 3" xfId="59545" xr:uid="{00000000-0005-0000-0000-00007BCD0000}"/>
    <cellStyle name="Normal 13 4 3 4" xfId="59546" xr:uid="{00000000-0005-0000-0000-00007CCD0000}"/>
    <cellStyle name="Normal 13 4 3 4 2" xfId="59547" xr:uid="{00000000-0005-0000-0000-00007DCD0000}"/>
    <cellStyle name="Normal 13 4 3 5" xfId="59548" xr:uid="{00000000-0005-0000-0000-00007ECD0000}"/>
    <cellStyle name="Normal 13 4 3 6" xfId="59549" xr:uid="{00000000-0005-0000-0000-00007FCD0000}"/>
    <cellStyle name="Normal 13 4 4" xfId="59550" xr:uid="{00000000-0005-0000-0000-000080CD0000}"/>
    <cellStyle name="Normal 13 4 4 2" xfId="59551" xr:uid="{00000000-0005-0000-0000-000081CD0000}"/>
    <cellStyle name="Normal 13 4 4 2 2" xfId="59552" xr:uid="{00000000-0005-0000-0000-000082CD0000}"/>
    <cellStyle name="Normal 13 4 4 2 3" xfId="59553" xr:uid="{00000000-0005-0000-0000-000083CD0000}"/>
    <cellStyle name="Normal 13 4 4 3" xfId="59554" xr:uid="{00000000-0005-0000-0000-000084CD0000}"/>
    <cellStyle name="Normal 13 4 4 3 2" xfId="59555" xr:uid="{00000000-0005-0000-0000-000085CD0000}"/>
    <cellStyle name="Normal 13 4 4 3 3" xfId="59556" xr:uid="{00000000-0005-0000-0000-000086CD0000}"/>
    <cellStyle name="Normal 13 4 4 4" xfId="59557" xr:uid="{00000000-0005-0000-0000-000087CD0000}"/>
    <cellStyle name="Normal 13 4 4 4 2" xfId="59558" xr:uid="{00000000-0005-0000-0000-000088CD0000}"/>
    <cellStyle name="Normal 13 4 4 5" xfId="59559" xr:uid="{00000000-0005-0000-0000-000089CD0000}"/>
    <cellStyle name="Normal 13 4 4 6" xfId="59560" xr:uid="{00000000-0005-0000-0000-00008ACD0000}"/>
    <cellStyle name="Normal 13 4 5" xfId="59561" xr:uid="{00000000-0005-0000-0000-00008BCD0000}"/>
    <cellStyle name="Normal 13 4 5 2" xfId="59562" xr:uid="{00000000-0005-0000-0000-00008CCD0000}"/>
    <cellStyle name="Normal 13 4 5 2 2" xfId="59563" xr:uid="{00000000-0005-0000-0000-00008DCD0000}"/>
    <cellStyle name="Normal 13 4 5 2 3" xfId="59564" xr:uid="{00000000-0005-0000-0000-00008ECD0000}"/>
    <cellStyle name="Normal 13 4 5 3" xfId="59565" xr:uid="{00000000-0005-0000-0000-00008FCD0000}"/>
    <cellStyle name="Normal 13 4 5 3 2" xfId="59566" xr:uid="{00000000-0005-0000-0000-000090CD0000}"/>
    <cellStyle name="Normal 13 4 5 4" xfId="59567" xr:uid="{00000000-0005-0000-0000-000091CD0000}"/>
    <cellStyle name="Normal 13 4 5 5" xfId="59568" xr:uid="{00000000-0005-0000-0000-000092CD0000}"/>
    <cellStyle name="Normal 13 4 6" xfId="59569" xr:uid="{00000000-0005-0000-0000-000093CD0000}"/>
    <cellStyle name="Normal 13 4 6 2" xfId="59570" xr:uid="{00000000-0005-0000-0000-000094CD0000}"/>
    <cellStyle name="Normal 13 4 6 3" xfId="59571" xr:uid="{00000000-0005-0000-0000-000095CD0000}"/>
    <cellStyle name="Normal 13 4 7" xfId="59572" xr:uid="{00000000-0005-0000-0000-000096CD0000}"/>
    <cellStyle name="Normal 13 4 7 2" xfId="59573" xr:uid="{00000000-0005-0000-0000-000097CD0000}"/>
    <cellStyle name="Normal 13 4 7 3" xfId="59574" xr:uid="{00000000-0005-0000-0000-000098CD0000}"/>
    <cellStyle name="Normal 13 4 8" xfId="59575" xr:uid="{00000000-0005-0000-0000-000099CD0000}"/>
    <cellStyle name="Normal 13 4 8 2" xfId="59576" xr:uid="{00000000-0005-0000-0000-00009ACD0000}"/>
    <cellStyle name="Normal 13 4 9" xfId="59577" xr:uid="{00000000-0005-0000-0000-00009BCD0000}"/>
    <cellStyle name="Normal 13 5" xfId="59578" xr:uid="{00000000-0005-0000-0000-00009CCD0000}"/>
    <cellStyle name="Normal 13 5 2" xfId="59579" xr:uid="{00000000-0005-0000-0000-00009DCD0000}"/>
    <cellStyle name="Normal 13 5 2 2" xfId="59580" xr:uid="{00000000-0005-0000-0000-00009ECD0000}"/>
    <cellStyle name="Normal 13 5 2 2 2" xfId="59581" xr:uid="{00000000-0005-0000-0000-00009FCD0000}"/>
    <cellStyle name="Normal 13 5 2 2 3" xfId="59582" xr:uid="{00000000-0005-0000-0000-0000A0CD0000}"/>
    <cellStyle name="Normal 13 5 2 3" xfId="59583" xr:uid="{00000000-0005-0000-0000-0000A1CD0000}"/>
    <cellStyle name="Normal 13 5 2 3 2" xfId="59584" xr:uid="{00000000-0005-0000-0000-0000A2CD0000}"/>
    <cellStyle name="Normal 13 5 2 3 3" xfId="59585" xr:uid="{00000000-0005-0000-0000-0000A3CD0000}"/>
    <cellStyle name="Normal 13 5 2 4" xfId="59586" xr:uid="{00000000-0005-0000-0000-0000A4CD0000}"/>
    <cellStyle name="Normal 13 5 2 4 2" xfId="59587" xr:uid="{00000000-0005-0000-0000-0000A5CD0000}"/>
    <cellStyle name="Normal 13 5 2 5" xfId="59588" xr:uid="{00000000-0005-0000-0000-0000A6CD0000}"/>
    <cellStyle name="Normal 13 5 2 6" xfId="59589" xr:uid="{00000000-0005-0000-0000-0000A7CD0000}"/>
    <cellStyle name="Normal 13 5 3" xfId="59590" xr:uid="{00000000-0005-0000-0000-0000A8CD0000}"/>
    <cellStyle name="Normal 13 5 3 2" xfId="59591" xr:uid="{00000000-0005-0000-0000-0000A9CD0000}"/>
    <cellStyle name="Normal 13 5 3 2 2" xfId="59592" xr:uid="{00000000-0005-0000-0000-0000AACD0000}"/>
    <cellStyle name="Normal 13 5 3 2 3" xfId="59593" xr:uid="{00000000-0005-0000-0000-0000ABCD0000}"/>
    <cellStyle name="Normal 13 5 3 3" xfId="59594" xr:uid="{00000000-0005-0000-0000-0000ACCD0000}"/>
    <cellStyle name="Normal 13 5 3 3 2" xfId="59595" xr:uid="{00000000-0005-0000-0000-0000ADCD0000}"/>
    <cellStyle name="Normal 13 5 3 3 3" xfId="59596" xr:uid="{00000000-0005-0000-0000-0000AECD0000}"/>
    <cellStyle name="Normal 13 5 3 4" xfId="59597" xr:uid="{00000000-0005-0000-0000-0000AFCD0000}"/>
    <cellStyle name="Normal 13 5 3 4 2" xfId="59598" xr:uid="{00000000-0005-0000-0000-0000B0CD0000}"/>
    <cellStyle name="Normal 13 5 3 5" xfId="59599" xr:uid="{00000000-0005-0000-0000-0000B1CD0000}"/>
    <cellStyle name="Normal 13 5 3 6" xfId="59600" xr:uid="{00000000-0005-0000-0000-0000B2CD0000}"/>
    <cellStyle name="Normal 13 5 4" xfId="59601" xr:uid="{00000000-0005-0000-0000-0000B3CD0000}"/>
    <cellStyle name="Normal 13 5 4 2" xfId="59602" xr:uid="{00000000-0005-0000-0000-0000B4CD0000}"/>
    <cellStyle name="Normal 13 5 4 2 2" xfId="59603" xr:uid="{00000000-0005-0000-0000-0000B5CD0000}"/>
    <cellStyle name="Normal 13 5 4 2 3" xfId="59604" xr:uid="{00000000-0005-0000-0000-0000B6CD0000}"/>
    <cellStyle name="Normal 13 5 4 3" xfId="59605" xr:uid="{00000000-0005-0000-0000-0000B7CD0000}"/>
    <cellStyle name="Normal 13 5 4 3 2" xfId="59606" xr:uid="{00000000-0005-0000-0000-0000B8CD0000}"/>
    <cellStyle name="Normal 13 5 4 4" xfId="59607" xr:uid="{00000000-0005-0000-0000-0000B9CD0000}"/>
    <cellStyle name="Normal 13 5 4 5" xfId="59608" xr:uid="{00000000-0005-0000-0000-0000BACD0000}"/>
    <cellStyle name="Normal 13 5 5" xfId="59609" xr:uid="{00000000-0005-0000-0000-0000BBCD0000}"/>
    <cellStyle name="Normal 13 5 5 2" xfId="59610" xr:uid="{00000000-0005-0000-0000-0000BCCD0000}"/>
    <cellStyle name="Normal 13 5 5 3" xfId="59611" xr:uid="{00000000-0005-0000-0000-0000BDCD0000}"/>
    <cellStyle name="Normal 13 5 6" xfId="59612" xr:uid="{00000000-0005-0000-0000-0000BECD0000}"/>
    <cellStyle name="Normal 13 5 6 2" xfId="59613" xr:uid="{00000000-0005-0000-0000-0000BFCD0000}"/>
    <cellStyle name="Normal 13 5 6 3" xfId="59614" xr:uid="{00000000-0005-0000-0000-0000C0CD0000}"/>
    <cellStyle name="Normal 13 5 7" xfId="59615" xr:uid="{00000000-0005-0000-0000-0000C1CD0000}"/>
    <cellStyle name="Normal 13 5 7 2" xfId="59616" xr:uid="{00000000-0005-0000-0000-0000C2CD0000}"/>
    <cellStyle name="Normal 13 5 8" xfId="59617" xr:uid="{00000000-0005-0000-0000-0000C3CD0000}"/>
    <cellStyle name="Normal 13 5 9" xfId="59618" xr:uid="{00000000-0005-0000-0000-0000C4CD0000}"/>
    <cellStyle name="Normal 13 6" xfId="59619" xr:uid="{00000000-0005-0000-0000-0000C5CD0000}"/>
    <cellStyle name="Normal 13 6 2" xfId="59620" xr:uid="{00000000-0005-0000-0000-0000C6CD0000}"/>
    <cellStyle name="Normal 13 6 2 2" xfId="59621" xr:uid="{00000000-0005-0000-0000-0000C7CD0000}"/>
    <cellStyle name="Normal 13 6 2 2 2" xfId="59622" xr:uid="{00000000-0005-0000-0000-0000C8CD0000}"/>
    <cellStyle name="Normal 13 6 2 2 3" xfId="59623" xr:uid="{00000000-0005-0000-0000-0000C9CD0000}"/>
    <cellStyle name="Normal 13 6 2 3" xfId="59624" xr:uid="{00000000-0005-0000-0000-0000CACD0000}"/>
    <cellStyle name="Normal 13 6 2 3 2" xfId="59625" xr:uid="{00000000-0005-0000-0000-0000CBCD0000}"/>
    <cellStyle name="Normal 13 6 2 3 3" xfId="59626" xr:uid="{00000000-0005-0000-0000-0000CCCD0000}"/>
    <cellStyle name="Normal 13 6 2 4" xfId="59627" xr:uid="{00000000-0005-0000-0000-0000CDCD0000}"/>
    <cellStyle name="Normal 13 6 2 4 2" xfId="59628" xr:uid="{00000000-0005-0000-0000-0000CECD0000}"/>
    <cellStyle name="Normal 13 6 2 5" xfId="59629" xr:uid="{00000000-0005-0000-0000-0000CFCD0000}"/>
    <cellStyle name="Normal 13 6 2 6" xfId="59630" xr:uid="{00000000-0005-0000-0000-0000D0CD0000}"/>
    <cellStyle name="Normal 13 6 3" xfId="59631" xr:uid="{00000000-0005-0000-0000-0000D1CD0000}"/>
    <cellStyle name="Normal 13 6 3 2" xfId="59632" xr:uid="{00000000-0005-0000-0000-0000D2CD0000}"/>
    <cellStyle name="Normal 13 6 3 2 2" xfId="59633" xr:uid="{00000000-0005-0000-0000-0000D3CD0000}"/>
    <cellStyle name="Normal 13 6 3 2 3" xfId="59634" xr:uid="{00000000-0005-0000-0000-0000D4CD0000}"/>
    <cellStyle name="Normal 13 6 3 3" xfId="59635" xr:uid="{00000000-0005-0000-0000-0000D5CD0000}"/>
    <cellStyle name="Normal 13 6 3 3 2" xfId="59636" xr:uid="{00000000-0005-0000-0000-0000D6CD0000}"/>
    <cellStyle name="Normal 13 6 3 3 3" xfId="59637" xr:uid="{00000000-0005-0000-0000-0000D7CD0000}"/>
    <cellStyle name="Normal 13 6 3 4" xfId="59638" xr:uid="{00000000-0005-0000-0000-0000D8CD0000}"/>
    <cellStyle name="Normal 13 6 3 4 2" xfId="59639" xr:uid="{00000000-0005-0000-0000-0000D9CD0000}"/>
    <cellStyle name="Normal 13 6 3 5" xfId="59640" xr:uid="{00000000-0005-0000-0000-0000DACD0000}"/>
    <cellStyle name="Normal 13 6 3 6" xfId="59641" xr:uid="{00000000-0005-0000-0000-0000DBCD0000}"/>
    <cellStyle name="Normal 13 6 4" xfId="59642" xr:uid="{00000000-0005-0000-0000-0000DCCD0000}"/>
    <cellStyle name="Normal 13 6 4 2" xfId="59643" xr:uid="{00000000-0005-0000-0000-0000DDCD0000}"/>
    <cellStyle name="Normal 13 6 4 2 2" xfId="59644" xr:uid="{00000000-0005-0000-0000-0000DECD0000}"/>
    <cellStyle name="Normal 13 6 4 2 3" xfId="59645" xr:uid="{00000000-0005-0000-0000-0000DFCD0000}"/>
    <cellStyle name="Normal 13 6 4 3" xfId="59646" xr:uid="{00000000-0005-0000-0000-0000E0CD0000}"/>
    <cellStyle name="Normal 13 6 4 3 2" xfId="59647" xr:uid="{00000000-0005-0000-0000-0000E1CD0000}"/>
    <cellStyle name="Normal 13 6 4 4" xfId="59648" xr:uid="{00000000-0005-0000-0000-0000E2CD0000}"/>
    <cellStyle name="Normal 13 6 4 5" xfId="59649" xr:uid="{00000000-0005-0000-0000-0000E3CD0000}"/>
    <cellStyle name="Normal 13 6 5" xfId="59650" xr:uid="{00000000-0005-0000-0000-0000E4CD0000}"/>
    <cellStyle name="Normal 13 6 5 2" xfId="59651" xr:uid="{00000000-0005-0000-0000-0000E5CD0000}"/>
    <cellStyle name="Normal 13 6 5 3" xfId="59652" xr:uid="{00000000-0005-0000-0000-0000E6CD0000}"/>
    <cellStyle name="Normal 13 6 6" xfId="59653" xr:uid="{00000000-0005-0000-0000-0000E7CD0000}"/>
    <cellStyle name="Normal 13 6 6 2" xfId="59654" xr:uid="{00000000-0005-0000-0000-0000E8CD0000}"/>
    <cellStyle name="Normal 13 6 6 3" xfId="59655" xr:uid="{00000000-0005-0000-0000-0000E9CD0000}"/>
    <cellStyle name="Normal 13 6 7" xfId="59656" xr:uid="{00000000-0005-0000-0000-0000EACD0000}"/>
    <cellStyle name="Normal 13 6 7 2" xfId="59657" xr:uid="{00000000-0005-0000-0000-0000EBCD0000}"/>
    <cellStyle name="Normal 13 6 8" xfId="59658" xr:uid="{00000000-0005-0000-0000-0000ECCD0000}"/>
    <cellStyle name="Normal 13 6 9" xfId="59659" xr:uid="{00000000-0005-0000-0000-0000EDCD0000}"/>
    <cellStyle name="Normal 13 7" xfId="59660" xr:uid="{00000000-0005-0000-0000-0000EECD0000}"/>
    <cellStyle name="Normal 13 7 2" xfId="59661" xr:uid="{00000000-0005-0000-0000-0000EFCD0000}"/>
    <cellStyle name="Normal 13 7 2 2" xfId="59662" xr:uid="{00000000-0005-0000-0000-0000F0CD0000}"/>
    <cellStyle name="Normal 13 7 2 3" xfId="59663" xr:uid="{00000000-0005-0000-0000-0000F1CD0000}"/>
    <cellStyle name="Normal 13 7 3" xfId="59664" xr:uid="{00000000-0005-0000-0000-0000F2CD0000}"/>
    <cellStyle name="Normal 13 7 3 2" xfId="59665" xr:uid="{00000000-0005-0000-0000-0000F3CD0000}"/>
    <cellStyle name="Normal 13 7 3 3" xfId="59666" xr:uid="{00000000-0005-0000-0000-0000F4CD0000}"/>
    <cellStyle name="Normal 13 7 4" xfId="59667" xr:uid="{00000000-0005-0000-0000-0000F5CD0000}"/>
    <cellStyle name="Normal 13 7 4 2" xfId="59668" xr:uid="{00000000-0005-0000-0000-0000F6CD0000}"/>
    <cellStyle name="Normal 13 7 5" xfId="59669" xr:uid="{00000000-0005-0000-0000-0000F7CD0000}"/>
    <cellStyle name="Normal 13 7 6" xfId="59670" xr:uid="{00000000-0005-0000-0000-0000F8CD0000}"/>
    <cellStyle name="Normal 13 8" xfId="59671" xr:uid="{00000000-0005-0000-0000-0000F9CD0000}"/>
    <cellStyle name="Normal 13 8 2" xfId="59672" xr:uid="{00000000-0005-0000-0000-0000FACD0000}"/>
    <cellStyle name="Normal 13 8 2 2" xfId="59673" xr:uid="{00000000-0005-0000-0000-0000FBCD0000}"/>
    <cellStyle name="Normal 13 8 2 3" xfId="59674" xr:uid="{00000000-0005-0000-0000-0000FCCD0000}"/>
    <cellStyle name="Normal 13 8 3" xfId="59675" xr:uid="{00000000-0005-0000-0000-0000FDCD0000}"/>
    <cellStyle name="Normal 13 8 3 2" xfId="59676" xr:uid="{00000000-0005-0000-0000-0000FECD0000}"/>
    <cellStyle name="Normal 13 8 3 3" xfId="59677" xr:uid="{00000000-0005-0000-0000-0000FFCD0000}"/>
    <cellStyle name="Normal 13 8 4" xfId="59678" xr:uid="{00000000-0005-0000-0000-000000CE0000}"/>
    <cellStyle name="Normal 13 8 4 2" xfId="59679" xr:uid="{00000000-0005-0000-0000-000001CE0000}"/>
    <cellStyle name="Normal 13 8 5" xfId="59680" xr:uid="{00000000-0005-0000-0000-000002CE0000}"/>
    <cellStyle name="Normal 13 8 6" xfId="59681" xr:uid="{00000000-0005-0000-0000-000003CE0000}"/>
    <cellStyle name="Normal 13 9" xfId="59682" xr:uid="{00000000-0005-0000-0000-000004CE0000}"/>
    <cellStyle name="Normal 13 9 2" xfId="59683" xr:uid="{00000000-0005-0000-0000-000005CE0000}"/>
    <cellStyle name="Normal 13 9 2 2" xfId="59684" xr:uid="{00000000-0005-0000-0000-000006CE0000}"/>
    <cellStyle name="Normal 13 9 2 3" xfId="59685" xr:uid="{00000000-0005-0000-0000-000007CE0000}"/>
    <cellStyle name="Normal 13 9 3" xfId="59686" xr:uid="{00000000-0005-0000-0000-000008CE0000}"/>
    <cellStyle name="Normal 13 9 3 2" xfId="59687" xr:uid="{00000000-0005-0000-0000-000009CE0000}"/>
    <cellStyle name="Normal 13 9 4" xfId="59688" xr:uid="{00000000-0005-0000-0000-00000ACE0000}"/>
    <cellStyle name="Normal 13 9 5" xfId="59689" xr:uid="{00000000-0005-0000-0000-00000BCE0000}"/>
    <cellStyle name="Normal 14" xfId="4686" xr:uid="{00000000-0005-0000-0000-00000CCE0000}"/>
    <cellStyle name="Normal 14 2" xfId="4687" xr:uid="{00000000-0005-0000-0000-00000DCE0000}"/>
    <cellStyle name="Normal 14 2 2" xfId="4688" xr:uid="{00000000-0005-0000-0000-00000ECE0000}"/>
    <cellStyle name="Normal 14 2 2 2" xfId="10869" xr:uid="{00000000-0005-0000-0000-00000FCE0000}"/>
    <cellStyle name="Normal 14 2 2 2 2" xfId="10870" xr:uid="{00000000-0005-0000-0000-000010CE0000}"/>
    <cellStyle name="Normal 14 2 2 3" xfId="10871" xr:uid="{00000000-0005-0000-0000-000011CE0000}"/>
    <cellStyle name="Normal 14 2 2 4" xfId="10872" xr:uid="{00000000-0005-0000-0000-000012CE0000}"/>
    <cellStyle name="Normal 14 2 3" xfId="4689" xr:uid="{00000000-0005-0000-0000-000013CE0000}"/>
    <cellStyle name="Normal 14 2 3 2" xfId="10873" xr:uid="{00000000-0005-0000-0000-000014CE0000}"/>
    <cellStyle name="Normal 14 2 4" xfId="10874" xr:uid="{00000000-0005-0000-0000-000015CE0000}"/>
    <cellStyle name="Normal 14 2 4 2" xfId="10875" xr:uid="{00000000-0005-0000-0000-000016CE0000}"/>
    <cellStyle name="Normal 14 2 5" xfId="10876" xr:uid="{00000000-0005-0000-0000-000017CE0000}"/>
    <cellStyle name="Normal 14 2 6" xfId="10877" xr:uid="{00000000-0005-0000-0000-000018CE0000}"/>
    <cellStyle name="Normal 14 2 7" xfId="14060" xr:uid="{00000000-0005-0000-0000-000019CE0000}"/>
    <cellStyle name="Normal 14 3" xfId="4690" xr:uid="{00000000-0005-0000-0000-00001ACE0000}"/>
    <cellStyle name="Normal 14 3 2" xfId="10878" xr:uid="{00000000-0005-0000-0000-00001BCE0000}"/>
    <cellStyle name="Normal 14 3 2 2" xfId="10879" xr:uid="{00000000-0005-0000-0000-00001CCE0000}"/>
    <cellStyle name="Normal 14 3 3" xfId="10880" xr:uid="{00000000-0005-0000-0000-00001DCE0000}"/>
    <cellStyle name="Normal 14 3 4" xfId="10881" xr:uid="{00000000-0005-0000-0000-00001ECE0000}"/>
    <cellStyle name="Normal 14 4" xfId="4691" xr:uid="{00000000-0005-0000-0000-00001FCE0000}"/>
    <cellStyle name="Normal 14 4 2" xfId="10882" xr:uid="{00000000-0005-0000-0000-000020CE0000}"/>
    <cellStyle name="Normal 14 4 3" xfId="10883" xr:uid="{00000000-0005-0000-0000-000021CE0000}"/>
    <cellStyle name="Normal 14 4 4" xfId="10884" xr:uid="{00000000-0005-0000-0000-000022CE0000}"/>
    <cellStyle name="Normal 14 5" xfId="10885" xr:uid="{00000000-0005-0000-0000-000023CE0000}"/>
    <cellStyle name="Normal 14 6" xfId="59690" xr:uid="{00000000-0005-0000-0000-000024CE0000}"/>
    <cellStyle name="Normal 15" xfId="4692" xr:uid="{00000000-0005-0000-0000-000025CE0000}"/>
    <cellStyle name="Normal 15 10" xfId="59691" xr:uid="{00000000-0005-0000-0000-000026CE0000}"/>
    <cellStyle name="Normal 15 10 2" xfId="59692" xr:uid="{00000000-0005-0000-0000-000027CE0000}"/>
    <cellStyle name="Normal 15 10 3" xfId="59693" xr:uid="{00000000-0005-0000-0000-000028CE0000}"/>
    <cellStyle name="Normal 15 11" xfId="59694" xr:uid="{00000000-0005-0000-0000-000029CE0000}"/>
    <cellStyle name="Normal 15 11 2" xfId="59695" xr:uid="{00000000-0005-0000-0000-00002ACE0000}"/>
    <cellStyle name="Normal 15 12" xfId="59696" xr:uid="{00000000-0005-0000-0000-00002BCE0000}"/>
    <cellStyle name="Normal 15 13" xfId="59697" xr:uid="{00000000-0005-0000-0000-00002CCE0000}"/>
    <cellStyle name="Normal 15 14" xfId="59698" xr:uid="{00000000-0005-0000-0000-00002DCE0000}"/>
    <cellStyle name="Normal 15 2" xfId="4693" xr:uid="{00000000-0005-0000-0000-00002ECE0000}"/>
    <cellStyle name="Normal 15 2 10" xfId="10886" xr:uid="{00000000-0005-0000-0000-00002FCE0000}"/>
    <cellStyle name="Normal 15 2 10 2" xfId="59699" xr:uid="{00000000-0005-0000-0000-000030CE0000}"/>
    <cellStyle name="Normal 15 2 11" xfId="10887" xr:uid="{00000000-0005-0000-0000-000031CE0000}"/>
    <cellStyle name="Normal 15 2 12" xfId="59700" xr:uid="{00000000-0005-0000-0000-000032CE0000}"/>
    <cellStyle name="Normal 15 2 13" xfId="59701" xr:uid="{00000000-0005-0000-0000-000033CE0000}"/>
    <cellStyle name="Normal 15 2 2" xfId="4694" xr:uid="{00000000-0005-0000-0000-000034CE0000}"/>
    <cellStyle name="Normal 15 2 2 10" xfId="59702" xr:uid="{00000000-0005-0000-0000-000035CE0000}"/>
    <cellStyle name="Normal 15 2 2 11" xfId="59703" xr:uid="{00000000-0005-0000-0000-000036CE0000}"/>
    <cellStyle name="Normal 15 2 2 2" xfId="4695" xr:uid="{00000000-0005-0000-0000-000037CE0000}"/>
    <cellStyle name="Normal 15 2 2 2 10" xfId="59704" xr:uid="{00000000-0005-0000-0000-000038CE0000}"/>
    <cellStyle name="Normal 15 2 2 2 2" xfId="4696" xr:uid="{00000000-0005-0000-0000-000039CE0000}"/>
    <cellStyle name="Normal 15 2 2 2 2 2" xfId="4697" xr:uid="{00000000-0005-0000-0000-00003ACE0000}"/>
    <cellStyle name="Normal 15 2 2 2 2 2 2" xfId="59705" xr:uid="{00000000-0005-0000-0000-00003BCE0000}"/>
    <cellStyle name="Normal 15 2 2 2 2 2 3" xfId="59706" xr:uid="{00000000-0005-0000-0000-00003CCE0000}"/>
    <cellStyle name="Normal 15 2 2 2 2 3" xfId="14061" xr:uid="{00000000-0005-0000-0000-00003DCE0000}"/>
    <cellStyle name="Normal 15 2 2 2 2 3 2" xfId="59707" xr:uid="{00000000-0005-0000-0000-00003ECE0000}"/>
    <cellStyle name="Normal 15 2 2 2 2 3 3" xfId="59708" xr:uid="{00000000-0005-0000-0000-00003FCE0000}"/>
    <cellStyle name="Normal 15 2 2 2 2 4" xfId="59709" xr:uid="{00000000-0005-0000-0000-000040CE0000}"/>
    <cellStyle name="Normal 15 2 2 2 2 4 2" xfId="59710" xr:uid="{00000000-0005-0000-0000-000041CE0000}"/>
    <cellStyle name="Normal 15 2 2 2 2 5" xfId="59711" xr:uid="{00000000-0005-0000-0000-000042CE0000}"/>
    <cellStyle name="Normal 15 2 2 2 2 6" xfId="59712" xr:uid="{00000000-0005-0000-0000-000043CE0000}"/>
    <cellStyle name="Normal 15 2 2 2 2 7" xfId="59713" xr:uid="{00000000-0005-0000-0000-000044CE0000}"/>
    <cellStyle name="Normal 15 2 2 2 3" xfId="4698" xr:uid="{00000000-0005-0000-0000-000045CE0000}"/>
    <cellStyle name="Normal 15 2 2 2 3 2" xfId="14062" xr:uid="{00000000-0005-0000-0000-000046CE0000}"/>
    <cellStyle name="Normal 15 2 2 2 3 2 2" xfId="59714" xr:uid="{00000000-0005-0000-0000-000047CE0000}"/>
    <cellStyle name="Normal 15 2 2 2 3 2 3" xfId="59715" xr:uid="{00000000-0005-0000-0000-000048CE0000}"/>
    <cellStyle name="Normal 15 2 2 2 3 3" xfId="59716" xr:uid="{00000000-0005-0000-0000-000049CE0000}"/>
    <cellStyle name="Normal 15 2 2 2 3 3 2" xfId="59717" xr:uid="{00000000-0005-0000-0000-00004ACE0000}"/>
    <cellStyle name="Normal 15 2 2 2 3 3 3" xfId="59718" xr:uid="{00000000-0005-0000-0000-00004BCE0000}"/>
    <cellStyle name="Normal 15 2 2 2 3 4" xfId="59719" xr:uid="{00000000-0005-0000-0000-00004CCE0000}"/>
    <cellStyle name="Normal 15 2 2 2 3 4 2" xfId="59720" xr:uid="{00000000-0005-0000-0000-00004DCE0000}"/>
    <cellStyle name="Normal 15 2 2 2 3 5" xfId="59721" xr:uid="{00000000-0005-0000-0000-00004ECE0000}"/>
    <cellStyle name="Normal 15 2 2 2 3 6" xfId="59722" xr:uid="{00000000-0005-0000-0000-00004FCE0000}"/>
    <cellStyle name="Normal 15 2 2 2 3 7" xfId="59723" xr:uid="{00000000-0005-0000-0000-000050CE0000}"/>
    <cellStyle name="Normal 15 2 2 2 4" xfId="10888" xr:uid="{00000000-0005-0000-0000-000051CE0000}"/>
    <cellStyle name="Normal 15 2 2 2 4 2" xfId="59724" xr:uid="{00000000-0005-0000-0000-000052CE0000}"/>
    <cellStyle name="Normal 15 2 2 2 4 2 2" xfId="59725" xr:uid="{00000000-0005-0000-0000-000053CE0000}"/>
    <cellStyle name="Normal 15 2 2 2 4 2 3" xfId="59726" xr:uid="{00000000-0005-0000-0000-000054CE0000}"/>
    <cellStyle name="Normal 15 2 2 2 4 3" xfId="59727" xr:uid="{00000000-0005-0000-0000-000055CE0000}"/>
    <cellStyle name="Normal 15 2 2 2 4 3 2" xfId="59728" xr:uid="{00000000-0005-0000-0000-000056CE0000}"/>
    <cellStyle name="Normal 15 2 2 2 4 4" xfId="59729" xr:uid="{00000000-0005-0000-0000-000057CE0000}"/>
    <cellStyle name="Normal 15 2 2 2 4 5" xfId="59730" xr:uid="{00000000-0005-0000-0000-000058CE0000}"/>
    <cellStyle name="Normal 15 2 2 2 5" xfId="10889" xr:uid="{00000000-0005-0000-0000-000059CE0000}"/>
    <cellStyle name="Normal 15 2 2 2 5 2" xfId="59731" xr:uid="{00000000-0005-0000-0000-00005ACE0000}"/>
    <cellStyle name="Normal 15 2 2 2 5 3" xfId="59732" xr:uid="{00000000-0005-0000-0000-00005BCE0000}"/>
    <cellStyle name="Normal 15 2 2 2 6" xfId="10890" xr:uid="{00000000-0005-0000-0000-00005CCE0000}"/>
    <cellStyle name="Normal 15 2 2 2 6 2" xfId="59733" xr:uid="{00000000-0005-0000-0000-00005DCE0000}"/>
    <cellStyle name="Normal 15 2 2 2 6 3" xfId="59734" xr:uid="{00000000-0005-0000-0000-00005ECE0000}"/>
    <cellStyle name="Normal 15 2 2 2 7" xfId="59735" xr:uid="{00000000-0005-0000-0000-00005FCE0000}"/>
    <cellStyle name="Normal 15 2 2 2 7 2" xfId="59736" xr:uid="{00000000-0005-0000-0000-000060CE0000}"/>
    <cellStyle name="Normal 15 2 2 2 8" xfId="59737" xr:uid="{00000000-0005-0000-0000-000061CE0000}"/>
    <cellStyle name="Normal 15 2 2 2 9" xfId="59738" xr:uid="{00000000-0005-0000-0000-000062CE0000}"/>
    <cellStyle name="Normal 15 2 2 3" xfId="4699" xr:uid="{00000000-0005-0000-0000-000063CE0000}"/>
    <cellStyle name="Normal 15 2 2 3 2" xfId="4700" xr:uid="{00000000-0005-0000-0000-000064CE0000}"/>
    <cellStyle name="Normal 15 2 2 3 2 2" xfId="59739" xr:uid="{00000000-0005-0000-0000-000065CE0000}"/>
    <cellStyle name="Normal 15 2 2 3 2 3" xfId="59740" xr:uid="{00000000-0005-0000-0000-000066CE0000}"/>
    <cellStyle name="Normal 15 2 2 3 3" xfId="14063" xr:uid="{00000000-0005-0000-0000-000067CE0000}"/>
    <cellStyle name="Normal 15 2 2 3 3 2" xfId="59741" xr:uid="{00000000-0005-0000-0000-000068CE0000}"/>
    <cellStyle name="Normal 15 2 2 3 3 3" xfId="59742" xr:uid="{00000000-0005-0000-0000-000069CE0000}"/>
    <cellStyle name="Normal 15 2 2 3 4" xfId="59743" xr:uid="{00000000-0005-0000-0000-00006ACE0000}"/>
    <cellStyle name="Normal 15 2 2 3 4 2" xfId="59744" xr:uid="{00000000-0005-0000-0000-00006BCE0000}"/>
    <cellStyle name="Normal 15 2 2 3 5" xfId="59745" xr:uid="{00000000-0005-0000-0000-00006CCE0000}"/>
    <cellStyle name="Normal 15 2 2 3 6" xfId="59746" xr:uid="{00000000-0005-0000-0000-00006DCE0000}"/>
    <cellStyle name="Normal 15 2 2 3 7" xfId="59747" xr:uid="{00000000-0005-0000-0000-00006ECE0000}"/>
    <cellStyle name="Normal 15 2 2 4" xfId="4701" xr:uid="{00000000-0005-0000-0000-00006FCE0000}"/>
    <cellStyle name="Normal 15 2 2 4 2" xfId="14064" xr:uid="{00000000-0005-0000-0000-000070CE0000}"/>
    <cellStyle name="Normal 15 2 2 4 2 2" xfId="59748" xr:uid="{00000000-0005-0000-0000-000071CE0000}"/>
    <cellStyle name="Normal 15 2 2 4 2 3" xfId="59749" xr:uid="{00000000-0005-0000-0000-000072CE0000}"/>
    <cellStyle name="Normal 15 2 2 4 3" xfId="59750" xr:uid="{00000000-0005-0000-0000-000073CE0000}"/>
    <cellStyle name="Normal 15 2 2 4 3 2" xfId="59751" xr:uid="{00000000-0005-0000-0000-000074CE0000}"/>
    <cellStyle name="Normal 15 2 2 4 3 3" xfId="59752" xr:uid="{00000000-0005-0000-0000-000075CE0000}"/>
    <cellStyle name="Normal 15 2 2 4 4" xfId="59753" xr:uid="{00000000-0005-0000-0000-000076CE0000}"/>
    <cellStyle name="Normal 15 2 2 4 4 2" xfId="59754" xr:uid="{00000000-0005-0000-0000-000077CE0000}"/>
    <cellStyle name="Normal 15 2 2 4 5" xfId="59755" xr:uid="{00000000-0005-0000-0000-000078CE0000}"/>
    <cellStyle name="Normal 15 2 2 4 6" xfId="59756" xr:uid="{00000000-0005-0000-0000-000079CE0000}"/>
    <cellStyle name="Normal 15 2 2 4 7" xfId="59757" xr:uid="{00000000-0005-0000-0000-00007ACE0000}"/>
    <cellStyle name="Normal 15 2 2 5" xfId="10891" xr:uid="{00000000-0005-0000-0000-00007BCE0000}"/>
    <cellStyle name="Normal 15 2 2 5 2" xfId="59758" xr:uid="{00000000-0005-0000-0000-00007CCE0000}"/>
    <cellStyle name="Normal 15 2 2 5 2 2" xfId="59759" xr:uid="{00000000-0005-0000-0000-00007DCE0000}"/>
    <cellStyle name="Normal 15 2 2 5 2 3" xfId="59760" xr:uid="{00000000-0005-0000-0000-00007ECE0000}"/>
    <cellStyle name="Normal 15 2 2 5 3" xfId="59761" xr:uid="{00000000-0005-0000-0000-00007FCE0000}"/>
    <cellStyle name="Normal 15 2 2 5 3 2" xfId="59762" xr:uid="{00000000-0005-0000-0000-000080CE0000}"/>
    <cellStyle name="Normal 15 2 2 5 4" xfId="59763" xr:uid="{00000000-0005-0000-0000-000081CE0000}"/>
    <cellStyle name="Normal 15 2 2 5 5" xfId="59764" xr:uid="{00000000-0005-0000-0000-000082CE0000}"/>
    <cellStyle name="Normal 15 2 2 6" xfId="10892" xr:uid="{00000000-0005-0000-0000-000083CE0000}"/>
    <cellStyle name="Normal 15 2 2 6 2" xfId="59765" xr:uid="{00000000-0005-0000-0000-000084CE0000}"/>
    <cellStyle name="Normal 15 2 2 6 3" xfId="59766" xr:uid="{00000000-0005-0000-0000-000085CE0000}"/>
    <cellStyle name="Normal 15 2 2 7" xfId="10893" xr:uid="{00000000-0005-0000-0000-000086CE0000}"/>
    <cellStyle name="Normal 15 2 2 7 2" xfId="59767" xr:uid="{00000000-0005-0000-0000-000087CE0000}"/>
    <cellStyle name="Normal 15 2 2 7 3" xfId="59768" xr:uid="{00000000-0005-0000-0000-000088CE0000}"/>
    <cellStyle name="Normal 15 2 2 8" xfId="59769" xr:uid="{00000000-0005-0000-0000-000089CE0000}"/>
    <cellStyle name="Normal 15 2 2 8 2" xfId="59770" xr:uid="{00000000-0005-0000-0000-00008ACE0000}"/>
    <cellStyle name="Normal 15 2 2 9" xfId="59771" xr:uid="{00000000-0005-0000-0000-00008BCE0000}"/>
    <cellStyle name="Normal 15 2 3" xfId="4702" xr:uid="{00000000-0005-0000-0000-00008CCE0000}"/>
    <cellStyle name="Normal 15 2 3 10" xfId="59772" xr:uid="{00000000-0005-0000-0000-00008DCE0000}"/>
    <cellStyle name="Normal 15 2 3 2" xfId="4703" xr:uid="{00000000-0005-0000-0000-00008ECE0000}"/>
    <cellStyle name="Normal 15 2 3 2 2" xfId="4704" xr:uid="{00000000-0005-0000-0000-00008FCE0000}"/>
    <cellStyle name="Normal 15 2 3 2 2 2" xfId="10894" xr:uid="{00000000-0005-0000-0000-000090CE0000}"/>
    <cellStyle name="Normal 15 2 3 2 2 3" xfId="59773" xr:uid="{00000000-0005-0000-0000-000091CE0000}"/>
    <cellStyle name="Normal 15 2 3 2 2 4" xfId="59774" xr:uid="{00000000-0005-0000-0000-000092CE0000}"/>
    <cellStyle name="Normal 15 2 3 2 3" xfId="10895" xr:uid="{00000000-0005-0000-0000-000093CE0000}"/>
    <cellStyle name="Normal 15 2 3 2 3 2" xfId="59775" xr:uid="{00000000-0005-0000-0000-000094CE0000}"/>
    <cellStyle name="Normal 15 2 3 2 3 3" xfId="59776" xr:uid="{00000000-0005-0000-0000-000095CE0000}"/>
    <cellStyle name="Normal 15 2 3 2 4" xfId="10896" xr:uid="{00000000-0005-0000-0000-000096CE0000}"/>
    <cellStyle name="Normal 15 2 3 2 4 2" xfId="59777" xr:uid="{00000000-0005-0000-0000-000097CE0000}"/>
    <cellStyle name="Normal 15 2 3 2 5" xfId="10897" xr:uid="{00000000-0005-0000-0000-000098CE0000}"/>
    <cellStyle name="Normal 15 2 3 2 6" xfId="10898" xr:uid="{00000000-0005-0000-0000-000099CE0000}"/>
    <cellStyle name="Normal 15 2 3 2 7" xfId="59778" xr:uid="{00000000-0005-0000-0000-00009ACE0000}"/>
    <cellStyle name="Normal 15 2 3 3" xfId="4705" xr:uid="{00000000-0005-0000-0000-00009BCE0000}"/>
    <cellStyle name="Normal 15 2 3 3 2" xfId="10899" xr:uid="{00000000-0005-0000-0000-00009CCE0000}"/>
    <cellStyle name="Normal 15 2 3 3 2 2" xfId="59779" xr:uid="{00000000-0005-0000-0000-00009DCE0000}"/>
    <cellStyle name="Normal 15 2 3 3 2 3" xfId="59780" xr:uid="{00000000-0005-0000-0000-00009ECE0000}"/>
    <cellStyle name="Normal 15 2 3 3 3" xfId="59781" xr:uid="{00000000-0005-0000-0000-00009FCE0000}"/>
    <cellStyle name="Normal 15 2 3 3 3 2" xfId="59782" xr:uid="{00000000-0005-0000-0000-0000A0CE0000}"/>
    <cellStyle name="Normal 15 2 3 3 3 3" xfId="59783" xr:uid="{00000000-0005-0000-0000-0000A1CE0000}"/>
    <cellStyle name="Normal 15 2 3 3 4" xfId="59784" xr:uid="{00000000-0005-0000-0000-0000A2CE0000}"/>
    <cellStyle name="Normal 15 2 3 3 4 2" xfId="59785" xr:uid="{00000000-0005-0000-0000-0000A3CE0000}"/>
    <cellStyle name="Normal 15 2 3 3 5" xfId="59786" xr:uid="{00000000-0005-0000-0000-0000A4CE0000}"/>
    <cellStyle name="Normal 15 2 3 3 6" xfId="59787" xr:uid="{00000000-0005-0000-0000-0000A5CE0000}"/>
    <cellStyle name="Normal 15 2 3 3 7" xfId="59788" xr:uid="{00000000-0005-0000-0000-0000A6CE0000}"/>
    <cellStyle name="Normal 15 2 3 4" xfId="10900" xr:uid="{00000000-0005-0000-0000-0000A7CE0000}"/>
    <cellStyle name="Normal 15 2 3 4 2" xfId="59789" xr:uid="{00000000-0005-0000-0000-0000A8CE0000}"/>
    <cellStyle name="Normal 15 2 3 4 2 2" xfId="59790" xr:uid="{00000000-0005-0000-0000-0000A9CE0000}"/>
    <cellStyle name="Normal 15 2 3 4 2 3" xfId="59791" xr:uid="{00000000-0005-0000-0000-0000AACE0000}"/>
    <cellStyle name="Normal 15 2 3 4 3" xfId="59792" xr:uid="{00000000-0005-0000-0000-0000ABCE0000}"/>
    <cellStyle name="Normal 15 2 3 4 3 2" xfId="59793" xr:uid="{00000000-0005-0000-0000-0000ACCE0000}"/>
    <cellStyle name="Normal 15 2 3 4 4" xfId="59794" xr:uid="{00000000-0005-0000-0000-0000ADCE0000}"/>
    <cellStyle name="Normal 15 2 3 4 5" xfId="59795" xr:uid="{00000000-0005-0000-0000-0000AECE0000}"/>
    <cellStyle name="Normal 15 2 3 5" xfId="10901" xr:uid="{00000000-0005-0000-0000-0000AFCE0000}"/>
    <cellStyle name="Normal 15 2 3 5 2" xfId="59796" xr:uid="{00000000-0005-0000-0000-0000B0CE0000}"/>
    <cellStyle name="Normal 15 2 3 5 3" xfId="59797" xr:uid="{00000000-0005-0000-0000-0000B1CE0000}"/>
    <cellStyle name="Normal 15 2 3 6" xfId="10902" xr:uid="{00000000-0005-0000-0000-0000B2CE0000}"/>
    <cellStyle name="Normal 15 2 3 6 2" xfId="59798" xr:uid="{00000000-0005-0000-0000-0000B3CE0000}"/>
    <cellStyle name="Normal 15 2 3 6 3" xfId="59799" xr:uid="{00000000-0005-0000-0000-0000B4CE0000}"/>
    <cellStyle name="Normal 15 2 3 7" xfId="10903" xr:uid="{00000000-0005-0000-0000-0000B5CE0000}"/>
    <cellStyle name="Normal 15 2 3 7 2" xfId="59800" xr:uid="{00000000-0005-0000-0000-0000B6CE0000}"/>
    <cellStyle name="Normal 15 2 3 8" xfId="59801" xr:uid="{00000000-0005-0000-0000-0000B7CE0000}"/>
    <cellStyle name="Normal 15 2 3 9" xfId="59802" xr:uid="{00000000-0005-0000-0000-0000B8CE0000}"/>
    <cellStyle name="Normal 15 2 4" xfId="4706" xr:uid="{00000000-0005-0000-0000-0000B9CE0000}"/>
    <cellStyle name="Normal 15 2 4 10" xfId="59803" xr:uid="{00000000-0005-0000-0000-0000BACE0000}"/>
    <cellStyle name="Normal 15 2 4 2" xfId="4707" xr:uid="{00000000-0005-0000-0000-0000BBCE0000}"/>
    <cellStyle name="Normal 15 2 4 2 2" xfId="10904" xr:uid="{00000000-0005-0000-0000-0000BCCE0000}"/>
    <cellStyle name="Normal 15 2 4 2 2 2" xfId="59804" xr:uid="{00000000-0005-0000-0000-0000BDCE0000}"/>
    <cellStyle name="Normal 15 2 4 2 2 3" xfId="59805" xr:uid="{00000000-0005-0000-0000-0000BECE0000}"/>
    <cellStyle name="Normal 15 2 4 2 3" xfId="59806" xr:uid="{00000000-0005-0000-0000-0000BFCE0000}"/>
    <cellStyle name="Normal 15 2 4 2 3 2" xfId="59807" xr:uid="{00000000-0005-0000-0000-0000C0CE0000}"/>
    <cellStyle name="Normal 15 2 4 2 3 3" xfId="59808" xr:uid="{00000000-0005-0000-0000-0000C1CE0000}"/>
    <cellStyle name="Normal 15 2 4 2 4" xfId="59809" xr:uid="{00000000-0005-0000-0000-0000C2CE0000}"/>
    <cellStyle name="Normal 15 2 4 2 4 2" xfId="59810" xr:uid="{00000000-0005-0000-0000-0000C3CE0000}"/>
    <cellStyle name="Normal 15 2 4 2 5" xfId="59811" xr:uid="{00000000-0005-0000-0000-0000C4CE0000}"/>
    <cellStyle name="Normal 15 2 4 2 6" xfId="59812" xr:uid="{00000000-0005-0000-0000-0000C5CE0000}"/>
    <cellStyle name="Normal 15 2 4 2 7" xfId="59813" xr:uid="{00000000-0005-0000-0000-0000C6CE0000}"/>
    <cellStyle name="Normal 15 2 4 3" xfId="10905" xr:uid="{00000000-0005-0000-0000-0000C7CE0000}"/>
    <cellStyle name="Normal 15 2 4 3 2" xfId="59814" xr:uid="{00000000-0005-0000-0000-0000C8CE0000}"/>
    <cellStyle name="Normal 15 2 4 3 2 2" xfId="59815" xr:uid="{00000000-0005-0000-0000-0000C9CE0000}"/>
    <cellStyle name="Normal 15 2 4 3 2 3" xfId="59816" xr:uid="{00000000-0005-0000-0000-0000CACE0000}"/>
    <cellStyle name="Normal 15 2 4 3 3" xfId="59817" xr:uid="{00000000-0005-0000-0000-0000CBCE0000}"/>
    <cellStyle name="Normal 15 2 4 3 3 2" xfId="59818" xr:uid="{00000000-0005-0000-0000-0000CCCE0000}"/>
    <cellStyle name="Normal 15 2 4 3 3 3" xfId="59819" xr:uid="{00000000-0005-0000-0000-0000CDCE0000}"/>
    <cellStyle name="Normal 15 2 4 3 4" xfId="59820" xr:uid="{00000000-0005-0000-0000-0000CECE0000}"/>
    <cellStyle name="Normal 15 2 4 3 4 2" xfId="59821" xr:uid="{00000000-0005-0000-0000-0000CFCE0000}"/>
    <cellStyle name="Normal 15 2 4 3 5" xfId="59822" xr:uid="{00000000-0005-0000-0000-0000D0CE0000}"/>
    <cellStyle name="Normal 15 2 4 3 6" xfId="59823" xr:uid="{00000000-0005-0000-0000-0000D1CE0000}"/>
    <cellStyle name="Normal 15 2 4 4" xfId="10906" xr:uid="{00000000-0005-0000-0000-0000D2CE0000}"/>
    <cellStyle name="Normal 15 2 4 4 2" xfId="59824" xr:uid="{00000000-0005-0000-0000-0000D3CE0000}"/>
    <cellStyle name="Normal 15 2 4 4 2 2" xfId="59825" xr:uid="{00000000-0005-0000-0000-0000D4CE0000}"/>
    <cellStyle name="Normal 15 2 4 4 2 3" xfId="59826" xr:uid="{00000000-0005-0000-0000-0000D5CE0000}"/>
    <cellStyle name="Normal 15 2 4 4 3" xfId="59827" xr:uid="{00000000-0005-0000-0000-0000D6CE0000}"/>
    <cellStyle name="Normal 15 2 4 4 3 2" xfId="59828" xr:uid="{00000000-0005-0000-0000-0000D7CE0000}"/>
    <cellStyle name="Normal 15 2 4 4 4" xfId="59829" xr:uid="{00000000-0005-0000-0000-0000D8CE0000}"/>
    <cellStyle name="Normal 15 2 4 4 5" xfId="59830" xr:uid="{00000000-0005-0000-0000-0000D9CE0000}"/>
    <cellStyle name="Normal 15 2 4 5" xfId="10907" xr:uid="{00000000-0005-0000-0000-0000DACE0000}"/>
    <cellStyle name="Normal 15 2 4 5 2" xfId="59831" xr:uid="{00000000-0005-0000-0000-0000DBCE0000}"/>
    <cellStyle name="Normal 15 2 4 5 3" xfId="59832" xr:uid="{00000000-0005-0000-0000-0000DCCE0000}"/>
    <cellStyle name="Normal 15 2 4 6" xfId="10908" xr:uid="{00000000-0005-0000-0000-0000DDCE0000}"/>
    <cellStyle name="Normal 15 2 4 6 2" xfId="59833" xr:uid="{00000000-0005-0000-0000-0000DECE0000}"/>
    <cellStyle name="Normal 15 2 4 6 3" xfId="59834" xr:uid="{00000000-0005-0000-0000-0000DFCE0000}"/>
    <cellStyle name="Normal 15 2 4 7" xfId="59835" xr:uid="{00000000-0005-0000-0000-0000E0CE0000}"/>
    <cellStyle name="Normal 15 2 4 7 2" xfId="59836" xr:uid="{00000000-0005-0000-0000-0000E1CE0000}"/>
    <cellStyle name="Normal 15 2 4 8" xfId="59837" xr:uid="{00000000-0005-0000-0000-0000E2CE0000}"/>
    <cellStyle name="Normal 15 2 4 9" xfId="59838" xr:uid="{00000000-0005-0000-0000-0000E3CE0000}"/>
    <cellStyle name="Normal 15 2 5" xfId="4708" xr:uid="{00000000-0005-0000-0000-0000E4CE0000}"/>
    <cellStyle name="Normal 15 2 5 2" xfId="4709" xr:uid="{00000000-0005-0000-0000-0000E5CE0000}"/>
    <cellStyle name="Normal 15 2 5 2 2" xfId="10909" xr:uid="{00000000-0005-0000-0000-0000E6CE0000}"/>
    <cellStyle name="Normal 15 2 5 2 3" xfId="59839" xr:uid="{00000000-0005-0000-0000-0000E7CE0000}"/>
    <cellStyle name="Normal 15 2 5 2 4" xfId="59840" xr:uid="{00000000-0005-0000-0000-0000E8CE0000}"/>
    <cellStyle name="Normal 15 2 5 3" xfId="10910" xr:uid="{00000000-0005-0000-0000-0000E9CE0000}"/>
    <cellStyle name="Normal 15 2 5 3 2" xfId="59841" xr:uid="{00000000-0005-0000-0000-0000EACE0000}"/>
    <cellStyle name="Normal 15 2 5 3 3" xfId="59842" xr:uid="{00000000-0005-0000-0000-0000EBCE0000}"/>
    <cellStyle name="Normal 15 2 5 4" xfId="10911" xr:uid="{00000000-0005-0000-0000-0000ECCE0000}"/>
    <cellStyle name="Normal 15 2 5 4 2" xfId="59843" xr:uid="{00000000-0005-0000-0000-0000EDCE0000}"/>
    <cellStyle name="Normal 15 2 5 5" xfId="10912" xr:uid="{00000000-0005-0000-0000-0000EECE0000}"/>
    <cellStyle name="Normal 15 2 5 6" xfId="59844" xr:uid="{00000000-0005-0000-0000-0000EFCE0000}"/>
    <cellStyle name="Normal 15 2 5 7" xfId="59845" xr:uid="{00000000-0005-0000-0000-0000F0CE0000}"/>
    <cellStyle name="Normal 15 2 6" xfId="4710" xr:uid="{00000000-0005-0000-0000-0000F1CE0000}"/>
    <cellStyle name="Normal 15 2 6 2" xfId="10913" xr:uid="{00000000-0005-0000-0000-0000F2CE0000}"/>
    <cellStyle name="Normal 15 2 6 2 2" xfId="59846" xr:uid="{00000000-0005-0000-0000-0000F3CE0000}"/>
    <cellStyle name="Normal 15 2 6 2 3" xfId="59847" xr:uid="{00000000-0005-0000-0000-0000F4CE0000}"/>
    <cellStyle name="Normal 15 2 6 3" xfId="59848" xr:uid="{00000000-0005-0000-0000-0000F5CE0000}"/>
    <cellStyle name="Normal 15 2 6 3 2" xfId="59849" xr:uid="{00000000-0005-0000-0000-0000F6CE0000}"/>
    <cellStyle name="Normal 15 2 6 3 3" xfId="59850" xr:uid="{00000000-0005-0000-0000-0000F7CE0000}"/>
    <cellStyle name="Normal 15 2 6 4" xfId="59851" xr:uid="{00000000-0005-0000-0000-0000F8CE0000}"/>
    <cellStyle name="Normal 15 2 6 4 2" xfId="59852" xr:uid="{00000000-0005-0000-0000-0000F9CE0000}"/>
    <cellStyle name="Normal 15 2 6 5" xfId="59853" xr:uid="{00000000-0005-0000-0000-0000FACE0000}"/>
    <cellStyle name="Normal 15 2 6 6" xfId="59854" xr:uid="{00000000-0005-0000-0000-0000FBCE0000}"/>
    <cellStyle name="Normal 15 2 6 7" xfId="59855" xr:uid="{00000000-0005-0000-0000-0000FCCE0000}"/>
    <cellStyle name="Normal 15 2 7" xfId="10914" xr:uid="{00000000-0005-0000-0000-0000FDCE0000}"/>
    <cellStyle name="Normal 15 2 7 2" xfId="59856" xr:uid="{00000000-0005-0000-0000-0000FECE0000}"/>
    <cellStyle name="Normal 15 2 7 2 2" xfId="59857" xr:uid="{00000000-0005-0000-0000-0000FFCE0000}"/>
    <cellStyle name="Normal 15 2 7 2 3" xfId="59858" xr:uid="{00000000-0005-0000-0000-000000CF0000}"/>
    <cellStyle name="Normal 15 2 7 3" xfId="59859" xr:uid="{00000000-0005-0000-0000-000001CF0000}"/>
    <cellStyle name="Normal 15 2 7 3 2" xfId="59860" xr:uid="{00000000-0005-0000-0000-000002CF0000}"/>
    <cellStyle name="Normal 15 2 7 4" xfId="59861" xr:uid="{00000000-0005-0000-0000-000003CF0000}"/>
    <cellStyle name="Normal 15 2 7 5" xfId="59862" xr:uid="{00000000-0005-0000-0000-000004CF0000}"/>
    <cellStyle name="Normal 15 2 8" xfId="10915" xr:uid="{00000000-0005-0000-0000-000005CF0000}"/>
    <cellStyle name="Normal 15 2 8 2" xfId="59863" xr:uid="{00000000-0005-0000-0000-000006CF0000}"/>
    <cellStyle name="Normal 15 2 8 3" xfId="59864" xr:uid="{00000000-0005-0000-0000-000007CF0000}"/>
    <cellStyle name="Normal 15 2 9" xfId="10916" xr:uid="{00000000-0005-0000-0000-000008CF0000}"/>
    <cellStyle name="Normal 15 2 9 2" xfId="59865" xr:uid="{00000000-0005-0000-0000-000009CF0000}"/>
    <cellStyle name="Normal 15 2 9 3" xfId="59866" xr:uid="{00000000-0005-0000-0000-00000ACF0000}"/>
    <cellStyle name="Normal 15 3" xfId="4711" xr:uid="{00000000-0005-0000-0000-00000BCF0000}"/>
    <cellStyle name="Normal 15 3 10" xfId="59867" xr:uid="{00000000-0005-0000-0000-00000CCF0000}"/>
    <cellStyle name="Normal 15 3 11" xfId="59868" xr:uid="{00000000-0005-0000-0000-00000DCF0000}"/>
    <cellStyle name="Normal 15 3 2" xfId="4712" xr:uid="{00000000-0005-0000-0000-00000ECF0000}"/>
    <cellStyle name="Normal 15 3 2 10" xfId="59869" xr:uid="{00000000-0005-0000-0000-00000FCF0000}"/>
    <cellStyle name="Normal 15 3 2 2" xfId="4713" xr:uid="{00000000-0005-0000-0000-000010CF0000}"/>
    <cellStyle name="Normal 15 3 2 2 2" xfId="4714" xr:uid="{00000000-0005-0000-0000-000011CF0000}"/>
    <cellStyle name="Normal 15 3 2 2 2 2" xfId="59870" xr:uid="{00000000-0005-0000-0000-000012CF0000}"/>
    <cellStyle name="Normal 15 3 2 2 2 3" xfId="59871" xr:uid="{00000000-0005-0000-0000-000013CF0000}"/>
    <cellStyle name="Normal 15 3 2 2 3" xfId="14065" xr:uid="{00000000-0005-0000-0000-000014CF0000}"/>
    <cellStyle name="Normal 15 3 2 2 3 2" xfId="59872" xr:uid="{00000000-0005-0000-0000-000015CF0000}"/>
    <cellStyle name="Normal 15 3 2 2 3 3" xfId="59873" xr:uid="{00000000-0005-0000-0000-000016CF0000}"/>
    <cellStyle name="Normal 15 3 2 2 4" xfId="59874" xr:uid="{00000000-0005-0000-0000-000017CF0000}"/>
    <cellStyle name="Normal 15 3 2 2 4 2" xfId="59875" xr:uid="{00000000-0005-0000-0000-000018CF0000}"/>
    <cellStyle name="Normal 15 3 2 2 5" xfId="59876" xr:uid="{00000000-0005-0000-0000-000019CF0000}"/>
    <cellStyle name="Normal 15 3 2 2 6" xfId="59877" xr:uid="{00000000-0005-0000-0000-00001ACF0000}"/>
    <cellStyle name="Normal 15 3 2 2 7" xfId="59878" xr:uid="{00000000-0005-0000-0000-00001BCF0000}"/>
    <cellStyle name="Normal 15 3 2 3" xfId="4715" xr:uid="{00000000-0005-0000-0000-00001CCF0000}"/>
    <cellStyle name="Normal 15 3 2 3 2" xfId="14066" xr:uid="{00000000-0005-0000-0000-00001DCF0000}"/>
    <cellStyle name="Normal 15 3 2 3 2 2" xfId="59879" xr:uid="{00000000-0005-0000-0000-00001ECF0000}"/>
    <cellStyle name="Normal 15 3 2 3 2 3" xfId="59880" xr:uid="{00000000-0005-0000-0000-00001FCF0000}"/>
    <cellStyle name="Normal 15 3 2 3 3" xfId="59881" xr:uid="{00000000-0005-0000-0000-000020CF0000}"/>
    <cellStyle name="Normal 15 3 2 3 3 2" xfId="59882" xr:uid="{00000000-0005-0000-0000-000021CF0000}"/>
    <cellStyle name="Normal 15 3 2 3 3 3" xfId="59883" xr:uid="{00000000-0005-0000-0000-000022CF0000}"/>
    <cellStyle name="Normal 15 3 2 3 4" xfId="59884" xr:uid="{00000000-0005-0000-0000-000023CF0000}"/>
    <cellStyle name="Normal 15 3 2 3 4 2" xfId="59885" xr:uid="{00000000-0005-0000-0000-000024CF0000}"/>
    <cellStyle name="Normal 15 3 2 3 5" xfId="59886" xr:uid="{00000000-0005-0000-0000-000025CF0000}"/>
    <cellStyle name="Normal 15 3 2 3 6" xfId="59887" xr:uid="{00000000-0005-0000-0000-000026CF0000}"/>
    <cellStyle name="Normal 15 3 2 3 7" xfId="59888" xr:uid="{00000000-0005-0000-0000-000027CF0000}"/>
    <cellStyle name="Normal 15 3 2 4" xfId="10917" xr:uid="{00000000-0005-0000-0000-000028CF0000}"/>
    <cellStyle name="Normal 15 3 2 4 2" xfId="59889" xr:uid="{00000000-0005-0000-0000-000029CF0000}"/>
    <cellStyle name="Normal 15 3 2 4 2 2" xfId="59890" xr:uid="{00000000-0005-0000-0000-00002ACF0000}"/>
    <cellStyle name="Normal 15 3 2 4 2 3" xfId="59891" xr:uid="{00000000-0005-0000-0000-00002BCF0000}"/>
    <cellStyle name="Normal 15 3 2 4 3" xfId="59892" xr:uid="{00000000-0005-0000-0000-00002CCF0000}"/>
    <cellStyle name="Normal 15 3 2 4 3 2" xfId="59893" xr:uid="{00000000-0005-0000-0000-00002DCF0000}"/>
    <cellStyle name="Normal 15 3 2 4 4" xfId="59894" xr:uid="{00000000-0005-0000-0000-00002ECF0000}"/>
    <cellStyle name="Normal 15 3 2 4 5" xfId="59895" xr:uid="{00000000-0005-0000-0000-00002FCF0000}"/>
    <cellStyle name="Normal 15 3 2 5" xfId="10918" xr:uid="{00000000-0005-0000-0000-000030CF0000}"/>
    <cellStyle name="Normal 15 3 2 5 2" xfId="59896" xr:uid="{00000000-0005-0000-0000-000031CF0000}"/>
    <cellStyle name="Normal 15 3 2 5 3" xfId="59897" xr:uid="{00000000-0005-0000-0000-000032CF0000}"/>
    <cellStyle name="Normal 15 3 2 6" xfId="10919" xr:uid="{00000000-0005-0000-0000-000033CF0000}"/>
    <cellStyle name="Normal 15 3 2 6 2" xfId="59898" xr:uid="{00000000-0005-0000-0000-000034CF0000}"/>
    <cellStyle name="Normal 15 3 2 6 3" xfId="59899" xr:uid="{00000000-0005-0000-0000-000035CF0000}"/>
    <cellStyle name="Normal 15 3 2 7" xfId="59900" xr:uid="{00000000-0005-0000-0000-000036CF0000}"/>
    <cellStyle name="Normal 15 3 2 7 2" xfId="59901" xr:uid="{00000000-0005-0000-0000-000037CF0000}"/>
    <cellStyle name="Normal 15 3 2 8" xfId="59902" xr:uid="{00000000-0005-0000-0000-000038CF0000}"/>
    <cellStyle name="Normal 15 3 2 9" xfId="59903" xr:uid="{00000000-0005-0000-0000-000039CF0000}"/>
    <cellStyle name="Normal 15 3 3" xfId="4716" xr:uid="{00000000-0005-0000-0000-00003ACF0000}"/>
    <cellStyle name="Normal 15 3 3 2" xfId="4717" xr:uid="{00000000-0005-0000-0000-00003BCF0000}"/>
    <cellStyle name="Normal 15 3 3 2 2" xfId="59904" xr:uid="{00000000-0005-0000-0000-00003CCF0000}"/>
    <cellStyle name="Normal 15 3 3 2 3" xfId="59905" xr:uid="{00000000-0005-0000-0000-00003DCF0000}"/>
    <cellStyle name="Normal 15 3 3 3" xfId="14067" xr:uid="{00000000-0005-0000-0000-00003ECF0000}"/>
    <cellStyle name="Normal 15 3 3 3 2" xfId="59906" xr:uid="{00000000-0005-0000-0000-00003FCF0000}"/>
    <cellStyle name="Normal 15 3 3 3 3" xfId="59907" xr:uid="{00000000-0005-0000-0000-000040CF0000}"/>
    <cellStyle name="Normal 15 3 3 4" xfId="59908" xr:uid="{00000000-0005-0000-0000-000041CF0000}"/>
    <cellStyle name="Normal 15 3 3 4 2" xfId="59909" xr:uid="{00000000-0005-0000-0000-000042CF0000}"/>
    <cellStyle name="Normal 15 3 3 5" xfId="59910" xr:uid="{00000000-0005-0000-0000-000043CF0000}"/>
    <cellStyle name="Normal 15 3 3 6" xfId="59911" xr:uid="{00000000-0005-0000-0000-000044CF0000}"/>
    <cellStyle name="Normal 15 3 3 7" xfId="59912" xr:uid="{00000000-0005-0000-0000-000045CF0000}"/>
    <cellStyle name="Normal 15 3 4" xfId="4718" xr:uid="{00000000-0005-0000-0000-000046CF0000}"/>
    <cellStyle name="Normal 15 3 4 2" xfId="14068" xr:uid="{00000000-0005-0000-0000-000047CF0000}"/>
    <cellStyle name="Normal 15 3 4 2 2" xfId="59913" xr:uid="{00000000-0005-0000-0000-000048CF0000}"/>
    <cellStyle name="Normal 15 3 4 2 3" xfId="59914" xr:uid="{00000000-0005-0000-0000-000049CF0000}"/>
    <cellStyle name="Normal 15 3 4 3" xfId="59915" xr:uid="{00000000-0005-0000-0000-00004ACF0000}"/>
    <cellStyle name="Normal 15 3 4 3 2" xfId="59916" xr:uid="{00000000-0005-0000-0000-00004BCF0000}"/>
    <cellStyle name="Normal 15 3 4 3 3" xfId="59917" xr:uid="{00000000-0005-0000-0000-00004CCF0000}"/>
    <cellStyle name="Normal 15 3 4 4" xfId="59918" xr:uid="{00000000-0005-0000-0000-00004DCF0000}"/>
    <cellStyle name="Normal 15 3 4 4 2" xfId="59919" xr:uid="{00000000-0005-0000-0000-00004ECF0000}"/>
    <cellStyle name="Normal 15 3 4 5" xfId="59920" xr:uid="{00000000-0005-0000-0000-00004FCF0000}"/>
    <cellStyle name="Normal 15 3 4 6" xfId="59921" xr:uid="{00000000-0005-0000-0000-000050CF0000}"/>
    <cellStyle name="Normal 15 3 4 7" xfId="59922" xr:uid="{00000000-0005-0000-0000-000051CF0000}"/>
    <cellStyle name="Normal 15 3 5" xfId="10920" xr:uid="{00000000-0005-0000-0000-000052CF0000}"/>
    <cellStyle name="Normal 15 3 5 2" xfId="59923" xr:uid="{00000000-0005-0000-0000-000053CF0000}"/>
    <cellStyle name="Normal 15 3 5 2 2" xfId="59924" xr:uid="{00000000-0005-0000-0000-000054CF0000}"/>
    <cellStyle name="Normal 15 3 5 2 3" xfId="59925" xr:uid="{00000000-0005-0000-0000-000055CF0000}"/>
    <cellStyle name="Normal 15 3 5 3" xfId="59926" xr:uid="{00000000-0005-0000-0000-000056CF0000}"/>
    <cellStyle name="Normal 15 3 5 3 2" xfId="59927" xr:uid="{00000000-0005-0000-0000-000057CF0000}"/>
    <cellStyle name="Normal 15 3 5 4" xfId="59928" xr:uid="{00000000-0005-0000-0000-000058CF0000}"/>
    <cellStyle name="Normal 15 3 5 5" xfId="59929" xr:uid="{00000000-0005-0000-0000-000059CF0000}"/>
    <cellStyle name="Normal 15 3 6" xfId="10921" xr:uid="{00000000-0005-0000-0000-00005ACF0000}"/>
    <cellStyle name="Normal 15 3 6 2" xfId="59930" xr:uid="{00000000-0005-0000-0000-00005BCF0000}"/>
    <cellStyle name="Normal 15 3 6 3" xfId="59931" xr:uid="{00000000-0005-0000-0000-00005CCF0000}"/>
    <cellStyle name="Normal 15 3 7" xfId="10922" xr:uid="{00000000-0005-0000-0000-00005DCF0000}"/>
    <cellStyle name="Normal 15 3 7 2" xfId="59932" xr:uid="{00000000-0005-0000-0000-00005ECF0000}"/>
    <cellStyle name="Normal 15 3 7 3" xfId="59933" xr:uid="{00000000-0005-0000-0000-00005FCF0000}"/>
    <cellStyle name="Normal 15 3 8" xfId="59934" xr:uid="{00000000-0005-0000-0000-000060CF0000}"/>
    <cellStyle name="Normal 15 3 8 2" xfId="59935" xr:uid="{00000000-0005-0000-0000-000061CF0000}"/>
    <cellStyle name="Normal 15 3 9" xfId="59936" xr:uid="{00000000-0005-0000-0000-000062CF0000}"/>
    <cellStyle name="Normal 15 4" xfId="4719" xr:uid="{00000000-0005-0000-0000-000063CF0000}"/>
    <cellStyle name="Normal 15 4 10" xfId="59937" xr:uid="{00000000-0005-0000-0000-000064CF0000}"/>
    <cellStyle name="Normal 15 4 2" xfId="4720" xr:uid="{00000000-0005-0000-0000-000065CF0000}"/>
    <cellStyle name="Normal 15 4 2 2" xfId="4721" xr:uid="{00000000-0005-0000-0000-000066CF0000}"/>
    <cellStyle name="Normal 15 4 2 2 2" xfId="10923" xr:uid="{00000000-0005-0000-0000-000067CF0000}"/>
    <cellStyle name="Normal 15 4 2 2 3" xfId="59938" xr:uid="{00000000-0005-0000-0000-000068CF0000}"/>
    <cellStyle name="Normal 15 4 2 2 4" xfId="59939" xr:uid="{00000000-0005-0000-0000-000069CF0000}"/>
    <cellStyle name="Normal 15 4 2 3" xfId="10924" xr:uid="{00000000-0005-0000-0000-00006ACF0000}"/>
    <cellStyle name="Normal 15 4 2 3 2" xfId="59940" xr:uid="{00000000-0005-0000-0000-00006BCF0000}"/>
    <cellStyle name="Normal 15 4 2 3 3" xfId="59941" xr:uid="{00000000-0005-0000-0000-00006CCF0000}"/>
    <cellStyle name="Normal 15 4 2 4" xfId="10925" xr:uid="{00000000-0005-0000-0000-00006DCF0000}"/>
    <cellStyle name="Normal 15 4 2 4 2" xfId="59942" xr:uid="{00000000-0005-0000-0000-00006ECF0000}"/>
    <cellStyle name="Normal 15 4 2 5" xfId="10926" xr:uid="{00000000-0005-0000-0000-00006FCF0000}"/>
    <cellStyle name="Normal 15 4 2 6" xfId="10927" xr:uid="{00000000-0005-0000-0000-000070CF0000}"/>
    <cellStyle name="Normal 15 4 2 7" xfId="59943" xr:uid="{00000000-0005-0000-0000-000071CF0000}"/>
    <cellStyle name="Normal 15 4 3" xfId="4722" xr:uid="{00000000-0005-0000-0000-000072CF0000}"/>
    <cellStyle name="Normal 15 4 3 2" xfId="10928" xr:uid="{00000000-0005-0000-0000-000073CF0000}"/>
    <cellStyle name="Normal 15 4 3 2 2" xfId="59944" xr:uid="{00000000-0005-0000-0000-000074CF0000}"/>
    <cellStyle name="Normal 15 4 3 2 3" xfId="59945" xr:uid="{00000000-0005-0000-0000-000075CF0000}"/>
    <cellStyle name="Normal 15 4 3 3" xfId="59946" xr:uid="{00000000-0005-0000-0000-000076CF0000}"/>
    <cellStyle name="Normal 15 4 3 3 2" xfId="59947" xr:uid="{00000000-0005-0000-0000-000077CF0000}"/>
    <cellStyle name="Normal 15 4 3 3 3" xfId="59948" xr:uid="{00000000-0005-0000-0000-000078CF0000}"/>
    <cellStyle name="Normal 15 4 3 4" xfId="59949" xr:uid="{00000000-0005-0000-0000-000079CF0000}"/>
    <cellStyle name="Normal 15 4 3 4 2" xfId="59950" xr:uid="{00000000-0005-0000-0000-00007ACF0000}"/>
    <cellStyle name="Normal 15 4 3 5" xfId="59951" xr:uid="{00000000-0005-0000-0000-00007BCF0000}"/>
    <cellStyle name="Normal 15 4 3 6" xfId="59952" xr:uid="{00000000-0005-0000-0000-00007CCF0000}"/>
    <cellStyle name="Normal 15 4 3 7" xfId="59953" xr:uid="{00000000-0005-0000-0000-00007DCF0000}"/>
    <cellStyle name="Normal 15 4 4" xfId="10929" xr:uid="{00000000-0005-0000-0000-00007ECF0000}"/>
    <cellStyle name="Normal 15 4 4 2" xfId="59954" xr:uid="{00000000-0005-0000-0000-00007FCF0000}"/>
    <cellStyle name="Normal 15 4 4 2 2" xfId="59955" xr:uid="{00000000-0005-0000-0000-000080CF0000}"/>
    <cellStyle name="Normal 15 4 4 2 3" xfId="59956" xr:uid="{00000000-0005-0000-0000-000081CF0000}"/>
    <cellStyle name="Normal 15 4 4 3" xfId="59957" xr:uid="{00000000-0005-0000-0000-000082CF0000}"/>
    <cellStyle name="Normal 15 4 4 3 2" xfId="59958" xr:uid="{00000000-0005-0000-0000-000083CF0000}"/>
    <cellStyle name="Normal 15 4 4 4" xfId="59959" xr:uid="{00000000-0005-0000-0000-000084CF0000}"/>
    <cellStyle name="Normal 15 4 4 5" xfId="59960" xr:uid="{00000000-0005-0000-0000-000085CF0000}"/>
    <cellStyle name="Normal 15 4 5" xfId="10930" xr:uid="{00000000-0005-0000-0000-000086CF0000}"/>
    <cellStyle name="Normal 15 4 5 2" xfId="59961" xr:uid="{00000000-0005-0000-0000-000087CF0000}"/>
    <cellStyle name="Normal 15 4 5 3" xfId="59962" xr:uid="{00000000-0005-0000-0000-000088CF0000}"/>
    <cellStyle name="Normal 15 4 6" xfId="10931" xr:uid="{00000000-0005-0000-0000-000089CF0000}"/>
    <cellStyle name="Normal 15 4 6 2" xfId="59963" xr:uid="{00000000-0005-0000-0000-00008ACF0000}"/>
    <cellStyle name="Normal 15 4 6 3" xfId="59964" xr:uid="{00000000-0005-0000-0000-00008BCF0000}"/>
    <cellStyle name="Normal 15 4 7" xfId="10932" xr:uid="{00000000-0005-0000-0000-00008CCF0000}"/>
    <cellStyle name="Normal 15 4 7 2" xfId="59965" xr:uid="{00000000-0005-0000-0000-00008DCF0000}"/>
    <cellStyle name="Normal 15 4 8" xfId="59966" xr:uid="{00000000-0005-0000-0000-00008ECF0000}"/>
    <cellStyle name="Normal 15 4 9" xfId="59967" xr:uid="{00000000-0005-0000-0000-00008FCF0000}"/>
    <cellStyle name="Normal 15 5" xfId="4723" xr:uid="{00000000-0005-0000-0000-000090CF0000}"/>
    <cellStyle name="Normal 15 5 10" xfId="59968" xr:uid="{00000000-0005-0000-0000-000091CF0000}"/>
    <cellStyle name="Normal 15 5 2" xfId="4724" xr:uid="{00000000-0005-0000-0000-000092CF0000}"/>
    <cellStyle name="Normal 15 5 2 2" xfId="10933" xr:uid="{00000000-0005-0000-0000-000093CF0000}"/>
    <cellStyle name="Normal 15 5 2 2 2" xfId="59969" xr:uid="{00000000-0005-0000-0000-000094CF0000}"/>
    <cellStyle name="Normal 15 5 2 2 3" xfId="59970" xr:uid="{00000000-0005-0000-0000-000095CF0000}"/>
    <cellStyle name="Normal 15 5 2 3" xfId="10934" xr:uid="{00000000-0005-0000-0000-000096CF0000}"/>
    <cellStyle name="Normal 15 5 2 3 2" xfId="59971" xr:uid="{00000000-0005-0000-0000-000097CF0000}"/>
    <cellStyle name="Normal 15 5 2 3 3" xfId="59972" xr:uid="{00000000-0005-0000-0000-000098CF0000}"/>
    <cellStyle name="Normal 15 5 2 4" xfId="59973" xr:uid="{00000000-0005-0000-0000-000099CF0000}"/>
    <cellStyle name="Normal 15 5 2 4 2" xfId="59974" xr:uid="{00000000-0005-0000-0000-00009ACF0000}"/>
    <cellStyle name="Normal 15 5 2 5" xfId="59975" xr:uid="{00000000-0005-0000-0000-00009BCF0000}"/>
    <cellStyle name="Normal 15 5 2 6" xfId="59976" xr:uid="{00000000-0005-0000-0000-00009CCF0000}"/>
    <cellStyle name="Normal 15 5 2 7" xfId="59977" xr:uid="{00000000-0005-0000-0000-00009DCF0000}"/>
    <cellStyle name="Normal 15 5 3" xfId="10935" xr:uid="{00000000-0005-0000-0000-00009ECF0000}"/>
    <cellStyle name="Normal 15 5 3 2" xfId="59978" xr:uid="{00000000-0005-0000-0000-00009FCF0000}"/>
    <cellStyle name="Normal 15 5 3 2 2" xfId="59979" xr:uid="{00000000-0005-0000-0000-0000A0CF0000}"/>
    <cellStyle name="Normal 15 5 3 2 3" xfId="59980" xr:uid="{00000000-0005-0000-0000-0000A1CF0000}"/>
    <cellStyle name="Normal 15 5 3 3" xfId="59981" xr:uid="{00000000-0005-0000-0000-0000A2CF0000}"/>
    <cellStyle name="Normal 15 5 3 3 2" xfId="59982" xr:uid="{00000000-0005-0000-0000-0000A3CF0000}"/>
    <cellStyle name="Normal 15 5 3 3 3" xfId="59983" xr:uid="{00000000-0005-0000-0000-0000A4CF0000}"/>
    <cellStyle name="Normal 15 5 3 4" xfId="59984" xr:uid="{00000000-0005-0000-0000-0000A5CF0000}"/>
    <cellStyle name="Normal 15 5 3 4 2" xfId="59985" xr:uid="{00000000-0005-0000-0000-0000A6CF0000}"/>
    <cellStyle name="Normal 15 5 3 5" xfId="59986" xr:uid="{00000000-0005-0000-0000-0000A7CF0000}"/>
    <cellStyle name="Normal 15 5 3 6" xfId="59987" xr:uid="{00000000-0005-0000-0000-0000A8CF0000}"/>
    <cellStyle name="Normal 15 5 4" xfId="10936" xr:uid="{00000000-0005-0000-0000-0000A9CF0000}"/>
    <cellStyle name="Normal 15 5 4 2" xfId="59988" xr:uid="{00000000-0005-0000-0000-0000AACF0000}"/>
    <cellStyle name="Normal 15 5 4 2 2" xfId="59989" xr:uid="{00000000-0005-0000-0000-0000ABCF0000}"/>
    <cellStyle name="Normal 15 5 4 2 3" xfId="59990" xr:uid="{00000000-0005-0000-0000-0000ACCF0000}"/>
    <cellStyle name="Normal 15 5 4 3" xfId="59991" xr:uid="{00000000-0005-0000-0000-0000ADCF0000}"/>
    <cellStyle name="Normal 15 5 4 3 2" xfId="59992" xr:uid="{00000000-0005-0000-0000-0000AECF0000}"/>
    <cellStyle name="Normal 15 5 4 4" xfId="59993" xr:uid="{00000000-0005-0000-0000-0000AFCF0000}"/>
    <cellStyle name="Normal 15 5 4 5" xfId="59994" xr:uid="{00000000-0005-0000-0000-0000B0CF0000}"/>
    <cellStyle name="Normal 15 5 5" xfId="10937" xr:uid="{00000000-0005-0000-0000-0000B1CF0000}"/>
    <cellStyle name="Normal 15 5 5 2" xfId="59995" xr:uid="{00000000-0005-0000-0000-0000B2CF0000}"/>
    <cellStyle name="Normal 15 5 5 3" xfId="59996" xr:uid="{00000000-0005-0000-0000-0000B3CF0000}"/>
    <cellStyle name="Normal 15 5 6" xfId="59997" xr:uid="{00000000-0005-0000-0000-0000B4CF0000}"/>
    <cellStyle name="Normal 15 5 6 2" xfId="59998" xr:uid="{00000000-0005-0000-0000-0000B5CF0000}"/>
    <cellStyle name="Normal 15 5 6 3" xfId="59999" xr:uid="{00000000-0005-0000-0000-0000B6CF0000}"/>
    <cellStyle name="Normal 15 5 7" xfId="60000" xr:uid="{00000000-0005-0000-0000-0000B7CF0000}"/>
    <cellStyle name="Normal 15 5 7 2" xfId="60001" xr:uid="{00000000-0005-0000-0000-0000B8CF0000}"/>
    <cellStyle name="Normal 15 5 8" xfId="60002" xr:uid="{00000000-0005-0000-0000-0000B9CF0000}"/>
    <cellStyle name="Normal 15 5 9" xfId="60003" xr:uid="{00000000-0005-0000-0000-0000BACF0000}"/>
    <cellStyle name="Normal 15 6" xfId="4725" xr:uid="{00000000-0005-0000-0000-0000BBCF0000}"/>
    <cellStyle name="Normal 15 6 2" xfId="4726" xr:uid="{00000000-0005-0000-0000-0000BCCF0000}"/>
    <cellStyle name="Normal 15 6 2 2" xfId="10938" xr:uid="{00000000-0005-0000-0000-0000BDCF0000}"/>
    <cellStyle name="Normal 15 6 2 3" xfId="60004" xr:uid="{00000000-0005-0000-0000-0000BECF0000}"/>
    <cellStyle name="Normal 15 6 2 4" xfId="60005" xr:uid="{00000000-0005-0000-0000-0000BFCF0000}"/>
    <cellStyle name="Normal 15 6 3" xfId="10939" xr:uid="{00000000-0005-0000-0000-0000C0CF0000}"/>
    <cellStyle name="Normal 15 6 3 2" xfId="60006" xr:uid="{00000000-0005-0000-0000-0000C1CF0000}"/>
    <cellStyle name="Normal 15 6 3 3" xfId="60007" xr:uid="{00000000-0005-0000-0000-0000C2CF0000}"/>
    <cellStyle name="Normal 15 6 4" xfId="10940" xr:uid="{00000000-0005-0000-0000-0000C3CF0000}"/>
    <cellStyle name="Normal 15 6 4 2" xfId="60008" xr:uid="{00000000-0005-0000-0000-0000C4CF0000}"/>
    <cellStyle name="Normal 15 6 5" xfId="10941" xr:uid="{00000000-0005-0000-0000-0000C5CF0000}"/>
    <cellStyle name="Normal 15 6 6" xfId="60009" xr:uid="{00000000-0005-0000-0000-0000C6CF0000}"/>
    <cellStyle name="Normal 15 6 7" xfId="60010" xr:uid="{00000000-0005-0000-0000-0000C7CF0000}"/>
    <cellStyle name="Normal 15 7" xfId="4727" xr:uid="{00000000-0005-0000-0000-0000C8CF0000}"/>
    <cellStyle name="Normal 15 7 2" xfId="10942" xr:uid="{00000000-0005-0000-0000-0000C9CF0000}"/>
    <cellStyle name="Normal 15 7 2 2" xfId="10943" xr:uid="{00000000-0005-0000-0000-0000CACF0000}"/>
    <cellStyle name="Normal 15 7 2 3" xfId="60011" xr:uid="{00000000-0005-0000-0000-0000CBCF0000}"/>
    <cellStyle name="Normal 15 7 3" xfId="10944" xr:uid="{00000000-0005-0000-0000-0000CCCF0000}"/>
    <cellStyle name="Normal 15 7 3 2" xfId="60012" xr:uid="{00000000-0005-0000-0000-0000CDCF0000}"/>
    <cellStyle name="Normal 15 7 3 3" xfId="60013" xr:uid="{00000000-0005-0000-0000-0000CECF0000}"/>
    <cellStyle name="Normal 15 7 4" xfId="10945" xr:uid="{00000000-0005-0000-0000-0000CFCF0000}"/>
    <cellStyle name="Normal 15 7 4 2" xfId="60014" xr:uid="{00000000-0005-0000-0000-0000D0CF0000}"/>
    <cellStyle name="Normal 15 7 5" xfId="10946" xr:uid="{00000000-0005-0000-0000-0000D1CF0000}"/>
    <cellStyle name="Normal 15 7 6" xfId="60015" xr:uid="{00000000-0005-0000-0000-0000D2CF0000}"/>
    <cellStyle name="Normal 15 7 7" xfId="60016" xr:uid="{00000000-0005-0000-0000-0000D3CF0000}"/>
    <cellStyle name="Normal 15 8" xfId="14458" xr:uid="{00000000-0005-0000-0000-0000D4CF0000}"/>
    <cellStyle name="Normal 15 8 2" xfId="60017" xr:uid="{00000000-0005-0000-0000-0000D5CF0000}"/>
    <cellStyle name="Normal 15 8 2 2" xfId="60018" xr:uid="{00000000-0005-0000-0000-0000D6CF0000}"/>
    <cellStyle name="Normal 15 8 2 3" xfId="60019" xr:uid="{00000000-0005-0000-0000-0000D7CF0000}"/>
    <cellStyle name="Normal 15 8 3" xfId="60020" xr:uid="{00000000-0005-0000-0000-0000D8CF0000}"/>
    <cellStyle name="Normal 15 8 3 2" xfId="60021" xr:uid="{00000000-0005-0000-0000-0000D9CF0000}"/>
    <cellStyle name="Normal 15 8 4" xfId="60022" xr:uid="{00000000-0005-0000-0000-0000DACF0000}"/>
    <cellStyle name="Normal 15 8 5" xfId="60023" xr:uid="{00000000-0005-0000-0000-0000DBCF0000}"/>
    <cellStyle name="Normal 15 9" xfId="60024" xr:uid="{00000000-0005-0000-0000-0000DCCF0000}"/>
    <cellStyle name="Normal 15 9 2" xfId="60025" xr:uid="{00000000-0005-0000-0000-0000DDCF0000}"/>
    <cellStyle name="Normal 15 9 3" xfId="60026" xr:uid="{00000000-0005-0000-0000-0000DECF0000}"/>
    <cellStyle name="Normal 16" xfId="4728" xr:uid="{00000000-0005-0000-0000-0000DFCF0000}"/>
    <cellStyle name="Normal 16 2" xfId="4729" xr:uid="{00000000-0005-0000-0000-0000E0CF0000}"/>
    <cellStyle name="Normal 16 2 2" xfId="10947" xr:uid="{00000000-0005-0000-0000-0000E1CF0000}"/>
    <cellStyle name="Normal 16 2 2 2" xfId="60027" xr:uid="{00000000-0005-0000-0000-0000E2CF0000}"/>
    <cellStyle name="Normal 16 2 3" xfId="60028" xr:uid="{00000000-0005-0000-0000-0000E3CF0000}"/>
    <cellStyle name="Normal 16 2 4" xfId="60029" xr:uid="{00000000-0005-0000-0000-0000E4CF0000}"/>
    <cellStyle name="Normal 16 3" xfId="14414" xr:uid="{00000000-0005-0000-0000-0000E5CF0000}"/>
    <cellStyle name="Normal 16 3 2" xfId="60030" xr:uid="{00000000-0005-0000-0000-0000E6CF0000}"/>
    <cellStyle name="Normal 16 4" xfId="60031" xr:uid="{00000000-0005-0000-0000-0000E7CF0000}"/>
    <cellStyle name="Normal 16 4 2" xfId="60032" xr:uid="{00000000-0005-0000-0000-0000E8CF0000}"/>
    <cellStyle name="Normal 16 5" xfId="60033" xr:uid="{00000000-0005-0000-0000-0000E9CF0000}"/>
    <cellStyle name="Normal 16 6" xfId="60034" xr:uid="{00000000-0005-0000-0000-0000EACF0000}"/>
    <cellStyle name="Normal 17" xfId="4730" xr:uid="{00000000-0005-0000-0000-0000EBCF0000}"/>
    <cellStyle name="Normal 17 10" xfId="60035" xr:uid="{00000000-0005-0000-0000-0000ECCF0000}"/>
    <cellStyle name="Normal 17 10 2" xfId="60036" xr:uid="{00000000-0005-0000-0000-0000EDCF0000}"/>
    <cellStyle name="Normal 17 11" xfId="60037" xr:uid="{00000000-0005-0000-0000-0000EECF0000}"/>
    <cellStyle name="Normal 17 12" xfId="60038" xr:uid="{00000000-0005-0000-0000-0000EFCF0000}"/>
    <cellStyle name="Normal 17 13" xfId="60039" xr:uid="{00000000-0005-0000-0000-0000F0CF0000}"/>
    <cellStyle name="Normal 17 2" xfId="4731" xr:uid="{00000000-0005-0000-0000-0000F1CF0000}"/>
    <cellStyle name="Normal 17 2 10" xfId="60040" xr:uid="{00000000-0005-0000-0000-0000F2CF0000}"/>
    <cellStyle name="Normal 17 2 11" xfId="60041" xr:uid="{00000000-0005-0000-0000-0000F3CF0000}"/>
    <cellStyle name="Normal 17 2 2" xfId="4732" xr:uid="{00000000-0005-0000-0000-0000F4CF0000}"/>
    <cellStyle name="Normal 17 2 2 10" xfId="60042" xr:uid="{00000000-0005-0000-0000-0000F5CF0000}"/>
    <cellStyle name="Normal 17 2 2 2" xfId="4733" xr:uid="{00000000-0005-0000-0000-0000F6CF0000}"/>
    <cellStyle name="Normal 17 2 2 2 2" xfId="4734" xr:uid="{00000000-0005-0000-0000-0000F7CF0000}"/>
    <cellStyle name="Normal 17 2 2 2 2 2" xfId="60043" xr:uid="{00000000-0005-0000-0000-0000F8CF0000}"/>
    <cellStyle name="Normal 17 2 2 2 2 3" xfId="60044" xr:uid="{00000000-0005-0000-0000-0000F9CF0000}"/>
    <cellStyle name="Normal 17 2 2 2 3" xfId="14069" xr:uid="{00000000-0005-0000-0000-0000FACF0000}"/>
    <cellStyle name="Normal 17 2 2 2 3 2" xfId="60045" xr:uid="{00000000-0005-0000-0000-0000FBCF0000}"/>
    <cellStyle name="Normal 17 2 2 2 3 3" xfId="60046" xr:uid="{00000000-0005-0000-0000-0000FCCF0000}"/>
    <cellStyle name="Normal 17 2 2 2 4" xfId="60047" xr:uid="{00000000-0005-0000-0000-0000FDCF0000}"/>
    <cellStyle name="Normal 17 2 2 2 4 2" xfId="60048" xr:uid="{00000000-0005-0000-0000-0000FECF0000}"/>
    <cellStyle name="Normal 17 2 2 2 5" xfId="60049" xr:uid="{00000000-0005-0000-0000-0000FFCF0000}"/>
    <cellStyle name="Normal 17 2 2 2 6" xfId="60050" xr:uid="{00000000-0005-0000-0000-000000D00000}"/>
    <cellStyle name="Normal 17 2 2 2 7" xfId="60051" xr:uid="{00000000-0005-0000-0000-000001D00000}"/>
    <cellStyle name="Normal 17 2 2 3" xfId="4735" xr:uid="{00000000-0005-0000-0000-000002D00000}"/>
    <cellStyle name="Normal 17 2 2 3 2" xfId="14070" xr:uid="{00000000-0005-0000-0000-000003D00000}"/>
    <cellStyle name="Normal 17 2 2 3 2 2" xfId="60052" xr:uid="{00000000-0005-0000-0000-000004D00000}"/>
    <cellStyle name="Normal 17 2 2 3 2 3" xfId="60053" xr:uid="{00000000-0005-0000-0000-000005D00000}"/>
    <cellStyle name="Normal 17 2 2 3 3" xfId="60054" xr:uid="{00000000-0005-0000-0000-000006D00000}"/>
    <cellStyle name="Normal 17 2 2 3 3 2" xfId="60055" xr:uid="{00000000-0005-0000-0000-000007D00000}"/>
    <cellStyle name="Normal 17 2 2 3 3 3" xfId="60056" xr:uid="{00000000-0005-0000-0000-000008D00000}"/>
    <cellStyle name="Normal 17 2 2 3 4" xfId="60057" xr:uid="{00000000-0005-0000-0000-000009D00000}"/>
    <cellStyle name="Normal 17 2 2 3 4 2" xfId="60058" xr:uid="{00000000-0005-0000-0000-00000AD00000}"/>
    <cellStyle name="Normal 17 2 2 3 5" xfId="60059" xr:uid="{00000000-0005-0000-0000-00000BD00000}"/>
    <cellStyle name="Normal 17 2 2 3 6" xfId="60060" xr:uid="{00000000-0005-0000-0000-00000CD00000}"/>
    <cellStyle name="Normal 17 2 2 3 7" xfId="60061" xr:uid="{00000000-0005-0000-0000-00000DD00000}"/>
    <cellStyle name="Normal 17 2 2 4" xfId="10948" xr:uid="{00000000-0005-0000-0000-00000ED00000}"/>
    <cellStyle name="Normal 17 2 2 4 2" xfId="60062" xr:uid="{00000000-0005-0000-0000-00000FD00000}"/>
    <cellStyle name="Normal 17 2 2 4 2 2" xfId="60063" xr:uid="{00000000-0005-0000-0000-000010D00000}"/>
    <cellStyle name="Normal 17 2 2 4 2 3" xfId="60064" xr:uid="{00000000-0005-0000-0000-000011D00000}"/>
    <cellStyle name="Normal 17 2 2 4 3" xfId="60065" xr:uid="{00000000-0005-0000-0000-000012D00000}"/>
    <cellStyle name="Normal 17 2 2 4 3 2" xfId="60066" xr:uid="{00000000-0005-0000-0000-000013D00000}"/>
    <cellStyle name="Normal 17 2 2 4 4" xfId="60067" xr:uid="{00000000-0005-0000-0000-000014D00000}"/>
    <cellStyle name="Normal 17 2 2 4 5" xfId="60068" xr:uid="{00000000-0005-0000-0000-000015D00000}"/>
    <cellStyle name="Normal 17 2 2 5" xfId="10949" xr:uid="{00000000-0005-0000-0000-000016D00000}"/>
    <cellStyle name="Normal 17 2 2 5 2" xfId="60069" xr:uid="{00000000-0005-0000-0000-000017D00000}"/>
    <cellStyle name="Normal 17 2 2 5 3" xfId="60070" xr:uid="{00000000-0005-0000-0000-000018D00000}"/>
    <cellStyle name="Normal 17 2 2 6" xfId="10950" xr:uid="{00000000-0005-0000-0000-000019D00000}"/>
    <cellStyle name="Normal 17 2 2 6 2" xfId="60071" xr:uid="{00000000-0005-0000-0000-00001AD00000}"/>
    <cellStyle name="Normal 17 2 2 6 3" xfId="60072" xr:uid="{00000000-0005-0000-0000-00001BD00000}"/>
    <cellStyle name="Normal 17 2 2 7" xfId="60073" xr:uid="{00000000-0005-0000-0000-00001CD00000}"/>
    <cellStyle name="Normal 17 2 2 7 2" xfId="60074" xr:uid="{00000000-0005-0000-0000-00001DD00000}"/>
    <cellStyle name="Normal 17 2 2 8" xfId="60075" xr:uid="{00000000-0005-0000-0000-00001ED00000}"/>
    <cellStyle name="Normal 17 2 2 9" xfId="60076" xr:uid="{00000000-0005-0000-0000-00001FD00000}"/>
    <cellStyle name="Normal 17 2 3" xfId="4736" xr:uid="{00000000-0005-0000-0000-000020D00000}"/>
    <cellStyle name="Normal 17 2 3 2" xfId="4737" xr:uid="{00000000-0005-0000-0000-000021D00000}"/>
    <cellStyle name="Normal 17 2 3 2 2" xfId="60077" xr:uid="{00000000-0005-0000-0000-000022D00000}"/>
    <cellStyle name="Normal 17 2 3 2 3" xfId="60078" xr:uid="{00000000-0005-0000-0000-000023D00000}"/>
    <cellStyle name="Normal 17 2 3 3" xfId="14071" xr:uid="{00000000-0005-0000-0000-000024D00000}"/>
    <cellStyle name="Normal 17 2 3 3 2" xfId="60079" xr:uid="{00000000-0005-0000-0000-000025D00000}"/>
    <cellStyle name="Normal 17 2 3 3 3" xfId="60080" xr:uid="{00000000-0005-0000-0000-000026D00000}"/>
    <cellStyle name="Normal 17 2 3 4" xfId="60081" xr:uid="{00000000-0005-0000-0000-000027D00000}"/>
    <cellStyle name="Normal 17 2 3 4 2" xfId="60082" xr:uid="{00000000-0005-0000-0000-000028D00000}"/>
    <cellStyle name="Normal 17 2 3 5" xfId="60083" xr:uid="{00000000-0005-0000-0000-000029D00000}"/>
    <cellStyle name="Normal 17 2 3 6" xfId="60084" xr:uid="{00000000-0005-0000-0000-00002AD00000}"/>
    <cellStyle name="Normal 17 2 3 7" xfId="60085" xr:uid="{00000000-0005-0000-0000-00002BD00000}"/>
    <cellStyle name="Normal 17 2 4" xfId="4738" xr:uid="{00000000-0005-0000-0000-00002CD00000}"/>
    <cellStyle name="Normal 17 2 4 2" xfId="14072" xr:uid="{00000000-0005-0000-0000-00002DD00000}"/>
    <cellStyle name="Normal 17 2 4 2 2" xfId="60086" xr:uid="{00000000-0005-0000-0000-00002ED00000}"/>
    <cellStyle name="Normal 17 2 4 2 3" xfId="60087" xr:uid="{00000000-0005-0000-0000-00002FD00000}"/>
    <cellStyle name="Normal 17 2 4 3" xfId="60088" xr:uid="{00000000-0005-0000-0000-000030D00000}"/>
    <cellStyle name="Normal 17 2 4 3 2" xfId="60089" xr:uid="{00000000-0005-0000-0000-000031D00000}"/>
    <cellStyle name="Normal 17 2 4 3 3" xfId="60090" xr:uid="{00000000-0005-0000-0000-000032D00000}"/>
    <cellStyle name="Normal 17 2 4 4" xfId="60091" xr:uid="{00000000-0005-0000-0000-000033D00000}"/>
    <cellStyle name="Normal 17 2 4 4 2" xfId="60092" xr:uid="{00000000-0005-0000-0000-000034D00000}"/>
    <cellStyle name="Normal 17 2 4 5" xfId="60093" xr:uid="{00000000-0005-0000-0000-000035D00000}"/>
    <cellStyle name="Normal 17 2 4 6" xfId="60094" xr:uid="{00000000-0005-0000-0000-000036D00000}"/>
    <cellStyle name="Normal 17 2 4 7" xfId="60095" xr:uid="{00000000-0005-0000-0000-000037D00000}"/>
    <cellStyle name="Normal 17 2 5" xfId="10951" xr:uid="{00000000-0005-0000-0000-000038D00000}"/>
    <cellStyle name="Normal 17 2 5 2" xfId="60096" xr:uid="{00000000-0005-0000-0000-000039D00000}"/>
    <cellStyle name="Normal 17 2 5 2 2" xfId="60097" xr:uid="{00000000-0005-0000-0000-00003AD00000}"/>
    <cellStyle name="Normal 17 2 5 2 3" xfId="60098" xr:uid="{00000000-0005-0000-0000-00003BD00000}"/>
    <cellStyle name="Normal 17 2 5 3" xfId="60099" xr:uid="{00000000-0005-0000-0000-00003CD00000}"/>
    <cellStyle name="Normal 17 2 5 3 2" xfId="60100" xr:uid="{00000000-0005-0000-0000-00003DD00000}"/>
    <cellStyle name="Normal 17 2 5 4" xfId="60101" xr:uid="{00000000-0005-0000-0000-00003ED00000}"/>
    <cellStyle name="Normal 17 2 5 5" xfId="60102" xr:uid="{00000000-0005-0000-0000-00003FD00000}"/>
    <cellStyle name="Normal 17 2 6" xfId="10952" xr:uid="{00000000-0005-0000-0000-000040D00000}"/>
    <cellStyle name="Normal 17 2 6 2" xfId="60103" xr:uid="{00000000-0005-0000-0000-000041D00000}"/>
    <cellStyle name="Normal 17 2 6 3" xfId="60104" xr:uid="{00000000-0005-0000-0000-000042D00000}"/>
    <cellStyle name="Normal 17 2 7" xfId="10953" xr:uid="{00000000-0005-0000-0000-000043D00000}"/>
    <cellStyle name="Normal 17 2 7 2" xfId="60105" xr:uid="{00000000-0005-0000-0000-000044D00000}"/>
    <cellStyle name="Normal 17 2 7 3" xfId="60106" xr:uid="{00000000-0005-0000-0000-000045D00000}"/>
    <cellStyle name="Normal 17 2 8" xfId="10954" xr:uid="{00000000-0005-0000-0000-000046D00000}"/>
    <cellStyle name="Normal 17 2 8 2" xfId="60107" xr:uid="{00000000-0005-0000-0000-000047D00000}"/>
    <cellStyle name="Normal 17 2 9" xfId="60108" xr:uid="{00000000-0005-0000-0000-000048D00000}"/>
    <cellStyle name="Normal 17 3" xfId="4739" xr:uid="{00000000-0005-0000-0000-000049D00000}"/>
    <cellStyle name="Normal 17 3 10" xfId="60109" xr:uid="{00000000-0005-0000-0000-00004AD00000}"/>
    <cellStyle name="Normal 17 3 2" xfId="4740" xr:uid="{00000000-0005-0000-0000-00004BD00000}"/>
    <cellStyle name="Normal 17 3 2 2" xfId="4741" xr:uid="{00000000-0005-0000-0000-00004CD00000}"/>
    <cellStyle name="Normal 17 3 2 2 2" xfId="10955" xr:uid="{00000000-0005-0000-0000-00004DD00000}"/>
    <cellStyle name="Normal 17 3 2 2 3" xfId="60110" xr:uid="{00000000-0005-0000-0000-00004ED00000}"/>
    <cellStyle name="Normal 17 3 2 2 4" xfId="60111" xr:uid="{00000000-0005-0000-0000-00004FD00000}"/>
    <cellStyle name="Normal 17 3 2 3" xfId="10956" xr:uid="{00000000-0005-0000-0000-000050D00000}"/>
    <cellStyle name="Normal 17 3 2 3 2" xfId="60112" xr:uid="{00000000-0005-0000-0000-000051D00000}"/>
    <cellStyle name="Normal 17 3 2 3 3" xfId="60113" xr:uid="{00000000-0005-0000-0000-000052D00000}"/>
    <cellStyle name="Normal 17 3 2 4" xfId="10957" xr:uid="{00000000-0005-0000-0000-000053D00000}"/>
    <cellStyle name="Normal 17 3 2 4 2" xfId="60114" xr:uid="{00000000-0005-0000-0000-000054D00000}"/>
    <cellStyle name="Normal 17 3 2 5" xfId="10958" xr:uid="{00000000-0005-0000-0000-000055D00000}"/>
    <cellStyle name="Normal 17 3 2 6" xfId="60115" xr:uid="{00000000-0005-0000-0000-000056D00000}"/>
    <cellStyle name="Normal 17 3 2 7" xfId="60116" xr:uid="{00000000-0005-0000-0000-000057D00000}"/>
    <cellStyle name="Normal 17 3 3" xfId="4742" xr:uid="{00000000-0005-0000-0000-000058D00000}"/>
    <cellStyle name="Normal 17 3 3 2" xfId="10959" xr:uid="{00000000-0005-0000-0000-000059D00000}"/>
    <cellStyle name="Normal 17 3 3 2 2" xfId="60117" xr:uid="{00000000-0005-0000-0000-00005AD00000}"/>
    <cellStyle name="Normal 17 3 3 2 3" xfId="60118" xr:uid="{00000000-0005-0000-0000-00005BD00000}"/>
    <cellStyle name="Normal 17 3 3 3" xfId="60119" xr:uid="{00000000-0005-0000-0000-00005CD00000}"/>
    <cellStyle name="Normal 17 3 3 3 2" xfId="60120" xr:uid="{00000000-0005-0000-0000-00005DD00000}"/>
    <cellStyle name="Normal 17 3 3 3 3" xfId="60121" xr:uid="{00000000-0005-0000-0000-00005ED00000}"/>
    <cellStyle name="Normal 17 3 3 4" xfId="60122" xr:uid="{00000000-0005-0000-0000-00005FD00000}"/>
    <cellStyle name="Normal 17 3 3 4 2" xfId="60123" xr:uid="{00000000-0005-0000-0000-000060D00000}"/>
    <cellStyle name="Normal 17 3 3 5" xfId="60124" xr:uid="{00000000-0005-0000-0000-000061D00000}"/>
    <cellStyle name="Normal 17 3 3 6" xfId="60125" xr:uid="{00000000-0005-0000-0000-000062D00000}"/>
    <cellStyle name="Normal 17 3 3 7" xfId="60126" xr:uid="{00000000-0005-0000-0000-000063D00000}"/>
    <cellStyle name="Normal 17 3 4" xfId="10960" xr:uid="{00000000-0005-0000-0000-000064D00000}"/>
    <cellStyle name="Normal 17 3 4 2" xfId="60127" xr:uid="{00000000-0005-0000-0000-000065D00000}"/>
    <cellStyle name="Normal 17 3 4 2 2" xfId="60128" xr:uid="{00000000-0005-0000-0000-000066D00000}"/>
    <cellStyle name="Normal 17 3 4 2 3" xfId="60129" xr:uid="{00000000-0005-0000-0000-000067D00000}"/>
    <cellStyle name="Normal 17 3 4 3" xfId="60130" xr:uid="{00000000-0005-0000-0000-000068D00000}"/>
    <cellStyle name="Normal 17 3 4 3 2" xfId="60131" xr:uid="{00000000-0005-0000-0000-000069D00000}"/>
    <cellStyle name="Normal 17 3 4 4" xfId="60132" xr:uid="{00000000-0005-0000-0000-00006AD00000}"/>
    <cellStyle name="Normal 17 3 4 5" xfId="60133" xr:uid="{00000000-0005-0000-0000-00006BD00000}"/>
    <cellStyle name="Normal 17 3 5" xfId="10961" xr:uid="{00000000-0005-0000-0000-00006CD00000}"/>
    <cellStyle name="Normal 17 3 5 2" xfId="60134" xr:uid="{00000000-0005-0000-0000-00006DD00000}"/>
    <cellStyle name="Normal 17 3 5 3" xfId="60135" xr:uid="{00000000-0005-0000-0000-00006ED00000}"/>
    <cellStyle name="Normal 17 3 6" xfId="10962" xr:uid="{00000000-0005-0000-0000-00006FD00000}"/>
    <cellStyle name="Normal 17 3 6 2" xfId="60136" xr:uid="{00000000-0005-0000-0000-000070D00000}"/>
    <cellStyle name="Normal 17 3 6 3" xfId="60137" xr:uid="{00000000-0005-0000-0000-000071D00000}"/>
    <cellStyle name="Normal 17 3 7" xfId="10963" xr:uid="{00000000-0005-0000-0000-000072D00000}"/>
    <cellStyle name="Normal 17 3 7 2" xfId="60138" xr:uid="{00000000-0005-0000-0000-000073D00000}"/>
    <cellStyle name="Normal 17 3 8" xfId="60139" xr:uid="{00000000-0005-0000-0000-000074D00000}"/>
    <cellStyle name="Normal 17 3 9" xfId="60140" xr:uid="{00000000-0005-0000-0000-000075D00000}"/>
    <cellStyle name="Normal 17 4" xfId="4743" xr:uid="{00000000-0005-0000-0000-000076D00000}"/>
    <cellStyle name="Normal 17 4 10" xfId="60141" xr:uid="{00000000-0005-0000-0000-000077D00000}"/>
    <cellStyle name="Normal 17 4 2" xfId="4744" xr:uid="{00000000-0005-0000-0000-000078D00000}"/>
    <cellStyle name="Normal 17 4 2 2" xfId="10964" xr:uid="{00000000-0005-0000-0000-000079D00000}"/>
    <cellStyle name="Normal 17 4 2 2 2" xfId="60142" xr:uid="{00000000-0005-0000-0000-00007AD00000}"/>
    <cellStyle name="Normal 17 4 2 2 3" xfId="60143" xr:uid="{00000000-0005-0000-0000-00007BD00000}"/>
    <cellStyle name="Normal 17 4 2 3" xfId="60144" xr:uid="{00000000-0005-0000-0000-00007CD00000}"/>
    <cellStyle name="Normal 17 4 2 3 2" xfId="60145" xr:uid="{00000000-0005-0000-0000-00007DD00000}"/>
    <cellStyle name="Normal 17 4 2 3 3" xfId="60146" xr:uid="{00000000-0005-0000-0000-00007ED00000}"/>
    <cellStyle name="Normal 17 4 2 4" xfId="60147" xr:uid="{00000000-0005-0000-0000-00007FD00000}"/>
    <cellStyle name="Normal 17 4 2 4 2" xfId="60148" xr:uid="{00000000-0005-0000-0000-000080D00000}"/>
    <cellStyle name="Normal 17 4 2 5" xfId="60149" xr:uid="{00000000-0005-0000-0000-000081D00000}"/>
    <cellStyle name="Normal 17 4 2 6" xfId="60150" xr:uid="{00000000-0005-0000-0000-000082D00000}"/>
    <cellStyle name="Normal 17 4 2 7" xfId="60151" xr:uid="{00000000-0005-0000-0000-000083D00000}"/>
    <cellStyle name="Normal 17 4 3" xfId="10965" xr:uid="{00000000-0005-0000-0000-000084D00000}"/>
    <cellStyle name="Normal 17 4 3 2" xfId="60152" xr:uid="{00000000-0005-0000-0000-000085D00000}"/>
    <cellStyle name="Normal 17 4 3 2 2" xfId="60153" xr:uid="{00000000-0005-0000-0000-000086D00000}"/>
    <cellStyle name="Normal 17 4 3 2 3" xfId="60154" xr:uid="{00000000-0005-0000-0000-000087D00000}"/>
    <cellStyle name="Normal 17 4 3 3" xfId="60155" xr:uid="{00000000-0005-0000-0000-000088D00000}"/>
    <cellStyle name="Normal 17 4 3 3 2" xfId="60156" xr:uid="{00000000-0005-0000-0000-000089D00000}"/>
    <cellStyle name="Normal 17 4 3 3 3" xfId="60157" xr:uid="{00000000-0005-0000-0000-00008AD00000}"/>
    <cellStyle name="Normal 17 4 3 4" xfId="60158" xr:uid="{00000000-0005-0000-0000-00008BD00000}"/>
    <cellStyle name="Normal 17 4 3 4 2" xfId="60159" xr:uid="{00000000-0005-0000-0000-00008CD00000}"/>
    <cellStyle name="Normal 17 4 3 5" xfId="60160" xr:uid="{00000000-0005-0000-0000-00008DD00000}"/>
    <cellStyle name="Normal 17 4 3 6" xfId="60161" xr:uid="{00000000-0005-0000-0000-00008ED00000}"/>
    <cellStyle name="Normal 17 4 4" xfId="10966" xr:uid="{00000000-0005-0000-0000-00008FD00000}"/>
    <cellStyle name="Normal 17 4 4 2" xfId="60162" xr:uid="{00000000-0005-0000-0000-000090D00000}"/>
    <cellStyle name="Normal 17 4 4 2 2" xfId="60163" xr:uid="{00000000-0005-0000-0000-000091D00000}"/>
    <cellStyle name="Normal 17 4 4 2 3" xfId="60164" xr:uid="{00000000-0005-0000-0000-000092D00000}"/>
    <cellStyle name="Normal 17 4 4 3" xfId="60165" xr:uid="{00000000-0005-0000-0000-000093D00000}"/>
    <cellStyle name="Normal 17 4 4 3 2" xfId="60166" xr:uid="{00000000-0005-0000-0000-000094D00000}"/>
    <cellStyle name="Normal 17 4 4 4" xfId="60167" xr:uid="{00000000-0005-0000-0000-000095D00000}"/>
    <cellStyle name="Normal 17 4 4 5" xfId="60168" xr:uid="{00000000-0005-0000-0000-000096D00000}"/>
    <cellStyle name="Normal 17 4 5" xfId="10967" xr:uid="{00000000-0005-0000-0000-000097D00000}"/>
    <cellStyle name="Normal 17 4 5 2" xfId="60169" xr:uid="{00000000-0005-0000-0000-000098D00000}"/>
    <cellStyle name="Normal 17 4 5 3" xfId="60170" xr:uid="{00000000-0005-0000-0000-000099D00000}"/>
    <cellStyle name="Normal 17 4 6" xfId="60171" xr:uid="{00000000-0005-0000-0000-00009AD00000}"/>
    <cellStyle name="Normal 17 4 6 2" xfId="60172" xr:uid="{00000000-0005-0000-0000-00009BD00000}"/>
    <cellStyle name="Normal 17 4 6 3" xfId="60173" xr:uid="{00000000-0005-0000-0000-00009CD00000}"/>
    <cellStyle name="Normal 17 4 7" xfId="60174" xr:uid="{00000000-0005-0000-0000-00009DD00000}"/>
    <cellStyle name="Normal 17 4 7 2" xfId="60175" xr:uid="{00000000-0005-0000-0000-00009ED00000}"/>
    <cellStyle name="Normal 17 4 8" xfId="60176" xr:uid="{00000000-0005-0000-0000-00009FD00000}"/>
    <cellStyle name="Normal 17 4 9" xfId="60177" xr:uid="{00000000-0005-0000-0000-0000A0D00000}"/>
    <cellStyle name="Normal 17 5" xfId="4745" xr:uid="{00000000-0005-0000-0000-0000A1D00000}"/>
    <cellStyle name="Normal 17 5 2" xfId="4746" xr:uid="{00000000-0005-0000-0000-0000A2D00000}"/>
    <cellStyle name="Normal 17 5 2 2" xfId="10968" xr:uid="{00000000-0005-0000-0000-0000A3D00000}"/>
    <cellStyle name="Normal 17 5 2 3" xfId="60178" xr:uid="{00000000-0005-0000-0000-0000A4D00000}"/>
    <cellStyle name="Normal 17 5 2 4" xfId="60179" xr:uid="{00000000-0005-0000-0000-0000A5D00000}"/>
    <cellStyle name="Normal 17 5 3" xfId="10969" xr:uid="{00000000-0005-0000-0000-0000A6D00000}"/>
    <cellStyle name="Normal 17 5 3 2" xfId="60180" xr:uid="{00000000-0005-0000-0000-0000A7D00000}"/>
    <cellStyle name="Normal 17 5 3 3" xfId="60181" xr:uid="{00000000-0005-0000-0000-0000A8D00000}"/>
    <cellStyle name="Normal 17 5 4" xfId="10970" xr:uid="{00000000-0005-0000-0000-0000A9D00000}"/>
    <cellStyle name="Normal 17 5 4 2" xfId="60182" xr:uid="{00000000-0005-0000-0000-0000AAD00000}"/>
    <cellStyle name="Normal 17 5 5" xfId="10971" xr:uid="{00000000-0005-0000-0000-0000ABD00000}"/>
    <cellStyle name="Normal 17 5 6" xfId="60183" xr:uid="{00000000-0005-0000-0000-0000ACD00000}"/>
    <cellStyle name="Normal 17 5 7" xfId="60184" xr:uid="{00000000-0005-0000-0000-0000ADD00000}"/>
    <cellStyle name="Normal 17 6" xfId="4747" xr:uid="{00000000-0005-0000-0000-0000AED00000}"/>
    <cellStyle name="Normal 17 6 2" xfId="10972" xr:uid="{00000000-0005-0000-0000-0000AFD00000}"/>
    <cellStyle name="Normal 17 6 2 2" xfId="10973" xr:uid="{00000000-0005-0000-0000-0000B0D00000}"/>
    <cellStyle name="Normal 17 6 2 3" xfId="60185" xr:uid="{00000000-0005-0000-0000-0000B1D00000}"/>
    <cellStyle name="Normal 17 6 3" xfId="10974" xr:uid="{00000000-0005-0000-0000-0000B2D00000}"/>
    <cellStyle name="Normal 17 6 3 2" xfId="60186" xr:uid="{00000000-0005-0000-0000-0000B3D00000}"/>
    <cellStyle name="Normal 17 6 3 3" xfId="60187" xr:uid="{00000000-0005-0000-0000-0000B4D00000}"/>
    <cellStyle name="Normal 17 6 4" xfId="10975" xr:uid="{00000000-0005-0000-0000-0000B5D00000}"/>
    <cellStyle name="Normal 17 6 4 2" xfId="60188" xr:uid="{00000000-0005-0000-0000-0000B6D00000}"/>
    <cellStyle name="Normal 17 6 5" xfId="10976" xr:uid="{00000000-0005-0000-0000-0000B7D00000}"/>
    <cellStyle name="Normal 17 6 6" xfId="60189" xr:uid="{00000000-0005-0000-0000-0000B8D00000}"/>
    <cellStyle name="Normal 17 6 7" xfId="60190" xr:uid="{00000000-0005-0000-0000-0000B9D00000}"/>
    <cellStyle name="Normal 17 7" xfId="10977" xr:uid="{00000000-0005-0000-0000-0000BAD00000}"/>
    <cellStyle name="Normal 17 7 2" xfId="60191" xr:uid="{00000000-0005-0000-0000-0000BBD00000}"/>
    <cellStyle name="Normal 17 7 2 2" xfId="60192" xr:uid="{00000000-0005-0000-0000-0000BCD00000}"/>
    <cellStyle name="Normal 17 7 2 3" xfId="60193" xr:uid="{00000000-0005-0000-0000-0000BDD00000}"/>
    <cellStyle name="Normal 17 7 3" xfId="60194" xr:uid="{00000000-0005-0000-0000-0000BED00000}"/>
    <cellStyle name="Normal 17 7 3 2" xfId="60195" xr:uid="{00000000-0005-0000-0000-0000BFD00000}"/>
    <cellStyle name="Normal 17 7 4" xfId="60196" xr:uid="{00000000-0005-0000-0000-0000C0D00000}"/>
    <cellStyle name="Normal 17 7 5" xfId="60197" xr:uid="{00000000-0005-0000-0000-0000C1D00000}"/>
    <cellStyle name="Normal 17 8" xfId="60198" xr:uid="{00000000-0005-0000-0000-0000C2D00000}"/>
    <cellStyle name="Normal 17 8 2" xfId="60199" xr:uid="{00000000-0005-0000-0000-0000C3D00000}"/>
    <cellStyle name="Normal 17 8 3" xfId="60200" xr:uid="{00000000-0005-0000-0000-0000C4D00000}"/>
    <cellStyle name="Normal 17 9" xfId="60201" xr:uid="{00000000-0005-0000-0000-0000C5D00000}"/>
    <cellStyle name="Normal 17 9 2" xfId="60202" xr:uid="{00000000-0005-0000-0000-0000C6D00000}"/>
    <cellStyle name="Normal 17 9 3" xfId="60203" xr:uid="{00000000-0005-0000-0000-0000C7D00000}"/>
    <cellStyle name="Normal 18" xfId="4748" xr:uid="{00000000-0005-0000-0000-0000C8D00000}"/>
    <cellStyle name="Normal 18 2" xfId="4749" xr:uid="{00000000-0005-0000-0000-0000C9D00000}"/>
    <cellStyle name="Normal 18 2 2" xfId="4750" xr:uid="{00000000-0005-0000-0000-0000CAD00000}"/>
    <cellStyle name="Normal 18 2 2 2" xfId="10978" xr:uid="{00000000-0005-0000-0000-0000CBD00000}"/>
    <cellStyle name="Normal 18 2 2 3" xfId="10979" xr:uid="{00000000-0005-0000-0000-0000CCD00000}"/>
    <cellStyle name="Normal 18 2 3" xfId="10980" xr:uid="{00000000-0005-0000-0000-0000CDD00000}"/>
    <cellStyle name="Normal 18 2 4" xfId="10981" xr:uid="{00000000-0005-0000-0000-0000CED00000}"/>
    <cellStyle name="Normal 18 2 5" xfId="10982" xr:uid="{00000000-0005-0000-0000-0000CFD00000}"/>
    <cellStyle name="Normal 18 2 6" xfId="10983" xr:uid="{00000000-0005-0000-0000-0000D0D00000}"/>
    <cellStyle name="Normal 18 2 7" xfId="10984" xr:uid="{00000000-0005-0000-0000-0000D1D00000}"/>
    <cellStyle name="Normal 18 3" xfId="4751" xr:uid="{00000000-0005-0000-0000-0000D2D00000}"/>
    <cellStyle name="Normal 18 3 2" xfId="10985" xr:uid="{00000000-0005-0000-0000-0000D3D00000}"/>
    <cellStyle name="Normal 18 3 2 2" xfId="10986" xr:uid="{00000000-0005-0000-0000-0000D4D00000}"/>
    <cellStyle name="Normal 18 3 3" xfId="10987" xr:uid="{00000000-0005-0000-0000-0000D5D00000}"/>
    <cellStyle name="Normal 18 3 4" xfId="10988" xr:uid="{00000000-0005-0000-0000-0000D6D00000}"/>
    <cellStyle name="Normal 18 3 5" xfId="10989" xr:uid="{00000000-0005-0000-0000-0000D7D00000}"/>
    <cellStyle name="Normal 18 3 6" xfId="10990" xr:uid="{00000000-0005-0000-0000-0000D8D00000}"/>
    <cellStyle name="Normal 18 4" xfId="10991" xr:uid="{00000000-0005-0000-0000-0000D9D00000}"/>
    <cellStyle name="Normal 18 4 2" xfId="60204" xr:uid="{00000000-0005-0000-0000-0000DAD00000}"/>
    <cellStyle name="Normal 18 5" xfId="60205" xr:uid="{00000000-0005-0000-0000-0000DBD00000}"/>
    <cellStyle name="Normal 18 5 2" xfId="60206" xr:uid="{00000000-0005-0000-0000-0000DCD00000}"/>
    <cellStyle name="Normal 18 6" xfId="60207" xr:uid="{00000000-0005-0000-0000-0000DDD00000}"/>
    <cellStyle name="Normal 18 7" xfId="60208" xr:uid="{00000000-0005-0000-0000-0000DED00000}"/>
    <cellStyle name="Normal 18 8" xfId="60209" xr:uid="{00000000-0005-0000-0000-0000DFD00000}"/>
    <cellStyle name="Normal 19" xfId="4752" xr:uid="{00000000-0005-0000-0000-0000E0D00000}"/>
    <cellStyle name="Normal 19 2" xfId="4753" xr:uid="{00000000-0005-0000-0000-0000E1D00000}"/>
    <cellStyle name="Normal 19 2 2" xfId="10992" xr:uid="{00000000-0005-0000-0000-0000E2D00000}"/>
    <cellStyle name="Normal 19 2 2 2" xfId="60210" xr:uid="{00000000-0005-0000-0000-0000E3D00000}"/>
    <cellStyle name="Normal 19 2 3" xfId="60211" xr:uid="{00000000-0005-0000-0000-0000E4D00000}"/>
    <cellStyle name="Normal 19 2 4" xfId="60212" xr:uid="{00000000-0005-0000-0000-0000E5D00000}"/>
    <cellStyle name="Normal 19 3" xfId="14415" xr:uid="{00000000-0005-0000-0000-0000E6D00000}"/>
    <cellStyle name="Normal 19 3 2" xfId="60213" xr:uid="{00000000-0005-0000-0000-0000E7D00000}"/>
    <cellStyle name="Normal 19 4" xfId="60214" xr:uid="{00000000-0005-0000-0000-0000E8D00000}"/>
    <cellStyle name="Normal 19 4 2" xfId="60215" xr:uid="{00000000-0005-0000-0000-0000E9D00000}"/>
    <cellStyle name="Normal 19 5" xfId="60216" xr:uid="{00000000-0005-0000-0000-0000EAD00000}"/>
    <cellStyle name="Normal 19 6" xfId="60217" xr:uid="{00000000-0005-0000-0000-0000EBD00000}"/>
    <cellStyle name="Normal 2" xfId="6" xr:uid="{00000000-0005-0000-0000-0000ECD00000}"/>
    <cellStyle name="Normal 2 10" xfId="4754" xr:uid="{00000000-0005-0000-0000-0000EDD00000}"/>
    <cellStyle name="Normal 2 10 2" xfId="4755" xr:uid="{00000000-0005-0000-0000-0000EED00000}"/>
    <cellStyle name="Normal 2 10 2 2" xfId="14073" xr:uid="{00000000-0005-0000-0000-0000EFD00000}"/>
    <cellStyle name="Normal 2 10 3" xfId="13754" xr:uid="{00000000-0005-0000-0000-0000F0D00000}"/>
    <cellStyle name="Normal 2 11" xfId="4756" xr:uid="{00000000-0005-0000-0000-0000F1D00000}"/>
    <cellStyle name="Normal 2 11 2" xfId="4757" xr:uid="{00000000-0005-0000-0000-0000F2D00000}"/>
    <cellStyle name="Normal 2 11 2 2" xfId="14074" xr:uid="{00000000-0005-0000-0000-0000F3D00000}"/>
    <cellStyle name="Normal 2 11 3" xfId="13755" xr:uid="{00000000-0005-0000-0000-0000F4D00000}"/>
    <cellStyle name="Normal 2 12" xfId="4758" xr:uid="{00000000-0005-0000-0000-0000F5D00000}"/>
    <cellStyle name="Normal 2 12 2" xfId="13756" xr:uid="{00000000-0005-0000-0000-0000F6D00000}"/>
    <cellStyle name="Normal 2 13" xfId="10993" xr:uid="{00000000-0005-0000-0000-0000F7D00000}"/>
    <cellStyle name="Normal 2 14" xfId="10994" xr:uid="{00000000-0005-0000-0000-0000F8D00000}"/>
    <cellStyle name="Normal 2 15" xfId="10995" xr:uid="{00000000-0005-0000-0000-0000F9D00000}"/>
    <cellStyle name="Normal 2 16" xfId="10996" xr:uid="{00000000-0005-0000-0000-0000FAD00000}"/>
    <cellStyle name="Normal 2 17" xfId="10997" xr:uid="{00000000-0005-0000-0000-0000FBD00000}"/>
    <cellStyle name="Normal 2 18" xfId="10998" xr:uid="{00000000-0005-0000-0000-0000FCD00000}"/>
    <cellStyle name="Normal 2 18 2" xfId="10999" xr:uid="{00000000-0005-0000-0000-0000FDD00000}"/>
    <cellStyle name="Normal 2 18 2 2" xfId="11000" xr:uid="{00000000-0005-0000-0000-0000FED00000}"/>
    <cellStyle name="Normal 2 18 3" xfId="11001" xr:uid="{00000000-0005-0000-0000-0000FFD00000}"/>
    <cellStyle name="Normal 2 18 4" xfId="11002" xr:uid="{00000000-0005-0000-0000-000000D10000}"/>
    <cellStyle name="Normal 2 19" xfId="11003" xr:uid="{00000000-0005-0000-0000-000001D10000}"/>
    <cellStyle name="Normal 2 19 2" xfId="11004" xr:uid="{00000000-0005-0000-0000-000002D10000}"/>
    <cellStyle name="Normal 2 2" xfId="4759" xr:uid="{00000000-0005-0000-0000-000003D10000}"/>
    <cellStyle name="Normal 2 2 2" xfId="4760" xr:uid="{00000000-0005-0000-0000-000004D10000}"/>
    <cellStyle name="Normal 2 2 2 2" xfId="4761" xr:uid="{00000000-0005-0000-0000-000005D10000}"/>
    <cellStyle name="Normal 2 2 2 2 2" xfId="11005" xr:uid="{00000000-0005-0000-0000-000006D10000}"/>
    <cellStyle name="Normal 2 2 2 2 3" xfId="60218" xr:uid="{00000000-0005-0000-0000-000007D10000}"/>
    <cellStyle name="Normal 2 2 2 3" xfId="4762" xr:uid="{00000000-0005-0000-0000-000008D10000}"/>
    <cellStyle name="Normal 2 2 2 3 2" xfId="11006" xr:uid="{00000000-0005-0000-0000-000009D10000}"/>
    <cellStyle name="Normal 2 2 2 3 3" xfId="60219" xr:uid="{00000000-0005-0000-0000-00000AD10000}"/>
    <cellStyle name="Normal 2 2 2 4" xfId="4763" xr:uid="{00000000-0005-0000-0000-00000BD10000}"/>
    <cellStyle name="Normal 2 2 2 4 2" xfId="11007" xr:uid="{00000000-0005-0000-0000-00000CD10000}"/>
    <cellStyle name="Normal 2 2 2 5" xfId="11008" xr:uid="{00000000-0005-0000-0000-00000DD10000}"/>
    <cellStyle name="Normal 2 2 3" xfId="4764" xr:uid="{00000000-0005-0000-0000-00000ED10000}"/>
    <cellStyle name="Normal 2 2 3 2" xfId="11009" xr:uid="{00000000-0005-0000-0000-00000FD10000}"/>
    <cellStyle name="Normal 2 2 3 3" xfId="11010" xr:uid="{00000000-0005-0000-0000-000010D10000}"/>
    <cellStyle name="Normal 2 2 4" xfId="4765" xr:uid="{00000000-0005-0000-0000-000011D10000}"/>
    <cellStyle name="Normal 2 2 4 2" xfId="4766" xr:uid="{00000000-0005-0000-0000-000012D10000}"/>
    <cellStyle name="Normal 2 2 4 2 2" xfId="4767" xr:uid="{00000000-0005-0000-0000-000013D10000}"/>
    <cellStyle name="Normal 2 2 4 2 2 2" xfId="11011" xr:uid="{00000000-0005-0000-0000-000014D10000}"/>
    <cellStyle name="Normal 2 2 4 2 2 2 2" xfId="11012" xr:uid="{00000000-0005-0000-0000-000015D10000}"/>
    <cellStyle name="Normal 2 2 4 2 2 3" xfId="11013" xr:uid="{00000000-0005-0000-0000-000016D10000}"/>
    <cellStyle name="Normal 2 2 4 2 2 4" xfId="11014" xr:uid="{00000000-0005-0000-0000-000017D10000}"/>
    <cellStyle name="Normal 2 2 4 2 3" xfId="11015" xr:uid="{00000000-0005-0000-0000-000018D10000}"/>
    <cellStyle name="Normal 2 2 4 2 3 2" xfId="11016" xr:uid="{00000000-0005-0000-0000-000019D10000}"/>
    <cellStyle name="Normal 2 2 4 2 4" xfId="11017" xr:uid="{00000000-0005-0000-0000-00001AD10000}"/>
    <cellStyle name="Normal 2 2 4 2 5" xfId="11018" xr:uid="{00000000-0005-0000-0000-00001BD10000}"/>
    <cellStyle name="Normal 2 2 4 3" xfId="4768" xr:uid="{00000000-0005-0000-0000-00001CD10000}"/>
    <cellStyle name="Normal 2 2 4 3 2" xfId="11019" xr:uid="{00000000-0005-0000-0000-00001DD10000}"/>
    <cellStyle name="Normal 2 2 4 3 2 2" xfId="11020" xr:uid="{00000000-0005-0000-0000-00001ED10000}"/>
    <cellStyle name="Normal 2 2 4 3 3" xfId="11021" xr:uid="{00000000-0005-0000-0000-00001FD10000}"/>
    <cellStyle name="Normal 2 2 4 3 4" xfId="11022" xr:uid="{00000000-0005-0000-0000-000020D10000}"/>
    <cellStyle name="Normal 2 2 4 4" xfId="11023" xr:uid="{00000000-0005-0000-0000-000021D10000}"/>
    <cellStyle name="Normal 2 2 4 4 2" xfId="11024" xr:uid="{00000000-0005-0000-0000-000022D10000}"/>
    <cellStyle name="Normal 2 2 4 5" xfId="11025" xr:uid="{00000000-0005-0000-0000-000023D10000}"/>
    <cellStyle name="Normal 2 2 4 5 2" xfId="11026" xr:uid="{00000000-0005-0000-0000-000024D10000}"/>
    <cellStyle name="Normal 2 2 4 6" xfId="11027" xr:uid="{00000000-0005-0000-0000-000025D10000}"/>
    <cellStyle name="Normal 2 2 4 7" xfId="11028" xr:uid="{00000000-0005-0000-0000-000026D10000}"/>
    <cellStyle name="Normal 2 2 5" xfId="4769" xr:uid="{00000000-0005-0000-0000-000027D10000}"/>
    <cellStyle name="Normal 2 2 5 2" xfId="11029" xr:uid="{00000000-0005-0000-0000-000028D10000}"/>
    <cellStyle name="Normal 2 2 5 2 2" xfId="11030" xr:uid="{00000000-0005-0000-0000-000029D10000}"/>
    <cellStyle name="Normal 2 2 5 2 3" xfId="11031" xr:uid="{00000000-0005-0000-0000-00002AD10000}"/>
    <cellStyle name="Normal 2 2 5 3" xfId="11032" xr:uid="{00000000-0005-0000-0000-00002BD10000}"/>
    <cellStyle name="Normal 2 2 5 4" xfId="11033" xr:uid="{00000000-0005-0000-0000-00002CD10000}"/>
    <cellStyle name="Normal 2 2 5 5" xfId="11034" xr:uid="{00000000-0005-0000-0000-00002DD10000}"/>
    <cellStyle name="Normal 2 2 5 6" xfId="11035" xr:uid="{00000000-0005-0000-0000-00002ED10000}"/>
    <cellStyle name="Normal 2 2 6" xfId="11036" xr:uid="{00000000-0005-0000-0000-00002FD10000}"/>
    <cellStyle name="Normal 2 2 6 2" xfId="11037" xr:uid="{00000000-0005-0000-0000-000030D10000}"/>
    <cellStyle name="Normal 2 2 6 2 2" xfId="11038" xr:uid="{00000000-0005-0000-0000-000031D10000}"/>
    <cellStyle name="Normal 2 2 6 3" xfId="11039" xr:uid="{00000000-0005-0000-0000-000032D10000}"/>
    <cellStyle name="Normal 2 2 6 4" xfId="11040" xr:uid="{00000000-0005-0000-0000-000033D10000}"/>
    <cellStyle name="Normal 2 2 6 5" xfId="11041" xr:uid="{00000000-0005-0000-0000-000034D10000}"/>
    <cellStyle name="Normal 2 2 7" xfId="11042" xr:uid="{00000000-0005-0000-0000-000035D10000}"/>
    <cellStyle name="Normal 2 2 8" xfId="11043" xr:uid="{00000000-0005-0000-0000-000036D10000}"/>
    <cellStyle name="Normal 2 2 8 2" xfId="11044" xr:uid="{00000000-0005-0000-0000-000037D10000}"/>
    <cellStyle name="Normal 2 2 8 3" xfId="11045" xr:uid="{00000000-0005-0000-0000-000038D10000}"/>
    <cellStyle name="Normal 2 20" xfId="11046" xr:uid="{00000000-0005-0000-0000-000039D10000}"/>
    <cellStyle name="Normal 2 20 2" xfId="11047" xr:uid="{00000000-0005-0000-0000-00003AD10000}"/>
    <cellStyle name="Normal 2 20 3" xfId="11048" xr:uid="{00000000-0005-0000-0000-00003BD10000}"/>
    <cellStyle name="Normal 2 21" xfId="11049" xr:uid="{00000000-0005-0000-0000-00003CD10000}"/>
    <cellStyle name="Normal 2 21 2" xfId="11050" xr:uid="{00000000-0005-0000-0000-00003DD10000}"/>
    <cellStyle name="Normal 2 22" xfId="11051" xr:uid="{00000000-0005-0000-0000-00003ED10000}"/>
    <cellStyle name="Normal 2 23" xfId="62017" xr:uid="{00000000-0005-0000-0000-00003FD10000}"/>
    <cellStyle name="Normal 2 3" xfId="4770" xr:uid="{00000000-0005-0000-0000-000040D10000}"/>
    <cellStyle name="Normal 2 3 2" xfId="4771" xr:uid="{00000000-0005-0000-0000-000041D10000}"/>
    <cellStyle name="Normal 2 3 2 2" xfId="11052" xr:uid="{00000000-0005-0000-0000-000042D10000}"/>
    <cellStyle name="Normal 2 3 2 3" xfId="11053" xr:uid="{00000000-0005-0000-0000-000043D10000}"/>
    <cellStyle name="Normal 2 3 2 4" xfId="60220" xr:uid="{00000000-0005-0000-0000-000044D10000}"/>
    <cellStyle name="Normal 2 3 3" xfId="11054" xr:uid="{00000000-0005-0000-0000-000045D10000}"/>
    <cellStyle name="Normal 2 3 3 2" xfId="60221" xr:uid="{00000000-0005-0000-0000-000046D10000}"/>
    <cellStyle name="Normal 2 3 3 3" xfId="60222" xr:uid="{00000000-0005-0000-0000-000047D10000}"/>
    <cellStyle name="Normal 2 3 4" xfId="11055" xr:uid="{00000000-0005-0000-0000-000048D10000}"/>
    <cellStyle name="Normal 2 3 4 2" xfId="11056" xr:uid="{00000000-0005-0000-0000-000049D10000}"/>
    <cellStyle name="Normal 2 3 4 2 2" xfId="11057" xr:uid="{00000000-0005-0000-0000-00004AD10000}"/>
    <cellStyle name="Normal 2 3 4 3" xfId="11058" xr:uid="{00000000-0005-0000-0000-00004BD10000}"/>
    <cellStyle name="Normal 2 3 4 4" xfId="11059" xr:uid="{00000000-0005-0000-0000-00004CD10000}"/>
    <cellStyle name="Normal 2 3 4 5" xfId="11060" xr:uid="{00000000-0005-0000-0000-00004DD10000}"/>
    <cellStyle name="Normal 2 3 5" xfId="11061" xr:uid="{00000000-0005-0000-0000-00004ED10000}"/>
    <cellStyle name="Normal 2 3 5 2" xfId="11062" xr:uid="{00000000-0005-0000-0000-00004FD10000}"/>
    <cellStyle name="Normal 2 3 5 2 2" xfId="11063" xr:uid="{00000000-0005-0000-0000-000050D10000}"/>
    <cellStyle name="Normal 2 3 5 3" xfId="11064" xr:uid="{00000000-0005-0000-0000-000051D10000}"/>
    <cellStyle name="Normal 2 3 5 4" xfId="11065" xr:uid="{00000000-0005-0000-0000-000052D10000}"/>
    <cellStyle name="Normal 2 3 5 5" xfId="11066" xr:uid="{00000000-0005-0000-0000-000053D10000}"/>
    <cellStyle name="Normal 2 3 6" xfId="11067" xr:uid="{00000000-0005-0000-0000-000054D10000}"/>
    <cellStyle name="Normal 2 3 6 2" xfId="14075" xr:uid="{00000000-0005-0000-0000-000055D10000}"/>
    <cellStyle name="Normal 2 4" xfId="4772" xr:uid="{00000000-0005-0000-0000-000056D10000}"/>
    <cellStyle name="Normal 2 4 2" xfId="4773" xr:uid="{00000000-0005-0000-0000-000057D10000}"/>
    <cellStyle name="Normal 2 4 2 2" xfId="11068" xr:uid="{00000000-0005-0000-0000-000058D10000}"/>
    <cellStyle name="Normal 2 4 2 2 2" xfId="60223" xr:uid="{00000000-0005-0000-0000-000059D10000}"/>
    <cellStyle name="Normal 2 4 2 3" xfId="11069" xr:uid="{00000000-0005-0000-0000-00005AD10000}"/>
    <cellStyle name="Normal 2 4 2 3 2" xfId="60224" xr:uid="{00000000-0005-0000-0000-00005BD10000}"/>
    <cellStyle name="Normal 2 4 2 4" xfId="60225" xr:uid="{00000000-0005-0000-0000-00005CD10000}"/>
    <cellStyle name="Normal 2 4 2 5" xfId="60226" xr:uid="{00000000-0005-0000-0000-00005DD10000}"/>
    <cellStyle name="Normal 2 4 3" xfId="4774" xr:uid="{00000000-0005-0000-0000-00005ED10000}"/>
    <cellStyle name="Normal 2 4 3 2" xfId="11070" xr:uid="{00000000-0005-0000-0000-00005FD10000}"/>
    <cellStyle name="Normal 2 4 3 2 2" xfId="60227" xr:uid="{00000000-0005-0000-0000-000060D10000}"/>
    <cellStyle name="Normal 2 4 3 3" xfId="60228" xr:uid="{00000000-0005-0000-0000-000061D10000}"/>
    <cellStyle name="Normal 2 4 3 3 2" xfId="60229" xr:uid="{00000000-0005-0000-0000-000062D10000}"/>
    <cellStyle name="Normal 2 4 3 4" xfId="60230" xr:uid="{00000000-0005-0000-0000-000063D10000}"/>
    <cellStyle name="Normal 2 4 3 5" xfId="60231" xr:uid="{00000000-0005-0000-0000-000064D10000}"/>
    <cellStyle name="Normal 2 4 4" xfId="4775" xr:uid="{00000000-0005-0000-0000-000065D10000}"/>
    <cellStyle name="Normal 2 4 4 2" xfId="11071" xr:uid="{00000000-0005-0000-0000-000066D10000}"/>
    <cellStyle name="Normal 2 4 4 2 2" xfId="60232" xr:uid="{00000000-0005-0000-0000-000067D10000}"/>
    <cellStyle name="Normal 2 4 4 3" xfId="60233" xr:uid="{00000000-0005-0000-0000-000068D10000}"/>
    <cellStyle name="Normal 2 4 4 4" xfId="60234" xr:uid="{00000000-0005-0000-0000-000069D10000}"/>
    <cellStyle name="Normal 2 4 5" xfId="11072" xr:uid="{00000000-0005-0000-0000-00006AD10000}"/>
    <cellStyle name="Normal 2 4 5 2" xfId="60235" xr:uid="{00000000-0005-0000-0000-00006BD10000}"/>
    <cellStyle name="Normal 2 4 6" xfId="60236" xr:uid="{00000000-0005-0000-0000-00006CD10000}"/>
    <cellStyle name="Normal 2 4 7" xfId="60237" xr:uid="{00000000-0005-0000-0000-00006DD10000}"/>
    <cellStyle name="Normal 2 4 8" xfId="60238" xr:uid="{00000000-0005-0000-0000-00006ED10000}"/>
    <cellStyle name="Normal 2 41" xfId="4776" xr:uid="{00000000-0005-0000-0000-00006FD10000}"/>
    <cellStyle name="Normal 2 43" xfId="4777" xr:uid="{00000000-0005-0000-0000-000070D10000}"/>
    <cellStyle name="Normal 2 5" xfId="4778" xr:uid="{00000000-0005-0000-0000-000071D10000}"/>
    <cellStyle name="Normal 2 5 2" xfId="4779" xr:uid="{00000000-0005-0000-0000-000072D10000}"/>
    <cellStyle name="Normal 2 5 2 2" xfId="4780" xr:uid="{00000000-0005-0000-0000-000073D10000}"/>
    <cellStyle name="Normal 2 5 2 2 2" xfId="11073" xr:uid="{00000000-0005-0000-0000-000074D10000}"/>
    <cellStyle name="Normal 2 5 2 2 2 2" xfId="11074" xr:uid="{00000000-0005-0000-0000-000075D10000}"/>
    <cellStyle name="Normal 2 5 2 2 3" xfId="11075" xr:uid="{00000000-0005-0000-0000-000076D10000}"/>
    <cellStyle name="Normal 2 5 2 2 4" xfId="11076" xr:uid="{00000000-0005-0000-0000-000077D10000}"/>
    <cellStyle name="Normal 2 5 2 3" xfId="4781" xr:uid="{00000000-0005-0000-0000-000078D10000}"/>
    <cellStyle name="Normal 2 5 2 3 2" xfId="11077" xr:uid="{00000000-0005-0000-0000-000079D10000}"/>
    <cellStyle name="Normal 2 5 2 3 2 2" xfId="11078" xr:uid="{00000000-0005-0000-0000-00007AD10000}"/>
    <cellStyle name="Normal 2 5 2 3 3" xfId="11079" xr:uid="{00000000-0005-0000-0000-00007BD10000}"/>
    <cellStyle name="Normal 2 5 2 3 4" xfId="11080" xr:uid="{00000000-0005-0000-0000-00007CD10000}"/>
    <cellStyle name="Normal 2 5 2 4" xfId="11081" xr:uid="{00000000-0005-0000-0000-00007DD10000}"/>
    <cellStyle name="Normal 2 5 2 4 2" xfId="11082" xr:uid="{00000000-0005-0000-0000-00007ED10000}"/>
    <cellStyle name="Normal 2 5 2 5" xfId="11083" xr:uid="{00000000-0005-0000-0000-00007FD10000}"/>
    <cellStyle name="Normal 2 5 2 6" xfId="11084" xr:uid="{00000000-0005-0000-0000-000080D10000}"/>
    <cellStyle name="Normal 2 5 2 7" xfId="14076" xr:uid="{00000000-0005-0000-0000-000081D10000}"/>
    <cellStyle name="Normal 2 5 3" xfId="4782" xr:uid="{00000000-0005-0000-0000-000082D10000}"/>
    <cellStyle name="Normal 2 5 3 2" xfId="11085" xr:uid="{00000000-0005-0000-0000-000083D10000}"/>
    <cellStyle name="Normal 2 5 3 2 2" xfId="11086" xr:uid="{00000000-0005-0000-0000-000084D10000}"/>
    <cellStyle name="Normal 2 5 3 3" xfId="11087" xr:uid="{00000000-0005-0000-0000-000085D10000}"/>
    <cellStyle name="Normal 2 5 3 4" xfId="11088" xr:uid="{00000000-0005-0000-0000-000086D10000}"/>
    <cellStyle name="Normal 2 5 4" xfId="4783" xr:uid="{00000000-0005-0000-0000-000087D10000}"/>
    <cellStyle name="Normal 2 5 4 2" xfId="11089" xr:uid="{00000000-0005-0000-0000-000088D10000}"/>
    <cellStyle name="Normal 2 5 4 2 2" xfId="11090" xr:uid="{00000000-0005-0000-0000-000089D10000}"/>
    <cellStyle name="Normal 2 5 4 3" xfId="11091" xr:uid="{00000000-0005-0000-0000-00008AD10000}"/>
    <cellStyle name="Normal 2 5 4 4" xfId="11092" xr:uid="{00000000-0005-0000-0000-00008BD10000}"/>
    <cellStyle name="Normal 2 5 5" xfId="11093" xr:uid="{00000000-0005-0000-0000-00008CD10000}"/>
    <cellStyle name="Normal 2 5 6" xfId="13757" xr:uid="{00000000-0005-0000-0000-00008DD10000}"/>
    <cellStyle name="Normal 2 6" xfId="4784" xr:uid="{00000000-0005-0000-0000-00008ED10000}"/>
    <cellStyle name="Normal 2 6 2" xfId="11094" xr:uid="{00000000-0005-0000-0000-00008FD10000}"/>
    <cellStyle name="Normal 2 6 2 2" xfId="60239" xr:uid="{00000000-0005-0000-0000-000090D10000}"/>
    <cellStyle name="Normal 2 6 3" xfId="11095" xr:uid="{00000000-0005-0000-0000-000091D10000}"/>
    <cellStyle name="Normal 2 6 3 2" xfId="60240" xr:uid="{00000000-0005-0000-0000-000092D10000}"/>
    <cellStyle name="Normal 2 6 4" xfId="60241" xr:uid="{00000000-0005-0000-0000-000093D10000}"/>
    <cellStyle name="Normal 2 6 4 2" xfId="60242" xr:uid="{00000000-0005-0000-0000-000094D10000}"/>
    <cellStyle name="Normal 2 6 5" xfId="60243" xr:uid="{00000000-0005-0000-0000-000095D10000}"/>
    <cellStyle name="Normal 2 6 5 2" xfId="60244" xr:uid="{00000000-0005-0000-0000-000096D10000}"/>
    <cellStyle name="Normal 2 6 6" xfId="60245" xr:uid="{00000000-0005-0000-0000-000097D10000}"/>
    <cellStyle name="Normal 2 6 7" xfId="60246" xr:uid="{00000000-0005-0000-0000-000098D10000}"/>
    <cellStyle name="Normal 2 7" xfId="4785" xr:uid="{00000000-0005-0000-0000-000099D10000}"/>
    <cellStyle name="Normal 2 7 2" xfId="4786" xr:uid="{00000000-0005-0000-0000-00009AD10000}"/>
    <cellStyle name="Normal 2 7 2 2" xfId="4787" xr:uid="{00000000-0005-0000-0000-00009BD10000}"/>
    <cellStyle name="Normal 2 7 2 2 2" xfId="4788" xr:uid="{00000000-0005-0000-0000-00009CD10000}"/>
    <cellStyle name="Normal 2 7 2 2 3" xfId="14077" xr:uid="{00000000-0005-0000-0000-00009DD10000}"/>
    <cellStyle name="Normal 2 7 2 3" xfId="4789" xr:uid="{00000000-0005-0000-0000-00009ED10000}"/>
    <cellStyle name="Normal 2 7 2 3 2" xfId="14078" xr:uid="{00000000-0005-0000-0000-00009FD10000}"/>
    <cellStyle name="Normal 2 7 2 4" xfId="11096" xr:uid="{00000000-0005-0000-0000-0000A0D10000}"/>
    <cellStyle name="Normal 2 7 2 5" xfId="11097" xr:uid="{00000000-0005-0000-0000-0000A1D10000}"/>
    <cellStyle name="Normal 2 7 3" xfId="4790" xr:uid="{00000000-0005-0000-0000-0000A2D10000}"/>
    <cellStyle name="Normal 2 7 3 2" xfId="4791" xr:uid="{00000000-0005-0000-0000-0000A3D10000}"/>
    <cellStyle name="Normal 2 7 3 2 2" xfId="11098" xr:uid="{00000000-0005-0000-0000-0000A4D10000}"/>
    <cellStyle name="Normal 2 7 3 3" xfId="11099" xr:uid="{00000000-0005-0000-0000-0000A5D10000}"/>
    <cellStyle name="Normal 2 7 3 4" xfId="11100" xr:uid="{00000000-0005-0000-0000-0000A6D10000}"/>
    <cellStyle name="Normal 2 7 3 5" xfId="11101" xr:uid="{00000000-0005-0000-0000-0000A7D10000}"/>
    <cellStyle name="Normal 2 7 4" xfId="4792" xr:uid="{00000000-0005-0000-0000-0000A8D10000}"/>
    <cellStyle name="Normal 2 7 4 2" xfId="11102" xr:uid="{00000000-0005-0000-0000-0000A9D10000}"/>
    <cellStyle name="Normal 2 7 4 2 2" xfId="11103" xr:uid="{00000000-0005-0000-0000-0000AAD10000}"/>
    <cellStyle name="Normal 2 7 4 3" xfId="11104" xr:uid="{00000000-0005-0000-0000-0000ABD10000}"/>
    <cellStyle name="Normal 2 7 4 4" xfId="11105" xr:uid="{00000000-0005-0000-0000-0000ACD10000}"/>
    <cellStyle name="Normal 2 7 4 5" xfId="11106" xr:uid="{00000000-0005-0000-0000-0000ADD10000}"/>
    <cellStyle name="Normal 2 7 5" xfId="13758" xr:uid="{00000000-0005-0000-0000-0000AED10000}"/>
    <cellStyle name="Normal 2 7 6" xfId="60247" xr:uid="{00000000-0005-0000-0000-0000AFD10000}"/>
    <cellStyle name="Normal 2 8" xfId="4793" xr:uid="{00000000-0005-0000-0000-0000B0D10000}"/>
    <cellStyle name="Normal 2 8 2" xfId="4794" xr:uid="{00000000-0005-0000-0000-0000B1D10000}"/>
    <cellStyle name="Normal 2 8 2 2" xfId="4795" xr:uid="{00000000-0005-0000-0000-0000B2D10000}"/>
    <cellStyle name="Normal 2 8 2 2 2" xfId="11107" xr:uid="{00000000-0005-0000-0000-0000B3D10000}"/>
    <cellStyle name="Normal 2 8 2 3" xfId="11108" xr:uid="{00000000-0005-0000-0000-0000B4D10000}"/>
    <cellStyle name="Normal 2 8 2 4" xfId="11109" xr:uid="{00000000-0005-0000-0000-0000B5D10000}"/>
    <cellStyle name="Normal 2 8 2 5" xfId="11110" xr:uid="{00000000-0005-0000-0000-0000B6D10000}"/>
    <cellStyle name="Normal 2 8 3" xfId="4796" xr:uid="{00000000-0005-0000-0000-0000B7D10000}"/>
    <cellStyle name="Normal 2 8 3 2" xfId="11111" xr:uid="{00000000-0005-0000-0000-0000B8D10000}"/>
    <cellStyle name="Normal 2 8 3 2 2" xfId="11112" xr:uid="{00000000-0005-0000-0000-0000B9D10000}"/>
    <cellStyle name="Normal 2 8 3 3" xfId="11113" xr:uid="{00000000-0005-0000-0000-0000BAD10000}"/>
    <cellStyle name="Normal 2 8 3 4" xfId="11114" xr:uid="{00000000-0005-0000-0000-0000BBD10000}"/>
    <cellStyle name="Normal 2 8 3 5" xfId="11115" xr:uid="{00000000-0005-0000-0000-0000BCD10000}"/>
    <cellStyle name="Normal 2 8 4" xfId="13759" xr:uid="{00000000-0005-0000-0000-0000BDD10000}"/>
    <cellStyle name="Normal 2 8 5" xfId="60248" xr:uid="{00000000-0005-0000-0000-0000BED10000}"/>
    <cellStyle name="Normal 2 9" xfId="4797" xr:uid="{00000000-0005-0000-0000-0000BFD10000}"/>
    <cellStyle name="Normal 2 9 2" xfId="4798" xr:uid="{00000000-0005-0000-0000-0000C0D10000}"/>
    <cellStyle name="Normal 2 9 2 2" xfId="11116" xr:uid="{00000000-0005-0000-0000-0000C1D10000}"/>
    <cellStyle name="Normal 2 9 2 2 2" xfId="11117" xr:uid="{00000000-0005-0000-0000-0000C2D10000}"/>
    <cellStyle name="Normal 2 9 2 3" xfId="11118" xr:uid="{00000000-0005-0000-0000-0000C3D10000}"/>
    <cellStyle name="Normal 2 9 2 4" xfId="11119" xr:uid="{00000000-0005-0000-0000-0000C4D10000}"/>
    <cellStyle name="Normal 2 9 2 5" xfId="11120" xr:uid="{00000000-0005-0000-0000-0000C5D10000}"/>
    <cellStyle name="Normal 2 9 3" xfId="13760" xr:uid="{00000000-0005-0000-0000-0000C6D10000}"/>
    <cellStyle name="Normal 2_183302" xfId="14459" xr:uid="{00000000-0005-0000-0000-0000C7D10000}"/>
    <cellStyle name="Normal 20" xfId="4799" xr:uid="{00000000-0005-0000-0000-0000C8D10000}"/>
    <cellStyle name="Normal 20 2" xfId="4800" xr:uid="{00000000-0005-0000-0000-0000C9D10000}"/>
    <cellStyle name="Normal 20 2 2" xfId="4801" xr:uid="{00000000-0005-0000-0000-0000CAD10000}"/>
    <cellStyle name="Normal 20 2 2 2" xfId="11121" xr:uid="{00000000-0005-0000-0000-0000CBD10000}"/>
    <cellStyle name="Normal 20 2 3" xfId="11122" xr:uid="{00000000-0005-0000-0000-0000CCD10000}"/>
    <cellStyle name="Normal 20 2 4" xfId="11123" xr:uid="{00000000-0005-0000-0000-0000CDD10000}"/>
    <cellStyle name="Normal 20 2 5" xfId="11124" xr:uid="{00000000-0005-0000-0000-0000CED10000}"/>
    <cellStyle name="Normal 20 3" xfId="4802" xr:uid="{00000000-0005-0000-0000-0000CFD10000}"/>
    <cellStyle name="Normal 20 3 2" xfId="11125" xr:uid="{00000000-0005-0000-0000-0000D0D10000}"/>
    <cellStyle name="Normal 20 3 3" xfId="11126" xr:uid="{00000000-0005-0000-0000-0000D1D10000}"/>
    <cellStyle name="Normal 20 3 4" xfId="11127" xr:uid="{00000000-0005-0000-0000-0000D2D10000}"/>
    <cellStyle name="Normal 20 4" xfId="11128" xr:uid="{00000000-0005-0000-0000-0000D3D10000}"/>
    <cellStyle name="Normal 20 4 2" xfId="60249" xr:uid="{00000000-0005-0000-0000-0000D4D10000}"/>
    <cellStyle name="Normal 20 5" xfId="60250" xr:uid="{00000000-0005-0000-0000-0000D5D10000}"/>
    <cellStyle name="Normal 20 5 2" xfId="60251" xr:uid="{00000000-0005-0000-0000-0000D6D10000}"/>
    <cellStyle name="Normal 20 6" xfId="60252" xr:uid="{00000000-0005-0000-0000-0000D7D10000}"/>
    <cellStyle name="Normal 20 7" xfId="60253" xr:uid="{00000000-0005-0000-0000-0000D8D10000}"/>
    <cellStyle name="Normal 20 8" xfId="60254" xr:uid="{00000000-0005-0000-0000-0000D9D10000}"/>
    <cellStyle name="Normal 21" xfId="4803" xr:uid="{00000000-0005-0000-0000-0000DAD10000}"/>
    <cellStyle name="Normal 21 2" xfId="4804" xr:uid="{00000000-0005-0000-0000-0000DBD10000}"/>
    <cellStyle name="Normal 21 2 2" xfId="60255" xr:uid="{00000000-0005-0000-0000-0000DCD10000}"/>
    <cellStyle name="Normal 21 3" xfId="60256" xr:uid="{00000000-0005-0000-0000-0000DDD10000}"/>
    <cellStyle name="Normal 21 3 2" xfId="60257" xr:uid="{00000000-0005-0000-0000-0000DED10000}"/>
    <cellStyle name="Normal 21 4" xfId="60258" xr:uid="{00000000-0005-0000-0000-0000DFD10000}"/>
    <cellStyle name="Normal 21 4 2" xfId="60259" xr:uid="{00000000-0005-0000-0000-0000E0D10000}"/>
    <cellStyle name="Normal 21 5" xfId="60260" xr:uid="{00000000-0005-0000-0000-0000E1D10000}"/>
    <cellStyle name="Normal 21 5 2" xfId="60261" xr:uid="{00000000-0005-0000-0000-0000E2D10000}"/>
    <cellStyle name="Normal 21 6" xfId="60262" xr:uid="{00000000-0005-0000-0000-0000E3D10000}"/>
    <cellStyle name="Normal 21 7" xfId="60263" xr:uid="{00000000-0005-0000-0000-0000E4D10000}"/>
    <cellStyle name="Normal 21 8" xfId="60264" xr:uid="{00000000-0005-0000-0000-0000E5D10000}"/>
    <cellStyle name="Normal 22" xfId="4805" xr:uid="{00000000-0005-0000-0000-0000E6D10000}"/>
    <cellStyle name="Normal 22 2" xfId="4806" xr:uid="{00000000-0005-0000-0000-0000E7D10000}"/>
    <cellStyle name="Normal 22 2 2" xfId="11129" xr:uid="{00000000-0005-0000-0000-0000E8D10000}"/>
    <cellStyle name="Normal 22 2 3" xfId="11130" xr:uid="{00000000-0005-0000-0000-0000E9D10000}"/>
    <cellStyle name="Normal 22 2 4" xfId="11131" xr:uid="{00000000-0005-0000-0000-0000EAD10000}"/>
    <cellStyle name="Normal 22 2 5" xfId="11132" xr:uid="{00000000-0005-0000-0000-0000EBD10000}"/>
    <cellStyle name="Normal 22 3" xfId="4807" xr:uid="{00000000-0005-0000-0000-0000ECD10000}"/>
    <cellStyle name="Normal 22 3 2" xfId="60265" xr:uid="{00000000-0005-0000-0000-0000EDD10000}"/>
    <cellStyle name="Normal 22 4" xfId="60266" xr:uid="{00000000-0005-0000-0000-0000EED10000}"/>
    <cellStyle name="Normal 22 4 2" xfId="60267" xr:uid="{00000000-0005-0000-0000-0000EFD10000}"/>
    <cellStyle name="Normal 22 5" xfId="60268" xr:uid="{00000000-0005-0000-0000-0000F0D10000}"/>
    <cellStyle name="Normal 22 6" xfId="60269" xr:uid="{00000000-0005-0000-0000-0000F1D10000}"/>
    <cellStyle name="Normal 23" xfId="4808" xr:uid="{00000000-0005-0000-0000-0000F2D10000}"/>
    <cellStyle name="Normal 23 2" xfId="4809" xr:uid="{00000000-0005-0000-0000-0000F3D10000}"/>
    <cellStyle name="Normal 23 2 2" xfId="11133" xr:uid="{00000000-0005-0000-0000-0000F4D10000}"/>
    <cellStyle name="Normal 23 2 2 2" xfId="60270" xr:uid="{00000000-0005-0000-0000-0000F5D10000}"/>
    <cellStyle name="Normal 23 2 3" xfId="11134" xr:uid="{00000000-0005-0000-0000-0000F6D10000}"/>
    <cellStyle name="Normal 23 2 4" xfId="11135" xr:uid="{00000000-0005-0000-0000-0000F7D10000}"/>
    <cellStyle name="Normal 23 2 5" xfId="11136" xr:uid="{00000000-0005-0000-0000-0000F8D10000}"/>
    <cellStyle name="Normal 23 3" xfId="4810" xr:uid="{00000000-0005-0000-0000-0000F9D10000}"/>
    <cellStyle name="Normal 23 3 2" xfId="60271" xr:uid="{00000000-0005-0000-0000-0000FAD10000}"/>
    <cellStyle name="Normal 23 3 3" xfId="60272" xr:uid="{00000000-0005-0000-0000-0000FBD10000}"/>
    <cellStyle name="Normal 23 4" xfId="60273" xr:uid="{00000000-0005-0000-0000-0000FCD10000}"/>
    <cellStyle name="Normal 23 5" xfId="60274" xr:uid="{00000000-0005-0000-0000-0000FDD10000}"/>
    <cellStyle name="Normal 24" xfId="4811" xr:uid="{00000000-0005-0000-0000-0000FED10000}"/>
    <cellStyle name="Normal 24 2" xfId="4812" xr:uid="{00000000-0005-0000-0000-0000FFD10000}"/>
    <cellStyle name="Normal 24 2 2" xfId="60275" xr:uid="{00000000-0005-0000-0000-000000D20000}"/>
    <cellStyle name="Normal 24 3" xfId="4813" xr:uid="{00000000-0005-0000-0000-000001D20000}"/>
    <cellStyle name="Normal 24 4" xfId="60276" xr:uid="{00000000-0005-0000-0000-000002D20000}"/>
    <cellStyle name="Normal 25" xfId="4814" xr:uid="{00000000-0005-0000-0000-000003D20000}"/>
    <cellStyle name="Normal 25 2" xfId="4815" xr:uid="{00000000-0005-0000-0000-000004D20000}"/>
    <cellStyle name="Normal 25 3" xfId="60277" xr:uid="{00000000-0005-0000-0000-000005D20000}"/>
    <cellStyle name="Normal 26" xfId="4816" xr:uid="{00000000-0005-0000-0000-000006D20000}"/>
    <cellStyle name="Normal 26 2" xfId="4817" xr:uid="{00000000-0005-0000-0000-000007D20000}"/>
    <cellStyle name="Normal 26 2 2" xfId="14262" xr:uid="{00000000-0005-0000-0000-000008D20000}"/>
    <cellStyle name="Normal 26 3" xfId="11137" xr:uid="{00000000-0005-0000-0000-000009D20000}"/>
    <cellStyle name="Normal 26 3 2" xfId="11138" xr:uid="{00000000-0005-0000-0000-00000AD20000}"/>
    <cellStyle name="Normal 26 3 3" xfId="14263" xr:uid="{00000000-0005-0000-0000-00000BD20000}"/>
    <cellStyle name="Normal 26 4" xfId="11139" xr:uid="{00000000-0005-0000-0000-00000CD20000}"/>
    <cellStyle name="Normal 26 4 2" xfId="11140" xr:uid="{00000000-0005-0000-0000-00000DD20000}"/>
    <cellStyle name="Normal 26 4 3" xfId="11141" xr:uid="{00000000-0005-0000-0000-00000ED20000}"/>
    <cellStyle name="Normal 26 5" xfId="11142" xr:uid="{00000000-0005-0000-0000-00000FD20000}"/>
    <cellStyle name="Normal 26 5 2" xfId="11143" xr:uid="{00000000-0005-0000-0000-000010D20000}"/>
    <cellStyle name="Normal 26 6" xfId="11144" xr:uid="{00000000-0005-0000-0000-000011D20000}"/>
    <cellStyle name="Normal 26 7" xfId="11145" xr:uid="{00000000-0005-0000-0000-000012D20000}"/>
    <cellStyle name="Normal 26 8" xfId="11146" xr:uid="{00000000-0005-0000-0000-000013D20000}"/>
    <cellStyle name="Normal 27" xfId="4818" xr:uid="{00000000-0005-0000-0000-000014D20000}"/>
    <cellStyle name="Normal 27 2" xfId="4819" xr:uid="{00000000-0005-0000-0000-000015D20000}"/>
    <cellStyle name="Normal 27 2 2" xfId="4820" xr:uid="{00000000-0005-0000-0000-000016D20000}"/>
    <cellStyle name="Normal 27 2 2 2" xfId="4821" xr:uid="{00000000-0005-0000-0000-000017D20000}"/>
    <cellStyle name="Normal 27 2 2 3" xfId="14264" xr:uid="{00000000-0005-0000-0000-000018D20000}"/>
    <cellStyle name="Normal 27 2 3" xfId="4822" xr:uid="{00000000-0005-0000-0000-000019D20000}"/>
    <cellStyle name="Normal 27 2 4" xfId="13832" xr:uid="{00000000-0005-0000-0000-00001AD20000}"/>
    <cellStyle name="Normal 27 3" xfId="4823" xr:uid="{00000000-0005-0000-0000-00001BD20000}"/>
    <cellStyle name="Normal 27 3 2" xfId="4824" xr:uid="{00000000-0005-0000-0000-00001CD20000}"/>
    <cellStyle name="Normal 27 3 3" xfId="14265" xr:uid="{00000000-0005-0000-0000-00001DD20000}"/>
    <cellStyle name="Normal 27 4" xfId="4825" xr:uid="{00000000-0005-0000-0000-00001ED20000}"/>
    <cellStyle name="Normal 27 5" xfId="13510" xr:uid="{00000000-0005-0000-0000-00001FD20000}"/>
    <cellStyle name="Normal 28" xfId="4826" xr:uid="{00000000-0005-0000-0000-000020D20000}"/>
    <cellStyle name="Normal 28 2" xfId="4827" xr:uid="{00000000-0005-0000-0000-000021D20000}"/>
    <cellStyle name="Normal 28 2 2" xfId="4828" xr:uid="{00000000-0005-0000-0000-000022D20000}"/>
    <cellStyle name="Normal 28 2 2 2" xfId="4829" xr:uid="{00000000-0005-0000-0000-000023D20000}"/>
    <cellStyle name="Normal 28 2 3" xfId="4830" xr:uid="{00000000-0005-0000-0000-000024D20000}"/>
    <cellStyle name="Normal 28 2 3 2" xfId="11147" xr:uid="{00000000-0005-0000-0000-000025D20000}"/>
    <cellStyle name="Normal 28 2 4" xfId="11148" xr:uid="{00000000-0005-0000-0000-000026D20000}"/>
    <cellStyle name="Normal 28 3" xfId="4831" xr:uid="{00000000-0005-0000-0000-000027D20000}"/>
    <cellStyle name="Normal 28 3 2" xfId="4832" xr:uid="{00000000-0005-0000-0000-000028D20000}"/>
    <cellStyle name="Normal 28 4" xfId="4833" xr:uid="{00000000-0005-0000-0000-000029D20000}"/>
    <cellStyle name="Normal 28 4 2" xfId="11149" xr:uid="{00000000-0005-0000-0000-00002AD20000}"/>
    <cellStyle name="Normal 28 4 3" xfId="11150" xr:uid="{00000000-0005-0000-0000-00002BD20000}"/>
    <cellStyle name="Normal 28 5" xfId="11151" xr:uid="{00000000-0005-0000-0000-00002CD20000}"/>
    <cellStyle name="Normal 28 5 2" xfId="11152" xr:uid="{00000000-0005-0000-0000-00002DD20000}"/>
    <cellStyle name="Normal 28 6" xfId="11153" xr:uid="{00000000-0005-0000-0000-00002ED20000}"/>
    <cellStyle name="Normal 28 7" xfId="11154" xr:uid="{00000000-0005-0000-0000-00002FD20000}"/>
    <cellStyle name="Normal 28 8" xfId="11155" xr:uid="{00000000-0005-0000-0000-000030D20000}"/>
    <cellStyle name="Normal 29" xfId="4834" xr:uid="{00000000-0005-0000-0000-000031D20000}"/>
    <cellStyle name="Normal 29 2" xfId="4835" xr:uid="{00000000-0005-0000-0000-000032D20000}"/>
    <cellStyle name="Normal 29 2 2" xfId="4836" xr:uid="{00000000-0005-0000-0000-000033D20000}"/>
    <cellStyle name="Normal 29 2 3" xfId="11156" xr:uid="{00000000-0005-0000-0000-000034D20000}"/>
    <cellStyle name="Normal 29 2 4" xfId="11157" xr:uid="{00000000-0005-0000-0000-000035D20000}"/>
    <cellStyle name="Normal 29 3" xfId="4837" xr:uid="{00000000-0005-0000-0000-000036D20000}"/>
    <cellStyle name="Normal 29 3 2" xfId="11158" xr:uid="{00000000-0005-0000-0000-000037D20000}"/>
    <cellStyle name="Normal 29 4" xfId="11159" xr:uid="{00000000-0005-0000-0000-000038D20000}"/>
    <cellStyle name="Normal 29 5" xfId="11160" xr:uid="{00000000-0005-0000-0000-000039D20000}"/>
    <cellStyle name="Normal 29 6" xfId="11161" xr:uid="{00000000-0005-0000-0000-00003AD20000}"/>
    <cellStyle name="Normal 3" xfId="9" xr:uid="{00000000-0005-0000-0000-00003BD20000}"/>
    <cellStyle name="Normal 3 10" xfId="11162" xr:uid="{00000000-0005-0000-0000-00003CD20000}"/>
    <cellStyle name="Normal 3 11" xfId="11163" xr:uid="{00000000-0005-0000-0000-00003DD20000}"/>
    <cellStyle name="Normal 3 12" xfId="11164" xr:uid="{00000000-0005-0000-0000-00003ED20000}"/>
    <cellStyle name="Normal 3 13" xfId="11165" xr:uid="{00000000-0005-0000-0000-00003FD20000}"/>
    <cellStyle name="Normal 3 14" xfId="11166" xr:uid="{00000000-0005-0000-0000-000040D20000}"/>
    <cellStyle name="Normal 3 15" xfId="11167" xr:uid="{00000000-0005-0000-0000-000041D20000}"/>
    <cellStyle name="Normal 3 16" xfId="11168" xr:uid="{00000000-0005-0000-0000-000042D20000}"/>
    <cellStyle name="Normal 3 17" xfId="11169" xr:uid="{00000000-0005-0000-0000-000043D20000}"/>
    <cellStyle name="Normal 3 17 2" xfId="14266" xr:uid="{00000000-0005-0000-0000-000044D20000}"/>
    <cellStyle name="Normal 3 17 2 2" xfId="14267" xr:uid="{00000000-0005-0000-0000-000045D20000}"/>
    <cellStyle name="Normal 3 17 3" xfId="14268" xr:uid="{00000000-0005-0000-0000-000046D20000}"/>
    <cellStyle name="Normal 3 18" xfId="11170" xr:uid="{00000000-0005-0000-0000-000047D20000}"/>
    <cellStyle name="Normal 3 18 2" xfId="11171" xr:uid="{00000000-0005-0000-0000-000048D20000}"/>
    <cellStyle name="Normal 3 18 2 2" xfId="11172" xr:uid="{00000000-0005-0000-0000-000049D20000}"/>
    <cellStyle name="Normal 3 18 2 3" xfId="11173" xr:uid="{00000000-0005-0000-0000-00004AD20000}"/>
    <cellStyle name="Normal 3 18 3" xfId="11174" xr:uid="{00000000-0005-0000-0000-00004BD20000}"/>
    <cellStyle name="Normal 3 18 3 2" xfId="11175" xr:uid="{00000000-0005-0000-0000-00004CD20000}"/>
    <cellStyle name="Normal 3 18 4" xfId="11176" xr:uid="{00000000-0005-0000-0000-00004DD20000}"/>
    <cellStyle name="Normal 3 18 5" xfId="11177" xr:uid="{00000000-0005-0000-0000-00004ED20000}"/>
    <cellStyle name="Normal 3 18 6" xfId="11178" xr:uid="{00000000-0005-0000-0000-00004FD20000}"/>
    <cellStyle name="Normal 3 19" xfId="11179" xr:uid="{00000000-0005-0000-0000-000050D20000}"/>
    <cellStyle name="Normal 3 19 2" xfId="11180" xr:uid="{00000000-0005-0000-0000-000051D20000}"/>
    <cellStyle name="Normal 3 19 3" xfId="11181" xr:uid="{00000000-0005-0000-0000-000052D20000}"/>
    <cellStyle name="Normal 3 2" xfId="4838" xr:uid="{00000000-0005-0000-0000-000053D20000}"/>
    <cellStyle name="Normal 3 2 2" xfId="4839" xr:uid="{00000000-0005-0000-0000-000054D20000}"/>
    <cellStyle name="Normal 3 2 2 2" xfId="11182" xr:uid="{00000000-0005-0000-0000-000055D20000}"/>
    <cellStyle name="Normal 3 2 2 3" xfId="11183" xr:uid="{00000000-0005-0000-0000-000056D20000}"/>
    <cellStyle name="Normal 3 2 3" xfId="4840" xr:uid="{00000000-0005-0000-0000-000057D20000}"/>
    <cellStyle name="Normal 3 2 3 2" xfId="11184" xr:uid="{00000000-0005-0000-0000-000058D20000}"/>
    <cellStyle name="Normal 3 2 3 3" xfId="60278" xr:uid="{00000000-0005-0000-0000-000059D20000}"/>
    <cellStyle name="Normal 3 2 4" xfId="11185" xr:uid="{00000000-0005-0000-0000-00005AD20000}"/>
    <cellStyle name="Normal 3 2 4 2" xfId="11186" xr:uid="{00000000-0005-0000-0000-00005BD20000}"/>
    <cellStyle name="Normal 3 2 4 3" xfId="11187" xr:uid="{00000000-0005-0000-0000-00005CD20000}"/>
    <cellStyle name="Normal 3 2 4 4" xfId="14079" xr:uid="{00000000-0005-0000-0000-00005DD20000}"/>
    <cellStyle name="Normal 3 20" xfId="11188" xr:uid="{00000000-0005-0000-0000-00005ED20000}"/>
    <cellStyle name="Normal 3 20 2" xfId="11189" xr:uid="{00000000-0005-0000-0000-00005FD20000}"/>
    <cellStyle name="Normal 3 20 3" xfId="11190" xr:uid="{00000000-0005-0000-0000-000060D20000}"/>
    <cellStyle name="Normal 3 21" xfId="11191" xr:uid="{00000000-0005-0000-0000-000061D20000}"/>
    <cellStyle name="Normal 3 22" xfId="11192" xr:uid="{00000000-0005-0000-0000-000062D20000}"/>
    <cellStyle name="Normal 3 23" xfId="11193" xr:uid="{00000000-0005-0000-0000-000063D20000}"/>
    <cellStyle name="Normal 3 3" xfId="4841" xr:uid="{00000000-0005-0000-0000-000064D20000}"/>
    <cellStyle name="Normal 3 3 2" xfId="11194" xr:uid="{00000000-0005-0000-0000-000065D20000}"/>
    <cellStyle name="Normal 3 3 2 2" xfId="11195" xr:uid="{00000000-0005-0000-0000-000066D20000}"/>
    <cellStyle name="Normal 3 3 2 2 2" xfId="60279" xr:uid="{00000000-0005-0000-0000-000067D20000}"/>
    <cellStyle name="Normal 3 3 2 3" xfId="11196" xr:uid="{00000000-0005-0000-0000-000068D20000}"/>
    <cellStyle name="Normal 3 3 3" xfId="14269" xr:uid="{00000000-0005-0000-0000-000069D20000}"/>
    <cellStyle name="Normal 3 3 3 2" xfId="14270" xr:uid="{00000000-0005-0000-0000-00006AD20000}"/>
    <cellStyle name="Normal 3 3 4" xfId="14271" xr:uid="{00000000-0005-0000-0000-00006BD20000}"/>
    <cellStyle name="Normal 3 3 5" xfId="13761" xr:uid="{00000000-0005-0000-0000-00006CD20000}"/>
    <cellStyle name="Normal 3 4" xfId="4842" xr:uid="{00000000-0005-0000-0000-00006DD20000}"/>
    <cellStyle name="Normal 3 4 2" xfId="11197" xr:uid="{00000000-0005-0000-0000-00006ED20000}"/>
    <cellStyle name="Normal 3 4 2 2" xfId="60280" xr:uid="{00000000-0005-0000-0000-00006FD20000}"/>
    <cellStyle name="Normal 3 4 3" xfId="14272" xr:uid="{00000000-0005-0000-0000-000070D20000}"/>
    <cellStyle name="Normal 3 4 3 2" xfId="14273" xr:uid="{00000000-0005-0000-0000-000071D20000}"/>
    <cellStyle name="Normal 3 4 4" xfId="14274" xr:uid="{00000000-0005-0000-0000-000072D20000}"/>
    <cellStyle name="Normal 3 4 5" xfId="13762" xr:uid="{00000000-0005-0000-0000-000073D20000}"/>
    <cellStyle name="Normal 3 5" xfId="4843" xr:uid="{00000000-0005-0000-0000-000074D20000}"/>
    <cellStyle name="Normal 3 5 2" xfId="13763" xr:uid="{00000000-0005-0000-0000-000075D20000}"/>
    <cellStyle name="Normal 3 6" xfId="11198" xr:uid="{00000000-0005-0000-0000-000076D20000}"/>
    <cellStyle name="Normal 3 7" xfId="11199" xr:uid="{00000000-0005-0000-0000-000077D20000}"/>
    <cellStyle name="Normal 3 8" xfId="11200" xr:uid="{00000000-0005-0000-0000-000078D20000}"/>
    <cellStyle name="Normal 3 9" xfId="11201" xr:uid="{00000000-0005-0000-0000-000079D20000}"/>
    <cellStyle name="Normal 3_183302" xfId="14460" xr:uid="{00000000-0005-0000-0000-00007AD20000}"/>
    <cellStyle name="Normal 30" xfId="4844" xr:uid="{00000000-0005-0000-0000-00007BD20000}"/>
    <cellStyle name="Normal 30 2" xfId="4845" xr:uid="{00000000-0005-0000-0000-00007CD20000}"/>
    <cellStyle name="Normal 30 2 2" xfId="11202" xr:uid="{00000000-0005-0000-0000-00007DD20000}"/>
    <cellStyle name="Normal 30 2 3" xfId="11203" xr:uid="{00000000-0005-0000-0000-00007ED20000}"/>
    <cellStyle name="Normal 30 2 4" xfId="11204" xr:uid="{00000000-0005-0000-0000-00007FD20000}"/>
    <cellStyle name="Normal 30 3" xfId="11205" xr:uid="{00000000-0005-0000-0000-000080D20000}"/>
    <cellStyle name="Normal 30 3 2" xfId="11206" xr:uid="{00000000-0005-0000-0000-000081D20000}"/>
    <cellStyle name="Normal 30 4" xfId="11207" xr:uid="{00000000-0005-0000-0000-000082D20000}"/>
    <cellStyle name="Normal 30 5" xfId="11208" xr:uid="{00000000-0005-0000-0000-000083D20000}"/>
    <cellStyle name="Normal 30 6" xfId="11209" xr:uid="{00000000-0005-0000-0000-000084D20000}"/>
    <cellStyle name="Normal 30 7" xfId="11210" xr:uid="{00000000-0005-0000-0000-000085D20000}"/>
    <cellStyle name="Normal 31" xfId="4846" xr:uid="{00000000-0005-0000-0000-000086D20000}"/>
    <cellStyle name="Normal 31 2" xfId="4847" xr:uid="{00000000-0005-0000-0000-000087D20000}"/>
    <cellStyle name="Normal 31 2 2" xfId="4848" xr:uid="{00000000-0005-0000-0000-000088D20000}"/>
    <cellStyle name="Normal 31 2 3" xfId="11211" xr:uid="{00000000-0005-0000-0000-000089D20000}"/>
    <cellStyle name="Normal 31 2 4" xfId="11212" xr:uid="{00000000-0005-0000-0000-00008AD20000}"/>
    <cellStyle name="Normal 31 3" xfId="4849" xr:uid="{00000000-0005-0000-0000-00008BD20000}"/>
    <cellStyle name="Normal 31 3 2" xfId="11213" xr:uid="{00000000-0005-0000-0000-00008CD20000}"/>
    <cellStyle name="Normal 31 4" xfId="11214" xr:uid="{00000000-0005-0000-0000-00008DD20000}"/>
    <cellStyle name="Normal 31 5" xfId="11215" xr:uid="{00000000-0005-0000-0000-00008ED20000}"/>
    <cellStyle name="Normal 31 6" xfId="11216" xr:uid="{00000000-0005-0000-0000-00008FD20000}"/>
    <cellStyle name="Normal 31 7" xfId="11217" xr:uid="{00000000-0005-0000-0000-000090D20000}"/>
    <cellStyle name="Normal 32" xfId="4850" xr:uid="{00000000-0005-0000-0000-000091D20000}"/>
    <cellStyle name="Normal 32 2" xfId="4851" xr:uid="{00000000-0005-0000-0000-000092D20000}"/>
    <cellStyle name="Normal 32 2 2" xfId="11218" xr:uid="{00000000-0005-0000-0000-000093D20000}"/>
    <cellStyle name="Normal 32 2 3" xfId="11219" xr:uid="{00000000-0005-0000-0000-000094D20000}"/>
    <cellStyle name="Normal 32 2 4" xfId="11220" xr:uid="{00000000-0005-0000-0000-000095D20000}"/>
    <cellStyle name="Normal 32 3" xfId="11221" xr:uid="{00000000-0005-0000-0000-000096D20000}"/>
    <cellStyle name="Normal 32 3 2" xfId="11222" xr:uid="{00000000-0005-0000-0000-000097D20000}"/>
    <cellStyle name="Normal 32 4" xfId="11223" xr:uid="{00000000-0005-0000-0000-000098D20000}"/>
    <cellStyle name="Normal 32 5" xfId="11224" xr:uid="{00000000-0005-0000-0000-000099D20000}"/>
    <cellStyle name="Normal 32 6" xfId="11225" xr:uid="{00000000-0005-0000-0000-00009AD20000}"/>
    <cellStyle name="Normal 32 7" xfId="11226" xr:uid="{00000000-0005-0000-0000-00009BD20000}"/>
    <cellStyle name="Normal 33" xfId="4852" xr:uid="{00000000-0005-0000-0000-00009CD20000}"/>
    <cellStyle name="Normal 33 2" xfId="4853" xr:uid="{00000000-0005-0000-0000-00009DD20000}"/>
    <cellStyle name="Normal 33 2 2" xfId="11227" xr:uid="{00000000-0005-0000-0000-00009ED20000}"/>
    <cellStyle name="Normal 33 2 3" xfId="11228" xr:uid="{00000000-0005-0000-0000-00009FD20000}"/>
    <cellStyle name="Normal 33 2 4" xfId="11229" xr:uid="{00000000-0005-0000-0000-0000A0D20000}"/>
    <cellStyle name="Normal 33 3" xfId="11230" xr:uid="{00000000-0005-0000-0000-0000A1D20000}"/>
    <cellStyle name="Normal 33 4" xfId="11231" xr:uid="{00000000-0005-0000-0000-0000A2D20000}"/>
    <cellStyle name="Normal 33 5" xfId="11232" xr:uid="{00000000-0005-0000-0000-0000A3D20000}"/>
    <cellStyle name="Normal 33 6" xfId="11233" xr:uid="{00000000-0005-0000-0000-0000A4D20000}"/>
    <cellStyle name="Normal 34" xfId="4854" xr:uid="{00000000-0005-0000-0000-0000A5D20000}"/>
    <cellStyle name="Normal 34 2" xfId="4855" xr:uid="{00000000-0005-0000-0000-0000A6D20000}"/>
    <cellStyle name="Normal 34 2 2" xfId="11234" xr:uid="{00000000-0005-0000-0000-0000A7D20000}"/>
    <cellStyle name="Normal 34 3" xfId="11235" xr:uid="{00000000-0005-0000-0000-0000A8D20000}"/>
    <cellStyle name="Normal 34 4" xfId="11236" xr:uid="{00000000-0005-0000-0000-0000A9D20000}"/>
    <cellStyle name="Normal 34 4 2" xfId="11237" xr:uid="{00000000-0005-0000-0000-0000AAD20000}"/>
    <cellStyle name="Normal 34 4 3" xfId="11238" xr:uid="{00000000-0005-0000-0000-0000ABD20000}"/>
    <cellStyle name="Normal 34 5" xfId="11239" xr:uid="{00000000-0005-0000-0000-0000ACD20000}"/>
    <cellStyle name="Normal 34 6" xfId="11240" xr:uid="{00000000-0005-0000-0000-0000ADD20000}"/>
    <cellStyle name="Normal 34 7" xfId="11241" xr:uid="{00000000-0005-0000-0000-0000AED20000}"/>
    <cellStyle name="Normal 35" xfId="4856" xr:uid="{00000000-0005-0000-0000-0000AFD20000}"/>
    <cellStyle name="Normal 35 2" xfId="4857" xr:uid="{00000000-0005-0000-0000-0000B0D20000}"/>
    <cellStyle name="Normal 35 2 2" xfId="11242" xr:uid="{00000000-0005-0000-0000-0000B1D20000}"/>
    <cellStyle name="Normal 35 2 3" xfId="11243" xr:uid="{00000000-0005-0000-0000-0000B2D20000}"/>
    <cellStyle name="Normal 35 3" xfId="11244" xr:uid="{00000000-0005-0000-0000-0000B3D20000}"/>
    <cellStyle name="Normal 35 4" xfId="11245" xr:uid="{00000000-0005-0000-0000-0000B4D20000}"/>
    <cellStyle name="Normal 35 5" xfId="11246" xr:uid="{00000000-0005-0000-0000-0000B5D20000}"/>
    <cellStyle name="Normal 36" xfId="4858" xr:uid="{00000000-0005-0000-0000-0000B6D20000}"/>
    <cellStyle name="Normal 36 2" xfId="4859" xr:uid="{00000000-0005-0000-0000-0000B7D20000}"/>
    <cellStyle name="Normal 36 2 2" xfId="11247" xr:uid="{00000000-0005-0000-0000-0000B8D20000}"/>
    <cellStyle name="Normal 36 2 3" xfId="11248" xr:uid="{00000000-0005-0000-0000-0000B9D20000}"/>
    <cellStyle name="Normal 36 3" xfId="11249" xr:uid="{00000000-0005-0000-0000-0000BAD20000}"/>
    <cellStyle name="Normal 36 4" xfId="11250" xr:uid="{00000000-0005-0000-0000-0000BBD20000}"/>
    <cellStyle name="Normal 36 5" xfId="11251" xr:uid="{00000000-0005-0000-0000-0000BCD20000}"/>
    <cellStyle name="Normal 37" xfId="4860" xr:uid="{00000000-0005-0000-0000-0000BDD20000}"/>
    <cellStyle name="Normal 37 2" xfId="4861" xr:uid="{00000000-0005-0000-0000-0000BED20000}"/>
    <cellStyle name="Normal 37 2 2" xfId="11252" xr:uid="{00000000-0005-0000-0000-0000BFD20000}"/>
    <cellStyle name="Normal 37 3" xfId="11253" xr:uid="{00000000-0005-0000-0000-0000C0D20000}"/>
    <cellStyle name="Normal 37 4" xfId="11254" xr:uid="{00000000-0005-0000-0000-0000C1D20000}"/>
    <cellStyle name="Normal 37 5" xfId="11255" xr:uid="{00000000-0005-0000-0000-0000C2D20000}"/>
    <cellStyle name="Normal 38" xfId="4862" xr:uid="{00000000-0005-0000-0000-0000C3D20000}"/>
    <cellStyle name="Normal 38 2" xfId="4863" xr:uid="{00000000-0005-0000-0000-0000C4D20000}"/>
    <cellStyle name="Normal 38 2 2" xfId="4864" xr:uid="{00000000-0005-0000-0000-0000C5D20000}"/>
    <cellStyle name="Normal 38 3" xfId="4865" xr:uid="{00000000-0005-0000-0000-0000C6D20000}"/>
    <cellStyle name="Normal 38 4" xfId="11256" xr:uid="{00000000-0005-0000-0000-0000C7D20000}"/>
    <cellStyle name="Normal 38 5" xfId="11257" xr:uid="{00000000-0005-0000-0000-0000C8D20000}"/>
    <cellStyle name="Normal 39" xfId="4866" xr:uid="{00000000-0005-0000-0000-0000C9D20000}"/>
    <cellStyle name="Normal 39 2" xfId="4867" xr:uid="{00000000-0005-0000-0000-0000CAD20000}"/>
    <cellStyle name="Normal 39 3" xfId="4868" xr:uid="{00000000-0005-0000-0000-0000CBD20000}"/>
    <cellStyle name="Normal 4" xfId="4869" xr:uid="{00000000-0005-0000-0000-0000CCD20000}"/>
    <cellStyle name="Normal 4 10" xfId="11258" xr:uid="{00000000-0005-0000-0000-0000CDD20000}"/>
    <cellStyle name="Normal 4 11" xfId="13502" xr:uid="{00000000-0005-0000-0000-0000CED20000}"/>
    <cellStyle name="Normal 4 2" xfId="4870" xr:uid="{00000000-0005-0000-0000-0000CFD20000}"/>
    <cellStyle name="Normal 4 2 10" xfId="4871" xr:uid="{00000000-0005-0000-0000-0000D0D20000}"/>
    <cellStyle name="Normal 4 2 10 2" xfId="11259" xr:uid="{00000000-0005-0000-0000-0000D1D20000}"/>
    <cellStyle name="Normal 4 2 10 2 2" xfId="11260" xr:uid="{00000000-0005-0000-0000-0000D2D20000}"/>
    <cellStyle name="Normal 4 2 10 3" xfId="11261" xr:uid="{00000000-0005-0000-0000-0000D3D20000}"/>
    <cellStyle name="Normal 4 2 10 4" xfId="11262" xr:uid="{00000000-0005-0000-0000-0000D4D20000}"/>
    <cellStyle name="Normal 4 2 10 5" xfId="11263" xr:uid="{00000000-0005-0000-0000-0000D5D20000}"/>
    <cellStyle name="Normal 4 2 11" xfId="13764" xr:uid="{00000000-0005-0000-0000-0000D6D20000}"/>
    <cellStyle name="Normal 4 2 2" xfId="4872" xr:uid="{00000000-0005-0000-0000-0000D7D20000}"/>
    <cellStyle name="Normal 4 2 2 10" xfId="11264" xr:uid="{00000000-0005-0000-0000-0000D8D20000}"/>
    <cellStyle name="Normal 4 2 2 11" xfId="11265" xr:uid="{00000000-0005-0000-0000-0000D9D20000}"/>
    <cellStyle name="Normal 4 2 2 2" xfId="4873" xr:uid="{00000000-0005-0000-0000-0000DAD20000}"/>
    <cellStyle name="Normal 4 2 2 2 10" xfId="11266" xr:uid="{00000000-0005-0000-0000-0000DBD20000}"/>
    <cellStyle name="Normal 4 2 2 2 2" xfId="4874" xr:uid="{00000000-0005-0000-0000-0000DCD20000}"/>
    <cellStyle name="Normal 4 2 2 2 2 2" xfId="4875" xr:uid="{00000000-0005-0000-0000-0000DDD20000}"/>
    <cellStyle name="Normal 4 2 2 2 2 2 2" xfId="4876" xr:uid="{00000000-0005-0000-0000-0000DED20000}"/>
    <cellStyle name="Normal 4 2 2 2 2 2 2 2" xfId="4877" xr:uid="{00000000-0005-0000-0000-0000DFD20000}"/>
    <cellStyle name="Normal 4 2 2 2 2 2 2 2 2" xfId="4878" xr:uid="{00000000-0005-0000-0000-0000E0D20000}"/>
    <cellStyle name="Normal 4 2 2 2 2 2 2 2 3" xfId="14080" xr:uid="{00000000-0005-0000-0000-0000E1D20000}"/>
    <cellStyle name="Normal 4 2 2 2 2 2 2 3" xfId="4879" xr:uid="{00000000-0005-0000-0000-0000E2D20000}"/>
    <cellStyle name="Normal 4 2 2 2 2 2 2 3 2" xfId="14081" xr:uid="{00000000-0005-0000-0000-0000E3D20000}"/>
    <cellStyle name="Normal 4 2 2 2 2 2 2 4" xfId="11267" xr:uid="{00000000-0005-0000-0000-0000E4D20000}"/>
    <cellStyle name="Normal 4 2 2 2 2 2 2 5" xfId="11268" xr:uid="{00000000-0005-0000-0000-0000E5D20000}"/>
    <cellStyle name="Normal 4 2 2 2 2 2 3" xfId="4880" xr:uid="{00000000-0005-0000-0000-0000E6D20000}"/>
    <cellStyle name="Normal 4 2 2 2 2 2 3 2" xfId="4881" xr:uid="{00000000-0005-0000-0000-0000E7D20000}"/>
    <cellStyle name="Normal 4 2 2 2 2 2 3 3" xfId="14082" xr:uid="{00000000-0005-0000-0000-0000E8D20000}"/>
    <cellStyle name="Normal 4 2 2 2 2 2 4" xfId="4882" xr:uid="{00000000-0005-0000-0000-0000E9D20000}"/>
    <cellStyle name="Normal 4 2 2 2 2 2 4 2" xfId="14083" xr:uid="{00000000-0005-0000-0000-0000EAD20000}"/>
    <cellStyle name="Normal 4 2 2 2 2 2 5" xfId="11269" xr:uid="{00000000-0005-0000-0000-0000EBD20000}"/>
    <cellStyle name="Normal 4 2 2 2 2 2 6" xfId="11270" xr:uid="{00000000-0005-0000-0000-0000ECD20000}"/>
    <cellStyle name="Normal 4 2 2 2 2 3" xfId="4883" xr:uid="{00000000-0005-0000-0000-0000EDD20000}"/>
    <cellStyle name="Normal 4 2 2 2 2 3 2" xfId="4884" xr:uid="{00000000-0005-0000-0000-0000EED20000}"/>
    <cellStyle name="Normal 4 2 2 2 2 3 2 2" xfId="4885" xr:uid="{00000000-0005-0000-0000-0000EFD20000}"/>
    <cellStyle name="Normal 4 2 2 2 2 3 2 2 2" xfId="11271" xr:uid="{00000000-0005-0000-0000-0000F0D20000}"/>
    <cellStyle name="Normal 4 2 2 2 2 3 2 3" xfId="11272" xr:uid="{00000000-0005-0000-0000-0000F1D20000}"/>
    <cellStyle name="Normal 4 2 2 2 2 3 2 4" xfId="11273" xr:uid="{00000000-0005-0000-0000-0000F2D20000}"/>
    <cellStyle name="Normal 4 2 2 2 2 3 2 5" xfId="11274" xr:uid="{00000000-0005-0000-0000-0000F3D20000}"/>
    <cellStyle name="Normal 4 2 2 2 2 3 3" xfId="4886" xr:uid="{00000000-0005-0000-0000-0000F4D20000}"/>
    <cellStyle name="Normal 4 2 2 2 2 3 3 2" xfId="11275" xr:uid="{00000000-0005-0000-0000-0000F5D20000}"/>
    <cellStyle name="Normal 4 2 2 2 2 3 4" xfId="11276" xr:uid="{00000000-0005-0000-0000-0000F6D20000}"/>
    <cellStyle name="Normal 4 2 2 2 2 3 5" xfId="11277" xr:uid="{00000000-0005-0000-0000-0000F7D20000}"/>
    <cellStyle name="Normal 4 2 2 2 2 3 6" xfId="11278" xr:uid="{00000000-0005-0000-0000-0000F8D20000}"/>
    <cellStyle name="Normal 4 2 2 2 2 4" xfId="4887" xr:uid="{00000000-0005-0000-0000-0000F9D20000}"/>
    <cellStyle name="Normal 4 2 2 2 2 4 2" xfId="4888" xr:uid="{00000000-0005-0000-0000-0000FAD20000}"/>
    <cellStyle name="Normal 4 2 2 2 2 4 2 2" xfId="11279" xr:uid="{00000000-0005-0000-0000-0000FBD20000}"/>
    <cellStyle name="Normal 4 2 2 2 2 4 3" xfId="11280" xr:uid="{00000000-0005-0000-0000-0000FCD20000}"/>
    <cellStyle name="Normal 4 2 2 2 2 4 4" xfId="11281" xr:uid="{00000000-0005-0000-0000-0000FDD20000}"/>
    <cellStyle name="Normal 4 2 2 2 2 4 5" xfId="11282" xr:uid="{00000000-0005-0000-0000-0000FED20000}"/>
    <cellStyle name="Normal 4 2 2 2 2 5" xfId="4889" xr:uid="{00000000-0005-0000-0000-0000FFD20000}"/>
    <cellStyle name="Normal 4 2 2 2 2 5 2" xfId="4890" xr:uid="{00000000-0005-0000-0000-000000D30000}"/>
    <cellStyle name="Normal 4 2 2 2 2 5 2 2" xfId="11283" xr:uid="{00000000-0005-0000-0000-000001D30000}"/>
    <cellStyle name="Normal 4 2 2 2 2 5 3" xfId="11284" xr:uid="{00000000-0005-0000-0000-000002D30000}"/>
    <cellStyle name="Normal 4 2 2 2 2 5 4" xfId="11285" xr:uid="{00000000-0005-0000-0000-000003D30000}"/>
    <cellStyle name="Normal 4 2 2 2 2 5 5" xfId="11286" xr:uid="{00000000-0005-0000-0000-000004D30000}"/>
    <cellStyle name="Normal 4 2 2 2 2 6" xfId="4891" xr:uid="{00000000-0005-0000-0000-000005D30000}"/>
    <cellStyle name="Normal 4 2 2 2 2 6 2" xfId="11287" xr:uid="{00000000-0005-0000-0000-000006D30000}"/>
    <cellStyle name="Normal 4 2 2 2 2 7" xfId="11288" xr:uid="{00000000-0005-0000-0000-000007D30000}"/>
    <cellStyle name="Normal 4 2 2 2 2 8" xfId="11289" xr:uid="{00000000-0005-0000-0000-000008D30000}"/>
    <cellStyle name="Normal 4 2 2 2 2 9" xfId="11290" xr:uid="{00000000-0005-0000-0000-000009D30000}"/>
    <cellStyle name="Normal 4 2 2 2 3" xfId="4892" xr:uid="{00000000-0005-0000-0000-00000AD30000}"/>
    <cellStyle name="Normal 4 2 2 2 3 2" xfId="4893" xr:uid="{00000000-0005-0000-0000-00000BD30000}"/>
    <cellStyle name="Normal 4 2 2 2 3 2 2" xfId="4894" xr:uid="{00000000-0005-0000-0000-00000CD30000}"/>
    <cellStyle name="Normal 4 2 2 2 3 2 2 2" xfId="4895" xr:uid="{00000000-0005-0000-0000-00000DD30000}"/>
    <cellStyle name="Normal 4 2 2 2 3 2 2 3" xfId="14084" xr:uid="{00000000-0005-0000-0000-00000ED30000}"/>
    <cellStyle name="Normal 4 2 2 2 3 2 3" xfId="4896" xr:uid="{00000000-0005-0000-0000-00000FD30000}"/>
    <cellStyle name="Normal 4 2 2 2 3 2 3 2" xfId="14085" xr:uid="{00000000-0005-0000-0000-000010D30000}"/>
    <cellStyle name="Normal 4 2 2 2 3 2 4" xfId="11291" xr:uid="{00000000-0005-0000-0000-000011D30000}"/>
    <cellStyle name="Normal 4 2 2 2 3 2 5" xfId="11292" xr:uid="{00000000-0005-0000-0000-000012D30000}"/>
    <cellStyle name="Normal 4 2 2 2 3 3" xfId="4897" xr:uid="{00000000-0005-0000-0000-000013D30000}"/>
    <cellStyle name="Normal 4 2 2 2 3 3 2" xfId="4898" xr:uid="{00000000-0005-0000-0000-000014D30000}"/>
    <cellStyle name="Normal 4 2 2 2 3 3 3" xfId="14086" xr:uid="{00000000-0005-0000-0000-000015D30000}"/>
    <cellStyle name="Normal 4 2 2 2 3 4" xfId="4899" xr:uid="{00000000-0005-0000-0000-000016D30000}"/>
    <cellStyle name="Normal 4 2 2 2 3 4 2" xfId="14087" xr:uid="{00000000-0005-0000-0000-000017D30000}"/>
    <cellStyle name="Normal 4 2 2 2 3 5" xfId="11293" xr:uid="{00000000-0005-0000-0000-000018D30000}"/>
    <cellStyle name="Normal 4 2 2 2 3 6" xfId="11294" xr:uid="{00000000-0005-0000-0000-000019D30000}"/>
    <cellStyle name="Normal 4 2 2 2 4" xfId="4900" xr:uid="{00000000-0005-0000-0000-00001AD30000}"/>
    <cellStyle name="Normal 4 2 2 2 4 2" xfId="4901" xr:uid="{00000000-0005-0000-0000-00001BD30000}"/>
    <cellStyle name="Normal 4 2 2 2 4 2 2" xfId="4902" xr:uid="{00000000-0005-0000-0000-00001CD30000}"/>
    <cellStyle name="Normal 4 2 2 2 4 2 2 2" xfId="11295" xr:uid="{00000000-0005-0000-0000-00001DD30000}"/>
    <cellStyle name="Normal 4 2 2 2 4 2 3" xfId="11296" xr:uid="{00000000-0005-0000-0000-00001ED30000}"/>
    <cellStyle name="Normal 4 2 2 2 4 2 4" xfId="11297" xr:uid="{00000000-0005-0000-0000-00001FD30000}"/>
    <cellStyle name="Normal 4 2 2 2 4 2 5" xfId="11298" xr:uid="{00000000-0005-0000-0000-000020D30000}"/>
    <cellStyle name="Normal 4 2 2 2 4 3" xfId="4903" xr:uid="{00000000-0005-0000-0000-000021D30000}"/>
    <cellStyle name="Normal 4 2 2 2 4 3 2" xfId="11299" xr:uid="{00000000-0005-0000-0000-000022D30000}"/>
    <cellStyle name="Normal 4 2 2 2 4 4" xfId="11300" xr:uid="{00000000-0005-0000-0000-000023D30000}"/>
    <cellStyle name="Normal 4 2 2 2 4 5" xfId="11301" xr:uid="{00000000-0005-0000-0000-000024D30000}"/>
    <cellStyle name="Normal 4 2 2 2 4 6" xfId="11302" xr:uid="{00000000-0005-0000-0000-000025D30000}"/>
    <cellStyle name="Normal 4 2 2 2 5" xfId="4904" xr:uid="{00000000-0005-0000-0000-000026D30000}"/>
    <cellStyle name="Normal 4 2 2 2 5 2" xfId="4905" xr:uid="{00000000-0005-0000-0000-000027D30000}"/>
    <cellStyle name="Normal 4 2 2 2 5 2 2" xfId="11303" xr:uid="{00000000-0005-0000-0000-000028D30000}"/>
    <cellStyle name="Normal 4 2 2 2 5 3" xfId="11304" xr:uid="{00000000-0005-0000-0000-000029D30000}"/>
    <cellStyle name="Normal 4 2 2 2 5 4" xfId="11305" xr:uid="{00000000-0005-0000-0000-00002AD30000}"/>
    <cellStyle name="Normal 4 2 2 2 5 5" xfId="11306" xr:uid="{00000000-0005-0000-0000-00002BD30000}"/>
    <cellStyle name="Normal 4 2 2 2 6" xfId="4906" xr:uid="{00000000-0005-0000-0000-00002CD30000}"/>
    <cellStyle name="Normal 4 2 2 2 6 2" xfId="4907" xr:uid="{00000000-0005-0000-0000-00002DD30000}"/>
    <cellStyle name="Normal 4 2 2 2 6 2 2" xfId="11307" xr:uid="{00000000-0005-0000-0000-00002ED30000}"/>
    <cellStyle name="Normal 4 2 2 2 6 3" xfId="11308" xr:uid="{00000000-0005-0000-0000-00002FD30000}"/>
    <cellStyle name="Normal 4 2 2 2 6 4" xfId="11309" xr:uid="{00000000-0005-0000-0000-000030D30000}"/>
    <cellStyle name="Normal 4 2 2 2 6 5" xfId="11310" xr:uid="{00000000-0005-0000-0000-000031D30000}"/>
    <cellStyle name="Normal 4 2 2 2 7" xfId="4908" xr:uid="{00000000-0005-0000-0000-000032D30000}"/>
    <cellStyle name="Normal 4 2 2 2 7 2" xfId="11311" xr:uid="{00000000-0005-0000-0000-000033D30000}"/>
    <cellStyle name="Normal 4 2 2 2 8" xfId="11312" xr:uid="{00000000-0005-0000-0000-000034D30000}"/>
    <cellStyle name="Normal 4 2 2 2 9" xfId="11313" xr:uid="{00000000-0005-0000-0000-000035D30000}"/>
    <cellStyle name="Normal 4 2 2 3" xfId="4909" xr:uid="{00000000-0005-0000-0000-000036D30000}"/>
    <cellStyle name="Normal 4 2 2 3 2" xfId="4910" xr:uid="{00000000-0005-0000-0000-000037D30000}"/>
    <cellStyle name="Normal 4 2 2 3 2 2" xfId="4911" xr:uid="{00000000-0005-0000-0000-000038D30000}"/>
    <cellStyle name="Normal 4 2 2 3 2 2 2" xfId="4912" xr:uid="{00000000-0005-0000-0000-000039D30000}"/>
    <cellStyle name="Normal 4 2 2 3 2 2 2 2" xfId="4913" xr:uid="{00000000-0005-0000-0000-00003AD30000}"/>
    <cellStyle name="Normal 4 2 2 3 2 2 2 3" xfId="14088" xr:uid="{00000000-0005-0000-0000-00003BD30000}"/>
    <cellStyle name="Normal 4 2 2 3 2 2 3" xfId="4914" xr:uid="{00000000-0005-0000-0000-00003CD30000}"/>
    <cellStyle name="Normal 4 2 2 3 2 2 3 2" xfId="14089" xr:uid="{00000000-0005-0000-0000-00003DD30000}"/>
    <cellStyle name="Normal 4 2 2 3 2 2 4" xfId="11314" xr:uid="{00000000-0005-0000-0000-00003ED30000}"/>
    <cellStyle name="Normal 4 2 2 3 2 2 5" xfId="11315" xr:uid="{00000000-0005-0000-0000-00003FD30000}"/>
    <cellStyle name="Normal 4 2 2 3 2 3" xfId="4915" xr:uid="{00000000-0005-0000-0000-000040D30000}"/>
    <cellStyle name="Normal 4 2 2 3 2 3 2" xfId="4916" xr:uid="{00000000-0005-0000-0000-000041D30000}"/>
    <cellStyle name="Normal 4 2 2 3 2 3 3" xfId="14090" xr:uid="{00000000-0005-0000-0000-000042D30000}"/>
    <cellStyle name="Normal 4 2 2 3 2 4" xfId="4917" xr:uid="{00000000-0005-0000-0000-000043D30000}"/>
    <cellStyle name="Normal 4 2 2 3 2 4 2" xfId="14091" xr:uid="{00000000-0005-0000-0000-000044D30000}"/>
    <cellStyle name="Normal 4 2 2 3 2 5" xfId="11316" xr:uid="{00000000-0005-0000-0000-000045D30000}"/>
    <cellStyle name="Normal 4 2 2 3 2 6" xfId="11317" xr:uid="{00000000-0005-0000-0000-000046D30000}"/>
    <cellStyle name="Normal 4 2 2 3 3" xfId="4918" xr:uid="{00000000-0005-0000-0000-000047D30000}"/>
    <cellStyle name="Normal 4 2 2 3 3 2" xfId="4919" xr:uid="{00000000-0005-0000-0000-000048D30000}"/>
    <cellStyle name="Normal 4 2 2 3 3 2 2" xfId="4920" xr:uid="{00000000-0005-0000-0000-000049D30000}"/>
    <cellStyle name="Normal 4 2 2 3 3 2 2 2" xfId="11318" xr:uid="{00000000-0005-0000-0000-00004AD30000}"/>
    <cellStyle name="Normal 4 2 2 3 3 2 3" xfId="11319" xr:uid="{00000000-0005-0000-0000-00004BD30000}"/>
    <cellStyle name="Normal 4 2 2 3 3 2 4" xfId="11320" xr:uid="{00000000-0005-0000-0000-00004CD30000}"/>
    <cellStyle name="Normal 4 2 2 3 3 2 5" xfId="11321" xr:uid="{00000000-0005-0000-0000-00004DD30000}"/>
    <cellStyle name="Normal 4 2 2 3 3 3" xfId="4921" xr:uid="{00000000-0005-0000-0000-00004ED30000}"/>
    <cellStyle name="Normal 4 2 2 3 3 3 2" xfId="11322" xr:uid="{00000000-0005-0000-0000-00004FD30000}"/>
    <cellStyle name="Normal 4 2 2 3 3 4" xfId="11323" xr:uid="{00000000-0005-0000-0000-000050D30000}"/>
    <cellStyle name="Normal 4 2 2 3 3 5" xfId="11324" xr:uid="{00000000-0005-0000-0000-000051D30000}"/>
    <cellStyle name="Normal 4 2 2 3 3 6" xfId="11325" xr:uid="{00000000-0005-0000-0000-000052D30000}"/>
    <cellStyle name="Normal 4 2 2 3 4" xfId="4922" xr:uid="{00000000-0005-0000-0000-000053D30000}"/>
    <cellStyle name="Normal 4 2 2 3 4 2" xfId="4923" xr:uid="{00000000-0005-0000-0000-000054D30000}"/>
    <cellStyle name="Normal 4 2 2 3 4 2 2" xfId="11326" xr:uid="{00000000-0005-0000-0000-000055D30000}"/>
    <cellStyle name="Normal 4 2 2 3 4 3" xfId="11327" xr:uid="{00000000-0005-0000-0000-000056D30000}"/>
    <cellStyle name="Normal 4 2 2 3 4 4" xfId="11328" xr:uid="{00000000-0005-0000-0000-000057D30000}"/>
    <cellStyle name="Normal 4 2 2 3 4 5" xfId="11329" xr:uid="{00000000-0005-0000-0000-000058D30000}"/>
    <cellStyle name="Normal 4 2 2 3 5" xfId="4924" xr:uid="{00000000-0005-0000-0000-000059D30000}"/>
    <cellStyle name="Normal 4 2 2 3 5 2" xfId="4925" xr:uid="{00000000-0005-0000-0000-00005AD30000}"/>
    <cellStyle name="Normal 4 2 2 3 5 2 2" xfId="11330" xr:uid="{00000000-0005-0000-0000-00005BD30000}"/>
    <cellStyle name="Normal 4 2 2 3 5 3" xfId="11331" xr:uid="{00000000-0005-0000-0000-00005CD30000}"/>
    <cellStyle name="Normal 4 2 2 3 5 4" xfId="11332" xr:uid="{00000000-0005-0000-0000-00005DD30000}"/>
    <cellStyle name="Normal 4 2 2 3 5 5" xfId="11333" xr:uid="{00000000-0005-0000-0000-00005ED30000}"/>
    <cellStyle name="Normal 4 2 2 3 6" xfId="4926" xr:uid="{00000000-0005-0000-0000-00005FD30000}"/>
    <cellStyle name="Normal 4 2 2 3 6 2" xfId="11334" xr:uid="{00000000-0005-0000-0000-000060D30000}"/>
    <cellStyle name="Normal 4 2 2 3 7" xfId="11335" xr:uid="{00000000-0005-0000-0000-000061D30000}"/>
    <cellStyle name="Normal 4 2 2 3 8" xfId="11336" xr:uid="{00000000-0005-0000-0000-000062D30000}"/>
    <cellStyle name="Normal 4 2 2 3 9" xfId="11337" xr:uid="{00000000-0005-0000-0000-000063D30000}"/>
    <cellStyle name="Normal 4 2 2 4" xfId="4927" xr:uid="{00000000-0005-0000-0000-000064D30000}"/>
    <cellStyle name="Normal 4 2 2 4 2" xfId="4928" xr:uid="{00000000-0005-0000-0000-000065D30000}"/>
    <cellStyle name="Normal 4 2 2 4 2 2" xfId="4929" xr:uid="{00000000-0005-0000-0000-000066D30000}"/>
    <cellStyle name="Normal 4 2 2 4 2 2 2" xfId="4930" xr:uid="{00000000-0005-0000-0000-000067D30000}"/>
    <cellStyle name="Normal 4 2 2 4 2 2 3" xfId="14092" xr:uid="{00000000-0005-0000-0000-000068D30000}"/>
    <cellStyle name="Normal 4 2 2 4 2 3" xfId="4931" xr:uid="{00000000-0005-0000-0000-000069D30000}"/>
    <cellStyle name="Normal 4 2 2 4 2 3 2" xfId="14093" xr:uid="{00000000-0005-0000-0000-00006AD30000}"/>
    <cellStyle name="Normal 4 2 2 4 2 4" xfId="11338" xr:uid="{00000000-0005-0000-0000-00006BD30000}"/>
    <cellStyle name="Normal 4 2 2 4 2 5" xfId="11339" xr:uid="{00000000-0005-0000-0000-00006CD30000}"/>
    <cellStyle name="Normal 4 2 2 4 3" xfId="4932" xr:uid="{00000000-0005-0000-0000-00006DD30000}"/>
    <cellStyle name="Normal 4 2 2 4 3 2" xfId="4933" xr:uid="{00000000-0005-0000-0000-00006ED30000}"/>
    <cellStyle name="Normal 4 2 2 4 3 3" xfId="14094" xr:uid="{00000000-0005-0000-0000-00006FD30000}"/>
    <cellStyle name="Normal 4 2 2 4 4" xfId="4934" xr:uid="{00000000-0005-0000-0000-000070D30000}"/>
    <cellStyle name="Normal 4 2 2 4 4 2" xfId="14095" xr:uid="{00000000-0005-0000-0000-000071D30000}"/>
    <cellStyle name="Normal 4 2 2 4 5" xfId="11340" xr:uid="{00000000-0005-0000-0000-000072D30000}"/>
    <cellStyle name="Normal 4 2 2 4 6" xfId="11341" xr:uid="{00000000-0005-0000-0000-000073D30000}"/>
    <cellStyle name="Normal 4 2 2 5" xfId="4935" xr:uid="{00000000-0005-0000-0000-000074D30000}"/>
    <cellStyle name="Normal 4 2 2 5 2" xfId="4936" xr:uid="{00000000-0005-0000-0000-000075D30000}"/>
    <cellStyle name="Normal 4 2 2 5 2 2" xfId="4937" xr:uid="{00000000-0005-0000-0000-000076D30000}"/>
    <cellStyle name="Normal 4 2 2 5 2 2 2" xfId="11342" xr:uid="{00000000-0005-0000-0000-000077D30000}"/>
    <cellStyle name="Normal 4 2 2 5 2 3" xfId="11343" xr:uid="{00000000-0005-0000-0000-000078D30000}"/>
    <cellStyle name="Normal 4 2 2 5 2 4" xfId="11344" xr:uid="{00000000-0005-0000-0000-000079D30000}"/>
    <cellStyle name="Normal 4 2 2 5 2 5" xfId="11345" xr:uid="{00000000-0005-0000-0000-00007AD30000}"/>
    <cellStyle name="Normal 4 2 2 5 3" xfId="4938" xr:uid="{00000000-0005-0000-0000-00007BD30000}"/>
    <cellStyle name="Normal 4 2 2 5 3 2" xfId="11346" xr:uid="{00000000-0005-0000-0000-00007CD30000}"/>
    <cellStyle name="Normal 4 2 2 5 4" xfId="11347" xr:uid="{00000000-0005-0000-0000-00007DD30000}"/>
    <cellStyle name="Normal 4 2 2 5 5" xfId="11348" xr:uid="{00000000-0005-0000-0000-00007ED30000}"/>
    <cellStyle name="Normal 4 2 2 5 6" xfId="11349" xr:uid="{00000000-0005-0000-0000-00007FD30000}"/>
    <cellStyle name="Normal 4 2 2 6" xfId="4939" xr:uid="{00000000-0005-0000-0000-000080D30000}"/>
    <cellStyle name="Normal 4 2 2 6 2" xfId="4940" xr:uid="{00000000-0005-0000-0000-000081D30000}"/>
    <cellStyle name="Normal 4 2 2 6 2 2" xfId="11350" xr:uid="{00000000-0005-0000-0000-000082D30000}"/>
    <cellStyle name="Normal 4 2 2 6 3" xfId="11351" xr:uid="{00000000-0005-0000-0000-000083D30000}"/>
    <cellStyle name="Normal 4 2 2 6 4" xfId="11352" xr:uid="{00000000-0005-0000-0000-000084D30000}"/>
    <cellStyle name="Normal 4 2 2 6 5" xfId="11353" xr:uid="{00000000-0005-0000-0000-000085D30000}"/>
    <cellStyle name="Normal 4 2 2 7" xfId="4941" xr:uid="{00000000-0005-0000-0000-000086D30000}"/>
    <cellStyle name="Normal 4 2 2 7 2" xfId="4942" xr:uid="{00000000-0005-0000-0000-000087D30000}"/>
    <cellStyle name="Normal 4 2 2 7 2 2" xfId="11354" xr:uid="{00000000-0005-0000-0000-000088D30000}"/>
    <cellStyle name="Normal 4 2 2 7 3" xfId="11355" xr:uid="{00000000-0005-0000-0000-000089D30000}"/>
    <cellStyle name="Normal 4 2 2 7 4" xfId="11356" xr:uid="{00000000-0005-0000-0000-00008AD30000}"/>
    <cellStyle name="Normal 4 2 2 7 5" xfId="11357" xr:uid="{00000000-0005-0000-0000-00008BD30000}"/>
    <cellStyle name="Normal 4 2 2 8" xfId="4943" xr:uid="{00000000-0005-0000-0000-00008CD30000}"/>
    <cellStyle name="Normal 4 2 2 8 2" xfId="11358" xr:uid="{00000000-0005-0000-0000-00008DD30000}"/>
    <cellStyle name="Normal 4 2 2 9" xfId="11359" xr:uid="{00000000-0005-0000-0000-00008ED30000}"/>
    <cellStyle name="Normal 4 2 3" xfId="4944" xr:uid="{00000000-0005-0000-0000-00008FD30000}"/>
    <cellStyle name="Normal 4 2 3 10" xfId="11360" xr:uid="{00000000-0005-0000-0000-000090D30000}"/>
    <cellStyle name="Normal 4 2 3 11" xfId="11361" xr:uid="{00000000-0005-0000-0000-000091D30000}"/>
    <cellStyle name="Normal 4 2 3 2" xfId="4945" xr:uid="{00000000-0005-0000-0000-000092D30000}"/>
    <cellStyle name="Normal 4 2 3 2 10" xfId="11362" xr:uid="{00000000-0005-0000-0000-000093D30000}"/>
    <cellStyle name="Normal 4 2 3 2 2" xfId="4946" xr:uid="{00000000-0005-0000-0000-000094D30000}"/>
    <cellStyle name="Normal 4 2 3 2 2 2" xfId="4947" xr:uid="{00000000-0005-0000-0000-000095D30000}"/>
    <cellStyle name="Normal 4 2 3 2 2 2 2" xfId="4948" xr:uid="{00000000-0005-0000-0000-000096D30000}"/>
    <cellStyle name="Normal 4 2 3 2 2 2 2 2" xfId="4949" xr:uid="{00000000-0005-0000-0000-000097D30000}"/>
    <cellStyle name="Normal 4 2 3 2 2 2 2 2 2" xfId="4950" xr:uid="{00000000-0005-0000-0000-000098D30000}"/>
    <cellStyle name="Normal 4 2 3 2 2 2 2 2 3" xfId="14096" xr:uid="{00000000-0005-0000-0000-000099D30000}"/>
    <cellStyle name="Normal 4 2 3 2 2 2 2 3" xfId="4951" xr:uid="{00000000-0005-0000-0000-00009AD30000}"/>
    <cellStyle name="Normal 4 2 3 2 2 2 2 3 2" xfId="14097" xr:uid="{00000000-0005-0000-0000-00009BD30000}"/>
    <cellStyle name="Normal 4 2 3 2 2 2 2 4" xfId="11363" xr:uid="{00000000-0005-0000-0000-00009CD30000}"/>
    <cellStyle name="Normal 4 2 3 2 2 2 2 5" xfId="11364" xr:uid="{00000000-0005-0000-0000-00009DD30000}"/>
    <cellStyle name="Normal 4 2 3 2 2 2 3" xfId="4952" xr:uid="{00000000-0005-0000-0000-00009ED30000}"/>
    <cellStyle name="Normal 4 2 3 2 2 2 3 2" xfId="4953" xr:uid="{00000000-0005-0000-0000-00009FD30000}"/>
    <cellStyle name="Normal 4 2 3 2 2 2 3 3" xfId="14098" xr:uid="{00000000-0005-0000-0000-0000A0D30000}"/>
    <cellStyle name="Normal 4 2 3 2 2 2 4" xfId="4954" xr:uid="{00000000-0005-0000-0000-0000A1D30000}"/>
    <cellStyle name="Normal 4 2 3 2 2 2 4 2" xfId="14099" xr:uid="{00000000-0005-0000-0000-0000A2D30000}"/>
    <cellStyle name="Normal 4 2 3 2 2 2 5" xfId="11365" xr:uid="{00000000-0005-0000-0000-0000A3D30000}"/>
    <cellStyle name="Normal 4 2 3 2 2 2 6" xfId="11366" xr:uid="{00000000-0005-0000-0000-0000A4D30000}"/>
    <cellStyle name="Normal 4 2 3 2 2 3" xfId="4955" xr:uid="{00000000-0005-0000-0000-0000A5D30000}"/>
    <cellStyle name="Normal 4 2 3 2 2 3 2" xfId="4956" xr:uid="{00000000-0005-0000-0000-0000A6D30000}"/>
    <cellStyle name="Normal 4 2 3 2 2 3 2 2" xfId="4957" xr:uid="{00000000-0005-0000-0000-0000A7D30000}"/>
    <cellStyle name="Normal 4 2 3 2 2 3 2 2 2" xfId="11367" xr:uid="{00000000-0005-0000-0000-0000A8D30000}"/>
    <cellStyle name="Normal 4 2 3 2 2 3 2 3" xfId="11368" xr:uid="{00000000-0005-0000-0000-0000A9D30000}"/>
    <cellStyle name="Normal 4 2 3 2 2 3 2 4" xfId="11369" xr:uid="{00000000-0005-0000-0000-0000AAD30000}"/>
    <cellStyle name="Normal 4 2 3 2 2 3 2 5" xfId="11370" xr:uid="{00000000-0005-0000-0000-0000ABD30000}"/>
    <cellStyle name="Normal 4 2 3 2 2 3 3" xfId="4958" xr:uid="{00000000-0005-0000-0000-0000ACD30000}"/>
    <cellStyle name="Normal 4 2 3 2 2 3 3 2" xfId="11371" xr:uid="{00000000-0005-0000-0000-0000ADD30000}"/>
    <cellStyle name="Normal 4 2 3 2 2 3 4" xfId="11372" xr:uid="{00000000-0005-0000-0000-0000AED30000}"/>
    <cellStyle name="Normal 4 2 3 2 2 3 5" xfId="11373" xr:uid="{00000000-0005-0000-0000-0000AFD30000}"/>
    <cellStyle name="Normal 4 2 3 2 2 3 6" xfId="11374" xr:uid="{00000000-0005-0000-0000-0000B0D30000}"/>
    <cellStyle name="Normal 4 2 3 2 2 4" xfId="4959" xr:uid="{00000000-0005-0000-0000-0000B1D30000}"/>
    <cellStyle name="Normal 4 2 3 2 2 4 2" xfId="4960" xr:uid="{00000000-0005-0000-0000-0000B2D30000}"/>
    <cellStyle name="Normal 4 2 3 2 2 4 2 2" xfId="11375" xr:uid="{00000000-0005-0000-0000-0000B3D30000}"/>
    <cellStyle name="Normal 4 2 3 2 2 4 3" xfId="11376" xr:uid="{00000000-0005-0000-0000-0000B4D30000}"/>
    <cellStyle name="Normal 4 2 3 2 2 4 4" xfId="11377" xr:uid="{00000000-0005-0000-0000-0000B5D30000}"/>
    <cellStyle name="Normal 4 2 3 2 2 4 5" xfId="11378" xr:uid="{00000000-0005-0000-0000-0000B6D30000}"/>
    <cellStyle name="Normal 4 2 3 2 2 5" xfId="4961" xr:uid="{00000000-0005-0000-0000-0000B7D30000}"/>
    <cellStyle name="Normal 4 2 3 2 2 5 2" xfId="4962" xr:uid="{00000000-0005-0000-0000-0000B8D30000}"/>
    <cellStyle name="Normal 4 2 3 2 2 5 2 2" xfId="11379" xr:uid="{00000000-0005-0000-0000-0000B9D30000}"/>
    <cellStyle name="Normal 4 2 3 2 2 5 3" xfId="11380" xr:uid="{00000000-0005-0000-0000-0000BAD30000}"/>
    <cellStyle name="Normal 4 2 3 2 2 5 4" xfId="11381" xr:uid="{00000000-0005-0000-0000-0000BBD30000}"/>
    <cellStyle name="Normal 4 2 3 2 2 5 5" xfId="11382" xr:uid="{00000000-0005-0000-0000-0000BCD30000}"/>
    <cellStyle name="Normal 4 2 3 2 2 6" xfId="4963" xr:uid="{00000000-0005-0000-0000-0000BDD30000}"/>
    <cellStyle name="Normal 4 2 3 2 2 6 2" xfId="11383" xr:uid="{00000000-0005-0000-0000-0000BED30000}"/>
    <cellStyle name="Normal 4 2 3 2 2 7" xfId="11384" xr:uid="{00000000-0005-0000-0000-0000BFD30000}"/>
    <cellStyle name="Normal 4 2 3 2 2 8" xfId="11385" xr:uid="{00000000-0005-0000-0000-0000C0D30000}"/>
    <cellStyle name="Normal 4 2 3 2 2 9" xfId="11386" xr:uid="{00000000-0005-0000-0000-0000C1D30000}"/>
    <cellStyle name="Normal 4 2 3 2 3" xfId="4964" xr:uid="{00000000-0005-0000-0000-0000C2D30000}"/>
    <cellStyle name="Normal 4 2 3 2 3 2" xfId="4965" xr:uid="{00000000-0005-0000-0000-0000C3D30000}"/>
    <cellStyle name="Normal 4 2 3 2 3 2 2" xfId="4966" xr:uid="{00000000-0005-0000-0000-0000C4D30000}"/>
    <cellStyle name="Normal 4 2 3 2 3 2 2 2" xfId="4967" xr:uid="{00000000-0005-0000-0000-0000C5D30000}"/>
    <cellStyle name="Normal 4 2 3 2 3 2 2 3" xfId="14100" xr:uid="{00000000-0005-0000-0000-0000C6D30000}"/>
    <cellStyle name="Normal 4 2 3 2 3 2 3" xfId="4968" xr:uid="{00000000-0005-0000-0000-0000C7D30000}"/>
    <cellStyle name="Normal 4 2 3 2 3 2 3 2" xfId="14101" xr:uid="{00000000-0005-0000-0000-0000C8D30000}"/>
    <cellStyle name="Normal 4 2 3 2 3 2 4" xfId="11387" xr:uid="{00000000-0005-0000-0000-0000C9D30000}"/>
    <cellStyle name="Normal 4 2 3 2 3 2 5" xfId="11388" xr:uid="{00000000-0005-0000-0000-0000CAD30000}"/>
    <cellStyle name="Normal 4 2 3 2 3 3" xfId="4969" xr:uid="{00000000-0005-0000-0000-0000CBD30000}"/>
    <cellStyle name="Normal 4 2 3 2 3 3 2" xfId="4970" xr:uid="{00000000-0005-0000-0000-0000CCD30000}"/>
    <cellStyle name="Normal 4 2 3 2 3 3 3" xfId="14102" xr:uid="{00000000-0005-0000-0000-0000CDD30000}"/>
    <cellStyle name="Normal 4 2 3 2 3 4" xfId="4971" xr:uid="{00000000-0005-0000-0000-0000CED30000}"/>
    <cellStyle name="Normal 4 2 3 2 3 4 2" xfId="14103" xr:uid="{00000000-0005-0000-0000-0000CFD30000}"/>
    <cellStyle name="Normal 4 2 3 2 3 5" xfId="11389" xr:uid="{00000000-0005-0000-0000-0000D0D30000}"/>
    <cellStyle name="Normal 4 2 3 2 3 6" xfId="11390" xr:uid="{00000000-0005-0000-0000-0000D1D30000}"/>
    <cellStyle name="Normal 4 2 3 2 4" xfId="4972" xr:uid="{00000000-0005-0000-0000-0000D2D30000}"/>
    <cellStyle name="Normal 4 2 3 2 4 2" xfId="4973" xr:uid="{00000000-0005-0000-0000-0000D3D30000}"/>
    <cellStyle name="Normal 4 2 3 2 4 2 2" xfId="4974" xr:uid="{00000000-0005-0000-0000-0000D4D30000}"/>
    <cellStyle name="Normal 4 2 3 2 4 2 2 2" xfId="11391" xr:uid="{00000000-0005-0000-0000-0000D5D30000}"/>
    <cellStyle name="Normal 4 2 3 2 4 2 3" xfId="11392" xr:uid="{00000000-0005-0000-0000-0000D6D30000}"/>
    <cellStyle name="Normal 4 2 3 2 4 2 4" xfId="11393" xr:uid="{00000000-0005-0000-0000-0000D7D30000}"/>
    <cellStyle name="Normal 4 2 3 2 4 2 5" xfId="11394" xr:uid="{00000000-0005-0000-0000-0000D8D30000}"/>
    <cellStyle name="Normal 4 2 3 2 4 3" xfId="4975" xr:uid="{00000000-0005-0000-0000-0000D9D30000}"/>
    <cellStyle name="Normal 4 2 3 2 4 3 2" xfId="11395" xr:uid="{00000000-0005-0000-0000-0000DAD30000}"/>
    <cellStyle name="Normal 4 2 3 2 4 4" xfId="11396" xr:uid="{00000000-0005-0000-0000-0000DBD30000}"/>
    <cellStyle name="Normal 4 2 3 2 4 5" xfId="11397" xr:uid="{00000000-0005-0000-0000-0000DCD30000}"/>
    <cellStyle name="Normal 4 2 3 2 4 6" xfId="11398" xr:uid="{00000000-0005-0000-0000-0000DDD30000}"/>
    <cellStyle name="Normal 4 2 3 2 5" xfId="4976" xr:uid="{00000000-0005-0000-0000-0000DED30000}"/>
    <cellStyle name="Normal 4 2 3 2 5 2" xfId="4977" xr:uid="{00000000-0005-0000-0000-0000DFD30000}"/>
    <cellStyle name="Normal 4 2 3 2 5 2 2" xfId="11399" xr:uid="{00000000-0005-0000-0000-0000E0D30000}"/>
    <cellStyle name="Normal 4 2 3 2 5 3" xfId="11400" xr:uid="{00000000-0005-0000-0000-0000E1D30000}"/>
    <cellStyle name="Normal 4 2 3 2 5 4" xfId="11401" xr:uid="{00000000-0005-0000-0000-0000E2D30000}"/>
    <cellStyle name="Normal 4 2 3 2 5 5" xfId="11402" xr:uid="{00000000-0005-0000-0000-0000E3D30000}"/>
    <cellStyle name="Normal 4 2 3 2 6" xfId="4978" xr:uid="{00000000-0005-0000-0000-0000E4D30000}"/>
    <cellStyle name="Normal 4 2 3 2 6 2" xfId="4979" xr:uid="{00000000-0005-0000-0000-0000E5D30000}"/>
    <cellStyle name="Normal 4 2 3 2 6 2 2" xfId="11403" xr:uid="{00000000-0005-0000-0000-0000E6D30000}"/>
    <cellStyle name="Normal 4 2 3 2 6 3" xfId="11404" xr:uid="{00000000-0005-0000-0000-0000E7D30000}"/>
    <cellStyle name="Normal 4 2 3 2 6 4" xfId="11405" xr:uid="{00000000-0005-0000-0000-0000E8D30000}"/>
    <cellStyle name="Normal 4 2 3 2 6 5" xfId="11406" xr:uid="{00000000-0005-0000-0000-0000E9D30000}"/>
    <cellStyle name="Normal 4 2 3 2 7" xfId="4980" xr:uid="{00000000-0005-0000-0000-0000EAD30000}"/>
    <cellStyle name="Normal 4 2 3 2 7 2" xfId="11407" xr:uid="{00000000-0005-0000-0000-0000EBD30000}"/>
    <cellStyle name="Normal 4 2 3 2 8" xfId="11408" xr:uid="{00000000-0005-0000-0000-0000ECD30000}"/>
    <cellStyle name="Normal 4 2 3 2 9" xfId="11409" xr:uid="{00000000-0005-0000-0000-0000EDD30000}"/>
    <cellStyle name="Normal 4 2 3 3" xfId="4981" xr:uid="{00000000-0005-0000-0000-0000EED30000}"/>
    <cellStyle name="Normal 4 2 3 3 2" xfId="4982" xr:uid="{00000000-0005-0000-0000-0000EFD30000}"/>
    <cellStyle name="Normal 4 2 3 3 2 2" xfId="4983" xr:uid="{00000000-0005-0000-0000-0000F0D30000}"/>
    <cellStyle name="Normal 4 2 3 3 2 2 2" xfId="4984" xr:uid="{00000000-0005-0000-0000-0000F1D30000}"/>
    <cellStyle name="Normal 4 2 3 3 2 2 2 2" xfId="4985" xr:uid="{00000000-0005-0000-0000-0000F2D30000}"/>
    <cellStyle name="Normal 4 2 3 3 2 2 2 3" xfId="14104" xr:uid="{00000000-0005-0000-0000-0000F3D30000}"/>
    <cellStyle name="Normal 4 2 3 3 2 2 3" xfId="4986" xr:uid="{00000000-0005-0000-0000-0000F4D30000}"/>
    <cellStyle name="Normal 4 2 3 3 2 2 3 2" xfId="14105" xr:uid="{00000000-0005-0000-0000-0000F5D30000}"/>
    <cellStyle name="Normal 4 2 3 3 2 2 4" xfId="11410" xr:uid="{00000000-0005-0000-0000-0000F6D30000}"/>
    <cellStyle name="Normal 4 2 3 3 2 2 5" xfId="11411" xr:uid="{00000000-0005-0000-0000-0000F7D30000}"/>
    <cellStyle name="Normal 4 2 3 3 2 3" xfId="4987" xr:uid="{00000000-0005-0000-0000-0000F8D30000}"/>
    <cellStyle name="Normal 4 2 3 3 2 3 2" xfId="4988" xr:uid="{00000000-0005-0000-0000-0000F9D30000}"/>
    <cellStyle name="Normal 4 2 3 3 2 3 3" xfId="14106" xr:uid="{00000000-0005-0000-0000-0000FAD30000}"/>
    <cellStyle name="Normal 4 2 3 3 2 4" xfId="4989" xr:uid="{00000000-0005-0000-0000-0000FBD30000}"/>
    <cellStyle name="Normal 4 2 3 3 2 4 2" xfId="14107" xr:uid="{00000000-0005-0000-0000-0000FCD30000}"/>
    <cellStyle name="Normal 4 2 3 3 2 5" xfId="11412" xr:uid="{00000000-0005-0000-0000-0000FDD30000}"/>
    <cellStyle name="Normal 4 2 3 3 2 6" xfId="11413" xr:uid="{00000000-0005-0000-0000-0000FED30000}"/>
    <cellStyle name="Normal 4 2 3 3 3" xfId="4990" xr:uid="{00000000-0005-0000-0000-0000FFD30000}"/>
    <cellStyle name="Normal 4 2 3 3 3 2" xfId="4991" xr:uid="{00000000-0005-0000-0000-000000D40000}"/>
    <cellStyle name="Normal 4 2 3 3 3 2 2" xfId="4992" xr:uid="{00000000-0005-0000-0000-000001D40000}"/>
    <cellStyle name="Normal 4 2 3 3 3 2 2 2" xfId="11414" xr:uid="{00000000-0005-0000-0000-000002D40000}"/>
    <cellStyle name="Normal 4 2 3 3 3 2 3" xfId="11415" xr:uid="{00000000-0005-0000-0000-000003D40000}"/>
    <cellStyle name="Normal 4 2 3 3 3 2 4" xfId="11416" xr:uid="{00000000-0005-0000-0000-000004D40000}"/>
    <cellStyle name="Normal 4 2 3 3 3 2 5" xfId="11417" xr:uid="{00000000-0005-0000-0000-000005D40000}"/>
    <cellStyle name="Normal 4 2 3 3 3 3" xfId="4993" xr:uid="{00000000-0005-0000-0000-000006D40000}"/>
    <cellStyle name="Normal 4 2 3 3 3 3 2" xfId="11418" xr:uid="{00000000-0005-0000-0000-000007D40000}"/>
    <cellStyle name="Normal 4 2 3 3 3 4" xfId="11419" xr:uid="{00000000-0005-0000-0000-000008D40000}"/>
    <cellStyle name="Normal 4 2 3 3 3 5" xfId="11420" xr:uid="{00000000-0005-0000-0000-000009D40000}"/>
    <cellStyle name="Normal 4 2 3 3 3 6" xfId="11421" xr:uid="{00000000-0005-0000-0000-00000AD40000}"/>
    <cellStyle name="Normal 4 2 3 3 4" xfId="4994" xr:uid="{00000000-0005-0000-0000-00000BD40000}"/>
    <cellStyle name="Normal 4 2 3 3 4 2" xfId="4995" xr:uid="{00000000-0005-0000-0000-00000CD40000}"/>
    <cellStyle name="Normal 4 2 3 3 4 2 2" xfId="11422" xr:uid="{00000000-0005-0000-0000-00000DD40000}"/>
    <cellStyle name="Normal 4 2 3 3 4 3" xfId="11423" xr:uid="{00000000-0005-0000-0000-00000ED40000}"/>
    <cellStyle name="Normal 4 2 3 3 4 4" xfId="11424" xr:uid="{00000000-0005-0000-0000-00000FD40000}"/>
    <cellStyle name="Normal 4 2 3 3 4 5" xfId="11425" xr:uid="{00000000-0005-0000-0000-000010D40000}"/>
    <cellStyle name="Normal 4 2 3 3 5" xfId="4996" xr:uid="{00000000-0005-0000-0000-000011D40000}"/>
    <cellStyle name="Normal 4 2 3 3 5 2" xfId="4997" xr:uid="{00000000-0005-0000-0000-000012D40000}"/>
    <cellStyle name="Normal 4 2 3 3 5 2 2" xfId="11426" xr:uid="{00000000-0005-0000-0000-000013D40000}"/>
    <cellStyle name="Normal 4 2 3 3 5 3" xfId="11427" xr:uid="{00000000-0005-0000-0000-000014D40000}"/>
    <cellStyle name="Normal 4 2 3 3 5 4" xfId="11428" xr:uid="{00000000-0005-0000-0000-000015D40000}"/>
    <cellStyle name="Normal 4 2 3 3 5 5" xfId="11429" xr:uid="{00000000-0005-0000-0000-000016D40000}"/>
    <cellStyle name="Normal 4 2 3 3 6" xfId="4998" xr:uid="{00000000-0005-0000-0000-000017D40000}"/>
    <cellStyle name="Normal 4 2 3 3 6 2" xfId="11430" xr:uid="{00000000-0005-0000-0000-000018D40000}"/>
    <cellStyle name="Normal 4 2 3 3 7" xfId="11431" xr:uid="{00000000-0005-0000-0000-000019D40000}"/>
    <cellStyle name="Normal 4 2 3 3 8" xfId="11432" xr:uid="{00000000-0005-0000-0000-00001AD40000}"/>
    <cellStyle name="Normal 4 2 3 3 9" xfId="11433" xr:uid="{00000000-0005-0000-0000-00001BD40000}"/>
    <cellStyle name="Normal 4 2 3 4" xfId="4999" xr:uid="{00000000-0005-0000-0000-00001CD40000}"/>
    <cellStyle name="Normal 4 2 3 4 2" xfId="5000" xr:uid="{00000000-0005-0000-0000-00001DD40000}"/>
    <cellStyle name="Normal 4 2 3 4 2 2" xfId="5001" xr:uid="{00000000-0005-0000-0000-00001ED40000}"/>
    <cellStyle name="Normal 4 2 3 4 2 2 2" xfId="5002" xr:uid="{00000000-0005-0000-0000-00001FD40000}"/>
    <cellStyle name="Normal 4 2 3 4 2 2 3" xfId="14108" xr:uid="{00000000-0005-0000-0000-000020D40000}"/>
    <cellStyle name="Normal 4 2 3 4 2 3" xfId="5003" xr:uid="{00000000-0005-0000-0000-000021D40000}"/>
    <cellStyle name="Normal 4 2 3 4 2 3 2" xfId="14109" xr:uid="{00000000-0005-0000-0000-000022D40000}"/>
    <cellStyle name="Normal 4 2 3 4 2 4" xfId="11434" xr:uid="{00000000-0005-0000-0000-000023D40000}"/>
    <cellStyle name="Normal 4 2 3 4 2 5" xfId="11435" xr:uid="{00000000-0005-0000-0000-000024D40000}"/>
    <cellStyle name="Normal 4 2 3 4 3" xfId="5004" xr:uid="{00000000-0005-0000-0000-000025D40000}"/>
    <cellStyle name="Normal 4 2 3 4 3 2" xfId="5005" xr:uid="{00000000-0005-0000-0000-000026D40000}"/>
    <cellStyle name="Normal 4 2 3 4 3 3" xfId="14110" xr:uid="{00000000-0005-0000-0000-000027D40000}"/>
    <cellStyle name="Normal 4 2 3 4 4" xfId="5006" xr:uid="{00000000-0005-0000-0000-000028D40000}"/>
    <cellStyle name="Normal 4 2 3 4 4 2" xfId="14111" xr:uid="{00000000-0005-0000-0000-000029D40000}"/>
    <cellStyle name="Normal 4 2 3 4 5" xfId="11436" xr:uid="{00000000-0005-0000-0000-00002AD40000}"/>
    <cellStyle name="Normal 4 2 3 4 6" xfId="11437" xr:uid="{00000000-0005-0000-0000-00002BD40000}"/>
    <cellStyle name="Normal 4 2 3 5" xfId="5007" xr:uid="{00000000-0005-0000-0000-00002CD40000}"/>
    <cellStyle name="Normal 4 2 3 5 2" xfId="5008" xr:uid="{00000000-0005-0000-0000-00002DD40000}"/>
    <cellStyle name="Normal 4 2 3 5 2 2" xfId="5009" xr:uid="{00000000-0005-0000-0000-00002ED40000}"/>
    <cellStyle name="Normal 4 2 3 5 2 2 2" xfId="11438" xr:uid="{00000000-0005-0000-0000-00002FD40000}"/>
    <cellStyle name="Normal 4 2 3 5 2 3" xfId="11439" xr:uid="{00000000-0005-0000-0000-000030D40000}"/>
    <cellStyle name="Normal 4 2 3 5 2 4" xfId="11440" xr:uid="{00000000-0005-0000-0000-000031D40000}"/>
    <cellStyle name="Normal 4 2 3 5 2 5" xfId="11441" xr:uid="{00000000-0005-0000-0000-000032D40000}"/>
    <cellStyle name="Normal 4 2 3 5 3" xfId="5010" xr:uid="{00000000-0005-0000-0000-000033D40000}"/>
    <cellStyle name="Normal 4 2 3 5 3 2" xfId="11442" xr:uid="{00000000-0005-0000-0000-000034D40000}"/>
    <cellStyle name="Normal 4 2 3 5 4" xfId="11443" xr:uid="{00000000-0005-0000-0000-000035D40000}"/>
    <cellStyle name="Normal 4 2 3 5 5" xfId="11444" xr:uid="{00000000-0005-0000-0000-000036D40000}"/>
    <cellStyle name="Normal 4 2 3 5 6" xfId="11445" xr:uid="{00000000-0005-0000-0000-000037D40000}"/>
    <cellStyle name="Normal 4 2 3 6" xfId="5011" xr:uid="{00000000-0005-0000-0000-000038D40000}"/>
    <cellStyle name="Normal 4 2 3 6 2" xfId="5012" xr:uid="{00000000-0005-0000-0000-000039D40000}"/>
    <cellStyle name="Normal 4 2 3 6 2 2" xfId="11446" xr:uid="{00000000-0005-0000-0000-00003AD40000}"/>
    <cellStyle name="Normal 4 2 3 6 3" xfId="11447" xr:uid="{00000000-0005-0000-0000-00003BD40000}"/>
    <cellStyle name="Normal 4 2 3 6 4" xfId="11448" xr:uid="{00000000-0005-0000-0000-00003CD40000}"/>
    <cellStyle name="Normal 4 2 3 6 5" xfId="11449" xr:uid="{00000000-0005-0000-0000-00003DD40000}"/>
    <cellStyle name="Normal 4 2 3 7" xfId="5013" xr:uid="{00000000-0005-0000-0000-00003ED40000}"/>
    <cellStyle name="Normal 4 2 3 7 2" xfId="5014" xr:uid="{00000000-0005-0000-0000-00003FD40000}"/>
    <cellStyle name="Normal 4 2 3 7 2 2" xfId="11450" xr:uid="{00000000-0005-0000-0000-000040D40000}"/>
    <cellStyle name="Normal 4 2 3 7 3" xfId="11451" xr:uid="{00000000-0005-0000-0000-000041D40000}"/>
    <cellStyle name="Normal 4 2 3 7 4" xfId="11452" xr:uid="{00000000-0005-0000-0000-000042D40000}"/>
    <cellStyle name="Normal 4 2 3 7 5" xfId="11453" xr:uid="{00000000-0005-0000-0000-000043D40000}"/>
    <cellStyle name="Normal 4 2 3 8" xfId="5015" xr:uid="{00000000-0005-0000-0000-000044D40000}"/>
    <cellStyle name="Normal 4 2 3 8 2" xfId="11454" xr:uid="{00000000-0005-0000-0000-000045D40000}"/>
    <cellStyle name="Normal 4 2 3 9" xfId="11455" xr:uid="{00000000-0005-0000-0000-000046D40000}"/>
    <cellStyle name="Normal 4 2 4" xfId="5016" xr:uid="{00000000-0005-0000-0000-000047D40000}"/>
    <cellStyle name="Normal 4 2 4 10" xfId="11456" xr:uid="{00000000-0005-0000-0000-000048D40000}"/>
    <cellStyle name="Normal 4 2 4 2" xfId="5017" xr:uid="{00000000-0005-0000-0000-000049D40000}"/>
    <cellStyle name="Normal 4 2 4 2 2" xfId="5018" xr:uid="{00000000-0005-0000-0000-00004AD40000}"/>
    <cellStyle name="Normal 4 2 4 2 2 2" xfId="5019" xr:uid="{00000000-0005-0000-0000-00004BD40000}"/>
    <cellStyle name="Normal 4 2 4 2 2 2 2" xfId="5020" xr:uid="{00000000-0005-0000-0000-00004CD40000}"/>
    <cellStyle name="Normal 4 2 4 2 2 2 2 2" xfId="5021" xr:uid="{00000000-0005-0000-0000-00004DD40000}"/>
    <cellStyle name="Normal 4 2 4 2 2 2 2 3" xfId="14112" xr:uid="{00000000-0005-0000-0000-00004ED40000}"/>
    <cellStyle name="Normal 4 2 4 2 2 2 3" xfId="5022" xr:uid="{00000000-0005-0000-0000-00004FD40000}"/>
    <cellStyle name="Normal 4 2 4 2 2 2 3 2" xfId="14113" xr:uid="{00000000-0005-0000-0000-000050D40000}"/>
    <cellStyle name="Normal 4 2 4 2 2 2 4" xfId="11457" xr:uid="{00000000-0005-0000-0000-000051D40000}"/>
    <cellStyle name="Normal 4 2 4 2 2 2 5" xfId="11458" xr:uid="{00000000-0005-0000-0000-000052D40000}"/>
    <cellStyle name="Normal 4 2 4 2 2 3" xfId="5023" xr:uid="{00000000-0005-0000-0000-000053D40000}"/>
    <cellStyle name="Normal 4 2 4 2 2 3 2" xfId="5024" xr:uid="{00000000-0005-0000-0000-000054D40000}"/>
    <cellStyle name="Normal 4 2 4 2 2 3 3" xfId="14114" xr:uid="{00000000-0005-0000-0000-000055D40000}"/>
    <cellStyle name="Normal 4 2 4 2 2 4" xfId="5025" xr:uid="{00000000-0005-0000-0000-000056D40000}"/>
    <cellStyle name="Normal 4 2 4 2 2 4 2" xfId="14115" xr:uid="{00000000-0005-0000-0000-000057D40000}"/>
    <cellStyle name="Normal 4 2 4 2 2 5" xfId="11459" xr:uid="{00000000-0005-0000-0000-000058D40000}"/>
    <cellStyle name="Normal 4 2 4 2 2 6" xfId="11460" xr:uid="{00000000-0005-0000-0000-000059D40000}"/>
    <cellStyle name="Normal 4 2 4 2 3" xfId="5026" xr:uid="{00000000-0005-0000-0000-00005AD40000}"/>
    <cellStyle name="Normal 4 2 4 2 3 2" xfId="5027" xr:uid="{00000000-0005-0000-0000-00005BD40000}"/>
    <cellStyle name="Normal 4 2 4 2 3 2 2" xfId="5028" xr:uid="{00000000-0005-0000-0000-00005CD40000}"/>
    <cellStyle name="Normal 4 2 4 2 3 2 2 2" xfId="11461" xr:uid="{00000000-0005-0000-0000-00005DD40000}"/>
    <cellStyle name="Normal 4 2 4 2 3 2 3" xfId="11462" xr:uid="{00000000-0005-0000-0000-00005ED40000}"/>
    <cellStyle name="Normal 4 2 4 2 3 2 4" xfId="11463" xr:uid="{00000000-0005-0000-0000-00005FD40000}"/>
    <cellStyle name="Normal 4 2 4 2 3 2 5" xfId="11464" xr:uid="{00000000-0005-0000-0000-000060D40000}"/>
    <cellStyle name="Normal 4 2 4 2 3 3" xfId="5029" xr:uid="{00000000-0005-0000-0000-000061D40000}"/>
    <cellStyle name="Normal 4 2 4 2 3 3 2" xfId="11465" xr:uid="{00000000-0005-0000-0000-000062D40000}"/>
    <cellStyle name="Normal 4 2 4 2 3 4" xfId="11466" xr:uid="{00000000-0005-0000-0000-000063D40000}"/>
    <cellStyle name="Normal 4 2 4 2 3 5" xfId="11467" xr:uid="{00000000-0005-0000-0000-000064D40000}"/>
    <cellStyle name="Normal 4 2 4 2 3 6" xfId="11468" xr:uid="{00000000-0005-0000-0000-000065D40000}"/>
    <cellStyle name="Normal 4 2 4 2 4" xfId="5030" xr:uid="{00000000-0005-0000-0000-000066D40000}"/>
    <cellStyle name="Normal 4 2 4 2 4 2" xfId="5031" xr:uid="{00000000-0005-0000-0000-000067D40000}"/>
    <cellStyle name="Normal 4 2 4 2 4 2 2" xfId="11469" xr:uid="{00000000-0005-0000-0000-000068D40000}"/>
    <cellStyle name="Normal 4 2 4 2 4 3" xfId="11470" xr:uid="{00000000-0005-0000-0000-000069D40000}"/>
    <cellStyle name="Normal 4 2 4 2 4 4" xfId="11471" xr:uid="{00000000-0005-0000-0000-00006AD40000}"/>
    <cellStyle name="Normal 4 2 4 2 4 5" xfId="11472" xr:uid="{00000000-0005-0000-0000-00006BD40000}"/>
    <cellStyle name="Normal 4 2 4 2 5" xfId="5032" xr:uid="{00000000-0005-0000-0000-00006CD40000}"/>
    <cellStyle name="Normal 4 2 4 2 5 2" xfId="5033" xr:uid="{00000000-0005-0000-0000-00006DD40000}"/>
    <cellStyle name="Normal 4 2 4 2 5 2 2" xfId="11473" xr:uid="{00000000-0005-0000-0000-00006ED40000}"/>
    <cellStyle name="Normal 4 2 4 2 5 3" xfId="11474" xr:uid="{00000000-0005-0000-0000-00006FD40000}"/>
    <cellStyle name="Normal 4 2 4 2 5 4" xfId="11475" xr:uid="{00000000-0005-0000-0000-000070D40000}"/>
    <cellStyle name="Normal 4 2 4 2 5 5" xfId="11476" xr:uid="{00000000-0005-0000-0000-000071D40000}"/>
    <cellStyle name="Normal 4 2 4 2 6" xfId="5034" xr:uid="{00000000-0005-0000-0000-000072D40000}"/>
    <cellStyle name="Normal 4 2 4 2 6 2" xfId="11477" xr:uid="{00000000-0005-0000-0000-000073D40000}"/>
    <cellStyle name="Normal 4 2 4 2 7" xfId="11478" xr:uid="{00000000-0005-0000-0000-000074D40000}"/>
    <cellStyle name="Normal 4 2 4 2 8" xfId="11479" xr:uid="{00000000-0005-0000-0000-000075D40000}"/>
    <cellStyle name="Normal 4 2 4 2 9" xfId="11480" xr:uid="{00000000-0005-0000-0000-000076D40000}"/>
    <cellStyle name="Normal 4 2 4 3" xfId="5035" xr:uid="{00000000-0005-0000-0000-000077D40000}"/>
    <cellStyle name="Normal 4 2 4 3 2" xfId="5036" xr:uid="{00000000-0005-0000-0000-000078D40000}"/>
    <cellStyle name="Normal 4 2 4 3 2 2" xfId="5037" xr:uid="{00000000-0005-0000-0000-000079D40000}"/>
    <cellStyle name="Normal 4 2 4 3 2 2 2" xfId="5038" xr:uid="{00000000-0005-0000-0000-00007AD40000}"/>
    <cellStyle name="Normal 4 2 4 3 2 2 3" xfId="14116" xr:uid="{00000000-0005-0000-0000-00007BD40000}"/>
    <cellStyle name="Normal 4 2 4 3 2 3" xfId="5039" xr:uid="{00000000-0005-0000-0000-00007CD40000}"/>
    <cellStyle name="Normal 4 2 4 3 2 3 2" xfId="14117" xr:uid="{00000000-0005-0000-0000-00007DD40000}"/>
    <cellStyle name="Normal 4 2 4 3 2 4" xfId="11481" xr:uid="{00000000-0005-0000-0000-00007ED40000}"/>
    <cellStyle name="Normal 4 2 4 3 2 5" xfId="11482" xr:uid="{00000000-0005-0000-0000-00007FD40000}"/>
    <cellStyle name="Normal 4 2 4 3 3" xfId="5040" xr:uid="{00000000-0005-0000-0000-000080D40000}"/>
    <cellStyle name="Normal 4 2 4 3 3 2" xfId="5041" xr:uid="{00000000-0005-0000-0000-000081D40000}"/>
    <cellStyle name="Normal 4 2 4 3 3 3" xfId="14118" xr:uid="{00000000-0005-0000-0000-000082D40000}"/>
    <cellStyle name="Normal 4 2 4 3 4" xfId="5042" xr:uid="{00000000-0005-0000-0000-000083D40000}"/>
    <cellStyle name="Normal 4 2 4 3 4 2" xfId="14119" xr:uid="{00000000-0005-0000-0000-000084D40000}"/>
    <cellStyle name="Normal 4 2 4 3 5" xfId="11483" xr:uid="{00000000-0005-0000-0000-000085D40000}"/>
    <cellStyle name="Normal 4 2 4 3 6" xfId="11484" xr:uid="{00000000-0005-0000-0000-000086D40000}"/>
    <cellStyle name="Normal 4 2 4 4" xfId="5043" xr:uid="{00000000-0005-0000-0000-000087D40000}"/>
    <cellStyle name="Normal 4 2 4 4 2" xfId="5044" xr:uid="{00000000-0005-0000-0000-000088D40000}"/>
    <cellStyle name="Normal 4 2 4 4 2 2" xfId="5045" xr:uid="{00000000-0005-0000-0000-000089D40000}"/>
    <cellStyle name="Normal 4 2 4 4 2 2 2" xfId="11485" xr:uid="{00000000-0005-0000-0000-00008AD40000}"/>
    <cellStyle name="Normal 4 2 4 4 2 3" xfId="11486" xr:uid="{00000000-0005-0000-0000-00008BD40000}"/>
    <cellStyle name="Normal 4 2 4 4 2 4" xfId="11487" xr:uid="{00000000-0005-0000-0000-00008CD40000}"/>
    <cellStyle name="Normal 4 2 4 4 2 5" xfId="11488" xr:uid="{00000000-0005-0000-0000-00008DD40000}"/>
    <cellStyle name="Normal 4 2 4 4 3" xfId="5046" xr:uid="{00000000-0005-0000-0000-00008ED40000}"/>
    <cellStyle name="Normal 4 2 4 4 3 2" xfId="11489" xr:uid="{00000000-0005-0000-0000-00008FD40000}"/>
    <cellStyle name="Normal 4 2 4 4 4" xfId="11490" xr:uid="{00000000-0005-0000-0000-000090D40000}"/>
    <cellStyle name="Normal 4 2 4 4 5" xfId="11491" xr:uid="{00000000-0005-0000-0000-000091D40000}"/>
    <cellStyle name="Normal 4 2 4 4 6" xfId="11492" xr:uid="{00000000-0005-0000-0000-000092D40000}"/>
    <cellStyle name="Normal 4 2 4 5" xfId="5047" xr:uid="{00000000-0005-0000-0000-000093D40000}"/>
    <cellStyle name="Normal 4 2 4 5 2" xfId="5048" xr:uid="{00000000-0005-0000-0000-000094D40000}"/>
    <cellStyle name="Normal 4 2 4 5 2 2" xfId="11493" xr:uid="{00000000-0005-0000-0000-000095D40000}"/>
    <cellStyle name="Normal 4 2 4 5 3" xfId="11494" xr:uid="{00000000-0005-0000-0000-000096D40000}"/>
    <cellStyle name="Normal 4 2 4 5 4" xfId="11495" xr:uid="{00000000-0005-0000-0000-000097D40000}"/>
    <cellStyle name="Normal 4 2 4 5 5" xfId="11496" xr:uid="{00000000-0005-0000-0000-000098D40000}"/>
    <cellStyle name="Normal 4 2 4 6" xfId="5049" xr:uid="{00000000-0005-0000-0000-000099D40000}"/>
    <cellStyle name="Normal 4 2 4 6 2" xfId="5050" xr:uid="{00000000-0005-0000-0000-00009AD40000}"/>
    <cellStyle name="Normal 4 2 4 6 2 2" xfId="11497" xr:uid="{00000000-0005-0000-0000-00009BD40000}"/>
    <cellStyle name="Normal 4 2 4 6 3" xfId="11498" xr:uid="{00000000-0005-0000-0000-00009CD40000}"/>
    <cellStyle name="Normal 4 2 4 6 4" xfId="11499" xr:uid="{00000000-0005-0000-0000-00009DD40000}"/>
    <cellStyle name="Normal 4 2 4 6 5" xfId="11500" xr:uid="{00000000-0005-0000-0000-00009ED40000}"/>
    <cellStyle name="Normal 4 2 4 7" xfId="5051" xr:uid="{00000000-0005-0000-0000-00009FD40000}"/>
    <cellStyle name="Normal 4 2 4 7 2" xfId="11501" xr:uid="{00000000-0005-0000-0000-0000A0D40000}"/>
    <cellStyle name="Normal 4 2 4 8" xfId="11502" xr:uid="{00000000-0005-0000-0000-0000A1D40000}"/>
    <cellStyle name="Normal 4 2 4 9" xfId="11503" xr:uid="{00000000-0005-0000-0000-0000A2D40000}"/>
    <cellStyle name="Normal 4 2 5" xfId="5052" xr:uid="{00000000-0005-0000-0000-0000A3D40000}"/>
    <cellStyle name="Normal 4 2 5 2" xfId="5053" xr:uid="{00000000-0005-0000-0000-0000A4D40000}"/>
    <cellStyle name="Normal 4 2 5 2 2" xfId="5054" xr:uid="{00000000-0005-0000-0000-0000A5D40000}"/>
    <cellStyle name="Normal 4 2 5 2 2 2" xfId="5055" xr:uid="{00000000-0005-0000-0000-0000A6D40000}"/>
    <cellStyle name="Normal 4 2 5 2 2 2 2" xfId="5056" xr:uid="{00000000-0005-0000-0000-0000A7D40000}"/>
    <cellStyle name="Normal 4 2 5 2 2 2 3" xfId="14120" xr:uid="{00000000-0005-0000-0000-0000A8D40000}"/>
    <cellStyle name="Normal 4 2 5 2 2 3" xfId="5057" xr:uid="{00000000-0005-0000-0000-0000A9D40000}"/>
    <cellStyle name="Normal 4 2 5 2 2 3 2" xfId="14121" xr:uid="{00000000-0005-0000-0000-0000AAD40000}"/>
    <cellStyle name="Normal 4 2 5 2 2 4" xfId="11504" xr:uid="{00000000-0005-0000-0000-0000ABD40000}"/>
    <cellStyle name="Normal 4 2 5 2 2 5" xfId="11505" xr:uid="{00000000-0005-0000-0000-0000ACD40000}"/>
    <cellStyle name="Normal 4 2 5 2 3" xfId="5058" xr:uid="{00000000-0005-0000-0000-0000ADD40000}"/>
    <cellStyle name="Normal 4 2 5 2 3 2" xfId="5059" xr:uid="{00000000-0005-0000-0000-0000AED40000}"/>
    <cellStyle name="Normal 4 2 5 2 3 3" xfId="14122" xr:uid="{00000000-0005-0000-0000-0000AFD40000}"/>
    <cellStyle name="Normal 4 2 5 2 4" xfId="5060" xr:uid="{00000000-0005-0000-0000-0000B0D40000}"/>
    <cellStyle name="Normal 4 2 5 2 4 2" xfId="14123" xr:uid="{00000000-0005-0000-0000-0000B1D40000}"/>
    <cellStyle name="Normal 4 2 5 2 5" xfId="11506" xr:uid="{00000000-0005-0000-0000-0000B2D40000}"/>
    <cellStyle name="Normal 4 2 5 2 6" xfId="11507" xr:uid="{00000000-0005-0000-0000-0000B3D40000}"/>
    <cellStyle name="Normal 4 2 5 3" xfId="5061" xr:uid="{00000000-0005-0000-0000-0000B4D40000}"/>
    <cellStyle name="Normal 4 2 5 3 2" xfId="5062" xr:uid="{00000000-0005-0000-0000-0000B5D40000}"/>
    <cellStyle name="Normal 4 2 5 3 2 2" xfId="5063" xr:uid="{00000000-0005-0000-0000-0000B6D40000}"/>
    <cellStyle name="Normal 4 2 5 3 2 2 2" xfId="11508" xr:uid="{00000000-0005-0000-0000-0000B7D40000}"/>
    <cellStyle name="Normal 4 2 5 3 2 3" xfId="11509" xr:uid="{00000000-0005-0000-0000-0000B8D40000}"/>
    <cellStyle name="Normal 4 2 5 3 2 4" xfId="11510" xr:uid="{00000000-0005-0000-0000-0000B9D40000}"/>
    <cellStyle name="Normal 4 2 5 3 2 5" xfId="11511" xr:uid="{00000000-0005-0000-0000-0000BAD40000}"/>
    <cellStyle name="Normal 4 2 5 3 3" xfId="5064" xr:uid="{00000000-0005-0000-0000-0000BBD40000}"/>
    <cellStyle name="Normal 4 2 5 3 3 2" xfId="11512" xr:uid="{00000000-0005-0000-0000-0000BCD40000}"/>
    <cellStyle name="Normal 4 2 5 3 4" xfId="11513" xr:uid="{00000000-0005-0000-0000-0000BDD40000}"/>
    <cellStyle name="Normal 4 2 5 3 5" xfId="11514" xr:uid="{00000000-0005-0000-0000-0000BED40000}"/>
    <cellStyle name="Normal 4 2 5 3 6" xfId="11515" xr:uid="{00000000-0005-0000-0000-0000BFD40000}"/>
    <cellStyle name="Normal 4 2 5 4" xfId="5065" xr:uid="{00000000-0005-0000-0000-0000C0D40000}"/>
    <cellStyle name="Normal 4 2 5 4 2" xfId="5066" xr:uid="{00000000-0005-0000-0000-0000C1D40000}"/>
    <cellStyle name="Normal 4 2 5 4 2 2" xfId="11516" xr:uid="{00000000-0005-0000-0000-0000C2D40000}"/>
    <cellStyle name="Normal 4 2 5 4 3" xfId="11517" xr:uid="{00000000-0005-0000-0000-0000C3D40000}"/>
    <cellStyle name="Normal 4 2 5 4 4" xfId="11518" xr:uid="{00000000-0005-0000-0000-0000C4D40000}"/>
    <cellStyle name="Normal 4 2 5 4 5" xfId="11519" xr:uid="{00000000-0005-0000-0000-0000C5D40000}"/>
    <cellStyle name="Normal 4 2 5 5" xfId="5067" xr:uid="{00000000-0005-0000-0000-0000C6D40000}"/>
    <cellStyle name="Normal 4 2 5 5 2" xfId="5068" xr:uid="{00000000-0005-0000-0000-0000C7D40000}"/>
    <cellStyle name="Normal 4 2 5 5 2 2" xfId="11520" xr:uid="{00000000-0005-0000-0000-0000C8D40000}"/>
    <cellStyle name="Normal 4 2 5 5 3" xfId="11521" xr:uid="{00000000-0005-0000-0000-0000C9D40000}"/>
    <cellStyle name="Normal 4 2 5 5 4" xfId="11522" xr:uid="{00000000-0005-0000-0000-0000CAD40000}"/>
    <cellStyle name="Normal 4 2 5 5 5" xfId="11523" xr:uid="{00000000-0005-0000-0000-0000CBD40000}"/>
    <cellStyle name="Normal 4 2 5 6" xfId="5069" xr:uid="{00000000-0005-0000-0000-0000CCD40000}"/>
    <cellStyle name="Normal 4 2 5 6 2" xfId="11524" xr:uid="{00000000-0005-0000-0000-0000CDD40000}"/>
    <cellStyle name="Normal 4 2 5 7" xfId="11525" xr:uid="{00000000-0005-0000-0000-0000CED40000}"/>
    <cellStyle name="Normal 4 2 5 8" xfId="11526" xr:uid="{00000000-0005-0000-0000-0000CFD40000}"/>
    <cellStyle name="Normal 4 2 5 9" xfId="11527" xr:uid="{00000000-0005-0000-0000-0000D0D40000}"/>
    <cellStyle name="Normal 4 2 6" xfId="5070" xr:uid="{00000000-0005-0000-0000-0000D1D40000}"/>
    <cellStyle name="Normal 4 2 6 2" xfId="5071" xr:uid="{00000000-0005-0000-0000-0000D2D40000}"/>
    <cellStyle name="Normal 4 2 6 2 2" xfId="5072" xr:uid="{00000000-0005-0000-0000-0000D3D40000}"/>
    <cellStyle name="Normal 4 2 6 2 2 2" xfId="5073" xr:uid="{00000000-0005-0000-0000-0000D4D40000}"/>
    <cellStyle name="Normal 4 2 6 2 2 3" xfId="14124" xr:uid="{00000000-0005-0000-0000-0000D5D40000}"/>
    <cellStyle name="Normal 4 2 6 2 3" xfId="5074" xr:uid="{00000000-0005-0000-0000-0000D6D40000}"/>
    <cellStyle name="Normal 4 2 6 2 3 2" xfId="14125" xr:uid="{00000000-0005-0000-0000-0000D7D40000}"/>
    <cellStyle name="Normal 4 2 6 2 4" xfId="11528" xr:uid="{00000000-0005-0000-0000-0000D8D40000}"/>
    <cellStyle name="Normal 4 2 6 2 5" xfId="11529" xr:uid="{00000000-0005-0000-0000-0000D9D40000}"/>
    <cellStyle name="Normal 4 2 6 3" xfId="5075" xr:uid="{00000000-0005-0000-0000-0000DAD40000}"/>
    <cellStyle name="Normal 4 2 6 3 2" xfId="5076" xr:uid="{00000000-0005-0000-0000-0000DBD40000}"/>
    <cellStyle name="Normal 4 2 6 3 3" xfId="14126" xr:uid="{00000000-0005-0000-0000-0000DCD40000}"/>
    <cellStyle name="Normal 4 2 6 4" xfId="5077" xr:uid="{00000000-0005-0000-0000-0000DDD40000}"/>
    <cellStyle name="Normal 4 2 6 4 2" xfId="14127" xr:uid="{00000000-0005-0000-0000-0000DED40000}"/>
    <cellStyle name="Normal 4 2 6 5" xfId="11530" xr:uid="{00000000-0005-0000-0000-0000DFD40000}"/>
    <cellStyle name="Normal 4 2 6 6" xfId="11531" xr:uid="{00000000-0005-0000-0000-0000E0D40000}"/>
    <cellStyle name="Normal 4 2 7" xfId="5078" xr:uid="{00000000-0005-0000-0000-0000E1D40000}"/>
    <cellStyle name="Normal 4 2 7 2" xfId="5079" xr:uid="{00000000-0005-0000-0000-0000E2D40000}"/>
    <cellStyle name="Normal 4 2 7 2 2" xfId="5080" xr:uid="{00000000-0005-0000-0000-0000E3D40000}"/>
    <cellStyle name="Normal 4 2 7 2 2 2" xfId="11532" xr:uid="{00000000-0005-0000-0000-0000E4D40000}"/>
    <cellStyle name="Normal 4 2 7 2 3" xfId="11533" xr:uid="{00000000-0005-0000-0000-0000E5D40000}"/>
    <cellStyle name="Normal 4 2 7 2 4" xfId="11534" xr:uid="{00000000-0005-0000-0000-0000E6D40000}"/>
    <cellStyle name="Normal 4 2 7 2 5" xfId="11535" xr:uid="{00000000-0005-0000-0000-0000E7D40000}"/>
    <cellStyle name="Normal 4 2 7 3" xfId="5081" xr:uid="{00000000-0005-0000-0000-0000E8D40000}"/>
    <cellStyle name="Normal 4 2 7 3 2" xfId="11536" xr:uid="{00000000-0005-0000-0000-0000E9D40000}"/>
    <cellStyle name="Normal 4 2 7 4" xfId="11537" xr:uid="{00000000-0005-0000-0000-0000EAD40000}"/>
    <cellStyle name="Normal 4 2 7 5" xfId="11538" xr:uid="{00000000-0005-0000-0000-0000EBD40000}"/>
    <cellStyle name="Normal 4 2 7 6" xfId="11539" xr:uid="{00000000-0005-0000-0000-0000ECD40000}"/>
    <cellStyle name="Normal 4 2 8" xfId="5082" xr:uid="{00000000-0005-0000-0000-0000EDD40000}"/>
    <cellStyle name="Normal 4 2 8 2" xfId="5083" xr:uid="{00000000-0005-0000-0000-0000EED40000}"/>
    <cellStyle name="Normal 4 2 8 2 2" xfId="11540" xr:uid="{00000000-0005-0000-0000-0000EFD40000}"/>
    <cellStyle name="Normal 4 2 8 3" xfId="11541" xr:uid="{00000000-0005-0000-0000-0000F0D40000}"/>
    <cellStyle name="Normal 4 2 8 4" xfId="11542" xr:uid="{00000000-0005-0000-0000-0000F1D40000}"/>
    <cellStyle name="Normal 4 2 8 5" xfId="11543" xr:uid="{00000000-0005-0000-0000-0000F2D40000}"/>
    <cellStyle name="Normal 4 2 9" xfId="5084" xr:uid="{00000000-0005-0000-0000-0000F3D40000}"/>
    <cellStyle name="Normal 4 2 9 2" xfId="5085" xr:uid="{00000000-0005-0000-0000-0000F4D40000}"/>
    <cellStyle name="Normal 4 2 9 2 2" xfId="11544" xr:uid="{00000000-0005-0000-0000-0000F5D40000}"/>
    <cellStyle name="Normal 4 2 9 3" xfId="11545" xr:uid="{00000000-0005-0000-0000-0000F6D40000}"/>
    <cellStyle name="Normal 4 2 9 4" xfId="11546" xr:uid="{00000000-0005-0000-0000-0000F7D40000}"/>
    <cellStyle name="Normal 4 2 9 5" xfId="11547" xr:uid="{00000000-0005-0000-0000-0000F8D40000}"/>
    <cellStyle name="Normal 4 3" xfId="5086" xr:uid="{00000000-0005-0000-0000-0000F9D40000}"/>
    <cellStyle name="Normal 4 3 2" xfId="5087" xr:uid="{00000000-0005-0000-0000-0000FAD40000}"/>
    <cellStyle name="Normal 4 3 2 2" xfId="5088" xr:uid="{00000000-0005-0000-0000-0000FBD40000}"/>
    <cellStyle name="Normal 4 3 2 2 2" xfId="5089" xr:uid="{00000000-0005-0000-0000-0000FCD40000}"/>
    <cellStyle name="Normal 4 3 2 2 2 2" xfId="5090" xr:uid="{00000000-0005-0000-0000-0000FDD40000}"/>
    <cellStyle name="Normal 4 3 2 2 3" xfId="5091" xr:uid="{00000000-0005-0000-0000-0000FED40000}"/>
    <cellStyle name="Normal 4 3 2 3" xfId="5092" xr:uid="{00000000-0005-0000-0000-0000FFD40000}"/>
    <cellStyle name="Normal 4 3 2 3 2" xfId="5093" xr:uid="{00000000-0005-0000-0000-000000D50000}"/>
    <cellStyle name="Normal 4 3 2 4" xfId="5094" xr:uid="{00000000-0005-0000-0000-000001D50000}"/>
    <cellStyle name="Normal 4 3 2 5" xfId="14128" xr:uid="{00000000-0005-0000-0000-000002D50000}"/>
    <cellStyle name="Normal 4 3 3" xfId="5095" xr:uid="{00000000-0005-0000-0000-000003D50000}"/>
    <cellStyle name="Normal 4 3 3 2" xfId="5096" xr:uid="{00000000-0005-0000-0000-000004D50000}"/>
    <cellStyle name="Normal 4 3 3 2 2" xfId="5097" xr:uid="{00000000-0005-0000-0000-000005D50000}"/>
    <cellStyle name="Normal 4 3 3 3" xfId="5098" xr:uid="{00000000-0005-0000-0000-000006D50000}"/>
    <cellStyle name="Normal 4 3 4" xfId="5099" xr:uid="{00000000-0005-0000-0000-000007D50000}"/>
    <cellStyle name="Normal 4 3 4 2" xfId="5100" xr:uid="{00000000-0005-0000-0000-000008D50000}"/>
    <cellStyle name="Normal 4 3 5" xfId="5101" xr:uid="{00000000-0005-0000-0000-000009D50000}"/>
    <cellStyle name="Normal 4 3 6" xfId="13765" xr:uid="{00000000-0005-0000-0000-00000AD50000}"/>
    <cellStyle name="Normal 4 4" xfId="5102" xr:uid="{00000000-0005-0000-0000-00000BD50000}"/>
    <cellStyle name="Normal 4 4 2" xfId="5103" xr:uid="{00000000-0005-0000-0000-00000CD50000}"/>
    <cellStyle name="Normal 4 4 2 2" xfId="5104" xr:uid="{00000000-0005-0000-0000-00000DD50000}"/>
    <cellStyle name="Normal 4 4 2 2 2" xfId="5105" xr:uid="{00000000-0005-0000-0000-00000ED50000}"/>
    <cellStyle name="Normal 4 4 2 2 3" xfId="14276" xr:uid="{00000000-0005-0000-0000-00000FD50000}"/>
    <cellStyle name="Normal 4 4 2 3" xfId="5106" xr:uid="{00000000-0005-0000-0000-000010D50000}"/>
    <cellStyle name="Normal 4 4 2 4" xfId="14275" xr:uid="{00000000-0005-0000-0000-000011D50000}"/>
    <cellStyle name="Normal 4 4 3" xfId="5107" xr:uid="{00000000-0005-0000-0000-000012D50000}"/>
    <cellStyle name="Normal 4 4 3 2" xfId="5108" xr:uid="{00000000-0005-0000-0000-000013D50000}"/>
    <cellStyle name="Normal 4 4 3 3" xfId="14277" xr:uid="{00000000-0005-0000-0000-000014D50000}"/>
    <cellStyle name="Normal 4 4 4" xfId="5109" xr:uid="{00000000-0005-0000-0000-000015D50000}"/>
    <cellStyle name="Normal 4 4 5" xfId="11548" xr:uid="{00000000-0005-0000-0000-000016D50000}"/>
    <cellStyle name="Normal 4 4 6" xfId="11549" xr:uid="{00000000-0005-0000-0000-000017D50000}"/>
    <cellStyle name="Normal 4 4 7" xfId="11550" xr:uid="{00000000-0005-0000-0000-000018D50000}"/>
    <cellStyle name="Normal 4 5" xfId="5110" xr:uid="{00000000-0005-0000-0000-000019D50000}"/>
    <cellStyle name="Normal 4 5 2" xfId="5111" xr:uid="{00000000-0005-0000-0000-00001AD50000}"/>
    <cellStyle name="Normal 4 5 2 2" xfId="5112" xr:uid="{00000000-0005-0000-0000-00001BD50000}"/>
    <cellStyle name="Normal 4 5 2 3" xfId="14278" xr:uid="{00000000-0005-0000-0000-00001CD50000}"/>
    <cellStyle name="Normal 4 5 3" xfId="5113" xr:uid="{00000000-0005-0000-0000-00001DD50000}"/>
    <cellStyle name="Normal 4 5 4" xfId="14129" xr:uid="{00000000-0005-0000-0000-00001ED50000}"/>
    <cellStyle name="Normal 4 6" xfId="5114" xr:uid="{00000000-0005-0000-0000-00001FD50000}"/>
    <cellStyle name="Normal 4 6 2" xfId="5115" xr:uid="{00000000-0005-0000-0000-000020D50000}"/>
    <cellStyle name="Normal 4 6 3" xfId="11551" xr:uid="{00000000-0005-0000-0000-000021D50000}"/>
    <cellStyle name="Normal 4 7" xfId="5116" xr:uid="{00000000-0005-0000-0000-000022D50000}"/>
    <cellStyle name="Normal 4 7 2" xfId="11552" xr:uid="{00000000-0005-0000-0000-000023D50000}"/>
    <cellStyle name="Normal 4 8" xfId="5117" xr:uid="{00000000-0005-0000-0000-000024D50000}"/>
    <cellStyle name="Normal 4 9" xfId="11553" xr:uid="{00000000-0005-0000-0000-000025D50000}"/>
    <cellStyle name="Normal 4_183302" xfId="14461" xr:uid="{00000000-0005-0000-0000-000026D50000}"/>
    <cellStyle name="Normal 40" xfId="5118" xr:uid="{00000000-0005-0000-0000-000027D50000}"/>
    <cellStyle name="Normal 40 2" xfId="5119" xr:uid="{00000000-0005-0000-0000-000028D50000}"/>
    <cellStyle name="Normal 41" xfId="5120" xr:uid="{00000000-0005-0000-0000-000029D50000}"/>
    <cellStyle name="Normal 41 2" xfId="5121" xr:uid="{00000000-0005-0000-0000-00002AD50000}"/>
    <cellStyle name="Normal 42" xfId="5122" xr:uid="{00000000-0005-0000-0000-00002BD50000}"/>
    <cellStyle name="Normal 42 2" xfId="11554" xr:uid="{00000000-0005-0000-0000-00002CD50000}"/>
    <cellStyle name="Normal 42 3" xfId="11555" xr:uid="{00000000-0005-0000-0000-00002DD50000}"/>
    <cellStyle name="Normal 42 4" xfId="11556" xr:uid="{00000000-0005-0000-0000-00002ED50000}"/>
    <cellStyle name="Normal 43" xfId="5123" xr:uid="{00000000-0005-0000-0000-00002FD50000}"/>
    <cellStyle name="Normal 43 2" xfId="11557" xr:uid="{00000000-0005-0000-0000-000030D50000}"/>
    <cellStyle name="Normal 43 3" xfId="11558" xr:uid="{00000000-0005-0000-0000-000031D50000}"/>
    <cellStyle name="Normal 44" xfId="5124" xr:uid="{00000000-0005-0000-0000-000032D50000}"/>
    <cellStyle name="Normal 44 2" xfId="11559" xr:uid="{00000000-0005-0000-0000-000033D50000}"/>
    <cellStyle name="Normal 44 3" xfId="11560" xr:uid="{00000000-0005-0000-0000-000034D50000}"/>
    <cellStyle name="Normal 45" xfId="5125" xr:uid="{00000000-0005-0000-0000-000035D50000}"/>
    <cellStyle name="Normal 45 2" xfId="11561" xr:uid="{00000000-0005-0000-0000-000036D50000}"/>
    <cellStyle name="Normal 45 3" xfId="11562" xr:uid="{00000000-0005-0000-0000-000037D50000}"/>
    <cellStyle name="Normal 46" xfId="7" xr:uid="{00000000-0005-0000-0000-000038D50000}"/>
    <cellStyle name="Normal 46 2" xfId="11563" xr:uid="{00000000-0005-0000-0000-000039D50000}"/>
    <cellStyle name="Normal 46 2 2" xfId="60281" xr:uid="{00000000-0005-0000-0000-00003AD50000}"/>
    <cellStyle name="Normal 46 3" xfId="11564" xr:uid="{00000000-0005-0000-0000-00003BD50000}"/>
    <cellStyle name="Normal 47" xfId="8" xr:uid="{00000000-0005-0000-0000-00003CD50000}"/>
    <cellStyle name="Normal 47 2" xfId="11565" xr:uid="{00000000-0005-0000-0000-00003DD50000}"/>
    <cellStyle name="Normal 47 3" xfId="11566" xr:uid="{00000000-0005-0000-0000-00003ED50000}"/>
    <cellStyle name="Normal 48" xfId="5126" xr:uid="{00000000-0005-0000-0000-00003FD50000}"/>
    <cellStyle name="Normal 48 2" xfId="11567" xr:uid="{00000000-0005-0000-0000-000040D50000}"/>
    <cellStyle name="Normal 48 3" xfId="11568" xr:uid="{00000000-0005-0000-0000-000041D50000}"/>
    <cellStyle name="Normal 49" xfId="5127" xr:uid="{00000000-0005-0000-0000-000042D50000}"/>
    <cellStyle name="Normal 49 2" xfId="11569" xr:uid="{00000000-0005-0000-0000-000043D50000}"/>
    <cellStyle name="Normal 49 3" xfId="11570" xr:uid="{00000000-0005-0000-0000-000044D50000}"/>
    <cellStyle name="Normal 5" xfId="5128" xr:uid="{00000000-0005-0000-0000-000045D50000}"/>
    <cellStyle name="Normal 5 10" xfId="5129" xr:uid="{00000000-0005-0000-0000-000046D50000}"/>
    <cellStyle name="Normal 5 10 2" xfId="5130" xr:uid="{00000000-0005-0000-0000-000047D50000}"/>
    <cellStyle name="Normal 5 10 2 2" xfId="5131" xr:uid="{00000000-0005-0000-0000-000048D50000}"/>
    <cellStyle name="Normal 5 10 2 2 2" xfId="5132" xr:uid="{00000000-0005-0000-0000-000049D50000}"/>
    <cellStyle name="Normal 5 10 2 3" xfId="5133" xr:uid="{00000000-0005-0000-0000-00004AD50000}"/>
    <cellStyle name="Normal 5 10 3" xfId="5134" xr:uid="{00000000-0005-0000-0000-00004BD50000}"/>
    <cellStyle name="Normal 5 10 3 2" xfId="5135" xr:uid="{00000000-0005-0000-0000-00004CD50000}"/>
    <cellStyle name="Normal 5 10 4" xfId="5136" xr:uid="{00000000-0005-0000-0000-00004DD50000}"/>
    <cellStyle name="Normal 5 11" xfId="5137" xr:uid="{00000000-0005-0000-0000-00004ED50000}"/>
    <cellStyle name="Normal 5 11 2" xfId="5138" xr:uid="{00000000-0005-0000-0000-00004FD50000}"/>
    <cellStyle name="Normal 5 11 2 2" xfId="5139" xr:uid="{00000000-0005-0000-0000-000050D50000}"/>
    <cellStyle name="Normal 5 11 3" xfId="5140" xr:uid="{00000000-0005-0000-0000-000051D50000}"/>
    <cellStyle name="Normal 5 12" xfId="5141" xr:uid="{00000000-0005-0000-0000-000052D50000}"/>
    <cellStyle name="Normal 5 12 2" xfId="5142" xr:uid="{00000000-0005-0000-0000-000053D50000}"/>
    <cellStyle name="Normal 5 13" xfId="60282" xr:uid="{00000000-0005-0000-0000-000054D50000}"/>
    <cellStyle name="Normal 5 2" xfId="5143" xr:uid="{00000000-0005-0000-0000-000055D50000}"/>
    <cellStyle name="Normal 5 2 10" xfId="5144" xr:uid="{00000000-0005-0000-0000-000056D50000}"/>
    <cellStyle name="Normal 5 2 11" xfId="13766" xr:uid="{00000000-0005-0000-0000-000057D50000}"/>
    <cellStyle name="Normal 5 2 2" xfId="5145" xr:uid="{00000000-0005-0000-0000-000058D50000}"/>
    <cellStyle name="Normal 5 2 2 2" xfId="5146" xr:uid="{00000000-0005-0000-0000-000059D50000}"/>
    <cellStyle name="Normal 5 2 2 2 2" xfId="5147" xr:uid="{00000000-0005-0000-0000-00005AD50000}"/>
    <cellStyle name="Normal 5 2 2 2 2 2" xfId="5148" xr:uid="{00000000-0005-0000-0000-00005BD50000}"/>
    <cellStyle name="Normal 5 2 2 2 2 2 2" xfId="5149" xr:uid="{00000000-0005-0000-0000-00005CD50000}"/>
    <cellStyle name="Normal 5 2 2 2 2 2 2 2" xfId="5150" xr:uid="{00000000-0005-0000-0000-00005DD50000}"/>
    <cellStyle name="Normal 5 2 2 2 2 2 2 2 2" xfId="5151" xr:uid="{00000000-0005-0000-0000-00005ED50000}"/>
    <cellStyle name="Normal 5 2 2 2 2 2 2 3" xfId="5152" xr:uid="{00000000-0005-0000-0000-00005FD50000}"/>
    <cellStyle name="Normal 5 2 2 2 2 2 3" xfId="5153" xr:uid="{00000000-0005-0000-0000-000060D50000}"/>
    <cellStyle name="Normal 5 2 2 2 2 2 3 2" xfId="5154" xr:uid="{00000000-0005-0000-0000-000061D50000}"/>
    <cellStyle name="Normal 5 2 2 2 2 2 4" xfId="5155" xr:uid="{00000000-0005-0000-0000-000062D50000}"/>
    <cellStyle name="Normal 5 2 2 2 2 3" xfId="5156" xr:uid="{00000000-0005-0000-0000-000063D50000}"/>
    <cellStyle name="Normal 5 2 2 2 2 3 2" xfId="5157" xr:uid="{00000000-0005-0000-0000-000064D50000}"/>
    <cellStyle name="Normal 5 2 2 2 2 3 2 2" xfId="5158" xr:uid="{00000000-0005-0000-0000-000065D50000}"/>
    <cellStyle name="Normal 5 2 2 2 2 3 3" xfId="5159" xr:uid="{00000000-0005-0000-0000-000066D50000}"/>
    <cellStyle name="Normal 5 2 2 2 2 4" xfId="5160" xr:uid="{00000000-0005-0000-0000-000067D50000}"/>
    <cellStyle name="Normal 5 2 2 2 2 4 2" xfId="5161" xr:uid="{00000000-0005-0000-0000-000068D50000}"/>
    <cellStyle name="Normal 5 2 2 2 2 5" xfId="5162" xr:uid="{00000000-0005-0000-0000-000069D50000}"/>
    <cellStyle name="Normal 5 2 2 2 2 6" xfId="14280" xr:uid="{00000000-0005-0000-0000-00006AD50000}"/>
    <cellStyle name="Normal 5 2 2 2 3" xfId="5163" xr:uid="{00000000-0005-0000-0000-00006BD50000}"/>
    <cellStyle name="Normal 5 2 2 2 3 2" xfId="5164" xr:uid="{00000000-0005-0000-0000-00006CD50000}"/>
    <cellStyle name="Normal 5 2 2 2 3 2 2" xfId="5165" xr:uid="{00000000-0005-0000-0000-00006DD50000}"/>
    <cellStyle name="Normal 5 2 2 2 3 2 2 2" xfId="5166" xr:uid="{00000000-0005-0000-0000-00006ED50000}"/>
    <cellStyle name="Normal 5 2 2 2 3 2 3" xfId="5167" xr:uid="{00000000-0005-0000-0000-00006FD50000}"/>
    <cellStyle name="Normal 5 2 2 2 3 3" xfId="5168" xr:uid="{00000000-0005-0000-0000-000070D50000}"/>
    <cellStyle name="Normal 5 2 2 2 3 3 2" xfId="5169" xr:uid="{00000000-0005-0000-0000-000071D50000}"/>
    <cellStyle name="Normal 5 2 2 2 3 4" xfId="5170" xr:uid="{00000000-0005-0000-0000-000072D50000}"/>
    <cellStyle name="Normal 5 2 2 2 4" xfId="5171" xr:uid="{00000000-0005-0000-0000-000073D50000}"/>
    <cellStyle name="Normal 5 2 2 2 4 2" xfId="5172" xr:uid="{00000000-0005-0000-0000-000074D50000}"/>
    <cellStyle name="Normal 5 2 2 2 4 2 2" xfId="5173" xr:uid="{00000000-0005-0000-0000-000075D50000}"/>
    <cellStyle name="Normal 5 2 2 2 4 3" xfId="5174" xr:uid="{00000000-0005-0000-0000-000076D50000}"/>
    <cellStyle name="Normal 5 2 2 2 5" xfId="5175" xr:uid="{00000000-0005-0000-0000-000077D50000}"/>
    <cellStyle name="Normal 5 2 2 2 5 2" xfId="5176" xr:uid="{00000000-0005-0000-0000-000078D50000}"/>
    <cellStyle name="Normal 5 2 2 2 6" xfId="5177" xr:uid="{00000000-0005-0000-0000-000079D50000}"/>
    <cellStyle name="Normal 5 2 2 2 7" xfId="14279" xr:uid="{00000000-0005-0000-0000-00007AD50000}"/>
    <cellStyle name="Normal 5 2 2 3" xfId="5178" xr:uid="{00000000-0005-0000-0000-00007BD50000}"/>
    <cellStyle name="Normal 5 2 2 3 2" xfId="5179" xr:uid="{00000000-0005-0000-0000-00007CD50000}"/>
    <cellStyle name="Normal 5 2 2 3 2 2" xfId="5180" xr:uid="{00000000-0005-0000-0000-00007DD50000}"/>
    <cellStyle name="Normal 5 2 2 3 2 2 2" xfId="5181" xr:uid="{00000000-0005-0000-0000-00007ED50000}"/>
    <cellStyle name="Normal 5 2 2 3 2 2 2 2" xfId="5182" xr:uid="{00000000-0005-0000-0000-00007FD50000}"/>
    <cellStyle name="Normal 5 2 2 3 2 2 3" xfId="5183" xr:uid="{00000000-0005-0000-0000-000080D50000}"/>
    <cellStyle name="Normal 5 2 2 3 2 3" xfId="5184" xr:uid="{00000000-0005-0000-0000-000081D50000}"/>
    <cellStyle name="Normal 5 2 2 3 2 3 2" xfId="5185" xr:uid="{00000000-0005-0000-0000-000082D50000}"/>
    <cellStyle name="Normal 5 2 2 3 2 4" xfId="5186" xr:uid="{00000000-0005-0000-0000-000083D50000}"/>
    <cellStyle name="Normal 5 2 2 3 3" xfId="5187" xr:uid="{00000000-0005-0000-0000-000084D50000}"/>
    <cellStyle name="Normal 5 2 2 3 3 2" xfId="5188" xr:uid="{00000000-0005-0000-0000-000085D50000}"/>
    <cellStyle name="Normal 5 2 2 3 3 2 2" xfId="5189" xr:uid="{00000000-0005-0000-0000-000086D50000}"/>
    <cellStyle name="Normal 5 2 2 3 3 3" xfId="5190" xr:uid="{00000000-0005-0000-0000-000087D50000}"/>
    <cellStyle name="Normal 5 2 2 3 4" xfId="5191" xr:uid="{00000000-0005-0000-0000-000088D50000}"/>
    <cellStyle name="Normal 5 2 2 3 4 2" xfId="5192" xr:uid="{00000000-0005-0000-0000-000089D50000}"/>
    <cellStyle name="Normal 5 2 2 3 5" xfId="5193" xr:uid="{00000000-0005-0000-0000-00008AD50000}"/>
    <cellStyle name="Normal 5 2 2 3 6" xfId="14281" xr:uid="{00000000-0005-0000-0000-00008BD50000}"/>
    <cellStyle name="Normal 5 2 2 4" xfId="5194" xr:uid="{00000000-0005-0000-0000-00008CD50000}"/>
    <cellStyle name="Normal 5 2 2 4 2" xfId="5195" xr:uid="{00000000-0005-0000-0000-00008DD50000}"/>
    <cellStyle name="Normal 5 2 2 4 2 2" xfId="5196" xr:uid="{00000000-0005-0000-0000-00008ED50000}"/>
    <cellStyle name="Normal 5 2 2 4 2 2 2" xfId="5197" xr:uid="{00000000-0005-0000-0000-00008FD50000}"/>
    <cellStyle name="Normal 5 2 2 4 2 2 2 2" xfId="5198" xr:uid="{00000000-0005-0000-0000-000090D50000}"/>
    <cellStyle name="Normal 5 2 2 4 2 2 3" xfId="5199" xr:uid="{00000000-0005-0000-0000-000091D50000}"/>
    <cellStyle name="Normal 5 2 2 4 2 3" xfId="5200" xr:uid="{00000000-0005-0000-0000-000092D50000}"/>
    <cellStyle name="Normal 5 2 2 4 2 3 2" xfId="5201" xr:uid="{00000000-0005-0000-0000-000093D50000}"/>
    <cellStyle name="Normal 5 2 2 4 2 4" xfId="5202" xr:uid="{00000000-0005-0000-0000-000094D50000}"/>
    <cellStyle name="Normal 5 2 2 4 3" xfId="5203" xr:uid="{00000000-0005-0000-0000-000095D50000}"/>
    <cellStyle name="Normal 5 2 2 4 3 2" xfId="5204" xr:uid="{00000000-0005-0000-0000-000096D50000}"/>
    <cellStyle name="Normal 5 2 2 4 3 2 2" xfId="5205" xr:uid="{00000000-0005-0000-0000-000097D50000}"/>
    <cellStyle name="Normal 5 2 2 4 3 3" xfId="5206" xr:uid="{00000000-0005-0000-0000-000098D50000}"/>
    <cellStyle name="Normal 5 2 2 4 4" xfId="5207" xr:uid="{00000000-0005-0000-0000-000099D50000}"/>
    <cellStyle name="Normal 5 2 2 4 4 2" xfId="5208" xr:uid="{00000000-0005-0000-0000-00009AD50000}"/>
    <cellStyle name="Normal 5 2 2 4 5" xfId="5209" xr:uid="{00000000-0005-0000-0000-00009BD50000}"/>
    <cellStyle name="Normal 5 2 2 5" xfId="5210" xr:uid="{00000000-0005-0000-0000-00009CD50000}"/>
    <cellStyle name="Normal 5 2 2 5 2" xfId="5211" xr:uid="{00000000-0005-0000-0000-00009DD50000}"/>
    <cellStyle name="Normal 5 2 2 5 2 2" xfId="5212" xr:uid="{00000000-0005-0000-0000-00009ED50000}"/>
    <cellStyle name="Normal 5 2 2 5 2 2 2" xfId="5213" xr:uid="{00000000-0005-0000-0000-00009FD50000}"/>
    <cellStyle name="Normal 5 2 2 5 2 3" xfId="5214" xr:uid="{00000000-0005-0000-0000-0000A0D50000}"/>
    <cellStyle name="Normal 5 2 2 5 3" xfId="5215" xr:uid="{00000000-0005-0000-0000-0000A1D50000}"/>
    <cellStyle name="Normal 5 2 2 5 3 2" xfId="5216" xr:uid="{00000000-0005-0000-0000-0000A2D50000}"/>
    <cellStyle name="Normal 5 2 2 5 4" xfId="5217" xr:uid="{00000000-0005-0000-0000-0000A3D50000}"/>
    <cellStyle name="Normal 5 2 2 6" xfId="5218" xr:uid="{00000000-0005-0000-0000-0000A4D50000}"/>
    <cellStyle name="Normal 5 2 2 6 2" xfId="5219" xr:uid="{00000000-0005-0000-0000-0000A5D50000}"/>
    <cellStyle name="Normal 5 2 2 6 2 2" xfId="5220" xr:uid="{00000000-0005-0000-0000-0000A6D50000}"/>
    <cellStyle name="Normal 5 2 2 6 3" xfId="5221" xr:uid="{00000000-0005-0000-0000-0000A7D50000}"/>
    <cellStyle name="Normal 5 2 2 7" xfId="5222" xr:uid="{00000000-0005-0000-0000-0000A8D50000}"/>
    <cellStyle name="Normal 5 2 2 7 2" xfId="5223" xr:uid="{00000000-0005-0000-0000-0000A9D50000}"/>
    <cellStyle name="Normal 5 2 2 8" xfId="5224" xr:uid="{00000000-0005-0000-0000-0000AAD50000}"/>
    <cellStyle name="Normal 5 2 2 9" xfId="14130" xr:uid="{00000000-0005-0000-0000-0000ABD50000}"/>
    <cellStyle name="Normal 5 2 3" xfId="5225" xr:uid="{00000000-0005-0000-0000-0000ACD50000}"/>
    <cellStyle name="Normal 5 2 3 2" xfId="5226" xr:uid="{00000000-0005-0000-0000-0000ADD50000}"/>
    <cellStyle name="Normal 5 2 3 2 2" xfId="5227" xr:uid="{00000000-0005-0000-0000-0000AED50000}"/>
    <cellStyle name="Normal 5 2 3 2 2 2" xfId="5228" xr:uid="{00000000-0005-0000-0000-0000AFD50000}"/>
    <cellStyle name="Normal 5 2 3 2 2 2 2" xfId="5229" xr:uid="{00000000-0005-0000-0000-0000B0D50000}"/>
    <cellStyle name="Normal 5 2 3 2 2 2 2 2" xfId="5230" xr:uid="{00000000-0005-0000-0000-0000B1D50000}"/>
    <cellStyle name="Normal 5 2 3 2 2 2 3" xfId="5231" xr:uid="{00000000-0005-0000-0000-0000B2D50000}"/>
    <cellStyle name="Normal 5 2 3 2 2 3" xfId="5232" xr:uid="{00000000-0005-0000-0000-0000B3D50000}"/>
    <cellStyle name="Normal 5 2 3 2 2 3 2" xfId="5233" xr:uid="{00000000-0005-0000-0000-0000B4D50000}"/>
    <cellStyle name="Normal 5 2 3 2 2 4" xfId="5234" xr:uid="{00000000-0005-0000-0000-0000B5D50000}"/>
    <cellStyle name="Normal 5 2 3 2 3" xfId="5235" xr:uid="{00000000-0005-0000-0000-0000B6D50000}"/>
    <cellStyle name="Normal 5 2 3 2 3 2" xfId="5236" xr:uid="{00000000-0005-0000-0000-0000B7D50000}"/>
    <cellStyle name="Normal 5 2 3 2 3 2 2" xfId="5237" xr:uid="{00000000-0005-0000-0000-0000B8D50000}"/>
    <cellStyle name="Normal 5 2 3 2 3 3" xfId="5238" xr:uid="{00000000-0005-0000-0000-0000B9D50000}"/>
    <cellStyle name="Normal 5 2 3 2 4" xfId="5239" xr:uid="{00000000-0005-0000-0000-0000BAD50000}"/>
    <cellStyle name="Normal 5 2 3 2 4 2" xfId="5240" xr:uid="{00000000-0005-0000-0000-0000BBD50000}"/>
    <cellStyle name="Normal 5 2 3 2 5" xfId="5241" xr:uid="{00000000-0005-0000-0000-0000BCD50000}"/>
    <cellStyle name="Normal 5 2 3 3" xfId="5242" xr:uid="{00000000-0005-0000-0000-0000BDD50000}"/>
    <cellStyle name="Normal 5 2 3 3 2" xfId="5243" xr:uid="{00000000-0005-0000-0000-0000BED50000}"/>
    <cellStyle name="Normal 5 2 3 3 2 2" xfId="5244" xr:uid="{00000000-0005-0000-0000-0000BFD50000}"/>
    <cellStyle name="Normal 5 2 3 3 2 2 2" xfId="5245" xr:uid="{00000000-0005-0000-0000-0000C0D50000}"/>
    <cellStyle name="Normal 5 2 3 3 2 3" xfId="5246" xr:uid="{00000000-0005-0000-0000-0000C1D50000}"/>
    <cellStyle name="Normal 5 2 3 3 3" xfId="5247" xr:uid="{00000000-0005-0000-0000-0000C2D50000}"/>
    <cellStyle name="Normal 5 2 3 3 3 2" xfId="5248" xr:uid="{00000000-0005-0000-0000-0000C3D50000}"/>
    <cellStyle name="Normal 5 2 3 3 4" xfId="5249" xr:uid="{00000000-0005-0000-0000-0000C4D50000}"/>
    <cellStyle name="Normal 5 2 3 4" xfId="5250" xr:uid="{00000000-0005-0000-0000-0000C5D50000}"/>
    <cellStyle name="Normal 5 2 3 4 2" xfId="5251" xr:uid="{00000000-0005-0000-0000-0000C6D50000}"/>
    <cellStyle name="Normal 5 2 3 4 2 2" xfId="5252" xr:uid="{00000000-0005-0000-0000-0000C7D50000}"/>
    <cellStyle name="Normal 5 2 3 4 3" xfId="5253" xr:uid="{00000000-0005-0000-0000-0000C8D50000}"/>
    <cellStyle name="Normal 5 2 3 5" xfId="5254" xr:uid="{00000000-0005-0000-0000-0000C9D50000}"/>
    <cellStyle name="Normal 5 2 3 5 2" xfId="5255" xr:uid="{00000000-0005-0000-0000-0000CAD50000}"/>
    <cellStyle name="Normal 5 2 3 6" xfId="5256" xr:uid="{00000000-0005-0000-0000-0000CBD50000}"/>
    <cellStyle name="Normal 5 2 3 7" xfId="14282" xr:uid="{00000000-0005-0000-0000-0000CCD50000}"/>
    <cellStyle name="Normal 5 2 4" xfId="5257" xr:uid="{00000000-0005-0000-0000-0000CDD50000}"/>
    <cellStyle name="Normal 5 2 4 2" xfId="5258" xr:uid="{00000000-0005-0000-0000-0000CED50000}"/>
    <cellStyle name="Normal 5 2 4 2 2" xfId="5259" xr:uid="{00000000-0005-0000-0000-0000CFD50000}"/>
    <cellStyle name="Normal 5 2 4 2 2 2" xfId="5260" xr:uid="{00000000-0005-0000-0000-0000D0D50000}"/>
    <cellStyle name="Normal 5 2 4 2 2 2 2" xfId="5261" xr:uid="{00000000-0005-0000-0000-0000D1D50000}"/>
    <cellStyle name="Normal 5 2 4 2 2 3" xfId="5262" xr:uid="{00000000-0005-0000-0000-0000D2D50000}"/>
    <cellStyle name="Normal 5 2 4 2 3" xfId="5263" xr:uid="{00000000-0005-0000-0000-0000D3D50000}"/>
    <cellStyle name="Normal 5 2 4 2 3 2" xfId="5264" xr:uid="{00000000-0005-0000-0000-0000D4D50000}"/>
    <cellStyle name="Normal 5 2 4 2 4" xfId="5265" xr:uid="{00000000-0005-0000-0000-0000D5D50000}"/>
    <cellStyle name="Normal 5 2 4 2 5" xfId="14284" xr:uid="{00000000-0005-0000-0000-0000D6D50000}"/>
    <cellStyle name="Normal 5 2 4 3" xfId="5266" xr:uid="{00000000-0005-0000-0000-0000D7D50000}"/>
    <cellStyle name="Normal 5 2 4 3 2" xfId="5267" xr:uid="{00000000-0005-0000-0000-0000D8D50000}"/>
    <cellStyle name="Normal 5 2 4 3 2 2" xfId="5268" xr:uid="{00000000-0005-0000-0000-0000D9D50000}"/>
    <cellStyle name="Normal 5 2 4 3 3" xfId="5269" xr:uid="{00000000-0005-0000-0000-0000DAD50000}"/>
    <cellStyle name="Normal 5 2 4 4" xfId="5270" xr:uid="{00000000-0005-0000-0000-0000DBD50000}"/>
    <cellStyle name="Normal 5 2 4 4 2" xfId="5271" xr:uid="{00000000-0005-0000-0000-0000DCD50000}"/>
    <cellStyle name="Normal 5 2 4 5" xfId="5272" xr:uid="{00000000-0005-0000-0000-0000DDD50000}"/>
    <cellStyle name="Normal 5 2 4 6" xfId="14283" xr:uid="{00000000-0005-0000-0000-0000DED50000}"/>
    <cellStyle name="Normal 5 2 5" xfId="5273" xr:uid="{00000000-0005-0000-0000-0000DFD50000}"/>
    <cellStyle name="Normal 5 2 5 2" xfId="5274" xr:uid="{00000000-0005-0000-0000-0000E0D50000}"/>
    <cellStyle name="Normal 5 2 5 2 2" xfId="5275" xr:uid="{00000000-0005-0000-0000-0000E1D50000}"/>
    <cellStyle name="Normal 5 2 5 2 2 2" xfId="5276" xr:uid="{00000000-0005-0000-0000-0000E2D50000}"/>
    <cellStyle name="Normal 5 2 5 2 2 2 2" xfId="5277" xr:uid="{00000000-0005-0000-0000-0000E3D50000}"/>
    <cellStyle name="Normal 5 2 5 2 2 3" xfId="5278" xr:uid="{00000000-0005-0000-0000-0000E4D50000}"/>
    <cellStyle name="Normal 5 2 5 2 3" xfId="5279" xr:uid="{00000000-0005-0000-0000-0000E5D50000}"/>
    <cellStyle name="Normal 5 2 5 2 3 2" xfId="5280" xr:uid="{00000000-0005-0000-0000-0000E6D50000}"/>
    <cellStyle name="Normal 5 2 5 2 4" xfId="5281" xr:uid="{00000000-0005-0000-0000-0000E7D50000}"/>
    <cellStyle name="Normal 5 2 5 3" xfId="5282" xr:uid="{00000000-0005-0000-0000-0000E8D50000}"/>
    <cellStyle name="Normal 5 2 5 3 2" xfId="5283" xr:uid="{00000000-0005-0000-0000-0000E9D50000}"/>
    <cellStyle name="Normal 5 2 5 3 2 2" xfId="5284" xr:uid="{00000000-0005-0000-0000-0000EAD50000}"/>
    <cellStyle name="Normal 5 2 5 3 3" xfId="5285" xr:uid="{00000000-0005-0000-0000-0000EBD50000}"/>
    <cellStyle name="Normal 5 2 5 4" xfId="5286" xr:uid="{00000000-0005-0000-0000-0000ECD50000}"/>
    <cellStyle name="Normal 5 2 5 4 2" xfId="5287" xr:uid="{00000000-0005-0000-0000-0000EDD50000}"/>
    <cellStyle name="Normal 5 2 5 5" xfId="5288" xr:uid="{00000000-0005-0000-0000-0000EED50000}"/>
    <cellStyle name="Normal 5 2 5 6" xfId="14285" xr:uid="{00000000-0005-0000-0000-0000EFD50000}"/>
    <cellStyle name="Normal 5 2 6" xfId="5289" xr:uid="{00000000-0005-0000-0000-0000F0D50000}"/>
    <cellStyle name="Normal 5 2 6 2" xfId="5290" xr:uid="{00000000-0005-0000-0000-0000F1D50000}"/>
    <cellStyle name="Normal 5 2 6 2 2" xfId="5291" xr:uid="{00000000-0005-0000-0000-0000F2D50000}"/>
    <cellStyle name="Normal 5 2 6 2 2 2" xfId="5292" xr:uid="{00000000-0005-0000-0000-0000F3D50000}"/>
    <cellStyle name="Normal 5 2 6 2 3" xfId="5293" xr:uid="{00000000-0005-0000-0000-0000F4D50000}"/>
    <cellStyle name="Normal 5 2 6 3" xfId="5294" xr:uid="{00000000-0005-0000-0000-0000F5D50000}"/>
    <cellStyle name="Normal 5 2 6 3 2" xfId="5295" xr:uid="{00000000-0005-0000-0000-0000F6D50000}"/>
    <cellStyle name="Normal 5 2 6 4" xfId="5296" xr:uid="{00000000-0005-0000-0000-0000F7D50000}"/>
    <cellStyle name="Normal 5 2 7" xfId="5297" xr:uid="{00000000-0005-0000-0000-0000F8D50000}"/>
    <cellStyle name="Normal 5 2 7 2" xfId="5298" xr:uid="{00000000-0005-0000-0000-0000F9D50000}"/>
    <cellStyle name="Normal 5 2 7 2 2" xfId="5299" xr:uid="{00000000-0005-0000-0000-0000FAD50000}"/>
    <cellStyle name="Normal 5 2 7 3" xfId="5300" xr:uid="{00000000-0005-0000-0000-0000FBD50000}"/>
    <cellStyle name="Normal 5 2 8" xfId="5301" xr:uid="{00000000-0005-0000-0000-0000FCD50000}"/>
    <cellStyle name="Normal 5 2 8 2" xfId="5302" xr:uid="{00000000-0005-0000-0000-0000FDD50000}"/>
    <cellStyle name="Normal 5 2 9" xfId="5303" xr:uid="{00000000-0005-0000-0000-0000FED50000}"/>
    <cellStyle name="Normal 5 3" xfId="5304" xr:uid="{00000000-0005-0000-0000-0000FFD50000}"/>
    <cellStyle name="Normal 5 3 10" xfId="5305" xr:uid="{00000000-0005-0000-0000-000000D60000}"/>
    <cellStyle name="Normal 5 3 11" xfId="13767" xr:uid="{00000000-0005-0000-0000-000001D60000}"/>
    <cellStyle name="Normal 5 3 2" xfId="5306" xr:uid="{00000000-0005-0000-0000-000002D60000}"/>
    <cellStyle name="Normal 5 3 2 2" xfId="5307" xr:uid="{00000000-0005-0000-0000-000003D60000}"/>
    <cellStyle name="Normal 5 3 2 2 2" xfId="5308" xr:uid="{00000000-0005-0000-0000-000004D60000}"/>
    <cellStyle name="Normal 5 3 2 2 2 2" xfId="5309" xr:uid="{00000000-0005-0000-0000-000005D60000}"/>
    <cellStyle name="Normal 5 3 2 2 2 2 2" xfId="5310" xr:uid="{00000000-0005-0000-0000-000006D60000}"/>
    <cellStyle name="Normal 5 3 2 2 2 2 2 2" xfId="5311" xr:uid="{00000000-0005-0000-0000-000007D60000}"/>
    <cellStyle name="Normal 5 3 2 2 2 2 2 2 2" xfId="5312" xr:uid="{00000000-0005-0000-0000-000008D60000}"/>
    <cellStyle name="Normal 5 3 2 2 2 2 2 3" xfId="5313" xr:uid="{00000000-0005-0000-0000-000009D60000}"/>
    <cellStyle name="Normal 5 3 2 2 2 2 3" xfId="5314" xr:uid="{00000000-0005-0000-0000-00000AD60000}"/>
    <cellStyle name="Normal 5 3 2 2 2 2 3 2" xfId="5315" xr:uid="{00000000-0005-0000-0000-00000BD60000}"/>
    <cellStyle name="Normal 5 3 2 2 2 2 4" xfId="5316" xr:uid="{00000000-0005-0000-0000-00000CD60000}"/>
    <cellStyle name="Normal 5 3 2 2 2 3" xfId="5317" xr:uid="{00000000-0005-0000-0000-00000DD60000}"/>
    <cellStyle name="Normal 5 3 2 2 2 3 2" xfId="5318" xr:uid="{00000000-0005-0000-0000-00000ED60000}"/>
    <cellStyle name="Normal 5 3 2 2 2 3 2 2" xfId="5319" xr:uid="{00000000-0005-0000-0000-00000FD60000}"/>
    <cellStyle name="Normal 5 3 2 2 2 3 3" xfId="5320" xr:uid="{00000000-0005-0000-0000-000010D60000}"/>
    <cellStyle name="Normal 5 3 2 2 2 4" xfId="5321" xr:uid="{00000000-0005-0000-0000-000011D60000}"/>
    <cellStyle name="Normal 5 3 2 2 2 4 2" xfId="5322" xr:uid="{00000000-0005-0000-0000-000012D60000}"/>
    <cellStyle name="Normal 5 3 2 2 2 5" xfId="5323" xr:uid="{00000000-0005-0000-0000-000013D60000}"/>
    <cellStyle name="Normal 5 3 2 2 3" xfId="5324" xr:uid="{00000000-0005-0000-0000-000014D60000}"/>
    <cellStyle name="Normal 5 3 2 2 3 2" xfId="5325" xr:uid="{00000000-0005-0000-0000-000015D60000}"/>
    <cellStyle name="Normal 5 3 2 2 3 2 2" xfId="5326" xr:uid="{00000000-0005-0000-0000-000016D60000}"/>
    <cellStyle name="Normal 5 3 2 2 3 2 2 2" xfId="5327" xr:uid="{00000000-0005-0000-0000-000017D60000}"/>
    <cellStyle name="Normal 5 3 2 2 3 2 3" xfId="5328" xr:uid="{00000000-0005-0000-0000-000018D60000}"/>
    <cellStyle name="Normal 5 3 2 2 3 3" xfId="5329" xr:uid="{00000000-0005-0000-0000-000019D60000}"/>
    <cellStyle name="Normal 5 3 2 2 3 3 2" xfId="5330" xr:uid="{00000000-0005-0000-0000-00001AD60000}"/>
    <cellStyle name="Normal 5 3 2 2 3 4" xfId="5331" xr:uid="{00000000-0005-0000-0000-00001BD60000}"/>
    <cellStyle name="Normal 5 3 2 2 4" xfId="5332" xr:uid="{00000000-0005-0000-0000-00001CD60000}"/>
    <cellStyle name="Normal 5 3 2 2 4 2" xfId="5333" xr:uid="{00000000-0005-0000-0000-00001DD60000}"/>
    <cellStyle name="Normal 5 3 2 2 4 2 2" xfId="5334" xr:uid="{00000000-0005-0000-0000-00001ED60000}"/>
    <cellStyle name="Normal 5 3 2 2 4 3" xfId="5335" xr:uid="{00000000-0005-0000-0000-00001FD60000}"/>
    <cellStyle name="Normal 5 3 2 2 5" xfId="5336" xr:uid="{00000000-0005-0000-0000-000020D60000}"/>
    <cellStyle name="Normal 5 3 2 2 5 2" xfId="5337" xr:uid="{00000000-0005-0000-0000-000021D60000}"/>
    <cellStyle name="Normal 5 3 2 2 6" xfId="5338" xr:uid="{00000000-0005-0000-0000-000022D60000}"/>
    <cellStyle name="Normal 5 3 2 3" xfId="5339" xr:uid="{00000000-0005-0000-0000-000023D60000}"/>
    <cellStyle name="Normal 5 3 2 3 2" xfId="5340" xr:uid="{00000000-0005-0000-0000-000024D60000}"/>
    <cellStyle name="Normal 5 3 2 3 2 2" xfId="5341" xr:uid="{00000000-0005-0000-0000-000025D60000}"/>
    <cellStyle name="Normal 5 3 2 3 2 2 2" xfId="5342" xr:uid="{00000000-0005-0000-0000-000026D60000}"/>
    <cellStyle name="Normal 5 3 2 3 2 2 2 2" xfId="5343" xr:uid="{00000000-0005-0000-0000-000027D60000}"/>
    <cellStyle name="Normal 5 3 2 3 2 2 3" xfId="5344" xr:uid="{00000000-0005-0000-0000-000028D60000}"/>
    <cellStyle name="Normal 5 3 2 3 2 3" xfId="5345" xr:uid="{00000000-0005-0000-0000-000029D60000}"/>
    <cellStyle name="Normal 5 3 2 3 2 3 2" xfId="5346" xr:uid="{00000000-0005-0000-0000-00002AD60000}"/>
    <cellStyle name="Normal 5 3 2 3 2 4" xfId="5347" xr:uid="{00000000-0005-0000-0000-00002BD60000}"/>
    <cellStyle name="Normal 5 3 2 3 3" xfId="5348" xr:uid="{00000000-0005-0000-0000-00002CD60000}"/>
    <cellStyle name="Normal 5 3 2 3 3 2" xfId="5349" xr:uid="{00000000-0005-0000-0000-00002DD60000}"/>
    <cellStyle name="Normal 5 3 2 3 3 2 2" xfId="5350" xr:uid="{00000000-0005-0000-0000-00002ED60000}"/>
    <cellStyle name="Normal 5 3 2 3 3 3" xfId="5351" xr:uid="{00000000-0005-0000-0000-00002FD60000}"/>
    <cellStyle name="Normal 5 3 2 3 4" xfId="5352" xr:uid="{00000000-0005-0000-0000-000030D60000}"/>
    <cellStyle name="Normal 5 3 2 3 4 2" xfId="5353" xr:uid="{00000000-0005-0000-0000-000031D60000}"/>
    <cellStyle name="Normal 5 3 2 3 5" xfId="5354" xr:uid="{00000000-0005-0000-0000-000032D60000}"/>
    <cellStyle name="Normal 5 3 2 4" xfId="5355" xr:uid="{00000000-0005-0000-0000-000033D60000}"/>
    <cellStyle name="Normal 5 3 2 4 2" xfId="5356" xr:uid="{00000000-0005-0000-0000-000034D60000}"/>
    <cellStyle name="Normal 5 3 2 4 2 2" xfId="5357" xr:uid="{00000000-0005-0000-0000-000035D60000}"/>
    <cellStyle name="Normal 5 3 2 4 2 2 2" xfId="5358" xr:uid="{00000000-0005-0000-0000-000036D60000}"/>
    <cellStyle name="Normal 5 3 2 4 2 2 2 2" xfId="5359" xr:uid="{00000000-0005-0000-0000-000037D60000}"/>
    <cellStyle name="Normal 5 3 2 4 2 2 3" xfId="5360" xr:uid="{00000000-0005-0000-0000-000038D60000}"/>
    <cellStyle name="Normal 5 3 2 4 2 3" xfId="5361" xr:uid="{00000000-0005-0000-0000-000039D60000}"/>
    <cellStyle name="Normal 5 3 2 4 2 3 2" xfId="5362" xr:uid="{00000000-0005-0000-0000-00003AD60000}"/>
    <cellStyle name="Normal 5 3 2 4 2 4" xfId="5363" xr:uid="{00000000-0005-0000-0000-00003BD60000}"/>
    <cellStyle name="Normal 5 3 2 4 3" xfId="5364" xr:uid="{00000000-0005-0000-0000-00003CD60000}"/>
    <cellStyle name="Normal 5 3 2 4 3 2" xfId="5365" xr:uid="{00000000-0005-0000-0000-00003DD60000}"/>
    <cellStyle name="Normal 5 3 2 4 3 2 2" xfId="5366" xr:uid="{00000000-0005-0000-0000-00003ED60000}"/>
    <cellStyle name="Normal 5 3 2 4 3 3" xfId="5367" xr:uid="{00000000-0005-0000-0000-00003FD60000}"/>
    <cellStyle name="Normal 5 3 2 4 4" xfId="5368" xr:uid="{00000000-0005-0000-0000-000040D60000}"/>
    <cellStyle name="Normal 5 3 2 4 4 2" xfId="5369" xr:uid="{00000000-0005-0000-0000-000041D60000}"/>
    <cellStyle name="Normal 5 3 2 4 5" xfId="5370" xr:uid="{00000000-0005-0000-0000-000042D60000}"/>
    <cellStyle name="Normal 5 3 2 5" xfId="5371" xr:uid="{00000000-0005-0000-0000-000043D60000}"/>
    <cellStyle name="Normal 5 3 2 5 2" xfId="5372" xr:uid="{00000000-0005-0000-0000-000044D60000}"/>
    <cellStyle name="Normal 5 3 2 5 2 2" xfId="5373" xr:uid="{00000000-0005-0000-0000-000045D60000}"/>
    <cellStyle name="Normal 5 3 2 5 2 2 2" xfId="5374" xr:uid="{00000000-0005-0000-0000-000046D60000}"/>
    <cellStyle name="Normal 5 3 2 5 2 3" xfId="5375" xr:uid="{00000000-0005-0000-0000-000047D60000}"/>
    <cellStyle name="Normal 5 3 2 5 3" xfId="5376" xr:uid="{00000000-0005-0000-0000-000048D60000}"/>
    <cellStyle name="Normal 5 3 2 5 3 2" xfId="5377" xr:uid="{00000000-0005-0000-0000-000049D60000}"/>
    <cellStyle name="Normal 5 3 2 5 4" xfId="5378" xr:uid="{00000000-0005-0000-0000-00004AD60000}"/>
    <cellStyle name="Normal 5 3 2 6" xfId="5379" xr:uid="{00000000-0005-0000-0000-00004BD60000}"/>
    <cellStyle name="Normal 5 3 2 6 2" xfId="5380" xr:uid="{00000000-0005-0000-0000-00004CD60000}"/>
    <cellStyle name="Normal 5 3 2 6 2 2" xfId="5381" xr:uid="{00000000-0005-0000-0000-00004DD60000}"/>
    <cellStyle name="Normal 5 3 2 6 3" xfId="5382" xr:uid="{00000000-0005-0000-0000-00004ED60000}"/>
    <cellStyle name="Normal 5 3 2 7" xfId="5383" xr:uid="{00000000-0005-0000-0000-00004FD60000}"/>
    <cellStyle name="Normal 5 3 2 7 2" xfId="5384" xr:uid="{00000000-0005-0000-0000-000050D60000}"/>
    <cellStyle name="Normal 5 3 2 8" xfId="5385" xr:uid="{00000000-0005-0000-0000-000051D60000}"/>
    <cellStyle name="Normal 5 3 3" xfId="5386" xr:uid="{00000000-0005-0000-0000-000052D60000}"/>
    <cellStyle name="Normal 5 3 3 2" xfId="5387" xr:uid="{00000000-0005-0000-0000-000053D60000}"/>
    <cellStyle name="Normal 5 3 3 2 2" xfId="5388" xr:uid="{00000000-0005-0000-0000-000054D60000}"/>
    <cellStyle name="Normal 5 3 3 2 2 2" xfId="5389" xr:uid="{00000000-0005-0000-0000-000055D60000}"/>
    <cellStyle name="Normal 5 3 3 2 2 2 2" xfId="5390" xr:uid="{00000000-0005-0000-0000-000056D60000}"/>
    <cellStyle name="Normal 5 3 3 2 2 2 2 2" xfId="5391" xr:uid="{00000000-0005-0000-0000-000057D60000}"/>
    <cellStyle name="Normal 5 3 3 2 2 2 3" xfId="5392" xr:uid="{00000000-0005-0000-0000-000058D60000}"/>
    <cellStyle name="Normal 5 3 3 2 2 3" xfId="5393" xr:uid="{00000000-0005-0000-0000-000059D60000}"/>
    <cellStyle name="Normal 5 3 3 2 2 3 2" xfId="5394" xr:uid="{00000000-0005-0000-0000-00005AD60000}"/>
    <cellStyle name="Normal 5 3 3 2 2 4" xfId="5395" xr:uid="{00000000-0005-0000-0000-00005BD60000}"/>
    <cellStyle name="Normal 5 3 3 2 3" xfId="5396" xr:uid="{00000000-0005-0000-0000-00005CD60000}"/>
    <cellStyle name="Normal 5 3 3 2 3 2" xfId="5397" xr:uid="{00000000-0005-0000-0000-00005DD60000}"/>
    <cellStyle name="Normal 5 3 3 2 3 2 2" xfId="5398" xr:uid="{00000000-0005-0000-0000-00005ED60000}"/>
    <cellStyle name="Normal 5 3 3 2 3 3" xfId="5399" xr:uid="{00000000-0005-0000-0000-00005FD60000}"/>
    <cellStyle name="Normal 5 3 3 2 4" xfId="5400" xr:uid="{00000000-0005-0000-0000-000060D60000}"/>
    <cellStyle name="Normal 5 3 3 2 4 2" xfId="5401" xr:uid="{00000000-0005-0000-0000-000061D60000}"/>
    <cellStyle name="Normal 5 3 3 2 5" xfId="5402" xr:uid="{00000000-0005-0000-0000-000062D60000}"/>
    <cellStyle name="Normal 5 3 3 3" xfId="5403" xr:uid="{00000000-0005-0000-0000-000063D60000}"/>
    <cellStyle name="Normal 5 3 3 3 2" xfId="5404" xr:uid="{00000000-0005-0000-0000-000064D60000}"/>
    <cellStyle name="Normal 5 3 3 3 2 2" xfId="5405" xr:uid="{00000000-0005-0000-0000-000065D60000}"/>
    <cellStyle name="Normal 5 3 3 3 2 2 2" xfId="5406" xr:uid="{00000000-0005-0000-0000-000066D60000}"/>
    <cellStyle name="Normal 5 3 3 3 2 3" xfId="5407" xr:uid="{00000000-0005-0000-0000-000067D60000}"/>
    <cellStyle name="Normal 5 3 3 3 3" xfId="5408" xr:uid="{00000000-0005-0000-0000-000068D60000}"/>
    <cellStyle name="Normal 5 3 3 3 3 2" xfId="5409" xr:uid="{00000000-0005-0000-0000-000069D60000}"/>
    <cellStyle name="Normal 5 3 3 3 4" xfId="5410" xr:uid="{00000000-0005-0000-0000-00006AD60000}"/>
    <cellStyle name="Normal 5 3 3 4" xfId="5411" xr:uid="{00000000-0005-0000-0000-00006BD60000}"/>
    <cellStyle name="Normal 5 3 3 4 2" xfId="5412" xr:uid="{00000000-0005-0000-0000-00006CD60000}"/>
    <cellStyle name="Normal 5 3 3 4 2 2" xfId="5413" xr:uid="{00000000-0005-0000-0000-00006DD60000}"/>
    <cellStyle name="Normal 5 3 3 4 3" xfId="5414" xr:uid="{00000000-0005-0000-0000-00006ED60000}"/>
    <cellStyle name="Normal 5 3 3 5" xfId="5415" xr:uid="{00000000-0005-0000-0000-00006FD60000}"/>
    <cellStyle name="Normal 5 3 3 5 2" xfId="5416" xr:uid="{00000000-0005-0000-0000-000070D60000}"/>
    <cellStyle name="Normal 5 3 3 6" xfId="5417" xr:uid="{00000000-0005-0000-0000-000071D60000}"/>
    <cellStyle name="Normal 5 3 4" xfId="5418" xr:uid="{00000000-0005-0000-0000-000072D60000}"/>
    <cellStyle name="Normal 5 3 4 2" xfId="5419" xr:uid="{00000000-0005-0000-0000-000073D60000}"/>
    <cellStyle name="Normal 5 3 4 2 2" xfId="5420" xr:uid="{00000000-0005-0000-0000-000074D60000}"/>
    <cellStyle name="Normal 5 3 4 2 2 2" xfId="5421" xr:uid="{00000000-0005-0000-0000-000075D60000}"/>
    <cellStyle name="Normal 5 3 4 2 2 2 2" xfId="5422" xr:uid="{00000000-0005-0000-0000-000076D60000}"/>
    <cellStyle name="Normal 5 3 4 2 2 3" xfId="5423" xr:uid="{00000000-0005-0000-0000-000077D60000}"/>
    <cellStyle name="Normal 5 3 4 2 3" xfId="5424" xr:uid="{00000000-0005-0000-0000-000078D60000}"/>
    <cellStyle name="Normal 5 3 4 2 3 2" xfId="5425" xr:uid="{00000000-0005-0000-0000-000079D60000}"/>
    <cellStyle name="Normal 5 3 4 2 4" xfId="5426" xr:uid="{00000000-0005-0000-0000-00007AD60000}"/>
    <cellStyle name="Normal 5 3 4 3" xfId="5427" xr:uid="{00000000-0005-0000-0000-00007BD60000}"/>
    <cellStyle name="Normal 5 3 4 3 2" xfId="5428" xr:uid="{00000000-0005-0000-0000-00007CD60000}"/>
    <cellStyle name="Normal 5 3 4 3 2 2" xfId="5429" xr:uid="{00000000-0005-0000-0000-00007DD60000}"/>
    <cellStyle name="Normal 5 3 4 3 3" xfId="5430" xr:uid="{00000000-0005-0000-0000-00007ED60000}"/>
    <cellStyle name="Normal 5 3 4 4" xfId="5431" xr:uid="{00000000-0005-0000-0000-00007FD60000}"/>
    <cellStyle name="Normal 5 3 4 4 2" xfId="5432" xr:uid="{00000000-0005-0000-0000-000080D60000}"/>
    <cellStyle name="Normal 5 3 4 5" xfId="5433" xr:uid="{00000000-0005-0000-0000-000081D60000}"/>
    <cellStyle name="Normal 5 3 5" xfId="5434" xr:uid="{00000000-0005-0000-0000-000082D60000}"/>
    <cellStyle name="Normal 5 3 5 2" xfId="5435" xr:uid="{00000000-0005-0000-0000-000083D60000}"/>
    <cellStyle name="Normal 5 3 5 2 2" xfId="5436" xr:uid="{00000000-0005-0000-0000-000084D60000}"/>
    <cellStyle name="Normal 5 3 5 2 2 2" xfId="5437" xr:uid="{00000000-0005-0000-0000-000085D60000}"/>
    <cellStyle name="Normal 5 3 5 2 2 2 2" xfId="5438" xr:uid="{00000000-0005-0000-0000-000086D60000}"/>
    <cellStyle name="Normal 5 3 5 2 2 3" xfId="5439" xr:uid="{00000000-0005-0000-0000-000087D60000}"/>
    <cellStyle name="Normal 5 3 5 2 3" xfId="5440" xr:uid="{00000000-0005-0000-0000-000088D60000}"/>
    <cellStyle name="Normal 5 3 5 2 3 2" xfId="5441" xr:uid="{00000000-0005-0000-0000-000089D60000}"/>
    <cellStyle name="Normal 5 3 5 2 4" xfId="5442" xr:uid="{00000000-0005-0000-0000-00008AD60000}"/>
    <cellStyle name="Normal 5 3 5 3" xfId="5443" xr:uid="{00000000-0005-0000-0000-00008BD60000}"/>
    <cellStyle name="Normal 5 3 5 3 2" xfId="5444" xr:uid="{00000000-0005-0000-0000-00008CD60000}"/>
    <cellStyle name="Normal 5 3 5 3 2 2" xfId="5445" xr:uid="{00000000-0005-0000-0000-00008DD60000}"/>
    <cellStyle name="Normal 5 3 5 3 3" xfId="5446" xr:uid="{00000000-0005-0000-0000-00008ED60000}"/>
    <cellStyle name="Normal 5 3 5 4" xfId="5447" xr:uid="{00000000-0005-0000-0000-00008FD60000}"/>
    <cellStyle name="Normal 5 3 5 4 2" xfId="5448" xr:uid="{00000000-0005-0000-0000-000090D60000}"/>
    <cellStyle name="Normal 5 3 5 5" xfId="5449" xr:uid="{00000000-0005-0000-0000-000091D60000}"/>
    <cellStyle name="Normal 5 3 6" xfId="5450" xr:uid="{00000000-0005-0000-0000-000092D60000}"/>
    <cellStyle name="Normal 5 3 6 2" xfId="5451" xr:uid="{00000000-0005-0000-0000-000093D60000}"/>
    <cellStyle name="Normal 5 3 6 2 2" xfId="5452" xr:uid="{00000000-0005-0000-0000-000094D60000}"/>
    <cellStyle name="Normal 5 3 6 2 2 2" xfId="5453" xr:uid="{00000000-0005-0000-0000-000095D60000}"/>
    <cellStyle name="Normal 5 3 6 2 3" xfId="5454" xr:uid="{00000000-0005-0000-0000-000096D60000}"/>
    <cellStyle name="Normal 5 3 6 3" xfId="5455" xr:uid="{00000000-0005-0000-0000-000097D60000}"/>
    <cellStyle name="Normal 5 3 6 3 2" xfId="5456" xr:uid="{00000000-0005-0000-0000-000098D60000}"/>
    <cellStyle name="Normal 5 3 6 4" xfId="5457" xr:uid="{00000000-0005-0000-0000-000099D60000}"/>
    <cellStyle name="Normal 5 3 7" xfId="5458" xr:uid="{00000000-0005-0000-0000-00009AD60000}"/>
    <cellStyle name="Normal 5 3 7 2" xfId="5459" xr:uid="{00000000-0005-0000-0000-00009BD60000}"/>
    <cellStyle name="Normal 5 3 7 2 2" xfId="5460" xr:uid="{00000000-0005-0000-0000-00009CD60000}"/>
    <cellStyle name="Normal 5 3 7 3" xfId="5461" xr:uid="{00000000-0005-0000-0000-00009DD60000}"/>
    <cellStyle name="Normal 5 3 8" xfId="5462" xr:uid="{00000000-0005-0000-0000-00009ED60000}"/>
    <cellStyle name="Normal 5 3 8 2" xfId="5463" xr:uid="{00000000-0005-0000-0000-00009FD60000}"/>
    <cellStyle name="Normal 5 3 9" xfId="5464" xr:uid="{00000000-0005-0000-0000-0000A0D60000}"/>
    <cellStyle name="Normal 5 4" xfId="5465" xr:uid="{00000000-0005-0000-0000-0000A1D60000}"/>
    <cellStyle name="Normal 5 4 10" xfId="5466" xr:uid="{00000000-0005-0000-0000-0000A2D60000}"/>
    <cellStyle name="Normal 5 4 2" xfId="5467" xr:uid="{00000000-0005-0000-0000-0000A3D60000}"/>
    <cellStyle name="Normal 5 4 2 2" xfId="5468" xr:uid="{00000000-0005-0000-0000-0000A4D60000}"/>
    <cellStyle name="Normal 5 4 2 2 2" xfId="5469" xr:uid="{00000000-0005-0000-0000-0000A5D60000}"/>
    <cellStyle name="Normal 5 4 2 2 2 2" xfId="5470" xr:uid="{00000000-0005-0000-0000-0000A6D60000}"/>
    <cellStyle name="Normal 5 4 2 2 2 2 2" xfId="5471" xr:uid="{00000000-0005-0000-0000-0000A7D60000}"/>
    <cellStyle name="Normal 5 4 2 2 2 2 2 2" xfId="5472" xr:uid="{00000000-0005-0000-0000-0000A8D60000}"/>
    <cellStyle name="Normal 5 4 2 2 2 2 3" xfId="5473" xr:uid="{00000000-0005-0000-0000-0000A9D60000}"/>
    <cellStyle name="Normal 5 4 2 2 2 3" xfId="5474" xr:uid="{00000000-0005-0000-0000-0000AAD60000}"/>
    <cellStyle name="Normal 5 4 2 2 2 3 2" xfId="5475" xr:uid="{00000000-0005-0000-0000-0000ABD60000}"/>
    <cellStyle name="Normal 5 4 2 2 2 4" xfId="5476" xr:uid="{00000000-0005-0000-0000-0000ACD60000}"/>
    <cellStyle name="Normal 5 4 2 2 3" xfId="5477" xr:uid="{00000000-0005-0000-0000-0000ADD60000}"/>
    <cellStyle name="Normal 5 4 2 2 3 2" xfId="5478" xr:uid="{00000000-0005-0000-0000-0000AED60000}"/>
    <cellStyle name="Normal 5 4 2 2 3 2 2" xfId="5479" xr:uid="{00000000-0005-0000-0000-0000AFD60000}"/>
    <cellStyle name="Normal 5 4 2 2 3 3" xfId="5480" xr:uid="{00000000-0005-0000-0000-0000B0D60000}"/>
    <cellStyle name="Normal 5 4 2 2 4" xfId="5481" xr:uid="{00000000-0005-0000-0000-0000B1D60000}"/>
    <cellStyle name="Normal 5 4 2 2 4 2" xfId="5482" xr:uid="{00000000-0005-0000-0000-0000B2D60000}"/>
    <cellStyle name="Normal 5 4 2 2 5" xfId="5483" xr:uid="{00000000-0005-0000-0000-0000B3D60000}"/>
    <cellStyle name="Normal 5 4 2 2 6" xfId="14287" xr:uid="{00000000-0005-0000-0000-0000B4D60000}"/>
    <cellStyle name="Normal 5 4 2 3" xfId="5484" xr:uid="{00000000-0005-0000-0000-0000B5D60000}"/>
    <cellStyle name="Normal 5 4 2 3 2" xfId="5485" xr:uid="{00000000-0005-0000-0000-0000B6D60000}"/>
    <cellStyle name="Normal 5 4 2 3 2 2" xfId="5486" xr:uid="{00000000-0005-0000-0000-0000B7D60000}"/>
    <cellStyle name="Normal 5 4 2 3 2 2 2" xfId="5487" xr:uid="{00000000-0005-0000-0000-0000B8D60000}"/>
    <cellStyle name="Normal 5 4 2 3 2 2 2 2" xfId="5488" xr:uid="{00000000-0005-0000-0000-0000B9D60000}"/>
    <cellStyle name="Normal 5 4 2 3 2 2 3" xfId="5489" xr:uid="{00000000-0005-0000-0000-0000BAD60000}"/>
    <cellStyle name="Normal 5 4 2 3 2 3" xfId="5490" xr:uid="{00000000-0005-0000-0000-0000BBD60000}"/>
    <cellStyle name="Normal 5 4 2 3 2 3 2" xfId="5491" xr:uid="{00000000-0005-0000-0000-0000BCD60000}"/>
    <cellStyle name="Normal 5 4 2 3 2 4" xfId="5492" xr:uid="{00000000-0005-0000-0000-0000BDD60000}"/>
    <cellStyle name="Normal 5 4 2 3 3" xfId="5493" xr:uid="{00000000-0005-0000-0000-0000BED60000}"/>
    <cellStyle name="Normal 5 4 2 3 3 2" xfId="5494" xr:uid="{00000000-0005-0000-0000-0000BFD60000}"/>
    <cellStyle name="Normal 5 4 2 3 3 2 2" xfId="5495" xr:uid="{00000000-0005-0000-0000-0000C0D60000}"/>
    <cellStyle name="Normal 5 4 2 3 3 3" xfId="5496" xr:uid="{00000000-0005-0000-0000-0000C1D60000}"/>
    <cellStyle name="Normal 5 4 2 3 4" xfId="5497" xr:uid="{00000000-0005-0000-0000-0000C2D60000}"/>
    <cellStyle name="Normal 5 4 2 3 4 2" xfId="5498" xr:uid="{00000000-0005-0000-0000-0000C3D60000}"/>
    <cellStyle name="Normal 5 4 2 3 5" xfId="5499" xr:uid="{00000000-0005-0000-0000-0000C4D60000}"/>
    <cellStyle name="Normal 5 4 2 4" xfId="5500" xr:uid="{00000000-0005-0000-0000-0000C5D60000}"/>
    <cellStyle name="Normal 5 4 2 4 2" xfId="5501" xr:uid="{00000000-0005-0000-0000-0000C6D60000}"/>
    <cellStyle name="Normal 5 4 2 4 2 2" xfId="5502" xr:uid="{00000000-0005-0000-0000-0000C7D60000}"/>
    <cellStyle name="Normal 5 4 2 4 2 2 2" xfId="5503" xr:uid="{00000000-0005-0000-0000-0000C8D60000}"/>
    <cellStyle name="Normal 5 4 2 4 2 2 2 2" xfId="60283" xr:uid="{00000000-0005-0000-0000-0000C9D60000}"/>
    <cellStyle name="Normal 5 4 2 4 2 2 2 3" xfId="60284" xr:uid="{00000000-0005-0000-0000-0000CAD60000}"/>
    <cellStyle name="Normal 5 4 2 4 2 2 2 4" xfId="60285" xr:uid="{00000000-0005-0000-0000-0000CBD60000}"/>
    <cellStyle name="Normal 5 4 2 4 2 2 3" xfId="60286" xr:uid="{00000000-0005-0000-0000-0000CCD60000}"/>
    <cellStyle name="Normal 5 4 2 4 2 2 3 2" xfId="60287" xr:uid="{00000000-0005-0000-0000-0000CDD60000}"/>
    <cellStyle name="Normal 5 4 2 4 2 2 3 3" xfId="60288" xr:uid="{00000000-0005-0000-0000-0000CED60000}"/>
    <cellStyle name="Normal 5 4 2 4 2 2 4" xfId="60289" xr:uid="{00000000-0005-0000-0000-0000CFD60000}"/>
    <cellStyle name="Normal 5 4 2 4 2 2 4 2" xfId="60290" xr:uid="{00000000-0005-0000-0000-0000D0D60000}"/>
    <cellStyle name="Normal 5 4 2 4 2 2 5" xfId="60291" xr:uid="{00000000-0005-0000-0000-0000D1D60000}"/>
    <cellStyle name="Normal 5 4 2 4 2 2 6" xfId="60292" xr:uid="{00000000-0005-0000-0000-0000D2D60000}"/>
    <cellStyle name="Normal 5 4 2 4 2 3" xfId="5504" xr:uid="{00000000-0005-0000-0000-0000D3D60000}"/>
    <cellStyle name="Normal 5 4 2 4 2 3 2" xfId="60293" xr:uid="{00000000-0005-0000-0000-0000D4D60000}"/>
    <cellStyle name="Normal 5 4 2 4 2 4" xfId="60294" xr:uid="{00000000-0005-0000-0000-0000D5D60000}"/>
    <cellStyle name="Normal 5 4 2 4 2 5" xfId="60295" xr:uid="{00000000-0005-0000-0000-0000D6D60000}"/>
    <cellStyle name="Normal 5 4 2 4 3" xfId="5505" xr:uid="{00000000-0005-0000-0000-0000D7D60000}"/>
    <cellStyle name="Normal 5 4 2 4 3 2" xfId="5506" xr:uid="{00000000-0005-0000-0000-0000D8D60000}"/>
    <cellStyle name="Normal 5 4 2 4 4" xfId="5507" xr:uid="{00000000-0005-0000-0000-0000D9D60000}"/>
    <cellStyle name="Normal 5 4 2 4 4 2" xfId="60296" xr:uid="{00000000-0005-0000-0000-0000DAD60000}"/>
    <cellStyle name="Normal 5 4 2 4 5" xfId="60297" xr:uid="{00000000-0005-0000-0000-0000DBD60000}"/>
    <cellStyle name="Normal 5 4 2 4 6" xfId="60298" xr:uid="{00000000-0005-0000-0000-0000DCD60000}"/>
    <cellStyle name="Normal 5 4 2 5" xfId="5508" xr:uid="{00000000-0005-0000-0000-0000DDD60000}"/>
    <cellStyle name="Normal 5 4 2 5 2" xfId="5509" xr:uid="{00000000-0005-0000-0000-0000DED60000}"/>
    <cellStyle name="Normal 5 4 2 5 2 2" xfId="5510" xr:uid="{00000000-0005-0000-0000-0000DFD60000}"/>
    <cellStyle name="Normal 5 4 2 5 3" xfId="5511" xr:uid="{00000000-0005-0000-0000-0000E0D60000}"/>
    <cellStyle name="Normal 5 4 2 6" xfId="5512" xr:uid="{00000000-0005-0000-0000-0000E1D60000}"/>
    <cellStyle name="Normal 5 4 2 6 2" xfId="5513" xr:uid="{00000000-0005-0000-0000-0000E2D60000}"/>
    <cellStyle name="Normal 5 4 2 7" xfId="5514" xr:uid="{00000000-0005-0000-0000-0000E3D60000}"/>
    <cellStyle name="Normal 5 4 2 8" xfId="14286" xr:uid="{00000000-0005-0000-0000-0000E4D60000}"/>
    <cellStyle name="Normal 5 4 3" xfId="5515" xr:uid="{00000000-0005-0000-0000-0000E5D60000}"/>
    <cellStyle name="Normal 5 4 3 2" xfId="5516" xr:uid="{00000000-0005-0000-0000-0000E6D60000}"/>
    <cellStyle name="Normal 5 4 3 2 2" xfId="5517" xr:uid="{00000000-0005-0000-0000-0000E7D60000}"/>
    <cellStyle name="Normal 5 4 3 2 2 2" xfId="5518" xr:uid="{00000000-0005-0000-0000-0000E8D60000}"/>
    <cellStyle name="Normal 5 4 3 2 2 2 2" xfId="5519" xr:uid="{00000000-0005-0000-0000-0000E9D60000}"/>
    <cellStyle name="Normal 5 4 3 2 2 2 2 2" xfId="5520" xr:uid="{00000000-0005-0000-0000-0000EAD60000}"/>
    <cellStyle name="Normal 5 4 3 2 2 2 3" xfId="5521" xr:uid="{00000000-0005-0000-0000-0000EBD60000}"/>
    <cellStyle name="Normal 5 4 3 2 2 3" xfId="5522" xr:uid="{00000000-0005-0000-0000-0000ECD60000}"/>
    <cellStyle name="Normal 5 4 3 2 2 3 2" xfId="5523" xr:uid="{00000000-0005-0000-0000-0000EDD60000}"/>
    <cellStyle name="Normal 5 4 3 2 2 4" xfId="5524" xr:uid="{00000000-0005-0000-0000-0000EED60000}"/>
    <cellStyle name="Normal 5 4 3 2 3" xfId="5525" xr:uid="{00000000-0005-0000-0000-0000EFD60000}"/>
    <cellStyle name="Normal 5 4 3 2 3 2" xfId="5526" xr:uid="{00000000-0005-0000-0000-0000F0D60000}"/>
    <cellStyle name="Normal 5 4 3 2 3 2 2" xfId="5527" xr:uid="{00000000-0005-0000-0000-0000F1D60000}"/>
    <cellStyle name="Normal 5 4 3 2 3 3" xfId="5528" xr:uid="{00000000-0005-0000-0000-0000F2D60000}"/>
    <cellStyle name="Normal 5 4 3 2 4" xfId="5529" xr:uid="{00000000-0005-0000-0000-0000F3D60000}"/>
    <cellStyle name="Normal 5 4 3 2 4 2" xfId="5530" xr:uid="{00000000-0005-0000-0000-0000F4D60000}"/>
    <cellStyle name="Normal 5 4 3 2 5" xfId="5531" xr:uid="{00000000-0005-0000-0000-0000F5D60000}"/>
    <cellStyle name="Normal 5 4 3 3" xfId="5532" xr:uid="{00000000-0005-0000-0000-0000F6D60000}"/>
    <cellStyle name="Normal 5 4 3 3 2" xfId="5533" xr:uid="{00000000-0005-0000-0000-0000F7D60000}"/>
    <cellStyle name="Normal 5 4 3 3 2 2" xfId="5534" xr:uid="{00000000-0005-0000-0000-0000F8D60000}"/>
    <cellStyle name="Normal 5 4 3 3 2 2 2" xfId="5535" xr:uid="{00000000-0005-0000-0000-0000F9D60000}"/>
    <cellStyle name="Normal 5 4 3 3 2 3" xfId="5536" xr:uid="{00000000-0005-0000-0000-0000FAD60000}"/>
    <cellStyle name="Normal 5 4 3 3 3" xfId="5537" xr:uid="{00000000-0005-0000-0000-0000FBD60000}"/>
    <cellStyle name="Normal 5 4 3 3 3 2" xfId="5538" xr:uid="{00000000-0005-0000-0000-0000FCD60000}"/>
    <cellStyle name="Normal 5 4 3 3 4" xfId="5539" xr:uid="{00000000-0005-0000-0000-0000FDD60000}"/>
    <cellStyle name="Normal 5 4 3 4" xfId="5540" xr:uid="{00000000-0005-0000-0000-0000FED60000}"/>
    <cellStyle name="Normal 5 4 3 4 2" xfId="5541" xr:uid="{00000000-0005-0000-0000-0000FFD60000}"/>
    <cellStyle name="Normal 5 4 3 4 2 2" xfId="5542" xr:uid="{00000000-0005-0000-0000-000000D70000}"/>
    <cellStyle name="Normal 5 4 3 4 3" xfId="5543" xr:uid="{00000000-0005-0000-0000-000001D70000}"/>
    <cellStyle name="Normal 5 4 3 5" xfId="5544" xr:uid="{00000000-0005-0000-0000-000002D70000}"/>
    <cellStyle name="Normal 5 4 3 5 2" xfId="5545" xr:uid="{00000000-0005-0000-0000-000003D70000}"/>
    <cellStyle name="Normal 5 4 3 6" xfId="5546" xr:uid="{00000000-0005-0000-0000-000004D70000}"/>
    <cellStyle name="Normal 5 4 3 7" xfId="14288" xr:uid="{00000000-0005-0000-0000-000005D70000}"/>
    <cellStyle name="Normal 5 4 4" xfId="5547" xr:uid="{00000000-0005-0000-0000-000006D70000}"/>
    <cellStyle name="Normal 5 4 4 2" xfId="5548" xr:uid="{00000000-0005-0000-0000-000007D70000}"/>
    <cellStyle name="Normal 5 4 4 2 2" xfId="5549" xr:uid="{00000000-0005-0000-0000-000008D70000}"/>
    <cellStyle name="Normal 5 4 4 2 2 2" xfId="5550" xr:uid="{00000000-0005-0000-0000-000009D70000}"/>
    <cellStyle name="Normal 5 4 4 2 2 2 2" xfId="5551" xr:uid="{00000000-0005-0000-0000-00000AD70000}"/>
    <cellStyle name="Normal 5 4 4 2 2 3" xfId="5552" xr:uid="{00000000-0005-0000-0000-00000BD70000}"/>
    <cellStyle name="Normal 5 4 4 2 3" xfId="5553" xr:uid="{00000000-0005-0000-0000-00000CD70000}"/>
    <cellStyle name="Normal 5 4 4 2 3 2" xfId="5554" xr:uid="{00000000-0005-0000-0000-00000DD70000}"/>
    <cellStyle name="Normal 5 4 4 2 4" xfId="5555" xr:uid="{00000000-0005-0000-0000-00000ED70000}"/>
    <cellStyle name="Normal 5 4 4 3" xfId="5556" xr:uid="{00000000-0005-0000-0000-00000FD70000}"/>
    <cellStyle name="Normal 5 4 4 3 2" xfId="5557" xr:uid="{00000000-0005-0000-0000-000010D70000}"/>
    <cellStyle name="Normal 5 4 4 3 2 2" xfId="5558" xr:uid="{00000000-0005-0000-0000-000011D70000}"/>
    <cellStyle name="Normal 5 4 4 3 3" xfId="5559" xr:uid="{00000000-0005-0000-0000-000012D70000}"/>
    <cellStyle name="Normal 5 4 4 4" xfId="5560" xr:uid="{00000000-0005-0000-0000-000013D70000}"/>
    <cellStyle name="Normal 5 4 4 4 2" xfId="5561" xr:uid="{00000000-0005-0000-0000-000014D70000}"/>
    <cellStyle name="Normal 5 4 4 5" xfId="5562" xr:uid="{00000000-0005-0000-0000-000015D70000}"/>
    <cellStyle name="Normal 5 4 5" xfId="5563" xr:uid="{00000000-0005-0000-0000-000016D70000}"/>
    <cellStyle name="Normal 5 4 5 2" xfId="5564" xr:uid="{00000000-0005-0000-0000-000017D70000}"/>
    <cellStyle name="Normal 5 4 5 2 2" xfId="5565" xr:uid="{00000000-0005-0000-0000-000018D70000}"/>
    <cellStyle name="Normal 5 4 5 2 2 2" xfId="5566" xr:uid="{00000000-0005-0000-0000-000019D70000}"/>
    <cellStyle name="Normal 5 4 5 2 2 2 2" xfId="5567" xr:uid="{00000000-0005-0000-0000-00001AD70000}"/>
    <cellStyle name="Normal 5 4 5 2 2 3" xfId="5568" xr:uid="{00000000-0005-0000-0000-00001BD70000}"/>
    <cellStyle name="Normal 5 4 5 2 3" xfId="5569" xr:uid="{00000000-0005-0000-0000-00001CD70000}"/>
    <cellStyle name="Normal 5 4 5 2 3 2" xfId="5570" xr:uid="{00000000-0005-0000-0000-00001DD70000}"/>
    <cellStyle name="Normal 5 4 5 2 4" xfId="5571" xr:uid="{00000000-0005-0000-0000-00001ED70000}"/>
    <cellStyle name="Normal 5 4 5 3" xfId="5572" xr:uid="{00000000-0005-0000-0000-00001FD70000}"/>
    <cellStyle name="Normal 5 4 5 3 2" xfId="5573" xr:uid="{00000000-0005-0000-0000-000020D70000}"/>
    <cellStyle name="Normal 5 4 5 3 2 2" xfId="5574" xr:uid="{00000000-0005-0000-0000-000021D70000}"/>
    <cellStyle name="Normal 5 4 5 3 3" xfId="5575" xr:uid="{00000000-0005-0000-0000-000022D70000}"/>
    <cellStyle name="Normal 5 4 5 4" xfId="5576" xr:uid="{00000000-0005-0000-0000-000023D70000}"/>
    <cellStyle name="Normal 5 4 5 4 2" xfId="5577" xr:uid="{00000000-0005-0000-0000-000024D70000}"/>
    <cellStyle name="Normal 5 4 5 5" xfId="5578" xr:uid="{00000000-0005-0000-0000-000025D70000}"/>
    <cellStyle name="Normal 5 4 6" xfId="5579" xr:uid="{00000000-0005-0000-0000-000026D70000}"/>
    <cellStyle name="Normal 5 4 6 2" xfId="5580" xr:uid="{00000000-0005-0000-0000-000027D70000}"/>
    <cellStyle name="Normal 5 4 6 2 2" xfId="5581" xr:uid="{00000000-0005-0000-0000-000028D70000}"/>
    <cellStyle name="Normal 5 4 6 2 2 2" xfId="5582" xr:uid="{00000000-0005-0000-0000-000029D70000}"/>
    <cellStyle name="Normal 5 4 6 2 3" xfId="5583" xr:uid="{00000000-0005-0000-0000-00002AD70000}"/>
    <cellStyle name="Normal 5 4 6 3" xfId="5584" xr:uid="{00000000-0005-0000-0000-00002BD70000}"/>
    <cellStyle name="Normal 5 4 6 3 2" xfId="5585" xr:uid="{00000000-0005-0000-0000-00002CD70000}"/>
    <cellStyle name="Normal 5 4 6 4" xfId="5586" xr:uid="{00000000-0005-0000-0000-00002DD70000}"/>
    <cellStyle name="Normal 5 4 7" xfId="5587" xr:uid="{00000000-0005-0000-0000-00002ED70000}"/>
    <cellStyle name="Normal 5 4 7 2" xfId="5588" xr:uid="{00000000-0005-0000-0000-00002FD70000}"/>
    <cellStyle name="Normal 5 4 7 2 2" xfId="5589" xr:uid="{00000000-0005-0000-0000-000030D70000}"/>
    <cellStyle name="Normal 5 4 7 3" xfId="5590" xr:uid="{00000000-0005-0000-0000-000031D70000}"/>
    <cellStyle name="Normal 5 4 8" xfId="5591" xr:uid="{00000000-0005-0000-0000-000032D70000}"/>
    <cellStyle name="Normal 5 4 8 2" xfId="5592" xr:uid="{00000000-0005-0000-0000-000033D70000}"/>
    <cellStyle name="Normal 5 4 9" xfId="5593" xr:uid="{00000000-0005-0000-0000-000034D70000}"/>
    <cellStyle name="Normal 5 5" xfId="5594" xr:uid="{00000000-0005-0000-0000-000035D70000}"/>
    <cellStyle name="Normal 5 5 10" xfId="60299" xr:uid="{00000000-0005-0000-0000-000036D70000}"/>
    <cellStyle name="Normal 5 5 2" xfId="5595" xr:uid="{00000000-0005-0000-0000-000037D70000}"/>
    <cellStyle name="Normal 5 5 2 2" xfId="5596" xr:uid="{00000000-0005-0000-0000-000038D70000}"/>
    <cellStyle name="Normal 5 5 2 2 2" xfId="5597" xr:uid="{00000000-0005-0000-0000-000039D70000}"/>
    <cellStyle name="Normal 5 5 2 2 2 2" xfId="5598" xr:uid="{00000000-0005-0000-0000-00003AD70000}"/>
    <cellStyle name="Normal 5 5 2 2 2 2 2" xfId="5599" xr:uid="{00000000-0005-0000-0000-00003BD70000}"/>
    <cellStyle name="Normal 5 5 2 2 2 3" xfId="5600" xr:uid="{00000000-0005-0000-0000-00003CD70000}"/>
    <cellStyle name="Normal 5 5 2 2 3" xfId="5601" xr:uid="{00000000-0005-0000-0000-00003DD70000}"/>
    <cellStyle name="Normal 5 5 2 2 3 2" xfId="5602" xr:uid="{00000000-0005-0000-0000-00003ED70000}"/>
    <cellStyle name="Normal 5 5 2 2 4" xfId="5603" xr:uid="{00000000-0005-0000-0000-00003FD70000}"/>
    <cellStyle name="Normal 5 5 2 2 5" xfId="60300" xr:uid="{00000000-0005-0000-0000-000040D70000}"/>
    <cellStyle name="Normal 5 5 2 3" xfId="5604" xr:uid="{00000000-0005-0000-0000-000041D70000}"/>
    <cellStyle name="Normal 5 5 2 3 2" xfId="5605" xr:uid="{00000000-0005-0000-0000-000042D70000}"/>
    <cellStyle name="Normal 5 5 2 3 2 2" xfId="5606" xr:uid="{00000000-0005-0000-0000-000043D70000}"/>
    <cellStyle name="Normal 5 5 2 3 2 2 2" xfId="60301" xr:uid="{00000000-0005-0000-0000-000044D70000}"/>
    <cellStyle name="Normal 5 5 2 3 2 2 2 2" xfId="60302" xr:uid="{00000000-0005-0000-0000-000045D70000}"/>
    <cellStyle name="Normal 5 5 2 3 2 2 2 3" xfId="60303" xr:uid="{00000000-0005-0000-0000-000046D70000}"/>
    <cellStyle name="Normal 5 5 2 3 2 2 2 4" xfId="60304" xr:uid="{00000000-0005-0000-0000-000047D70000}"/>
    <cellStyle name="Normal 5 5 2 3 2 2 3" xfId="60305" xr:uid="{00000000-0005-0000-0000-000048D70000}"/>
    <cellStyle name="Normal 5 5 2 3 2 2 3 2" xfId="60306" xr:uid="{00000000-0005-0000-0000-000049D70000}"/>
    <cellStyle name="Normal 5 5 2 3 2 2 3 3" xfId="60307" xr:uid="{00000000-0005-0000-0000-00004AD70000}"/>
    <cellStyle name="Normal 5 5 2 3 2 2 4" xfId="60308" xr:uid="{00000000-0005-0000-0000-00004BD70000}"/>
    <cellStyle name="Normal 5 5 2 3 2 2 4 2" xfId="60309" xr:uid="{00000000-0005-0000-0000-00004CD70000}"/>
    <cellStyle name="Normal 5 5 2 3 2 2 5" xfId="60310" xr:uid="{00000000-0005-0000-0000-00004DD70000}"/>
    <cellStyle name="Normal 5 5 2 3 2 2 6" xfId="60311" xr:uid="{00000000-0005-0000-0000-00004ED70000}"/>
    <cellStyle name="Normal 5 5 2 3 2 3" xfId="60312" xr:uid="{00000000-0005-0000-0000-00004FD70000}"/>
    <cellStyle name="Normal 5 5 2 3 2 3 2" xfId="60313" xr:uid="{00000000-0005-0000-0000-000050D70000}"/>
    <cellStyle name="Normal 5 5 2 3 2 4" xfId="60314" xr:uid="{00000000-0005-0000-0000-000051D70000}"/>
    <cellStyle name="Normal 5 5 2 3 2 5" xfId="60315" xr:uid="{00000000-0005-0000-0000-000052D70000}"/>
    <cellStyle name="Normal 5 5 2 3 3" xfId="5607" xr:uid="{00000000-0005-0000-0000-000053D70000}"/>
    <cellStyle name="Normal 5 5 2 3 3 2" xfId="60316" xr:uid="{00000000-0005-0000-0000-000054D70000}"/>
    <cellStyle name="Normal 5 5 2 3 4" xfId="60317" xr:uid="{00000000-0005-0000-0000-000055D70000}"/>
    <cellStyle name="Normal 5 5 2 3 4 2" xfId="60318" xr:uid="{00000000-0005-0000-0000-000056D70000}"/>
    <cellStyle name="Normal 5 5 2 3 5" xfId="60319" xr:uid="{00000000-0005-0000-0000-000057D70000}"/>
    <cellStyle name="Normal 5 5 2 3 6" xfId="60320" xr:uid="{00000000-0005-0000-0000-000058D70000}"/>
    <cellStyle name="Normal 5 5 2 4" xfId="5608" xr:uid="{00000000-0005-0000-0000-000059D70000}"/>
    <cellStyle name="Normal 5 5 2 4 2" xfId="5609" xr:uid="{00000000-0005-0000-0000-00005AD70000}"/>
    <cellStyle name="Normal 5 5 2 5" xfId="5610" xr:uid="{00000000-0005-0000-0000-00005BD70000}"/>
    <cellStyle name="Normal 5 5 2 5 2" xfId="60321" xr:uid="{00000000-0005-0000-0000-00005CD70000}"/>
    <cellStyle name="Normal 5 5 2 6" xfId="60322" xr:uid="{00000000-0005-0000-0000-00005DD70000}"/>
    <cellStyle name="Normal 5 5 2 7" xfId="60323" xr:uid="{00000000-0005-0000-0000-00005ED70000}"/>
    <cellStyle name="Normal 5 5 3" xfId="5611" xr:uid="{00000000-0005-0000-0000-00005FD70000}"/>
    <cellStyle name="Normal 5 5 3 2" xfId="5612" xr:uid="{00000000-0005-0000-0000-000060D70000}"/>
    <cellStyle name="Normal 5 5 3 2 2" xfId="5613" xr:uid="{00000000-0005-0000-0000-000061D70000}"/>
    <cellStyle name="Normal 5 5 3 2 2 2" xfId="5614" xr:uid="{00000000-0005-0000-0000-000062D70000}"/>
    <cellStyle name="Normal 5 5 3 2 2 2 2" xfId="5615" xr:uid="{00000000-0005-0000-0000-000063D70000}"/>
    <cellStyle name="Normal 5 5 3 2 2 3" xfId="5616" xr:uid="{00000000-0005-0000-0000-000064D70000}"/>
    <cellStyle name="Normal 5 5 3 2 3" xfId="5617" xr:uid="{00000000-0005-0000-0000-000065D70000}"/>
    <cellStyle name="Normal 5 5 3 2 3 2" xfId="5618" xr:uid="{00000000-0005-0000-0000-000066D70000}"/>
    <cellStyle name="Normal 5 5 3 2 4" xfId="5619" xr:uid="{00000000-0005-0000-0000-000067D70000}"/>
    <cellStyle name="Normal 5 5 3 3" xfId="5620" xr:uid="{00000000-0005-0000-0000-000068D70000}"/>
    <cellStyle name="Normal 5 5 3 3 2" xfId="5621" xr:uid="{00000000-0005-0000-0000-000069D70000}"/>
    <cellStyle name="Normal 5 5 3 3 2 2" xfId="5622" xr:uid="{00000000-0005-0000-0000-00006AD70000}"/>
    <cellStyle name="Normal 5 5 3 3 3" xfId="5623" xr:uid="{00000000-0005-0000-0000-00006BD70000}"/>
    <cellStyle name="Normal 5 5 3 4" xfId="5624" xr:uid="{00000000-0005-0000-0000-00006CD70000}"/>
    <cellStyle name="Normal 5 5 3 4 2" xfId="5625" xr:uid="{00000000-0005-0000-0000-00006DD70000}"/>
    <cellStyle name="Normal 5 5 3 5" xfId="5626" xr:uid="{00000000-0005-0000-0000-00006ED70000}"/>
    <cellStyle name="Normal 5 5 4" xfId="5627" xr:uid="{00000000-0005-0000-0000-00006FD70000}"/>
    <cellStyle name="Normal 5 5 4 2" xfId="5628" xr:uid="{00000000-0005-0000-0000-000070D70000}"/>
    <cellStyle name="Normal 5 5 4 2 2" xfId="5629" xr:uid="{00000000-0005-0000-0000-000071D70000}"/>
    <cellStyle name="Normal 5 5 4 2 2 2" xfId="5630" xr:uid="{00000000-0005-0000-0000-000072D70000}"/>
    <cellStyle name="Normal 5 5 4 2 3" xfId="5631" xr:uid="{00000000-0005-0000-0000-000073D70000}"/>
    <cellStyle name="Normal 5 5 4 3" xfId="5632" xr:uid="{00000000-0005-0000-0000-000074D70000}"/>
    <cellStyle name="Normal 5 5 4 3 2" xfId="5633" xr:uid="{00000000-0005-0000-0000-000075D70000}"/>
    <cellStyle name="Normal 5 5 4 4" xfId="5634" xr:uid="{00000000-0005-0000-0000-000076D70000}"/>
    <cellStyle name="Normal 5 5 5" xfId="5635" xr:uid="{00000000-0005-0000-0000-000077D70000}"/>
    <cellStyle name="Normal 5 5 5 2" xfId="5636" xr:uid="{00000000-0005-0000-0000-000078D70000}"/>
    <cellStyle name="Normal 5 5 5 2 2" xfId="5637" xr:uid="{00000000-0005-0000-0000-000079D70000}"/>
    <cellStyle name="Normal 5 5 5 3" xfId="5638" xr:uid="{00000000-0005-0000-0000-00007AD70000}"/>
    <cellStyle name="Normal 5 5 6" xfId="5639" xr:uid="{00000000-0005-0000-0000-00007BD70000}"/>
    <cellStyle name="Normal 5 5 6 2" xfId="5640" xr:uid="{00000000-0005-0000-0000-00007CD70000}"/>
    <cellStyle name="Normal 5 5 7" xfId="5641" xr:uid="{00000000-0005-0000-0000-00007DD70000}"/>
    <cellStyle name="Normal 5 5 8" xfId="60324" xr:uid="{00000000-0005-0000-0000-00007ED70000}"/>
    <cellStyle name="Normal 5 5 8 2" xfId="60325" xr:uid="{00000000-0005-0000-0000-00007FD70000}"/>
    <cellStyle name="Normal 5 5 9" xfId="60326" xr:uid="{00000000-0005-0000-0000-000080D70000}"/>
    <cellStyle name="Normal 5 6" xfId="5642" xr:uid="{00000000-0005-0000-0000-000081D70000}"/>
    <cellStyle name="Normal 5 6 2" xfId="5643" xr:uid="{00000000-0005-0000-0000-000082D70000}"/>
    <cellStyle name="Normal 5 6 2 2" xfId="5644" xr:uid="{00000000-0005-0000-0000-000083D70000}"/>
    <cellStyle name="Normal 5 6 2 2 2" xfId="5645" xr:uid="{00000000-0005-0000-0000-000084D70000}"/>
    <cellStyle name="Normal 5 6 2 2 2 2" xfId="5646" xr:uid="{00000000-0005-0000-0000-000085D70000}"/>
    <cellStyle name="Normal 5 6 2 2 2 2 2" xfId="5647" xr:uid="{00000000-0005-0000-0000-000086D70000}"/>
    <cellStyle name="Normal 5 6 2 2 2 3" xfId="5648" xr:uid="{00000000-0005-0000-0000-000087D70000}"/>
    <cellStyle name="Normal 5 6 2 2 3" xfId="5649" xr:uid="{00000000-0005-0000-0000-000088D70000}"/>
    <cellStyle name="Normal 5 6 2 2 3 2" xfId="5650" xr:uid="{00000000-0005-0000-0000-000089D70000}"/>
    <cellStyle name="Normal 5 6 2 2 4" xfId="5651" xr:uid="{00000000-0005-0000-0000-00008AD70000}"/>
    <cellStyle name="Normal 5 6 2 3" xfId="5652" xr:uid="{00000000-0005-0000-0000-00008BD70000}"/>
    <cellStyle name="Normal 5 6 2 3 2" xfId="5653" xr:uid="{00000000-0005-0000-0000-00008CD70000}"/>
    <cellStyle name="Normal 5 6 2 3 2 2" xfId="5654" xr:uid="{00000000-0005-0000-0000-00008DD70000}"/>
    <cellStyle name="Normal 5 6 2 3 3" xfId="5655" xr:uid="{00000000-0005-0000-0000-00008ED70000}"/>
    <cellStyle name="Normal 5 6 2 4" xfId="5656" xr:uid="{00000000-0005-0000-0000-00008FD70000}"/>
    <cellStyle name="Normal 5 6 2 4 2" xfId="5657" xr:uid="{00000000-0005-0000-0000-000090D70000}"/>
    <cellStyle name="Normal 5 6 2 5" xfId="5658" xr:uid="{00000000-0005-0000-0000-000091D70000}"/>
    <cellStyle name="Normal 5 6 3" xfId="5659" xr:uid="{00000000-0005-0000-0000-000092D70000}"/>
    <cellStyle name="Normal 5 6 3 2" xfId="5660" xr:uid="{00000000-0005-0000-0000-000093D70000}"/>
    <cellStyle name="Normal 5 6 3 2 2" xfId="5661" xr:uid="{00000000-0005-0000-0000-000094D70000}"/>
    <cellStyle name="Normal 5 6 3 2 2 2" xfId="5662" xr:uid="{00000000-0005-0000-0000-000095D70000}"/>
    <cellStyle name="Normal 5 6 3 2 3" xfId="5663" xr:uid="{00000000-0005-0000-0000-000096D70000}"/>
    <cellStyle name="Normal 5 6 3 3" xfId="5664" xr:uid="{00000000-0005-0000-0000-000097D70000}"/>
    <cellStyle name="Normal 5 6 3 3 2" xfId="5665" xr:uid="{00000000-0005-0000-0000-000098D70000}"/>
    <cellStyle name="Normal 5 6 3 4" xfId="5666" xr:uid="{00000000-0005-0000-0000-000099D70000}"/>
    <cellStyle name="Normal 5 6 4" xfId="5667" xr:uid="{00000000-0005-0000-0000-00009AD70000}"/>
    <cellStyle name="Normal 5 6 4 2" xfId="5668" xr:uid="{00000000-0005-0000-0000-00009BD70000}"/>
    <cellStyle name="Normal 5 6 4 2 2" xfId="5669" xr:uid="{00000000-0005-0000-0000-00009CD70000}"/>
    <cellStyle name="Normal 5 6 4 3" xfId="5670" xr:uid="{00000000-0005-0000-0000-00009DD70000}"/>
    <cellStyle name="Normal 5 6 5" xfId="5671" xr:uid="{00000000-0005-0000-0000-00009ED70000}"/>
    <cellStyle name="Normal 5 6 5 2" xfId="5672" xr:uid="{00000000-0005-0000-0000-00009FD70000}"/>
    <cellStyle name="Normal 5 6 6" xfId="5673" xr:uid="{00000000-0005-0000-0000-0000A0D70000}"/>
    <cellStyle name="Normal 5 7" xfId="5674" xr:uid="{00000000-0005-0000-0000-0000A1D70000}"/>
    <cellStyle name="Normal 5 7 2" xfId="5675" xr:uid="{00000000-0005-0000-0000-0000A2D70000}"/>
    <cellStyle name="Normal 5 7 2 2" xfId="5676" xr:uid="{00000000-0005-0000-0000-0000A3D70000}"/>
    <cellStyle name="Normal 5 7 2 2 2" xfId="5677" xr:uid="{00000000-0005-0000-0000-0000A4D70000}"/>
    <cellStyle name="Normal 5 7 2 2 2 2" xfId="5678" xr:uid="{00000000-0005-0000-0000-0000A5D70000}"/>
    <cellStyle name="Normal 5 7 2 2 3" xfId="5679" xr:uid="{00000000-0005-0000-0000-0000A6D70000}"/>
    <cellStyle name="Normal 5 7 2 3" xfId="5680" xr:uid="{00000000-0005-0000-0000-0000A7D70000}"/>
    <cellStyle name="Normal 5 7 2 3 2" xfId="5681" xr:uid="{00000000-0005-0000-0000-0000A8D70000}"/>
    <cellStyle name="Normal 5 7 2 4" xfId="5682" xr:uid="{00000000-0005-0000-0000-0000A9D70000}"/>
    <cellStyle name="Normal 5 7 3" xfId="5683" xr:uid="{00000000-0005-0000-0000-0000AAD70000}"/>
    <cellStyle name="Normal 5 7 3 2" xfId="5684" xr:uid="{00000000-0005-0000-0000-0000ABD70000}"/>
    <cellStyle name="Normal 5 7 3 2 2" xfId="5685" xr:uid="{00000000-0005-0000-0000-0000ACD70000}"/>
    <cellStyle name="Normal 5 7 3 3" xfId="5686" xr:uid="{00000000-0005-0000-0000-0000ADD70000}"/>
    <cellStyle name="Normal 5 7 4" xfId="5687" xr:uid="{00000000-0005-0000-0000-0000AED70000}"/>
    <cellStyle name="Normal 5 7 4 2" xfId="5688" xr:uid="{00000000-0005-0000-0000-0000AFD70000}"/>
    <cellStyle name="Normal 5 7 5" xfId="5689" xr:uid="{00000000-0005-0000-0000-0000B0D70000}"/>
    <cellStyle name="Normal 5 8" xfId="5690" xr:uid="{00000000-0005-0000-0000-0000B1D70000}"/>
    <cellStyle name="Normal 5 8 2" xfId="5691" xr:uid="{00000000-0005-0000-0000-0000B2D70000}"/>
    <cellStyle name="Normal 5 8 2 2" xfId="5692" xr:uid="{00000000-0005-0000-0000-0000B3D70000}"/>
    <cellStyle name="Normal 5 8 2 2 2" xfId="5693" xr:uid="{00000000-0005-0000-0000-0000B4D70000}"/>
    <cellStyle name="Normal 5 8 2 2 2 2" xfId="5694" xr:uid="{00000000-0005-0000-0000-0000B5D70000}"/>
    <cellStyle name="Normal 5 8 2 2 3" xfId="5695" xr:uid="{00000000-0005-0000-0000-0000B6D70000}"/>
    <cellStyle name="Normal 5 8 2 3" xfId="5696" xr:uid="{00000000-0005-0000-0000-0000B7D70000}"/>
    <cellStyle name="Normal 5 8 2 3 2" xfId="5697" xr:uid="{00000000-0005-0000-0000-0000B8D70000}"/>
    <cellStyle name="Normal 5 8 2 4" xfId="5698" xr:uid="{00000000-0005-0000-0000-0000B9D70000}"/>
    <cellStyle name="Normal 5 8 3" xfId="5699" xr:uid="{00000000-0005-0000-0000-0000BAD70000}"/>
    <cellStyle name="Normal 5 8 3 2" xfId="5700" xr:uid="{00000000-0005-0000-0000-0000BBD70000}"/>
    <cellStyle name="Normal 5 8 3 2 2" xfId="5701" xr:uid="{00000000-0005-0000-0000-0000BCD70000}"/>
    <cellStyle name="Normal 5 8 3 3" xfId="5702" xr:uid="{00000000-0005-0000-0000-0000BDD70000}"/>
    <cellStyle name="Normal 5 8 4" xfId="5703" xr:uid="{00000000-0005-0000-0000-0000BED70000}"/>
    <cellStyle name="Normal 5 8 4 2" xfId="5704" xr:uid="{00000000-0005-0000-0000-0000BFD70000}"/>
    <cellStyle name="Normal 5 8 5" xfId="5705" xr:uid="{00000000-0005-0000-0000-0000C0D70000}"/>
    <cellStyle name="Normal 5 9" xfId="5706" xr:uid="{00000000-0005-0000-0000-0000C1D70000}"/>
    <cellStyle name="Normal 5 9 2" xfId="5707" xr:uid="{00000000-0005-0000-0000-0000C2D70000}"/>
    <cellStyle name="Normal 5 9 2 2" xfId="5708" xr:uid="{00000000-0005-0000-0000-0000C3D70000}"/>
    <cellStyle name="Normal 5 9 2 2 2" xfId="5709" xr:uid="{00000000-0005-0000-0000-0000C4D70000}"/>
    <cellStyle name="Normal 5 9 2 3" xfId="5710" xr:uid="{00000000-0005-0000-0000-0000C5D70000}"/>
    <cellStyle name="Normal 5 9 3" xfId="5711" xr:uid="{00000000-0005-0000-0000-0000C6D70000}"/>
    <cellStyle name="Normal 5 9 3 2" xfId="5712" xr:uid="{00000000-0005-0000-0000-0000C7D70000}"/>
    <cellStyle name="Normal 5 9 4" xfId="5713" xr:uid="{00000000-0005-0000-0000-0000C8D70000}"/>
    <cellStyle name="Normal 5_183302" xfId="14462" xr:uid="{00000000-0005-0000-0000-0000C9D70000}"/>
    <cellStyle name="Normal 50" xfId="5714" xr:uid="{00000000-0005-0000-0000-0000CAD70000}"/>
    <cellStyle name="Normal 50 2" xfId="11571" xr:uid="{00000000-0005-0000-0000-0000CBD70000}"/>
    <cellStyle name="Normal 50 3" xfId="11572" xr:uid="{00000000-0005-0000-0000-0000CCD70000}"/>
    <cellStyle name="Normal 51" xfId="5715" xr:uid="{00000000-0005-0000-0000-0000CDD70000}"/>
    <cellStyle name="Normal 51 2" xfId="11573" xr:uid="{00000000-0005-0000-0000-0000CED70000}"/>
    <cellStyle name="Normal 51 3" xfId="11574" xr:uid="{00000000-0005-0000-0000-0000CFD70000}"/>
    <cellStyle name="Normal 52" xfId="11575" xr:uid="{00000000-0005-0000-0000-0000D0D70000}"/>
    <cellStyle name="Normal 52 2" xfId="11576" xr:uid="{00000000-0005-0000-0000-0000D1D70000}"/>
    <cellStyle name="Normal 52 3" xfId="11577" xr:uid="{00000000-0005-0000-0000-0000D2D70000}"/>
    <cellStyle name="Normal 53" xfId="11578" xr:uid="{00000000-0005-0000-0000-0000D3D70000}"/>
    <cellStyle name="Normal 53 2" xfId="11579" xr:uid="{00000000-0005-0000-0000-0000D4D70000}"/>
    <cellStyle name="Normal 53 3" xfId="11580" xr:uid="{00000000-0005-0000-0000-0000D5D70000}"/>
    <cellStyle name="Normal 54" xfId="11581" xr:uid="{00000000-0005-0000-0000-0000D6D70000}"/>
    <cellStyle name="Normal 54 2" xfId="11582" xr:uid="{00000000-0005-0000-0000-0000D7D70000}"/>
    <cellStyle name="Normal 54 3" xfId="11583" xr:uid="{00000000-0005-0000-0000-0000D8D70000}"/>
    <cellStyle name="Normal 55" xfId="11584" xr:uid="{00000000-0005-0000-0000-0000D9D70000}"/>
    <cellStyle name="Normal 55 2" xfId="11585" xr:uid="{00000000-0005-0000-0000-0000DAD70000}"/>
    <cellStyle name="Normal 55 3" xfId="11586" xr:uid="{00000000-0005-0000-0000-0000DBD70000}"/>
    <cellStyle name="Normal 56" xfId="11587" xr:uid="{00000000-0005-0000-0000-0000DCD70000}"/>
    <cellStyle name="Normal 56 2" xfId="11588" xr:uid="{00000000-0005-0000-0000-0000DDD70000}"/>
    <cellStyle name="Normal 57" xfId="11589" xr:uid="{00000000-0005-0000-0000-0000DED70000}"/>
    <cellStyle name="Normal 57 2" xfId="11590" xr:uid="{00000000-0005-0000-0000-0000DFD70000}"/>
    <cellStyle name="Normal 58" xfId="11591" xr:uid="{00000000-0005-0000-0000-0000E0D70000}"/>
    <cellStyle name="Normal 58 2" xfId="11592" xr:uid="{00000000-0005-0000-0000-0000E1D70000}"/>
    <cellStyle name="Normal 59" xfId="11593" xr:uid="{00000000-0005-0000-0000-0000E2D70000}"/>
    <cellStyle name="Normal 6" xfId="5716" xr:uid="{00000000-0005-0000-0000-0000E3D70000}"/>
    <cellStyle name="Normal 6 10" xfId="11594" xr:uid="{00000000-0005-0000-0000-0000E4D70000}"/>
    <cellStyle name="Normal 6 11" xfId="11595" xr:uid="{00000000-0005-0000-0000-0000E5D70000}"/>
    <cellStyle name="Normal 6 2" xfId="5717" xr:uid="{00000000-0005-0000-0000-0000E6D70000}"/>
    <cellStyle name="Normal 6 2 2" xfId="5718" xr:uid="{00000000-0005-0000-0000-0000E7D70000}"/>
    <cellStyle name="Normal 6 2 2 2" xfId="5719" xr:uid="{00000000-0005-0000-0000-0000E8D70000}"/>
    <cellStyle name="Normal 6 2 2 2 2" xfId="5720" xr:uid="{00000000-0005-0000-0000-0000E9D70000}"/>
    <cellStyle name="Normal 6 2 2 2 2 2" xfId="5721" xr:uid="{00000000-0005-0000-0000-0000EAD70000}"/>
    <cellStyle name="Normal 6 2 2 2 2 2 2" xfId="5722" xr:uid="{00000000-0005-0000-0000-0000EBD70000}"/>
    <cellStyle name="Normal 6 2 2 2 2 3" xfId="5723" xr:uid="{00000000-0005-0000-0000-0000ECD70000}"/>
    <cellStyle name="Normal 6 2 2 2 3" xfId="5724" xr:uid="{00000000-0005-0000-0000-0000EDD70000}"/>
    <cellStyle name="Normal 6 2 2 2 3 2" xfId="5725" xr:uid="{00000000-0005-0000-0000-0000EED70000}"/>
    <cellStyle name="Normal 6 2 2 2 4" xfId="5726" xr:uid="{00000000-0005-0000-0000-0000EFD70000}"/>
    <cellStyle name="Normal 6 2 2 2 5" xfId="14132" xr:uid="{00000000-0005-0000-0000-0000F0D70000}"/>
    <cellStyle name="Normal 6 2 2 3" xfId="5727" xr:uid="{00000000-0005-0000-0000-0000F1D70000}"/>
    <cellStyle name="Normal 6 2 2 3 2" xfId="5728" xr:uid="{00000000-0005-0000-0000-0000F2D70000}"/>
    <cellStyle name="Normal 6 2 2 3 2 2" xfId="5729" xr:uid="{00000000-0005-0000-0000-0000F3D70000}"/>
    <cellStyle name="Normal 6 2 2 3 3" xfId="5730" xr:uid="{00000000-0005-0000-0000-0000F4D70000}"/>
    <cellStyle name="Normal 6 2 2 4" xfId="5731" xr:uid="{00000000-0005-0000-0000-0000F5D70000}"/>
    <cellStyle name="Normal 6 2 2 4 2" xfId="5732" xr:uid="{00000000-0005-0000-0000-0000F6D70000}"/>
    <cellStyle name="Normal 6 2 2 5" xfId="5733" xr:uid="{00000000-0005-0000-0000-0000F7D70000}"/>
    <cellStyle name="Normal 6 2 2 6" xfId="14131" xr:uid="{00000000-0005-0000-0000-0000F8D70000}"/>
    <cellStyle name="Normal 6 2 3" xfId="5734" xr:uid="{00000000-0005-0000-0000-0000F9D70000}"/>
    <cellStyle name="Normal 6 2 3 2" xfId="5735" xr:uid="{00000000-0005-0000-0000-0000FAD70000}"/>
    <cellStyle name="Normal 6 2 3 2 2" xfId="5736" xr:uid="{00000000-0005-0000-0000-0000FBD70000}"/>
    <cellStyle name="Normal 6 2 3 2 2 2" xfId="5737" xr:uid="{00000000-0005-0000-0000-0000FCD70000}"/>
    <cellStyle name="Normal 6 2 3 2 3" xfId="5738" xr:uid="{00000000-0005-0000-0000-0000FDD70000}"/>
    <cellStyle name="Normal 6 2 3 3" xfId="5739" xr:uid="{00000000-0005-0000-0000-0000FED70000}"/>
    <cellStyle name="Normal 6 2 3 3 2" xfId="5740" xr:uid="{00000000-0005-0000-0000-0000FFD70000}"/>
    <cellStyle name="Normal 6 2 3 4" xfId="5741" xr:uid="{00000000-0005-0000-0000-000000D80000}"/>
    <cellStyle name="Normal 6 2 3 5" xfId="14133" xr:uid="{00000000-0005-0000-0000-000001D80000}"/>
    <cellStyle name="Normal 6 2 4" xfId="5742" xr:uid="{00000000-0005-0000-0000-000002D80000}"/>
    <cellStyle name="Normal 6 2 4 2" xfId="5743" xr:uid="{00000000-0005-0000-0000-000003D80000}"/>
    <cellStyle name="Normal 6 2 4 2 2" xfId="5744" xr:uid="{00000000-0005-0000-0000-000004D80000}"/>
    <cellStyle name="Normal 6 2 4 3" xfId="5745" xr:uid="{00000000-0005-0000-0000-000005D80000}"/>
    <cellStyle name="Normal 6 2 5" xfId="5746" xr:uid="{00000000-0005-0000-0000-000006D80000}"/>
    <cellStyle name="Normal 6 2 5 2" xfId="5747" xr:uid="{00000000-0005-0000-0000-000007D80000}"/>
    <cellStyle name="Normal 6 2 6" xfId="5748" xr:uid="{00000000-0005-0000-0000-000008D80000}"/>
    <cellStyle name="Normal 6 2 7" xfId="5749" xr:uid="{00000000-0005-0000-0000-000009D80000}"/>
    <cellStyle name="Normal 6 2 8" xfId="13768" xr:uid="{00000000-0005-0000-0000-00000AD80000}"/>
    <cellStyle name="Normal 6 3" xfId="5750" xr:uid="{00000000-0005-0000-0000-00000BD80000}"/>
    <cellStyle name="Normal 6 3 2" xfId="5751" xr:uid="{00000000-0005-0000-0000-00000CD80000}"/>
    <cellStyle name="Normal 6 3 2 2" xfId="5752" xr:uid="{00000000-0005-0000-0000-00000DD80000}"/>
    <cellStyle name="Normal 6 3 2 2 2" xfId="5753" xr:uid="{00000000-0005-0000-0000-00000ED80000}"/>
    <cellStyle name="Normal 6 3 2 2 2 2" xfId="5754" xr:uid="{00000000-0005-0000-0000-00000FD80000}"/>
    <cellStyle name="Normal 6 3 2 2 3" xfId="5755" xr:uid="{00000000-0005-0000-0000-000010D80000}"/>
    <cellStyle name="Normal 6 3 2 3" xfId="5756" xr:uid="{00000000-0005-0000-0000-000011D80000}"/>
    <cellStyle name="Normal 6 3 2 3 2" xfId="5757" xr:uid="{00000000-0005-0000-0000-000012D80000}"/>
    <cellStyle name="Normal 6 3 2 4" xfId="5758" xr:uid="{00000000-0005-0000-0000-000013D80000}"/>
    <cellStyle name="Normal 6 3 2 5" xfId="14134" xr:uid="{00000000-0005-0000-0000-000014D80000}"/>
    <cellStyle name="Normal 6 3 3" xfId="5759" xr:uid="{00000000-0005-0000-0000-000015D80000}"/>
    <cellStyle name="Normal 6 3 3 2" xfId="5760" xr:uid="{00000000-0005-0000-0000-000016D80000}"/>
    <cellStyle name="Normal 6 3 3 2 2" xfId="5761" xr:uid="{00000000-0005-0000-0000-000017D80000}"/>
    <cellStyle name="Normal 6 3 3 3" xfId="5762" xr:uid="{00000000-0005-0000-0000-000018D80000}"/>
    <cellStyle name="Normal 6 3 4" xfId="5763" xr:uid="{00000000-0005-0000-0000-000019D80000}"/>
    <cellStyle name="Normal 6 3 4 2" xfId="5764" xr:uid="{00000000-0005-0000-0000-00001AD80000}"/>
    <cellStyle name="Normal 6 3 5" xfId="5765" xr:uid="{00000000-0005-0000-0000-00001BD80000}"/>
    <cellStyle name="Normal 6 3 6" xfId="5766" xr:uid="{00000000-0005-0000-0000-00001CD80000}"/>
    <cellStyle name="Normal 6 3 7" xfId="13769" xr:uid="{00000000-0005-0000-0000-00001DD80000}"/>
    <cellStyle name="Normal 6 4" xfId="5767" xr:uid="{00000000-0005-0000-0000-00001ED80000}"/>
    <cellStyle name="Normal 6 4 2" xfId="5768" xr:uid="{00000000-0005-0000-0000-00001FD80000}"/>
    <cellStyle name="Normal 6 4 2 2" xfId="5769" xr:uid="{00000000-0005-0000-0000-000020D80000}"/>
    <cellStyle name="Normal 6 4 2 2 2" xfId="5770" xr:uid="{00000000-0005-0000-0000-000021D80000}"/>
    <cellStyle name="Normal 6 4 2 2 3" xfId="11596" xr:uid="{00000000-0005-0000-0000-000022D80000}"/>
    <cellStyle name="Normal 6 4 2 3" xfId="5771" xr:uid="{00000000-0005-0000-0000-000023D80000}"/>
    <cellStyle name="Normal 6 4 2 3 2" xfId="11597" xr:uid="{00000000-0005-0000-0000-000024D80000}"/>
    <cellStyle name="Normal 6 4 2 4" xfId="11598" xr:uid="{00000000-0005-0000-0000-000025D80000}"/>
    <cellStyle name="Normal 6 4 2 5" xfId="11599" xr:uid="{00000000-0005-0000-0000-000026D80000}"/>
    <cellStyle name="Normal 6 4 2 6" xfId="11600" xr:uid="{00000000-0005-0000-0000-000027D80000}"/>
    <cellStyle name="Normal 6 4 3" xfId="5772" xr:uid="{00000000-0005-0000-0000-000028D80000}"/>
    <cellStyle name="Normal 6 4 3 2" xfId="5773" xr:uid="{00000000-0005-0000-0000-000029D80000}"/>
    <cellStyle name="Normal 6 4 3 3" xfId="14289" xr:uid="{00000000-0005-0000-0000-00002AD80000}"/>
    <cellStyle name="Normal 6 4 4" xfId="5774" xr:uid="{00000000-0005-0000-0000-00002BD80000}"/>
    <cellStyle name="Normal 6 4 4 2" xfId="11601" xr:uid="{00000000-0005-0000-0000-00002CD80000}"/>
    <cellStyle name="Normal 6 4 4 3" xfId="11602" xr:uid="{00000000-0005-0000-0000-00002DD80000}"/>
    <cellStyle name="Normal 6 4 5" xfId="5775" xr:uid="{00000000-0005-0000-0000-00002ED80000}"/>
    <cellStyle name="Normal 6 4 5 2" xfId="11603" xr:uid="{00000000-0005-0000-0000-00002FD80000}"/>
    <cellStyle name="Normal 6 4 6" xfId="11604" xr:uid="{00000000-0005-0000-0000-000030D80000}"/>
    <cellStyle name="Normal 6 4 7" xfId="11605" xr:uid="{00000000-0005-0000-0000-000031D80000}"/>
    <cellStyle name="Normal 6 4 8" xfId="11606" xr:uid="{00000000-0005-0000-0000-000032D80000}"/>
    <cellStyle name="Normal 6 5" xfId="5776" xr:uid="{00000000-0005-0000-0000-000033D80000}"/>
    <cellStyle name="Normal 6 5 2" xfId="5777" xr:uid="{00000000-0005-0000-0000-000034D80000}"/>
    <cellStyle name="Normal 6 5 2 2" xfId="5778" xr:uid="{00000000-0005-0000-0000-000035D80000}"/>
    <cellStyle name="Normal 6 5 2 2 2" xfId="14290" xr:uid="{00000000-0005-0000-0000-000036D80000}"/>
    <cellStyle name="Normal 6 5 2 3" xfId="11607" xr:uid="{00000000-0005-0000-0000-000037D80000}"/>
    <cellStyle name="Normal 6 5 3" xfId="5779" xr:uid="{00000000-0005-0000-0000-000038D80000}"/>
    <cellStyle name="Normal 6 5 3 2" xfId="11608" xr:uid="{00000000-0005-0000-0000-000039D80000}"/>
    <cellStyle name="Normal 6 5 4" xfId="11609" xr:uid="{00000000-0005-0000-0000-00003AD80000}"/>
    <cellStyle name="Normal 6 5 5" xfId="11610" xr:uid="{00000000-0005-0000-0000-00003BD80000}"/>
    <cellStyle name="Normal 6 5 6" xfId="11611" xr:uid="{00000000-0005-0000-0000-00003CD80000}"/>
    <cellStyle name="Normal 6 6" xfId="5780" xr:uid="{00000000-0005-0000-0000-00003DD80000}"/>
    <cellStyle name="Normal 6 6 2" xfId="5781" xr:uid="{00000000-0005-0000-0000-00003ED80000}"/>
    <cellStyle name="Normal 6 6 2 2" xfId="11612" xr:uid="{00000000-0005-0000-0000-00003FD80000}"/>
    <cellStyle name="Normal 6 6 3" xfId="11613" xr:uid="{00000000-0005-0000-0000-000040D80000}"/>
    <cellStyle name="Normal 6 6 4" xfId="11614" xr:uid="{00000000-0005-0000-0000-000041D80000}"/>
    <cellStyle name="Normal 6 6 5" xfId="11615" xr:uid="{00000000-0005-0000-0000-000042D80000}"/>
    <cellStyle name="Normal 6 7" xfId="5782" xr:uid="{00000000-0005-0000-0000-000043D80000}"/>
    <cellStyle name="Normal 6 7 2" xfId="11616" xr:uid="{00000000-0005-0000-0000-000044D80000}"/>
    <cellStyle name="Normal 6 7 3" xfId="11617" xr:uid="{00000000-0005-0000-0000-000045D80000}"/>
    <cellStyle name="Normal 6 8" xfId="5783" xr:uid="{00000000-0005-0000-0000-000046D80000}"/>
    <cellStyle name="Normal 6 8 2" xfId="11618" xr:uid="{00000000-0005-0000-0000-000047D80000}"/>
    <cellStyle name="Normal 6 8 3" xfId="11619" xr:uid="{00000000-0005-0000-0000-000048D80000}"/>
    <cellStyle name="Normal 6 9" xfId="11620" xr:uid="{00000000-0005-0000-0000-000049D80000}"/>
    <cellStyle name="Normal 6_183302" xfId="14463" xr:uid="{00000000-0005-0000-0000-00004AD80000}"/>
    <cellStyle name="Normal 60" xfId="11621" xr:uid="{00000000-0005-0000-0000-00004BD80000}"/>
    <cellStyle name="Normal 61" xfId="11622" xr:uid="{00000000-0005-0000-0000-00004CD80000}"/>
    <cellStyle name="Normal 62" xfId="11623" xr:uid="{00000000-0005-0000-0000-00004DD80000}"/>
    <cellStyle name="Normal 63" xfId="11624" xr:uid="{00000000-0005-0000-0000-00004ED80000}"/>
    <cellStyle name="Normal 64" xfId="11625" xr:uid="{00000000-0005-0000-0000-00004FD80000}"/>
    <cellStyle name="Normal 65" xfId="11626" xr:uid="{00000000-0005-0000-0000-000050D80000}"/>
    <cellStyle name="Normal 66" xfId="11627" xr:uid="{00000000-0005-0000-0000-000051D80000}"/>
    <cellStyle name="Normal 67" xfId="11628" xr:uid="{00000000-0005-0000-0000-000052D80000}"/>
    <cellStyle name="Normal 68" xfId="11629" xr:uid="{00000000-0005-0000-0000-000053D80000}"/>
    <cellStyle name="Normal 69" xfId="11630" xr:uid="{00000000-0005-0000-0000-000054D80000}"/>
    <cellStyle name="Normal 7" xfId="5784" xr:uid="{00000000-0005-0000-0000-000055D80000}"/>
    <cellStyle name="Normal 7 10" xfId="5785" xr:uid="{00000000-0005-0000-0000-000056D80000}"/>
    <cellStyle name="Normal 7 11" xfId="5786" xr:uid="{00000000-0005-0000-0000-000057D80000}"/>
    <cellStyle name="Normal 7 2" xfId="5787" xr:uid="{00000000-0005-0000-0000-000058D80000}"/>
    <cellStyle name="Normal 7 2 2" xfId="5788" xr:uid="{00000000-0005-0000-0000-000059D80000}"/>
    <cellStyle name="Normal 7 2 2 2" xfId="5789" xr:uid="{00000000-0005-0000-0000-00005AD80000}"/>
    <cellStyle name="Normal 7 2 2 2 2" xfId="5790" xr:uid="{00000000-0005-0000-0000-00005BD80000}"/>
    <cellStyle name="Normal 7 2 2 2 2 2" xfId="5791" xr:uid="{00000000-0005-0000-0000-00005CD80000}"/>
    <cellStyle name="Normal 7 2 2 2 2 2 2" xfId="5792" xr:uid="{00000000-0005-0000-0000-00005DD80000}"/>
    <cellStyle name="Normal 7 2 2 2 2 2 2 2" xfId="5793" xr:uid="{00000000-0005-0000-0000-00005ED80000}"/>
    <cellStyle name="Normal 7 2 2 2 2 2 3" xfId="5794" xr:uid="{00000000-0005-0000-0000-00005FD80000}"/>
    <cellStyle name="Normal 7 2 2 2 2 3" xfId="5795" xr:uid="{00000000-0005-0000-0000-000060D80000}"/>
    <cellStyle name="Normal 7 2 2 2 2 3 2" xfId="5796" xr:uid="{00000000-0005-0000-0000-000061D80000}"/>
    <cellStyle name="Normal 7 2 2 2 2 4" xfId="5797" xr:uid="{00000000-0005-0000-0000-000062D80000}"/>
    <cellStyle name="Normal 7 2 2 2 3" xfId="5798" xr:uid="{00000000-0005-0000-0000-000063D80000}"/>
    <cellStyle name="Normal 7 2 2 2 3 2" xfId="5799" xr:uid="{00000000-0005-0000-0000-000064D80000}"/>
    <cellStyle name="Normal 7 2 2 2 3 2 2" xfId="5800" xr:uid="{00000000-0005-0000-0000-000065D80000}"/>
    <cellStyle name="Normal 7 2 2 2 3 3" xfId="5801" xr:uid="{00000000-0005-0000-0000-000066D80000}"/>
    <cellStyle name="Normal 7 2 2 2 4" xfId="5802" xr:uid="{00000000-0005-0000-0000-000067D80000}"/>
    <cellStyle name="Normal 7 2 2 2 4 2" xfId="5803" xr:uid="{00000000-0005-0000-0000-000068D80000}"/>
    <cellStyle name="Normal 7 2 2 2 5" xfId="5804" xr:uid="{00000000-0005-0000-0000-000069D80000}"/>
    <cellStyle name="Normal 7 2 2 2 6" xfId="14136" xr:uid="{00000000-0005-0000-0000-00006AD80000}"/>
    <cellStyle name="Normal 7 2 2 3" xfId="5805" xr:uid="{00000000-0005-0000-0000-00006BD80000}"/>
    <cellStyle name="Normal 7 2 2 3 2" xfId="5806" xr:uid="{00000000-0005-0000-0000-00006CD80000}"/>
    <cellStyle name="Normal 7 2 2 3 2 2" xfId="5807" xr:uid="{00000000-0005-0000-0000-00006DD80000}"/>
    <cellStyle name="Normal 7 2 2 3 2 2 2" xfId="5808" xr:uid="{00000000-0005-0000-0000-00006ED80000}"/>
    <cellStyle name="Normal 7 2 2 3 2 3" xfId="5809" xr:uid="{00000000-0005-0000-0000-00006FD80000}"/>
    <cellStyle name="Normal 7 2 2 3 3" xfId="5810" xr:uid="{00000000-0005-0000-0000-000070D80000}"/>
    <cellStyle name="Normal 7 2 2 3 3 2" xfId="5811" xr:uid="{00000000-0005-0000-0000-000071D80000}"/>
    <cellStyle name="Normal 7 2 2 3 4" xfId="5812" xr:uid="{00000000-0005-0000-0000-000072D80000}"/>
    <cellStyle name="Normal 7 2 2 4" xfId="5813" xr:uid="{00000000-0005-0000-0000-000073D80000}"/>
    <cellStyle name="Normal 7 2 2 4 2" xfId="5814" xr:uid="{00000000-0005-0000-0000-000074D80000}"/>
    <cellStyle name="Normal 7 2 2 4 2 2" xfId="5815" xr:uid="{00000000-0005-0000-0000-000075D80000}"/>
    <cellStyle name="Normal 7 2 2 4 3" xfId="5816" xr:uid="{00000000-0005-0000-0000-000076D80000}"/>
    <cellStyle name="Normal 7 2 2 5" xfId="5817" xr:uid="{00000000-0005-0000-0000-000077D80000}"/>
    <cellStyle name="Normal 7 2 2 5 2" xfId="5818" xr:uid="{00000000-0005-0000-0000-000078D80000}"/>
    <cellStyle name="Normal 7 2 2 6" xfId="5819" xr:uid="{00000000-0005-0000-0000-000079D80000}"/>
    <cellStyle name="Normal 7 2 2 7" xfId="14135" xr:uid="{00000000-0005-0000-0000-00007AD80000}"/>
    <cellStyle name="Normal 7 2 3" xfId="5820" xr:uid="{00000000-0005-0000-0000-00007BD80000}"/>
    <cellStyle name="Normal 7 2 3 2" xfId="5821" xr:uid="{00000000-0005-0000-0000-00007CD80000}"/>
    <cellStyle name="Normal 7 2 3 2 2" xfId="5822" xr:uid="{00000000-0005-0000-0000-00007DD80000}"/>
    <cellStyle name="Normal 7 2 3 2 2 2" xfId="5823" xr:uid="{00000000-0005-0000-0000-00007ED80000}"/>
    <cellStyle name="Normal 7 2 3 2 2 2 2" xfId="5824" xr:uid="{00000000-0005-0000-0000-00007FD80000}"/>
    <cellStyle name="Normal 7 2 3 2 2 3" xfId="5825" xr:uid="{00000000-0005-0000-0000-000080D80000}"/>
    <cellStyle name="Normal 7 2 3 2 3" xfId="5826" xr:uid="{00000000-0005-0000-0000-000081D80000}"/>
    <cellStyle name="Normal 7 2 3 2 3 2" xfId="5827" xr:uid="{00000000-0005-0000-0000-000082D80000}"/>
    <cellStyle name="Normal 7 2 3 2 4" xfId="5828" xr:uid="{00000000-0005-0000-0000-000083D80000}"/>
    <cellStyle name="Normal 7 2 3 3" xfId="5829" xr:uid="{00000000-0005-0000-0000-000084D80000}"/>
    <cellStyle name="Normal 7 2 3 3 2" xfId="5830" xr:uid="{00000000-0005-0000-0000-000085D80000}"/>
    <cellStyle name="Normal 7 2 3 3 2 2" xfId="5831" xr:uid="{00000000-0005-0000-0000-000086D80000}"/>
    <cellStyle name="Normal 7 2 3 3 3" xfId="5832" xr:uid="{00000000-0005-0000-0000-000087D80000}"/>
    <cellStyle name="Normal 7 2 3 4" xfId="5833" xr:uid="{00000000-0005-0000-0000-000088D80000}"/>
    <cellStyle name="Normal 7 2 3 4 2" xfId="5834" xr:uid="{00000000-0005-0000-0000-000089D80000}"/>
    <cellStyle name="Normal 7 2 3 5" xfId="5835" xr:uid="{00000000-0005-0000-0000-00008AD80000}"/>
    <cellStyle name="Normal 7 2 3 6" xfId="14137" xr:uid="{00000000-0005-0000-0000-00008BD80000}"/>
    <cellStyle name="Normal 7 2 4" xfId="5836" xr:uid="{00000000-0005-0000-0000-00008CD80000}"/>
    <cellStyle name="Normal 7 2 4 2" xfId="5837" xr:uid="{00000000-0005-0000-0000-00008DD80000}"/>
    <cellStyle name="Normal 7 2 4 2 2" xfId="5838" xr:uid="{00000000-0005-0000-0000-00008ED80000}"/>
    <cellStyle name="Normal 7 2 4 2 2 2" xfId="5839" xr:uid="{00000000-0005-0000-0000-00008FD80000}"/>
    <cellStyle name="Normal 7 2 4 2 2 2 2" xfId="5840" xr:uid="{00000000-0005-0000-0000-000090D80000}"/>
    <cellStyle name="Normal 7 2 4 2 2 3" xfId="5841" xr:uid="{00000000-0005-0000-0000-000091D80000}"/>
    <cellStyle name="Normal 7 2 4 2 3" xfId="5842" xr:uid="{00000000-0005-0000-0000-000092D80000}"/>
    <cellStyle name="Normal 7 2 4 2 3 2" xfId="5843" xr:uid="{00000000-0005-0000-0000-000093D80000}"/>
    <cellStyle name="Normal 7 2 4 2 4" xfId="5844" xr:uid="{00000000-0005-0000-0000-000094D80000}"/>
    <cellStyle name="Normal 7 2 4 3" xfId="5845" xr:uid="{00000000-0005-0000-0000-000095D80000}"/>
    <cellStyle name="Normal 7 2 4 3 2" xfId="5846" xr:uid="{00000000-0005-0000-0000-000096D80000}"/>
    <cellStyle name="Normal 7 2 4 3 2 2" xfId="5847" xr:uid="{00000000-0005-0000-0000-000097D80000}"/>
    <cellStyle name="Normal 7 2 4 3 3" xfId="5848" xr:uid="{00000000-0005-0000-0000-000098D80000}"/>
    <cellStyle name="Normal 7 2 4 4" xfId="5849" xr:uid="{00000000-0005-0000-0000-000099D80000}"/>
    <cellStyle name="Normal 7 2 4 4 2" xfId="5850" xr:uid="{00000000-0005-0000-0000-00009AD80000}"/>
    <cellStyle name="Normal 7 2 4 5" xfId="5851" xr:uid="{00000000-0005-0000-0000-00009BD80000}"/>
    <cellStyle name="Normal 7 2 5" xfId="5852" xr:uid="{00000000-0005-0000-0000-00009CD80000}"/>
    <cellStyle name="Normal 7 2 5 2" xfId="5853" xr:uid="{00000000-0005-0000-0000-00009DD80000}"/>
    <cellStyle name="Normal 7 2 5 2 2" xfId="5854" xr:uid="{00000000-0005-0000-0000-00009ED80000}"/>
    <cellStyle name="Normal 7 2 5 2 2 2" xfId="5855" xr:uid="{00000000-0005-0000-0000-00009FD80000}"/>
    <cellStyle name="Normal 7 2 5 2 3" xfId="5856" xr:uid="{00000000-0005-0000-0000-0000A0D80000}"/>
    <cellStyle name="Normal 7 2 5 3" xfId="5857" xr:uid="{00000000-0005-0000-0000-0000A1D80000}"/>
    <cellStyle name="Normal 7 2 5 3 2" xfId="5858" xr:uid="{00000000-0005-0000-0000-0000A2D80000}"/>
    <cellStyle name="Normal 7 2 5 4" xfId="5859" xr:uid="{00000000-0005-0000-0000-0000A3D80000}"/>
    <cellStyle name="Normal 7 2 6" xfId="5860" xr:uid="{00000000-0005-0000-0000-0000A4D80000}"/>
    <cellStyle name="Normal 7 2 6 2" xfId="5861" xr:uid="{00000000-0005-0000-0000-0000A5D80000}"/>
    <cellStyle name="Normal 7 2 6 2 2" xfId="5862" xr:uid="{00000000-0005-0000-0000-0000A6D80000}"/>
    <cellStyle name="Normal 7 2 6 3" xfId="5863" xr:uid="{00000000-0005-0000-0000-0000A7D80000}"/>
    <cellStyle name="Normal 7 2 7" xfId="5864" xr:uid="{00000000-0005-0000-0000-0000A8D80000}"/>
    <cellStyle name="Normal 7 2 7 2" xfId="5865" xr:uid="{00000000-0005-0000-0000-0000A9D80000}"/>
    <cellStyle name="Normal 7 2 8" xfId="5866" xr:uid="{00000000-0005-0000-0000-0000AAD80000}"/>
    <cellStyle name="Normal 7 2 9" xfId="13770" xr:uid="{00000000-0005-0000-0000-0000ABD80000}"/>
    <cellStyle name="Normal 7 3" xfId="5867" xr:uid="{00000000-0005-0000-0000-0000ACD80000}"/>
    <cellStyle name="Normal 7 3 2" xfId="5868" xr:uid="{00000000-0005-0000-0000-0000ADD80000}"/>
    <cellStyle name="Normal 7 3 2 2" xfId="5869" xr:uid="{00000000-0005-0000-0000-0000AED80000}"/>
    <cellStyle name="Normal 7 3 2 2 2" xfId="5870" xr:uid="{00000000-0005-0000-0000-0000AFD80000}"/>
    <cellStyle name="Normal 7 3 2 2 2 2" xfId="5871" xr:uid="{00000000-0005-0000-0000-0000B0D80000}"/>
    <cellStyle name="Normal 7 3 2 2 2 2 2" xfId="5872" xr:uid="{00000000-0005-0000-0000-0000B1D80000}"/>
    <cellStyle name="Normal 7 3 2 2 2 3" xfId="5873" xr:uid="{00000000-0005-0000-0000-0000B2D80000}"/>
    <cellStyle name="Normal 7 3 2 2 3" xfId="5874" xr:uid="{00000000-0005-0000-0000-0000B3D80000}"/>
    <cellStyle name="Normal 7 3 2 2 3 2" xfId="5875" xr:uid="{00000000-0005-0000-0000-0000B4D80000}"/>
    <cellStyle name="Normal 7 3 2 2 4" xfId="5876" xr:uid="{00000000-0005-0000-0000-0000B5D80000}"/>
    <cellStyle name="Normal 7 3 2 3" xfId="5877" xr:uid="{00000000-0005-0000-0000-0000B6D80000}"/>
    <cellStyle name="Normal 7 3 2 3 2" xfId="5878" xr:uid="{00000000-0005-0000-0000-0000B7D80000}"/>
    <cellStyle name="Normal 7 3 2 3 2 2" xfId="5879" xr:uid="{00000000-0005-0000-0000-0000B8D80000}"/>
    <cellStyle name="Normal 7 3 2 3 3" xfId="5880" xr:uid="{00000000-0005-0000-0000-0000B9D80000}"/>
    <cellStyle name="Normal 7 3 2 4" xfId="5881" xr:uid="{00000000-0005-0000-0000-0000BAD80000}"/>
    <cellStyle name="Normal 7 3 2 4 2" xfId="5882" xr:uid="{00000000-0005-0000-0000-0000BBD80000}"/>
    <cellStyle name="Normal 7 3 2 5" xfId="5883" xr:uid="{00000000-0005-0000-0000-0000BCD80000}"/>
    <cellStyle name="Normal 7 3 2 6" xfId="14138" xr:uid="{00000000-0005-0000-0000-0000BDD80000}"/>
    <cellStyle name="Normal 7 3 3" xfId="5884" xr:uid="{00000000-0005-0000-0000-0000BED80000}"/>
    <cellStyle name="Normal 7 3 3 2" xfId="5885" xr:uid="{00000000-0005-0000-0000-0000BFD80000}"/>
    <cellStyle name="Normal 7 3 3 2 2" xfId="5886" xr:uid="{00000000-0005-0000-0000-0000C0D80000}"/>
    <cellStyle name="Normal 7 3 3 2 2 2" xfId="5887" xr:uid="{00000000-0005-0000-0000-0000C1D80000}"/>
    <cellStyle name="Normal 7 3 3 2 3" xfId="5888" xr:uid="{00000000-0005-0000-0000-0000C2D80000}"/>
    <cellStyle name="Normal 7 3 3 3" xfId="5889" xr:uid="{00000000-0005-0000-0000-0000C3D80000}"/>
    <cellStyle name="Normal 7 3 3 3 2" xfId="5890" xr:uid="{00000000-0005-0000-0000-0000C4D80000}"/>
    <cellStyle name="Normal 7 3 3 4" xfId="5891" xr:uid="{00000000-0005-0000-0000-0000C5D80000}"/>
    <cellStyle name="Normal 7 3 4" xfId="5892" xr:uid="{00000000-0005-0000-0000-0000C6D80000}"/>
    <cellStyle name="Normal 7 3 4 2" xfId="5893" xr:uid="{00000000-0005-0000-0000-0000C7D80000}"/>
    <cellStyle name="Normal 7 3 4 2 2" xfId="5894" xr:uid="{00000000-0005-0000-0000-0000C8D80000}"/>
    <cellStyle name="Normal 7 3 4 3" xfId="5895" xr:uid="{00000000-0005-0000-0000-0000C9D80000}"/>
    <cellStyle name="Normal 7 3 5" xfId="5896" xr:uid="{00000000-0005-0000-0000-0000CAD80000}"/>
    <cellStyle name="Normal 7 3 5 2" xfId="5897" xr:uid="{00000000-0005-0000-0000-0000CBD80000}"/>
    <cellStyle name="Normal 7 3 6" xfId="5898" xr:uid="{00000000-0005-0000-0000-0000CCD80000}"/>
    <cellStyle name="Normal 7 3 7" xfId="13771" xr:uid="{00000000-0005-0000-0000-0000CDD80000}"/>
    <cellStyle name="Normal 7 4" xfId="5899" xr:uid="{00000000-0005-0000-0000-0000CED80000}"/>
    <cellStyle name="Normal 7 4 2" xfId="5900" xr:uid="{00000000-0005-0000-0000-0000CFD80000}"/>
    <cellStyle name="Normal 7 4 2 2" xfId="5901" xr:uid="{00000000-0005-0000-0000-0000D0D80000}"/>
    <cellStyle name="Normal 7 4 2 2 2" xfId="5902" xr:uid="{00000000-0005-0000-0000-0000D1D80000}"/>
    <cellStyle name="Normal 7 4 2 2 2 2" xfId="5903" xr:uid="{00000000-0005-0000-0000-0000D2D80000}"/>
    <cellStyle name="Normal 7 4 2 2 3" xfId="5904" xr:uid="{00000000-0005-0000-0000-0000D3D80000}"/>
    <cellStyle name="Normal 7 4 2 3" xfId="5905" xr:uid="{00000000-0005-0000-0000-0000D4D80000}"/>
    <cellStyle name="Normal 7 4 2 3 2" xfId="5906" xr:uid="{00000000-0005-0000-0000-0000D5D80000}"/>
    <cellStyle name="Normal 7 4 2 4" xfId="5907" xr:uid="{00000000-0005-0000-0000-0000D6D80000}"/>
    <cellStyle name="Normal 7 4 2 5" xfId="14291" xr:uid="{00000000-0005-0000-0000-0000D7D80000}"/>
    <cellStyle name="Normal 7 4 3" xfId="5908" xr:uid="{00000000-0005-0000-0000-0000D8D80000}"/>
    <cellStyle name="Normal 7 4 3 2" xfId="5909" xr:uid="{00000000-0005-0000-0000-0000D9D80000}"/>
    <cellStyle name="Normal 7 4 3 2 2" xfId="5910" xr:uid="{00000000-0005-0000-0000-0000DAD80000}"/>
    <cellStyle name="Normal 7 4 3 3" xfId="5911" xr:uid="{00000000-0005-0000-0000-0000DBD80000}"/>
    <cellStyle name="Normal 7 4 4" xfId="5912" xr:uid="{00000000-0005-0000-0000-0000DCD80000}"/>
    <cellStyle name="Normal 7 4 4 2" xfId="5913" xr:uid="{00000000-0005-0000-0000-0000DDD80000}"/>
    <cellStyle name="Normal 7 4 5" xfId="5914" xr:uid="{00000000-0005-0000-0000-0000DED80000}"/>
    <cellStyle name="Normal 7 4 6" xfId="11631" xr:uid="{00000000-0005-0000-0000-0000DFD80000}"/>
    <cellStyle name="Normal 7 4 7" xfId="11632" xr:uid="{00000000-0005-0000-0000-0000E0D80000}"/>
    <cellStyle name="Normal 7 5" xfId="5915" xr:uid="{00000000-0005-0000-0000-0000E1D80000}"/>
    <cellStyle name="Normal 7 5 2" xfId="5916" xr:uid="{00000000-0005-0000-0000-0000E2D80000}"/>
    <cellStyle name="Normal 7 5 2 2" xfId="5917" xr:uid="{00000000-0005-0000-0000-0000E3D80000}"/>
    <cellStyle name="Normal 7 5 2 2 2" xfId="5918" xr:uid="{00000000-0005-0000-0000-0000E4D80000}"/>
    <cellStyle name="Normal 7 5 2 2 2 2" xfId="5919" xr:uid="{00000000-0005-0000-0000-0000E5D80000}"/>
    <cellStyle name="Normal 7 5 2 2 3" xfId="5920" xr:uid="{00000000-0005-0000-0000-0000E6D80000}"/>
    <cellStyle name="Normal 7 5 2 3" xfId="5921" xr:uid="{00000000-0005-0000-0000-0000E7D80000}"/>
    <cellStyle name="Normal 7 5 2 3 2" xfId="5922" xr:uid="{00000000-0005-0000-0000-0000E8D80000}"/>
    <cellStyle name="Normal 7 5 2 4" xfId="5923" xr:uid="{00000000-0005-0000-0000-0000E9D80000}"/>
    <cellStyle name="Normal 7 5 3" xfId="5924" xr:uid="{00000000-0005-0000-0000-0000EAD80000}"/>
    <cellStyle name="Normal 7 5 3 2" xfId="5925" xr:uid="{00000000-0005-0000-0000-0000EBD80000}"/>
    <cellStyle name="Normal 7 5 3 2 2" xfId="5926" xr:uid="{00000000-0005-0000-0000-0000ECD80000}"/>
    <cellStyle name="Normal 7 5 3 3" xfId="5927" xr:uid="{00000000-0005-0000-0000-0000EDD80000}"/>
    <cellStyle name="Normal 7 5 4" xfId="5928" xr:uid="{00000000-0005-0000-0000-0000EED80000}"/>
    <cellStyle name="Normal 7 5 4 2" xfId="5929" xr:uid="{00000000-0005-0000-0000-0000EFD80000}"/>
    <cellStyle name="Normal 7 5 5" xfId="5930" xr:uid="{00000000-0005-0000-0000-0000F0D80000}"/>
    <cellStyle name="Normal 7 5 6" xfId="14292" xr:uid="{00000000-0005-0000-0000-0000F1D80000}"/>
    <cellStyle name="Normal 7 6" xfId="5931" xr:uid="{00000000-0005-0000-0000-0000F2D80000}"/>
    <cellStyle name="Normal 7 6 2" xfId="5932" xr:uid="{00000000-0005-0000-0000-0000F3D80000}"/>
    <cellStyle name="Normal 7 6 2 2" xfId="5933" xr:uid="{00000000-0005-0000-0000-0000F4D80000}"/>
    <cellStyle name="Normal 7 6 2 2 2" xfId="5934" xr:uid="{00000000-0005-0000-0000-0000F5D80000}"/>
    <cellStyle name="Normal 7 6 2 3" xfId="5935" xr:uid="{00000000-0005-0000-0000-0000F6D80000}"/>
    <cellStyle name="Normal 7 6 3" xfId="5936" xr:uid="{00000000-0005-0000-0000-0000F7D80000}"/>
    <cellStyle name="Normal 7 6 3 2" xfId="5937" xr:uid="{00000000-0005-0000-0000-0000F8D80000}"/>
    <cellStyle name="Normal 7 6 4" xfId="5938" xr:uid="{00000000-0005-0000-0000-0000F9D80000}"/>
    <cellStyle name="Normal 7 7" xfId="5939" xr:uid="{00000000-0005-0000-0000-0000FAD80000}"/>
    <cellStyle name="Normal 7 7 2" xfId="5940" xr:uid="{00000000-0005-0000-0000-0000FBD80000}"/>
    <cellStyle name="Normal 7 7 2 2" xfId="5941" xr:uid="{00000000-0005-0000-0000-0000FCD80000}"/>
    <cellStyle name="Normal 7 7 3" xfId="5942" xr:uid="{00000000-0005-0000-0000-0000FDD80000}"/>
    <cellStyle name="Normal 7 8" xfId="5943" xr:uid="{00000000-0005-0000-0000-0000FED80000}"/>
    <cellStyle name="Normal 7 8 2" xfId="5944" xr:uid="{00000000-0005-0000-0000-0000FFD80000}"/>
    <cellStyle name="Normal 7 8 2 2" xfId="5945" xr:uid="{00000000-0005-0000-0000-000000D90000}"/>
    <cellStyle name="Normal 7 8 3" xfId="5946" xr:uid="{00000000-0005-0000-0000-000001D90000}"/>
    <cellStyle name="Normal 7 9" xfId="5947" xr:uid="{00000000-0005-0000-0000-000002D90000}"/>
    <cellStyle name="Normal 7 9 2" xfId="5948" xr:uid="{00000000-0005-0000-0000-000003D90000}"/>
    <cellStyle name="Normal 7_183302" xfId="14464" xr:uid="{00000000-0005-0000-0000-000004D90000}"/>
    <cellStyle name="Normal 70" xfId="11633" xr:uid="{00000000-0005-0000-0000-000005D90000}"/>
    <cellStyle name="Normal 71" xfId="13499" xr:uid="{00000000-0005-0000-0000-000006D90000}"/>
    <cellStyle name="Normal 72" xfId="14402" xr:uid="{00000000-0005-0000-0000-000007D90000}"/>
    <cellStyle name="Normal 73" xfId="14421" xr:uid="{00000000-0005-0000-0000-000008D90000}"/>
    <cellStyle name="Normal 74" xfId="14426" xr:uid="{00000000-0005-0000-0000-000009D90000}"/>
    <cellStyle name="Normal 75" xfId="14428" xr:uid="{00000000-0005-0000-0000-00000AD90000}"/>
    <cellStyle name="Normal 76" xfId="14433" xr:uid="{00000000-0005-0000-0000-00000BD90000}"/>
    <cellStyle name="Normal 77" xfId="14436" xr:uid="{00000000-0005-0000-0000-00000CD90000}"/>
    <cellStyle name="Normal 78" xfId="14439" xr:uid="{00000000-0005-0000-0000-00000DD90000}"/>
    <cellStyle name="Normal 79" xfId="14442" xr:uid="{00000000-0005-0000-0000-00000ED90000}"/>
    <cellStyle name="Normal 8" xfId="5949" xr:uid="{00000000-0005-0000-0000-00000FD90000}"/>
    <cellStyle name="Normal 8 2" xfId="5950" xr:uid="{00000000-0005-0000-0000-000010D90000}"/>
    <cellStyle name="Normal 8 2 2" xfId="5951" xr:uid="{00000000-0005-0000-0000-000011D90000}"/>
    <cellStyle name="Normal 8 2 2 2" xfId="5952" xr:uid="{00000000-0005-0000-0000-000012D90000}"/>
    <cellStyle name="Normal 8 2 2 2 2" xfId="5953" xr:uid="{00000000-0005-0000-0000-000013D90000}"/>
    <cellStyle name="Normal 8 2 2 2 2 2" xfId="5954" xr:uid="{00000000-0005-0000-0000-000014D90000}"/>
    <cellStyle name="Normal 8 2 2 2 2 2 2" xfId="5955" xr:uid="{00000000-0005-0000-0000-000015D90000}"/>
    <cellStyle name="Normal 8 2 2 2 2 3" xfId="5956" xr:uid="{00000000-0005-0000-0000-000016D90000}"/>
    <cellStyle name="Normal 8 2 2 2 3" xfId="5957" xr:uid="{00000000-0005-0000-0000-000017D90000}"/>
    <cellStyle name="Normal 8 2 2 2 3 2" xfId="5958" xr:uid="{00000000-0005-0000-0000-000018D90000}"/>
    <cellStyle name="Normal 8 2 2 2 4" xfId="5959" xr:uid="{00000000-0005-0000-0000-000019D90000}"/>
    <cellStyle name="Normal 8 2 2 2 5" xfId="14140" xr:uid="{00000000-0005-0000-0000-00001AD90000}"/>
    <cellStyle name="Normal 8 2 2 3" xfId="5960" xr:uid="{00000000-0005-0000-0000-00001BD90000}"/>
    <cellStyle name="Normal 8 2 2 3 2" xfId="5961" xr:uid="{00000000-0005-0000-0000-00001CD90000}"/>
    <cellStyle name="Normal 8 2 2 3 2 2" xfId="5962" xr:uid="{00000000-0005-0000-0000-00001DD90000}"/>
    <cellStyle name="Normal 8 2 2 3 3" xfId="5963" xr:uid="{00000000-0005-0000-0000-00001ED90000}"/>
    <cellStyle name="Normal 8 2 2 4" xfId="5964" xr:uid="{00000000-0005-0000-0000-00001FD90000}"/>
    <cellStyle name="Normal 8 2 2 4 2" xfId="5965" xr:uid="{00000000-0005-0000-0000-000020D90000}"/>
    <cellStyle name="Normal 8 2 2 5" xfId="5966" xr:uid="{00000000-0005-0000-0000-000021D90000}"/>
    <cellStyle name="Normal 8 2 2 6" xfId="14139" xr:uid="{00000000-0005-0000-0000-000022D90000}"/>
    <cellStyle name="Normal 8 2 3" xfId="5967" xr:uid="{00000000-0005-0000-0000-000023D90000}"/>
    <cellStyle name="Normal 8 2 3 2" xfId="5968" xr:uid="{00000000-0005-0000-0000-000024D90000}"/>
    <cellStyle name="Normal 8 2 3 2 2" xfId="5969" xr:uid="{00000000-0005-0000-0000-000025D90000}"/>
    <cellStyle name="Normal 8 2 3 2 2 2" xfId="5970" xr:uid="{00000000-0005-0000-0000-000026D90000}"/>
    <cellStyle name="Normal 8 2 3 2 3" xfId="5971" xr:uid="{00000000-0005-0000-0000-000027D90000}"/>
    <cellStyle name="Normal 8 2 3 3" xfId="5972" xr:uid="{00000000-0005-0000-0000-000028D90000}"/>
    <cellStyle name="Normal 8 2 3 3 2" xfId="5973" xr:uid="{00000000-0005-0000-0000-000029D90000}"/>
    <cellStyle name="Normal 8 2 3 4" xfId="5974" xr:uid="{00000000-0005-0000-0000-00002AD90000}"/>
    <cellStyle name="Normal 8 2 3 5" xfId="14141" xr:uid="{00000000-0005-0000-0000-00002BD90000}"/>
    <cellStyle name="Normal 8 2 4" xfId="5975" xr:uid="{00000000-0005-0000-0000-00002CD90000}"/>
    <cellStyle name="Normal 8 2 4 2" xfId="5976" xr:uid="{00000000-0005-0000-0000-00002DD90000}"/>
    <cellStyle name="Normal 8 2 4 2 2" xfId="5977" xr:uid="{00000000-0005-0000-0000-00002ED90000}"/>
    <cellStyle name="Normal 8 2 4 3" xfId="5978" xr:uid="{00000000-0005-0000-0000-00002FD90000}"/>
    <cellStyle name="Normal 8 2 5" xfId="5979" xr:uid="{00000000-0005-0000-0000-000030D90000}"/>
    <cellStyle name="Normal 8 2 5 2" xfId="5980" xr:uid="{00000000-0005-0000-0000-000031D90000}"/>
    <cellStyle name="Normal 8 2 6" xfId="5981" xr:uid="{00000000-0005-0000-0000-000032D90000}"/>
    <cellStyle name="Normal 8 2 7" xfId="5982" xr:uid="{00000000-0005-0000-0000-000033D90000}"/>
    <cellStyle name="Normal 8 2 8" xfId="13772" xr:uid="{00000000-0005-0000-0000-000034D90000}"/>
    <cellStyle name="Normal 8 3" xfId="5983" xr:uid="{00000000-0005-0000-0000-000035D90000}"/>
    <cellStyle name="Normal 8 3 2" xfId="5984" xr:uid="{00000000-0005-0000-0000-000036D90000}"/>
    <cellStyle name="Normal 8 3 2 2" xfId="5985" xr:uid="{00000000-0005-0000-0000-000037D90000}"/>
    <cellStyle name="Normal 8 3 2 2 2" xfId="5986" xr:uid="{00000000-0005-0000-0000-000038D90000}"/>
    <cellStyle name="Normal 8 3 2 2 2 2" xfId="5987" xr:uid="{00000000-0005-0000-0000-000039D90000}"/>
    <cellStyle name="Normal 8 3 2 2 3" xfId="5988" xr:uid="{00000000-0005-0000-0000-00003AD90000}"/>
    <cellStyle name="Normal 8 3 2 3" xfId="5989" xr:uid="{00000000-0005-0000-0000-00003BD90000}"/>
    <cellStyle name="Normal 8 3 2 3 2" xfId="5990" xr:uid="{00000000-0005-0000-0000-00003CD90000}"/>
    <cellStyle name="Normal 8 3 2 4" xfId="5991" xr:uid="{00000000-0005-0000-0000-00003DD90000}"/>
    <cellStyle name="Normal 8 3 2 5" xfId="14142" xr:uid="{00000000-0005-0000-0000-00003ED90000}"/>
    <cellStyle name="Normal 8 3 3" xfId="5992" xr:uid="{00000000-0005-0000-0000-00003FD90000}"/>
    <cellStyle name="Normal 8 3 3 2" xfId="5993" xr:uid="{00000000-0005-0000-0000-000040D90000}"/>
    <cellStyle name="Normal 8 3 3 2 2" xfId="5994" xr:uid="{00000000-0005-0000-0000-000041D90000}"/>
    <cellStyle name="Normal 8 3 3 3" xfId="5995" xr:uid="{00000000-0005-0000-0000-000042D90000}"/>
    <cellStyle name="Normal 8 3 4" xfId="5996" xr:uid="{00000000-0005-0000-0000-000043D90000}"/>
    <cellStyle name="Normal 8 3 4 2" xfId="5997" xr:uid="{00000000-0005-0000-0000-000044D90000}"/>
    <cellStyle name="Normal 8 3 5" xfId="5998" xr:uid="{00000000-0005-0000-0000-000045D90000}"/>
    <cellStyle name="Normal 8 3 6" xfId="13773" xr:uid="{00000000-0005-0000-0000-000046D90000}"/>
    <cellStyle name="Normal 8 4" xfId="5999" xr:uid="{00000000-0005-0000-0000-000047D90000}"/>
    <cellStyle name="Normal 8 4 2" xfId="6000" xr:uid="{00000000-0005-0000-0000-000048D90000}"/>
    <cellStyle name="Normal 8 4 2 2" xfId="6001" xr:uid="{00000000-0005-0000-0000-000049D90000}"/>
    <cellStyle name="Normal 8 4 2 2 2" xfId="6002" xr:uid="{00000000-0005-0000-0000-00004AD90000}"/>
    <cellStyle name="Normal 8 4 2 3" xfId="6003" xr:uid="{00000000-0005-0000-0000-00004BD90000}"/>
    <cellStyle name="Normal 8 4 3" xfId="6004" xr:uid="{00000000-0005-0000-0000-00004CD90000}"/>
    <cellStyle name="Normal 8 4 3 2" xfId="6005" xr:uid="{00000000-0005-0000-0000-00004DD90000}"/>
    <cellStyle name="Normal 8 4 4" xfId="6006" xr:uid="{00000000-0005-0000-0000-00004ED90000}"/>
    <cellStyle name="Normal 8 4 5" xfId="13833" xr:uid="{00000000-0005-0000-0000-00004FD90000}"/>
    <cellStyle name="Normal 8 5" xfId="6007" xr:uid="{00000000-0005-0000-0000-000050D90000}"/>
    <cellStyle name="Normal 8 5 2" xfId="6008" xr:uid="{00000000-0005-0000-0000-000051D90000}"/>
    <cellStyle name="Normal 8 5 2 2" xfId="6009" xr:uid="{00000000-0005-0000-0000-000052D90000}"/>
    <cellStyle name="Normal 8 5 3" xfId="6010" xr:uid="{00000000-0005-0000-0000-000053D90000}"/>
    <cellStyle name="Normal 8 6" xfId="6011" xr:uid="{00000000-0005-0000-0000-000054D90000}"/>
    <cellStyle name="Normal 8 6 2" xfId="6012" xr:uid="{00000000-0005-0000-0000-000055D90000}"/>
    <cellStyle name="Normal 8 7" xfId="6013" xr:uid="{00000000-0005-0000-0000-000056D90000}"/>
    <cellStyle name="Normal 8 8" xfId="6014" xr:uid="{00000000-0005-0000-0000-000057D90000}"/>
    <cellStyle name="Normal 8_183302" xfId="14465" xr:uid="{00000000-0005-0000-0000-000058D90000}"/>
    <cellStyle name="Normal 80" xfId="14445" xr:uid="{00000000-0005-0000-0000-000059D90000}"/>
    <cellStyle name="Normal 81" xfId="14447" xr:uid="{00000000-0005-0000-0000-00005AD90000}"/>
    <cellStyle name="Normal 82" xfId="14449" xr:uid="{00000000-0005-0000-0000-00005BD90000}"/>
    <cellStyle name="Normal 83" xfId="14453" xr:uid="{00000000-0005-0000-0000-00005CD90000}"/>
    <cellStyle name="Normal 84" xfId="14467" xr:uid="{00000000-0005-0000-0000-00005DD90000}"/>
    <cellStyle name="Normal 84 2" xfId="62016" xr:uid="{00000000-0005-0000-0000-00005ED90000}"/>
    <cellStyle name="Normal 85" xfId="14468" xr:uid="{00000000-0005-0000-0000-00005FD90000}"/>
    <cellStyle name="Normal 86" xfId="62013" xr:uid="{00000000-0005-0000-0000-000060D90000}"/>
    <cellStyle name="Normal 86 2" xfId="62015" xr:uid="{00000000-0005-0000-0000-000061D90000}"/>
    <cellStyle name="Normal 87" xfId="62014" xr:uid="{00000000-0005-0000-0000-000062D90000}"/>
    <cellStyle name="Normal 87 2" xfId="62018" xr:uid="{00000000-0005-0000-0000-000063D90000}"/>
    <cellStyle name="Normal 88" xfId="62019" xr:uid="{C75867A1-FDA9-4A3E-BDD1-4CD094B7AEC8}"/>
    <cellStyle name="Normal 89" xfId="62022" xr:uid="{B60E1496-28A3-41C0-9D1D-6FF674A87542}"/>
    <cellStyle name="Normal 9" xfId="6015" xr:uid="{00000000-0005-0000-0000-000064D90000}"/>
    <cellStyle name="Normal 9 2" xfId="6016" xr:uid="{00000000-0005-0000-0000-000065D90000}"/>
    <cellStyle name="Normal 9 2 2" xfId="6017" xr:uid="{00000000-0005-0000-0000-000066D90000}"/>
    <cellStyle name="Normal 9 2 2 2" xfId="6018" xr:uid="{00000000-0005-0000-0000-000067D90000}"/>
    <cellStyle name="Normal 9 2 2 2 2" xfId="6019" xr:uid="{00000000-0005-0000-0000-000068D90000}"/>
    <cellStyle name="Normal 9 2 2 2 2 2" xfId="6020" xr:uid="{00000000-0005-0000-0000-000069D90000}"/>
    <cellStyle name="Normal 9 2 2 2 2 2 2" xfId="6021" xr:uid="{00000000-0005-0000-0000-00006AD90000}"/>
    <cellStyle name="Normal 9 2 2 2 2 3" xfId="6022" xr:uid="{00000000-0005-0000-0000-00006BD90000}"/>
    <cellStyle name="Normal 9 2 2 2 2 4" xfId="60327" xr:uid="{00000000-0005-0000-0000-00006CD90000}"/>
    <cellStyle name="Normal 9 2 2 2 3" xfId="6023" xr:uid="{00000000-0005-0000-0000-00006DD90000}"/>
    <cellStyle name="Normal 9 2 2 2 3 2" xfId="6024" xr:uid="{00000000-0005-0000-0000-00006ED90000}"/>
    <cellStyle name="Normal 9 2 2 2 4" xfId="6025" xr:uid="{00000000-0005-0000-0000-00006FD90000}"/>
    <cellStyle name="Normal 9 2 2 2 5" xfId="6026" xr:uid="{00000000-0005-0000-0000-000070D90000}"/>
    <cellStyle name="Normal 9 2 2 2 6" xfId="14144" xr:uid="{00000000-0005-0000-0000-000071D90000}"/>
    <cellStyle name="Normal 9 2 2 3" xfId="6027" xr:uid="{00000000-0005-0000-0000-000072D90000}"/>
    <cellStyle name="Normal 9 2 2 3 2" xfId="6028" xr:uid="{00000000-0005-0000-0000-000073D90000}"/>
    <cellStyle name="Normal 9 2 2 3 2 2" xfId="6029" xr:uid="{00000000-0005-0000-0000-000074D90000}"/>
    <cellStyle name="Normal 9 2 2 3 3" xfId="6030" xr:uid="{00000000-0005-0000-0000-000075D90000}"/>
    <cellStyle name="Normal 9 2 2 3 4" xfId="60328" xr:uid="{00000000-0005-0000-0000-000076D90000}"/>
    <cellStyle name="Normal 9 2 2 4" xfId="6031" xr:uid="{00000000-0005-0000-0000-000077D90000}"/>
    <cellStyle name="Normal 9 2 2 4 2" xfId="6032" xr:uid="{00000000-0005-0000-0000-000078D90000}"/>
    <cellStyle name="Normal 9 2 2 5" xfId="6033" xr:uid="{00000000-0005-0000-0000-000079D90000}"/>
    <cellStyle name="Normal 9 2 2 6" xfId="6034" xr:uid="{00000000-0005-0000-0000-00007AD90000}"/>
    <cellStyle name="Normal 9 2 2 7" xfId="14143" xr:uid="{00000000-0005-0000-0000-00007BD90000}"/>
    <cellStyle name="Normal 9 2 3" xfId="6035" xr:uid="{00000000-0005-0000-0000-00007CD90000}"/>
    <cellStyle name="Normal 9 2 3 2" xfId="6036" xr:uid="{00000000-0005-0000-0000-00007DD90000}"/>
    <cellStyle name="Normal 9 2 3 2 2" xfId="6037" xr:uid="{00000000-0005-0000-0000-00007ED90000}"/>
    <cellStyle name="Normal 9 2 3 2 2 2" xfId="6038" xr:uid="{00000000-0005-0000-0000-00007FD90000}"/>
    <cellStyle name="Normal 9 2 3 2 3" xfId="6039" xr:uid="{00000000-0005-0000-0000-000080D90000}"/>
    <cellStyle name="Normal 9 2 3 2 4" xfId="60329" xr:uid="{00000000-0005-0000-0000-000081D90000}"/>
    <cellStyle name="Normal 9 2 3 3" xfId="6040" xr:uid="{00000000-0005-0000-0000-000082D90000}"/>
    <cellStyle name="Normal 9 2 3 3 2" xfId="6041" xr:uid="{00000000-0005-0000-0000-000083D90000}"/>
    <cellStyle name="Normal 9 2 3 4" xfId="6042" xr:uid="{00000000-0005-0000-0000-000084D90000}"/>
    <cellStyle name="Normal 9 2 3 5" xfId="6043" xr:uid="{00000000-0005-0000-0000-000085D90000}"/>
    <cellStyle name="Normal 9 2 3 6" xfId="14145" xr:uid="{00000000-0005-0000-0000-000086D90000}"/>
    <cellStyle name="Normal 9 2 4" xfId="6044" xr:uid="{00000000-0005-0000-0000-000087D90000}"/>
    <cellStyle name="Normal 9 2 4 2" xfId="6045" xr:uid="{00000000-0005-0000-0000-000088D90000}"/>
    <cellStyle name="Normal 9 2 4 2 2" xfId="6046" xr:uid="{00000000-0005-0000-0000-000089D90000}"/>
    <cellStyle name="Normal 9 2 4 3" xfId="6047" xr:uid="{00000000-0005-0000-0000-00008AD90000}"/>
    <cellStyle name="Normal 9 2 4 4" xfId="11634" xr:uid="{00000000-0005-0000-0000-00008BD90000}"/>
    <cellStyle name="Normal 9 2 5" xfId="6048" xr:uid="{00000000-0005-0000-0000-00008CD90000}"/>
    <cellStyle name="Normal 9 2 5 2" xfId="6049" xr:uid="{00000000-0005-0000-0000-00008DD90000}"/>
    <cellStyle name="Normal 9 2 6" xfId="6050" xr:uid="{00000000-0005-0000-0000-00008ED90000}"/>
    <cellStyle name="Normal 9 2 7" xfId="6051" xr:uid="{00000000-0005-0000-0000-00008FD90000}"/>
    <cellStyle name="Normal 9 2 8" xfId="13774" xr:uid="{00000000-0005-0000-0000-000090D90000}"/>
    <cellStyle name="Normal 9 3" xfId="6052" xr:uid="{00000000-0005-0000-0000-000091D90000}"/>
    <cellStyle name="Normal 9 3 2" xfId="6053" xr:uid="{00000000-0005-0000-0000-000092D90000}"/>
    <cellStyle name="Normal 9 3 2 2" xfId="6054" xr:uid="{00000000-0005-0000-0000-000093D90000}"/>
    <cellStyle name="Normal 9 3 2 2 2" xfId="6055" xr:uid="{00000000-0005-0000-0000-000094D90000}"/>
    <cellStyle name="Normal 9 3 2 2 2 2" xfId="6056" xr:uid="{00000000-0005-0000-0000-000095D90000}"/>
    <cellStyle name="Normal 9 3 2 2 3" xfId="6057" xr:uid="{00000000-0005-0000-0000-000096D90000}"/>
    <cellStyle name="Normal 9 3 2 2 4" xfId="60330" xr:uid="{00000000-0005-0000-0000-000097D90000}"/>
    <cellStyle name="Normal 9 3 2 3" xfId="6058" xr:uid="{00000000-0005-0000-0000-000098D90000}"/>
    <cellStyle name="Normal 9 3 2 3 2" xfId="6059" xr:uid="{00000000-0005-0000-0000-000099D90000}"/>
    <cellStyle name="Normal 9 3 2 4" xfId="6060" xr:uid="{00000000-0005-0000-0000-00009AD90000}"/>
    <cellStyle name="Normal 9 3 2 5" xfId="6061" xr:uid="{00000000-0005-0000-0000-00009BD90000}"/>
    <cellStyle name="Normal 9 3 2 6" xfId="14146" xr:uid="{00000000-0005-0000-0000-00009CD90000}"/>
    <cellStyle name="Normal 9 3 3" xfId="6062" xr:uid="{00000000-0005-0000-0000-00009DD90000}"/>
    <cellStyle name="Normal 9 3 3 2" xfId="6063" xr:uid="{00000000-0005-0000-0000-00009ED90000}"/>
    <cellStyle name="Normal 9 3 3 2 2" xfId="6064" xr:uid="{00000000-0005-0000-0000-00009FD90000}"/>
    <cellStyle name="Normal 9 3 3 3" xfId="6065" xr:uid="{00000000-0005-0000-0000-0000A0D90000}"/>
    <cellStyle name="Normal 9 3 3 4" xfId="11635" xr:uid="{00000000-0005-0000-0000-0000A1D90000}"/>
    <cellStyle name="Normal 9 3 4" xfId="6066" xr:uid="{00000000-0005-0000-0000-0000A2D90000}"/>
    <cellStyle name="Normal 9 3 4 2" xfId="6067" xr:uid="{00000000-0005-0000-0000-0000A3D90000}"/>
    <cellStyle name="Normal 9 3 5" xfId="6068" xr:uid="{00000000-0005-0000-0000-0000A4D90000}"/>
    <cellStyle name="Normal 9 3 6" xfId="6069" xr:uid="{00000000-0005-0000-0000-0000A5D90000}"/>
    <cellStyle name="Normal 9 3 7" xfId="13775" xr:uid="{00000000-0005-0000-0000-0000A6D90000}"/>
    <cellStyle name="Normal 9 4" xfId="6070" xr:uid="{00000000-0005-0000-0000-0000A7D90000}"/>
    <cellStyle name="Normal 9 4 2" xfId="6071" xr:uid="{00000000-0005-0000-0000-0000A8D90000}"/>
    <cellStyle name="Normal 9 4 2 2" xfId="6072" xr:uid="{00000000-0005-0000-0000-0000A9D90000}"/>
    <cellStyle name="Normal 9 4 2 2 2" xfId="6073" xr:uid="{00000000-0005-0000-0000-0000AAD90000}"/>
    <cellStyle name="Normal 9 4 2 3" xfId="6074" xr:uid="{00000000-0005-0000-0000-0000ABD90000}"/>
    <cellStyle name="Normal 9 4 2 4" xfId="60331" xr:uid="{00000000-0005-0000-0000-0000ACD90000}"/>
    <cellStyle name="Normal 9 4 3" xfId="6075" xr:uid="{00000000-0005-0000-0000-0000ADD90000}"/>
    <cellStyle name="Normal 9 4 3 2" xfId="6076" xr:uid="{00000000-0005-0000-0000-0000AED90000}"/>
    <cellStyle name="Normal 9 4 4" xfId="6077" xr:uid="{00000000-0005-0000-0000-0000AFD90000}"/>
    <cellStyle name="Normal 9 4 5" xfId="6078" xr:uid="{00000000-0005-0000-0000-0000B0D90000}"/>
    <cellStyle name="Normal 9 4 6" xfId="13834" xr:uid="{00000000-0005-0000-0000-0000B1D90000}"/>
    <cellStyle name="Normal 9 5" xfId="6079" xr:uid="{00000000-0005-0000-0000-0000B2D90000}"/>
    <cellStyle name="Normal 9 5 2" xfId="6080" xr:uid="{00000000-0005-0000-0000-0000B3D90000}"/>
    <cellStyle name="Normal 9 5 2 2" xfId="6081" xr:uid="{00000000-0005-0000-0000-0000B4D90000}"/>
    <cellStyle name="Normal 9 5 3" xfId="6082" xr:uid="{00000000-0005-0000-0000-0000B5D90000}"/>
    <cellStyle name="Normal 9 5 4" xfId="11636" xr:uid="{00000000-0005-0000-0000-0000B6D90000}"/>
    <cellStyle name="Normal 9 6" xfId="6083" xr:uid="{00000000-0005-0000-0000-0000B7D90000}"/>
    <cellStyle name="Normal 9 6 2" xfId="6084" xr:uid="{00000000-0005-0000-0000-0000B8D90000}"/>
    <cellStyle name="Normal 9 7" xfId="6085" xr:uid="{00000000-0005-0000-0000-0000B9D90000}"/>
    <cellStyle name="Normal 9 8" xfId="6086" xr:uid="{00000000-0005-0000-0000-0000BAD90000}"/>
    <cellStyle name="Normal 9 9" xfId="13509" xr:uid="{00000000-0005-0000-0000-0000BBD90000}"/>
    <cellStyle name="Normal 90" xfId="62024" xr:uid="{BC27D7E7-44BA-400F-B986-8E467FF5E15D}"/>
    <cellStyle name="Normal_Composite Tax Rates" xfId="14420" xr:uid="{00000000-0005-0000-0000-0000BCD90000}"/>
    <cellStyle name="Normal_KU COS Print File 2003q3" xfId="62025" xr:uid="{665B5310-3088-40DC-ABE9-E5F7D047E375}"/>
    <cellStyle name="Normal_KU RR Exhibits 12mosAPR 2008 SETTLEMENT JAN09 (Working File)" xfId="14419" xr:uid="{00000000-0005-0000-0000-0000BDD90000}"/>
    <cellStyle name="Normal_Schedules A thru L Cost of Servive June 30, 2009" xfId="14315" xr:uid="{00000000-0005-0000-0000-0000BED90000}"/>
    <cellStyle name="Note 10" xfId="6087" xr:uid="{00000000-0005-0000-0000-0000BFD90000}"/>
    <cellStyle name="Note 10 10" xfId="6088" xr:uid="{00000000-0005-0000-0000-0000C0D90000}"/>
    <cellStyle name="Note 10 10 2" xfId="11637" xr:uid="{00000000-0005-0000-0000-0000C1D90000}"/>
    <cellStyle name="Note 10 11" xfId="6089" xr:uid="{00000000-0005-0000-0000-0000C2D90000}"/>
    <cellStyle name="Note 10 12" xfId="11638" xr:uid="{00000000-0005-0000-0000-0000C3D90000}"/>
    <cellStyle name="Note 10 13" xfId="13776" xr:uid="{00000000-0005-0000-0000-0000C4D90000}"/>
    <cellStyle name="Note 10 2" xfId="6090" xr:uid="{00000000-0005-0000-0000-0000C5D90000}"/>
    <cellStyle name="Note 10 2 10" xfId="6091" xr:uid="{00000000-0005-0000-0000-0000C6D90000}"/>
    <cellStyle name="Note 10 2 2" xfId="6092" xr:uid="{00000000-0005-0000-0000-0000C7D90000}"/>
    <cellStyle name="Note 10 2 2 2" xfId="11639" xr:uid="{00000000-0005-0000-0000-0000C8D90000}"/>
    <cellStyle name="Note 10 2 3" xfId="6093" xr:uid="{00000000-0005-0000-0000-0000C9D90000}"/>
    <cellStyle name="Note 10 2 3 2" xfId="11640" xr:uid="{00000000-0005-0000-0000-0000CAD90000}"/>
    <cellStyle name="Note 10 2 4" xfId="6094" xr:uid="{00000000-0005-0000-0000-0000CBD90000}"/>
    <cellStyle name="Note 10 2 4 2" xfId="11641" xr:uid="{00000000-0005-0000-0000-0000CCD90000}"/>
    <cellStyle name="Note 10 2 5" xfId="6095" xr:uid="{00000000-0005-0000-0000-0000CDD90000}"/>
    <cellStyle name="Note 10 2 5 2" xfId="11642" xr:uid="{00000000-0005-0000-0000-0000CED90000}"/>
    <cellStyle name="Note 10 2 6" xfId="6096" xr:uid="{00000000-0005-0000-0000-0000CFD90000}"/>
    <cellStyle name="Note 10 2 6 2" xfId="11643" xr:uid="{00000000-0005-0000-0000-0000D0D90000}"/>
    <cellStyle name="Note 10 2 7" xfId="6097" xr:uid="{00000000-0005-0000-0000-0000D1D90000}"/>
    <cellStyle name="Note 10 2 7 2" xfId="11644" xr:uid="{00000000-0005-0000-0000-0000D2D90000}"/>
    <cellStyle name="Note 10 2 8" xfId="6098" xr:uid="{00000000-0005-0000-0000-0000D3D90000}"/>
    <cellStyle name="Note 10 2 8 2" xfId="11645" xr:uid="{00000000-0005-0000-0000-0000D4D90000}"/>
    <cellStyle name="Note 10 2 9" xfId="6099" xr:uid="{00000000-0005-0000-0000-0000D5D90000}"/>
    <cellStyle name="Note 10 2 9 2" xfId="11646" xr:uid="{00000000-0005-0000-0000-0000D6D90000}"/>
    <cellStyle name="Note 10 3" xfId="6100" xr:uid="{00000000-0005-0000-0000-0000D7D90000}"/>
    <cellStyle name="Note 10 3 2" xfId="11647" xr:uid="{00000000-0005-0000-0000-0000D8D90000}"/>
    <cellStyle name="Note 10 4" xfId="6101" xr:uid="{00000000-0005-0000-0000-0000D9D90000}"/>
    <cellStyle name="Note 10 4 2" xfId="11648" xr:uid="{00000000-0005-0000-0000-0000DAD90000}"/>
    <cellStyle name="Note 10 5" xfId="6102" xr:uid="{00000000-0005-0000-0000-0000DBD90000}"/>
    <cellStyle name="Note 10 5 2" xfId="11649" xr:uid="{00000000-0005-0000-0000-0000DCD90000}"/>
    <cellStyle name="Note 10 6" xfId="6103" xr:uid="{00000000-0005-0000-0000-0000DDD90000}"/>
    <cellStyle name="Note 10 6 2" xfId="11650" xr:uid="{00000000-0005-0000-0000-0000DED90000}"/>
    <cellStyle name="Note 10 7" xfId="6104" xr:uid="{00000000-0005-0000-0000-0000DFD90000}"/>
    <cellStyle name="Note 10 7 2" xfId="11651" xr:uid="{00000000-0005-0000-0000-0000E0D90000}"/>
    <cellStyle name="Note 10 8" xfId="6105" xr:uid="{00000000-0005-0000-0000-0000E1D90000}"/>
    <cellStyle name="Note 10 8 2" xfId="11652" xr:uid="{00000000-0005-0000-0000-0000E2D90000}"/>
    <cellStyle name="Note 10 9" xfId="6106" xr:uid="{00000000-0005-0000-0000-0000E3D90000}"/>
    <cellStyle name="Note 10 9 2" xfId="11653" xr:uid="{00000000-0005-0000-0000-0000E4D90000}"/>
    <cellStyle name="Note 11" xfId="6107" xr:uid="{00000000-0005-0000-0000-0000E5D90000}"/>
    <cellStyle name="Note 11 10" xfId="6108" xr:uid="{00000000-0005-0000-0000-0000E6D90000}"/>
    <cellStyle name="Note 11 10 2" xfId="11654" xr:uid="{00000000-0005-0000-0000-0000E7D90000}"/>
    <cellStyle name="Note 11 11" xfId="6109" xr:uid="{00000000-0005-0000-0000-0000E8D90000}"/>
    <cellStyle name="Note 11 12" xfId="11655" xr:uid="{00000000-0005-0000-0000-0000E9D90000}"/>
    <cellStyle name="Note 11 13" xfId="13777" xr:uid="{00000000-0005-0000-0000-0000EAD90000}"/>
    <cellStyle name="Note 11 2" xfId="6110" xr:uid="{00000000-0005-0000-0000-0000EBD90000}"/>
    <cellStyle name="Note 11 2 10" xfId="6111" xr:uid="{00000000-0005-0000-0000-0000ECD90000}"/>
    <cellStyle name="Note 11 2 2" xfId="6112" xr:uid="{00000000-0005-0000-0000-0000EDD90000}"/>
    <cellStyle name="Note 11 2 2 2" xfId="11656" xr:uid="{00000000-0005-0000-0000-0000EED90000}"/>
    <cellStyle name="Note 11 2 3" xfId="6113" xr:uid="{00000000-0005-0000-0000-0000EFD90000}"/>
    <cellStyle name="Note 11 2 3 2" xfId="11657" xr:uid="{00000000-0005-0000-0000-0000F0D90000}"/>
    <cellStyle name="Note 11 2 4" xfId="6114" xr:uid="{00000000-0005-0000-0000-0000F1D90000}"/>
    <cellStyle name="Note 11 2 4 2" xfId="11658" xr:uid="{00000000-0005-0000-0000-0000F2D90000}"/>
    <cellStyle name="Note 11 2 5" xfId="6115" xr:uid="{00000000-0005-0000-0000-0000F3D90000}"/>
    <cellStyle name="Note 11 2 5 2" xfId="11659" xr:uid="{00000000-0005-0000-0000-0000F4D90000}"/>
    <cellStyle name="Note 11 2 6" xfId="6116" xr:uid="{00000000-0005-0000-0000-0000F5D90000}"/>
    <cellStyle name="Note 11 2 6 2" xfId="11660" xr:uid="{00000000-0005-0000-0000-0000F6D90000}"/>
    <cellStyle name="Note 11 2 7" xfId="6117" xr:uid="{00000000-0005-0000-0000-0000F7D90000}"/>
    <cellStyle name="Note 11 2 7 2" xfId="11661" xr:uid="{00000000-0005-0000-0000-0000F8D90000}"/>
    <cellStyle name="Note 11 2 8" xfId="6118" xr:uid="{00000000-0005-0000-0000-0000F9D90000}"/>
    <cellStyle name="Note 11 2 8 2" xfId="11662" xr:uid="{00000000-0005-0000-0000-0000FAD90000}"/>
    <cellStyle name="Note 11 2 9" xfId="6119" xr:uid="{00000000-0005-0000-0000-0000FBD90000}"/>
    <cellStyle name="Note 11 2 9 2" xfId="11663" xr:uid="{00000000-0005-0000-0000-0000FCD90000}"/>
    <cellStyle name="Note 11 3" xfId="6120" xr:uid="{00000000-0005-0000-0000-0000FDD90000}"/>
    <cellStyle name="Note 11 3 2" xfId="11664" xr:uid="{00000000-0005-0000-0000-0000FED90000}"/>
    <cellStyle name="Note 11 4" xfId="6121" xr:uid="{00000000-0005-0000-0000-0000FFD90000}"/>
    <cellStyle name="Note 11 4 2" xfId="11665" xr:uid="{00000000-0005-0000-0000-000000DA0000}"/>
    <cellStyle name="Note 11 5" xfId="6122" xr:uid="{00000000-0005-0000-0000-000001DA0000}"/>
    <cellStyle name="Note 11 5 2" xfId="11666" xr:uid="{00000000-0005-0000-0000-000002DA0000}"/>
    <cellStyle name="Note 11 6" xfId="6123" xr:uid="{00000000-0005-0000-0000-000003DA0000}"/>
    <cellStyle name="Note 11 6 2" xfId="11667" xr:uid="{00000000-0005-0000-0000-000004DA0000}"/>
    <cellStyle name="Note 11 7" xfId="6124" xr:uid="{00000000-0005-0000-0000-000005DA0000}"/>
    <cellStyle name="Note 11 7 2" xfId="11668" xr:uid="{00000000-0005-0000-0000-000006DA0000}"/>
    <cellStyle name="Note 11 8" xfId="6125" xr:uid="{00000000-0005-0000-0000-000007DA0000}"/>
    <cellStyle name="Note 11 8 2" xfId="11669" xr:uid="{00000000-0005-0000-0000-000008DA0000}"/>
    <cellStyle name="Note 11 9" xfId="6126" xr:uid="{00000000-0005-0000-0000-000009DA0000}"/>
    <cellStyle name="Note 11 9 2" xfId="11670" xr:uid="{00000000-0005-0000-0000-00000ADA0000}"/>
    <cellStyle name="Note 12" xfId="6127" xr:uid="{00000000-0005-0000-0000-00000BDA0000}"/>
    <cellStyle name="Note 12 10" xfId="6128" xr:uid="{00000000-0005-0000-0000-00000CDA0000}"/>
    <cellStyle name="Note 12 10 2" xfId="11671" xr:uid="{00000000-0005-0000-0000-00000DDA0000}"/>
    <cellStyle name="Note 12 11" xfId="6129" xr:uid="{00000000-0005-0000-0000-00000EDA0000}"/>
    <cellStyle name="Note 12 12" xfId="11672" xr:uid="{00000000-0005-0000-0000-00000FDA0000}"/>
    <cellStyle name="Note 12 13" xfId="13778" xr:uid="{00000000-0005-0000-0000-000010DA0000}"/>
    <cellStyle name="Note 12 2" xfId="6130" xr:uid="{00000000-0005-0000-0000-000011DA0000}"/>
    <cellStyle name="Note 12 2 10" xfId="6131" xr:uid="{00000000-0005-0000-0000-000012DA0000}"/>
    <cellStyle name="Note 12 2 2" xfId="6132" xr:uid="{00000000-0005-0000-0000-000013DA0000}"/>
    <cellStyle name="Note 12 2 2 2" xfId="11673" xr:uid="{00000000-0005-0000-0000-000014DA0000}"/>
    <cellStyle name="Note 12 2 3" xfId="6133" xr:uid="{00000000-0005-0000-0000-000015DA0000}"/>
    <cellStyle name="Note 12 2 3 2" xfId="11674" xr:uid="{00000000-0005-0000-0000-000016DA0000}"/>
    <cellStyle name="Note 12 2 4" xfId="6134" xr:uid="{00000000-0005-0000-0000-000017DA0000}"/>
    <cellStyle name="Note 12 2 4 2" xfId="11675" xr:uid="{00000000-0005-0000-0000-000018DA0000}"/>
    <cellStyle name="Note 12 2 5" xfId="6135" xr:uid="{00000000-0005-0000-0000-000019DA0000}"/>
    <cellStyle name="Note 12 2 5 2" xfId="11676" xr:uid="{00000000-0005-0000-0000-00001ADA0000}"/>
    <cellStyle name="Note 12 2 6" xfId="6136" xr:uid="{00000000-0005-0000-0000-00001BDA0000}"/>
    <cellStyle name="Note 12 2 6 2" xfId="11677" xr:uid="{00000000-0005-0000-0000-00001CDA0000}"/>
    <cellStyle name="Note 12 2 7" xfId="6137" xr:uid="{00000000-0005-0000-0000-00001DDA0000}"/>
    <cellStyle name="Note 12 2 7 2" xfId="11678" xr:uid="{00000000-0005-0000-0000-00001EDA0000}"/>
    <cellStyle name="Note 12 2 8" xfId="6138" xr:uid="{00000000-0005-0000-0000-00001FDA0000}"/>
    <cellStyle name="Note 12 2 8 2" xfId="11679" xr:uid="{00000000-0005-0000-0000-000020DA0000}"/>
    <cellStyle name="Note 12 2 9" xfId="6139" xr:uid="{00000000-0005-0000-0000-000021DA0000}"/>
    <cellStyle name="Note 12 2 9 2" xfId="11680" xr:uid="{00000000-0005-0000-0000-000022DA0000}"/>
    <cellStyle name="Note 12 3" xfId="6140" xr:uid="{00000000-0005-0000-0000-000023DA0000}"/>
    <cellStyle name="Note 12 3 2" xfId="11681" xr:uid="{00000000-0005-0000-0000-000024DA0000}"/>
    <cellStyle name="Note 12 4" xfId="6141" xr:uid="{00000000-0005-0000-0000-000025DA0000}"/>
    <cellStyle name="Note 12 4 2" xfId="11682" xr:uid="{00000000-0005-0000-0000-000026DA0000}"/>
    <cellStyle name="Note 12 5" xfId="6142" xr:uid="{00000000-0005-0000-0000-000027DA0000}"/>
    <cellStyle name="Note 12 5 2" xfId="11683" xr:uid="{00000000-0005-0000-0000-000028DA0000}"/>
    <cellStyle name="Note 12 6" xfId="6143" xr:uid="{00000000-0005-0000-0000-000029DA0000}"/>
    <cellStyle name="Note 12 6 2" xfId="11684" xr:uid="{00000000-0005-0000-0000-00002ADA0000}"/>
    <cellStyle name="Note 12 7" xfId="6144" xr:uid="{00000000-0005-0000-0000-00002BDA0000}"/>
    <cellStyle name="Note 12 7 2" xfId="11685" xr:uid="{00000000-0005-0000-0000-00002CDA0000}"/>
    <cellStyle name="Note 12 8" xfId="6145" xr:uid="{00000000-0005-0000-0000-00002DDA0000}"/>
    <cellStyle name="Note 12 8 2" xfId="11686" xr:uid="{00000000-0005-0000-0000-00002EDA0000}"/>
    <cellStyle name="Note 12 9" xfId="6146" xr:uid="{00000000-0005-0000-0000-00002FDA0000}"/>
    <cellStyle name="Note 12 9 2" xfId="11687" xr:uid="{00000000-0005-0000-0000-000030DA0000}"/>
    <cellStyle name="Note 13" xfId="6147" xr:uid="{00000000-0005-0000-0000-000031DA0000}"/>
    <cellStyle name="Note 13 10" xfId="6148" xr:uid="{00000000-0005-0000-0000-000032DA0000}"/>
    <cellStyle name="Note 13 10 2" xfId="11688" xr:uid="{00000000-0005-0000-0000-000033DA0000}"/>
    <cellStyle name="Note 13 11" xfId="6149" xr:uid="{00000000-0005-0000-0000-000034DA0000}"/>
    <cellStyle name="Note 13 12" xfId="11689" xr:uid="{00000000-0005-0000-0000-000035DA0000}"/>
    <cellStyle name="Note 13 13" xfId="13779" xr:uid="{00000000-0005-0000-0000-000036DA0000}"/>
    <cellStyle name="Note 13 2" xfId="6150" xr:uid="{00000000-0005-0000-0000-000037DA0000}"/>
    <cellStyle name="Note 13 2 10" xfId="6151" xr:uid="{00000000-0005-0000-0000-000038DA0000}"/>
    <cellStyle name="Note 13 2 2" xfId="6152" xr:uid="{00000000-0005-0000-0000-000039DA0000}"/>
    <cellStyle name="Note 13 2 2 2" xfId="11690" xr:uid="{00000000-0005-0000-0000-00003ADA0000}"/>
    <cellStyle name="Note 13 2 3" xfId="6153" xr:uid="{00000000-0005-0000-0000-00003BDA0000}"/>
    <cellStyle name="Note 13 2 3 2" xfId="11691" xr:uid="{00000000-0005-0000-0000-00003CDA0000}"/>
    <cellStyle name="Note 13 2 4" xfId="6154" xr:uid="{00000000-0005-0000-0000-00003DDA0000}"/>
    <cellStyle name="Note 13 2 4 2" xfId="11692" xr:uid="{00000000-0005-0000-0000-00003EDA0000}"/>
    <cellStyle name="Note 13 2 5" xfId="6155" xr:uid="{00000000-0005-0000-0000-00003FDA0000}"/>
    <cellStyle name="Note 13 2 5 2" xfId="11693" xr:uid="{00000000-0005-0000-0000-000040DA0000}"/>
    <cellStyle name="Note 13 2 6" xfId="6156" xr:uid="{00000000-0005-0000-0000-000041DA0000}"/>
    <cellStyle name="Note 13 2 6 2" xfId="11694" xr:uid="{00000000-0005-0000-0000-000042DA0000}"/>
    <cellStyle name="Note 13 2 7" xfId="6157" xr:uid="{00000000-0005-0000-0000-000043DA0000}"/>
    <cellStyle name="Note 13 2 7 2" xfId="11695" xr:uid="{00000000-0005-0000-0000-000044DA0000}"/>
    <cellStyle name="Note 13 2 8" xfId="6158" xr:uid="{00000000-0005-0000-0000-000045DA0000}"/>
    <cellStyle name="Note 13 2 8 2" xfId="11696" xr:uid="{00000000-0005-0000-0000-000046DA0000}"/>
    <cellStyle name="Note 13 2 9" xfId="6159" xr:uid="{00000000-0005-0000-0000-000047DA0000}"/>
    <cellStyle name="Note 13 2 9 2" xfId="11697" xr:uid="{00000000-0005-0000-0000-000048DA0000}"/>
    <cellStyle name="Note 13 3" xfId="6160" xr:uid="{00000000-0005-0000-0000-000049DA0000}"/>
    <cellStyle name="Note 13 3 2" xfId="11698" xr:uid="{00000000-0005-0000-0000-00004ADA0000}"/>
    <cellStyle name="Note 13 4" xfId="6161" xr:uid="{00000000-0005-0000-0000-00004BDA0000}"/>
    <cellStyle name="Note 13 4 2" xfId="11699" xr:uid="{00000000-0005-0000-0000-00004CDA0000}"/>
    <cellStyle name="Note 13 5" xfId="6162" xr:uid="{00000000-0005-0000-0000-00004DDA0000}"/>
    <cellStyle name="Note 13 5 2" xfId="11700" xr:uid="{00000000-0005-0000-0000-00004EDA0000}"/>
    <cellStyle name="Note 13 6" xfId="6163" xr:uid="{00000000-0005-0000-0000-00004FDA0000}"/>
    <cellStyle name="Note 13 6 2" xfId="11701" xr:uid="{00000000-0005-0000-0000-000050DA0000}"/>
    <cellStyle name="Note 13 7" xfId="6164" xr:uid="{00000000-0005-0000-0000-000051DA0000}"/>
    <cellStyle name="Note 13 7 2" xfId="11702" xr:uid="{00000000-0005-0000-0000-000052DA0000}"/>
    <cellStyle name="Note 13 8" xfId="6165" xr:uid="{00000000-0005-0000-0000-000053DA0000}"/>
    <cellStyle name="Note 13 8 2" xfId="11703" xr:uid="{00000000-0005-0000-0000-000054DA0000}"/>
    <cellStyle name="Note 13 9" xfId="6166" xr:uid="{00000000-0005-0000-0000-000055DA0000}"/>
    <cellStyle name="Note 13 9 2" xfId="11704" xr:uid="{00000000-0005-0000-0000-000056DA0000}"/>
    <cellStyle name="Note 14" xfId="6167" xr:uid="{00000000-0005-0000-0000-000057DA0000}"/>
    <cellStyle name="Note 14 10" xfId="6168" xr:uid="{00000000-0005-0000-0000-000058DA0000}"/>
    <cellStyle name="Note 14 10 2" xfId="11705" xr:uid="{00000000-0005-0000-0000-000059DA0000}"/>
    <cellStyle name="Note 14 11" xfId="6169" xr:uid="{00000000-0005-0000-0000-00005ADA0000}"/>
    <cellStyle name="Note 14 12" xfId="11706" xr:uid="{00000000-0005-0000-0000-00005BDA0000}"/>
    <cellStyle name="Note 14 13" xfId="13780" xr:uid="{00000000-0005-0000-0000-00005CDA0000}"/>
    <cellStyle name="Note 14 2" xfId="6170" xr:uid="{00000000-0005-0000-0000-00005DDA0000}"/>
    <cellStyle name="Note 14 2 10" xfId="6171" xr:uid="{00000000-0005-0000-0000-00005EDA0000}"/>
    <cellStyle name="Note 14 2 2" xfId="6172" xr:uid="{00000000-0005-0000-0000-00005FDA0000}"/>
    <cellStyle name="Note 14 2 2 2" xfId="11707" xr:uid="{00000000-0005-0000-0000-000060DA0000}"/>
    <cellStyle name="Note 14 2 3" xfId="6173" xr:uid="{00000000-0005-0000-0000-000061DA0000}"/>
    <cellStyle name="Note 14 2 3 2" xfId="11708" xr:uid="{00000000-0005-0000-0000-000062DA0000}"/>
    <cellStyle name="Note 14 2 4" xfId="6174" xr:uid="{00000000-0005-0000-0000-000063DA0000}"/>
    <cellStyle name="Note 14 2 4 2" xfId="11709" xr:uid="{00000000-0005-0000-0000-000064DA0000}"/>
    <cellStyle name="Note 14 2 5" xfId="6175" xr:uid="{00000000-0005-0000-0000-000065DA0000}"/>
    <cellStyle name="Note 14 2 5 2" xfId="11710" xr:uid="{00000000-0005-0000-0000-000066DA0000}"/>
    <cellStyle name="Note 14 2 6" xfId="6176" xr:uid="{00000000-0005-0000-0000-000067DA0000}"/>
    <cellStyle name="Note 14 2 6 2" xfId="11711" xr:uid="{00000000-0005-0000-0000-000068DA0000}"/>
    <cellStyle name="Note 14 2 7" xfId="6177" xr:uid="{00000000-0005-0000-0000-000069DA0000}"/>
    <cellStyle name="Note 14 2 7 2" xfId="11712" xr:uid="{00000000-0005-0000-0000-00006ADA0000}"/>
    <cellStyle name="Note 14 2 8" xfId="6178" xr:uid="{00000000-0005-0000-0000-00006BDA0000}"/>
    <cellStyle name="Note 14 2 8 2" xfId="11713" xr:uid="{00000000-0005-0000-0000-00006CDA0000}"/>
    <cellStyle name="Note 14 2 9" xfId="6179" xr:uid="{00000000-0005-0000-0000-00006DDA0000}"/>
    <cellStyle name="Note 14 2 9 2" xfId="11714" xr:uid="{00000000-0005-0000-0000-00006EDA0000}"/>
    <cellStyle name="Note 14 3" xfId="6180" xr:uid="{00000000-0005-0000-0000-00006FDA0000}"/>
    <cellStyle name="Note 14 3 2" xfId="11715" xr:uid="{00000000-0005-0000-0000-000070DA0000}"/>
    <cellStyle name="Note 14 4" xfId="6181" xr:uid="{00000000-0005-0000-0000-000071DA0000}"/>
    <cellStyle name="Note 14 4 2" xfId="11716" xr:uid="{00000000-0005-0000-0000-000072DA0000}"/>
    <cellStyle name="Note 14 5" xfId="6182" xr:uid="{00000000-0005-0000-0000-000073DA0000}"/>
    <cellStyle name="Note 14 5 2" xfId="11717" xr:uid="{00000000-0005-0000-0000-000074DA0000}"/>
    <cellStyle name="Note 14 6" xfId="6183" xr:uid="{00000000-0005-0000-0000-000075DA0000}"/>
    <cellStyle name="Note 14 6 2" xfId="11718" xr:uid="{00000000-0005-0000-0000-000076DA0000}"/>
    <cellStyle name="Note 14 7" xfId="6184" xr:uid="{00000000-0005-0000-0000-000077DA0000}"/>
    <cellStyle name="Note 14 7 2" xfId="11719" xr:uid="{00000000-0005-0000-0000-000078DA0000}"/>
    <cellStyle name="Note 14 8" xfId="6185" xr:uid="{00000000-0005-0000-0000-000079DA0000}"/>
    <cellStyle name="Note 14 8 2" xfId="11720" xr:uid="{00000000-0005-0000-0000-00007ADA0000}"/>
    <cellStyle name="Note 14 9" xfId="6186" xr:uid="{00000000-0005-0000-0000-00007BDA0000}"/>
    <cellStyle name="Note 14 9 2" xfId="11721" xr:uid="{00000000-0005-0000-0000-00007CDA0000}"/>
    <cellStyle name="Note 15" xfId="6187" xr:uid="{00000000-0005-0000-0000-00007DDA0000}"/>
    <cellStyle name="Note 15 10" xfId="6188" xr:uid="{00000000-0005-0000-0000-00007EDA0000}"/>
    <cellStyle name="Note 15 10 2" xfId="11722" xr:uid="{00000000-0005-0000-0000-00007FDA0000}"/>
    <cellStyle name="Note 15 11" xfId="6189" xr:uid="{00000000-0005-0000-0000-000080DA0000}"/>
    <cellStyle name="Note 15 12" xfId="14293" xr:uid="{00000000-0005-0000-0000-000081DA0000}"/>
    <cellStyle name="Note 15 2" xfId="6190" xr:uid="{00000000-0005-0000-0000-000082DA0000}"/>
    <cellStyle name="Note 15 2 10" xfId="6191" xr:uid="{00000000-0005-0000-0000-000083DA0000}"/>
    <cellStyle name="Note 15 2 2" xfId="6192" xr:uid="{00000000-0005-0000-0000-000084DA0000}"/>
    <cellStyle name="Note 15 2 2 2" xfId="11723" xr:uid="{00000000-0005-0000-0000-000085DA0000}"/>
    <cellStyle name="Note 15 2 3" xfId="6193" xr:uid="{00000000-0005-0000-0000-000086DA0000}"/>
    <cellStyle name="Note 15 2 3 2" xfId="11724" xr:uid="{00000000-0005-0000-0000-000087DA0000}"/>
    <cellStyle name="Note 15 2 4" xfId="6194" xr:uid="{00000000-0005-0000-0000-000088DA0000}"/>
    <cellStyle name="Note 15 2 4 2" xfId="11725" xr:uid="{00000000-0005-0000-0000-000089DA0000}"/>
    <cellStyle name="Note 15 2 5" xfId="6195" xr:uid="{00000000-0005-0000-0000-00008ADA0000}"/>
    <cellStyle name="Note 15 2 5 2" xfId="11726" xr:uid="{00000000-0005-0000-0000-00008BDA0000}"/>
    <cellStyle name="Note 15 2 6" xfId="6196" xr:uid="{00000000-0005-0000-0000-00008CDA0000}"/>
    <cellStyle name="Note 15 2 6 2" xfId="11727" xr:uid="{00000000-0005-0000-0000-00008DDA0000}"/>
    <cellStyle name="Note 15 2 7" xfId="6197" xr:uid="{00000000-0005-0000-0000-00008EDA0000}"/>
    <cellStyle name="Note 15 2 7 2" xfId="11728" xr:uid="{00000000-0005-0000-0000-00008FDA0000}"/>
    <cellStyle name="Note 15 2 8" xfId="6198" xr:uid="{00000000-0005-0000-0000-000090DA0000}"/>
    <cellStyle name="Note 15 2 8 2" xfId="11729" xr:uid="{00000000-0005-0000-0000-000091DA0000}"/>
    <cellStyle name="Note 15 2 9" xfId="6199" xr:uid="{00000000-0005-0000-0000-000092DA0000}"/>
    <cellStyle name="Note 15 2 9 2" xfId="11730" xr:uid="{00000000-0005-0000-0000-000093DA0000}"/>
    <cellStyle name="Note 15 3" xfId="6200" xr:uid="{00000000-0005-0000-0000-000094DA0000}"/>
    <cellStyle name="Note 15 3 2" xfId="11731" xr:uid="{00000000-0005-0000-0000-000095DA0000}"/>
    <cellStyle name="Note 15 4" xfId="6201" xr:uid="{00000000-0005-0000-0000-000096DA0000}"/>
    <cellStyle name="Note 15 4 2" xfId="11732" xr:uid="{00000000-0005-0000-0000-000097DA0000}"/>
    <cellStyle name="Note 15 5" xfId="6202" xr:uid="{00000000-0005-0000-0000-000098DA0000}"/>
    <cellStyle name="Note 15 5 2" xfId="11733" xr:uid="{00000000-0005-0000-0000-000099DA0000}"/>
    <cellStyle name="Note 15 6" xfId="6203" xr:uid="{00000000-0005-0000-0000-00009ADA0000}"/>
    <cellStyle name="Note 15 6 2" xfId="11734" xr:uid="{00000000-0005-0000-0000-00009BDA0000}"/>
    <cellStyle name="Note 15 7" xfId="6204" xr:uid="{00000000-0005-0000-0000-00009CDA0000}"/>
    <cellStyle name="Note 15 7 2" xfId="11735" xr:uid="{00000000-0005-0000-0000-00009DDA0000}"/>
    <cellStyle name="Note 15 8" xfId="6205" xr:uid="{00000000-0005-0000-0000-00009EDA0000}"/>
    <cellStyle name="Note 15 8 2" xfId="11736" xr:uid="{00000000-0005-0000-0000-00009FDA0000}"/>
    <cellStyle name="Note 15 9" xfId="6206" xr:uid="{00000000-0005-0000-0000-0000A0DA0000}"/>
    <cellStyle name="Note 15 9 2" xfId="11737" xr:uid="{00000000-0005-0000-0000-0000A1DA0000}"/>
    <cellStyle name="Note 16" xfId="6207" xr:uid="{00000000-0005-0000-0000-0000A2DA0000}"/>
    <cellStyle name="Note 16 10" xfId="6208" xr:uid="{00000000-0005-0000-0000-0000A3DA0000}"/>
    <cellStyle name="Note 16 10 2" xfId="11738" xr:uid="{00000000-0005-0000-0000-0000A4DA0000}"/>
    <cellStyle name="Note 16 11" xfId="6209" xr:uid="{00000000-0005-0000-0000-0000A5DA0000}"/>
    <cellStyle name="Note 16 2" xfId="6210" xr:uid="{00000000-0005-0000-0000-0000A6DA0000}"/>
    <cellStyle name="Note 16 2 10" xfId="6211" xr:uid="{00000000-0005-0000-0000-0000A7DA0000}"/>
    <cellStyle name="Note 16 2 2" xfId="6212" xr:uid="{00000000-0005-0000-0000-0000A8DA0000}"/>
    <cellStyle name="Note 16 2 2 2" xfId="11739" xr:uid="{00000000-0005-0000-0000-0000A9DA0000}"/>
    <cellStyle name="Note 16 2 3" xfId="6213" xr:uid="{00000000-0005-0000-0000-0000AADA0000}"/>
    <cellStyle name="Note 16 2 3 2" xfId="11740" xr:uid="{00000000-0005-0000-0000-0000ABDA0000}"/>
    <cellStyle name="Note 16 2 4" xfId="6214" xr:uid="{00000000-0005-0000-0000-0000ACDA0000}"/>
    <cellStyle name="Note 16 2 4 2" xfId="11741" xr:uid="{00000000-0005-0000-0000-0000ADDA0000}"/>
    <cellStyle name="Note 16 2 5" xfId="6215" xr:uid="{00000000-0005-0000-0000-0000AEDA0000}"/>
    <cellStyle name="Note 16 2 5 2" xfId="11742" xr:uid="{00000000-0005-0000-0000-0000AFDA0000}"/>
    <cellStyle name="Note 16 2 6" xfId="6216" xr:uid="{00000000-0005-0000-0000-0000B0DA0000}"/>
    <cellStyle name="Note 16 2 6 2" xfId="11743" xr:uid="{00000000-0005-0000-0000-0000B1DA0000}"/>
    <cellStyle name="Note 16 2 7" xfId="6217" xr:uid="{00000000-0005-0000-0000-0000B2DA0000}"/>
    <cellStyle name="Note 16 2 7 2" xfId="11744" xr:uid="{00000000-0005-0000-0000-0000B3DA0000}"/>
    <cellStyle name="Note 16 2 8" xfId="6218" xr:uid="{00000000-0005-0000-0000-0000B4DA0000}"/>
    <cellStyle name="Note 16 2 8 2" xfId="11745" xr:uid="{00000000-0005-0000-0000-0000B5DA0000}"/>
    <cellStyle name="Note 16 2 9" xfId="6219" xr:uid="{00000000-0005-0000-0000-0000B6DA0000}"/>
    <cellStyle name="Note 16 2 9 2" xfId="11746" xr:uid="{00000000-0005-0000-0000-0000B7DA0000}"/>
    <cellStyle name="Note 16 3" xfId="6220" xr:uid="{00000000-0005-0000-0000-0000B8DA0000}"/>
    <cellStyle name="Note 16 3 2" xfId="11747" xr:uid="{00000000-0005-0000-0000-0000B9DA0000}"/>
    <cellStyle name="Note 16 4" xfId="6221" xr:uid="{00000000-0005-0000-0000-0000BADA0000}"/>
    <cellStyle name="Note 16 4 2" xfId="11748" xr:uid="{00000000-0005-0000-0000-0000BBDA0000}"/>
    <cellStyle name="Note 16 5" xfId="6222" xr:uid="{00000000-0005-0000-0000-0000BCDA0000}"/>
    <cellStyle name="Note 16 5 2" xfId="11749" xr:uid="{00000000-0005-0000-0000-0000BDDA0000}"/>
    <cellStyle name="Note 16 6" xfId="6223" xr:uid="{00000000-0005-0000-0000-0000BEDA0000}"/>
    <cellStyle name="Note 16 6 2" xfId="11750" xr:uid="{00000000-0005-0000-0000-0000BFDA0000}"/>
    <cellStyle name="Note 16 7" xfId="6224" xr:uid="{00000000-0005-0000-0000-0000C0DA0000}"/>
    <cellStyle name="Note 16 7 2" xfId="11751" xr:uid="{00000000-0005-0000-0000-0000C1DA0000}"/>
    <cellStyle name="Note 16 8" xfId="6225" xr:uid="{00000000-0005-0000-0000-0000C2DA0000}"/>
    <cellStyle name="Note 16 8 2" xfId="11752" xr:uid="{00000000-0005-0000-0000-0000C3DA0000}"/>
    <cellStyle name="Note 16 9" xfId="6226" xr:uid="{00000000-0005-0000-0000-0000C4DA0000}"/>
    <cellStyle name="Note 16 9 2" xfId="11753" xr:uid="{00000000-0005-0000-0000-0000C5DA0000}"/>
    <cellStyle name="Note 17" xfId="6227" xr:uid="{00000000-0005-0000-0000-0000C6DA0000}"/>
    <cellStyle name="Note 17 10" xfId="6228" xr:uid="{00000000-0005-0000-0000-0000C7DA0000}"/>
    <cellStyle name="Note 17 10 2" xfId="11754" xr:uid="{00000000-0005-0000-0000-0000C8DA0000}"/>
    <cellStyle name="Note 17 11" xfId="6229" xr:uid="{00000000-0005-0000-0000-0000C9DA0000}"/>
    <cellStyle name="Note 17 2" xfId="6230" xr:uid="{00000000-0005-0000-0000-0000CADA0000}"/>
    <cellStyle name="Note 17 2 10" xfId="6231" xr:uid="{00000000-0005-0000-0000-0000CBDA0000}"/>
    <cellStyle name="Note 17 2 2" xfId="6232" xr:uid="{00000000-0005-0000-0000-0000CCDA0000}"/>
    <cellStyle name="Note 17 2 2 2" xfId="11755" xr:uid="{00000000-0005-0000-0000-0000CDDA0000}"/>
    <cellStyle name="Note 17 2 3" xfId="6233" xr:uid="{00000000-0005-0000-0000-0000CEDA0000}"/>
    <cellStyle name="Note 17 2 3 2" xfId="11756" xr:uid="{00000000-0005-0000-0000-0000CFDA0000}"/>
    <cellStyle name="Note 17 2 4" xfId="6234" xr:uid="{00000000-0005-0000-0000-0000D0DA0000}"/>
    <cellStyle name="Note 17 2 4 2" xfId="11757" xr:uid="{00000000-0005-0000-0000-0000D1DA0000}"/>
    <cellStyle name="Note 17 2 5" xfId="6235" xr:uid="{00000000-0005-0000-0000-0000D2DA0000}"/>
    <cellStyle name="Note 17 2 5 2" xfId="11758" xr:uid="{00000000-0005-0000-0000-0000D3DA0000}"/>
    <cellStyle name="Note 17 2 6" xfId="6236" xr:uid="{00000000-0005-0000-0000-0000D4DA0000}"/>
    <cellStyle name="Note 17 2 6 2" xfId="11759" xr:uid="{00000000-0005-0000-0000-0000D5DA0000}"/>
    <cellStyle name="Note 17 2 7" xfId="6237" xr:uid="{00000000-0005-0000-0000-0000D6DA0000}"/>
    <cellStyle name="Note 17 2 7 2" xfId="11760" xr:uid="{00000000-0005-0000-0000-0000D7DA0000}"/>
    <cellStyle name="Note 17 2 8" xfId="6238" xr:uid="{00000000-0005-0000-0000-0000D8DA0000}"/>
    <cellStyle name="Note 17 2 8 2" xfId="11761" xr:uid="{00000000-0005-0000-0000-0000D9DA0000}"/>
    <cellStyle name="Note 17 2 9" xfId="6239" xr:uid="{00000000-0005-0000-0000-0000DADA0000}"/>
    <cellStyle name="Note 17 2 9 2" xfId="11762" xr:uid="{00000000-0005-0000-0000-0000DBDA0000}"/>
    <cellStyle name="Note 17 3" xfId="6240" xr:uid="{00000000-0005-0000-0000-0000DCDA0000}"/>
    <cellStyle name="Note 17 3 2" xfId="11763" xr:uid="{00000000-0005-0000-0000-0000DDDA0000}"/>
    <cellStyle name="Note 17 4" xfId="6241" xr:uid="{00000000-0005-0000-0000-0000DEDA0000}"/>
    <cellStyle name="Note 17 4 2" xfId="11764" xr:uid="{00000000-0005-0000-0000-0000DFDA0000}"/>
    <cellStyle name="Note 17 5" xfId="6242" xr:uid="{00000000-0005-0000-0000-0000E0DA0000}"/>
    <cellStyle name="Note 17 5 2" xfId="11765" xr:uid="{00000000-0005-0000-0000-0000E1DA0000}"/>
    <cellStyle name="Note 17 6" xfId="6243" xr:uid="{00000000-0005-0000-0000-0000E2DA0000}"/>
    <cellStyle name="Note 17 6 2" xfId="11766" xr:uid="{00000000-0005-0000-0000-0000E3DA0000}"/>
    <cellStyle name="Note 17 7" xfId="6244" xr:uid="{00000000-0005-0000-0000-0000E4DA0000}"/>
    <cellStyle name="Note 17 7 2" xfId="11767" xr:uid="{00000000-0005-0000-0000-0000E5DA0000}"/>
    <cellStyle name="Note 17 8" xfId="6245" xr:uid="{00000000-0005-0000-0000-0000E6DA0000}"/>
    <cellStyle name="Note 17 8 2" xfId="11768" xr:uid="{00000000-0005-0000-0000-0000E7DA0000}"/>
    <cellStyle name="Note 17 9" xfId="6246" xr:uid="{00000000-0005-0000-0000-0000E8DA0000}"/>
    <cellStyle name="Note 17 9 2" xfId="11769" xr:uid="{00000000-0005-0000-0000-0000E9DA0000}"/>
    <cellStyle name="Note 18" xfId="6247" xr:uid="{00000000-0005-0000-0000-0000EADA0000}"/>
    <cellStyle name="Note 18 10" xfId="6248" xr:uid="{00000000-0005-0000-0000-0000EBDA0000}"/>
    <cellStyle name="Note 18 10 2" xfId="11770" xr:uid="{00000000-0005-0000-0000-0000ECDA0000}"/>
    <cellStyle name="Note 18 11" xfId="6249" xr:uid="{00000000-0005-0000-0000-0000EDDA0000}"/>
    <cellStyle name="Note 18 2" xfId="6250" xr:uid="{00000000-0005-0000-0000-0000EEDA0000}"/>
    <cellStyle name="Note 18 2 10" xfId="6251" xr:uid="{00000000-0005-0000-0000-0000EFDA0000}"/>
    <cellStyle name="Note 18 2 2" xfId="6252" xr:uid="{00000000-0005-0000-0000-0000F0DA0000}"/>
    <cellStyle name="Note 18 2 2 2" xfId="11771" xr:uid="{00000000-0005-0000-0000-0000F1DA0000}"/>
    <cellStyle name="Note 18 2 3" xfId="6253" xr:uid="{00000000-0005-0000-0000-0000F2DA0000}"/>
    <cellStyle name="Note 18 2 3 2" xfId="11772" xr:uid="{00000000-0005-0000-0000-0000F3DA0000}"/>
    <cellStyle name="Note 18 2 4" xfId="6254" xr:uid="{00000000-0005-0000-0000-0000F4DA0000}"/>
    <cellStyle name="Note 18 2 4 2" xfId="11773" xr:uid="{00000000-0005-0000-0000-0000F5DA0000}"/>
    <cellStyle name="Note 18 2 5" xfId="6255" xr:uid="{00000000-0005-0000-0000-0000F6DA0000}"/>
    <cellStyle name="Note 18 2 5 2" xfId="11774" xr:uid="{00000000-0005-0000-0000-0000F7DA0000}"/>
    <cellStyle name="Note 18 2 6" xfId="6256" xr:uid="{00000000-0005-0000-0000-0000F8DA0000}"/>
    <cellStyle name="Note 18 2 6 2" xfId="11775" xr:uid="{00000000-0005-0000-0000-0000F9DA0000}"/>
    <cellStyle name="Note 18 2 7" xfId="6257" xr:uid="{00000000-0005-0000-0000-0000FADA0000}"/>
    <cellStyle name="Note 18 2 7 2" xfId="11776" xr:uid="{00000000-0005-0000-0000-0000FBDA0000}"/>
    <cellStyle name="Note 18 2 8" xfId="6258" xr:uid="{00000000-0005-0000-0000-0000FCDA0000}"/>
    <cellStyle name="Note 18 2 8 2" xfId="11777" xr:uid="{00000000-0005-0000-0000-0000FDDA0000}"/>
    <cellStyle name="Note 18 2 9" xfId="6259" xr:uid="{00000000-0005-0000-0000-0000FEDA0000}"/>
    <cellStyle name="Note 18 2 9 2" xfId="11778" xr:uid="{00000000-0005-0000-0000-0000FFDA0000}"/>
    <cellStyle name="Note 18 3" xfId="6260" xr:uid="{00000000-0005-0000-0000-000000DB0000}"/>
    <cellStyle name="Note 18 3 2" xfId="11779" xr:uid="{00000000-0005-0000-0000-000001DB0000}"/>
    <cellStyle name="Note 18 4" xfId="6261" xr:uid="{00000000-0005-0000-0000-000002DB0000}"/>
    <cellStyle name="Note 18 4 2" xfId="11780" xr:uid="{00000000-0005-0000-0000-000003DB0000}"/>
    <cellStyle name="Note 18 5" xfId="6262" xr:uid="{00000000-0005-0000-0000-000004DB0000}"/>
    <cellStyle name="Note 18 5 2" xfId="11781" xr:uid="{00000000-0005-0000-0000-000005DB0000}"/>
    <cellStyle name="Note 18 6" xfId="6263" xr:uid="{00000000-0005-0000-0000-000006DB0000}"/>
    <cellStyle name="Note 18 6 2" xfId="11782" xr:uid="{00000000-0005-0000-0000-000007DB0000}"/>
    <cellStyle name="Note 18 7" xfId="6264" xr:uid="{00000000-0005-0000-0000-000008DB0000}"/>
    <cellStyle name="Note 18 7 2" xfId="11783" xr:uid="{00000000-0005-0000-0000-000009DB0000}"/>
    <cellStyle name="Note 18 8" xfId="6265" xr:uid="{00000000-0005-0000-0000-00000ADB0000}"/>
    <cellStyle name="Note 18 8 2" xfId="11784" xr:uid="{00000000-0005-0000-0000-00000BDB0000}"/>
    <cellStyle name="Note 18 9" xfId="6266" xr:uid="{00000000-0005-0000-0000-00000CDB0000}"/>
    <cellStyle name="Note 18 9 2" xfId="11785" xr:uid="{00000000-0005-0000-0000-00000DDB0000}"/>
    <cellStyle name="Note 19" xfId="6267" xr:uid="{00000000-0005-0000-0000-00000EDB0000}"/>
    <cellStyle name="Note 19 10" xfId="6268" xr:uid="{00000000-0005-0000-0000-00000FDB0000}"/>
    <cellStyle name="Note 19 10 2" xfId="11786" xr:uid="{00000000-0005-0000-0000-000010DB0000}"/>
    <cellStyle name="Note 19 11" xfId="6269" xr:uid="{00000000-0005-0000-0000-000011DB0000}"/>
    <cellStyle name="Note 19 2" xfId="6270" xr:uid="{00000000-0005-0000-0000-000012DB0000}"/>
    <cellStyle name="Note 19 2 10" xfId="6271" xr:uid="{00000000-0005-0000-0000-000013DB0000}"/>
    <cellStyle name="Note 19 2 2" xfId="6272" xr:uid="{00000000-0005-0000-0000-000014DB0000}"/>
    <cellStyle name="Note 19 2 2 2" xfId="11787" xr:uid="{00000000-0005-0000-0000-000015DB0000}"/>
    <cellStyle name="Note 19 2 3" xfId="6273" xr:uid="{00000000-0005-0000-0000-000016DB0000}"/>
    <cellStyle name="Note 19 2 3 2" xfId="11788" xr:uid="{00000000-0005-0000-0000-000017DB0000}"/>
    <cellStyle name="Note 19 2 4" xfId="6274" xr:uid="{00000000-0005-0000-0000-000018DB0000}"/>
    <cellStyle name="Note 19 2 4 2" xfId="11789" xr:uid="{00000000-0005-0000-0000-000019DB0000}"/>
    <cellStyle name="Note 19 2 5" xfId="6275" xr:uid="{00000000-0005-0000-0000-00001ADB0000}"/>
    <cellStyle name="Note 19 2 5 2" xfId="11790" xr:uid="{00000000-0005-0000-0000-00001BDB0000}"/>
    <cellStyle name="Note 19 2 6" xfId="6276" xr:uid="{00000000-0005-0000-0000-00001CDB0000}"/>
    <cellStyle name="Note 19 2 6 2" xfId="11791" xr:uid="{00000000-0005-0000-0000-00001DDB0000}"/>
    <cellStyle name="Note 19 2 7" xfId="6277" xr:uid="{00000000-0005-0000-0000-00001EDB0000}"/>
    <cellStyle name="Note 19 2 7 2" xfId="11792" xr:uid="{00000000-0005-0000-0000-00001FDB0000}"/>
    <cellStyle name="Note 19 2 8" xfId="6278" xr:uid="{00000000-0005-0000-0000-000020DB0000}"/>
    <cellStyle name="Note 19 2 8 2" xfId="11793" xr:uid="{00000000-0005-0000-0000-000021DB0000}"/>
    <cellStyle name="Note 19 2 9" xfId="6279" xr:uid="{00000000-0005-0000-0000-000022DB0000}"/>
    <cellStyle name="Note 19 2 9 2" xfId="11794" xr:uid="{00000000-0005-0000-0000-000023DB0000}"/>
    <cellStyle name="Note 19 3" xfId="6280" xr:uid="{00000000-0005-0000-0000-000024DB0000}"/>
    <cellStyle name="Note 19 3 2" xfId="11795" xr:uid="{00000000-0005-0000-0000-000025DB0000}"/>
    <cellStyle name="Note 19 4" xfId="6281" xr:uid="{00000000-0005-0000-0000-000026DB0000}"/>
    <cellStyle name="Note 19 4 2" xfId="11796" xr:uid="{00000000-0005-0000-0000-000027DB0000}"/>
    <cellStyle name="Note 19 5" xfId="6282" xr:uid="{00000000-0005-0000-0000-000028DB0000}"/>
    <cellStyle name="Note 19 5 2" xfId="11797" xr:uid="{00000000-0005-0000-0000-000029DB0000}"/>
    <cellStyle name="Note 19 6" xfId="6283" xr:uid="{00000000-0005-0000-0000-00002ADB0000}"/>
    <cellStyle name="Note 19 6 2" xfId="11798" xr:uid="{00000000-0005-0000-0000-00002BDB0000}"/>
    <cellStyle name="Note 19 7" xfId="6284" xr:uid="{00000000-0005-0000-0000-00002CDB0000}"/>
    <cellStyle name="Note 19 7 2" xfId="11799" xr:uid="{00000000-0005-0000-0000-00002DDB0000}"/>
    <cellStyle name="Note 19 8" xfId="6285" xr:uid="{00000000-0005-0000-0000-00002EDB0000}"/>
    <cellStyle name="Note 19 8 2" xfId="11800" xr:uid="{00000000-0005-0000-0000-00002FDB0000}"/>
    <cellStyle name="Note 19 9" xfId="6286" xr:uid="{00000000-0005-0000-0000-000030DB0000}"/>
    <cellStyle name="Note 19 9 2" xfId="11801" xr:uid="{00000000-0005-0000-0000-000031DB0000}"/>
    <cellStyle name="Note 2" xfId="6287" xr:uid="{00000000-0005-0000-0000-000032DB0000}"/>
    <cellStyle name="Note 2 10" xfId="6288" xr:uid="{00000000-0005-0000-0000-000033DB0000}"/>
    <cellStyle name="Note 2 10 2" xfId="11802" xr:uid="{00000000-0005-0000-0000-000034DB0000}"/>
    <cellStyle name="Note 2 11" xfId="6289" xr:uid="{00000000-0005-0000-0000-000035DB0000}"/>
    <cellStyle name="Note 2 12" xfId="6290" xr:uid="{00000000-0005-0000-0000-000036DB0000}"/>
    <cellStyle name="Note 2 12 2" xfId="11803" xr:uid="{00000000-0005-0000-0000-000037DB0000}"/>
    <cellStyle name="Note 2 12 3" xfId="11804" xr:uid="{00000000-0005-0000-0000-000038DB0000}"/>
    <cellStyle name="Note 2 12 4" xfId="11805" xr:uid="{00000000-0005-0000-0000-000039DB0000}"/>
    <cellStyle name="Note 2 13" xfId="11806" xr:uid="{00000000-0005-0000-0000-00003ADB0000}"/>
    <cellStyle name="Note 2 14" xfId="11807" xr:uid="{00000000-0005-0000-0000-00003BDB0000}"/>
    <cellStyle name="Note 2 15" xfId="11808" xr:uid="{00000000-0005-0000-0000-00003CDB0000}"/>
    <cellStyle name="Note 2 16" xfId="11809" xr:uid="{00000000-0005-0000-0000-00003DDB0000}"/>
    <cellStyle name="Note 2 2" xfId="6291" xr:uid="{00000000-0005-0000-0000-00003EDB0000}"/>
    <cellStyle name="Note 2 2 10" xfId="6292" xr:uid="{00000000-0005-0000-0000-00003FDB0000}"/>
    <cellStyle name="Note 2 2 11" xfId="6293" xr:uid="{00000000-0005-0000-0000-000040DB0000}"/>
    <cellStyle name="Note 2 2 12" xfId="13781" xr:uid="{00000000-0005-0000-0000-000041DB0000}"/>
    <cellStyle name="Note 2 2 2" xfId="6294" xr:uid="{00000000-0005-0000-0000-000042DB0000}"/>
    <cellStyle name="Note 2 2 2 2" xfId="6295" xr:uid="{00000000-0005-0000-0000-000043DB0000}"/>
    <cellStyle name="Note 2 2 2 2 2" xfId="6296" xr:uid="{00000000-0005-0000-0000-000044DB0000}"/>
    <cellStyle name="Note 2 2 2 2 2 2" xfId="6297" xr:uid="{00000000-0005-0000-0000-000045DB0000}"/>
    <cellStyle name="Note 2 2 2 2 2 2 2" xfId="6298" xr:uid="{00000000-0005-0000-0000-000046DB0000}"/>
    <cellStyle name="Note 2 2 2 2 2 3" xfId="6299" xr:uid="{00000000-0005-0000-0000-000047DB0000}"/>
    <cellStyle name="Note 2 2 2 2 2 4" xfId="60332" xr:uid="{00000000-0005-0000-0000-000048DB0000}"/>
    <cellStyle name="Note 2 2 2 2 3" xfId="6300" xr:uid="{00000000-0005-0000-0000-000049DB0000}"/>
    <cellStyle name="Note 2 2 2 2 3 2" xfId="6301" xr:uid="{00000000-0005-0000-0000-00004ADB0000}"/>
    <cellStyle name="Note 2 2 2 2 4" xfId="6302" xr:uid="{00000000-0005-0000-0000-00004BDB0000}"/>
    <cellStyle name="Note 2 2 2 2 5" xfId="14148" xr:uid="{00000000-0005-0000-0000-00004CDB0000}"/>
    <cellStyle name="Note 2 2 2 3" xfId="6303" xr:uid="{00000000-0005-0000-0000-00004DDB0000}"/>
    <cellStyle name="Note 2 2 2 3 2" xfId="6304" xr:uid="{00000000-0005-0000-0000-00004EDB0000}"/>
    <cellStyle name="Note 2 2 2 3 2 2" xfId="6305" xr:uid="{00000000-0005-0000-0000-00004FDB0000}"/>
    <cellStyle name="Note 2 2 2 3 3" xfId="6306" xr:uid="{00000000-0005-0000-0000-000050DB0000}"/>
    <cellStyle name="Note 2 2 2 3 4" xfId="14149" xr:uid="{00000000-0005-0000-0000-000051DB0000}"/>
    <cellStyle name="Note 2 2 2 4" xfId="6307" xr:uid="{00000000-0005-0000-0000-000052DB0000}"/>
    <cellStyle name="Note 2 2 2 4 2" xfId="6308" xr:uid="{00000000-0005-0000-0000-000053DB0000}"/>
    <cellStyle name="Note 2 2 2 5" xfId="6309" xr:uid="{00000000-0005-0000-0000-000054DB0000}"/>
    <cellStyle name="Note 2 2 2 6" xfId="6310" xr:uid="{00000000-0005-0000-0000-000055DB0000}"/>
    <cellStyle name="Note 2 2 2 7" xfId="14147" xr:uid="{00000000-0005-0000-0000-000056DB0000}"/>
    <cellStyle name="Note 2 2 3" xfId="6311" xr:uid="{00000000-0005-0000-0000-000057DB0000}"/>
    <cellStyle name="Note 2 2 3 2" xfId="6312" xr:uid="{00000000-0005-0000-0000-000058DB0000}"/>
    <cellStyle name="Note 2 2 3 2 2" xfId="6313" xr:uid="{00000000-0005-0000-0000-000059DB0000}"/>
    <cellStyle name="Note 2 2 3 2 2 2" xfId="6314" xr:uid="{00000000-0005-0000-0000-00005ADB0000}"/>
    <cellStyle name="Note 2 2 3 2 3" xfId="6315" xr:uid="{00000000-0005-0000-0000-00005BDB0000}"/>
    <cellStyle name="Note 2 2 3 2 4" xfId="11810" xr:uid="{00000000-0005-0000-0000-00005CDB0000}"/>
    <cellStyle name="Note 2 2 3 2 5" xfId="14151" xr:uid="{00000000-0005-0000-0000-00005DDB0000}"/>
    <cellStyle name="Note 2 2 3 3" xfId="6316" xr:uid="{00000000-0005-0000-0000-00005EDB0000}"/>
    <cellStyle name="Note 2 2 3 3 2" xfId="6317" xr:uid="{00000000-0005-0000-0000-00005FDB0000}"/>
    <cellStyle name="Note 2 2 3 4" xfId="6318" xr:uid="{00000000-0005-0000-0000-000060DB0000}"/>
    <cellStyle name="Note 2 2 3 5" xfId="6319" xr:uid="{00000000-0005-0000-0000-000061DB0000}"/>
    <cellStyle name="Note 2 2 3 6" xfId="14150" xr:uid="{00000000-0005-0000-0000-000062DB0000}"/>
    <cellStyle name="Note 2 2 4" xfId="6320" xr:uid="{00000000-0005-0000-0000-000063DB0000}"/>
    <cellStyle name="Note 2 2 4 2" xfId="6321" xr:uid="{00000000-0005-0000-0000-000064DB0000}"/>
    <cellStyle name="Note 2 2 4 2 2" xfId="6322" xr:uid="{00000000-0005-0000-0000-000065DB0000}"/>
    <cellStyle name="Note 2 2 4 2 3" xfId="11811" xr:uid="{00000000-0005-0000-0000-000066DB0000}"/>
    <cellStyle name="Note 2 2 4 2 4" xfId="11812" xr:uid="{00000000-0005-0000-0000-000067DB0000}"/>
    <cellStyle name="Note 2 2 4 3" xfId="6323" xr:uid="{00000000-0005-0000-0000-000068DB0000}"/>
    <cellStyle name="Note 2 2 4 4" xfId="6324" xr:uid="{00000000-0005-0000-0000-000069DB0000}"/>
    <cellStyle name="Note 2 2 4 5" xfId="11813" xr:uid="{00000000-0005-0000-0000-00006ADB0000}"/>
    <cellStyle name="Note 2 2 5" xfId="6325" xr:uid="{00000000-0005-0000-0000-00006BDB0000}"/>
    <cellStyle name="Note 2 2 5 2" xfId="6326" xr:uid="{00000000-0005-0000-0000-00006CDB0000}"/>
    <cellStyle name="Note 2 2 5 3" xfId="6327" xr:uid="{00000000-0005-0000-0000-00006DDB0000}"/>
    <cellStyle name="Note 2 2 6" xfId="6328" xr:uid="{00000000-0005-0000-0000-00006EDB0000}"/>
    <cellStyle name="Note 2 2 6 2" xfId="6329" xr:uid="{00000000-0005-0000-0000-00006FDB0000}"/>
    <cellStyle name="Note 2 2 7" xfId="6330" xr:uid="{00000000-0005-0000-0000-000070DB0000}"/>
    <cellStyle name="Note 2 2 7 2" xfId="11814" xr:uid="{00000000-0005-0000-0000-000071DB0000}"/>
    <cellStyle name="Note 2 2 8" xfId="6331" xr:uid="{00000000-0005-0000-0000-000072DB0000}"/>
    <cellStyle name="Note 2 2 8 2" xfId="11815" xr:uid="{00000000-0005-0000-0000-000073DB0000}"/>
    <cellStyle name="Note 2 2 9" xfId="6332" xr:uid="{00000000-0005-0000-0000-000074DB0000}"/>
    <cellStyle name="Note 2 2 9 2" xfId="11816" xr:uid="{00000000-0005-0000-0000-000075DB0000}"/>
    <cellStyle name="Note 2 3" xfId="6333" xr:uid="{00000000-0005-0000-0000-000076DB0000}"/>
    <cellStyle name="Note 2 3 2" xfId="6334" xr:uid="{00000000-0005-0000-0000-000077DB0000}"/>
    <cellStyle name="Note 2 3 2 2" xfId="6335" xr:uid="{00000000-0005-0000-0000-000078DB0000}"/>
    <cellStyle name="Note 2 3 2 2 2" xfId="6336" xr:uid="{00000000-0005-0000-0000-000079DB0000}"/>
    <cellStyle name="Note 2 3 2 2 2 2" xfId="6337" xr:uid="{00000000-0005-0000-0000-00007ADB0000}"/>
    <cellStyle name="Note 2 3 2 2 3" xfId="6338" xr:uid="{00000000-0005-0000-0000-00007BDB0000}"/>
    <cellStyle name="Note 2 3 2 2 4" xfId="14152" xr:uid="{00000000-0005-0000-0000-00007CDB0000}"/>
    <cellStyle name="Note 2 3 2 3" xfId="6339" xr:uid="{00000000-0005-0000-0000-00007DDB0000}"/>
    <cellStyle name="Note 2 3 2 3 2" xfId="6340" xr:uid="{00000000-0005-0000-0000-00007EDB0000}"/>
    <cellStyle name="Note 2 3 2 4" xfId="6341" xr:uid="{00000000-0005-0000-0000-00007FDB0000}"/>
    <cellStyle name="Note 2 3 2 5" xfId="11817" xr:uid="{00000000-0005-0000-0000-000080DB0000}"/>
    <cellStyle name="Note 2 3 3" xfId="6342" xr:uid="{00000000-0005-0000-0000-000081DB0000}"/>
    <cellStyle name="Note 2 3 3 2" xfId="6343" xr:uid="{00000000-0005-0000-0000-000082DB0000}"/>
    <cellStyle name="Note 2 3 3 2 2" xfId="6344" xr:uid="{00000000-0005-0000-0000-000083DB0000}"/>
    <cellStyle name="Note 2 3 3 3" xfId="6345" xr:uid="{00000000-0005-0000-0000-000084DB0000}"/>
    <cellStyle name="Note 2 3 3 4" xfId="11818" xr:uid="{00000000-0005-0000-0000-000085DB0000}"/>
    <cellStyle name="Note 2 3 3 5" xfId="11819" xr:uid="{00000000-0005-0000-0000-000086DB0000}"/>
    <cellStyle name="Note 2 3 4" xfId="6346" xr:uid="{00000000-0005-0000-0000-000087DB0000}"/>
    <cellStyle name="Note 2 3 4 2" xfId="6347" xr:uid="{00000000-0005-0000-0000-000088DB0000}"/>
    <cellStyle name="Note 2 3 5" xfId="6348" xr:uid="{00000000-0005-0000-0000-000089DB0000}"/>
    <cellStyle name="Note 2 3 6" xfId="6349" xr:uid="{00000000-0005-0000-0000-00008ADB0000}"/>
    <cellStyle name="Note 2 3 7" xfId="13782" xr:uid="{00000000-0005-0000-0000-00008BDB0000}"/>
    <cellStyle name="Note 2 4" xfId="6350" xr:uid="{00000000-0005-0000-0000-00008CDB0000}"/>
    <cellStyle name="Note 2 4 2" xfId="6351" xr:uid="{00000000-0005-0000-0000-00008DDB0000}"/>
    <cellStyle name="Note 2 4 2 2" xfId="6352" xr:uid="{00000000-0005-0000-0000-00008EDB0000}"/>
    <cellStyle name="Note 2 4 2 2 2" xfId="6353" xr:uid="{00000000-0005-0000-0000-00008FDB0000}"/>
    <cellStyle name="Note 2 4 2 2 3" xfId="11820" xr:uid="{00000000-0005-0000-0000-000090DB0000}"/>
    <cellStyle name="Note 2 4 2 3" xfId="6354" xr:uid="{00000000-0005-0000-0000-000091DB0000}"/>
    <cellStyle name="Note 2 4 2 4" xfId="11821" xr:uid="{00000000-0005-0000-0000-000092DB0000}"/>
    <cellStyle name="Note 2 4 2 5" xfId="11822" xr:uid="{00000000-0005-0000-0000-000093DB0000}"/>
    <cellStyle name="Note 2 4 3" xfId="6355" xr:uid="{00000000-0005-0000-0000-000094DB0000}"/>
    <cellStyle name="Note 2 4 3 2" xfId="6356" xr:uid="{00000000-0005-0000-0000-000095DB0000}"/>
    <cellStyle name="Note 2 4 3 3" xfId="11823" xr:uid="{00000000-0005-0000-0000-000096DB0000}"/>
    <cellStyle name="Note 2 4 4" xfId="6357" xr:uid="{00000000-0005-0000-0000-000097DB0000}"/>
    <cellStyle name="Note 2 4 4 2" xfId="11824" xr:uid="{00000000-0005-0000-0000-000098DB0000}"/>
    <cellStyle name="Note 2 4 5" xfId="6358" xr:uid="{00000000-0005-0000-0000-000099DB0000}"/>
    <cellStyle name="Note 2 4 6" xfId="11825" xr:uid="{00000000-0005-0000-0000-00009ADB0000}"/>
    <cellStyle name="Note 2 4 7" xfId="11826" xr:uid="{00000000-0005-0000-0000-00009BDB0000}"/>
    <cellStyle name="Note 2 5" xfId="6359" xr:uid="{00000000-0005-0000-0000-00009CDB0000}"/>
    <cellStyle name="Note 2 5 2" xfId="6360" xr:uid="{00000000-0005-0000-0000-00009DDB0000}"/>
    <cellStyle name="Note 2 5 2 2" xfId="6361" xr:uid="{00000000-0005-0000-0000-00009EDB0000}"/>
    <cellStyle name="Note 2 5 2 3" xfId="11827" xr:uid="{00000000-0005-0000-0000-00009FDB0000}"/>
    <cellStyle name="Note 2 5 2 4" xfId="11828" xr:uid="{00000000-0005-0000-0000-0000A0DB0000}"/>
    <cellStyle name="Note 2 5 2 5" xfId="14153" xr:uid="{00000000-0005-0000-0000-0000A1DB0000}"/>
    <cellStyle name="Note 2 5 3" xfId="6362" xr:uid="{00000000-0005-0000-0000-0000A2DB0000}"/>
    <cellStyle name="Note 2 5 4" xfId="6363" xr:uid="{00000000-0005-0000-0000-0000A3DB0000}"/>
    <cellStyle name="Note 2 5 5" xfId="11829" xr:uid="{00000000-0005-0000-0000-0000A4DB0000}"/>
    <cellStyle name="Note 2 6" xfId="6364" xr:uid="{00000000-0005-0000-0000-0000A5DB0000}"/>
    <cellStyle name="Note 2 6 2" xfId="6365" xr:uid="{00000000-0005-0000-0000-0000A6DB0000}"/>
    <cellStyle name="Note 2 6 2 2" xfId="11830" xr:uid="{00000000-0005-0000-0000-0000A7DB0000}"/>
    <cellStyle name="Note 2 6 2 3" xfId="11831" xr:uid="{00000000-0005-0000-0000-0000A8DB0000}"/>
    <cellStyle name="Note 2 6 2 4" xfId="11832" xr:uid="{00000000-0005-0000-0000-0000A9DB0000}"/>
    <cellStyle name="Note 2 6 3" xfId="6366" xr:uid="{00000000-0005-0000-0000-0000AADB0000}"/>
    <cellStyle name="Note 2 6 4" xfId="11833" xr:uid="{00000000-0005-0000-0000-0000ABDB0000}"/>
    <cellStyle name="Note 2 6 5" xfId="11834" xr:uid="{00000000-0005-0000-0000-0000ACDB0000}"/>
    <cellStyle name="Note 2 7" xfId="6367" xr:uid="{00000000-0005-0000-0000-0000ADDB0000}"/>
    <cellStyle name="Note 2 7 2" xfId="6368" xr:uid="{00000000-0005-0000-0000-0000AEDB0000}"/>
    <cellStyle name="Note 2 7 2 2" xfId="11835" xr:uid="{00000000-0005-0000-0000-0000AFDB0000}"/>
    <cellStyle name="Note 2 7 2 3" xfId="11836" xr:uid="{00000000-0005-0000-0000-0000B0DB0000}"/>
    <cellStyle name="Note 2 7 2 4" xfId="11837" xr:uid="{00000000-0005-0000-0000-0000B1DB0000}"/>
    <cellStyle name="Note 2 7 3" xfId="11838" xr:uid="{00000000-0005-0000-0000-0000B2DB0000}"/>
    <cellStyle name="Note 2 7 4" xfId="11839" xr:uid="{00000000-0005-0000-0000-0000B3DB0000}"/>
    <cellStyle name="Note 2 7 5" xfId="11840" xr:uid="{00000000-0005-0000-0000-0000B4DB0000}"/>
    <cellStyle name="Note 2 8" xfId="6369" xr:uid="{00000000-0005-0000-0000-0000B5DB0000}"/>
    <cellStyle name="Note 2 8 2" xfId="11841" xr:uid="{00000000-0005-0000-0000-0000B6DB0000}"/>
    <cellStyle name="Note 2 9" xfId="6370" xr:uid="{00000000-0005-0000-0000-0000B7DB0000}"/>
    <cellStyle name="Note 2 9 2" xfId="11842" xr:uid="{00000000-0005-0000-0000-0000B8DB0000}"/>
    <cellStyle name="Note 20" xfId="6371" xr:uid="{00000000-0005-0000-0000-0000B9DB0000}"/>
    <cellStyle name="Note 20 10" xfId="6372" xr:uid="{00000000-0005-0000-0000-0000BADB0000}"/>
    <cellStyle name="Note 20 10 2" xfId="11843" xr:uid="{00000000-0005-0000-0000-0000BBDB0000}"/>
    <cellStyle name="Note 20 11" xfId="6373" xr:uid="{00000000-0005-0000-0000-0000BCDB0000}"/>
    <cellStyle name="Note 20 2" xfId="6374" xr:uid="{00000000-0005-0000-0000-0000BDDB0000}"/>
    <cellStyle name="Note 20 2 10" xfId="6375" xr:uid="{00000000-0005-0000-0000-0000BEDB0000}"/>
    <cellStyle name="Note 20 2 2" xfId="6376" xr:uid="{00000000-0005-0000-0000-0000BFDB0000}"/>
    <cellStyle name="Note 20 2 2 2" xfId="11844" xr:uid="{00000000-0005-0000-0000-0000C0DB0000}"/>
    <cellStyle name="Note 20 2 3" xfId="6377" xr:uid="{00000000-0005-0000-0000-0000C1DB0000}"/>
    <cellStyle name="Note 20 2 3 2" xfId="11845" xr:uid="{00000000-0005-0000-0000-0000C2DB0000}"/>
    <cellStyle name="Note 20 2 4" xfId="6378" xr:uid="{00000000-0005-0000-0000-0000C3DB0000}"/>
    <cellStyle name="Note 20 2 4 2" xfId="11846" xr:uid="{00000000-0005-0000-0000-0000C4DB0000}"/>
    <cellStyle name="Note 20 2 5" xfId="6379" xr:uid="{00000000-0005-0000-0000-0000C5DB0000}"/>
    <cellStyle name="Note 20 2 5 2" xfId="11847" xr:uid="{00000000-0005-0000-0000-0000C6DB0000}"/>
    <cellStyle name="Note 20 2 6" xfId="6380" xr:uid="{00000000-0005-0000-0000-0000C7DB0000}"/>
    <cellStyle name="Note 20 2 6 2" xfId="11848" xr:uid="{00000000-0005-0000-0000-0000C8DB0000}"/>
    <cellStyle name="Note 20 2 7" xfId="6381" xr:uid="{00000000-0005-0000-0000-0000C9DB0000}"/>
    <cellStyle name="Note 20 2 7 2" xfId="11849" xr:uid="{00000000-0005-0000-0000-0000CADB0000}"/>
    <cellStyle name="Note 20 2 8" xfId="6382" xr:uid="{00000000-0005-0000-0000-0000CBDB0000}"/>
    <cellStyle name="Note 20 2 8 2" xfId="11850" xr:uid="{00000000-0005-0000-0000-0000CCDB0000}"/>
    <cellStyle name="Note 20 2 9" xfId="6383" xr:uid="{00000000-0005-0000-0000-0000CDDB0000}"/>
    <cellStyle name="Note 20 2 9 2" xfId="11851" xr:uid="{00000000-0005-0000-0000-0000CEDB0000}"/>
    <cellStyle name="Note 20 3" xfId="6384" xr:uid="{00000000-0005-0000-0000-0000CFDB0000}"/>
    <cellStyle name="Note 20 3 2" xfId="11852" xr:uid="{00000000-0005-0000-0000-0000D0DB0000}"/>
    <cellStyle name="Note 20 4" xfId="6385" xr:uid="{00000000-0005-0000-0000-0000D1DB0000}"/>
    <cellStyle name="Note 20 4 2" xfId="11853" xr:uid="{00000000-0005-0000-0000-0000D2DB0000}"/>
    <cellStyle name="Note 20 5" xfId="6386" xr:uid="{00000000-0005-0000-0000-0000D3DB0000}"/>
    <cellStyle name="Note 20 5 2" xfId="11854" xr:uid="{00000000-0005-0000-0000-0000D4DB0000}"/>
    <cellStyle name="Note 20 6" xfId="6387" xr:uid="{00000000-0005-0000-0000-0000D5DB0000}"/>
    <cellStyle name="Note 20 6 2" xfId="11855" xr:uid="{00000000-0005-0000-0000-0000D6DB0000}"/>
    <cellStyle name="Note 20 7" xfId="6388" xr:uid="{00000000-0005-0000-0000-0000D7DB0000}"/>
    <cellStyle name="Note 20 7 2" xfId="11856" xr:uid="{00000000-0005-0000-0000-0000D8DB0000}"/>
    <cellStyle name="Note 20 8" xfId="6389" xr:uid="{00000000-0005-0000-0000-0000D9DB0000}"/>
    <cellStyle name="Note 20 8 2" xfId="11857" xr:uid="{00000000-0005-0000-0000-0000DADB0000}"/>
    <cellStyle name="Note 20 9" xfId="6390" xr:uid="{00000000-0005-0000-0000-0000DBDB0000}"/>
    <cellStyle name="Note 20 9 2" xfId="11858" xr:uid="{00000000-0005-0000-0000-0000DCDB0000}"/>
    <cellStyle name="Note 21" xfId="6391" xr:uid="{00000000-0005-0000-0000-0000DDDB0000}"/>
    <cellStyle name="Note 21 10" xfId="6392" xr:uid="{00000000-0005-0000-0000-0000DEDB0000}"/>
    <cellStyle name="Note 21 10 2" xfId="11859" xr:uid="{00000000-0005-0000-0000-0000DFDB0000}"/>
    <cellStyle name="Note 21 11" xfId="6393" xr:uid="{00000000-0005-0000-0000-0000E0DB0000}"/>
    <cellStyle name="Note 21 2" xfId="6394" xr:uid="{00000000-0005-0000-0000-0000E1DB0000}"/>
    <cellStyle name="Note 21 2 10" xfId="6395" xr:uid="{00000000-0005-0000-0000-0000E2DB0000}"/>
    <cellStyle name="Note 21 2 2" xfId="6396" xr:uid="{00000000-0005-0000-0000-0000E3DB0000}"/>
    <cellStyle name="Note 21 2 2 2" xfId="11860" xr:uid="{00000000-0005-0000-0000-0000E4DB0000}"/>
    <cellStyle name="Note 21 2 3" xfId="6397" xr:uid="{00000000-0005-0000-0000-0000E5DB0000}"/>
    <cellStyle name="Note 21 2 3 2" xfId="11861" xr:uid="{00000000-0005-0000-0000-0000E6DB0000}"/>
    <cellStyle name="Note 21 2 4" xfId="6398" xr:uid="{00000000-0005-0000-0000-0000E7DB0000}"/>
    <cellStyle name="Note 21 2 4 2" xfId="11862" xr:uid="{00000000-0005-0000-0000-0000E8DB0000}"/>
    <cellStyle name="Note 21 2 5" xfId="6399" xr:uid="{00000000-0005-0000-0000-0000E9DB0000}"/>
    <cellStyle name="Note 21 2 5 2" xfId="11863" xr:uid="{00000000-0005-0000-0000-0000EADB0000}"/>
    <cellStyle name="Note 21 2 6" xfId="6400" xr:uid="{00000000-0005-0000-0000-0000EBDB0000}"/>
    <cellStyle name="Note 21 2 6 2" xfId="11864" xr:uid="{00000000-0005-0000-0000-0000ECDB0000}"/>
    <cellStyle name="Note 21 2 7" xfId="6401" xr:uid="{00000000-0005-0000-0000-0000EDDB0000}"/>
    <cellStyle name="Note 21 2 7 2" xfId="11865" xr:uid="{00000000-0005-0000-0000-0000EEDB0000}"/>
    <cellStyle name="Note 21 2 8" xfId="6402" xr:uid="{00000000-0005-0000-0000-0000EFDB0000}"/>
    <cellStyle name="Note 21 2 8 2" xfId="11866" xr:uid="{00000000-0005-0000-0000-0000F0DB0000}"/>
    <cellStyle name="Note 21 2 9" xfId="6403" xr:uid="{00000000-0005-0000-0000-0000F1DB0000}"/>
    <cellStyle name="Note 21 2 9 2" xfId="11867" xr:uid="{00000000-0005-0000-0000-0000F2DB0000}"/>
    <cellStyle name="Note 21 3" xfId="6404" xr:uid="{00000000-0005-0000-0000-0000F3DB0000}"/>
    <cellStyle name="Note 21 3 2" xfId="11868" xr:uid="{00000000-0005-0000-0000-0000F4DB0000}"/>
    <cellStyle name="Note 21 4" xfId="6405" xr:uid="{00000000-0005-0000-0000-0000F5DB0000}"/>
    <cellStyle name="Note 21 4 2" xfId="11869" xr:uid="{00000000-0005-0000-0000-0000F6DB0000}"/>
    <cellStyle name="Note 21 5" xfId="6406" xr:uid="{00000000-0005-0000-0000-0000F7DB0000}"/>
    <cellStyle name="Note 21 5 2" xfId="11870" xr:uid="{00000000-0005-0000-0000-0000F8DB0000}"/>
    <cellStyle name="Note 21 6" xfId="6407" xr:uid="{00000000-0005-0000-0000-0000F9DB0000}"/>
    <cellStyle name="Note 21 6 2" xfId="11871" xr:uid="{00000000-0005-0000-0000-0000FADB0000}"/>
    <cellStyle name="Note 21 7" xfId="6408" xr:uid="{00000000-0005-0000-0000-0000FBDB0000}"/>
    <cellStyle name="Note 21 7 2" xfId="11872" xr:uid="{00000000-0005-0000-0000-0000FCDB0000}"/>
    <cellStyle name="Note 21 8" xfId="6409" xr:uid="{00000000-0005-0000-0000-0000FDDB0000}"/>
    <cellStyle name="Note 21 8 2" xfId="11873" xr:uid="{00000000-0005-0000-0000-0000FEDB0000}"/>
    <cellStyle name="Note 21 9" xfId="6410" xr:uid="{00000000-0005-0000-0000-0000FFDB0000}"/>
    <cellStyle name="Note 21 9 2" xfId="11874" xr:uid="{00000000-0005-0000-0000-000000DC0000}"/>
    <cellStyle name="Note 22" xfId="6411" xr:uid="{00000000-0005-0000-0000-000001DC0000}"/>
    <cellStyle name="Note 22 10" xfId="6412" xr:uid="{00000000-0005-0000-0000-000002DC0000}"/>
    <cellStyle name="Note 22 2" xfId="6413" xr:uid="{00000000-0005-0000-0000-000003DC0000}"/>
    <cellStyle name="Note 22 2 2" xfId="11875" xr:uid="{00000000-0005-0000-0000-000004DC0000}"/>
    <cellStyle name="Note 22 3" xfId="6414" xr:uid="{00000000-0005-0000-0000-000005DC0000}"/>
    <cellStyle name="Note 22 3 2" xfId="11876" xr:uid="{00000000-0005-0000-0000-000006DC0000}"/>
    <cellStyle name="Note 22 4" xfId="6415" xr:uid="{00000000-0005-0000-0000-000007DC0000}"/>
    <cellStyle name="Note 22 4 2" xfId="11877" xr:uid="{00000000-0005-0000-0000-000008DC0000}"/>
    <cellStyle name="Note 22 5" xfId="6416" xr:uid="{00000000-0005-0000-0000-000009DC0000}"/>
    <cellStyle name="Note 22 5 2" xfId="11878" xr:uid="{00000000-0005-0000-0000-00000ADC0000}"/>
    <cellStyle name="Note 22 6" xfId="6417" xr:uid="{00000000-0005-0000-0000-00000BDC0000}"/>
    <cellStyle name="Note 22 6 2" xfId="11879" xr:uid="{00000000-0005-0000-0000-00000CDC0000}"/>
    <cellStyle name="Note 22 7" xfId="6418" xr:uid="{00000000-0005-0000-0000-00000DDC0000}"/>
    <cellStyle name="Note 22 7 2" xfId="11880" xr:uid="{00000000-0005-0000-0000-00000EDC0000}"/>
    <cellStyle name="Note 22 8" xfId="6419" xr:uid="{00000000-0005-0000-0000-00000FDC0000}"/>
    <cellStyle name="Note 22 8 2" xfId="11881" xr:uid="{00000000-0005-0000-0000-000010DC0000}"/>
    <cellStyle name="Note 22 9" xfId="6420" xr:uid="{00000000-0005-0000-0000-000011DC0000}"/>
    <cellStyle name="Note 22 9 2" xfId="11882" xr:uid="{00000000-0005-0000-0000-000012DC0000}"/>
    <cellStyle name="Note 23" xfId="6421" xr:uid="{00000000-0005-0000-0000-000013DC0000}"/>
    <cellStyle name="Note 23 2" xfId="11883" xr:uid="{00000000-0005-0000-0000-000014DC0000}"/>
    <cellStyle name="Note 23 2 2" xfId="11884" xr:uid="{00000000-0005-0000-0000-000015DC0000}"/>
    <cellStyle name="Note 23 3" xfId="11885" xr:uid="{00000000-0005-0000-0000-000016DC0000}"/>
    <cellStyle name="Note 23 4" xfId="11886" xr:uid="{00000000-0005-0000-0000-000017DC0000}"/>
    <cellStyle name="Note 24" xfId="14482" xr:uid="{00000000-0005-0000-0000-000018DC0000}"/>
    <cellStyle name="Note 3" xfId="6422" xr:uid="{00000000-0005-0000-0000-000019DC0000}"/>
    <cellStyle name="Note 3 10" xfId="6423" xr:uid="{00000000-0005-0000-0000-00001ADC0000}"/>
    <cellStyle name="Note 3 10 2" xfId="11887" xr:uid="{00000000-0005-0000-0000-00001BDC0000}"/>
    <cellStyle name="Note 3 11" xfId="6424" xr:uid="{00000000-0005-0000-0000-00001CDC0000}"/>
    <cellStyle name="Note 3 12" xfId="6425" xr:uid="{00000000-0005-0000-0000-00001DDC0000}"/>
    <cellStyle name="Note 3 13" xfId="60333" xr:uid="{00000000-0005-0000-0000-00001EDC0000}"/>
    <cellStyle name="Note 3 2" xfId="6426" xr:uid="{00000000-0005-0000-0000-00001FDC0000}"/>
    <cellStyle name="Note 3 2 10" xfId="6427" xr:uid="{00000000-0005-0000-0000-000020DC0000}"/>
    <cellStyle name="Note 3 2 11" xfId="6428" xr:uid="{00000000-0005-0000-0000-000021DC0000}"/>
    <cellStyle name="Note 3 2 12" xfId="13783" xr:uid="{00000000-0005-0000-0000-000022DC0000}"/>
    <cellStyle name="Note 3 2 2" xfId="6429" xr:uid="{00000000-0005-0000-0000-000023DC0000}"/>
    <cellStyle name="Note 3 2 2 2" xfId="6430" xr:uid="{00000000-0005-0000-0000-000024DC0000}"/>
    <cellStyle name="Note 3 2 2 2 2" xfId="6431" xr:uid="{00000000-0005-0000-0000-000025DC0000}"/>
    <cellStyle name="Note 3 2 2 2 2 2" xfId="6432" xr:uid="{00000000-0005-0000-0000-000026DC0000}"/>
    <cellStyle name="Note 3 2 2 2 2 2 2" xfId="6433" xr:uid="{00000000-0005-0000-0000-000027DC0000}"/>
    <cellStyle name="Note 3 2 2 2 2 3" xfId="6434" xr:uid="{00000000-0005-0000-0000-000028DC0000}"/>
    <cellStyle name="Note 3 2 2 2 3" xfId="6435" xr:uid="{00000000-0005-0000-0000-000029DC0000}"/>
    <cellStyle name="Note 3 2 2 2 3 2" xfId="6436" xr:uid="{00000000-0005-0000-0000-00002ADC0000}"/>
    <cellStyle name="Note 3 2 2 2 4" xfId="6437" xr:uid="{00000000-0005-0000-0000-00002BDC0000}"/>
    <cellStyle name="Note 3 2 2 3" xfId="6438" xr:uid="{00000000-0005-0000-0000-00002CDC0000}"/>
    <cellStyle name="Note 3 2 2 3 2" xfId="6439" xr:uid="{00000000-0005-0000-0000-00002DDC0000}"/>
    <cellStyle name="Note 3 2 2 3 2 2" xfId="6440" xr:uid="{00000000-0005-0000-0000-00002EDC0000}"/>
    <cellStyle name="Note 3 2 2 3 3" xfId="6441" xr:uid="{00000000-0005-0000-0000-00002FDC0000}"/>
    <cellStyle name="Note 3 2 2 4" xfId="6442" xr:uid="{00000000-0005-0000-0000-000030DC0000}"/>
    <cellStyle name="Note 3 2 2 4 2" xfId="6443" xr:uid="{00000000-0005-0000-0000-000031DC0000}"/>
    <cellStyle name="Note 3 2 2 5" xfId="6444" xr:uid="{00000000-0005-0000-0000-000032DC0000}"/>
    <cellStyle name="Note 3 2 2 6" xfId="6445" xr:uid="{00000000-0005-0000-0000-000033DC0000}"/>
    <cellStyle name="Note 3 2 3" xfId="6446" xr:uid="{00000000-0005-0000-0000-000034DC0000}"/>
    <cellStyle name="Note 3 2 3 2" xfId="6447" xr:uid="{00000000-0005-0000-0000-000035DC0000}"/>
    <cellStyle name="Note 3 2 3 2 2" xfId="6448" xr:uid="{00000000-0005-0000-0000-000036DC0000}"/>
    <cellStyle name="Note 3 2 3 2 2 2" xfId="6449" xr:uid="{00000000-0005-0000-0000-000037DC0000}"/>
    <cellStyle name="Note 3 2 3 2 3" xfId="6450" xr:uid="{00000000-0005-0000-0000-000038DC0000}"/>
    <cellStyle name="Note 3 2 3 3" xfId="6451" xr:uid="{00000000-0005-0000-0000-000039DC0000}"/>
    <cellStyle name="Note 3 2 3 3 2" xfId="6452" xr:uid="{00000000-0005-0000-0000-00003ADC0000}"/>
    <cellStyle name="Note 3 2 3 4" xfId="6453" xr:uid="{00000000-0005-0000-0000-00003BDC0000}"/>
    <cellStyle name="Note 3 2 3 5" xfId="6454" xr:uid="{00000000-0005-0000-0000-00003CDC0000}"/>
    <cellStyle name="Note 3 2 4" xfId="6455" xr:uid="{00000000-0005-0000-0000-00003DDC0000}"/>
    <cellStyle name="Note 3 2 4 2" xfId="6456" xr:uid="{00000000-0005-0000-0000-00003EDC0000}"/>
    <cellStyle name="Note 3 2 4 2 2" xfId="6457" xr:uid="{00000000-0005-0000-0000-00003FDC0000}"/>
    <cellStyle name="Note 3 2 4 3" xfId="6458" xr:uid="{00000000-0005-0000-0000-000040DC0000}"/>
    <cellStyle name="Note 3 2 4 4" xfId="6459" xr:uid="{00000000-0005-0000-0000-000041DC0000}"/>
    <cellStyle name="Note 3 2 5" xfId="6460" xr:uid="{00000000-0005-0000-0000-000042DC0000}"/>
    <cellStyle name="Note 3 2 5 2" xfId="6461" xr:uid="{00000000-0005-0000-0000-000043DC0000}"/>
    <cellStyle name="Note 3 2 5 3" xfId="6462" xr:uid="{00000000-0005-0000-0000-000044DC0000}"/>
    <cellStyle name="Note 3 2 6" xfId="6463" xr:uid="{00000000-0005-0000-0000-000045DC0000}"/>
    <cellStyle name="Note 3 2 6 2" xfId="6464" xr:uid="{00000000-0005-0000-0000-000046DC0000}"/>
    <cellStyle name="Note 3 2 7" xfId="6465" xr:uid="{00000000-0005-0000-0000-000047DC0000}"/>
    <cellStyle name="Note 3 2 7 2" xfId="11888" xr:uid="{00000000-0005-0000-0000-000048DC0000}"/>
    <cellStyle name="Note 3 2 8" xfId="6466" xr:uid="{00000000-0005-0000-0000-000049DC0000}"/>
    <cellStyle name="Note 3 2 8 2" xfId="11889" xr:uid="{00000000-0005-0000-0000-00004ADC0000}"/>
    <cellStyle name="Note 3 2 9" xfId="6467" xr:uid="{00000000-0005-0000-0000-00004BDC0000}"/>
    <cellStyle name="Note 3 2 9 2" xfId="11890" xr:uid="{00000000-0005-0000-0000-00004CDC0000}"/>
    <cellStyle name="Note 3 3" xfId="6468" xr:uid="{00000000-0005-0000-0000-00004DDC0000}"/>
    <cellStyle name="Note 3 3 2" xfId="6469" xr:uid="{00000000-0005-0000-0000-00004EDC0000}"/>
    <cellStyle name="Note 3 3 2 2" xfId="6470" xr:uid="{00000000-0005-0000-0000-00004FDC0000}"/>
    <cellStyle name="Note 3 3 2 2 2" xfId="6471" xr:uid="{00000000-0005-0000-0000-000050DC0000}"/>
    <cellStyle name="Note 3 3 2 2 2 2" xfId="6472" xr:uid="{00000000-0005-0000-0000-000051DC0000}"/>
    <cellStyle name="Note 3 3 2 2 3" xfId="6473" xr:uid="{00000000-0005-0000-0000-000052DC0000}"/>
    <cellStyle name="Note 3 3 2 3" xfId="6474" xr:uid="{00000000-0005-0000-0000-000053DC0000}"/>
    <cellStyle name="Note 3 3 2 3 2" xfId="6475" xr:uid="{00000000-0005-0000-0000-000054DC0000}"/>
    <cellStyle name="Note 3 3 2 4" xfId="6476" xr:uid="{00000000-0005-0000-0000-000055DC0000}"/>
    <cellStyle name="Note 3 3 3" xfId="6477" xr:uid="{00000000-0005-0000-0000-000056DC0000}"/>
    <cellStyle name="Note 3 3 3 2" xfId="6478" xr:uid="{00000000-0005-0000-0000-000057DC0000}"/>
    <cellStyle name="Note 3 3 3 2 2" xfId="6479" xr:uid="{00000000-0005-0000-0000-000058DC0000}"/>
    <cellStyle name="Note 3 3 3 3" xfId="6480" xr:uid="{00000000-0005-0000-0000-000059DC0000}"/>
    <cellStyle name="Note 3 3 4" xfId="6481" xr:uid="{00000000-0005-0000-0000-00005ADC0000}"/>
    <cellStyle name="Note 3 3 4 2" xfId="6482" xr:uid="{00000000-0005-0000-0000-00005BDC0000}"/>
    <cellStyle name="Note 3 3 5" xfId="6483" xr:uid="{00000000-0005-0000-0000-00005CDC0000}"/>
    <cellStyle name="Note 3 3 6" xfId="6484" xr:uid="{00000000-0005-0000-0000-00005DDC0000}"/>
    <cellStyle name="Note 3 3 7" xfId="13784" xr:uid="{00000000-0005-0000-0000-00005EDC0000}"/>
    <cellStyle name="Note 3 4" xfId="6485" xr:uid="{00000000-0005-0000-0000-00005FDC0000}"/>
    <cellStyle name="Note 3 4 2" xfId="6486" xr:uid="{00000000-0005-0000-0000-000060DC0000}"/>
    <cellStyle name="Note 3 4 2 2" xfId="6487" xr:uid="{00000000-0005-0000-0000-000061DC0000}"/>
    <cellStyle name="Note 3 4 2 2 2" xfId="6488" xr:uid="{00000000-0005-0000-0000-000062DC0000}"/>
    <cellStyle name="Note 3 4 2 3" xfId="6489" xr:uid="{00000000-0005-0000-0000-000063DC0000}"/>
    <cellStyle name="Note 3 4 2 4" xfId="11891" xr:uid="{00000000-0005-0000-0000-000064DC0000}"/>
    <cellStyle name="Note 3 4 3" xfId="6490" xr:uid="{00000000-0005-0000-0000-000065DC0000}"/>
    <cellStyle name="Note 3 4 3 2" xfId="6491" xr:uid="{00000000-0005-0000-0000-000066DC0000}"/>
    <cellStyle name="Note 3 4 4" xfId="6492" xr:uid="{00000000-0005-0000-0000-000067DC0000}"/>
    <cellStyle name="Note 3 4 5" xfId="6493" xr:uid="{00000000-0005-0000-0000-000068DC0000}"/>
    <cellStyle name="Note 3 5" xfId="6494" xr:uid="{00000000-0005-0000-0000-000069DC0000}"/>
    <cellStyle name="Note 3 5 2" xfId="6495" xr:uid="{00000000-0005-0000-0000-00006ADC0000}"/>
    <cellStyle name="Note 3 5 2 2" xfId="6496" xr:uid="{00000000-0005-0000-0000-00006BDC0000}"/>
    <cellStyle name="Note 3 5 3" xfId="6497" xr:uid="{00000000-0005-0000-0000-00006CDC0000}"/>
    <cellStyle name="Note 3 5 4" xfId="6498" xr:uid="{00000000-0005-0000-0000-00006DDC0000}"/>
    <cellStyle name="Note 3 6" xfId="6499" xr:uid="{00000000-0005-0000-0000-00006EDC0000}"/>
    <cellStyle name="Note 3 6 2" xfId="6500" xr:uid="{00000000-0005-0000-0000-00006FDC0000}"/>
    <cellStyle name="Note 3 6 3" xfId="6501" xr:uid="{00000000-0005-0000-0000-000070DC0000}"/>
    <cellStyle name="Note 3 7" xfId="6502" xr:uid="{00000000-0005-0000-0000-000071DC0000}"/>
    <cellStyle name="Note 3 7 2" xfId="6503" xr:uid="{00000000-0005-0000-0000-000072DC0000}"/>
    <cellStyle name="Note 3 8" xfId="6504" xr:uid="{00000000-0005-0000-0000-000073DC0000}"/>
    <cellStyle name="Note 3 8 2" xfId="11892" xr:uid="{00000000-0005-0000-0000-000074DC0000}"/>
    <cellStyle name="Note 3 9" xfId="6505" xr:uid="{00000000-0005-0000-0000-000075DC0000}"/>
    <cellStyle name="Note 3 9 2" xfId="11893" xr:uid="{00000000-0005-0000-0000-000076DC0000}"/>
    <cellStyle name="Note 4" xfId="6506" xr:uid="{00000000-0005-0000-0000-000077DC0000}"/>
    <cellStyle name="Note 4 10" xfId="6507" xr:uid="{00000000-0005-0000-0000-000078DC0000}"/>
    <cellStyle name="Note 4 10 2" xfId="11894" xr:uid="{00000000-0005-0000-0000-000079DC0000}"/>
    <cellStyle name="Note 4 11" xfId="6508" xr:uid="{00000000-0005-0000-0000-00007ADC0000}"/>
    <cellStyle name="Note 4 12" xfId="6509" xr:uid="{00000000-0005-0000-0000-00007BDC0000}"/>
    <cellStyle name="Note 4 13" xfId="13785" xr:uid="{00000000-0005-0000-0000-00007CDC0000}"/>
    <cellStyle name="Note 4 2" xfId="6510" xr:uid="{00000000-0005-0000-0000-00007DDC0000}"/>
    <cellStyle name="Note 4 2 10" xfId="6511" xr:uid="{00000000-0005-0000-0000-00007EDC0000}"/>
    <cellStyle name="Note 4 2 11" xfId="6512" xr:uid="{00000000-0005-0000-0000-00007FDC0000}"/>
    <cellStyle name="Note 4 2 12" xfId="13786" xr:uid="{00000000-0005-0000-0000-000080DC0000}"/>
    <cellStyle name="Note 4 2 2" xfId="6513" xr:uid="{00000000-0005-0000-0000-000081DC0000}"/>
    <cellStyle name="Note 4 2 2 2" xfId="6514" xr:uid="{00000000-0005-0000-0000-000082DC0000}"/>
    <cellStyle name="Note 4 2 2 2 2" xfId="6515" xr:uid="{00000000-0005-0000-0000-000083DC0000}"/>
    <cellStyle name="Note 4 2 2 2 2 2" xfId="6516" xr:uid="{00000000-0005-0000-0000-000084DC0000}"/>
    <cellStyle name="Note 4 2 2 2 2 2 2" xfId="6517" xr:uid="{00000000-0005-0000-0000-000085DC0000}"/>
    <cellStyle name="Note 4 2 2 2 2 3" xfId="6518" xr:uid="{00000000-0005-0000-0000-000086DC0000}"/>
    <cellStyle name="Note 4 2 2 2 3" xfId="6519" xr:uid="{00000000-0005-0000-0000-000087DC0000}"/>
    <cellStyle name="Note 4 2 2 2 3 2" xfId="6520" xr:uid="{00000000-0005-0000-0000-000088DC0000}"/>
    <cellStyle name="Note 4 2 2 2 4" xfId="6521" xr:uid="{00000000-0005-0000-0000-000089DC0000}"/>
    <cellStyle name="Note 4 2 2 2 5" xfId="60334" xr:uid="{00000000-0005-0000-0000-00008ADC0000}"/>
    <cellStyle name="Note 4 2 2 3" xfId="6522" xr:uid="{00000000-0005-0000-0000-00008BDC0000}"/>
    <cellStyle name="Note 4 2 2 3 2" xfId="6523" xr:uid="{00000000-0005-0000-0000-00008CDC0000}"/>
    <cellStyle name="Note 4 2 2 3 2 2" xfId="6524" xr:uid="{00000000-0005-0000-0000-00008DDC0000}"/>
    <cellStyle name="Note 4 2 2 3 3" xfId="6525" xr:uid="{00000000-0005-0000-0000-00008EDC0000}"/>
    <cellStyle name="Note 4 2 2 4" xfId="6526" xr:uid="{00000000-0005-0000-0000-00008FDC0000}"/>
    <cellStyle name="Note 4 2 2 4 2" xfId="6527" xr:uid="{00000000-0005-0000-0000-000090DC0000}"/>
    <cellStyle name="Note 4 2 2 5" xfId="6528" xr:uid="{00000000-0005-0000-0000-000091DC0000}"/>
    <cellStyle name="Note 4 2 2 6" xfId="6529" xr:uid="{00000000-0005-0000-0000-000092DC0000}"/>
    <cellStyle name="Note 4 2 2 7" xfId="60335" xr:uid="{00000000-0005-0000-0000-000093DC0000}"/>
    <cellStyle name="Note 4 2 3" xfId="6530" xr:uid="{00000000-0005-0000-0000-000094DC0000}"/>
    <cellStyle name="Note 4 2 3 2" xfId="6531" xr:uid="{00000000-0005-0000-0000-000095DC0000}"/>
    <cellStyle name="Note 4 2 3 2 2" xfId="6532" xr:uid="{00000000-0005-0000-0000-000096DC0000}"/>
    <cellStyle name="Note 4 2 3 2 2 2" xfId="6533" xr:uid="{00000000-0005-0000-0000-000097DC0000}"/>
    <cellStyle name="Note 4 2 3 2 3" xfId="6534" xr:uid="{00000000-0005-0000-0000-000098DC0000}"/>
    <cellStyle name="Note 4 2 3 3" xfId="6535" xr:uid="{00000000-0005-0000-0000-000099DC0000}"/>
    <cellStyle name="Note 4 2 3 3 2" xfId="6536" xr:uid="{00000000-0005-0000-0000-00009ADC0000}"/>
    <cellStyle name="Note 4 2 3 4" xfId="6537" xr:uid="{00000000-0005-0000-0000-00009BDC0000}"/>
    <cellStyle name="Note 4 2 3 5" xfId="6538" xr:uid="{00000000-0005-0000-0000-00009CDC0000}"/>
    <cellStyle name="Note 4 2 3 6" xfId="60336" xr:uid="{00000000-0005-0000-0000-00009DDC0000}"/>
    <cellStyle name="Note 4 2 4" xfId="6539" xr:uid="{00000000-0005-0000-0000-00009EDC0000}"/>
    <cellStyle name="Note 4 2 4 2" xfId="6540" xr:uid="{00000000-0005-0000-0000-00009FDC0000}"/>
    <cellStyle name="Note 4 2 4 2 2" xfId="6541" xr:uid="{00000000-0005-0000-0000-0000A0DC0000}"/>
    <cellStyle name="Note 4 2 4 3" xfId="6542" xr:uid="{00000000-0005-0000-0000-0000A1DC0000}"/>
    <cellStyle name="Note 4 2 4 4" xfId="6543" xr:uid="{00000000-0005-0000-0000-0000A2DC0000}"/>
    <cellStyle name="Note 4 2 5" xfId="6544" xr:uid="{00000000-0005-0000-0000-0000A3DC0000}"/>
    <cellStyle name="Note 4 2 5 2" xfId="6545" xr:uid="{00000000-0005-0000-0000-0000A4DC0000}"/>
    <cellStyle name="Note 4 2 5 3" xfId="6546" xr:uid="{00000000-0005-0000-0000-0000A5DC0000}"/>
    <cellStyle name="Note 4 2 6" xfId="6547" xr:uid="{00000000-0005-0000-0000-0000A6DC0000}"/>
    <cellStyle name="Note 4 2 6 2" xfId="6548" xr:uid="{00000000-0005-0000-0000-0000A7DC0000}"/>
    <cellStyle name="Note 4 2 7" xfId="6549" xr:uid="{00000000-0005-0000-0000-0000A8DC0000}"/>
    <cellStyle name="Note 4 2 7 2" xfId="11895" xr:uid="{00000000-0005-0000-0000-0000A9DC0000}"/>
    <cellStyle name="Note 4 2 8" xfId="6550" xr:uid="{00000000-0005-0000-0000-0000AADC0000}"/>
    <cellStyle name="Note 4 2 8 2" xfId="11896" xr:uid="{00000000-0005-0000-0000-0000ABDC0000}"/>
    <cellStyle name="Note 4 2 9" xfId="6551" xr:uid="{00000000-0005-0000-0000-0000ACDC0000}"/>
    <cellStyle name="Note 4 2 9 2" xfId="11897" xr:uid="{00000000-0005-0000-0000-0000ADDC0000}"/>
    <cellStyle name="Note 4 3" xfId="6552" xr:uid="{00000000-0005-0000-0000-0000AEDC0000}"/>
    <cellStyle name="Note 4 3 2" xfId="6553" xr:uid="{00000000-0005-0000-0000-0000AFDC0000}"/>
    <cellStyle name="Note 4 3 2 2" xfId="6554" xr:uid="{00000000-0005-0000-0000-0000B0DC0000}"/>
    <cellStyle name="Note 4 3 2 2 2" xfId="6555" xr:uid="{00000000-0005-0000-0000-0000B1DC0000}"/>
    <cellStyle name="Note 4 3 2 2 2 2" xfId="6556" xr:uid="{00000000-0005-0000-0000-0000B2DC0000}"/>
    <cellStyle name="Note 4 3 2 2 3" xfId="6557" xr:uid="{00000000-0005-0000-0000-0000B3DC0000}"/>
    <cellStyle name="Note 4 3 2 3" xfId="6558" xr:uid="{00000000-0005-0000-0000-0000B4DC0000}"/>
    <cellStyle name="Note 4 3 2 3 2" xfId="6559" xr:uid="{00000000-0005-0000-0000-0000B5DC0000}"/>
    <cellStyle name="Note 4 3 2 4" xfId="6560" xr:uid="{00000000-0005-0000-0000-0000B6DC0000}"/>
    <cellStyle name="Note 4 3 2 5" xfId="60337" xr:uid="{00000000-0005-0000-0000-0000B7DC0000}"/>
    <cellStyle name="Note 4 3 3" xfId="6561" xr:uid="{00000000-0005-0000-0000-0000B8DC0000}"/>
    <cellStyle name="Note 4 3 3 2" xfId="6562" xr:uid="{00000000-0005-0000-0000-0000B9DC0000}"/>
    <cellStyle name="Note 4 3 3 2 2" xfId="6563" xr:uid="{00000000-0005-0000-0000-0000BADC0000}"/>
    <cellStyle name="Note 4 3 3 3" xfId="6564" xr:uid="{00000000-0005-0000-0000-0000BBDC0000}"/>
    <cellStyle name="Note 4 3 4" xfId="6565" xr:uid="{00000000-0005-0000-0000-0000BCDC0000}"/>
    <cellStyle name="Note 4 3 4 2" xfId="6566" xr:uid="{00000000-0005-0000-0000-0000BDDC0000}"/>
    <cellStyle name="Note 4 3 5" xfId="6567" xr:uid="{00000000-0005-0000-0000-0000BEDC0000}"/>
    <cellStyle name="Note 4 3 6" xfId="6568" xr:uid="{00000000-0005-0000-0000-0000BFDC0000}"/>
    <cellStyle name="Note 4 3 7" xfId="13787" xr:uid="{00000000-0005-0000-0000-0000C0DC0000}"/>
    <cellStyle name="Note 4 4" xfId="6569" xr:uid="{00000000-0005-0000-0000-0000C1DC0000}"/>
    <cellStyle name="Note 4 4 2" xfId="6570" xr:uid="{00000000-0005-0000-0000-0000C2DC0000}"/>
    <cellStyle name="Note 4 4 2 2" xfId="6571" xr:uid="{00000000-0005-0000-0000-0000C3DC0000}"/>
    <cellStyle name="Note 4 4 2 2 2" xfId="6572" xr:uid="{00000000-0005-0000-0000-0000C4DC0000}"/>
    <cellStyle name="Note 4 4 2 3" xfId="6573" xr:uid="{00000000-0005-0000-0000-0000C5DC0000}"/>
    <cellStyle name="Note 4 4 3" xfId="6574" xr:uid="{00000000-0005-0000-0000-0000C6DC0000}"/>
    <cellStyle name="Note 4 4 3 2" xfId="6575" xr:uid="{00000000-0005-0000-0000-0000C7DC0000}"/>
    <cellStyle name="Note 4 4 4" xfId="6576" xr:uid="{00000000-0005-0000-0000-0000C8DC0000}"/>
    <cellStyle name="Note 4 4 5" xfId="6577" xr:uid="{00000000-0005-0000-0000-0000C9DC0000}"/>
    <cellStyle name="Note 4 4 6" xfId="60338" xr:uid="{00000000-0005-0000-0000-0000CADC0000}"/>
    <cellStyle name="Note 4 5" xfId="6578" xr:uid="{00000000-0005-0000-0000-0000CBDC0000}"/>
    <cellStyle name="Note 4 5 2" xfId="6579" xr:uid="{00000000-0005-0000-0000-0000CCDC0000}"/>
    <cellStyle name="Note 4 5 2 2" xfId="6580" xr:uid="{00000000-0005-0000-0000-0000CDDC0000}"/>
    <cellStyle name="Note 4 5 3" xfId="6581" xr:uid="{00000000-0005-0000-0000-0000CEDC0000}"/>
    <cellStyle name="Note 4 5 4" xfId="6582" xr:uid="{00000000-0005-0000-0000-0000CFDC0000}"/>
    <cellStyle name="Note 4 6" xfId="6583" xr:uid="{00000000-0005-0000-0000-0000D0DC0000}"/>
    <cellStyle name="Note 4 6 2" xfId="6584" xr:uid="{00000000-0005-0000-0000-0000D1DC0000}"/>
    <cellStyle name="Note 4 6 3" xfId="6585" xr:uid="{00000000-0005-0000-0000-0000D2DC0000}"/>
    <cellStyle name="Note 4 7" xfId="6586" xr:uid="{00000000-0005-0000-0000-0000D3DC0000}"/>
    <cellStyle name="Note 4 7 2" xfId="6587" xr:uid="{00000000-0005-0000-0000-0000D4DC0000}"/>
    <cellStyle name="Note 4 8" xfId="6588" xr:uid="{00000000-0005-0000-0000-0000D5DC0000}"/>
    <cellStyle name="Note 4 8 2" xfId="11898" xr:uid="{00000000-0005-0000-0000-0000D6DC0000}"/>
    <cellStyle name="Note 4 9" xfId="6589" xr:uid="{00000000-0005-0000-0000-0000D7DC0000}"/>
    <cellStyle name="Note 4 9 2" xfId="11899" xr:uid="{00000000-0005-0000-0000-0000D8DC0000}"/>
    <cellStyle name="Note 5" xfId="6590" xr:uid="{00000000-0005-0000-0000-0000D9DC0000}"/>
    <cellStyle name="Note 5 10" xfId="6591" xr:uid="{00000000-0005-0000-0000-0000DADC0000}"/>
    <cellStyle name="Note 5 10 2" xfId="11900" xr:uid="{00000000-0005-0000-0000-0000DBDC0000}"/>
    <cellStyle name="Note 5 10 2 2" xfId="60339" xr:uid="{00000000-0005-0000-0000-0000DCDC0000}"/>
    <cellStyle name="Note 5 10 2 3" xfId="60340" xr:uid="{00000000-0005-0000-0000-0000DDDC0000}"/>
    <cellStyle name="Note 5 10 3" xfId="60341" xr:uid="{00000000-0005-0000-0000-0000DEDC0000}"/>
    <cellStyle name="Note 5 10 3 2" xfId="60342" xr:uid="{00000000-0005-0000-0000-0000DFDC0000}"/>
    <cellStyle name="Note 5 10 4" xfId="60343" xr:uid="{00000000-0005-0000-0000-0000E0DC0000}"/>
    <cellStyle name="Note 5 10 5" xfId="60344" xr:uid="{00000000-0005-0000-0000-0000E1DC0000}"/>
    <cellStyle name="Note 5 11" xfId="6592" xr:uid="{00000000-0005-0000-0000-0000E2DC0000}"/>
    <cellStyle name="Note 5 11 2" xfId="60345" xr:uid="{00000000-0005-0000-0000-0000E3DC0000}"/>
    <cellStyle name="Note 5 11 3" xfId="60346" xr:uid="{00000000-0005-0000-0000-0000E4DC0000}"/>
    <cellStyle name="Note 5 12" xfId="6593" xr:uid="{00000000-0005-0000-0000-0000E5DC0000}"/>
    <cellStyle name="Note 5 12 2" xfId="60347" xr:uid="{00000000-0005-0000-0000-0000E6DC0000}"/>
    <cellStyle name="Note 5 12 3" xfId="60348" xr:uid="{00000000-0005-0000-0000-0000E7DC0000}"/>
    <cellStyle name="Note 5 13" xfId="13788" xr:uid="{00000000-0005-0000-0000-0000E8DC0000}"/>
    <cellStyle name="Note 5 13 2" xfId="60349" xr:uid="{00000000-0005-0000-0000-0000E9DC0000}"/>
    <cellStyle name="Note 5 14" xfId="60350" xr:uid="{00000000-0005-0000-0000-0000EADC0000}"/>
    <cellStyle name="Note 5 15" xfId="60351" xr:uid="{00000000-0005-0000-0000-0000EBDC0000}"/>
    <cellStyle name="Note 5 16" xfId="60352" xr:uid="{00000000-0005-0000-0000-0000ECDC0000}"/>
    <cellStyle name="Note 5 2" xfId="6594" xr:uid="{00000000-0005-0000-0000-0000EDDC0000}"/>
    <cellStyle name="Note 5 2 10" xfId="6595" xr:uid="{00000000-0005-0000-0000-0000EEDC0000}"/>
    <cellStyle name="Note 5 2 10 2" xfId="60353" xr:uid="{00000000-0005-0000-0000-0000EFDC0000}"/>
    <cellStyle name="Note 5 2 10 3" xfId="60354" xr:uid="{00000000-0005-0000-0000-0000F0DC0000}"/>
    <cellStyle name="Note 5 2 11" xfId="6596" xr:uid="{00000000-0005-0000-0000-0000F1DC0000}"/>
    <cellStyle name="Note 5 2 11 2" xfId="60355" xr:uid="{00000000-0005-0000-0000-0000F2DC0000}"/>
    <cellStyle name="Note 5 2 11 3" xfId="60356" xr:uid="{00000000-0005-0000-0000-0000F3DC0000}"/>
    <cellStyle name="Note 5 2 12" xfId="13789" xr:uid="{00000000-0005-0000-0000-0000F4DC0000}"/>
    <cellStyle name="Note 5 2 12 2" xfId="60357" xr:uid="{00000000-0005-0000-0000-0000F5DC0000}"/>
    <cellStyle name="Note 5 2 13" xfId="60358" xr:uid="{00000000-0005-0000-0000-0000F6DC0000}"/>
    <cellStyle name="Note 5 2 14" xfId="60359" xr:uid="{00000000-0005-0000-0000-0000F7DC0000}"/>
    <cellStyle name="Note 5 2 15" xfId="60360" xr:uid="{00000000-0005-0000-0000-0000F8DC0000}"/>
    <cellStyle name="Note 5 2 2" xfId="6597" xr:uid="{00000000-0005-0000-0000-0000F9DC0000}"/>
    <cellStyle name="Note 5 2 2 10" xfId="60361" xr:uid="{00000000-0005-0000-0000-0000FADC0000}"/>
    <cellStyle name="Note 5 2 2 10 2" xfId="60362" xr:uid="{00000000-0005-0000-0000-0000FBDC0000}"/>
    <cellStyle name="Note 5 2 2 10 3" xfId="60363" xr:uid="{00000000-0005-0000-0000-0000FCDC0000}"/>
    <cellStyle name="Note 5 2 2 11" xfId="60364" xr:uid="{00000000-0005-0000-0000-0000FDDC0000}"/>
    <cellStyle name="Note 5 2 2 11 2" xfId="60365" xr:uid="{00000000-0005-0000-0000-0000FEDC0000}"/>
    <cellStyle name="Note 5 2 2 12" xfId="60366" xr:uid="{00000000-0005-0000-0000-0000FFDC0000}"/>
    <cellStyle name="Note 5 2 2 13" xfId="60367" xr:uid="{00000000-0005-0000-0000-000000DD0000}"/>
    <cellStyle name="Note 5 2 2 2" xfId="6598" xr:uid="{00000000-0005-0000-0000-000001DD0000}"/>
    <cellStyle name="Note 5 2 2 2 10" xfId="60368" xr:uid="{00000000-0005-0000-0000-000002DD0000}"/>
    <cellStyle name="Note 5 2 2 2 10 2" xfId="60369" xr:uid="{00000000-0005-0000-0000-000003DD0000}"/>
    <cellStyle name="Note 5 2 2 2 11" xfId="60370" xr:uid="{00000000-0005-0000-0000-000004DD0000}"/>
    <cellStyle name="Note 5 2 2 2 12" xfId="60371" xr:uid="{00000000-0005-0000-0000-000005DD0000}"/>
    <cellStyle name="Note 5 2 2 2 2" xfId="60372" xr:uid="{00000000-0005-0000-0000-000006DD0000}"/>
    <cellStyle name="Note 5 2 2 2 2 10" xfId="60373" xr:uid="{00000000-0005-0000-0000-000007DD0000}"/>
    <cellStyle name="Note 5 2 2 2 2 2" xfId="60374" xr:uid="{00000000-0005-0000-0000-000008DD0000}"/>
    <cellStyle name="Note 5 2 2 2 2 2 2" xfId="60375" xr:uid="{00000000-0005-0000-0000-000009DD0000}"/>
    <cellStyle name="Note 5 2 2 2 2 2 2 2" xfId="60376" xr:uid="{00000000-0005-0000-0000-00000ADD0000}"/>
    <cellStyle name="Note 5 2 2 2 2 2 2 2 2" xfId="60377" xr:uid="{00000000-0005-0000-0000-00000BDD0000}"/>
    <cellStyle name="Note 5 2 2 2 2 2 2 2 3" xfId="60378" xr:uid="{00000000-0005-0000-0000-00000CDD0000}"/>
    <cellStyle name="Note 5 2 2 2 2 2 2 3" xfId="60379" xr:uid="{00000000-0005-0000-0000-00000DDD0000}"/>
    <cellStyle name="Note 5 2 2 2 2 2 2 3 2" xfId="60380" xr:uid="{00000000-0005-0000-0000-00000EDD0000}"/>
    <cellStyle name="Note 5 2 2 2 2 2 2 3 3" xfId="60381" xr:uid="{00000000-0005-0000-0000-00000FDD0000}"/>
    <cellStyle name="Note 5 2 2 2 2 2 2 4" xfId="60382" xr:uid="{00000000-0005-0000-0000-000010DD0000}"/>
    <cellStyle name="Note 5 2 2 2 2 2 2 4 2" xfId="60383" xr:uid="{00000000-0005-0000-0000-000011DD0000}"/>
    <cellStyle name="Note 5 2 2 2 2 2 2 5" xfId="60384" xr:uid="{00000000-0005-0000-0000-000012DD0000}"/>
    <cellStyle name="Note 5 2 2 2 2 2 2 6" xfId="60385" xr:uid="{00000000-0005-0000-0000-000013DD0000}"/>
    <cellStyle name="Note 5 2 2 2 2 2 3" xfId="60386" xr:uid="{00000000-0005-0000-0000-000014DD0000}"/>
    <cellStyle name="Note 5 2 2 2 2 2 3 2" xfId="60387" xr:uid="{00000000-0005-0000-0000-000015DD0000}"/>
    <cellStyle name="Note 5 2 2 2 2 2 3 2 2" xfId="60388" xr:uid="{00000000-0005-0000-0000-000016DD0000}"/>
    <cellStyle name="Note 5 2 2 2 2 2 3 2 3" xfId="60389" xr:uid="{00000000-0005-0000-0000-000017DD0000}"/>
    <cellStyle name="Note 5 2 2 2 2 2 3 3" xfId="60390" xr:uid="{00000000-0005-0000-0000-000018DD0000}"/>
    <cellStyle name="Note 5 2 2 2 2 2 3 3 2" xfId="60391" xr:uid="{00000000-0005-0000-0000-000019DD0000}"/>
    <cellStyle name="Note 5 2 2 2 2 2 3 3 3" xfId="60392" xr:uid="{00000000-0005-0000-0000-00001ADD0000}"/>
    <cellStyle name="Note 5 2 2 2 2 2 3 4" xfId="60393" xr:uid="{00000000-0005-0000-0000-00001BDD0000}"/>
    <cellStyle name="Note 5 2 2 2 2 2 3 4 2" xfId="60394" xr:uid="{00000000-0005-0000-0000-00001CDD0000}"/>
    <cellStyle name="Note 5 2 2 2 2 2 3 5" xfId="60395" xr:uid="{00000000-0005-0000-0000-00001DDD0000}"/>
    <cellStyle name="Note 5 2 2 2 2 2 3 6" xfId="60396" xr:uid="{00000000-0005-0000-0000-00001EDD0000}"/>
    <cellStyle name="Note 5 2 2 2 2 2 4" xfId="60397" xr:uid="{00000000-0005-0000-0000-00001FDD0000}"/>
    <cellStyle name="Note 5 2 2 2 2 2 4 2" xfId="60398" xr:uid="{00000000-0005-0000-0000-000020DD0000}"/>
    <cellStyle name="Note 5 2 2 2 2 2 4 2 2" xfId="60399" xr:uid="{00000000-0005-0000-0000-000021DD0000}"/>
    <cellStyle name="Note 5 2 2 2 2 2 4 2 3" xfId="60400" xr:uid="{00000000-0005-0000-0000-000022DD0000}"/>
    <cellStyle name="Note 5 2 2 2 2 2 4 3" xfId="60401" xr:uid="{00000000-0005-0000-0000-000023DD0000}"/>
    <cellStyle name="Note 5 2 2 2 2 2 4 3 2" xfId="60402" xr:uid="{00000000-0005-0000-0000-000024DD0000}"/>
    <cellStyle name="Note 5 2 2 2 2 2 4 4" xfId="60403" xr:uid="{00000000-0005-0000-0000-000025DD0000}"/>
    <cellStyle name="Note 5 2 2 2 2 2 4 5" xfId="60404" xr:uid="{00000000-0005-0000-0000-000026DD0000}"/>
    <cellStyle name="Note 5 2 2 2 2 2 5" xfId="60405" xr:uid="{00000000-0005-0000-0000-000027DD0000}"/>
    <cellStyle name="Note 5 2 2 2 2 2 5 2" xfId="60406" xr:uid="{00000000-0005-0000-0000-000028DD0000}"/>
    <cellStyle name="Note 5 2 2 2 2 2 5 3" xfId="60407" xr:uid="{00000000-0005-0000-0000-000029DD0000}"/>
    <cellStyle name="Note 5 2 2 2 2 2 6" xfId="60408" xr:uid="{00000000-0005-0000-0000-00002ADD0000}"/>
    <cellStyle name="Note 5 2 2 2 2 2 6 2" xfId="60409" xr:uid="{00000000-0005-0000-0000-00002BDD0000}"/>
    <cellStyle name="Note 5 2 2 2 2 2 6 3" xfId="60410" xr:uid="{00000000-0005-0000-0000-00002CDD0000}"/>
    <cellStyle name="Note 5 2 2 2 2 2 7" xfId="60411" xr:uid="{00000000-0005-0000-0000-00002DDD0000}"/>
    <cellStyle name="Note 5 2 2 2 2 2 7 2" xfId="60412" xr:uid="{00000000-0005-0000-0000-00002EDD0000}"/>
    <cellStyle name="Note 5 2 2 2 2 2 8" xfId="60413" xr:uid="{00000000-0005-0000-0000-00002FDD0000}"/>
    <cellStyle name="Note 5 2 2 2 2 2 9" xfId="60414" xr:uid="{00000000-0005-0000-0000-000030DD0000}"/>
    <cellStyle name="Note 5 2 2 2 2 3" xfId="60415" xr:uid="{00000000-0005-0000-0000-000031DD0000}"/>
    <cellStyle name="Note 5 2 2 2 2 3 2" xfId="60416" xr:uid="{00000000-0005-0000-0000-000032DD0000}"/>
    <cellStyle name="Note 5 2 2 2 2 3 2 2" xfId="60417" xr:uid="{00000000-0005-0000-0000-000033DD0000}"/>
    <cellStyle name="Note 5 2 2 2 2 3 2 3" xfId="60418" xr:uid="{00000000-0005-0000-0000-000034DD0000}"/>
    <cellStyle name="Note 5 2 2 2 2 3 3" xfId="60419" xr:uid="{00000000-0005-0000-0000-000035DD0000}"/>
    <cellStyle name="Note 5 2 2 2 2 3 3 2" xfId="60420" xr:uid="{00000000-0005-0000-0000-000036DD0000}"/>
    <cellStyle name="Note 5 2 2 2 2 3 3 3" xfId="60421" xr:uid="{00000000-0005-0000-0000-000037DD0000}"/>
    <cellStyle name="Note 5 2 2 2 2 3 4" xfId="60422" xr:uid="{00000000-0005-0000-0000-000038DD0000}"/>
    <cellStyle name="Note 5 2 2 2 2 3 4 2" xfId="60423" xr:uid="{00000000-0005-0000-0000-000039DD0000}"/>
    <cellStyle name="Note 5 2 2 2 2 3 5" xfId="60424" xr:uid="{00000000-0005-0000-0000-00003ADD0000}"/>
    <cellStyle name="Note 5 2 2 2 2 3 6" xfId="60425" xr:uid="{00000000-0005-0000-0000-00003BDD0000}"/>
    <cellStyle name="Note 5 2 2 2 2 4" xfId="60426" xr:uid="{00000000-0005-0000-0000-00003CDD0000}"/>
    <cellStyle name="Note 5 2 2 2 2 4 2" xfId="60427" xr:uid="{00000000-0005-0000-0000-00003DDD0000}"/>
    <cellStyle name="Note 5 2 2 2 2 4 2 2" xfId="60428" xr:uid="{00000000-0005-0000-0000-00003EDD0000}"/>
    <cellStyle name="Note 5 2 2 2 2 4 2 3" xfId="60429" xr:uid="{00000000-0005-0000-0000-00003FDD0000}"/>
    <cellStyle name="Note 5 2 2 2 2 4 3" xfId="60430" xr:uid="{00000000-0005-0000-0000-000040DD0000}"/>
    <cellStyle name="Note 5 2 2 2 2 4 3 2" xfId="60431" xr:uid="{00000000-0005-0000-0000-000041DD0000}"/>
    <cellStyle name="Note 5 2 2 2 2 4 3 3" xfId="60432" xr:uid="{00000000-0005-0000-0000-000042DD0000}"/>
    <cellStyle name="Note 5 2 2 2 2 4 4" xfId="60433" xr:uid="{00000000-0005-0000-0000-000043DD0000}"/>
    <cellStyle name="Note 5 2 2 2 2 4 4 2" xfId="60434" xr:uid="{00000000-0005-0000-0000-000044DD0000}"/>
    <cellStyle name="Note 5 2 2 2 2 4 5" xfId="60435" xr:uid="{00000000-0005-0000-0000-000045DD0000}"/>
    <cellStyle name="Note 5 2 2 2 2 4 6" xfId="60436" xr:uid="{00000000-0005-0000-0000-000046DD0000}"/>
    <cellStyle name="Note 5 2 2 2 2 5" xfId="60437" xr:uid="{00000000-0005-0000-0000-000047DD0000}"/>
    <cellStyle name="Note 5 2 2 2 2 5 2" xfId="60438" xr:uid="{00000000-0005-0000-0000-000048DD0000}"/>
    <cellStyle name="Note 5 2 2 2 2 5 2 2" xfId="60439" xr:uid="{00000000-0005-0000-0000-000049DD0000}"/>
    <cellStyle name="Note 5 2 2 2 2 5 2 3" xfId="60440" xr:uid="{00000000-0005-0000-0000-00004ADD0000}"/>
    <cellStyle name="Note 5 2 2 2 2 5 3" xfId="60441" xr:uid="{00000000-0005-0000-0000-00004BDD0000}"/>
    <cellStyle name="Note 5 2 2 2 2 5 3 2" xfId="60442" xr:uid="{00000000-0005-0000-0000-00004CDD0000}"/>
    <cellStyle name="Note 5 2 2 2 2 5 4" xfId="60443" xr:uid="{00000000-0005-0000-0000-00004DDD0000}"/>
    <cellStyle name="Note 5 2 2 2 2 5 5" xfId="60444" xr:uid="{00000000-0005-0000-0000-00004EDD0000}"/>
    <cellStyle name="Note 5 2 2 2 2 6" xfId="60445" xr:uid="{00000000-0005-0000-0000-00004FDD0000}"/>
    <cellStyle name="Note 5 2 2 2 2 6 2" xfId="60446" xr:uid="{00000000-0005-0000-0000-000050DD0000}"/>
    <cellStyle name="Note 5 2 2 2 2 6 3" xfId="60447" xr:uid="{00000000-0005-0000-0000-000051DD0000}"/>
    <cellStyle name="Note 5 2 2 2 2 7" xfId="60448" xr:uid="{00000000-0005-0000-0000-000052DD0000}"/>
    <cellStyle name="Note 5 2 2 2 2 7 2" xfId="60449" xr:uid="{00000000-0005-0000-0000-000053DD0000}"/>
    <cellStyle name="Note 5 2 2 2 2 7 3" xfId="60450" xr:uid="{00000000-0005-0000-0000-000054DD0000}"/>
    <cellStyle name="Note 5 2 2 2 2 8" xfId="60451" xr:uid="{00000000-0005-0000-0000-000055DD0000}"/>
    <cellStyle name="Note 5 2 2 2 2 8 2" xfId="60452" xr:uid="{00000000-0005-0000-0000-000056DD0000}"/>
    <cellStyle name="Note 5 2 2 2 2 9" xfId="60453" xr:uid="{00000000-0005-0000-0000-000057DD0000}"/>
    <cellStyle name="Note 5 2 2 2 3" xfId="60454" xr:uid="{00000000-0005-0000-0000-000058DD0000}"/>
    <cellStyle name="Note 5 2 2 2 3 2" xfId="60455" xr:uid="{00000000-0005-0000-0000-000059DD0000}"/>
    <cellStyle name="Note 5 2 2 2 3 2 2" xfId="60456" xr:uid="{00000000-0005-0000-0000-00005ADD0000}"/>
    <cellStyle name="Note 5 2 2 2 3 2 2 2" xfId="60457" xr:uid="{00000000-0005-0000-0000-00005BDD0000}"/>
    <cellStyle name="Note 5 2 2 2 3 2 2 3" xfId="60458" xr:uid="{00000000-0005-0000-0000-00005CDD0000}"/>
    <cellStyle name="Note 5 2 2 2 3 2 3" xfId="60459" xr:uid="{00000000-0005-0000-0000-00005DDD0000}"/>
    <cellStyle name="Note 5 2 2 2 3 2 3 2" xfId="60460" xr:uid="{00000000-0005-0000-0000-00005EDD0000}"/>
    <cellStyle name="Note 5 2 2 2 3 2 3 3" xfId="60461" xr:uid="{00000000-0005-0000-0000-00005FDD0000}"/>
    <cellStyle name="Note 5 2 2 2 3 2 4" xfId="60462" xr:uid="{00000000-0005-0000-0000-000060DD0000}"/>
    <cellStyle name="Note 5 2 2 2 3 2 4 2" xfId="60463" xr:uid="{00000000-0005-0000-0000-000061DD0000}"/>
    <cellStyle name="Note 5 2 2 2 3 2 5" xfId="60464" xr:uid="{00000000-0005-0000-0000-000062DD0000}"/>
    <cellStyle name="Note 5 2 2 2 3 2 6" xfId="60465" xr:uid="{00000000-0005-0000-0000-000063DD0000}"/>
    <cellStyle name="Note 5 2 2 2 3 3" xfId="60466" xr:uid="{00000000-0005-0000-0000-000064DD0000}"/>
    <cellStyle name="Note 5 2 2 2 3 3 2" xfId="60467" xr:uid="{00000000-0005-0000-0000-000065DD0000}"/>
    <cellStyle name="Note 5 2 2 2 3 3 2 2" xfId="60468" xr:uid="{00000000-0005-0000-0000-000066DD0000}"/>
    <cellStyle name="Note 5 2 2 2 3 3 2 3" xfId="60469" xr:uid="{00000000-0005-0000-0000-000067DD0000}"/>
    <cellStyle name="Note 5 2 2 2 3 3 3" xfId="60470" xr:uid="{00000000-0005-0000-0000-000068DD0000}"/>
    <cellStyle name="Note 5 2 2 2 3 3 3 2" xfId="60471" xr:uid="{00000000-0005-0000-0000-000069DD0000}"/>
    <cellStyle name="Note 5 2 2 2 3 3 3 3" xfId="60472" xr:uid="{00000000-0005-0000-0000-00006ADD0000}"/>
    <cellStyle name="Note 5 2 2 2 3 3 4" xfId="60473" xr:uid="{00000000-0005-0000-0000-00006BDD0000}"/>
    <cellStyle name="Note 5 2 2 2 3 3 4 2" xfId="60474" xr:uid="{00000000-0005-0000-0000-00006CDD0000}"/>
    <cellStyle name="Note 5 2 2 2 3 3 5" xfId="60475" xr:uid="{00000000-0005-0000-0000-00006DDD0000}"/>
    <cellStyle name="Note 5 2 2 2 3 3 6" xfId="60476" xr:uid="{00000000-0005-0000-0000-00006EDD0000}"/>
    <cellStyle name="Note 5 2 2 2 3 4" xfId="60477" xr:uid="{00000000-0005-0000-0000-00006FDD0000}"/>
    <cellStyle name="Note 5 2 2 2 3 4 2" xfId="60478" xr:uid="{00000000-0005-0000-0000-000070DD0000}"/>
    <cellStyle name="Note 5 2 2 2 3 4 2 2" xfId="60479" xr:uid="{00000000-0005-0000-0000-000071DD0000}"/>
    <cellStyle name="Note 5 2 2 2 3 4 2 3" xfId="60480" xr:uid="{00000000-0005-0000-0000-000072DD0000}"/>
    <cellStyle name="Note 5 2 2 2 3 4 3" xfId="60481" xr:uid="{00000000-0005-0000-0000-000073DD0000}"/>
    <cellStyle name="Note 5 2 2 2 3 4 3 2" xfId="60482" xr:uid="{00000000-0005-0000-0000-000074DD0000}"/>
    <cellStyle name="Note 5 2 2 2 3 4 4" xfId="60483" xr:uid="{00000000-0005-0000-0000-000075DD0000}"/>
    <cellStyle name="Note 5 2 2 2 3 4 5" xfId="60484" xr:uid="{00000000-0005-0000-0000-000076DD0000}"/>
    <cellStyle name="Note 5 2 2 2 3 5" xfId="60485" xr:uid="{00000000-0005-0000-0000-000077DD0000}"/>
    <cellStyle name="Note 5 2 2 2 3 5 2" xfId="60486" xr:uid="{00000000-0005-0000-0000-000078DD0000}"/>
    <cellStyle name="Note 5 2 2 2 3 5 3" xfId="60487" xr:uid="{00000000-0005-0000-0000-000079DD0000}"/>
    <cellStyle name="Note 5 2 2 2 3 6" xfId="60488" xr:uid="{00000000-0005-0000-0000-00007ADD0000}"/>
    <cellStyle name="Note 5 2 2 2 3 6 2" xfId="60489" xr:uid="{00000000-0005-0000-0000-00007BDD0000}"/>
    <cellStyle name="Note 5 2 2 2 3 6 3" xfId="60490" xr:uid="{00000000-0005-0000-0000-00007CDD0000}"/>
    <cellStyle name="Note 5 2 2 2 3 7" xfId="60491" xr:uid="{00000000-0005-0000-0000-00007DDD0000}"/>
    <cellStyle name="Note 5 2 2 2 3 7 2" xfId="60492" xr:uid="{00000000-0005-0000-0000-00007EDD0000}"/>
    <cellStyle name="Note 5 2 2 2 3 8" xfId="60493" xr:uid="{00000000-0005-0000-0000-00007FDD0000}"/>
    <cellStyle name="Note 5 2 2 2 3 9" xfId="60494" xr:uid="{00000000-0005-0000-0000-000080DD0000}"/>
    <cellStyle name="Note 5 2 2 2 4" xfId="60495" xr:uid="{00000000-0005-0000-0000-000081DD0000}"/>
    <cellStyle name="Note 5 2 2 2 4 2" xfId="60496" xr:uid="{00000000-0005-0000-0000-000082DD0000}"/>
    <cellStyle name="Note 5 2 2 2 4 2 2" xfId="60497" xr:uid="{00000000-0005-0000-0000-000083DD0000}"/>
    <cellStyle name="Note 5 2 2 2 4 2 2 2" xfId="60498" xr:uid="{00000000-0005-0000-0000-000084DD0000}"/>
    <cellStyle name="Note 5 2 2 2 4 2 2 3" xfId="60499" xr:uid="{00000000-0005-0000-0000-000085DD0000}"/>
    <cellStyle name="Note 5 2 2 2 4 2 3" xfId="60500" xr:uid="{00000000-0005-0000-0000-000086DD0000}"/>
    <cellStyle name="Note 5 2 2 2 4 2 3 2" xfId="60501" xr:uid="{00000000-0005-0000-0000-000087DD0000}"/>
    <cellStyle name="Note 5 2 2 2 4 2 3 3" xfId="60502" xr:uid="{00000000-0005-0000-0000-000088DD0000}"/>
    <cellStyle name="Note 5 2 2 2 4 2 4" xfId="60503" xr:uid="{00000000-0005-0000-0000-000089DD0000}"/>
    <cellStyle name="Note 5 2 2 2 4 2 4 2" xfId="60504" xr:uid="{00000000-0005-0000-0000-00008ADD0000}"/>
    <cellStyle name="Note 5 2 2 2 4 2 5" xfId="60505" xr:uid="{00000000-0005-0000-0000-00008BDD0000}"/>
    <cellStyle name="Note 5 2 2 2 4 2 6" xfId="60506" xr:uid="{00000000-0005-0000-0000-00008CDD0000}"/>
    <cellStyle name="Note 5 2 2 2 4 3" xfId="60507" xr:uid="{00000000-0005-0000-0000-00008DDD0000}"/>
    <cellStyle name="Note 5 2 2 2 4 3 2" xfId="60508" xr:uid="{00000000-0005-0000-0000-00008EDD0000}"/>
    <cellStyle name="Note 5 2 2 2 4 3 2 2" xfId="60509" xr:uid="{00000000-0005-0000-0000-00008FDD0000}"/>
    <cellStyle name="Note 5 2 2 2 4 3 2 3" xfId="60510" xr:uid="{00000000-0005-0000-0000-000090DD0000}"/>
    <cellStyle name="Note 5 2 2 2 4 3 3" xfId="60511" xr:uid="{00000000-0005-0000-0000-000091DD0000}"/>
    <cellStyle name="Note 5 2 2 2 4 3 3 2" xfId="60512" xr:uid="{00000000-0005-0000-0000-000092DD0000}"/>
    <cellStyle name="Note 5 2 2 2 4 3 3 3" xfId="60513" xr:uid="{00000000-0005-0000-0000-000093DD0000}"/>
    <cellStyle name="Note 5 2 2 2 4 3 4" xfId="60514" xr:uid="{00000000-0005-0000-0000-000094DD0000}"/>
    <cellStyle name="Note 5 2 2 2 4 3 4 2" xfId="60515" xr:uid="{00000000-0005-0000-0000-000095DD0000}"/>
    <cellStyle name="Note 5 2 2 2 4 3 5" xfId="60516" xr:uid="{00000000-0005-0000-0000-000096DD0000}"/>
    <cellStyle name="Note 5 2 2 2 4 3 6" xfId="60517" xr:uid="{00000000-0005-0000-0000-000097DD0000}"/>
    <cellStyle name="Note 5 2 2 2 4 4" xfId="60518" xr:uid="{00000000-0005-0000-0000-000098DD0000}"/>
    <cellStyle name="Note 5 2 2 2 4 4 2" xfId="60519" xr:uid="{00000000-0005-0000-0000-000099DD0000}"/>
    <cellStyle name="Note 5 2 2 2 4 4 2 2" xfId="60520" xr:uid="{00000000-0005-0000-0000-00009ADD0000}"/>
    <cellStyle name="Note 5 2 2 2 4 4 2 3" xfId="60521" xr:uid="{00000000-0005-0000-0000-00009BDD0000}"/>
    <cellStyle name="Note 5 2 2 2 4 4 3" xfId="60522" xr:uid="{00000000-0005-0000-0000-00009CDD0000}"/>
    <cellStyle name="Note 5 2 2 2 4 4 3 2" xfId="60523" xr:uid="{00000000-0005-0000-0000-00009DDD0000}"/>
    <cellStyle name="Note 5 2 2 2 4 4 4" xfId="60524" xr:uid="{00000000-0005-0000-0000-00009EDD0000}"/>
    <cellStyle name="Note 5 2 2 2 4 4 5" xfId="60525" xr:uid="{00000000-0005-0000-0000-00009FDD0000}"/>
    <cellStyle name="Note 5 2 2 2 4 5" xfId="60526" xr:uid="{00000000-0005-0000-0000-0000A0DD0000}"/>
    <cellStyle name="Note 5 2 2 2 4 5 2" xfId="60527" xr:uid="{00000000-0005-0000-0000-0000A1DD0000}"/>
    <cellStyle name="Note 5 2 2 2 4 5 3" xfId="60528" xr:uid="{00000000-0005-0000-0000-0000A2DD0000}"/>
    <cellStyle name="Note 5 2 2 2 4 6" xfId="60529" xr:uid="{00000000-0005-0000-0000-0000A3DD0000}"/>
    <cellStyle name="Note 5 2 2 2 4 6 2" xfId="60530" xr:uid="{00000000-0005-0000-0000-0000A4DD0000}"/>
    <cellStyle name="Note 5 2 2 2 4 6 3" xfId="60531" xr:uid="{00000000-0005-0000-0000-0000A5DD0000}"/>
    <cellStyle name="Note 5 2 2 2 4 7" xfId="60532" xr:uid="{00000000-0005-0000-0000-0000A6DD0000}"/>
    <cellStyle name="Note 5 2 2 2 4 7 2" xfId="60533" xr:uid="{00000000-0005-0000-0000-0000A7DD0000}"/>
    <cellStyle name="Note 5 2 2 2 4 8" xfId="60534" xr:uid="{00000000-0005-0000-0000-0000A8DD0000}"/>
    <cellStyle name="Note 5 2 2 2 4 9" xfId="60535" xr:uid="{00000000-0005-0000-0000-0000A9DD0000}"/>
    <cellStyle name="Note 5 2 2 2 5" xfId="60536" xr:uid="{00000000-0005-0000-0000-0000AADD0000}"/>
    <cellStyle name="Note 5 2 2 2 5 2" xfId="60537" xr:uid="{00000000-0005-0000-0000-0000ABDD0000}"/>
    <cellStyle name="Note 5 2 2 2 5 2 2" xfId="60538" xr:uid="{00000000-0005-0000-0000-0000ACDD0000}"/>
    <cellStyle name="Note 5 2 2 2 5 2 3" xfId="60539" xr:uid="{00000000-0005-0000-0000-0000ADDD0000}"/>
    <cellStyle name="Note 5 2 2 2 5 3" xfId="60540" xr:uid="{00000000-0005-0000-0000-0000AEDD0000}"/>
    <cellStyle name="Note 5 2 2 2 5 3 2" xfId="60541" xr:uid="{00000000-0005-0000-0000-0000AFDD0000}"/>
    <cellStyle name="Note 5 2 2 2 5 3 3" xfId="60542" xr:uid="{00000000-0005-0000-0000-0000B0DD0000}"/>
    <cellStyle name="Note 5 2 2 2 5 4" xfId="60543" xr:uid="{00000000-0005-0000-0000-0000B1DD0000}"/>
    <cellStyle name="Note 5 2 2 2 5 4 2" xfId="60544" xr:uid="{00000000-0005-0000-0000-0000B2DD0000}"/>
    <cellStyle name="Note 5 2 2 2 5 5" xfId="60545" xr:uid="{00000000-0005-0000-0000-0000B3DD0000}"/>
    <cellStyle name="Note 5 2 2 2 5 6" xfId="60546" xr:uid="{00000000-0005-0000-0000-0000B4DD0000}"/>
    <cellStyle name="Note 5 2 2 2 6" xfId="60547" xr:uid="{00000000-0005-0000-0000-0000B5DD0000}"/>
    <cellStyle name="Note 5 2 2 2 6 2" xfId="60548" xr:uid="{00000000-0005-0000-0000-0000B6DD0000}"/>
    <cellStyle name="Note 5 2 2 2 6 2 2" xfId="60549" xr:uid="{00000000-0005-0000-0000-0000B7DD0000}"/>
    <cellStyle name="Note 5 2 2 2 6 2 3" xfId="60550" xr:uid="{00000000-0005-0000-0000-0000B8DD0000}"/>
    <cellStyle name="Note 5 2 2 2 6 3" xfId="60551" xr:uid="{00000000-0005-0000-0000-0000B9DD0000}"/>
    <cellStyle name="Note 5 2 2 2 6 3 2" xfId="60552" xr:uid="{00000000-0005-0000-0000-0000BADD0000}"/>
    <cellStyle name="Note 5 2 2 2 6 3 3" xfId="60553" xr:uid="{00000000-0005-0000-0000-0000BBDD0000}"/>
    <cellStyle name="Note 5 2 2 2 6 4" xfId="60554" xr:uid="{00000000-0005-0000-0000-0000BCDD0000}"/>
    <cellStyle name="Note 5 2 2 2 6 4 2" xfId="60555" xr:uid="{00000000-0005-0000-0000-0000BDDD0000}"/>
    <cellStyle name="Note 5 2 2 2 6 5" xfId="60556" xr:uid="{00000000-0005-0000-0000-0000BEDD0000}"/>
    <cellStyle name="Note 5 2 2 2 6 6" xfId="60557" xr:uid="{00000000-0005-0000-0000-0000BFDD0000}"/>
    <cellStyle name="Note 5 2 2 2 7" xfId="60558" xr:uid="{00000000-0005-0000-0000-0000C0DD0000}"/>
    <cellStyle name="Note 5 2 2 2 7 2" xfId="60559" xr:uid="{00000000-0005-0000-0000-0000C1DD0000}"/>
    <cellStyle name="Note 5 2 2 2 7 2 2" xfId="60560" xr:uid="{00000000-0005-0000-0000-0000C2DD0000}"/>
    <cellStyle name="Note 5 2 2 2 7 2 3" xfId="60561" xr:uid="{00000000-0005-0000-0000-0000C3DD0000}"/>
    <cellStyle name="Note 5 2 2 2 7 3" xfId="60562" xr:uid="{00000000-0005-0000-0000-0000C4DD0000}"/>
    <cellStyle name="Note 5 2 2 2 7 3 2" xfId="60563" xr:uid="{00000000-0005-0000-0000-0000C5DD0000}"/>
    <cellStyle name="Note 5 2 2 2 7 4" xfId="60564" xr:uid="{00000000-0005-0000-0000-0000C6DD0000}"/>
    <cellStyle name="Note 5 2 2 2 7 5" xfId="60565" xr:uid="{00000000-0005-0000-0000-0000C7DD0000}"/>
    <cellStyle name="Note 5 2 2 2 8" xfId="60566" xr:uid="{00000000-0005-0000-0000-0000C8DD0000}"/>
    <cellStyle name="Note 5 2 2 2 8 2" xfId="60567" xr:uid="{00000000-0005-0000-0000-0000C9DD0000}"/>
    <cellStyle name="Note 5 2 2 2 8 3" xfId="60568" xr:uid="{00000000-0005-0000-0000-0000CADD0000}"/>
    <cellStyle name="Note 5 2 2 2 9" xfId="60569" xr:uid="{00000000-0005-0000-0000-0000CBDD0000}"/>
    <cellStyle name="Note 5 2 2 2 9 2" xfId="60570" xr:uid="{00000000-0005-0000-0000-0000CCDD0000}"/>
    <cellStyle name="Note 5 2 2 2 9 3" xfId="60571" xr:uid="{00000000-0005-0000-0000-0000CDDD0000}"/>
    <cellStyle name="Note 5 2 2 3" xfId="6599" xr:uid="{00000000-0005-0000-0000-0000CEDD0000}"/>
    <cellStyle name="Note 5 2 2 3 10" xfId="60572" xr:uid="{00000000-0005-0000-0000-0000CFDD0000}"/>
    <cellStyle name="Note 5 2 2 3 2" xfId="60573" xr:uid="{00000000-0005-0000-0000-0000D0DD0000}"/>
    <cellStyle name="Note 5 2 2 3 2 2" xfId="60574" xr:uid="{00000000-0005-0000-0000-0000D1DD0000}"/>
    <cellStyle name="Note 5 2 2 3 2 2 2" xfId="60575" xr:uid="{00000000-0005-0000-0000-0000D2DD0000}"/>
    <cellStyle name="Note 5 2 2 3 2 2 2 2" xfId="60576" xr:uid="{00000000-0005-0000-0000-0000D3DD0000}"/>
    <cellStyle name="Note 5 2 2 3 2 2 2 3" xfId="60577" xr:uid="{00000000-0005-0000-0000-0000D4DD0000}"/>
    <cellStyle name="Note 5 2 2 3 2 2 3" xfId="60578" xr:uid="{00000000-0005-0000-0000-0000D5DD0000}"/>
    <cellStyle name="Note 5 2 2 3 2 2 3 2" xfId="60579" xr:uid="{00000000-0005-0000-0000-0000D6DD0000}"/>
    <cellStyle name="Note 5 2 2 3 2 2 3 3" xfId="60580" xr:uid="{00000000-0005-0000-0000-0000D7DD0000}"/>
    <cellStyle name="Note 5 2 2 3 2 2 4" xfId="60581" xr:uid="{00000000-0005-0000-0000-0000D8DD0000}"/>
    <cellStyle name="Note 5 2 2 3 2 2 4 2" xfId="60582" xr:uid="{00000000-0005-0000-0000-0000D9DD0000}"/>
    <cellStyle name="Note 5 2 2 3 2 2 5" xfId="60583" xr:uid="{00000000-0005-0000-0000-0000DADD0000}"/>
    <cellStyle name="Note 5 2 2 3 2 2 6" xfId="60584" xr:uid="{00000000-0005-0000-0000-0000DBDD0000}"/>
    <cellStyle name="Note 5 2 2 3 2 3" xfId="60585" xr:uid="{00000000-0005-0000-0000-0000DCDD0000}"/>
    <cellStyle name="Note 5 2 2 3 2 3 2" xfId="60586" xr:uid="{00000000-0005-0000-0000-0000DDDD0000}"/>
    <cellStyle name="Note 5 2 2 3 2 3 2 2" xfId="60587" xr:uid="{00000000-0005-0000-0000-0000DEDD0000}"/>
    <cellStyle name="Note 5 2 2 3 2 3 2 3" xfId="60588" xr:uid="{00000000-0005-0000-0000-0000DFDD0000}"/>
    <cellStyle name="Note 5 2 2 3 2 3 3" xfId="60589" xr:uid="{00000000-0005-0000-0000-0000E0DD0000}"/>
    <cellStyle name="Note 5 2 2 3 2 3 3 2" xfId="60590" xr:uid="{00000000-0005-0000-0000-0000E1DD0000}"/>
    <cellStyle name="Note 5 2 2 3 2 3 3 3" xfId="60591" xr:uid="{00000000-0005-0000-0000-0000E2DD0000}"/>
    <cellStyle name="Note 5 2 2 3 2 3 4" xfId="60592" xr:uid="{00000000-0005-0000-0000-0000E3DD0000}"/>
    <cellStyle name="Note 5 2 2 3 2 3 4 2" xfId="60593" xr:uid="{00000000-0005-0000-0000-0000E4DD0000}"/>
    <cellStyle name="Note 5 2 2 3 2 3 5" xfId="60594" xr:uid="{00000000-0005-0000-0000-0000E5DD0000}"/>
    <cellStyle name="Note 5 2 2 3 2 3 6" xfId="60595" xr:uid="{00000000-0005-0000-0000-0000E6DD0000}"/>
    <cellStyle name="Note 5 2 2 3 2 4" xfId="60596" xr:uid="{00000000-0005-0000-0000-0000E7DD0000}"/>
    <cellStyle name="Note 5 2 2 3 2 4 2" xfId="60597" xr:uid="{00000000-0005-0000-0000-0000E8DD0000}"/>
    <cellStyle name="Note 5 2 2 3 2 4 2 2" xfId="60598" xr:uid="{00000000-0005-0000-0000-0000E9DD0000}"/>
    <cellStyle name="Note 5 2 2 3 2 4 2 3" xfId="60599" xr:uid="{00000000-0005-0000-0000-0000EADD0000}"/>
    <cellStyle name="Note 5 2 2 3 2 4 3" xfId="60600" xr:uid="{00000000-0005-0000-0000-0000EBDD0000}"/>
    <cellStyle name="Note 5 2 2 3 2 4 3 2" xfId="60601" xr:uid="{00000000-0005-0000-0000-0000ECDD0000}"/>
    <cellStyle name="Note 5 2 2 3 2 4 4" xfId="60602" xr:uid="{00000000-0005-0000-0000-0000EDDD0000}"/>
    <cellStyle name="Note 5 2 2 3 2 4 5" xfId="60603" xr:uid="{00000000-0005-0000-0000-0000EEDD0000}"/>
    <cellStyle name="Note 5 2 2 3 2 5" xfId="60604" xr:uid="{00000000-0005-0000-0000-0000EFDD0000}"/>
    <cellStyle name="Note 5 2 2 3 2 5 2" xfId="60605" xr:uid="{00000000-0005-0000-0000-0000F0DD0000}"/>
    <cellStyle name="Note 5 2 2 3 2 5 3" xfId="60606" xr:uid="{00000000-0005-0000-0000-0000F1DD0000}"/>
    <cellStyle name="Note 5 2 2 3 2 6" xfId="60607" xr:uid="{00000000-0005-0000-0000-0000F2DD0000}"/>
    <cellStyle name="Note 5 2 2 3 2 6 2" xfId="60608" xr:uid="{00000000-0005-0000-0000-0000F3DD0000}"/>
    <cellStyle name="Note 5 2 2 3 2 6 3" xfId="60609" xr:uid="{00000000-0005-0000-0000-0000F4DD0000}"/>
    <cellStyle name="Note 5 2 2 3 2 7" xfId="60610" xr:uid="{00000000-0005-0000-0000-0000F5DD0000}"/>
    <cellStyle name="Note 5 2 2 3 2 7 2" xfId="60611" xr:uid="{00000000-0005-0000-0000-0000F6DD0000}"/>
    <cellStyle name="Note 5 2 2 3 2 8" xfId="60612" xr:uid="{00000000-0005-0000-0000-0000F7DD0000}"/>
    <cellStyle name="Note 5 2 2 3 2 9" xfId="60613" xr:uid="{00000000-0005-0000-0000-0000F8DD0000}"/>
    <cellStyle name="Note 5 2 2 3 3" xfId="60614" xr:uid="{00000000-0005-0000-0000-0000F9DD0000}"/>
    <cellStyle name="Note 5 2 2 3 3 2" xfId="60615" xr:uid="{00000000-0005-0000-0000-0000FADD0000}"/>
    <cellStyle name="Note 5 2 2 3 3 2 2" xfId="60616" xr:uid="{00000000-0005-0000-0000-0000FBDD0000}"/>
    <cellStyle name="Note 5 2 2 3 3 2 3" xfId="60617" xr:uid="{00000000-0005-0000-0000-0000FCDD0000}"/>
    <cellStyle name="Note 5 2 2 3 3 3" xfId="60618" xr:uid="{00000000-0005-0000-0000-0000FDDD0000}"/>
    <cellStyle name="Note 5 2 2 3 3 3 2" xfId="60619" xr:uid="{00000000-0005-0000-0000-0000FEDD0000}"/>
    <cellStyle name="Note 5 2 2 3 3 3 3" xfId="60620" xr:uid="{00000000-0005-0000-0000-0000FFDD0000}"/>
    <cellStyle name="Note 5 2 2 3 3 4" xfId="60621" xr:uid="{00000000-0005-0000-0000-000000DE0000}"/>
    <cellStyle name="Note 5 2 2 3 3 4 2" xfId="60622" xr:uid="{00000000-0005-0000-0000-000001DE0000}"/>
    <cellStyle name="Note 5 2 2 3 3 5" xfId="60623" xr:uid="{00000000-0005-0000-0000-000002DE0000}"/>
    <cellStyle name="Note 5 2 2 3 3 6" xfId="60624" xr:uid="{00000000-0005-0000-0000-000003DE0000}"/>
    <cellStyle name="Note 5 2 2 3 4" xfId="60625" xr:uid="{00000000-0005-0000-0000-000004DE0000}"/>
    <cellStyle name="Note 5 2 2 3 4 2" xfId="60626" xr:uid="{00000000-0005-0000-0000-000005DE0000}"/>
    <cellStyle name="Note 5 2 2 3 4 2 2" xfId="60627" xr:uid="{00000000-0005-0000-0000-000006DE0000}"/>
    <cellStyle name="Note 5 2 2 3 4 2 3" xfId="60628" xr:uid="{00000000-0005-0000-0000-000007DE0000}"/>
    <cellStyle name="Note 5 2 2 3 4 3" xfId="60629" xr:uid="{00000000-0005-0000-0000-000008DE0000}"/>
    <cellStyle name="Note 5 2 2 3 4 3 2" xfId="60630" xr:uid="{00000000-0005-0000-0000-000009DE0000}"/>
    <cellStyle name="Note 5 2 2 3 4 3 3" xfId="60631" xr:uid="{00000000-0005-0000-0000-00000ADE0000}"/>
    <cellStyle name="Note 5 2 2 3 4 4" xfId="60632" xr:uid="{00000000-0005-0000-0000-00000BDE0000}"/>
    <cellStyle name="Note 5 2 2 3 4 4 2" xfId="60633" xr:uid="{00000000-0005-0000-0000-00000CDE0000}"/>
    <cellStyle name="Note 5 2 2 3 4 5" xfId="60634" xr:uid="{00000000-0005-0000-0000-00000DDE0000}"/>
    <cellStyle name="Note 5 2 2 3 4 6" xfId="60635" xr:uid="{00000000-0005-0000-0000-00000EDE0000}"/>
    <cellStyle name="Note 5 2 2 3 5" xfId="60636" xr:uid="{00000000-0005-0000-0000-00000FDE0000}"/>
    <cellStyle name="Note 5 2 2 3 5 2" xfId="60637" xr:uid="{00000000-0005-0000-0000-000010DE0000}"/>
    <cellStyle name="Note 5 2 2 3 5 2 2" xfId="60638" xr:uid="{00000000-0005-0000-0000-000011DE0000}"/>
    <cellStyle name="Note 5 2 2 3 5 2 3" xfId="60639" xr:uid="{00000000-0005-0000-0000-000012DE0000}"/>
    <cellStyle name="Note 5 2 2 3 5 3" xfId="60640" xr:uid="{00000000-0005-0000-0000-000013DE0000}"/>
    <cellStyle name="Note 5 2 2 3 5 3 2" xfId="60641" xr:uid="{00000000-0005-0000-0000-000014DE0000}"/>
    <cellStyle name="Note 5 2 2 3 5 4" xfId="60642" xr:uid="{00000000-0005-0000-0000-000015DE0000}"/>
    <cellStyle name="Note 5 2 2 3 5 5" xfId="60643" xr:uid="{00000000-0005-0000-0000-000016DE0000}"/>
    <cellStyle name="Note 5 2 2 3 6" xfId="60644" xr:uid="{00000000-0005-0000-0000-000017DE0000}"/>
    <cellStyle name="Note 5 2 2 3 6 2" xfId="60645" xr:uid="{00000000-0005-0000-0000-000018DE0000}"/>
    <cellStyle name="Note 5 2 2 3 6 3" xfId="60646" xr:uid="{00000000-0005-0000-0000-000019DE0000}"/>
    <cellStyle name="Note 5 2 2 3 7" xfId="60647" xr:uid="{00000000-0005-0000-0000-00001ADE0000}"/>
    <cellStyle name="Note 5 2 2 3 7 2" xfId="60648" xr:uid="{00000000-0005-0000-0000-00001BDE0000}"/>
    <cellStyle name="Note 5 2 2 3 7 3" xfId="60649" xr:uid="{00000000-0005-0000-0000-00001CDE0000}"/>
    <cellStyle name="Note 5 2 2 3 8" xfId="60650" xr:uid="{00000000-0005-0000-0000-00001DDE0000}"/>
    <cellStyle name="Note 5 2 2 3 8 2" xfId="60651" xr:uid="{00000000-0005-0000-0000-00001EDE0000}"/>
    <cellStyle name="Note 5 2 2 3 9" xfId="60652" xr:uid="{00000000-0005-0000-0000-00001FDE0000}"/>
    <cellStyle name="Note 5 2 2 4" xfId="60653" xr:uid="{00000000-0005-0000-0000-000020DE0000}"/>
    <cellStyle name="Note 5 2 2 4 2" xfId="60654" xr:uid="{00000000-0005-0000-0000-000021DE0000}"/>
    <cellStyle name="Note 5 2 2 4 2 2" xfId="60655" xr:uid="{00000000-0005-0000-0000-000022DE0000}"/>
    <cellStyle name="Note 5 2 2 4 2 2 2" xfId="60656" xr:uid="{00000000-0005-0000-0000-000023DE0000}"/>
    <cellStyle name="Note 5 2 2 4 2 2 3" xfId="60657" xr:uid="{00000000-0005-0000-0000-000024DE0000}"/>
    <cellStyle name="Note 5 2 2 4 2 3" xfId="60658" xr:uid="{00000000-0005-0000-0000-000025DE0000}"/>
    <cellStyle name="Note 5 2 2 4 2 3 2" xfId="60659" xr:uid="{00000000-0005-0000-0000-000026DE0000}"/>
    <cellStyle name="Note 5 2 2 4 2 3 3" xfId="60660" xr:uid="{00000000-0005-0000-0000-000027DE0000}"/>
    <cellStyle name="Note 5 2 2 4 2 4" xfId="60661" xr:uid="{00000000-0005-0000-0000-000028DE0000}"/>
    <cellStyle name="Note 5 2 2 4 2 4 2" xfId="60662" xr:uid="{00000000-0005-0000-0000-000029DE0000}"/>
    <cellStyle name="Note 5 2 2 4 2 5" xfId="60663" xr:uid="{00000000-0005-0000-0000-00002ADE0000}"/>
    <cellStyle name="Note 5 2 2 4 2 6" xfId="60664" xr:uid="{00000000-0005-0000-0000-00002BDE0000}"/>
    <cellStyle name="Note 5 2 2 4 3" xfId="60665" xr:uid="{00000000-0005-0000-0000-00002CDE0000}"/>
    <cellStyle name="Note 5 2 2 4 3 2" xfId="60666" xr:uid="{00000000-0005-0000-0000-00002DDE0000}"/>
    <cellStyle name="Note 5 2 2 4 3 2 2" xfId="60667" xr:uid="{00000000-0005-0000-0000-00002EDE0000}"/>
    <cellStyle name="Note 5 2 2 4 3 2 3" xfId="60668" xr:uid="{00000000-0005-0000-0000-00002FDE0000}"/>
    <cellStyle name="Note 5 2 2 4 3 3" xfId="60669" xr:uid="{00000000-0005-0000-0000-000030DE0000}"/>
    <cellStyle name="Note 5 2 2 4 3 3 2" xfId="60670" xr:uid="{00000000-0005-0000-0000-000031DE0000}"/>
    <cellStyle name="Note 5 2 2 4 3 3 3" xfId="60671" xr:uid="{00000000-0005-0000-0000-000032DE0000}"/>
    <cellStyle name="Note 5 2 2 4 3 4" xfId="60672" xr:uid="{00000000-0005-0000-0000-000033DE0000}"/>
    <cellStyle name="Note 5 2 2 4 3 4 2" xfId="60673" xr:uid="{00000000-0005-0000-0000-000034DE0000}"/>
    <cellStyle name="Note 5 2 2 4 3 5" xfId="60674" xr:uid="{00000000-0005-0000-0000-000035DE0000}"/>
    <cellStyle name="Note 5 2 2 4 3 6" xfId="60675" xr:uid="{00000000-0005-0000-0000-000036DE0000}"/>
    <cellStyle name="Note 5 2 2 4 4" xfId="60676" xr:uid="{00000000-0005-0000-0000-000037DE0000}"/>
    <cellStyle name="Note 5 2 2 4 4 2" xfId="60677" xr:uid="{00000000-0005-0000-0000-000038DE0000}"/>
    <cellStyle name="Note 5 2 2 4 4 2 2" xfId="60678" xr:uid="{00000000-0005-0000-0000-000039DE0000}"/>
    <cellStyle name="Note 5 2 2 4 4 2 3" xfId="60679" xr:uid="{00000000-0005-0000-0000-00003ADE0000}"/>
    <cellStyle name="Note 5 2 2 4 4 3" xfId="60680" xr:uid="{00000000-0005-0000-0000-00003BDE0000}"/>
    <cellStyle name="Note 5 2 2 4 4 3 2" xfId="60681" xr:uid="{00000000-0005-0000-0000-00003CDE0000}"/>
    <cellStyle name="Note 5 2 2 4 4 4" xfId="60682" xr:uid="{00000000-0005-0000-0000-00003DDE0000}"/>
    <cellStyle name="Note 5 2 2 4 4 5" xfId="60683" xr:uid="{00000000-0005-0000-0000-00003EDE0000}"/>
    <cellStyle name="Note 5 2 2 4 5" xfId="60684" xr:uid="{00000000-0005-0000-0000-00003FDE0000}"/>
    <cellStyle name="Note 5 2 2 4 5 2" xfId="60685" xr:uid="{00000000-0005-0000-0000-000040DE0000}"/>
    <cellStyle name="Note 5 2 2 4 5 3" xfId="60686" xr:uid="{00000000-0005-0000-0000-000041DE0000}"/>
    <cellStyle name="Note 5 2 2 4 6" xfId="60687" xr:uid="{00000000-0005-0000-0000-000042DE0000}"/>
    <cellStyle name="Note 5 2 2 4 6 2" xfId="60688" xr:uid="{00000000-0005-0000-0000-000043DE0000}"/>
    <cellStyle name="Note 5 2 2 4 6 3" xfId="60689" xr:uid="{00000000-0005-0000-0000-000044DE0000}"/>
    <cellStyle name="Note 5 2 2 4 7" xfId="60690" xr:uid="{00000000-0005-0000-0000-000045DE0000}"/>
    <cellStyle name="Note 5 2 2 4 7 2" xfId="60691" xr:uid="{00000000-0005-0000-0000-000046DE0000}"/>
    <cellStyle name="Note 5 2 2 4 8" xfId="60692" xr:uid="{00000000-0005-0000-0000-000047DE0000}"/>
    <cellStyle name="Note 5 2 2 4 9" xfId="60693" xr:uid="{00000000-0005-0000-0000-000048DE0000}"/>
    <cellStyle name="Note 5 2 2 5" xfId="60694" xr:uid="{00000000-0005-0000-0000-000049DE0000}"/>
    <cellStyle name="Note 5 2 2 5 2" xfId="60695" xr:uid="{00000000-0005-0000-0000-00004ADE0000}"/>
    <cellStyle name="Note 5 2 2 5 2 2" xfId="60696" xr:uid="{00000000-0005-0000-0000-00004BDE0000}"/>
    <cellStyle name="Note 5 2 2 5 2 2 2" xfId="60697" xr:uid="{00000000-0005-0000-0000-00004CDE0000}"/>
    <cellStyle name="Note 5 2 2 5 2 2 3" xfId="60698" xr:uid="{00000000-0005-0000-0000-00004DDE0000}"/>
    <cellStyle name="Note 5 2 2 5 2 3" xfId="60699" xr:uid="{00000000-0005-0000-0000-00004EDE0000}"/>
    <cellStyle name="Note 5 2 2 5 2 3 2" xfId="60700" xr:uid="{00000000-0005-0000-0000-00004FDE0000}"/>
    <cellStyle name="Note 5 2 2 5 2 3 3" xfId="60701" xr:uid="{00000000-0005-0000-0000-000050DE0000}"/>
    <cellStyle name="Note 5 2 2 5 2 4" xfId="60702" xr:uid="{00000000-0005-0000-0000-000051DE0000}"/>
    <cellStyle name="Note 5 2 2 5 2 4 2" xfId="60703" xr:uid="{00000000-0005-0000-0000-000052DE0000}"/>
    <cellStyle name="Note 5 2 2 5 2 5" xfId="60704" xr:uid="{00000000-0005-0000-0000-000053DE0000}"/>
    <cellStyle name="Note 5 2 2 5 2 6" xfId="60705" xr:uid="{00000000-0005-0000-0000-000054DE0000}"/>
    <cellStyle name="Note 5 2 2 5 3" xfId="60706" xr:uid="{00000000-0005-0000-0000-000055DE0000}"/>
    <cellStyle name="Note 5 2 2 5 3 2" xfId="60707" xr:uid="{00000000-0005-0000-0000-000056DE0000}"/>
    <cellStyle name="Note 5 2 2 5 3 2 2" xfId="60708" xr:uid="{00000000-0005-0000-0000-000057DE0000}"/>
    <cellStyle name="Note 5 2 2 5 3 2 3" xfId="60709" xr:uid="{00000000-0005-0000-0000-000058DE0000}"/>
    <cellStyle name="Note 5 2 2 5 3 3" xfId="60710" xr:uid="{00000000-0005-0000-0000-000059DE0000}"/>
    <cellStyle name="Note 5 2 2 5 3 3 2" xfId="60711" xr:uid="{00000000-0005-0000-0000-00005ADE0000}"/>
    <cellStyle name="Note 5 2 2 5 3 3 3" xfId="60712" xr:uid="{00000000-0005-0000-0000-00005BDE0000}"/>
    <cellStyle name="Note 5 2 2 5 3 4" xfId="60713" xr:uid="{00000000-0005-0000-0000-00005CDE0000}"/>
    <cellStyle name="Note 5 2 2 5 3 4 2" xfId="60714" xr:uid="{00000000-0005-0000-0000-00005DDE0000}"/>
    <cellStyle name="Note 5 2 2 5 3 5" xfId="60715" xr:uid="{00000000-0005-0000-0000-00005EDE0000}"/>
    <cellStyle name="Note 5 2 2 5 3 6" xfId="60716" xr:uid="{00000000-0005-0000-0000-00005FDE0000}"/>
    <cellStyle name="Note 5 2 2 5 4" xfId="60717" xr:uid="{00000000-0005-0000-0000-000060DE0000}"/>
    <cellStyle name="Note 5 2 2 5 4 2" xfId="60718" xr:uid="{00000000-0005-0000-0000-000061DE0000}"/>
    <cellStyle name="Note 5 2 2 5 4 2 2" xfId="60719" xr:uid="{00000000-0005-0000-0000-000062DE0000}"/>
    <cellStyle name="Note 5 2 2 5 4 2 3" xfId="60720" xr:uid="{00000000-0005-0000-0000-000063DE0000}"/>
    <cellStyle name="Note 5 2 2 5 4 3" xfId="60721" xr:uid="{00000000-0005-0000-0000-000064DE0000}"/>
    <cellStyle name="Note 5 2 2 5 4 3 2" xfId="60722" xr:uid="{00000000-0005-0000-0000-000065DE0000}"/>
    <cellStyle name="Note 5 2 2 5 4 4" xfId="60723" xr:uid="{00000000-0005-0000-0000-000066DE0000}"/>
    <cellStyle name="Note 5 2 2 5 4 5" xfId="60724" xr:uid="{00000000-0005-0000-0000-000067DE0000}"/>
    <cellStyle name="Note 5 2 2 5 5" xfId="60725" xr:uid="{00000000-0005-0000-0000-000068DE0000}"/>
    <cellStyle name="Note 5 2 2 5 5 2" xfId="60726" xr:uid="{00000000-0005-0000-0000-000069DE0000}"/>
    <cellStyle name="Note 5 2 2 5 5 3" xfId="60727" xr:uid="{00000000-0005-0000-0000-00006ADE0000}"/>
    <cellStyle name="Note 5 2 2 5 6" xfId="60728" xr:uid="{00000000-0005-0000-0000-00006BDE0000}"/>
    <cellStyle name="Note 5 2 2 5 6 2" xfId="60729" xr:uid="{00000000-0005-0000-0000-00006CDE0000}"/>
    <cellStyle name="Note 5 2 2 5 6 3" xfId="60730" xr:uid="{00000000-0005-0000-0000-00006DDE0000}"/>
    <cellStyle name="Note 5 2 2 5 7" xfId="60731" xr:uid="{00000000-0005-0000-0000-00006EDE0000}"/>
    <cellStyle name="Note 5 2 2 5 7 2" xfId="60732" xr:uid="{00000000-0005-0000-0000-00006FDE0000}"/>
    <cellStyle name="Note 5 2 2 5 8" xfId="60733" xr:uid="{00000000-0005-0000-0000-000070DE0000}"/>
    <cellStyle name="Note 5 2 2 5 9" xfId="60734" xr:uid="{00000000-0005-0000-0000-000071DE0000}"/>
    <cellStyle name="Note 5 2 2 6" xfId="60735" xr:uid="{00000000-0005-0000-0000-000072DE0000}"/>
    <cellStyle name="Note 5 2 2 6 2" xfId="60736" xr:uid="{00000000-0005-0000-0000-000073DE0000}"/>
    <cellStyle name="Note 5 2 2 6 2 2" xfId="60737" xr:uid="{00000000-0005-0000-0000-000074DE0000}"/>
    <cellStyle name="Note 5 2 2 6 2 3" xfId="60738" xr:uid="{00000000-0005-0000-0000-000075DE0000}"/>
    <cellStyle name="Note 5 2 2 6 3" xfId="60739" xr:uid="{00000000-0005-0000-0000-000076DE0000}"/>
    <cellStyle name="Note 5 2 2 6 3 2" xfId="60740" xr:uid="{00000000-0005-0000-0000-000077DE0000}"/>
    <cellStyle name="Note 5 2 2 6 3 3" xfId="60741" xr:uid="{00000000-0005-0000-0000-000078DE0000}"/>
    <cellStyle name="Note 5 2 2 6 4" xfId="60742" xr:uid="{00000000-0005-0000-0000-000079DE0000}"/>
    <cellStyle name="Note 5 2 2 6 4 2" xfId="60743" xr:uid="{00000000-0005-0000-0000-00007ADE0000}"/>
    <cellStyle name="Note 5 2 2 6 5" xfId="60744" xr:uid="{00000000-0005-0000-0000-00007BDE0000}"/>
    <cellStyle name="Note 5 2 2 6 6" xfId="60745" xr:uid="{00000000-0005-0000-0000-00007CDE0000}"/>
    <cellStyle name="Note 5 2 2 7" xfId="60746" xr:uid="{00000000-0005-0000-0000-00007DDE0000}"/>
    <cellStyle name="Note 5 2 2 7 2" xfId="60747" xr:uid="{00000000-0005-0000-0000-00007EDE0000}"/>
    <cellStyle name="Note 5 2 2 7 2 2" xfId="60748" xr:uid="{00000000-0005-0000-0000-00007FDE0000}"/>
    <cellStyle name="Note 5 2 2 7 2 3" xfId="60749" xr:uid="{00000000-0005-0000-0000-000080DE0000}"/>
    <cellStyle name="Note 5 2 2 7 3" xfId="60750" xr:uid="{00000000-0005-0000-0000-000081DE0000}"/>
    <cellStyle name="Note 5 2 2 7 3 2" xfId="60751" xr:uid="{00000000-0005-0000-0000-000082DE0000}"/>
    <cellStyle name="Note 5 2 2 7 3 3" xfId="60752" xr:uid="{00000000-0005-0000-0000-000083DE0000}"/>
    <cellStyle name="Note 5 2 2 7 4" xfId="60753" xr:uid="{00000000-0005-0000-0000-000084DE0000}"/>
    <cellStyle name="Note 5 2 2 7 4 2" xfId="60754" xr:uid="{00000000-0005-0000-0000-000085DE0000}"/>
    <cellStyle name="Note 5 2 2 7 5" xfId="60755" xr:uid="{00000000-0005-0000-0000-000086DE0000}"/>
    <cellStyle name="Note 5 2 2 7 6" xfId="60756" xr:uid="{00000000-0005-0000-0000-000087DE0000}"/>
    <cellStyle name="Note 5 2 2 8" xfId="60757" xr:uid="{00000000-0005-0000-0000-000088DE0000}"/>
    <cellStyle name="Note 5 2 2 8 2" xfId="60758" xr:uid="{00000000-0005-0000-0000-000089DE0000}"/>
    <cellStyle name="Note 5 2 2 8 2 2" xfId="60759" xr:uid="{00000000-0005-0000-0000-00008ADE0000}"/>
    <cellStyle name="Note 5 2 2 8 2 3" xfId="60760" xr:uid="{00000000-0005-0000-0000-00008BDE0000}"/>
    <cellStyle name="Note 5 2 2 8 3" xfId="60761" xr:uid="{00000000-0005-0000-0000-00008CDE0000}"/>
    <cellStyle name="Note 5 2 2 8 3 2" xfId="60762" xr:uid="{00000000-0005-0000-0000-00008DDE0000}"/>
    <cellStyle name="Note 5 2 2 8 4" xfId="60763" xr:uid="{00000000-0005-0000-0000-00008EDE0000}"/>
    <cellStyle name="Note 5 2 2 8 5" xfId="60764" xr:uid="{00000000-0005-0000-0000-00008FDE0000}"/>
    <cellStyle name="Note 5 2 2 9" xfId="60765" xr:uid="{00000000-0005-0000-0000-000090DE0000}"/>
    <cellStyle name="Note 5 2 2 9 2" xfId="60766" xr:uid="{00000000-0005-0000-0000-000091DE0000}"/>
    <cellStyle name="Note 5 2 2 9 3" xfId="60767" xr:uid="{00000000-0005-0000-0000-000092DE0000}"/>
    <cellStyle name="Note 5 2 3" xfId="6600" xr:uid="{00000000-0005-0000-0000-000093DE0000}"/>
    <cellStyle name="Note 5 2 3 10" xfId="60768" xr:uid="{00000000-0005-0000-0000-000094DE0000}"/>
    <cellStyle name="Note 5 2 3 10 2" xfId="60769" xr:uid="{00000000-0005-0000-0000-000095DE0000}"/>
    <cellStyle name="Note 5 2 3 11" xfId="60770" xr:uid="{00000000-0005-0000-0000-000096DE0000}"/>
    <cellStyle name="Note 5 2 3 12" xfId="60771" xr:uid="{00000000-0005-0000-0000-000097DE0000}"/>
    <cellStyle name="Note 5 2 3 2" xfId="6601" xr:uid="{00000000-0005-0000-0000-000098DE0000}"/>
    <cellStyle name="Note 5 2 3 2 10" xfId="60772" xr:uid="{00000000-0005-0000-0000-000099DE0000}"/>
    <cellStyle name="Note 5 2 3 2 2" xfId="60773" xr:uid="{00000000-0005-0000-0000-00009ADE0000}"/>
    <cellStyle name="Note 5 2 3 2 2 2" xfId="60774" xr:uid="{00000000-0005-0000-0000-00009BDE0000}"/>
    <cellStyle name="Note 5 2 3 2 2 2 2" xfId="60775" xr:uid="{00000000-0005-0000-0000-00009CDE0000}"/>
    <cellStyle name="Note 5 2 3 2 2 2 2 2" xfId="60776" xr:uid="{00000000-0005-0000-0000-00009DDE0000}"/>
    <cellStyle name="Note 5 2 3 2 2 2 2 3" xfId="60777" xr:uid="{00000000-0005-0000-0000-00009EDE0000}"/>
    <cellStyle name="Note 5 2 3 2 2 2 3" xfId="60778" xr:uid="{00000000-0005-0000-0000-00009FDE0000}"/>
    <cellStyle name="Note 5 2 3 2 2 2 3 2" xfId="60779" xr:uid="{00000000-0005-0000-0000-0000A0DE0000}"/>
    <cellStyle name="Note 5 2 3 2 2 2 3 3" xfId="60780" xr:uid="{00000000-0005-0000-0000-0000A1DE0000}"/>
    <cellStyle name="Note 5 2 3 2 2 2 4" xfId="60781" xr:uid="{00000000-0005-0000-0000-0000A2DE0000}"/>
    <cellStyle name="Note 5 2 3 2 2 2 4 2" xfId="60782" xr:uid="{00000000-0005-0000-0000-0000A3DE0000}"/>
    <cellStyle name="Note 5 2 3 2 2 2 5" xfId="60783" xr:uid="{00000000-0005-0000-0000-0000A4DE0000}"/>
    <cellStyle name="Note 5 2 3 2 2 2 6" xfId="60784" xr:uid="{00000000-0005-0000-0000-0000A5DE0000}"/>
    <cellStyle name="Note 5 2 3 2 2 3" xfId="60785" xr:uid="{00000000-0005-0000-0000-0000A6DE0000}"/>
    <cellStyle name="Note 5 2 3 2 2 3 2" xfId="60786" xr:uid="{00000000-0005-0000-0000-0000A7DE0000}"/>
    <cellStyle name="Note 5 2 3 2 2 3 2 2" xfId="60787" xr:uid="{00000000-0005-0000-0000-0000A8DE0000}"/>
    <cellStyle name="Note 5 2 3 2 2 3 2 3" xfId="60788" xr:uid="{00000000-0005-0000-0000-0000A9DE0000}"/>
    <cellStyle name="Note 5 2 3 2 2 3 3" xfId="60789" xr:uid="{00000000-0005-0000-0000-0000AADE0000}"/>
    <cellStyle name="Note 5 2 3 2 2 3 3 2" xfId="60790" xr:uid="{00000000-0005-0000-0000-0000ABDE0000}"/>
    <cellStyle name="Note 5 2 3 2 2 3 3 3" xfId="60791" xr:uid="{00000000-0005-0000-0000-0000ACDE0000}"/>
    <cellStyle name="Note 5 2 3 2 2 3 4" xfId="60792" xr:uid="{00000000-0005-0000-0000-0000ADDE0000}"/>
    <cellStyle name="Note 5 2 3 2 2 3 4 2" xfId="60793" xr:uid="{00000000-0005-0000-0000-0000AEDE0000}"/>
    <cellStyle name="Note 5 2 3 2 2 3 5" xfId="60794" xr:uid="{00000000-0005-0000-0000-0000AFDE0000}"/>
    <cellStyle name="Note 5 2 3 2 2 3 6" xfId="60795" xr:uid="{00000000-0005-0000-0000-0000B0DE0000}"/>
    <cellStyle name="Note 5 2 3 2 2 4" xfId="60796" xr:uid="{00000000-0005-0000-0000-0000B1DE0000}"/>
    <cellStyle name="Note 5 2 3 2 2 4 2" xfId="60797" xr:uid="{00000000-0005-0000-0000-0000B2DE0000}"/>
    <cellStyle name="Note 5 2 3 2 2 4 2 2" xfId="60798" xr:uid="{00000000-0005-0000-0000-0000B3DE0000}"/>
    <cellStyle name="Note 5 2 3 2 2 4 2 3" xfId="60799" xr:uid="{00000000-0005-0000-0000-0000B4DE0000}"/>
    <cellStyle name="Note 5 2 3 2 2 4 3" xfId="60800" xr:uid="{00000000-0005-0000-0000-0000B5DE0000}"/>
    <cellStyle name="Note 5 2 3 2 2 4 3 2" xfId="60801" xr:uid="{00000000-0005-0000-0000-0000B6DE0000}"/>
    <cellStyle name="Note 5 2 3 2 2 4 4" xfId="60802" xr:uid="{00000000-0005-0000-0000-0000B7DE0000}"/>
    <cellStyle name="Note 5 2 3 2 2 4 5" xfId="60803" xr:uid="{00000000-0005-0000-0000-0000B8DE0000}"/>
    <cellStyle name="Note 5 2 3 2 2 5" xfId="60804" xr:uid="{00000000-0005-0000-0000-0000B9DE0000}"/>
    <cellStyle name="Note 5 2 3 2 2 5 2" xfId="60805" xr:uid="{00000000-0005-0000-0000-0000BADE0000}"/>
    <cellStyle name="Note 5 2 3 2 2 5 3" xfId="60806" xr:uid="{00000000-0005-0000-0000-0000BBDE0000}"/>
    <cellStyle name="Note 5 2 3 2 2 6" xfId="60807" xr:uid="{00000000-0005-0000-0000-0000BCDE0000}"/>
    <cellStyle name="Note 5 2 3 2 2 6 2" xfId="60808" xr:uid="{00000000-0005-0000-0000-0000BDDE0000}"/>
    <cellStyle name="Note 5 2 3 2 2 6 3" xfId="60809" xr:uid="{00000000-0005-0000-0000-0000BEDE0000}"/>
    <cellStyle name="Note 5 2 3 2 2 7" xfId="60810" xr:uid="{00000000-0005-0000-0000-0000BFDE0000}"/>
    <cellStyle name="Note 5 2 3 2 2 7 2" xfId="60811" xr:uid="{00000000-0005-0000-0000-0000C0DE0000}"/>
    <cellStyle name="Note 5 2 3 2 2 8" xfId="60812" xr:uid="{00000000-0005-0000-0000-0000C1DE0000}"/>
    <cellStyle name="Note 5 2 3 2 2 9" xfId="60813" xr:uid="{00000000-0005-0000-0000-0000C2DE0000}"/>
    <cellStyle name="Note 5 2 3 2 3" xfId="60814" xr:uid="{00000000-0005-0000-0000-0000C3DE0000}"/>
    <cellStyle name="Note 5 2 3 2 3 2" xfId="60815" xr:uid="{00000000-0005-0000-0000-0000C4DE0000}"/>
    <cellStyle name="Note 5 2 3 2 3 2 2" xfId="60816" xr:uid="{00000000-0005-0000-0000-0000C5DE0000}"/>
    <cellStyle name="Note 5 2 3 2 3 2 3" xfId="60817" xr:uid="{00000000-0005-0000-0000-0000C6DE0000}"/>
    <cellStyle name="Note 5 2 3 2 3 3" xfId="60818" xr:uid="{00000000-0005-0000-0000-0000C7DE0000}"/>
    <cellStyle name="Note 5 2 3 2 3 3 2" xfId="60819" xr:uid="{00000000-0005-0000-0000-0000C8DE0000}"/>
    <cellStyle name="Note 5 2 3 2 3 3 3" xfId="60820" xr:uid="{00000000-0005-0000-0000-0000C9DE0000}"/>
    <cellStyle name="Note 5 2 3 2 3 4" xfId="60821" xr:uid="{00000000-0005-0000-0000-0000CADE0000}"/>
    <cellStyle name="Note 5 2 3 2 3 4 2" xfId="60822" xr:uid="{00000000-0005-0000-0000-0000CBDE0000}"/>
    <cellStyle name="Note 5 2 3 2 3 5" xfId="60823" xr:uid="{00000000-0005-0000-0000-0000CCDE0000}"/>
    <cellStyle name="Note 5 2 3 2 3 6" xfId="60824" xr:uid="{00000000-0005-0000-0000-0000CDDE0000}"/>
    <cellStyle name="Note 5 2 3 2 4" xfId="60825" xr:uid="{00000000-0005-0000-0000-0000CEDE0000}"/>
    <cellStyle name="Note 5 2 3 2 4 2" xfId="60826" xr:uid="{00000000-0005-0000-0000-0000CFDE0000}"/>
    <cellStyle name="Note 5 2 3 2 4 2 2" xfId="60827" xr:uid="{00000000-0005-0000-0000-0000D0DE0000}"/>
    <cellStyle name="Note 5 2 3 2 4 2 3" xfId="60828" xr:uid="{00000000-0005-0000-0000-0000D1DE0000}"/>
    <cellStyle name="Note 5 2 3 2 4 3" xfId="60829" xr:uid="{00000000-0005-0000-0000-0000D2DE0000}"/>
    <cellStyle name="Note 5 2 3 2 4 3 2" xfId="60830" xr:uid="{00000000-0005-0000-0000-0000D3DE0000}"/>
    <cellStyle name="Note 5 2 3 2 4 3 3" xfId="60831" xr:uid="{00000000-0005-0000-0000-0000D4DE0000}"/>
    <cellStyle name="Note 5 2 3 2 4 4" xfId="60832" xr:uid="{00000000-0005-0000-0000-0000D5DE0000}"/>
    <cellStyle name="Note 5 2 3 2 4 4 2" xfId="60833" xr:uid="{00000000-0005-0000-0000-0000D6DE0000}"/>
    <cellStyle name="Note 5 2 3 2 4 5" xfId="60834" xr:uid="{00000000-0005-0000-0000-0000D7DE0000}"/>
    <cellStyle name="Note 5 2 3 2 4 6" xfId="60835" xr:uid="{00000000-0005-0000-0000-0000D8DE0000}"/>
    <cellStyle name="Note 5 2 3 2 5" xfId="60836" xr:uid="{00000000-0005-0000-0000-0000D9DE0000}"/>
    <cellStyle name="Note 5 2 3 2 5 2" xfId="60837" xr:uid="{00000000-0005-0000-0000-0000DADE0000}"/>
    <cellStyle name="Note 5 2 3 2 5 2 2" xfId="60838" xr:uid="{00000000-0005-0000-0000-0000DBDE0000}"/>
    <cellStyle name="Note 5 2 3 2 5 2 3" xfId="60839" xr:uid="{00000000-0005-0000-0000-0000DCDE0000}"/>
    <cellStyle name="Note 5 2 3 2 5 3" xfId="60840" xr:uid="{00000000-0005-0000-0000-0000DDDE0000}"/>
    <cellStyle name="Note 5 2 3 2 5 3 2" xfId="60841" xr:uid="{00000000-0005-0000-0000-0000DEDE0000}"/>
    <cellStyle name="Note 5 2 3 2 5 4" xfId="60842" xr:uid="{00000000-0005-0000-0000-0000DFDE0000}"/>
    <cellStyle name="Note 5 2 3 2 5 5" xfId="60843" xr:uid="{00000000-0005-0000-0000-0000E0DE0000}"/>
    <cellStyle name="Note 5 2 3 2 6" xfId="60844" xr:uid="{00000000-0005-0000-0000-0000E1DE0000}"/>
    <cellStyle name="Note 5 2 3 2 6 2" xfId="60845" xr:uid="{00000000-0005-0000-0000-0000E2DE0000}"/>
    <cellStyle name="Note 5 2 3 2 6 3" xfId="60846" xr:uid="{00000000-0005-0000-0000-0000E3DE0000}"/>
    <cellStyle name="Note 5 2 3 2 7" xfId="60847" xr:uid="{00000000-0005-0000-0000-0000E4DE0000}"/>
    <cellStyle name="Note 5 2 3 2 7 2" xfId="60848" xr:uid="{00000000-0005-0000-0000-0000E5DE0000}"/>
    <cellStyle name="Note 5 2 3 2 7 3" xfId="60849" xr:uid="{00000000-0005-0000-0000-0000E6DE0000}"/>
    <cellStyle name="Note 5 2 3 2 8" xfId="60850" xr:uid="{00000000-0005-0000-0000-0000E7DE0000}"/>
    <cellStyle name="Note 5 2 3 2 8 2" xfId="60851" xr:uid="{00000000-0005-0000-0000-0000E8DE0000}"/>
    <cellStyle name="Note 5 2 3 2 9" xfId="60852" xr:uid="{00000000-0005-0000-0000-0000E9DE0000}"/>
    <cellStyle name="Note 5 2 3 3" xfId="60853" xr:uid="{00000000-0005-0000-0000-0000EADE0000}"/>
    <cellStyle name="Note 5 2 3 3 2" xfId="60854" xr:uid="{00000000-0005-0000-0000-0000EBDE0000}"/>
    <cellStyle name="Note 5 2 3 3 2 2" xfId="60855" xr:uid="{00000000-0005-0000-0000-0000ECDE0000}"/>
    <cellStyle name="Note 5 2 3 3 2 2 2" xfId="60856" xr:uid="{00000000-0005-0000-0000-0000EDDE0000}"/>
    <cellStyle name="Note 5 2 3 3 2 2 3" xfId="60857" xr:uid="{00000000-0005-0000-0000-0000EEDE0000}"/>
    <cellStyle name="Note 5 2 3 3 2 3" xfId="60858" xr:uid="{00000000-0005-0000-0000-0000EFDE0000}"/>
    <cellStyle name="Note 5 2 3 3 2 3 2" xfId="60859" xr:uid="{00000000-0005-0000-0000-0000F0DE0000}"/>
    <cellStyle name="Note 5 2 3 3 2 3 3" xfId="60860" xr:uid="{00000000-0005-0000-0000-0000F1DE0000}"/>
    <cellStyle name="Note 5 2 3 3 2 4" xfId="60861" xr:uid="{00000000-0005-0000-0000-0000F2DE0000}"/>
    <cellStyle name="Note 5 2 3 3 2 4 2" xfId="60862" xr:uid="{00000000-0005-0000-0000-0000F3DE0000}"/>
    <cellStyle name="Note 5 2 3 3 2 5" xfId="60863" xr:uid="{00000000-0005-0000-0000-0000F4DE0000}"/>
    <cellStyle name="Note 5 2 3 3 2 6" xfId="60864" xr:uid="{00000000-0005-0000-0000-0000F5DE0000}"/>
    <cellStyle name="Note 5 2 3 3 3" xfId="60865" xr:uid="{00000000-0005-0000-0000-0000F6DE0000}"/>
    <cellStyle name="Note 5 2 3 3 3 2" xfId="60866" xr:uid="{00000000-0005-0000-0000-0000F7DE0000}"/>
    <cellStyle name="Note 5 2 3 3 3 2 2" xfId="60867" xr:uid="{00000000-0005-0000-0000-0000F8DE0000}"/>
    <cellStyle name="Note 5 2 3 3 3 2 3" xfId="60868" xr:uid="{00000000-0005-0000-0000-0000F9DE0000}"/>
    <cellStyle name="Note 5 2 3 3 3 3" xfId="60869" xr:uid="{00000000-0005-0000-0000-0000FADE0000}"/>
    <cellStyle name="Note 5 2 3 3 3 3 2" xfId="60870" xr:uid="{00000000-0005-0000-0000-0000FBDE0000}"/>
    <cellStyle name="Note 5 2 3 3 3 3 3" xfId="60871" xr:uid="{00000000-0005-0000-0000-0000FCDE0000}"/>
    <cellStyle name="Note 5 2 3 3 3 4" xfId="60872" xr:uid="{00000000-0005-0000-0000-0000FDDE0000}"/>
    <cellStyle name="Note 5 2 3 3 3 4 2" xfId="60873" xr:uid="{00000000-0005-0000-0000-0000FEDE0000}"/>
    <cellStyle name="Note 5 2 3 3 3 5" xfId="60874" xr:uid="{00000000-0005-0000-0000-0000FFDE0000}"/>
    <cellStyle name="Note 5 2 3 3 3 6" xfId="60875" xr:uid="{00000000-0005-0000-0000-000000DF0000}"/>
    <cellStyle name="Note 5 2 3 3 4" xfId="60876" xr:uid="{00000000-0005-0000-0000-000001DF0000}"/>
    <cellStyle name="Note 5 2 3 3 4 2" xfId="60877" xr:uid="{00000000-0005-0000-0000-000002DF0000}"/>
    <cellStyle name="Note 5 2 3 3 4 2 2" xfId="60878" xr:uid="{00000000-0005-0000-0000-000003DF0000}"/>
    <cellStyle name="Note 5 2 3 3 4 2 3" xfId="60879" xr:uid="{00000000-0005-0000-0000-000004DF0000}"/>
    <cellStyle name="Note 5 2 3 3 4 3" xfId="60880" xr:uid="{00000000-0005-0000-0000-000005DF0000}"/>
    <cellStyle name="Note 5 2 3 3 4 3 2" xfId="60881" xr:uid="{00000000-0005-0000-0000-000006DF0000}"/>
    <cellStyle name="Note 5 2 3 3 4 4" xfId="60882" xr:uid="{00000000-0005-0000-0000-000007DF0000}"/>
    <cellStyle name="Note 5 2 3 3 4 5" xfId="60883" xr:uid="{00000000-0005-0000-0000-000008DF0000}"/>
    <cellStyle name="Note 5 2 3 3 5" xfId="60884" xr:uid="{00000000-0005-0000-0000-000009DF0000}"/>
    <cellStyle name="Note 5 2 3 3 5 2" xfId="60885" xr:uid="{00000000-0005-0000-0000-00000ADF0000}"/>
    <cellStyle name="Note 5 2 3 3 5 3" xfId="60886" xr:uid="{00000000-0005-0000-0000-00000BDF0000}"/>
    <cellStyle name="Note 5 2 3 3 6" xfId="60887" xr:uid="{00000000-0005-0000-0000-00000CDF0000}"/>
    <cellStyle name="Note 5 2 3 3 6 2" xfId="60888" xr:uid="{00000000-0005-0000-0000-00000DDF0000}"/>
    <cellStyle name="Note 5 2 3 3 6 3" xfId="60889" xr:uid="{00000000-0005-0000-0000-00000EDF0000}"/>
    <cellStyle name="Note 5 2 3 3 7" xfId="60890" xr:uid="{00000000-0005-0000-0000-00000FDF0000}"/>
    <cellStyle name="Note 5 2 3 3 7 2" xfId="60891" xr:uid="{00000000-0005-0000-0000-000010DF0000}"/>
    <cellStyle name="Note 5 2 3 3 8" xfId="60892" xr:uid="{00000000-0005-0000-0000-000011DF0000}"/>
    <cellStyle name="Note 5 2 3 3 9" xfId="60893" xr:uid="{00000000-0005-0000-0000-000012DF0000}"/>
    <cellStyle name="Note 5 2 3 4" xfId="60894" xr:uid="{00000000-0005-0000-0000-000013DF0000}"/>
    <cellStyle name="Note 5 2 3 4 2" xfId="60895" xr:uid="{00000000-0005-0000-0000-000014DF0000}"/>
    <cellStyle name="Note 5 2 3 4 2 2" xfId="60896" xr:uid="{00000000-0005-0000-0000-000015DF0000}"/>
    <cellStyle name="Note 5 2 3 4 2 2 2" xfId="60897" xr:uid="{00000000-0005-0000-0000-000016DF0000}"/>
    <cellStyle name="Note 5 2 3 4 2 2 3" xfId="60898" xr:uid="{00000000-0005-0000-0000-000017DF0000}"/>
    <cellStyle name="Note 5 2 3 4 2 3" xfId="60899" xr:uid="{00000000-0005-0000-0000-000018DF0000}"/>
    <cellStyle name="Note 5 2 3 4 2 3 2" xfId="60900" xr:uid="{00000000-0005-0000-0000-000019DF0000}"/>
    <cellStyle name="Note 5 2 3 4 2 3 3" xfId="60901" xr:uid="{00000000-0005-0000-0000-00001ADF0000}"/>
    <cellStyle name="Note 5 2 3 4 2 4" xfId="60902" xr:uid="{00000000-0005-0000-0000-00001BDF0000}"/>
    <cellStyle name="Note 5 2 3 4 2 4 2" xfId="60903" xr:uid="{00000000-0005-0000-0000-00001CDF0000}"/>
    <cellStyle name="Note 5 2 3 4 2 5" xfId="60904" xr:uid="{00000000-0005-0000-0000-00001DDF0000}"/>
    <cellStyle name="Note 5 2 3 4 2 6" xfId="60905" xr:uid="{00000000-0005-0000-0000-00001EDF0000}"/>
    <cellStyle name="Note 5 2 3 4 3" xfId="60906" xr:uid="{00000000-0005-0000-0000-00001FDF0000}"/>
    <cellStyle name="Note 5 2 3 4 3 2" xfId="60907" xr:uid="{00000000-0005-0000-0000-000020DF0000}"/>
    <cellStyle name="Note 5 2 3 4 3 2 2" xfId="60908" xr:uid="{00000000-0005-0000-0000-000021DF0000}"/>
    <cellStyle name="Note 5 2 3 4 3 2 3" xfId="60909" xr:uid="{00000000-0005-0000-0000-000022DF0000}"/>
    <cellStyle name="Note 5 2 3 4 3 3" xfId="60910" xr:uid="{00000000-0005-0000-0000-000023DF0000}"/>
    <cellStyle name="Note 5 2 3 4 3 3 2" xfId="60911" xr:uid="{00000000-0005-0000-0000-000024DF0000}"/>
    <cellStyle name="Note 5 2 3 4 3 3 3" xfId="60912" xr:uid="{00000000-0005-0000-0000-000025DF0000}"/>
    <cellStyle name="Note 5 2 3 4 3 4" xfId="60913" xr:uid="{00000000-0005-0000-0000-000026DF0000}"/>
    <cellStyle name="Note 5 2 3 4 3 4 2" xfId="60914" xr:uid="{00000000-0005-0000-0000-000027DF0000}"/>
    <cellStyle name="Note 5 2 3 4 3 5" xfId="60915" xr:uid="{00000000-0005-0000-0000-000028DF0000}"/>
    <cellStyle name="Note 5 2 3 4 3 6" xfId="60916" xr:uid="{00000000-0005-0000-0000-000029DF0000}"/>
    <cellStyle name="Note 5 2 3 4 4" xfId="60917" xr:uid="{00000000-0005-0000-0000-00002ADF0000}"/>
    <cellStyle name="Note 5 2 3 4 4 2" xfId="60918" xr:uid="{00000000-0005-0000-0000-00002BDF0000}"/>
    <cellStyle name="Note 5 2 3 4 4 2 2" xfId="60919" xr:uid="{00000000-0005-0000-0000-00002CDF0000}"/>
    <cellStyle name="Note 5 2 3 4 4 2 3" xfId="60920" xr:uid="{00000000-0005-0000-0000-00002DDF0000}"/>
    <cellStyle name="Note 5 2 3 4 4 3" xfId="60921" xr:uid="{00000000-0005-0000-0000-00002EDF0000}"/>
    <cellStyle name="Note 5 2 3 4 4 3 2" xfId="60922" xr:uid="{00000000-0005-0000-0000-00002FDF0000}"/>
    <cellStyle name="Note 5 2 3 4 4 4" xfId="60923" xr:uid="{00000000-0005-0000-0000-000030DF0000}"/>
    <cellStyle name="Note 5 2 3 4 4 5" xfId="60924" xr:uid="{00000000-0005-0000-0000-000031DF0000}"/>
    <cellStyle name="Note 5 2 3 4 5" xfId="60925" xr:uid="{00000000-0005-0000-0000-000032DF0000}"/>
    <cellStyle name="Note 5 2 3 4 5 2" xfId="60926" xr:uid="{00000000-0005-0000-0000-000033DF0000}"/>
    <cellStyle name="Note 5 2 3 4 5 3" xfId="60927" xr:uid="{00000000-0005-0000-0000-000034DF0000}"/>
    <cellStyle name="Note 5 2 3 4 6" xfId="60928" xr:uid="{00000000-0005-0000-0000-000035DF0000}"/>
    <cellStyle name="Note 5 2 3 4 6 2" xfId="60929" xr:uid="{00000000-0005-0000-0000-000036DF0000}"/>
    <cellStyle name="Note 5 2 3 4 6 3" xfId="60930" xr:uid="{00000000-0005-0000-0000-000037DF0000}"/>
    <cellStyle name="Note 5 2 3 4 7" xfId="60931" xr:uid="{00000000-0005-0000-0000-000038DF0000}"/>
    <cellStyle name="Note 5 2 3 4 7 2" xfId="60932" xr:uid="{00000000-0005-0000-0000-000039DF0000}"/>
    <cellStyle name="Note 5 2 3 4 8" xfId="60933" xr:uid="{00000000-0005-0000-0000-00003ADF0000}"/>
    <cellStyle name="Note 5 2 3 4 9" xfId="60934" xr:uid="{00000000-0005-0000-0000-00003BDF0000}"/>
    <cellStyle name="Note 5 2 3 5" xfId="60935" xr:uid="{00000000-0005-0000-0000-00003CDF0000}"/>
    <cellStyle name="Note 5 2 3 5 2" xfId="60936" xr:uid="{00000000-0005-0000-0000-00003DDF0000}"/>
    <cellStyle name="Note 5 2 3 5 2 2" xfId="60937" xr:uid="{00000000-0005-0000-0000-00003EDF0000}"/>
    <cellStyle name="Note 5 2 3 5 2 3" xfId="60938" xr:uid="{00000000-0005-0000-0000-00003FDF0000}"/>
    <cellStyle name="Note 5 2 3 5 3" xfId="60939" xr:uid="{00000000-0005-0000-0000-000040DF0000}"/>
    <cellStyle name="Note 5 2 3 5 3 2" xfId="60940" xr:uid="{00000000-0005-0000-0000-000041DF0000}"/>
    <cellStyle name="Note 5 2 3 5 3 3" xfId="60941" xr:uid="{00000000-0005-0000-0000-000042DF0000}"/>
    <cellStyle name="Note 5 2 3 5 4" xfId="60942" xr:uid="{00000000-0005-0000-0000-000043DF0000}"/>
    <cellStyle name="Note 5 2 3 5 4 2" xfId="60943" xr:uid="{00000000-0005-0000-0000-000044DF0000}"/>
    <cellStyle name="Note 5 2 3 5 5" xfId="60944" xr:uid="{00000000-0005-0000-0000-000045DF0000}"/>
    <cellStyle name="Note 5 2 3 5 6" xfId="60945" xr:uid="{00000000-0005-0000-0000-000046DF0000}"/>
    <cellStyle name="Note 5 2 3 6" xfId="60946" xr:uid="{00000000-0005-0000-0000-000047DF0000}"/>
    <cellStyle name="Note 5 2 3 6 2" xfId="60947" xr:uid="{00000000-0005-0000-0000-000048DF0000}"/>
    <cellStyle name="Note 5 2 3 6 2 2" xfId="60948" xr:uid="{00000000-0005-0000-0000-000049DF0000}"/>
    <cellStyle name="Note 5 2 3 6 2 3" xfId="60949" xr:uid="{00000000-0005-0000-0000-00004ADF0000}"/>
    <cellStyle name="Note 5 2 3 6 3" xfId="60950" xr:uid="{00000000-0005-0000-0000-00004BDF0000}"/>
    <cellStyle name="Note 5 2 3 6 3 2" xfId="60951" xr:uid="{00000000-0005-0000-0000-00004CDF0000}"/>
    <cellStyle name="Note 5 2 3 6 3 3" xfId="60952" xr:uid="{00000000-0005-0000-0000-00004DDF0000}"/>
    <cellStyle name="Note 5 2 3 6 4" xfId="60953" xr:uid="{00000000-0005-0000-0000-00004EDF0000}"/>
    <cellStyle name="Note 5 2 3 6 4 2" xfId="60954" xr:uid="{00000000-0005-0000-0000-00004FDF0000}"/>
    <cellStyle name="Note 5 2 3 6 5" xfId="60955" xr:uid="{00000000-0005-0000-0000-000050DF0000}"/>
    <cellStyle name="Note 5 2 3 6 6" xfId="60956" xr:uid="{00000000-0005-0000-0000-000051DF0000}"/>
    <cellStyle name="Note 5 2 3 7" xfId="60957" xr:uid="{00000000-0005-0000-0000-000052DF0000}"/>
    <cellStyle name="Note 5 2 3 7 2" xfId="60958" xr:uid="{00000000-0005-0000-0000-000053DF0000}"/>
    <cellStyle name="Note 5 2 3 7 2 2" xfId="60959" xr:uid="{00000000-0005-0000-0000-000054DF0000}"/>
    <cellStyle name="Note 5 2 3 7 2 3" xfId="60960" xr:uid="{00000000-0005-0000-0000-000055DF0000}"/>
    <cellStyle name="Note 5 2 3 7 3" xfId="60961" xr:uid="{00000000-0005-0000-0000-000056DF0000}"/>
    <cellStyle name="Note 5 2 3 7 3 2" xfId="60962" xr:uid="{00000000-0005-0000-0000-000057DF0000}"/>
    <cellStyle name="Note 5 2 3 7 4" xfId="60963" xr:uid="{00000000-0005-0000-0000-000058DF0000}"/>
    <cellStyle name="Note 5 2 3 7 5" xfId="60964" xr:uid="{00000000-0005-0000-0000-000059DF0000}"/>
    <cellStyle name="Note 5 2 3 8" xfId="60965" xr:uid="{00000000-0005-0000-0000-00005ADF0000}"/>
    <cellStyle name="Note 5 2 3 8 2" xfId="60966" xr:uid="{00000000-0005-0000-0000-00005BDF0000}"/>
    <cellStyle name="Note 5 2 3 8 3" xfId="60967" xr:uid="{00000000-0005-0000-0000-00005CDF0000}"/>
    <cellStyle name="Note 5 2 3 9" xfId="60968" xr:uid="{00000000-0005-0000-0000-00005DDF0000}"/>
    <cellStyle name="Note 5 2 3 9 2" xfId="60969" xr:uid="{00000000-0005-0000-0000-00005EDF0000}"/>
    <cellStyle name="Note 5 2 3 9 3" xfId="60970" xr:uid="{00000000-0005-0000-0000-00005FDF0000}"/>
    <cellStyle name="Note 5 2 4" xfId="6602" xr:uid="{00000000-0005-0000-0000-000060DF0000}"/>
    <cellStyle name="Note 5 2 4 10" xfId="60971" xr:uid="{00000000-0005-0000-0000-000061DF0000}"/>
    <cellStyle name="Note 5 2 4 2" xfId="11901" xr:uid="{00000000-0005-0000-0000-000062DF0000}"/>
    <cellStyle name="Note 5 2 4 2 2" xfId="60972" xr:uid="{00000000-0005-0000-0000-000063DF0000}"/>
    <cellStyle name="Note 5 2 4 2 2 2" xfId="60973" xr:uid="{00000000-0005-0000-0000-000064DF0000}"/>
    <cellStyle name="Note 5 2 4 2 2 2 2" xfId="60974" xr:uid="{00000000-0005-0000-0000-000065DF0000}"/>
    <cellStyle name="Note 5 2 4 2 2 2 3" xfId="60975" xr:uid="{00000000-0005-0000-0000-000066DF0000}"/>
    <cellStyle name="Note 5 2 4 2 2 3" xfId="60976" xr:uid="{00000000-0005-0000-0000-000067DF0000}"/>
    <cellStyle name="Note 5 2 4 2 2 3 2" xfId="60977" xr:uid="{00000000-0005-0000-0000-000068DF0000}"/>
    <cellStyle name="Note 5 2 4 2 2 3 3" xfId="60978" xr:uid="{00000000-0005-0000-0000-000069DF0000}"/>
    <cellStyle name="Note 5 2 4 2 2 4" xfId="60979" xr:uid="{00000000-0005-0000-0000-00006ADF0000}"/>
    <cellStyle name="Note 5 2 4 2 2 4 2" xfId="60980" xr:uid="{00000000-0005-0000-0000-00006BDF0000}"/>
    <cellStyle name="Note 5 2 4 2 2 5" xfId="60981" xr:uid="{00000000-0005-0000-0000-00006CDF0000}"/>
    <cellStyle name="Note 5 2 4 2 2 6" xfId="60982" xr:uid="{00000000-0005-0000-0000-00006DDF0000}"/>
    <cellStyle name="Note 5 2 4 2 3" xfId="60983" xr:uid="{00000000-0005-0000-0000-00006EDF0000}"/>
    <cellStyle name="Note 5 2 4 2 3 2" xfId="60984" xr:uid="{00000000-0005-0000-0000-00006FDF0000}"/>
    <cellStyle name="Note 5 2 4 2 3 2 2" xfId="60985" xr:uid="{00000000-0005-0000-0000-000070DF0000}"/>
    <cellStyle name="Note 5 2 4 2 3 2 3" xfId="60986" xr:uid="{00000000-0005-0000-0000-000071DF0000}"/>
    <cellStyle name="Note 5 2 4 2 3 3" xfId="60987" xr:uid="{00000000-0005-0000-0000-000072DF0000}"/>
    <cellStyle name="Note 5 2 4 2 3 3 2" xfId="60988" xr:uid="{00000000-0005-0000-0000-000073DF0000}"/>
    <cellStyle name="Note 5 2 4 2 3 3 3" xfId="60989" xr:uid="{00000000-0005-0000-0000-000074DF0000}"/>
    <cellStyle name="Note 5 2 4 2 3 4" xfId="60990" xr:uid="{00000000-0005-0000-0000-000075DF0000}"/>
    <cellStyle name="Note 5 2 4 2 3 4 2" xfId="60991" xr:uid="{00000000-0005-0000-0000-000076DF0000}"/>
    <cellStyle name="Note 5 2 4 2 3 5" xfId="60992" xr:uid="{00000000-0005-0000-0000-000077DF0000}"/>
    <cellStyle name="Note 5 2 4 2 3 6" xfId="60993" xr:uid="{00000000-0005-0000-0000-000078DF0000}"/>
    <cellStyle name="Note 5 2 4 2 4" xfId="60994" xr:uid="{00000000-0005-0000-0000-000079DF0000}"/>
    <cellStyle name="Note 5 2 4 2 4 2" xfId="60995" xr:uid="{00000000-0005-0000-0000-00007ADF0000}"/>
    <cellStyle name="Note 5 2 4 2 4 2 2" xfId="60996" xr:uid="{00000000-0005-0000-0000-00007BDF0000}"/>
    <cellStyle name="Note 5 2 4 2 4 2 3" xfId="60997" xr:uid="{00000000-0005-0000-0000-00007CDF0000}"/>
    <cellStyle name="Note 5 2 4 2 4 3" xfId="60998" xr:uid="{00000000-0005-0000-0000-00007DDF0000}"/>
    <cellStyle name="Note 5 2 4 2 4 3 2" xfId="60999" xr:uid="{00000000-0005-0000-0000-00007EDF0000}"/>
    <cellStyle name="Note 5 2 4 2 4 4" xfId="61000" xr:uid="{00000000-0005-0000-0000-00007FDF0000}"/>
    <cellStyle name="Note 5 2 4 2 4 5" xfId="61001" xr:uid="{00000000-0005-0000-0000-000080DF0000}"/>
    <cellStyle name="Note 5 2 4 2 5" xfId="61002" xr:uid="{00000000-0005-0000-0000-000081DF0000}"/>
    <cellStyle name="Note 5 2 4 2 5 2" xfId="61003" xr:uid="{00000000-0005-0000-0000-000082DF0000}"/>
    <cellStyle name="Note 5 2 4 2 5 3" xfId="61004" xr:uid="{00000000-0005-0000-0000-000083DF0000}"/>
    <cellStyle name="Note 5 2 4 2 6" xfId="61005" xr:uid="{00000000-0005-0000-0000-000084DF0000}"/>
    <cellStyle name="Note 5 2 4 2 6 2" xfId="61006" xr:uid="{00000000-0005-0000-0000-000085DF0000}"/>
    <cellStyle name="Note 5 2 4 2 6 3" xfId="61007" xr:uid="{00000000-0005-0000-0000-000086DF0000}"/>
    <cellStyle name="Note 5 2 4 2 7" xfId="61008" xr:uid="{00000000-0005-0000-0000-000087DF0000}"/>
    <cellStyle name="Note 5 2 4 2 7 2" xfId="61009" xr:uid="{00000000-0005-0000-0000-000088DF0000}"/>
    <cellStyle name="Note 5 2 4 2 8" xfId="61010" xr:uid="{00000000-0005-0000-0000-000089DF0000}"/>
    <cellStyle name="Note 5 2 4 2 9" xfId="61011" xr:uid="{00000000-0005-0000-0000-00008ADF0000}"/>
    <cellStyle name="Note 5 2 4 3" xfId="61012" xr:uid="{00000000-0005-0000-0000-00008BDF0000}"/>
    <cellStyle name="Note 5 2 4 3 2" xfId="61013" xr:uid="{00000000-0005-0000-0000-00008CDF0000}"/>
    <cellStyle name="Note 5 2 4 3 2 2" xfId="61014" xr:uid="{00000000-0005-0000-0000-00008DDF0000}"/>
    <cellStyle name="Note 5 2 4 3 2 3" xfId="61015" xr:uid="{00000000-0005-0000-0000-00008EDF0000}"/>
    <cellStyle name="Note 5 2 4 3 3" xfId="61016" xr:uid="{00000000-0005-0000-0000-00008FDF0000}"/>
    <cellStyle name="Note 5 2 4 3 3 2" xfId="61017" xr:uid="{00000000-0005-0000-0000-000090DF0000}"/>
    <cellStyle name="Note 5 2 4 3 3 3" xfId="61018" xr:uid="{00000000-0005-0000-0000-000091DF0000}"/>
    <cellStyle name="Note 5 2 4 3 4" xfId="61019" xr:uid="{00000000-0005-0000-0000-000092DF0000}"/>
    <cellStyle name="Note 5 2 4 3 4 2" xfId="61020" xr:uid="{00000000-0005-0000-0000-000093DF0000}"/>
    <cellStyle name="Note 5 2 4 3 5" xfId="61021" xr:uid="{00000000-0005-0000-0000-000094DF0000}"/>
    <cellStyle name="Note 5 2 4 3 6" xfId="61022" xr:uid="{00000000-0005-0000-0000-000095DF0000}"/>
    <cellStyle name="Note 5 2 4 4" xfId="61023" xr:uid="{00000000-0005-0000-0000-000096DF0000}"/>
    <cellStyle name="Note 5 2 4 4 2" xfId="61024" xr:uid="{00000000-0005-0000-0000-000097DF0000}"/>
    <cellStyle name="Note 5 2 4 4 2 2" xfId="61025" xr:uid="{00000000-0005-0000-0000-000098DF0000}"/>
    <cellStyle name="Note 5 2 4 4 2 3" xfId="61026" xr:uid="{00000000-0005-0000-0000-000099DF0000}"/>
    <cellStyle name="Note 5 2 4 4 3" xfId="61027" xr:uid="{00000000-0005-0000-0000-00009ADF0000}"/>
    <cellStyle name="Note 5 2 4 4 3 2" xfId="61028" xr:uid="{00000000-0005-0000-0000-00009BDF0000}"/>
    <cellStyle name="Note 5 2 4 4 3 3" xfId="61029" xr:uid="{00000000-0005-0000-0000-00009CDF0000}"/>
    <cellStyle name="Note 5 2 4 4 4" xfId="61030" xr:uid="{00000000-0005-0000-0000-00009DDF0000}"/>
    <cellStyle name="Note 5 2 4 4 4 2" xfId="61031" xr:uid="{00000000-0005-0000-0000-00009EDF0000}"/>
    <cellStyle name="Note 5 2 4 4 5" xfId="61032" xr:uid="{00000000-0005-0000-0000-00009FDF0000}"/>
    <cellStyle name="Note 5 2 4 4 6" xfId="61033" xr:uid="{00000000-0005-0000-0000-0000A0DF0000}"/>
    <cellStyle name="Note 5 2 4 5" xfId="61034" xr:uid="{00000000-0005-0000-0000-0000A1DF0000}"/>
    <cellStyle name="Note 5 2 4 5 2" xfId="61035" xr:uid="{00000000-0005-0000-0000-0000A2DF0000}"/>
    <cellStyle name="Note 5 2 4 5 2 2" xfId="61036" xr:uid="{00000000-0005-0000-0000-0000A3DF0000}"/>
    <cellStyle name="Note 5 2 4 5 2 3" xfId="61037" xr:uid="{00000000-0005-0000-0000-0000A4DF0000}"/>
    <cellStyle name="Note 5 2 4 5 3" xfId="61038" xr:uid="{00000000-0005-0000-0000-0000A5DF0000}"/>
    <cellStyle name="Note 5 2 4 5 3 2" xfId="61039" xr:uid="{00000000-0005-0000-0000-0000A6DF0000}"/>
    <cellStyle name="Note 5 2 4 5 4" xfId="61040" xr:uid="{00000000-0005-0000-0000-0000A7DF0000}"/>
    <cellStyle name="Note 5 2 4 5 5" xfId="61041" xr:uid="{00000000-0005-0000-0000-0000A8DF0000}"/>
    <cellStyle name="Note 5 2 4 6" xfId="61042" xr:uid="{00000000-0005-0000-0000-0000A9DF0000}"/>
    <cellStyle name="Note 5 2 4 6 2" xfId="61043" xr:uid="{00000000-0005-0000-0000-0000AADF0000}"/>
    <cellStyle name="Note 5 2 4 6 3" xfId="61044" xr:uid="{00000000-0005-0000-0000-0000ABDF0000}"/>
    <cellStyle name="Note 5 2 4 7" xfId="61045" xr:uid="{00000000-0005-0000-0000-0000ACDF0000}"/>
    <cellStyle name="Note 5 2 4 7 2" xfId="61046" xr:uid="{00000000-0005-0000-0000-0000ADDF0000}"/>
    <cellStyle name="Note 5 2 4 7 3" xfId="61047" xr:uid="{00000000-0005-0000-0000-0000AEDF0000}"/>
    <cellStyle name="Note 5 2 4 8" xfId="61048" xr:uid="{00000000-0005-0000-0000-0000AFDF0000}"/>
    <cellStyle name="Note 5 2 4 8 2" xfId="61049" xr:uid="{00000000-0005-0000-0000-0000B0DF0000}"/>
    <cellStyle name="Note 5 2 4 9" xfId="61050" xr:uid="{00000000-0005-0000-0000-0000B1DF0000}"/>
    <cellStyle name="Note 5 2 5" xfId="6603" xr:uid="{00000000-0005-0000-0000-0000B2DF0000}"/>
    <cellStyle name="Note 5 2 5 2" xfId="11902" xr:uid="{00000000-0005-0000-0000-0000B3DF0000}"/>
    <cellStyle name="Note 5 2 5 2 2" xfId="61051" xr:uid="{00000000-0005-0000-0000-0000B4DF0000}"/>
    <cellStyle name="Note 5 2 5 2 2 2" xfId="61052" xr:uid="{00000000-0005-0000-0000-0000B5DF0000}"/>
    <cellStyle name="Note 5 2 5 2 2 3" xfId="61053" xr:uid="{00000000-0005-0000-0000-0000B6DF0000}"/>
    <cellStyle name="Note 5 2 5 2 3" xfId="61054" xr:uid="{00000000-0005-0000-0000-0000B7DF0000}"/>
    <cellStyle name="Note 5 2 5 2 3 2" xfId="61055" xr:uid="{00000000-0005-0000-0000-0000B8DF0000}"/>
    <cellStyle name="Note 5 2 5 2 3 3" xfId="61056" xr:uid="{00000000-0005-0000-0000-0000B9DF0000}"/>
    <cellStyle name="Note 5 2 5 2 4" xfId="61057" xr:uid="{00000000-0005-0000-0000-0000BADF0000}"/>
    <cellStyle name="Note 5 2 5 2 4 2" xfId="61058" xr:uid="{00000000-0005-0000-0000-0000BBDF0000}"/>
    <cellStyle name="Note 5 2 5 2 5" xfId="61059" xr:uid="{00000000-0005-0000-0000-0000BCDF0000}"/>
    <cellStyle name="Note 5 2 5 2 6" xfId="61060" xr:uid="{00000000-0005-0000-0000-0000BDDF0000}"/>
    <cellStyle name="Note 5 2 5 3" xfId="61061" xr:uid="{00000000-0005-0000-0000-0000BEDF0000}"/>
    <cellStyle name="Note 5 2 5 3 2" xfId="61062" xr:uid="{00000000-0005-0000-0000-0000BFDF0000}"/>
    <cellStyle name="Note 5 2 5 3 2 2" xfId="61063" xr:uid="{00000000-0005-0000-0000-0000C0DF0000}"/>
    <cellStyle name="Note 5 2 5 3 2 3" xfId="61064" xr:uid="{00000000-0005-0000-0000-0000C1DF0000}"/>
    <cellStyle name="Note 5 2 5 3 3" xfId="61065" xr:uid="{00000000-0005-0000-0000-0000C2DF0000}"/>
    <cellStyle name="Note 5 2 5 3 3 2" xfId="61066" xr:uid="{00000000-0005-0000-0000-0000C3DF0000}"/>
    <cellStyle name="Note 5 2 5 3 3 3" xfId="61067" xr:uid="{00000000-0005-0000-0000-0000C4DF0000}"/>
    <cellStyle name="Note 5 2 5 3 4" xfId="61068" xr:uid="{00000000-0005-0000-0000-0000C5DF0000}"/>
    <cellStyle name="Note 5 2 5 3 4 2" xfId="61069" xr:uid="{00000000-0005-0000-0000-0000C6DF0000}"/>
    <cellStyle name="Note 5 2 5 3 5" xfId="61070" xr:uid="{00000000-0005-0000-0000-0000C7DF0000}"/>
    <cellStyle name="Note 5 2 5 3 6" xfId="61071" xr:uid="{00000000-0005-0000-0000-0000C8DF0000}"/>
    <cellStyle name="Note 5 2 5 4" xfId="61072" xr:uid="{00000000-0005-0000-0000-0000C9DF0000}"/>
    <cellStyle name="Note 5 2 5 4 2" xfId="61073" xr:uid="{00000000-0005-0000-0000-0000CADF0000}"/>
    <cellStyle name="Note 5 2 5 4 2 2" xfId="61074" xr:uid="{00000000-0005-0000-0000-0000CBDF0000}"/>
    <cellStyle name="Note 5 2 5 4 2 3" xfId="61075" xr:uid="{00000000-0005-0000-0000-0000CCDF0000}"/>
    <cellStyle name="Note 5 2 5 4 3" xfId="61076" xr:uid="{00000000-0005-0000-0000-0000CDDF0000}"/>
    <cellStyle name="Note 5 2 5 4 3 2" xfId="61077" xr:uid="{00000000-0005-0000-0000-0000CEDF0000}"/>
    <cellStyle name="Note 5 2 5 4 4" xfId="61078" xr:uid="{00000000-0005-0000-0000-0000CFDF0000}"/>
    <cellStyle name="Note 5 2 5 4 5" xfId="61079" xr:uid="{00000000-0005-0000-0000-0000D0DF0000}"/>
    <cellStyle name="Note 5 2 5 5" xfId="61080" xr:uid="{00000000-0005-0000-0000-0000D1DF0000}"/>
    <cellStyle name="Note 5 2 5 5 2" xfId="61081" xr:uid="{00000000-0005-0000-0000-0000D2DF0000}"/>
    <cellStyle name="Note 5 2 5 5 3" xfId="61082" xr:uid="{00000000-0005-0000-0000-0000D3DF0000}"/>
    <cellStyle name="Note 5 2 5 6" xfId="61083" xr:uid="{00000000-0005-0000-0000-0000D4DF0000}"/>
    <cellStyle name="Note 5 2 5 6 2" xfId="61084" xr:uid="{00000000-0005-0000-0000-0000D5DF0000}"/>
    <cellStyle name="Note 5 2 5 6 3" xfId="61085" xr:uid="{00000000-0005-0000-0000-0000D6DF0000}"/>
    <cellStyle name="Note 5 2 5 7" xfId="61086" xr:uid="{00000000-0005-0000-0000-0000D7DF0000}"/>
    <cellStyle name="Note 5 2 5 7 2" xfId="61087" xr:uid="{00000000-0005-0000-0000-0000D8DF0000}"/>
    <cellStyle name="Note 5 2 5 8" xfId="61088" xr:uid="{00000000-0005-0000-0000-0000D9DF0000}"/>
    <cellStyle name="Note 5 2 5 9" xfId="61089" xr:uid="{00000000-0005-0000-0000-0000DADF0000}"/>
    <cellStyle name="Note 5 2 6" xfId="6604" xr:uid="{00000000-0005-0000-0000-0000DBDF0000}"/>
    <cellStyle name="Note 5 2 6 2" xfId="11903" xr:uid="{00000000-0005-0000-0000-0000DCDF0000}"/>
    <cellStyle name="Note 5 2 6 2 2" xfId="61090" xr:uid="{00000000-0005-0000-0000-0000DDDF0000}"/>
    <cellStyle name="Note 5 2 6 2 2 2" xfId="61091" xr:uid="{00000000-0005-0000-0000-0000DEDF0000}"/>
    <cellStyle name="Note 5 2 6 2 2 3" xfId="61092" xr:uid="{00000000-0005-0000-0000-0000DFDF0000}"/>
    <cellStyle name="Note 5 2 6 2 3" xfId="61093" xr:uid="{00000000-0005-0000-0000-0000E0DF0000}"/>
    <cellStyle name="Note 5 2 6 2 3 2" xfId="61094" xr:uid="{00000000-0005-0000-0000-0000E1DF0000}"/>
    <cellStyle name="Note 5 2 6 2 3 3" xfId="61095" xr:uid="{00000000-0005-0000-0000-0000E2DF0000}"/>
    <cellStyle name="Note 5 2 6 2 4" xfId="61096" xr:uid="{00000000-0005-0000-0000-0000E3DF0000}"/>
    <cellStyle name="Note 5 2 6 2 4 2" xfId="61097" xr:uid="{00000000-0005-0000-0000-0000E4DF0000}"/>
    <cellStyle name="Note 5 2 6 2 5" xfId="61098" xr:uid="{00000000-0005-0000-0000-0000E5DF0000}"/>
    <cellStyle name="Note 5 2 6 2 6" xfId="61099" xr:uid="{00000000-0005-0000-0000-0000E6DF0000}"/>
    <cellStyle name="Note 5 2 6 3" xfId="61100" xr:uid="{00000000-0005-0000-0000-0000E7DF0000}"/>
    <cellStyle name="Note 5 2 6 3 2" xfId="61101" xr:uid="{00000000-0005-0000-0000-0000E8DF0000}"/>
    <cellStyle name="Note 5 2 6 3 2 2" xfId="61102" xr:uid="{00000000-0005-0000-0000-0000E9DF0000}"/>
    <cellStyle name="Note 5 2 6 3 2 3" xfId="61103" xr:uid="{00000000-0005-0000-0000-0000EADF0000}"/>
    <cellStyle name="Note 5 2 6 3 3" xfId="61104" xr:uid="{00000000-0005-0000-0000-0000EBDF0000}"/>
    <cellStyle name="Note 5 2 6 3 3 2" xfId="61105" xr:uid="{00000000-0005-0000-0000-0000ECDF0000}"/>
    <cellStyle name="Note 5 2 6 3 3 3" xfId="61106" xr:uid="{00000000-0005-0000-0000-0000EDDF0000}"/>
    <cellStyle name="Note 5 2 6 3 4" xfId="61107" xr:uid="{00000000-0005-0000-0000-0000EEDF0000}"/>
    <cellStyle name="Note 5 2 6 3 4 2" xfId="61108" xr:uid="{00000000-0005-0000-0000-0000EFDF0000}"/>
    <cellStyle name="Note 5 2 6 3 5" xfId="61109" xr:uid="{00000000-0005-0000-0000-0000F0DF0000}"/>
    <cellStyle name="Note 5 2 6 3 6" xfId="61110" xr:uid="{00000000-0005-0000-0000-0000F1DF0000}"/>
    <cellStyle name="Note 5 2 6 4" xfId="61111" xr:uid="{00000000-0005-0000-0000-0000F2DF0000}"/>
    <cellStyle name="Note 5 2 6 4 2" xfId="61112" xr:uid="{00000000-0005-0000-0000-0000F3DF0000}"/>
    <cellStyle name="Note 5 2 6 4 2 2" xfId="61113" xr:uid="{00000000-0005-0000-0000-0000F4DF0000}"/>
    <cellStyle name="Note 5 2 6 4 2 3" xfId="61114" xr:uid="{00000000-0005-0000-0000-0000F5DF0000}"/>
    <cellStyle name="Note 5 2 6 4 3" xfId="61115" xr:uid="{00000000-0005-0000-0000-0000F6DF0000}"/>
    <cellStyle name="Note 5 2 6 4 3 2" xfId="61116" xr:uid="{00000000-0005-0000-0000-0000F7DF0000}"/>
    <cellStyle name="Note 5 2 6 4 4" xfId="61117" xr:uid="{00000000-0005-0000-0000-0000F8DF0000}"/>
    <cellStyle name="Note 5 2 6 4 5" xfId="61118" xr:uid="{00000000-0005-0000-0000-0000F9DF0000}"/>
    <cellStyle name="Note 5 2 6 5" xfId="61119" xr:uid="{00000000-0005-0000-0000-0000FADF0000}"/>
    <cellStyle name="Note 5 2 6 5 2" xfId="61120" xr:uid="{00000000-0005-0000-0000-0000FBDF0000}"/>
    <cellStyle name="Note 5 2 6 5 3" xfId="61121" xr:uid="{00000000-0005-0000-0000-0000FCDF0000}"/>
    <cellStyle name="Note 5 2 6 6" xfId="61122" xr:uid="{00000000-0005-0000-0000-0000FDDF0000}"/>
    <cellStyle name="Note 5 2 6 6 2" xfId="61123" xr:uid="{00000000-0005-0000-0000-0000FEDF0000}"/>
    <cellStyle name="Note 5 2 6 6 3" xfId="61124" xr:uid="{00000000-0005-0000-0000-0000FFDF0000}"/>
    <cellStyle name="Note 5 2 6 7" xfId="61125" xr:uid="{00000000-0005-0000-0000-000000E00000}"/>
    <cellStyle name="Note 5 2 6 7 2" xfId="61126" xr:uid="{00000000-0005-0000-0000-000001E00000}"/>
    <cellStyle name="Note 5 2 6 8" xfId="61127" xr:uid="{00000000-0005-0000-0000-000002E00000}"/>
    <cellStyle name="Note 5 2 6 9" xfId="61128" xr:uid="{00000000-0005-0000-0000-000003E00000}"/>
    <cellStyle name="Note 5 2 7" xfId="6605" xr:uid="{00000000-0005-0000-0000-000004E00000}"/>
    <cellStyle name="Note 5 2 7 2" xfId="11904" xr:uid="{00000000-0005-0000-0000-000005E00000}"/>
    <cellStyle name="Note 5 2 7 2 2" xfId="61129" xr:uid="{00000000-0005-0000-0000-000006E00000}"/>
    <cellStyle name="Note 5 2 7 2 3" xfId="61130" xr:uid="{00000000-0005-0000-0000-000007E00000}"/>
    <cellStyle name="Note 5 2 7 3" xfId="61131" xr:uid="{00000000-0005-0000-0000-000008E00000}"/>
    <cellStyle name="Note 5 2 7 3 2" xfId="61132" xr:uid="{00000000-0005-0000-0000-000009E00000}"/>
    <cellStyle name="Note 5 2 7 3 3" xfId="61133" xr:uid="{00000000-0005-0000-0000-00000AE00000}"/>
    <cellStyle name="Note 5 2 7 4" xfId="61134" xr:uid="{00000000-0005-0000-0000-00000BE00000}"/>
    <cellStyle name="Note 5 2 7 4 2" xfId="61135" xr:uid="{00000000-0005-0000-0000-00000CE00000}"/>
    <cellStyle name="Note 5 2 7 5" xfId="61136" xr:uid="{00000000-0005-0000-0000-00000DE00000}"/>
    <cellStyle name="Note 5 2 7 6" xfId="61137" xr:uid="{00000000-0005-0000-0000-00000EE00000}"/>
    <cellStyle name="Note 5 2 8" xfId="6606" xr:uid="{00000000-0005-0000-0000-00000FE00000}"/>
    <cellStyle name="Note 5 2 8 2" xfId="11905" xr:uid="{00000000-0005-0000-0000-000010E00000}"/>
    <cellStyle name="Note 5 2 8 2 2" xfId="61138" xr:uid="{00000000-0005-0000-0000-000011E00000}"/>
    <cellStyle name="Note 5 2 8 2 3" xfId="61139" xr:uid="{00000000-0005-0000-0000-000012E00000}"/>
    <cellStyle name="Note 5 2 8 3" xfId="61140" xr:uid="{00000000-0005-0000-0000-000013E00000}"/>
    <cellStyle name="Note 5 2 8 3 2" xfId="61141" xr:uid="{00000000-0005-0000-0000-000014E00000}"/>
    <cellStyle name="Note 5 2 8 3 3" xfId="61142" xr:uid="{00000000-0005-0000-0000-000015E00000}"/>
    <cellStyle name="Note 5 2 8 4" xfId="61143" xr:uid="{00000000-0005-0000-0000-000016E00000}"/>
    <cellStyle name="Note 5 2 8 4 2" xfId="61144" xr:uid="{00000000-0005-0000-0000-000017E00000}"/>
    <cellStyle name="Note 5 2 8 5" xfId="61145" xr:uid="{00000000-0005-0000-0000-000018E00000}"/>
    <cellStyle name="Note 5 2 8 6" xfId="61146" xr:uid="{00000000-0005-0000-0000-000019E00000}"/>
    <cellStyle name="Note 5 2 9" xfId="6607" xr:uid="{00000000-0005-0000-0000-00001AE00000}"/>
    <cellStyle name="Note 5 2 9 2" xfId="11906" xr:uid="{00000000-0005-0000-0000-00001BE00000}"/>
    <cellStyle name="Note 5 2 9 2 2" xfId="61147" xr:uid="{00000000-0005-0000-0000-00001CE00000}"/>
    <cellStyle name="Note 5 2 9 2 3" xfId="61148" xr:uid="{00000000-0005-0000-0000-00001DE00000}"/>
    <cellStyle name="Note 5 2 9 3" xfId="61149" xr:uid="{00000000-0005-0000-0000-00001EE00000}"/>
    <cellStyle name="Note 5 2 9 3 2" xfId="61150" xr:uid="{00000000-0005-0000-0000-00001FE00000}"/>
    <cellStyle name="Note 5 2 9 4" xfId="61151" xr:uid="{00000000-0005-0000-0000-000020E00000}"/>
    <cellStyle name="Note 5 2 9 5" xfId="61152" xr:uid="{00000000-0005-0000-0000-000021E00000}"/>
    <cellStyle name="Note 5 3" xfId="6608" xr:uid="{00000000-0005-0000-0000-000022E00000}"/>
    <cellStyle name="Note 5 3 10" xfId="61153" xr:uid="{00000000-0005-0000-0000-000023E00000}"/>
    <cellStyle name="Note 5 3 10 2" xfId="61154" xr:uid="{00000000-0005-0000-0000-000024E00000}"/>
    <cellStyle name="Note 5 3 10 3" xfId="61155" xr:uid="{00000000-0005-0000-0000-000025E00000}"/>
    <cellStyle name="Note 5 3 11" xfId="61156" xr:uid="{00000000-0005-0000-0000-000026E00000}"/>
    <cellStyle name="Note 5 3 11 2" xfId="61157" xr:uid="{00000000-0005-0000-0000-000027E00000}"/>
    <cellStyle name="Note 5 3 12" xfId="61158" xr:uid="{00000000-0005-0000-0000-000028E00000}"/>
    <cellStyle name="Note 5 3 13" xfId="61159" xr:uid="{00000000-0005-0000-0000-000029E00000}"/>
    <cellStyle name="Note 5 3 14" xfId="61160" xr:uid="{00000000-0005-0000-0000-00002AE00000}"/>
    <cellStyle name="Note 5 3 2" xfId="6609" xr:uid="{00000000-0005-0000-0000-00002BE00000}"/>
    <cellStyle name="Note 5 3 2 10" xfId="61161" xr:uid="{00000000-0005-0000-0000-00002CE00000}"/>
    <cellStyle name="Note 5 3 2 10 2" xfId="61162" xr:uid="{00000000-0005-0000-0000-00002DE00000}"/>
    <cellStyle name="Note 5 3 2 11" xfId="61163" xr:uid="{00000000-0005-0000-0000-00002EE00000}"/>
    <cellStyle name="Note 5 3 2 12" xfId="61164" xr:uid="{00000000-0005-0000-0000-00002FE00000}"/>
    <cellStyle name="Note 5 3 2 2" xfId="61165" xr:uid="{00000000-0005-0000-0000-000030E00000}"/>
    <cellStyle name="Note 5 3 2 2 10" xfId="61166" xr:uid="{00000000-0005-0000-0000-000031E00000}"/>
    <cellStyle name="Note 5 3 2 2 2" xfId="61167" xr:uid="{00000000-0005-0000-0000-000032E00000}"/>
    <cellStyle name="Note 5 3 2 2 2 2" xfId="61168" xr:uid="{00000000-0005-0000-0000-000033E00000}"/>
    <cellStyle name="Note 5 3 2 2 2 2 2" xfId="61169" xr:uid="{00000000-0005-0000-0000-000034E00000}"/>
    <cellStyle name="Note 5 3 2 2 2 2 2 2" xfId="61170" xr:uid="{00000000-0005-0000-0000-000035E00000}"/>
    <cellStyle name="Note 5 3 2 2 2 2 2 3" xfId="61171" xr:uid="{00000000-0005-0000-0000-000036E00000}"/>
    <cellStyle name="Note 5 3 2 2 2 2 3" xfId="61172" xr:uid="{00000000-0005-0000-0000-000037E00000}"/>
    <cellStyle name="Note 5 3 2 2 2 2 3 2" xfId="61173" xr:uid="{00000000-0005-0000-0000-000038E00000}"/>
    <cellStyle name="Note 5 3 2 2 2 2 3 3" xfId="61174" xr:uid="{00000000-0005-0000-0000-000039E00000}"/>
    <cellStyle name="Note 5 3 2 2 2 2 4" xfId="61175" xr:uid="{00000000-0005-0000-0000-00003AE00000}"/>
    <cellStyle name="Note 5 3 2 2 2 2 4 2" xfId="61176" xr:uid="{00000000-0005-0000-0000-00003BE00000}"/>
    <cellStyle name="Note 5 3 2 2 2 2 5" xfId="61177" xr:uid="{00000000-0005-0000-0000-00003CE00000}"/>
    <cellStyle name="Note 5 3 2 2 2 2 6" xfId="61178" xr:uid="{00000000-0005-0000-0000-00003DE00000}"/>
    <cellStyle name="Note 5 3 2 2 2 3" xfId="61179" xr:uid="{00000000-0005-0000-0000-00003EE00000}"/>
    <cellStyle name="Note 5 3 2 2 2 3 2" xfId="61180" xr:uid="{00000000-0005-0000-0000-00003FE00000}"/>
    <cellStyle name="Note 5 3 2 2 2 3 2 2" xfId="61181" xr:uid="{00000000-0005-0000-0000-000040E00000}"/>
    <cellStyle name="Note 5 3 2 2 2 3 2 3" xfId="61182" xr:uid="{00000000-0005-0000-0000-000041E00000}"/>
    <cellStyle name="Note 5 3 2 2 2 3 3" xfId="61183" xr:uid="{00000000-0005-0000-0000-000042E00000}"/>
    <cellStyle name="Note 5 3 2 2 2 3 3 2" xfId="61184" xr:uid="{00000000-0005-0000-0000-000043E00000}"/>
    <cellStyle name="Note 5 3 2 2 2 3 3 3" xfId="61185" xr:uid="{00000000-0005-0000-0000-000044E00000}"/>
    <cellStyle name="Note 5 3 2 2 2 3 4" xfId="61186" xr:uid="{00000000-0005-0000-0000-000045E00000}"/>
    <cellStyle name="Note 5 3 2 2 2 3 4 2" xfId="61187" xr:uid="{00000000-0005-0000-0000-000046E00000}"/>
    <cellStyle name="Note 5 3 2 2 2 3 5" xfId="61188" xr:uid="{00000000-0005-0000-0000-000047E00000}"/>
    <cellStyle name="Note 5 3 2 2 2 3 6" xfId="61189" xr:uid="{00000000-0005-0000-0000-000048E00000}"/>
    <cellStyle name="Note 5 3 2 2 2 4" xfId="61190" xr:uid="{00000000-0005-0000-0000-000049E00000}"/>
    <cellStyle name="Note 5 3 2 2 2 4 2" xfId="61191" xr:uid="{00000000-0005-0000-0000-00004AE00000}"/>
    <cellStyle name="Note 5 3 2 2 2 4 2 2" xfId="61192" xr:uid="{00000000-0005-0000-0000-00004BE00000}"/>
    <cellStyle name="Note 5 3 2 2 2 4 2 3" xfId="61193" xr:uid="{00000000-0005-0000-0000-00004CE00000}"/>
    <cellStyle name="Note 5 3 2 2 2 4 3" xfId="61194" xr:uid="{00000000-0005-0000-0000-00004DE00000}"/>
    <cellStyle name="Note 5 3 2 2 2 4 3 2" xfId="61195" xr:uid="{00000000-0005-0000-0000-00004EE00000}"/>
    <cellStyle name="Note 5 3 2 2 2 4 4" xfId="61196" xr:uid="{00000000-0005-0000-0000-00004FE00000}"/>
    <cellStyle name="Note 5 3 2 2 2 4 5" xfId="61197" xr:uid="{00000000-0005-0000-0000-000050E00000}"/>
    <cellStyle name="Note 5 3 2 2 2 5" xfId="61198" xr:uid="{00000000-0005-0000-0000-000051E00000}"/>
    <cellStyle name="Note 5 3 2 2 2 5 2" xfId="61199" xr:uid="{00000000-0005-0000-0000-000052E00000}"/>
    <cellStyle name="Note 5 3 2 2 2 5 3" xfId="61200" xr:uid="{00000000-0005-0000-0000-000053E00000}"/>
    <cellStyle name="Note 5 3 2 2 2 6" xfId="61201" xr:uid="{00000000-0005-0000-0000-000054E00000}"/>
    <cellStyle name="Note 5 3 2 2 2 6 2" xfId="61202" xr:uid="{00000000-0005-0000-0000-000055E00000}"/>
    <cellStyle name="Note 5 3 2 2 2 6 3" xfId="61203" xr:uid="{00000000-0005-0000-0000-000056E00000}"/>
    <cellStyle name="Note 5 3 2 2 2 7" xfId="61204" xr:uid="{00000000-0005-0000-0000-000057E00000}"/>
    <cellStyle name="Note 5 3 2 2 2 7 2" xfId="61205" xr:uid="{00000000-0005-0000-0000-000058E00000}"/>
    <cellStyle name="Note 5 3 2 2 2 8" xfId="61206" xr:uid="{00000000-0005-0000-0000-000059E00000}"/>
    <cellStyle name="Note 5 3 2 2 2 9" xfId="61207" xr:uid="{00000000-0005-0000-0000-00005AE00000}"/>
    <cellStyle name="Note 5 3 2 2 3" xfId="61208" xr:uid="{00000000-0005-0000-0000-00005BE00000}"/>
    <cellStyle name="Note 5 3 2 2 3 2" xfId="61209" xr:uid="{00000000-0005-0000-0000-00005CE00000}"/>
    <cellStyle name="Note 5 3 2 2 3 2 2" xfId="61210" xr:uid="{00000000-0005-0000-0000-00005DE00000}"/>
    <cellStyle name="Note 5 3 2 2 3 2 3" xfId="61211" xr:uid="{00000000-0005-0000-0000-00005EE00000}"/>
    <cellStyle name="Note 5 3 2 2 3 3" xfId="61212" xr:uid="{00000000-0005-0000-0000-00005FE00000}"/>
    <cellStyle name="Note 5 3 2 2 3 3 2" xfId="61213" xr:uid="{00000000-0005-0000-0000-000060E00000}"/>
    <cellStyle name="Note 5 3 2 2 3 3 3" xfId="61214" xr:uid="{00000000-0005-0000-0000-000061E00000}"/>
    <cellStyle name="Note 5 3 2 2 3 4" xfId="61215" xr:uid="{00000000-0005-0000-0000-000062E00000}"/>
    <cellStyle name="Note 5 3 2 2 3 4 2" xfId="61216" xr:uid="{00000000-0005-0000-0000-000063E00000}"/>
    <cellStyle name="Note 5 3 2 2 3 5" xfId="61217" xr:uid="{00000000-0005-0000-0000-000064E00000}"/>
    <cellStyle name="Note 5 3 2 2 3 6" xfId="61218" xr:uid="{00000000-0005-0000-0000-000065E00000}"/>
    <cellStyle name="Note 5 3 2 2 4" xfId="61219" xr:uid="{00000000-0005-0000-0000-000066E00000}"/>
    <cellStyle name="Note 5 3 2 2 4 2" xfId="61220" xr:uid="{00000000-0005-0000-0000-000067E00000}"/>
    <cellStyle name="Note 5 3 2 2 4 2 2" xfId="61221" xr:uid="{00000000-0005-0000-0000-000068E00000}"/>
    <cellStyle name="Note 5 3 2 2 4 2 3" xfId="61222" xr:uid="{00000000-0005-0000-0000-000069E00000}"/>
    <cellStyle name="Note 5 3 2 2 4 3" xfId="61223" xr:uid="{00000000-0005-0000-0000-00006AE00000}"/>
    <cellStyle name="Note 5 3 2 2 4 3 2" xfId="61224" xr:uid="{00000000-0005-0000-0000-00006BE00000}"/>
    <cellStyle name="Note 5 3 2 2 4 3 3" xfId="61225" xr:uid="{00000000-0005-0000-0000-00006CE00000}"/>
    <cellStyle name="Note 5 3 2 2 4 4" xfId="61226" xr:uid="{00000000-0005-0000-0000-00006DE00000}"/>
    <cellStyle name="Note 5 3 2 2 4 4 2" xfId="61227" xr:uid="{00000000-0005-0000-0000-00006EE00000}"/>
    <cellStyle name="Note 5 3 2 2 4 5" xfId="61228" xr:uid="{00000000-0005-0000-0000-00006FE00000}"/>
    <cellStyle name="Note 5 3 2 2 4 6" xfId="61229" xr:uid="{00000000-0005-0000-0000-000070E00000}"/>
    <cellStyle name="Note 5 3 2 2 5" xfId="61230" xr:uid="{00000000-0005-0000-0000-000071E00000}"/>
    <cellStyle name="Note 5 3 2 2 5 2" xfId="61231" xr:uid="{00000000-0005-0000-0000-000072E00000}"/>
    <cellStyle name="Note 5 3 2 2 5 2 2" xfId="61232" xr:uid="{00000000-0005-0000-0000-000073E00000}"/>
    <cellStyle name="Note 5 3 2 2 5 2 3" xfId="61233" xr:uid="{00000000-0005-0000-0000-000074E00000}"/>
    <cellStyle name="Note 5 3 2 2 5 3" xfId="61234" xr:uid="{00000000-0005-0000-0000-000075E00000}"/>
    <cellStyle name="Note 5 3 2 2 5 3 2" xfId="61235" xr:uid="{00000000-0005-0000-0000-000076E00000}"/>
    <cellStyle name="Note 5 3 2 2 5 4" xfId="61236" xr:uid="{00000000-0005-0000-0000-000077E00000}"/>
    <cellStyle name="Note 5 3 2 2 5 5" xfId="61237" xr:uid="{00000000-0005-0000-0000-000078E00000}"/>
    <cellStyle name="Note 5 3 2 2 6" xfId="61238" xr:uid="{00000000-0005-0000-0000-000079E00000}"/>
    <cellStyle name="Note 5 3 2 2 6 2" xfId="61239" xr:uid="{00000000-0005-0000-0000-00007AE00000}"/>
    <cellStyle name="Note 5 3 2 2 6 3" xfId="61240" xr:uid="{00000000-0005-0000-0000-00007BE00000}"/>
    <cellStyle name="Note 5 3 2 2 7" xfId="61241" xr:uid="{00000000-0005-0000-0000-00007CE00000}"/>
    <cellStyle name="Note 5 3 2 2 7 2" xfId="61242" xr:uid="{00000000-0005-0000-0000-00007DE00000}"/>
    <cellStyle name="Note 5 3 2 2 7 3" xfId="61243" xr:uid="{00000000-0005-0000-0000-00007EE00000}"/>
    <cellStyle name="Note 5 3 2 2 8" xfId="61244" xr:uid="{00000000-0005-0000-0000-00007FE00000}"/>
    <cellStyle name="Note 5 3 2 2 8 2" xfId="61245" xr:uid="{00000000-0005-0000-0000-000080E00000}"/>
    <cellStyle name="Note 5 3 2 2 9" xfId="61246" xr:uid="{00000000-0005-0000-0000-000081E00000}"/>
    <cellStyle name="Note 5 3 2 3" xfId="61247" xr:uid="{00000000-0005-0000-0000-000082E00000}"/>
    <cellStyle name="Note 5 3 2 3 2" xfId="61248" xr:uid="{00000000-0005-0000-0000-000083E00000}"/>
    <cellStyle name="Note 5 3 2 3 2 2" xfId="61249" xr:uid="{00000000-0005-0000-0000-000084E00000}"/>
    <cellStyle name="Note 5 3 2 3 2 2 2" xfId="61250" xr:uid="{00000000-0005-0000-0000-000085E00000}"/>
    <cellStyle name="Note 5 3 2 3 2 2 3" xfId="61251" xr:uid="{00000000-0005-0000-0000-000086E00000}"/>
    <cellStyle name="Note 5 3 2 3 2 3" xfId="61252" xr:uid="{00000000-0005-0000-0000-000087E00000}"/>
    <cellStyle name="Note 5 3 2 3 2 3 2" xfId="61253" xr:uid="{00000000-0005-0000-0000-000088E00000}"/>
    <cellStyle name="Note 5 3 2 3 2 3 3" xfId="61254" xr:uid="{00000000-0005-0000-0000-000089E00000}"/>
    <cellStyle name="Note 5 3 2 3 2 4" xfId="61255" xr:uid="{00000000-0005-0000-0000-00008AE00000}"/>
    <cellStyle name="Note 5 3 2 3 2 4 2" xfId="61256" xr:uid="{00000000-0005-0000-0000-00008BE00000}"/>
    <cellStyle name="Note 5 3 2 3 2 5" xfId="61257" xr:uid="{00000000-0005-0000-0000-00008CE00000}"/>
    <cellStyle name="Note 5 3 2 3 2 6" xfId="61258" xr:uid="{00000000-0005-0000-0000-00008DE00000}"/>
    <cellStyle name="Note 5 3 2 3 3" xfId="61259" xr:uid="{00000000-0005-0000-0000-00008EE00000}"/>
    <cellStyle name="Note 5 3 2 3 3 2" xfId="61260" xr:uid="{00000000-0005-0000-0000-00008FE00000}"/>
    <cellStyle name="Note 5 3 2 3 3 2 2" xfId="61261" xr:uid="{00000000-0005-0000-0000-000090E00000}"/>
    <cellStyle name="Note 5 3 2 3 3 2 3" xfId="61262" xr:uid="{00000000-0005-0000-0000-000091E00000}"/>
    <cellStyle name="Note 5 3 2 3 3 3" xfId="61263" xr:uid="{00000000-0005-0000-0000-000092E00000}"/>
    <cellStyle name="Note 5 3 2 3 3 3 2" xfId="61264" xr:uid="{00000000-0005-0000-0000-000093E00000}"/>
    <cellStyle name="Note 5 3 2 3 3 3 3" xfId="61265" xr:uid="{00000000-0005-0000-0000-000094E00000}"/>
    <cellStyle name="Note 5 3 2 3 3 4" xfId="61266" xr:uid="{00000000-0005-0000-0000-000095E00000}"/>
    <cellStyle name="Note 5 3 2 3 3 4 2" xfId="61267" xr:uid="{00000000-0005-0000-0000-000096E00000}"/>
    <cellStyle name="Note 5 3 2 3 3 5" xfId="61268" xr:uid="{00000000-0005-0000-0000-000097E00000}"/>
    <cellStyle name="Note 5 3 2 3 3 6" xfId="61269" xr:uid="{00000000-0005-0000-0000-000098E00000}"/>
    <cellStyle name="Note 5 3 2 3 4" xfId="61270" xr:uid="{00000000-0005-0000-0000-000099E00000}"/>
    <cellStyle name="Note 5 3 2 3 4 2" xfId="61271" xr:uid="{00000000-0005-0000-0000-00009AE00000}"/>
    <cellStyle name="Note 5 3 2 3 4 2 2" xfId="61272" xr:uid="{00000000-0005-0000-0000-00009BE00000}"/>
    <cellStyle name="Note 5 3 2 3 4 2 3" xfId="61273" xr:uid="{00000000-0005-0000-0000-00009CE00000}"/>
    <cellStyle name="Note 5 3 2 3 4 3" xfId="61274" xr:uid="{00000000-0005-0000-0000-00009DE00000}"/>
    <cellStyle name="Note 5 3 2 3 4 3 2" xfId="61275" xr:uid="{00000000-0005-0000-0000-00009EE00000}"/>
    <cellStyle name="Note 5 3 2 3 4 4" xfId="61276" xr:uid="{00000000-0005-0000-0000-00009FE00000}"/>
    <cellStyle name="Note 5 3 2 3 4 5" xfId="61277" xr:uid="{00000000-0005-0000-0000-0000A0E00000}"/>
    <cellStyle name="Note 5 3 2 3 5" xfId="61278" xr:uid="{00000000-0005-0000-0000-0000A1E00000}"/>
    <cellStyle name="Note 5 3 2 3 5 2" xfId="61279" xr:uid="{00000000-0005-0000-0000-0000A2E00000}"/>
    <cellStyle name="Note 5 3 2 3 5 3" xfId="61280" xr:uid="{00000000-0005-0000-0000-0000A3E00000}"/>
    <cellStyle name="Note 5 3 2 3 6" xfId="61281" xr:uid="{00000000-0005-0000-0000-0000A4E00000}"/>
    <cellStyle name="Note 5 3 2 3 6 2" xfId="61282" xr:uid="{00000000-0005-0000-0000-0000A5E00000}"/>
    <cellStyle name="Note 5 3 2 3 6 3" xfId="61283" xr:uid="{00000000-0005-0000-0000-0000A6E00000}"/>
    <cellStyle name="Note 5 3 2 3 7" xfId="61284" xr:uid="{00000000-0005-0000-0000-0000A7E00000}"/>
    <cellStyle name="Note 5 3 2 3 7 2" xfId="61285" xr:uid="{00000000-0005-0000-0000-0000A8E00000}"/>
    <cellStyle name="Note 5 3 2 3 8" xfId="61286" xr:uid="{00000000-0005-0000-0000-0000A9E00000}"/>
    <cellStyle name="Note 5 3 2 3 9" xfId="61287" xr:uid="{00000000-0005-0000-0000-0000AAE00000}"/>
    <cellStyle name="Note 5 3 2 4" xfId="61288" xr:uid="{00000000-0005-0000-0000-0000ABE00000}"/>
    <cellStyle name="Note 5 3 2 4 2" xfId="61289" xr:uid="{00000000-0005-0000-0000-0000ACE00000}"/>
    <cellStyle name="Note 5 3 2 4 2 2" xfId="61290" xr:uid="{00000000-0005-0000-0000-0000ADE00000}"/>
    <cellStyle name="Note 5 3 2 4 2 2 2" xfId="61291" xr:uid="{00000000-0005-0000-0000-0000AEE00000}"/>
    <cellStyle name="Note 5 3 2 4 2 2 3" xfId="61292" xr:uid="{00000000-0005-0000-0000-0000AFE00000}"/>
    <cellStyle name="Note 5 3 2 4 2 3" xfId="61293" xr:uid="{00000000-0005-0000-0000-0000B0E00000}"/>
    <cellStyle name="Note 5 3 2 4 2 3 2" xfId="61294" xr:uid="{00000000-0005-0000-0000-0000B1E00000}"/>
    <cellStyle name="Note 5 3 2 4 2 3 3" xfId="61295" xr:uid="{00000000-0005-0000-0000-0000B2E00000}"/>
    <cellStyle name="Note 5 3 2 4 2 4" xfId="61296" xr:uid="{00000000-0005-0000-0000-0000B3E00000}"/>
    <cellStyle name="Note 5 3 2 4 2 4 2" xfId="61297" xr:uid="{00000000-0005-0000-0000-0000B4E00000}"/>
    <cellStyle name="Note 5 3 2 4 2 5" xfId="61298" xr:uid="{00000000-0005-0000-0000-0000B5E00000}"/>
    <cellStyle name="Note 5 3 2 4 2 6" xfId="61299" xr:uid="{00000000-0005-0000-0000-0000B6E00000}"/>
    <cellStyle name="Note 5 3 2 4 3" xfId="61300" xr:uid="{00000000-0005-0000-0000-0000B7E00000}"/>
    <cellStyle name="Note 5 3 2 4 3 2" xfId="61301" xr:uid="{00000000-0005-0000-0000-0000B8E00000}"/>
    <cellStyle name="Note 5 3 2 4 3 2 2" xfId="61302" xr:uid="{00000000-0005-0000-0000-0000B9E00000}"/>
    <cellStyle name="Note 5 3 2 4 3 2 3" xfId="61303" xr:uid="{00000000-0005-0000-0000-0000BAE00000}"/>
    <cellStyle name="Note 5 3 2 4 3 3" xfId="61304" xr:uid="{00000000-0005-0000-0000-0000BBE00000}"/>
    <cellStyle name="Note 5 3 2 4 3 3 2" xfId="61305" xr:uid="{00000000-0005-0000-0000-0000BCE00000}"/>
    <cellStyle name="Note 5 3 2 4 3 3 3" xfId="61306" xr:uid="{00000000-0005-0000-0000-0000BDE00000}"/>
    <cellStyle name="Note 5 3 2 4 3 4" xfId="61307" xr:uid="{00000000-0005-0000-0000-0000BEE00000}"/>
    <cellStyle name="Note 5 3 2 4 3 4 2" xfId="61308" xr:uid="{00000000-0005-0000-0000-0000BFE00000}"/>
    <cellStyle name="Note 5 3 2 4 3 5" xfId="61309" xr:uid="{00000000-0005-0000-0000-0000C0E00000}"/>
    <cellStyle name="Note 5 3 2 4 3 6" xfId="61310" xr:uid="{00000000-0005-0000-0000-0000C1E00000}"/>
    <cellStyle name="Note 5 3 2 4 4" xfId="61311" xr:uid="{00000000-0005-0000-0000-0000C2E00000}"/>
    <cellStyle name="Note 5 3 2 4 4 2" xfId="61312" xr:uid="{00000000-0005-0000-0000-0000C3E00000}"/>
    <cellStyle name="Note 5 3 2 4 4 2 2" xfId="61313" xr:uid="{00000000-0005-0000-0000-0000C4E00000}"/>
    <cellStyle name="Note 5 3 2 4 4 2 3" xfId="61314" xr:uid="{00000000-0005-0000-0000-0000C5E00000}"/>
    <cellStyle name="Note 5 3 2 4 4 3" xfId="61315" xr:uid="{00000000-0005-0000-0000-0000C6E00000}"/>
    <cellStyle name="Note 5 3 2 4 4 3 2" xfId="61316" xr:uid="{00000000-0005-0000-0000-0000C7E00000}"/>
    <cellStyle name="Note 5 3 2 4 4 4" xfId="61317" xr:uid="{00000000-0005-0000-0000-0000C8E00000}"/>
    <cellStyle name="Note 5 3 2 4 4 5" xfId="61318" xr:uid="{00000000-0005-0000-0000-0000C9E00000}"/>
    <cellStyle name="Note 5 3 2 4 5" xfId="61319" xr:uid="{00000000-0005-0000-0000-0000CAE00000}"/>
    <cellStyle name="Note 5 3 2 4 5 2" xfId="61320" xr:uid="{00000000-0005-0000-0000-0000CBE00000}"/>
    <cellStyle name="Note 5 3 2 4 5 3" xfId="61321" xr:uid="{00000000-0005-0000-0000-0000CCE00000}"/>
    <cellStyle name="Note 5 3 2 4 6" xfId="61322" xr:uid="{00000000-0005-0000-0000-0000CDE00000}"/>
    <cellStyle name="Note 5 3 2 4 6 2" xfId="61323" xr:uid="{00000000-0005-0000-0000-0000CEE00000}"/>
    <cellStyle name="Note 5 3 2 4 6 3" xfId="61324" xr:uid="{00000000-0005-0000-0000-0000CFE00000}"/>
    <cellStyle name="Note 5 3 2 4 7" xfId="61325" xr:uid="{00000000-0005-0000-0000-0000D0E00000}"/>
    <cellStyle name="Note 5 3 2 4 7 2" xfId="61326" xr:uid="{00000000-0005-0000-0000-0000D1E00000}"/>
    <cellStyle name="Note 5 3 2 4 8" xfId="61327" xr:uid="{00000000-0005-0000-0000-0000D2E00000}"/>
    <cellStyle name="Note 5 3 2 4 9" xfId="61328" xr:uid="{00000000-0005-0000-0000-0000D3E00000}"/>
    <cellStyle name="Note 5 3 2 5" xfId="61329" xr:uid="{00000000-0005-0000-0000-0000D4E00000}"/>
    <cellStyle name="Note 5 3 2 5 2" xfId="61330" xr:uid="{00000000-0005-0000-0000-0000D5E00000}"/>
    <cellStyle name="Note 5 3 2 5 2 2" xfId="61331" xr:uid="{00000000-0005-0000-0000-0000D6E00000}"/>
    <cellStyle name="Note 5 3 2 5 2 3" xfId="61332" xr:uid="{00000000-0005-0000-0000-0000D7E00000}"/>
    <cellStyle name="Note 5 3 2 5 3" xfId="61333" xr:uid="{00000000-0005-0000-0000-0000D8E00000}"/>
    <cellStyle name="Note 5 3 2 5 3 2" xfId="61334" xr:uid="{00000000-0005-0000-0000-0000D9E00000}"/>
    <cellStyle name="Note 5 3 2 5 3 3" xfId="61335" xr:uid="{00000000-0005-0000-0000-0000DAE00000}"/>
    <cellStyle name="Note 5 3 2 5 4" xfId="61336" xr:uid="{00000000-0005-0000-0000-0000DBE00000}"/>
    <cellStyle name="Note 5 3 2 5 4 2" xfId="61337" xr:uid="{00000000-0005-0000-0000-0000DCE00000}"/>
    <cellStyle name="Note 5 3 2 5 5" xfId="61338" xr:uid="{00000000-0005-0000-0000-0000DDE00000}"/>
    <cellStyle name="Note 5 3 2 5 6" xfId="61339" xr:uid="{00000000-0005-0000-0000-0000DEE00000}"/>
    <cellStyle name="Note 5 3 2 6" xfId="61340" xr:uid="{00000000-0005-0000-0000-0000DFE00000}"/>
    <cellStyle name="Note 5 3 2 6 2" xfId="61341" xr:uid="{00000000-0005-0000-0000-0000E0E00000}"/>
    <cellStyle name="Note 5 3 2 6 2 2" xfId="61342" xr:uid="{00000000-0005-0000-0000-0000E1E00000}"/>
    <cellStyle name="Note 5 3 2 6 2 3" xfId="61343" xr:uid="{00000000-0005-0000-0000-0000E2E00000}"/>
    <cellStyle name="Note 5 3 2 6 3" xfId="61344" xr:uid="{00000000-0005-0000-0000-0000E3E00000}"/>
    <cellStyle name="Note 5 3 2 6 3 2" xfId="61345" xr:uid="{00000000-0005-0000-0000-0000E4E00000}"/>
    <cellStyle name="Note 5 3 2 6 3 3" xfId="61346" xr:uid="{00000000-0005-0000-0000-0000E5E00000}"/>
    <cellStyle name="Note 5 3 2 6 4" xfId="61347" xr:uid="{00000000-0005-0000-0000-0000E6E00000}"/>
    <cellStyle name="Note 5 3 2 6 4 2" xfId="61348" xr:uid="{00000000-0005-0000-0000-0000E7E00000}"/>
    <cellStyle name="Note 5 3 2 6 5" xfId="61349" xr:uid="{00000000-0005-0000-0000-0000E8E00000}"/>
    <cellStyle name="Note 5 3 2 6 6" xfId="61350" xr:uid="{00000000-0005-0000-0000-0000E9E00000}"/>
    <cellStyle name="Note 5 3 2 7" xfId="61351" xr:uid="{00000000-0005-0000-0000-0000EAE00000}"/>
    <cellStyle name="Note 5 3 2 7 2" xfId="61352" xr:uid="{00000000-0005-0000-0000-0000EBE00000}"/>
    <cellStyle name="Note 5 3 2 7 2 2" xfId="61353" xr:uid="{00000000-0005-0000-0000-0000ECE00000}"/>
    <cellStyle name="Note 5 3 2 7 2 3" xfId="61354" xr:uid="{00000000-0005-0000-0000-0000EDE00000}"/>
    <cellStyle name="Note 5 3 2 7 3" xfId="61355" xr:uid="{00000000-0005-0000-0000-0000EEE00000}"/>
    <cellStyle name="Note 5 3 2 7 3 2" xfId="61356" xr:uid="{00000000-0005-0000-0000-0000EFE00000}"/>
    <cellStyle name="Note 5 3 2 7 4" xfId="61357" xr:uid="{00000000-0005-0000-0000-0000F0E00000}"/>
    <cellStyle name="Note 5 3 2 7 5" xfId="61358" xr:uid="{00000000-0005-0000-0000-0000F1E00000}"/>
    <cellStyle name="Note 5 3 2 8" xfId="61359" xr:uid="{00000000-0005-0000-0000-0000F2E00000}"/>
    <cellStyle name="Note 5 3 2 8 2" xfId="61360" xr:uid="{00000000-0005-0000-0000-0000F3E00000}"/>
    <cellStyle name="Note 5 3 2 8 3" xfId="61361" xr:uid="{00000000-0005-0000-0000-0000F4E00000}"/>
    <cellStyle name="Note 5 3 2 9" xfId="61362" xr:uid="{00000000-0005-0000-0000-0000F5E00000}"/>
    <cellStyle name="Note 5 3 2 9 2" xfId="61363" xr:uid="{00000000-0005-0000-0000-0000F6E00000}"/>
    <cellStyle name="Note 5 3 2 9 3" xfId="61364" xr:uid="{00000000-0005-0000-0000-0000F7E00000}"/>
    <cellStyle name="Note 5 3 3" xfId="6610" xr:uid="{00000000-0005-0000-0000-0000F8E00000}"/>
    <cellStyle name="Note 5 3 3 10" xfId="61365" xr:uid="{00000000-0005-0000-0000-0000F9E00000}"/>
    <cellStyle name="Note 5 3 3 2" xfId="61366" xr:uid="{00000000-0005-0000-0000-0000FAE00000}"/>
    <cellStyle name="Note 5 3 3 2 2" xfId="61367" xr:uid="{00000000-0005-0000-0000-0000FBE00000}"/>
    <cellStyle name="Note 5 3 3 2 2 2" xfId="61368" xr:uid="{00000000-0005-0000-0000-0000FCE00000}"/>
    <cellStyle name="Note 5 3 3 2 2 2 2" xfId="61369" xr:uid="{00000000-0005-0000-0000-0000FDE00000}"/>
    <cellStyle name="Note 5 3 3 2 2 2 3" xfId="61370" xr:uid="{00000000-0005-0000-0000-0000FEE00000}"/>
    <cellStyle name="Note 5 3 3 2 2 3" xfId="61371" xr:uid="{00000000-0005-0000-0000-0000FFE00000}"/>
    <cellStyle name="Note 5 3 3 2 2 3 2" xfId="61372" xr:uid="{00000000-0005-0000-0000-000000E10000}"/>
    <cellStyle name="Note 5 3 3 2 2 3 3" xfId="61373" xr:uid="{00000000-0005-0000-0000-000001E10000}"/>
    <cellStyle name="Note 5 3 3 2 2 4" xfId="61374" xr:uid="{00000000-0005-0000-0000-000002E10000}"/>
    <cellStyle name="Note 5 3 3 2 2 4 2" xfId="61375" xr:uid="{00000000-0005-0000-0000-000003E10000}"/>
    <cellStyle name="Note 5 3 3 2 2 5" xfId="61376" xr:uid="{00000000-0005-0000-0000-000004E10000}"/>
    <cellStyle name="Note 5 3 3 2 2 6" xfId="61377" xr:uid="{00000000-0005-0000-0000-000005E10000}"/>
    <cellStyle name="Note 5 3 3 2 3" xfId="61378" xr:uid="{00000000-0005-0000-0000-000006E10000}"/>
    <cellStyle name="Note 5 3 3 2 3 2" xfId="61379" xr:uid="{00000000-0005-0000-0000-000007E10000}"/>
    <cellStyle name="Note 5 3 3 2 3 2 2" xfId="61380" xr:uid="{00000000-0005-0000-0000-000008E10000}"/>
    <cellStyle name="Note 5 3 3 2 3 2 3" xfId="61381" xr:uid="{00000000-0005-0000-0000-000009E10000}"/>
    <cellStyle name="Note 5 3 3 2 3 3" xfId="61382" xr:uid="{00000000-0005-0000-0000-00000AE10000}"/>
    <cellStyle name="Note 5 3 3 2 3 3 2" xfId="61383" xr:uid="{00000000-0005-0000-0000-00000BE10000}"/>
    <cellStyle name="Note 5 3 3 2 3 3 3" xfId="61384" xr:uid="{00000000-0005-0000-0000-00000CE10000}"/>
    <cellStyle name="Note 5 3 3 2 3 4" xfId="61385" xr:uid="{00000000-0005-0000-0000-00000DE10000}"/>
    <cellStyle name="Note 5 3 3 2 3 4 2" xfId="61386" xr:uid="{00000000-0005-0000-0000-00000EE10000}"/>
    <cellStyle name="Note 5 3 3 2 3 5" xfId="61387" xr:uid="{00000000-0005-0000-0000-00000FE10000}"/>
    <cellStyle name="Note 5 3 3 2 3 6" xfId="61388" xr:uid="{00000000-0005-0000-0000-000010E10000}"/>
    <cellStyle name="Note 5 3 3 2 4" xfId="61389" xr:uid="{00000000-0005-0000-0000-000011E10000}"/>
    <cellStyle name="Note 5 3 3 2 4 2" xfId="61390" xr:uid="{00000000-0005-0000-0000-000012E10000}"/>
    <cellStyle name="Note 5 3 3 2 4 2 2" xfId="61391" xr:uid="{00000000-0005-0000-0000-000013E10000}"/>
    <cellStyle name="Note 5 3 3 2 4 2 3" xfId="61392" xr:uid="{00000000-0005-0000-0000-000014E10000}"/>
    <cellStyle name="Note 5 3 3 2 4 3" xfId="61393" xr:uid="{00000000-0005-0000-0000-000015E10000}"/>
    <cellStyle name="Note 5 3 3 2 4 3 2" xfId="61394" xr:uid="{00000000-0005-0000-0000-000016E10000}"/>
    <cellStyle name="Note 5 3 3 2 4 4" xfId="61395" xr:uid="{00000000-0005-0000-0000-000017E10000}"/>
    <cellStyle name="Note 5 3 3 2 4 5" xfId="61396" xr:uid="{00000000-0005-0000-0000-000018E10000}"/>
    <cellStyle name="Note 5 3 3 2 5" xfId="61397" xr:uid="{00000000-0005-0000-0000-000019E10000}"/>
    <cellStyle name="Note 5 3 3 2 5 2" xfId="61398" xr:uid="{00000000-0005-0000-0000-00001AE10000}"/>
    <cellStyle name="Note 5 3 3 2 5 3" xfId="61399" xr:uid="{00000000-0005-0000-0000-00001BE10000}"/>
    <cellStyle name="Note 5 3 3 2 6" xfId="61400" xr:uid="{00000000-0005-0000-0000-00001CE10000}"/>
    <cellStyle name="Note 5 3 3 2 6 2" xfId="61401" xr:uid="{00000000-0005-0000-0000-00001DE10000}"/>
    <cellStyle name="Note 5 3 3 2 6 3" xfId="61402" xr:uid="{00000000-0005-0000-0000-00001EE10000}"/>
    <cellStyle name="Note 5 3 3 2 7" xfId="61403" xr:uid="{00000000-0005-0000-0000-00001FE10000}"/>
    <cellStyle name="Note 5 3 3 2 7 2" xfId="61404" xr:uid="{00000000-0005-0000-0000-000020E10000}"/>
    <cellStyle name="Note 5 3 3 2 8" xfId="61405" xr:uid="{00000000-0005-0000-0000-000021E10000}"/>
    <cellStyle name="Note 5 3 3 2 9" xfId="61406" xr:uid="{00000000-0005-0000-0000-000022E10000}"/>
    <cellStyle name="Note 5 3 3 3" xfId="61407" xr:uid="{00000000-0005-0000-0000-000023E10000}"/>
    <cellStyle name="Note 5 3 3 3 2" xfId="61408" xr:uid="{00000000-0005-0000-0000-000024E10000}"/>
    <cellStyle name="Note 5 3 3 3 2 2" xfId="61409" xr:uid="{00000000-0005-0000-0000-000025E10000}"/>
    <cellStyle name="Note 5 3 3 3 2 3" xfId="61410" xr:uid="{00000000-0005-0000-0000-000026E10000}"/>
    <cellStyle name="Note 5 3 3 3 3" xfId="61411" xr:uid="{00000000-0005-0000-0000-000027E10000}"/>
    <cellStyle name="Note 5 3 3 3 3 2" xfId="61412" xr:uid="{00000000-0005-0000-0000-000028E10000}"/>
    <cellStyle name="Note 5 3 3 3 3 3" xfId="61413" xr:uid="{00000000-0005-0000-0000-000029E10000}"/>
    <cellStyle name="Note 5 3 3 3 4" xfId="61414" xr:uid="{00000000-0005-0000-0000-00002AE10000}"/>
    <cellStyle name="Note 5 3 3 3 4 2" xfId="61415" xr:uid="{00000000-0005-0000-0000-00002BE10000}"/>
    <cellStyle name="Note 5 3 3 3 5" xfId="61416" xr:uid="{00000000-0005-0000-0000-00002CE10000}"/>
    <cellStyle name="Note 5 3 3 3 6" xfId="61417" xr:uid="{00000000-0005-0000-0000-00002DE10000}"/>
    <cellStyle name="Note 5 3 3 4" xfId="61418" xr:uid="{00000000-0005-0000-0000-00002EE10000}"/>
    <cellStyle name="Note 5 3 3 4 2" xfId="61419" xr:uid="{00000000-0005-0000-0000-00002FE10000}"/>
    <cellStyle name="Note 5 3 3 4 2 2" xfId="61420" xr:uid="{00000000-0005-0000-0000-000030E10000}"/>
    <cellStyle name="Note 5 3 3 4 2 3" xfId="61421" xr:uid="{00000000-0005-0000-0000-000031E10000}"/>
    <cellStyle name="Note 5 3 3 4 3" xfId="61422" xr:uid="{00000000-0005-0000-0000-000032E10000}"/>
    <cellStyle name="Note 5 3 3 4 3 2" xfId="61423" xr:uid="{00000000-0005-0000-0000-000033E10000}"/>
    <cellStyle name="Note 5 3 3 4 3 3" xfId="61424" xr:uid="{00000000-0005-0000-0000-000034E10000}"/>
    <cellStyle name="Note 5 3 3 4 4" xfId="61425" xr:uid="{00000000-0005-0000-0000-000035E10000}"/>
    <cellStyle name="Note 5 3 3 4 4 2" xfId="61426" xr:uid="{00000000-0005-0000-0000-000036E10000}"/>
    <cellStyle name="Note 5 3 3 4 5" xfId="61427" xr:uid="{00000000-0005-0000-0000-000037E10000}"/>
    <cellStyle name="Note 5 3 3 4 6" xfId="61428" xr:uid="{00000000-0005-0000-0000-000038E10000}"/>
    <cellStyle name="Note 5 3 3 5" xfId="61429" xr:uid="{00000000-0005-0000-0000-000039E10000}"/>
    <cellStyle name="Note 5 3 3 5 2" xfId="61430" xr:uid="{00000000-0005-0000-0000-00003AE10000}"/>
    <cellStyle name="Note 5 3 3 5 2 2" xfId="61431" xr:uid="{00000000-0005-0000-0000-00003BE10000}"/>
    <cellStyle name="Note 5 3 3 5 2 3" xfId="61432" xr:uid="{00000000-0005-0000-0000-00003CE10000}"/>
    <cellStyle name="Note 5 3 3 5 3" xfId="61433" xr:uid="{00000000-0005-0000-0000-00003DE10000}"/>
    <cellStyle name="Note 5 3 3 5 3 2" xfId="61434" xr:uid="{00000000-0005-0000-0000-00003EE10000}"/>
    <cellStyle name="Note 5 3 3 5 4" xfId="61435" xr:uid="{00000000-0005-0000-0000-00003FE10000}"/>
    <cellStyle name="Note 5 3 3 5 5" xfId="61436" xr:uid="{00000000-0005-0000-0000-000040E10000}"/>
    <cellStyle name="Note 5 3 3 6" xfId="61437" xr:uid="{00000000-0005-0000-0000-000041E10000}"/>
    <cellStyle name="Note 5 3 3 6 2" xfId="61438" xr:uid="{00000000-0005-0000-0000-000042E10000}"/>
    <cellStyle name="Note 5 3 3 6 3" xfId="61439" xr:uid="{00000000-0005-0000-0000-000043E10000}"/>
    <cellStyle name="Note 5 3 3 7" xfId="61440" xr:uid="{00000000-0005-0000-0000-000044E10000}"/>
    <cellStyle name="Note 5 3 3 7 2" xfId="61441" xr:uid="{00000000-0005-0000-0000-000045E10000}"/>
    <cellStyle name="Note 5 3 3 7 3" xfId="61442" xr:uid="{00000000-0005-0000-0000-000046E10000}"/>
    <cellStyle name="Note 5 3 3 8" xfId="61443" xr:uid="{00000000-0005-0000-0000-000047E10000}"/>
    <cellStyle name="Note 5 3 3 8 2" xfId="61444" xr:uid="{00000000-0005-0000-0000-000048E10000}"/>
    <cellStyle name="Note 5 3 3 9" xfId="61445" xr:uid="{00000000-0005-0000-0000-000049E10000}"/>
    <cellStyle name="Note 5 3 4" xfId="13790" xr:uid="{00000000-0005-0000-0000-00004AE10000}"/>
    <cellStyle name="Note 5 3 4 2" xfId="61446" xr:uid="{00000000-0005-0000-0000-00004BE10000}"/>
    <cellStyle name="Note 5 3 4 2 2" xfId="61447" xr:uid="{00000000-0005-0000-0000-00004CE10000}"/>
    <cellStyle name="Note 5 3 4 2 2 2" xfId="61448" xr:uid="{00000000-0005-0000-0000-00004DE10000}"/>
    <cellStyle name="Note 5 3 4 2 2 3" xfId="61449" xr:uid="{00000000-0005-0000-0000-00004EE10000}"/>
    <cellStyle name="Note 5 3 4 2 3" xfId="61450" xr:uid="{00000000-0005-0000-0000-00004FE10000}"/>
    <cellStyle name="Note 5 3 4 2 3 2" xfId="61451" xr:uid="{00000000-0005-0000-0000-000050E10000}"/>
    <cellStyle name="Note 5 3 4 2 3 3" xfId="61452" xr:uid="{00000000-0005-0000-0000-000051E10000}"/>
    <cellStyle name="Note 5 3 4 2 4" xfId="61453" xr:uid="{00000000-0005-0000-0000-000052E10000}"/>
    <cellStyle name="Note 5 3 4 2 4 2" xfId="61454" xr:uid="{00000000-0005-0000-0000-000053E10000}"/>
    <cellStyle name="Note 5 3 4 2 5" xfId="61455" xr:uid="{00000000-0005-0000-0000-000054E10000}"/>
    <cellStyle name="Note 5 3 4 2 6" xfId="61456" xr:uid="{00000000-0005-0000-0000-000055E10000}"/>
    <cellStyle name="Note 5 3 4 3" xfId="61457" xr:uid="{00000000-0005-0000-0000-000056E10000}"/>
    <cellStyle name="Note 5 3 4 3 2" xfId="61458" xr:uid="{00000000-0005-0000-0000-000057E10000}"/>
    <cellStyle name="Note 5 3 4 3 2 2" xfId="61459" xr:uid="{00000000-0005-0000-0000-000058E10000}"/>
    <cellStyle name="Note 5 3 4 3 2 3" xfId="61460" xr:uid="{00000000-0005-0000-0000-000059E10000}"/>
    <cellStyle name="Note 5 3 4 3 3" xfId="61461" xr:uid="{00000000-0005-0000-0000-00005AE10000}"/>
    <cellStyle name="Note 5 3 4 3 3 2" xfId="61462" xr:uid="{00000000-0005-0000-0000-00005BE10000}"/>
    <cellStyle name="Note 5 3 4 3 3 3" xfId="61463" xr:uid="{00000000-0005-0000-0000-00005CE10000}"/>
    <cellStyle name="Note 5 3 4 3 4" xfId="61464" xr:uid="{00000000-0005-0000-0000-00005DE10000}"/>
    <cellStyle name="Note 5 3 4 3 4 2" xfId="61465" xr:uid="{00000000-0005-0000-0000-00005EE10000}"/>
    <cellStyle name="Note 5 3 4 3 5" xfId="61466" xr:uid="{00000000-0005-0000-0000-00005FE10000}"/>
    <cellStyle name="Note 5 3 4 3 6" xfId="61467" xr:uid="{00000000-0005-0000-0000-000060E10000}"/>
    <cellStyle name="Note 5 3 4 4" xfId="61468" xr:uid="{00000000-0005-0000-0000-000061E10000}"/>
    <cellStyle name="Note 5 3 4 4 2" xfId="61469" xr:uid="{00000000-0005-0000-0000-000062E10000}"/>
    <cellStyle name="Note 5 3 4 4 2 2" xfId="61470" xr:uid="{00000000-0005-0000-0000-000063E10000}"/>
    <cellStyle name="Note 5 3 4 4 2 3" xfId="61471" xr:uid="{00000000-0005-0000-0000-000064E10000}"/>
    <cellStyle name="Note 5 3 4 4 3" xfId="61472" xr:uid="{00000000-0005-0000-0000-000065E10000}"/>
    <cellStyle name="Note 5 3 4 4 3 2" xfId="61473" xr:uid="{00000000-0005-0000-0000-000066E10000}"/>
    <cellStyle name="Note 5 3 4 4 4" xfId="61474" xr:uid="{00000000-0005-0000-0000-000067E10000}"/>
    <cellStyle name="Note 5 3 4 4 5" xfId="61475" xr:uid="{00000000-0005-0000-0000-000068E10000}"/>
    <cellStyle name="Note 5 3 4 5" xfId="61476" xr:uid="{00000000-0005-0000-0000-000069E10000}"/>
    <cellStyle name="Note 5 3 4 5 2" xfId="61477" xr:uid="{00000000-0005-0000-0000-00006AE10000}"/>
    <cellStyle name="Note 5 3 4 5 3" xfId="61478" xr:uid="{00000000-0005-0000-0000-00006BE10000}"/>
    <cellStyle name="Note 5 3 4 6" xfId="61479" xr:uid="{00000000-0005-0000-0000-00006CE10000}"/>
    <cellStyle name="Note 5 3 4 6 2" xfId="61480" xr:uid="{00000000-0005-0000-0000-00006DE10000}"/>
    <cellStyle name="Note 5 3 4 6 3" xfId="61481" xr:uid="{00000000-0005-0000-0000-00006EE10000}"/>
    <cellStyle name="Note 5 3 4 7" xfId="61482" xr:uid="{00000000-0005-0000-0000-00006FE10000}"/>
    <cellStyle name="Note 5 3 4 7 2" xfId="61483" xr:uid="{00000000-0005-0000-0000-000070E10000}"/>
    <cellStyle name="Note 5 3 4 8" xfId="61484" xr:uid="{00000000-0005-0000-0000-000071E10000}"/>
    <cellStyle name="Note 5 3 4 9" xfId="61485" xr:uid="{00000000-0005-0000-0000-000072E10000}"/>
    <cellStyle name="Note 5 3 5" xfId="61486" xr:uid="{00000000-0005-0000-0000-000073E10000}"/>
    <cellStyle name="Note 5 3 5 2" xfId="61487" xr:uid="{00000000-0005-0000-0000-000074E10000}"/>
    <cellStyle name="Note 5 3 5 2 2" xfId="61488" xr:uid="{00000000-0005-0000-0000-000075E10000}"/>
    <cellStyle name="Note 5 3 5 2 2 2" xfId="61489" xr:uid="{00000000-0005-0000-0000-000076E10000}"/>
    <cellStyle name="Note 5 3 5 2 2 3" xfId="61490" xr:uid="{00000000-0005-0000-0000-000077E10000}"/>
    <cellStyle name="Note 5 3 5 2 3" xfId="61491" xr:uid="{00000000-0005-0000-0000-000078E10000}"/>
    <cellStyle name="Note 5 3 5 2 3 2" xfId="61492" xr:uid="{00000000-0005-0000-0000-000079E10000}"/>
    <cellStyle name="Note 5 3 5 2 3 3" xfId="61493" xr:uid="{00000000-0005-0000-0000-00007AE10000}"/>
    <cellStyle name="Note 5 3 5 2 4" xfId="61494" xr:uid="{00000000-0005-0000-0000-00007BE10000}"/>
    <cellStyle name="Note 5 3 5 2 4 2" xfId="61495" xr:uid="{00000000-0005-0000-0000-00007CE10000}"/>
    <cellStyle name="Note 5 3 5 2 5" xfId="61496" xr:uid="{00000000-0005-0000-0000-00007DE10000}"/>
    <cellStyle name="Note 5 3 5 2 6" xfId="61497" xr:uid="{00000000-0005-0000-0000-00007EE10000}"/>
    <cellStyle name="Note 5 3 5 3" xfId="61498" xr:uid="{00000000-0005-0000-0000-00007FE10000}"/>
    <cellStyle name="Note 5 3 5 3 2" xfId="61499" xr:uid="{00000000-0005-0000-0000-000080E10000}"/>
    <cellStyle name="Note 5 3 5 3 2 2" xfId="61500" xr:uid="{00000000-0005-0000-0000-000081E10000}"/>
    <cellStyle name="Note 5 3 5 3 2 3" xfId="61501" xr:uid="{00000000-0005-0000-0000-000082E10000}"/>
    <cellStyle name="Note 5 3 5 3 3" xfId="61502" xr:uid="{00000000-0005-0000-0000-000083E10000}"/>
    <cellStyle name="Note 5 3 5 3 3 2" xfId="61503" xr:uid="{00000000-0005-0000-0000-000084E10000}"/>
    <cellStyle name="Note 5 3 5 3 3 3" xfId="61504" xr:uid="{00000000-0005-0000-0000-000085E10000}"/>
    <cellStyle name="Note 5 3 5 3 4" xfId="61505" xr:uid="{00000000-0005-0000-0000-000086E10000}"/>
    <cellStyle name="Note 5 3 5 3 4 2" xfId="61506" xr:uid="{00000000-0005-0000-0000-000087E10000}"/>
    <cellStyle name="Note 5 3 5 3 5" xfId="61507" xr:uid="{00000000-0005-0000-0000-000088E10000}"/>
    <cellStyle name="Note 5 3 5 3 6" xfId="61508" xr:uid="{00000000-0005-0000-0000-000089E10000}"/>
    <cellStyle name="Note 5 3 5 4" xfId="61509" xr:uid="{00000000-0005-0000-0000-00008AE10000}"/>
    <cellStyle name="Note 5 3 5 4 2" xfId="61510" xr:uid="{00000000-0005-0000-0000-00008BE10000}"/>
    <cellStyle name="Note 5 3 5 4 2 2" xfId="61511" xr:uid="{00000000-0005-0000-0000-00008CE10000}"/>
    <cellStyle name="Note 5 3 5 4 2 3" xfId="61512" xr:uid="{00000000-0005-0000-0000-00008DE10000}"/>
    <cellStyle name="Note 5 3 5 4 3" xfId="61513" xr:uid="{00000000-0005-0000-0000-00008EE10000}"/>
    <cellStyle name="Note 5 3 5 4 3 2" xfId="61514" xr:uid="{00000000-0005-0000-0000-00008FE10000}"/>
    <cellStyle name="Note 5 3 5 4 4" xfId="61515" xr:uid="{00000000-0005-0000-0000-000090E10000}"/>
    <cellStyle name="Note 5 3 5 4 5" xfId="61516" xr:uid="{00000000-0005-0000-0000-000091E10000}"/>
    <cellStyle name="Note 5 3 5 5" xfId="61517" xr:uid="{00000000-0005-0000-0000-000092E10000}"/>
    <cellStyle name="Note 5 3 5 5 2" xfId="61518" xr:uid="{00000000-0005-0000-0000-000093E10000}"/>
    <cellStyle name="Note 5 3 5 5 3" xfId="61519" xr:uid="{00000000-0005-0000-0000-000094E10000}"/>
    <cellStyle name="Note 5 3 5 6" xfId="61520" xr:uid="{00000000-0005-0000-0000-000095E10000}"/>
    <cellStyle name="Note 5 3 5 6 2" xfId="61521" xr:uid="{00000000-0005-0000-0000-000096E10000}"/>
    <cellStyle name="Note 5 3 5 6 3" xfId="61522" xr:uid="{00000000-0005-0000-0000-000097E10000}"/>
    <cellStyle name="Note 5 3 5 7" xfId="61523" xr:uid="{00000000-0005-0000-0000-000098E10000}"/>
    <cellStyle name="Note 5 3 5 7 2" xfId="61524" xr:uid="{00000000-0005-0000-0000-000099E10000}"/>
    <cellStyle name="Note 5 3 5 8" xfId="61525" xr:uid="{00000000-0005-0000-0000-00009AE10000}"/>
    <cellStyle name="Note 5 3 5 9" xfId="61526" xr:uid="{00000000-0005-0000-0000-00009BE10000}"/>
    <cellStyle name="Note 5 3 6" xfId="61527" xr:uid="{00000000-0005-0000-0000-00009CE10000}"/>
    <cellStyle name="Note 5 3 6 2" xfId="61528" xr:uid="{00000000-0005-0000-0000-00009DE10000}"/>
    <cellStyle name="Note 5 3 6 2 2" xfId="61529" xr:uid="{00000000-0005-0000-0000-00009EE10000}"/>
    <cellStyle name="Note 5 3 6 2 3" xfId="61530" xr:uid="{00000000-0005-0000-0000-00009FE10000}"/>
    <cellStyle name="Note 5 3 6 3" xfId="61531" xr:uid="{00000000-0005-0000-0000-0000A0E10000}"/>
    <cellStyle name="Note 5 3 6 3 2" xfId="61532" xr:uid="{00000000-0005-0000-0000-0000A1E10000}"/>
    <cellStyle name="Note 5 3 6 3 3" xfId="61533" xr:uid="{00000000-0005-0000-0000-0000A2E10000}"/>
    <cellStyle name="Note 5 3 6 4" xfId="61534" xr:uid="{00000000-0005-0000-0000-0000A3E10000}"/>
    <cellStyle name="Note 5 3 6 4 2" xfId="61535" xr:uid="{00000000-0005-0000-0000-0000A4E10000}"/>
    <cellStyle name="Note 5 3 6 5" xfId="61536" xr:uid="{00000000-0005-0000-0000-0000A5E10000}"/>
    <cellStyle name="Note 5 3 6 6" xfId="61537" xr:uid="{00000000-0005-0000-0000-0000A6E10000}"/>
    <cellStyle name="Note 5 3 7" xfId="61538" xr:uid="{00000000-0005-0000-0000-0000A7E10000}"/>
    <cellStyle name="Note 5 3 7 2" xfId="61539" xr:uid="{00000000-0005-0000-0000-0000A8E10000}"/>
    <cellStyle name="Note 5 3 7 2 2" xfId="61540" xr:uid="{00000000-0005-0000-0000-0000A9E10000}"/>
    <cellStyle name="Note 5 3 7 2 3" xfId="61541" xr:uid="{00000000-0005-0000-0000-0000AAE10000}"/>
    <cellStyle name="Note 5 3 7 3" xfId="61542" xr:uid="{00000000-0005-0000-0000-0000ABE10000}"/>
    <cellStyle name="Note 5 3 7 3 2" xfId="61543" xr:uid="{00000000-0005-0000-0000-0000ACE10000}"/>
    <cellStyle name="Note 5 3 7 3 3" xfId="61544" xr:uid="{00000000-0005-0000-0000-0000ADE10000}"/>
    <cellStyle name="Note 5 3 7 4" xfId="61545" xr:uid="{00000000-0005-0000-0000-0000AEE10000}"/>
    <cellStyle name="Note 5 3 7 4 2" xfId="61546" xr:uid="{00000000-0005-0000-0000-0000AFE10000}"/>
    <cellStyle name="Note 5 3 7 5" xfId="61547" xr:uid="{00000000-0005-0000-0000-0000B0E10000}"/>
    <cellStyle name="Note 5 3 7 6" xfId="61548" xr:uid="{00000000-0005-0000-0000-0000B1E10000}"/>
    <cellStyle name="Note 5 3 8" xfId="61549" xr:uid="{00000000-0005-0000-0000-0000B2E10000}"/>
    <cellStyle name="Note 5 3 8 2" xfId="61550" xr:uid="{00000000-0005-0000-0000-0000B3E10000}"/>
    <cellStyle name="Note 5 3 8 2 2" xfId="61551" xr:uid="{00000000-0005-0000-0000-0000B4E10000}"/>
    <cellStyle name="Note 5 3 8 2 3" xfId="61552" xr:uid="{00000000-0005-0000-0000-0000B5E10000}"/>
    <cellStyle name="Note 5 3 8 3" xfId="61553" xr:uid="{00000000-0005-0000-0000-0000B6E10000}"/>
    <cellStyle name="Note 5 3 8 3 2" xfId="61554" xr:uid="{00000000-0005-0000-0000-0000B7E10000}"/>
    <cellStyle name="Note 5 3 8 4" xfId="61555" xr:uid="{00000000-0005-0000-0000-0000B8E10000}"/>
    <cellStyle name="Note 5 3 8 5" xfId="61556" xr:uid="{00000000-0005-0000-0000-0000B9E10000}"/>
    <cellStyle name="Note 5 3 9" xfId="61557" xr:uid="{00000000-0005-0000-0000-0000BAE10000}"/>
    <cellStyle name="Note 5 3 9 2" xfId="61558" xr:uid="{00000000-0005-0000-0000-0000BBE10000}"/>
    <cellStyle name="Note 5 3 9 3" xfId="61559" xr:uid="{00000000-0005-0000-0000-0000BCE10000}"/>
    <cellStyle name="Note 5 4" xfId="6611" xr:uid="{00000000-0005-0000-0000-0000BDE10000}"/>
    <cellStyle name="Note 5 4 10" xfId="61560" xr:uid="{00000000-0005-0000-0000-0000BEE10000}"/>
    <cellStyle name="Note 5 4 10 2" xfId="61561" xr:uid="{00000000-0005-0000-0000-0000BFE10000}"/>
    <cellStyle name="Note 5 4 11" xfId="61562" xr:uid="{00000000-0005-0000-0000-0000C0E10000}"/>
    <cellStyle name="Note 5 4 12" xfId="61563" xr:uid="{00000000-0005-0000-0000-0000C1E10000}"/>
    <cellStyle name="Note 5 4 2" xfId="6612" xr:uid="{00000000-0005-0000-0000-0000C2E10000}"/>
    <cellStyle name="Note 5 4 2 10" xfId="61564" xr:uid="{00000000-0005-0000-0000-0000C3E10000}"/>
    <cellStyle name="Note 5 4 2 2" xfId="61565" xr:uid="{00000000-0005-0000-0000-0000C4E10000}"/>
    <cellStyle name="Note 5 4 2 2 2" xfId="61566" xr:uid="{00000000-0005-0000-0000-0000C5E10000}"/>
    <cellStyle name="Note 5 4 2 2 2 2" xfId="61567" xr:uid="{00000000-0005-0000-0000-0000C6E10000}"/>
    <cellStyle name="Note 5 4 2 2 2 2 2" xfId="61568" xr:uid="{00000000-0005-0000-0000-0000C7E10000}"/>
    <cellStyle name="Note 5 4 2 2 2 2 3" xfId="61569" xr:uid="{00000000-0005-0000-0000-0000C8E10000}"/>
    <cellStyle name="Note 5 4 2 2 2 3" xfId="61570" xr:uid="{00000000-0005-0000-0000-0000C9E10000}"/>
    <cellStyle name="Note 5 4 2 2 2 3 2" xfId="61571" xr:uid="{00000000-0005-0000-0000-0000CAE10000}"/>
    <cellStyle name="Note 5 4 2 2 2 3 3" xfId="61572" xr:uid="{00000000-0005-0000-0000-0000CBE10000}"/>
    <cellStyle name="Note 5 4 2 2 2 4" xfId="61573" xr:uid="{00000000-0005-0000-0000-0000CCE10000}"/>
    <cellStyle name="Note 5 4 2 2 2 4 2" xfId="61574" xr:uid="{00000000-0005-0000-0000-0000CDE10000}"/>
    <cellStyle name="Note 5 4 2 2 2 5" xfId="61575" xr:uid="{00000000-0005-0000-0000-0000CEE10000}"/>
    <cellStyle name="Note 5 4 2 2 2 6" xfId="61576" xr:uid="{00000000-0005-0000-0000-0000CFE10000}"/>
    <cellStyle name="Note 5 4 2 2 3" xfId="61577" xr:uid="{00000000-0005-0000-0000-0000D0E10000}"/>
    <cellStyle name="Note 5 4 2 2 3 2" xfId="61578" xr:uid="{00000000-0005-0000-0000-0000D1E10000}"/>
    <cellStyle name="Note 5 4 2 2 3 2 2" xfId="61579" xr:uid="{00000000-0005-0000-0000-0000D2E10000}"/>
    <cellStyle name="Note 5 4 2 2 3 2 3" xfId="61580" xr:uid="{00000000-0005-0000-0000-0000D3E10000}"/>
    <cellStyle name="Note 5 4 2 2 3 3" xfId="61581" xr:uid="{00000000-0005-0000-0000-0000D4E10000}"/>
    <cellStyle name="Note 5 4 2 2 3 3 2" xfId="61582" xr:uid="{00000000-0005-0000-0000-0000D5E10000}"/>
    <cellStyle name="Note 5 4 2 2 3 3 3" xfId="61583" xr:uid="{00000000-0005-0000-0000-0000D6E10000}"/>
    <cellStyle name="Note 5 4 2 2 3 4" xfId="61584" xr:uid="{00000000-0005-0000-0000-0000D7E10000}"/>
    <cellStyle name="Note 5 4 2 2 3 4 2" xfId="61585" xr:uid="{00000000-0005-0000-0000-0000D8E10000}"/>
    <cellStyle name="Note 5 4 2 2 3 5" xfId="61586" xr:uid="{00000000-0005-0000-0000-0000D9E10000}"/>
    <cellStyle name="Note 5 4 2 2 3 6" xfId="61587" xr:uid="{00000000-0005-0000-0000-0000DAE10000}"/>
    <cellStyle name="Note 5 4 2 2 4" xfId="61588" xr:uid="{00000000-0005-0000-0000-0000DBE10000}"/>
    <cellStyle name="Note 5 4 2 2 4 2" xfId="61589" xr:uid="{00000000-0005-0000-0000-0000DCE10000}"/>
    <cellStyle name="Note 5 4 2 2 4 2 2" xfId="61590" xr:uid="{00000000-0005-0000-0000-0000DDE10000}"/>
    <cellStyle name="Note 5 4 2 2 4 2 3" xfId="61591" xr:uid="{00000000-0005-0000-0000-0000DEE10000}"/>
    <cellStyle name="Note 5 4 2 2 4 3" xfId="61592" xr:uid="{00000000-0005-0000-0000-0000DFE10000}"/>
    <cellStyle name="Note 5 4 2 2 4 3 2" xfId="61593" xr:uid="{00000000-0005-0000-0000-0000E0E10000}"/>
    <cellStyle name="Note 5 4 2 2 4 4" xfId="61594" xr:uid="{00000000-0005-0000-0000-0000E1E10000}"/>
    <cellStyle name="Note 5 4 2 2 4 5" xfId="61595" xr:uid="{00000000-0005-0000-0000-0000E2E10000}"/>
    <cellStyle name="Note 5 4 2 2 5" xfId="61596" xr:uid="{00000000-0005-0000-0000-0000E3E10000}"/>
    <cellStyle name="Note 5 4 2 2 5 2" xfId="61597" xr:uid="{00000000-0005-0000-0000-0000E4E10000}"/>
    <cellStyle name="Note 5 4 2 2 5 3" xfId="61598" xr:uid="{00000000-0005-0000-0000-0000E5E10000}"/>
    <cellStyle name="Note 5 4 2 2 6" xfId="61599" xr:uid="{00000000-0005-0000-0000-0000E6E10000}"/>
    <cellStyle name="Note 5 4 2 2 6 2" xfId="61600" xr:uid="{00000000-0005-0000-0000-0000E7E10000}"/>
    <cellStyle name="Note 5 4 2 2 6 3" xfId="61601" xr:uid="{00000000-0005-0000-0000-0000E8E10000}"/>
    <cellStyle name="Note 5 4 2 2 7" xfId="61602" xr:uid="{00000000-0005-0000-0000-0000E9E10000}"/>
    <cellStyle name="Note 5 4 2 2 7 2" xfId="61603" xr:uid="{00000000-0005-0000-0000-0000EAE10000}"/>
    <cellStyle name="Note 5 4 2 2 8" xfId="61604" xr:uid="{00000000-0005-0000-0000-0000EBE10000}"/>
    <cellStyle name="Note 5 4 2 2 9" xfId="61605" xr:uid="{00000000-0005-0000-0000-0000ECE10000}"/>
    <cellStyle name="Note 5 4 2 3" xfId="61606" xr:uid="{00000000-0005-0000-0000-0000EDE10000}"/>
    <cellStyle name="Note 5 4 2 3 2" xfId="61607" xr:uid="{00000000-0005-0000-0000-0000EEE10000}"/>
    <cellStyle name="Note 5 4 2 3 2 2" xfId="61608" xr:uid="{00000000-0005-0000-0000-0000EFE10000}"/>
    <cellStyle name="Note 5 4 2 3 2 3" xfId="61609" xr:uid="{00000000-0005-0000-0000-0000F0E10000}"/>
    <cellStyle name="Note 5 4 2 3 3" xfId="61610" xr:uid="{00000000-0005-0000-0000-0000F1E10000}"/>
    <cellStyle name="Note 5 4 2 3 3 2" xfId="61611" xr:uid="{00000000-0005-0000-0000-0000F2E10000}"/>
    <cellStyle name="Note 5 4 2 3 3 3" xfId="61612" xr:uid="{00000000-0005-0000-0000-0000F3E10000}"/>
    <cellStyle name="Note 5 4 2 3 4" xfId="61613" xr:uid="{00000000-0005-0000-0000-0000F4E10000}"/>
    <cellStyle name="Note 5 4 2 3 4 2" xfId="61614" xr:uid="{00000000-0005-0000-0000-0000F5E10000}"/>
    <cellStyle name="Note 5 4 2 3 5" xfId="61615" xr:uid="{00000000-0005-0000-0000-0000F6E10000}"/>
    <cellStyle name="Note 5 4 2 3 6" xfId="61616" xr:uid="{00000000-0005-0000-0000-0000F7E10000}"/>
    <cellStyle name="Note 5 4 2 4" xfId="61617" xr:uid="{00000000-0005-0000-0000-0000F8E10000}"/>
    <cellStyle name="Note 5 4 2 4 2" xfId="61618" xr:uid="{00000000-0005-0000-0000-0000F9E10000}"/>
    <cellStyle name="Note 5 4 2 4 2 2" xfId="61619" xr:uid="{00000000-0005-0000-0000-0000FAE10000}"/>
    <cellStyle name="Note 5 4 2 4 2 3" xfId="61620" xr:uid="{00000000-0005-0000-0000-0000FBE10000}"/>
    <cellStyle name="Note 5 4 2 4 3" xfId="61621" xr:uid="{00000000-0005-0000-0000-0000FCE10000}"/>
    <cellStyle name="Note 5 4 2 4 3 2" xfId="61622" xr:uid="{00000000-0005-0000-0000-0000FDE10000}"/>
    <cellStyle name="Note 5 4 2 4 3 3" xfId="61623" xr:uid="{00000000-0005-0000-0000-0000FEE10000}"/>
    <cellStyle name="Note 5 4 2 4 4" xfId="61624" xr:uid="{00000000-0005-0000-0000-0000FFE10000}"/>
    <cellStyle name="Note 5 4 2 4 4 2" xfId="61625" xr:uid="{00000000-0005-0000-0000-000000E20000}"/>
    <cellStyle name="Note 5 4 2 4 5" xfId="61626" xr:uid="{00000000-0005-0000-0000-000001E20000}"/>
    <cellStyle name="Note 5 4 2 4 6" xfId="61627" xr:uid="{00000000-0005-0000-0000-000002E20000}"/>
    <cellStyle name="Note 5 4 2 5" xfId="61628" xr:uid="{00000000-0005-0000-0000-000003E20000}"/>
    <cellStyle name="Note 5 4 2 5 2" xfId="61629" xr:uid="{00000000-0005-0000-0000-000004E20000}"/>
    <cellStyle name="Note 5 4 2 5 2 2" xfId="61630" xr:uid="{00000000-0005-0000-0000-000005E20000}"/>
    <cellStyle name="Note 5 4 2 5 2 3" xfId="61631" xr:uid="{00000000-0005-0000-0000-000006E20000}"/>
    <cellStyle name="Note 5 4 2 5 3" xfId="61632" xr:uid="{00000000-0005-0000-0000-000007E20000}"/>
    <cellStyle name="Note 5 4 2 5 3 2" xfId="61633" xr:uid="{00000000-0005-0000-0000-000008E20000}"/>
    <cellStyle name="Note 5 4 2 5 4" xfId="61634" xr:uid="{00000000-0005-0000-0000-000009E20000}"/>
    <cellStyle name="Note 5 4 2 5 5" xfId="61635" xr:uid="{00000000-0005-0000-0000-00000AE20000}"/>
    <cellStyle name="Note 5 4 2 6" xfId="61636" xr:uid="{00000000-0005-0000-0000-00000BE20000}"/>
    <cellStyle name="Note 5 4 2 6 2" xfId="61637" xr:uid="{00000000-0005-0000-0000-00000CE20000}"/>
    <cellStyle name="Note 5 4 2 6 3" xfId="61638" xr:uid="{00000000-0005-0000-0000-00000DE20000}"/>
    <cellStyle name="Note 5 4 2 7" xfId="61639" xr:uid="{00000000-0005-0000-0000-00000EE20000}"/>
    <cellStyle name="Note 5 4 2 7 2" xfId="61640" xr:uid="{00000000-0005-0000-0000-00000FE20000}"/>
    <cellStyle name="Note 5 4 2 7 3" xfId="61641" xr:uid="{00000000-0005-0000-0000-000010E20000}"/>
    <cellStyle name="Note 5 4 2 8" xfId="61642" xr:uid="{00000000-0005-0000-0000-000011E20000}"/>
    <cellStyle name="Note 5 4 2 8 2" xfId="61643" xr:uid="{00000000-0005-0000-0000-000012E20000}"/>
    <cellStyle name="Note 5 4 2 9" xfId="61644" xr:uid="{00000000-0005-0000-0000-000013E20000}"/>
    <cellStyle name="Note 5 4 3" xfId="61645" xr:uid="{00000000-0005-0000-0000-000014E20000}"/>
    <cellStyle name="Note 5 4 3 2" xfId="61646" xr:uid="{00000000-0005-0000-0000-000015E20000}"/>
    <cellStyle name="Note 5 4 3 2 2" xfId="61647" xr:uid="{00000000-0005-0000-0000-000016E20000}"/>
    <cellStyle name="Note 5 4 3 2 2 2" xfId="61648" xr:uid="{00000000-0005-0000-0000-000017E20000}"/>
    <cellStyle name="Note 5 4 3 2 2 3" xfId="61649" xr:uid="{00000000-0005-0000-0000-000018E20000}"/>
    <cellStyle name="Note 5 4 3 2 3" xfId="61650" xr:uid="{00000000-0005-0000-0000-000019E20000}"/>
    <cellStyle name="Note 5 4 3 2 3 2" xfId="61651" xr:uid="{00000000-0005-0000-0000-00001AE20000}"/>
    <cellStyle name="Note 5 4 3 2 3 3" xfId="61652" xr:uid="{00000000-0005-0000-0000-00001BE20000}"/>
    <cellStyle name="Note 5 4 3 2 4" xfId="61653" xr:uid="{00000000-0005-0000-0000-00001CE20000}"/>
    <cellStyle name="Note 5 4 3 2 4 2" xfId="61654" xr:uid="{00000000-0005-0000-0000-00001DE20000}"/>
    <cellStyle name="Note 5 4 3 2 5" xfId="61655" xr:uid="{00000000-0005-0000-0000-00001EE20000}"/>
    <cellStyle name="Note 5 4 3 2 6" xfId="61656" xr:uid="{00000000-0005-0000-0000-00001FE20000}"/>
    <cellStyle name="Note 5 4 3 3" xfId="61657" xr:uid="{00000000-0005-0000-0000-000020E20000}"/>
    <cellStyle name="Note 5 4 3 3 2" xfId="61658" xr:uid="{00000000-0005-0000-0000-000021E20000}"/>
    <cellStyle name="Note 5 4 3 3 2 2" xfId="61659" xr:uid="{00000000-0005-0000-0000-000022E20000}"/>
    <cellStyle name="Note 5 4 3 3 2 3" xfId="61660" xr:uid="{00000000-0005-0000-0000-000023E20000}"/>
    <cellStyle name="Note 5 4 3 3 3" xfId="61661" xr:uid="{00000000-0005-0000-0000-000024E20000}"/>
    <cellStyle name="Note 5 4 3 3 3 2" xfId="61662" xr:uid="{00000000-0005-0000-0000-000025E20000}"/>
    <cellStyle name="Note 5 4 3 3 3 3" xfId="61663" xr:uid="{00000000-0005-0000-0000-000026E20000}"/>
    <cellStyle name="Note 5 4 3 3 4" xfId="61664" xr:uid="{00000000-0005-0000-0000-000027E20000}"/>
    <cellStyle name="Note 5 4 3 3 4 2" xfId="61665" xr:uid="{00000000-0005-0000-0000-000028E20000}"/>
    <cellStyle name="Note 5 4 3 3 5" xfId="61666" xr:uid="{00000000-0005-0000-0000-000029E20000}"/>
    <cellStyle name="Note 5 4 3 3 6" xfId="61667" xr:uid="{00000000-0005-0000-0000-00002AE20000}"/>
    <cellStyle name="Note 5 4 3 4" xfId="61668" xr:uid="{00000000-0005-0000-0000-00002BE20000}"/>
    <cellStyle name="Note 5 4 3 4 2" xfId="61669" xr:uid="{00000000-0005-0000-0000-00002CE20000}"/>
    <cellStyle name="Note 5 4 3 4 2 2" xfId="61670" xr:uid="{00000000-0005-0000-0000-00002DE20000}"/>
    <cellStyle name="Note 5 4 3 4 2 3" xfId="61671" xr:uid="{00000000-0005-0000-0000-00002EE20000}"/>
    <cellStyle name="Note 5 4 3 4 3" xfId="61672" xr:uid="{00000000-0005-0000-0000-00002FE20000}"/>
    <cellStyle name="Note 5 4 3 4 3 2" xfId="61673" xr:uid="{00000000-0005-0000-0000-000030E20000}"/>
    <cellStyle name="Note 5 4 3 4 4" xfId="61674" xr:uid="{00000000-0005-0000-0000-000031E20000}"/>
    <cellStyle name="Note 5 4 3 4 5" xfId="61675" xr:uid="{00000000-0005-0000-0000-000032E20000}"/>
    <cellStyle name="Note 5 4 3 5" xfId="61676" xr:uid="{00000000-0005-0000-0000-000033E20000}"/>
    <cellStyle name="Note 5 4 3 5 2" xfId="61677" xr:uid="{00000000-0005-0000-0000-000034E20000}"/>
    <cellStyle name="Note 5 4 3 5 3" xfId="61678" xr:uid="{00000000-0005-0000-0000-000035E20000}"/>
    <cellStyle name="Note 5 4 3 6" xfId="61679" xr:uid="{00000000-0005-0000-0000-000036E20000}"/>
    <cellStyle name="Note 5 4 3 6 2" xfId="61680" xr:uid="{00000000-0005-0000-0000-000037E20000}"/>
    <cellStyle name="Note 5 4 3 6 3" xfId="61681" xr:uid="{00000000-0005-0000-0000-000038E20000}"/>
    <cellStyle name="Note 5 4 3 7" xfId="61682" xr:uid="{00000000-0005-0000-0000-000039E20000}"/>
    <cellStyle name="Note 5 4 3 7 2" xfId="61683" xr:uid="{00000000-0005-0000-0000-00003AE20000}"/>
    <cellStyle name="Note 5 4 3 8" xfId="61684" xr:uid="{00000000-0005-0000-0000-00003BE20000}"/>
    <cellStyle name="Note 5 4 3 9" xfId="61685" xr:uid="{00000000-0005-0000-0000-00003CE20000}"/>
    <cellStyle name="Note 5 4 4" xfId="61686" xr:uid="{00000000-0005-0000-0000-00003DE20000}"/>
    <cellStyle name="Note 5 4 4 2" xfId="61687" xr:uid="{00000000-0005-0000-0000-00003EE20000}"/>
    <cellStyle name="Note 5 4 4 2 2" xfId="61688" xr:uid="{00000000-0005-0000-0000-00003FE20000}"/>
    <cellStyle name="Note 5 4 4 2 2 2" xfId="61689" xr:uid="{00000000-0005-0000-0000-000040E20000}"/>
    <cellStyle name="Note 5 4 4 2 2 3" xfId="61690" xr:uid="{00000000-0005-0000-0000-000041E20000}"/>
    <cellStyle name="Note 5 4 4 2 3" xfId="61691" xr:uid="{00000000-0005-0000-0000-000042E20000}"/>
    <cellStyle name="Note 5 4 4 2 3 2" xfId="61692" xr:uid="{00000000-0005-0000-0000-000043E20000}"/>
    <cellStyle name="Note 5 4 4 2 3 3" xfId="61693" xr:uid="{00000000-0005-0000-0000-000044E20000}"/>
    <cellStyle name="Note 5 4 4 2 4" xfId="61694" xr:uid="{00000000-0005-0000-0000-000045E20000}"/>
    <cellStyle name="Note 5 4 4 2 4 2" xfId="61695" xr:uid="{00000000-0005-0000-0000-000046E20000}"/>
    <cellStyle name="Note 5 4 4 2 5" xfId="61696" xr:uid="{00000000-0005-0000-0000-000047E20000}"/>
    <cellStyle name="Note 5 4 4 2 6" xfId="61697" xr:uid="{00000000-0005-0000-0000-000048E20000}"/>
    <cellStyle name="Note 5 4 4 3" xfId="61698" xr:uid="{00000000-0005-0000-0000-000049E20000}"/>
    <cellStyle name="Note 5 4 4 3 2" xfId="61699" xr:uid="{00000000-0005-0000-0000-00004AE20000}"/>
    <cellStyle name="Note 5 4 4 3 2 2" xfId="61700" xr:uid="{00000000-0005-0000-0000-00004BE20000}"/>
    <cellStyle name="Note 5 4 4 3 2 3" xfId="61701" xr:uid="{00000000-0005-0000-0000-00004CE20000}"/>
    <cellStyle name="Note 5 4 4 3 3" xfId="61702" xr:uid="{00000000-0005-0000-0000-00004DE20000}"/>
    <cellStyle name="Note 5 4 4 3 3 2" xfId="61703" xr:uid="{00000000-0005-0000-0000-00004EE20000}"/>
    <cellStyle name="Note 5 4 4 3 3 3" xfId="61704" xr:uid="{00000000-0005-0000-0000-00004FE20000}"/>
    <cellStyle name="Note 5 4 4 3 4" xfId="61705" xr:uid="{00000000-0005-0000-0000-000050E20000}"/>
    <cellStyle name="Note 5 4 4 3 4 2" xfId="61706" xr:uid="{00000000-0005-0000-0000-000051E20000}"/>
    <cellStyle name="Note 5 4 4 3 5" xfId="61707" xr:uid="{00000000-0005-0000-0000-000052E20000}"/>
    <cellStyle name="Note 5 4 4 3 6" xfId="61708" xr:uid="{00000000-0005-0000-0000-000053E20000}"/>
    <cellStyle name="Note 5 4 4 4" xfId="61709" xr:uid="{00000000-0005-0000-0000-000054E20000}"/>
    <cellStyle name="Note 5 4 4 4 2" xfId="61710" xr:uid="{00000000-0005-0000-0000-000055E20000}"/>
    <cellStyle name="Note 5 4 4 4 2 2" xfId="61711" xr:uid="{00000000-0005-0000-0000-000056E20000}"/>
    <cellStyle name="Note 5 4 4 4 2 3" xfId="61712" xr:uid="{00000000-0005-0000-0000-000057E20000}"/>
    <cellStyle name="Note 5 4 4 4 3" xfId="61713" xr:uid="{00000000-0005-0000-0000-000058E20000}"/>
    <cellStyle name="Note 5 4 4 4 3 2" xfId="61714" xr:uid="{00000000-0005-0000-0000-000059E20000}"/>
    <cellStyle name="Note 5 4 4 4 4" xfId="61715" xr:uid="{00000000-0005-0000-0000-00005AE20000}"/>
    <cellStyle name="Note 5 4 4 4 5" xfId="61716" xr:uid="{00000000-0005-0000-0000-00005BE20000}"/>
    <cellStyle name="Note 5 4 4 5" xfId="61717" xr:uid="{00000000-0005-0000-0000-00005CE20000}"/>
    <cellStyle name="Note 5 4 4 5 2" xfId="61718" xr:uid="{00000000-0005-0000-0000-00005DE20000}"/>
    <cellStyle name="Note 5 4 4 5 3" xfId="61719" xr:uid="{00000000-0005-0000-0000-00005EE20000}"/>
    <cellStyle name="Note 5 4 4 6" xfId="61720" xr:uid="{00000000-0005-0000-0000-00005FE20000}"/>
    <cellStyle name="Note 5 4 4 6 2" xfId="61721" xr:uid="{00000000-0005-0000-0000-000060E20000}"/>
    <cellStyle name="Note 5 4 4 6 3" xfId="61722" xr:uid="{00000000-0005-0000-0000-000061E20000}"/>
    <cellStyle name="Note 5 4 4 7" xfId="61723" xr:uid="{00000000-0005-0000-0000-000062E20000}"/>
    <cellStyle name="Note 5 4 4 7 2" xfId="61724" xr:uid="{00000000-0005-0000-0000-000063E20000}"/>
    <cellStyle name="Note 5 4 4 8" xfId="61725" xr:uid="{00000000-0005-0000-0000-000064E20000}"/>
    <cellStyle name="Note 5 4 4 9" xfId="61726" xr:uid="{00000000-0005-0000-0000-000065E20000}"/>
    <cellStyle name="Note 5 4 5" xfId="61727" xr:uid="{00000000-0005-0000-0000-000066E20000}"/>
    <cellStyle name="Note 5 4 5 2" xfId="61728" xr:uid="{00000000-0005-0000-0000-000067E20000}"/>
    <cellStyle name="Note 5 4 5 2 2" xfId="61729" xr:uid="{00000000-0005-0000-0000-000068E20000}"/>
    <cellStyle name="Note 5 4 5 2 3" xfId="61730" xr:uid="{00000000-0005-0000-0000-000069E20000}"/>
    <cellStyle name="Note 5 4 5 3" xfId="61731" xr:uid="{00000000-0005-0000-0000-00006AE20000}"/>
    <cellStyle name="Note 5 4 5 3 2" xfId="61732" xr:uid="{00000000-0005-0000-0000-00006BE20000}"/>
    <cellStyle name="Note 5 4 5 3 3" xfId="61733" xr:uid="{00000000-0005-0000-0000-00006CE20000}"/>
    <cellStyle name="Note 5 4 5 4" xfId="61734" xr:uid="{00000000-0005-0000-0000-00006DE20000}"/>
    <cellStyle name="Note 5 4 5 4 2" xfId="61735" xr:uid="{00000000-0005-0000-0000-00006EE20000}"/>
    <cellStyle name="Note 5 4 5 5" xfId="61736" xr:uid="{00000000-0005-0000-0000-00006FE20000}"/>
    <cellStyle name="Note 5 4 5 6" xfId="61737" xr:uid="{00000000-0005-0000-0000-000070E20000}"/>
    <cellStyle name="Note 5 4 6" xfId="61738" xr:uid="{00000000-0005-0000-0000-000071E20000}"/>
    <cellStyle name="Note 5 4 6 2" xfId="61739" xr:uid="{00000000-0005-0000-0000-000072E20000}"/>
    <cellStyle name="Note 5 4 6 2 2" xfId="61740" xr:uid="{00000000-0005-0000-0000-000073E20000}"/>
    <cellStyle name="Note 5 4 6 2 3" xfId="61741" xr:uid="{00000000-0005-0000-0000-000074E20000}"/>
    <cellStyle name="Note 5 4 6 3" xfId="61742" xr:uid="{00000000-0005-0000-0000-000075E20000}"/>
    <cellStyle name="Note 5 4 6 3 2" xfId="61743" xr:uid="{00000000-0005-0000-0000-000076E20000}"/>
    <cellStyle name="Note 5 4 6 3 3" xfId="61744" xr:uid="{00000000-0005-0000-0000-000077E20000}"/>
    <cellStyle name="Note 5 4 6 4" xfId="61745" xr:uid="{00000000-0005-0000-0000-000078E20000}"/>
    <cellStyle name="Note 5 4 6 4 2" xfId="61746" xr:uid="{00000000-0005-0000-0000-000079E20000}"/>
    <cellStyle name="Note 5 4 6 5" xfId="61747" xr:uid="{00000000-0005-0000-0000-00007AE20000}"/>
    <cellStyle name="Note 5 4 6 6" xfId="61748" xr:uid="{00000000-0005-0000-0000-00007BE20000}"/>
    <cellStyle name="Note 5 4 7" xfId="61749" xr:uid="{00000000-0005-0000-0000-00007CE20000}"/>
    <cellStyle name="Note 5 4 7 2" xfId="61750" xr:uid="{00000000-0005-0000-0000-00007DE20000}"/>
    <cellStyle name="Note 5 4 7 2 2" xfId="61751" xr:uid="{00000000-0005-0000-0000-00007EE20000}"/>
    <cellStyle name="Note 5 4 7 2 3" xfId="61752" xr:uid="{00000000-0005-0000-0000-00007FE20000}"/>
    <cellStyle name="Note 5 4 7 3" xfId="61753" xr:uid="{00000000-0005-0000-0000-000080E20000}"/>
    <cellStyle name="Note 5 4 7 3 2" xfId="61754" xr:uid="{00000000-0005-0000-0000-000081E20000}"/>
    <cellStyle name="Note 5 4 7 4" xfId="61755" xr:uid="{00000000-0005-0000-0000-000082E20000}"/>
    <cellStyle name="Note 5 4 7 5" xfId="61756" xr:uid="{00000000-0005-0000-0000-000083E20000}"/>
    <cellStyle name="Note 5 4 8" xfId="61757" xr:uid="{00000000-0005-0000-0000-000084E20000}"/>
    <cellStyle name="Note 5 4 8 2" xfId="61758" xr:uid="{00000000-0005-0000-0000-000085E20000}"/>
    <cellStyle name="Note 5 4 8 3" xfId="61759" xr:uid="{00000000-0005-0000-0000-000086E20000}"/>
    <cellStyle name="Note 5 4 9" xfId="61760" xr:uid="{00000000-0005-0000-0000-000087E20000}"/>
    <cellStyle name="Note 5 4 9 2" xfId="61761" xr:uid="{00000000-0005-0000-0000-000088E20000}"/>
    <cellStyle name="Note 5 4 9 3" xfId="61762" xr:uid="{00000000-0005-0000-0000-000089E20000}"/>
    <cellStyle name="Note 5 5" xfId="6613" xr:uid="{00000000-0005-0000-0000-00008AE20000}"/>
    <cellStyle name="Note 5 5 10" xfId="61763" xr:uid="{00000000-0005-0000-0000-00008BE20000}"/>
    <cellStyle name="Note 5 5 2" xfId="11907" xr:uid="{00000000-0005-0000-0000-00008CE20000}"/>
    <cellStyle name="Note 5 5 2 2" xfId="61764" xr:uid="{00000000-0005-0000-0000-00008DE20000}"/>
    <cellStyle name="Note 5 5 2 2 2" xfId="61765" xr:uid="{00000000-0005-0000-0000-00008EE20000}"/>
    <cellStyle name="Note 5 5 2 2 2 2" xfId="61766" xr:uid="{00000000-0005-0000-0000-00008FE20000}"/>
    <cellStyle name="Note 5 5 2 2 2 3" xfId="61767" xr:uid="{00000000-0005-0000-0000-000090E20000}"/>
    <cellStyle name="Note 5 5 2 2 3" xfId="61768" xr:uid="{00000000-0005-0000-0000-000091E20000}"/>
    <cellStyle name="Note 5 5 2 2 3 2" xfId="61769" xr:uid="{00000000-0005-0000-0000-000092E20000}"/>
    <cellStyle name="Note 5 5 2 2 3 3" xfId="61770" xr:uid="{00000000-0005-0000-0000-000093E20000}"/>
    <cellStyle name="Note 5 5 2 2 4" xfId="61771" xr:uid="{00000000-0005-0000-0000-000094E20000}"/>
    <cellStyle name="Note 5 5 2 2 4 2" xfId="61772" xr:uid="{00000000-0005-0000-0000-000095E20000}"/>
    <cellStyle name="Note 5 5 2 2 5" xfId="61773" xr:uid="{00000000-0005-0000-0000-000096E20000}"/>
    <cellStyle name="Note 5 5 2 2 6" xfId="61774" xr:uid="{00000000-0005-0000-0000-000097E20000}"/>
    <cellStyle name="Note 5 5 2 3" xfId="61775" xr:uid="{00000000-0005-0000-0000-000098E20000}"/>
    <cellStyle name="Note 5 5 2 3 2" xfId="61776" xr:uid="{00000000-0005-0000-0000-000099E20000}"/>
    <cellStyle name="Note 5 5 2 3 2 2" xfId="61777" xr:uid="{00000000-0005-0000-0000-00009AE20000}"/>
    <cellStyle name="Note 5 5 2 3 2 3" xfId="61778" xr:uid="{00000000-0005-0000-0000-00009BE20000}"/>
    <cellStyle name="Note 5 5 2 3 3" xfId="61779" xr:uid="{00000000-0005-0000-0000-00009CE20000}"/>
    <cellStyle name="Note 5 5 2 3 3 2" xfId="61780" xr:uid="{00000000-0005-0000-0000-00009DE20000}"/>
    <cellStyle name="Note 5 5 2 3 3 3" xfId="61781" xr:uid="{00000000-0005-0000-0000-00009EE20000}"/>
    <cellStyle name="Note 5 5 2 3 4" xfId="61782" xr:uid="{00000000-0005-0000-0000-00009FE20000}"/>
    <cellStyle name="Note 5 5 2 3 4 2" xfId="61783" xr:uid="{00000000-0005-0000-0000-0000A0E20000}"/>
    <cellStyle name="Note 5 5 2 3 5" xfId="61784" xr:uid="{00000000-0005-0000-0000-0000A1E20000}"/>
    <cellStyle name="Note 5 5 2 3 6" xfId="61785" xr:uid="{00000000-0005-0000-0000-0000A2E20000}"/>
    <cellStyle name="Note 5 5 2 4" xfId="61786" xr:uid="{00000000-0005-0000-0000-0000A3E20000}"/>
    <cellStyle name="Note 5 5 2 4 2" xfId="61787" xr:uid="{00000000-0005-0000-0000-0000A4E20000}"/>
    <cellStyle name="Note 5 5 2 4 2 2" xfId="61788" xr:uid="{00000000-0005-0000-0000-0000A5E20000}"/>
    <cellStyle name="Note 5 5 2 4 2 3" xfId="61789" xr:uid="{00000000-0005-0000-0000-0000A6E20000}"/>
    <cellStyle name="Note 5 5 2 4 3" xfId="61790" xr:uid="{00000000-0005-0000-0000-0000A7E20000}"/>
    <cellStyle name="Note 5 5 2 4 3 2" xfId="61791" xr:uid="{00000000-0005-0000-0000-0000A8E20000}"/>
    <cellStyle name="Note 5 5 2 4 4" xfId="61792" xr:uid="{00000000-0005-0000-0000-0000A9E20000}"/>
    <cellStyle name="Note 5 5 2 4 5" xfId="61793" xr:uid="{00000000-0005-0000-0000-0000AAE20000}"/>
    <cellStyle name="Note 5 5 2 5" xfId="61794" xr:uid="{00000000-0005-0000-0000-0000ABE20000}"/>
    <cellStyle name="Note 5 5 2 5 2" xfId="61795" xr:uid="{00000000-0005-0000-0000-0000ACE20000}"/>
    <cellStyle name="Note 5 5 2 5 3" xfId="61796" xr:uid="{00000000-0005-0000-0000-0000ADE20000}"/>
    <cellStyle name="Note 5 5 2 6" xfId="61797" xr:uid="{00000000-0005-0000-0000-0000AEE20000}"/>
    <cellStyle name="Note 5 5 2 6 2" xfId="61798" xr:uid="{00000000-0005-0000-0000-0000AFE20000}"/>
    <cellStyle name="Note 5 5 2 6 3" xfId="61799" xr:uid="{00000000-0005-0000-0000-0000B0E20000}"/>
    <cellStyle name="Note 5 5 2 7" xfId="61800" xr:uid="{00000000-0005-0000-0000-0000B1E20000}"/>
    <cellStyle name="Note 5 5 2 7 2" xfId="61801" xr:uid="{00000000-0005-0000-0000-0000B2E20000}"/>
    <cellStyle name="Note 5 5 2 8" xfId="61802" xr:uid="{00000000-0005-0000-0000-0000B3E20000}"/>
    <cellStyle name="Note 5 5 2 9" xfId="61803" xr:uid="{00000000-0005-0000-0000-0000B4E20000}"/>
    <cellStyle name="Note 5 5 3" xfId="61804" xr:uid="{00000000-0005-0000-0000-0000B5E20000}"/>
    <cellStyle name="Note 5 5 3 2" xfId="61805" xr:uid="{00000000-0005-0000-0000-0000B6E20000}"/>
    <cellStyle name="Note 5 5 3 2 2" xfId="61806" xr:uid="{00000000-0005-0000-0000-0000B7E20000}"/>
    <cellStyle name="Note 5 5 3 2 3" xfId="61807" xr:uid="{00000000-0005-0000-0000-0000B8E20000}"/>
    <cellStyle name="Note 5 5 3 3" xfId="61808" xr:uid="{00000000-0005-0000-0000-0000B9E20000}"/>
    <cellStyle name="Note 5 5 3 3 2" xfId="61809" xr:uid="{00000000-0005-0000-0000-0000BAE20000}"/>
    <cellStyle name="Note 5 5 3 3 3" xfId="61810" xr:uid="{00000000-0005-0000-0000-0000BBE20000}"/>
    <cellStyle name="Note 5 5 3 4" xfId="61811" xr:uid="{00000000-0005-0000-0000-0000BCE20000}"/>
    <cellStyle name="Note 5 5 3 4 2" xfId="61812" xr:uid="{00000000-0005-0000-0000-0000BDE20000}"/>
    <cellStyle name="Note 5 5 3 5" xfId="61813" xr:uid="{00000000-0005-0000-0000-0000BEE20000}"/>
    <cellStyle name="Note 5 5 3 6" xfId="61814" xr:uid="{00000000-0005-0000-0000-0000BFE20000}"/>
    <cellStyle name="Note 5 5 4" xfId="61815" xr:uid="{00000000-0005-0000-0000-0000C0E20000}"/>
    <cellStyle name="Note 5 5 4 2" xfId="61816" xr:uid="{00000000-0005-0000-0000-0000C1E20000}"/>
    <cellStyle name="Note 5 5 4 2 2" xfId="61817" xr:uid="{00000000-0005-0000-0000-0000C2E20000}"/>
    <cellStyle name="Note 5 5 4 2 3" xfId="61818" xr:uid="{00000000-0005-0000-0000-0000C3E20000}"/>
    <cellStyle name="Note 5 5 4 3" xfId="61819" xr:uid="{00000000-0005-0000-0000-0000C4E20000}"/>
    <cellStyle name="Note 5 5 4 3 2" xfId="61820" xr:uid="{00000000-0005-0000-0000-0000C5E20000}"/>
    <cellStyle name="Note 5 5 4 3 3" xfId="61821" xr:uid="{00000000-0005-0000-0000-0000C6E20000}"/>
    <cellStyle name="Note 5 5 4 4" xfId="61822" xr:uid="{00000000-0005-0000-0000-0000C7E20000}"/>
    <cellStyle name="Note 5 5 4 4 2" xfId="61823" xr:uid="{00000000-0005-0000-0000-0000C8E20000}"/>
    <cellStyle name="Note 5 5 4 5" xfId="61824" xr:uid="{00000000-0005-0000-0000-0000C9E20000}"/>
    <cellStyle name="Note 5 5 4 6" xfId="61825" xr:uid="{00000000-0005-0000-0000-0000CAE20000}"/>
    <cellStyle name="Note 5 5 5" xfId="61826" xr:uid="{00000000-0005-0000-0000-0000CBE20000}"/>
    <cellStyle name="Note 5 5 5 2" xfId="61827" xr:uid="{00000000-0005-0000-0000-0000CCE20000}"/>
    <cellStyle name="Note 5 5 5 2 2" xfId="61828" xr:uid="{00000000-0005-0000-0000-0000CDE20000}"/>
    <cellStyle name="Note 5 5 5 2 3" xfId="61829" xr:uid="{00000000-0005-0000-0000-0000CEE20000}"/>
    <cellStyle name="Note 5 5 5 3" xfId="61830" xr:uid="{00000000-0005-0000-0000-0000CFE20000}"/>
    <cellStyle name="Note 5 5 5 3 2" xfId="61831" xr:uid="{00000000-0005-0000-0000-0000D0E20000}"/>
    <cellStyle name="Note 5 5 5 4" xfId="61832" xr:uid="{00000000-0005-0000-0000-0000D1E20000}"/>
    <cellStyle name="Note 5 5 5 5" xfId="61833" xr:uid="{00000000-0005-0000-0000-0000D2E20000}"/>
    <cellStyle name="Note 5 5 6" xfId="61834" xr:uid="{00000000-0005-0000-0000-0000D3E20000}"/>
    <cellStyle name="Note 5 5 6 2" xfId="61835" xr:uid="{00000000-0005-0000-0000-0000D4E20000}"/>
    <cellStyle name="Note 5 5 6 3" xfId="61836" xr:uid="{00000000-0005-0000-0000-0000D5E20000}"/>
    <cellStyle name="Note 5 5 7" xfId="61837" xr:uid="{00000000-0005-0000-0000-0000D6E20000}"/>
    <cellStyle name="Note 5 5 7 2" xfId="61838" xr:uid="{00000000-0005-0000-0000-0000D7E20000}"/>
    <cellStyle name="Note 5 5 7 3" xfId="61839" xr:uid="{00000000-0005-0000-0000-0000D8E20000}"/>
    <cellStyle name="Note 5 5 8" xfId="61840" xr:uid="{00000000-0005-0000-0000-0000D9E20000}"/>
    <cellStyle name="Note 5 5 8 2" xfId="61841" xr:uid="{00000000-0005-0000-0000-0000DAE20000}"/>
    <cellStyle name="Note 5 5 9" xfId="61842" xr:uid="{00000000-0005-0000-0000-0000DBE20000}"/>
    <cellStyle name="Note 5 6" xfId="6614" xr:uid="{00000000-0005-0000-0000-0000DCE20000}"/>
    <cellStyle name="Note 5 6 2" xfId="11908" xr:uid="{00000000-0005-0000-0000-0000DDE20000}"/>
    <cellStyle name="Note 5 6 2 2" xfId="61843" xr:uid="{00000000-0005-0000-0000-0000DEE20000}"/>
    <cellStyle name="Note 5 6 2 2 2" xfId="61844" xr:uid="{00000000-0005-0000-0000-0000DFE20000}"/>
    <cellStyle name="Note 5 6 2 2 3" xfId="61845" xr:uid="{00000000-0005-0000-0000-0000E0E20000}"/>
    <cellStyle name="Note 5 6 2 3" xfId="61846" xr:uid="{00000000-0005-0000-0000-0000E1E20000}"/>
    <cellStyle name="Note 5 6 2 3 2" xfId="61847" xr:uid="{00000000-0005-0000-0000-0000E2E20000}"/>
    <cellStyle name="Note 5 6 2 3 3" xfId="61848" xr:uid="{00000000-0005-0000-0000-0000E3E20000}"/>
    <cellStyle name="Note 5 6 2 4" xfId="61849" xr:uid="{00000000-0005-0000-0000-0000E4E20000}"/>
    <cellStyle name="Note 5 6 2 4 2" xfId="61850" xr:uid="{00000000-0005-0000-0000-0000E5E20000}"/>
    <cellStyle name="Note 5 6 2 5" xfId="61851" xr:uid="{00000000-0005-0000-0000-0000E6E20000}"/>
    <cellStyle name="Note 5 6 2 6" xfId="61852" xr:uid="{00000000-0005-0000-0000-0000E7E20000}"/>
    <cellStyle name="Note 5 6 3" xfId="61853" xr:uid="{00000000-0005-0000-0000-0000E8E20000}"/>
    <cellStyle name="Note 5 6 3 2" xfId="61854" xr:uid="{00000000-0005-0000-0000-0000E9E20000}"/>
    <cellStyle name="Note 5 6 3 2 2" xfId="61855" xr:uid="{00000000-0005-0000-0000-0000EAE20000}"/>
    <cellStyle name="Note 5 6 3 2 3" xfId="61856" xr:uid="{00000000-0005-0000-0000-0000EBE20000}"/>
    <cellStyle name="Note 5 6 3 3" xfId="61857" xr:uid="{00000000-0005-0000-0000-0000ECE20000}"/>
    <cellStyle name="Note 5 6 3 3 2" xfId="61858" xr:uid="{00000000-0005-0000-0000-0000EDE20000}"/>
    <cellStyle name="Note 5 6 3 3 3" xfId="61859" xr:uid="{00000000-0005-0000-0000-0000EEE20000}"/>
    <cellStyle name="Note 5 6 3 4" xfId="61860" xr:uid="{00000000-0005-0000-0000-0000EFE20000}"/>
    <cellStyle name="Note 5 6 3 4 2" xfId="61861" xr:uid="{00000000-0005-0000-0000-0000F0E20000}"/>
    <cellStyle name="Note 5 6 3 5" xfId="61862" xr:uid="{00000000-0005-0000-0000-0000F1E20000}"/>
    <cellStyle name="Note 5 6 3 6" xfId="61863" xr:uid="{00000000-0005-0000-0000-0000F2E20000}"/>
    <cellStyle name="Note 5 6 4" xfId="61864" xr:uid="{00000000-0005-0000-0000-0000F3E20000}"/>
    <cellStyle name="Note 5 6 4 2" xfId="61865" xr:uid="{00000000-0005-0000-0000-0000F4E20000}"/>
    <cellStyle name="Note 5 6 4 2 2" xfId="61866" xr:uid="{00000000-0005-0000-0000-0000F5E20000}"/>
    <cellStyle name="Note 5 6 4 2 3" xfId="61867" xr:uid="{00000000-0005-0000-0000-0000F6E20000}"/>
    <cellStyle name="Note 5 6 4 3" xfId="61868" xr:uid="{00000000-0005-0000-0000-0000F7E20000}"/>
    <cellStyle name="Note 5 6 4 3 2" xfId="61869" xr:uid="{00000000-0005-0000-0000-0000F8E20000}"/>
    <cellStyle name="Note 5 6 4 4" xfId="61870" xr:uid="{00000000-0005-0000-0000-0000F9E20000}"/>
    <cellStyle name="Note 5 6 4 5" xfId="61871" xr:uid="{00000000-0005-0000-0000-0000FAE20000}"/>
    <cellStyle name="Note 5 6 5" xfId="61872" xr:uid="{00000000-0005-0000-0000-0000FBE20000}"/>
    <cellStyle name="Note 5 6 5 2" xfId="61873" xr:uid="{00000000-0005-0000-0000-0000FCE20000}"/>
    <cellStyle name="Note 5 6 5 3" xfId="61874" xr:uid="{00000000-0005-0000-0000-0000FDE20000}"/>
    <cellStyle name="Note 5 6 6" xfId="61875" xr:uid="{00000000-0005-0000-0000-0000FEE20000}"/>
    <cellStyle name="Note 5 6 6 2" xfId="61876" xr:uid="{00000000-0005-0000-0000-0000FFE20000}"/>
    <cellStyle name="Note 5 6 6 3" xfId="61877" xr:uid="{00000000-0005-0000-0000-000000E30000}"/>
    <cellStyle name="Note 5 6 7" xfId="61878" xr:uid="{00000000-0005-0000-0000-000001E30000}"/>
    <cellStyle name="Note 5 6 7 2" xfId="61879" xr:uid="{00000000-0005-0000-0000-000002E30000}"/>
    <cellStyle name="Note 5 6 8" xfId="61880" xr:uid="{00000000-0005-0000-0000-000003E30000}"/>
    <cellStyle name="Note 5 6 9" xfId="61881" xr:uid="{00000000-0005-0000-0000-000004E30000}"/>
    <cellStyle name="Note 5 7" xfId="6615" xr:uid="{00000000-0005-0000-0000-000005E30000}"/>
    <cellStyle name="Note 5 7 2" xfId="11909" xr:uid="{00000000-0005-0000-0000-000006E30000}"/>
    <cellStyle name="Note 5 7 2 2" xfId="61882" xr:uid="{00000000-0005-0000-0000-000007E30000}"/>
    <cellStyle name="Note 5 7 2 2 2" xfId="61883" xr:uid="{00000000-0005-0000-0000-000008E30000}"/>
    <cellStyle name="Note 5 7 2 2 3" xfId="61884" xr:uid="{00000000-0005-0000-0000-000009E30000}"/>
    <cellStyle name="Note 5 7 2 3" xfId="61885" xr:uid="{00000000-0005-0000-0000-00000AE30000}"/>
    <cellStyle name="Note 5 7 2 3 2" xfId="61886" xr:uid="{00000000-0005-0000-0000-00000BE30000}"/>
    <cellStyle name="Note 5 7 2 3 3" xfId="61887" xr:uid="{00000000-0005-0000-0000-00000CE30000}"/>
    <cellStyle name="Note 5 7 2 4" xfId="61888" xr:uid="{00000000-0005-0000-0000-00000DE30000}"/>
    <cellStyle name="Note 5 7 2 4 2" xfId="61889" xr:uid="{00000000-0005-0000-0000-00000EE30000}"/>
    <cellStyle name="Note 5 7 2 5" xfId="61890" xr:uid="{00000000-0005-0000-0000-00000FE30000}"/>
    <cellStyle name="Note 5 7 2 6" xfId="61891" xr:uid="{00000000-0005-0000-0000-000010E30000}"/>
    <cellStyle name="Note 5 7 3" xfId="61892" xr:uid="{00000000-0005-0000-0000-000011E30000}"/>
    <cellStyle name="Note 5 7 3 2" xfId="61893" xr:uid="{00000000-0005-0000-0000-000012E30000}"/>
    <cellStyle name="Note 5 7 3 2 2" xfId="61894" xr:uid="{00000000-0005-0000-0000-000013E30000}"/>
    <cellStyle name="Note 5 7 3 2 3" xfId="61895" xr:uid="{00000000-0005-0000-0000-000014E30000}"/>
    <cellStyle name="Note 5 7 3 3" xfId="61896" xr:uid="{00000000-0005-0000-0000-000015E30000}"/>
    <cellStyle name="Note 5 7 3 3 2" xfId="61897" xr:uid="{00000000-0005-0000-0000-000016E30000}"/>
    <cellStyle name="Note 5 7 3 3 3" xfId="61898" xr:uid="{00000000-0005-0000-0000-000017E30000}"/>
    <cellStyle name="Note 5 7 3 4" xfId="61899" xr:uid="{00000000-0005-0000-0000-000018E30000}"/>
    <cellStyle name="Note 5 7 3 4 2" xfId="61900" xr:uid="{00000000-0005-0000-0000-000019E30000}"/>
    <cellStyle name="Note 5 7 3 5" xfId="61901" xr:uid="{00000000-0005-0000-0000-00001AE30000}"/>
    <cellStyle name="Note 5 7 3 6" xfId="61902" xr:uid="{00000000-0005-0000-0000-00001BE30000}"/>
    <cellStyle name="Note 5 7 4" xfId="61903" xr:uid="{00000000-0005-0000-0000-00001CE30000}"/>
    <cellStyle name="Note 5 7 4 2" xfId="61904" xr:uid="{00000000-0005-0000-0000-00001DE30000}"/>
    <cellStyle name="Note 5 7 4 2 2" xfId="61905" xr:uid="{00000000-0005-0000-0000-00001EE30000}"/>
    <cellStyle name="Note 5 7 4 2 3" xfId="61906" xr:uid="{00000000-0005-0000-0000-00001FE30000}"/>
    <cellStyle name="Note 5 7 4 3" xfId="61907" xr:uid="{00000000-0005-0000-0000-000020E30000}"/>
    <cellStyle name="Note 5 7 4 3 2" xfId="61908" xr:uid="{00000000-0005-0000-0000-000021E30000}"/>
    <cellStyle name="Note 5 7 4 4" xfId="61909" xr:uid="{00000000-0005-0000-0000-000022E30000}"/>
    <cellStyle name="Note 5 7 4 5" xfId="61910" xr:uid="{00000000-0005-0000-0000-000023E30000}"/>
    <cellStyle name="Note 5 7 5" xfId="61911" xr:uid="{00000000-0005-0000-0000-000024E30000}"/>
    <cellStyle name="Note 5 7 5 2" xfId="61912" xr:uid="{00000000-0005-0000-0000-000025E30000}"/>
    <cellStyle name="Note 5 7 5 3" xfId="61913" xr:uid="{00000000-0005-0000-0000-000026E30000}"/>
    <cellStyle name="Note 5 7 6" xfId="61914" xr:uid="{00000000-0005-0000-0000-000027E30000}"/>
    <cellStyle name="Note 5 7 6 2" xfId="61915" xr:uid="{00000000-0005-0000-0000-000028E30000}"/>
    <cellStyle name="Note 5 7 6 3" xfId="61916" xr:uid="{00000000-0005-0000-0000-000029E30000}"/>
    <cellStyle name="Note 5 7 7" xfId="61917" xr:uid="{00000000-0005-0000-0000-00002AE30000}"/>
    <cellStyle name="Note 5 7 7 2" xfId="61918" xr:uid="{00000000-0005-0000-0000-00002BE30000}"/>
    <cellStyle name="Note 5 7 8" xfId="61919" xr:uid="{00000000-0005-0000-0000-00002CE30000}"/>
    <cellStyle name="Note 5 7 9" xfId="61920" xr:uid="{00000000-0005-0000-0000-00002DE30000}"/>
    <cellStyle name="Note 5 8" xfId="6616" xr:uid="{00000000-0005-0000-0000-00002EE30000}"/>
    <cellStyle name="Note 5 8 2" xfId="11910" xr:uid="{00000000-0005-0000-0000-00002FE30000}"/>
    <cellStyle name="Note 5 8 2 2" xfId="61921" xr:uid="{00000000-0005-0000-0000-000030E30000}"/>
    <cellStyle name="Note 5 8 2 3" xfId="61922" xr:uid="{00000000-0005-0000-0000-000031E30000}"/>
    <cellStyle name="Note 5 8 3" xfId="61923" xr:uid="{00000000-0005-0000-0000-000032E30000}"/>
    <cellStyle name="Note 5 8 3 2" xfId="61924" xr:uid="{00000000-0005-0000-0000-000033E30000}"/>
    <cellStyle name="Note 5 8 3 3" xfId="61925" xr:uid="{00000000-0005-0000-0000-000034E30000}"/>
    <cellStyle name="Note 5 8 4" xfId="61926" xr:uid="{00000000-0005-0000-0000-000035E30000}"/>
    <cellStyle name="Note 5 8 4 2" xfId="61927" xr:uid="{00000000-0005-0000-0000-000036E30000}"/>
    <cellStyle name="Note 5 8 5" xfId="61928" xr:uid="{00000000-0005-0000-0000-000037E30000}"/>
    <cellStyle name="Note 5 8 6" xfId="61929" xr:uid="{00000000-0005-0000-0000-000038E30000}"/>
    <cellStyle name="Note 5 9" xfId="6617" xr:uid="{00000000-0005-0000-0000-000039E30000}"/>
    <cellStyle name="Note 5 9 2" xfId="11911" xr:uid="{00000000-0005-0000-0000-00003AE30000}"/>
    <cellStyle name="Note 5 9 2 2" xfId="61930" xr:uid="{00000000-0005-0000-0000-00003BE30000}"/>
    <cellStyle name="Note 5 9 2 3" xfId="61931" xr:uid="{00000000-0005-0000-0000-00003CE30000}"/>
    <cellStyle name="Note 5 9 3" xfId="61932" xr:uid="{00000000-0005-0000-0000-00003DE30000}"/>
    <cellStyle name="Note 5 9 3 2" xfId="61933" xr:uid="{00000000-0005-0000-0000-00003EE30000}"/>
    <cellStyle name="Note 5 9 3 3" xfId="61934" xr:uid="{00000000-0005-0000-0000-00003FE30000}"/>
    <cellStyle name="Note 5 9 4" xfId="61935" xr:uid="{00000000-0005-0000-0000-000040E30000}"/>
    <cellStyle name="Note 5 9 4 2" xfId="61936" xr:uid="{00000000-0005-0000-0000-000041E30000}"/>
    <cellStyle name="Note 5 9 5" xfId="61937" xr:uid="{00000000-0005-0000-0000-000042E30000}"/>
    <cellStyle name="Note 5 9 6" xfId="61938" xr:uid="{00000000-0005-0000-0000-000043E30000}"/>
    <cellStyle name="Note 6" xfId="6618" xr:uid="{00000000-0005-0000-0000-000044E30000}"/>
    <cellStyle name="Note 6 10" xfId="6619" xr:uid="{00000000-0005-0000-0000-000045E30000}"/>
    <cellStyle name="Note 6 10 2" xfId="11912" xr:uid="{00000000-0005-0000-0000-000046E30000}"/>
    <cellStyle name="Note 6 11" xfId="6620" xr:uid="{00000000-0005-0000-0000-000047E30000}"/>
    <cellStyle name="Note 6 12" xfId="6621" xr:uid="{00000000-0005-0000-0000-000048E30000}"/>
    <cellStyle name="Note 6 13" xfId="13791" xr:uid="{00000000-0005-0000-0000-000049E30000}"/>
    <cellStyle name="Note 6 2" xfId="6622" xr:uid="{00000000-0005-0000-0000-00004AE30000}"/>
    <cellStyle name="Note 6 2 10" xfId="6623" xr:uid="{00000000-0005-0000-0000-00004BE30000}"/>
    <cellStyle name="Note 6 2 11" xfId="6624" xr:uid="{00000000-0005-0000-0000-00004CE30000}"/>
    <cellStyle name="Note 6 2 12" xfId="13792" xr:uid="{00000000-0005-0000-0000-00004DE30000}"/>
    <cellStyle name="Note 6 2 2" xfId="6625" xr:uid="{00000000-0005-0000-0000-00004EE30000}"/>
    <cellStyle name="Note 6 2 2 2" xfId="6626" xr:uid="{00000000-0005-0000-0000-00004FE30000}"/>
    <cellStyle name="Note 6 2 2 3" xfId="6627" xr:uid="{00000000-0005-0000-0000-000050E30000}"/>
    <cellStyle name="Note 6 2 3" xfId="6628" xr:uid="{00000000-0005-0000-0000-000051E30000}"/>
    <cellStyle name="Note 6 2 3 2" xfId="6629" xr:uid="{00000000-0005-0000-0000-000052E30000}"/>
    <cellStyle name="Note 6 2 4" xfId="6630" xr:uid="{00000000-0005-0000-0000-000053E30000}"/>
    <cellStyle name="Note 6 2 4 2" xfId="11913" xr:uid="{00000000-0005-0000-0000-000054E30000}"/>
    <cellStyle name="Note 6 2 5" xfId="6631" xr:uid="{00000000-0005-0000-0000-000055E30000}"/>
    <cellStyle name="Note 6 2 5 2" xfId="11914" xr:uid="{00000000-0005-0000-0000-000056E30000}"/>
    <cellStyle name="Note 6 2 6" xfId="6632" xr:uid="{00000000-0005-0000-0000-000057E30000}"/>
    <cellStyle name="Note 6 2 6 2" xfId="11915" xr:uid="{00000000-0005-0000-0000-000058E30000}"/>
    <cellStyle name="Note 6 2 7" xfId="6633" xr:uid="{00000000-0005-0000-0000-000059E30000}"/>
    <cellStyle name="Note 6 2 7 2" xfId="11916" xr:uid="{00000000-0005-0000-0000-00005AE30000}"/>
    <cellStyle name="Note 6 2 8" xfId="6634" xr:uid="{00000000-0005-0000-0000-00005BE30000}"/>
    <cellStyle name="Note 6 2 8 2" xfId="11917" xr:uid="{00000000-0005-0000-0000-00005CE30000}"/>
    <cellStyle name="Note 6 2 9" xfId="6635" xr:uid="{00000000-0005-0000-0000-00005DE30000}"/>
    <cellStyle name="Note 6 2 9 2" xfId="11918" xr:uid="{00000000-0005-0000-0000-00005EE30000}"/>
    <cellStyle name="Note 6 3" xfId="6636" xr:uid="{00000000-0005-0000-0000-00005FE30000}"/>
    <cellStyle name="Note 6 3 2" xfId="6637" xr:uid="{00000000-0005-0000-0000-000060E30000}"/>
    <cellStyle name="Note 6 3 3" xfId="6638" xr:uid="{00000000-0005-0000-0000-000061E30000}"/>
    <cellStyle name="Note 6 3 4" xfId="13793" xr:uid="{00000000-0005-0000-0000-000062E30000}"/>
    <cellStyle name="Note 6 4" xfId="6639" xr:uid="{00000000-0005-0000-0000-000063E30000}"/>
    <cellStyle name="Note 6 4 2" xfId="6640" xr:uid="{00000000-0005-0000-0000-000064E30000}"/>
    <cellStyle name="Note 6 5" xfId="6641" xr:uid="{00000000-0005-0000-0000-000065E30000}"/>
    <cellStyle name="Note 6 5 2" xfId="11919" xr:uid="{00000000-0005-0000-0000-000066E30000}"/>
    <cellStyle name="Note 6 6" xfId="6642" xr:uid="{00000000-0005-0000-0000-000067E30000}"/>
    <cellStyle name="Note 6 6 2" xfId="11920" xr:uid="{00000000-0005-0000-0000-000068E30000}"/>
    <cellStyle name="Note 6 7" xfId="6643" xr:uid="{00000000-0005-0000-0000-000069E30000}"/>
    <cellStyle name="Note 6 7 2" xfId="11921" xr:uid="{00000000-0005-0000-0000-00006AE30000}"/>
    <cellStyle name="Note 6 8" xfId="6644" xr:uid="{00000000-0005-0000-0000-00006BE30000}"/>
    <cellStyle name="Note 6 8 2" xfId="11922" xr:uid="{00000000-0005-0000-0000-00006CE30000}"/>
    <cellStyle name="Note 6 9" xfId="6645" xr:uid="{00000000-0005-0000-0000-00006DE30000}"/>
    <cellStyle name="Note 6 9 2" xfId="11923" xr:uid="{00000000-0005-0000-0000-00006EE30000}"/>
    <cellStyle name="Note 7" xfId="6646" xr:uid="{00000000-0005-0000-0000-00006FE30000}"/>
    <cellStyle name="Note 7 10" xfId="6647" xr:uid="{00000000-0005-0000-0000-000070E30000}"/>
    <cellStyle name="Note 7 10 2" xfId="11924" xr:uid="{00000000-0005-0000-0000-000071E30000}"/>
    <cellStyle name="Note 7 11" xfId="6648" xr:uid="{00000000-0005-0000-0000-000072E30000}"/>
    <cellStyle name="Note 7 12" xfId="6649" xr:uid="{00000000-0005-0000-0000-000073E30000}"/>
    <cellStyle name="Note 7 13" xfId="13794" xr:uid="{00000000-0005-0000-0000-000074E30000}"/>
    <cellStyle name="Note 7 2" xfId="6650" xr:uid="{00000000-0005-0000-0000-000075E30000}"/>
    <cellStyle name="Note 7 2 10" xfId="6651" xr:uid="{00000000-0005-0000-0000-000076E30000}"/>
    <cellStyle name="Note 7 2 11" xfId="6652" xr:uid="{00000000-0005-0000-0000-000077E30000}"/>
    <cellStyle name="Note 7 2 12" xfId="13795" xr:uid="{00000000-0005-0000-0000-000078E30000}"/>
    <cellStyle name="Note 7 2 2" xfId="6653" xr:uid="{00000000-0005-0000-0000-000079E30000}"/>
    <cellStyle name="Note 7 2 2 2" xfId="6654" xr:uid="{00000000-0005-0000-0000-00007AE30000}"/>
    <cellStyle name="Note 7 2 3" xfId="6655" xr:uid="{00000000-0005-0000-0000-00007BE30000}"/>
    <cellStyle name="Note 7 2 3 2" xfId="11925" xr:uid="{00000000-0005-0000-0000-00007CE30000}"/>
    <cellStyle name="Note 7 2 4" xfId="6656" xr:uid="{00000000-0005-0000-0000-00007DE30000}"/>
    <cellStyle name="Note 7 2 4 2" xfId="11926" xr:uid="{00000000-0005-0000-0000-00007EE30000}"/>
    <cellStyle name="Note 7 2 5" xfId="6657" xr:uid="{00000000-0005-0000-0000-00007FE30000}"/>
    <cellStyle name="Note 7 2 5 2" xfId="11927" xr:uid="{00000000-0005-0000-0000-000080E30000}"/>
    <cellStyle name="Note 7 2 6" xfId="6658" xr:uid="{00000000-0005-0000-0000-000081E30000}"/>
    <cellStyle name="Note 7 2 6 2" xfId="11928" xr:uid="{00000000-0005-0000-0000-000082E30000}"/>
    <cellStyle name="Note 7 2 7" xfId="6659" xr:uid="{00000000-0005-0000-0000-000083E30000}"/>
    <cellStyle name="Note 7 2 7 2" xfId="11929" xr:uid="{00000000-0005-0000-0000-000084E30000}"/>
    <cellStyle name="Note 7 2 8" xfId="6660" xr:uid="{00000000-0005-0000-0000-000085E30000}"/>
    <cellStyle name="Note 7 2 8 2" xfId="11930" xr:uid="{00000000-0005-0000-0000-000086E30000}"/>
    <cellStyle name="Note 7 2 9" xfId="6661" xr:uid="{00000000-0005-0000-0000-000087E30000}"/>
    <cellStyle name="Note 7 2 9 2" xfId="11931" xr:uid="{00000000-0005-0000-0000-000088E30000}"/>
    <cellStyle name="Note 7 3" xfId="6662" xr:uid="{00000000-0005-0000-0000-000089E30000}"/>
    <cellStyle name="Note 7 3 2" xfId="6663" xr:uid="{00000000-0005-0000-0000-00008AE30000}"/>
    <cellStyle name="Note 7 3 3" xfId="13796" xr:uid="{00000000-0005-0000-0000-00008BE30000}"/>
    <cellStyle name="Note 7 4" xfId="6664" xr:uid="{00000000-0005-0000-0000-00008CE30000}"/>
    <cellStyle name="Note 7 4 2" xfId="11932" xr:uid="{00000000-0005-0000-0000-00008DE30000}"/>
    <cellStyle name="Note 7 5" xfId="6665" xr:uid="{00000000-0005-0000-0000-00008EE30000}"/>
    <cellStyle name="Note 7 5 2" xfId="11933" xr:uid="{00000000-0005-0000-0000-00008FE30000}"/>
    <cellStyle name="Note 7 6" xfId="6666" xr:uid="{00000000-0005-0000-0000-000090E30000}"/>
    <cellStyle name="Note 7 6 2" xfId="11934" xr:uid="{00000000-0005-0000-0000-000091E30000}"/>
    <cellStyle name="Note 7 7" xfId="6667" xr:uid="{00000000-0005-0000-0000-000092E30000}"/>
    <cellStyle name="Note 7 7 2" xfId="11935" xr:uid="{00000000-0005-0000-0000-000093E30000}"/>
    <cellStyle name="Note 7 8" xfId="6668" xr:uid="{00000000-0005-0000-0000-000094E30000}"/>
    <cellStyle name="Note 7 8 2" xfId="11936" xr:uid="{00000000-0005-0000-0000-000095E30000}"/>
    <cellStyle name="Note 7 9" xfId="6669" xr:uid="{00000000-0005-0000-0000-000096E30000}"/>
    <cellStyle name="Note 7 9 2" xfId="11937" xr:uid="{00000000-0005-0000-0000-000097E30000}"/>
    <cellStyle name="Note 8" xfId="6670" xr:uid="{00000000-0005-0000-0000-000098E30000}"/>
    <cellStyle name="Note 8 10" xfId="6671" xr:uid="{00000000-0005-0000-0000-000099E30000}"/>
    <cellStyle name="Note 8 10 2" xfId="11938" xr:uid="{00000000-0005-0000-0000-00009AE30000}"/>
    <cellStyle name="Note 8 11" xfId="6672" xr:uid="{00000000-0005-0000-0000-00009BE30000}"/>
    <cellStyle name="Note 8 12" xfId="6673" xr:uid="{00000000-0005-0000-0000-00009CE30000}"/>
    <cellStyle name="Note 8 13" xfId="13797" xr:uid="{00000000-0005-0000-0000-00009DE30000}"/>
    <cellStyle name="Note 8 2" xfId="6674" xr:uid="{00000000-0005-0000-0000-00009EE30000}"/>
    <cellStyle name="Note 8 2 10" xfId="6675" xr:uid="{00000000-0005-0000-0000-00009FE30000}"/>
    <cellStyle name="Note 8 2 11" xfId="6676" xr:uid="{00000000-0005-0000-0000-0000A0E30000}"/>
    <cellStyle name="Note 8 2 12" xfId="13798" xr:uid="{00000000-0005-0000-0000-0000A1E30000}"/>
    <cellStyle name="Note 8 2 2" xfId="6677" xr:uid="{00000000-0005-0000-0000-0000A2E30000}"/>
    <cellStyle name="Note 8 2 2 2" xfId="6678" xr:uid="{00000000-0005-0000-0000-0000A3E30000}"/>
    <cellStyle name="Note 8 2 3" xfId="6679" xr:uid="{00000000-0005-0000-0000-0000A4E30000}"/>
    <cellStyle name="Note 8 2 3 2" xfId="11939" xr:uid="{00000000-0005-0000-0000-0000A5E30000}"/>
    <cellStyle name="Note 8 2 4" xfId="6680" xr:uid="{00000000-0005-0000-0000-0000A6E30000}"/>
    <cellStyle name="Note 8 2 4 2" xfId="11940" xr:uid="{00000000-0005-0000-0000-0000A7E30000}"/>
    <cellStyle name="Note 8 2 5" xfId="6681" xr:uid="{00000000-0005-0000-0000-0000A8E30000}"/>
    <cellStyle name="Note 8 2 5 2" xfId="11941" xr:uid="{00000000-0005-0000-0000-0000A9E30000}"/>
    <cellStyle name="Note 8 2 6" xfId="6682" xr:uid="{00000000-0005-0000-0000-0000AAE30000}"/>
    <cellStyle name="Note 8 2 6 2" xfId="11942" xr:uid="{00000000-0005-0000-0000-0000ABE30000}"/>
    <cellStyle name="Note 8 2 7" xfId="6683" xr:uid="{00000000-0005-0000-0000-0000ACE30000}"/>
    <cellStyle name="Note 8 2 7 2" xfId="11943" xr:uid="{00000000-0005-0000-0000-0000ADE30000}"/>
    <cellStyle name="Note 8 2 8" xfId="6684" xr:uid="{00000000-0005-0000-0000-0000AEE30000}"/>
    <cellStyle name="Note 8 2 8 2" xfId="11944" xr:uid="{00000000-0005-0000-0000-0000AFE30000}"/>
    <cellStyle name="Note 8 2 9" xfId="6685" xr:uid="{00000000-0005-0000-0000-0000B0E30000}"/>
    <cellStyle name="Note 8 2 9 2" xfId="11945" xr:uid="{00000000-0005-0000-0000-0000B1E30000}"/>
    <cellStyle name="Note 8 3" xfId="6686" xr:uid="{00000000-0005-0000-0000-0000B2E30000}"/>
    <cellStyle name="Note 8 3 2" xfId="6687" xr:uid="{00000000-0005-0000-0000-0000B3E30000}"/>
    <cellStyle name="Note 8 3 3" xfId="13799" xr:uid="{00000000-0005-0000-0000-0000B4E30000}"/>
    <cellStyle name="Note 8 4" xfId="6688" xr:uid="{00000000-0005-0000-0000-0000B5E30000}"/>
    <cellStyle name="Note 8 4 2" xfId="11946" xr:uid="{00000000-0005-0000-0000-0000B6E30000}"/>
    <cellStyle name="Note 8 5" xfId="6689" xr:uid="{00000000-0005-0000-0000-0000B7E30000}"/>
    <cellStyle name="Note 8 5 2" xfId="11947" xr:uid="{00000000-0005-0000-0000-0000B8E30000}"/>
    <cellStyle name="Note 8 6" xfId="6690" xr:uid="{00000000-0005-0000-0000-0000B9E30000}"/>
    <cellStyle name="Note 8 6 2" xfId="11948" xr:uid="{00000000-0005-0000-0000-0000BAE30000}"/>
    <cellStyle name="Note 8 7" xfId="6691" xr:uid="{00000000-0005-0000-0000-0000BBE30000}"/>
    <cellStyle name="Note 8 7 2" xfId="11949" xr:uid="{00000000-0005-0000-0000-0000BCE30000}"/>
    <cellStyle name="Note 8 8" xfId="6692" xr:uid="{00000000-0005-0000-0000-0000BDE30000}"/>
    <cellStyle name="Note 8 8 2" xfId="11950" xr:uid="{00000000-0005-0000-0000-0000BEE30000}"/>
    <cellStyle name="Note 8 9" xfId="6693" xr:uid="{00000000-0005-0000-0000-0000BFE30000}"/>
    <cellStyle name="Note 8 9 2" xfId="11951" xr:uid="{00000000-0005-0000-0000-0000C0E30000}"/>
    <cellStyle name="Note 9" xfId="6694" xr:uid="{00000000-0005-0000-0000-0000C1E30000}"/>
    <cellStyle name="Note 9 10" xfId="6695" xr:uid="{00000000-0005-0000-0000-0000C2E30000}"/>
    <cellStyle name="Note 9 10 2" xfId="11952" xr:uid="{00000000-0005-0000-0000-0000C3E30000}"/>
    <cellStyle name="Note 9 11" xfId="6696" xr:uid="{00000000-0005-0000-0000-0000C4E30000}"/>
    <cellStyle name="Note 9 12" xfId="6697" xr:uid="{00000000-0005-0000-0000-0000C5E30000}"/>
    <cellStyle name="Note 9 13" xfId="13800" xr:uid="{00000000-0005-0000-0000-0000C6E30000}"/>
    <cellStyle name="Note 9 2" xfId="6698" xr:uid="{00000000-0005-0000-0000-0000C7E30000}"/>
    <cellStyle name="Note 9 2 10" xfId="6699" xr:uid="{00000000-0005-0000-0000-0000C8E30000}"/>
    <cellStyle name="Note 9 2 11" xfId="6700" xr:uid="{00000000-0005-0000-0000-0000C9E30000}"/>
    <cellStyle name="Note 9 2 2" xfId="6701" xr:uid="{00000000-0005-0000-0000-0000CAE30000}"/>
    <cellStyle name="Note 9 2 2 2" xfId="6702" xr:uid="{00000000-0005-0000-0000-0000CBE30000}"/>
    <cellStyle name="Note 9 2 3" xfId="6703" xr:uid="{00000000-0005-0000-0000-0000CCE30000}"/>
    <cellStyle name="Note 9 2 3 2" xfId="11953" xr:uid="{00000000-0005-0000-0000-0000CDE30000}"/>
    <cellStyle name="Note 9 2 4" xfId="6704" xr:uid="{00000000-0005-0000-0000-0000CEE30000}"/>
    <cellStyle name="Note 9 2 4 2" xfId="11954" xr:uid="{00000000-0005-0000-0000-0000CFE30000}"/>
    <cellStyle name="Note 9 2 5" xfId="6705" xr:uid="{00000000-0005-0000-0000-0000D0E30000}"/>
    <cellStyle name="Note 9 2 5 2" xfId="11955" xr:uid="{00000000-0005-0000-0000-0000D1E30000}"/>
    <cellStyle name="Note 9 2 6" xfId="6706" xr:uid="{00000000-0005-0000-0000-0000D2E30000}"/>
    <cellStyle name="Note 9 2 6 2" xfId="11956" xr:uid="{00000000-0005-0000-0000-0000D3E30000}"/>
    <cellStyle name="Note 9 2 7" xfId="6707" xr:uid="{00000000-0005-0000-0000-0000D4E30000}"/>
    <cellStyle name="Note 9 2 7 2" xfId="11957" xr:uid="{00000000-0005-0000-0000-0000D5E30000}"/>
    <cellStyle name="Note 9 2 8" xfId="6708" xr:uid="{00000000-0005-0000-0000-0000D6E30000}"/>
    <cellStyle name="Note 9 2 8 2" xfId="11958" xr:uid="{00000000-0005-0000-0000-0000D7E30000}"/>
    <cellStyle name="Note 9 2 9" xfId="6709" xr:uid="{00000000-0005-0000-0000-0000D8E30000}"/>
    <cellStyle name="Note 9 2 9 2" xfId="11959" xr:uid="{00000000-0005-0000-0000-0000D9E30000}"/>
    <cellStyle name="Note 9 3" xfId="6710" xr:uid="{00000000-0005-0000-0000-0000DAE30000}"/>
    <cellStyle name="Note 9 3 2" xfId="6711" xr:uid="{00000000-0005-0000-0000-0000DBE30000}"/>
    <cellStyle name="Note 9 4" xfId="6712" xr:uid="{00000000-0005-0000-0000-0000DCE30000}"/>
    <cellStyle name="Note 9 4 2" xfId="11960" xr:uid="{00000000-0005-0000-0000-0000DDE30000}"/>
    <cellStyle name="Note 9 5" xfId="6713" xr:uid="{00000000-0005-0000-0000-0000DEE30000}"/>
    <cellStyle name="Note 9 5 2" xfId="11961" xr:uid="{00000000-0005-0000-0000-0000DFE30000}"/>
    <cellStyle name="Note 9 6" xfId="6714" xr:uid="{00000000-0005-0000-0000-0000E0E30000}"/>
    <cellStyle name="Note 9 6 2" xfId="11962" xr:uid="{00000000-0005-0000-0000-0000E1E30000}"/>
    <cellStyle name="Note 9 7" xfId="6715" xr:uid="{00000000-0005-0000-0000-0000E2E30000}"/>
    <cellStyle name="Note 9 7 2" xfId="11963" xr:uid="{00000000-0005-0000-0000-0000E3E30000}"/>
    <cellStyle name="Note 9 8" xfId="6716" xr:uid="{00000000-0005-0000-0000-0000E4E30000}"/>
    <cellStyle name="Note 9 8 2" xfId="11964" xr:uid="{00000000-0005-0000-0000-0000E5E30000}"/>
    <cellStyle name="Note 9 9" xfId="6717" xr:uid="{00000000-0005-0000-0000-0000E6E30000}"/>
    <cellStyle name="Note 9 9 2" xfId="11965" xr:uid="{00000000-0005-0000-0000-0000E7E30000}"/>
    <cellStyle name="Output 10" xfId="11966" xr:uid="{00000000-0005-0000-0000-0000E8E30000}"/>
    <cellStyle name="Output 11" xfId="11967" xr:uid="{00000000-0005-0000-0000-0000E9E30000}"/>
    <cellStyle name="Output 12" xfId="11968" xr:uid="{00000000-0005-0000-0000-0000EAE30000}"/>
    <cellStyle name="Output 13" xfId="11969" xr:uid="{00000000-0005-0000-0000-0000EBE30000}"/>
    <cellStyle name="Output 14" xfId="11970" xr:uid="{00000000-0005-0000-0000-0000ECE30000}"/>
    <cellStyle name="Output 15" xfId="11971" xr:uid="{00000000-0005-0000-0000-0000EDE30000}"/>
    <cellStyle name="Output 16" xfId="11972" xr:uid="{00000000-0005-0000-0000-0000EEE30000}"/>
    <cellStyle name="Output 17" xfId="11973" xr:uid="{00000000-0005-0000-0000-0000EFE30000}"/>
    <cellStyle name="Output 17 2" xfId="14294" xr:uid="{00000000-0005-0000-0000-0000F0E30000}"/>
    <cellStyle name="Output 18" xfId="14477" xr:uid="{00000000-0005-0000-0000-0000F1E30000}"/>
    <cellStyle name="Output 2" xfId="6718" xr:uid="{00000000-0005-0000-0000-0000F2E30000}"/>
    <cellStyle name="Output 2 2" xfId="6719" xr:uid="{00000000-0005-0000-0000-0000F3E30000}"/>
    <cellStyle name="Output 2 2 2" xfId="6720" xr:uid="{00000000-0005-0000-0000-0000F4E30000}"/>
    <cellStyle name="Output 2 2 3" xfId="14295" xr:uid="{00000000-0005-0000-0000-0000F5E30000}"/>
    <cellStyle name="Output 2 3" xfId="6721" xr:uid="{00000000-0005-0000-0000-0000F6E30000}"/>
    <cellStyle name="Output 2 3 2" xfId="11974" xr:uid="{00000000-0005-0000-0000-0000F7E30000}"/>
    <cellStyle name="Output 2 4" xfId="6722" xr:uid="{00000000-0005-0000-0000-0000F8E30000}"/>
    <cellStyle name="Output 2 4 2" xfId="11975" xr:uid="{00000000-0005-0000-0000-0000F9E30000}"/>
    <cellStyle name="Output 2 5" xfId="6723" xr:uid="{00000000-0005-0000-0000-0000FAE30000}"/>
    <cellStyle name="Output 2 5 2" xfId="11976" xr:uid="{00000000-0005-0000-0000-0000FBE30000}"/>
    <cellStyle name="Output 2 6" xfId="6724" xr:uid="{00000000-0005-0000-0000-0000FCE30000}"/>
    <cellStyle name="Output 2 6 2" xfId="11977" xr:uid="{00000000-0005-0000-0000-0000FDE30000}"/>
    <cellStyle name="Output 2 7" xfId="6725" xr:uid="{00000000-0005-0000-0000-0000FEE30000}"/>
    <cellStyle name="Output 2 8" xfId="6726" xr:uid="{00000000-0005-0000-0000-0000FFE30000}"/>
    <cellStyle name="Output 2 9" xfId="13801" xr:uid="{00000000-0005-0000-0000-000000E40000}"/>
    <cellStyle name="Output 3" xfId="6727" xr:uid="{00000000-0005-0000-0000-000001E40000}"/>
    <cellStyle name="Output 3 2" xfId="6728" xr:uid="{00000000-0005-0000-0000-000002E40000}"/>
    <cellStyle name="Output 3 3" xfId="13802" xr:uid="{00000000-0005-0000-0000-000003E40000}"/>
    <cellStyle name="Output 4" xfId="11978" xr:uid="{00000000-0005-0000-0000-000004E40000}"/>
    <cellStyle name="Output 4 2" xfId="61939" xr:uid="{00000000-0005-0000-0000-000005E40000}"/>
    <cellStyle name="Output 5" xfId="11979" xr:uid="{00000000-0005-0000-0000-000006E40000}"/>
    <cellStyle name="Output 5 2" xfId="61940" xr:uid="{00000000-0005-0000-0000-000007E40000}"/>
    <cellStyle name="Output 6" xfId="11980" xr:uid="{00000000-0005-0000-0000-000008E40000}"/>
    <cellStyle name="Output 6 2" xfId="61941" xr:uid="{00000000-0005-0000-0000-000009E40000}"/>
    <cellStyle name="Output 7" xfId="11981" xr:uid="{00000000-0005-0000-0000-00000AE40000}"/>
    <cellStyle name="Output 7 2" xfId="61942" xr:uid="{00000000-0005-0000-0000-00000BE40000}"/>
    <cellStyle name="Output 8" xfId="11982" xr:uid="{00000000-0005-0000-0000-00000CE40000}"/>
    <cellStyle name="Output 9" xfId="11983" xr:uid="{00000000-0005-0000-0000-00000DE40000}"/>
    <cellStyle name="OUTPUT AMOUNTS" xfId="6729" xr:uid="{00000000-0005-0000-0000-00000EE40000}"/>
    <cellStyle name="OUTPUT AMOUNTS 10" xfId="11984" xr:uid="{00000000-0005-0000-0000-00000FE40000}"/>
    <cellStyle name="Output Amounts 11" xfId="13503" xr:uid="{00000000-0005-0000-0000-000010E40000}"/>
    <cellStyle name="Output Amounts 2" xfId="6730" xr:uid="{00000000-0005-0000-0000-000011E40000}"/>
    <cellStyle name="Output Amounts 2 10" xfId="11985" xr:uid="{00000000-0005-0000-0000-000012E40000}"/>
    <cellStyle name="OUTPUT AMOUNTS 2 11" xfId="14154" xr:uid="{00000000-0005-0000-0000-000013E40000}"/>
    <cellStyle name="OUTPUT AMOUNTS 2 2" xfId="11986" xr:uid="{00000000-0005-0000-0000-000014E40000}"/>
    <cellStyle name="OUTPUT AMOUNTS 2 3" xfId="11987" xr:uid="{00000000-0005-0000-0000-000015E40000}"/>
    <cellStyle name="Output Amounts 2 3 2" xfId="14155" xr:uid="{00000000-0005-0000-0000-000016E40000}"/>
    <cellStyle name="Output Amounts 2 4" xfId="11988" xr:uid="{00000000-0005-0000-0000-000017E40000}"/>
    <cellStyle name="Output Amounts 2 5" xfId="11989" xr:uid="{00000000-0005-0000-0000-000018E40000}"/>
    <cellStyle name="Output Amounts 2 6" xfId="11990" xr:uid="{00000000-0005-0000-0000-000019E40000}"/>
    <cellStyle name="Output Amounts 2 7" xfId="11991" xr:uid="{00000000-0005-0000-0000-00001AE40000}"/>
    <cellStyle name="Output Amounts 2 8" xfId="11992" xr:uid="{00000000-0005-0000-0000-00001BE40000}"/>
    <cellStyle name="Output Amounts 2 9" xfId="11993" xr:uid="{00000000-0005-0000-0000-00001CE40000}"/>
    <cellStyle name="Output Amounts 3" xfId="6731" xr:uid="{00000000-0005-0000-0000-00001DE40000}"/>
    <cellStyle name="OUTPUT AMOUNTS 3 2" xfId="11994" xr:uid="{00000000-0005-0000-0000-00001EE40000}"/>
    <cellStyle name="Output Amounts 3 3" xfId="11995" xr:uid="{00000000-0005-0000-0000-00001FE40000}"/>
    <cellStyle name="Output Amounts 3 4" xfId="11996" xr:uid="{00000000-0005-0000-0000-000020E40000}"/>
    <cellStyle name="Output Amounts 3 5" xfId="11997" xr:uid="{00000000-0005-0000-0000-000021E40000}"/>
    <cellStyle name="Output Amounts 3 6" xfId="11998" xr:uid="{00000000-0005-0000-0000-000022E40000}"/>
    <cellStyle name="Output Amounts 3 7" xfId="11999" xr:uid="{00000000-0005-0000-0000-000023E40000}"/>
    <cellStyle name="Output Amounts 3 8" xfId="12000" xr:uid="{00000000-0005-0000-0000-000024E40000}"/>
    <cellStyle name="Output Amounts 3 9" xfId="12001" xr:uid="{00000000-0005-0000-0000-000025E40000}"/>
    <cellStyle name="Output Amounts 4" xfId="6732" xr:uid="{00000000-0005-0000-0000-000026E40000}"/>
    <cellStyle name="OUTPUT AMOUNTS 5" xfId="12002" xr:uid="{00000000-0005-0000-0000-000027E40000}"/>
    <cellStyle name="OUTPUT AMOUNTS 6" xfId="12003" xr:uid="{00000000-0005-0000-0000-000028E40000}"/>
    <cellStyle name="OUTPUT AMOUNTS 7" xfId="12004" xr:uid="{00000000-0005-0000-0000-000029E40000}"/>
    <cellStyle name="OUTPUT AMOUNTS 8" xfId="12005" xr:uid="{00000000-0005-0000-0000-00002AE40000}"/>
    <cellStyle name="OUTPUT AMOUNTS 9" xfId="12006" xr:uid="{00000000-0005-0000-0000-00002BE40000}"/>
    <cellStyle name="Output Amounts_d1" xfId="6733" xr:uid="{00000000-0005-0000-0000-00002CE40000}"/>
    <cellStyle name="OUTPUT COLUMN HEADINGS" xfId="6734" xr:uid="{00000000-0005-0000-0000-00002DE40000}"/>
    <cellStyle name="OUTPUT COLUMN HEADINGS 10" xfId="12007" xr:uid="{00000000-0005-0000-0000-00002EE40000}"/>
    <cellStyle name="OUTPUT COLUMN HEADINGS 10 2" xfId="12008" xr:uid="{00000000-0005-0000-0000-00002FE40000}"/>
    <cellStyle name="OUTPUT COLUMN HEADINGS 10 3" xfId="12009" xr:uid="{00000000-0005-0000-0000-000030E40000}"/>
    <cellStyle name="Output Column Headings 11" xfId="13504" xr:uid="{00000000-0005-0000-0000-000031E40000}"/>
    <cellStyle name="Output Column Headings 2" xfId="6735" xr:uid="{00000000-0005-0000-0000-000032E40000}"/>
    <cellStyle name="Output Column Headings 2 2" xfId="6736" xr:uid="{00000000-0005-0000-0000-000033E40000}"/>
    <cellStyle name="OUTPUT COLUMN HEADINGS 2 2 2" xfId="12010" xr:uid="{00000000-0005-0000-0000-000034E40000}"/>
    <cellStyle name="Output Column Headings 2 2 3" xfId="12011" xr:uid="{00000000-0005-0000-0000-000035E40000}"/>
    <cellStyle name="Output Column Headings 2 2 4" xfId="12012" xr:uid="{00000000-0005-0000-0000-000036E40000}"/>
    <cellStyle name="Output Column Headings 2 2 5" xfId="12013" xr:uid="{00000000-0005-0000-0000-000037E40000}"/>
    <cellStyle name="Output Column Headings 2 2 6" xfId="12014" xr:uid="{00000000-0005-0000-0000-000038E40000}"/>
    <cellStyle name="Output Column Headings 2 2 7" xfId="12015" xr:uid="{00000000-0005-0000-0000-000039E40000}"/>
    <cellStyle name="OUTPUT COLUMN HEADINGS 2 3" xfId="12016" xr:uid="{00000000-0005-0000-0000-00003AE40000}"/>
    <cellStyle name="OUTPUT COLUMN HEADINGS 2 3 2" xfId="14156" xr:uid="{00000000-0005-0000-0000-00003BE40000}"/>
    <cellStyle name="Output Column Headings 2 4" xfId="12017" xr:uid="{00000000-0005-0000-0000-00003CE40000}"/>
    <cellStyle name="Output Column Headings 2 5" xfId="12018" xr:uid="{00000000-0005-0000-0000-00003DE40000}"/>
    <cellStyle name="Output Column Headings 2 6" xfId="13803" xr:uid="{00000000-0005-0000-0000-00003EE40000}"/>
    <cellStyle name="Output Column Headings 3" xfId="6737" xr:uid="{00000000-0005-0000-0000-00003FE40000}"/>
    <cellStyle name="Output Column Headings 3 2" xfId="61943" xr:uid="{00000000-0005-0000-0000-000040E40000}"/>
    <cellStyle name="Output Column Headings 4" xfId="6738" xr:uid="{00000000-0005-0000-0000-000041E40000}"/>
    <cellStyle name="Output Column Headings 4 2" xfId="13804" xr:uid="{00000000-0005-0000-0000-000042E40000}"/>
    <cellStyle name="Output Column Headings 5" xfId="12019" xr:uid="{00000000-0005-0000-0000-000043E40000}"/>
    <cellStyle name="Output Column Headings 6" xfId="12020" xr:uid="{00000000-0005-0000-0000-000044E40000}"/>
    <cellStyle name="Output Column Headings 7" xfId="12021" xr:uid="{00000000-0005-0000-0000-000045E40000}"/>
    <cellStyle name="Output Column Headings 8" xfId="12022" xr:uid="{00000000-0005-0000-0000-000046E40000}"/>
    <cellStyle name="Output Column Headings 9" xfId="12023" xr:uid="{00000000-0005-0000-0000-000047E40000}"/>
    <cellStyle name="Output Column Headings_d1" xfId="6739" xr:uid="{00000000-0005-0000-0000-000048E40000}"/>
    <cellStyle name="OUTPUT LINE ITEMS" xfId="6740" xr:uid="{00000000-0005-0000-0000-000049E40000}"/>
    <cellStyle name="OUTPUT LINE ITEMS 10" xfId="12024" xr:uid="{00000000-0005-0000-0000-00004AE40000}"/>
    <cellStyle name="OUTPUT LINE ITEMS 10 2" xfId="12025" xr:uid="{00000000-0005-0000-0000-00004BE40000}"/>
    <cellStyle name="OUTPUT LINE ITEMS 10 3" xfId="12026" xr:uid="{00000000-0005-0000-0000-00004CE40000}"/>
    <cellStyle name="Output Line Items 11" xfId="13505" xr:uid="{00000000-0005-0000-0000-00004DE40000}"/>
    <cellStyle name="Output Line Items 2" xfId="6741" xr:uid="{00000000-0005-0000-0000-00004EE40000}"/>
    <cellStyle name="Output Line Items 2 2" xfId="6742" xr:uid="{00000000-0005-0000-0000-00004FE40000}"/>
    <cellStyle name="Output Line Items 2 2 2" xfId="12027" xr:uid="{00000000-0005-0000-0000-000050E40000}"/>
    <cellStyle name="Output Line Items 2 2 3" xfId="12028" xr:uid="{00000000-0005-0000-0000-000051E40000}"/>
    <cellStyle name="Output Line Items 2 3" xfId="6743" xr:uid="{00000000-0005-0000-0000-000052E40000}"/>
    <cellStyle name="OUTPUT LINE ITEMS 2 3 2" xfId="12029" xr:uid="{00000000-0005-0000-0000-000053E40000}"/>
    <cellStyle name="Output Line Items 2 3 3" xfId="12030" xr:uid="{00000000-0005-0000-0000-000054E40000}"/>
    <cellStyle name="Output Line Items 2 3 4" xfId="12031" xr:uid="{00000000-0005-0000-0000-000055E40000}"/>
    <cellStyle name="Output Line Items 2 3 5" xfId="12032" xr:uid="{00000000-0005-0000-0000-000056E40000}"/>
    <cellStyle name="Output Line Items 2 3 6" xfId="12033" xr:uid="{00000000-0005-0000-0000-000057E40000}"/>
    <cellStyle name="Output Line Items 2 3 7" xfId="12034" xr:uid="{00000000-0005-0000-0000-000058E40000}"/>
    <cellStyle name="OUTPUT LINE ITEMS 2 4" xfId="12035" xr:uid="{00000000-0005-0000-0000-000059E40000}"/>
    <cellStyle name="Output Line Items 2 5" xfId="12036" xr:uid="{00000000-0005-0000-0000-00005AE40000}"/>
    <cellStyle name="Output Line Items 2 6" xfId="12037" xr:uid="{00000000-0005-0000-0000-00005BE40000}"/>
    <cellStyle name="Output Line Items 2 7" xfId="12038" xr:uid="{00000000-0005-0000-0000-00005CE40000}"/>
    <cellStyle name="Output Line Items 3" xfId="6744" xr:uid="{00000000-0005-0000-0000-00005DE40000}"/>
    <cellStyle name="Output Line Items 3 2" xfId="61944" xr:uid="{00000000-0005-0000-0000-00005EE40000}"/>
    <cellStyle name="Output Line Items 4" xfId="6745" xr:uid="{00000000-0005-0000-0000-00005FE40000}"/>
    <cellStyle name="Output Line Items 4 2" xfId="13805" xr:uid="{00000000-0005-0000-0000-000060E40000}"/>
    <cellStyle name="Output Line Items 5" xfId="12039" xr:uid="{00000000-0005-0000-0000-000061E40000}"/>
    <cellStyle name="Output Line Items 6" xfId="12040" xr:uid="{00000000-0005-0000-0000-000062E40000}"/>
    <cellStyle name="Output Line Items 7" xfId="12041" xr:uid="{00000000-0005-0000-0000-000063E40000}"/>
    <cellStyle name="Output Line Items 8" xfId="12042" xr:uid="{00000000-0005-0000-0000-000064E40000}"/>
    <cellStyle name="Output Line Items 9" xfId="12043" xr:uid="{00000000-0005-0000-0000-000065E40000}"/>
    <cellStyle name="Output Line Items_d1" xfId="6746" xr:uid="{00000000-0005-0000-0000-000066E40000}"/>
    <cellStyle name="OUTPUT REPORT HEADING" xfId="6747" xr:uid="{00000000-0005-0000-0000-000067E40000}"/>
    <cellStyle name="OUTPUT REPORT HEADING 10" xfId="12044" xr:uid="{00000000-0005-0000-0000-000068E40000}"/>
    <cellStyle name="OUTPUT REPORT HEADING 10 2" xfId="12045" xr:uid="{00000000-0005-0000-0000-000069E40000}"/>
    <cellStyle name="OUTPUT REPORT HEADING 10 3" xfId="12046" xr:uid="{00000000-0005-0000-0000-00006AE40000}"/>
    <cellStyle name="Output Report Heading 11" xfId="13506" xr:uid="{00000000-0005-0000-0000-00006BE40000}"/>
    <cellStyle name="Output Report Heading 2" xfId="6748" xr:uid="{00000000-0005-0000-0000-00006CE40000}"/>
    <cellStyle name="Output Report Heading 2 2" xfId="6749" xr:uid="{00000000-0005-0000-0000-00006DE40000}"/>
    <cellStyle name="OUTPUT REPORT HEADING 2 2 2" xfId="12047" xr:uid="{00000000-0005-0000-0000-00006EE40000}"/>
    <cellStyle name="Output Report Heading 2 2 3" xfId="12048" xr:uid="{00000000-0005-0000-0000-00006FE40000}"/>
    <cellStyle name="Output Report Heading 2 2 4" xfId="12049" xr:uid="{00000000-0005-0000-0000-000070E40000}"/>
    <cellStyle name="Output Report Heading 2 2 5" xfId="12050" xr:uid="{00000000-0005-0000-0000-000071E40000}"/>
    <cellStyle name="Output Report Heading 2 2 6" xfId="12051" xr:uid="{00000000-0005-0000-0000-000072E40000}"/>
    <cellStyle name="Output Report Heading 2 2 7" xfId="12052" xr:uid="{00000000-0005-0000-0000-000073E40000}"/>
    <cellStyle name="OUTPUT REPORT HEADING 2 3" xfId="12053" xr:uid="{00000000-0005-0000-0000-000074E40000}"/>
    <cellStyle name="OUTPUT REPORT HEADING 2 3 2" xfId="14157" xr:uid="{00000000-0005-0000-0000-000075E40000}"/>
    <cellStyle name="Output Report Heading 2 4" xfId="12054" xr:uid="{00000000-0005-0000-0000-000076E40000}"/>
    <cellStyle name="Output Report Heading 2 5" xfId="12055" xr:uid="{00000000-0005-0000-0000-000077E40000}"/>
    <cellStyle name="Output Report Heading 2 6" xfId="13806" xr:uid="{00000000-0005-0000-0000-000078E40000}"/>
    <cellStyle name="Output Report Heading 3" xfId="6750" xr:uid="{00000000-0005-0000-0000-000079E40000}"/>
    <cellStyle name="Output Report Heading 3 2" xfId="61945" xr:uid="{00000000-0005-0000-0000-00007AE40000}"/>
    <cellStyle name="Output Report Heading 4" xfId="6751" xr:uid="{00000000-0005-0000-0000-00007BE40000}"/>
    <cellStyle name="Output Report Heading 4 2" xfId="13807" xr:uid="{00000000-0005-0000-0000-00007CE40000}"/>
    <cellStyle name="Output Report Heading 5" xfId="12056" xr:uid="{00000000-0005-0000-0000-00007DE40000}"/>
    <cellStyle name="Output Report Heading 6" xfId="12057" xr:uid="{00000000-0005-0000-0000-00007EE40000}"/>
    <cellStyle name="Output Report Heading 7" xfId="12058" xr:uid="{00000000-0005-0000-0000-00007FE40000}"/>
    <cellStyle name="Output Report Heading 8" xfId="12059" xr:uid="{00000000-0005-0000-0000-000080E40000}"/>
    <cellStyle name="Output Report Heading 9" xfId="12060" xr:uid="{00000000-0005-0000-0000-000081E40000}"/>
    <cellStyle name="Output Report Heading_d1" xfId="6752" xr:uid="{00000000-0005-0000-0000-000082E40000}"/>
    <cellStyle name="OUTPUT REPORT TITLE" xfId="6753" xr:uid="{00000000-0005-0000-0000-000083E40000}"/>
    <cellStyle name="OUTPUT REPORT TITLE 10" xfId="12061" xr:uid="{00000000-0005-0000-0000-000084E40000}"/>
    <cellStyle name="OUTPUT REPORT TITLE 10 2" xfId="12062" xr:uid="{00000000-0005-0000-0000-000085E40000}"/>
    <cellStyle name="OUTPUT REPORT TITLE 10 3" xfId="12063" xr:uid="{00000000-0005-0000-0000-000086E40000}"/>
    <cellStyle name="OUTPUT REPORT TITLE 11" xfId="12064" xr:uid="{00000000-0005-0000-0000-000087E40000}"/>
    <cellStyle name="Output Report Title 12" xfId="13507" xr:uid="{00000000-0005-0000-0000-000088E40000}"/>
    <cellStyle name="Output Report Title 2" xfId="6754" xr:uid="{00000000-0005-0000-0000-000089E40000}"/>
    <cellStyle name="Output Report Title 2 2" xfId="6755" xr:uid="{00000000-0005-0000-0000-00008AE40000}"/>
    <cellStyle name="OUTPUT REPORT TITLE 2 2 2" xfId="12065" xr:uid="{00000000-0005-0000-0000-00008BE40000}"/>
    <cellStyle name="Output Report Title 2 2 3" xfId="12066" xr:uid="{00000000-0005-0000-0000-00008CE40000}"/>
    <cellStyle name="Output Report Title 2 2 4" xfId="12067" xr:uid="{00000000-0005-0000-0000-00008DE40000}"/>
    <cellStyle name="Output Report Title 2 2 5" xfId="12068" xr:uid="{00000000-0005-0000-0000-00008EE40000}"/>
    <cellStyle name="Output Report Title 2 2 6" xfId="12069" xr:uid="{00000000-0005-0000-0000-00008FE40000}"/>
    <cellStyle name="Output Report Title 2 2 7" xfId="12070" xr:uid="{00000000-0005-0000-0000-000090E40000}"/>
    <cellStyle name="OUTPUT REPORT TITLE 2 3" xfId="12071" xr:uid="{00000000-0005-0000-0000-000091E40000}"/>
    <cellStyle name="OUTPUT REPORT TITLE 2 3 2" xfId="14158" xr:uid="{00000000-0005-0000-0000-000092E40000}"/>
    <cellStyle name="Output Report Title 2 4" xfId="12072" xr:uid="{00000000-0005-0000-0000-000093E40000}"/>
    <cellStyle name="Output Report Title 2 5" xfId="12073" xr:uid="{00000000-0005-0000-0000-000094E40000}"/>
    <cellStyle name="Output Report Title 2 6" xfId="13808" xr:uid="{00000000-0005-0000-0000-000095E40000}"/>
    <cellStyle name="Output Report Title 3" xfId="6756" xr:uid="{00000000-0005-0000-0000-000096E40000}"/>
    <cellStyle name="Output Report Title 3 2" xfId="61946" xr:uid="{00000000-0005-0000-0000-000097E40000}"/>
    <cellStyle name="Output Report Title 4" xfId="6757" xr:uid="{00000000-0005-0000-0000-000098E40000}"/>
    <cellStyle name="Output Report Title 4 2" xfId="13809" xr:uid="{00000000-0005-0000-0000-000099E40000}"/>
    <cellStyle name="Output Report Title 5" xfId="12074" xr:uid="{00000000-0005-0000-0000-00009AE40000}"/>
    <cellStyle name="Output Report Title 6" xfId="12075" xr:uid="{00000000-0005-0000-0000-00009BE40000}"/>
    <cellStyle name="Output Report Title 7" xfId="12076" xr:uid="{00000000-0005-0000-0000-00009CE40000}"/>
    <cellStyle name="Output Report Title 8" xfId="12077" xr:uid="{00000000-0005-0000-0000-00009DE40000}"/>
    <cellStyle name="Output Report Title 9" xfId="12078" xr:uid="{00000000-0005-0000-0000-00009EE40000}"/>
    <cellStyle name="Output Report Title_d1" xfId="6758" xr:uid="{00000000-0005-0000-0000-00009FE40000}"/>
    <cellStyle name="Percent" xfId="1" xr:uid="{00000000-0005-0000-0000-0000A0E40000}"/>
    <cellStyle name="Percent 10" xfId="6759" xr:uid="{00000000-0005-0000-0000-0000A1E40000}"/>
    <cellStyle name="Percent 10 2" xfId="6760" xr:uid="{00000000-0005-0000-0000-0000A2E40000}"/>
    <cellStyle name="Percent 10 2 2" xfId="12079" xr:uid="{00000000-0005-0000-0000-0000A3E40000}"/>
    <cellStyle name="Percent 10 2 3" xfId="12080" xr:uid="{00000000-0005-0000-0000-0000A4E40000}"/>
    <cellStyle name="Percent 10 3" xfId="12081" xr:uid="{00000000-0005-0000-0000-0000A5E40000}"/>
    <cellStyle name="Percent 10 3 2" xfId="12082" xr:uid="{00000000-0005-0000-0000-0000A6E40000}"/>
    <cellStyle name="Percent 10 4" xfId="12083" xr:uid="{00000000-0005-0000-0000-0000A7E40000}"/>
    <cellStyle name="Percent 10 5" xfId="12084" xr:uid="{00000000-0005-0000-0000-0000A8E40000}"/>
    <cellStyle name="Percent 10 6" xfId="12085" xr:uid="{00000000-0005-0000-0000-0000A9E40000}"/>
    <cellStyle name="Percent 11" xfId="6761" xr:uid="{00000000-0005-0000-0000-0000AAE40000}"/>
    <cellStyle name="Percent 11 2" xfId="6762" xr:uid="{00000000-0005-0000-0000-0000ABE40000}"/>
    <cellStyle name="Percent 11 3" xfId="6763" xr:uid="{00000000-0005-0000-0000-0000ACE40000}"/>
    <cellStyle name="Percent 12" xfId="8680" xr:uid="{00000000-0005-0000-0000-0000ADE40000}"/>
    <cellStyle name="Percent 13" xfId="12086" xr:uid="{00000000-0005-0000-0000-0000AEE40000}"/>
    <cellStyle name="Percent 13 2" xfId="12087" xr:uid="{00000000-0005-0000-0000-0000AFE40000}"/>
    <cellStyle name="Percent 14" xfId="12088" xr:uid="{00000000-0005-0000-0000-0000B0E40000}"/>
    <cellStyle name="Percent 15" xfId="12089" xr:uid="{00000000-0005-0000-0000-0000B1E40000}"/>
    <cellStyle name="Percent 16" xfId="14427" xr:uid="{00000000-0005-0000-0000-0000B2E40000}"/>
    <cellStyle name="Percent 17" xfId="61947" xr:uid="{00000000-0005-0000-0000-0000B3E40000}"/>
    <cellStyle name="Percent 2" xfId="6764" xr:uid="{00000000-0005-0000-0000-0000B4E40000}"/>
    <cellStyle name="Percent 2 2" xfId="6765" xr:uid="{00000000-0005-0000-0000-0000B5E40000}"/>
    <cellStyle name="Percent 2 2 2" xfId="6766" xr:uid="{00000000-0005-0000-0000-0000B6E40000}"/>
    <cellStyle name="Percent 2 2 2 2" xfId="6767" xr:uid="{00000000-0005-0000-0000-0000B7E40000}"/>
    <cellStyle name="Percent 2 2 2 2 2" xfId="6768" xr:uid="{00000000-0005-0000-0000-0000B8E40000}"/>
    <cellStyle name="Percent 2 2 2 2 2 2" xfId="6769" xr:uid="{00000000-0005-0000-0000-0000B9E40000}"/>
    <cellStyle name="Percent 2 2 2 2 2 2 2" xfId="6770" xr:uid="{00000000-0005-0000-0000-0000BAE40000}"/>
    <cellStyle name="Percent 2 2 2 2 2 3" xfId="6771" xr:uid="{00000000-0005-0000-0000-0000BBE40000}"/>
    <cellStyle name="Percent 2 2 2 2 3" xfId="6772" xr:uid="{00000000-0005-0000-0000-0000BCE40000}"/>
    <cellStyle name="Percent 2 2 2 2 3 2" xfId="6773" xr:uid="{00000000-0005-0000-0000-0000BDE40000}"/>
    <cellStyle name="Percent 2 2 2 2 4" xfId="6774" xr:uid="{00000000-0005-0000-0000-0000BEE40000}"/>
    <cellStyle name="Percent 2 2 2 3" xfId="6775" xr:uid="{00000000-0005-0000-0000-0000BFE40000}"/>
    <cellStyle name="Percent 2 2 2 3 2" xfId="6776" xr:uid="{00000000-0005-0000-0000-0000C0E40000}"/>
    <cellStyle name="Percent 2 2 2 3 2 2" xfId="6777" xr:uid="{00000000-0005-0000-0000-0000C1E40000}"/>
    <cellStyle name="Percent 2 2 2 3 3" xfId="6778" xr:uid="{00000000-0005-0000-0000-0000C2E40000}"/>
    <cellStyle name="Percent 2 2 2 4" xfId="6779" xr:uid="{00000000-0005-0000-0000-0000C3E40000}"/>
    <cellStyle name="Percent 2 2 2 4 2" xfId="6780" xr:uid="{00000000-0005-0000-0000-0000C4E40000}"/>
    <cellStyle name="Percent 2 2 2 5" xfId="6781" xr:uid="{00000000-0005-0000-0000-0000C5E40000}"/>
    <cellStyle name="Percent 2 2 3" xfId="6782" xr:uid="{00000000-0005-0000-0000-0000C6E40000}"/>
    <cellStyle name="Percent 2 2 3 2" xfId="6783" xr:uid="{00000000-0005-0000-0000-0000C7E40000}"/>
    <cellStyle name="Percent 2 2 3 2 2" xfId="6784" xr:uid="{00000000-0005-0000-0000-0000C8E40000}"/>
    <cellStyle name="Percent 2 2 3 2 2 2" xfId="6785" xr:uid="{00000000-0005-0000-0000-0000C9E40000}"/>
    <cellStyle name="Percent 2 2 3 2 3" xfId="6786" xr:uid="{00000000-0005-0000-0000-0000CAE40000}"/>
    <cellStyle name="Percent 2 2 3 3" xfId="6787" xr:uid="{00000000-0005-0000-0000-0000CBE40000}"/>
    <cellStyle name="Percent 2 2 3 3 2" xfId="6788" xr:uid="{00000000-0005-0000-0000-0000CCE40000}"/>
    <cellStyle name="Percent 2 2 3 4" xfId="6789" xr:uid="{00000000-0005-0000-0000-0000CDE40000}"/>
    <cellStyle name="Percent 2 2 4" xfId="6790" xr:uid="{00000000-0005-0000-0000-0000CEE40000}"/>
    <cellStyle name="Percent 2 2 4 2" xfId="6791" xr:uid="{00000000-0005-0000-0000-0000CFE40000}"/>
    <cellStyle name="Percent 2 2 4 2 2" xfId="6792" xr:uid="{00000000-0005-0000-0000-0000D0E40000}"/>
    <cellStyle name="Percent 2 2 4 3" xfId="6793" xr:uid="{00000000-0005-0000-0000-0000D1E40000}"/>
    <cellStyle name="Percent 2 2 5" xfId="6794" xr:uid="{00000000-0005-0000-0000-0000D2E40000}"/>
    <cellStyle name="Percent 2 2 5 2" xfId="6795" xr:uid="{00000000-0005-0000-0000-0000D3E40000}"/>
    <cellStyle name="Percent 2 2 6" xfId="6796" xr:uid="{00000000-0005-0000-0000-0000D4E40000}"/>
    <cellStyle name="Percent 2 2 7" xfId="6797" xr:uid="{00000000-0005-0000-0000-0000D5E40000}"/>
    <cellStyle name="Percent 2 3" xfId="6798" xr:uid="{00000000-0005-0000-0000-0000D6E40000}"/>
    <cellStyle name="Percent 2 3 2" xfId="6799" xr:uid="{00000000-0005-0000-0000-0000D7E40000}"/>
    <cellStyle name="Percent 2 3 2 2" xfId="6800" xr:uid="{00000000-0005-0000-0000-0000D8E40000}"/>
    <cellStyle name="Percent 2 3 2 2 2" xfId="6801" xr:uid="{00000000-0005-0000-0000-0000D9E40000}"/>
    <cellStyle name="Percent 2 3 2 3" xfId="6802" xr:uid="{00000000-0005-0000-0000-0000DAE40000}"/>
    <cellStyle name="Percent 2 3 2 4" xfId="14296" xr:uid="{00000000-0005-0000-0000-0000DBE40000}"/>
    <cellStyle name="Percent 2 3 3" xfId="6803" xr:uid="{00000000-0005-0000-0000-0000DCE40000}"/>
    <cellStyle name="Percent 2 3 3 2" xfId="6804" xr:uid="{00000000-0005-0000-0000-0000DDE40000}"/>
    <cellStyle name="Percent 2 3 4" xfId="6805" xr:uid="{00000000-0005-0000-0000-0000DEE40000}"/>
    <cellStyle name="Percent 2 3 5" xfId="6806" xr:uid="{00000000-0005-0000-0000-0000DFE40000}"/>
    <cellStyle name="Percent 2 4" xfId="6807" xr:uid="{00000000-0005-0000-0000-0000E0E40000}"/>
    <cellStyle name="Percent 2 4 2" xfId="14297" xr:uid="{00000000-0005-0000-0000-0000E1E40000}"/>
    <cellStyle name="Percent 2 4 2 2" xfId="61948" xr:uid="{00000000-0005-0000-0000-0000E2E40000}"/>
    <cellStyle name="Percent 2 4 3" xfId="61949" xr:uid="{00000000-0005-0000-0000-0000E3E40000}"/>
    <cellStyle name="Percent 2 5" xfId="61950" xr:uid="{00000000-0005-0000-0000-0000E4E40000}"/>
    <cellStyle name="Percent 2 5 2" xfId="61951" xr:uid="{00000000-0005-0000-0000-0000E5E40000}"/>
    <cellStyle name="Percent 2 6" xfId="61952" xr:uid="{00000000-0005-0000-0000-0000E6E40000}"/>
    <cellStyle name="Percent 3" xfId="6808" xr:uid="{00000000-0005-0000-0000-0000E7E40000}"/>
    <cellStyle name="Percent 3 10" xfId="6809" xr:uid="{00000000-0005-0000-0000-0000E8E40000}"/>
    <cellStyle name="Percent 3 2" xfId="6810" xr:uid="{00000000-0005-0000-0000-0000E9E40000}"/>
    <cellStyle name="Percent 3 2 2" xfId="6811" xr:uid="{00000000-0005-0000-0000-0000EAE40000}"/>
    <cellStyle name="Percent 3 2 2 2" xfId="6812" xr:uid="{00000000-0005-0000-0000-0000EBE40000}"/>
    <cellStyle name="Percent 3 2 2 2 2" xfId="6813" xr:uid="{00000000-0005-0000-0000-0000ECE40000}"/>
    <cellStyle name="Percent 3 2 2 2 2 2" xfId="6814" xr:uid="{00000000-0005-0000-0000-0000EDE40000}"/>
    <cellStyle name="Percent 3 2 2 2 2 2 2" xfId="6815" xr:uid="{00000000-0005-0000-0000-0000EEE40000}"/>
    <cellStyle name="Percent 3 2 2 2 2 2 2 2" xfId="6816" xr:uid="{00000000-0005-0000-0000-0000EFE40000}"/>
    <cellStyle name="Percent 3 2 2 2 2 2 3" xfId="6817" xr:uid="{00000000-0005-0000-0000-0000F0E40000}"/>
    <cellStyle name="Percent 3 2 2 2 2 3" xfId="6818" xr:uid="{00000000-0005-0000-0000-0000F1E40000}"/>
    <cellStyle name="Percent 3 2 2 2 2 3 2" xfId="6819" xr:uid="{00000000-0005-0000-0000-0000F2E40000}"/>
    <cellStyle name="Percent 3 2 2 2 2 4" xfId="6820" xr:uid="{00000000-0005-0000-0000-0000F3E40000}"/>
    <cellStyle name="Percent 3 2 2 2 3" xfId="6821" xr:uid="{00000000-0005-0000-0000-0000F4E40000}"/>
    <cellStyle name="Percent 3 2 2 2 3 2" xfId="6822" xr:uid="{00000000-0005-0000-0000-0000F5E40000}"/>
    <cellStyle name="Percent 3 2 2 2 3 2 2" xfId="6823" xr:uid="{00000000-0005-0000-0000-0000F6E40000}"/>
    <cellStyle name="Percent 3 2 2 2 3 3" xfId="6824" xr:uid="{00000000-0005-0000-0000-0000F7E40000}"/>
    <cellStyle name="Percent 3 2 2 2 4" xfId="6825" xr:uid="{00000000-0005-0000-0000-0000F8E40000}"/>
    <cellStyle name="Percent 3 2 2 2 4 2" xfId="6826" xr:uid="{00000000-0005-0000-0000-0000F9E40000}"/>
    <cellStyle name="Percent 3 2 2 2 5" xfId="6827" xr:uid="{00000000-0005-0000-0000-0000FAE40000}"/>
    <cellStyle name="Percent 3 2 2 2 6" xfId="14299" xr:uid="{00000000-0005-0000-0000-0000FBE40000}"/>
    <cellStyle name="Percent 3 2 2 3" xfId="6828" xr:uid="{00000000-0005-0000-0000-0000FCE40000}"/>
    <cellStyle name="Percent 3 2 2 3 2" xfId="6829" xr:uid="{00000000-0005-0000-0000-0000FDE40000}"/>
    <cellStyle name="Percent 3 2 2 3 2 2" xfId="6830" xr:uid="{00000000-0005-0000-0000-0000FEE40000}"/>
    <cellStyle name="Percent 3 2 2 3 2 2 2" xfId="6831" xr:uid="{00000000-0005-0000-0000-0000FFE40000}"/>
    <cellStyle name="Percent 3 2 2 3 2 3" xfId="6832" xr:uid="{00000000-0005-0000-0000-000000E50000}"/>
    <cellStyle name="Percent 3 2 2 3 3" xfId="6833" xr:uid="{00000000-0005-0000-0000-000001E50000}"/>
    <cellStyle name="Percent 3 2 2 3 3 2" xfId="6834" xr:uid="{00000000-0005-0000-0000-000002E50000}"/>
    <cellStyle name="Percent 3 2 2 3 4" xfId="6835" xr:uid="{00000000-0005-0000-0000-000003E50000}"/>
    <cellStyle name="Percent 3 2 2 4" xfId="6836" xr:uid="{00000000-0005-0000-0000-000004E50000}"/>
    <cellStyle name="Percent 3 2 2 4 2" xfId="6837" xr:uid="{00000000-0005-0000-0000-000005E50000}"/>
    <cellStyle name="Percent 3 2 2 4 2 2" xfId="6838" xr:uid="{00000000-0005-0000-0000-000006E50000}"/>
    <cellStyle name="Percent 3 2 2 4 3" xfId="6839" xr:uid="{00000000-0005-0000-0000-000007E50000}"/>
    <cellStyle name="Percent 3 2 2 5" xfId="6840" xr:uid="{00000000-0005-0000-0000-000008E50000}"/>
    <cellStyle name="Percent 3 2 2 5 2" xfId="6841" xr:uid="{00000000-0005-0000-0000-000009E50000}"/>
    <cellStyle name="Percent 3 2 2 6" xfId="6842" xr:uid="{00000000-0005-0000-0000-00000AE50000}"/>
    <cellStyle name="Percent 3 2 2 7" xfId="14298" xr:uid="{00000000-0005-0000-0000-00000BE50000}"/>
    <cellStyle name="Percent 3 2 3" xfId="6843" xr:uid="{00000000-0005-0000-0000-00000CE50000}"/>
    <cellStyle name="Percent 3 2 3 2" xfId="6844" xr:uid="{00000000-0005-0000-0000-00000DE50000}"/>
    <cellStyle name="Percent 3 2 3 2 2" xfId="6845" xr:uid="{00000000-0005-0000-0000-00000EE50000}"/>
    <cellStyle name="Percent 3 2 3 2 2 2" xfId="6846" xr:uid="{00000000-0005-0000-0000-00000FE50000}"/>
    <cellStyle name="Percent 3 2 3 2 2 2 2" xfId="6847" xr:uid="{00000000-0005-0000-0000-000010E50000}"/>
    <cellStyle name="Percent 3 2 3 2 2 3" xfId="6848" xr:uid="{00000000-0005-0000-0000-000011E50000}"/>
    <cellStyle name="Percent 3 2 3 2 3" xfId="6849" xr:uid="{00000000-0005-0000-0000-000012E50000}"/>
    <cellStyle name="Percent 3 2 3 2 3 2" xfId="6850" xr:uid="{00000000-0005-0000-0000-000013E50000}"/>
    <cellStyle name="Percent 3 2 3 2 4" xfId="6851" xr:uid="{00000000-0005-0000-0000-000014E50000}"/>
    <cellStyle name="Percent 3 2 3 3" xfId="6852" xr:uid="{00000000-0005-0000-0000-000015E50000}"/>
    <cellStyle name="Percent 3 2 3 3 2" xfId="6853" xr:uid="{00000000-0005-0000-0000-000016E50000}"/>
    <cellStyle name="Percent 3 2 3 3 2 2" xfId="6854" xr:uid="{00000000-0005-0000-0000-000017E50000}"/>
    <cellStyle name="Percent 3 2 3 3 3" xfId="6855" xr:uid="{00000000-0005-0000-0000-000018E50000}"/>
    <cellStyle name="Percent 3 2 3 4" xfId="6856" xr:uid="{00000000-0005-0000-0000-000019E50000}"/>
    <cellStyle name="Percent 3 2 3 4 2" xfId="6857" xr:uid="{00000000-0005-0000-0000-00001AE50000}"/>
    <cellStyle name="Percent 3 2 3 5" xfId="6858" xr:uid="{00000000-0005-0000-0000-00001BE50000}"/>
    <cellStyle name="Percent 3 2 3 6" xfId="14300" xr:uid="{00000000-0005-0000-0000-00001CE50000}"/>
    <cellStyle name="Percent 3 2 4" xfId="6859" xr:uid="{00000000-0005-0000-0000-00001DE50000}"/>
    <cellStyle name="Percent 3 2 4 2" xfId="6860" xr:uid="{00000000-0005-0000-0000-00001EE50000}"/>
    <cellStyle name="Percent 3 2 4 2 2" xfId="6861" xr:uid="{00000000-0005-0000-0000-00001FE50000}"/>
    <cellStyle name="Percent 3 2 4 2 2 2" xfId="6862" xr:uid="{00000000-0005-0000-0000-000020E50000}"/>
    <cellStyle name="Percent 3 2 4 2 2 2 2" xfId="6863" xr:uid="{00000000-0005-0000-0000-000021E50000}"/>
    <cellStyle name="Percent 3 2 4 2 2 3" xfId="6864" xr:uid="{00000000-0005-0000-0000-000022E50000}"/>
    <cellStyle name="Percent 3 2 4 2 3" xfId="6865" xr:uid="{00000000-0005-0000-0000-000023E50000}"/>
    <cellStyle name="Percent 3 2 4 2 3 2" xfId="6866" xr:uid="{00000000-0005-0000-0000-000024E50000}"/>
    <cellStyle name="Percent 3 2 4 2 4" xfId="6867" xr:uid="{00000000-0005-0000-0000-000025E50000}"/>
    <cellStyle name="Percent 3 2 4 3" xfId="6868" xr:uid="{00000000-0005-0000-0000-000026E50000}"/>
    <cellStyle name="Percent 3 2 4 3 2" xfId="6869" xr:uid="{00000000-0005-0000-0000-000027E50000}"/>
    <cellStyle name="Percent 3 2 4 3 2 2" xfId="6870" xr:uid="{00000000-0005-0000-0000-000028E50000}"/>
    <cellStyle name="Percent 3 2 4 3 3" xfId="6871" xr:uid="{00000000-0005-0000-0000-000029E50000}"/>
    <cellStyle name="Percent 3 2 4 4" xfId="6872" xr:uid="{00000000-0005-0000-0000-00002AE50000}"/>
    <cellStyle name="Percent 3 2 4 4 2" xfId="6873" xr:uid="{00000000-0005-0000-0000-00002BE50000}"/>
    <cellStyle name="Percent 3 2 4 5" xfId="6874" xr:uid="{00000000-0005-0000-0000-00002CE50000}"/>
    <cellStyle name="Percent 3 2 5" xfId="6875" xr:uid="{00000000-0005-0000-0000-00002DE50000}"/>
    <cellStyle name="Percent 3 2 5 2" xfId="6876" xr:uid="{00000000-0005-0000-0000-00002EE50000}"/>
    <cellStyle name="Percent 3 2 5 2 2" xfId="6877" xr:uid="{00000000-0005-0000-0000-00002FE50000}"/>
    <cellStyle name="Percent 3 2 5 2 2 2" xfId="6878" xr:uid="{00000000-0005-0000-0000-000030E50000}"/>
    <cellStyle name="Percent 3 2 5 2 3" xfId="6879" xr:uid="{00000000-0005-0000-0000-000031E50000}"/>
    <cellStyle name="Percent 3 2 5 3" xfId="6880" xr:uid="{00000000-0005-0000-0000-000032E50000}"/>
    <cellStyle name="Percent 3 2 5 3 2" xfId="6881" xr:uid="{00000000-0005-0000-0000-000033E50000}"/>
    <cellStyle name="Percent 3 2 5 4" xfId="6882" xr:uid="{00000000-0005-0000-0000-000034E50000}"/>
    <cellStyle name="Percent 3 2 6" xfId="6883" xr:uid="{00000000-0005-0000-0000-000035E50000}"/>
    <cellStyle name="Percent 3 2 6 2" xfId="6884" xr:uid="{00000000-0005-0000-0000-000036E50000}"/>
    <cellStyle name="Percent 3 2 6 2 2" xfId="6885" xr:uid="{00000000-0005-0000-0000-000037E50000}"/>
    <cellStyle name="Percent 3 2 6 3" xfId="6886" xr:uid="{00000000-0005-0000-0000-000038E50000}"/>
    <cellStyle name="Percent 3 2 7" xfId="6887" xr:uid="{00000000-0005-0000-0000-000039E50000}"/>
    <cellStyle name="Percent 3 2 7 2" xfId="6888" xr:uid="{00000000-0005-0000-0000-00003AE50000}"/>
    <cellStyle name="Percent 3 2 8" xfId="6889" xr:uid="{00000000-0005-0000-0000-00003BE50000}"/>
    <cellStyle name="Percent 3 2 9" xfId="13835" xr:uid="{00000000-0005-0000-0000-00003CE50000}"/>
    <cellStyle name="Percent 3 3" xfId="6890" xr:uid="{00000000-0005-0000-0000-00003DE50000}"/>
    <cellStyle name="Percent 3 3 2" xfId="6891" xr:uid="{00000000-0005-0000-0000-00003EE50000}"/>
    <cellStyle name="Percent 3 3 2 2" xfId="6892" xr:uid="{00000000-0005-0000-0000-00003FE50000}"/>
    <cellStyle name="Percent 3 3 2 2 2" xfId="6893" xr:uid="{00000000-0005-0000-0000-000040E50000}"/>
    <cellStyle name="Percent 3 3 2 2 2 2" xfId="6894" xr:uid="{00000000-0005-0000-0000-000041E50000}"/>
    <cellStyle name="Percent 3 3 2 2 2 2 2" xfId="6895" xr:uid="{00000000-0005-0000-0000-000042E50000}"/>
    <cellStyle name="Percent 3 3 2 2 2 3" xfId="6896" xr:uid="{00000000-0005-0000-0000-000043E50000}"/>
    <cellStyle name="Percent 3 3 2 2 3" xfId="6897" xr:uid="{00000000-0005-0000-0000-000044E50000}"/>
    <cellStyle name="Percent 3 3 2 2 3 2" xfId="6898" xr:uid="{00000000-0005-0000-0000-000045E50000}"/>
    <cellStyle name="Percent 3 3 2 2 4" xfId="6899" xr:uid="{00000000-0005-0000-0000-000046E50000}"/>
    <cellStyle name="Percent 3 3 2 3" xfId="6900" xr:uid="{00000000-0005-0000-0000-000047E50000}"/>
    <cellStyle name="Percent 3 3 2 3 2" xfId="6901" xr:uid="{00000000-0005-0000-0000-000048E50000}"/>
    <cellStyle name="Percent 3 3 2 3 2 2" xfId="6902" xr:uid="{00000000-0005-0000-0000-000049E50000}"/>
    <cellStyle name="Percent 3 3 2 3 3" xfId="6903" xr:uid="{00000000-0005-0000-0000-00004AE50000}"/>
    <cellStyle name="Percent 3 3 2 4" xfId="6904" xr:uid="{00000000-0005-0000-0000-00004BE50000}"/>
    <cellStyle name="Percent 3 3 2 4 2" xfId="6905" xr:uid="{00000000-0005-0000-0000-00004CE50000}"/>
    <cellStyle name="Percent 3 3 2 5" xfId="6906" xr:uid="{00000000-0005-0000-0000-00004DE50000}"/>
    <cellStyle name="Percent 3 3 3" xfId="6907" xr:uid="{00000000-0005-0000-0000-00004EE50000}"/>
    <cellStyle name="Percent 3 3 3 2" xfId="6908" xr:uid="{00000000-0005-0000-0000-00004FE50000}"/>
    <cellStyle name="Percent 3 3 3 2 2" xfId="6909" xr:uid="{00000000-0005-0000-0000-000050E50000}"/>
    <cellStyle name="Percent 3 3 3 2 2 2" xfId="6910" xr:uid="{00000000-0005-0000-0000-000051E50000}"/>
    <cellStyle name="Percent 3 3 3 2 3" xfId="6911" xr:uid="{00000000-0005-0000-0000-000052E50000}"/>
    <cellStyle name="Percent 3 3 3 3" xfId="6912" xr:uid="{00000000-0005-0000-0000-000053E50000}"/>
    <cellStyle name="Percent 3 3 3 3 2" xfId="6913" xr:uid="{00000000-0005-0000-0000-000054E50000}"/>
    <cellStyle name="Percent 3 3 3 4" xfId="6914" xr:uid="{00000000-0005-0000-0000-000055E50000}"/>
    <cellStyle name="Percent 3 3 4" xfId="6915" xr:uid="{00000000-0005-0000-0000-000056E50000}"/>
    <cellStyle name="Percent 3 3 4 2" xfId="6916" xr:uid="{00000000-0005-0000-0000-000057E50000}"/>
    <cellStyle name="Percent 3 3 4 2 2" xfId="6917" xr:uid="{00000000-0005-0000-0000-000058E50000}"/>
    <cellStyle name="Percent 3 3 4 3" xfId="6918" xr:uid="{00000000-0005-0000-0000-000059E50000}"/>
    <cellStyle name="Percent 3 3 5" xfId="6919" xr:uid="{00000000-0005-0000-0000-00005AE50000}"/>
    <cellStyle name="Percent 3 3 5 2" xfId="6920" xr:uid="{00000000-0005-0000-0000-00005BE50000}"/>
    <cellStyle name="Percent 3 3 6" xfId="6921" xr:uid="{00000000-0005-0000-0000-00005CE50000}"/>
    <cellStyle name="Percent 3 3 7" xfId="14301" xr:uid="{00000000-0005-0000-0000-00005DE50000}"/>
    <cellStyle name="Percent 3 4" xfId="6922" xr:uid="{00000000-0005-0000-0000-00005EE50000}"/>
    <cellStyle name="Percent 3 4 2" xfId="6923" xr:uid="{00000000-0005-0000-0000-00005FE50000}"/>
    <cellStyle name="Percent 3 4 2 2" xfId="6924" xr:uid="{00000000-0005-0000-0000-000060E50000}"/>
    <cellStyle name="Percent 3 4 2 2 2" xfId="6925" xr:uid="{00000000-0005-0000-0000-000061E50000}"/>
    <cellStyle name="Percent 3 4 2 2 2 2" xfId="6926" xr:uid="{00000000-0005-0000-0000-000062E50000}"/>
    <cellStyle name="Percent 3 4 2 2 3" xfId="6927" xr:uid="{00000000-0005-0000-0000-000063E50000}"/>
    <cellStyle name="Percent 3 4 2 3" xfId="6928" xr:uid="{00000000-0005-0000-0000-000064E50000}"/>
    <cellStyle name="Percent 3 4 2 3 2" xfId="6929" xr:uid="{00000000-0005-0000-0000-000065E50000}"/>
    <cellStyle name="Percent 3 4 2 4" xfId="6930" xr:uid="{00000000-0005-0000-0000-000066E50000}"/>
    <cellStyle name="Percent 3 4 2 5" xfId="14303" xr:uid="{00000000-0005-0000-0000-000067E50000}"/>
    <cellStyle name="Percent 3 4 3" xfId="6931" xr:uid="{00000000-0005-0000-0000-000068E50000}"/>
    <cellStyle name="Percent 3 4 3 2" xfId="6932" xr:uid="{00000000-0005-0000-0000-000069E50000}"/>
    <cellStyle name="Percent 3 4 3 2 2" xfId="6933" xr:uid="{00000000-0005-0000-0000-00006AE50000}"/>
    <cellStyle name="Percent 3 4 3 3" xfId="6934" xr:uid="{00000000-0005-0000-0000-00006BE50000}"/>
    <cellStyle name="Percent 3 4 4" xfId="6935" xr:uid="{00000000-0005-0000-0000-00006CE50000}"/>
    <cellStyle name="Percent 3 4 4 2" xfId="6936" xr:uid="{00000000-0005-0000-0000-00006DE50000}"/>
    <cellStyle name="Percent 3 4 5" xfId="6937" xr:uid="{00000000-0005-0000-0000-00006EE50000}"/>
    <cellStyle name="Percent 3 4 6" xfId="14302" xr:uid="{00000000-0005-0000-0000-00006FE50000}"/>
    <cellStyle name="Percent 3 5" xfId="6938" xr:uid="{00000000-0005-0000-0000-000070E50000}"/>
    <cellStyle name="Percent 3 5 2" xfId="6939" xr:uid="{00000000-0005-0000-0000-000071E50000}"/>
    <cellStyle name="Percent 3 5 2 2" xfId="6940" xr:uid="{00000000-0005-0000-0000-000072E50000}"/>
    <cellStyle name="Percent 3 5 2 2 2" xfId="6941" xr:uid="{00000000-0005-0000-0000-000073E50000}"/>
    <cellStyle name="Percent 3 5 2 2 2 2" xfId="6942" xr:uid="{00000000-0005-0000-0000-000074E50000}"/>
    <cellStyle name="Percent 3 5 2 2 3" xfId="6943" xr:uid="{00000000-0005-0000-0000-000075E50000}"/>
    <cellStyle name="Percent 3 5 2 3" xfId="6944" xr:uid="{00000000-0005-0000-0000-000076E50000}"/>
    <cellStyle name="Percent 3 5 2 3 2" xfId="6945" xr:uid="{00000000-0005-0000-0000-000077E50000}"/>
    <cellStyle name="Percent 3 5 2 4" xfId="6946" xr:uid="{00000000-0005-0000-0000-000078E50000}"/>
    <cellStyle name="Percent 3 5 2 5" xfId="61953" xr:uid="{00000000-0005-0000-0000-000079E50000}"/>
    <cellStyle name="Percent 3 5 3" xfId="6947" xr:uid="{00000000-0005-0000-0000-00007AE50000}"/>
    <cellStyle name="Percent 3 5 3 2" xfId="6948" xr:uid="{00000000-0005-0000-0000-00007BE50000}"/>
    <cellStyle name="Percent 3 5 3 2 2" xfId="6949" xr:uid="{00000000-0005-0000-0000-00007CE50000}"/>
    <cellStyle name="Percent 3 5 3 3" xfId="6950" xr:uid="{00000000-0005-0000-0000-00007DE50000}"/>
    <cellStyle name="Percent 3 5 3 3 2" xfId="61954" xr:uid="{00000000-0005-0000-0000-00007EE50000}"/>
    <cellStyle name="Percent 3 5 3 4" xfId="61955" xr:uid="{00000000-0005-0000-0000-00007FE50000}"/>
    <cellStyle name="Percent 3 5 3 5" xfId="61956" xr:uid="{00000000-0005-0000-0000-000080E50000}"/>
    <cellStyle name="Percent 3 5 4" xfId="6951" xr:uid="{00000000-0005-0000-0000-000081E50000}"/>
    <cellStyle name="Percent 3 5 4 2" xfId="6952" xr:uid="{00000000-0005-0000-0000-000082E50000}"/>
    <cellStyle name="Percent 3 5 4 2 2" xfId="61957" xr:uid="{00000000-0005-0000-0000-000083E50000}"/>
    <cellStyle name="Percent 3 5 4 2 2 2" xfId="61958" xr:uid="{00000000-0005-0000-0000-000084E50000}"/>
    <cellStyle name="Percent 3 5 4 2 2 2 2" xfId="61959" xr:uid="{00000000-0005-0000-0000-000085E50000}"/>
    <cellStyle name="Percent 3 5 4 2 2 2 3" xfId="61960" xr:uid="{00000000-0005-0000-0000-000086E50000}"/>
    <cellStyle name="Percent 3 5 4 2 2 2 4" xfId="61961" xr:uid="{00000000-0005-0000-0000-000087E50000}"/>
    <cellStyle name="Percent 3 5 4 2 2 3" xfId="61962" xr:uid="{00000000-0005-0000-0000-000088E50000}"/>
    <cellStyle name="Percent 3 5 4 2 2 3 2" xfId="61963" xr:uid="{00000000-0005-0000-0000-000089E50000}"/>
    <cellStyle name="Percent 3 5 4 2 2 3 3" xfId="61964" xr:uid="{00000000-0005-0000-0000-00008AE50000}"/>
    <cellStyle name="Percent 3 5 4 2 2 4" xfId="61965" xr:uid="{00000000-0005-0000-0000-00008BE50000}"/>
    <cellStyle name="Percent 3 5 4 2 2 4 2" xfId="61966" xr:uid="{00000000-0005-0000-0000-00008CE50000}"/>
    <cellStyle name="Percent 3 5 4 2 2 5" xfId="61967" xr:uid="{00000000-0005-0000-0000-00008DE50000}"/>
    <cellStyle name="Percent 3 5 4 2 2 6" xfId="61968" xr:uid="{00000000-0005-0000-0000-00008EE50000}"/>
    <cellStyle name="Percent 3 5 4 2 3" xfId="61969" xr:uid="{00000000-0005-0000-0000-00008FE50000}"/>
    <cellStyle name="Percent 3 5 4 2 3 2" xfId="61970" xr:uid="{00000000-0005-0000-0000-000090E50000}"/>
    <cellStyle name="Percent 3 5 4 2 4" xfId="61971" xr:uid="{00000000-0005-0000-0000-000091E50000}"/>
    <cellStyle name="Percent 3 5 4 2 5" xfId="61972" xr:uid="{00000000-0005-0000-0000-000092E50000}"/>
    <cellStyle name="Percent 3 5 4 3" xfId="61973" xr:uid="{00000000-0005-0000-0000-000093E50000}"/>
    <cellStyle name="Percent 3 5 4 3 2" xfId="61974" xr:uid="{00000000-0005-0000-0000-000094E50000}"/>
    <cellStyle name="Percent 3 5 4 4" xfId="61975" xr:uid="{00000000-0005-0000-0000-000095E50000}"/>
    <cellStyle name="Percent 3 5 4 4 2" xfId="61976" xr:uid="{00000000-0005-0000-0000-000096E50000}"/>
    <cellStyle name="Percent 3 5 4 5" xfId="61977" xr:uid="{00000000-0005-0000-0000-000097E50000}"/>
    <cellStyle name="Percent 3 5 4 6" xfId="61978" xr:uid="{00000000-0005-0000-0000-000098E50000}"/>
    <cellStyle name="Percent 3 5 5" xfId="6953" xr:uid="{00000000-0005-0000-0000-000099E50000}"/>
    <cellStyle name="Percent 3 5 5 2" xfId="61979" xr:uid="{00000000-0005-0000-0000-00009AE50000}"/>
    <cellStyle name="Percent 3 5 6" xfId="14304" xr:uid="{00000000-0005-0000-0000-00009BE50000}"/>
    <cellStyle name="Percent 3 5 6 2" xfId="61980" xr:uid="{00000000-0005-0000-0000-00009CE50000}"/>
    <cellStyle name="Percent 3 5 7" xfId="61981" xr:uid="{00000000-0005-0000-0000-00009DE50000}"/>
    <cellStyle name="Percent 3 5 8" xfId="61982" xr:uid="{00000000-0005-0000-0000-00009EE50000}"/>
    <cellStyle name="Percent 3 6" xfId="6954" xr:uid="{00000000-0005-0000-0000-00009FE50000}"/>
    <cellStyle name="Percent 3 6 2" xfId="6955" xr:uid="{00000000-0005-0000-0000-0000A0E50000}"/>
    <cellStyle name="Percent 3 6 2 2" xfId="6956" xr:uid="{00000000-0005-0000-0000-0000A1E50000}"/>
    <cellStyle name="Percent 3 6 2 2 2" xfId="6957" xr:uid="{00000000-0005-0000-0000-0000A2E50000}"/>
    <cellStyle name="Percent 3 6 2 3" xfId="6958" xr:uid="{00000000-0005-0000-0000-0000A3E50000}"/>
    <cellStyle name="Percent 3 6 3" xfId="6959" xr:uid="{00000000-0005-0000-0000-0000A4E50000}"/>
    <cellStyle name="Percent 3 6 3 2" xfId="6960" xr:uid="{00000000-0005-0000-0000-0000A5E50000}"/>
    <cellStyle name="Percent 3 6 4" xfId="6961" xr:uid="{00000000-0005-0000-0000-0000A6E50000}"/>
    <cellStyle name="Percent 3 7" xfId="6962" xr:uid="{00000000-0005-0000-0000-0000A7E50000}"/>
    <cellStyle name="Percent 3 7 2" xfId="6963" xr:uid="{00000000-0005-0000-0000-0000A8E50000}"/>
    <cellStyle name="Percent 3 7 2 2" xfId="6964" xr:uid="{00000000-0005-0000-0000-0000A9E50000}"/>
    <cellStyle name="Percent 3 7 3" xfId="6965" xr:uid="{00000000-0005-0000-0000-0000AAE50000}"/>
    <cellStyle name="Percent 3 8" xfId="6966" xr:uid="{00000000-0005-0000-0000-0000ABE50000}"/>
    <cellStyle name="Percent 3 8 2" xfId="6967" xr:uid="{00000000-0005-0000-0000-0000ACE50000}"/>
    <cellStyle name="Percent 3 9" xfId="6968" xr:uid="{00000000-0005-0000-0000-0000ADE50000}"/>
    <cellStyle name="Percent 4" xfId="6969" xr:uid="{00000000-0005-0000-0000-0000AEE50000}"/>
    <cellStyle name="Percent 4 2" xfId="6970" xr:uid="{00000000-0005-0000-0000-0000AFE50000}"/>
    <cellStyle name="Percent 4 2 2" xfId="6971" xr:uid="{00000000-0005-0000-0000-0000B0E50000}"/>
    <cellStyle name="Percent 4 2 2 2" xfId="6972" xr:uid="{00000000-0005-0000-0000-0000B1E50000}"/>
    <cellStyle name="Percent 4 2 2 2 2" xfId="6973" xr:uid="{00000000-0005-0000-0000-0000B2E50000}"/>
    <cellStyle name="Percent 4 2 2 2 2 2" xfId="6974" xr:uid="{00000000-0005-0000-0000-0000B3E50000}"/>
    <cellStyle name="Percent 4 2 2 2 3" xfId="6975" xr:uid="{00000000-0005-0000-0000-0000B4E50000}"/>
    <cellStyle name="Percent 4 2 2 2 4" xfId="14306" xr:uid="{00000000-0005-0000-0000-0000B5E50000}"/>
    <cellStyle name="Percent 4 2 2 3" xfId="6976" xr:uid="{00000000-0005-0000-0000-0000B6E50000}"/>
    <cellStyle name="Percent 4 2 2 3 2" xfId="6977" xr:uid="{00000000-0005-0000-0000-0000B7E50000}"/>
    <cellStyle name="Percent 4 2 2 4" xfId="6978" xr:uid="{00000000-0005-0000-0000-0000B8E50000}"/>
    <cellStyle name="Percent 4 2 2 5" xfId="14305" xr:uid="{00000000-0005-0000-0000-0000B9E50000}"/>
    <cellStyle name="Percent 4 2 3" xfId="6979" xr:uid="{00000000-0005-0000-0000-0000BAE50000}"/>
    <cellStyle name="Percent 4 2 3 2" xfId="6980" xr:uid="{00000000-0005-0000-0000-0000BBE50000}"/>
    <cellStyle name="Percent 4 2 3 2 2" xfId="6981" xr:uid="{00000000-0005-0000-0000-0000BCE50000}"/>
    <cellStyle name="Percent 4 2 3 3" xfId="6982" xr:uid="{00000000-0005-0000-0000-0000BDE50000}"/>
    <cellStyle name="Percent 4 2 3 4" xfId="14307" xr:uid="{00000000-0005-0000-0000-0000BEE50000}"/>
    <cellStyle name="Percent 4 2 4" xfId="6983" xr:uid="{00000000-0005-0000-0000-0000BFE50000}"/>
    <cellStyle name="Percent 4 2 4 2" xfId="6984" xr:uid="{00000000-0005-0000-0000-0000C0E50000}"/>
    <cellStyle name="Percent 4 2 5" xfId="6985" xr:uid="{00000000-0005-0000-0000-0000C1E50000}"/>
    <cellStyle name="Percent 4 2 6" xfId="12090" xr:uid="{00000000-0005-0000-0000-0000C2E50000}"/>
    <cellStyle name="Percent 4 3" xfId="6986" xr:uid="{00000000-0005-0000-0000-0000C3E50000}"/>
    <cellStyle name="Percent 4 3 2" xfId="6987" xr:uid="{00000000-0005-0000-0000-0000C4E50000}"/>
    <cellStyle name="Percent 4 3 2 2" xfId="6988" xr:uid="{00000000-0005-0000-0000-0000C5E50000}"/>
    <cellStyle name="Percent 4 3 2 2 2" xfId="6989" xr:uid="{00000000-0005-0000-0000-0000C6E50000}"/>
    <cellStyle name="Percent 4 3 2 3" xfId="6990" xr:uid="{00000000-0005-0000-0000-0000C7E50000}"/>
    <cellStyle name="Percent 4 3 3" xfId="6991" xr:uid="{00000000-0005-0000-0000-0000C8E50000}"/>
    <cellStyle name="Percent 4 3 3 2" xfId="6992" xr:uid="{00000000-0005-0000-0000-0000C9E50000}"/>
    <cellStyle name="Percent 4 3 4" xfId="6993" xr:uid="{00000000-0005-0000-0000-0000CAE50000}"/>
    <cellStyle name="Percent 4 3 5" xfId="12091" xr:uid="{00000000-0005-0000-0000-0000CBE50000}"/>
    <cellStyle name="Percent 4 4" xfId="6994" xr:uid="{00000000-0005-0000-0000-0000CCE50000}"/>
    <cellStyle name="Percent 4 4 2" xfId="6995" xr:uid="{00000000-0005-0000-0000-0000CDE50000}"/>
    <cellStyle name="Percent 4 4 2 2" xfId="6996" xr:uid="{00000000-0005-0000-0000-0000CEE50000}"/>
    <cellStyle name="Percent 4 4 3" xfId="6997" xr:uid="{00000000-0005-0000-0000-0000CFE50000}"/>
    <cellStyle name="Percent 4 5" xfId="6998" xr:uid="{00000000-0005-0000-0000-0000D0E50000}"/>
    <cellStyle name="Percent 4 5 2" xfId="6999" xr:uid="{00000000-0005-0000-0000-0000D1E50000}"/>
    <cellStyle name="Percent 4 6" xfId="7000" xr:uid="{00000000-0005-0000-0000-0000D2E50000}"/>
    <cellStyle name="Percent 4 7" xfId="7001" xr:uid="{00000000-0005-0000-0000-0000D3E50000}"/>
    <cellStyle name="Percent 4 8" xfId="12092" xr:uid="{00000000-0005-0000-0000-0000D4E50000}"/>
    <cellStyle name="Percent 5" xfId="7002" xr:uid="{00000000-0005-0000-0000-0000D5E50000}"/>
    <cellStyle name="Percent 5 2" xfId="7003" xr:uid="{00000000-0005-0000-0000-0000D6E50000}"/>
    <cellStyle name="Percent 5 2 2" xfId="14159" xr:uid="{00000000-0005-0000-0000-0000D7E50000}"/>
    <cellStyle name="Percent 5 3" xfId="13810" xr:uid="{00000000-0005-0000-0000-0000D8E50000}"/>
    <cellStyle name="Percent 5 3 2" xfId="61983" xr:uid="{00000000-0005-0000-0000-0000D9E50000}"/>
    <cellStyle name="Percent 5 4" xfId="61984" xr:uid="{00000000-0005-0000-0000-0000DAE50000}"/>
    <cellStyle name="Percent 5 5" xfId="61985" xr:uid="{00000000-0005-0000-0000-0000DBE50000}"/>
    <cellStyle name="Percent 6" xfId="7004" xr:uid="{00000000-0005-0000-0000-0000DCE50000}"/>
    <cellStyle name="Percent 6 2" xfId="7005" xr:uid="{00000000-0005-0000-0000-0000DDE50000}"/>
    <cellStyle name="Percent 6 2 2" xfId="61986" xr:uid="{00000000-0005-0000-0000-0000DEE50000}"/>
    <cellStyle name="Percent 6 3" xfId="13811" xr:uid="{00000000-0005-0000-0000-0000DFE50000}"/>
    <cellStyle name="Percent 6 3 2" xfId="61987" xr:uid="{00000000-0005-0000-0000-0000E0E50000}"/>
    <cellStyle name="Percent 6 4" xfId="61988" xr:uid="{00000000-0005-0000-0000-0000E1E50000}"/>
    <cellStyle name="Percent 7" xfId="7006" xr:uid="{00000000-0005-0000-0000-0000E2E50000}"/>
    <cellStyle name="Percent 7 2" xfId="7007" xr:uid="{00000000-0005-0000-0000-0000E3E50000}"/>
    <cellStyle name="Percent 7 2 2" xfId="7008" xr:uid="{00000000-0005-0000-0000-0000E4E50000}"/>
    <cellStyle name="Percent 7 2 2 2" xfId="7009" xr:uid="{00000000-0005-0000-0000-0000E5E50000}"/>
    <cellStyle name="Percent 7 2 2 3" xfId="14308" xr:uid="{00000000-0005-0000-0000-0000E6E50000}"/>
    <cellStyle name="Percent 7 2 3" xfId="7010" xr:uid="{00000000-0005-0000-0000-0000E7E50000}"/>
    <cellStyle name="Percent 7 2 4" xfId="13836" xr:uid="{00000000-0005-0000-0000-0000E8E50000}"/>
    <cellStyle name="Percent 7 3" xfId="7011" xr:uid="{00000000-0005-0000-0000-0000E9E50000}"/>
    <cellStyle name="Percent 7 3 2" xfId="7012" xr:uid="{00000000-0005-0000-0000-0000EAE50000}"/>
    <cellStyle name="Percent 7 3 3" xfId="14309" xr:uid="{00000000-0005-0000-0000-0000EBE50000}"/>
    <cellStyle name="Percent 7 4" xfId="7013" xr:uid="{00000000-0005-0000-0000-0000ECE50000}"/>
    <cellStyle name="Percent 7 5" xfId="12093" xr:uid="{00000000-0005-0000-0000-0000EDE50000}"/>
    <cellStyle name="Percent 7 6" xfId="12094" xr:uid="{00000000-0005-0000-0000-0000EEE50000}"/>
    <cellStyle name="Percent 8" xfId="7014" xr:uid="{00000000-0005-0000-0000-0000EFE50000}"/>
    <cellStyle name="Percent 8 2" xfId="7015" xr:uid="{00000000-0005-0000-0000-0000F0E50000}"/>
    <cellStyle name="Percent 8 2 2" xfId="7016" xr:uid="{00000000-0005-0000-0000-0000F1E50000}"/>
    <cellStyle name="Percent 8 2 2 2" xfId="14310" xr:uid="{00000000-0005-0000-0000-0000F2E50000}"/>
    <cellStyle name="Percent 8 2 3" xfId="12095" xr:uid="{00000000-0005-0000-0000-0000F3E50000}"/>
    <cellStyle name="Percent 8 3" xfId="7017" xr:uid="{00000000-0005-0000-0000-0000F4E50000}"/>
    <cellStyle name="Percent 8 3 2" xfId="12096" xr:uid="{00000000-0005-0000-0000-0000F5E50000}"/>
    <cellStyle name="Percent 8 4" xfId="12097" xr:uid="{00000000-0005-0000-0000-0000F6E50000}"/>
    <cellStyle name="Percent 8 5" xfId="12098" xr:uid="{00000000-0005-0000-0000-0000F7E50000}"/>
    <cellStyle name="Percent 8 6" xfId="12099" xr:uid="{00000000-0005-0000-0000-0000F8E50000}"/>
    <cellStyle name="Percent 9" xfId="7018" xr:uid="{00000000-0005-0000-0000-0000F9E50000}"/>
    <cellStyle name="Percent 9 2" xfId="7019" xr:uid="{00000000-0005-0000-0000-0000FAE50000}"/>
    <cellStyle name="Percent 9 2 2" xfId="7020" xr:uid="{00000000-0005-0000-0000-0000FBE50000}"/>
    <cellStyle name="Percent 9 2 3" xfId="12100" xr:uid="{00000000-0005-0000-0000-0000FCE50000}"/>
    <cellStyle name="Percent 9 3" xfId="7021" xr:uid="{00000000-0005-0000-0000-0000FDE50000}"/>
    <cellStyle name="Percent 9 3 2" xfId="12101" xr:uid="{00000000-0005-0000-0000-0000FEE50000}"/>
    <cellStyle name="Percent 9 4" xfId="12102" xr:uid="{00000000-0005-0000-0000-0000FFE50000}"/>
    <cellStyle name="Percent 9 5" xfId="12103" xr:uid="{00000000-0005-0000-0000-000000E60000}"/>
    <cellStyle name="Percent 9 6" xfId="12104" xr:uid="{00000000-0005-0000-0000-000001E60000}"/>
    <cellStyle name="Project Overview Data Entry" xfId="7022" xr:uid="{00000000-0005-0000-0000-000002E60000}"/>
    <cellStyle name="Project Overview Data Entry 2" xfId="14160" xr:uid="{00000000-0005-0000-0000-000003E60000}"/>
    <cellStyle name="PSChar" xfId="7023" xr:uid="{00000000-0005-0000-0000-000004E60000}"/>
    <cellStyle name="PSChar 2" xfId="14416" xr:uid="{00000000-0005-0000-0000-000005E60000}"/>
    <cellStyle name="PSDate" xfId="7024" xr:uid="{00000000-0005-0000-0000-000006E60000}"/>
    <cellStyle name="PSDec" xfId="7025" xr:uid="{00000000-0005-0000-0000-000007E60000}"/>
    <cellStyle name="PSHeading" xfId="7026" xr:uid="{00000000-0005-0000-0000-000008E60000}"/>
    <cellStyle name="PSHeading 2" xfId="61989" xr:uid="{00000000-0005-0000-0000-000009E60000}"/>
    <cellStyle name="PSInt" xfId="7027" xr:uid="{00000000-0005-0000-0000-00000AE60000}"/>
    <cellStyle name="PSSpacer" xfId="7028" xr:uid="{00000000-0005-0000-0000-00000BE60000}"/>
    <cellStyle name="PSSpacer 2" xfId="61990" xr:uid="{00000000-0005-0000-0000-00000CE60000}"/>
    <cellStyle name="R00A" xfId="14370" xr:uid="{00000000-0005-0000-0000-00000DE60000}"/>
    <cellStyle name="R00B" xfId="14371" xr:uid="{00000000-0005-0000-0000-00000EE60000}"/>
    <cellStyle name="R00L" xfId="14372" xr:uid="{00000000-0005-0000-0000-00000FE60000}"/>
    <cellStyle name="R01A" xfId="14373" xr:uid="{00000000-0005-0000-0000-000010E60000}"/>
    <cellStyle name="R01B" xfId="14374" xr:uid="{00000000-0005-0000-0000-000011E60000}"/>
    <cellStyle name="R01H" xfId="14375" xr:uid="{00000000-0005-0000-0000-000012E60000}"/>
    <cellStyle name="R01L" xfId="14376" xr:uid="{00000000-0005-0000-0000-000013E60000}"/>
    <cellStyle name="R02A" xfId="14377" xr:uid="{00000000-0005-0000-0000-000014E60000}"/>
    <cellStyle name="R02B" xfId="14378" xr:uid="{00000000-0005-0000-0000-000015E60000}"/>
    <cellStyle name="R02H" xfId="14379" xr:uid="{00000000-0005-0000-0000-000016E60000}"/>
    <cellStyle name="R02L" xfId="14380" xr:uid="{00000000-0005-0000-0000-000017E60000}"/>
    <cellStyle name="R03A" xfId="14381" xr:uid="{00000000-0005-0000-0000-000018E60000}"/>
    <cellStyle name="R03B" xfId="14382" xr:uid="{00000000-0005-0000-0000-000019E60000}"/>
    <cellStyle name="R03H" xfId="14383" xr:uid="{00000000-0005-0000-0000-00001AE60000}"/>
    <cellStyle name="R03L" xfId="14384" xr:uid="{00000000-0005-0000-0000-00001BE60000}"/>
    <cellStyle name="R04A" xfId="14385" xr:uid="{00000000-0005-0000-0000-00001CE60000}"/>
    <cellStyle name="R04B" xfId="14386" xr:uid="{00000000-0005-0000-0000-00001DE60000}"/>
    <cellStyle name="R04H" xfId="14387" xr:uid="{00000000-0005-0000-0000-00001EE60000}"/>
    <cellStyle name="R04L" xfId="14388" xr:uid="{00000000-0005-0000-0000-00001FE60000}"/>
    <cellStyle name="R05A" xfId="14389" xr:uid="{00000000-0005-0000-0000-000020E60000}"/>
    <cellStyle name="R05B" xfId="14390" xr:uid="{00000000-0005-0000-0000-000021E60000}"/>
    <cellStyle name="R05H" xfId="14391" xr:uid="{00000000-0005-0000-0000-000022E60000}"/>
    <cellStyle name="R05L" xfId="14392" xr:uid="{00000000-0005-0000-0000-000023E60000}"/>
    <cellStyle name="R06A" xfId="14393" xr:uid="{00000000-0005-0000-0000-000024E60000}"/>
    <cellStyle name="R06B" xfId="14394" xr:uid="{00000000-0005-0000-0000-000025E60000}"/>
    <cellStyle name="R06H" xfId="14395" xr:uid="{00000000-0005-0000-0000-000026E60000}"/>
    <cellStyle name="R06L" xfId="14396" xr:uid="{00000000-0005-0000-0000-000027E60000}"/>
    <cellStyle name="R07A" xfId="14397" xr:uid="{00000000-0005-0000-0000-000028E60000}"/>
    <cellStyle name="R07B" xfId="14398" xr:uid="{00000000-0005-0000-0000-000029E60000}"/>
    <cellStyle name="R07H" xfId="14399" xr:uid="{00000000-0005-0000-0000-00002AE60000}"/>
    <cellStyle name="R07L" xfId="14400" xr:uid="{00000000-0005-0000-0000-00002BE60000}"/>
    <cellStyle name="ReportTitlePrompt" xfId="7029" xr:uid="{00000000-0005-0000-0000-00002CE60000}"/>
    <cellStyle name="ReportTitlePrompt 2" xfId="7030" xr:uid="{00000000-0005-0000-0000-00002DE60000}"/>
    <cellStyle name="ReportTitlePrompt 2 2" xfId="12105" xr:uid="{00000000-0005-0000-0000-00002EE60000}"/>
    <cellStyle name="ReportTitlePrompt 2 3" xfId="12106" xr:uid="{00000000-0005-0000-0000-00002FE60000}"/>
    <cellStyle name="ReportTitlePrompt 3" xfId="7031" xr:uid="{00000000-0005-0000-0000-000030E60000}"/>
    <cellStyle name="ReportTitlePrompt 4" xfId="7032" xr:uid="{00000000-0005-0000-0000-000031E60000}"/>
    <cellStyle name="ReportTitlePrompt 5" xfId="61991" xr:uid="{00000000-0005-0000-0000-000032E60000}"/>
    <cellStyle name="ReportTitleValue" xfId="7033" xr:uid="{00000000-0005-0000-0000-000033E60000}"/>
    <cellStyle name="ReportTitleValue 2" xfId="7034" xr:uid="{00000000-0005-0000-0000-000034E60000}"/>
    <cellStyle name="ReportTitleValue 2 2" xfId="12107" xr:uid="{00000000-0005-0000-0000-000035E60000}"/>
    <cellStyle name="Reset  - Style4" xfId="12108" xr:uid="{00000000-0005-0000-0000-000036E60000}"/>
    <cellStyle name="RowAcctAbovePrompt" xfId="7035" xr:uid="{00000000-0005-0000-0000-000037E60000}"/>
    <cellStyle name="RowAcctAbovePrompt 2" xfId="7036" xr:uid="{00000000-0005-0000-0000-000038E60000}"/>
    <cellStyle name="RowAcctAbovePrompt 2 2" xfId="12109" xr:uid="{00000000-0005-0000-0000-000039E60000}"/>
    <cellStyle name="RowAcctAbovePrompt 2 3" xfId="12110" xr:uid="{00000000-0005-0000-0000-00003AE60000}"/>
    <cellStyle name="RowAcctAbovePrompt 3" xfId="7037" xr:uid="{00000000-0005-0000-0000-00003BE60000}"/>
    <cellStyle name="RowAcctAbovePrompt 4" xfId="61992" xr:uid="{00000000-0005-0000-0000-00003CE60000}"/>
    <cellStyle name="RowAcctSOBAbovePrompt" xfId="7038" xr:uid="{00000000-0005-0000-0000-00003DE60000}"/>
    <cellStyle name="RowAcctSOBAbovePrompt 2" xfId="7039" xr:uid="{00000000-0005-0000-0000-00003EE60000}"/>
    <cellStyle name="RowAcctSOBAbovePrompt 2 2" xfId="12111" xr:uid="{00000000-0005-0000-0000-00003FE60000}"/>
    <cellStyle name="RowAcctSOBAbovePrompt 2 3" xfId="12112" xr:uid="{00000000-0005-0000-0000-000040E60000}"/>
    <cellStyle name="RowAcctSOBAbovePrompt 3" xfId="7040" xr:uid="{00000000-0005-0000-0000-000041E60000}"/>
    <cellStyle name="RowAcctSOBAbovePrompt 4" xfId="61993" xr:uid="{00000000-0005-0000-0000-000042E60000}"/>
    <cellStyle name="RowAcctSOBValue" xfId="7041" xr:uid="{00000000-0005-0000-0000-000043E60000}"/>
    <cellStyle name="RowAcctSOBValue 2" xfId="7042" xr:uid="{00000000-0005-0000-0000-000044E60000}"/>
    <cellStyle name="RowAcctSOBValue 2 2" xfId="12113" xr:uid="{00000000-0005-0000-0000-000045E60000}"/>
    <cellStyle name="RowAcctSOBValue 2 3" xfId="12114" xr:uid="{00000000-0005-0000-0000-000046E60000}"/>
    <cellStyle name="RowAcctSOBValue 3" xfId="7043" xr:uid="{00000000-0005-0000-0000-000047E60000}"/>
    <cellStyle name="RowAcctSOBValue 4" xfId="61994" xr:uid="{00000000-0005-0000-0000-000048E60000}"/>
    <cellStyle name="RowAcctValue" xfId="7044" xr:uid="{00000000-0005-0000-0000-000049E60000}"/>
    <cellStyle name="RowAcctValue 2" xfId="7045" xr:uid="{00000000-0005-0000-0000-00004AE60000}"/>
    <cellStyle name="RowAcctValue 2 2" xfId="12115" xr:uid="{00000000-0005-0000-0000-00004BE60000}"/>
    <cellStyle name="RowAttrAbovePrompt" xfId="7046" xr:uid="{00000000-0005-0000-0000-00004CE60000}"/>
    <cellStyle name="RowAttrAbovePrompt 2" xfId="7047" xr:uid="{00000000-0005-0000-0000-00004DE60000}"/>
    <cellStyle name="RowAttrAbovePrompt 2 2" xfId="12116" xr:uid="{00000000-0005-0000-0000-00004EE60000}"/>
    <cellStyle name="RowAttrAbovePrompt 2 3" xfId="12117" xr:uid="{00000000-0005-0000-0000-00004FE60000}"/>
    <cellStyle name="RowAttrAbovePrompt 3" xfId="7048" xr:uid="{00000000-0005-0000-0000-000050E60000}"/>
    <cellStyle name="RowAttrAbovePrompt 4" xfId="61995" xr:uid="{00000000-0005-0000-0000-000051E60000}"/>
    <cellStyle name="RowAttrValue" xfId="7049" xr:uid="{00000000-0005-0000-0000-000052E60000}"/>
    <cellStyle name="RowAttrValue 2" xfId="7050" xr:uid="{00000000-0005-0000-0000-000053E60000}"/>
    <cellStyle name="RowAttrValue 2 2" xfId="12118" xr:uid="{00000000-0005-0000-0000-000054E60000}"/>
    <cellStyle name="RowColSetAbovePrompt" xfId="7051" xr:uid="{00000000-0005-0000-0000-000055E60000}"/>
    <cellStyle name="RowColSetAbovePrompt 2" xfId="7052" xr:uid="{00000000-0005-0000-0000-000056E60000}"/>
    <cellStyle name="RowColSetAbovePrompt 2 2" xfId="12119" xr:uid="{00000000-0005-0000-0000-000057E60000}"/>
    <cellStyle name="RowColSetAbovePrompt 2 3" xfId="12120" xr:uid="{00000000-0005-0000-0000-000058E60000}"/>
    <cellStyle name="RowColSetAbovePrompt 3" xfId="7053" xr:uid="{00000000-0005-0000-0000-000059E60000}"/>
    <cellStyle name="RowColSetAbovePrompt 4" xfId="61996" xr:uid="{00000000-0005-0000-0000-00005AE60000}"/>
    <cellStyle name="RowColSetLeftPrompt" xfId="7054" xr:uid="{00000000-0005-0000-0000-00005BE60000}"/>
    <cellStyle name="RowColSetLeftPrompt 2" xfId="7055" xr:uid="{00000000-0005-0000-0000-00005CE60000}"/>
    <cellStyle name="RowColSetLeftPrompt 2 2" xfId="12121" xr:uid="{00000000-0005-0000-0000-00005DE60000}"/>
    <cellStyle name="RowColSetLeftPrompt 2 3" xfId="12122" xr:uid="{00000000-0005-0000-0000-00005EE60000}"/>
    <cellStyle name="RowColSetLeftPrompt 3" xfId="7056" xr:uid="{00000000-0005-0000-0000-00005FE60000}"/>
    <cellStyle name="RowColSetLeftPrompt 4" xfId="61997" xr:uid="{00000000-0005-0000-0000-000060E60000}"/>
    <cellStyle name="RowColSetValue" xfId="7057" xr:uid="{00000000-0005-0000-0000-000061E60000}"/>
    <cellStyle name="RowColSetValue 2" xfId="7058" xr:uid="{00000000-0005-0000-0000-000062E60000}"/>
    <cellStyle name="RowColSetValue 2 2" xfId="12123" xr:uid="{00000000-0005-0000-0000-000063E60000}"/>
    <cellStyle name="RowColSetValue 3" xfId="7059" xr:uid="{00000000-0005-0000-0000-000064E60000}"/>
    <cellStyle name="RowLeftPrompt" xfId="7060" xr:uid="{00000000-0005-0000-0000-000065E60000}"/>
    <cellStyle name="RowLeftPrompt 2" xfId="7061" xr:uid="{00000000-0005-0000-0000-000066E60000}"/>
    <cellStyle name="RowLeftPrompt 2 2" xfId="12124" xr:uid="{00000000-0005-0000-0000-000067E60000}"/>
    <cellStyle name="RowLeftPrompt 2 3" xfId="12125" xr:uid="{00000000-0005-0000-0000-000068E60000}"/>
    <cellStyle name="RowLeftPrompt 3" xfId="7062" xr:uid="{00000000-0005-0000-0000-000069E60000}"/>
    <cellStyle name="RowLeftPrompt 4" xfId="61998" xr:uid="{00000000-0005-0000-0000-00006AE60000}"/>
    <cellStyle name="SampleUsingFormatMask" xfId="7063" xr:uid="{00000000-0005-0000-0000-00006BE60000}"/>
    <cellStyle name="SampleUsingFormatMask 2" xfId="7064" xr:uid="{00000000-0005-0000-0000-00006CE60000}"/>
    <cellStyle name="SampleUsingFormatMask 2 2" xfId="12126" xr:uid="{00000000-0005-0000-0000-00006DE60000}"/>
    <cellStyle name="SampleUsingFormatMask 2 3" xfId="12127" xr:uid="{00000000-0005-0000-0000-00006EE60000}"/>
    <cellStyle name="SampleUsingFormatMask 3" xfId="7065" xr:uid="{00000000-0005-0000-0000-00006FE60000}"/>
    <cellStyle name="SampleUsingFormatMask 4" xfId="61999" xr:uid="{00000000-0005-0000-0000-000070E60000}"/>
    <cellStyle name="SampleWithNoFormatMask" xfId="7066" xr:uid="{00000000-0005-0000-0000-000071E60000}"/>
    <cellStyle name="SampleWithNoFormatMask 2" xfId="7067" xr:uid="{00000000-0005-0000-0000-000072E60000}"/>
    <cellStyle name="SampleWithNoFormatMask 2 2" xfId="12128" xr:uid="{00000000-0005-0000-0000-000073E60000}"/>
    <cellStyle name="SampleWithNoFormatMask 2 3" xfId="12129" xr:uid="{00000000-0005-0000-0000-000074E60000}"/>
    <cellStyle name="SampleWithNoFormatMask 3" xfId="7068" xr:uid="{00000000-0005-0000-0000-000075E60000}"/>
    <cellStyle name="SampleWithNoFormatMask 4" xfId="62000" xr:uid="{00000000-0005-0000-0000-000076E60000}"/>
    <cellStyle name="SAPBEXaggData" xfId="7069" xr:uid="{00000000-0005-0000-0000-000077E60000}"/>
    <cellStyle name="SAPBEXaggData 10" xfId="7070" xr:uid="{00000000-0005-0000-0000-000078E60000}"/>
    <cellStyle name="SAPBEXaggData 10 2" xfId="12130" xr:uid="{00000000-0005-0000-0000-000079E60000}"/>
    <cellStyle name="SAPBEXaggData 11" xfId="7071" xr:uid="{00000000-0005-0000-0000-00007AE60000}"/>
    <cellStyle name="SAPBEXaggData 11 2" xfId="12131" xr:uid="{00000000-0005-0000-0000-00007BE60000}"/>
    <cellStyle name="SAPBEXaggData 12" xfId="7072" xr:uid="{00000000-0005-0000-0000-00007CE60000}"/>
    <cellStyle name="SAPBEXaggData 2" xfId="7073" xr:uid="{00000000-0005-0000-0000-00007DE60000}"/>
    <cellStyle name="SAPBEXaggData 2 10" xfId="7074" xr:uid="{00000000-0005-0000-0000-00007EE60000}"/>
    <cellStyle name="SAPBEXaggData 2 10 2" xfId="12132" xr:uid="{00000000-0005-0000-0000-00007FE60000}"/>
    <cellStyle name="SAPBEXaggData 2 11" xfId="7075" xr:uid="{00000000-0005-0000-0000-000080E60000}"/>
    <cellStyle name="SAPBEXaggData 2 2" xfId="7076" xr:uid="{00000000-0005-0000-0000-000081E60000}"/>
    <cellStyle name="SAPBEXaggData 2 2 2" xfId="12133" xr:uid="{00000000-0005-0000-0000-000082E60000}"/>
    <cellStyle name="SAPBEXaggData 2 3" xfId="7077" xr:uid="{00000000-0005-0000-0000-000083E60000}"/>
    <cellStyle name="SAPBEXaggData 2 3 2" xfId="12134" xr:uid="{00000000-0005-0000-0000-000084E60000}"/>
    <cellStyle name="SAPBEXaggData 2 4" xfId="7078" xr:uid="{00000000-0005-0000-0000-000085E60000}"/>
    <cellStyle name="SAPBEXaggData 2 4 2" xfId="12135" xr:uid="{00000000-0005-0000-0000-000086E60000}"/>
    <cellStyle name="SAPBEXaggData 2 5" xfId="7079" xr:uid="{00000000-0005-0000-0000-000087E60000}"/>
    <cellStyle name="SAPBEXaggData 2 5 2" xfId="12136" xr:uid="{00000000-0005-0000-0000-000088E60000}"/>
    <cellStyle name="SAPBEXaggData 2 6" xfId="7080" xr:uid="{00000000-0005-0000-0000-000089E60000}"/>
    <cellStyle name="SAPBEXaggData 2 6 2" xfId="12137" xr:uid="{00000000-0005-0000-0000-00008AE60000}"/>
    <cellStyle name="SAPBEXaggData 2 7" xfId="7081" xr:uid="{00000000-0005-0000-0000-00008BE60000}"/>
    <cellStyle name="SAPBEXaggData 2 7 2" xfId="12138" xr:uid="{00000000-0005-0000-0000-00008CE60000}"/>
    <cellStyle name="SAPBEXaggData 2 8" xfId="7082" xr:uid="{00000000-0005-0000-0000-00008DE60000}"/>
    <cellStyle name="SAPBEXaggData 2 8 2" xfId="12139" xr:uid="{00000000-0005-0000-0000-00008EE60000}"/>
    <cellStyle name="SAPBEXaggData 2 9" xfId="7083" xr:uid="{00000000-0005-0000-0000-00008FE60000}"/>
    <cellStyle name="SAPBEXaggData 2 9 2" xfId="12140" xr:uid="{00000000-0005-0000-0000-000090E60000}"/>
    <cellStyle name="SAPBEXaggData 3" xfId="7084" xr:uid="{00000000-0005-0000-0000-000091E60000}"/>
    <cellStyle name="SAPBEXaggData 3 2" xfId="12141" xr:uid="{00000000-0005-0000-0000-000092E60000}"/>
    <cellStyle name="SAPBEXaggData 4" xfId="7085" xr:uid="{00000000-0005-0000-0000-000093E60000}"/>
    <cellStyle name="SAPBEXaggData 4 2" xfId="12142" xr:uid="{00000000-0005-0000-0000-000094E60000}"/>
    <cellStyle name="SAPBEXaggData 5" xfId="7086" xr:uid="{00000000-0005-0000-0000-000095E60000}"/>
    <cellStyle name="SAPBEXaggData 5 2" xfId="12143" xr:uid="{00000000-0005-0000-0000-000096E60000}"/>
    <cellStyle name="SAPBEXaggData 6" xfId="7087" xr:uid="{00000000-0005-0000-0000-000097E60000}"/>
    <cellStyle name="SAPBEXaggData 6 2" xfId="12144" xr:uid="{00000000-0005-0000-0000-000098E60000}"/>
    <cellStyle name="SAPBEXaggData 7" xfId="7088" xr:uid="{00000000-0005-0000-0000-000099E60000}"/>
    <cellStyle name="SAPBEXaggData 7 2" xfId="12145" xr:uid="{00000000-0005-0000-0000-00009AE60000}"/>
    <cellStyle name="SAPBEXaggData 8" xfId="7089" xr:uid="{00000000-0005-0000-0000-00009BE60000}"/>
    <cellStyle name="SAPBEXaggData 8 2" xfId="12146" xr:uid="{00000000-0005-0000-0000-00009CE60000}"/>
    <cellStyle name="SAPBEXaggData 9" xfId="7090" xr:uid="{00000000-0005-0000-0000-00009DE60000}"/>
    <cellStyle name="SAPBEXaggData 9 2" xfId="12147" xr:uid="{00000000-0005-0000-0000-00009EE60000}"/>
    <cellStyle name="SAPBEXaggDataEmph" xfId="7091" xr:uid="{00000000-0005-0000-0000-00009FE60000}"/>
    <cellStyle name="SAPBEXaggDataEmph 10" xfId="7092" xr:uid="{00000000-0005-0000-0000-0000A0E60000}"/>
    <cellStyle name="SAPBEXaggDataEmph 10 2" xfId="12148" xr:uid="{00000000-0005-0000-0000-0000A1E60000}"/>
    <cellStyle name="SAPBEXaggDataEmph 11" xfId="7093" xr:uid="{00000000-0005-0000-0000-0000A2E60000}"/>
    <cellStyle name="SAPBEXaggDataEmph 2" xfId="7094" xr:uid="{00000000-0005-0000-0000-0000A3E60000}"/>
    <cellStyle name="SAPBEXaggDataEmph 2 2" xfId="12149" xr:uid="{00000000-0005-0000-0000-0000A4E60000}"/>
    <cellStyle name="SAPBEXaggDataEmph 3" xfId="7095" xr:uid="{00000000-0005-0000-0000-0000A5E60000}"/>
    <cellStyle name="SAPBEXaggDataEmph 3 2" xfId="12150" xr:uid="{00000000-0005-0000-0000-0000A6E60000}"/>
    <cellStyle name="SAPBEXaggDataEmph 4" xfId="7096" xr:uid="{00000000-0005-0000-0000-0000A7E60000}"/>
    <cellStyle name="SAPBEXaggDataEmph 4 2" xfId="12151" xr:uid="{00000000-0005-0000-0000-0000A8E60000}"/>
    <cellStyle name="SAPBEXaggDataEmph 5" xfId="7097" xr:uid="{00000000-0005-0000-0000-0000A9E60000}"/>
    <cellStyle name="SAPBEXaggDataEmph 5 2" xfId="12152" xr:uid="{00000000-0005-0000-0000-0000AAE60000}"/>
    <cellStyle name="SAPBEXaggDataEmph 6" xfId="7098" xr:uid="{00000000-0005-0000-0000-0000ABE60000}"/>
    <cellStyle name="SAPBEXaggDataEmph 6 2" xfId="12153" xr:uid="{00000000-0005-0000-0000-0000ACE60000}"/>
    <cellStyle name="SAPBEXaggDataEmph 7" xfId="7099" xr:uid="{00000000-0005-0000-0000-0000ADE60000}"/>
    <cellStyle name="SAPBEXaggDataEmph 7 2" xfId="12154" xr:uid="{00000000-0005-0000-0000-0000AEE60000}"/>
    <cellStyle name="SAPBEXaggDataEmph 8" xfId="7100" xr:uid="{00000000-0005-0000-0000-0000AFE60000}"/>
    <cellStyle name="SAPBEXaggDataEmph 8 2" xfId="12155" xr:uid="{00000000-0005-0000-0000-0000B0E60000}"/>
    <cellStyle name="SAPBEXaggDataEmph 9" xfId="7101" xr:uid="{00000000-0005-0000-0000-0000B1E60000}"/>
    <cellStyle name="SAPBEXaggDataEmph 9 2" xfId="12156" xr:uid="{00000000-0005-0000-0000-0000B2E60000}"/>
    <cellStyle name="SAPBEXaggItem" xfId="7102" xr:uid="{00000000-0005-0000-0000-0000B3E60000}"/>
    <cellStyle name="SAPBEXaggItem 10" xfId="7103" xr:uid="{00000000-0005-0000-0000-0000B4E60000}"/>
    <cellStyle name="SAPBEXaggItem 10 2" xfId="12157" xr:uid="{00000000-0005-0000-0000-0000B5E60000}"/>
    <cellStyle name="SAPBEXaggItem 11" xfId="7104" xr:uid="{00000000-0005-0000-0000-0000B6E60000}"/>
    <cellStyle name="SAPBEXaggItem 11 2" xfId="12158" xr:uid="{00000000-0005-0000-0000-0000B7E60000}"/>
    <cellStyle name="SAPBEXaggItem 12" xfId="7105" xr:uid="{00000000-0005-0000-0000-0000B8E60000}"/>
    <cellStyle name="SAPBEXaggItem 2" xfId="7106" xr:uid="{00000000-0005-0000-0000-0000B9E60000}"/>
    <cellStyle name="SAPBEXaggItem 2 10" xfId="7107" xr:uid="{00000000-0005-0000-0000-0000BAE60000}"/>
    <cellStyle name="SAPBEXaggItem 2 10 2" xfId="12159" xr:uid="{00000000-0005-0000-0000-0000BBE60000}"/>
    <cellStyle name="SAPBEXaggItem 2 11" xfId="7108" xr:uid="{00000000-0005-0000-0000-0000BCE60000}"/>
    <cellStyle name="SAPBEXaggItem 2 2" xfId="7109" xr:uid="{00000000-0005-0000-0000-0000BDE60000}"/>
    <cellStyle name="SAPBEXaggItem 2 2 2" xfId="12160" xr:uid="{00000000-0005-0000-0000-0000BEE60000}"/>
    <cellStyle name="SAPBEXaggItem 2 3" xfId="7110" xr:uid="{00000000-0005-0000-0000-0000BFE60000}"/>
    <cellStyle name="SAPBEXaggItem 2 3 2" xfId="12161" xr:uid="{00000000-0005-0000-0000-0000C0E60000}"/>
    <cellStyle name="SAPBEXaggItem 2 4" xfId="7111" xr:uid="{00000000-0005-0000-0000-0000C1E60000}"/>
    <cellStyle name="SAPBEXaggItem 2 4 2" xfId="12162" xr:uid="{00000000-0005-0000-0000-0000C2E60000}"/>
    <cellStyle name="SAPBEXaggItem 2 5" xfId="7112" xr:uid="{00000000-0005-0000-0000-0000C3E60000}"/>
    <cellStyle name="SAPBEXaggItem 2 5 2" xfId="12163" xr:uid="{00000000-0005-0000-0000-0000C4E60000}"/>
    <cellStyle name="SAPBEXaggItem 2 6" xfId="7113" xr:uid="{00000000-0005-0000-0000-0000C5E60000}"/>
    <cellStyle name="SAPBEXaggItem 2 6 2" xfId="12164" xr:uid="{00000000-0005-0000-0000-0000C6E60000}"/>
    <cellStyle name="SAPBEXaggItem 2 7" xfId="7114" xr:uid="{00000000-0005-0000-0000-0000C7E60000}"/>
    <cellStyle name="SAPBEXaggItem 2 7 2" xfId="12165" xr:uid="{00000000-0005-0000-0000-0000C8E60000}"/>
    <cellStyle name="SAPBEXaggItem 2 8" xfId="7115" xr:uid="{00000000-0005-0000-0000-0000C9E60000}"/>
    <cellStyle name="SAPBEXaggItem 2 8 2" xfId="12166" xr:uid="{00000000-0005-0000-0000-0000CAE60000}"/>
    <cellStyle name="SAPBEXaggItem 2 9" xfId="7116" xr:uid="{00000000-0005-0000-0000-0000CBE60000}"/>
    <cellStyle name="SAPBEXaggItem 2 9 2" xfId="12167" xr:uid="{00000000-0005-0000-0000-0000CCE60000}"/>
    <cellStyle name="SAPBEXaggItem 3" xfId="7117" xr:uid="{00000000-0005-0000-0000-0000CDE60000}"/>
    <cellStyle name="SAPBEXaggItem 3 2" xfId="12168" xr:uid="{00000000-0005-0000-0000-0000CEE60000}"/>
    <cellStyle name="SAPBEXaggItem 4" xfId="7118" xr:uid="{00000000-0005-0000-0000-0000CFE60000}"/>
    <cellStyle name="SAPBEXaggItem 4 2" xfId="12169" xr:uid="{00000000-0005-0000-0000-0000D0E60000}"/>
    <cellStyle name="SAPBEXaggItem 5" xfId="7119" xr:uid="{00000000-0005-0000-0000-0000D1E60000}"/>
    <cellStyle name="SAPBEXaggItem 5 2" xfId="12170" xr:uid="{00000000-0005-0000-0000-0000D2E60000}"/>
    <cellStyle name="SAPBEXaggItem 6" xfId="7120" xr:uid="{00000000-0005-0000-0000-0000D3E60000}"/>
    <cellStyle name="SAPBEXaggItem 6 2" xfId="12171" xr:uid="{00000000-0005-0000-0000-0000D4E60000}"/>
    <cellStyle name="SAPBEXaggItem 7" xfId="7121" xr:uid="{00000000-0005-0000-0000-0000D5E60000}"/>
    <cellStyle name="SAPBEXaggItem 7 2" xfId="12172" xr:uid="{00000000-0005-0000-0000-0000D6E60000}"/>
    <cellStyle name="SAPBEXaggItem 8" xfId="7122" xr:uid="{00000000-0005-0000-0000-0000D7E60000}"/>
    <cellStyle name="SAPBEXaggItem 8 2" xfId="12173" xr:uid="{00000000-0005-0000-0000-0000D8E60000}"/>
    <cellStyle name="SAPBEXaggItem 9" xfId="7123" xr:uid="{00000000-0005-0000-0000-0000D9E60000}"/>
    <cellStyle name="SAPBEXaggItem 9 2" xfId="12174" xr:uid="{00000000-0005-0000-0000-0000DAE60000}"/>
    <cellStyle name="SAPBEXaggItemX" xfId="7124" xr:uid="{00000000-0005-0000-0000-0000DBE60000}"/>
    <cellStyle name="SAPBEXaggItemX 10" xfId="7125" xr:uid="{00000000-0005-0000-0000-0000DCE60000}"/>
    <cellStyle name="SAPBEXaggItemX 10 2" xfId="12175" xr:uid="{00000000-0005-0000-0000-0000DDE60000}"/>
    <cellStyle name="SAPBEXaggItemX 11" xfId="7126" xr:uid="{00000000-0005-0000-0000-0000DEE60000}"/>
    <cellStyle name="SAPBEXaggItemX 11 2" xfId="12176" xr:uid="{00000000-0005-0000-0000-0000DFE60000}"/>
    <cellStyle name="SAPBEXaggItemX 12" xfId="7127" xr:uid="{00000000-0005-0000-0000-0000E0E60000}"/>
    <cellStyle name="SAPBEXaggItemX 2" xfId="7128" xr:uid="{00000000-0005-0000-0000-0000E1E60000}"/>
    <cellStyle name="SAPBEXaggItemX 2 10" xfId="7129" xr:uid="{00000000-0005-0000-0000-0000E2E60000}"/>
    <cellStyle name="SAPBEXaggItemX 2 10 2" xfId="12177" xr:uid="{00000000-0005-0000-0000-0000E3E60000}"/>
    <cellStyle name="SAPBEXaggItemX 2 11" xfId="7130" xr:uid="{00000000-0005-0000-0000-0000E4E60000}"/>
    <cellStyle name="SAPBEXaggItemX 2 2" xfId="7131" xr:uid="{00000000-0005-0000-0000-0000E5E60000}"/>
    <cellStyle name="SAPBEXaggItemX 2 2 2" xfId="12178" xr:uid="{00000000-0005-0000-0000-0000E6E60000}"/>
    <cellStyle name="SAPBEXaggItemX 2 3" xfId="7132" xr:uid="{00000000-0005-0000-0000-0000E7E60000}"/>
    <cellStyle name="SAPBEXaggItemX 2 3 2" xfId="12179" xr:uid="{00000000-0005-0000-0000-0000E8E60000}"/>
    <cellStyle name="SAPBEXaggItemX 2 4" xfId="7133" xr:uid="{00000000-0005-0000-0000-0000E9E60000}"/>
    <cellStyle name="SAPBEXaggItemX 2 4 2" xfId="12180" xr:uid="{00000000-0005-0000-0000-0000EAE60000}"/>
    <cellStyle name="SAPBEXaggItemX 2 5" xfId="7134" xr:uid="{00000000-0005-0000-0000-0000EBE60000}"/>
    <cellStyle name="SAPBEXaggItemX 2 5 2" xfId="12181" xr:uid="{00000000-0005-0000-0000-0000ECE60000}"/>
    <cellStyle name="SAPBEXaggItemX 2 6" xfId="7135" xr:uid="{00000000-0005-0000-0000-0000EDE60000}"/>
    <cellStyle name="SAPBEXaggItemX 2 6 2" xfId="12182" xr:uid="{00000000-0005-0000-0000-0000EEE60000}"/>
    <cellStyle name="SAPBEXaggItemX 2 7" xfId="7136" xr:uid="{00000000-0005-0000-0000-0000EFE60000}"/>
    <cellStyle name="SAPBEXaggItemX 2 7 2" xfId="12183" xr:uid="{00000000-0005-0000-0000-0000F0E60000}"/>
    <cellStyle name="SAPBEXaggItemX 2 8" xfId="7137" xr:uid="{00000000-0005-0000-0000-0000F1E60000}"/>
    <cellStyle name="SAPBEXaggItemX 2 8 2" xfId="12184" xr:uid="{00000000-0005-0000-0000-0000F2E60000}"/>
    <cellStyle name="SAPBEXaggItemX 2 9" xfId="7138" xr:uid="{00000000-0005-0000-0000-0000F3E60000}"/>
    <cellStyle name="SAPBEXaggItemX 2 9 2" xfId="12185" xr:uid="{00000000-0005-0000-0000-0000F4E60000}"/>
    <cellStyle name="SAPBEXaggItemX 3" xfId="7139" xr:uid="{00000000-0005-0000-0000-0000F5E60000}"/>
    <cellStyle name="SAPBEXaggItemX 3 2" xfId="12186" xr:uid="{00000000-0005-0000-0000-0000F6E60000}"/>
    <cellStyle name="SAPBEXaggItemX 4" xfId="7140" xr:uid="{00000000-0005-0000-0000-0000F7E60000}"/>
    <cellStyle name="SAPBEXaggItemX 4 2" xfId="12187" xr:uid="{00000000-0005-0000-0000-0000F8E60000}"/>
    <cellStyle name="SAPBEXaggItemX 5" xfId="7141" xr:uid="{00000000-0005-0000-0000-0000F9E60000}"/>
    <cellStyle name="SAPBEXaggItemX 5 2" xfId="12188" xr:uid="{00000000-0005-0000-0000-0000FAE60000}"/>
    <cellStyle name="SAPBEXaggItemX 6" xfId="7142" xr:uid="{00000000-0005-0000-0000-0000FBE60000}"/>
    <cellStyle name="SAPBEXaggItemX 6 2" xfId="12189" xr:uid="{00000000-0005-0000-0000-0000FCE60000}"/>
    <cellStyle name="SAPBEXaggItemX 7" xfId="7143" xr:uid="{00000000-0005-0000-0000-0000FDE60000}"/>
    <cellStyle name="SAPBEXaggItemX 7 2" xfId="12190" xr:uid="{00000000-0005-0000-0000-0000FEE60000}"/>
    <cellStyle name="SAPBEXaggItemX 8" xfId="7144" xr:uid="{00000000-0005-0000-0000-0000FFE60000}"/>
    <cellStyle name="SAPBEXaggItemX 8 2" xfId="12191" xr:uid="{00000000-0005-0000-0000-000000E70000}"/>
    <cellStyle name="SAPBEXaggItemX 9" xfId="7145" xr:uid="{00000000-0005-0000-0000-000001E70000}"/>
    <cellStyle name="SAPBEXaggItemX 9 2" xfId="12192" xr:uid="{00000000-0005-0000-0000-000002E70000}"/>
    <cellStyle name="SAPBEXchaText" xfId="7146" xr:uid="{00000000-0005-0000-0000-000003E70000}"/>
    <cellStyle name="SAPBEXchaText 2" xfId="7147" xr:uid="{00000000-0005-0000-0000-000004E70000}"/>
    <cellStyle name="SAPBEXexcBad7" xfId="7148" xr:uid="{00000000-0005-0000-0000-000005E70000}"/>
    <cellStyle name="SAPBEXexcBad7 10" xfId="7149" xr:uid="{00000000-0005-0000-0000-000006E70000}"/>
    <cellStyle name="SAPBEXexcBad7 10 2" xfId="12193" xr:uid="{00000000-0005-0000-0000-000007E70000}"/>
    <cellStyle name="SAPBEXexcBad7 11" xfId="7150" xr:uid="{00000000-0005-0000-0000-000008E70000}"/>
    <cellStyle name="SAPBEXexcBad7 11 2" xfId="12194" xr:uid="{00000000-0005-0000-0000-000009E70000}"/>
    <cellStyle name="SAPBEXexcBad7 12" xfId="7151" xr:uid="{00000000-0005-0000-0000-00000AE70000}"/>
    <cellStyle name="SAPBEXexcBad7 2" xfId="7152" xr:uid="{00000000-0005-0000-0000-00000BE70000}"/>
    <cellStyle name="SAPBEXexcBad7 2 10" xfId="7153" xr:uid="{00000000-0005-0000-0000-00000CE70000}"/>
    <cellStyle name="SAPBEXexcBad7 2 10 2" xfId="12195" xr:uid="{00000000-0005-0000-0000-00000DE70000}"/>
    <cellStyle name="SAPBEXexcBad7 2 11" xfId="7154" xr:uid="{00000000-0005-0000-0000-00000EE70000}"/>
    <cellStyle name="SAPBEXexcBad7 2 2" xfId="7155" xr:uid="{00000000-0005-0000-0000-00000FE70000}"/>
    <cellStyle name="SAPBEXexcBad7 2 2 2" xfId="12196" xr:uid="{00000000-0005-0000-0000-000010E70000}"/>
    <cellStyle name="SAPBEXexcBad7 2 3" xfId="7156" xr:uid="{00000000-0005-0000-0000-000011E70000}"/>
    <cellStyle name="SAPBEXexcBad7 2 3 2" xfId="12197" xr:uid="{00000000-0005-0000-0000-000012E70000}"/>
    <cellStyle name="SAPBEXexcBad7 2 4" xfId="7157" xr:uid="{00000000-0005-0000-0000-000013E70000}"/>
    <cellStyle name="SAPBEXexcBad7 2 4 2" xfId="12198" xr:uid="{00000000-0005-0000-0000-000014E70000}"/>
    <cellStyle name="SAPBEXexcBad7 2 5" xfId="7158" xr:uid="{00000000-0005-0000-0000-000015E70000}"/>
    <cellStyle name="SAPBEXexcBad7 2 5 2" xfId="12199" xr:uid="{00000000-0005-0000-0000-000016E70000}"/>
    <cellStyle name="SAPBEXexcBad7 2 6" xfId="7159" xr:uid="{00000000-0005-0000-0000-000017E70000}"/>
    <cellStyle name="SAPBEXexcBad7 2 6 2" xfId="12200" xr:uid="{00000000-0005-0000-0000-000018E70000}"/>
    <cellStyle name="SAPBEXexcBad7 2 7" xfId="7160" xr:uid="{00000000-0005-0000-0000-000019E70000}"/>
    <cellStyle name="SAPBEXexcBad7 2 7 2" xfId="12201" xr:uid="{00000000-0005-0000-0000-00001AE70000}"/>
    <cellStyle name="SAPBEXexcBad7 2 8" xfId="7161" xr:uid="{00000000-0005-0000-0000-00001BE70000}"/>
    <cellStyle name="SAPBEXexcBad7 2 8 2" xfId="12202" xr:uid="{00000000-0005-0000-0000-00001CE70000}"/>
    <cellStyle name="SAPBEXexcBad7 2 9" xfId="7162" xr:uid="{00000000-0005-0000-0000-00001DE70000}"/>
    <cellStyle name="SAPBEXexcBad7 2 9 2" xfId="12203" xr:uid="{00000000-0005-0000-0000-00001EE70000}"/>
    <cellStyle name="SAPBEXexcBad7 3" xfId="7163" xr:uid="{00000000-0005-0000-0000-00001FE70000}"/>
    <cellStyle name="SAPBEXexcBad7 3 2" xfId="12204" xr:uid="{00000000-0005-0000-0000-000020E70000}"/>
    <cellStyle name="SAPBEXexcBad7 4" xfId="7164" xr:uid="{00000000-0005-0000-0000-000021E70000}"/>
    <cellStyle name="SAPBEXexcBad7 4 2" xfId="12205" xr:uid="{00000000-0005-0000-0000-000022E70000}"/>
    <cellStyle name="SAPBEXexcBad7 5" xfId="7165" xr:uid="{00000000-0005-0000-0000-000023E70000}"/>
    <cellStyle name="SAPBEXexcBad7 5 2" xfId="12206" xr:uid="{00000000-0005-0000-0000-000024E70000}"/>
    <cellStyle name="SAPBEXexcBad7 6" xfId="7166" xr:uid="{00000000-0005-0000-0000-000025E70000}"/>
    <cellStyle name="SAPBEXexcBad7 6 2" xfId="12207" xr:uid="{00000000-0005-0000-0000-000026E70000}"/>
    <cellStyle name="SAPBEXexcBad7 7" xfId="7167" xr:uid="{00000000-0005-0000-0000-000027E70000}"/>
    <cellStyle name="SAPBEXexcBad7 7 2" xfId="12208" xr:uid="{00000000-0005-0000-0000-000028E70000}"/>
    <cellStyle name="SAPBEXexcBad7 8" xfId="7168" xr:uid="{00000000-0005-0000-0000-000029E70000}"/>
    <cellStyle name="SAPBEXexcBad7 8 2" xfId="12209" xr:uid="{00000000-0005-0000-0000-00002AE70000}"/>
    <cellStyle name="SAPBEXexcBad7 9" xfId="7169" xr:uid="{00000000-0005-0000-0000-00002BE70000}"/>
    <cellStyle name="SAPBEXexcBad7 9 2" xfId="12210" xr:uid="{00000000-0005-0000-0000-00002CE70000}"/>
    <cellStyle name="SAPBEXexcBad8" xfId="7170" xr:uid="{00000000-0005-0000-0000-00002DE70000}"/>
    <cellStyle name="SAPBEXexcBad8 10" xfId="7171" xr:uid="{00000000-0005-0000-0000-00002EE70000}"/>
    <cellStyle name="SAPBEXexcBad8 10 2" xfId="12211" xr:uid="{00000000-0005-0000-0000-00002FE70000}"/>
    <cellStyle name="SAPBEXexcBad8 11" xfId="7172" xr:uid="{00000000-0005-0000-0000-000030E70000}"/>
    <cellStyle name="SAPBEXexcBad8 2" xfId="7173" xr:uid="{00000000-0005-0000-0000-000031E70000}"/>
    <cellStyle name="SAPBEXexcBad8 2 2" xfId="12212" xr:uid="{00000000-0005-0000-0000-000032E70000}"/>
    <cellStyle name="SAPBEXexcBad8 3" xfId="7174" xr:uid="{00000000-0005-0000-0000-000033E70000}"/>
    <cellStyle name="SAPBEXexcBad8 3 2" xfId="12213" xr:uid="{00000000-0005-0000-0000-000034E70000}"/>
    <cellStyle name="SAPBEXexcBad8 4" xfId="7175" xr:uid="{00000000-0005-0000-0000-000035E70000}"/>
    <cellStyle name="SAPBEXexcBad8 4 2" xfId="12214" xr:uid="{00000000-0005-0000-0000-000036E70000}"/>
    <cellStyle name="SAPBEXexcBad8 5" xfId="7176" xr:uid="{00000000-0005-0000-0000-000037E70000}"/>
    <cellStyle name="SAPBEXexcBad8 5 2" xfId="12215" xr:uid="{00000000-0005-0000-0000-000038E70000}"/>
    <cellStyle name="SAPBEXexcBad8 6" xfId="7177" xr:uid="{00000000-0005-0000-0000-000039E70000}"/>
    <cellStyle name="SAPBEXexcBad8 6 2" xfId="12216" xr:uid="{00000000-0005-0000-0000-00003AE70000}"/>
    <cellStyle name="SAPBEXexcBad8 7" xfId="7178" xr:uid="{00000000-0005-0000-0000-00003BE70000}"/>
    <cellStyle name="SAPBEXexcBad8 7 2" xfId="12217" xr:uid="{00000000-0005-0000-0000-00003CE70000}"/>
    <cellStyle name="SAPBEXexcBad8 8" xfId="7179" xr:uid="{00000000-0005-0000-0000-00003DE70000}"/>
    <cellStyle name="SAPBEXexcBad8 8 2" xfId="12218" xr:uid="{00000000-0005-0000-0000-00003EE70000}"/>
    <cellStyle name="SAPBEXexcBad8 9" xfId="7180" xr:uid="{00000000-0005-0000-0000-00003FE70000}"/>
    <cellStyle name="SAPBEXexcBad8 9 2" xfId="12219" xr:uid="{00000000-0005-0000-0000-000040E70000}"/>
    <cellStyle name="SAPBEXexcBad9" xfId="7181" xr:uid="{00000000-0005-0000-0000-000041E70000}"/>
    <cellStyle name="SAPBEXexcBad9 10" xfId="7182" xr:uid="{00000000-0005-0000-0000-000042E70000}"/>
    <cellStyle name="SAPBEXexcBad9 10 2" xfId="12220" xr:uid="{00000000-0005-0000-0000-000043E70000}"/>
    <cellStyle name="SAPBEXexcBad9 11" xfId="7183" xr:uid="{00000000-0005-0000-0000-000044E70000}"/>
    <cellStyle name="SAPBEXexcBad9 2" xfId="7184" xr:uid="{00000000-0005-0000-0000-000045E70000}"/>
    <cellStyle name="SAPBEXexcBad9 2 2" xfId="12221" xr:uid="{00000000-0005-0000-0000-000046E70000}"/>
    <cellStyle name="SAPBEXexcBad9 3" xfId="7185" xr:uid="{00000000-0005-0000-0000-000047E70000}"/>
    <cellStyle name="SAPBEXexcBad9 3 2" xfId="12222" xr:uid="{00000000-0005-0000-0000-000048E70000}"/>
    <cellStyle name="SAPBEXexcBad9 4" xfId="7186" xr:uid="{00000000-0005-0000-0000-000049E70000}"/>
    <cellStyle name="SAPBEXexcBad9 4 2" xfId="12223" xr:uid="{00000000-0005-0000-0000-00004AE70000}"/>
    <cellStyle name="SAPBEXexcBad9 5" xfId="7187" xr:uid="{00000000-0005-0000-0000-00004BE70000}"/>
    <cellStyle name="SAPBEXexcBad9 5 2" xfId="12224" xr:uid="{00000000-0005-0000-0000-00004CE70000}"/>
    <cellStyle name="SAPBEXexcBad9 6" xfId="7188" xr:uid="{00000000-0005-0000-0000-00004DE70000}"/>
    <cellStyle name="SAPBEXexcBad9 6 2" xfId="12225" xr:uid="{00000000-0005-0000-0000-00004EE70000}"/>
    <cellStyle name="SAPBEXexcBad9 7" xfId="7189" xr:uid="{00000000-0005-0000-0000-00004FE70000}"/>
    <cellStyle name="SAPBEXexcBad9 7 2" xfId="12226" xr:uid="{00000000-0005-0000-0000-000050E70000}"/>
    <cellStyle name="SAPBEXexcBad9 8" xfId="7190" xr:uid="{00000000-0005-0000-0000-000051E70000}"/>
    <cellStyle name="SAPBEXexcBad9 8 2" xfId="12227" xr:uid="{00000000-0005-0000-0000-000052E70000}"/>
    <cellStyle name="SAPBEXexcBad9 9" xfId="7191" xr:uid="{00000000-0005-0000-0000-000053E70000}"/>
    <cellStyle name="SAPBEXexcBad9 9 2" xfId="12228" xr:uid="{00000000-0005-0000-0000-000054E70000}"/>
    <cellStyle name="SAPBEXexcCritical4" xfId="7192" xr:uid="{00000000-0005-0000-0000-000055E70000}"/>
    <cellStyle name="SAPBEXexcCritical4 10" xfId="7193" xr:uid="{00000000-0005-0000-0000-000056E70000}"/>
    <cellStyle name="SAPBEXexcCritical4 10 2" xfId="12229" xr:uid="{00000000-0005-0000-0000-000057E70000}"/>
    <cellStyle name="SAPBEXexcCritical4 11" xfId="7194" xr:uid="{00000000-0005-0000-0000-000058E70000}"/>
    <cellStyle name="SAPBEXexcCritical4 11 2" xfId="12230" xr:uid="{00000000-0005-0000-0000-000059E70000}"/>
    <cellStyle name="SAPBEXexcCritical4 12" xfId="7195" xr:uid="{00000000-0005-0000-0000-00005AE70000}"/>
    <cellStyle name="SAPBEXexcCritical4 2" xfId="7196" xr:uid="{00000000-0005-0000-0000-00005BE70000}"/>
    <cellStyle name="SAPBEXexcCritical4 2 10" xfId="7197" xr:uid="{00000000-0005-0000-0000-00005CE70000}"/>
    <cellStyle name="SAPBEXexcCritical4 2 10 2" xfId="12231" xr:uid="{00000000-0005-0000-0000-00005DE70000}"/>
    <cellStyle name="SAPBEXexcCritical4 2 11" xfId="7198" xr:uid="{00000000-0005-0000-0000-00005EE70000}"/>
    <cellStyle name="SAPBEXexcCritical4 2 2" xfId="7199" xr:uid="{00000000-0005-0000-0000-00005FE70000}"/>
    <cellStyle name="SAPBEXexcCritical4 2 2 2" xfId="12232" xr:uid="{00000000-0005-0000-0000-000060E70000}"/>
    <cellStyle name="SAPBEXexcCritical4 2 3" xfId="7200" xr:uid="{00000000-0005-0000-0000-000061E70000}"/>
    <cellStyle name="SAPBEXexcCritical4 2 3 2" xfId="12233" xr:uid="{00000000-0005-0000-0000-000062E70000}"/>
    <cellStyle name="SAPBEXexcCritical4 2 4" xfId="7201" xr:uid="{00000000-0005-0000-0000-000063E70000}"/>
    <cellStyle name="SAPBEXexcCritical4 2 4 2" xfId="12234" xr:uid="{00000000-0005-0000-0000-000064E70000}"/>
    <cellStyle name="SAPBEXexcCritical4 2 5" xfId="7202" xr:uid="{00000000-0005-0000-0000-000065E70000}"/>
    <cellStyle name="SAPBEXexcCritical4 2 5 2" xfId="12235" xr:uid="{00000000-0005-0000-0000-000066E70000}"/>
    <cellStyle name="SAPBEXexcCritical4 2 6" xfId="7203" xr:uid="{00000000-0005-0000-0000-000067E70000}"/>
    <cellStyle name="SAPBEXexcCritical4 2 6 2" xfId="12236" xr:uid="{00000000-0005-0000-0000-000068E70000}"/>
    <cellStyle name="SAPBEXexcCritical4 2 7" xfId="7204" xr:uid="{00000000-0005-0000-0000-000069E70000}"/>
    <cellStyle name="SAPBEXexcCritical4 2 7 2" xfId="12237" xr:uid="{00000000-0005-0000-0000-00006AE70000}"/>
    <cellStyle name="SAPBEXexcCritical4 2 8" xfId="7205" xr:uid="{00000000-0005-0000-0000-00006BE70000}"/>
    <cellStyle name="SAPBEXexcCritical4 2 8 2" xfId="12238" xr:uid="{00000000-0005-0000-0000-00006CE70000}"/>
    <cellStyle name="SAPBEXexcCritical4 2 9" xfId="7206" xr:uid="{00000000-0005-0000-0000-00006DE70000}"/>
    <cellStyle name="SAPBEXexcCritical4 2 9 2" xfId="12239" xr:uid="{00000000-0005-0000-0000-00006EE70000}"/>
    <cellStyle name="SAPBEXexcCritical4 3" xfId="7207" xr:uid="{00000000-0005-0000-0000-00006FE70000}"/>
    <cellStyle name="SAPBEXexcCritical4 3 2" xfId="12240" xr:uid="{00000000-0005-0000-0000-000070E70000}"/>
    <cellStyle name="SAPBEXexcCritical4 4" xfId="7208" xr:uid="{00000000-0005-0000-0000-000071E70000}"/>
    <cellStyle name="SAPBEXexcCritical4 4 2" xfId="12241" xr:uid="{00000000-0005-0000-0000-000072E70000}"/>
    <cellStyle name="SAPBEXexcCritical4 5" xfId="7209" xr:uid="{00000000-0005-0000-0000-000073E70000}"/>
    <cellStyle name="SAPBEXexcCritical4 5 2" xfId="12242" xr:uid="{00000000-0005-0000-0000-000074E70000}"/>
    <cellStyle name="SAPBEXexcCritical4 6" xfId="7210" xr:uid="{00000000-0005-0000-0000-000075E70000}"/>
    <cellStyle name="SAPBEXexcCritical4 6 2" xfId="12243" xr:uid="{00000000-0005-0000-0000-000076E70000}"/>
    <cellStyle name="SAPBEXexcCritical4 7" xfId="7211" xr:uid="{00000000-0005-0000-0000-000077E70000}"/>
    <cellStyle name="SAPBEXexcCritical4 7 2" xfId="12244" xr:uid="{00000000-0005-0000-0000-000078E70000}"/>
    <cellStyle name="SAPBEXexcCritical4 8" xfId="7212" xr:uid="{00000000-0005-0000-0000-000079E70000}"/>
    <cellStyle name="SAPBEXexcCritical4 8 2" xfId="12245" xr:uid="{00000000-0005-0000-0000-00007AE70000}"/>
    <cellStyle name="SAPBEXexcCritical4 9" xfId="7213" xr:uid="{00000000-0005-0000-0000-00007BE70000}"/>
    <cellStyle name="SAPBEXexcCritical4 9 2" xfId="12246" xr:uid="{00000000-0005-0000-0000-00007CE70000}"/>
    <cellStyle name="SAPBEXexcCritical5" xfId="7214" xr:uid="{00000000-0005-0000-0000-00007DE70000}"/>
    <cellStyle name="SAPBEXexcCritical5 10" xfId="7215" xr:uid="{00000000-0005-0000-0000-00007EE70000}"/>
    <cellStyle name="SAPBEXexcCritical5 10 2" xfId="12247" xr:uid="{00000000-0005-0000-0000-00007FE70000}"/>
    <cellStyle name="SAPBEXexcCritical5 11" xfId="7216" xr:uid="{00000000-0005-0000-0000-000080E70000}"/>
    <cellStyle name="SAPBEXexcCritical5 11 2" xfId="12248" xr:uid="{00000000-0005-0000-0000-000081E70000}"/>
    <cellStyle name="SAPBEXexcCritical5 12" xfId="7217" xr:uid="{00000000-0005-0000-0000-000082E70000}"/>
    <cellStyle name="SAPBEXexcCritical5 2" xfId="7218" xr:uid="{00000000-0005-0000-0000-000083E70000}"/>
    <cellStyle name="SAPBEXexcCritical5 2 10" xfId="7219" xr:uid="{00000000-0005-0000-0000-000084E70000}"/>
    <cellStyle name="SAPBEXexcCritical5 2 10 2" xfId="12249" xr:uid="{00000000-0005-0000-0000-000085E70000}"/>
    <cellStyle name="SAPBEXexcCritical5 2 11" xfId="7220" xr:uid="{00000000-0005-0000-0000-000086E70000}"/>
    <cellStyle name="SAPBEXexcCritical5 2 2" xfId="7221" xr:uid="{00000000-0005-0000-0000-000087E70000}"/>
    <cellStyle name="SAPBEXexcCritical5 2 2 2" xfId="12250" xr:uid="{00000000-0005-0000-0000-000088E70000}"/>
    <cellStyle name="SAPBEXexcCritical5 2 3" xfId="7222" xr:uid="{00000000-0005-0000-0000-000089E70000}"/>
    <cellStyle name="SAPBEXexcCritical5 2 3 2" xfId="12251" xr:uid="{00000000-0005-0000-0000-00008AE70000}"/>
    <cellStyle name="SAPBEXexcCritical5 2 4" xfId="7223" xr:uid="{00000000-0005-0000-0000-00008BE70000}"/>
    <cellStyle name="SAPBEXexcCritical5 2 4 2" xfId="12252" xr:uid="{00000000-0005-0000-0000-00008CE70000}"/>
    <cellStyle name="SAPBEXexcCritical5 2 5" xfId="7224" xr:uid="{00000000-0005-0000-0000-00008DE70000}"/>
    <cellStyle name="SAPBEXexcCritical5 2 5 2" xfId="12253" xr:uid="{00000000-0005-0000-0000-00008EE70000}"/>
    <cellStyle name="SAPBEXexcCritical5 2 6" xfId="7225" xr:uid="{00000000-0005-0000-0000-00008FE70000}"/>
    <cellStyle name="SAPBEXexcCritical5 2 6 2" xfId="12254" xr:uid="{00000000-0005-0000-0000-000090E70000}"/>
    <cellStyle name="SAPBEXexcCritical5 2 7" xfId="7226" xr:uid="{00000000-0005-0000-0000-000091E70000}"/>
    <cellStyle name="SAPBEXexcCritical5 2 7 2" xfId="12255" xr:uid="{00000000-0005-0000-0000-000092E70000}"/>
    <cellStyle name="SAPBEXexcCritical5 2 8" xfId="7227" xr:uid="{00000000-0005-0000-0000-000093E70000}"/>
    <cellStyle name="SAPBEXexcCritical5 2 8 2" xfId="12256" xr:uid="{00000000-0005-0000-0000-000094E70000}"/>
    <cellStyle name="SAPBEXexcCritical5 2 9" xfId="7228" xr:uid="{00000000-0005-0000-0000-000095E70000}"/>
    <cellStyle name="SAPBEXexcCritical5 2 9 2" xfId="12257" xr:uid="{00000000-0005-0000-0000-000096E70000}"/>
    <cellStyle name="SAPBEXexcCritical5 3" xfId="7229" xr:uid="{00000000-0005-0000-0000-000097E70000}"/>
    <cellStyle name="SAPBEXexcCritical5 3 2" xfId="12258" xr:uid="{00000000-0005-0000-0000-000098E70000}"/>
    <cellStyle name="SAPBEXexcCritical5 4" xfId="7230" xr:uid="{00000000-0005-0000-0000-000099E70000}"/>
    <cellStyle name="SAPBEXexcCritical5 4 2" xfId="12259" xr:uid="{00000000-0005-0000-0000-00009AE70000}"/>
    <cellStyle name="SAPBEXexcCritical5 5" xfId="7231" xr:uid="{00000000-0005-0000-0000-00009BE70000}"/>
    <cellStyle name="SAPBEXexcCritical5 5 2" xfId="12260" xr:uid="{00000000-0005-0000-0000-00009CE70000}"/>
    <cellStyle name="SAPBEXexcCritical5 6" xfId="7232" xr:uid="{00000000-0005-0000-0000-00009DE70000}"/>
    <cellStyle name="SAPBEXexcCritical5 6 2" xfId="12261" xr:uid="{00000000-0005-0000-0000-00009EE70000}"/>
    <cellStyle name="SAPBEXexcCritical5 7" xfId="7233" xr:uid="{00000000-0005-0000-0000-00009FE70000}"/>
    <cellStyle name="SAPBEXexcCritical5 7 2" xfId="12262" xr:uid="{00000000-0005-0000-0000-0000A0E70000}"/>
    <cellStyle name="SAPBEXexcCritical5 8" xfId="7234" xr:uid="{00000000-0005-0000-0000-0000A1E70000}"/>
    <cellStyle name="SAPBEXexcCritical5 8 2" xfId="12263" xr:uid="{00000000-0005-0000-0000-0000A2E70000}"/>
    <cellStyle name="SAPBEXexcCritical5 9" xfId="7235" xr:uid="{00000000-0005-0000-0000-0000A3E70000}"/>
    <cellStyle name="SAPBEXexcCritical5 9 2" xfId="12264" xr:uid="{00000000-0005-0000-0000-0000A4E70000}"/>
    <cellStyle name="SAPBEXexcCritical6" xfId="7236" xr:uid="{00000000-0005-0000-0000-0000A5E70000}"/>
    <cellStyle name="SAPBEXexcCritical6 10" xfId="7237" xr:uid="{00000000-0005-0000-0000-0000A6E70000}"/>
    <cellStyle name="SAPBEXexcCritical6 10 2" xfId="12265" xr:uid="{00000000-0005-0000-0000-0000A7E70000}"/>
    <cellStyle name="SAPBEXexcCritical6 11" xfId="7238" xr:uid="{00000000-0005-0000-0000-0000A8E70000}"/>
    <cellStyle name="SAPBEXexcCritical6 11 2" xfId="12266" xr:uid="{00000000-0005-0000-0000-0000A9E70000}"/>
    <cellStyle name="SAPBEXexcCritical6 12" xfId="7239" xr:uid="{00000000-0005-0000-0000-0000AAE70000}"/>
    <cellStyle name="SAPBEXexcCritical6 2" xfId="7240" xr:uid="{00000000-0005-0000-0000-0000ABE70000}"/>
    <cellStyle name="SAPBEXexcCritical6 2 10" xfId="7241" xr:uid="{00000000-0005-0000-0000-0000ACE70000}"/>
    <cellStyle name="SAPBEXexcCritical6 2 10 2" xfId="12267" xr:uid="{00000000-0005-0000-0000-0000ADE70000}"/>
    <cellStyle name="SAPBEXexcCritical6 2 11" xfId="7242" xr:uid="{00000000-0005-0000-0000-0000AEE70000}"/>
    <cellStyle name="SAPBEXexcCritical6 2 2" xfId="7243" xr:uid="{00000000-0005-0000-0000-0000AFE70000}"/>
    <cellStyle name="SAPBEXexcCritical6 2 2 2" xfId="12268" xr:uid="{00000000-0005-0000-0000-0000B0E70000}"/>
    <cellStyle name="SAPBEXexcCritical6 2 3" xfId="7244" xr:uid="{00000000-0005-0000-0000-0000B1E70000}"/>
    <cellStyle name="SAPBEXexcCritical6 2 3 2" xfId="12269" xr:uid="{00000000-0005-0000-0000-0000B2E70000}"/>
    <cellStyle name="SAPBEXexcCritical6 2 4" xfId="7245" xr:uid="{00000000-0005-0000-0000-0000B3E70000}"/>
    <cellStyle name="SAPBEXexcCritical6 2 4 2" xfId="12270" xr:uid="{00000000-0005-0000-0000-0000B4E70000}"/>
    <cellStyle name="SAPBEXexcCritical6 2 5" xfId="7246" xr:uid="{00000000-0005-0000-0000-0000B5E70000}"/>
    <cellStyle name="SAPBEXexcCritical6 2 5 2" xfId="12271" xr:uid="{00000000-0005-0000-0000-0000B6E70000}"/>
    <cellStyle name="SAPBEXexcCritical6 2 6" xfId="7247" xr:uid="{00000000-0005-0000-0000-0000B7E70000}"/>
    <cellStyle name="SAPBEXexcCritical6 2 6 2" xfId="12272" xr:uid="{00000000-0005-0000-0000-0000B8E70000}"/>
    <cellStyle name="SAPBEXexcCritical6 2 7" xfId="7248" xr:uid="{00000000-0005-0000-0000-0000B9E70000}"/>
    <cellStyle name="SAPBEXexcCritical6 2 7 2" xfId="12273" xr:uid="{00000000-0005-0000-0000-0000BAE70000}"/>
    <cellStyle name="SAPBEXexcCritical6 2 8" xfId="7249" xr:uid="{00000000-0005-0000-0000-0000BBE70000}"/>
    <cellStyle name="SAPBEXexcCritical6 2 8 2" xfId="12274" xr:uid="{00000000-0005-0000-0000-0000BCE70000}"/>
    <cellStyle name="SAPBEXexcCritical6 2 9" xfId="7250" xr:uid="{00000000-0005-0000-0000-0000BDE70000}"/>
    <cellStyle name="SAPBEXexcCritical6 2 9 2" xfId="12275" xr:uid="{00000000-0005-0000-0000-0000BEE70000}"/>
    <cellStyle name="SAPBEXexcCritical6 3" xfId="7251" xr:uid="{00000000-0005-0000-0000-0000BFE70000}"/>
    <cellStyle name="SAPBEXexcCritical6 3 2" xfId="12276" xr:uid="{00000000-0005-0000-0000-0000C0E70000}"/>
    <cellStyle name="SAPBEXexcCritical6 4" xfId="7252" xr:uid="{00000000-0005-0000-0000-0000C1E70000}"/>
    <cellStyle name="SAPBEXexcCritical6 4 2" xfId="12277" xr:uid="{00000000-0005-0000-0000-0000C2E70000}"/>
    <cellStyle name="SAPBEXexcCritical6 5" xfId="7253" xr:uid="{00000000-0005-0000-0000-0000C3E70000}"/>
    <cellStyle name="SAPBEXexcCritical6 5 2" xfId="12278" xr:uid="{00000000-0005-0000-0000-0000C4E70000}"/>
    <cellStyle name="SAPBEXexcCritical6 6" xfId="7254" xr:uid="{00000000-0005-0000-0000-0000C5E70000}"/>
    <cellStyle name="SAPBEXexcCritical6 6 2" xfId="12279" xr:uid="{00000000-0005-0000-0000-0000C6E70000}"/>
    <cellStyle name="SAPBEXexcCritical6 7" xfId="7255" xr:uid="{00000000-0005-0000-0000-0000C7E70000}"/>
    <cellStyle name="SAPBEXexcCritical6 7 2" xfId="12280" xr:uid="{00000000-0005-0000-0000-0000C8E70000}"/>
    <cellStyle name="SAPBEXexcCritical6 8" xfId="7256" xr:uid="{00000000-0005-0000-0000-0000C9E70000}"/>
    <cellStyle name="SAPBEXexcCritical6 8 2" xfId="12281" xr:uid="{00000000-0005-0000-0000-0000CAE70000}"/>
    <cellStyle name="SAPBEXexcCritical6 9" xfId="7257" xr:uid="{00000000-0005-0000-0000-0000CBE70000}"/>
    <cellStyle name="SAPBEXexcCritical6 9 2" xfId="12282" xr:uid="{00000000-0005-0000-0000-0000CCE70000}"/>
    <cellStyle name="SAPBEXexcGood1" xfId="7258" xr:uid="{00000000-0005-0000-0000-0000CDE70000}"/>
    <cellStyle name="SAPBEXexcGood1 10" xfId="7259" xr:uid="{00000000-0005-0000-0000-0000CEE70000}"/>
    <cellStyle name="SAPBEXexcGood1 10 2" xfId="12283" xr:uid="{00000000-0005-0000-0000-0000CFE70000}"/>
    <cellStyle name="SAPBEXexcGood1 11" xfId="7260" xr:uid="{00000000-0005-0000-0000-0000D0E70000}"/>
    <cellStyle name="SAPBEXexcGood1 2" xfId="7261" xr:uid="{00000000-0005-0000-0000-0000D1E70000}"/>
    <cellStyle name="SAPBEXexcGood1 2 2" xfId="12284" xr:uid="{00000000-0005-0000-0000-0000D2E70000}"/>
    <cellStyle name="SAPBEXexcGood1 3" xfId="7262" xr:uid="{00000000-0005-0000-0000-0000D3E70000}"/>
    <cellStyle name="SAPBEXexcGood1 3 2" xfId="12285" xr:uid="{00000000-0005-0000-0000-0000D4E70000}"/>
    <cellStyle name="SAPBEXexcGood1 4" xfId="7263" xr:uid="{00000000-0005-0000-0000-0000D5E70000}"/>
    <cellStyle name="SAPBEXexcGood1 4 2" xfId="12286" xr:uid="{00000000-0005-0000-0000-0000D6E70000}"/>
    <cellStyle name="SAPBEXexcGood1 5" xfId="7264" xr:uid="{00000000-0005-0000-0000-0000D7E70000}"/>
    <cellStyle name="SAPBEXexcGood1 5 2" xfId="12287" xr:uid="{00000000-0005-0000-0000-0000D8E70000}"/>
    <cellStyle name="SAPBEXexcGood1 6" xfId="7265" xr:uid="{00000000-0005-0000-0000-0000D9E70000}"/>
    <cellStyle name="SAPBEXexcGood1 6 2" xfId="12288" xr:uid="{00000000-0005-0000-0000-0000DAE70000}"/>
    <cellStyle name="SAPBEXexcGood1 7" xfId="7266" xr:uid="{00000000-0005-0000-0000-0000DBE70000}"/>
    <cellStyle name="SAPBEXexcGood1 7 2" xfId="12289" xr:uid="{00000000-0005-0000-0000-0000DCE70000}"/>
    <cellStyle name="SAPBEXexcGood1 8" xfId="7267" xr:uid="{00000000-0005-0000-0000-0000DDE70000}"/>
    <cellStyle name="SAPBEXexcGood1 8 2" xfId="12290" xr:uid="{00000000-0005-0000-0000-0000DEE70000}"/>
    <cellStyle name="SAPBEXexcGood1 9" xfId="7268" xr:uid="{00000000-0005-0000-0000-0000DFE70000}"/>
    <cellStyle name="SAPBEXexcGood1 9 2" xfId="12291" xr:uid="{00000000-0005-0000-0000-0000E0E70000}"/>
    <cellStyle name="SAPBEXexcGood2" xfId="7269" xr:uid="{00000000-0005-0000-0000-0000E1E70000}"/>
    <cellStyle name="SAPBEXexcGood2 10" xfId="7270" xr:uid="{00000000-0005-0000-0000-0000E2E70000}"/>
    <cellStyle name="SAPBEXexcGood2 10 2" xfId="12292" xr:uid="{00000000-0005-0000-0000-0000E3E70000}"/>
    <cellStyle name="SAPBEXexcGood2 11" xfId="7271" xr:uid="{00000000-0005-0000-0000-0000E4E70000}"/>
    <cellStyle name="SAPBEXexcGood2 2" xfId="7272" xr:uid="{00000000-0005-0000-0000-0000E5E70000}"/>
    <cellStyle name="SAPBEXexcGood2 2 2" xfId="12293" xr:uid="{00000000-0005-0000-0000-0000E6E70000}"/>
    <cellStyle name="SAPBEXexcGood2 3" xfId="7273" xr:uid="{00000000-0005-0000-0000-0000E7E70000}"/>
    <cellStyle name="SAPBEXexcGood2 3 2" xfId="12294" xr:uid="{00000000-0005-0000-0000-0000E8E70000}"/>
    <cellStyle name="SAPBEXexcGood2 4" xfId="7274" xr:uid="{00000000-0005-0000-0000-0000E9E70000}"/>
    <cellStyle name="SAPBEXexcGood2 4 2" xfId="12295" xr:uid="{00000000-0005-0000-0000-0000EAE70000}"/>
    <cellStyle name="SAPBEXexcGood2 5" xfId="7275" xr:uid="{00000000-0005-0000-0000-0000EBE70000}"/>
    <cellStyle name="SAPBEXexcGood2 5 2" xfId="12296" xr:uid="{00000000-0005-0000-0000-0000ECE70000}"/>
    <cellStyle name="SAPBEXexcGood2 6" xfId="7276" xr:uid="{00000000-0005-0000-0000-0000EDE70000}"/>
    <cellStyle name="SAPBEXexcGood2 6 2" xfId="12297" xr:uid="{00000000-0005-0000-0000-0000EEE70000}"/>
    <cellStyle name="SAPBEXexcGood2 7" xfId="7277" xr:uid="{00000000-0005-0000-0000-0000EFE70000}"/>
    <cellStyle name="SAPBEXexcGood2 7 2" xfId="12298" xr:uid="{00000000-0005-0000-0000-0000F0E70000}"/>
    <cellStyle name="SAPBEXexcGood2 8" xfId="7278" xr:uid="{00000000-0005-0000-0000-0000F1E70000}"/>
    <cellStyle name="SAPBEXexcGood2 8 2" xfId="12299" xr:uid="{00000000-0005-0000-0000-0000F2E70000}"/>
    <cellStyle name="SAPBEXexcGood2 9" xfId="7279" xr:uid="{00000000-0005-0000-0000-0000F3E70000}"/>
    <cellStyle name="SAPBEXexcGood2 9 2" xfId="12300" xr:uid="{00000000-0005-0000-0000-0000F4E70000}"/>
    <cellStyle name="SAPBEXexcGood3" xfId="7280" xr:uid="{00000000-0005-0000-0000-0000F5E70000}"/>
    <cellStyle name="SAPBEXexcGood3 10" xfId="7281" xr:uid="{00000000-0005-0000-0000-0000F6E70000}"/>
    <cellStyle name="SAPBEXexcGood3 10 2" xfId="12301" xr:uid="{00000000-0005-0000-0000-0000F7E70000}"/>
    <cellStyle name="SAPBEXexcGood3 11" xfId="7282" xr:uid="{00000000-0005-0000-0000-0000F8E70000}"/>
    <cellStyle name="SAPBEXexcGood3 11 2" xfId="12302" xr:uid="{00000000-0005-0000-0000-0000F9E70000}"/>
    <cellStyle name="SAPBEXexcGood3 12" xfId="7283" xr:uid="{00000000-0005-0000-0000-0000FAE70000}"/>
    <cellStyle name="SAPBEXexcGood3 2" xfId="7284" xr:uid="{00000000-0005-0000-0000-0000FBE70000}"/>
    <cellStyle name="SAPBEXexcGood3 2 10" xfId="7285" xr:uid="{00000000-0005-0000-0000-0000FCE70000}"/>
    <cellStyle name="SAPBEXexcGood3 2 10 2" xfId="12303" xr:uid="{00000000-0005-0000-0000-0000FDE70000}"/>
    <cellStyle name="SAPBEXexcGood3 2 11" xfId="7286" xr:uid="{00000000-0005-0000-0000-0000FEE70000}"/>
    <cellStyle name="SAPBEXexcGood3 2 2" xfId="7287" xr:uid="{00000000-0005-0000-0000-0000FFE70000}"/>
    <cellStyle name="SAPBEXexcGood3 2 2 2" xfId="12304" xr:uid="{00000000-0005-0000-0000-000000E80000}"/>
    <cellStyle name="SAPBEXexcGood3 2 3" xfId="7288" xr:uid="{00000000-0005-0000-0000-000001E80000}"/>
    <cellStyle name="SAPBEXexcGood3 2 3 2" xfId="12305" xr:uid="{00000000-0005-0000-0000-000002E80000}"/>
    <cellStyle name="SAPBEXexcGood3 2 4" xfId="7289" xr:uid="{00000000-0005-0000-0000-000003E80000}"/>
    <cellStyle name="SAPBEXexcGood3 2 4 2" xfId="12306" xr:uid="{00000000-0005-0000-0000-000004E80000}"/>
    <cellStyle name="SAPBEXexcGood3 2 5" xfId="7290" xr:uid="{00000000-0005-0000-0000-000005E80000}"/>
    <cellStyle name="SAPBEXexcGood3 2 5 2" xfId="12307" xr:uid="{00000000-0005-0000-0000-000006E80000}"/>
    <cellStyle name="SAPBEXexcGood3 2 6" xfId="7291" xr:uid="{00000000-0005-0000-0000-000007E80000}"/>
    <cellStyle name="SAPBEXexcGood3 2 6 2" xfId="12308" xr:uid="{00000000-0005-0000-0000-000008E80000}"/>
    <cellStyle name="SAPBEXexcGood3 2 7" xfId="7292" xr:uid="{00000000-0005-0000-0000-000009E80000}"/>
    <cellStyle name="SAPBEXexcGood3 2 7 2" xfId="12309" xr:uid="{00000000-0005-0000-0000-00000AE80000}"/>
    <cellStyle name="SAPBEXexcGood3 2 8" xfId="7293" xr:uid="{00000000-0005-0000-0000-00000BE80000}"/>
    <cellStyle name="SAPBEXexcGood3 2 8 2" xfId="12310" xr:uid="{00000000-0005-0000-0000-00000CE80000}"/>
    <cellStyle name="SAPBEXexcGood3 2 9" xfId="7294" xr:uid="{00000000-0005-0000-0000-00000DE80000}"/>
    <cellStyle name="SAPBEXexcGood3 2 9 2" xfId="12311" xr:uid="{00000000-0005-0000-0000-00000EE80000}"/>
    <cellStyle name="SAPBEXexcGood3 3" xfId="7295" xr:uid="{00000000-0005-0000-0000-00000FE80000}"/>
    <cellStyle name="SAPBEXexcGood3 3 2" xfId="12312" xr:uid="{00000000-0005-0000-0000-000010E80000}"/>
    <cellStyle name="SAPBEXexcGood3 4" xfId="7296" xr:uid="{00000000-0005-0000-0000-000011E80000}"/>
    <cellStyle name="SAPBEXexcGood3 4 2" xfId="12313" xr:uid="{00000000-0005-0000-0000-000012E80000}"/>
    <cellStyle name="SAPBEXexcGood3 5" xfId="7297" xr:uid="{00000000-0005-0000-0000-000013E80000}"/>
    <cellStyle name="SAPBEXexcGood3 5 2" xfId="12314" xr:uid="{00000000-0005-0000-0000-000014E80000}"/>
    <cellStyle name="SAPBEXexcGood3 6" xfId="7298" xr:uid="{00000000-0005-0000-0000-000015E80000}"/>
    <cellStyle name="SAPBEXexcGood3 6 2" xfId="12315" xr:uid="{00000000-0005-0000-0000-000016E80000}"/>
    <cellStyle name="SAPBEXexcGood3 7" xfId="7299" xr:uid="{00000000-0005-0000-0000-000017E80000}"/>
    <cellStyle name="SAPBEXexcGood3 7 2" xfId="12316" xr:uid="{00000000-0005-0000-0000-000018E80000}"/>
    <cellStyle name="SAPBEXexcGood3 8" xfId="7300" xr:uid="{00000000-0005-0000-0000-000019E80000}"/>
    <cellStyle name="SAPBEXexcGood3 8 2" xfId="12317" xr:uid="{00000000-0005-0000-0000-00001AE80000}"/>
    <cellStyle name="SAPBEXexcGood3 9" xfId="7301" xr:uid="{00000000-0005-0000-0000-00001BE80000}"/>
    <cellStyle name="SAPBEXexcGood3 9 2" xfId="12318" xr:uid="{00000000-0005-0000-0000-00001CE80000}"/>
    <cellStyle name="SAPBEXfilterDrill" xfId="7302" xr:uid="{00000000-0005-0000-0000-00001DE80000}"/>
    <cellStyle name="SAPBEXfilterDrill 2" xfId="7303" xr:uid="{00000000-0005-0000-0000-00001EE80000}"/>
    <cellStyle name="SAPBEXfilterItem" xfId="7304" xr:uid="{00000000-0005-0000-0000-00001FE80000}"/>
    <cellStyle name="SAPBEXfilterItem 2" xfId="7305" xr:uid="{00000000-0005-0000-0000-000020E80000}"/>
    <cellStyle name="SAPBEXfilterText" xfId="7306" xr:uid="{00000000-0005-0000-0000-000021E80000}"/>
    <cellStyle name="SAPBEXfilterText 2" xfId="7307" xr:uid="{00000000-0005-0000-0000-000022E80000}"/>
    <cellStyle name="SAPBEXformats" xfId="7308" xr:uid="{00000000-0005-0000-0000-000023E80000}"/>
    <cellStyle name="SAPBEXformats 10" xfId="7309" xr:uid="{00000000-0005-0000-0000-000024E80000}"/>
    <cellStyle name="SAPBEXformats 10 2" xfId="12319" xr:uid="{00000000-0005-0000-0000-000025E80000}"/>
    <cellStyle name="SAPBEXformats 11" xfId="7310" xr:uid="{00000000-0005-0000-0000-000026E80000}"/>
    <cellStyle name="SAPBEXformats 11 2" xfId="12320" xr:uid="{00000000-0005-0000-0000-000027E80000}"/>
    <cellStyle name="SAPBEXformats 12" xfId="7311" xr:uid="{00000000-0005-0000-0000-000028E80000}"/>
    <cellStyle name="SAPBEXformats 2" xfId="7312" xr:uid="{00000000-0005-0000-0000-000029E80000}"/>
    <cellStyle name="SAPBEXformats 2 10" xfId="7313" xr:uid="{00000000-0005-0000-0000-00002AE80000}"/>
    <cellStyle name="SAPBEXformats 2 10 2" xfId="12321" xr:uid="{00000000-0005-0000-0000-00002BE80000}"/>
    <cellStyle name="SAPBEXformats 2 11" xfId="7314" xr:uid="{00000000-0005-0000-0000-00002CE80000}"/>
    <cellStyle name="SAPBEXformats 2 2" xfId="7315" xr:uid="{00000000-0005-0000-0000-00002DE80000}"/>
    <cellStyle name="SAPBEXformats 2 2 2" xfId="12322" xr:uid="{00000000-0005-0000-0000-00002EE80000}"/>
    <cellStyle name="SAPBEXformats 2 3" xfId="7316" xr:uid="{00000000-0005-0000-0000-00002FE80000}"/>
    <cellStyle name="SAPBEXformats 2 3 2" xfId="12323" xr:uid="{00000000-0005-0000-0000-000030E80000}"/>
    <cellStyle name="SAPBEXformats 2 4" xfId="7317" xr:uid="{00000000-0005-0000-0000-000031E80000}"/>
    <cellStyle name="SAPBEXformats 2 4 2" xfId="12324" xr:uid="{00000000-0005-0000-0000-000032E80000}"/>
    <cellStyle name="SAPBEXformats 2 5" xfId="7318" xr:uid="{00000000-0005-0000-0000-000033E80000}"/>
    <cellStyle name="SAPBEXformats 2 5 2" xfId="12325" xr:uid="{00000000-0005-0000-0000-000034E80000}"/>
    <cellStyle name="SAPBEXformats 2 6" xfId="7319" xr:uid="{00000000-0005-0000-0000-000035E80000}"/>
    <cellStyle name="SAPBEXformats 2 6 2" xfId="12326" xr:uid="{00000000-0005-0000-0000-000036E80000}"/>
    <cellStyle name="SAPBEXformats 2 7" xfId="7320" xr:uid="{00000000-0005-0000-0000-000037E80000}"/>
    <cellStyle name="SAPBEXformats 2 7 2" xfId="12327" xr:uid="{00000000-0005-0000-0000-000038E80000}"/>
    <cellStyle name="SAPBEXformats 2 8" xfId="7321" xr:uid="{00000000-0005-0000-0000-000039E80000}"/>
    <cellStyle name="SAPBEXformats 2 8 2" xfId="12328" xr:uid="{00000000-0005-0000-0000-00003AE80000}"/>
    <cellStyle name="SAPBEXformats 2 9" xfId="7322" xr:uid="{00000000-0005-0000-0000-00003BE80000}"/>
    <cellStyle name="SAPBEXformats 2 9 2" xfId="12329" xr:uid="{00000000-0005-0000-0000-00003CE80000}"/>
    <cellStyle name="SAPBEXformats 3" xfId="7323" xr:uid="{00000000-0005-0000-0000-00003DE80000}"/>
    <cellStyle name="SAPBEXformats 3 2" xfId="12330" xr:uid="{00000000-0005-0000-0000-00003EE80000}"/>
    <cellStyle name="SAPBEXformats 4" xfId="7324" xr:uid="{00000000-0005-0000-0000-00003FE80000}"/>
    <cellStyle name="SAPBEXformats 4 2" xfId="12331" xr:uid="{00000000-0005-0000-0000-000040E80000}"/>
    <cellStyle name="SAPBEXformats 5" xfId="7325" xr:uid="{00000000-0005-0000-0000-000041E80000}"/>
    <cellStyle name="SAPBEXformats 5 2" xfId="12332" xr:uid="{00000000-0005-0000-0000-000042E80000}"/>
    <cellStyle name="SAPBEXformats 6" xfId="7326" xr:uid="{00000000-0005-0000-0000-000043E80000}"/>
    <cellStyle name="SAPBEXformats 6 2" xfId="12333" xr:uid="{00000000-0005-0000-0000-000044E80000}"/>
    <cellStyle name="SAPBEXformats 7" xfId="7327" xr:uid="{00000000-0005-0000-0000-000045E80000}"/>
    <cellStyle name="SAPBEXformats 7 2" xfId="12334" xr:uid="{00000000-0005-0000-0000-000046E80000}"/>
    <cellStyle name="SAPBEXformats 8" xfId="7328" xr:uid="{00000000-0005-0000-0000-000047E80000}"/>
    <cellStyle name="SAPBEXformats 8 2" xfId="12335" xr:uid="{00000000-0005-0000-0000-000048E80000}"/>
    <cellStyle name="SAPBEXformats 9" xfId="7329" xr:uid="{00000000-0005-0000-0000-000049E80000}"/>
    <cellStyle name="SAPBEXformats 9 2" xfId="12336" xr:uid="{00000000-0005-0000-0000-00004AE80000}"/>
    <cellStyle name="SAPBEXheaderItem" xfId="7330" xr:uid="{00000000-0005-0000-0000-00004BE80000}"/>
    <cellStyle name="SAPBEXheaderItem 2" xfId="7331" xr:uid="{00000000-0005-0000-0000-00004CE80000}"/>
    <cellStyle name="SAPBEXheaderText" xfId="7332" xr:uid="{00000000-0005-0000-0000-00004DE80000}"/>
    <cellStyle name="SAPBEXheaderText 2" xfId="7333" xr:uid="{00000000-0005-0000-0000-00004EE80000}"/>
    <cellStyle name="SAPBEXHLevel0" xfId="7334" xr:uid="{00000000-0005-0000-0000-00004FE80000}"/>
    <cellStyle name="SAPBEXHLevel0 10" xfId="7335" xr:uid="{00000000-0005-0000-0000-000050E80000}"/>
    <cellStyle name="SAPBEXHLevel0 10 2" xfId="12337" xr:uid="{00000000-0005-0000-0000-000051E80000}"/>
    <cellStyle name="SAPBEXHLevel0 11" xfId="7336" xr:uid="{00000000-0005-0000-0000-000052E80000}"/>
    <cellStyle name="SAPBEXHLevel0 11 2" xfId="12338" xr:uid="{00000000-0005-0000-0000-000053E80000}"/>
    <cellStyle name="SAPBEXHLevel0 12" xfId="7337" xr:uid="{00000000-0005-0000-0000-000054E80000}"/>
    <cellStyle name="SAPBEXHLevel0 2" xfId="7338" xr:uid="{00000000-0005-0000-0000-000055E80000}"/>
    <cellStyle name="SAPBEXHLevel0 2 10" xfId="7339" xr:uid="{00000000-0005-0000-0000-000056E80000}"/>
    <cellStyle name="SAPBEXHLevel0 2 10 2" xfId="12339" xr:uid="{00000000-0005-0000-0000-000057E80000}"/>
    <cellStyle name="SAPBEXHLevel0 2 11" xfId="7340" xr:uid="{00000000-0005-0000-0000-000058E80000}"/>
    <cellStyle name="SAPBEXHLevel0 2 2" xfId="7341" xr:uid="{00000000-0005-0000-0000-000059E80000}"/>
    <cellStyle name="SAPBEXHLevel0 2 2 2" xfId="12340" xr:uid="{00000000-0005-0000-0000-00005AE80000}"/>
    <cellStyle name="SAPBEXHLevel0 2 3" xfId="7342" xr:uid="{00000000-0005-0000-0000-00005BE80000}"/>
    <cellStyle name="SAPBEXHLevel0 2 3 2" xfId="12341" xr:uid="{00000000-0005-0000-0000-00005CE80000}"/>
    <cellStyle name="SAPBEXHLevel0 2 4" xfId="7343" xr:uid="{00000000-0005-0000-0000-00005DE80000}"/>
    <cellStyle name="SAPBEXHLevel0 2 4 2" xfId="12342" xr:uid="{00000000-0005-0000-0000-00005EE80000}"/>
    <cellStyle name="SAPBEXHLevel0 2 5" xfId="7344" xr:uid="{00000000-0005-0000-0000-00005FE80000}"/>
    <cellStyle name="SAPBEXHLevel0 2 5 2" xfId="12343" xr:uid="{00000000-0005-0000-0000-000060E80000}"/>
    <cellStyle name="SAPBEXHLevel0 2 6" xfId="7345" xr:uid="{00000000-0005-0000-0000-000061E80000}"/>
    <cellStyle name="SAPBEXHLevel0 2 6 2" xfId="12344" xr:uid="{00000000-0005-0000-0000-000062E80000}"/>
    <cellStyle name="SAPBEXHLevel0 2 7" xfId="7346" xr:uid="{00000000-0005-0000-0000-000063E80000}"/>
    <cellStyle name="SAPBEXHLevel0 2 7 2" xfId="12345" xr:uid="{00000000-0005-0000-0000-000064E80000}"/>
    <cellStyle name="SAPBEXHLevel0 2 8" xfId="7347" xr:uid="{00000000-0005-0000-0000-000065E80000}"/>
    <cellStyle name="SAPBEXHLevel0 2 8 2" xfId="12346" xr:uid="{00000000-0005-0000-0000-000066E80000}"/>
    <cellStyle name="SAPBEXHLevel0 2 9" xfId="7348" xr:uid="{00000000-0005-0000-0000-000067E80000}"/>
    <cellStyle name="SAPBEXHLevel0 2 9 2" xfId="12347" xr:uid="{00000000-0005-0000-0000-000068E80000}"/>
    <cellStyle name="SAPBEXHLevel0 3" xfId="7349" xr:uid="{00000000-0005-0000-0000-000069E80000}"/>
    <cellStyle name="SAPBEXHLevel0 3 2" xfId="12348" xr:uid="{00000000-0005-0000-0000-00006AE80000}"/>
    <cellStyle name="SAPBEXHLevel0 4" xfId="7350" xr:uid="{00000000-0005-0000-0000-00006BE80000}"/>
    <cellStyle name="SAPBEXHLevel0 4 2" xfId="12349" xr:uid="{00000000-0005-0000-0000-00006CE80000}"/>
    <cellStyle name="SAPBEXHLevel0 5" xfId="7351" xr:uid="{00000000-0005-0000-0000-00006DE80000}"/>
    <cellStyle name="SAPBEXHLevel0 5 2" xfId="12350" xr:uid="{00000000-0005-0000-0000-00006EE80000}"/>
    <cellStyle name="SAPBEXHLevel0 6" xfId="7352" xr:uid="{00000000-0005-0000-0000-00006FE80000}"/>
    <cellStyle name="SAPBEXHLevel0 6 2" xfId="12351" xr:uid="{00000000-0005-0000-0000-000070E80000}"/>
    <cellStyle name="SAPBEXHLevel0 7" xfId="7353" xr:uid="{00000000-0005-0000-0000-000071E80000}"/>
    <cellStyle name="SAPBEXHLevel0 7 2" xfId="12352" xr:uid="{00000000-0005-0000-0000-000072E80000}"/>
    <cellStyle name="SAPBEXHLevel0 8" xfId="7354" xr:uid="{00000000-0005-0000-0000-000073E80000}"/>
    <cellStyle name="SAPBEXHLevel0 8 2" xfId="12353" xr:uid="{00000000-0005-0000-0000-000074E80000}"/>
    <cellStyle name="SAPBEXHLevel0 9" xfId="7355" xr:uid="{00000000-0005-0000-0000-000075E80000}"/>
    <cellStyle name="SAPBEXHLevel0 9 2" xfId="12354" xr:uid="{00000000-0005-0000-0000-000076E80000}"/>
    <cellStyle name="SAPBEXHLevel0X" xfId="7356" xr:uid="{00000000-0005-0000-0000-000077E80000}"/>
    <cellStyle name="SAPBEXHLevel0X 10" xfId="7357" xr:uid="{00000000-0005-0000-0000-000078E80000}"/>
    <cellStyle name="SAPBEXHLevel0X 10 2" xfId="12355" xr:uid="{00000000-0005-0000-0000-000079E80000}"/>
    <cellStyle name="SAPBEXHLevel0X 11" xfId="7358" xr:uid="{00000000-0005-0000-0000-00007AE80000}"/>
    <cellStyle name="SAPBEXHLevel0X 11 2" xfId="12356" xr:uid="{00000000-0005-0000-0000-00007BE80000}"/>
    <cellStyle name="SAPBEXHLevel0X 12" xfId="7359" xr:uid="{00000000-0005-0000-0000-00007CE80000}"/>
    <cellStyle name="SAPBEXHLevel0X 2" xfId="7360" xr:uid="{00000000-0005-0000-0000-00007DE80000}"/>
    <cellStyle name="SAPBEXHLevel0X 2 10" xfId="7361" xr:uid="{00000000-0005-0000-0000-00007EE80000}"/>
    <cellStyle name="SAPBEXHLevel0X 2 10 2" xfId="12357" xr:uid="{00000000-0005-0000-0000-00007FE80000}"/>
    <cellStyle name="SAPBEXHLevel0X 2 11" xfId="7362" xr:uid="{00000000-0005-0000-0000-000080E80000}"/>
    <cellStyle name="SAPBEXHLevel0X 2 2" xfId="7363" xr:uid="{00000000-0005-0000-0000-000081E80000}"/>
    <cellStyle name="SAPBEXHLevel0X 2 2 2" xfId="12358" xr:uid="{00000000-0005-0000-0000-000082E80000}"/>
    <cellStyle name="SAPBEXHLevel0X 2 3" xfId="7364" xr:uid="{00000000-0005-0000-0000-000083E80000}"/>
    <cellStyle name="SAPBEXHLevel0X 2 3 2" xfId="12359" xr:uid="{00000000-0005-0000-0000-000084E80000}"/>
    <cellStyle name="SAPBEXHLevel0X 2 4" xfId="7365" xr:uid="{00000000-0005-0000-0000-000085E80000}"/>
    <cellStyle name="SAPBEXHLevel0X 2 4 2" xfId="12360" xr:uid="{00000000-0005-0000-0000-000086E80000}"/>
    <cellStyle name="SAPBEXHLevel0X 2 5" xfId="7366" xr:uid="{00000000-0005-0000-0000-000087E80000}"/>
    <cellStyle name="SAPBEXHLevel0X 2 5 2" xfId="12361" xr:uid="{00000000-0005-0000-0000-000088E80000}"/>
    <cellStyle name="SAPBEXHLevel0X 2 6" xfId="7367" xr:uid="{00000000-0005-0000-0000-000089E80000}"/>
    <cellStyle name="SAPBEXHLevel0X 2 6 2" xfId="12362" xr:uid="{00000000-0005-0000-0000-00008AE80000}"/>
    <cellStyle name="SAPBEXHLevel0X 2 7" xfId="7368" xr:uid="{00000000-0005-0000-0000-00008BE80000}"/>
    <cellStyle name="SAPBEXHLevel0X 2 7 2" xfId="12363" xr:uid="{00000000-0005-0000-0000-00008CE80000}"/>
    <cellStyle name="SAPBEXHLevel0X 2 8" xfId="7369" xr:uid="{00000000-0005-0000-0000-00008DE80000}"/>
    <cellStyle name="SAPBEXHLevel0X 2 8 2" xfId="12364" xr:uid="{00000000-0005-0000-0000-00008EE80000}"/>
    <cellStyle name="SAPBEXHLevel0X 2 9" xfId="7370" xr:uid="{00000000-0005-0000-0000-00008FE80000}"/>
    <cellStyle name="SAPBEXHLevel0X 2 9 2" xfId="12365" xr:uid="{00000000-0005-0000-0000-000090E80000}"/>
    <cellStyle name="SAPBEXHLevel0X 3" xfId="7371" xr:uid="{00000000-0005-0000-0000-000091E80000}"/>
    <cellStyle name="SAPBEXHLevel0X 3 2" xfId="12366" xr:uid="{00000000-0005-0000-0000-000092E80000}"/>
    <cellStyle name="SAPBEXHLevel0X 4" xfId="7372" xr:uid="{00000000-0005-0000-0000-000093E80000}"/>
    <cellStyle name="SAPBEXHLevel0X 4 2" xfId="12367" xr:uid="{00000000-0005-0000-0000-000094E80000}"/>
    <cellStyle name="SAPBEXHLevel0X 5" xfId="7373" xr:uid="{00000000-0005-0000-0000-000095E80000}"/>
    <cellStyle name="SAPBEXHLevel0X 5 2" xfId="12368" xr:uid="{00000000-0005-0000-0000-000096E80000}"/>
    <cellStyle name="SAPBEXHLevel0X 6" xfId="7374" xr:uid="{00000000-0005-0000-0000-000097E80000}"/>
    <cellStyle name="SAPBEXHLevel0X 6 2" xfId="12369" xr:uid="{00000000-0005-0000-0000-000098E80000}"/>
    <cellStyle name="SAPBEXHLevel0X 7" xfId="7375" xr:uid="{00000000-0005-0000-0000-000099E80000}"/>
    <cellStyle name="SAPBEXHLevel0X 7 2" xfId="12370" xr:uid="{00000000-0005-0000-0000-00009AE80000}"/>
    <cellStyle name="SAPBEXHLevel0X 8" xfId="7376" xr:uid="{00000000-0005-0000-0000-00009BE80000}"/>
    <cellStyle name="SAPBEXHLevel0X 8 2" xfId="12371" xr:uid="{00000000-0005-0000-0000-00009CE80000}"/>
    <cellStyle name="SAPBEXHLevel0X 9" xfId="7377" xr:uid="{00000000-0005-0000-0000-00009DE80000}"/>
    <cellStyle name="SAPBEXHLevel0X 9 2" xfId="12372" xr:uid="{00000000-0005-0000-0000-00009EE80000}"/>
    <cellStyle name="SAPBEXHLevel1" xfId="7378" xr:uid="{00000000-0005-0000-0000-00009FE80000}"/>
    <cellStyle name="SAPBEXHLevel1 10" xfId="7379" xr:uid="{00000000-0005-0000-0000-0000A0E80000}"/>
    <cellStyle name="SAPBEXHLevel1 10 2" xfId="12373" xr:uid="{00000000-0005-0000-0000-0000A1E80000}"/>
    <cellStyle name="SAPBEXHLevel1 11" xfId="7380" xr:uid="{00000000-0005-0000-0000-0000A2E80000}"/>
    <cellStyle name="SAPBEXHLevel1 11 2" xfId="12374" xr:uid="{00000000-0005-0000-0000-0000A3E80000}"/>
    <cellStyle name="SAPBEXHLevel1 12" xfId="7381" xr:uid="{00000000-0005-0000-0000-0000A4E80000}"/>
    <cellStyle name="SAPBEXHLevel1 2" xfId="7382" xr:uid="{00000000-0005-0000-0000-0000A5E80000}"/>
    <cellStyle name="SAPBEXHLevel1 2 10" xfId="7383" xr:uid="{00000000-0005-0000-0000-0000A6E80000}"/>
    <cellStyle name="SAPBEXHLevel1 2 10 2" xfId="12375" xr:uid="{00000000-0005-0000-0000-0000A7E80000}"/>
    <cellStyle name="SAPBEXHLevel1 2 11" xfId="7384" xr:uid="{00000000-0005-0000-0000-0000A8E80000}"/>
    <cellStyle name="SAPBEXHLevel1 2 2" xfId="7385" xr:uid="{00000000-0005-0000-0000-0000A9E80000}"/>
    <cellStyle name="SAPBEXHLevel1 2 2 2" xfId="12376" xr:uid="{00000000-0005-0000-0000-0000AAE80000}"/>
    <cellStyle name="SAPBEXHLevel1 2 3" xfId="7386" xr:uid="{00000000-0005-0000-0000-0000ABE80000}"/>
    <cellStyle name="SAPBEXHLevel1 2 3 2" xfId="12377" xr:uid="{00000000-0005-0000-0000-0000ACE80000}"/>
    <cellStyle name="SAPBEXHLevel1 2 4" xfId="7387" xr:uid="{00000000-0005-0000-0000-0000ADE80000}"/>
    <cellStyle name="SAPBEXHLevel1 2 4 2" xfId="12378" xr:uid="{00000000-0005-0000-0000-0000AEE80000}"/>
    <cellStyle name="SAPBEXHLevel1 2 5" xfId="7388" xr:uid="{00000000-0005-0000-0000-0000AFE80000}"/>
    <cellStyle name="SAPBEXHLevel1 2 5 2" xfId="12379" xr:uid="{00000000-0005-0000-0000-0000B0E80000}"/>
    <cellStyle name="SAPBEXHLevel1 2 6" xfId="7389" xr:uid="{00000000-0005-0000-0000-0000B1E80000}"/>
    <cellStyle name="SAPBEXHLevel1 2 6 2" xfId="12380" xr:uid="{00000000-0005-0000-0000-0000B2E80000}"/>
    <cellStyle name="SAPBEXHLevel1 2 7" xfId="7390" xr:uid="{00000000-0005-0000-0000-0000B3E80000}"/>
    <cellStyle name="SAPBEXHLevel1 2 7 2" xfId="12381" xr:uid="{00000000-0005-0000-0000-0000B4E80000}"/>
    <cellStyle name="SAPBEXHLevel1 2 8" xfId="7391" xr:uid="{00000000-0005-0000-0000-0000B5E80000}"/>
    <cellStyle name="SAPBEXHLevel1 2 8 2" xfId="12382" xr:uid="{00000000-0005-0000-0000-0000B6E80000}"/>
    <cellStyle name="SAPBEXHLevel1 2 9" xfId="7392" xr:uid="{00000000-0005-0000-0000-0000B7E80000}"/>
    <cellStyle name="SAPBEXHLevel1 2 9 2" xfId="12383" xr:uid="{00000000-0005-0000-0000-0000B8E80000}"/>
    <cellStyle name="SAPBEXHLevel1 3" xfId="7393" xr:uid="{00000000-0005-0000-0000-0000B9E80000}"/>
    <cellStyle name="SAPBEXHLevel1 3 2" xfId="12384" xr:uid="{00000000-0005-0000-0000-0000BAE80000}"/>
    <cellStyle name="SAPBEXHLevel1 4" xfId="7394" xr:uid="{00000000-0005-0000-0000-0000BBE80000}"/>
    <cellStyle name="SAPBEXHLevel1 4 2" xfId="12385" xr:uid="{00000000-0005-0000-0000-0000BCE80000}"/>
    <cellStyle name="SAPBEXHLevel1 5" xfId="7395" xr:uid="{00000000-0005-0000-0000-0000BDE80000}"/>
    <cellStyle name="SAPBEXHLevel1 5 2" xfId="12386" xr:uid="{00000000-0005-0000-0000-0000BEE80000}"/>
    <cellStyle name="SAPBEXHLevel1 6" xfId="7396" xr:uid="{00000000-0005-0000-0000-0000BFE80000}"/>
    <cellStyle name="SAPBEXHLevel1 6 2" xfId="12387" xr:uid="{00000000-0005-0000-0000-0000C0E80000}"/>
    <cellStyle name="SAPBEXHLevel1 7" xfId="7397" xr:uid="{00000000-0005-0000-0000-0000C1E80000}"/>
    <cellStyle name="SAPBEXHLevel1 7 2" xfId="12388" xr:uid="{00000000-0005-0000-0000-0000C2E80000}"/>
    <cellStyle name="SAPBEXHLevel1 8" xfId="7398" xr:uid="{00000000-0005-0000-0000-0000C3E80000}"/>
    <cellStyle name="SAPBEXHLevel1 8 2" xfId="12389" xr:uid="{00000000-0005-0000-0000-0000C4E80000}"/>
    <cellStyle name="SAPBEXHLevel1 9" xfId="7399" xr:uid="{00000000-0005-0000-0000-0000C5E80000}"/>
    <cellStyle name="SAPBEXHLevel1 9 2" xfId="12390" xr:uid="{00000000-0005-0000-0000-0000C6E80000}"/>
    <cellStyle name="SAPBEXHLevel1X" xfId="7400" xr:uid="{00000000-0005-0000-0000-0000C7E80000}"/>
    <cellStyle name="SAPBEXHLevel1X 10" xfId="7401" xr:uid="{00000000-0005-0000-0000-0000C8E80000}"/>
    <cellStyle name="SAPBEXHLevel1X 10 2" xfId="12391" xr:uid="{00000000-0005-0000-0000-0000C9E80000}"/>
    <cellStyle name="SAPBEXHLevel1X 11" xfId="7402" xr:uid="{00000000-0005-0000-0000-0000CAE80000}"/>
    <cellStyle name="SAPBEXHLevel1X 11 2" xfId="12392" xr:uid="{00000000-0005-0000-0000-0000CBE80000}"/>
    <cellStyle name="SAPBEXHLevel1X 12" xfId="7403" xr:uid="{00000000-0005-0000-0000-0000CCE80000}"/>
    <cellStyle name="SAPBEXHLevel1X 2" xfId="7404" xr:uid="{00000000-0005-0000-0000-0000CDE80000}"/>
    <cellStyle name="SAPBEXHLevel1X 2 10" xfId="7405" xr:uid="{00000000-0005-0000-0000-0000CEE80000}"/>
    <cellStyle name="SAPBEXHLevel1X 2 10 2" xfId="12393" xr:uid="{00000000-0005-0000-0000-0000CFE80000}"/>
    <cellStyle name="SAPBEXHLevel1X 2 11" xfId="7406" xr:uid="{00000000-0005-0000-0000-0000D0E80000}"/>
    <cellStyle name="SAPBEXHLevel1X 2 2" xfId="7407" xr:uid="{00000000-0005-0000-0000-0000D1E80000}"/>
    <cellStyle name="SAPBEXHLevel1X 2 2 2" xfId="12394" xr:uid="{00000000-0005-0000-0000-0000D2E80000}"/>
    <cellStyle name="SAPBEXHLevel1X 2 3" xfId="7408" xr:uid="{00000000-0005-0000-0000-0000D3E80000}"/>
    <cellStyle name="SAPBEXHLevel1X 2 3 2" xfId="12395" xr:uid="{00000000-0005-0000-0000-0000D4E80000}"/>
    <cellStyle name="SAPBEXHLevel1X 2 4" xfId="7409" xr:uid="{00000000-0005-0000-0000-0000D5E80000}"/>
    <cellStyle name="SAPBEXHLevel1X 2 4 2" xfId="12396" xr:uid="{00000000-0005-0000-0000-0000D6E80000}"/>
    <cellStyle name="SAPBEXHLevel1X 2 5" xfId="7410" xr:uid="{00000000-0005-0000-0000-0000D7E80000}"/>
    <cellStyle name="SAPBEXHLevel1X 2 5 2" xfId="12397" xr:uid="{00000000-0005-0000-0000-0000D8E80000}"/>
    <cellStyle name="SAPBEXHLevel1X 2 6" xfId="7411" xr:uid="{00000000-0005-0000-0000-0000D9E80000}"/>
    <cellStyle name="SAPBEXHLevel1X 2 6 2" xfId="12398" xr:uid="{00000000-0005-0000-0000-0000DAE80000}"/>
    <cellStyle name="SAPBEXHLevel1X 2 7" xfId="7412" xr:uid="{00000000-0005-0000-0000-0000DBE80000}"/>
    <cellStyle name="SAPBEXHLevel1X 2 7 2" xfId="12399" xr:uid="{00000000-0005-0000-0000-0000DCE80000}"/>
    <cellStyle name="SAPBEXHLevel1X 2 8" xfId="7413" xr:uid="{00000000-0005-0000-0000-0000DDE80000}"/>
    <cellStyle name="SAPBEXHLevel1X 2 8 2" xfId="12400" xr:uid="{00000000-0005-0000-0000-0000DEE80000}"/>
    <cellStyle name="SAPBEXHLevel1X 2 9" xfId="7414" xr:uid="{00000000-0005-0000-0000-0000DFE80000}"/>
    <cellStyle name="SAPBEXHLevel1X 2 9 2" xfId="12401" xr:uid="{00000000-0005-0000-0000-0000E0E80000}"/>
    <cellStyle name="SAPBEXHLevel1X 3" xfId="7415" xr:uid="{00000000-0005-0000-0000-0000E1E80000}"/>
    <cellStyle name="SAPBEXHLevel1X 3 2" xfId="12402" xr:uid="{00000000-0005-0000-0000-0000E2E80000}"/>
    <cellStyle name="SAPBEXHLevel1X 4" xfId="7416" xr:uid="{00000000-0005-0000-0000-0000E3E80000}"/>
    <cellStyle name="SAPBEXHLevel1X 4 2" xfId="12403" xr:uid="{00000000-0005-0000-0000-0000E4E80000}"/>
    <cellStyle name="SAPBEXHLevel1X 5" xfId="7417" xr:uid="{00000000-0005-0000-0000-0000E5E80000}"/>
    <cellStyle name="SAPBEXHLevel1X 5 2" xfId="12404" xr:uid="{00000000-0005-0000-0000-0000E6E80000}"/>
    <cellStyle name="SAPBEXHLevel1X 6" xfId="7418" xr:uid="{00000000-0005-0000-0000-0000E7E80000}"/>
    <cellStyle name="SAPBEXHLevel1X 6 2" xfId="12405" xr:uid="{00000000-0005-0000-0000-0000E8E80000}"/>
    <cellStyle name="SAPBEXHLevel1X 7" xfId="7419" xr:uid="{00000000-0005-0000-0000-0000E9E80000}"/>
    <cellStyle name="SAPBEXHLevel1X 7 2" xfId="12406" xr:uid="{00000000-0005-0000-0000-0000EAE80000}"/>
    <cellStyle name="SAPBEXHLevel1X 8" xfId="7420" xr:uid="{00000000-0005-0000-0000-0000EBE80000}"/>
    <cellStyle name="SAPBEXHLevel1X 8 2" xfId="12407" xr:uid="{00000000-0005-0000-0000-0000ECE80000}"/>
    <cellStyle name="SAPBEXHLevel1X 9" xfId="7421" xr:uid="{00000000-0005-0000-0000-0000EDE80000}"/>
    <cellStyle name="SAPBEXHLevel1X 9 2" xfId="12408" xr:uid="{00000000-0005-0000-0000-0000EEE80000}"/>
    <cellStyle name="SAPBEXHLevel2" xfId="7422" xr:uid="{00000000-0005-0000-0000-0000EFE80000}"/>
    <cellStyle name="SAPBEXHLevel2 10" xfId="7423" xr:uid="{00000000-0005-0000-0000-0000F0E80000}"/>
    <cellStyle name="SAPBEXHLevel2 10 2" xfId="12409" xr:uid="{00000000-0005-0000-0000-0000F1E80000}"/>
    <cellStyle name="SAPBEXHLevel2 11" xfId="7424" xr:uid="{00000000-0005-0000-0000-0000F2E80000}"/>
    <cellStyle name="SAPBEXHLevel2 11 2" xfId="12410" xr:uid="{00000000-0005-0000-0000-0000F3E80000}"/>
    <cellStyle name="SAPBEXHLevel2 12" xfId="7425" xr:uid="{00000000-0005-0000-0000-0000F4E80000}"/>
    <cellStyle name="SAPBEXHLevel2 2" xfId="7426" xr:uid="{00000000-0005-0000-0000-0000F5E80000}"/>
    <cellStyle name="SAPBEXHLevel2 2 10" xfId="7427" xr:uid="{00000000-0005-0000-0000-0000F6E80000}"/>
    <cellStyle name="SAPBEXHLevel2 2 10 2" xfId="12411" xr:uid="{00000000-0005-0000-0000-0000F7E80000}"/>
    <cellStyle name="SAPBEXHLevel2 2 11" xfId="7428" xr:uid="{00000000-0005-0000-0000-0000F8E80000}"/>
    <cellStyle name="SAPBEXHLevel2 2 2" xfId="7429" xr:uid="{00000000-0005-0000-0000-0000F9E80000}"/>
    <cellStyle name="SAPBEXHLevel2 2 2 2" xfId="12412" xr:uid="{00000000-0005-0000-0000-0000FAE80000}"/>
    <cellStyle name="SAPBEXHLevel2 2 3" xfId="7430" xr:uid="{00000000-0005-0000-0000-0000FBE80000}"/>
    <cellStyle name="SAPBEXHLevel2 2 3 2" xfId="12413" xr:uid="{00000000-0005-0000-0000-0000FCE80000}"/>
    <cellStyle name="SAPBEXHLevel2 2 4" xfId="7431" xr:uid="{00000000-0005-0000-0000-0000FDE80000}"/>
    <cellStyle name="SAPBEXHLevel2 2 4 2" xfId="12414" xr:uid="{00000000-0005-0000-0000-0000FEE80000}"/>
    <cellStyle name="SAPBEXHLevel2 2 5" xfId="7432" xr:uid="{00000000-0005-0000-0000-0000FFE80000}"/>
    <cellStyle name="SAPBEXHLevel2 2 5 2" xfId="12415" xr:uid="{00000000-0005-0000-0000-000000E90000}"/>
    <cellStyle name="SAPBEXHLevel2 2 6" xfId="7433" xr:uid="{00000000-0005-0000-0000-000001E90000}"/>
    <cellStyle name="SAPBEXHLevel2 2 6 2" xfId="12416" xr:uid="{00000000-0005-0000-0000-000002E90000}"/>
    <cellStyle name="SAPBEXHLevel2 2 7" xfId="7434" xr:uid="{00000000-0005-0000-0000-000003E90000}"/>
    <cellStyle name="SAPBEXHLevel2 2 7 2" xfId="12417" xr:uid="{00000000-0005-0000-0000-000004E90000}"/>
    <cellStyle name="SAPBEXHLevel2 2 8" xfId="7435" xr:uid="{00000000-0005-0000-0000-000005E90000}"/>
    <cellStyle name="SAPBEXHLevel2 2 8 2" xfId="12418" xr:uid="{00000000-0005-0000-0000-000006E90000}"/>
    <cellStyle name="SAPBEXHLevel2 2 9" xfId="7436" xr:uid="{00000000-0005-0000-0000-000007E90000}"/>
    <cellStyle name="SAPBEXHLevel2 2 9 2" xfId="12419" xr:uid="{00000000-0005-0000-0000-000008E90000}"/>
    <cellStyle name="SAPBEXHLevel2 3" xfId="7437" xr:uid="{00000000-0005-0000-0000-000009E90000}"/>
    <cellStyle name="SAPBEXHLevel2 3 2" xfId="12420" xr:uid="{00000000-0005-0000-0000-00000AE90000}"/>
    <cellStyle name="SAPBEXHLevel2 4" xfId="7438" xr:uid="{00000000-0005-0000-0000-00000BE90000}"/>
    <cellStyle name="SAPBEXHLevel2 4 2" xfId="12421" xr:uid="{00000000-0005-0000-0000-00000CE90000}"/>
    <cellStyle name="SAPBEXHLevel2 5" xfId="7439" xr:uid="{00000000-0005-0000-0000-00000DE90000}"/>
    <cellStyle name="SAPBEXHLevel2 5 2" xfId="12422" xr:uid="{00000000-0005-0000-0000-00000EE90000}"/>
    <cellStyle name="SAPBEXHLevel2 6" xfId="7440" xr:uid="{00000000-0005-0000-0000-00000FE90000}"/>
    <cellStyle name="SAPBEXHLevel2 6 2" xfId="12423" xr:uid="{00000000-0005-0000-0000-000010E90000}"/>
    <cellStyle name="SAPBEXHLevel2 7" xfId="7441" xr:uid="{00000000-0005-0000-0000-000011E90000}"/>
    <cellStyle name="SAPBEXHLevel2 7 2" xfId="12424" xr:uid="{00000000-0005-0000-0000-000012E90000}"/>
    <cellStyle name="SAPBEXHLevel2 8" xfId="7442" xr:uid="{00000000-0005-0000-0000-000013E90000}"/>
    <cellStyle name="SAPBEXHLevel2 8 2" xfId="12425" xr:uid="{00000000-0005-0000-0000-000014E90000}"/>
    <cellStyle name="SAPBEXHLevel2 9" xfId="7443" xr:uid="{00000000-0005-0000-0000-000015E90000}"/>
    <cellStyle name="SAPBEXHLevel2 9 2" xfId="12426" xr:uid="{00000000-0005-0000-0000-000016E90000}"/>
    <cellStyle name="SAPBEXHLevel2X" xfId="7444" xr:uid="{00000000-0005-0000-0000-000017E90000}"/>
    <cellStyle name="SAPBEXHLevel2X 10" xfId="7445" xr:uid="{00000000-0005-0000-0000-000018E90000}"/>
    <cellStyle name="SAPBEXHLevel2X 10 2" xfId="12427" xr:uid="{00000000-0005-0000-0000-000019E90000}"/>
    <cellStyle name="SAPBEXHLevel2X 11" xfId="7446" xr:uid="{00000000-0005-0000-0000-00001AE90000}"/>
    <cellStyle name="SAPBEXHLevel2X 11 2" xfId="12428" xr:uid="{00000000-0005-0000-0000-00001BE90000}"/>
    <cellStyle name="SAPBEXHLevel2X 12" xfId="7447" xr:uid="{00000000-0005-0000-0000-00001CE90000}"/>
    <cellStyle name="SAPBEXHLevel2X 2" xfId="7448" xr:uid="{00000000-0005-0000-0000-00001DE90000}"/>
    <cellStyle name="SAPBEXHLevel2X 2 10" xfId="7449" xr:uid="{00000000-0005-0000-0000-00001EE90000}"/>
    <cellStyle name="SAPBEXHLevel2X 2 10 2" xfId="12429" xr:uid="{00000000-0005-0000-0000-00001FE90000}"/>
    <cellStyle name="SAPBEXHLevel2X 2 11" xfId="7450" xr:uid="{00000000-0005-0000-0000-000020E90000}"/>
    <cellStyle name="SAPBEXHLevel2X 2 2" xfId="7451" xr:uid="{00000000-0005-0000-0000-000021E90000}"/>
    <cellStyle name="SAPBEXHLevel2X 2 2 2" xfId="12430" xr:uid="{00000000-0005-0000-0000-000022E90000}"/>
    <cellStyle name="SAPBEXHLevel2X 2 3" xfId="7452" xr:uid="{00000000-0005-0000-0000-000023E90000}"/>
    <cellStyle name="SAPBEXHLevel2X 2 3 2" xfId="12431" xr:uid="{00000000-0005-0000-0000-000024E90000}"/>
    <cellStyle name="SAPBEXHLevel2X 2 4" xfId="7453" xr:uid="{00000000-0005-0000-0000-000025E90000}"/>
    <cellStyle name="SAPBEXHLevel2X 2 4 2" xfId="12432" xr:uid="{00000000-0005-0000-0000-000026E90000}"/>
    <cellStyle name="SAPBEXHLevel2X 2 5" xfId="7454" xr:uid="{00000000-0005-0000-0000-000027E90000}"/>
    <cellStyle name="SAPBEXHLevel2X 2 5 2" xfId="12433" xr:uid="{00000000-0005-0000-0000-000028E90000}"/>
    <cellStyle name="SAPBEXHLevel2X 2 6" xfId="7455" xr:uid="{00000000-0005-0000-0000-000029E90000}"/>
    <cellStyle name="SAPBEXHLevel2X 2 6 2" xfId="12434" xr:uid="{00000000-0005-0000-0000-00002AE90000}"/>
    <cellStyle name="SAPBEXHLevel2X 2 7" xfId="7456" xr:uid="{00000000-0005-0000-0000-00002BE90000}"/>
    <cellStyle name="SAPBEXHLevel2X 2 7 2" xfId="12435" xr:uid="{00000000-0005-0000-0000-00002CE90000}"/>
    <cellStyle name="SAPBEXHLevel2X 2 8" xfId="7457" xr:uid="{00000000-0005-0000-0000-00002DE90000}"/>
    <cellStyle name="SAPBEXHLevel2X 2 8 2" xfId="12436" xr:uid="{00000000-0005-0000-0000-00002EE90000}"/>
    <cellStyle name="SAPBEXHLevel2X 2 9" xfId="7458" xr:uid="{00000000-0005-0000-0000-00002FE90000}"/>
    <cellStyle name="SAPBEXHLevel2X 2 9 2" xfId="12437" xr:uid="{00000000-0005-0000-0000-000030E90000}"/>
    <cellStyle name="SAPBEXHLevel2X 3" xfId="7459" xr:uid="{00000000-0005-0000-0000-000031E90000}"/>
    <cellStyle name="SAPBEXHLevel2X 3 2" xfId="12438" xr:uid="{00000000-0005-0000-0000-000032E90000}"/>
    <cellStyle name="SAPBEXHLevel2X 4" xfId="7460" xr:uid="{00000000-0005-0000-0000-000033E90000}"/>
    <cellStyle name="SAPBEXHLevel2X 4 2" xfId="12439" xr:uid="{00000000-0005-0000-0000-000034E90000}"/>
    <cellStyle name="SAPBEXHLevel2X 5" xfId="7461" xr:uid="{00000000-0005-0000-0000-000035E90000}"/>
    <cellStyle name="SAPBEXHLevel2X 5 2" xfId="12440" xr:uid="{00000000-0005-0000-0000-000036E90000}"/>
    <cellStyle name="SAPBEXHLevel2X 6" xfId="7462" xr:uid="{00000000-0005-0000-0000-000037E90000}"/>
    <cellStyle name="SAPBEXHLevel2X 6 2" xfId="12441" xr:uid="{00000000-0005-0000-0000-000038E90000}"/>
    <cellStyle name="SAPBEXHLevel2X 7" xfId="7463" xr:uid="{00000000-0005-0000-0000-000039E90000}"/>
    <cellStyle name="SAPBEXHLevel2X 7 2" xfId="12442" xr:uid="{00000000-0005-0000-0000-00003AE90000}"/>
    <cellStyle name="SAPBEXHLevel2X 8" xfId="7464" xr:uid="{00000000-0005-0000-0000-00003BE90000}"/>
    <cellStyle name="SAPBEXHLevel2X 8 2" xfId="12443" xr:uid="{00000000-0005-0000-0000-00003CE90000}"/>
    <cellStyle name="SAPBEXHLevel2X 9" xfId="7465" xr:uid="{00000000-0005-0000-0000-00003DE90000}"/>
    <cellStyle name="SAPBEXHLevel2X 9 2" xfId="12444" xr:uid="{00000000-0005-0000-0000-00003EE90000}"/>
    <cellStyle name="SAPBEXHLevel3" xfId="7466" xr:uid="{00000000-0005-0000-0000-00003FE90000}"/>
    <cellStyle name="SAPBEXHLevel3 10" xfId="7467" xr:uid="{00000000-0005-0000-0000-000040E90000}"/>
    <cellStyle name="SAPBEXHLevel3 10 2" xfId="12445" xr:uid="{00000000-0005-0000-0000-000041E90000}"/>
    <cellStyle name="SAPBEXHLevel3 11" xfId="7468" xr:uid="{00000000-0005-0000-0000-000042E90000}"/>
    <cellStyle name="SAPBEXHLevel3 11 2" xfId="12446" xr:uid="{00000000-0005-0000-0000-000043E90000}"/>
    <cellStyle name="SAPBEXHLevel3 12" xfId="7469" xr:uid="{00000000-0005-0000-0000-000044E90000}"/>
    <cellStyle name="SAPBEXHLevel3 2" xfId="7470" xr:uid="{00000000-0005-0000-0000-000045E90000}"/>
    <cellStyle name="SAPBEXHLevel3 2 10" xfId="7471" xr:uid="{00000000-0005-0000-0000-000046E90000}"/>
    <cellStyle name="SAPBEXHLevel3 2 10 2" xfId="12447" xr:uid="{00000000-0005-0000-0000-000047E90000}"/>
    <cellStyle name="SAPBEXHLevel3 2 11" xfId="7472" xr:uid="{00000000-0005-0000-0000-000048E90000}"/>
    <cellStyle name="SAPBEXHLevel3 2 2" xfId="7473" xr:uid="{00000000-0005-0000-0000-000049E90000}"/>
    <cellStyle name="SAPBEXHLevel3 2 2 2" xfId="12448" xr:uid="{00000000-0005-0000-0000-00004AE90000}"/>
    <cellStyle name="SAPBEXHLevel3 2 3" xfId="7474" xr:uid="{00000000-0005-0000-0000-00004BE90000}"/>
    <cellStyle name="SAPBEXHLevel3 2 3 2" xfId="12449" xr:uid="{00000000-0005-0000-0000-00004CE90000}"/>
    <cellStyle name="SAPBEXHLevel3 2 4" xfId="7475" xr:uid="{00000000-0005-0000-0000-00004DE90000}"/>
    <cellStyle name="SAPBEXHLevel3 2 4 2" xfId="12450" xr:uid="{00000000-0005-0000-0000-00004EE90000}"/>
    <cellStyle name="SAPBEXHLevel3 2 5" xfId="7476" xr:uid="{00000000-0005-0000-0000-00004FE90000}"/>
    <cellStyle name="SAPBEXHLevel3 2 5 2" xfId="12451" xr:uid="{00000000-0005-0000-0000-000050E90000}"/>
    <cellStyle name="SAPBEXHLevel3 2 6" xfId="7477" xr:uid="{00000000-0005-0000-0000-000051E90000}"/>
    <cellStyle name="SAPBEXHLevel3 2 6 2" xfId="12452" xr:uid="{00000000-0005-0000-0000-000052E90000}"/>
    <cellStyle name="SAPBEXHLevel3 2 7" xfId="7478" xr:uid="{00000000-0005-0000-0000-000053E90000}"/>
    <cellStyle name="SAPBEXHLevel3 2 7 2" xfId="12453" xr:uid="{00000000-0005-0000-0000-000054E90000}"/>
    <cellStyle name="SAPBEXHLevel3 2 8" xfId="7479" xr:uid="{00000000-0005-0000-0000-000055E90000}"/>
    <cellStyle name="SAPBEXHLevel3 2 8 2" xfId="12454" xr:uid="{00000000-0005-0000-0000-000056E90000}"/>
    <cellStyle name="SAPBEXHLevel3 2 9" xfId="7480" xr:uid="{00000000-0005-0000-0000-000057E90000}"/>
    <cellStyle name="SAPBEXHLevel3 2 9 2" xfId="12455" xr:uid="{00000000-0005-0000-0000-000058E90000}"/>
    <cellStyle name="SAPBEXHLevel3 3" xfId="7481" xr:uid="{00000000-0005-0000-0000-000059E90000}"/>
    <cellStyle name="SAPBEXHLevel3 3 2" xfId="12456" xr:uid="{00000000-0005-0000-0000-00005AE90000}"/>
    <cellStyle name="SAPBEXHLevel3 4" xfId="7482" xr:uid="{00000000-0005-0000-0000-00005BE90000}"/>
    <cellStyle name="SAPBEXHLevel3 4 2" xfId="12457" xr:uid="{00000000-0005-0000-0000-00005CE90000}"/>
    <cellStyle name="SAPBEXHLevel3 5" xfId="7483" xr:uid="{00000000-0005-0000-0000-00005DE90000}"/>
    <cellStyle name="SAPBEXHLevel3 5 2" xfId="12458" xr:uid="{00000000-0005-0000-0000-00005EE90000}"/>
    <cellStyle name="SAPBEXHLevel3 6" xfId="7484" xr:uid="{00000000-0005-0000-0000-00005FE90000}"/>
    <cellStyle name="SAPBEXHLevel3 6 2" xfId="12459" xr:uid="{00000000-0005-0000-0000-000060E90000}"/>
    <cellStyle name="SAPBEXHLevel3 7" xfId="7485" xr:uid="{00000000-0005-0000-0000-000061E90000}"/>
    <cellStyle name="SAPBEXHLevel3 7 2" xfId="12460" xr:uid="{00000000-0005-0000-0000-000062E90000}"/>
    <cellStyle name="SAPBEXHLevel3 8" xfId="7486" xr:uid="{00000000-0005-0000-0000-000063E90000}"/>
    <cellStyle name="SAPBEXHLevel3 8 2" xfId="12461" xr:uid="{00000000-0005-0000-0000-000064E90000}"/>
    <cellStyle name="SAPBEXHLevel3 9" xfId="7487" xr:uid="{00000000-0005-0000-0000-000065E90000}"/>
    <cellStyle name="SAPBEXHLevel3 9 2" xfId="12462" xr:uid="{00000000-0005-0000-0000-000066E90000}"/>
    <cellStyle name="SAPBEXHLevel3X" xfId="7488" xr:uid="{00000000-0005-0000-0000-000067E90000}"/>
    <cellStyle name="SAPBEXHLevel3X 10" xfId="7489" xr:uid="{00000000-0005-0000-0000-000068E90000}"/>
    <cellStyle name="SAPBEXHLevel3X 10 2" xfId="12463" xr:uid="{00000000-0005-0000-0000-000069E90000}"/>
    <cellStyle name="SAPBEXHLevel3X 11" xfId="7490" xr:uid="{00000000-0005-0000-0000-00006AE90000}"/>
    <cellStyle name="SAPBEXHLevel3X 11 2" xfId="12464" xr:uid="{00000000-0005-0000-0000-00006BE90000}"/>
    <cellStyle name="SAPBEXHLevel3X 12" xfId="7491" xr:uid="{00000000-0005-0000-0000-00006CE90000}"/>
    <cellStyle name="SAPBEXHLevel3X 2" xfId="7492" xr:uid="{00000000-0005-0000-0000-00006DE90000}"/>
    <cellStyle name="SAPBEXHLevel3X 2 10" xfId="7493" xr:uid="{00000000-0005-0000-0000-00006EE90000}"/>
    <cellStyle name="SAPBEXHLevel3X 2 10 2" xfId="12465" xr:uid="{00000000-0005-0000-0000-00006FE90000}"/>
    <cellStyle name="SAPBEXHLevel3X 2 11" xfId="7494" xr:uid="{00000000-0005-0000-0000-000070E90000}"/>
    <cellStyle name="SAPBEXHLevel3X 2 2" xfId="7495" xr:uid="{00000000-0005-0000-0000-000071E90000}"/>
    <cellStyle name="SAPBEXHLevel3X 2 2 2" xfId="12466" xr:uid="{00000000-0005-0000-0000-000072E90000}"/>
    <cellStyle name="SAPBEXHLevel3X 2 3" xfId="7496" xr:uid="{00000000-0005-0000-0000-000073E90000}"/>
    <cellStyle name="SAPBEXHLevel3X 2 3 2" xfId="12467" xr:uid="{00000000-0005-0000-0000-000074E90000}"/>
    <cellStyle name="SAPBEXHLevel3X 2 4" xfId="7497" xr:uid="{00000000-0005-0000-0000-000075E90000}"/>
    <cellStyle name="SAPBEXHLevel3X 2 4 2" xfId="12468" xr:uid="{00000000-0005-0000-0000-000076E90000}"/>
    <cellStyle name="SAPBEXHLevel3X 2 5" xfId="7498" xr:uid="{00000000-0005-0000-0000-000077E90000}"/>
    <cellStyle name="SAPBEXHLevel3X 2 5 2" xfId="12469" xr:uid="{00000000-0005-0000-0000-000078E90000}"/>
    <cellStyle name="SAPBEXHLevel3X 2 6" xfId="7499" xr:uid="{00000000-0005-0000-0000-000079E90000}"/>
    <cellStyle name="SAPBEXHLevel3X 2 6 2" xfId="12470" xr:uid="{00000000-0005-0000-0000-00007AE90000}"/>
    <cellStyle name="SAPBEXHLevel3X 2 7" xfId="7500" xr:uid="{00000000-0005-0000-0000-00007BE90000}"/>
    <cellStyle name="SAPBEXHLevel3X 2 7 2" xfId="12471" xr:uid="{00000000-0005-0000-0000-00007CE90000}"/>
    <cellStyle name="SAPBEXHLevel3X 2 8" xfId="7501" xr:uid="{00000000-0005-0000-0000-00007DE90000}"/>
    <cellStyle name="SAPBEXHLevel3X 2 8 2" xfId="12472" xr:uid="{00000000-0005-0000-0000-00007EE90000}"/>
    <cellStyle name="SAPBEXHLevel3X 2 9" xfId="7502" xr:uid="{00000000-0005-0000-0000-00007FE90000}"/>
    <cellStyle name="SAPBEXHLevel3X 2 9 2" xfId="12473" xr:uid="{00000000-0005-0000-0000-000080E90000}"/>
    <cellStyle name="SAPBEXHLevel3X 3" xfId="7503" xr:uid="{00000000-0005-0000-0000-000081E90000}"/>
    <cellStyle name="SAPBEXHLevel3X 3 2" xfId="12474" xr:uid="{00000000-0005-0000-0000-000082E90000}"/>
    <cellStyle name="SAPBEXHLevel3X 4" xfId="7504" xr:uid="{00000000-0005-0000-0000-000083E90000}"/>
    <cellStyle name="SAPBEXHLevel3X 4 2" xfId="12475" xr:uid="{00000000-0005-0000-0000-000084E90000}"/>
    <cellStyle name="SAPBEXHLevel3X 5" xfId="7505" xr:uid="{00000000-0005-0000-0000-000085E90000}"/>
    <cellStyle name="SAPBEXHLevel3X 5 2" xfId="12476" xr:uid="{00000000-0005-0000-0000-000086E90000}"/>
    <cellStyle name="SAPBEXHLevel3X 6" xfId="7506" xr:uid="{00000000-0005-0000-0000-000087E90000}"/>
    <cellStyle name="SAPBEXHLevel3X 6 2" xfId="12477" xr:uid="{00000000-0005-0000-0000-000088E90000}"/>
    <cellStyle name="SAPBEXHLevel3X 7" xfId="7507" xr:uid="{00000000-0005-0000-0000-000089E90000}"/>
    <cellStyle name="SAPBEXHLevel3X 7 2" xfId="12478" xr:uid="{00000000-0005-0000-0000-00008AE90000}"/>
    <cellStyle name="SAPBEXHLevel3X 8" xfId="7508" xr:uid="{00000000-0005-0000-0000-00008BE90000}"/>
    <cellStyle name="SAPBEXHLevel3X 8 2" xfId="12479" xr:uid="{00000000-0005-0000-0000-00008CE90000}"/>
    <cellStyle name="SAPBEXHLevel3X 9" xfId="7509" xr:uid="{00000000-0005-0000-0000-00008DE90000}"/>
    <cellStyle name="SAPBEXHLevel3X 9 2" xfId="12480" xr:uid="{00000000-0005-0000-0000-00008EE90000}"/>
    <cellStyle name="SAPBEXresData" xfId="7510" xr:uid="{00000000-0005-0000-0000-00008FE90000}"/>
    <cellStyle name="SAPBEXresData 10" xfId="7511" xr:uid="{00000000-0005-0000-0000-000090E90000}"/>
    <cellStyle name="SAPBEXresData 10 2" xfId="12481" xr:uid="{00000000-0005-0000-0000-000091E90000}"/>
    <cellStyle name="SAPBEXresData 11" xfId="7512" xr:uid="{00000000-0005-0000-0000-000092E90000}"/>
    <cellStyle name="SAPBEXresData 2" xfId="7513" xr:uid="{00000000-0005-0000-0000-000093E90000}"/>
    <cellStyle name="SAPBEXresData 2 2" xfId="12482" xr:uid="{00000000-0005-0000-0000-000094E90000}"/>
    <cellStyle name="SAPBEXresData 3" xfId="7514" xr:uid="{00000000-0005-0000-0000-000095E90000}"/>
    <cellStyle name="SAPBEXresData 3 2" xfId="12483" xr:uid="{00000000-0005-0000-0000-000096E90000}"/>
    <cellStyle name="SAPBEXresData 4" xfId="7515" xr:uid="{00000000-0005-0000-0000-000097E90000}"/>
    <cellStyle name="SAPBEXresData 4 2" xfId="12484" xr:uid="{00000000-0005-0000-0000-000098E90000}"/>
    <cellStyle name="SAPBEXresData 5" xfId="7516" xr:uid="{00000000-0005-0000-0000-000099E90000}"/>
    <cellStyle name="SAPBEXresData 5 2" xfId="12485" xr:uid="{00000000-0005-0000-0000-00009AE90000}"/>
    <cellStyle name="SAPBEXresData 6" xfId="7517" xr:uid="{00000000-0005-0000-0000-00009BE90000}"/>
    <cellStyle name="SAPBEXresData 6 2" xfId="12486" xr:uid="{00000000-0005-0000-0000-00009CE90000}"/>
    <cellStyle name="SAPBEXresData 7" xfId="7518" xr:uid="{00000000-0005-0000-0000-00009DE90000}"/>
    <cellStyle name="SAPBEXresData 7 2" xfId="12487" xr:uid="{00000000-0005-0000-0000-00009EE90000}"/>
    <cellStyle name="SAPBEXresData 8" xfId="7519" xr:uid="{00000000-0005-0000-0000-00009FE90000}"/>
    <cellStyle name="SAPBEXresData 8 2" xfId="12488" xr:uid="{00000000-0005-0000-0000-0000A0E90000}"/>
    <cellStyle name="SAPBEXresData 9" xfId="7520" xr:uid="{00000000-0005-0000-0000-0000A1E90000}"/>
    <cellStyle name="SAPBEXresData 9 2" xfId="12489" xr:uid="{00000000-0005-0000-0000-0000A2E90000}"/>
    <cellStyle name="SAPBEXresDataEmph" xfId="7521" xr:uid="{00000000-0005-0000-0000-0000A3E90000}"/>
    <cellStyle name="SAPBEXresDataEmph 10" xfId="7522" xr:uid="{00000000-0005-0000-0000-0000A4E90000}"/>
    <cellStyle name="SAPBEXresDataEmph 10 2" xfId="12490" xr:uid="{00000000-0005-0000-0000-0000A5E90000}"/>
    <cellStyle name="SAPBEXresDataEmph 11" xfId="7523" xr:uid="{00000000-0005-0000-0000-0000A6E90000}"/>
    <cellStyle name="SAPBEXresDataEmph 2" xfId="7524" xr:uid="{00000000-0005-0000-0000-0000A7E90000}"/>
    <cellStyle name="SAPBEXresDataEmph 2 2" xfId="12491" xr:uid="{00000000-0005-0000-0000-0000A8E90000}"/>
    <cellStyle name="SAPBEXresDataEmph 3" xfId="7525" xr:uid="{00000000-0005-0000-0000-0000A9E90000}"/>
    <cellStyle name="SAPBEXresDataEmph 3 2" xfId="12492" xr:uid="{00000000-0005-0000-0000-0000AAE90000}"/>
    <cellStyle name="SAPBEXresDataEmph 4" xfId="7526" xr:uid="{00000000-0005-0000-0000-0000ABE90000}"/>
    <cellStyle name="SAPBEXresDataEmph 4 2" xfId="12493" xr:uid="{00000000-0005-0000-0000-0000ACE90000}"/>
    <cellStyle name="SAPBEXresDataEmph 5" xfId="7527" xr:uid="{00000000-0005-0000-0000-0000ADE90000}"/>
    <cellStyle name="SAPBEXresDataEmph 5 2" xfId="12494" xr:uid="{00000000-0005-0000-0000-0000AEE90000}"/>
    <cellStyle name="SAPBEXresDataEmph 6" xfId="7528" xr:uid="{00000000-0005-0000-0000-0000AFE90000}"/>
    <cellStyle name="SAPBEXresDataEmph 6 2" xfId="12495" xr:uid="{00000000-0005-0000-0000-0000B0E90000}"/>
    <cellStyle name="SAPBEXresDataEmph 7" xfId="7529" xr:uid="{00000000-0005-0000-0000-0000B1E90000}"/>
    <cellStyle name="SAPBEXresDataEmph 7 2" xfId="12496" xr:uid="{00000000-0005-0000-0000-0000B2E90000}"/>
    <cellStyle name="SAPBEXresDataEmph 8" xfId="7530" xr:uid="{00000000-0005-0000-0000-0000B3E90000}"/>
    <cellStyle name="SAPBEXresDataEmph 8 2" xfId="12497" xr:uid="{00000000-0005-0000-0000-0000B4E90000}"/>
    <cellStyle name="SAPBEXresDataEmph 9" xfId="7531" xr:uid="{00000000-0005-0000-0000-0000B5E90000}"/>
    <cellStyle name="SAPBEXresDataEmph 9 2" xfId="12498" xr:uid="{00000000-0005-0000-0000-0000B6E90000}"/>
    <cellStyle name="SAPBEXresItem" xfId="7532" xr:uid="{00000000-0005-0000-0000-0000B7E90000}"/>
    <cellStyle name="SAPBEXresItem 10" xfId="7533" xr:uid="{00000000-0005-0000-0000-0000B8E90000}"/>
    <cellStyle name="SAPBEXresItem 10 2" xfId="12499" xr:uid="{00000000-0005-0000-0000-0000B9E90000}"/>
    <cellStyle name="SAPBEXresItem 11" xfId="7534" xr:uid="{00000000-0005-0000-0000-0000BAE90000}"/>
    <cellStyle name="SAPBEXresItem 11 2" xfId="12500" xr:uid="{00000000-0005-0000-0000-0000BBE90000}"/>
    <cellStyle name="SAPBEXresItem 12" xfId="7535" xr:uid="{00000000-0005-0000-0000-0000BCE90000}"/>
    <cellStyle name="SAPBEXresItem 2" xfId="7536" xr:uid="{00000000-0005-0000-0000-0000BDE90000}"/>
    <cellStyle name="SAPBEXresItem 2 10" xfId="7537" xr:uid="{00000000-0005-0000-0000-0000BEE90000}"/>
    <cellStyle name="SAPBEXresItem 2 10 2" xfId="12501" xr:uid="{00000000-0005-0000-0000-0000BFE90000}"/>
    <cellStyle name="SAPBEXresItem 2 11" xfId="7538" xr:uid="{00000000-0005-0000-0000-0000C0E90000}"/>
    <cellStyle name="SAPBEXresItem 2 2" xfId="7539" xr:uid="{00000000-0005-0000-0000-0000C1E90000}"/>
    <cellStyle name="SAPBEXresItem 2 2 2" xfId="12502" xr:uid="{00000000-0005-0000-0000-0000C2E90000}"/>
    <cellStyle name="SAPBEXresItem 2 3" xfId="7540" xr:uid="{00000000-0005-0000-0000-0000C3E90000}"/>
    <cellStyle name="SAPBEXresItem 2 3 2" xfId="12503" xr:uid="{00000000-0005-0000-0000-0000C4E90000}"/>
    <cellStyle name="SAPBEXresItem 2 4" xfId="7541" xr:uid="{00000000-0005-0000-0000-0000C5E90000}"/>
    <cellStyle name="SAPBEXresItem 2 4 2" xfId="12504" xr:uid="{00000000-0005-0000-0000-0000C6E90000}"/>
    <cellStyle name="SAPBEXresItem 2 5" xfId="7542" xr:uid="{00000000-0005-0000-0000-0000C7E90000}"/>
    <cellStyle name="SAPBEXresItem 2 5 2" xfId="12505" xr:uid="{00000000-0005-0000-0000-0000C8E90000}"/>
    <cellStyle name="SAPBEXresItem 2 6" xfId="7543" xr:uid="{00000000-0005-0000-0000-0000C9E90000}"/>
    <cellStyle name="SAPBEXresItem 2 6 2" xfId="12506" xr:uid="{00000000-0005-0000-0000-0000CAE90000}"/>
    <cellStyle name="SAPBEXresItem 2 7" xfId="7544" xr:uid="{00000000-0005-0000-0000-0000CBE90000}"/>
    <cellStyle name="SAPBEXresItem 2 7 2" xfId="12507" xr:uid="{00000000-0005-0000-0000-0000CCE90000}"/>
    <cellStyle name="SAPBEXresItem 2 8" xfId="7545" xr:uid="{00000000-0005-0000-0000-0000CDE90000}"/>
    <cellStyle name="SAPBEXresItem 2 8 2" xfId="12508" xr:uid="{00000000-0005-0000-0000-0000CEE90000}"/>
    <cellStyle name="SAPBEXresItem 2 9" xfId="7546" xr:uid="{00000000-0005-0000-0000-0000CFE90000}"/>
    <cellStyle name="SAPBEXresItem 2 9 2" xfId="12509" xr:uid="{00000000-0005-0000-0000-0000D0E90000}"/>
    <cellStyle name="SAPBEXresItem 3" xfId="7547" xr:uid="{00000000-0005-0000-0000-0000D1E90000}"/>
    <cellStyle name="SAPBEXresItem 3 2" xfId="12510" xr:uid="{00000000-0005-0000-0000-0000D2E90000}"/>
    <cellStyle name="SAPBEXresItem 4" xfId="7548" xr:uid="{00000000-0005-0000-0000-0000D3E90000}"/>
    <cellStyle name="SAPBEXresItem 4 2" xfId="12511" xr:uid="{00000000-0005-0000-0000-0000D4E90000}"/>
    <cellStyle name="SAPBEXresItem 5" xfId="7549" xr:uid="{00000000-0005-0000-0000-0000D5E90000}"/>
    <cellStyle name="SAPBEXresItem 5 2" xfId="12512" xr:uid="{00000000-0005-0000-0000-0000D6E90000}"/>
    <cellStyle name="SAPBEXresItem 6" xfId="7550" xr:uid="{00000000-0005-0000-0000-0000D7E90000}"/>
    <cellStyle name="SAPBEXresItem 6 2" xfId="12513" xr:uid="{00000000-0005-0000-0000-0000D8E90000}"/>
    <cellStyle name="SAPBEXresItem 7" xfId="7551" xr:uid="{00000000-0005-0000-0000-0000D9E90000}"/>
    <cellStyle name="SAPBEXresItem 7 2" xfId="12514" xr:uid="{00000000-0005-0000-0000-0000DAE90000}"/>
    <cellStyle name="SAPBEXresItem 8" xfId="7552" xr:uid="{00000000-0005-0000-0000-0000DBE90000}"/>
    <cellStyle name="SAPBEXresItem 8 2" xfId="12515" xr:uid="{00000000-0005-0000-0000-0000DCE90000}"/>
    <cellStyle name="SAPBEXresItem 9" xfId="7553" xr:uid="{00000000-0005-0000-0000-0000DDE90000}"/>
    <cellStyle name="SAPBEXresItem 9 2" xfId="12516" xr:uid="{00000000-0005-0000-0000-0000DEE90000}"/>
    <cellStyle name="SAPBEXresItemX" xfId="7554" xr:uid="{00000000-0005-0000-0000-0000DFE90000}"/>
    <cellStyle name="SAPBEXresItemX 10" xfId="7555" xr:uid="{00000000-0005-0000-0000-0000E0E90000}"/>
    <cellStyle name="SAPBEXresItemX 10 2" xfId="12517" xr:uid="{00000000-0005-0000-0000-0000E1E90000}"/>
    <cellStyle name="SAPBEXresItemX 11" xfId="7556" xr:uid="{00000000-0005-0000-0000-0000E2E90000}"/>
    <cellStyle name="SAPBEXresItemX 11 2" xfId="12518" xr:uid="{00000000-0005-0000-0000-0000E3E90000}"/>
    <cellStyle name="SAPBEXresItemX 12" xfId="7557" xr:uid="{00000000-0005-0000-0000-0000E4E90000}"/>
    <cellStyle name="SAPBEXresItemX 2" xfId="7558" xr:uid="{00000000-0005-0000-0000-0000E5E90000}"/>
    <cellStyle name="SAPBEXresItemX 2 10" xfId="7559" xr:uid="{00000000-0005-0000-0000-0000E6E90000}"/>
    <cellStyle name="SAPBEXresItemX 2 10 2" xfId="12519" xr:uid="{00000000-0005-0000-0000-0000E7E90000}"/>
    <cellStyle name="SAPBEXresItemX 2 11" xfId="7560" xr:uid="{00000000-0005-0000-0000-0000E8E90000}"/>
    <cellStyle name="SAPBEXresItemX 2 2" xfId="7561" xr:uid="{00000000-0005-0000-0000-0000E9E90000}"/>
    <cellStyle name="SAPBEXresItemX 2 2 2" xfId="12520" xr:uid="{00000000-0005-0000-0000-0000EAE90000}"/>
    <cellStyle name="SAPBEXresItemX 2 3" xfId="7562" xr:uid="{00000000-0005-0000-0000-0000EBE90000}"/>
    <cellStyle name="SAPBEXresItemX 2 3 2" xfId="12521" xr:uid="{00000000-0005-0000-0000-0000ECE90000}"/>
    <cellStyle name="SAPBEXresItemX 2 4" xfId="7563" xr:uid="{00000000-0005-0000-0000-0000EDE90000}"/>
    <cellStyle name="SAPBEXresItemX 2 4 2" xfId="12522" xr:uid="{00000000-0005-0000-0000-0000EEE90000}"/>
    <cellStyle name="SAPBEXresItemX 2 5" xfId="7564" xr:uid="{00000000-0005-0000-0000-0000EFE90000}"/>
    <cellStyle name="SAPBEXresItemX 2 5 2" xfId="12523" xr:uid="{00000000-0005-0000-0000-0000F0E90000}"/>
    <cellStyle name="SAPBEXresItemX 2 6" xfId="7565" xr:uid="{00000000-0005-0000-0000-0000F1E90000}"/>
    <cellStyle name="SAPBEXresItemX 2 6 2" xfId="12524" xr:uid="{00000000-0005-0000-0000-0000F2E90000}"/>
    <cellStyle name="SAPBEXresItemX 2 7" xfId="7566" xr:uid="{00000000-0005-0000-0000-0000F3E90000}"/>
    <cellStyle name="SAPBEXresItemX 2 7 2" xfId="12525" xr:uid="{00000000-0005-0000-0000-0000F4E90000}"/>
    <cellStyle name="SAPBEXresItemX 2 8" xfId="7567" xr:uid="{00000000-0005-0000-0000-0000F5E90000}"/>
    <cellStyle name="SAPBEXresItemX 2 8 2" xfId="12526" xr:uid="{00000000-0005-0000-0000-0000F6E90000}"/>
    <cellStyle name="SAPBEXresItemX 2 9" xfId="7568" xr:uid="{00000000-0005-0000-0000-0000F7E90000}"/>
    <cellStyle name="SAPBEXresItemX 2 9 2" xfId="12527" xr:uid="{00000000-0005-0000-0000-0000F8E90000}"/>
    <cellStyle name="SAPBEXresItemX 3" xfId="7569" xr:uid="{00000000-0005-0000-0000-0000F9E90000}"/>
    <cellStyle name="SAPBEXresItemX 3 2" xfId="12528" xr:uid="{00000000-0005-0000-0000-0000FAE90000}"/>
    <cellStyle name="SAPBEXresItemX 4" xfId="7570" xr:uid="{00000000-0005-0000-0000-0000FBE90000}"/>
    <cellStyle name="SAPBEXresItemX 4 2" xfId="12529" xr:uid="{00000000-0005-0000-0000-0000FCE90000}"/>
    <cellStyle name="SAPBEXresItemX 5" xfId="7571" xr:uid="{00000000-0005-0000-0000-0000FDE90000}"/>
    <cellStyle name="SAPBEXresItemX 5 2" xfId="12530" xr:uid="{00000000-0005-0000-0000-0000FEE90000}"/>
    <cellStyle name="SAPBEXresItemX 6" xfId="7572" xr:uid="{00000000-0005-0000-0000-0000FFE90000}"/>
    <cellStyle name="SAPBEXresItemX 6 2" xfId="12531" xr:uid="{00000000-0005-0000-0000-000000EA0000}"/>
    <cellStyle name="SAPBEXresItemX 7" xfId="7573" xr:uid="{00000000-0005-0000-0000-000001EA0000}"/>
    <cellStyle name="SAPBEXresItemX 7 2" xfId="12532" xr:uid="{00000000-0005-0000-0000-000002EA0000}"/>
    <cellStyle name="SAPBEXresItemX 8" xfId="7574" xr:uid="{00000000-0005-0000-0000-000003EA0000}"/>
    <cellStyle name="SAPBEXresItemX 8 2" xfId="12533" xr:uid="{00000000-0005-0000-0000-000004EA0000}"/>
    <cellStyle name="SAPBEXresItemX 9" xfId="7575" xr:uid="{00000000-0005-0000-0000-000005EA0000}"/>
    <cellStyle name="SAPBEXresItemX 9 2" xfId="12534" xr:uid="{00000000-0005-0000-0000-000006EA0000}"/>
    <cellStyle name="SAPBEXstdData" xfId="7576" xr:uid="{00000000-0005-0000-0000-000007EA0000}"/>
    <cellStyle name="SAPBEXstdData 10" xfId="7577" xr:uid="{00000000-0005-0000-0000-000008EA0000}"/>
    <cellStyle name="SAPBEXstdData 10 2" xfId="12535" xr:uid="{00000000-0005-0000-0000-000009EA0000}"/>
    <cellStyle name="SAPBEXstdData 11" xfId="7578" xr:uid="{00000000-0005-0000-0000-00000AEA0000}"/>
    <cellStyle name="SAPBEXstdData 11 2" xfId="12536" xr:uid="{00000000-0005-0000-0000-00000BEA0000}"/>
    <cellStyle name="SAPBEXstdData 12" xfId="7579" xr:uid="{00000000-0005-0000-0000-00000CEA0000}"/>
    <cellStyle name="SAPBEXstdData 2" xfId="7580" xr:uid="{00000000-0005-0000-0000-00000DEA0000}"/>
    <cellStyle name="SAPBEXstdData 2 10" xfId="7581" xr:uid="{00000000-0005-0000-0000-00000EEA0000}"/>
    <cellStyle name="SAPBEXstdData 2 10 2" xfId="12537" xr:uid="{00000000-0005-0000-0000-00000FEA0000}"/>
    <cellStyle name="SAPBEXstdData 2 11" xfId="7582" xr:uid="{00000000-0005-0000-0000-000010EA0000}"/>
    <cellStyle name="SAPBEXstdData 2 2" xfId="7583" xr:uid="{00000000-0005-0000-0000-000011EA0000}"/>
    <cellStyle name="SAPBEXstdData 2 2 2" xfId="12538" xr:uid="{00000000-0005-0000-0000-000012EA0000}"/>
    <cellStyle name="SAPBEXstdData 2 3" xfId="7584" xr:uid="{00000000-0005-0000-0000-000013EA0000}"/>
    <cellStyle name="SAPBEXstdData 2 3 2" xfId="12539" xr:uid="{00000000-0005-0000-0000-000014EA0000}"/>
    <cellStyle name="SAPBEXstdData 2 4" xfId="7585" xr:uid="{00000000-0005-0000-0000-000015EA0000}"/>
    <cellStyle name="SAPBEXstdData 2 4 2" xfId="12540" xr:uid="{00000000-0005-0000-0000-000016EA0000}"/>
    <cellStyle name="SAPBEXstdData 2 5" xfId="7586" xr:uid="{00000000-0005-0000-0000-000017EA0000}"/>
    <cellStyle name="SAPBEXstdData 2 5 2" xfId="12541" xr:uid="{00000000-0005-0000-0000-000018EA0000}"/>
    <cellStyle name="SAPBEXstdData 2 6" xfId="7587" xr:uid="{00000000-0005-0000-0000-000019EA0000}"/>
    <cellStyle name="SAPBEXstdData 2 6 2" xfId="12542" xr:uid="{00000000-0005-0000-0000-00001AEA0000}"/>
    <cellStyle name="SAPBEXstdData 2 7" xfId="7588" xr:uid="{00000000-0005-0000-0000-00001BEA0000}"/>
    <cellStyle name="SAPBEXstdData 2 7 2" xfId="12543" xr:uid="{00000000-0005-0000-0000-00001CEA0000}"/>
    <cellStyle name="SAPBEXstdData 2 8" xfId="7589" xr:uid="{00000000-0005-0000-0000-00001DEA0000}"/>
    <cellStyle name="SAPBEXstdData 2 8 2" xfId="12544" xr:uid="{00000000-0005-0000-0000-00001EEA0000}"/>
    <cellStyle name="SAPBEXstdData 2 9" xfId="7590" xr:uid="{00000000-0005-0000-0000-00001FEA0000}"/>
    <cellStyle name="SAPBEXstdData 2 9 2" xfId="12545" xr:uid="{00000000-0005-0000-0000-000020EA0000}"/>
    <cellStyle name="SAPBEXstdData 3" xfId="7591" xr:uid="{00000000-0005-0000-0000-000021EA0000}"/>
    <cellStyle name="SAPBEXstdData 3 2" xfId="12546" xr:uid="{00000000-0005-0000-0000-000022EA0000}"/>
    <cellStyle name="SAPBEXstdData 4" xfId="7592" xr:uid="{00000000-0005-0000-0000-000023EA0000}"/>
    <cellStyle name="SAPBEXstdData 4 2" xfId="12547" xr:uid="{00000000-0005-0000-0000-000024EA0000}"/>
    <cellStyle name="SAPBEXstdData 5" xfId="7593" xr:uid="{00000000-0005-0000-0000-000025EA0000}"/>
    <cellStyle name="SAPBEXstdData 5 2" xfId="12548" xr:uid="{00000000-0005-0000-0000-000026EA0000}"/>
    <cellStyle name="SAPBEXstdData 6" xfId="7594" xr:uid="{00000000-0005-0000-0000-000027EA0000}"/>
    <cellStyle name="SAPBEXstdData 6 2" xfId="12549" xr:uid="{00000000-0005-0000-0000-000028EA0000}"/>
    <cellStyle name="SAPBEXstdData 7" xfId="7595" xr:uid="{00000000-0005-0000-0000-000029EA0000}"/>
    <cellStyle name="SAPBEXstdData 7 2" xfId="12550" xr:uid="{00000000-0005-0000-0000-00002AEA0000}"/>
    <cellStyle name="SAPBEXstdData 8" xfId="7596" xr:uid="{00000000-0005-0000-0000-00002BEA0000}"/>
    <cellStyle name="SAPBEXstdData 8 2" xfId="12551" xr:uid="{00000000-0005-0000-0000-00002CEA0000}"/>
    <cellStyle name="SAPBEXstdData 9" xfId="7597" xr:uid="{00000000-0005-0000-0000-00002DEA0000}"/>
    <cellStyle name="SAPBEXstdData 9 2" xfId="12552" xr:uid="{00000000-0005-0000-0000-00002EEA0000}"/>
    <cellStyle name="SAPBEXstdDataEmph" xfId="7598" xr:uid="{00000000-0005-0000-0000-00002FEA0000}"/>
    <cellStyle name="SAPBEXstdDataEmph 10" xfId="7599" xr:uid="{00000000-0005-0000-0000-000030EA0000}"/>
    <cellStyle name="SAPBEXstdDataEmph 10 2" xfId="12553" xr:uid="{00000000-0005-0000-0000-000031EA0000}"/>
    <cellStyle name="SAPBEXstdDataEmph 11" xfId="7600" xr:uid="{00000000-0005-0000-0000-000032EA0000}"/>
    <cellStyle name="SAPBEXstdDataEmph 11 2" xfId="12554" xr:uid="{00000000-0005-0000-0000-000033EA0000}"/>
    <cellStyle name="SAPBEXstdDataEmph 12" xfId="7601" xr:uid="{00000000-0005-0000-0000-000034EA0000}"/>
    <cellStyle name="SAPBEXstdDataEmph 2" xfId="7602" xr:uid="{00000000-0005-0000-0000-000035EA0000}"/>
    <cellStyle name="SAPBEXstdDataEmph 2 10" xfId="7603" xr:uid="{00000000-0005-0000-0000-000036EA0000}"/>
    <cellStyle name="SAPBEXstdDataEmph 2 10 2" xfId="12555" xr:uid="{00000000-0005-0000-0000-000037EA0000}"/>
    <cellStyle name="SAPBEXstdDataEmph 2 11" xfId="7604" xr:uid="{00000000-0005-0000-0000-000038EA0000}"/>
    <cellStyle name="SAPBEXstdDataEmph 2 2" xfId="7605" xr:uid="{00000000-0005-0000-0000-000039EA0000}"/>
    <cellStyle name="SAPBEXstdDataEmph 2 2 2" xfId="12556" xr:uid="{00000000-0005-0000-0000-00003AEA0000}"/>
    <cellStyle name="SAPBEXstdDataEmph 2 3" xfId="7606" xr:uid="{00000000-0005-0000-0000-00003BEA0000}"/>
    <cellStyle name="SAPBEXstdDataEmph 2 3 2" xfId="12557" xr:uid="{00000000-0005-0000-0000-00003CEA0000}"/>
    <cellStyle name="SAPBEXstdDataEmph 2 4" xfId="7607" xr:uid="{00000000-0005-0000-0000-00003DEA0000}"/>
    <cellStyle name="SAPBEXstdDataEmph 2 4 2" xfId="12558" xr:uid="{00000000-0005-0000-0000-00003EEA0000}"/>
    <cellStyle name="SAPBEXstdDataEmph 2 5" xfId="7608" xr:uid="{00000000-0005-0000-0000-00003FEA0000}"/>
    <cellStyle name="SAPBEXstdDataEmph 2 5 2" xfId="12559" xr:uid="{00000000-0005-0000-0000-000040EA0000}"/>
    <cellStyle name="SAPBEXstdDataEmph 2 6" xfId="7609" xr:uid="{00000000-0005-0000-0000-000041EA0000}"/>
    <cellStyle name="SAPBEXstdDataEmph 2 6 2" xfId="12560" xr:uid="{00000000-0005-0000-0000-000042EA0000}"/>
    <cellStyle name="SAPBEXstdDataEmph 2 7" xfId="7610" xr:uid="{00000000-0005-0000-0000-000043EA0000}"/>
    <cellStyle name="SAPBEXstdDataEmph 2 7 2" xfId="12561" xr:uid="{00000000-0005-0000-0000-000044EA0000}"/>
    <cellStyle name="SAPBEXstdDataEmph 2 8" xfId="7611" xr:uid="{00000000-0005-0000-0000-000045EA0000}"/>
    <cellStyle name="SAPBEXstdDataEmph 2 8 2" xfId="12562" xr:uid="{00000000-0005-0000-0000-000046EA0000}"/>
    <cellStyle name="SAPBEXstdDataEmph 2 9" xfId="7612" xr:uid="{00000000-0005-0000-0000-000047EA0000}"/>
    <cellStyle name="SAPBEXstdDataEmph 2 9 2" xfId="12563" xr:uid="{00000000-0005-0000-0000-000048EA0000}"/>
    <cellStyle name="SAPBEXstdDataEmph 3" xfId="7613" xr:uid="{00000000-0005-0000-0000-000049EA0000}"/>
    <cellStyle name="SAPBEXstdDataEmph 3 2" xfId="12564" xr:uid="{00000000-0005-0000-0000-00004AEA0000}"/>
    <cellStyle name="SAPBEXstdDataEmph 4" xfId="7614" xr:uid="{00000000-0005-0000-0000-00004BEA0000}"/>
    <cellStyle name="SAPBEXstdDataEmph 4 2" xfId="12565" xr:uid="{00000000-0005-0000-0000-00004CEA0000}"/>
    <cellStyle name="SAPBEXstdDataEmph 5" xfId="7615" xr:uid="{00000000-0005-0000-0000-00004DEA0000}"/>
    <cellStyle name="SAPBEXstdDataEmph 5 2" xfId="12566" xr:uid="{00000000-0005-0000-0000-00004EEA0000}"/>
    <cellStyle name="SAPBEXstdDataEmph 6" xfId="7616" xr:uid="{00000000-0005-0000-0000-00004FEA0000}"/>
    <cellStyle name="SAPBEXstdDataEmph 6 2" xfId="12567" xr:uid="{00000000-0005-0000-0000-000050EA0000}"/>
    <cellStyle name="SAPBEXstdDataEmph 7" xfId="7617" xr:uid="{00000000-0005-0000-0000-000051EA0000}"/>
    <cellStyle name="SAPBEXstdDataEmph 7 2" xfId="12568" xr:uid="{00000000-0005-0000-0000-000052EA0000}"/>
    <cellStyle name="SAPBEXstdDataEmph 8" xfId="7618" xr:uid="{00000000-0005-0000-0000-000053EA0000}"/>
    <cellStyle name="SAPBEXstdDataEmph 8 2" xfId="12569" xr:uid="{00000000-0005-0000-0000-000054EA0000}"/>
    <cellStyle name="SAPBEXstdDataEmph 9" xfId="7619" xr:uid="{00000000-0005-0000-0000-000055EA0000}"/>
    <cellStyle name="SAPBEXstdDataEmph 9 2" xfId="12570" xr:uid="{00000000-0005-0000-0000-000056EA0000}"/>
    <cellStyle name="SAPBEXstdItem" xfId="7620" xr:uid="{00000000-0005-0000-0000-000057EA0000}"/>
    <cellStyle name="SAPBEXstdItem 10" xfId="7621" xr:uid="{00000000-0005-0000-0000-000058EA0000}"/>
    <cellStyle name="SAPBEXstdItem 10 2" xfId="12571" xr:uid="{00000000-0005-0000-0000-000059EA0000}"/>
    <cellStyle name="SAPBEXstdItem 11" xfId="7622" xr:uid="{00000000-0005-0000-0000-00005AEA0000}"/>
    <cellStyle name="SAPBEXstdItem 11 2" xfId="12572" xr:uid="{00000000-0005-0000-0000-00005BEA0000}"/>
    <cellStyle name="SAPBEXstdItem 12" xfId="7623" xr:uid="{00000000-0005-0000-0000-00005CEA0000}"/>
    <cellStyle name="SAPBEXstdItem 2" xfId="7624" xr:uid="{00000000-0005-0000-0000-00005DEA0000}"/>
    <cellStyle name="SAPBEXstdItem 2 10" xfId="7625" xr:uid="{00000000-0005-0000-0000-00005EEA0000}"/>
    <cellStyle name="SAPBEXstdItem 2 10 2" xfId="12573" xr:uid="{00000000-0005-0000-0000-00005FEA0000}"/>
    <cellStyle name="SAPBEXstdItem 2 11" xfId="7626" xr:uid="{00000000-0005-0000-0000-000060EA0000}"/>
    <cellStyle name="SAPBEXstdItem 2 2" xfId="7627" xr:uid="{00000000-0005-0000-0000-000061EA0000}"/>
    <cellStyle name="SAPBEXstdItem 2 2 2" xfId="12574" xr:uid="{00000000-0005-0000-0000-000062EA0000}"/>
    <cellStyle name="SAPBEXstdItem 2 3" xfId="7628" xr:uid="{00000000-0005-0000-0000-000063EA0000}"/>
    <cellStyle name="SAPBEXstdItem 2 3 2" xfId="12575" xr:uid="{00000000-0005-0000-0000-000064EA0000}"/>
    <cellStyle name="SAPBEXstdItem 2 4" xfId="7629" xr:uid="{00000000-0005-0000-0000-000065EA0000}"/>
    <cellStyle name="SAPBEXstdItem 2 4 2" xfId="12576" xr:uid="{00000000-0005-0000-0000-000066EA0000}"/>
    <cellStyle name="SAPBEXstdItem 2 5" xfId="7630" xr:uid="{00000000-0005-0000-0000-000067EA0000}"/>
    <cellStyle name="SAPBEXstdItem 2 5 2" xfId="12577" xr:uid="{00000000-0005-0000-0000-000068EA0000}"/>
    <cellStyle name="SAPBEXstdItem 2 6" xfId="7631" xr:uid="{00000000-0005-0000-0000-000069EA0000}"/>
    <cellStyle name="SAPBEXstdItem 2 6 2" xfId="12578" xr:uid="{00000000-0005-0000-0000-00006AEA0000}"/>
    <cellStyle name="SAPBEXstdItem 2 7" xfId="7632" xr:uid="{00000000-0005-0000-0000-00006BEA0000}"/>
    <cellStyle name="SAPBEXstdItem 2 7 2" xfId="12579" xr:uid="{00000000-0005-0000-0000-00006CEA0000}"/>
    <cellStyle name="SAPBEXstdItem 2 8" xfId="7633" xr:uid="{00000000-0005-0000-0000-00006DEA0000}"/>
    <cellStyle name="SAPBEXstdItem 2 8 2" xfId="12580" xr:uid="{00000000-0005-0000-0000-00006EEA0000}"/>
    <cellStyle name="SAPBEXstdItem 2 9" xfId="7634" xr:uid="{00000000-0005-0000-0000-00006FEA0000}"/>
    <cellStyle name="SAPBEXstdItem 2 9 2" xfId="12581" xr:uid="{00000000-0005-0000-0000-000070EA0000}"/>
    <cellStyle name="SAPBEXstdItem 3" xfId="7635" xr:uid="{00000000-0005-0000-0000-000071EA0000}"/>
    <cellStyle name="SAPBEXstdItem 3 2" xfId="12582" xr:uid="{00000000-0005-0000-0000-000072EA0000}"/>
    <cellStyle name="SAPBEXstdItem 4" xfId="7636" xr:uid="{00000000-0005-0000-0000-000073EA0000}"/>
    <cellStyle name="SAPBEXstdItem 4 2" xfId="12583" xr:uid="{00000000-0005-0000-0000-000074EA0000}"/>
    <cellStyle name="SAPBEXstdItem 5" xfId="7637" xr:uid="{00000000-0005-0000-0000-000075EA0000}"/>
    <cellStyle name="SAPBEXstdItem 5 2" xfId="12584" xr:uid="{00000000-0005-0000-0000-000076EA0000}"/>
    <cellStyle name="SAPBEXstdItem 6" xfId="7638" xr:uid="{00000000-0005-0000-0000-000077EA0000}"/>
    <cellStyle name="SAPBEXstdItem 6 2" xfId="12585" xr:uid="{00000000-0005-0000-0000-000078EA0000}"/>
    <cellStyle name="SAPBEXstdItem 7" xfId="7639" xr:uid="{00000000-0005-0000-0000-000079EA0000}"/>
    <cellStyle name="SAPBEXstdItem 7 2" xfId="12586" xr:uid="{00000000-0005-0000-0000-00007AEA0000}"/>
    <cellStyle name="SAPBEXstdItem 8" xfId="7640" xr:uid="{00000000-0005-0000-0000-00007BEA0000}"/>
    <cellStyle name="SAPBEXstdItem 8 2" xfId="12587" xr:uid="{00000000-0005-0000-0000-00007CEA0000}"/>
    <cellStyle name="SAPBEXstdItem 9" xfId="7641" xr:uid="{00000000-0005-0000-0000-00007DEA0000}"/>
    <cellStyle name="SAPBEXstdItem 9 2" xfId="12588" xr:uid="{00000000-0005-0000-0000-00007EEA0000}"/>
    <cellStyle name="SAPBEXstdItemX" xfId="7642" xr:uid="{00000000-0005-0000-0000-00007FEA0000}"/>
    <cellStyle name="SAPBEXstdItemX 10" xfId="7643" xr:uid="{00000000-0005-0000-0000-000080EA0000}"/>
    <cellStyle name="SAPBEXstdItemX 10 2" xfId="12589" xr:uid="{00000000-0005-0000-0000-000081EA0000}"/>
    <cellStyle name="SAPBEXstdItemX 11" xfId="7644" xr:uid="{00000000-0005-0000-0000-000082EA0000}"/>
    <cellStyle name="SAPBEXstdItemX 11 2" xfId="12590" xr:uid="{00000000-0005-0000-0000-000083EA0000}"/>
    <cellStyle name="SAPBEXstdItemX 12" xfId="7645" xr:uid="{00000000-0005-0000-0000-000084EA0000}"/>
    <cellStyle name="SAPBEXstdItemX 2" xfId="7646" xr:uid="{00000000-0005-0000-0000-000085EA0000}"/>
    <cellStyle name="SAPBEXstdItemX 2 10" xfId="7647" xr:uid="{00000000-0005-0000-0000-000086EA0000}"/>
    <cellStyle name="SAPBEXstdItemX 2 10 2" xfId="12591" xr:uid="{00000000-0005-0000-0000-000087EA0000}"/>
    <cellStyle name="SAPBEXstdItemX 2 11" xfId="7648" xr:uid="{00000000-0005-0000-0000-000088EA0000}"/>
    <cellStyle name="SAPBEXstdItemX 2 2" xfId="7649" xr:uid="{00000000-0005-0000-0000-000089EA0000}"/>
    <cellStyle name="SAPBEXstdItemX 2 2 2" xfId="12592" xr:uid="{00000000-0005-0000-0000-00008AEA0000}"/>
    <cellStyle name="SAPBEXstdItemX 2 3" xfId="7650" xr:uid="{00000000-0005-0000-0000-00008BEA0000}"/>
    <cellStyle name="SAPBEXstdItemX 2 3 2" xfId="12593" xr:uid="{00000000-0005-0000-0000-00008CEA0000}"/>
    <cellStyle name="SAPBEXstdItemX 2 4" xfId="7651" xr:uid="{00000000-0005-0000-0000-00008DEA0000}"/>
    <cellStyle name="SAPBEXstdItemX 2 4 2" xfId="12594" xr:uid="{00000000-0005-0000-0000-00008EEA0000}"/>
    <cellStyle name="SAPBEXstdItemX 2 5" xfId="7652" xr:uid="{00000000-0005-0000-0000-00008FEA0000}"/>
    <cellStyle name="SAPBEXstdItemX 2 5 2" xfId="12595" xr:uid="{00000000-0005-0000-0000-000090EA0000}"/>
    <cellStyle name="SAPBEXstdItemX 2 6" xfId="7653" xr:uid="{00000000-0005-0000-0000-000091EA0000}"/>
    <cellStyle name="SAPBEXstdItemX 2 6 2" xfId="12596" xr:uid="{00000000-0005-0000-0000-000092EA0000}"/>
    <cellStyle name="SAPBEXstdItemX 2 7" xfId="7654" xr:uid="{00000000-0005-0000-0000-000093EA0000}"/>
    <cellStyle name="SAPBEXstdItemX 2 7 2" xfId="12597" xr:uid="{00000000-0005-0000-0000-000094EA0000}"/>
    <cellStyle name="SAPBEXstdItemX 2 8" xfId="7655" xr:uid="{00000000-0005-0000-0000-000095EA0000}"/>
    <cellStyle name="SAPBEXstdItemX 2 8 2" xfId="12598" xr:uid="{00000000-0005-0000-0000-000096EA0000}"/>
    <cellStyle name="SAPBEXstdItemX 2 9" xfId="7656" xr:uid="{00000000-0005-0000-0000-000097EA0000}"/>
    <cellStyle name="SAPBEXstdItemX 2 9 2" xfId="12599" xr:uid="{00000000-0005-0000-0000-000098EA0000}"/>
    <cellStyle name="SAPBEXstdItemX 3" xfId="7657" xr:uid="{00000000-0005-0000-0000-000099EA0000}"/>
    <cellStyle name="SAPBEXstdItemX 3 2" xfId="12600" xr:uid="{00000000-0005-0000-0000-00009AEA0000}"/>
    <cellStyle name="SAPBEXstdItemX 4" xfId="7658" xr:uid="{00000000-0005-0000-0000-00009BEA0000}"/>
    <cellStyle name="SAPBEXstdItemX 4 2" xfId="12601" xr:uid="{00000000-0005-0000-0000-00009CEA0000}"/>
    <cellStyle name="SAPBEXstdItemX 5" xfId="7659" xr:uid="{00000000-0005-0000-0000-00009DEA0000}"/>
    <cellStyle name="SAPBEXstdItemX 5 2" xfId="12602" xr:uid="{00000000-0005-0000-0000-00009EEA0000}"/>
    <cellStyle name="SAPBEXstdItemX 6" xfId="7660" xr:uid="{00000000-0005-0000-0000-00009FEA0000}"/>
    <cellStyle name="SAPBEXstdItemX 6 2" xfId="12603" xr:uid="{00000000-0005-0000-0000-0000A0EA0000}"/>
    <cellStyle name="SAPBEXstdItemX 7" xfId="7661" xr:uid="{00000000-0005-0000-0000-0000A1EA0000}"/>
    <cellStyle name="SAPBEXstdItemX 7 2" xfId="12604" xr:uid="{00000000-0005-0000-0000-0000A2EA0000}"/>
    <cellStyle name="SAPBEXstdItemX 8" xfId="7662" xr:uid="{00000000-0005-0000-0000-0000A3EA0000}"/>
    <cellStyle name="SAPBEXstdItemX 8 2" xfId="12605" xr:uid="{00000000-0005-0000-0000-0000A4EA0000}"/>
    <cellStyle name="SAPBEXstdItemX 9" xfId="7663" xr:uid="{00000000-0005-0000-0000-0000A5EA0000}"/>
    <cellStyle name="SAPBEXstdItemX 9 2" xfId="12606" xr:uid="{00000000-0005-0000-0000-0000A6EA0000}"/>
    <cellStyle name="SAPBEXtitle" xfId="7664" xr:uid="{00000000-0005-0000-0000-0000A7EA0000}"/>
    <cellStyle name="SAPBEXundefined" xfId="7665" xr:uid="{00000000-0005-0000-0000-0000A8EA0000}"/>
    <cellStyle name="SAPBEXundefined 10" xfId="7666" xr:uid="{00000000-0005-0000-0000-0000A9EA0000}"/>
    <cellStyle name="SAPBEXundefined 10 2" xfId="12607" xr:uid="{00000000-0005-0000-0000-0000AAEA0000}"/>
    <cellStyle name="SAPBEXundefined 11" xfId="7667" xr:uid="{00000000-0005-0000-0000-0000ABEA0000}"/>
    <cellStyle name="SAPBEXundefined 11 2" xfId="12608" xr:uid="{00000000-0005-0000-0000-0000ACEA0000}"/>
    <cellStyle name="SAPBEXundefined 12" xfId="7668" xr:uid="{00000000-0005-0000-0000-0000ADEA0000}"/>
    <cellStyle name="SAPBEXundefined 2" xfId="7669" xr:uid="{00000000-0005-0000-0000-0000AEEA0000}"/>
    <cellStyle name="SAPBEXundefined 2 10" xfId="7670" xr:uid="{00000000-0005-0000-0000-0000AFEA0000}"/>
    <cellStyle name="SAPBEXundefined 2 10 2" xfId="12609" xr:uid="{00000000-0005-0000-0000-0000B0EA0000}"/>
    <cellStyle name="SAPBEXundefined 2 11" xfId="7671" xr:uid="{00000000-0005-0000-0000-0000B1EA0000}"/>
    <cellStyle name="SAPBEXundefined 2 2" xfId="7672" xr:uid="{00000000-0005-0000-0000-0000B2EA0000}"/>
    <cellStyle name="SAPBEXundefined 2 2 2" xfId="12610" xr:uid="{00000000-0005-0000-0000-0000B3EA0000}"/>
    <cellStyle name="SAPBEXundefined 2 3" xfId="7673" xr:uid="{00000000-0005-0000-0000-0000B4EA0000}"/>
    <cellStyle name="SAPBEXundefined 2 3 2" xfId="12611" xr:uid="{00000000-0005-0000-0000-0000B5EA0000}"/>
    <cellStyle name="SAPBEXundefined 2 4" xfId="7674" xr:uid="{00000000-0005-0000-0000-0000B6EA0000}"/>
    <cellStyle name="SAPBEXundefined 2 4 2" xfId="12612" xr:uid="{00000000-0005-0000-0000-0000B7EA0000}"/>
    <cellStyle name="SAPBEXundefined 2 5" xfId="7675" xr:uid="{00000000-0005-0000-0000-0000B8EA0000}"/>
    <cellStyle name="SAPBEXundefined 2 5 2" xfId="12613" xr:uid="{00000000-0005-0000-0000-0000B9EA0000}"/>
    <cellStyle name="SAPBEXundefined 2 6" xfId="7676" xr:uid="{00000000-0005-0000-0000-0000BAEA0000}"/>
    <cellStyle name="SAPBEXundefined 2 6 2" xfId="12614" xr:uid="{00000000-0005-0000-0000-0000BBEA0000}"/>
    <cellStyle name="SAPBEXundefined 2 7" xfId="7677" xr:uid="{00000000-0005-0000-0000-0000BCEA0000}"/>
    <cellStyle name="SAPBEXundefined 2 7 2" xfId="12615" xr:uid="{00000000-0005-0000-0000-0000BDEA0000}"/>
    <cellStyle name="SAPBEXundefined 2 8" xfId="7678" xr:uid="{00000000-0005-0000-0000-0000BEEA0000}"/>
    <cellStyle name="SAPBEXundefined 2 8 2" xfId="12616" xr:uid="{00000000-0005-0000-0000-0000BFEA0000}"/>
    <cellStyle name="SAPBEXundefined 2 9" xfId="7679" xr:uid="{00000000-0005-0000-0000-0000C0EA0000}"/>
    <cellStyle name="SAPBEXundefined 2 9 2" xfId="12617" xr:uid="{00000000-0005-0000-0000-0000C1EA0000}"/>
    <cellStyle name="SAPBEXundefined 3" xfId="7680" xr:uid="{00000000-0005-0000-0000-0000C2EA0000}"/>
    <cellStyle name="SAPBEXundefined 3 2" xfId="12618" xr:uid="{00000000-0005-0000-0000-0000C3EA0000}"/>
    <cellStyle name="SAPBEXundefined 4" xfId="7681" xr:uid="{00000000-0005-0000-0000-0000C4EA0000}"/>
    <cellStyle name="SAPBEXundefined 4 2" xfId="12619" xr:uid="{00000000-0005-0000-0000-0000C5EA0000}"/>
    <cellStyle name="SAPBEXundefined 5" xfId="7682" xr:uid="{00000000-0005-0000-0000-0000C6EA0000}"/>
    <cellStyle name="SAPBEXundefined 5 2" xfId="12620" xr:uid="{00000000-0005-0000-0000-0000C7EA0000}"/>
    <cellStyle name="SAPBEXundefined 6" xfId="7683" xr:uid="{00000000-0005-0000-0000-0000C8EA0000}"/>
    <cellStyle name="SAPBEXundefined 6 2" xfId="12621" xr:uid="{00000000-0005-0000-0000-0000C9EA0000}"/>
    <cellStyle name="SAPBEXundefined 7" xfId="7684" xr:uid="{00000000-0005-0000-0000-0000CAEA0000}"/>
    <cellStyle name="SAPBEXundefined 7 2" xfId="12622" xr:uid="{00000000-0005-0000-0000-0000CBEA0000}"/>
    <cellStyle name="SAPBEXundefined 8" xfId="7685" xr:uid="{00000000-0005-0000-0000-0000CCEA0000}"/>
    <cellStyle name="SAPBEXundefined 8 2" xfId="12623" xr:uid="{00000000-0005-0000-0000-0000CDEA0000}"/>
    <cellStyle name="SAPBEXundefined 9" xfId="7686" xr:uid="{00000000-0005-0000-0000-0000CEEA0000}"/>
    <cellStyle name="SAPBEXundefined 9 2" xfId="12624" xr:uid="{00000000-0005-0000-0000-0000CFEA0000}"/>
    <cellStyle name="SAPDataCell" xfId="14403" xr:uid="{00000000-0005-0000-0000-0000D0EA0000}"/>
    <cellStyle name="SAPDataTotalCell" xfId="14404" xr:uid="{00000000-0005-0000-0000-0000D1EA0000}"/>
    <cellStyle name="SAPDimensionCell" xfId="14405" xr:uid="{00000000-0005-0000-0000-0000D2EA0000}"/>
    <cellStyle name="SAPEmphasized" xfId="14406" xr:uid="{00000000-0005-0000-0000-0000D3EA0000}"/>
    <cellStyle name="SAPHierarchyCell0" xfId="14407" xr:uid="{00000000-0005-0000-0000-0000D4EA0000}"/>
    <cellStyle name="SAPHierarchyCell1" xfId="14408" xr:uid="{00000000-0005-0000-0000-0000D5EA0000}"/>
    <cellStyle name="SAPHierarchyCell2" xfId="14409" xr:uid="{00000000-0005-0000-0000-0000D6EA0000}"/>
    <cellStyle name="SAPHierarchyCell3" xfId="14410" xr:uid="{00000000-0005-0000-0000-0000D7EA0000}"/>
    <cellStyle name="SAPHierarchyCell4" xfId="14411" xr:uid="{00000000-0005-0000-0000-0000D8EA0000}"/>
    <cellStyle name="SAPLocked" xfId="7687" xr:uid="{00000000-0005-0000-0000-0000D9EA0000}"/>
    <cellStyle name="SAPLocked 10" xfId="7688" xr:uid="{00000000-0005-0000-0000-0000DAEA0000}"/>
    <cellStyle name="SAPLocked 10 10" xfId="7689" xr:uid="{00000000-0005-0000-0000-0000DBEA0000}"/>
    <cellStyle name="SAPLocked 10 10 2" xfId="12625" xr:uid="{00000000-0005-0000-0000-0000DCEA0000}"/>
    <cellStyle name="SAPLocked 10 11" xfId="7690" xr:uid="{00000000-0005-0000-0000-0000DDEA0000}"/>
    <cellStyle name="SAPLocked 10 11 2" xfId="12626" xr:uid="{00000000-0005-0000-0000-0000DEEA0000}"/>
    <cellStyle name="SAPLocked 10 12" xfId="7691" xr:uid="{00000000-0005-0000-0000-0000DFEA0000}"/>
    <cellStyle name="SAPLocked 10 12 2" xfId="12627" xr:uid="{00000000-0005-0000-0000-0000E0EA0000}"/>
    <cellStyle name="SAPLocked 10 13" xfId="7692" xr:uid="{00000000-0005-0000-0000-0000E1EA0000}"/>
    <cellStyle name="SAPLocked 10 2" xfId="7693" xr:uid="{00000000-0005-0000-0000-0000E2EA0000}"/>
    <cellStyle name="SAPLocked 10 2 10" xfId="7694" xr:uid="{00000000-0005-0000-0000-0000E3EA0000}"/>
    <cellStyle name="SAPLocked 10 2 10 2" xfId="12628" xr:uid="{00000000-0005-0000-0000-0000E4EA0000}"/>
    <cellStyle name="SAPLocked 10 2 11" xfId="7695" xr:uid="{00000000-0005-0000-0000-0000E5EA0000}"/>
    <cellStyle name="SAPLocked 10 2 11 2" xfId="12629" xr:uid="{00000000-0005-0000-0000-0000E6EA0000}"/>
    <cellStyle name="SAPLocked 10 2 12" xfId="7696" xr:uid="{00000000-0005-0000-0000-0000E7EA0000}"/>
    <cellStyle name="SAPLocked 10 2 2" xfId="7697" xr:uid="{00000000-0005-0000-0000-0000E8EA0000}"/>
    <cellStyle name="SAPLocked 10 2 2 2" xfId="12630" xr:uid="{00000000-0005-0000-0000-0000E9EA0000}"/>
    <cellStyle name="SAPLocked 10 2 3" xfId="7698" xr:uid="{00000000-0005-0000-0000-0000EAEA0000}"/>
    <cellStyle name="SAPLocked 10 2 3 2" xfId="12631" xr:uid="{00000000-0005-0000-0000-0000EBEA0000}"/>
    <cellStyle name="SAPLocked 10 2 4" xfId="7699" xr:uid="{00000000-0005-0000-0000-0000ECEA0000}"/>
    <cellStyle name="SAPLocked 10 2 4 2" xfId="12632" xr:uid="{00000000-0005-0000-0000-0000EDEA0000}"/>
    <cellStyle name="SAPLocked 10 2 5" xfId="7700" xr:uid="{00000000-0005-0000-0000-0000EEEA0000}"/>
    <cellStyle name="SAPLocked 10 2 5 2" xfId="12633" xr:uid="{00000000-0005-0000-0000-0000EFEA0000}"/>
    <cellStyle name="SAPLocked 10 2 6" xfId="7701" xr:uid="{00000000-0005-0000-0000-0000F0EA0000}"/>
    <cellStyle name="SAPLocked 10 2 6 2" xfId="12634" xr:uid="{00000000-0005-0000-0000-0000F1EA0000}"/>
    <cellStyle name="SAPLocked 10 2 7" xfId="7702" xr:uid="{00000000-0005-0000-0000-0000F2EA0000}"/>
    <cellStyle name="SAPLocked 10 2 7 2" xfId="12635" xr:uid="{00000000-0005-0000-0000-0000F3EA0000}"/>
    <cellStyle name="SAPLocked 10 2 8" xfId="7703" xr:uid="{00000000-0005-0000-0000-0000F4EA0000}"/>
    <cellStyle name="SAPLocked 10 2 8 2" xfId="12636" xr:uid="{00000000-0005-0000-0000-0000F5EA0000}"/>
    <cellStyle name="SAPLocked 10 2 9" xfId="7704" xr:uid="{00000000-0005-0000-0000-0000F6EA0000}"/>
    <cellStyle name="SAPLocked 10 2 9 2" xfId="12637" xr:uid="{00000000-0005-0000-0000-0000F7EA0000}"/>
    <cellStyle name="SAPLocked 10 3" xfId="7705" xr:uid="{00000000-0005-0000-0000-0000F8EA0000}"/>
    <cellStyle name="SAPLocked 10 3 2" xfId="12638" xr:uid="{00000000-0005-0000-0000-0000F9EA0000}"/>
    <cellStyle name="SAPLocked 10 4" xfId="7706" xr:uid="{00000000-0005-0000-0000-0000FAEA0000}"/>
    <cellStyle name="SAPLocked 10 4 2" xfId="12639" xr:uid="{00000000-0005-0000-0000-0000FBEA0000}"/>
    <cellStyle name="SAPLocked 10 5" xfId="7707" xr:uid="{00000000-0005-0000-0000-0000FCEA0000}"/>
    <cellStyle name="SAPLocked 10 5 2" xfId="12640" xr:uid="{00000000-0005-0000-0000-0000FDEA0000}"/>
    <cellStyle name="SAPLocked 10 6" xfId="7708" xr:uid="{00000000-0005-0000-0000-0000FEEA0000}"/>
    <cellStyle name="SAPLocked 10 6 2" xfId="12641" xr:uid="{00000000-0005-0000-0000-0000FFEA0000}"/>
    <cellStyle name="SAPLocked 10 7" xfId="7709" xr:uid="{00000000-0005-0000-0000-000000EB0000}"/>
    <cellStyle name="SAPLocked 10 7 2" xfId="12642" xr:uid="{00000000-0005-0000-0000-000001EB0000}"/>
    <cellStyle name="SAPLocked 10 8" xfId="7710" xr:uid="{00000000-0005-0000-0000-000002EB0000}"/>
    <cellStyle name="SAPLocked 10 8 2" xfId="12643" xr:uid="{00000000-0005-0000-0000-000003EB0000}"/>
    <cellStyle name="SAPLocked 10 9" xfId="7711" xr:uid="{00000000-0005-0000-0000-000004EB0000}"/>
    <cellStyle name="SAPLocked 10 9 2" xfId="12644" xr:uid="{00000000-0005-0000-0000-000005EB0000}"/>
    <cellStyle name="SAPLocked 11" xfId="7712" xr:uid="{00000000-0005-0000-0000-000006EB0000}"/>
    <cellStyle name="SAPLocked 11 10" xfId="7713" xr:uid="{00000000-0005-0000-0000-000007EB0000}"/>
    <cellStyle name="SAPLocked 11 10 2" xfId="12645" xr:uid="{00000000-0005-0000-0000-000008EB0000}"/>
    <cellStyle name="SAPLocked 11 11" xfId="7714" xr:uid="{00000000-0005-0000-0000-000009EB0000}"/>
    <cellStyle name="SAPLocked 11 11 2" xfId="12646" xr:uid="{00000000-0005-0000-0000-00000AEB0000}"/>
    <cellStyle name="SAPLocked 11 12" xfId="7715" xr:uid="{00000000-0005-0000-0000-00000BEB0000}"/>
    <cellStyle name="SAPLocked 11 12 2" xfId="12647" xr:uid="{00000000-0005-0000-0000-00000CEB0000}"/>
    <cellStyle name="SAPLocked 11 13" xfId="7716" xr:uid="{00000000-0005-0000-0000-00000DEB0000}"/>
    <cellStyle name="SAPLocked 11 2" xfId="7717" xr:uid="{00000000-0005-0000-0000-00000EEB0000}"/>
    <cellStyle name="SAPLocked 11 2 10" xfId="7718" xr:uid="{00000000-0005-0000-0000-00000FEB0000}"/>
    <cellStyle name="SAPLocked 11 2 10 2" xfId="12648" xr:uid="{00000000-0005-0000-0000-000010EB0000}"/>
    <cellStyle name="SAPLocked 11 2 11" xfId="7719" xr:uid="{00000000-0005-0000-0000-000011EB0000}"/>
    <cellStyle name="SAPLocked 11 2 11 2" xfId="12649" xr:uid="{00000000-0005-0000-0000-000012EB0000}"/>
    <cellStyle name="SAPLocked 11 2 12" xfId="7720" xr:uid="{00000000-0005-0000-0000-000013EB0000}"/>
    <cellStyle name="SAPLocked 11 2 2" xfId="7721" xr:uid="{00000000-0005-0000-0000-000014EB0000}"/>
    <cellStyle name="SAPLocked 11 2 2 2" xfId="12650" xr:uid="{00000000-0005-0000-0000-000015EB0000}"/>
    <cellStyle name="SAPLocked 11 2 3" xfId="7722" xr:uid="{00000000-0005-0000-0000-000016EB0000}"/>
    <cellStyle name="SAPLocked 11 2 3 2" xfId="12651" xr:uid="{00000000-0005-0000-0000-000017EB0000}"/>
    <cellStyle name="SAPLocked 11 2 4" xfId="7723" xr:uid="{00000000-0005-0000-0000-000018EB0000}"/>
    <cellStyle name="SAPLocked 11 2 4 2" xfId="12652" xr:uid="{00000000-0005-0000-0000-000019EB0000}"/>
    <cellStyle name="SAPLocked 11 2 5" xfId="7724" xr:uid="{00000000-0005-0000-0000-00001AEB0000}"/>
    <cellStyle name="SAPLocked 11 2 5 2" xfId="12653" xr:uid="{00000000-0005-0000-0000-00001BEB0000}"/>
    <cellStyle name="SAPLocked 11 2 6" xfId="7725" xr:uid="{00000000-0005-0000-0000-00001CEB0000}"/>
    <cellStyle name="SAPLocked 11 2 6 2" xfId="12654" xr:uid="{00000000-0005-0000-0000-00001DEB0000}"/>
    <cellStyle name="SAPLocked 11 2 7" xfId="7726" xr:uid="{00000000-0005-0000-0000-00001EEB0000}"/>
    <cellStyle name="SAPLocked 11 2 7 2" xfId="12655" xr:uid="{00000000-0005-0000-0000-00001FEB0000}"/>
    <cellStyle name="SAPLocked 11 2 8" xfId="7727" xr:uid="{00000000-0005-0000-0000-000020EB0000}"/>
    <cellStyle name="SAPLocked 11 2 8 2" xfId="12656" xr:uid="{00000000-0005-0000-0000-000021EB0000}"/>
    <cellStyle name="SAPLocked 11 2 9" xfId="7728" xr:uid="{00000000-0005-0000-0000-000022EB0000}"/>
    <cellStyle name="SAPLocked 11 2 9 2" xfId="12657" xr:uid="{00000000-0005-0000-0000-000023EB0000}"/>
    <cellStyle name="SAPLocked 11 3" xfId="7729" xr:uid="{00000000-0005-0000-0000-000024EB0000}"/>
    <cellStyle name="SAPLocked 11 3 2" xfId="12658" xr:uid="{00000000-0005-0000-0000-000025EB0000}"/>
    <cellStyle name="SAPLocked 11 4" xfId="7730" xr:uid="{00000000-0005-0000-0000-000026EB0000}"/>
    <cellStyle name="SAPLocked 11 4 2" xfId="12659" xr:uid="{00000000-0005-0000-0000-000027EB0000}"/>
    <cellStyle name="SAPLocked 11 5" xfId="7731" xr:uid="{00000000-0005-0000-0000-000028EB0000}"/>
    <cellStyle name="SAPLocked 11 5 2" xfId="12660" xr:uid="{00000000-0005-0000-0000-000029EB0000}"/>
    <cellStyle name="SAPLocked 11 6" xfId="7732" xr:uid="{00000000-0005-0000-0000-00002AEB0000}"/>
    <cellStyle name="SAPLocked 11 6 2" xfId="12661" xr:uid="{00000000-0005-0000-0000-00002BEB0000}"/>
    <cellStyle name="SAPLocked 11 7" xfId="7733" xr:uid="{00000000-0005-0000-0000-00002CEB0000}"/>
    <cellStyle name="SAPLocked 11 7 2" xfId="12662" xr:uid="{00000000-0005-0000-0000-00002DEB0000}"/>
    <cellStyle name="SAPLocked 11 8" xfId="7734" xr:uid="{00000000-0005-0000-0000-00002EEB0000}"/>
    <cellStyle name="SAPLocked 11 8 2" xfId="12663" xr:uid="{00000000-0005-0000-0000-00002FEB0000}"/>
    <cellStyle name="SAPLocked 11 9" xfId="7735" xr:uid="{00000000-0005-0000-0000-000030EB0000}"/>
    <cellStyle name="SAPLocked 11 9 2" xfId="12664" xr:uid="{00000000-0005-0000-0000-000031EB0000}"/>
    <cellStyle name="SAPLocked 12" xfId="7736" xr:uid="{00000000-0005-0000-0000-000032EB0000}"/>
    <cellStyle name="SAPLocked 12 10" xfId="7737" xr:uid="{00000000-0005-0000-0000-000033EB0000}"/>
    <cellStyle name="SAPLocked 12 10 2" xfId="12665" xr:uid="{00000000-0005-0000-0000-000034EB0000}"/>
    <cellStyle name="SAPLocked 12 11" xfId="7738" xr:uid="{00000000-0005-0000-0000-000035EB0000}"/>
    <cellStyle name="SAPLocked 12 11 2" xfId="12666" xr:uid="{00000000-0005-0000-0000-000036EB0000}"/>
    <cellStyle name="SAPLocked 12 12" xfId="7739" xr:uid="{00000000-0005-0000-0000-000037EB0000}"/>
    <cellStyle name="SAPLocked 12 12 2" xfId="12667" xr:uid="{00000000-0005-0000-0000-000038EB0000}"/>
    <cellStyle name="SAPLocked 12 13" xfId="7740" xr:uid="{00000000-0005-0000-0000-000039EB0000}"/>
    <cellStyle name="SAPLocked 12 2" xfId="7741" xr:uid="{00000000-0005-0000-0000-00003AEB0000}"/>
    <cellStyle name="SAPLocked 12 2 10" xfId="7742" xr:uid="{00000000-0005-0000-0000-00003BEB0000}"/>
    <cellStyle name="SAPLocked 12 2 10 2" xfId="12668" xr:uid="{00000000-0005-0000-0000-00003CEB0000}"/>
    <cellStyle name="SAPLocked 12 2 11" xfId="7743" xr:uid="{00000000-0005-0000-0000-00003DEB0000}"/>
    <cellStyle name="SAPLocked 12 2 11 2" xfId="12669" xr:uid="{00000000-0005-0000-0000-00003EEB0000}"/>
    <cellStyle name="SAPLocked 12 2 12" xfId="7744" xr:uid="{00000000-0005-0000-0000-00003FEB0000}"/>
    <cellStyle name="SAPLocked 12 2 2" xfId="7745" xr:uid="{00000000-0005-0000-0000-000040EB0000}"/>
    <cellStyle name="SAPLocked 12 2 2 2" xfId="12670" xr:uid="{00000000-0005-0000-0000-000041EB0000}"/>
    <cellStyle name="SAPLocked 12 2 3" xfId="7746" xr:uid="{00000000-0005-0000-0000-000042EB0000}"/>
    <cellStyle name="SAPLocked 12 2 3 2" xfId="12671" xr:uid="{00000000-0005-0000-0000-000043EB0000}"/>
    <cellStyle name="SAPLocked 12 2 4" xfId="7747" xr:uid="{00000000-0005-0000-0000-000044EB0000}"/>
    <cellStyle name="SAPLocked 12 2 4 2" xfId="12672" xr:uid="{00000000-0005-0000-0000-000045EB0000}"/>
    <cellStyle name="SAPLocked 12 2 5" xfId="7748" xr:uid="{00000000-0005-0000-0000-000046EB0000}"/>
    <cellStyle name="SAPLocked 12 2 5 2" xfId="12673" xr:uid="{00000000-0005-0000-0000-000047EB0000}"/>
    <cellStyle name="SAPLocked 12 2 6" xfId="7749" xr:uid="{00000000-0005-0000-0000-000048EB0000}"/>
    <cellStyle name="SAPLocked 12 2 6 2" xfId="12674" xr:uid="{00000000-0005-0000-0000-000049EB0000}"/>
    <cellStyle name="SAPLocked 12 2 7" xfId="7750" xr:uid="{00000000-0005-0000-0000-00004AEB0000}"/>
    <cellStyle name="SAPLocked 12 2 7 2" xfId="12675" xr:uid="{00000000-0005-0000-0000-00004BEB0000}"/>
    <cellStyle name="SAPLocked 12 2 8" xfId="7751" xr:uid="{00000000-0005-0000-0000-00004CEB0000}"/>
    <cellStyle name="SAPLocked 12 2 8 2" xfId="12676" xr:uid="{00000000-0005-0000-0000-00004DEB0000}"/>
    <cellStyle name="SAPLocked 12 2 9" xfId="7752" xr:uid="{00000000-0005-0000-0000-00004EEB0000}"/>
    <cellStyle name="SAPLocked 12 2 9 2" xfId="12677" xr:uid="{00000000-0005-0000-0000-00004FEB0000}"/>
    <cellStyle name="SAPLocked 12 3" xfId="7753" xr:uid="{00000000-0005-0000-0000-000050EB0000}"/>
    <cellStyle name="SAPLocked 12 3 2" xfId="12678" xr:uid="{00000000-0005-0000-0000-000051EB0000}"/>
    <cellStyle name="SAPLocked 12 4" xfId="7754" xr:uid="{00000000-0005-0000-0000-000052EB0000}"/>
    <cellStyle name="SAPLocked 12 4 2" xfId="12679" xr:uid="{00000000-0005-0000-0000-000053EB0000}"/>
    <cellStyle name="SAPLocked 12 5" xfId="7755" xr:uid="{00000000-0005-0000-0000-000054EB0000}"/>
    <cellStyle name="SAPLocked 12 5 2" xfId="12680" xr:uid="{00000000-0005-0000-0000-000055EB0000}"/>
    <cellStyle name="SAPLocked 12 6" xfId="7756" xr:uid="{00000000-0005-0000-0000-000056EB0000}"/>
    <cellStyle name="SAPLocked 12 6 2" xfId="12681" xr:uid="{00000000-0005-0000-0000-000057EB0000}"/>
    <cellStyle name="SAPLocked 12 7" xfId="7757" xr:uid="{00000000-0005-0000-0000-000058EB0000}"/>
    <cellStyle name="SAPLocked 12 7 2" xfId="12682" xr:uid="{00000000-0005-0000-0000-000059EB0000}"/>
    <cellStyle name="SAPLocked 12 8" xfId="7758" xr:uid="{00000000-0005-0000-0000-00005AEB0000}"/>
    <cellStyle name="SAPLocked 12 8 2" xfId="12683" xr:uid="{00000000-0005-0000-0000-00005BEB0000}"/>
    <cellStyle name="SAPLocked 12 9" xfId="7759" xr:uid="{00000000-0005-0000-0000-00005CEB0000}"/>
    <cellStyle name="SAPLocked 12 9 2" xfId="12684" xr:uid="{00000000-0005-0000-0000-00005DEB0000}"/>
    <cellStyle name="SAPLocked 13" xfId="7760" xr:uid="{00000000-0005-0000-0000-00005EEB0000}"/>
    <cellStyle name="SAPLocked 13 10" xfId="7761" xr:uid="{00000000-0005-0000-0000-00005FEB0000}"/>
    <cellStyle name="SAPLocked 13 10 2" xfId="12685" xr:uid="{00000000-0005-0000-0000-000060EB0000}"/>
    <cellStyle name="SAPLocked 13 11" xfId="7762" xr:uid="{00000000-0005-0000-0000-000061EB0000}"/>
    <cellStyle name="SAPLocked 13 11 2" xfId="12686" xr:uid="{00000000-0005-0000-0000-000062EB0000}"/>
    <cellStyle name="SAPLocked 13 12" xfId="7763" xr:uid="{00000000-0005-0000-0000-000063EB0000}"/>
    <cellStyle name="SAPLocked 13 12 2" xfId="12687" xr:uid="{00000000-0005-0000-0000-000064EB0000}"/>
    <cellStyle name="SAPLocked 13 13" xfId="7764" xr:uid="{00000000-0005-0000-0000-000065EB0000}"/>
    <cellStyle name="SAPLocked 13 2" xfId="7765" xr:uid="{00000000-0005-0000-0000-000066EB0000}"/>
    <cellStyle name="SAPLocked 13 2 10" xfId="7766" xr:uid="{00000000-0005-0000-0000-000067EB0000}"/>
    <cellStyle name="SAPLocked 13 2 10 2" xfId="12688" xr:uid="{00000000-0005-0000-0000-000068EB0000}"/>
    <cellStyle name="SAPLocked 13 2 11" xfId="7767" xr:uid="{00000000-0005-0000-0000-000069EB0000}"/>
    <cellStyle name="SAPLocked 13 2 11 2" xfId="12689" xr:uid="{00000000-0005-0000-0000-00006AEB0000}"/>
    <cellStyle name="SAPLocked 13 2 12" xfId="7768" xr:uid="{00000000-0005-0000-0000-00006BEB0000}"/>
    <cellStyle name="SAPLocked 13 2 2" xfId="7769" xr:uid="{00000000-0005-0000-0000-00006CEB0000}"/>
    <cellStyle name="SAPLocked 13 2 2 2" xfId="12690" xr:uid="{00000000-0005-0000-0000-00006DEB0000}"/>
    <cellStyle name="SAPLocked 13 2 3" xfId="7770" xr:uid="{00000000-0005-0000-0000-00006EEB0000}"/>
    <cellStyle name="SAPLocked 13 2 3 2" xfId="12691" xr:uid="{00000000-0005-0000-0000-00006FEB0000}"/>
    <cellStyle name="SAPLocked 13 2 4" xfId="7771" xr:uid="{00000000-0005-0000-0000-000070EB0000}"/>
    <cellStyle name="SAPLocked 13 2 4 2" xfId="12692" xr:uid="{00000000-0005-0000-0000-000071EB0000}"/>
    <cellStyle name="SAPLocked 13 2 5" xfId="7772" xr:uid="{00000000-0005-0000-0000-000072EB0000}"/>
    <cellStyle name="SAPLocked 13 2 5 2" xfId="12693" xr:uid="{00000000-0005-0000-0000-000073EB0000}"/>
    <cellStyle name="SAPLocked 13 2 6" xfId="7773" xr:uid="{00000000-0005-0000-0000-000074EB0000}"/>
    <cellStyle name="SAPLocked 13 2 6 2" xfId="12694" xr:uid="{00000000-0005-0000-0000-000075EB0000}"/>
    <cellStyle name="SAPLocked 13 2 7" xfId="7774" xr:uid="{00000000-0005-0000-0000-000076EB0000}"/>
    <cellStyle name="SAPLocked 13 2 7 2" xfId="12695" xr:uid="{00000000-0005-0000-0000-000077EB0000}"/>
    <cellStyle name="SAPLocked 13 2 8" xfId="7775" xr:uid="{00000000-0005-0000-0000-000078EB0000}"/>
    <cellStyle name="SAPLocked 13 2 8 2" xfId="12696" xr:uid="{00000000-0005-0000-0000-000079EB0000}"/>
    <cellStyle name="SAPLocked 13 2 9" xfId="7776" xr:uid="{00000000-0005-0000-0000-00007AEB0000}"/>
    <cellStyle name="SAPLocked 13 2 9 2" xfId="12697" xr:uid="{00000000-0005-0000-0000-00007BEB0000}"/>
    <cellStyle name="SAPLocked 13 3" xfId="7777" xr:uid="{00000000-0005-0000-0000-00007CEB0000}"/>
    <cellStyle name="SAPLocked 13 3 2" xfId="12698" xr:uid="{00000000-0005-0000-0000-00007DEB0000}"/>
    <cellStyle name="SAPLocked 13 4" xfId="7778" xr:uid="{00000000-0005-0000-0000-00007EEB0000}"/>
    <cellStyle name="SAPLocked 13 4 2" xfId="12699" xr:uid="{00000000-0005-0000-0000-00007FEB0000}"/>
    <cellStyle name="SAPLocked 13 5" xfId="7779" xr:uid="{00000000-0005-0000-0000-000080EB0000}"/>
    <cellStyle name="SAPLocked 13 5 2" xfId="12700" xr:uid="{00000000-0005-0000-0000-000081EB0000}"/>
    <cellStyle name="SAPLocked 13 6" xfId="7780" xr:uid="{00000000-0005-0000-0000-000082EB0000}"/>
    <cellStyle name="SAPLocked 13 6 2" xfId="12701" xr:uid="{00000000-0005-0000-0000-000083EB0000}"/>
    <cellStyle name="SAPLocked 13 7" xfId="7781" xr:uid="{00000000-0005-0000-0000-000084EB0000}"/>
    <cellStyle name="SAPLocked 13 7 2" xfId="12702" xr:uid="{00000000-0005-0000-0000-000085EB0000}"/>
    <cellStyle name="SAPLocked 13 8" xfId="7782" xr:uid="{00000000-0005-0000-0000-000086EB0000}"/>
    <cellStyle name="SAPLocked 13 8 2" xfId="12703" xr:uid="{00000000-0005-0000-0000-000087EB0000}"/>
    <cellStyle name="SAPLocked 13 9" xfId="7783" xr:uid="{00000000-0005-0000-0000-000088EB0000}"/>
    <cellStyle name="SAPLocked 13 9 2" xfId="12704" xr:uid="{00000000-0005-0000-0000-000089EB0000}"/>
    <cellStyle name="SAPLocked 14" xfId="7784" xr:uid="{00000000-0005-0000-0000-00008AEB0000}"/>
    <cellStyle name="SAPLocked 14 10" xfId="7785" xr:uid="{00000000-0005-0000-0000-00008BEB0000}"/>
    <cellStyle name="SAPLocked 14 10 2" xfId="12705" xr:uid="{00000000-0005-0000-0000-00008CEB0000}"/>
    <cellStyle name="SAPLocked 14 11" xfId="7786" xr:uid="{00000000-0005-0000-0000-00008DEB0000}"/>
    <cellStyle name="SAPLocked 14 11 2" xfId="12706" xr:uid="{00000000-0005-0000-0000-00008EEB0000}"/>
    <cellStyle name="SAPLocked 14 12" xfId="7787" xr:uid="{00000000-0005-0000-0000-00008FEB0000}"/>
    <cellStyle name="SAPLocked 14 12 2" xfId="12707" xr:uid="{00000000-0005-0000-0000-000090EB0000}"/>
    <cellStyle name="SAPLocked 14 13" xfId="7788" xr:uid="{00000000-0005-0000-0000-000091EB0000}"/>
    <cellStyle name="SAPLocked 14 2" xfId="7789" xr:uid="{00000000-0005-0000-0000-000092EB0000}"/>
    <cellStyle name="SAPLocked 14 2 10" xfId="7790" xr:uid="{00000000-0005-0000-0000-000093EB0000}"/>
    <cellStyle name="SAPLocked 14 2 10 2" xfId="12708" xr:uid="{00000000-0005-0000-0000-000094EB0000}"/>
    <cellStyle name="SAPLocked 14 2 11" xfId="7791" xr:uid="{00000000-0005-0000-0000-000095EB0000}"/>
    <cellStyle name="SAPLocked 14 2 11 2" xfId="12709" xr:uid="{00000000-0005-0000-0000-000096EB0000}"/>
    <cellStyle name="SAPLocked 14 2 12" xfId="7792" xr:uid="{00000000-0005-0000-0000-000097EB0000}"/>
    <cellStyle name="SAPLocked 14 2 2" xfId="7793" xr:uid="{00000000-0005-0000-0000-000098EB0000}"/>
    <cellStyle name="SAPLocked 14 2 2 2" xfId="12710" xr:uid="{00000000-0005-0000-0000-000099EB0000}"/>
    <cellStyle name="SAPLocked 14 2 3" xfId="7794" xr:uid="{00000000-0005-0000-0000-00009AEB0000}"/>
    <cellStyle name="SAPLocked 14 2 3 2" xfId="12711" xr:uid="{00000000-0005-0000-0000-00009BEB0000}"/>
    <cellStyle name="SAPLocked 14 2 4" xfId="7795" xr:uid="{00000000-0005-0000-0000-00009CEB0000}"/>
    <cellStyle name="SAPLocked 14 2 4 2" xfId="12712" xr:uid="{00000000-0005-0000-0000-00009DEB0000}"/>
    <cellStyle name="SAPLocked 14 2 5" xfId="7796" xr:uid="{00000000-0005-0000-0000-00009EEB0000}"/>
    <cellStyle name="SAPLocked 14 2 5 2" xfId="12713" xr:uid="{00000000-0005-0000-0000-00009FEB0000}"/>
    <cellStyle name="SAPLocked 14 2 6" xfId="7797" xr:uid="{00000000-0005-0000-0000-0000A0EB0000}"/>
    <cellStyle name="SAPLocked 14 2 6 2" xfId="12714" xr:uid="{00000000-0005-0000-0000-0000A1EB0000}"/>
    <cellStyle name="SAPLocked 14 2 7" xfId="7798" xr:uid="{00000000-0005-0000-0000-0000A2EB0000}"/>
    <cellStyle name="SAPLocked 14 2 7 2" xfId="12715" xr:uid="{00000000-0005-0000-0000-0000A3EB0000}"/>
    <cellStyle name="SAPLocked 14 2 8" xfId="7799" xr:uid="{00000000-0005-0000-0000-0000A4EB0000}"/>
    <cellStyle name="SAPLocked 14 2 8 2" xfId="12716" xr:uid="{00000000-0005-0000-0000-0000A5EB0000}"/>
    <cellStyle name="SAPLocked 14 2 9" xfId="7800" xr:uid="{00000000-0005-0000-0000-0000A6EB0000}"/>
    <cellStyle name="SAPLocked 14 2 9 2" xfId="12717" xr:uid="{00000000-0005-0000-0000-0000A7EB0000}"/>
    <cellStyle name="SAPLocked 14 3" xfId="7801" xr:uid="{00000000-0005-0000-0000-0000A8EB0000}"/>
    <cellStyle name="SAPLocked 14 3 2" xfId="12718" xr:uid="{00000000-0005-0000-0000-0000A9EB0000}"/>
    <cellStyle name="SAPLocked 14 4" xfId="7802" xr:uid="{00000000-0005-0000-0000-0000AAEB0000}"/>
    <cellStyle name="SAPLocked 14 4 2" xfId="12719" xr:uid="{00000000-0005-0000-0000-0000ABEB0000}"/>
    <cellStyle name="SAPLocked 14 5" xfId="7803" xr:uid="{00000000-0005-0000-0000-0000ACEB0000}"/>
    <cellStyle name="SAPLocked 14 5 2" xfId="12720" xr:uid="{00000000-0005-0000-0000-0000ADEB0000}"/>
    <cellStyle name="SAPLocked 14 6" xfId="7804" xr:uid="{00000000-0005-0000-0000-0000AEEB0000}"/>
    <cellStyle name="SAPLocked 14 6 2" xfId="12721" xr:uid="{00000000-0005-0000-0000-0000AFEB0000}"/>
    <cellStyle name="SAPLocked 14 7" xfId="7805" xr:uid="{00000000-0005-0000-0000-0000B0EB0000}"/>
    <cellStyle name="SAPLocked 14 7 2" xfId="12722" xr:uid="{00000000-0005-0000-0000-0000B1EB0000}"/>
    <cellStyle name="SAPLocked 14 8" xfId="7806" xr:uid="{00000000-0005-0000-0000-0000B2EB0000}"/>
    <cellStyle name="SAPLocked 14 8 2" xfId="12723" xr:uid="{00000000-0005-0000-0000-0000B3EB0000}"/>
    <cellStyle name="SAPLocked 14 9" xfId="7807" xr:uid="{00000000-0005-0000-0000-0000B4EB0000}"/>
    <cellStyle name="SAPLocked 14 9 2" xfId="12724" xr:uid="{00000000-0005-0000-0000-0000B5EB0000}"/>
    <cellStyle name="SAPLocked 15" xfId="7808" xr:uid="{00000000-0005-0000-0000-0000B6EB0000}"/>
    <cellStyle name="SAPLocked 15 10" xfId="7809" xr:uid="{00000000-0005-0000-0000-0000B7EB0000}"/>
    <cellStyle name="SAPLocked 15 10 2" xfId="12725" xr:uid="{00000000-0005-0000-0000-0000B8EB0000}"/>
    <cellStyle name="SAPLocked 15 11" xfId="7810" xr:uid="{00000000-0005-0000-0000-0000B9EB0000}"/>
    <cellStyle name="SAPLocked 15 11 2" xfId="12726" xr:uid="{00000000-0005-0000-0000-0000BAEB0000}"/>
    <cellStyle name="SAPLocked 15 12" xfId="7811" xr:uid="{00000000-0005-0000-0000-0000BBEB0000}"/>
    <cellStyle name="SAPLocked 15 12 2" xfId="12727" xr:uid="{00000000-0005-0000-0000-0000BCEB0000}"/>
    <cellStyle name="SAPLocked 15 13" xfId="7812" xr:uid="{00000000-0005-0000-0000-0000BDEB0000}"/>
    <cellStyle name="SAPLocked 15 2" xfId="7813" xr:uid="{00000000-0005-0000-0000-0000BEEB0000}"/>
    <cellStyle name="SAPLocked 15 2 10" xfId="7814" xr:uid="{00000000-0005-0000-0000-0000BFEB0000}"/>
    <cellStyle name="SAPLocked 15 2 10 2" xfId="12728" xr:uid="{00000000-0005-0000-0000-0000C0EB0000}"/>
    <cellStyle name="SAPLocked 15 2 11" xfId="7815" xr:uid="{00000000-0005-0000-0000-0000C1EB0000}"/>
    <cellStyle name="SAPLocked 15 2 11 2" xfId="12729" xr:uid="{00000000-0005-0000-0000-0000C2EB0000}"/>
    <cellStyle name="SAPLocked 15 2 12" xfId="7816" xr:uid="{00000000-0005-0000-0000-0000C3EB0000}"/>
    <cellStyle name="SAPLocked 15 2 2" xfId="7817" xr:uid="{00000000-0005-0000-0000-0000C4EB0000}"/>
    <cellStyle name="SAPLocked 15 2 2 2" xfId="12730" xr:uid="{00000000-0005-0000-0000-0000C5EB0000}"/>
    <cellStyle name="SAPLocked 15 2 3" xfId="7818" xr:uid="{00000000-0005-0000-0000-0000C6EB0000}"/>
    <cellStyle name="SAPLocked 15 2 3 2" xfId="12731" xr:uid="{00000000-0005-0000-0000-0000C7EB0000}"/>
    <cellStyle name="SAPLocked 15 2 4" xfId="7819" xr:uid="{00000000-0005-0000-0000-0000C8EB0000}"/>
    <cellStyle name="SAPLocked 15 2 4 2" xfId="12732" xr:uid="{00000000-0005-0000-0000-0000C9EB0000}"/>
    <cellStyle name="SAPLocked 15 2 5" xfId="7820" xr:uid="{00000000-0005-0000-0000-0000CAEB0000}"/>
    <cellStyle name="SAPLocked 15 2 5 2" xfId="12733" xr:uid="{00000000-0005-0000-0000-0000CBEB0000}"/>
    <cellStyle name="SAPLocked 15 2 6" xfId="7821" xr:uid="{00000000-0005-0000-0000-0000CCEB0000}"/>
    <cellStyle name="SAPLocked 15 2 6 2" xfId="12734" xr:uid="{00000000-0005-0000-0000-0000CDEB0000}"/>
    <cellStyle name="SAPLocked 15 2 7" xfId="7822" xr:uid="{00000000-0005-0000-0000-0000CEEB0000}"/>
    <cellStyle name="SAPLocked 15 2 7 2" xfId="12735" xr:uid="{00000000-0005-0000-0000-0000CFEB0000}"/>
    <cellStyle name="SAPLocked 15 2 8" xfId="7823" xr:uid="{00000000-0005-0000-0000-0000D0EB0000}"/>
    <cellStyle name="SAPLocked 15 2 8 2" xfId="12736" xr:uid="{00000000-0005-0000-0000-0000D1EB0000}"/>
    <cellStyle name="SAPLocked 15 2 9" xfId="7824" xr:uid="{00000000-0005-0000-0000-0000D2EB0000}"/>
    <cellStyle name="SAPLocked 15 2 9 2" xfId="12737" xr:uid="{00000000-0005-0000-0000-0000D3EB0000}"/>
    <cellStyle name="SAPLocked 15 3" xfId="7825" xr:uid="{00000000-0005-0000-0000-0000D4EB0000}"/>
    <cellStyle name="SAPLocked 15 3 2" xfId="12738" xr:uid="{00000000-0005-0000-0000-0000D5EB0000}"/>
    <cellStyle name="SAPLocked 15 4" xfId="7826" xr:uid="{00000000-0005-0000-0000-0000D6EB0000}"/>
    <cellStyle name="SAPLocked 15 4 2" xfId="12739" xr:uid="{00000000-0005-0000-0000-0000D7EB0000}"/>
    <cellStyle name="SAPLocked 15 5" xfId="7827" xr:uid="{00000000-0005-0000-0000-0000D8EB0000}"/>
    <cellStyle name="SAPLocked 15 5 2" xfId="12740" xr:uid="{00000000-0005-0000-0000-0000D9EB0000}"/>
    <cellStyle name="SAPLocked 15 6" xfId="7828" xr:uid="{00000000-0005-0000-0000-0000DAEB0000}"/>
    <cellStyle name="SAPLocked 15 6 2" xfId="12741" xr:uid="{00000000-0005-0000-0000-0000DBEB0000}"/>
    <cellStyle name="SAPLocked 15 7" xfId="7829" xr:uid="{00000000-0005-0000-0000-0000DCEB0000}"/>
    <cellStyle name="SAPLocked 15 7 2" xfId="12742" xr:uid="{00000000-0005-0000-0000-0000DDEB0000}"/>
    <cellStyle name="SAPLocked 15 8" xfId="7830" xr:uid="{00000000-0005-0000-0000-0000DEEB0000}"/>
    <cellStyle name="SAPLocked 15 8 2" xfId="12743" xr:uid="{00000000-0005-0000-0000-0000DFEB0000}"/>
    <cellStyle name="SAPLocked 15 9" xfId="7831" xr:uid="{00000000-0005-0000-0000-0000E0EB0000}"/>
    <cellStyle name="SAPLocked 15 9 2" xfId="12744" xr:uid="{00000000-0005-0000-0000-0000E1EB0000}"/>
    <cellStyle name="SAPLocked 16" xfId="7832" xr:uid="{00000000-0005-0000-0000-0000E2EB0000}"/>
    <cellStyle name="SAPLocked 16 10" xfId="7833" xr:uid="{00000000-0005-0000-0000-0000E3EB0000}"/>
    <cellStyle name="SAPLocked 16 10 2" xfId="12745" xr:uid="{00000000-0005-0000-0000-0000E4EB0000}"/>
    <cellStyle name="SAPLocked 16 11" xfId="7834" xr:uid="{00000000-0005-0000-0000-0000E5EB0000}"/>
    <cellStyle name="SAPLocked 16 11 2" xfId="12746" xr:uid="{00000000-0005-0000-0000-0000E6EB0000}"/>
    <cellStyle name="SAPLocked 16 12" xfId="7835" xr:uid="{00000000-0005-0000-0000-0000E7EB0000}"/>
    <cellStyle name="SAPLocked 16 12 2" xfId="12747" xr:uid="{00000000-0005-0000-0000-0000E8EB0000}"/>
    <cellStyle name="SAPLocked 16 13" xfId="7836" xr:uid="{00000000-0005-0000-0000-0000E9EB0000}"/>
    <cellStyle name="SAPLocked 16 2" xfId="7837" xr:uid="{00000000-0005-0000-0000-0000EAEB0000}"/>
    <cellStyle name="SAPLocked 16 2 10" xfId="7838" xr:uid="{00000000-0005-0000-0000-0000EBEB0000}"/>
    <cellStyle name="SAPLocked 16 2 10 2" xfId="12748" xr:uid="{00000000-0005-0000-0000-0000ECEB0000}"/>
    <cellStyle name="SAPLocked 16 2 11" xfId="7839" xr:uid="{00000000-0005-0000-0000-0000EDEB0000}"/>
    <cellStyle name="SAPLocked 16 2 11 2" xfId="12749" xr:uid="{00000000-0005-0000-0000-0000EEEB0000}"/>
    <cellStyle name="SAPLocked 16 2 12" xfId="7840" xr:uid="{00000000-0005-0000-0000-0000EFEB0000}"/>
    <cellStyle name="SAPLocked 16 2 2" xfId="7841" xr:uid="{00000000-0005-0000-0000-0000F0EB0000}"/>
    <cellStyle name="SAPLocked 16 2 2 2" xfId="12750" xr:uid="{00000000-0005-0000-0000-0000F1EB0000}"/>
    <cellStyle name="SAPLocked 16 2 3" xfId="7842" xr:uid="{00000000-0005-0000-0000-0000F2EB0000}"/>
    <cellStyle name="SAPLocked 16 2 3 2" xfId="12751" xr:uid="{00000000-0005-0000-0000-0000F3EB0000}"/>
    <cellStyle name="SAPLocked 16 2 4" xfId="7843" xr:uid="{00000000-0005-0000-0000-0000F4EB0000}"/>
    <cellStyle name="SAPLocked 16 2 4 2" xfId="12752" xr:uid="{00000000-0005-0000-0000-0000F5EB0000}"/>
    <cellStyle name="SAPLocked 16 2 5" xfId="7844" xr:uid="{00000000-0005-0000-0000-0000F6EB0000}"/>
    <cellStyle name="SAPLocked 16 2 5 2" xfId="12753" xr:uid="{00000000-0005-0000-0000-0000F7EB0000}"/>
    <cellStyle name="SAPLocked 16 2 6" xfId="7845" xr:uid="{00000000-0005-0000-0000-0000F8EB0000}"/>
    <cellStyle name="SAPLocked 16 2 6 2" xfId="12754" xr:uid="{00000000-0005-0000-0000-0000F9EB0000}"/>
    <cellStyle name="SAPLocked 16 2 7" xfId="7846" xr:uid="{00000000-0005-0000-0000-0000FAEB0000}"/>
    <cellStyle name="SAPLocked 16 2 7 2" xfId="12755" xr:uid="{00000000-0005-0000-0000-0000FBEB0000}"/>
    <cellStyle name="SAPLocked 16 2 8" xfId="7847" xr:uid="{00000000-0005-0000-0000-0000FCEB0000}"/>
    <cellStyle name="SAPLocked 16 2 8 2" xfId="12756" xr:uid="{00000000-0005-0000-0000-0000FDEB0000}"/>
    <cellStyle name="SAPLocked 16 2 9" xfId="7848" xr:uid="{00000000-0005-0000-0000-0000FEEB0000}"/>
    <cellStyle name="SAPLocked 16 2 9 2" xfId="12757" xr:uid="{00000000-0005-0000-0000-0000FFEB0000}"/>
    <cellStyle name="SAPLocked 16 3" xfId="7849" xr:uid="{00000000-0005-0000-0000-000000EC0000}"/>
    <cellStyle name="SAPLocked 16 3 2" xfId="12758" xr:uid="{00000000-0005-0000-0000-000001EC0000}"/>
    <cellStyle name="SAPLocked 16 4" xfId="7850" xr:uid="{00000000-0005-0000-0000-000002EC0000}"/>
    <cellStyle name="SAPLocked 16 4 2" xfId="12759" xr:uid="{00000000-0005-0000-0000-000003EC0000}"/>
    <cellStyle name="SAPLocked 16 5" xfId="7851" xr:uid="{00000000-0005-0000-0000-000004EC0000}"/>
    <cellStyle name="SAPLocked 16 5 2" xfId="12760" xr:uid="{00000000-0005-0000-0000-000005EC0000}"/>
    <cellStyle name="SAPLocked 16 6" xfId="7852" xr:uid="{00000000-0005-0000-0000-000006EC0000}"/>
    <cellStyle name="SAPLocked 16 6 2" xfId="12761" xr:uid="{00000000-0005-0000-0000-000007EC0000}"/>
    <cellStyle name="SAPLocked 16 7" xfId="7853" xr:uid="{00000000-0005-0000-0000-000008EC0000}"/>
    <cellStyle name="SAPLocked 16 7 2" xfId="12762" xr:uid="{00000000-0005-0000-0000-000009EC0000}"/>
    <cellStyle name="SAPLocked 16 8" xfId="7854" xr:uid="{00000000-0005-0000-0000-00000AEC0000}"/>
    <cellStyle name="SAPLocked 16 8 2" xfId="12763" xr:uid="{00000000-0005-0000-0000-00000BEC0000}"/>
    <cellStyle name="SAPLocked 16 9" xfId="7855" xr:uid="{00000000-0005-0000-0000-00000CEC0000}"/>
    <cellStyle name="SAPLocked 16 9 2" xfId="12764" xr:uid="{00000000-0005-0000-0000-00000DEC0000}"/>
    <cellStyle name="SAPLocked 17" xfId="7856" xr:uid="{00000000-0005-0000-0000-00000EEC0000}"/>
    <cellStyle name="SAPLocked 17 10" xfId="7857" xr:uid="{00000000-0005-0000-0000-00000FEC0000}"/>
    <cellStyle name="SAPLocked 17 10 2" xfId="12765" xr:uid="{00000000-0005-0000-0000-000010EC0000}"/>
    <cellStyle name="SAPLocked 17 11" xfId="7858" xr:uid="{00000000-0005-0000-0000-000011EC0000}"/>
    <cellStyle name="SAPLocked 17 11 2" xfId="12766" xr:uid="{00000000-0005-0000-0000-000012EC0000}"/>
    <cellStyle name="SAPLocked 17 12" xfId="7859" xr:uid="{00000000-0005-0000-0000-000013EC0000}"/>
    <cellStyle name="SAPLocked 17 12 2" xfId="12767" xr:uid="{00000000-0005-0000-0000-000014EC0000}"/>
    <cellStyle name="SAPLocked 17 13" xfId="7860" xr:uid="{00000000-0005-0000-0000-000015EC0000}"/>
    <cellStyle name="SAPLocked 17 2" xfId="7861" xr:uid="{00000000-0005-0000-0000-000016EC0000}"/>
    <cellStyle name="SAPLocked 17 2 10" xfId="7862" xr:uid="{00000000-0005-0000-0000-000017EC0000}"/>
    <cellStyle name="SAPLocked 17 2 10 2" xfId="12768" xr:uid="{00000000-0005-0000-0000-000018EC0000}"/>
    <cellStyle name="SAPLocked 17 2 11" xfId="7863" xr:uid="{00000000-0005-0000-0000-000019EC0000}"/>
    <cellStyle name="SAPLocked 17 2 11 2" xfId="12769" xr:uid="{00000000-0005-0000-0000-00001AEC0000}"/>
    <cellStyle name="SAPLocked 17 2 12" xfId="7864" xr:uid="{00000000-0005-0000-0000-00001BEC0000}"/>
    <cellStyle name="SAPLocked 17 2 2" xfId="7865" xr:uid="{00000000-0005-0000-0000-00001CEC0000}"/>
    <cellStyle name="SAPLocked 17 2 2 2" xfId="12770" xr:uid="{00000000-0005-0000-0000-00001DEC0000}"/>
    <cellStyle name="SAPLocked 17 2 3" xfId="7866" xr:uid="{00000000-0005-0000-0000-00001EEC0000}"/>
    <cellStyle name="SAPLocked 17 2 3 2" xfId="12771" xr:uid="{00000000-0005-0000-0000-00001FEC0000}"/>
    <cellStyle name="SAPLocked 17 2 4" xfId="7867" xr:uid="{00000000-0005-0000-0000-000020EC0000}"/>
    <cellStyle name="SAPLocked 17 2 4 2" xfId="12772" xr:uid="{00000000-0005-0000-0000-000021EC0000}"/>
    <cellStyle name="SAPLocked 17 2 5" xfId="7868" xr:uid="{00000000-0005-0000-0000-000022EC0000}"/>
    <cellStyle name="SAPLocked 17 2 5 2" xfId="12773" xr:uid="{00000000-0005-0000-0000-000023EC0000}"/>
    <cellStyle name="SAPLocked 17 2 6" xfId="7869" xr:uid="{00000000-0005-0000-0000-000024EC0000}"/>
    <cellStyle name="SAPLocked 17 2 6 2" xfId="12774" xr:uid="{00000000-0005-0000-0000-000025EC0000}"/>
    <cellStyle name="SAPLocked 17 2 7" xfId="7870" xr:uid="{00000000-0005-0000-0000-000026EC0000}"/>
    <cellStyle name="SAPLocked 17 2 7 2" xfId="12775" xr:uid="{00000000-0005-0000-0000-000027EC0000}"/>
    <cellStyle name="SAPLocked 17 2 8" xfId="7871" xr:uid="{00000000-0005-0000-0000-000028EC0000}"/>
    <cellStyle name="SAPLocked 17 2 8 2" xfId="12776" xr:uid="{00000000-0005-0000-0000-000029EC0000}"/>
    <cellStyle name="SAPLocked 17 2 9" xfId="7872" xr:uid="{00000000-0005-0000-0000-00002AEC0000}"/>
    <cellStyle name="SAPLocked 17 2 9 2" xfId="12777" xr:uid="{00000000-0005-0000-0000-00002BEC0000}"/>
    <cellStyle name="SAPLocked 17 3" xfId="7873" xr:uid="{00000000-0005-0000-0000-00002CEC0000}"/>
    <cellStyle name="SAPLocked 17 3 2" xfId="12778" xr:uid="{00000000-0005-0000-0000-00002DEC0000}"/>
    <cellStyle name="SAPLocked 17 4" xfId="7874" xr:uid="{00000000-0005-0000-0000-00002EEC0000}"/>
    <cellStyle name="SAPLocked 17 4 2" xfId="12779" xr:uid="{00000000-0005-0000-0000-00002FEC0000}"/>
    <cellStyle name="SAPLocked 17 5" xfId="7875" xr:uid="{00000000-0005-0000-0000-000030EC0000}"/>
    <cellStyle name="SAPLocked 17 5 2" xfId="12780" xr:uid="{00000000-0005-0000-0000-000031EC0000}"/>
    <cellStyle name="SAPLocked 17 6" xfId="7876" xr:uid="{00000000-0005-0000-0000-000032EC0000}"/>
    <cellStyle name="SAPLocked 17 6 2" xfId="12781" xr:uid="{00000000-0005-0000-0000-000033EC0000}"/>
    <cellStyle name="SAPLocked 17 7" xfId="7877" xr:uid="{00000000-0005-0000-0000-000034EC0000}"/>
    <cellStyle name="SAPLocked 17 7 2" xfId="12782" xr:uid="{00000000-0005-0000-0000-000035EC0000}"/>
    <cellStyle name="SAPLocked 17 8" xfId="7878" xr:uid="{00000000-0005-0000-0000-000036EC0000}"/>
    <cellStyle name="SAPLocked 17 8 2" xfId="12783" xr:uid="{00000000-0005-0000-0000-000037EC0000}"/>
    <cellStyle name="SAPLocked 17 9" xfId="7879" xr:uid="{00000000-0005-0000-0000-000038EC0000}"/>
    <cellStyle name="SAPLocked 17 9 2" xfId="12784" xr:uid="{00000000-0005-0000-0000-000039EC0000}"/>
    <cellStyle name="SAPLocked 18" xfId="7880" xr:uid="{00000000-0005-0000-0000-00003AEC0000}"/>
    <cellStyle name="SAPLocked 18 10" xfId="7881" xr:uid="{00000000-0005-0000-0000-00003BEC0000}"/>
    <cellStyle name="SAPLocked 18 10 2" xfId="12785" xr:uid="{00000000-0005-0000-0000-00003CEC0000}"/>
    <cellStyle name="SAPLocked 18 11" xfId="7882" xr:uid="{00000000-0005-0000-0000-00003DEC0000}"/>
    <cellStyle name="SAPLocked 18 11 2" xfId="12786" xr:uid="{00000000-0005-0000-0000-00003EEC0000}"/>
    <cellStyle name="SAPLocked 18 12" xfId="7883" xr:uid="{00000000-0005-0000-0000-00003FEC0000}"/>
    <cellStyle name="SAPLocked 18 12 2" xfId="12787" xr:uid="{00000000-0005-0000-0000-000040EC0000}"/>
    <cellStyle name="SAPLocked 18 13" xfId="7884" xr:uid="{00000000-0005-0000-0000-000041EC0000}"/>
    <cellStyle name="SAPLocked 18 2" xfId="7885" xr:uid="{00000000-0005-0000-0000-000042EC0000}"/>
    <cellStyle name="SAPLocked 18 2 10" xfId="7886" xr:uid="{00000000-0005-0000-0000-000043EC0000}"/>
    <cellStyle name="SAPLocked 18 2 10 2" xfId="12788" xr:uid="{00000000-0005-0000-0000-000044EC0000}"/>
    <cellStyle name="SAPLocked 18 2 11" xfId="7887" xr:uid="{00000000-0005-0000-0000-000045EC0000}"/>
    <cellStyle name="SAPLocked 18 2 11 2" xfId="12789" xr:uid="{00000000-0005-0000-0000-000046EC0000}"/>
    <cellStyle name="SAPLocked 18 2 12" xfId="7888" xr:uid="{00000000-0005-0000-0000-000047EC0000}"/>
    <cellStyle name="SAPLocked 18 2 2" xfId="7889" xr:uid="{00000000-0005-0000-0000-000048EC0000}"/>
    <cellStyle name="SAPLocked 18 2 2 2" xfId="12790" xr:uid="{00000000-0005-0000-0000-000049EC0000}"/>
    <cellStyle name="SAPLocked 18 2 3" xfId="7890" xr:uid="{00000000-0005-0000-0000-00004AEC0000}"/>
    <cellStyle name="SAPLocked 18 2 3 2" xfId="12791" xr:uid="{00000000-0005-0000-0000-00004BEC0000}"/>
    <cellStyle name="SAPLocked 18 2 4" xfId="7891" xr:uid="{00000000-0005-0000-0000-00004CEC0000}"/>
    <cellStyle name="SAPLocked 18 2 4 2" xfId="12792" xr:uid="{00000000-0005-0000-0000-00004DEC0000}"/>
    <cellStyle name="SAPLocked 18 2 5" xfId="7892" xr:uid="{00000000-0005-0000-0000-00004EEC0000}"/>
    <cellStyle name="SAPLocked 18 2 5 2" xfId="12793" xr:uid="{00000000-0005-0000-0000-00004FEC0000}"/>
    <cellStyle name="SAPLocked 18 2 6" xfId="7893" xr:uid="{00000000-0005-0000-0000-000050EC0000}"/>
    <cellStyle name="SAPLocked 18 2 6 2" xfId="12794" xr:uid="{00000000-0005-0000-0000-000051EC0000}"/>
    <cellStyle name="SAPLocked 18 2 7" xfId="7894" xr:uid="{00000000-0005-0000-0000-000052EC0000}"/>
    <cellStyle name="SAPLocked 18 2 7 2" xfId="12795" xr:uid="{00000000-0005-0000-0000-000053EC0000}"/>
    <cellStyle name="SAPLocked 18 2 8" xfId="7895" xr:uid="{00000000-0005-0000-0000-000054EC0000}"/>
    <cellStyle name="SAPLocked 18 2 8 2" xfId="12796" xr:uid="{00000000-0005-0000-0000-000055EC0000}"/>
    <cellStyle name="SAPLocked 18 2 9" xfId="7896" xr:uid="{00000000-0005-0000-0000-000056EC0000}"/>
    <cellStyle name="SAPLocked 18 2 9 2" xfId="12797" xr:uid="{00000000-0005-0000-0000-000057EC0000}"/>
    <cellStyle name="SAPLocked 18 3" xfId="7897" xr:uid="{00000000-0005-0000-0000-000058EC0000}"/>
    <cellStyle name="SAPLocked 18 3 2" xfId="12798" xr:uid="{00000000-0005-0000-0000-000059EC0000}"/>
    <cellStyle name="SAPLocked 18 4" xfId="7898" xr:uid="{00000000-0005-0000-0000-00005AEC0000}"/>
    <cellStyle name="SAPLocked 18 4 2" xfId="12799" xr:uid="{00000000-0005-0000-0000-00005BEC0000}"/>
    <cellStyle name="SAPLocked 18 5" xfId="7899" xr:uid="{00000000-0005-0000-0000-00005CEC0000}"/>
    <cellStyle name="SAPLocked 18 5 2" xfId="12800" xr:uid="{00000000-0005-0000-0000-00005DEC0000}"/>
    <cellStyle name="SAPLocked 18 6" xfId="7900" xr:uid="{00000000-0005-0000-0000-00005EEC0000}"/>
    <cellStyle name="SAPLocked 18 6 2" xfId="12801" xr:uid="{00000000-0005-0000-0000-00005FEC0000}"/>
    <cellStyle name="SAPLocked 18 7" xfId="7901" xr:uid="{00000000-0005-0000-0000-000060EC0000}"/>
    <cellStyle name="SAPLocked 18 7 2" xfId="12802" xr:uid="{00000000-0005-0000-0000-000061EC0000}"/>
    <cellStyle name="SAPLocked 18 8" xfId="7902" xr:uid="{00000000-0005-0000-0000-000062EC0000}"/>
    <cellStyle name="SAPLocked 18 8 2" xfId="12803" xr:uid="{00000000-0005-0000-0000-000063EC0000}"/>
    <cellStyle name="SAPLocked 18 9" xfId="7903" xr:uid="{00000000-0005-0000-0000-000064EC0000}"/>
    <cellStyle name="SAPLocked 18 9 2" xfId="12804" xr:uid="{00000000-0005-0000-0000-000065EC0000}"/>
    <cellStyle name="SAPLocked 19" xfId="7904" xr:uid="{00000000-0005-0000-0000-000066EC0000}"/>
    <cellStyle name="SAPLocked 19 10" xfId="7905" xr:uid="{00000000-0005-0000-0000-000067EC0000}"/>
    <cellStyle name="SAPLocked 19 10 2" xfId="12805" xr:uid="{00000000-0005-0000-0000-000068EC0000}"/>
    <cellStyle name="SAPLocked 19 11" xfId="7906" xr:uid="{00000000-0005-0000-0000-000069EC0000}"/>
    <cellStyle name="SAPLocked 19 11 2" xfId="12806" xr:uid="{00000000-0005-0000-0000-00006AEC0000}"/>
    <cellStyle name="SAPLocked 19 12" xfId="7907" xr:uid="{00000000-0005-0000-0000-00006BEC0000}"/>
    <cellStyle name="SAPLocked 19 12 2" xfId="12807" xr:uid="{00000000-0005-0000-0000-00006CEC0000}"/>
    <cellStyle name="SAPLocked 19 13" xfId="7908" xr:uid="{00000000-0005-0000-0000-00006DEC0000}"/>
    <cellStyle name="SAPLocked 19 2" xfId="7909" xr:uid="{00000000-0005-0000-0000-00006EEC0000}"/>
    <cellStyle name="SAPLocked 19 2 10" xfId="7910" xr:uid="{00000000-0005-0000-0000-00006FEC0000}"/>
    <cellStyle name="SAPLocked 19 2 10 2" xfId="12808" xr:uid="{00000000-0005-0000-0000-000070EC0000}"/>
    <cellStyle name="SAPLocked 19 2 11" xfId="7911" xr:uid="{00000000-0005-0000-0000-000071EC0000}"/>
    <cellStyle name="SAPLocked 19 2 11 2" xfId="12809" xr:uid="{00000000-0005-0000-0000-000072EC0000}"/>
    <cellStyle name="SAPLocked 19 2 12" xfId="7912" xr:uid="{00000000-0005-0000-0000-000073EC0000}"/>
    <cellStyle name="SAPLocked 19 2 2" xfId="7913" xr:uid="{00000000-0005-0000-0000-000074EC0000}"/>
    <cellStyle name="SAPLocked 19 2 2 2" xfId="12810" xr:uid="{00000000-0005-0000-0000-000075EC0000}"/>
    <cellStyle name="SAPLocked 19 2 3" xfId="7914" xr:uid="{00000000-0005-0000-0000-000076EC0000}"/>
    <cellStyle name="SAPLocked 19 2 3 2" xfId="12811" xr:uid="{00000000-0005-0000-0000-000077EC0000}"/>
    <cellStyle name="SAPLocked 19 2 4" xfId="7915" xr:uid="{00000000-0005-0000-0000-000078EC0000}"/>
    <cellStyle name="SAPLocked 19 2 4 2" xfId="12812" xr:uid="{00000000-0005-0000-0000-000079EC0000}"/>
    <cellStyle name="SAPLocked 19 2 5" xfId="7916" xr:uid="{00000000-0005-0000-0000-00007AEC0000}"/>
    <cellStyle name="SAPLocked 19 2 5 2" xfId="12813" xr:uid="{00000000-0005-0000-0000-00007BEC0000}"/>
    <cellStyle name="SAPLocked 19 2 6" xfId="7917" xr:uid="{00000000-0005-0000-0000-00007CEC0000}"/>
    <cellStyle name="SAPLocked 19 2 6 2" xfId="12814" xr:uid="{00000000-0005-0000-0000-00007DEC0000}"/>
    <cellStyle name="SAPLocked 19 2 7" xfId="7918" xr:uid="{00000000-0005-0000-0000-00007EEC0000}"/>
    <cellStyle name="SAPLocked 19 2 7 2" xfId="12815" xr:uid="{00000000-0005-0000-0000-00007FEC0000}"/>
    <cellStyle name="SAPLocked 19 2 8" xfId="7919" xr:uid="{00000000-0005-0000-0000-000080EC0000}"/>
    <cellStyle name="SAPLocked 19 2 8 2" xfId="12816" xr:uid="{00000000-0005-0000-0000-000081EC0000}"/>
    <cellStyle name="SAPLocked 19 2 9" xfId="7920" xr:uid="{00000000-0005-0000-0000-000082EC0000}"/>
    <cellStyle name="SAPLocked 19 2 9 2" xfId="12817" xr:uid="{00000000-0005-0000-0000-000083EC0000}"/>
    <cellStyle name="SAPLocked 19 3" xfId="7921" xr:uid="{00000000-0005-0000-0000-000084EC0000}"/>
    <cellStyle name="SAPLocked 19 3 2" xfId="12818" xr:uid="{00000000-0005-0000-0000-000085EC0000}"/>
    <cellStyle name="SAPLocked 19 4" xfId="7922" xr:uid="{00000000-0005-0000-0000-000086EC0000}"/>
    <cellStyle name="SAPLocked 19 4 2" xfId="12819" xr:uid="{00000000-0005-0000-0000-000087EC0000}"/>
    <cellStyle name="SAPLocked 19 5" xfId="7923" xr:uid="{00000000-0005-0000-0000-000088EC0000}"/>
    <cellStyle name="SAPLocked 19 5 2" xfId="12820" xr:uid="{00000000-0005-0000-0000-000089EC0000}"/>
    <cellStyle name="SAPLocked 19 6" xfId="7924" xr:uid="{00000000-0005-0000-0000-00008AEC0000}"/>
    <cellStyle name="SAPLocked 19 6 2" xfId="12821" xr:uid="{00000000-0005-0000-0000-00008BEC0000}"/>
    <cellStyle name="SAPLocked 19 7" xfId="7925" xr:uid="{00000000-0005-0000-0000-00008CEC0000}"/>
    <cellStyle name="SAPLocked 19 7 2" xfId="12822" xr:uid="{00000000-0005-0000-0000-00008DEC0000}"/>
    <cellStyle name="SAPLocked 19 8" xfId="7926" xr:uid="{00000000-0005-0000-0000-00008EEC0000}"/>
    <cellStyle name="SAPLocked 19 8 2" xfId="12823" xr:uid="{00000000-0005-0000-0000-00008FEC0000}"/>
    <cellStyle name="SAPLocked 19 9" xfId="7927" xr:uid="{00000000-0005-0000-0000-000090EC0000}"/>
    <cellStyle name="SAPLocked 19 9 2" xfId="12824" xr:uid="{00000000-0005-0000-0000-000091EC0000}"/>
    <cellStyle name="SAPLocked 2" xfId="7928" xr:uid="{00000000-0005-0000-0000-000092EC0000}"/>
    <cellStyle name="SAPLocked 2 10" xfId="7929" xr:uid="{00000000-0005-0000-0000-000093EC0000}"/>
    <cellStyle name="SAPLocked 2 10 10" xfId="7930" xr:uid="{00000000-0005-0000-0000-000094EC0000}"/>
    <cellStyle name="SAPLocked 2 10 10 2" xfId="12825" xr:uid="{00000000-0005-0000-0000-000095EC0000}"/>
    <cellStyle name="SAPLocked 2 10 11" xfId="7931" xr:uid="{00000000-0005-0000-0000-000096EC0000}"/>
    <cellStyle name="SAPLocked 2 10 11 2" xfId="12826" xr:uid="{00000000-0005-0000-0000-000097EC0000}"/>
    <cellStyle name="SAPLocked 2 10 12" xfId="7932" xr:uid="{00000000-0005-0000-0000-000098EC0000}"/>
    <cellStyle name="SAPLocked 2 10 12 2" xfId="12827" xr:uid="{00000000-0005-0000-0000-000099EC0000}"/>
    <cellStyle name="SAPLocked 2 10 13" xfId="7933" xr:uid="{00000000-0005-0000-0000-00009AEC0000}"/>
    <cellStyle name="SAPLocked 2 10 2" xfId="7934" xr:uid="{00000000-0005-0000-0000-00009BEC0000}"/>
    <cellStyle name="SAPLocked 2 10 2 10" xfId="7935" xr:uid="{00000000-0005-0000-0000-00009CEC0000}"/>
    <cellStyle name="SAPLocked 2 10 2 10 2" xfId="12828" xr:uid="{00000000-0005-0000-0000-00009DEC0000}"/>
    <cellStyle name="SAPLocked 2 10 2 11" xfId="7936" xr:uid="{00000000-0005-0000-0000-00009EEC0000}"/>
    <cellStyle name="SAPLocked 2 10 2 11 2" xfId="12829" xr:uid="{00000000-0005-0000-0000-00009FEC0000}"/>
    <cellStyle name="SAPLocked 2 10 2 12" xfId="7937" xr:uid="{00000000-0005-0000-0000-0000A0EC0000}"/>
    <cellStyle name="SAPLocked 2 10 2 2" xfId="7938" xr:uid="{00000000-0005-0000-0000-0000A1EC0000}"/>
    <cellStyle name="SAPLocked 2 10 2 2 2" xfId="12830" xr:uid="{00000000-0005-0000-0000-0000A2EC0000}"/>
    <cellStyle name="SAPLocked 2 10 2 3" xfId="7939" xr:uid="{00000000-0005-0000-0000-0000A3EC0000}"/>
    <cellStyle name="SAPLocked 2 10 2 3 2" xfId="12831" xr:uid="{00000000-0005-0000-0000-0000A4EC0000}"/>
    <cellStyle name="SAPLocked 2 10 2 4" xfId="7940" xr:uid="{00000000-0005-0000-0000-0000A5EC0000}"/>
    <cellStyle name="SAPLocked 2 10 2 4 2" xfId="12832" xr:uid="{00000000-0005-0000-0000-0000A6EC0000}"/>
    <cellStyle name="SAPLocked 2 10 2 5" xfId="7941" xr:uid="{00000000-0005-0000-0000-0000A7EC0000}"/>
    <cellStyle name="SAPLocked 2 10 2 5 2" xfId="12833" xr:uid="{00000000-0005-0000-0000-0000A8EC0000}"/>
    <cellStyle name="SAPLocked 2 10 2 6" xfId="7942" xr:uid="{00000000-0005-0000-0000-0000A9EC0000}"/>
    <cellStyle name="SAPLocked 2 10 2 6 2" xfId="12834" xr:uid="{00000000-0005-0000-0000-0000AAEC0000}"/>
    <cellStyle name="SAPLocked 2 10 2 7" xfId="7943" xr:uid="{00000000-0005-0000-0000-0000ABEC0000}"/>
    <cellStyle name="SAPLocked 2 10 2 7 2" xfId="12835" xr:uid="{00000000-0005-0000-0000-0000ACEC0000}"/>
    <cellStyle name="SAPLocked 2 10 2 8" xfId="7944" xr:uid="{00000000-0005-0000-0000-0000ADEC0000}"/>
    <cellStyle name="SAPLocked 2 10 2 8 2" xfId="12836" xr:uid="{00000000-0005-0000-0000-0000AEEC0000}"/>
    <cellStyle name="SAPLocked 2 10 2 9" xfId="7945" xr:uid="{00000000-0005-0000-0000-0000AFEC0000}"/>
    <cellStyle name="SAPLocked 2 10 2 9 2" xfId="12837" xr:uid="{00000000-0005-0000-0000-0000B0EC0000}"/>
    <cellStyle name="SAPLocked 2 10 3" xfId="7946" xr:uid="{00000000-0005-0000-0000-0000B1EC0000}"/>
    <cellStyle name="SAPLocked 2 10 3 2" xfId="12838" xr:uid="{00000000-0005-0000-0000-0000B2EC0000}"/>
    <cellStyle name="SAPLocked 2 10 4" xfId="7947" xr:uid="{00000000-0005-0000-0000-0000B3EC0000}"/>
    <cellStyle name="SAPLocked 2 10 4 2" xfId="12839" xr:uid="{00000000-0005-0000-0000-0000B4EC0000}"/>
    <cellStyle name="SAPLocked 2 10 5" xfId="7948" xr:uid="{00000000-0005-0000-0000-0000B5EC0000}"/>
    <cellStyle name="SAPLocked 2 10 5 2" xfId="12840" xr:uid="{00000000-0005-0000-0000-0000B6EC0000}"/>
    <cellStyle name="SAPLocked 2 10 6" xfId="7949" xr:uid="{00000000-0005-0000-0000-0000B7EC0000}"/>
    <cellStyle name="SAPLocked 2 10 6 2" xfId="12841" xr:uid="{00000000-0005-0000-0000-0000B8EC0000}"/>
    <cellStyle name="SAPLocked 2 10 7" xfId="7950" xr:uid="{00000000-0005-0000-0000-0000B9EC0000}"/>
    <cellStyle name="SAPLocked 2 10 7 2" xfId="12842" xr:uid="{00000000-0005-0000-0000-0000BAEC0000}"/>
    <cellStyle name="SAPLocked 2 10 8" xfId="7951" xr:uid="{00000000-0005-0000-0000-0000BBEC0000}"/>
    <cellStyle name="SAPLocked 2 10 8 2" xfId="12843" xr:uid="{00000000-0005-0000-0000-0000BCEC0000}"/>
    <cellStyle name="SAPLocked 2 10 9" xfId="7952" xr:uid="{00000000-0005-0000-0000-0000BDEC0000}"/>
    <cellStyle name="SAPLocked 2 10 9 2" xfId="12844" xr:uid="{00000000-0005-0000-0000-0000BEEC0000}"/>
    <cellStyle name="SAPLocked 2 11" xfId="7953" xr:uid="{00000000-0005-0000-0000-0000BFEC0000}"/>
    <cellStyle name="SAPLocked 2 11 10" xfId="7954" xr:uid="{00000000-0005-0000-0000-0000C0EC0000}"/>
    <cellStyle name="SAPLocked 2 11 10 2" xfId="12845" xr:uid="{00000000-0005-0000-0000-0000C1EC0000}"/>
    <cellStyle name="SAPLocked 2 11 11" xfId="7955" xr:uid="{00000000-0005-0000-0000-0000C2EC0000}"/>
    <cellStyle name="SAPLocked 2 11 11 2" xfId="12846" xr:uid="{00000000-0005-0000-0000-0000C3EC0000}"/>
    <cellStyle name="SAPLocked 2 11 12" xfId="7956" xr:uid="{00000000-0005-0000-0000-0000C4EC0000}"/>
    <cellStyle name="SAPLocked 2 11 12 2" xfId="12847" xr:uid="{00000000-0005-0000-0000-0000C5EC0000}"/>
    <cellStyle name="SAPLocked 2 11 13" xfId="7957" xr:uid="{00000000-0005-0000-0000-0000C6EC0000}"/>
    <cellStyle name="SAPLocked 2 11 2" xfId="7958" xr:uid="{00000000-0005-0000-0000-0000C7EC0000}"/>
    <cellStyle name="SAPLocked 2 11 2 10" xfId="7959" xr:uid="{00000000-0005-0000-0000-0000C8EC0000}"/>
    <cellStyle name="SAPLocked 2 11 2 10 2" xfId="12848" xr:uid="{00000000-0005-0000-0000-0000C9EC0000}"/>
    <cellStyle name="SAPLocked 2 11 2 11" xfId="7960" xr:uid="{00000000-0005-0000-0000-0000CAEC0000}"/>
    <cellStyle name="SAPLocked 2 11 2 11 2" xfId="12849" xr:uid="{00000000-0005-0000-0000-0000CBEC0000}"/>
    <cellStyle name="SAPLocked 2 11 2 12" xfId="7961" xr:uid="{00000000-0005-0000-0000-0000CCEC0000}"/>
    <cellStyle name="SAPLocked 2 11 2 2" xfId="7962" xr:uid="{00000000-0005-0000-0000-0000CDEC0000}"/>
    <cellStyle name="SAPLocked 2 11 2 2 2" xfId="12850" xr:uid="{00000000-0005-0000-0000-0000CEEC0000}"/>
    <cellStyle name="SAPLocked 2 11 2 3" xfId="7963" xr:uid="{00000000-0005-0000-0000-0000CFEC0000}"/>
    <cellStyle name="SAPLocked 2 11 2 3 2" xfId="12851" xr:uid="{00000000-0005-0000-0000-0000D0EC0000}"/>
    <cellStyle name="SAPLocked 2 11 2 4" xfId="7964" xr:uid="{00000000-0005-0000-0000-0000D1EC0000}"/>
    <cellStyle name="SAPLocked 2 11 2 4 2" xfId="12852" xr:uid="{00000000-0005-0000-0000-0000D2EC0000}"/>
    <cellStyle name="SAPLocked 2 11 2 5" xfId="7965" xr:uid="{00000000-0005-0000-0000-0000D3EC0000}"/>
    <cellStyle name="SAPLocked 2 11 2 5 2" xfId="12853" xr:uid="{00000000-0005-0000-0000-0000D4EC0000}"/>
    <cellStyle name="SAPLocked 2 11 2 6" xfId="7966" xr:uid="{00000000-0005-0000-0000-0000D5EC0000}"/>
    <cellStyle name="SAPLocked 2 11 2 6 2" xfId="12854" xr:uid="{00000000-0005-0000-0000-0000D6EC0000}"/>
    <cellStyle name="SAPLocked 2 11 2 7" xfId="7967" xr:uid="{00000000-0005-0000-0000-0000D7EC0000}"/>
    <cellStyle name="SAPLocked 2 11 2 7 2" xfId="12855" xr:uid="{00000000-0005-0000-0000-0000D8EC0000}"/>
    <cellStyle name="SAPLocked 2 11 2 8" xfId="7968" xr:uid="{00000000-0005-0000-0000-0000D9EC0000}"/>
    <cellStyle name="SAPLocked 2 11 2 8 2" xfId="12856" xr:uid="{00000000-0005-0000-0000-0000DAEC0000}"/>
    <cellStyle name="SAPLocked 2 11 2 9" xfId="7969" xr:uid="{00000000-0005-0000-0000-0000DBEC0000}"/>
    <cellStyle name="SAPLocked 2 11 2 9 2" xfId="12857" xr:uid="{00000000-0005-0000-0000-0000DCEC0000}"/>
    <cellStyle name="SAPLocked 2 11 3" xfId="7970" xr:uid="{00000000-0005-0000-0000-0000DDEC0000}"/>
    <cellStyle name="SAPLocked 2 11 3 2" xfId="12858" xr:uid="{00000000-0005-0000-0000-0000DEEC0000}"/>
    <cellStyle name="SAPLocked 2 11 4" xfId="7971" xr:uid="{00000000-0005-0000-0000-0000DFEC0000}"/>
    <cellStyle name="SAPLocked 2 11 4 2" xfId="12859" xr:uid="{00000000-0005-0000-0000-0000E0EC0000}"/>
    <cellStyle name="SAPLocked 2 11 5" xfId="7972" xr:uid="{00000000-0005-0000-0000-0000E1EC0000}"/>
    <cellStyle name="SAPLocked 2 11 5 2" xfId="12860" xr:uid="{00000000-0005-0000-0000-0000E2EC0000}"/>
    <cellStyle name="SAPLocked 2 11 6" xfId="7973" xr:uid="{00000000-0005-0000-0000-0000E3EC0000}"/>
    <cellStyle name="SAPLocked 2 11 6 2" xfId="12861" xr:uid="{00000000-0005-0000-0000-0000E4EC0000}"/>
    <cellStyle name="SAPLocked 2 11 7" xfId="7974" xr:uid="{00000000-0005-0000-0000-0000E5EC0000}"/>
    <cellStyle name="SAPLocked 2 11 7 2" xfId="12862" xr:uid="{00000000-0005-0000-0000-0000E6EC0000}"/>
    <cellStyle name="SAPLocked 2 11 8" xfId="7975" xr:uid="{00000000-0005-0000-0000-0000E7EC0000}"/>
    <cellStyle name="SAPLocked 2 11 8 2" xfId="12863" xr:uid="{00000000-0005-0000-0000-0000E8EC0000}"/>
    <cellStyle name="SAPLocked 2 11 9" xfId="7976" xr:uid="{00000000-0005-0000-0000-0000E9EC0000}"/>
    <cellStyle name="SAPLocked 2 11 9 2" xfId="12864" xr:uid="{00000000-0005-0000-0000-0000EAEC0000}"/>
    <cellStyle name="SAPLocked 2 12" xfId="7977" xr:uid="{00000000-0005-0000-0000-0000EBEC0000}"/>
    <cellStyle name="SAPLocked 2 12 10" xfId="7978" xr:uid="{00000000-0005-0000-0000-0000ECEC0000}"/>
    <cellStyle name="SAPLocked 2 12 10 2" xfId="12865" xr:uid="{00000000-0005-0000-0000-0000EDEC0000}"/>
    <cellStyle name="SAPLocked 2 12 11" xfId="7979" xr:uid="{00000000-0005-0000-0000-0000EEEC0000}"/>
    <cellStyle name="SAPLocked 2 12 11 2" xfId="12866" xr:uid="{00000000-0005-0000-0000-0000EFEC0000}"/>
    <cellStyle name="SAPLocked 2 12 12" xfId="7980" xr:uid="{00000000-0005-0000-0000-0000F0EC0000}"/>
    <cellStyle name="SAPLocked 2 12 12 2" xfId="12867" xr:uid="{00000000-0005-0000-0000-0000F1EC0000}"/>
    <cellStyle name="SAPLocked 2 12 13" xfId="7981" xr:uid="{00000000-0005-0000-0000-0000F2EC0000}"/>
    <cellStyle name="SAPLocked 2 12 2" xfId="7982" xr:uid="{00000000-0005-0000-0000-0000F3EC0000}"/>
    <cellStyle name="SAPLocked 2 12 2 10" xfId="7983" xr:uid="{00000000-0005-0000-0000-0000F4EC0000}"/>
    <cellStyle name="SAPLocked 2 12 2 10 2" xfId="12868" xr:uid="{00000000-0005-0000-0000-0000F5EC0000}"/>
    <cellStyle name="SAPLocked 2 12 2 11" xfId="7984" xr:uid="{00000000-0005-0000-0000-0000F6EC0000}"/>
    <cellStyle name="SAPLocked 2 12 2 11 2" xfId="12869" xr:uid="{00000000-0005-0000-0000-0000F7EC0000}"/>
    <cellStyle name="SAPLocked 2 12 2 12" xfId="7985" xr:uid="{00000000-0005-0000-0000-0000F8EC0000}"/>
    <cellStyle name="SAPLocked 2 12 2 2" xfId="7986" xr:uid="{00000000-0005-0000-0000-0000F9EC0000}"/>
    <cellStyle name="SAPLocked 2 12 2 2 2" xfId="12870" xr:uid="{00000000-0005-0000-0000-0000FAEC0000}"/>
    <cellStyle name="SAPLocked 2 12 2 3" xfId="7987" xr:uid="{00000000-0005-0000-0000-0000FBEC0000}"/>
    <cellStyle name="SAPLocked 2 12 2 3 2" xfId="12871" xr:uid="{00000000-0005-0000-0000-0000FCEC0000}"/>
    <cellStyle name="SAPLocked 2 12 2 4" xfId="7988" xr:uid="{00000000-0005-0000-0000-0000FDEC0000}"/>
    <cellStyle name="SAPLocked 2 12 2 4 2" xfId="12872" xr:uid="{00000000-0005-0000-0000-0000FEEC0000}"/>
    <cellStyle name="SAPLocked 2 12 2 5" xfId="7989" xr:uid="{00000000-0005-0000-0000-0000FFEC0000}"/>
    <cellStyle name="SAPLocked 2 12 2 5 2" xfId="12873" xr:uid="{00000000-0005-0000-0000-000000ED0000}"/>
    <cellStyle name="SAPLocked 2 12 2 6" xfId="7990" xr:uid="{00000000-0005-0000-0000-000001ED0000}"/>
    <cellStyle name="SAPLocked 2 12 2 6 2" xfId="12874" xr:uid="{00000000-0005-0000-0000-000002ED0000}"/>
    <cellStyle name="SAPLocked 2 12 2 7" xfId="7991" xr:uid="{00000000-0005-0000-0000-000003ED0000}"/>
    <cellStyle name="SAPLocked 2 12 2 7 2" xfId="12875" xr:uid="{00000000-0005-0000-0000-000004ED0000}"/>
    <cellStyle name="SAPLocked 2 12 2 8" xfId="7992" xr:uid="{00000000-0005-0000-0000-000005ED0000}"/>
    <cellStyle name="SAPLocked 2 12 2 8 2" xfId="12876" xr:uid="{00000000-0005-0000-0000-000006ED0000}"/>
    <cellStyle name="SAPLocked 2 12 2 9" xfId="7993" xr:uid="{00000000-0005-0000-0000-000007ED0000}"/>
    <cellStyle name="SAPLocked 2 12 2 9 2" xfId="12877" xr:uid="{00000000-0005-0000-0000-000008ED0000}"/>
    <cellStyle name="SAPLocked 2 12 3" xfId="7994" xr:uid="{00000000-0005-0000-0000-000009ED0000}"/>
    <cellStyle name="SAPLocked 2 12 3 2" xfId="12878" xr:uid="{00000000-0005-0000-0000-00000AED0000}"/>
    <cellStyle name="SAPLocked 2 12 4" xfId="7995" xr:uid="{00000000-0005-0000-0000-00000BED0000}"/>
    <cellStyle name="SAPLocked 2 12 4 2" xfId="12879" xr:uid="{00000000-0005-0000-0000-00000CED0000}"/>
    <cellStyle name="SAPLocked 2 12 5" xfId="7996" xr:uid="{00000000-0005-0000-0000-00000DED0000}"/>
    <cellStyle name="SAPLocked 2 12 5 2" xfId="12880" xr:uid="{00000000-0005-0000-0000-00000EED0000}"/>
    <cellStyle name="SAPLocked 2 12 6" xfId="7997" xr:uid="{00000000-0005-0000-0000-00000FED0000}"/>
    <cellStyle name="SAPLocked 2 12 6 2" xfId="12881" xr:uid="{00000000-0005-0000-0000-000010ED0000}"/>
    <cellStyle name="SAPLocked 2 12 7" xfId="7998" xr:uid="{00000000-0005-0000-0000-000011ED0000}"/>
    <cellStyle name="SAPLocked 2 12 7 2" xfId="12882" xr:uid="{00000000-0005-0000-0000-000012ED0000}"/>
    <cellStyle name="SAPLocked 2 12 8" xfId="7999" xr:uid="{00000000-0005-0000-0000-000013ED0000}"/>
    <cellStyle name="SAPLocked 2 12 8 2" xfId="12883" xr:uid="{00000000-0005-0000-0000-000014ED0000}"/>
    <cellStyle name="SAPLocked 2 12 9" xfId="8000" xr:uid="{00000000-0005-0000-0000-000015ED0000}"/>
    <cellStyle name="SAPLocked 2 12 9 2" xfId="12884" xr:uid="{00000000-0005-0000-0000-000016ED0000}"/>
    <cellStyle name="SAPLocked 2 13" xfId="8001" xr:uid="{00000000-0005-0000-0000-000017ED0000}"/>
    <cellStyle name="SAPLocked 2 13 10" xfId="8002" xr:uid="{00000000-0005-0000-0000-000018ED0000}"/>
    <cellStyle name="SAPLocked 2 13 10 2" xfId="12885" xr:uid="{00000000-0005-0000-0000-000019ED0000}"/>
    <cellStyle name="SAPLocked 2 13 11" xfId="8003" xr:uid="{00000000-0005-0000-0000-00001AED0000}"/>
    <cellStyle name="SAPLocked 2 13 11 2" xfId="12886" xr:uid="{00000000-0005-0000-0000-00001BED0000}"/>
    <cellStyle name="SAPLocked 2 13 12" xfId="8004" xr:uid="{00000000-0005-0000-0000-00001CED0000}"/>
    <cellStyle name="SAPLocked 2 13 12 2" xfId="12887" xr:uid="{00000000-0005-0000-0000-00001DED0000}"/>
    <cellStyle name="SAPLocked 2 13 13" xfId="8005" xr:uid="{00000000-0005-0000-0000-00001EED0000}"/>
    <cellStyle name="SAPLocked 2 13 2" xfId="8006" xr:uid="{00000000-0005-0000-0000-00001FED0000}"/>
    <cellStyle name="SAPLocked 2 13 2 10" xfId="8007" xr:uid="{00000000-0005-0000-0000-000020ED0000}"/>
    <cellStyle name="SAPLocked 2 13 2 10 2" xfId="12888" xr:uid="{00000000-0005-0000-0000-000021ED0000}"/>
    <cellStyle name="SAPLocked 2 13 2 11" xfId="8008" xr:uid="{00000000-0005-0000-0000-000022ED0000}"/>
    <cellStyle name="SAPLocked 2 13 2 11 2" xfId="12889" xr:uid="{00000000-0005-0000-0000-000023ED0000}"/>
    <cellStyle name="SAPLocked 2 13 2 12" xfId="8009" xr:uid="{00000000-0005-0000-0000-000024ED0000}"/>
    <cellStyle name="SAPLocked 2 13 2 2" xfId="8010" xr:uid="{00000000-0005-0000-0000-000025ED0000}"/>
    <cellStyle name="SAPLocked 2 13 2 2 2" xfId="12890" xr:uid="{00000000-0005-0000-0000-000026ED0000}"/>
    <cellStyle name="SAPLocked 2 13 2 3" xfId="8011" xr:uid="{00000000-0005-0000-0000-000027ED0000}"/>
    <cellStyle name="SAPLocked 2 13 2 3 2" xfId="12891" xr:uid="{00000000-0005-0000-0000-000028ED0000}"/>
    <cellStyle name="SAPLocked 2 13 2 4" xfId="8012" xr:uid="{00000000-0005-0000-0000-000029ED0000}"/>
    <cellStyle name="SAPLocked 2 13 2 4 2" xfId="12892" xr:uid="{00000000-0005-0000-0000-00002AED0000}"/>
    <cellStyle name="SAPLocked 2 13 2 5" xfId="8013" xr:uid="{00000000-0005-0000-0000-00002BED0000}"/>
    <cellStyle name="SAPLocked 2 13 2 5 2" xfId="12893" xr:uid="{00000000-0005-0000-0000-00002CED0000}"/>
    <cellStyle name="SAPLocked 2 13 2 6" xfId="8014" xr:uid="{00000000-0005-0000-0000-00002DED0000}"/>
    <cellStyle name="SAPLocked 2 13 2 6 2" xfId="12894" xr:uid="{00000000-0005-0000-0000-00002EED0000}"/>
    <cellStyle name="SAPLocked 2 13 2 7" xfId="8015" xr:uid="{00000000-0005-0000-0000-00002FED0000}"/>
    <cellStyle name="SAPLocked 2 13 2 7 2" xfId="12895" xr:uid="{00000000-0005-0000-0000-000030ED0000}"/>
    <cellStyle name="SAPLocked 2 13 2 8" xfId="8016" xr:uid="{00000000-0005-0000-0000-000031ED0000}"/>
    <cellStyle name="SAPLocked 2 13 2 8 2" xfId="12896" xr:uid="{00000000-0005-0000-0000-000032ED0000}"/>
    <cellStyle name="SAPLocked 2 13 2 9" xfId="8017" xr:uid="{00000000-0005-0000-0000-000033ED0000}"/>
    <cellStyle name="SAPLocked 2 13 2 9 2" xfId="12897" xr:uid="{00000000-0005-0000-0000-000034ED0000}"/>
    <cellStyle name="SAPLocked 2 13 3" xfId="8018" xr:uid="{00000000-0005-0000-0000-000035ED0000}"/>
    <cellStyle name="SAPLocked 2 13 3 2" xfId="12898" xr:uid="{00000000-0005-0000-0000-000036ED0000}"/>
    <cellStyle name="SAPLocked 2 13 4" xfId="8019" xr:uid="{00000000-0005-0000-0000-000037ED0000}"/>
    <cellStyle name="SAPLocked 2 13 4 2" xfId="12899" xr:uid="{00000000-0005-0000-0000-000038ED0000}"/>
    <cellStyle name="SAPLocked 2 13 5" xfId="8020" xr:uid="{00000000-0005-0000-0000-000039ED0000}"/>
    <cellStyle name="SAPLocked 2 13 5 2" xfId="12900" xr:uid="{00000000-0005-0000-0000-00003AED0000}"/>
    <cellStyle name="SAPLocked 2 13 6" xfId="8021" xr:uid="{00000000-0005-0000-0000-00003BED0000}"/>
    <cellStyle name="SAPLocked 2 13 6 2" xfId="12901" xr:uid="{00000000-0005-0000-0000-00003CED0000}"/>
    <cellStyle name="SAPLocked 2 13 7" xfId="8022" xr:uid="{00000000-0005-0000-0000-00003DED0000}"/>
    <cellStyle name="SAPLocked 2 13 7 2" xfId="12902" xr:uid="{00000000-0005-0000-0000-00003EED0000}"/>
    <cellStyle name="SAPLocked 2 13 8" xfId="8023" xr:uid="{00000000-0005-0000-0000-00003FED0000}"/>
    <cellStyle name="SAPLocked 2 13 8 2" xfId="12903" xr:uid="{00000000-0005-0000-0000-000040ED0000}"/>
    <cellStyle name="SAPLocked 2 13 9" xfId="8024" xr:uid="{00000000-0005-0000-0000-000041ED0000}"/>
    <cellStyle name="SAPLocked 2 13 9 2" xfId="12904" xr:uid="{00000000-0005-0000-0000-000042ED0000}"/>
    <cellStyle name="SAPLocked 2 14" xfId="8025" xr:uid="{00000000-0005-0000-0000-000043ED0000}"/>
    <cellStyle name="SAPLocked 2 14 10" xfId="8026" xr:uid="{00000000-0005-0000-0000-000044ED0000}"/>
    <cellStyle name="SAPLocked 2 14 10 2" xfId="12905" xr:uid="{00000000-0005-0000-0000-000045ED0000}"/>
    <cellStyle name="SAPLocked 2 14 11" xfId="8027" xr:uid="{00000000-0005-0000-0000-000046ED0000}"/>
    <cellStyle name="SAPLocked 2 14 11 2" xfId="12906" xr:uid="{00000000-0005-0000-0000-000047ED0000}"/>
    <cellStyle name="SAPLocked 2 14 12" xfId="8028" xr:uid="{00000000-0005-0000-0000-000048ED0000}"/>
    <cellStyle name="SAPLocked 2 14 12 2" xfId="12907" xr:uid="{00000000-0005-0000-0000-000049ED0000}"/>
    <cellStyle name="SAPLocked 2 14 13" xfId="8029" xr:uid="{00000000-0005-0000-0000-00004AED0000}"/>
    <cellStyle name="SAPLocked 2 14 2" xfId="8030" xr:uid="{00000000-0005-0000-0000-00004BED0000}"/>
    <cellStyle name="SAPLocked 2 14 2 10" xfId="8031" xr:uid="{00000000-0005-0000-0000-00004CED0000}"/>
    <cellStyle name="SAPLocked 2 14 2 10 2" xfId="12908" xr:uid="{00000000-0005-0000-0000-00004DED0000}"/>
    <cellStyle name="SAPLocked 2 14 2 11" xfId="8032" xr:uid="{00000000-0005-0000-0000-00004EED0000}"/>
    <cellStyle name="SAPLocked 2 14 2 11 2" xfId="12909" xr:uid="{00000000-0005-0000-0000-00004FED0000}"/>
    <cellStyle name="SAPLocked 2 14 2 12" xfId="8033" xr:uid="{00000000-0005-0000-0000-000050ED0000}"/>
    <cellStyle name="SAPLocked 2 14 2 2" xfId="8034" xr:uid="{00000000-0005-0000-0000-000051ED0000}"/>
    <cellStyle name="SAPLocked 2 14 2 2 2" xfId="12910" xr:uid="{00000000-0005-0000-0000-000052ED0000}"/>
    <cellStyle name="SAPLocked 2 14 2 3" xfId="8035" xr:uid="{00000000-0005-0000-0000-000053ED0000}"/>
    <cellStyle name="SAPLocked 2 14 2 3 2" xfId="12911" xr:uid="{00000000-0005-0000-0000-000054ED0000}"/>
    <cellStyle name="SAPLocked 2 14 2 4" xfId="8036" xr:uid="{00000000-0005-0000-0000-000055ED0000}"/>
    <cellStyle name="SAPLocked 2 14 2 4 2" xfId="12912" xr:uid="{00000000-0005-0000-0000-000056ED0000}"/>
    <cellStyle name="SAPLocked 2 14 2 5" xfId="8037" xr:uid="{00000000-0005-0000-0000-000057ED0000}"/>
    <cellStyle name="SAPLocked 2 14 2 5 2" xfId="12913" xr:uid="{00000000-0005-0000-0000-000058ED0000}"/>
    <cellStyle name="SAPLocked 2 14 2 6" xfId="8038" xr:uid="{00000000-0005-0000-0000-000059ED0000}"/>
    <cellStyle name="SAPLocked 2 14 2 6 2" xfId="12914" xr:uid="{00000000-0005-0000-0000-00005AED0000}"/>
    <cellStyle name="SAPLocked 2 14 2 7" xfId="8039" xr:uid="{00000000-0005-0000-0000-00005BED0000}"/>
    <cellStyle name="SAPLocked 2 14 2 7 2" xfId="12915" xr:uid="{00000000-0005-0000-0000-00005CED0000}"/>
    <cellStyle name="SAPLocked 2 14 2 8" xfId="8040" xr:uid="{00000000-0005-0000-0000-00005DED0000}"/>
    <cellStyle name="SAPLocked 2 14 2 8 2" xfId="12916" xr:uid="{00000000-0005-0000-0000-00005EED0000}"/>
    <cellStyle name="SAPLocked 2 14 2 9" xfId="8041" xr:uid="{00000000-0005-0000-0000-00005FED0000}"/>
    <cellStyle name="SAPLocked 2 14 2 9 2" xfId="12917" xr:uid="{00000000-0005-0000-0000-000060ED0000}"/>
    <cellStyle name="SAPLocked 2 14 3" xfId="8042" xr:uid="{00000000-0005-0000-0000-000061ED0000}"/>
    <cellStyle name="SAPLocked 2 14 3 2" xfId="12918" xr:uid="{00000000-0005-0000-0000-000062ED0000}"/>
    <cellStyle name="SAPLocked 2 14 4" xfId="8043" xr:uid="{00000000-0005-0000-0000-000063ED0000}"/>
    <cellStyle name="SAPLocked 2 14 4 2" xfId="12919" xr:uid="{00000000-0005-0000-0000-000064ED0000}"/>
    <cellStyle name="SAPLocked 2 14 5" xfId="8044" xr:uid="{00000000-0005-0000-0000-000065ED0000}"/>
    <cellStyle name="SAPLocked 2 14 5 2" xfId="12920" xr:uid="{00000000-0005-0000-0000-000066ED0000}"/>
    <cellStyle name="SAPLocked 2 14 6" xfId="8045" xr:uid="{00000000-0005-0000-0000-000067ED0000}"/>
    <cellStyle name="SAPLocked 2 14 6 2" xfId="12921" xr:uid="{00000000-0005-0000-0000-000068ED0000}"/>
    <cellStyle name="SAPLocked 2 14 7" xfId="8046" xr:uid="{00000000-0005-0000-0000-000069ED0000}"/>
    <cellStyle name="SAPLocked 2 14 7 2" xfId="12922" xr:uid="{00000000-0005-0000-0000-00006AED0000}"/>
    <cellStyle name="SAPLocked 2 14 8" xfId="8047" xr:uid="{00000000-0005-0000-0000-00006BED0000}"/>
    <cellStyle name="SAPLocked 2 14 8 2" xfId="12923" xr:uid="{00000000-0005-0000-0000-00006CED0000}"/>
    <cellStyle name="SAPLocked 2 14 9" xfId="8048" xr:uid="{00000000-0005-0000-0000-00006DED0000}"/>
    <cellStyle name="SAPLocked 2 14 9 2" xfId="12924" xr:uid="{00000000-0005-0000-0000-00006EED0000}"/>
    <cellStyle name="SAPLocked 2 15" xfId="8049" xr:uid="{00000000-0005-0000-0000-00006FED0000}"/>
    <cellStyle name="SAPLocked 2 15 10" xfId="8050" xr:uid="{00000000-0005-0000-0000-000070ED0000}"/>
    <cellStyle name="SAPLocked 2 15 10 2" xfId="12925" xr:uid="{00000000-0005-0000-0000-000071ED0000}"/>
    <cellStyle name="SAPLocked 2 15 11" xfId="8051" xr:uid="{00000000-0005-0000-0000-000072ED0000}"/>
    <cellStyle name="SAPLocked 2 15 11 2" xfId="12926" xr:uid="{00000000-0005-0000-0000-000073ED0000}"/>
    <cellStyle name="SAPLocked 2 15 12" xfId="8052" xr:uid="{00000000-0005-0000-0000-000074ED0000}"/>
    <cellStyle name="SAPLocked 2 15 12 2" xfId="12927" xr:uid="{00000000-0005-0000-0000-000075ED0000}"/>
    <cellStyle name="SAPLocked 2 15 13" xfId="8053" xr:uid="{00000000-0005-0000-0000-000076ED0000}"/>
    <cellStyle name="SAPLocked 2 15 2" xfId="8054" xr:uid="{00000000-0005-0000-0000-000077ED0000}"/>
    <cellStyle name="SAPLocked 2 15 2 10" xfId="8055" xr:uid="{00000000-0005-0000-0000-000078ED0000}"/>
    <cellStyle name="SAPLocked 2 15 2 10 2" xfId="12928" xr:uid="{00000000-0005-0000-0000-000079ED0000}"/>
    <cellStyle name="SAPLocked 2 15 2 11" xfId="8056" xr:uid="{00000000-0005-0000-0000-00007AED0000}"/>
    <cellStyle name="SAPLocked 2 15 2 11 2" xfId="12929" xr:uid="{00000000-0005-0000-0000-00007BED0000}"/>
    <cellStyle name="SAPLocked 2 15 2 12" xfId="8057" xr:uid="{00000000-0005-0000-0000-00007CED0000}"/>
    <cellStyle name="SAPLocked 2 15 2 2" xfId="8058" xr:uid="{00000000-0005-0000-0000-00007DED0000}"/>
    <cellStyle name="SAPLocked 2 15 2 2 2" xfId="12930" xr:uid="{00000000-0005-0000-0000-00007EED0000}"/>
    <cellStyle name="SAPLocked 2 15 2 3" xfId="8059" xr:uid="{00000000-0005-0000-0000-00007FED0000}"/>
    <cellStyle name="SAPLocked 2 15 2 3 2" xfId="12931" xr:uid="{00000000-0005-0000-0000-000080ED0000}"/>
    <cellStyle name="SAPLocked 2 15 2 4" xfId="8060" xr:uid="{00000000-0005-0000-0000-000081ED0000}"/>
    <cellStyle name="SAPLocked 2 15 2 4 2" xfId="12932" xr:uid="{00000000-0005-0000-0000-000082ED0000}"/>
    <cellStyle name="SAPLocked 2 15 2 5" xfId="8061" xr:uid="{00000000-0005-0000-0000-000083ED0000}"/>
    <cellStyle name="SAPLocked 2 15 2 5 2" xfId="12933" xr:uid="{00000000-0005-0000-0000-000084ED0000}"/>
    <cellStyle name="SAPLocked 2 15 2 6" xfId="8062" xr:uid="{00000000-0005-0000-0000-000085ED0000}"/>
    <cellStyle name="SAPLocked 2 15 2 6 2" xfId="12934" xr:uid="{00000000-0005-0000-0000-000086ED0000}"/>
    <cellStyle name="SAPLocked 2 15 2 7" xfId="8063" xr:uid="{00000000-0005-0000-0000-000087ED0000}"/>
    <cellStyle name="SAPLocked 2 15 2 7 2" xfId="12935" xr:uid="{00000000-0005-0000-0000-000088ED0000}"/>
    <cellStyle name="SAPLocked 2 15 2 8" xfId="8064" xr:uid="{00000000-0005-0000-0000-000089ED0000}"/>
    <cellStyle name="SAPLocked 2 15 2 8 2" xfId="12936" xr:uid="{00000000-0005-0000-0000-00008AED0000}"/>
    <cellStyle name="SAPLocked 2 15 2 9" xfId="8065" xr:uid="{00000000-0005-0000-0000-00008BED0000}"/>
    <cellStyle name="SAPLocked 2 15 2 9 2" xfId="12937" xr:uid="{00000000-0005-0000-0000-00008CED0000}"/>
    <cellStyle name="SAPLocked 2 15 3" xfId="8066" xr:uid="{00000000-0005-0000-0000-00008DED0000}"/>
    <cellStyle name="SAPLocked 2 15 3 2" xfId="12938" xr:uid="{00000000-0005-0000-0000-00008EED0000}"/>
    <cellStyle name="SAPLocked 2 15 4" xfId="8067" xr:uid="{00000000-0005-0000-0000-00008FED0000}"/>
    <cellStyle name="SAPLocked 2 15 4 2" xfId="12939" xr:uid="{00000000-0005-0000-0000-000090ED0000}"/>
    <cellStyle name="SAPLocked 2 15 5" xfId="8068" xr:uid="{00000000-0005-0000-0000-000091ED0000}"/>
    <cellStyle name="SAPLocked 2 15 5 2" xfId="12940" xr:uid="{00000000-0005-0000-0000-000092ED0000}"/>
    <cellStyle name="SAPLocked 2 15 6" xfId="8069" xr:uid="{00000000-0005-0000-0000-000093ED0000}"/>
    <cellStyle name="SAPLocked 2 15 6 2" xfId="12941" xr:uid="{00000000-0005-0000-0000-000094ED0000}"/>
    <cellStyle name="SAPLocked 2 15 7" xfId="8070" xr:uid="{00000000-0005-0000-0000-000095ED0000}"/>
    <cellStyle name="SAPLocked 2 15 7 2" xfId="12942" xr:uid="{00000000-0005-0000-0000-000096ED0000}"/>
    <cellStyle name="SAPLocked 2 15 8" xfId="8071" xr:uid="{00000000-0005-0000-0000-000097ED0000}"/>
    <cellStyle name="SAPLocked 2 15 8 2" xfId="12943" xr:uid="{00000000-0005-0000-0000-000098ED0000}"/>
    <cellStyle name="SAPLocked 2 15 9" xfId="8072" xr:uid="{00000000-0005-0000-0000-000099ED0000}"/>
    <cellStyle name="SAPLocked 2 15 9 2" xfId="12944" xr:uid="{00000000-0005-0000-0000-00009AED0000}"/>
    <cellStyle name="SAPLocked 2 16" xfId="8073" xr:uid="{00000000-0005-0000-0000-00009BED0000}"/>
    <cellStyle name="SAPLocked 2 16 10" xfId="8074" xr:uid="{00000000-0005-0000-0000-00009CED0000}"/>
    <cellStyle name="SAPLocked 2 16 10 2" xfId="12945" xr:uid="{00000000-0005-0000-0000-00009DED0000}"/>
    <cellStyle name="SAPLocked 2 16 11" xfId="8075" xr:uid="{00000000-0005-0000-0000-00009EED0000}"/>
    <cellStyle name="SAPLocked 2 16 11 2" xfId="12946" xr:uid="{00000000-0005-0000-0000-00009FED0000}"/>
    <cellStyle name="SAPLocked 2 16 12" xfId="8076" xr:uid="{00000000-0005-0000-0000-0000A0ED0000}"/>
    <cellStyle name="SAPLocked 2 16 12 2" xfId="12947" xr:uid="{00000000-0005-0000-0000-0000A1ED0000}"/>
    <cellStyle name="SAPLocked 2 16 13" xfId="8077" xr:uid="{00000000-0005-0000-0000-0000A2ED0000}"/>
    <cellStyle name="SAPLocked 2 16 2" xfId="8078" xr:uid="{00000000-0005-0000-0000-0000A3ED0000}"/>
    <cellStyle name="SAPLocked 2 16 2 10" xfId="8079" xr:uid="{00000000-0005-0000-0000-0000A4ED0000}"/>
    <cellStyle name="SAPLocked 2 16 2 10 2" xfId="12948" xr:uid="{00000000-0005-0000-0000-0000A5ED0000}"/>
    <cellStyle name="SAPLocked 2 16 2 11" xfId="8080" xr:uid="{00000000-0005-0000-0000-0000A6ED0000}"/>
    <cellStyle name="SAPLocked 2 16 2 11 2" xfId="12949" xr:uid="{00000000-0005-0000-0000-0000A7ED0000}"/>
    <cellStyle name="SAPLocked 2 16 2 12" xfId="8081" xr:uid="{00000000-0005-0000-0000-0000A8ED0000}"/>
    <cellStyle name="SAPLocked 2 16 2 2" xfId="8082" xr:uid="{00000000-0005-0000-0000-0000A9ED0000}"/>
    <cellStyle name="SAPLocked 2 16 2 2 2" xfId="12950" xr:uid="{00000000-0005-0000-0000-0000AAED0000}"/>
    <cellStyle name="SAPLocked 2 16 2 3" xfId="8083" xr:uid="{00000000-0005-0000-0000-0000ABED0000}"/>
    <cellStyle name="SAPLocked 2 16 2 3 2" xfId="12951" xr:uid="{00000000-0005-0000-0000-0000ACED0000}"/>
    <cellStyle name="SAPLocked 2 16 2 4" xfId="8084" xr:uid="{00000000-0005-0000-0000-0000ADED0000}"/>
    <cellStyle name="SAPLocked 2 16 2 4 2" xfId="12952" xr:uid="{00000000-0005-0000-0000-0000AEED0000}"/>
    <cellStyle name="SAPLocked 2 16 2 5" xfId="8085" xr:uid="{00000000-0005-0000-0000-0000AFED0000}"/>
    <cellStyle name="SAPLocked 2 16 2 5 2" xfId="12953" xr:uid="{00000000-0005-0000-0000-0000B0ED0000}"/>
    <cellStyle name="SAPLocked 2 16 2 6" xfId="8086" xr:uid="{00000000-0005-0000-0000-0000B1ED0000}"/>
    <cellStyle name="SAPLocked 2 16 2 6 2" xfId="12954" xr:uid="{00000000-0005-0000-0000-0000B2ED0000}"/>
    <cellStyle name="SAPLocked 2 16 2 7" xfId="8087" xr:uid="{00000000-0005-0000-0000-0000B3ED0000}"/>
    <cellStyle name="SAPLocked 2 16 2 7 2" xfId="12955" xr:uid="{00000000-0005-0000-0000-0000B4ED0000}"/>
    <cellStyle name="SAPLocked 2 16 2 8" xfId="8088" xr:uid="{00000000-0005-0000-0000-0000B5ED0000}"/>
    <cellStyle name="SAPLocked 2 16 2 8 2" xfId="12956" xr:uid="{00000000-0005-0000-0000-0000B6ED0000}"/>
    <cellStyle name="SAPLocked 2 16 2 9" xfId="8089" xr:uid="{00000000-0005-0000-0000-0000B7ED0000}"/>
    <cellStyle name="SAPLocked 2 16 2 9 2" xfId="12957" xr:uid="{00000000-0005-0000-0000-0000B8ED0000}"/>
    <cellStyle name="SAPLocked 2 16 3" xfId="8090" xr:uid="{00000000-0005-0000-0000-0000B9ED0000}"/>
    <cellStyle name="SAPLocked 2 16 3 2" xfId="12958" xr:uid="{00000000-0005-0000-0000-0000BAED0000}"/>
    <cellStyle name="SAPLocked 2 16 4" xfId="8091" xr:uid="{00000000-0005-0000-0000-0000BBED0000}"/>
    <cellStyle name="SAPLocked 2 16 4 2" xfId="12959" xr:uid="{00000000-0005-0000-0000-0000BCED0000}"/>
    <cellStyle name="SAPLocked 2 16 5" xfId="8092" xr:uid="{00000000-0005-0000-0000-0000BDED0000}"/>
    <cellStyle name="SAPLocked 2 16 5 2" xfId="12960" xr:uid="{00000000-0005-0000-0000-0000BEED0000}"/>
    <cellStyle name="SAPLocked 2 16 6" xfId="8093" xr:uid="{00000000-0005-0000-0000-0000BFED0000}"/>
    <cellStyle name="SAPLocked 2 16 6 2" xfId="12961" xr:uid="{00000000-0005-0000-0000-0000C0ED0000}"/>
    <cellStyle name="SAPLocked 2 16 7" xfId="8094" xr:uid="{00000000-0005-0000-0000-0000C1ED0000}"/>
    <cellStyle name="SAPLocked 2 16 7 2" xfId="12962" xr:uid="{00000000-0005-0000-0000-0000C2ED0000}"/>
    <cellStyle name="SAPLocked 2 16 8" xfId="8095" xr:uid="{00000000-0005-0000-0000-0000C3ED0000}"/>
    <cellStyle name="SAPLocked 2 16 8 2" xfId="12963" xr:uid="{00000000-0005-0000-0000-0000C4ED0000}"/>
    <cellStyle name="SAPLocked 2 16 9" xfId="8096" xr:uid="{00000000-0005-0000-0000-0000C5ED0000}"/>
    <cellStyle name="SAPLocked 2 16 9 2" xfId="12964" xr:uid="{00000000-0005-0000-0000-0000C6ED0000}"/>
    <cellStyle name="SAPLocked 2 17" xfId="8097" xr:uid="{00000000-0005-0000-0000-0000C7ED0000}"/>
    <cellStyle name="SAPLocked 2 17 10" xfId="8098" xr:uid="{00000000-0005-0000-0000-0000C8ED0000}"/>
    <cellStyle name="SAPLocked 2 17 10 2" xfId="12965" xr:uid="{00000000-0005-0000-0000-0000C9ED0000}"/>
    <cellStyle name="SAPLocked 2 17 11" xfId="8099" xr:uid="{00000000-0005-0000-0000-0000CAED0000}"/>
    <cellStyle name="SAPLocked 2 17 11 2" xfId="12966" xr:uid="{00000000-0005-0000-0000-0000CBED0000}"/>
    <cellStyle name="SAPLocked 2 17 12" xfId="8100" xr:uid="{00000000-0005-0000-0000-0000CCED0000}"/>
    <cellStyle name="SAPLocked 2 17 12 2" xfId="12967" xr:uid="{00000000-0005-0000-0000-0000CDED0000}"/>
    <cellStyle name="SAPLocked 2 17 13" xfId="8101" xr:uid="{00000000-0005-0000-0000-0000CEED0000}"/>
    <cellStyle name="SAPLocked 2 17 2" xfId="8102" xr:uid="{00000000-0005-0000-0000-0000CFED0000}"/>
    <cellStyle name="SAPLocked 2 17 2 10" xfId="8103" xr:uid="{00000000-0005-0000-0000-0000D0ED0000}"/>
    <cellStyle name="SAPLocked 2 17 2 10 2" xfId="12968" xr:uid="{00000000-0005-0000-0000-0000D1ED0000}"/>
    <cellStyle name="SAPLocked 2 17 2 11" xfId="8104" xr:uid="{00000000-0005-0000-0000-0000D2ED0000}"/>
    <cellStyle name="SAPLocked 2 17 2 11 2" xfId="12969" xr:uid="{00000000-0005-0000-0000-0000D3ED0000}"/>
    <cellStyle name="SAPLocked 2 17 2 12" xfId="8105" xr:uid="{00000000-0005-0000-0000-0000D4ED0000}"/>
    <cellStyle name="SAPLocked 2 17 2 2" xfId="8106" xr:uid="{00000000-0005-0000-0000-0000D5ED0000}"/>
    <cellStyle name="SAPLocked 2 17 2 2 2" xfId="12970" xr:uid="{00000000-0005-0000-0000-0000D6ED0000}"/>
    <cellStyle name="SAPLocked 2 17 2 3" xfId="8107" xr:uid="{00000000-0005-0000-0000-0000D7ED0000}"/>
    <cellStyle name="SAPLocked 2 17 2 3 2" xfId="12971" xr:uid="{00000000-0005-0000-0000-0000D8ED0000}"/>
    <cellStyle name="SAPLocked 2 17 2 4" xfId="8108" xr:uid="{00000000-0005-0000-0000-0000D9ED0000}"/>
    <cellStyle name="SAPLocked 2 17 2 4 2" xfId="12972" xr:uid="{00000000-0005-0000-0000-0000DAED0000}"/>
    <cellStyle name="SAPLocked 2 17 2 5" xfId="8109" xr:uid="{00000000-0005-0000-0000-0000DBED0000}"/>
    <cellStyle name="SAPLocked 2 17 2 5 2" xfId="12973" xr:uid="{00000000-0005-0000-0000-0000DCED0000}"/>
    <cellStyle name="SAPLocked 2 17 2 6" xfId="8110" xr:uid="{00000000-0005-0000-0000-0000DDED0000}"/>
    <cellStyle name="SAPLocked 2 17 2 6 2" xfId="12974" xr:uid="{00000000-0005-0000-0000-0000DEED0000}"/>
    <cellStyle name="SAPLocked 2 17 2 7" xfId="8111" xr:uid="{00000000-0005-0000-0000-0000DFED0000}"/>
    <cellStyle name="SAPLocked 2 17 2 7 2" xfId="12975" xr:uid="{00000000-0005-0000-0000-0000E0ED0000}"/>
    <cellStyle name="SAPLocked 2 17 2 8" xfId="8112" xr:uid="{00000000-0005-0000-0000-0000E1ED0000}"/>
    <cellStyle name="SAPLocked 2 17 2 8 2" xfId="12976" xr:uid="{00000000-0005-0000-0000-0000E2ED0000}"/>
    <cellStyle name="SAPLocked 2 17 2 9" xfId="8113" xr:uid="{00000000-0005-0000-0000-0000E3ED0000}"/>
    <cellStyle name="SAPLocked 2 17 2 9 2" xfId="12977" xr:uid="{00000000-0005-0000-0000-0000E4ED0000}"/>
    <cellStyle name="SAPLocked 2 17 3" xfId="8114" xr:uid="{00000000-0005-0000-0000-0000E5ED0000}"/>
    <cellStyle name="SAPLocked 2 17 3 2" xfId="12978" xr:uid="{00000000-0005-0000-0000-0000E6ED0000}"/>
    <cellStyle name="SAPLocked 2 17 4" xfId="8115" xr:uid="{00000000-0005-0000-0000-0000E7ED0000}"/>
    <cellStyle name="SAPLocked 2 17 4 2" xfId="12979" xr:uid="{00000000-0005-0000-0000-0000E8ED0000}"/>
    <cellStyle name="SAPLocked 2 17 5" xfId="8116" xr:uid="{00000000-0005-0000-0000-0000E9ED0000}"/>
    <cellStyle name="SAPLocked 2 17 5 2" xfId="12980" xr:uid="{00000000-0005-0000-0000-0000EAED0000}"/>
    <cellStyle name="SAPLocked 2 17 6" xfId="8117" xr:uid="{00000000-0005-0000-0000-0000EBED0000}"/>
    <cellStyle name="SAPLocked 2 17 6 2" xfId="12981" xr:uid="{00000000-0005-0000-0000-0000ECED0000}"/>
    <cellStyle name="SAPLocked 2 17 7" xfId="8118" xr:uid="{00000000-0005-0000-0000-0000EDED0000}"/>
    <cellStyle name="SAPLocked 2 17 7 2" xfId="12982" xr:uid="{00000000-0005-0000-0000-0000EEED0000}"/>
    <cellStyle name="SAPLocked 2 17 8" xfId="8119" xr:uid="{00000000-0005-0000-0000-0000EFED0000}"/>
    <cellStyle name="SAPLocked 2 17 8 2" xfId="12983" xr:uid="{00000000-0005-0000-0000-0000F0ED0000}"/>
    <cellStyle name="SAPLocked 2 17 9" xfId="8120" xr:uid="{00000000-0005-0000-0000-0000F1ED0000}"/>
    <cellStyle name="SAPLocked 2 17 9 2" xfId="12984" xr:uid="{00000000-0005-0000-0000-0000F2ED0000}"/>
    <cellStyle name="SAPLocked 2 18" xfId="8121" xr:uid="{00000000-0005-0000-0000-0000F3ED0000}"/>
    <cellStyle name="SAPLocked 2 18 10" xfId="8122" xr:uid="{00000000-0005-0000-0000-0000F4ED0000}"/>
    <cellStyle name="SAPLocked 2 18 10 2" xfId="12985" xr:uid="{00000000-0005-0000-0000-0000F5ED0000}"/>
    <cellStyle name="SAPLocked 2 18 11" xfId="8123" xr:uid="{00000000-0005-0000-0000-0000F6ED0000}"/>
    <cellStyle name="SAPLocked 2 18 11 2" xfId="12986" xr:uid="{00000000-0005-0000-0000-0000F7ED0000}"/>
    <cellStyle name="SAPLocked 2 18 12" xfId="8124" xr:uid="{00000000-0005-0000-0000-0000F8ED0000}"/>
    <cellStyle name="SAPLocked 2 18 12 2" xfId="12987" xr:uid="{00000000-0005-0000-0000-0000F9ED0000}"/>
    <cellStyle name="SAPLocked 2 18 13" xfId="8125" xr:uid="{00000000-0005-0000-0000-0000FAED0000}"/>
    <cellStyle name="SAPLocked 2 18 2" xfId="8126" xr:uid="{00000000-0005-0000-0000-0000FBED0000}"/>
    <cellStyle name="SAPLocked 2 18 2 10" xfId="8127" xr:uid="{00000000-0005-0000-0000-0000FCED0000}"/>
    <cellStyle name="SAPLocked 2 18 2 10 2" xfId="12988" xr:uid="{00000000-0005-0000-0000-0000FDED0000}"/>
    <cellStyle name="SAPLocked 2 18 2 11" xfId="8128" xr:uid="{00000000-0005-0000-0000-0000FEED0000}"/>
    <cellStyle name="SAPLocked 2 18 2 11 2" xfId="12989" xr:uid="{00000000-0005-0000-0000-0000FFED0000}"/>
    <cellStyle name="SAPLocked 2 18 2 12" xfId="8129" xr:uid="{00000000-0005-0000-0000-000000EE0000}"/>
    <cellStyle name="SAPLocked 2 18 2 2" xfId="8130" xr:uid="{00000000-0005-0000-0000-000001EE0000}"/>
    <cellStyle name="SAPLocked 2 18 2 2 2" xfId="12990" xr:uid="{00000000-0005-0000-0000-000002EE0000}"/>
    <cellStyle name="SAPLocked 2 18 2 3" xfId="8131" xr:uid="{00000000-0005-0000-0000-000003EE0000}"/>
    <cellStyle name="SAPLocked 2 18 2 3 2" xfId="12991" xr:uid="{00000000-0005-0000-0000-000004EE0000}"/>
    <cellStyle name="SAPLocked 2 18 2 4" xfId="8132" xr:uid="{00000000-0005-0000-0000-000005EE0000}"/>
    <cellStyle name="SAPLocked 2 18 2 4 2" xfId="12992" xr:uid="{00000000-0005-0000-0000-000006EE0000}"/>
    <cellStyle name="SAPLocked 2 18 2 5" xfId="8133" xr:uid="{00000000-0005-0000-0000-000007EE0000}"/>
    <cellStyle name="SAPLocked 2 18 2 5 2" xfId="12993" xr:uid="{00000000-0005-0000-0000-000008EE0000}"/>
    <cellStyle name="SAPLocked 2 18 2 6" xfId="8134" xr:uid="{00000000-0005-0000-0000-000009EE0000}"/>
    <cellStyle name="SAPLocked 2 18 2 6 2" xfId="12994" xr:uid="{00000000-0005-0000-0000-00000AEE0000}"/>
    <cellStyle name="SAPLocked 2 18 2 7" xfId="8135" xr:uid="{00000000-0005-0000-0000-00000BEE0000}"/>
    <cellStyle name="SAPLocked 2 18 2 7 2" xfId="12995" xr:uid="{00000000-0005-0000-0000-00000CEE0000}"/>
    <cellStyle name="SAPLocked 2 18 2 8" xfId="8136" xr:uid="{00000000-0005-0000-0000-00000DEE0000}"/>
    <cellStyle name="SAPLocked 2 18 2 8 2" xfId="12996" xr:uid="{00000000-0005-0000-0000-00000EEE0000}"/>
    <cellStyle name="SAPLocked 2 18 2 9" xfId="8137" xr:uid="{00000000-0005-0000-0000-00000FEE0000}"/>
    <cellStyle name="SAPLocked 2 18 2 9 2" xfId="12997" xr:uid="{00000000-0005-0000-0000-000010EE0000}"/>
    <cellStyle name="SAPLocked 2 18 3" xfId="8138" xr:uid="{00000000-0005-0000-0000-000011EE0000}"/>
    <cellStyle name="SAPLocked 2 18 3 2" xfId="12998" xr:uid="{00000000-0005-0000-0000-000012EE0000}"/>
    <cellStyle name="SAPLocked 2 18 4" xfId="8139" xr:uid="{00000000-0005-0000-0000-000013EE0000}"/>
    <cellStyle name="SAPLocked 2 18 4 2" xfId="12999" xr:uid="{00000000-0005-0000-0000-000014EE0000}"/>
    <cellStyle name="SAPLocked 2 18 5" xfId="8140" xr:uid="{00000000-0005-0000-0000-000015EE0000}"/>
    <cellStyle name="SAPLocked 2 18 5 2" xfId="13000" xr:uid="{00000000-0005-0000-0000-000016EE0000}"/>
    <cellStyle name="SAPLocked 2 18 6" xfId="8141" xr:uid="{00000000-0005-0000-0000-000017EE0000}"/>
    <cellStyle name="SAPLocked 2 18 6 2" xfId="13001" xr:uid="{00000000-0005-0000-0000-000018EE0000}"/>
    <cellStyle name="SAPLocked 2 18 7" xfId="8142" xr:uid="{00000000-0005-0000-0000-000019EE0000}"/>
    <cellStyle name="SAPLocked 2 18 7 2" xfId="13002" xr:uid="{00000000-0005-0000-0000-00001AEE0000}"/>
    <cellStyle name="SAPLocked 2 18 8" xfId="8143" xr:uid="{00000000-0005-0000-0000-00001BEE0000}"/>
    <cellStyle name="SAPLocked 2 18 8 2" xfId="13003" xr:uid="{00000000-0005-0000-0000-00001CEE0000}"/>
    <cellStyle name="SAPLocked 2 18 9" xfId="8144" xr:uid="{00000000-0005-0000-0000-00001DEE0000}"/>
    <cellStyle name="SAPLocked 2 18 9 2" xfId="13004" xr:uid="{00000000-0005-0000-0000-00001EEE0000}"/>
    <cellStyle name="SAPLocked 2 19" xfId="8145" xr:uid="{00000000-0005-0000-0000-00001FEE0000}"/>
    <cellStyle name="SAPLocked 2 19 10" xfId="8146" xr:uid="{00000000-0005-0000-0000-000020EE0000}"/>
    <cellStyle name="SAPLocked 2 19 10 2" xfId="13005" xr:uid="{00000000-0005-0000-0000-000021EE0000}"/>
    <cellStyle name="SAPLocked 2 19 11" xfId="8147" xr:uid="{00000000-0005-0000-0000-000022EE0000}"/>
    <cellStyle name="SAPLocked 2 19 11 2" xfId="13006" xr:uid="{00000000-0005-0000-0000-000023EE0000}"/>
    <cellStyle name="SAPLocked 2 19 12" xfId="8148" xr:uid="{00000000-0005-0000-0000-000024EE0000}"/>
    <cellStyle name="SAPLocked 2 19 12 2" xfId="13007" xr:uid="{00000000-0005-0000-0000-000025EE0000}"/>
    <cellStyle name="SAPLocked 2 19 13" xfId="8149" xr:uid="{00000000-0005-0000-0000-000026EE0000}"/>
    <cellStyle name="SAPLocked 2 19 2" xfId="8150" xr:uid="{00000000-0005-0000-0000-000027EE0000}"/>
    <cellStyle name="SAPLocked 2 19 2 10" xfId="8151" xr:uid="{00000000-0005-0000-0000-000028EE0000}"/>
    <cellStyle name="SAPLocked 2 19 2 10 2" xfId="13008" xr:uid="{00000000-0005-0000-0000-000029EE0000}"/>
    <cellStyle name="SAPLocked 2 19 2 11" xfId="8152" xr:uid="{00000000-0005-0000-0000-00002AEE0000}"/>
    <cellStyle name="SAPLocked 2 19 2 11 2" xfId="13009" xr:uid="{00000000-0005-0000-0000-00002BEE0000}"/>
    <cellStyle name="SAPLocked 2 19 2 12" xfId="8153" xr:uid="{00000000-0005-0000-0000-00002CEE0000}"/>
    <cellStyle name="SAPLocked 2 19 2 2" xfId="8154" xr:uid="{00000000-0005-0000-0000-00002DEE0000}"/>
    <cellStyle name="SAPLocked 2 19 2 2 2" xfId="13010" xr:uid="{00000000-0005-0000-0000-00002EEE0000}"/>
    <cellStyle name="SAPLocked 2 19 2 3" xfId="8155" xr:uid="{00000000-0005-0000-0000-00002FEE0000}"/>
    <cellStyle name="SAPLocked 2 19 2 3 2" xfId="13011" xr:uid="{00000000-0005-0000-0000-000030EE0000}"/>
    <cellStyle name="SAPLocked 2 19 2 4" xfId="8156" xr:uid="{00000000-0005-0000-0000-000031EE0000}"/>
    <cellStyle name="SAPLocked 2 19 2 4 2" xfId="13012" xr:uid="{00000000-0005-0000-0000-000032EE0000}"/>
    <cellStyle name="SAPLocked 2 19 2 5" xfId="8157" xr:uid="{00000000-0005-0000-0000-000033EE0000}"/>
    <cellStyle name="SAPLocked 2 19 2 5 2" xfId="13013" xr:uid="{00000000-0005-0000-0000-000034EE0000}"/>
    <cellStyle name="SAPLocked 2 19 2 6" xfId="8158" xr:uid="{00000000-0005-0000-0000-000035EE0000}"/>
    <cellStyle name="SAPLocked 2 19 2 6 2" xfId="13014" xr:uid="{00000000-0005-0000-0000-000036EE0000}"/>
    <cellStyle name="SAPLocked 2 19 2 7" xfId="8159" xr:uid="{00000000-0005-0000-0000-000037EE0000}"/>
    <cellStyle name="SAPLocked 2 19 2 7 2" xfId="13015" xr:uid="{00000000-0005-0000-0000-000038EE0000}"/>
    <cellStyle name="SAPLocked 2 19 2 8" xfId="8160" xr:uid="{00000000-0005-0000-0000-000039EE0000}"/>
    <cellStyle name="SAPLocked 2 19 2 8 2" xfId="13016" xr:uid="{00000000-0005-0000-0000-00003AEE0000}"/>
    <cellStyle name="SAPLocked 2 19 2 9" xfId="8161" xr:uid="{00000000-0005-0000-0000-00003BEE0000}"/>
    <cellStyle name="SAPLocked 2 19 2 9 2" xfId="13017" xr:uid="{00000000-0005-0000-0000-00003CEE0000}"/>
    <cellStyle name="SAPLocked 2 19 3" xfId="8162" xr:uid="{00000000-0005-0000-0000-00003DEE0000}"/>
    <cellStyle name="SAPLocked 2 19 3 2" xfId="13018" xr:uid="{00000000-0005-0000-0000-00003EEE0000}"/>
    <cellStyle name="SAPLocked 2 19 4" xfId="8163" xr:uid="{00000000-0005-0000-0000-00003FEE0000}"/>
    <cellStyle name="SAPLocked 2 19 4 2" xfId="13019" xr:uid="{00000000-0005-0000-0000-000040EE0000}"/>
    <cellStyle name="SAPLocked 2 19 5" xfId="8164" xr:uid="{00000000-0005-0000-0000-000041EE0000}"/>
    <cellStyle name="SAPLocked 2 19 5 2" xfId="13020" xr:uid="{00000000-0005-0000-0000-000042EE0000}"/>
    <cellStyle name="SAPLocked 2 19 6" xfId="8165" xr:uid="{00000000-0005-0000-0000-000043EE0000}"/>
    <cellStyle name="SAPLocked 2 19 6 2" xfId="13021" xr:uid="{00000000-0005-0000-0000-000044EE0000}"/>
    <cellStyle name="SAPLocked 2 19 7" xfId="8166" xr:uid="{00000000-0005-0000-0000-000045EE0000}"/>
    <cellStyle name="SAPLocked 2 19 7 2" xfId="13022" xr:uid="{00000000-0005-0000-0000-000046EE0000}"/>
    <cellStyle name="SAPLocked 2 19 8" xfId="8167" xr:uid="{00000000-0005-0000-0000-000047EE0000}"/>
    <cellStyle name="SAPLocked 2 19 8 2" xfId="13023" xr:uid="{00000000-0005-0000-0000-000048EE0000}"/>
    <cellStyle name="SAPLocked 2 19 9" xfId="8168" xr:uid="{00000000-0005-0000-0000-000049EE0000}"/>
    <cellStyle name="SAPLocked 2 19 9 2" xfId="13024" xr:uid="{00000000-0005-0000-0000-00004AEE0000}"/>
    <cellStyle name="SAPLocked 2 2" xfId="8169" xr:uid="{00000000-0005-0000-0000-00004BEE0000}"/>
    <cellStyle name="SAPLocked 2 2 10" xfId="8170" xr:uid="{00000000-0005-0000-0000-00004CEE0000}"/>
    <cellStyle name="SAPLocked 2 2 10 2" xfId="13025" xr:uid="{00000000-0005-0000-0000-00004DEE0000}"/>
    <cellStyle name="SAPLocked 2 2 11" xfId="8171" xr:uid="{00000000-0005-0000-0000-00004EEE0000}"/>
    <cellStyle name="SAPLocked 2 2 11 2" xfId="13026" xr:uid="{00000000-0005-0000-0000-00004FEE0000}"/>
    <cellStyle name="SAPLocked 2 2 12" xfId="8172" xr:uid="{00000000-0005-0000-0000-000050EE0000}"/>
    <cellStyle name="SAPLocked 2 2 12 2" xfId="13027" xr:uid="{00000000-0005-0000-0000-000051EE0000}"/>
    <cellStyle name="SAPLocked 2 2 13" xfId="8173" xr:uid="{00000000-0005-0000-0000-000052EE0000}"/>
    <cellStyle name="SAPLocked 2 2 2" xfId="8174" xr:uid="{00000000-0005-0000-0000-000053EE0000}"/>
    <cellStyle name="SAPLocked 2 2 2 10" xfId="8175" xr:uid="{00000000-0005-0000-0000-000054EE0000}"/>
    <cellStyle name="SAPLocked 2 2 2 10 2" xfId="13028" xr:uid="{00000000-0005-0000-0000-000055EE0000}"/>
    <cellStyle name="SAPLocked 2 2 2 11" xfId="8176" xr:uid="{00000000-0005-0000-0000-000056EE0000}"/>
    <cellStyle name="SAPLocked 2 2 2 11 2" xfId="13029" xr:uid="{00000000-0005-0000-0000-000057EE0000}"/>
    <cellStyle name="SAPLocked 2 2 2 12" xfId="8177" xr:uid="{00000000-0005-0000-0000-000058EE0000}"/>
    <cellStyle name="SAPLocked 2 2 2 2" xfId="8178" xr:uid="{00000000-0005-0000-0000-000059EE0000}"/>
    <cellStyle name="SAPLocked 2 2 2 2 2" xfId="13030" xr:uid="{00000000-0005-0000-0000-00005AEE0000}"/>
    <cellStyle name="SAPLocked 2 2 2 3" xfId="8179" xr:uid="{00000000-0005-0000-0000-00005BEE0000}"/>
    <cellStyle name="SAPLocked 2 2 2 3 2" xfId="13031" xr:uid="{00000000-0005-0000-0000-00005CEE0000}"/>
    <cellStyle name="SAPLocked 2 2 2 4" xfId="8180" xr:uid="{00000000-0005-0000-0000-00005DEE0000}"/>
    <cellStyle name="SAPLocked 2 2 2 4 2" xfId="13032" xr:uid="{00000000-0005-0000-0000-00005EEE0000}"/>
    <cellStyle name="SAPLocked 2 2 2 5" xfId="8181" xr:uid="{00000000-0005-0000-0000-00005FEE0000}"/>
    <cellStyle name="SAPLocked 2 2 2 5 2" xfId="13033" xr:uid="{00000000-0005-0000-0000-000060EE0000}"/>
    <cellStyle name="SAPLocked 2 2 2 6" xfId="8182" xr:uid="{00000000-0005-0000-0000-000061EE0000}"/>
    <cellStyle name="SAPLocked 2 2 2 6 2" xfId="13034" xr:uid="{00000000-0005-0000-0000-000062EE0000}"/>
    <cellStyle name="SAPLocked 2 2 2 7" xfId="8183" xr:uid="{00000000-0005-0000-0000-000063EE0000}"/>
    <cellStyle name="SAPLocked 2 2 2 7 2" xfId="13035" xr:uid="{00000000-0005-0000-0000-000064EE0000}"/>
    <cellStyle name="SAPLocked 2 2 2 8" xfId="8184" xr:uid="{00000000-0005-0000-0000-000065EE0000}"/>
    <cellStyle name="SAPLocked 2 2 2 8 2" xfId="13036" xr:uid="{00000000-0005-0000-0000-000066EE0000}"/>
    <cellStyle name="SAPLocked 2 2 2 9" xfId="8185" xr:uid="{00000000-0005-0000-0000-000067EE0000}"/>
    <cellStyle name="SAPLocked 2 2 2 9 2" xfId="13037" xr:uid="{00000000-0005-0000-0000-000068EE0000}"/>
    <cellStyle name="SAPLocked 2 2 3" xfId="8186" xr:uid="{00000000-0005-0000-0000-000069EE0000}"/>
    <cellStyle name="SAPLocked 2 2 3 2" xfId="13038" xr:uid="{00000000-0005-0000-0000-00006AEE0000}"/>
    <cellStyle name="SAPLocked 2 2 4" xfId="8187" xr:uid="{00000000-0005-0000-0000-00006BEE0000}"/>
    <cellStyle name="SAPLocked 2 2 4 2" xfId="13039" xr:uid="{00000000-0005-0000-0000-00006CEE0000}"/>
    <cellStyle name="SAPLocked 2 2 5" xfId="8188" xr:uid="{00000000-0005-0000-0000-00006DEE0000}"/>
    <cellStyle name="SAPLocked 2 2 5 2" xfId="13040" xr:uid="{00000000-0005-0000-0000-00006EEE0000}"/>
    <cellStyle name="SAPLocked 2 2 6" xfId="8189" xr:uid="{00000000-0005-0000-0000-00006FEE0000}"/>
    <cellStyle name="SAPLocked 2 2 6 2" xfId="13041" xr:uid="{00000000-0005-0000-0000-000070EE0000}"/>
    <cellStyle name="SAPLocked 2 2 7" xfId="8190" xr:uid="{00000000-0005-0000-0000-000071EE0000}"/>
    <cellStyle name="SAPLocked 2 2 7 2" xfId="13042" xr:uid="{00000000-0005-0000-0000-000072EE0000}"/>
    <cellStyle name="SAPLocked 2 2 8" xfId="8191" xr:uid="{00000000-0005-0000-0000-000073EE0000}"/>
    <cellStyle name="SAPLocked 2 2 8 2" xfId="13043" xr:uid="{00000000-0005-0000-0000-000074EE0000}"/>
    <cellStyle name="SAPLocked 2 2 9" xfId="8192" xr:uid="{00000000-0005-0000-0000-000075EE0000}"/>
    <cellStyle name="SAPLocked 2 2 9 2" xfId="13044" xr:uid="{00000000-0005-0000-0000-000076EE0000}"/>
    <cellStyle name="SAPLocked 2 20" xfId="8193" xr:uid="{00000000-0005-0000-0000-000077EE0000}"/>
    <cellStyle name="SAPLocked 2 20 10" xfId="8194" xr:uid="{00000000-0005-0000-0000-000078EE0000}"/>
    <cellStyle name="SAPLocked 2 20 10 2" xfId="13045" xr:uid="{00000000-0005-0000-0000-000079EE0000}"/>
    <cellStyle name="SAPLocked 2 20 11" xfId="8195" xr:uid="{00000000-0005-0000-0000-00007AEE0000}"/>
    <cellStyle name="SAPLocked 2 20 11 2" xfId="13046" xr:uid="{00000000-0005-0000-0000-00007BEE0000}"/>
    <cellStyle name="SAPLocked 2 20 12" xfId="8196" xr:uid="{00000000-0005-0000-0000-00007CEE0000}"/>
    <cellStyle name="SAPLocked 2 20 12 2" xfId="13047" xr:uid="{00000000-0005-0000-0000-00007DEE0000}"/>
    <cellStyle name="SAPLocked 2 20 13" xfId="8197" xr:uid="{00000000-0005-0000-0000-00007EEE0000}"/>
    <cellStyle name="SAPLocked 2 20 2" xfId="8198" xr:uid="{00000000-0005-0000-0000-00007FEE0000}"/>
    <cellStyle name="SAPLocked 2 20 2 10" xfId="8199" xr:uid="{00000000-0005-0000-0000-000080EE0000}"/>
    <cellStyle name="SAPLocked 2 20 2 10 2" xfId="13048" xr:uid="{00000000-0005-0000-0000-000081EE0000}"/>
    <cellStyle name="SAPLocked 2 20 2 11" xfId="8200" xr:uid="{00000000-0005-0000-0000-000082EE0000}"/>
    <cellStyle name="SAPLocked 2 20 2 11 2" xfId="13049" xr:uid="{00000000-0005-0000-0000-000083EE0000}"/>
    <cellStyle name="SAPLocked 2 20 2 12" xfId="8201" xr:uid="{00000000-0005-0000-0000-000084EE0000}"/>
    <cellStyle name="SAPLocked 2 20 2 2" xfId="8202" xr:uid="{00000000-0005-0000-0000-000085EE0000}"/>
    <cellStyle name="SAPLocked 2 20 2 2 2" xfId="13050" xr:uid="{00000000-0005-0000-0000-000086EE0000}"/>
    <cellStyle name="SAPLocked 2 20 2 3" xfId="8203" xr:uid="{00000000-0005-0000-0000-000087EE0000}"/>
    <cellStyle name="SAPLocked 2 20 2 3 2" xfId="13051" xr:uid="{00000000-0005-0000-0000-000088EE0000}"/>
    <cellStyle name="SAPLocked 2 20 2 4" xfId="8204" xr:uid="{00000000-0005-0000-0000-000089EE0000}"/>
    <cellStyle name="SAPLocked 2 20 2 4 2" xfId="13052" xr:uid="{00000000-0005-0000-0000-00008AEE0000}"/>
    <cellStyle name="SAPLocked 2 20 2 5" xfId="8205" xr:uid="{00000000-0005-0000-0000-00008BEE0000}"/>
    <cellStyle name="SAPLocked 2 20 2 5 2" xfId="13053" xr:uid="{00000000-0005-0000-0000-00008CEE0000}"/>
    <cellStyle name="SAPLocked 2 20 2 6" xfId="8206" xr:uid="{00000000-0005-0000-0000-00008DEE0000}"/>
    <cellStyle name="SAPLocked 2 20 2 6 2" xfId="13054" xr:uid="{00000000-0005-0000-0000-00008EEE0000}"/>
    <cellStyle name="SAPLocked 2 20 2 7" xfId="8207" xr:uid="{00000000-0005-0000-0000-00008FEE0000}"/>
    <cellStyle name="SAPLocked 2 20 2 7 2" xfId="13055" xr:uid="{00000000-0005-0000-0000-000090EE0000}"/>
    <cellStyle name="SAPLocked 2 20 2 8" xfId="8208" xr:uid="{00000000-0005-0000-0000-000091EE0000}"/>
    <cellStyle name="SAPLocked 2 20 2 8 2" xfId="13056" xr:uid="{00000000-0005-0000-0000-000092EE0000}"/>
    <cellStyle name="SAPLocked 2 20 2 9" xfId="8209" xr:uid="{00000000-0005-0000-0000-000093EE0000}"/>
    <cellStyle name="SAPLocked 2 20 2 9 2" xfId="13057" xr:uid="{00000000-0005-0000-0000-000094EE0000}"/>
    <cellStyle name="SAPLocked 2 20 3" xfId="8210" xr:uid="{00000000-0005-0000-0000-000095EE0000}"/>
    <cellStyle name="SAPLocked 2 20 3 2" xfId="13058" xr:uid="{00000000-0005-0000-0000-000096EE0000}"/>
    <cellStyle name="SAPLocked 2 20 4" xfId="8211" xr:uid="{00000000-0005-0000-0000-000097EE0000}"/>
    <cellStyle name="SAPLocked 2 20 4 2" xfId="13059" xr:uid="{00000000-0005-0000-0000-000098EE0000}"/>
    <cellStyle name="SAPLocked 2 20 5" xfId="8212" xr:uid="{00000000-0005-0000-0000-000099EE0000}"/>
    <cellStyle name="SAPLocked 2 20 5 2" xfId="13060" xr:uid="{00000000-0005-0000-0000-00009AEE0000}"/>
    <cellStyle name="SAPLocked 2 20 6" xfId="8213" xr:uid="{00000000-0005-0000-0000-00009BEE0000}"/>
    <cellStyle name="SAPLocked 2 20 6 2" xfId="13061" xr:uid="{00000000-0005-0000-0000-00009CEE0000}"/>
    <cellStyle name="SAPLocked 2 20 7" xfId="8214" xr:uid="{00000000-0005-0000-0000-00009DEE0000}"/>
    <cellStyle name="SAPLocked 2 20 7 2" xfId="13062" xr:uid="{00000000-0005-0000-0000-00009EEE0000}"/>
    <cellStyle name="SAPLocked 2 20 8" xfId="8215" xr:uid="{00000000-0005-0000-0000-00009FEE0000}"/>
    <cellStyle name="SAPLocked 2 20 8 2" xfId="13063" xr:uid="{00000000-0005-0000-0000-0000A0EE0000}"/>
    <cellStyle name="SAPLocked 2 20 9" xfId="8216" xr:uid="{00000000-0005-0000-0000-0000A1EE0000}"/>
    <cellStyle name="SAPLocked 2 20 9 2" xfId="13064" xr:uid="{00000000-0005-0000-0000-0000A2EE0000}"/>
    <cellStyle name="SAPLocked 2 21" xfId="8217" xr:uid="{00000000-0005-0000-0000-0000A3EE0000}"/>
    <cellStyle name="SAPLocked 2 21 10" xfId="8218" xr:uid="{00000000-0005-0000-0000-0000A4EE0000}"/>
    <cellStyle name="SAPLocked 2 21 10 2" xfId="13065" xr:uid="{00000000-0005-0000-0000-0000A5EE0000}"/>
    <cellStyle name="SAPLocked 2 21 11" xfId="8219" xr:uid="{00000000-0005-0000-0000-0000A6EE0000}"/>
    <cellStyle name="SAPLocked 2 21 11 2" xfId="13066" xr:uid="{00000000-0005-0000-0000-0000A7EE0000}"/>
    <cellStyle name="SAPLocked 2 21 12" xfId="8220" xr:uid="{00000000-0005-0000-0000-0000A8EE0000}"/>
    <cellStyle name="SAPLocked 2 21 2" xfId="8221" xr:uid="{00000000-0005-0000-0000-0000A9EE0000}"/>
    <cellStyle name="SAPLocked 2 21 2 2" xfId="13067" xr:uid="{00000000-0005-0000-0000-0000AAEE0000}"/>
    <cellStyle name="SAPLocked 2 21 3" xfId="8222" xr:uid="{00000000-0005-0000-0000-0000ABEE0000}"/>
    <cellStyle name="SAPLocked 2 21 3 2" xfId="13068" xr:uid="{00000000-0005-0000-0000-0000ACEE0000}"/>
    <cellStyle name="SAPLocked 2 21 4" xfId="8223" xr:uid="{00000000-0005-0000-0000-0000ADEE0000}"/>
    <cellStyle name="SAPLocked 2 21 4 2" xfId="13069" xr:uid="{00000000-0005-0000-0000-0000AEEE0000}"/>
    <cellStyle name="SAPLocked 2 21 5" xfId="8224" xr:uid="{00000000-0005-0000-0000-0000AFEE0000}"/>
    <cellStyle name="SAPLocked 2 21 5 2" xfId="13070" xr:uid="{00000000-0005-0000-0000-0000B0EE0000}"/>
    <cellStyle name="SAPLocked 2 21 6" xfId="8225" xr:uid="{00000000-0005-0000-0000-0000B1EE0000}"/>
    <cellStyle name="SAPLocked 2 21 6 2" xfId="13071" xr:uid="{00000000-0005-0000-0000-0000B2EE0000}"/>
    <cellStyle name="SAPLocked 2 21 7" xfId="8226" xr:uid="{00000000-0005-0000-0000-0000B3EE0000}"/>
    <cellStyle name="SAPLocked 2 21 7 2" xfId="13072" xr:uid="{00000000-0005-0000-0000-0000B4EE0000}"/>
    <cellStyle name="SAPLocked 2 21 8" xfId="8227" xr:uid="{00000000-0005-0000-0000-0000B5EE0000}"/>
    <cellStyle name="SAPLocked 2 21 8 2" xfId="13073" xr:uid="{00000000-0005-0000-0000-0000B6EE0000}"/>
    <cellStyle name="SAPLocked 2 21 9" xfId="8228" xr:uid="{00000000-0005-0000-0000-0000B7EE0000}"/>
    <cellStyle name="SAPLocked 2 21 9 2" xfId="13074" xr:uid="{00000000-0005-0000-0000-0000B8EE0000}"/>
    <cellStyle name="SAPLocked 2 22" xfId="8229" xr:uid="{00000000-0005-0000-0000-0000B9EE0000}"/>
    <cellStyle name="SAPLocked 2 22 2" xfId="13075" xr:uid="{00000000-0005-0000-0000-0000BAEE0000}"/>
    <cellStyle name="SAPLocked 2 23" xfId="8230" xr:uid="{00000000-0005-0000-0000-0000BBEE0000}"/>
    <cellStyle name="SAPLocked 2 23 2" xfId="13076" xr:uid="{00000000-0005-0000-0000-0000BCEE0000}"/>
    <cellStyle name="SAPLocked 2 24" xfId="8231" xr:uid="{00000000-0005-0000-0000-0000BDEE0000}"/>
    <cellStyle name="SAPLocked 2 24 2" xfId="13077" xr:uid="{00000000-0005-0000-0000-0000BEEE0000}"/>
    <cellStyle name="SAPLocked 2 25" xfId="8232" xr:uid="{00000000-0005-0000-0000-0000BFEE0000}"/>
    <cellStyle name="SAPLocked 2 25 2" xfId="13078" xr:uid="{00000000-0005-0000-0000-0000C0EE0000}"/>
    <cellStyle name="SAPLocked 2 26" xfId="8233" xr:uid="{00000000-0005-0000-0000-0000C1EE0000}"/>
    <cellStyle name="SAPLocked 2 26 2" xfId="13079" xr:uid="{00000000-0005-0000-0000-0000C2EE0000}"/>
    <cellStyle name="SAPLocked 2 27" xfId="8234" xr:uid="{00000000-0005-0000-0000-0000C3EE0000}"/>
    <cellStyle name="SAPLocked 2 27 2" xfId="13080" xr:uid="{00000000-0005-0000-0000-0000C4EE0000}"/>
    <cellStyle name="SAPLocked 2 28" xfId="8235" xr:uid="{00000000-0005-0000-0000-0000C5EE0000}"/>
    <cellStyle name="SAPLocked 2 28 2" xfId="13081" xr:uid="{00000000-0005-0000-0000-0000C6EE0000}"/>
    <cellStyle name="SAPLocked 2 29" xfId="8236" xr:uid="{00000000-0005-0000-0000-0000C7EE0000}"/>
    <cellStyle name="SAPLocked 2 29 2" xfId="13082" xr:uid="{00000000-0005-0000-0000-0000C8EE0000}"/>
    <cellStyle name="SAPLocked 2 3" xfId="8237" xr:uid="{00000000-0005-0000-0000-0000C9EE0000}"/>
    <cellStyle name="SAPLocked 2 3 10" xfId="8238" xr:uid="{00000000-0005-0000-0000-0000CAEE0000}"/>
    <cellStyle name="SAPLocked 2 3 10 2" xfId="13083" xr:uid="{00000000-0005-0000-0000-0000CBEE0000}"/>
    <cellStyle name="SAPLocked 2 3 11" xfId="8239" xr:uid="{00000000-0005-0000-0000-0000CCEE0000}"/>
    <cellStyle name="SAPLocked 2 3 11 2" xfId="13084" xr:uid="{00000000-0005-0000-0000-0000CDEE0000}"/>
    <cellStyle name="SAPLocked 2 3 12" xfId="8240" xr:uid="{00000000-0005-0000-0000-0000CEEE0000}"/>
    <cellStyle name="SAPLocked 2 3 12 2" xfId="13085" xr:uid="{00000000-0005-0000-0000-0000CFEE0000}"/>
    <cellStyle name="SAPLocked 2 3 13" xfId="8241" xr:uid="{00000000-0005-0000-0000-0000D0EE0000}"/>
    <cellStyle name="SAPLocked 2 3 2" xfId="8242" xr:uid="{00000000-0005-0000-0000-0000D1EE0000}"/>
    <cellStyle name="SAPLocked 2 3 2 10" xfId="8243" xr:uid="{00000000-0005-0000-0000-0000D2EE0000}"/>
    <cellStyle name="SAPLocked 2 3 2 10 2" xfId="13086" xr:uid="{00000000-0005-0000-0000-0000D3EE0000}"/>
    <cellStyle name="SAPLocked 2 3 2 11" xfId="8244" xr:uid="{00000000-0005-0000-0000-0000D4EE0000}"/>
    <cellStyle name="SAPLocked 2 3 2 11 2" xfId="13087" xr:uid="{00000000-0005-0000-0000-0000D5EE0000}"/>
    <cellStyle name="SAPLocked 2 3 2 12" xfId="8245" xr:uid="{00000000-0005-0000-0000-0000D6EE0000}"/>
    <cellStyle name="SAPLocked 2 3 2 2" xfId="8246" xr:uid="{00000000-0005-0000-0000-0000D7EE0000}"/>
    <cellStyle name="SAPLocked 2 3 2 2 2" xfId="13088" xr:uid="{00000000-0005-0000-0000-0000D8EE0000}"/>
    <cellStyle name="SAPLocked 2 3 2 3" xfId="8247" xr:uid="{00000000-0005-0000-0000-0000D9EE0000}"/>
    <cellStyle name="SAPLocked 2 3 2 3 2" xfId="13089" xr:uid="{00000000-0005-0000-0000-0000DAEE0000}"/>
    <cellStyle name="SAPLocked 2 3 2 4" xfId="8248" xr:uid="{00000000-0005-0000-0000-0000DBEE0000}"/>
    <cellStyle name="SAPLocked 2 3 2 4 2" xfId="13090" xr:uid="{00000000-0005-0000-0000-0000DCEE0000}"/>
    <cellStyle name="SAPLocked 2 3 2 5" xfId="8249" xr:uid="{00000000-0005-0000-0000-0000DDEE0000}"/>
    <cellStyle name="SAPLocked 2 3 2 5 2" xfId="13091" xr:uid="{00000000-0005-0000-0000-0000DEEE0000}"/>
    <cellStyle name="SAPLocked 2 3 2 6" xfId="8250" xr:uid="{00000000-0005-0000-0000-0000DFEE0000}"/>
    <cellStyle name="SAPLocked 2 3 2 6 2" xfId="13092" xr:uid="{00000000-0005-0000-0000-0000E0EE0000}"/>
    <cellStyle name="SAPLocked 2 3 2 7" xfId="8251" xr:uid="{00000000-0005-0000-0000-0000E1EE0000}"/>
    <cellStyle name="SAPLocked 2 3 2 7 2" xfId="13093" xr:uid="{00000000-0005-0000-0000-0000E2EE0000}"/>
    <cellStyle name="SAPLocked 2 3 2 8" xfId="8252" xr:uid="{00000000-0005-0000-0000-0000E3EE0000}"/>
    <cellStyle name="SAPLocked 2 3 2 8 2" xfId="13094" xr:uid="{00000000-0005-0000-0000-0000E4EE0000}"/>
    <cellStyle name="SAPLocked 2 3 2 9" xfId="8253" xr:uid="{00000000-0005-0000-0000-0000E5EE0000}"/>
    <cellStyle name="SAPLocked 2 3 2 9 2" xfId="13095" xr:uid="{00000000-0005-0000-0000-0000E6EE0000}"/>
    <cellStyle name="SAPLocked 2 3 3" xfId="8254" xr:uid="{00000000-0005-0000-0000-0000E7EE0000}"/>
    <cellStyle name="SAPLocked 2 3 3 2" xfId="13096" xr:uid="{00000000-0005-0000-0000-0000E8EE0000}"/>
    <cellStyle name="SAPLocked 2 3 4" xfId="8255" xr:uid="{00000000-0005-0000-0000-0000E9EE0000}"/>
    <cellStyle name="SAPLocked 2 3 4 2" xfId="13097" xr:uid="{00000000-0005-0000-0000-0000EAEE0000}"/>
    <cellStyle name="SAPLocked 2 3 5" xfId="8256" xr:uid="{00000000-0005-0000-0000-0000EBEE0000}"/>
    <cellStyle name="SAPLocked 2 3 5 2" xfId="13098" xr:uid="{00000000-0005-0000-0000-0000ECEE0000}"/>
    <cellStyle name="SAPLocked 2 3 6" xfId="8257" xr:uid="{00000000-0005-0000-0000-0000EDEE0000}"/>
    <cellStyle name="SAPLocked 2 3 6 2" xfId="13099" xr:uid="{00000000-0005-0000-0000-0000EEEE0000}"/>
    <cellStyle name="SAPLocked 2 3 7" xfId="8258" xr:uid="{00000000-0005-0000-0000-0000EFEE0000}"/>
    <cellStyle name="SAPLocked 2 3 7 2" xfId="13100" xr:uid="{00000000-0005-0000-0000-0000F0EE0000}"/>
    <cellStyle name="SAPLocked 2 3 8" xfId="8259" xr:uid="{00000000-0005-0000-0000-0000F1EE0000}"/>
    <cellStyle name="SAPLocked 2 3 8 2" xfId="13101" xr:uid="{00000000-0005-0000-0000-0000F2EE0000}"/>
    <cellStyle name="SAPLocked 2 3 9" xfId="8260" xr:uid="{00000000-0005-0000-0000-0000F3EE0000}"/>
    <cellStyle name="SAPLocked 2 3 9 2" xfId="13102" xr:uid="{00000000-0005-0000-0000-0000F4EE0000}"/>
    <cellStyle name="SAPLocked 2 30" xfId="8261" xr:uid="{00000000-0005-0000-0000-0000F5EE0000}"/>
    <cellStyle name="SAPLocked 2 4" xfId="8262" xr:uid="{00000000-0005-0000-0000-0000F6EE0000}"/>
    <cellStyle name="SAPLocked 2 4 10" xfId="8263" xr:uid="{00000000-0005-0000-0000-0000F7EE0000}"/>
    <cellStyle name="SAPLocked 2 4 10 2" xfId="13103" xr:uid="{00000000-0005-0000-0000-0000F8EE0000}"/>
    <cellStyle name="SAPLocked 2 4 11" xfId="8264" xr:uid="{00000000-0005-0000-0000-0000F9EE0000}"/>
    <cellStyle name="SAPLocked 2 4 11 2" xfId="13104" xr:uid="{00000000-0005-0000-0000-0000FAEE0000}"/>
    <cellStyle name="SAPLocked 2 4 12" xfId="8265" xr:uid="{00000000-0005-0000-0000-0000FBEE0000}"/>
    <cellStyle name="SAPLocked 2 4 12 2" xfId="13105" xr:uid="{00000000-0005-0000-0000-0000FCEE0000}"/>
    <cellStyle name="SAPLocked 2 4 13" xfId="8266" xr:uid="{00000000-0005-0000-0000-0000FDEE0000}"/>
    <cellStyle name="SAPLocked 2 4 2" xfId="8267" xr:uid="{00000000-0005-0000-0000-0000FEEE0000}"/>
    <cellStyle name="SAPLocked 2 4 2 10" xfId="8268" xr:uid="{00000000-0005-0000-0000-0000FFEE0000}"/>
    <cellStyle name="SAPLocked 2 4 2 10 2" xfId="13106" xr:uid="{00000000-0005-0000-0000-000000EF0000}"/>
    <cellStyle name="SAPLocked 2 4 2 11" xfId="8269" xr:uid="{00000000-0005-0000-0000-000001EF0000}"/>
    <cellStyle name="SAPLocked 2 4 2 11 2" xfId="13107" xr:uid="{00000000-0005-0000-0000-000002EF0000}"/>
    <cellStyle name="SAPLocked 2 4 2 12" xfId="8270" xr:uid="{00000000-0005-0000-0000-000003EF0000}"/>
    <cellStyle name="SAPLocked 2 4 2 2" xfId="8271" xr:uid="{00000000-0005-0000-0000-000004EF0000}"/>
    <cellStyle name="SAPLocked 2 4 2 2 2" xfId="13108" xr:uid="{00000000-0005-0000-0000-000005EF0000}"/>
    <cellStyle name="SAPLocked 2 4 2 3" xfId="8272" xr:uid="{00000000-0005-0000-0000-000006EF0000}"/>
    <cellStyle name="SAPLocked 2 4 2 3 2" xfId="13109" xr:uid="{00000000-0005-0000-0000-000007EF0000}"/>
    <cellStyle name="SAPLocked 2 4 2 4" xfId="8273" xr:uid="{00000000-0005-0000-0000-000008EF0000}"/>
    <cellStyle name="SAPLocked 2 4 2 4 2" xfId="13110" xr:uid="{00000000-0005-0000-0000-000009EF0000}"/>
    <cellStyle name="SAPLocked 2 4 2 5" xfId="8274" xr:uid="{00000000-0005-0000-0000-00000AEF0000}"/>
    <cellStyle name="SAPLocked 2 4 2 5 2" xfId="13111" xr:uid="{00000000-0005-0000-0000-00000BEF0000}"/>
    <cellStyle name="SAPLocked 2 4 2 6" xfId="8275" xr:uid="{00000000-0005-0000-0000-00000CEF0000}"/>
    <cellStyle name="SAPLocked 2 4 2 6 2" xfId="13112" xr:uid="{00000000-0005-0000-0000-00000DEF0000}"/>
    <cellStyle name="SAPLocked 2 4 2 7" xfId="8276" xr:uid="{00000000-0005-0000-0000-00000EEF0000}"/>
    <cellStyle name="SAPLocked 2 4 2 7 2" xfId="13113" xr:uid="{00000000-0005-0000-0000-00000FEF0000}"/>
    <cellStyle name="SAPLocked 2 4 2 8" xfId="8277" xr:uid="{00000000-0005-0000-0000-000010EF0000}"/>
    <cellStyle name="SAPLocked 2 4 2 8 2" xfId="13114" xr:uid="{00000000-0005-0000-0000-000011EF0000}"/>
    <cellStyle name="SAPLocked 2 4 2 9" xfId="8278" xr:uid="{00000000-0005-0000-0000-000012EF0000}"/>
    <cellStyle name="SAPLocked 2 4 2 9 2" xfId="13115" xr:uid="{00000000-0005-0000-0000-000013EF0000}"/>
    <cellStyle name="SAPLocked 2 4 3" xfId="8279" xr:uid="{00000000-0005-0000-0000-000014EF0000}"/>
    <cellStyle name="SAPLocked 2 4 3 2" xfId="13116" xr:uid="{00000000-0005-0000-0000-000015EF0000}"/>
    <cellStyle name="SAPLocked 2 4 4" xfId="8280" xr:uid="{00000000-0005-0000-0000-000016EF0000}"/>
    <cellStyle name="SAPLocked 2 4 4 2" xfId="13117" xr:uid="{00000000-0005-0000-0000-000017EF0000}"/>
    <cellStyle name="SAPLocked 2 4 5" xfId="8281" xr:uid="{00000000-0005-0000-0000-000018EF0000}"/>
    <cellStyle name="SAPLocked 2 4 5 2" xfId="13118" xr:uid="{00000000-0005-0000-0000-000019EF0000}"/>
    <cellStyle name="SAPLocked 2 4 6" xfId="8282" xr:uid="{00000000-0005-0000-0000-00001AEF0000}"/>
    <cellStyle name="SAPLocked 2 4 6 2" xfId="13119" xr:uid="{00000000-0005-0000-0000-00001BEF0000}"/>
    <cellStyle name="SAPLocked 2 4 7" xfId="8283" xr:uid="{00000000-0005-0000-0000-00001CEF0000}"/>
    <cellStyle name="SAPLocked 2 4 7 2" xfId="13120" xr:uid="{00000000-0005-0000-0000-00001DEF0000}"/>
    <cellStyle name="SAPLocked 2 4 8" xfId="8284" xr:uid="{00000000-0005-0000-0000-00001EEF0000}"/>
    <cellStyle name="SAPLocked 2 4 8 2" xfId="13121" xr:uid="{00000000-0005-0000-0000-00001FEF0000}"/>
    <cellStyle name="SAPLocked 2 4 9" xfId="8285" xr:uid="{00000000-0005-0000-0000-000020EF0000}"/>
    <cellStyle name="SAPLocked 2 4 9 2" xfId="13122" xr:uid="{00000000-0005-0000-0000-000021EF0000}"/>
    <cellStyle name="SAPLocked 2 5" xfId="8286" xr:uid="{00000000-0005-0000-0000-000022EF0000}"/>
    <cellStyle name="SAPLocked 2 5 10" xfId="8287" xr:uid="{00000000-0005-0000-0000-000023EF0000}"/>
    <cellStyle name="SAPLocked 2 5 10 2" xfId="13123" xr:uid="{00000000-0005-0000-0000-000024EF0000}"/>
    <cellStyle name="SAPLocked 2 5 11" xfId="8288" xr:uid="{00000000-0005-0000-0000-000025EF0000}"/>
    <cellStyle name="SAPLocked 2 5 11 2" xfId="13124" xr:uid="{00000000-0005-0000-0000-000026EF0000}"/>
    <cellStyle name="SAPLocked 2 5 12" xfId="8289" xr:uid="{00000000-0005-0000-0000-000027EF0000}"/>
    <cellStyle name="SAPLocked 2 5 12 2" xfId="13125" xr:uid="{00000000-0005-0000-0000-000028EF0000}"/>
    <cellStyle name="SAPLocked 2 5 13" xfId="8290" xr:uid="{00000000-0005-0000-0000-000029EF0000}"/>
    <cellStyle name="SAPLocked 2 5 2" xfId="8291" xr:uid="{00000000-0005-0000-0000-00002AEF0000}"/>
    <cellStyle name="SAPLocked 2 5 2 10" xfId="8292" xr:uid="{00000000-0005-0000-0000-00002BEF0000}"/>
    <cellStyle name="SAPLocked 2 5 2 10 2" xfId="13126" xr:uid="{00000000-0005-0000-0000-00002CEF0000}"/>
    <cellStyle name="SAPLocked 2 5 2 11" xfId="8293" xr:uid="{00000000-0005-0000-0000-00002DEF0000}"/>
    <cellStyle name="SAPLocked 2 5 2 11 2" xfId="13127" xr:uid="{00000000-0005-0000-0000-00002EEF0000}"/>
    <cellStyle name="SAPLocked 2 5 2 12" xfId="8294" xr:uid="{00000000-0005-0000-0000-00002FEF0000}"/>
    <cellStyle name="SAPLocked 2 5 2 2" xfId="8295" xr:uid="{00000000-0005-0000-0000-000030EF0000}"/>
    <cellStyle name="SAPLocked 2 5 2 2 2" xfId="13128" xr:uid="{00000000-0005-0000-0000-000031EF0000}"/>
    <cellStyle name="SAPLocked 2 5 2 3" xfId="8296" xr:uid="{00000000-0005-0000-0000-000032EF0000}"/>
    <cellStyle name="SAPLocked 2 5 2 3 2" xfId="13129" xr:uid="{00000000-0005-0000-0000-000033EF0000}"/>
    <cellStyle name="SAPLocked 2 5 2 4" xfId="8297" xr:uid="{00000000-0005-0000-0000-000034EF0000}"/>
    <cellStyle name="SAPLocked 2 5 2 4 2" xfId="13130" xr:uid="{00000000-0005-0000-0000-000035EF0000}"/>
    <cellStyle name="SAPLocked 2 5 2 5" xfId="8298" xr:uid="{00000000-0005-0000-0000-000036EF0000}"/>
    <cellStyle name="SAPLocked 2 5 2 5 2" xfId="13131" xr:uid="{00000000-0005-0000-0000-000037EF0000}"/>
    <cellStyle name="SAPLocked 2 5 2 6" xfId="8299" xr:uid="{00000000-0005-0000-0000-000038EF0000}"/>
    <cellStyle name="SAPLocked 2 5 2 6 2" xfId="13132" xr:uid="{00000000-0005-0000-0000-000039EF0000}"/>
    <cellStyle name="SAPLocked 2 5 2 7" xfId="8300" xr:uid="{00000000-0005-0000-0000-00003AEF0000}"/>
    <cellStyle name="SAPLocked 2 5 2 7 2" xfId="13133" xr:uid="{00000000-0005-0000-0000-00003BEF0000}"/>
    <cellStyle name="SAPLocked 2 5 2 8" xfId="8301" xr:uid="{00000000-0005-0000-0000-00003CEF0000}"/>
    <cellStyle name="SAPLocked 2 5 2 8 2" xfId="13134" xr:uid="{00000000-0005-0000-0000-00003DEF0000}"/>
    <cellStyle name="SAPLocked 2 5 2 9" xfId="8302" xr:uid="{00000000-0005-0000-0000-00003EEF0000}"/>
    <cellStyle name="SAPLocked 2 5 2 9 2" xfId="13135" xr:uid="{00000000-0005-0000-0000-00003FEF0000}"/>
    <cellStyle name="SAPLocked 2 5 3" xfId="8303" xr:uid="{00000000-0005-0000-0000-000040EF0000}"/>
    <cellStyle name="SAPLocked 2 5 3 2" xfId="13136" xr:uid="{00000000-0005-0000-0000-000041EF0000}"/>
    <cellStyle name="SAPLocked 2 5 4" xfId="8304" xr:uid="{00000000-0005-0000-0000-000042EF0000}"/>
    <cellStyle name="SAPLocked 2 5 4 2" xfId="13137" xr:uid="{00000000-0005-0000-0000-000043EF0000}"/>
    <cellStyle name="SAPLocked 2 5 5" xfId="8305" xr:uid="{00000000-0005-0000-0000-000044EF0000}"/>
    <cellStyle name="SAPLocked 2 5 5 2" xfId="13138" xr:uid="{00000000-0005-0000-0000-000045EF0000}"/>
    <cellStyle name="SAPLocked 2 5 6" xfId="8306" xr:uid="{00000000-0005-0000-0000-000046EF0000}"/>
    <cellStyle name="SAPLocked 2 5 6 2" xfId="13139" xr:uid="{00000000-0005-0000-0000-000047EF0000}"/>
    <cellStyle name="SAPLocked 2 5 7" xfId="8307" xr:uid="{00000000-0005-0000-0000-000048EF0000}"/>
    <cellStyle name="SAPLocked 2 5 7 2" xfId="13140" xr:uid="{00000000-0005-0000-0000-000049EF0000}"/>
    <cellStyle name="SAPLocked 2 5 8" xfId="8308" xr:uid="{00000000-0005-0000-0000-00004AEF0000}"/>
    <cellStyle name="SAPLocked 2 5 8 2" xfId="13141" xr:uid="{00000000-0005-0000-0000-00004BEF0000}"/>
    <cellStyle name="SAPLocked 2 5 9" xfId="8309" xr:uid="{00000000-0005-0000-0000-00004CEF0000}"/>
    <cellStyle name="SAPLocked 2 5 9 2" xfId="13142" xr:uid="{00000000-0005-0000-0000-00004DEF0000}"/>
    <cellStyle name="SAPLocked 2 6" xfId="8310" xr:uid="{00000000-0005-0000-0000-00004EEF0000}"/>
    <cellStyle name="SAPLocked 2 6 10" xfId="8311" xr:uid="{00000000-0005-0000-0000-00004FEF0000}"/>
    <cellStyle name="SAPLocked 2 6 10 2" xfId="13143" xr:uid="{00000000-0005-0000-0000-000050EF0000}"/>
    <cellStyle name="SAPLocked 2 6 11" xfId="8312" xr:uid="{00000000-0005-0000-0000-000051EF0000}"/>
    <cellStyle name="SAPLocked 2 6 11 2" xfId="13144" xr:uid="{00000000-0005-0000-0000-000052EF0000}"/>
    <cellStyle name="SAPLocked 2 6 12" xfId="8313" xr:uid="{00000000-0005-0000-0000-000053EF0000}"/>
    <cellStyle name="SAPLocked 2 6 12 2" xfId="13145" xr:uid="{00000000-0005-0000-0000-000054EF0000}"/>
    <cellStyle name="SAPLocked 2 6 13" xfId="8314" xr:uid="{00000000-0005-0000-0000-000055EF0000}"/>
    <cellStyle name="SAPLocked 2 6 2" xfId="8315" xr:uid="{00000000-0005-0000-0000-000056EF0000}"/>
    <cellStyle name="SAPLocked 2 6 2 10" xfId="8316" xr:uid="{00000000-0005-0000-0000-000057EF0000}"/>
    <cellStyle name="SAPLocked 2 6 2 10 2" xfId="13146" xr:uid="{00000000-0005-0000-0000-000058EF0000}"/>
    <cellStyle name="SAPLocked 2 6 2 11" xfId="8317" xr:uid="{00000000-0005-0000-0000-000059EF0000}"/>
    <cellStyle name="SAPLocked 2 6 2 11 2" xfId="13147" xr:uid="{00000000-0005-0000-0000-00005AEF0000}"/>
    <cellStyle name="SAPLocked 2 6 2 12" xfId="8318" xr:uid="{00000000-0005-0000-0000-00005BEF0000}"/>
    <cellStyle name="SAPLocked 2 6 2 2" xfId="8319" xr:uid="{00000000-0005-0000-0000-00005CEF0000}"/>
    <cellStyle name="SAPLocked 2 6 2 2 2" xfId="13148" xr:uid="{00000000-0005-0000-0000-00005DEF0000}"/>
    <cellStyle name="SAPLocked 2 6 2 3" xfId="8320" xr:uid="{00000000-0005-0000-0000-00005EEF0000}"/>
    <cellStyle name="SAPLocked 2 6 2 3 2" xfId="13149" xr:uid="{00000000-0005-0000-0000-00005FEF0000}"/>
    <cellStyle name="SAPLocked 2 6 2 4" xfId="8321" xr:uid="{00000000-0005-0000-0000-000060EF0000}"/>
    <cellStyle name="SAPLocked 2 6 2 4 2" xfId="13150" xr:uid="{00000000-0005-0000-0000-000061EF0000}"/>
    <cellStyle name="SAPLocked 2 6 2 5" xfId="8322" xr:uid="{00000000-0005-0000-0000-000062EF0000}"/>
    <cellStyle name="SAPLocked 2 6 2 5 2" xfId="13151" xr:uid="{00000000-0005-0000-0000-000063EF0000}"/>
    <cellStyle name="SAPLocked 2 6 2 6" xfId="8323" xr:uid="{00000000-0005-0000-0000-000064EF0000}"/>
    <cellStyle name="SAPLocked 2 6 2 6 2" xfId="13152" xr:uid="{00000000-0005-0000-0000-000065EF0000}"/>
    <cellStyle name="SAPLocked 2 6 2 7" xfId="8324" xr:uid="{00000000-0005-0000-0000-000066EF0000}"/>
    <cellStyle name="SAPLocked 2 6 2 7 2" xfId="13153" xr:uid="{00000000-0005-0000-0000-000067EF0000}"/>
    <cellStyle name="SAPLocked 2 6 2 8" xfId="8325" xr:uid="{00000000-0005-0000-0000-000068EF0000}"/>
    <cellStyle name="SAPLocked 2 6 2 8 2" xfId="13154" xr:uid="{00000000-0005-0000-0000-000069EF0000}"/>
    <cellStyle name="SAPLocked 2 6 2 9" xfId="8326" xr:uid="{00000000-0005-0000-0000-00006AEF0000}"/>
    <cellStyle name="SAPLocked 2 6 2 9 2" xfId="13155" xr:uid="{00000000-0005-0000-0000-00006BEF0000}"/>
    <cellStyle name="SAPLocked 2 6 3" xfId="8327" xr:uid="{00000000-0005-0000-0000-00006CEF0000}"/>
    <cellStyle name="SAPLocked 2 6 3 2" xfId="13156" xr:uid="{00000000-0005-0000-0000-00006DEF0000}"/>
    <cellStyle name="SAPLocked 2 6 4" xfId="8328" xr:uid="{00000000-0005-0000-0000-00006EEF0000}"/>
    <cellStyle name="SAPLocked 2 6 4 2" xfId="13157" xr:uid="{00000000-0005-0000-0000-00006FEF0000}"/>
    <cellStyle name="SAPLocked 2 6 5" xfId="8329" xr:uid="{00000000-0005-0000-0000-000070EF0000}"/>
    <cellStyle name="SAPLocked 2 6 5 2" xfId="13158" xr:uid="{00000000-0005-0000-0000-000071EF0000}"/>
    <cellStyle name="SAPLocked 2 6 6" xfId="8330" xr:uid="{00000000-0005-0000-0000-000072EF0000}"/>
    <cellStyle name="SAPLocked 2 6 6 2" xfId="13159" xr:uid="{00000000-0005-0000-0000-000073EF0000}"/>
    <cellStyle name="SAPLocked 2 6 7" xfId="8331" xr:uid="{00000000-0005-0000-0000-000074EF0000}"/>
    <cellStyle name="SAPLocked 2 6 7 2" xfId="13160" xr:uid="{00000000-0005-0000-0000-000075EF0000}"/>
    <cellStyle name="SAPLocked 2 6 8" xfId="8332" xr:uid="{00000000-0005-0000-0000-000076EF0000}"/>
    <cellStyle name="SAPLocked 2 6 8 2" xfId="13161" xr:uid="{00000000-0005-0000-0000-000077EF0000}"/>
    <cellStyle name="SAPLocked 2 6 9" xfId="8333" xr:uid="{00000000-0005-0000-0000-000078EF0000}"/>
    <cellStyle name="SAPLocked 2 6 9 2" xfId="13162" xr:uid="{00000000-0005-0000-0000-000079EF0000}"/>
    <cellStyle name="SAPLocked 2 7" xfId="8334" xr:uid="{00000000-0005-0000-0000-00007AEF0000}"/>
    <cellStyle name="SAPLocked 2 7 10" xfId="8335" xr:uid="{00000000-0005-0000-0000-00007BEF0000}"/>
    <cellStyle name="SAPLocked 2 7 10 2" xfId="13163" xr:uid="{00000000-0005-0000-0000-00007CEF0000}"/>
    <cellStyle name="SAPLocked 2 7 11" xfId="8336" xr:uid="{00000000-0005-0000-0000-00007DEF0000}"/>
    <cellStyle name="SAPLocked 2 7 11 2" xfId="13164" xr:uid="{00000000-0005-0000-0000-00007EEF0000}"/>
    <cellStyle name="SAPLocked 2 7 12" xfId="8337" xr:uid="{00000000-0005-0000-0000-00007FEF0000}"/>
    <cellStyle name="SAPLocked 2 7 12 2" xfId="13165" xr:uid="{00000000-0005-0000-0000-000080EF0000}"/>
    <cellStyle name="SAPLocked 2 7 13" xfId="8338" xr:uid="{00000000-0005-0000-0000-000081EF0000}"/>
    <cellStyle name="SAPLocked 2 7 2" xfId="8339" xr:uid="{00000000-0005-0000-0000-000082EF0000}"/>
    <cellStyle name="SAPLocked 2 7 2 10" xfId="8340" xr:uid="{00000000-0005-0000-0000-000083EF0000}"/>
    <cellStyle name="SAPLocked 2 7 2 10 2" xfId="13166" xr:uid="{00000000-0005-0000-0000-000084EF0000}"/>
    <cellStyle name="SAPLocked 2 7 2 11" xfId="8341" xr:uid="{00000000-0005-0000-0000-000085EF0000}"/>
    <cellStyle name="SAPLocked 2 7 2 11 2" xfId="13167" xr:uid="{00000000-0005-0000-0000-000086EF0000}"/>
    <cellStyle name="SAPLocked 2 7 2 12" xfId="8342" xr:uid="{00000000-0005-0000-0000-000087EF0000}"/>
    <cellStyle name="SAPLocked 2 7 2 2" xfId="8343" xr:uid="{00000000-0005-0000-0000-000088EF0000}"/>
    <cellStyle name="SAPLocked 2 7 2 2 2" xfId="13168" xr:uid="{00000000-0005-0000-0000-000089EF0000}"/>
    <cellStyle name="SAPLocked 2 7 2 3" xfId="8344" xr:uid="{00000000-0005-0000-0000-00008AEF0000}"/>
    <cellStyle name="SAPLocked 2 7 2 3 2" xfId="13169" xr:uid="{00000000-0005-0000-0000-00008BEF0000}"/>
    <cellStyle name="SAPLocked 2 7 2 4" xfId="8345" xr:uid="{00000000-0005-0000-0000-00008CEF0000}"/>
    <cellStyle name="SAPLocked 2 7 2 4 2" xfId="13170" xr:uid="{00000000-0005-0000-0000-00008DEF0000}"/>
    <cellStyle name="SAPLocked 2 7 2 5" xfId="8346" xr:uid="{00000000-0005-0000-0000-00008EEF0000}"/>
    <cellStyle name="SAPLocked 2 7 2 5 2" xfId="13171" xr:uid="{00000000-0005-0000-0000-00008FEF0000}"/>
    <cellStyle name="SAPLocked 2 7 2 6" xfId="8347" xr:uid="{00000000-0005-0000-0000-000090EF0000}"/>
    <cellStyle name="SAPLocked 2 7 2 6 2" xfId="13172" xr:uid="{00000000-0005-0000-0000-000091EF0000}"/>
    <cellStyle name="SAPLocked 2 7 2 7" xfId="8348" xr:uid="{00000000-0005-0000-0000-000092EF0000}"/>
    <cellStyle name="SAPLocked 2 7 2 7 2" xfId="13173" xr:uid="{00000000-0005-0000-0000-000093EF0000}"/>
    <cellStyle name="SAPLocked 2 7 2 8" xfId="8349" xr:uid="{00000000-0005-0000-0000-000094EF0000}"/>
    <cellStyle name="SAPLocked 2 7 2 8 2" xfId="13174" xr:uid="{00000000-0005-0000-0000-000095EF0000}"/>
    <cellStyle name="SAPLocked 2 7 2 9" xfId="8350" xr:uid="{00000000-0005-0000-0000-000096EF0000}"/>
    <cellStyle name="SAPLocked 2 7 2 9 2" xfId="13175" xr:uid="{00000000-0005-0000-0000-000097EF0000}"/>
    <cellStyle name="SAPLocked 2 7 3" xfId="8351" xr:uid="{00000000-0005-0000-0000-000098EF0000}"/>
    <cellStyle name="SAPLocked 2 7 3 2" xfId="13176" xr:uid="{00000000-0005-0000-0000-000099EF0000}"/>
    <cellStyle name="SAPLocked 2 7 4" xfId="8352" xr:uid="{00000000-0005-0000-0000-00009AEF0000}"/>
    <cellStyle name="SAPLocked 2 7 4 2" xfId="13177" xr:uid="{00000000-0005-0000-0000-00009BEF0000}"/>
    <cellStyle name="SAPLocked 2 7 5" xfId="8353" xr:uid="{00000000-0005-0000-0000-00009CEF0000}"/>
    <cellStyle name="SAPLocked 2 7 5 2" xfId="13178" xr:uid="{00000000-0005-0000-0000-00009DEF0000}"/>
    <cellStyle name="SAPLocked 2 7 6" xfId="8354" xr:uid="{00000000-0005-0000-0000-00009EEF0000}"/>
    <cellStyle name="SAPLocked 2 7 6 2" xfId="13179" xr:uid="{00000000-0005-0000-0000-00009FEF0000}"/>
    <cellStyle name="SAPLocked 2 7 7" xfId="8355" xr:uid="{00000000-0005-0000-0000-0000A0EF0000}"/>
    <cellStyle name="SAPLocked 2 7 7 2" xfId="13180" xr:uid="{00000000-0005-0000-0000-0000A1EF0000}"/>
    <cellStyle name="SAPLocked 2 7 8" xfId="8356" xr:uid="{00000000-0005-0000-0000-0000A2EF0000}"/>
    <cellStyle name="SAPLocked 2 7 8 2" xfId="13181" xr:uid="{00000000-0005-0000-0000-0000A3EF0000}"/>
    <cellStyle name="SAPLocked 2 7 9" xfId="8357" xr:uid="{00000000-0005-0000-0000-0000A4EF0000}"/>
    <cellStyle name="SAPLocked 2 7 9 2" xfId="13182" xr:uid="{00000000-0005-0000-0000-0000A5EF0000}"/>
    <cellStyle name="SAPLocked 2 8" xfId="8358" xr:uid="{00000000-0005-0000-0000-0000A6EF0000}"/>
    <cellStyle name="SAPLocked 2 8 10" xfId="8359" xr:uid="{00000000-0005-0000-0000-0000A7EF0000}"/>
    <cellStyle name="SAPLocked 2 8 10 2" xfId="13183" xr:uid="{00000000-0005-0000-0000-0000A8EF0000}"/>
    <cellStyle name="SAPLocked 2 8 11" xfId="8360" xr:uid="{00000000-0005-0000-0000-0000A9EF0000}"/>
    <cellStyle name="SAPLocked 2 8 11 2" xfId="13184" xr:uid="{00000000-0005-0000-0000-0000AAEF0000}"/>
    <cellStyle name="SAPLocked 2 8 12" xfId="8361" xr:uid="{00000000-0005-0000-0000-0000ABEF0000}"/>
    <cellStyle name="SAPLocked 2 8 12 2" xfId="13185" xr:uid="{00000000-0005-0000-0000-0000ACEF0000}"/>
    <cellStyle name="SAPLocked 2 8 13" xfId="8362" xr:uid="{00000000-0005-0000-0000-0000ADEF0000}"/>
    <cellStyle name="SAPLocked 2 8 2" xfId="8363" xr:uid="{00000000-0005-0000-0000-0000AEEF0000}"/>
    <cellStyle name="SAPLocked 2 8 2 10" xfId="8364" xr:uid="{00000000-0005-0000-0000-0000AFEF0000}"/>
    <cellStyle name="SAPLocked 2 8 2 10 2" xfId="13186" xr:uid="{00000000-0005-0000-0000-0000B0EF0000}"/>
    <cellStyle name="SAPLocked 2 8 2 11" xfId="8365" xr:uid="{00000000-0005-0000-0000-0000B1EF0000}"/>
    <cellStyle name="SAPLocked 2 8 2 11 2" xfId="13187" xr:uid="{00000000-0005-0000-0000-0000B2EF0000}"/>
    <cellStyle name="SAPLocked 2 8 2 12" xfId="8366" xr:uid="{00000000-0005-0000-0000-0000B3EF0000}"/>
    <cellStyle name="SAPLocked 2 8 2 2" xfId="8367" xr:uid="{00000000-0005-0000-0000-0000B4EF0000}"/>
    <cellStyle name="SAPLocked 2 8 2 2 2" xfId="13188" xr:uid="{00000000-0005-0000-0000-0000B5EF0000}"/>
    <cellStyle name="SAPLocked 2 8 2 3" xfId="8368" xr:uid="{00000000-0005-0000-0000-0000B6EF0000}"/>
    <cellStyle name="SAPLocked 2 8 2 3 2" xfId="13189" xr:uid="{00000000-0005-0000-0000-0000B7EF0000}"/>
    <cellStyle name="SAPLocked 2 8 2 4" xfId="8369" xr:uid="{00000000-0005-0000-0000-0000B8EF0000}"/>
    <cellStyle name="SAPLocked 2 8 2 4 2" xfId="13190" xr:uid="{00000000-0005-0000-0000-0000B9EF0000}"/>
    <cellStyle name="SAPLocked 2 8 2 5" xfId="8370" xr:uid="{00000000-0005-0000-0000-0000BAEF0000}"/>
    <cellStyle name="SAPLocked 2 8 2 5 2" xfId="13191" xr:uid="{00000000-0005-0000-0000-0000BBEF0000}"/>
    <cellStyle name="SAPLocked 2 8 2 6" xfId="8371" xr:uid="{00000000-0005-0000-0000-0000BCEF0000}"/>
    <cellStyle name="SAPLocked 2 8 2 6 2" xfId="13192" xr:uid="{00000000-0005-0000-0000-0000BDEF0000}"/>
    <cellStyle name="SAPLocked 2 8 2 7" xfId="8372" xr:uid="{00000000-0005-0000-0000-0000BEEF0000}"/>
    <cellStyle name="SAPLocked 2 8 2 7 2" xfId="13193" xr:uid="{00000000-0005-0000-0000-0000BFEF0000}"/>
    <cellStyle name="SAPLocked 2 8 2 8" xfId="8373" xr:uid="{00000000-0005-0000-0000-0000C0EF0000}"/>
    <cellStyle name="SAPLocked 2 8 2 8 2" xfId="13194" xr:uid="{00000000-0005-0000-0000-0000C1EF0000}"/>
    <cellStyle name="SAPLocked 2 8 2 9" xfId="8374" xr:uid="{00000000-0005-0000-0000-0000C2EF0000}"/>
    <cellStyle name="SAPLocked 2 8 2 9 2" xfId="13195" xr:uid="{00000000-0005-0000-0000-0000C3EF0000}"/>
    <cellStyle name="SAPLocked 2 8 3" xfId="8375" xr:uid="{00000000-0005-0000-0000-0000C4EF0000}"/>
    <cellStyle name="SAPLocked 2 8 3 2" xfId="13196" xr:uid="{00000000-0005-0000-0000-0000C5EF0000}"/>
    <cellStyle name="SAPLocked 2 8 4" xfId="8376" xr:uid="{00000000-0005-0000-0000-0000C6EF0000}"/>
    <cellStyle name="SAPLocked 2 8 4 2" xfId="13197" xr:uid="{00000000-0005-0000-0000-0000C7EF0000}"/>
    <cellStyle name="SAPLocked 2 8 5" xfId="8377" xr:uid="{00000000-0005-0000-0000-0000C8EF0000}"/>
    <cellStyle name="SAPLocked 2 8 5 2" xfId="13198" xr:uid="{00000000-0005-0000-0000-0000C9EF0000}"/>
    <cellStyle name="SAPLocked 2 8 6" xfId="8378" xr:uid="{00000000-0005-0000-0000-0000CAEF0000}"/>
    <cellStyle name="SAPLocked 2 8 6 2" xfId="13199" xr:uid="{00000000-0005-0000-0000-0000CBEF0000}"/>
    <cellStyle name="SAPLocked 2 8 7" xfId="8379" xr:uid="{00000000-0005-0000-0000-0000CCEF0000}"/>
    <cellStyle name="SAPLocked 2 8 7 2" xfId="13200" xr:uid="{00000000-0005-0000-0000-0000CDEF0000}"/>
    <cellStyle name="SAPLocked 2 8 8" xfId="8380" xr:uid="{00000000-0005-0000-0000-0000CEEF0000}"/>
    <cellStyle name="SAPLocked 2 8 8 2" xfId="13201" xr:uid="{00000000-0005-0000-0000-0000CFEF0000}"/>
    <cellStyle name="SAPLocked 2 8 9" xfId="8381" xr:uid="{00000000-0005-0000-0000-0000D0EF0000}"/>
    <cellStyle name="SAPLocked 2 8 9 2" xfId="13202" xr:uid="{00000000-0005-0000-0000-0000D1EF0000}"/>
    <cellStyle name="SAPLocked 2 9" xfId="8382" xr:uid="{00000000-0005-0000-0000-0000D2EF0000}"/>
    <cellStyle name="SAPLocked 2 9 10" xfId="8383" xr:uid="{00000000-0005-0000-0000-0000D3EF0000}"/>
    <cellStyle name="SAPLocked 2 9 10 2" xfId="13203" xr:uid="{00000000-0005-0000-0000-0000D4EF0000}"/>
    <cellStyle name="SAPLocked 2 9 11" xfId="8384" xr:uid="{00000000-0005-0000-0000-0000D5EF0000}"/>
    <cellStyle name="SAPLocked 2 9 11 2" xfId="13204" xr:uid="{00000000-0005-0000-0000-0000D6EF0000}"/>
    <cellStyle name="SAPLocked 2 9 12" xfId="8385" xr:uid="{00000000-0005-0000-0000-0000D7EF0000}"/>
    <cellStyle name="SAPLocked 2 9 12 2" xfId="13205" xr:uid="{00000000-0005-0000-0000-0000D8EF0000}"/>
    <cellStyle name="SAPLocked 2 9 13" xfId="8386" xr:uid="{00000000-0005-0000-0000-0000D9EF0000}"/>
    <cellStyle name="SAPLocked 2 9 2" xfId="8387" xr:uid="{00000000-0005-0000-0000-0000DAEF0000}"/>
    <cellStyle name="SAPLocked 2 9 2 10" xfId="8388" xr:uid="{00000000-0005-0000-0000-0000DBEF0000}"/>
    <cellStyle name="SAPLocked 2 9 2 10 2" xfId="13206" xr:uid="{00000000-0005-0000-0000-0000DCEF0000}"/>
    <cellStyle name="SAPLocked 2 9 2 11" xfId="8389" xr:uid="{00000000-0005-0000-0000-0000DDEF0000}"/>
    <cellStyle name="SAPLocked 2 9 2 11 2" xfId="13207" xr:uid="{00000000-0005-0000-0000-0000DEEF0000}"/>
    <cellStyle name="SAPLocked 2 9 2 12" xfId="8390" xr:uid="{00000000-0005-0000-0000-0000DFEF0000}"/>
    <cellStyle name="SAPLocked 2 9 2 2" xfId="8391" xr:uid="{00000000-0005-0000-0000-0000E0EF0000}"/>
    <cellStyle name="SAPLocked 2 9 2 2 2" xfId="13208" xr:uid="{00000000-0005-0000-0000-0000E1EF0000}"/>
    <cellStyle name="SAPLocked 2 9 2 3" xfId="8392" xr:uid="{00000000-0005-0000-0000-0000E2EF0000}"/>
    <cellStyle name="SAPLocked 2 9 2 3 2" xfId="13209" xr:uid="{00000000-0005-0000-0000-0000E3EF0000}"/>
    <cellStyle name="SAPLocked 2 9 2 4" xfId="8393" xr:uid="{00000000-0005-0000-0000-0000E4EF0000}"/>
    <cellStyle name="SAPLocked 2 9 2 4 2" xfId="13210" xr:uid="{00000000-0005-0000-0000-0000E5EF0000}"/>
    <cellStyle name="SAPLocked 2 9 2 5" xfId="8394" xr:uid="{00000000-0005-0000-0000-0000E6EF0000}"/>
    <cellStyle name="SAPLocked 2 9 2 5 2" xfId="13211" xr:uid="{00000000-0005-0000-0000-0000E7EF0000}"/>
    <cellStyle name="SAPLocked 2 9 2 6" xfId="8395" xr:uid="{00000000-0005-0000-0000-0000E8EF0000}"/>
    <cellStyle name="SAPLocked 2 9 2 6 2" xfId="13212" xr:uid="{00000000-0005-0000-0000-0000E9EF0000}"/>
    <cellStyle name="SAPLocked 2 9 2 7" xfId="8396" xr:uid="{00000000-0005-0000-0000-0000EAEF0000}"/>
    <cellStyle name="SAPLocked 2 9 2 7 2" xfId="13213" xr:uid="{00000000-0005-0000-0000-0000EBEF0000}"/>
    <cellStyle name="SAPLocked 2 9 2 8" xfId="8397" xr:uid="{00000000-0005-0000-0000-0000ECEF0000}"/>
    <cellStyle name="SAPLocked 2 9 2 8 2" xfId="13214" xr:uid="{00000000-0005-0000-0000-0000EDEF0000}"/>
    <cellStyle name="SAPLocked 2 9 2 9" xfId="8398" xr:uid="{00000000-0005-0000-0000-0000EEEF0000}"/>
    <cellStyle name="SAPLocked 2 9 2 9 2" xfId="13215" xr:uid="{00000000-0005-0000-0000-0000EFEF0000}"/>
    <cellStyle name="SAPLocked 2 9 3" xfId="8399" xr:uid="{00000000-0005-0000-0000-0000F0EF0000}"/>
    <cellStyle name="SAPLocked 2 9 3 2" xfId="13216" xr:uid="{00000000-0005-0000-0000-0000F1EF0000}"/>
    <cellStyle name="SAPLocked 2 9 4" xfId="8400" xr:uid="{00000000-0005-0000-0000-0000F2EF0000}"/>
    <cellStyle name="SAPLocked 2 9 4 2" xfId="13217" xr:uid="{00000000-0005-0000-0000-0000F3EF0000}"/>
    <cellStyle name="SAPLocked 2 9 5" xfId="8401" xr:uid="{00000000-0005-0000-0000-0000F4EF0000}"/>
    <cellStyle name="SAPLocked 2 9 5 2" xfId="13218" xr:uid="{00000000-0005-0000-0000-0000F5EF0000}"/>
    <cellStyle name="SAPLocked 2 9 6" xfId="8402" xr:uid="{00000000-0005-0000-0000-0000F6EF0000}"/>
    <cellStyle name="SAPLocked 2 9 6 2" xfId="13219" xr:uid="{00000000-0005-0000-0000-0000F7EF0000}"/>
    <cellStyle name="SAPLocked 2 9 7" xfId="8403" xr:uid="{00000000-0005-0000-0000-0000F8EF0000}"/>
    <cellStyle name="SAPLocked 2 9 7 2" xfId="13220" xr:uid="{00000000-0005-0000-0000-0000F9EF0000}"/>
    <cellStyle name="SAPLocked 2 9 8" xfId="8404" xr:uid="{00000000-0005-0000-0000-0000FAEF0000}"/>
    <cellStyle name="SAPLocked 2 9 8 2" xfId="13221" xr:uid="{00000000-0005-0000-0000-0000FBEF0000}"/>
    <cellStyle name="SAPLocked 2 9 9" xfId="8405" xr:uid="{00000000-0005-0000-0000-0000FCEF0000}"/>
    <cellStyle name="SAPLocked 2 9 9 2" xfId="13222" xr:uid="{00000000-0005-0000-0000-0000FDEF0000}"/>
    <cellStyle name="SAPLocked 20" xfId="8406" xr:uid="{00000000-0005-0000-0000-0000FEEF0000}"/>
    <cellStyle name="SAPLocked 20 10" xfId="8407" xr:uid="{00000000-0005-0000-0000-0000FFEF0000}"/>
    <cellStyle name="SAPLocked 20 10 2" xfId="13223" xr:uid="{00000000-0005-0000-0000-000000F00000}"/>
    <cellStyle name="SAPLocked 20 11" xfId="8408" xr:uid="{00000000-0005-0000-0000-000001F00000}"/>
    <cellStyle name="SAPLocked 20 11 2" xfId="13224" xr:uid="{00000000-0005-0000-0000-000002F00000}"/>
    <cellStyle name="SAPLocked 20 12" xfId="8409" xr:uid="{00000000-0005-0000-0000-000003F00000}"/>
    <cellStyle name="SAPLocked 20 12 2" xfId="13225" xr:uid="{00000000-0005-0000-0000-000004F00000}"/>
    <cellStyle name="SAPLocked 20 13" xfId="8410" xr:uid="{00000000-0005-0000-0000-000005F00000}"/>
    <cellStyle name="SAPLocked 20 2" xfId="8411" xr:uid="{00000000-0005-0000-0000-000006F00000}"/>
    <cellStyle name="SAPLocked 20 2 10" xfId="8412" xr:uid="{00000000-0005-0000-0000-000007F00000}"/>
    <cellStyle name="SAPLocked 20 2 10 2" xfId="13226" xr:uid="{00000000-0005-0000-0000-000008F00000}"/>
    <cellStyle name="SAPLocked 20 2 11" xfId="8413" xr:uid="{00000000-0005-0000-0000-000009F00000}"/>
    <cellStyle name="SAPLocked 20 2 11 2" xfId="13227" xr:uid="{00000000-0005-0000-0000-00000AF00000}"/>
    <cellStyle name="SAPLocked 20 2 12" xfId="8414" xr:uid="{00000000-0005-0000-0000-00000BF00000}"/>
    <cellStyle name="SAPLocked 20 2 2" xfId="8415" xr:uid="{00000000-0005-0000-0000-00000CF00000}"/>
    <cellStyle name="SAPLocked 20 2 2 2" xfId="13228" xr:uid="{00000000-0005-0000-0000-00000DF00000}"/>
    <cellStyle name="SAPLocked 20 2 3" xfId="8416" xr:uid="{00000000-0005-0000-0000-00000EF00000}"/>
    <cellStyle name="SAPLocked 20 2 3 2" xfId="13229" xr:uid="{00000000-0005-0000-0000-00000FF00000}"/>
    <cellStyle name="SAPLocked 20 2 4" xfId="8417" xr:uid="{00000000-0005-0000-0000-000010F00000}"/>
    <cellStyle name="SAPLocked 20 2 4 2" xfId="13230" xr:uid="{00000000-0005-0000-0000-000011F00000}"/>
    <cellStyle name="SAPLocked 20 2 5" xfId="8418" xr:uid="{00000000-0005-0000-0000-000012F00000}"/>
    <cellStyle name="SAPLocked 20 2 5 2" xfId="13231" xr:uid="{00000000-0005-0000-0000-000013F00000}"/>
    <cellStyle name="SAPLocked 20 2 6" xfId="8419" xr:uid="{00000000-0005-0000-0000-000014F00000}"/>
    <cellStyle name="SAPLocked 20 2 6 2" xfId="13232" xr:uid="{00000000-0005-0000-0000-000015F00000}"/>
    <cellStyle name="SAPLocked 20 2 7" xfId="8420" xr:uid="{00000000-0005-0000-0000-000016F00000}"/>
    <cellStyle name="SAPLocked 20 2 7 2" xfId="13233" xr:uid="{00000000-0005-0000-0000-000017F00000}"/>
    <cellStyle name="SAPLocked 20 2 8" xfId="8421" xr:uid="{00000000-0005-0000-0000-000018F00000}"/>
    <cellStyle name="SAPLocked 20 2 8 2" xfId="13234" xr:uid="{00000000-0005-0000-0000-000019F00000}"/>
    <cellStyle name="SAPLocked 20 2 9" xfId="8422" xr:uid="{00000000-0005-0000-0000-00001AF00000}"/>
    <cellStyle name="SAPLocked 20 2 9 2" xfId="13235" xr:uid="{00000000-0005-0000-0000-00001BF00000}"/>
    <cellStyle name="SAPLocked 20 3" xfId="8423" xr:uid="{00000000-0005-0000-0000-00001CF00000}"/>
    <cellStyle name="SAPLocked 20 3 2" xfId="13236" xr:uid="{00000000-0005-0000-0000-00001DF00000}"/>
    <cellStyle name="SAPLocked 20 4" xfId="8424" xr:uid="{00000000-0005-0000-0000-00001EF00000}"/>
    <cellStyle name="SAPLocked 20 4 2" xfId="13237" xr:uid="{00000000-0005-0000-0000-00001FF00000}"/>
    <cellStyle name="SAPLocked 20 5" xfId="8425" xr:uid="{00000000-0005-0000-0000-000020F00000}"/>
    <cellStyle name="SAPLocked 20 5 2" xfId="13238" xr:uid="{00000000-0005-0000-0000-000021F00000}"/>
    <cellStyle name="SAPLocked 20 6" xfId="8426" xr:uid="{00000000-0005-0000-0000-000022F00000}"/>
    <cellStyle name="SAPLocked 20 6 2" xfId="13239" xr:uid="{00000000-0005-0000-0000-000023F00000}"/>
    <cellStyle name="SAPLocked 20 7" xfId="8427" xr:uid="{00000000-0005-0000-0000-000024F00000}"/>
    <cellStyle name="SAPLocked 20 7 2" xfId="13240" xr:uid="{00000000-0005-0000-0000-000025F00000}"/>
    <cellStyle name="SAPLocked 20 8" xfId="8428" xr:uid="{00000000-0005-0000-0000-000026F00000}"/>
    <cellStyle name="SAPLocked 20 8 2" xfId="13241" xr:uid="{00000000-0005-0000-0000-000027F00000}"/>
    <cellStyle name="SAPLocked 20 9" xfId="8429" xr:uid="{00000000-0005-0000-0000-000028F00000}"/>
    <cellStyle name="SAPLocked 20 9 2" xfId="13242" xr:uid="{00000000-0005-0000-0000-000029F00000}"/>
    <cellStyle name="SAPLocked 21" xfId="8430" xr:uid="{00000000-0005-0000-0000-00002AF00000}"/>
    <cellStyle name="SAPLocked 21 10" xfId="8431" xr:uid="{00000000-0005-0000-0000-00002BF00000}"/>
    <cellStyle name="SAPLocked 21 10 2" xfId="13243" xr:uid="{00000000-0005-0000-0000-00002CF00000}"/>
    <cellStyle name="SAPLocked 21 11" xfId="8432" xr:uid="{00000000-0005-0000-0000-00002DF00000}"/>
    <cellStyle name="SAPLocked 21 11 2" xfId="13244" xr:uid="{00000000-0005-0000-0000-00002EF00000}"/>
    <cellStyle name="SAPLocked 21 12" xfId="8433" xr:uid="{00000000-0005-0000-0000-00002FF00000}"/>
    <cellStyle name="SAPLocked 21 12 2" xfId="13245" xr:uid="{00000000-0005-0000-0000-000030F00000}"/>
    <cellStyle name="SAPLocked 21 13" xfId="8434" xr:uid="{00000000-0005-0000-0000-000031F00000}"/>
    <cellStyle name="SAPLocked 21 2" xfId="8435" xr:uid="{00000000-0005-0000-0000-000032F00000}"/>
    <cellStyle name="SAPLocked 21 2 10" xfId="8436" xr:uid="{00000000-0005-0000-0000-000033F00000}"/>
    <cellStyle name="SAPLocked 21 2 10 2" xfId="13246" xr:uid="{00000000-0005-0000-0000-000034F00000}"/>
    <cellStyle name="SAPLocked 21 2 11" xfId="8437" xr:uid="{00000000-0005-0000-0000-000035F00000}"/>
    <cellStyle name="SAPLocked 21 2 11 2" xfId="13247" xr:uid="{00000000-0005-0000-0000-000036F00000}"/>
    <cellStyle name="SAPLocked 21 2 12" xfId="8438" xr:uid="{00000000-0005-0000-0000-000037F00000}"/>
    <cellStyle name="SAPLocked 21 2 2" xfId="8439" xr:uid="{00000000-0005-0000-0000-000038F00000}"/>
    <cellStyle name="SAPLocked 21 2 2 2" xfId="13248" xr:uid="{00000000-0005-0000-0000-000039F00000}"/>
    <cellStyle name="SAPLocked 21 2 3" xfId="8440" xr:uid="{00000000-0005-0000-0000-00003AF00000}"/>
    <cellStyle name="SAPLocked 21 2 3 2" xfId="13249" xr:uid="{00000000-0005-0000-0000-00003BF00000}"/>
    <cellStyle name="SAPLocked 21 2 4" xfId="8441" xr:uid="{00000000-0005-0000-0000-00003CF00000}"/>
    <cellStyle name="SAPLocked 21 2 4 2" xfId="13250" xr:uid="{00000000-0005-0000-0000-00003DF00000}"/>
    <cellStyle name="SAPLocked 21 2 5" xfId="8442" xr:uid="{00000000-0005-0000-0000-00003EF00000}"/>
    <cellStyle name="SAPLocked 21 2 5 2" xfId="13251" xr:uid="{00000000-0005-0000-0000-00003FF00000}"/>
    <cellStyle name="SAPLocked 21 2 6" xfId="8443" xr:uid="{00000000-0005-0000-0000-000040F00000}"/>
    <cellStyle name="SAPLocked 21 2 6 2" xfId="13252" xr:uid="{00000000-0005-0000-0000-000041F00000}"/>
    <cellStyle name="SAPLocked 21 2 7" xfId="8444" xr:uid="{00000000-0005-0000-0000-000042F00000}"/>
    <cellStyle name="SAPLocked 21 2 7 2" xfId="13253" xr:uid="{00000000-0005-0000-0000-000043F00000}"/>
    <cellStyle name="SAPLocked 21 2 8" xfId="8445" xr:uid="{00000000-0005-0000-0000-000044F00000}"/>
    <cellStyle name="SAPLocked 21 2 8 2" xfId="13254" xr:uid="{00000000-0005-0000-0000-000045F00000}"/>
    <cellStyle name="SAPLocked 21 2 9" xfId="8446" xr:uid="{00000000-0005-0000-0000-000046F00000}"/>
    <cellStyle name="SAPLocked 21 2 9 2" xfId="13255" xr:uid="{00000000-0005-0000-0000-000047F00000}"/>
    <cellStyle name="SAPLocked 21 3" xfId="8447" xr:uid="{00000000-0005-0000-0000-000048F00000}"/>
    <cellStyle name="SAPLocked 21 3 2" xfId="13256" xr:uid="{00000000-0005-0000-0000-000049F00000}"/>
    <cellStyle name="SAPLocked 21 4" xfId="8448" xr:uid="{00000000-0005-0000-0000-00004AF00000}"/>
    <cellStyle name="SAPLocked 21 4 2" xfId="13257" xr:uid="{00000000-0005-0000-0000-00004BF00000}"/>
    <cellStyle name="SAPLocked 21 5" xfId="8449" xr:uid="{00000000-0005-0000-0000-00004CF00000}"/>
    <cellStyle name="SAPLocked 21 5 2" xfId="13258" xr:uid="{00000000-0005-0000-0000-00004DF00000}"/>
    <cellStyle name="SAPLocked 21 6" xfId="8450" xr:uid="{00000000-0005-0000-0000-00004EF00000}"/>
    <cellStyle name="SAPLocked 21 6 2" xfId="13259" xr:uid="{00000000-0005-0000-0000-00004FF00000}"/>
    <cellStyle name="SAPLocked 21 7" xfId="8451" xr:uid="{00000000-0005-0000-0000-000050F00000}"/>
    <cellStyle name="SAPLocked 21 7 2" xfId="13260" xr:uid="{00000000-0005-0000-0000-000051F00000}"/>
    <cellStyle name="SAPLocked 21 8" xfId="8452" xr:uid="{00000000-0005-0000-0000-000052F00000}"/>
    <cellStyle name="SAPLocked 21 8 2" xfId="13261" xr:uid="{00000000-0005-0000-0000-000053F00000}"/>
    <cellStyle name="SAPLocked 21 9" xfId="8453" xr:uid="{00000000-0005-0000-0000-000054F00000}"/>
    <cellStyle name="SAPLocked 21 9 2" xfId="13262" xr:uid="{00000000-0005-0000-0000-000055F00000}"/>
    <cellStyle name="SAPLocked 22" xfId="8454" xr:uid="{00000000-0005-0000-0000-000056F00000}"/>
    <cellStyle name="SAPLocked 22 10" xfId="8455" xr:uid="{00000000-0005-0000-0000-000057F00000}"/>
    <cellStyle name="SAPLocked 22 10 2" xfId="13263" xr:uid="{00000000-0005-0000-0000-000058F00000}"/>
    <cellStyle name="SAPLocked 22 11" xfId="8456" xr:uid="{00000000-0005-0000-0000-000059F00000}"/>
    <cellStyle name="SAPLocked 22 11 2" xfId="13264" xr:uid="{00000000-0005-0000-0000-00005AF00000}"/>
    <cellStyle name="SAPLocked 22 12" xfId="8457" xr:uid="{00000000-0005-0000-0000-00005BF00000}"/>
    <cellStyle name="SAPLocked 22 2" xfId="8458" xr:uid="{00000000-0005-0000-0000-00005CF00000}"/>
    <cellStyle name="SAPLocked 22 2 2" xfId="13265" xr:uid="{00000000-0005-0000-0000-00005DF00000}"/>
    <cellStyle name="SAPLocked 22 3" xfId="8459" xr:uid="{00000000-0005-0000-0000-00005EF00000}"/>
    <cellStyle name="SAPLocked 22 3 2" xfId="13266" xr:uid="{00000000-0005-0000-0000-00005FF00000}"/>
    <cellStyle name="SAPLocked 22 4" xfId="8460" xr:uid="{00000000-0005-0000-0000-000060F00000}"/>
    <cellStyle name="SAPLocked 22 4 2" xfId="13267" xr:uid="{00000000-0005-0000-0000-000061F00000}"/>
    <cellStyle name="SAPLocked 22 5" xfId="8461" xr:uid="{00000000-0005-0000-0000-000062F00000}"/>
    <cellStyle name="SAPLocked 22 5 2" xfId="13268" xr:uid="{00000000-0005-0000-0000-000063F00000}"/>
    <cellStyle name="SAPLocked 22 6" xfId="8462" xr:uid="{00000000-0005-0000-0000-000064F00000}"/>
    <cellStyle name="SAPLocked 22 6 2" xfId="13269" xr:uid="{00000000-0005-0000-0000-000065F00000}"/>
    <cellStyle name="SAPLocked 22 7" xfId="8463" xr:uid="{00000000-0005-0000-0000-000066F00000}"/>
    <cellStyle name="SAPLocked 22 7 2" xfId="13270" xr:uid="{00000000-0005-0000-0000-000067F00000}"/>
    <cellStyle name="SAPLocked 22 8" xfId="8464" xr:uid="{00000000-0005-0000-0000-000068F00000}"/>
    <cellStyle name="SAPLocked 22 8 2" xfId="13271" xr:uid="{00000000-0005-0000-0000-000069F00000}"/>
    <cellStyle name="SAPLocked 22 9" xfId="8465" xr:uid="{00000000-0005-0000-0000-00006AF00000}"/>
    <cellStyle name="SAPLocked 22 9 2" xfId="13272" xr:uid="{00000000-0005-0000-0000-00006BF00000}"/>
    <cellStyle name="SAPLocked 23" xfId="8466" xr:uid="{00000000-0005-0000-0000-00006CF00000}"/>
    <cellStyle name="SAPLocked 23 2" xfId="13273" xr:uid="{00000000-0005-0000-0000-00006DF00000}"/>
    <cellStyle name="SAPLocked 24" xfId="8467" xr:uid="{00000000-0005-0000-0000-00006EF00000}"/>
    <cellStyle name="SAPLocked 24 2" xfId="13274" xr:uid="{00000000-0005-0000-0000-00006FF00000}"/>
    <cellStyle name="SAPLocked 25" xfId="8468" xr:uid="{00000000-0005-0000-0000-000070F00000}"/>
    <cellStyle name="SAPLocked 25 2" xfId="13275" xr:uid="{00000000-0005-0000-0000-000071F00000}"/>
    <cellStyle name="SAPLocked 26" xfId="8469" xr:uid="{00000000-0005-0000-0000-000072F00000}"/>
    <cellStyle name="SAPLocked 26 2" xfId="13276" xr:uid="{00000000-0005-0000-0000-000073F00000}"/>
    <cellStyle name="SAPLocked 27" xfId="8470" xr:uid="{00000000-0005-0000-0000-000074F00000}"/>
    <cellStyle name="SAPLocked 27 2" xfId="13277" xr:uid="{00000000-0005-0000-0000-000075F00000}"/>
    <cellStyle name="SAPLocked 28" xfId="8471" xr:uid="{00000000-0005-0000-0000-000076F00000}"/>
    <cellStyle name="SAPLocked 28 2" xfId="13278" xr:uid="{00000000-0005-0000-0000-000077F00000}"/>
    <cellStyle name="SAPLocked 29" xfId="8472" xr:uid="{00000000-0005-0000-0000-000078F00000}"/>
    <cellStyle name="SAPLocked 29 2" xfId="13279" xr:uid="{00000000-0005-0000-0000-000079F00000}"/>
    <cellStyle name="SAPLocked 3" xfId="8473" xr:uid="{00000000-0005-0000-0000-00007AF00000}"/>
    <cellStyle name="SAPLocked 3 10" xfId="8474" xr:uid="{00000000-0005-0000-0000-00007BF00000}"/>
    <cellStyle name="SAPLocked 3 10 2" xfId="13280" xr:uid="{00000000-0005-0000-0000-00007CF00000}"/>
    <cellStyle name="SAPLocked 3 11" xfId="8475" xr:uid="{00000000-0005-0000-0000-00007DF00000}"/>
    <cellStyle name="SAPLocked 3 11 2" xfId="13281" xr:uid="{00000000-0005-0000-0000-00007EF00000}"/>
    <cellStyle name="SAPLocked 3 12" xfId="8476" xr:uid="{00000000-0005-0000-0000-00007FF00000}"/>
    <cellStyle name="SAPLocked 3 12 2" xfId="13282" xr:uid="{00000000-0005-0000-0000-000080F00000}"/>
    <cellStyle name="SAPLocked 3 13" xfId="8477" xr:uid="{00000000-0005-0000-0000-000081F00000}"/>
    <cellStyle name="SAPLocked 3 2" xfId="8478" xr:uid="{00000000-0005-0000-0000-000082F00000}"/>
    <cellStyle name="SAPLocked 3 2 10" xfId="8479" xr:uid="{00000000-0005-0000-0000-000083F00000}"/>
    <cellStyle name="SAPLocked 3 2 10 2" xfId="13283" xr:uid="{00000000-0005-0000-0000-000084F00000}"/>
    <cellStyle name="SAPLocked 3 2 11" xfId="8480" xr:uid="{00000000-0005-0000-0000-000085F00000}"/>
    <cellStyle name="SAPLocked 3 2 11 2" xfId="13284" xr:uid="{00000000-0005-0000-0000-000086F00000}"/>
    <cellStyle name="SAPLocked 3 2 12" xfId="8481" xr:uid="{00000000-0005-0000-0000-000087F00000}"/>
    <cellStyle name="SAPLocked 3 2 2" xfId="8482" xr:uid="{00000000-0005-0000-0000-000088F00000}"/>
    <cellStyle name="SAPLocked 3 2 2 2" xfId="13285" xr:uid="{00000000-0005-0000-0000-000089F00000}"/>
    <cellStyle name="SAPLocked 3 2 3" xfId="8483" xr:uid="{00000000-0005-0000-0000-00008AF00000}"/>
    <cellStyle name="SAPLocked 3 2 3 2" xfId="13286" xr:uid="{00000000-0005-0000-0000-00008BF00000}"/>
    <cellStyle name="SAPLocked 3 2 4" xfId="8484" xr:uid="{00000000-0005-0000-0000-00008CF00000}"/>
    <cellStyle name="SAPLocked 3 2 4 2" xfId="13287" xr:uid="{00000000-0005-0000-0000-00008DF00000}"/>
    <cellStyle name="SAPLocked 3 2 5" xfId="8485" xr:uid="{00000000-0005-0000-0000-00008EF00000}"/>
    <cellStyle name="SAPLocked 3 2 5 2" xfId="13288" xr:uid="{00000000-0005-0000-0000-00008FF00000}"/>
    <cellStyle name="SAPLocked 3 2 6" xfId="8486" xr:uid="{00000000-0005-0000-0000-000090F00000}"/>
    <cellStyle name="SAPLocked 3 2 6 2" xfId="13289" xr:uid="{00000000-0005-0000-0000-000091F00000}"/>
    <cellStyle name="SAPLocked 3 2 7" xfId="8487" xr:uid="{00000000-0005-0000-0000-000092F00000}"/>
    <cellStyle name="SAPLocked 3 2 7 2" xfId="13290" xr:uid="{00000000-0005-0000-0000-000093F00000}"/>
    <cellStyle name="SAPLocked 3 2 8" xfId="8488" xr:uid="{00000000-0005-0000-0000-000094F00000}"/>
    <cellStyle name="SAPLocked 3 2 8 2" xfId="13291" xr:uid="{00000000-0005-0000-0000-000095F00000}"/>
    <cellStyle name="SAPLocked 3 2 9" xfId="8489" xr:uid="{00000000-0005-0000-0000-000096F00000}"/>
    <cellStyle name="SAPLocked 3 2 9 2" xfId="13292" xr:uid="{00000000-0005-0000-0000-000097F00000}"/>
    <cellStyle name="SAPLocked 3 3" xfId="8490" xr:uid="{00000000-0005-0000-0000-000098F00000}"/>
    <cellStyle name="SAPLocked 3 3 2" xfId="13293" xr:uid="{00000000-0005-0000-0000-000099F00000}"/>
    <cellStyle name="SAPLocked 3 4" xfId="8491" xr:uid="{00000000-0005-0000-0000-00009AF00000}"/>
    <cellStyle name="SAPLocked 3 4 2" xfId="13294" xr:uid="{00000000-0005-0000-0000-00009BF00000}"/>
    <cellStyle name="SAPLocked 3 5" xfId="8492" xr:uid="{00000000-0005-0000-0000-00009CF00000}"/>
    <cellStyle name="SAPLocked 3 5 2" xfId="13295" xr:uid="{00000000-0005-0000-0000-00009DF00000}"/>
    <cellStyle name="SAPLocked 3 6" xfId="8493" xr:uid="{00000000-0005-0000-0000-00009EF00000}"/>
    <cellStyle name="SAPLocked 3 6 2" xfId="13296" xr:uid="{00000000-0005-0000-0000-00009FF00000}"/>
    <cellStyle name="SAPLocked 3 7" xfId="8494" xr:uid="{00000000-0005-0000-0000-0000A0F00000}"/>
    <cellStyle name="SAPLocked 3 7 2" xfId="13297" xr:uid="{00000000-0005-0000-0000-0000A1F00000}"/>
    <cellStyle name="SAPLocked 3 8" xfId="8495" xr:uid="{00000000-0005-0000-0000-0000A2F00000}"/>
    <cellStyle name="SAPLocked 3 8 2" xfId="13298" xr:uid="{00000000-0005-0000-0000-0000A3F00000}"/>
    <cellStyle name="SAPLocked 3 9" xfId="8496" xr:uid="{00000000-0005-0000-0000-0000A4F00000}"/>
    <cellStyle name="SAPLocked 3 9 2" xfId="13299" xr:uid="{00000000-0005-0000-0000-0000A5F00000}"/>
    <cellStyle name="SAPLocked 30" xfId="8497" xr:uid="{00000000-0005-0000-0000-0000A6F00000}"/>
    <cellStyle name="SAPLocked 30 2" xfId="13300" xr:uid="{00000000-0005-0000-0000-0000A7F00000}"/>
    <cellStyle name="SAPLocked 31" xfId="8498" xr:uid="{00000000-0005-0000-0000-0000A8F00000}"/>
    <cellStyle name="SAPLocked 4" xfId="8499" xr:uid="{00000000-0005-0000-0000-0000A9F00000}"/>
    <cellStyle name="SAPLocked 4 10" xfId="8500" xr:uid="{00000000-0005-0000-0000-0000AAF00000}"/>
    <cellStyle name="SAPLocked 4 10 2" xfId="13301" xr:uid="{00000000-0005-0000-0000-0000ABF00000}"/>
    <cellStyle name="SAPLocked 4 11" xfId="8501" xr:uid="{00000000-0005-0000-0000-0000ACF00000}"/>
    <cellStyle name="SAPLocked 4 11 2" xfId="13302" xr:uid="{00000000-0005-0000-0000-0000ADF00000}"/>
    <cellStyle name="SAPLocked 4 12" xfId="8502" xr:uid="{00000000-0005-0000-0000-0000AEF00000}"/>
    <cellStyle name="SAPLocked 4 12 2" xfId="13303" xr:uid="{00000000-0005-0000-0000-0000AFF00000}"/>
    <cellStyle name="SAPLocked 4 13" xfId="8503" xr:uid="{00000000-0005-0000-0000-0000B0F00000}"/>
    <cellStyle name="SAPLocked 4 2" xfId="8504" xr:uid="{00000000-0005-0000-0000-0000B1F00000}"/>
    <cellStyle name="SAPLocked 4 2 10" xfId="8505" xr:uid="{00000000-0005-0000-0000-0000B2F00000}"/>
    <cellStyle name="SAPLocked 4 2 10 2" xfId="13304" xr:uid="{00000000-0005-0000-0000-0000B3F00000}"/>
    <cellStyle name="SAPLocked 4 2 11" xfId="8506" xr:uid="{00000000-0005-0000-0000-0000B4F00000}"/>
    <cellStyle name="SAPLocked 4 2 11 2" xfId="13305" xr:uid="{00000000-0005-0000-0000-0000B5F00000}"/>
    <cellStyle name="SAPLocked 4 2 12" xfId="8507" xr:uid="{00000000-0005-0000-0000-0000B6F00000}"/>
    <cellStyle name="SAPLocked 4 2 2" xfId="8508" xr:uid="{00000000-0005-0000-0000-0000B7F00000}"/>
    <cellStyle name="SAPLocked 4 2 2 2" xfId="13306" xr:uid="{00000000-0005-0000-0000-0000B8F00000}"/>
    <cellStyle name="SAPLocked 4 2 3" xfId="8509" xr:uid="{00000000-0005-0000-0000-0000B9F00000}"/>
    <cellStyle name="SAPLocked 4 2 3 2" xfId="13307" xr:uid="{00000000-0005-0000-0000-0000BAF00000}"/>
    <cellStyle name="SAPLocked 4 2 4" xfId="8510" xr:uid="{00000000-0005-0000-0000-0000BBF00000}"/>
    <cellStyle name="SAPLocked 4 2 4 2" xfId="13308" xr:uid="{00000000-0005-0000-0000-0000BCF00000}"/>
    <cellStyle name="SAPLocked 4 2 5" xfId="8511" xr:uid="{00000000-0005-0000-0000-0000BDF00000}"/>
    <cellStyle name="SAPLocked 4 2 5 2" xfId="13309" xr:uid="{00000000-0005-0000-0000-0000BEF00000}"/>
    <cellStyle name="SAPLocked 4 2 6" xfId="8512" xr:uid="{00000000-0005-0000-0000-0000BFF00000}"/>
    <cellStyle name="SAPLocked 4 2 6 2" xfId="13310" xr:uid="{00000000-0005-0000-0000-0000C0F00000}"/>
    <cellStyle name="SAPLocked 4 2 7" xfId="8513" xr:uid="{00000000-0005-0000-0000-0000C1F00000}"/>
    <cellStyle name="SAPLocked 4 2 7 2" xfId="13311" xr:uid="{00000000-0005-0000-0000-0000C2F00000}"/>
    <cellStyle name="SAPLocked 4 2 8" xfId="8514" xr:uid="{00000000-0005-0000-0000-0000C3F00000}"/>
    <cellStyle name="SAPLocked 4 2 8 2" xfId="13312" xr:uid="{00000000-0005-0000-0000-0000C4F00000}"/>
    <cellStyle name="SAPLocked 4 2 9" xfId="8515" xr:uid="{00000000-0005-0000-0000-0000C5F00000}"/>
    <cellStyle name="SAPLocked 4 2 9 2" xfId="13313" xr:uid="{00000000-0005-0000-0000-0000C6F00000}"/>
    <cellStyle name="SAPLocked 4 3" xfId="8516" xr:uid="{00000000-0005-0000-0000-0000C7F00000}"/>
    <cellStyle name="SAPLocked 4 3 2" xfId="13314" xr:uid="{00000000-0005-0000-0000-0000C8F00000}"/>
    <cellStyle name="SAPLocked 4 4" xfId="8517" xr:uid="{00000000-0005-0000-0000-0000C9F00000}"/>
    <cellStyle name="SAPLocked 4 4 2" xfId="13315" xr:uid="{00000000-0005-0000-0000-0000CAF00000}"/>
    <cellStyle name="SAPLocked 4 5" xfId="8518" xr:uid="{00000000-0005-0000-0000-0000CBF00000}"/>
    <cellStyle name="SAPLocked 4 5 2" xfId="13316" xr:uid="{00000000-0005-0000-0000-0000CCF00000}"/>
    <cellStyle name="SAPLocked 4 6" xfId="8519" xr:uid="{00000000-0005-0000-0000-0000CDF00000}"/>
    <cellStyle name="SAPLocked 4 6 2" xfId="13317" xr:uid="{00000000-0005-0000-0000-0000CEF00000}"/>
    <cellStyle name="SAPLocked 4 7" xfId="8520" xr:uid="{00000000-0005-0000-0000-0000CFF00000}"/>
    <cellStyle name="SAPLocked 4 7 2" xfId="13318" xr:uid="{00000000-0005-0000-0000-0000D0F00000}"/>
    <cellStyle name="SAPLocked 4 8" xfId="8521" xr:uid="{00000000-0005-0000-0000-0000D1F00000}"/>
    <cellStyle name="SAPLocked 4 8 2" xfId="13319" xr:uid="{00000000-0005-0000-0000-0000D2F00000}"/>
    <cellStyle name="SAPLocked 4 9" xfId="8522" xr:uid="{00000000-0005-0000-0000-0000D3F00000}"/>
    <cellStyle name="SAPLocked 4 9 2" xfId="13320" xr:uid="{00000000-0005-0000-0000-0000D4F00000}"/>
    <cellStyle name="SAPLocked 5" xfId="8523" xr:uid="{00000000-0005-0000-0000-0000D5F00000}"/>
    <cellStyle name="SAPLocked 5 10" xfId="8524" xr:uid="{00000000-0005-0000-0000-0000D6F00000}"/>
    <cellStyle name="SAPLocked 5 10 2" xfId="13321" xr:uid="{00000000-0005-0000-0000-0000D7F00000}"/>
    <cellStyle name="SAPLocked 5 11" xfId="8525" xr:uid="{00000000-0005-0000-0000-0000D8F00000}"/>
    <cellStyle name="SAPLocked 5 11 2" xfId="13322" xr:uid="{00000000-0005-0000-0000-0000D9F00000}"/>
    <cellStyle name="SAPLocked 5 12" xfId="8526" xr:uid="{00000000-0005-0000-0000-0000DAF00000}"/>
    <cellStyle name="SAPLocked 5 12 2" xfId="13323" xr:uid="{00000000-0005-0000-0000-0000DBF00000}"/>
    <cellStyle name="SAPLocked 5 13" xfId="8527" xr:uid="{00000000-0005-0000-0000-0000DCF00000}"/>
    <cellStyle name="SAPLocked 5 2" xfId="8528" xr:uid="{00000000-0005-0000-0000-0000DDF00000}"/>
    <cellStyle name="SAPLocked 5 2 10" xfId="8529" xr:uid="{00000000-0005-0000-0000-0000DEF00000}"/>
    <cellStyle name="SAPLocked 5 2 10 2" xfId="13324" xr:uid="{00000000-0005-0000-0000-0000DFF00000}"/>
    <cellStyle name="SAPLocked 5 2 11" xfId="8530" xr:uid="{00000000-0005-0000-0000-0000E0F00000}"/>
    <cellStyle name="SAPLocked 5 2 11 2" xfId="13325" xr:uid="{00000000-0005-0000-0000-0000E1F00000}"/>
    <cellStyle name="SAPLocked 5 2 12" xfId="8531" xr:uid="{00000000-0005-0000-0000-0000E2F00000}"/>
    <cellStyle name="SAPLocked 5 2 2" xfId="8532" xr:uid="{00000000-0005-0000-0000-0000E3F00000}"/>
    <cellStyle name="SAPLocked 5 2 2 2" xfId="13326" xr:uid="{00000000-0005-0000-0000-0000E4F00000}"/>
    <cellStyle name="SAPLocked 5 2 3" xfId="8533" xr:uid="{00000000-0005-0000-0000-0000E5F00000}"/>
    <cellStyle name="SAPLocked 5 2 3 2" xfId="13327" xr:uid="{00000000-0005-0000-0000-0000E6F00000}"/>
    <cellStyle name="SAPLocked 5 2 4" xfId="8534" xr:uid="{00000000-0005-0000-0000-0000E7F00000}"/>
    <cellStyle name="SAPLocked 5 2 4 2" xfId="13328" xr:uid="{00000000-0005-0000-0000-0000E8F00000}"/>
    <cellStyle name="SAPLocked 5 2 5" xfId="8535" xr:uid="{00000000-0005-0000-0000-0000E9F00000}"/>
    <cellStyle name="SAPLocked 5 2 5 2" xfId="13329" xr:uid="{00000000-0005-0000-0000-0000EAF00000}"/>
    <cellStyle name="SAPLocked 5 2 6" xfId="8536" xr:uid="{00000000-0005-0000-0000-0000EBF00000}"/>
    <cellStyle name="SAPLocked 5 2 6 2" xfId="13330" xr:uid="{00000000-0005-0000-0000-0000ECF00000}"/>
    <cellStyle name="SAPLocked 5 2 7" xfId="8537" xr:uid="{00000000-0005-0000-0000-0000EDF00000}"/>
    <cellStyle name="SAPLocked 5 2 7 2" xfId="13331" xr:uid="{00000000-0005-0000-0000-0000EEF00000}"/>
    <cellStyle name="SAPLocked 5 2 8" xfId="8538" xr:uid="{00000000-0005-0000-0000-0000EFF00000}"/>
    <cellStyle name="SAPLocked 5 2 8 2" xfId="13332" xr:uid="{00000000-0005-0000-0000-0000F0F00000}"/>
    <cellStyle name="SAPLocked 5 2 9" xfId="8539" xr:uid="{00000000-0005-0000-0000-0000F1F00000}"/>
    <cellStyle name="SAPLocked 5 2 9 2" xfId="13333" xr:uid="{00000000-0005-0000-0000-0000F2F00000}"/>
    <cellStyle name="SAPLocked 5 3" xfId="8540" xr:uid="{00000000-0005-0000-0000-0000F3F00000}"/>
    <cellStyle name="SAPLocked 5 3 2" xfId="13334" xr:uid="{00000000-0005-0000-0000-0000F4F00000}"/>
    <cellStyle name="SAPLocked 5 4" xfId="8541" xr:uid="{00000000-0005-0000-0000-0000F5F00000}"/>
    <cellStyle name="SAPLocked 5 4 2" xfId="13335" xr:uid="{00000000-0005-0000-0000-0000F6F00000}"/>
    <cellStyle name="SAPLocked 5 5" xfId="8542" xr:uid="{00000000-0005-0000-0000-0000F7F00000}"/>
    <cellStyle name="SAPLocked 5 5 2" xfId="13336" xr:uid="{00000000-0005-0000-0000-0000F8F00000}"/>
    <cellStyle name="SAPLocked 5 6" xfId="8543" xr:uid="{00000000-0005-0000-0000-0000F9F00000}"/>
    <cellStyle name="SAPLocked 5 6 2" xfId="13337" xr:uid="{00000000-0005-0000-0000-0000FAF00000}"/>
    <cellStyle name="SAPLocked 5 7" xfId="8544" xr:uid="{00000000-0005-0000-0000-0000FBF00000}"/>
    <cellStyle name="SAPLocked 5 7 2" xfId="13338" xr:uid="{00000000-0005-0000-0000-0000FCF00000}"/>
    <cellStyle name="SAPLocked 5 8" xfId="8545" xr:uid="{00000000-0005-0000-0000-0000FDF00000}"/>
    <cellStyle name="SAPLocked 5 8 2" xfId="13339" xr:uid="{00000000-0005-0000-0000-0000FEF00000}"/>
    <cellStyle name="SAPLocked 5 9" xfId="8546" xr:uid="{00000000-0005-0000-0000-0000FFF00000}"/>
    <cellStyle name="SAPLocked 5 9 2" xfId="13340" xr:uid="{00000000-0005-0000-0000-000000F10000}"/>
    <cellStyle name="SAPLocked 6" xfId="8547" xr:uid="{00000000-0005-0000-0000-000001F10000}"/>
    <cellStyle name="SAPLocked 6 10" xfId="8548" xr:uid="{00000000-0005-0000-0000-000002F10000}"/>
    <cellStyle name="SAPLocked 6 10 2" xfId="13341" xr:uid="{00000000-0005-0000-0000-000003F10000}"/>
    <cellStyle name="SAPLocked 6 11" xfId="8549" xr:uid="{00000000-0005-0000-0000-000004F10000}"/>
    <cellStyle name="SAPLocked 6 11 2" xfId="13342" xr:uid="{00000000-0005-0000-0000-000005F10000}"/>
    <cellStyle name="SAPLocked 6 12" xfId="8550" xr:uid="{00000000-0005-0000-0000-000006F10000}"/>
    <cellStyle name="SAPLocked 6 12 2" xfId="13343" xr:uid="{00000000-0005-0000-0000-000007F10000}"/>
    <cellStyle name="SAPLocked 6 13" xfId="8551" xr:uid="{00000000-0005-0000-0000-000008F10000}"/>
    <cellStyle name="SAPLocked 6 2" xfId="8552" xr:uid="{00000000-0005-0000-0000-000009F10000}"/>
    <cellStyle name="SAPLocked 6 2 10" xfId="8553" xr:uid="{00000000-0005-0000-0000-00000AF10000}"/>
    <cellStyle name="SAPLocked 6 2 10 2" xfId="13344" xr:uid="{00000000-0005-0000-0000-00000BF10000}"/>
    <cellStyle name="SAPLocked 6 2 11" xfId="8554" xr:uid="{00000000-0005-0000-0000-00000CF10000}"/>
    <cellStyle name="SAPLocked 6 2 11 2" xfId="13345" xr:uid="{00000000-0005-0000-0000-00000DF10000}"/>
    <cellStyle name="SAPLocked 6 2 12" xfId="8555" xr:uid="{00000000-0005-0000-0000-00000EF10000}"/>
    <cellStyle name="SAPLocked 6 2 2" xfId="8556" xr:uid="{00000000-0005-0000-0000-00000FF10000}"/>
    <cellStyle name="SAPLocked 6 2 2 2" xfId="13346" xr:uid="{00000000-0005-0000-0000-000010F10000}"/>
    <cellStyle name="SAPLocked 6 2 3" xfId="8557" xr:uid="{00000000-0005-0000-0000-000011F10000}"/>
    <cellStyle name="SAPLocked 6 2 3 2" xfId="13347" xr:uid="{00000000-0005-0000-0000-000012F10000}"/>
    <cellStyle name="SAPLocked 6 2 4" xfId="8558" xr:uid="{00000000-0005-0000-0000-000013F10000}"/>
    <cellStyle name="SAPLocked 6 2 4 2" xfId="13348" xr:uid="{00000000-0005-0000-0000-000014F10000}"/>
    <cellStyle name="SAPLocked 6 2 5" xfId="8559" xr:uid="{00000000-0005-0000-0000-000015F10000}"/>
    <cellStyle name="SAPLocked 6 2 5 2" xfId="13349" xr:uid="{00000000-0005-0000-0000-000016F10000}"/>
    <cellStyle name="SAPLocked 6 2 6" xfId="8560" xr:uid="{00000000-0005-0000-0000-000017F10000}"/>
    <cellStyle name="SAPLocked 6 2 6 2" xfId="13350" xr:uid="{00000000-0005-0000-0000-000018F10000}"/>
    <cellStyle name="SAPLocked 6 2 7" xfId="8561" xr:uid="{00000000-0005-0000-0000-000019F10000}"/>
    <cellStyle name="SAPLocked 6 2 7 2" xfId="13351" xr:uid="{00000000-0005-0000-0000-00001AF10000}"/>
    <cellStyle name="SAPLocked 6 2 8" xfId="8562" xr:uid="{00000000-0005-0000-0000-00001BF10000}"/>
    <cellStyle name="SAPLocked 6 2 8 2" xfId="13352" xr:uid="{00000000-0005-0000-0000-00001CF10000}"/>
    <cellStyle name="SAPLocked 6 2 9" xfId="8563" xr:uid="{00000000-0005-0000-0000-00001DF10000}"/>
    <cellStyle name="SAPLocked 6 2 9 2" xfId="13353" xr:uid="{00000000-0005-0000-0000-00001EF10000}"/>
    <cellStyle name="SAPLocked 6 3" xfId="8564" xr:uid="{00000000-0005-0000-0000-00001FF10000}"/>
    <cellStyle name="SAPLocked 6 3 2" xfId="13354" xr:uid="{00000000-0005-0000-0000-000020F10000}"/>
    <cellStyle name="SAPLocked 6 4" xfId="8565" xr:uid="{00000000-0005-0000-0000-000021F10000}"/>
    <cellStyle name="SAPLocked 6 4 2" xfId="13355" xr:uid="{00000000-0005-0000-0000-000022F10000}"/>
    <cellStyle name="SAPLocked 6 5" xfId="8566" xr:uid="{00000000-0005-0000-0000-000023F10000}"/>
    <cellStyle name="SAPLocked 6 5 2" xfId="13356" xr:uid="{00000000-0005-0000-0000-000024F10000}"/>
    <cellStyle name="SAPLocked 6 6" xfId="8567" xr:uid="{00000000-0005-0000-0000-000025F10000}"/>
    <cellStyle name="SAPLocked 6 6 2" xfId="13357" xr:uid="{00000000-0005-0000-0000-000026F10000}"/>
    <cellStyle name="SAPLocked 6 7" xfId="8568" xr:uid="{00000000-0005-0000-0000-000027F10000}"/>
    <cellStyle name="SAPLocked 6 7 2" xfId="13358" xr:uid="{00000000-0005-0000-0000-000028F10000}"/>
    <cellStyle name="SAPLocked 6 8" xfId="8569" xr:uid="{00000000-0005-0000-0000-000029F10000}"/>
    <cellStyle name="SAPLocked 6 8 2" xfId="13359" xr:uid="{00000000-0005-0000-0000-00002AF10000}"/>
    <cellStyle name="SAPLocked 6 9" xfId="8570" xr:uid="{00000000-0005-0000-0000-00002BF10000}"/>
    <cellStyle name="SAPLocked 6 9 2" xfId="13360" xr:uid="{00000000-0005-0000-0000-00002CF10000}"/>
    <cellStyle name="SAPLocked 7" xfId="8571" xr:uid="{00000000-0005-0000-0000-00002DF10000}"/>
    <cellStyle name="SAPLocked 7 10" xfId="8572" xr:uid="{00000000-0005-0000-0000-00002EF10000}"/>
    <cellStyle name="SAPLocked 7 10 2" xfId="13361" xr:uid="{00000000-0005-0000-0000-00002FF10000}"/>
    <cellStyle name="SAPLocked 7 11" xfId="8573" xr:uid="{00000000-0005-0000-0000-000030F10000}"/>
    <cellStyle name="SAPLocked 7 11 2" xfId="13362" xr:uid="{00000000-0005-0000-0000-000031F10000}"/>
    <cellStyle name="SAPLocked 7 12" xfId="8574" xr:uid="{00000000-0005-0000-0000-000032F10000}"/>
    <cellStyle name="SAPLocked 7 12 2" xfId="13363" xr:uid="{00000000-0005-0000-0000-000033F10000}"/>
    <cellStyle name="SAPLocked 7 13" xfId="8575" xr:uid="{00000000-0005-0000-0000-000034F10000}"/>
    <cellStyle name="SAPLocked 7 2" xfId="8576" xr:uid="{00000000-0005-0000-0000-000035F10000}"/>
    <cellStyle name="SAPLocked 7 2 10" xfId="8577" xr:uid="{00000000-0005-0000-0000-000036F10000}"/>
    <cellStyle name="SAPLocked 7 2 10 2" xfId="13364" xr:uid="{00000000-0005-0000-0000-000037F10000}"/>
    <cellStyle name="SAPLocked 7 2 11" xfId="8578" xr:uid="{00000000-0005-0000-0000-000038F10000}"/>
    <cellStyle name="SAPLocked 7 2 11 2" xfId="13365" xr:uid="{00000000-0005-0000-0000-000039F10000}"/>
    <cellStyle name="SAPLocked 7 2 12" xfId="8579" xr:uid="{00000000-0005-0000-0000-00003AF10000}"/>
    <cellStyle name="SAPLocked 7 2 2" xfId="8580" xr:uid="{00000000-0005-0000-0000-00003BF10000}"/>
    <cellStyle name="SAPLocked 7 2 2 2" xfId="13366" xr:uid="{00000000-0005-0000-0000-00003CF10000}"/>
    <cellStyle name="SAPLocked 7 2 3" xfId="8581" xr:uid="{00000000-0005-0000-0000-00003DF10000}"/>
    <cellStyle name="SAPLocked 7 2 3 2" xfId="13367" xr:uid="{00000000-0005-0000-0000-00003EF10000}"/>
    <cellStyle name="SAPLocked 7 2 4" xfId="8582" xr:uid="{00000000-0005-0000-0000-00003FF10000}"/>
    <cellStyle name="SAPLocked 7 2 4 2" xfId="13368" xr:uid="{00000000-0005-0000-0000-000040F10000}"/>
    <cellStyle name="SAPLocked 7 2 5" xfId="8583" xr:uid="{00000000-0005-0000-0000-000041F10000}"/>
    <cellStyle name="SAPLocked 7 2 5 2" xfId="13369" xr:uid="{00000000-0005-0000-0000-000042F10000}"/>
    <cellStyle name="SAPLocked 7 2 6" xfId="8584" xr:uid="{00000000-0005-0000-0000-000043F10000}"/>
    <cellStyle name="SAPLocked 7 2 6 2" xfId="13370" xr:uid="{00000000-0005-0000-0000-000044F10000}"/>
    <cellStyle name="SAPLocked 7 2 7" xfId="8585" xr:uid="{00000000-0005-0000-0000-000045F10000}"/>
    <cellStyle name="SAPLocked 7 2 7 2" xfId="13371" xr:uid="{00000000-0005-0000-0000-000046F10000}"/>
    <cellStyle name="SAPLocked 7 2 8" xfId="8586" xr:uid="{00000000-0005-0000-0000-000047F10000}"/>
    <cellStyle name="SAPLocked 7 2 8 2" xfId="13372" xr:uid="{00000000-0005-0000-0000-000048F10000}"/>
    <cellStyle name="SAPLocked 7 2 9" xfId="8587" xr:uid="{00000000-0005-0000-0000-000049F10000}"/>
    <cellStyle name="SAPLocked 7 2 9 2" xfId="13373" xr:uid="{00000000-0005-0000-0000-00004AF10000}"/>
    <cellStyle name="SAPLocked 7 3" xfId="8588" xr:uid="{00000000-0005-0000-0000-00004BF10000}"/>
    <cellStyle name="SAPLocked 7 3 2" xfId="13374" xr:uid="{00000000-0005-0000-0000-00004CF10000}"/>
    <cellStyle name="SAPLocked 7 4" xfId="8589" xr:uid="{00000000-0005-0000-0000-00004DF10000}"/>
    <cellStyle name="SAPLocked 7 4 2" xfId="13375" xr:uid="{00000000-0005-0000-0000-00004EF10000}"/>
    <cellStyle name="SAPLocked 7 5" xfId="8590" xr:uid="{00000000-0005-0000-0000-00004FF10000}"/>
    <cellStyle name="SAPLocked 7 5 2" xfId="13376" xr:uid="{00000000-0005-0000-0000-000050F10000}"/>
    <cellStyle name="SAPLocked 7 6" xfId="8591" xr:uid="{00000000-0005-0000-0000-000051F10000}"/>
    <cellStyle name="SAPLocked 7 6 2" xfId="13377" xr:uid="{00000000-0005-0000-0000-000052F10000}"/>
    <cellStyle name="SAPLocked 7 7" xfId="8592" xr:uid="{00000000-0005-0000-0000-000053F10000}"/>
    <cellStyle name="SAPLocked 7 7 2" xfId="13378" xr:uid="{00000000-0005-0000-0000-000054F10000}"/>
    <cellStyle name="SAPLocked 7 8" xfId="8593" xr:uid="{00000000-0005-0000-0000-000055F10000}"/>
    <cellStyle name="SAPLocked 7 8 2" xfId="13379" xr:uid="{00000000-0005-0000-0000-000056F10000}"/>
    <cellStyle name="SAPLocked 7 9" xfId="8594" xr:uid="{00000000-0005-0000-0000-000057F10000}"/>
    <cellStyle name="SAPLocked 7 9 2" xfId="13380" xr:uid="{00000000-0005-0000-0000-000058F10000}"/>
    <cellStyle name="SAPLocked 8" xfId="8595" xr:uid="{00000000-0005-0000-0000-000059F10000}"/>
    <cellStyle name="SAPLocked 8 10" xfId="8596" xr:uid="{00000000-0005-0000-0000-00005AF10000}"/>
    <cellStyle name="SAPLocked 8 10 2" xfId="13381" xr:uid="{00000000-0005-0000-0000-00005BF10000}"/>
    <cellStyle name="SAPLocked 8 11" xfId="8597" xr:uid="{00000000-0005-0000-0000-00005CF10000}"/>
    <cellStyle name="SAPLocked 8 11 2" xfId="13382" xr:uid="{00000000-0005-0000-0000-00005DF10000}"/>
    <cellStyle name="SAPLocked 8 12" xfId="8598" xr:uid="{00000000-0005-0000-0000-00005EF10000}"/>
    <cellStyle name="SAPLocked 8 12 2" xfId="13383" xr:uid="{00000000-0005-0000-0000-00005FF10000}"/>
    <cellStyle name="SAPLocked 8 13" xfId="8599" xr:uid="{00000000-0005-0000-0000-000060F10000}"/>
    <cellStyle name="SAPLocked 8 2" xfId="8600" xr:uid="{00000000-0005-0000-0000-000061F10000}"/>
    <cellStyle name="SAPLocked 8 2 10" xfId="8601" xr:uid="{00000000-0005-0000-0000-000062F10000}"/>
    <cellStyle name="SAPLocked 8 2 10 2" xfId="13384" xr:uid="{00000000-0005-0000-0000-000063F10000}"/>
    <cellStyle name="SAPLocked 8 2 11" xfId="8602" xr:uid="{00000000-0005-0000-0000-000064F10000}"/>
    <cellStyle name="SAPLocked 8 2 11 2" xfId="13385" xr:uid="{00000000-0005-0000-0000-000065F10000}"/>
    <cellStyle name="SAPLocked 8 2 12" xfId="8603" xr:uid="{00000000-0005-0000-0000-000066F10000}"/>
    <cellStyle name="SAPLocked 8 2 2" xfId="8604" xr:uid="{00000000-0005-0000-0000-000067F10000}"/>
    <cellStyle name="SAPLocked 8 2 2 2" xfId="13386" xr:uid="{00000000-0005-0000-0000-000068F10000}"/>
    <cellStyle name="SAPLocked 8 2 3" xfId="8605" xr:uid="{00000000-0005-0000-0000-000069F10000}"/>
    <cellStyle name="SAPLocked 8 2 3 2" xfId="13387" xr:uid="{00000000-0005-0000-0000-00006AF10000}"/>
    <cellStyle name="SAPLocked 8 2 4" xfId="8606" xr:uid="{00000000-0005-0000-0000-00006BF10000}"/>
    <cellStyle name="SAPLocked 8 2 4 2" xfId="13388" xr:uid="{00000000-0005-0000-0000-00006CF10000}"/>
    <cellStyle name="SAPLocked 8 2 5" xfId="8607" xr:uid="{00000000-0005-0000-0000-00006DF10000}"/>
    <cellStyle name="SAPLocked 8 2 5 2" xfId="13389" xr:uid="{00000000-0005-0000-0000-00006EF10000}"/>
    <cellStyle name="SAPLocked 8 2 6" xfId="8608" xr:uid="{00000000-0005-0000-0000-00006FF10000}"/>
    <cellStyle name="SAPLocked 8 2 6 2" xfId="13390" xr:uid="{00000000-0005-0000-0000-000070F10000}"/>
    <cellStyle name="SAPLocked 8 2 7" xfId="8609" xr:uid="{00000000-0005-0000-0000-000071F10000}"/>
    <cellStyle name="SAPLocked 8 2 7 2" xfId="13391" xr:uid="{00000000-0005-0000-0000-000072F10000}"/>
    <cellStyle name="SAPLocked 8 2 8" xfId="8610" xr:uid="{00000000-0005-0000-0000-000073F10000}"/>
    <cellStyle name="SAPLocked 8 2 8 2" xfId="13392" xr:uid="{00000000-0005-0000-0000-000074F10000}"/>
    <cellStyle name="SAPLocked 8 2 9" xfId="8611" xr:uid="{00000000-0005-0000-0000-000075F10000}"/>
    <cellStyle name="SAPLocked 8 2 9 2" xfId="13393" xr:uid="{00000000-0005-0000-0000-000076F10000}"/>
    <cellStyle name="SAPLocked 8 3" xfId="8612" xr:uid="{00000000-0005-0000-0000-000077F10000}"/>
    <cellStyle name="SAPLocked 8 3 2" xfId="13394" xr:uid="{00000000-0005-0000-0000-000078F10000}"/>
    <cellStyle name="SAPLocked 8 4" xfId="8613" xr:uid="{00000000-0005-0000-0000-000079F10000}"/>
    <cellStyle name="SAPLocked 8 4 2" xfId="13395" xr:uid="{00000000-0005-0000-0000-00007AF10000}"/>
    <cellStyle name="SAPLocked 8 5" xfId="8614" xr:uid="{00000000-0005-0000-0000-00007BF10000}"/>
    <cellStyle name="SAPLocked 8 5 2" xfId="13396" xr:uid="{00000000-0005-0000-0000-00007CF10000}"/>
    <cellStyle name="SAPLocked 8 6" xfId="8615" xr:uid="{00000000-0005-0000-0000-00007DF10000}"/>
    <cellStyle name="SAPLocked 8 6 2" xfId="13397" xr:uid="{00000000-0005-0000-0000-00007EF10000}"/>
    <cellStyle name="SAPLocked 8 7" xfId="8616" xr:uid="{00000000-0005-0000-0000-00007FF10000}"/>
    <cellStyle name="SAPLocked 8 7 2" xfId="13398" xr:uid="{00000000-0005-0000-0000-000080F10000}"/>
    <cellStyle name="SAPLocked 8 8" xfId="8617" xr:uid="{00000000-0005-0000-0000-000081F10000}"/>
    <cellStyle name="SAPLocked 8 8 2" xfId="13399" xr:uid="{00000000-0005-0000-0000-000082F10000}"/>
    <cellStyle name="SAPLocked 8 9" xfId="8618" xr:uid="{00000000-0005-0000-0000-000083F10000}"/>
    <cellStyle name="SAPLocked 8 9 2" xfId="13400" xr:uid="{00000000-0005-0000-0000-000084F10000}"/>
    <cellStyle name="SAPLocked 9" xfId="8619" xr:uid="{00000000-0005-0000-0000-000085F10000}"/>
    <cellStyle name="SAPLocked 9 10" xfId="8620" xr:uid="{00000000-0005-0000-0000-000086F10000}"/>
    <cellStyle name="SAPLocked 9 10 2" xfId="13401" xr:uid="{00000000-0005-0000-0000-000087F10000}"/>
    <cellStyle name="SAPLocked 9 11" xfId="8621" xr:uid="{00000000-0005-0000-0000-000088F10000}"/>
    <cellStyle name="SAPLocked 9 11 2" xfId="13402" xr:uid="{00000000-0005-0000-0000-000089F10000}"/>
    <cellStyle name="SAPLocked 9 12" xfId="8622" xr:uid="{00000000-0005-0000-0000-00008AF10000}"/>
    <cellStyle name="SAPLocked 9 12 2" xfId="13403" xr:uid="{00000000-0005-0000-0000-00008BF10000}"/>
    <cellStyle name="SAPLocked 9 13" xfId="8623" xr:uid="{00000000-0005-0000-0000-00008CF10000}"/>
    <cellStyle name="SAPLocked 9 2" xfId="8624" xr:uid="{00000000-0005-0000-0000-00008DF10000}"/>
    <cellStyle name="SAPLocked 9 2 10" xfId="8625" xr:uid="{00000000-0005-0000-0000-00008EF10000}"/>
    <cellStyle name="SAPLocked 9 2 10 2" xfId="13404" xr:uid="{00000000-0005-0000-0000-00008FF10000}"/>
    <cellStyle name="SAPLocked 9 2 11" xfId="8626" xr:uid="{00000000-0005-0000-0000-000090F10000}"/>
    <cellStyle name="SAPLocked 9 2 11 2" xfId="13405" xr:uid="{00000000-0005-0000-0000-000091F10000}"/>
    <cellStyle name="SAPLocked 9 2 12" xfId="8627" xr:uid="{00000000-0005-0000-0000-000092F10000}"/>
    <cellStyle name="SAPLocked 9 2 2" xfId="8628" xr:uid="{00000000-0005-0000-0000-000093F10000}"/>
    <cellStyle name="SAPLocked 9 2 2 2" xfId="13406" xr:uid="{00000000-0005-0000-0000-000094F10000}"/>
    <cellStyle name="SAPLocked 9 2 3" xfId="8629" xr:uid="{00000000-0005-0000-0000-000095F10000}"/>
    <cellStyle name="SAPLocked 9 2 3 2" xfId="13407" xr:uid="{00000000-0005-0000-0000-000096F10000}"/>
    <cellStyle name="SAPLocked 9 2 4" xfId="8630" xr:uid="{00000000-0005-0000-0000-000097F10000}"/>
    <cellStyle name="SAPLocked 9 2 4 2" xfId="13408" xr:uid="{00000000-0005-0000-0000-000098F10000}"/>
    <cellStyle name="SAPLocked 9 2 5" xfId="8631" xr:uid="{00000000-0005-0000-0000-000099F10000}"/>
    <cellStyle name="SAPLocked 9 2 5 2" xfId="13409" xr:uid="{00000000-0005-0000-0000-00009AF10000}"/>
    <cellStyle name="SAPLocked 9 2 6" xfId="8632" xr:uid="{00000000-0005-0000-0000-00009BF10000}"/>
    <cellStyle name="SAPLocked 9 2 6 2" xfId="13410" xr:uid="{00000000-0005-0000-0000-00009CF10000}"/>
    <cellStyle name="SAPLocked 9 2 7" xfId="8633" xr:uid="{00000000-0005-0000-0000-00009DF10000}"/>
    <cellStyle name="SAPLocked 9 2 7 2" xfId="13411" xr:uid="{00000000-0005-0000-0000-00009EF10000}"/>
    <cellStyle name="SAPLocked 9 2 8" xfId="8634" xr:uid="{00000000-0005-0000-0000-00009FF10000}"/>
    <cellStyle name="SAPLocked 9 2 8 2" xfId="13412" xr:uid="{00000000-0005-0000-0000-0000A0F10000}"/>
    <cellStyle name="SAPLocked 9 2 9" xfId="8635" xr:uid="{00000000-0005-0000-0000-0000A1F10000}"/>
    <cellStyle name="SAPLocked 9 2 9 2" xfId="13413" xr:uid="{00000000-0005-0000-0000-0000A2F10000}"/>
    <cellStyle name="SAPLocked 9 3" xfId="8636" xr:uid="{00000000-0005-0000-0000-0000A3F10000}"/>
    <cellStyle name="SAPLocked 9 3 2" xfId="13414" xr:uid="{00000000-0005-0000-0000-0000A4F10000}"/>
    <cellStyle name="SAPLocked 9 4" xfId="8637" xr:uid="{00000000-0005-0000-0000-0000A5F10000}"/>
    <cellStyle name="SAPLocked 9 4 2" xfId="13415" xr:uid="{00000000-0005-0000-0000-0000A6F10000}"/>
    <cellStyle name="SAPLocked 9 5" xfId="8638" xr:uid="{00000000-0005-0000-0000-0000A7F10000}"/>
    <cellStyle name="SAPLocked 9 5 2" xfId="13416" xr:uid="{00000000-0005-0000-0000-0000A8F10000}"/>
    <cellStyle name="SAPLocked 9 6" xfId="8639" xr:uid="{00000000-0005-0000-0000-0000A9F10000}"/>
    <cellStyle name="SAPLocked 9 6 2" xfId="13417" xr:uid="{00000000-0005-0000-0000-0000AAF10000}"/>
    <cellStyle name="SAPLocked 9 7" xfId="8640" xr:uid="{00000000-0005-0000-0000-0000ABF10000}"/>
    <cellStyle name="SAPLocked 9 7 2" xfId="13418" xr:uid="{00000000-0005-0000-0000-0000ACF10000}"/>
    <cellStyle name="SAPLocked 9 8" xfId="8641" xr:uid="{00000000-0005-0000-0000-0000ADF10000}"/>
    <cellStyle name="SAPLocked 9 8 2" xfId="13419" xr:uid="{00000000-0005-0000-0000-0000AEF10000}"/>
    <cellStyle name="SAPLocked 9 9" xfId="8642" xr:uid="{00000000-0005-0000-0000-0000AFF10000}"/>
    <cellStyle name="SAPLocked 9 9 2" xfId="13420" xr:uid="{00000000-0005-0000-0000-0000B0F10000}"/>
    <cellStyle name="SAPMemberCell" xfId="14412" xr:uid="{00000000-0005-0000-0000-0000B1F10000}"/>
    <cellStyle name="SAPMemberTotalCell" xfId="14413" xr:uid="{00000000-0005-0000-0000-0000B2F10000}"/>
    <cellStyle name="Shade" xfId="14417" xr:uid="{00000000-0005-0000-0000-0000B3F10000}"/>
    <cellStyle name="Standard_CORE_20040805_Movement types_Sets_V0.1_e" xfId="8643" xr:uid="{00000000-0005-0000-0000-0000B4F10000}"/>
    <cellStyle name="STYL5 - Style5" xfId="8644" xr:uid="{00000000-0005-0000-0000-0000B5F10000}"/>
    <cellStyle name="STYL5 - Style5 2" xfId="8645" xr:uid="{00000000-0005-0000-0000-0000B6F10000}"/>
    <cellStyle name="STYL5 - Style5 2 2" xfId="13421" xr:uid="{00000000-0005-0000-0000-0000B7F10000}"/>
    <cellStyle name="STYL5 - Style5 3" xfId="13422" xr:uid="{00000000-0005-0000-0000-0000B8F10000}"/>
    <cellStyle name="STYL5 - Style5 3 2" xfId="13423" xr:uid="{00000000-0005-0000-0000-0000B9F10000}"/>
    <cellStyle name="STYL6 - Style6" xfId="8646" xr:uid="{00000000-0005-0000-0000-0000BAF10000}"/>
    <cellStyle name="STYL6 - Style6 2" xfId="8647" xr:uid="{00000000-0005-0000-0000-0000BBF10000}"/>
    <cellStyle name="STYL6 - Style6 2 2" xfId="13424" xr:uid="{00000000-0005-0000-0000-0000BCF10000}"/>
    <cellStyle name="STYL6 - Style6 3" xfId="13425" xr:uid="{00000000-0005-0000-0000-0000BDF10000}"/>
    <cellStyle name="STYL6 - Style6 3 2" xfId="13426" xr:uid="{00000000-0005-0000-0000-0000BEF10000}"/>
    <cellStyle name="Style 1" xfId="14401" xr:uid="{00000000-0005-0000-0000-0000BFF10000}"/>
    <cellStyle name="STYLE1 - Style1" xfId="8648" xr:uid="{00000000-0005-0000-0000-0000C0F10000}"/>
    <cellStyle name="STYLE1 - Style1 2" xfId="8649" xr:uid="{00000000-0005-0000-0000-0000C1F10000}"/>
    <cellStyle name="STYLE1 - Style1 2 2" xfId="13427" xr:uid="{00000000-0005-0000-0000-0000C2F10000}"/>
    <cellStyle name="STYLE1 - Style1 3" xfId="13428" xr:uid="{00000000-0005-0000-0000-0000C3F10000}"/>
    <cellStyle name="STYLE1 - Style1 3 2" xfId="13429" xr:uid="{00000000-0005-0000-0000-0000C4F10000}"/>
    <cellStyle name="STYLE2 - Style2" xfId="8650" xr:uid="{00000000-0005-0000-0000-0000C5F10000}"/>
    <cellStyle name="STYLE2 - Style2 2" xfId="8651" xr:uid="{00000000-0005-0000-0000-0000C6F10000}"/>
    <cellStyle name="STYLE2 - Style2 2 2" xfId="13430" xr:uid="{00000000-0005-0000-0000-0000C7F10000}"/>
    <cellStyle name="STYLE2 - Style2 3" xfId="13431" xr:uid="{00000000-0005-0000-0000-0000C8F10000}"/>
    <cellStyle name="STYLE2 - Style2 3 2" xfId="13432" xr:uid="{00000000-0005-0000-0000-0000C9F10000}"/>
    <cellStyle name="STYLE3 - Style3" xfId="8652" xr:uid="{00000000-0005-0000-0000-0000CAF10000}"/>
    <cellStyle name="STYLE3 - Style3 2" xfId="8653" xr:uid="{00000000-0005-0000-0000-0000CBF10000}"/>
    <cellStyle name="STYLE3 - Style3 2 2" xfId="13433" xr:uid="{00000000-0005-0000-0000-0000CCF10000}"/>
    <cellStyle name="STYLE3 - Style3 3" xfId="13434" xr:uid="{00000000-0005-0000-0000-0000CDF10000}"/>
    <cellStyle name="STYLE3 - Style3 3 2" xfId="13435" xr:uid="{00000000-0005-0000-0000-0000CEF10000}"/>
    <cellStyle name="STYLE4 - Style4" xfId="8654" xr:uid="{00000000-0005-0000-0000-0000CFF10000}"/>
    <cellStyle name="STYLE4 - Style4 2" xfId="8655" xr:uid="{00000000-0005-0000-0000-0000D0F10000}"/>
    <cellStyle name="STYLE4 - Style4 2 2" xfId="13436" xr:uid="{00000000-0005-0000-0000-0000D1F10000}"/>
    <cellStyle name="STYLE4 - Style4 3" xfId="13437" xr:uid="{00000000-0005-0000-0000-0000D2F10000}"/>
    <cellStyle name="STYLE4 - Style4 3 2" xfId="13438" xr:uid="{00000000-0005-0000-0000-0000D3F10000}"/>
    <cellStyle name="Table  - Style5" xfId="13439" xr:uid="{00000000-0005-0000-0000-0000D4F10000}"/>
    <cellStyle name="Text" xfId="13440" xr:uid="{00000000-0005-0000-0000-0000D5F10000}"/>
    <cellStyle name="Title" xfId="14466" builtinId="15" customBuiltin="1"/>
    <cellStyle name="Title  - Style6" xfId="13441" xr:uid="{00000000-0005-0000-0000-0000D7F10000}"/>
    <cellStyle name="Title 10" xfId="13442" xr:uid="{00000000-0005-0000-0000-0000D8F10000}"/>
    <cellStyle name="Title 11" xfId="13443" xr:uid="{00000000-0005-0000-0000-0000D9F10000}"/>
    <cellStyle name="Title 12" xfId="13444" xr:uid="{00000000-0005-0000-0000-0000DAF10000}"/>
    <cellStyle name="Title 13" xfId="13445" xr:uid="{00000000-0005-0000-0000-0000DBF10000}"/>
    <cellStyle name="Title 14" xfId="13446" xr:uid="{00000000-0005-0000-0000-0000DCF10000}"/>
    <cellStyle name="Title 15" xfId="13447" xr:uid="{00000000-0005-0000-0000-0000DDF10000}"/>
    <cellStyle name="Title 16" xfId="13448" xr:uid="{00000000-0005-0000-0000-0000DEF10000}"/>
    <cellStyle name="Title 17" xfId="13449" xr:uid="{00000000-0005-0000-0000-0000DFF10000}"/>
    <cellStyle name="Title 17 2" xfId="14311" xr:uid="{00000000-0005-0000-0000-0000E0F10000}"/>
    <cellStyle name="Title 18" xfId="13450" xr:uid="{00000000-0005-0000-0000-0000E1F10000}"/>
    <cellStyle name="Title 19" xfId="13451" xr:uid="{00000000-0005-0000-0000-0000E2F10000}"/>
    <cellStyle name="Title 2" xfId="8656" xr:uid="{00000000-0005-0000-0000-0000E3F10000}"/>
    <cellStyle name="Title 2 2" xfId="8657" xr:uid="{00000000-0005-0000-0000-0000E4F10000}"/>
    <cellStyle name="Title 2 2 2" xfId="14312" xr:uid="{00000000-0005-0000-0000-0000E5F10000}"/>
    <cellStyle name="Title 2 3" xfId="13812" xr:uid="{00000000-0005-0000-0000-0000E6F10000}"/>
    <cellStyle name="Title 20" xfId="13508" xr:uid="{00000000-0005-0000-0000-0000E7F10000}"/>
    <cellStyle name="Title 3" xfId="8658" xr:uid="{00000000-0005-0000-0000-0000E8F10000}"/>
    <cellStyle name="Title 3 2" xfId="13813" xr:uid="{00000000-0005-0000-0000-0000E9F10000}"/>
    <cellStyle name="Title 4" xfId="13452" xr:uid="{00000000-0005-0000-0000-0000EAF10000}"/>
    <cellStyle name="Title 5" xfId="13453" xr:uid="{00000000-0005-0000-0000-0000EBF10000}"/>
    <cellStyle name="Title 6" xfId="13454" xr:uid="{00000000-0005-0000-0000-0000ECF10000}"/>
    <cellStyle name="Title 7" xfId="13455" xr:uid="{00000000-0005-0000-0000-0000EDF10000}"/>
    <cellStyle name="Title 8" xfId="13456" xr:uid="{00000000-0005-0000-0000-0000EEF10000}"/>
    <cellStyle name="Title 9" xfId="13457" xr:uid="{00000000-0005-0000-0000-0000EFF10000}"/>
    <cellStyle name="Total 10" xfId="13458" xr:uid="{00000000-0005-0000-0000-0000F0F10000}"/>
    <cellStyle name="Total 11" xfId="13459" xr:uid="{00000000-0005-0000-0000-0000F1F10000}"/>
    <cellStyle name="Total 12" xfId="13460" xr:uid="{00000000-0005-0000-0000-0000F2F10000}"/>
    <cellStyle name="Total 13" xfId="13461" xr:uid="{00000000-0005-0000-0000-0000F3F10000}"/>
    <cellStyle name="Total 14" xfId="13462" xr:uid="{00000000-0005-0000-0000-0000F4F10000}"/>
    <cellStyle name="Total 15" xfId="13463" xr:uid="{00000000-0005-0000-0000-0000F5F10000}"/>
    <cellStyle name="Total 16" xfId="13464" xr:uid="{00000000-0005-0000-0000-0000F6F10000}"/>
    <cellStyle name="Total 17" xfId="13465" xr:uid="{00000000-0005-0000-0000-0000F7F10000}"/>
    <cellStyle name="Total 17 2" xfId="13466" xr:uid="{00000000-0005-0000-0000-0000F8F10000}"/>
    <cellStyle name="Total 17 3" xfId="13467" xr:uid="{00000000-0005-0000-0000-0000F9F10000}"/>
    <cellStyle name="Total 17 4" xfId="14313" xr:uid="{00000000-0005-0000-0000-0000FAF10000}"/>
    <cellStyle name="Total 18" xfId="13468" xr:uid="{00000000-0005-0000-0000-0000FBF10000}"/>
    <cellStyle name="Total 19" xfId="14484" xr:uid="{00000000-0005-0000-0000-0000FCF10000}"/>
    <cellStyle name="Total 2" xfId="8659" xr:uid="{00000000-0005-0000-0000-0000FDF10000}"/>
    <cellStyle name="Total 2 2" xfId="8660" xr:uid="{00000000-0005-0000-0000-0000FEF10000}"/>
    <cellStyle name="Total 2 2 2" xfId="8661" xr:uid="{00000000-0005-0000-0000-0000FFF10000}"/>
    <cellStyle name="Total 2 2 3" xfId="13469" xr:uid="{00000000-0005-0000-0000-000000F20000}"/>
    <cellStyle name="Total 2 3" xfId="8662" xr:uid="{00000000-0005-0000-0000-000001F20000}"/>
    <cellStyle name="Total 2 3 2" xfId="13470" xr:uid="{00000000-0005-0000-0000-000002F20000}"/>
    <cellStyle name="Total 2 4" xfId="8663" xr:uid="{00000000-0005-0000-0000-000003F20000}"/>
    <cellStyle name="Total 2 4 2" xfId="13471" xr:uid="{00000000-0005-0000-0000-000004F20000}"/>
    <cellStyle name="Total 2 5" xfId="8664" xr:uid="{00000000-0005-0000-0000-000005F20000}"/>
    <cellStyle name="Total 2 5 2" xfId="13472" xr:uid="{00000000-0005-0000-0000-000006F20000}"/>
    <cellStyle name="Total 2 6" xfId="8665" xr:uid="{00000000-0005-0000-0000-000007F20000}"/>
    <cellStyle name="Total 2 6 2" xfId="13473" xr:uid="{00000000-0005-0000-0000-000008F20000}"/>
    <cellStyle name="Total 2 7" xfId="8666" xr:uid="{00000000-0005-0000-0000-000009F20000}"/>
    <cellStyle name="Total 2 7 2" xfId="13474" xr:uid="{00000000-0005-0000-0000-00000AF20000}"/>
    <cellStyle name="Total 2 8" xfId="8667" xr:uid="{00000000-0005-0000-0000-00000BF20000}"/>
    <cellStyle name="Total 2 9" xfId="8668" xr:uid="{00000000-0005-0000-0000-00000CF20000}"/>
    <cellStyle name="Total 3" xfId="8669" xr:uid="{00000000-0005-0000-0000-00000DF20000}"/>
    <cellStyle name="Total 3 2" xfId="8670" xr:uid="{00000000-0005-0000-0000-00000EF20000}"/>
    <cellStyle name="Total 3 2 2" xfId="13475" xr:uid="{00000000-0005-0000-0000-00000FF20000}"/>
    <cellStyle name="Total 3 3" xfId="8671" xr:uid="{00000000-0005-0000-0000-000010F20000}"/>
    <cellStyle name="Total 4" xfId="13476" xr:uid="{00000000-0005-0000-0000-000011F20000}"/>
    <cellStyle name="Total 4 2" xfId="13477" xr:uid="{00000000-0005-0000-0000-000012F20000}"/>
    <cellStyle name="Total 5" xfId="13478" xr:uid="{00000000-0005-0000-0000-000013F20000}"/>
    <cellStyle name="Total 5 2" xfId="62001" xr:uid="{00000000-0005-0000-0000-000014F20000}"/>
    <cellStyle name="Total 6" xfId="13479" xr:uid="{00000000-0005-0000-0000-000015F20000}"/>
    <cellStyle name="Total 6 2" xfId="62002" xr:uid="{00000000-0005-0000-0000-000016F20000}"/>
    <cellStyle name="Total 7" xfId="13480" xr:uid="{00000000-0005-0000-0000-000017F20000}"/>
    <cellStyle name="Total 7 2" xfId="62003" xr:uid="{00000000-0005-0000-0000-000018F20000}"/>
    <cellStyle name="Total 8" xfId="13481" xr:uid="{00000000-0005-0000-0000-000019F20000}"/>
    <cellStyle name="Total 9" xfId="13482" xr:uid="{00000000-0005-0000-0000-00001AF20000}"/>
    <cellStyle name="TotCol - Style7" xfId="13483" xr:uid="{00000000-0005-0000-0000-00001BF20000}"/>
    <cellStyle name="TotRow - Style8" xfId="13484" xr:uid="{00000000-0005-0000-0000-00001CF20000}"/>
    <cellStyle name="Undefiniert" xfId="8672" xr:uid="{00000000-0005-0000-0000-00001DF20000}"/>
    <cellStyle name="Undefiniert 2" xfId="13485" xr:uid="{00000000-0005-0000-0000-00001EF20000}"/>
    <cellStyle name="UploadThisRowValue" xfId="8673" xr:uid="{00000000-0005-0000-0000-00001FF20000}"/>
    <cellStyle name="UploadThisRowValue 2" xfId="8674" xr:uid="{00000000-0005-0000-0000-000020F20000}"/>
    <cellStyle name="UploadThisRowValue 2 2" xfId="14161" xr:uid="{00000000-0005-0000-0000-000021F20000}"/>
    <cellStyle name="UploadThisRowValue 3" xfId="8675" xr:uid="{00000000-0005-0000-0000-000022F20000}"/>
    <cellStyle name="UploadThisRowValue 4" xfId="62004" xr:uid="{00000000-0005-0000-0000-000023F20000}"/>
    <cellStyle name="Währung_KURSE3Q" xfId="14418" xr:uid="{00000000-0005-0000-0000-000024F20000}"/>
    <cellStyle name="Warning Text 10" xfId="13486" xr:uid="{00000000-0005-0000-0000-000025F20000}"/>
    <cellStyle name="Warning Text 11" xfId="13487" xr:uid="{00000000-0005-0000-0000-000026F20000}"/>
    <cellStyle name="Warning Text 12" xfId="13488" xr:uid="{00000000-0005-0000-0000-000027F20000}"/>
    <cellStyle name="Warning Text 13" xfId="13489" xr:uid="{00000000-0005-0000-0000-000028F20000}"/>
    <cellStyle name="Warning Text 14" xfId="13490" xr:uid="{00000000-0005-0000-0000-000029F20000}"/>
    <cellStyle name="Warning Text 15" xfId="13491" xr:uid="{00000000-0005-0000-0000-00002AF20000}"/>
    <cellStyle name="Warning Text 16" xfId="13492" xr:uid="{00000000-0005-0000-0000-00002BF20000}"/>
    <cellStyle name="Warning Text 17" xfId="13493" xr:uid="{00000000-0005-0000-0000-00002CF20000}"/>
    <cellStyle name="Warning Text 18" xfId="14481" xr:uid="{00000000-0005-0000-0000-00002DF20000}"/>
    <cellStyle name="Warning Text 2" xfId="8676" xr:uid="{00000000-0005-0000-0000-00002EF20000}"/>
    <cellStyle name="Warning Text 2 2" xfId="8677" xr:uid="{00000000-0005-0000-0000-00002FF20000}"/>
    <cellStyle name="Warning Text 2 2 2" xfId="14314" xr:uid="{00000000-0005-0000-0000-000030F20000}"/>
    <cellStyle name="Warning Text 2 3" xfId="13814" xr:uid="{00000000-0005-0000-0000-000031F20000}"/>
    <cellStyle name="Warning Text 2 4" xfId="62005" xr:uid="{00000000-0005-0000-0000-000032F20000}"/>
    <cellStyle name="Warning Text 2 5" xfId="62006" xr:uid="{00000000-0005-0000-0000-000033F20000}"/>
    <cellStyle name="Warning Text 2 6" xfId="62007" xr:uid="{00000000-0005-0000-0000-000034F20000}"/>
    <cellStyle name="Warning Text 3" xfId="8678" xr:uid="{00000000-0005-0000-0000-000035F20000}"/>
    <cellStyle name="Warning Text 3 2" xfId="13815" xr:uid="{00000000-0005-0000-0000-000036F20000}"/>
    <cellStyle name="Warning Text 3 3" xfId="62008" xr:uid="{00000000-0005-0000-0000-000037F20000}"/>
    <cellStyle name="Warning Text 4" xfId="8679" xr:uid="{00000000-0005-0000-0000-000038F20000}"/>
    <cellStyle name="Warning Text 4 2" xfId="13816" xr:uid="{00000000-0005-0000-0000-000039F20000}"/>
    <cellStyle name="Warning Text 5" xfId="13494" xr:uid="{00000000-0005-0000-0000-00003AF20000}"/>
    <cellStyle name="Warning Text 5 2" xfId="62009" xr:uid="{00000000-0005-0000-0000-00003BF20000}"/>
    <cellStyle name="Warning Text 6" xfId="13495" xr:uid="{00000000-0005-0000-0000-00003CF20000}"/>
    <cellStyle name="Warning Text 6 2" xfId="62010" xr:uid="{00000000-0005-0000-0000-00003DF20000}"/>
    <cellStyle name="Warning Text 7" xfId="13496" xr:uid="{00000000-0005-0000-0000-00003EF20000}"/>
    <cellStyle name="Warning Text 7 2" xfId="62011" xr:uid="{00000000-0005-0000-0000-00003FF20000}"/>
    <cellStyle name="Warning Text 8" xfId="13497" xr:uid="{00000000-0005-0000-0000-000040F20000}"/>
    <cellStyle name="Warning Text 8 2" xfId="62012" xr:uid="{00000000-0005-0000-0000-000041F20000}"/>
    <cellStyle name="Warning Text 9" xfId="13498" xr:uid="{00000000-0005-0000-0000-000042F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55"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07C92-DEE5-44C6-8E5B-49364E8F7237}">
  <sheetPr>
    <tabColor theme="1" tint="0.249977111117893"/>
  </sheetPr>
  <dimension ref="A1:K170"/>
  <sheetViews>
    <sheetView tabSelected="1" zoomScale="85" zoomScaleNormal="85" workbookViewId="0">
      <pane xSplit="1" ySplit="4" topLeftCell="B5" activePane="bottomRight" state="frozen"/>
      <selection pane="topRight"/>
      <selection pane="bottomLeft"/>
      <selection pane="bottomRight" activeCell="B5" sqref="B5"/>
    </sheetView>
  </sheetViews>
  <sheetFormatPr defaultRowHeight="12.75" x14ac:dyDescent="0.2"/>
  <cols>
    <col min="2" max="2" width="58.7109375" bestFit="1" customWidth="1"/>
    <col min="3" max="5" width="16.7109375" customWidth="1"/>
    <col min="8" max="11" width="14.5703125" customWidth="1"/>
  </cols>
  <sheetData>
    <row r="1" spans="1:11" x14ac:dyDescent="0.2">
      <c r="A1" s="601"/>
      <c r="B1" s="600"/>
      <c r="C1" s="600"/>
      <c r="D1" s="600"/>
      <c r="E1" s="600"/>
    </row>
    <row r="2" spans="1:11" x14ac:dyDescent="0.2">
      <c r="A2" s="599" t="s">
        <v>1759</v>
      </c>
      <c r="B2" s="598"/>
      <c r="C2" s="598"/>
      <c r="D2" s="598"/>
      <c r="E2" s="598"/>
    </row>
    <row r="4" spans="1:11" x14ac:dyDescent="0.2">
      <c r="A4" s="597" t="s">
        <v>1758</v>
      </c>
      <c r="B4" s="596"/>
      <c r="C4" s="596" t="s">
        <v>1131</v>
      </c>
      <c r="D4" s="596" t="s">
        <v>1751</v>
      </c>
      <c r="E4" s="596" t="s">
        <v>1757</v>
      </c>
    </row>
    <row r="5" spans="1:11" x14ac:dyDescent="0.2">
      <c r="A5" s="2"/>
    </row>
    <row r="6" spans="1:11" x14ac:dyDescent="0.2">
      <c r="A6" s="2">
        <v>500</v>
      </c>
      <c r="B6" t="s">
        <v>1756</v>
      </c>
      <c r="C6" s="582">
        <f>SUMIF('SCH C-2.1 F'!B:B,$A6,'SCH C-2.1 F'!H:H)</f>
        <v>4033616.9099999997</v>
      </c>
      <c r="D6" s="1">
        <f t="shared" ref="D6:D18" si="0">C6*E6</f>
        <v>3795727.4499999997</v>
      </c>
      <c r="E6" s="579">
        <f>MAX(MIN(1,IFERROR(_xlfn.XLOOKUP(A6,Labor!$F:$F,Labor!$D:$D),0)),0)</f>
        <v>0.94102328869897567</v>
      </c>
    </row>
    <row r="7" spans="1:11" x14ac:dyDescent="0.2">
      <c r="A7" s="2">
        <v>501</v>
      </c>
      <c r="B7" t="s">
        <v>1755</v>
      </c>
      <c r="C7" s="1">
        <f>SUMIF('SCH C-2.1 F'!B:B,$A7,'SCH C-2.1 F'!H:H)</f>
        <v>265133824.6357207</v>
      </c>
      <c r="D7" s="1">
        <f t="shared" si="0"/>
        <v>1053290.3551788735</v>
      </c>
      <c r="E7" s="579">
        <f>MAX(MIN(1,IFERROR(_xlfn.XLOOKUP(A7,Labor!$F:$F,Labor!$D:$D),0)),0)</f>
        <v>3.9726743904744581E-3</v>
      </c>
    </row>
    <row r="8" spans="1:11" x14ac:dyDescent="0.2">
      <c r="A8" s="2">
        <v>502</v>
      </c>
      <c r="B8" t="s">
        <v>1754</v>
      </c>
      <c r="C8" s="1">
        <f>SUMIF('SCH C-2.1 F'!B:B,$A8,'SCH C-2.1 F'!H:H)</f>
        <v>21993335.404146373</v>
      </c>
      <c r="D8" s="1">
        <f t="shared" si="0"/>
        <v>0</v>
      </c>
      <c r="E8" s="579">
        <f>MAX(MIN(1,IFERROR(_xlfn.XLOOKUP(A8,Labor!$F:$F,Labor!$D:$D),0)),0)</f>
        <v>0</v>
      </c>
      <c r="H8" s="591" t="s">
        <v>1753</v>
      </c>
      <c r="I8" s="591"/>
      <c r="J8" s="591"/>
      <c r="K8" s="591"/>
    </row>
    <row r="9" spans="1:11" x14ac:dyDescent="0.2">
      <c r="A9" s="2">
        <v>504</v>
      </c>
      <c r="B9" t="s">
        <v>1752</v>
      </c>
      <c r="C9" s="1">
        <f>SUMIF('SCH C-2.1 F'!B:B,$A9,'SCH C-2.1 F'!H:H)</f>
        <v>0</v>
      </c>
      <c r="D9" s="1">
        <f t="shared" si="0"/>
        <v>0</v>
      </c>
      <c r="E9" s="579">
        <f>MAX(MIN(1,IFERROR(_xlfn.XLOOKUP(A9,Labor!$F:$F,Labor!$D:$D),0)),0)</f>
        <v>0</v>
      </c>
      <c r="H9" s="590"/>
      <c r="I9" s="589" t="s">
        <v>1751</v>
      </c>
      <c r="J9" s="589" t="s">
        <v>831</v>
      </c>
      <c r="K9" s="589" t="s">
        <v>1738</v>
      </c>
    </row>
    <row r="10" spans="1:11" x14ac:dyDescent="0.2">
      <c r="A10" s="2">
        <v>505</v>
      </c>
      <c r="B10" t="s">
        <v>1735</v>
      </c>
      <c r="C10" s="1">
        <f>SUMIF('SCH C-2.1 F'!B:B,$A10,'SCH C-2.1 F'!H:H)</f>
        <v>2463165.2399999998</v>
      </c>
      <c r="D10" s="1">
        <f t="shared" si="0"/>
        <v>1894680.75</v>
      </c>
      <c r="E10" s="579">
        <f>MAX(MIN(1,IFERROR(_xlfn.XLOOKUP(A10,Labor!$F:$F,Labor!$D:$D),0)),0)</f>
        <v>0.76920570298401914</v>
      </c>
      <c r="H10" s="482" t="s">
        <v>1750</v>
      </c>
      <c r="I10" s="588">
        <f>Labor!C18</f>
        <v>6486404.1500000004</v>
      </c>
      <c r="J10" s="595">
        <f>C8</f>
        <v>21993335.404146373</v>
      </c>
      <c r="K10" s="587">
        <f>I10/J10</f>
        <v>0.29492589599561725</v>
      </c>
    </row>
    <row r="11" spans="1:11" x14ac:dyDescent="0.2">
      <c r="A11" s="2">
        <v>506</v>
      </c>
      <c r="B11" t="s">
        <v>1749</v>
      </c>
      <c r="C11" s="1">
        <f>SUMIF('SCH C-2.1 F'!B:B,$A11,'SCH C-2.1 F'!H:H)</f>
        <v>19188282.050000001</v>
      </c>
      <c r="D11" s="1">
        <f t="shared" si="0"/>
        <v>1622923.8700000003</v>
      </c>
      <c r="E11" s="579">
        <f>MAX(MIN(1,IFERROR(_xlfn.XLOOKUP(A11,Labor!$F:$F,Labor!$D:$D),0)),0)</f>
        <v>8.4578904238068575E-2</v>
      </c>
      <c r="H11" s="105" t="s">
        <v>1748</v>
      </c>
      <c r="I11" s="594">
        <f>Labor!C19</f>
        <v>1894680.75</v>
      </c>
      <c r="J11" s="593">
        <f>C10</f>
        <v>2463165.2399999998</v>
      </c>
      <c r="K11" s="592">
        <f>I11/J11</f>
        <v>0.76920570298401914</v>
      </c>
    </row>
    <row r="12" spans="1:11" x14ac:dyDescent="0.2">
      <c r="A12" s="2">
        <v>507</v>
      </c>
      <c r="B12" t="s">
        <v>1646</v>
      </c>
      <c r="C12" s="1">
        <f>SUMIF('SCH C-2.1 F'!B:B,$A12,'SCH C-2.1 F'!H:H)</f>
        <v>0</v>
      </c>
      <c r="D12" s="1">
        <f t="shared" si="0"/>
        <v>0</v>
      </c>
      <c r="E12" s="579">
        <f>MAX(MIN(1,IFERROR(_xlfn.XLOOKUP(A12,Labor!$F:$F,Labor!$D:$D),0)),0)</f>
        <v>0</v>
      </c>
    </row>
    <row r="13" spans="1:11" x14ac:dyDescent="0.2">
      <c r="A13" s="2">
        <v>509</v>
      </c>
      <c r="B13" t="s">
        <v>1747</v>
      </c>
      <c r="C13" s="1">
        <f>SUMIF('SCH C-2.1 F'!B:B,$A13,'SCH C-2.1 F'!H:H)</f>
        <v>0</v>
      </c>
      <c r="D13" s="1">
        <f t="shared" si="0"/>
        <v>0</v>
      </c>
      <c r="E13" s="579"/>
    </row>
    <row r="14" spans="1:11" x14ac:dyDescent="0.2">
      <c r="A14" s="2">
        <v>510</v>
      </c>
      <c r="B14" t="s">
        <v>1722</v>
      </c>
      <c r="C14" s="1">
        <f>SUMIF('SCH C-2.1 F'!B:B,$A14,'SCH C-2.1 F'!H:H)</f>
        <v>6503921.5</v>
      </c>
      <c r="D14" s="1">
        <f t="shared" si="0"/>
        <v>4765394.6499999994</v>
      </c>
      <c r="E14" s="579">
        <f>MAX(MIN(1,IFERROR(_xlfn.XLOOKUP(A14,Labor!$F:$F,Labor!$D:$D),0)),0)</f>
        <v>0.73269559757140357</v>
      </c>
    </row>
    <row r="15" spans="1:11" x14ac:dyDescent="0.2">
      <c r="A15" s="2">
        <v>511</v>
      </c>
      <c r="B15" t="s">
        <v>1685</v>
      </c>
      <c r="C15" s="1">
        <f>SUMIF('SCH C-2.1 F'!B:B,$A15,'SCH C-2.1 F'!H:H)</f>
        <v>3059779.79</v>
      </c>
      <c r="D15" s="1">
        <f t="shared" si="0"/>
        <v>27114.690000000002</v>
      </c>
      <c r="E15" s="579">
        <f>MAX(MIN(1,IFERROR(_xlfn.XLOOKUP(A15,Labor!$F:$F,Labor!$D:$D),0)),0)</f>
        <v>8.8616475239873399E-3</v>
      </c>
    </row>
    <row r="16" spans="1:11" x14ac:dyDescent="0.2">
      <c r="A16" s="2">
        <v>512</v>
      </c>
      <c r="B16" t="s">
        <v>1746</v>
      </c>
      <c r="C16" s="1">
        <f>SUMIF('SCH C-2.1 F'!B:B,$A16,'SCH C-2.1 F'!H:H)</f>
        <v>26488225.589999996</v>
      </c>
      <c r="D16" s="1">
        <f t="shared" si="0"/>
        <v>3762383.5485106171</v>
      </c>
      <c r="E16" s="579">
        <f>MAX(MIN(1,IFERROR(_xlfn.XLOOKUP(A16,Labor!$F:$F,Labor!$D:$D),0)),0)</f>
        <v>0.14203984844990961</v>
      </c>
    </row>
    <row r="17" spans="1:11" x14ac:dyDescent="0.2">
      <c r="A17" s="2">
        <v>513</v>
      </c>
      <c r="B17" t="s">
        <v>1730</v>
      </c>
      <c r="C17" s="1">
        <f>SUMIF('SCH C-2.1 F'!B:B,$A17,'SCH C-2.1 F'!H:H)</f>
        <v>11671590.030000003</v>
      </c>
      <c r="D17" s="1">
        <f t="shared" si="0"/>
        <v>3040023.3100000005</v>
      </c>
      <c r="E17" s="579">
        <f>MAX(MIN(1,IFERROR(_xlfn.XLOOKUP(A17,Labor!$F:$F,Labor!$D:$D),0)),0)</f>
        <v>0.2604635103003185</v>
      </c>
    </row>
    <row r="18" spans="1:11" x14ac:dyDescent="0.2">
      <c r="A18" s="2">
        <v>514</v>
      </c>
      <c r="B18" t="s">
        <v>1745</v>
      </c>
      <c r="C18" s="1">
        <f>SUMIF('SCH C-2.1 F'!B:B,$A18,'SCH C-2.1 F'!H:H)</f>
        <v>1026554.5499999997</v>
      </c>
      <c r="D18" s="1">
        <f t="shared" si="0"/>
        <v>119550.59</v>
      </c>
      <c r="E18" s="579">
        <f>MAX(MIN(1,IFERROR(_xlfn.XLOOKUP(A18,Labor!$F:$F,Labor!$D:$D),0)),0)</f>
        <v>0.1164580976237454</v>
      </c>
    </row>
    <row r="19" spans="1:11" x14ac:dyDescent="0.2">
      <c r="A19" s="2"/>
      <c r="B19" t="s">
        <v>1744</v>
      </c>
      <c r="C19" s="578">
        <f>SUM(C6:C18)</f>
        <v>361562295.69986713</v>
      </c>
      <c r="D19" s="578">
        <f>SUM(D6:D18)</f>
        <v>20081089.213689487</v>
      </c>
    </row>
    <row r="20" spans="1:11" x14ac:dyDescent="0.2">
      <c r="A20" s="2"/>
      <c r="B20" t="s">
        <v>1642</v>
      </c>
    </row>
    <row r="21" spans="1:11" x14ac:dyDescent="0.2">
      <c r="A21" s="2"/>
      <c r="B21" t="s">
        <v>1743</v>
      </c>
    </row>
    <row r="22" spans="1:11" x14ac:dyDescent="0.2">
      <c r="A22" s="2">
        <v>535</v>
      </c>
      <c r="B22" t="s">
        <v>1742</v>
      </c>
      <c r="C22" s="582">
        <f>SUMIF('SCH C-2.1 F'!B:B,$A22,'SCH C-2.1 F'!H:H)</f>
        <v>112378.33000000002</v>
      </c>
      <c r="D22" s="1">
        <f t="shared" ref="D22:D32" si="1">C22*E22</f>
        <v>0</v>
      </c>
      <c r="E22" s="579"/>
      <c r="H22" s="591" t="s">
        <v>1741</v>
      </c>
      <c r="I22" s="591"/>
      <c r="J22" s="591"/>
      <c r="K22" s="591"/>
    </row>
    <row r="23" spans="1:11" x14ac:dyDescent="0.2">
      <c r="A23" s="2">
        <v>536</v>
      </c>
      <c r="B23" t="s">
        <v>1740</v>
      </c>
      <c r="C23" s="1">
        <f>SUMIF('SCH C-2.1 F'!B:B,$A23,'SCH C-2.1 F'!H:H)</f>
        <v>43206.239999999991</v>
      </c>
      <c r="D23" s="1">
        <f t="shared" si="1"/>
        <v>0</v>
      </c>
      <c r="E23" s="579">
        <f>MIN(1,IFERROR(_xlfn.XLOOKUP(A23,Labor!$F:$F,Labor!$D:$D),0))</f>
        <v>0</v>
      </c>
      <c r="H23" s="590"/>
      <c r="I23" s="589" t="s">
        <v>1739</v>
      </c>
      <c r="J23" s="589" t="s">
        <v>831</v>
      </c>
      <c r="K23" s="589" t="s">
        <v>1738</v>
      </c>
    </row>
    <row r="24" spans="1:11" x14ac:dyDescent="0.2">
      <c r="A24" s="2">
        <v>537</v>
      </c>
      <c r="B24" t="s">
        <v>1737</v>
      </c>
      <c r="C24" s="1">
        <f>SUMIF('SCH C-2.1 F'!B:B,$A24,'SCH C-2.1 F'!H:H)</f>
        <v>0</v>
      </c>
      <c r="D24" s="1">
        <f t="shared" si="1"/>
        <v>0</v>
      </c>
      <c r="E24" s="579">
        <f>MIN(1,IFERROR(_xlfn.XLOOKUP(A24,Labor!$F:$F,Labor!$D:$D),0))</f>
        <v>0</v>
      </c>
      <c r="H24" s="482" t="s">
        <v>1736</v>
      </c>
      <c r="I24" s="588">
        <f>K24*J24</f>
        <v>28378921.696432777</v>
      </c>
      <c r="J24" s="588">
        <f>C48</f>
        <v>51849548.803999998</v>
      </c>
      <c r="K24" s="587">
        <f>K26</f>
        <v>0.54733208583376236</v>
      </c>
    </row>
    <row r="25" spans="1:11" x14ac:dyDescent="0.2">
      <c r="A25" s="2">
        <v>538</v>
      </c>
      <c r="B25" t="s">
        <v>1735</v>
      </c>
      <c r="C25" s="1">
        <f>SUMIF('SCH C-2.1 F'!B:B,$A25,'SCH C-2.1 F'!H:H)</f>
        <v>278011.44</v>
      </c>
      <c r="D25" s="1">
        <f t="shared" si="1"/>
        <v>0</v>
      </c>
      <c r="E25" s="579"/>
    </row>
    <row r="26" spans="1:11" x14ac:dyDescent="0.2">
      <c r="A26" s="2">
        <v>539</v>
      </c>
      <c r="B26" t="s">
        <v>1734</v>
      </c>
      <c r="C26" s="1">
        <f>SUMIF('SCH C-2.1 F'!B:B,$A26,'SCH C-2.1 F'!H:H)</f>
        <v>232457.39</v>
      </c>
      <c r="D26" s="1">
        <f t="shared" si="1"/>
        <v>0</v>
      </c>
      <c r="E26" s="579">
        <f>MIN(1,IFERROR(_xlfn.XLOOKUP(A26,Labor!$F:$F,Labor!$D:$D),0))</f>
        <v>0</v>
      </c>
      <c r="H26" s="585" t="s">
        <v>1733</v>
      </c>
      <c r="I26" s="584">
        <v>23686710.739299577</v>
      </c>
      <c r="J26" s="584">
        <v>43276671.242865503</v>
      </c>
      <c r="K26" s="583">
        <f>I26/J26</f>
        <v>0.54733208583376236</v>
      </c>
    </row>
    <row r="27" spans="1:11" x14ac:dyDescent="0.2">
      <c r="A27" s="2">
        <v>540</v>
      </c>
      <c r="B27" t="s">
        <v>1646</v>
      </c>
      <c r="C27" s="1">
        <f>SUMIF('SCH C-2.1 F'!B:B,$A27,'SCH C-2.1 F'!H:H)</f>
        <v>430120.39</v>
      </c>
      <c r="D27" s="1">
        <f t="shared" si="1"/>
        <v>0</v>
      </c>
      <c r="E27" s="579">
        <f>MIN(1,IFERROR(_xlfn.XLOOKUP(A27,Labor!$F:$F,Labor!$D:$D),0))</f>
        <v>0</v>
      </c>
    </row>
    <row r="28" spans="1:11" x14ac:dyDescent="0.2">
      <c r="A28" s="2">
        <v>541</v>
      </c>
      <c r="B28" t="s">
        <v>1732</v>
      </c>
      <c r="C28" s="1">
        <f>SUMIF('SCH C-2.1 F'!B:B,$A28,'SCH C-2.1 F'!H:H)</f>
        <v>0</v>
      </c>
      <c r="D28" s="1">
        <f t="shared" si="1"/>
        <v>0</v>
      </c>
      <c r="E28" s="579"/>
    </row>
    <row r="29" spans="1:11" x14ac:dyDescent="0.2">
      <c r="A29" s="2">
        <v>542</v>
      </c>
      <c r="B29" t="s">
        <v>1685</v>
      </c>
      <c r="C29" s="1">
        <f>SUMIF('SCH C-2.1 F'!B:B,$A29,'SCH C-2.1 F'!H:H)</f>
        <v>288823.66000000003</v>
      </c>
      <c r="D29" s="1">
        <f t="shared" si="1"/>
        <v>80067.829999999973</v>
      </c>
      <c r="E29" s="579">
        <f>MIN(1,IFERROR(_xlfn.XLOOKUP(A29,Labor!$F:$F,Labor!$D:$D),0))</f>
        <v>0.27722046732598005</v>
      </c>
    </row>
    <row r="30" spans="1:11" x14ac:dyDescent="0.2">
      <c r="A30" s="2">
        <v>543</v>
      </c>
      <c r="B30" t="s">
        <v>1731</v>
      </c>
      <c r="C30" s="1">
        <f>SUMIF('SCH C-2.1 F'!B:B,$A30,'SCH C-2.1 F'!H:H)</f>
        <v>340772.09</v>
      </c>
      <c r="D30" s="1">
        <f t="shared" si="1"/>
        <v>26543.049999999996</v>
      </c>
      <c r="E30" s="579">
        <f>MIN(1,IFERROR(_xlfn.XLOOKUP(A30,Labor!$F:$F,Labor!$D:$D),0))</f>
        <v>7.7890915303539074E-2</v>
      </c>
    </row>
    <row r="31" spans="1:11" x14ac:dyDescent="0.2">
      <c r="A31" s="2">
        <v>544</v>
      </c>
      <c r="B31" t="s">
        <v>1730</v>
      </c>
      <c r="C31" s="1">
        <f>SUMIF('SCH C-2.1 F'!B:B,$A31,'SCH C-2.1 F'!H:H)</f>
        <v>403136.35000000009</v>
      </c>
      <c r="D31" s="1">
        <f t="shared" si="1"/>
        <v>197384.16</v>
      </c>
      <c r="E31" s="579">
        <f>MIN(1,IFERROR(_xlfn.XLOOKUP(A31,Labor!$F:$F,Labor!$D:$D),0))</f>
        <v>0.48962134027358228</v>
      </c>
    </row>
    <row r="32" spans="1:11" x14ac:dyDescent="0.2">
      <c r="A32" s="2">
        <v>545</v>
      </c>
      <c r="B32" t="s">
        <v>1729</v>
      </c>
      <c r="C32" s="1">
        <f>SUMIF('SCH C-2.1 F'!B:B,$A32,'SCH C-2.1 F'!H:H)</f>
        <v>6016.9199999999992</v>
      </c>
      <c r="D32" s="1">
        <f t="shared" si="1"/>
        <v>0</v>
      </c>
      <c r="E32" s="579"/>
    </row>
    <row r="33" spans="1:5" x14ac:dyDescent="0.2">
      <c r="A33" s="2"/>
      <c r="B33" t="s">
        <v>1728</v>
      </c>
      <c r="C33" s="578">
        <f>SUM(C22:C32)</f>
        <v>2134922.8100000005</v>
      </c>
      <c r="D33" s="578">
        <f>SUM(D22:D32)</f>
        <v>303995.03999999998</v>
      </c>
    </row>
    <row r="34" spans="1:5" x14ac:dyDescent="0.2">
      <c r="A34" s="2"/>
      <c r="B34" t="s">
        <v>1642</v>
      </c>
    </row>
    <row r="35" spans="1:5" x14ac:dyDescent="0.2">
      <c r="A35" s="2"/>
      <c r="B35" t="s">
        <v>1727</v>
      </c>
    </row>
    <row r="36" spans="1:5" x14ac:dyDescent="0.2">
      <c r="A36" s="2">
        <v>546</v>
      </c>
      <c r="B36" t="s">
        <v>1726</v>
      </c>
      <c r="C36" s="582">
        <f>SUMIF('SCH C-2.1 F'!B:B,$A36,'SCH C-2.1 F'!H:H)</f>
        <v>161875.86999999997</v>
      </c>
      <c r="D36" s="1">
        <f t="shared" ref="D36:D44" si="2">C36*E36</f>
        <v>106342.90000000001</v>
      </c>
      <c r="E36" s="579">
        <f>MIN(1,IFERROR(_xlfn.XLOOKUP(A36,Labor!$F:$F,Labor!$D:$D),0))</f>
        <v>0.65694102524360198</v>
      </c>
    </row>
    <row r="37" spans="1:5" x14ac:dyDescent="0.2">
      <c r="A37" s="2">
        <v>547</v>
      </c>
      <c r="B37" t="s">
        <v>1725</v>
      </c>
      <c r="C37" s="1">
        <f>SUMIF('SCH C-2.1 F'!B:B,$A37,'SCH C-2.1 F'!H:H)</f>
        <v>61485813.316341065</v>
      </c>
      <c r="D37" s="1">
        <f t="shared" si="2"/>
        <v>0</v>
      </c>
      <c r="E37" s="579">
        <f>MIN(1,IFERROR(_xlfn.XLOOKUP(A37,Labor!$F:$F,Labor!$D:$D),0))</f>
        <v>0</v>
      </c>
    </row>
    <row r="38" spans="1:5" x14ac:dyDescent="0.2">
      <c r="A38" s="2">
        <v>548</v>
      </c>
      <c r="B38" t="s">
        <v>1724</v>
      </c>
      <c r="C38" s="1">
        <f>SUMIF('SCH C-2.1 F'!B:B,$A38,'SCH C-2.1 F'!H:H)</f>
        <v>215143.72999999998</v>
      </c>
      <c r="D38" s="1">
        <f t="shared" si="2"/>
        <v>148445.13</v>
      </c>
      <c r="E38" s="579">
        <f>MIN(1,IFERROR(_xlfn.XLOOKUP(A38,Labor!$F:$F,Labor!$D:$D),0))</f>
        <v>0.68998120465792812</v>
      </c>
    </row>
    <row r="39" spans="1:5" x14ac:dyDescent="0.2">
      <c r="A39" s="2">
        <v>549</v>
      </c>
      <c r="B39" t="s">
        <v>1723</v>
      </c>
      <c r="C39" s="1">
        <f>SUMIF('SCH C-2.1 F'!B:B,$A39,'SCH C-2.1 F'!H:H)</f>
        <v>1891385.2699999996</v>
      </c>
      <c r="D39" s="1">
        <f t="shared" si="2"/>
        <v>590364.48000000033</v>
      </c>
      <c r="E39" s="579">
        <f>MIN(1,IFERROR(_xlfn.XLOOKUP(A39,Labor!$F:$F,Labor!$D:$D),0))</f>
        <v>0.31213338147653041</v>
      </c>
    </row>
    <row r="40" spans="1:5" x14ac:dyDescent="0.2">
      <c r="A40" s="2">
        <v>550</v>
      </c>
      <c r="B40" t="s">
        <v>1646</v>
      </c>
      <c r="C40" s="1">
        <f>SUMIF('SCH C-2.1 F'!B:B,$A40,'SCH C-2.1 F'!H:H)</f>
        <v>7157.0400000000009</v>
      </c>
      <c r="D40" s="1">
        <f t="shared" si="2"/>
        <v>0</v>
      </c>
      <c r="E40" s="579">
        <f>MIN(1,IFERROR(_xlfn.XLOOKUP(A40,Labor!$F:$F,Labor!$D:$D),0))</f>
        <v>0</v>
      </c>
    </row>
    <row r="41" spans="1:5" x14ac:dyDescent="0.2">
      <c r="A41" s="2">
        <v>551</v>
      </c>
      <c r="B41" t="s">
        <v>1722</v>
      </c>
      <c r="C41" s="1">
        <f>SUMIF('SCH C-2.1 F'!B:B,$A41,'SCH C-2.1 F'!H:H)</f>
        <v>232062.72999999995</v>
      </c>
      <c r="D41" s="1">
        <f t="shared" si="2"/>
        <v>161479.82999999996</v>
      </c>
      <c r="E41" s="579">
        <f>MIN(1,IFERROR(_xlfn.XLOOKUP(A41,Labor!$F:$F,Labor!$D:$D),0))</f>
        <v>0.69584560174742405</v>
      </c>
    </row>
    <row r="42" spans="1:5" x14ac:dyDescent="0.2">
      <c r="A42" s="2">
        <v>552</v>
      </c>
      <c r="B42" t="s">
        <v>1685</v>
      </c>
      <c r="C42" s="1">
        <f>SUMIF('SCH C-2.1 F'!B:B,$A42,'SCH C-2.1 F'!H:H)</f>
        <v>296724.22000000009</v>
      </c>
      <c r="D42" s="1">
        <f t="shared" si="2"/>
        <v>122758.54</v>
      </c>
      <c r="E42" s="579">
        <f>MIN(1,IFERROR(_xlfn.XLOOKUP(A42,Labor!$F:$F,Labor!$D:$D),0))</f>
        <v>0.41371257122185695</v>
      </c>
    </row>
    <row r="43" spans="1:5" x14ac:dyDescent="0.2">
      <c r="A43" s="2">
        <v>553</v>
      </c>
      <c r="B43" t="s">
        <v>1721</v>
      </c>
      <c r="C43" s="1">
        <f>SUMIF('SCH C-2.1 F'!B:B,$A43,'SCH C-2.1 F'!H:H)</f>
        <v>2571285.9700000002</v>
      </c>
      <c r="D43" s="1">
        <f t="shared" si="2"/>
        <v>334711.37</v>
      </c>
      <c r="E43" s="579">
        <f>MIN(1,IFERROR(_xlfn.XLOOKUP(A43,Labor!$F:$F,Labor!$D:$D),0))</f>
        <v>0.13017275165235703</v>
      </c>
    </row>
    <row r="44" spans="1:5" x14ac:dyDescent="0.2">
      <c r="A44" s="2">
        <v>554</v>
      </c>
      <c r="B44" t="s">
        <v>1720</v>
      </c>
      <c r="C44" s="1">
        <f>SUMIF('SCH C-2.1 F'!B:B,$A44,'SCH C-2.1 F'!H:H)</f>
        <v>1971927.9800000002</v>
      </c>
      <c r="D44" s="1">
        <f t="shared" si="2"/>
        <v>364018.06999999995</v>
      </c>
      <c r="E44" s="579">
        <f>MIN(1,IFERROR(_xlfn.XLOOKUP(A44,Labor!$F:$F,Labor!$D:$D),0))</f>
        <v>0.18460008361968672</v>
      </c>
    </row>
    <row r="45" spans="1:5" x14ac:dyDescent="0.2">
      <c r="A45" s="2"/>
      <c r="B45" t="s">
        <v>1719</v>
      </c>
      <c r="C45" s="578">
        <f>SUM(C36:C44)</f>
        <v>68833376.12634106</v>
      </c>
      <c r="D45" s="578">
        <f>SUM(D36:D44)</f>
        <v>1828120.3200000003</v>
      </c>
    </row>
    <row r="46" spans="1:5" x14ac:dyDescent="0.2">
      <c r="A46" s="2"/>
      <c r="B46" t="s">
        <v>1642</v>
      </c>
    </row>
    <row r="47" spans="1:5" x14ac:dyDescent="0.2">
      <c r="A47" s="2"/>
      <c r="B47" t="s">
        <v>1718</v>
      </c>
    </row>
    <row r="48" spans="1:5" x14ac:dyDescent="0.2">
      <c r="A48" s="2">
        <v>555</v>
      </c>
      <c r="B48" t="s">
        <v>1717</v>
      </c>
      <c r="C48" s="580">
        <f>SUMIF('SCH C-2.1 F'!B:B,$A48,'SCH C-2.1 F'!H:H)</f>
        <v>51849548.803999998</v>
      </c>
      <c r="D48" s="1">
        <f>C48*E48</f>
        <v>0</v>
      </c>
      <c r="E48" s="579">
        <f>MIN(1,IFERROR(_xlfn.XLOOKUP(A48,Labor!$F:$F,Labor!$D:$D),0))</f>
        <v>0</v>
      </c>
    </row>
    <row r="49" spans="1:5" x14ac:dyDescent="0.2">
      <c r="A49" s="2">
        <v>556</v>
      </c>
      <c r="B49" t="s">
        <v>1716</v>
      </c>
      <c r="C49" s="1">
        <f>SUMIF('SCH C-2.1 F'!B:B,$A49,'SCH C-2.1 F'!H:H)</f>
        <v>1747770.28</v>
      </c>
      <c r="D49" s="1">
        <f>C49*E49</f>
        <v>1324069.49</v>
      </c>
      <c r="E49" s="579">
        <f>MIN(1,IFERROR(_xlfn.XLOOKUP(A49,Labor!$F:$F,Labor!$D:$D),0))</f>
        <v>0.75757638469513278</v>
      </c>
    </row>
    <row r="50" spans="1:5" x14ac:dyDescent="0.2">
      <c r="A50" s="2">
        <v>557</v>
      </c>
      <c r="B50" t="s">
        <v>1715</v>
      </c>
      <c r="C50" s="1">
        <f>SUMIF('SCH C-2.1 F'!B:B,$A50,'SCH C-2.1 F'!H:H)</f>
        <v>116923.71999999997</v>
      </c>
      <c r="D50" s="1">
        <f>C50*E50</f>
        <v>0</v>
      </c>
      <c r="E50" s="579">
        <f>MIN(1,IFERROR(_xlfn.XLOOKUP(A50,Labor!$F:$F,Labor!$D:$D),0))</f>
        <v>0</v>
      </c>
    </row>
    <row r="51" spans="1:5" x14ac:dyDescent="0.2">
      <c r="A51" s="2"/>
      <c r="B51" t="s">
        <v>1714</v>
      </c>
      <c r="C51" s="578">
        <f>SUM(C48:C50)</f>
        <v>53714242.803999998</v>
      </c>
      <c r="D51" s="578">
        <f>SUM(D48:D50)</f>
        <v>1324069.49</v>
      </c>
    </row>
    <row r="52" spans="1:5" x14ac:dyDescent="0.2">
      <c r="A52" s="2"/>
      <c r="B52" t="s">
        <v>1642</v>
      </c>
    </row>
    <row r="53" spans="1:5" x14ac:dyDescent="0.2">
      <c r="A53" s="2"/>
      <c r="B53" t="s">
        <v>1713</v>
      </c>
    </row>
    <row r="54" spans="1:5" x14ac:dyDescent="0.2">
      <c r="A54" s="2">
        <v>558.1</v>
      </c>
      <c r="B54" t="s">
        <v>1712</v>
      </c>
      <c r="C54" s="580">
        <f>SUMIF('SCH C-2.1 F'!B:B,$A54,'SCH C-2.1 F'!H:H)</f>
        <v>9237.8000000000011</v>
      </c>
      <c r="D54" s="1">
        <f>C54*E54</f>
        <v>0</v>
      </c>
      <c r="E54" s="579">
        <f>MIN(1,IFERROR(_xlfn.XLOOKUP(A54,Labor!$F:$F,Labor!$D:$D),0))</f>
        <v>0</v>
      </c>
    </row>
    <row r="55" spans="1:5" x14ac:dyDescent="0.2">
      <c r="A55" s="2">
        <v>558.11</v>
      </c>
      <c r="B55" t="s">
        <v>1711</v>
      </c>
      <c r="C55" s="1">
        <f>SUMIF('SCH C-2.1 F'!B:B,$A55,'SCH C-2.1 F'!H:H)</f>
        <v>136530.52000000002</v>
      </c>
      <c r="D55" s="1">
        <f>C55*E55</f>
        <v>0</v>
      </c>
      <c r="E55" s="579">
        <f>MIN(1,IFERROR(_xlfn.XLOOKUP(A55,Labor!$F:$F,Labor!$D:$D),0))</f>
        <v>0</v>
      </c>
    </row>
    <row r="56" spans="1:5" x14ac:dyDescent="0.2">
      <c r="A56" s="2">
        <v>558.70000000000005</v>
      </c>
      <c r="B56" t="s">
        <v>1710</v>
      </c>
      <c r="C56" s="1">
        <f>SUMIF('SCH C-2.1 F'!B:B,$A56,'SCH C-2.1 F'!H:H)</f>
        <v>281625.84000000003</v>
      </c>
      <c r="D56" s="1">
        <f>C56*E56</f>
        <v>0</v>
      </c>
      <c r="E56" s="579">
        <f>MIN(1,IFERROR(_xlfn.XLOOKUP(A56,Labor!$F:$F,Labor!$D:$D),0))</f>
        <v>0</v>
      </c>
    </row>
    <row r="57" spans="1:5" x14ac:dyDescent="0.2">
      <c r="A57" s="2">
        <v>558.9</v>
      </c>
      <c r="B57" t="s">
        <v>1701</v>
      </c>
      <c r="C57" s="1">
        <f>SUMIF('SCH C-2.1 F'!B:B,$A57,'SCH C-2.1 F'!H:H)</f>
        <v>0</v>
      </c>
      <c r="D57" s="1">
        <f>C57*E57</f>
        <v>0</v>
      </c>
      <c r="E57" s="579">
        <f>MIN(1,IFERROR(_xlfn.XLOOKUP(A57,Labor!$F:$F,Labor!$D:$D),0))</f>
        <v>0</v>
      </c>
    </row>
    <row r="58" spans="1:5" x14ac:dyDescent="0.2">
      <c r="A58" s="2"/>
      <c r="B58" t="s">
        <v>1316</v>
      </c>
      <c r="C58" s="578">
        <f>SUM(C54:C57)</f>
        <v>427394.16000000003</v>
      </c>
      <c r="D58" s="578">
        <f>SUM(D54:D57)</f>
        <v>0</v>
      </c>
    </row>
    <row r="59" spans="1:5" x14ac:dyDescent="0.2">
      <c r="A59" s="2"/>
      <c r="B59" t="s">
        <v>1642</v>
      </c>
    </row>
    <row r="60" spans="1:5" x14ac:dyDescent="0.2">
      <c r="A60" s="2"/>
      <c r="B60" t="s">
        <v>1709</v>
      </c>
      <c r="C60" s="578">
        <f>SUM(C58,C51,C45,C33,C19)</f>
        <v>486672231.60020816</v>
      </c>
      <c r="D60" s="578">
        <f>SUM(D58,D51,D45,D33,D19)</f>
        <v>23537274.063689489</v>
      </c>
    </row>
    <row r="61" spans="1:5" x14ac:dyDescent="0.2">
      <c r="A61" s="2"/>
      <c r="B61" t="s">
        <v>1642</v>
      </c>
    </row>
    <row r="62" spans="1:5" x14ac:dyDescent="0.2">
      <c r="A62" s="2"/>
      <c r="B62" t="s">
        <v>1708</v>
      </c>
    </row>
    <row r="63" spans="1:5" x14ac:dyDescent="0.2">
      <c r="A63" s="2">
        <v>560</v>
      </c>
      <c r="B63" t="s">
        <v>1707</v>
      </c>
      <c r="C63" s="580">
        <f>SUMIF('SCH C-2.1 F'!B:B,$A63,'SCH C-2.1 F'!H:H)</f>
        <v>1110673.0900000001</v>
      </c>
      <c r="D63" s="1">
        <f t="shared" ref="D63:D78" si="3">C63*E63</f>
        <v>787691.95000000007</v>
      </c>
      <c r="E63" s="579">
        <f>MIN(1,IFERROR(_xlfn.XLOOKUP(A63,Labor!$F:$F,Labor!$D:$D),0))</f>
        <v>0.7092023360357097</v>
      </c>
    </row>
    <row r="64" spans="1:5" x14ac:dyDescent="0.2">
      <c r="A64" s="2">
        <v>561</v>
      </c>
      <c r="B64" t="s">
        <v>1694</v>
      </c>
      <c r="C64" s="1">
        <f>SUMIF('SCH C-2.1 F'!B:B,$A64,'SCH C-2.1 F'!H:H)</f>
        <v>2552631.86</v>
      </c>
      <c r="D64" s="1">
        <f t="shared" si="3"/>
        <v>1902162.3600000003</v>
      </c>
      <c r="E64" s="579">
        <f>MIN(1,IFERROR(_xlfn.XLOOKUP(A64,Labor!$F:$F,Labor!$D:$D),0))</f>
        <v>0.74517692496402532</v>
      </c>
    </row>
    <row r="65" spans="1:5" x14ac:dyDescent="0.2">
      <c r="A65" s="2">
        <v>562</v>
      </c>
      <c r="B65" t="s">
        <v>1693</v>
      </c>
      <c r="C65" s="1">
        <f>SUMIF('SCH C-2.1 F'!B:B,$A65,'SCH C-2.1 F'!H:H)</f>
        <v>778242.80000000016</v>
      </c>
      <c r="D65" s="1">
        <f t="shared" si="3"/>
        <v>603779.38</v>
      </c>
      <c r="E65" s="579">
        <f>MIN(1,IFERROR(_xlfn.XLOOKUP(A65,Labor!$F:$F,Labor!$D:$D),0))</f>
        <v>0.77582392024699731</v>
      </c>
    </row>
    <row r="66" spans="1:5" x14ac:dyDescent="0.2">
      <c r="A66" s="2">
        <v>563</v>
      </c>
      <c r="B66" t="s">
        <v>1692</v>
      </c>
      <c r="C66" s="1">
        <f>SUMIF('SCH C-2.1 F'!B:B,$A66,'SCH C-2.1 F'!H:H)</f>
        <v>243952.38000000009</v>
      </c>
      <c r="D66" s="1">
        <f t="shared" si="3"/>
        <v>5499.96</v>
      </c>
      <c r="E66" s="579">
        <f>MIN(1,IFERROR(_xlfn.XLOOKUP(A66,Labor!$F:$F,Labor!$D:$D),0))</f>
        <v>2.2545219685907544E-2</v>
      </c>
    </row>
    <row r="67" spans="1:5" x14ac:dyDescent="0.2">
      <c r="A67" s="2">
        <v>564</v>
      </c>
      <c r="B67" t="s">
        <v>1691</v>
      </c>
      <c r="C67" s="1">
        <f>SUMIF('SCH C-2.1 F'!B:B,$A67,'SCH C-2.1 F'!H:H)</f>
        <v>0</v>
      </c>
      <c r="D67" s="1">
        <f t="shared" si="3"/>
        <v>0</v>
      </c>
      <c r="E67" s="579">
        <f>MIN(1,IFERROR(_xlfn.XLOOKUP(A67,Labor!$F:$F,Labor!$D:$D),0))</f>
        <v>0</v>
      </c>
    </row>
    <row r="68" spans="1:5" x14ac:dyDescent="0.2">
      <c r="A68" s="2">
        <v>565</v>
      </c>
      <c r="B68" t="s">
        <v>1706</v>
      </c>
      <c r="C68" s="1">
        <f>SUMIF('SCH C-2.1 F'!B:B,$A68,'SCH C-2.1 F'!H:H)</f>
        <v>4166.9999999995343</v>
      </c>
      <c r="D68" s="1">
        <f t="shared" si="3"/>
        <v>0</v>
      </c>
      <c r="E68" s="579">
        <f>MIN(1,IFERROR(_xlfn.XLOOKUP(A68,Labor!$F:$F,Labor!$D:$D),0))</f>
        <v>0</v>
      </c>
    </row>
    <row r="69" spans="1:5" x14ac:dyDescent="0.2">
      <c r="A69" s="2">
        <v>566</v>
      </c>
      <c r="B69" t="s">
        <v>1705</v>
      </c>
      <c r="C69" s="1">
        <f>SUMIF('SCH C-2.1 F'!B:B,$A69,'SCH C-2.1 F'!H:H)</f>
        <v>14339769.529999999</v>
      </c>
      <c r="D69" s="1">
        <f t="shared" si="3"/>
        <v>180049.46</v>
      </c>
      <c r="E69" s="579">
        <f>MIN(1,IFERROR(_xlfn.XLOOKUP(A69,Labor!$F:$F,Labor!$D:$D),0))</f>
        <v>1.255595214576646E-2</v>
      </c>
    </row>
    <row r="70" spans="1:5" x14ac:dyDescent="0.2">
      <c r="A70" s="2">
        <v>567</v>
      </c>
      <c r="B70" t="s">
        <v>1646</v>
      </c>
      <c r="C70" s="1">
        <f>SUMIF('SCH C-2.1 F'!B:B,$A70,'SCH C-2.1 F'!H:H)</f>
        <v>98357.62</v>
      </c>
      <c r="D70" s="1">
        <f t="shared" si="3"/>
        <v>0</v>
      </c>
      <c r="E70" s="579">
        <f>MIN(1,IFERROR(_xlfn.XLOOKUP(A70,Labor!$F:$F,Labor!$D:$D),0))</f>
        <v>0</v>
      </c>
    </row>
    <row r="71" spans="1:5" x14ac:dyDescent="0.2">
      <c r="A71" s="2">
        <v>568</v>
      </c>
      <c r="B71" t="s">
        <v>1704</v>
      </c>
      <c r="C71" s="1">
        <f>SUMIF('SCH C-2.1 F'!B:B,$A71,'SCH C-2.1 F'!H:H)</f>
        <v>0</v>
      </c>
      <c r="D71" s="1">
        <f t="shared" si="3"/>
        <v>0</v>
      </c>
      <c r="E71" s="579">
        <f>MIN(1,IFERROR(_xlfn.XLOOKUP(A71,Labor!$F:$F,Labor!$D:$D),0))</f>
        <v>0</v>
      </c>
    </row>
    <row r="72" spans="1:5" x14ac:dyDescent="0.2">
      <c r="A72" s="2">
        <v>569</v>
      </c>
      <c r="B72" t="s">
        <v>1685</v>
      </c>
      <c r="C72" s="1">
        <f>SUMIF('SCH C-2.1 F'!B:B,$A72,'SCH C-2.1 F'!H:H)</f>
        <v>884255.90999999992</v>
      </c>
      <c r="D72" s="1">
        <f t="shared" si="3"/>
        <v>221342.78999999998</v>
      </c>
      <c r="E72" s="579">
        <f>MIN(1,IFERROR(_xlfn.XLOOKUP(A72,Labor!$F:$F,Labor!$D:$D),0))</f>
        <v>0.25031530747699499</v>
      </c>
    </row>
    <row r="73" spans="1:5" x14ac:dyDescent="0.2">
      <c r="A73" s="2">
        <v>570</v>
      </c>
      <c r="B73" t="s">
        <v>1684</v>
      </c>
      <c r="C73" s="1">
        <f>SUMIF('SCH C-2.1 F'!B:B,$A73,'SCH C-2.1 F'!H:H)</f>
        <v>1485143.4999999998</v>
      </c>
      <c r="D73" s="1">
        <f t="shared" si="3"/>
        <v>412473.09</v>
      </c>
      <c r="E73" s="579">
        <f>MIN(1,IFERROR(_xlfn.XLOOKUP(A73,Labor!$F:$F,Labor!$D:$D),0))</f>
        <v>0.27773281841115022</v>
      </c>
    </row>
    <row r="74" spans="1:5" x14ac:dyDescent="0.2">
      <c r="A74" s="2">
        <v>571</v>
      </c>
      <c r="B74" t="s">
        <v>1683</v>
      </c>
      <c r="C74" s="1">
        <f>SUMIF('SCH C-2.1 F'!B:B,$A74,'SCH C-2.1 F'!H:H)+'SCH D-1'!G141</f>
        <v>2328197.38</v>
      </c>
      <c r="D74" s="1">
        <f t="shared" si="3"/>
        <v>150109.76546223418</v>
      </c>
      <c r="E74" s="579">
        <f>MIN(1,IFERROR(_xlfn.XLOOKUP(A74,Labor!$F:$F,Labor!$D:$D),0))</f>
        <v>6.4474673303787575E-2</v>
      </c>
    </row>
    <row r="75" spans="1:5" x14ac:dyDescent="0.2">
      <c r="A75" s="2">
        <v>572</v>
      </c>
      <c r="B75" t="s">
        <v>1682</v>
      </c>
      <c r="C75" s="1">
        <f>SUMIF('SCH C-2.1 F'!B:B,$A75,'SCH C-2.1 F'!H:H)</f>
        <v>0</v>
      </c>
      <c r="D75" s="1">
        <f t="shared" si="3"/>
        <v>0</v>
      </c>
      <c r="E75" s="579">
        <v>0</v>
      </c>
    </row>
    <row r="76" spans="1:5" x14ac:dyDescent="0.2">
      <c r="A76" s="2">
        <v>573</v>
      </c>
      <c r="B76" t="s">
        <v>1703</v>
      </c>
      <c r="C76" s="1">
        <f>SUMIF('SCH C-2.1 F'!B:B,$A76,'SCH C-2.1 F'!H:H)</f>
        <v>137335.24000000005</v>
      </c>
      <c r="D76" s="1">
        <f t="shared" si="3"/>
        <v>0</v>
      </c>
      <c r="E76" s="579">
        <f>MIN(1,IFERROR(_xlfn.XLOOKUP(A76,Labor!$F:$F,Labor!$D:$D),0))</f>
        <v>0</v>
      </c>
    </row>
    <row r="77" spans="1:5" x14ac:dyDescent="0.2">
      <c r="A77" s="2">
        <v>575</v>
      </c>
      <c r="B77" t="s">
        <v>1702</v>
      </c>
      <c r="C77" s="1">
        <f>SUMIF('SCH C-2.1 F'!B:B,$A77,'SCH C-2.1 F'!H:H)</f>
        <v>0</v>
      </c>
      <c r="D77" s="1">
        <f t="shared" si="3"/>
        <v>0</v>
      </c>
      <c r="E77" s="579">
        <f>MIN(1,IFERROR(_xlfn.XLOOKUP(A77,Labor!$F:$F,Labor!$D:$D),0))</f>
        <v>0</v>
      </c>
    </row>
    <row r="78" spans="1:5" x14ac:dyDescent="0.2">
      <c r="A78" s="2">
        <v>576.29999999999995</v>
      </c>
      <c r="B78" t="s">
        <v>1701</v>
      </c>
      <c r="C78" s="1">
        <f>SUMIF('SCH C-2.1 F'!B:B,$A78,'SCH C-2.1 F'!H:H)</f>
        <v>18900</v>
      </c>
      <c r="D78" s="1">
        <f t="shared" si="3"/>
        <v>0</v>
      </c>
      <c r="E78" s="579">
        <f>MIN(1,IFERROR(_xlfn.XLOOKUP(A78,Labor!$F:$F,Labor!$D:$D),0))</f>
        <v>0</v>
      </c>
    </row>
    <row r="79" spans="1:5" x14ac:dyDescent="0.2">
      <c r="A79" s="2"/>
      <c r="B79" t="s">
        <v>1700</v>
      </c>
      <c r="C79" s="578">
        <f>SUM(C63:C78)</f>
        <v>23981626.309999995</v>
      </c>
      <c r="D79" s="578">
        <f>SUM(D63:D78)</f>
        <v>4263108.7554622348</v>
      </c>
      <c r="E79" s="581">
        <f>D79/C79</f>
        <v>0.17776562358010639</v>
      </c>
    </row>
    <row r="80" spans="1:5" x14ac:dyDescent="0.2">
      <c r="A80" s="2"/>
      <c r="B80" t="s">
        <v>1642</v>
      </c>
    </row>
    <row r="81" spans="1:5" x14ac:dyDescent="0.2">
      <c r="A81" s="2"/>
      <c r="B81" t="s">
        <v>1699</v>
      </c>
    </row>
    <row r="82" spans="1:5" x14ac:dyDescent="0.2">
      <c r="A82" s="2">
        <v>578.5</v>
      </c>
      <c r="B82" t="s">
        <v>1698</v>
      </c>
      <c r="C82" s="1">
        <f>SUMIF('SCH C-2.1 F'!B:B,$A82,'SCH C-2.1 F'!H:H)</f>
        <v>0</v>
      </c>
    </row>
    <row r="83" spans="1:5" x14ac:dyDescent="0.2">
      <c r="A83" s="2"/>
      <c r="B83" t="s">
        <v>1697</v>
      </c>
      <c r="C83" s="578">
        <f>SUM(C82)</f>
        <v>0</v>
      </c>
      <c r="D83" s="578">
        <f>SUM(D82)</f>
        <v>0</v>
      </c>
    </row>
    <row r="84" spans="1:5" x14ac:dyDescent="0.2">
      <c r="A84" s="2"/>
      <c r="B84" t="s">
        <v>1642</v>
      </c>
    </row>
    <row r="85" spans="1:5" x14ac:dyDescent="0.2">
      <c r="A85" s="2"/>
      <c r="B85" t="s">
        <v>1696</v>
      </c>
    </row>
    <row r="86" spans="1:5" x14ac:dyDescent="0.2">
      <c r="A86" s="2">
        <v>580</v>
      </c>
      <c r="B86" t="s">
        <v>1695</v>
      </c>
      <c r="C86" s="580">
        <f>SUMIF('SCH C-2.1 F'!B:B,$A86,'SCH C-2.1 F'!H:H)</f>
        <v>2974212.5199999986</v>
      </c>
      <c r="D86" s="1">
        <f>C86*E86</f>
        <v>1108614.68</v>
      </c>
      <c r="E86" s="579">
        <f>MIN(1,IFERROR(_xlfn.XLOOKUP(A86,Labor!$F:$F,Labor!$D:$D),0))</f>
        <v>0.37274225447749793</v>
      </c>
    </row>
    <row r="87" spans="1:5" x14ac:dyDescent="0.2">
      <c r="A87" s="2">
        <v>581</v>
      </c>
      <c r="B87" t="s">
        <v>1694</v>
      </c>
      <c r="C87" s="1">
        <f>SUMIF('SCH C-2.1 F'!B:B,$A87,'SCH C-2.1 F'!H:H)</f>
        <v>0</v>
      </c>
      <c r="D87" s="1"/>
      <c r="E87" s="579" t="str">
        <f>IFERROR(_xlfn.XLOOKUP(A87,Labor!$F:$F,Labor!$D:$D),0)</f>
        <v/>
      </c>
    </row>
    <row r="88" spans="1:5" x14ac:dyDescent="0.2">
      <c r="A88" s="2">
        <v>582</v>
      </c>
      <c r="B88" t="s">
        <v>1693</v>
      </c>
      <c r="C88" s="1">
        <f>SUMIF('SCH C-2.1 F'!B:B,$A88,'SCH C-2.1 F'!H:H)</f>
        <v>1743055.75</v>
      </c>
      <c r="D88" s="1">
        <f>C88*E88</f>
        <v>870355.35</v>
      </c>
      <c r="E88" s="579">
        <f>MIN(1,IFERROR(_xlfn.XLOOKUP(A88,Labor!$F:$F,Labor!$D:$D),0))</f>
        <v>0.49932731640970174</v>
      </c>
    </row>
    <row r="89" spans="1:5" x14ac:dyDescent="0.2">
      <c r="A89" s="2">
        <v>583</v>
      </c>
      <c r="B89" t="s">
        <v>1692</v>
      </c>
      <c r="C89" s="1">
        <f>SUMIF('SCH C-2.1 F'!B:B,$A89,'SCH C-2.1 F'!H:H)</f>
        <v>4258805.1400000006</v>
      </c>
      <c r="D89" s="1">
        <f>C89*E89</f>
        <v>1793995.8400000003</v>
      </c>
      <c r="E89" s="579">
        <f>MIN(1,IFERROR(_xlfn.XLOOKUP(A89,Labor!$F:$F,Labor!$D:$D),0))</f>
        <v>0.42124393603976912</v>
      </c>
    </row>
    <row r="90" spans="1:5" x14ac:dyDescent="0.2">
      <c r="A90" s="2">
        <v>584</v>
      </c>
      <c r="B90" t="s">
        <v>1691</v>
      </c>
      <c r="C90" s="1">
        <f>SUMIF('SCH C-2.1 F'!B:B,$A90,'SCH C-2.1 F'!H:H)</f>
        <v>5353120.32</v>
      </c>
      <c r="D90" s="1">
        <f>C90*E90</f>
        <v>295413.17000000004</v>
      </c>
      <c r="E90" s="579">
        <f>MIN(1,IFERROR(_xlfn.XLOOKUP(A90,Labor!$F:$F,Labor!$D:$D),0))</f>
        <v>5.5185228864797875E-2</v>
      </c>
    </row>
    <row r="91" spans="1:5" x14ac:dyDescent="0.2">
      <c r="A91" s="2">
        <v>585</v>
      </c>
      <c r="B91" t="s">
        <v>1690</v>
      </c>
      <c r="C91" s="1">
        <f>SUMIF('SCH C-2.1 F'!B:B,$A91,'SCH C-2.1 F'!H:H)</f>
        <v>0</v>
      </c>
      <c r="D91" s="1"/>
      <c r="E91" s="579" t="str">
        <f>IFERROR(_xlfn.XLOOKUP(A91,Labor!$F:$F,Labor!$D:$D),0)</f>
        <v/>
      </c>
    </row>
    <row r="92" spans="1:5" x14ac:dyDescent="0.2">
      <c r="A92" s="2">
        <v>586</v>
      </c>
      <c r="B92" t="s">
        <v>1689</v>
      </c>
      <c r="C92" s="1">
        <f>SUMIF('SCH C-2.1 F'!B:B,$A92,'SCH C-2.1 F'!H:H)</f>
        <v>3609388.6900000004</v>
      </c>
      <c r="D92" s="1">
        <f>C92*E92</f>
        <v>1696394.8099999998</v>
      </c>
      <c r="E92" s="579">
        <f>MIN(1,IFERROR(_xlfn.XLOOKUP(A92,Labor!$F:$F,Labor!$D:$D),0))</f>
        <v>0.46999504783176999</v>
      </c>
    </row>
    <row r="93" spans="1:5" x14ac:dyDescent="0.2">
      <c r="A93" s="2">
        <v>587</v>
      </c>
      <c r="B93" t="s">
        <v>1688</v>
      </c>
      <c r="C93" s="1">
        <f>SUMIF('SCH C-2.1 F'!B:B,$A93,'SCH C-2.1 F'!H:H)</f>
        <v>0</v>
      </c>
      <c r="D93" s="1"/>
      <c r="E93" s="579" t="str">
        <f>IFERROR(_xlfn.XLOOKUP(A93,Labor!$F:$F,Labor!$D:$D),0)</f>
        <v/>
      </c>
    </row>
    <row r="94" spans="1:5" x14ac:dyDescent="0.2">
      <c r="A94" s="2">
        <v>588</v>
      </c>
      <c r="B94" t="s">
        <v>1687</v>
      </c>
      <c r="C94" s="1">
        <f>SUMIF('SCH C-2.1 F'!B:B,$A94,'SCH C-2.1 F'!H:H)</f>
        <v>5927878.21</v>
      </c>
      <c r="D94" s="1">
        <f>C94*E94</f>
        <v>1912604.4499999997</v>
      </c>
      <c r="E94" s="579">
        <f>MIN(1,IFERROR(_xlfn.XLOOKUP(A94,Labor!$F:$F,Labor!$D:$D),0))</f>
        <v>0.32264570597512321</v>
      </c>
    </row>
    <row r="95" spans="1:5" x14ac:dyDescent="0.2">
      <c r="A95" s="2">
        <v>589</v>
      </c>
      <c r="B95" t="s">
        <v>1646</v>
      </c>
      <c r="C95" s="1">
        <f>SUMIF('SCH C-2.1 F'!B:B,$A95,'SCH C-2.1 F'!H:H)</f>
        <v>17740.899999999998</v>
      </c>
      <c r="D95" s="1"/>
      <c r="E95" s="579">
        <f>IFERROR(_xlfn.XLOOKUP(A95,Labor!$F:$F,Labor!$D:$D),0)</f>
        <v>0</v>
      </c>
    </row>
    <row r="96" spans="1:5" x14ac:dyDescent="0.2">
      <c r="A96" s="2">
        <v>590</v>
      </c>
      <c r="B96" t="s">
        <v>1686</v>
      </c>
      <c r="C96" s="1">
        <f>SUMIF('SCH C-2.1 F'!B:B,$A96,'SCH C-2.1 F'!H:H)</f>
        <v>35893.5</v>
      </c>
      <c r="D96" s="1">
        <f>C96*E96</f>
        <v>0</v>
      </c>
      <c r="E96" s="579">
        <f>MIN(1,IFERROR(_xlfn.XLOOKUP(A96,Labor!$F:$F,Labor!$D:$D),0))</f>
        <v>0</v>
      </c>
    </row>
    <row r="97" spans="1:5" x14ac:dyDescent="0.2">
      <c r="A97" s="2">
        <v>591</v>
      </c>
      <c r="B97" t="s">
        <v>1685</v>
      </c>
      <c r="C97" s="1">
        <f>SUMIF('SCH C-2.1 F'!B:B,$A97,'SCH C-2.1 F'!H:H)</f>
        <v>0</v>
      </c>
      <c r="D97" s="1"/>
      <c r="E97" s="579" t="str">
        <f>IFERROR(_xlfn.XLOOKUP(A97,Labor!$F:$F,Labor!$D:$D),0)</f>
        <v/>
      </c>
    </row>
    <row r="98" spans="1:5" x14ac:dyDescent="0.2">
      <c r="A98" s="2">
        <v>592</v>
      </c>
      <c r="B98" t="s">
        <v>1684</v>
      </c>
      <c r="C98" s="1">
        <f>SUMIF('SCH C-2.1 F'!B:B,$A98,'SCH C-2.1 F'!H:H)</f>
        <v>1317188.7</v>
      </c>
      <c r="D98" s="1">
        <f>C98*E98</f>
        <v>180040.07</v>
      </c>
      <c r="E98" s="579">
        <f>MIN(1,IFERROR(_xlfn.XLOOKUP(A98,Labor!$F:$F,Labor!$D:$D),0))</f>
        <v>0.13668510062377548</v>
      </c>
    </row>
    <row r="99" spans="1:5" x14ac:dyDescent="0.2">
      <c r="A99" s="2">
        <v>593</v>
      </c>
      <c r="B99" t="s">
        <v>1683</v>
      </c>
      <c r="C99" s="1">
        <f>SUMIF('SCH C-2.1 F'!B:B,$A99,'SCH C-2.1 F'!H:H)+'SCH D-1'!G178</f>
        <v>22357031.43</v>
      </c>
      <c r="D99" s="1">
        <f>C99*E99</f>
        <v>3231228.7676344495</v>
      </c>
      <c r="E99" s="579">
        <f>MIN(1,IFERROR(_xlfn.XLOOKUP(A99,Labor!$F:$F,Labor!$D:$D),0))</f>
        <v>0.14452852462776403</v>
      </c>
    </row>
    <row r="100" spans="1:5" x14ac:dyDescent="0.2">
      <c r="A100" s="2">
        <v>594</v>
      </c>
      <c r="B100" t="s">
        <v>1682</v>
      </c>
      <c r="C100" s="1">
        <f>SUMIF('SCH C-2.1 F'!B:B,$A100,'SCH C-2.1 F'!H:H)</f>
        <v>1848776.9499999997</v>
      </c>
      <c r="D100" s="1">
        <f>C100*E100</f>
        <v>614788.9600000002</v>
      </c>
      <c r="E100" s="579">
        <f>MIN(1,IFERROR(_xlfn.XLOOKUP(A100,Labor!$F:$F,Labor!$D:$D),0))</f>
        <v>0.33253820045733495</v>
      </c>
    </row>
    <row r="101" spans="1:5" x14ac:dyDescent="0.2">
      <c r="A101" s="2">
        <v>595</v>
      </c>
      <c r="B101" t="s">
        <v>1681</v>
      </c>
      <c r="C101" s="1">
        <f>SUMIF('SCH C-2.1 F'!B:B,$A101,'SCH C-2.1 F'!H:H)</f>
        <v>2259.9500000000003</v>
      </c>
      <c r="D101" s="1">
        <f>C101*E101</f>
        <v>0</v>
      </c>
      <c r="E101" s="579">
        <f>MIN(1,IFERROR(_xlfn.XLOOKUP(A101,Labor!$F:$F,Labor!$D:$D),0))</f>
        <v>0</v>
      </c>
    </row>
    <row r="102" spans="1:5" x14ac:dyDescent="0.2">
      <c r="A102" s="2">
        <v>596</v>
      </c>
      <c r="B102" t="s">
        <v>1680</v>
      </c>
      <c r="C102" s="1">
        <f>SUMIF('SCH C-2.1 F'!B:B,$A102,'SCH C-2.1 F'!H:H)</f>
        <v>219000</v>
      </c>
      <c r="D102" s="1"/>
      <c r="E102" s="579">
        <f>IFERROR(_xlfn.XLOOKUP(A102,Labor!$F:$F,Labor!$D:$D),0)</f>
        <v>0</v>
      </c>
    </row>
    <row r="103" spans="1:5" x14ac:dyDescent="0.2">
      <c r="A103" s="2">
        <v>597</v>
      </c>
      <c r="B103" t="s">
        <v>1679</v>
      </c>
      <c r="C103" s="1">
        <f>SUMIF('SCH C-2.1 F'!B:B,$A103,'SCH C-2.1 F'!H:H)</f>
        <v>272845.8</v>
      </c>
      <c r="D103" s="1">
        <f>C103*E103</f>
        <v>0</v>
      </c>
      <c r="E103" s="579">
        <f>MIN(1,IFERROR(_xlfn.XLOOKUP(A103,Labor!$F:$F,Labor!$D:$D),0))</f>
        <v>0</v>
      </c>
    </row>
    <row r="104" spans="1:5" x14ac:dyDescent="0.2">
      <c r="A104" s="2">
        <v>598</v>
      </c>
      <c r="B104" t="s">
        <v>1678</v>
      </c>
      <c r="C104" s="1">
        <f>SUMIF('SCH C-2.1 F'!B:B,$A104,'SCH C-2.1 F'!H:H)</f>
        <v>854515.89999999991</v>
      </c>
      <c r="D104" s="1">
        <f>C104*E104</f>
        <v>0</v>
      </c>
      <c r="E104" s="579">
        <f>MIN(1,IFERROR(_xlfn.XLOOKUP(A104,Labor!$F:$F,Labor!$D:$D),0))</f>
        <v>0</v>
      </c>
    </row>
    <row r="105" spans="1:5" x14ac:dyDescent="0.2">
      <c r="A105" s="2"/>
      <c r="B105" t="s">
        <v>1677</v>
      </c>
      <c r="C105" s="578">
        <f>SUM(C86:C104)</f>
        <v>50791713.759999998</v>
      </c>
      <c r="D105" s="578">
        <f>SUM(D86:D104)</f>
        <v>11703436.09763445</v>
      </c>
    </row>
    <row r="106" spans="1:5" x14ac:dyDescent="0.2">
      <c r="A106" s="2"/>
      <c r="B106" t="s">
        <v>1642</v>
      </c>
    </row>
    <row r="107" spans="1:5" x14ac:dyDescent="0.2">
      <c r="A107" s="2"/>
      <c r="B107" t="s">
        <v>1676</v>
      </c>
    </row>
    <row r="108" spans="1:5" x14ac:dyDescent="0.2">
      <c r="A108" s="2">
        <v>901</v>
      </c>
      <c r="B108" t="s">
        <v>1675</v>
      </c>
      <c r="C108" s="580">
        <f>SUMIF('SCH C-2.1 F'!B:B,$A108,'SCH C-2.1 F'!H:H)</f>
        <v>1839091.2544999998</v>
      </c>
      <c r="D108" s="1">
        <f>C108*E108</f>
        <v>1313889.0222</v>
      </c>
      <c r="E108" s="579">
        <f>MIN(1,IFERROR(_xlfn.XLOOKUP(A108,Labor!$F:$F,Labor!$D:$D),0))</f>
        <v>0.71442296241967163</v>
      </c>
    </row>
    <row r="109" spans="1:5" x14ac:dyDescent="0.2">
      <c r="A109" s="2">
        <v>902</v>
      </c>
      <c r="B109" t="s">
        <v>1674</v>
      </c>
      <c r="C109" s="1">
        <f>SUMIF('SCH C-2.1 F'!B:B,$A109,'SCH C-2.1 F'!H:H)</f>
        <v>316520.21909999999</v>
      </c>
      <c r="D109" s="1">
        <f>C109*E109</f>
        <v>174510.3792</v>
      </c>
      <c r="E109" s="579">
        <f>MIN(1,IFERROR(_xlfn.XLOOKUP(A109,Labor!$F:$F,Labor!$D:$D),0))</f>
        <v>0.55134038418211118</v>
      </c>
    </row>
    <row r="110" spans="1:5" x14ac:dyDescent="0.2">
      <c r="A110" s="2">
        <v>903</v>
      </c>
      <c r="B110" t="s">
        <v>1673</v>
      </c>
      <c r="C110" s="1">
        <f>SUMIF('SCH C-2.1 F'!B:B,$A110,'SCH C-2.1 F'!H:H)</f>
        <v>7408158.3480000012</v>
      </c>
      <c r="D110" s="1">
        <f>C110*E110</f>
        <v>3851870.4749999996</v>
      </c>
      <c r="E110" s="579">
        <f>MIN(1,IFERROR(_xlfn.XLOOKUP(A110,Labor!$F:$F,Labor!$D:$D),0))</f>
        <v>0.51994980318420148</v>
      </c>
    </row>
    <row r="111" spans="1:5" x14ac:dyDescent="0.2">
      <c r="A111" s="2">
        <v>904</v>
      </c>
      <c r="B111" t="s">
        <v>1672</v>
      </c>
      <c r="C111" s="1">
        <f>SUMIF('SCH C-2.1 F'!B:B,$A111,'SCH C-2.1 F'!H:H)</f>
        <v>2937423.36</v>
      </c>
      <c r="D111" s="1">
        <f>C111*E111</f>
        <v>0</v>
      </c>
      <c r="E111" s="579">
        <f>MIN(1,IFERROR(_xlfn.XLOOKUP(A111,Labor!$F:$F,Labor!$D:$D),0))</f>
        <v>0</v>
      </c>
    </row>
    <row r="112" spans="1:5" x14ac:dyDescent="0.2">
      <c r="A112" s="2">
        <v>905</v>
      </c>
      <c r="B112" t="s">
        <v>1671</v>
      </c>
      <c r="C112" s="1">
        <f>SUMIF('SCH C-2.1 F'!B:B,$A112,'SCH C-2.1 F'!H:H)</f>
        <v>0</v>
      </c>
      <c r="E112" s="579" t="str">
        <f>IFERROR(_xlfn.XLOOKUP(A112,Labor!$F:$F,Labor!$D:$D),0)</f>
        <v/>
      </c>
    </row>
    <row r="113" spans="1:5" x14ac:dyDescent="0.2">
      <c r="A113" s="2"/>
      <c r="B113" t="s">
        <v>1363</v>
      </c>
      <c r="C113" s="578">
        <f>SUM(C108:C112)</f>
        <v>12501193.181600001</v>
      </c>
      <c r="D113" s="578">
        <f>SUM(D108:D112)</f>
        <v>5340269.8763999995</v>
      </c>
    </row>
    <row r="114" spans="1:5" x14ac:dyDescent="0.2">
      <c r="A114" s="2"/>
      <c r="B114" t="s">
        <v>1642</v>
      </c>
    </row>
    <row r="115" spans="1:5" x14ac:dyDescent="0.2">
      <c r="A115" s="2"/>
      <c r="B115" t="s">
        <v>1670</v>
      </c>
    </row>
    <row r="116" spans="1:5" x14ac:dyDescent="0.2">
      <c r="A116" s="2">
        <v>907</v>
      </c>
      <c r="B116" t="s">
        <v>1669</v>
      </c>
      <c r="C116" s="580">
        <f>SUMIF('SCH C-2.1 F'!B:B,$A116,'SCH C-2.1 F'!H:H)</f>
        <v>188495.02619999999</v>
      </c>
      <c r="D116" s="1">
        <f>C116*E116</f>
        <v>104112.99599999998</v>
      </c>
      <c r="E116" s="579">
        <f>MIN(1,IFERROR(_xlfn.XLOOKUP(A116,Labor!$F:$F,Labor!$D:$D),0))</f>
        <v>0.55233816031587146</v>
      </c>
    </row>
    <row r="117" spans="1:5" x14ac:dyDescent="0.2">
      <c r="A117" s="2">
        <v>908</v>
      </c>
      <c r="B117" t="s">
        <v>1668</v>
      </c>
      <c r="C117" s="1">
        <f>SUMIF('SCH C-2.1 F'!B:B,$A117,'SCH C-2.1 F'!H:H)</f>
        <v>503526.87478800118</v>
      </c>
      <c r="D117" s="1">
        <f>C117*E117</f>
        <v>30988.083390486634</v>
      </c>
      <c r="E117" s="579">
        <f>MIN(1,IFERROR(_xlfn.XLOOKUP(A117,Labor!$F:$F,Labor!$D:$D),0))</f>
        <v>6.1542064469813015E-2</v>
      </c>
    </row>
    <row r="118" spans="1:5" x14ac:dyDescent="0.2">
      <c r="A118" s="2">
        <v>909</v>
      </c>
      <c r="B118" t="s">
        <v>1667</v>
      </c>
      <c r="C118" s="1">
        <f>SUMIF('SCH C-2.1 F'!B:B,$A118,'SCH C-2.1 F'!H:H)</f>
        <v>971991.87719999999</v>
      </c>
      <c r="D118" s="1">
        <f>C118*E118</f>
        <v>0</v>
      </c>
      <c r="E118" s="579">
        <f>MIN(1,IFERROR(_xlfn.XLOOKUP(A118,Labor!$F:$F,Labor!$D:$D),0))</f>
        <v>0</v>
      </c>
    </row>
    <row r="119" spans="1:5" x14ac:dyDescent="0.2">
      <c r="A119" s="2">
        <v>910</v>
      </c>
      <c r="B119" t="s">
        <v>1666</v>
      </c>
      <c r="C119" s="1">
        <f>SUMIF('SCH C-2.1 F'!B:B,$A119,'SCH C-2.1 F'!H:H)</f>
        <v>1097472.5345999999</v>
      </c>
      <c r="D119" s="1">
        <f>C119*E119</f>
        <v>312231.31679999991</v>
      </c>
      <c r="E119" s="579">
        <f>MIN(1,IFERROR(_xlfn.XLOOKUP(A119,Labor!$F:$F,Labor!$D:$D),0))</f>
        <v>0.28450034689369252</v>
      </c>
    </row>
    <row r="120" spans="1:5" x14ac:dyDescent="0.2">
      <c r="A120" s="2"/>
      <c r="B120" t="s">
        <v>1665</v>
      </c>
      <c r="C120" s="578">
        <f>SUM(C116:C119)</f>
        <v>2761486.3127880013</v>
      </c>
      <c r="D120" s="578">
        <f>SUM(D116:D119)</f>
        <v>447332.3961904865</v>
      </c>
    </row>
    <row r="121" spans="1:5" x14ac:dyDescent="0.2">
      <c r="A121" s="2"/>
      <c r="B121" t="s">
        <v>1642</v>
      </c>
    </row>
    <row r="122" spans="1:5" x14ac:dyDescent="0.2">
      <c r="A122" s="2"/>
      <c r="B122" t="s">
        <v>1664</v>
      </c>
    </row>
    <row r="123" spans="1:5" x14ac:dyDescent="0.2">
      <c r="A123" s="2">
        <v>911</v>
      </c>
      <c r="B123" t="s">
        <v>1663</v>
      </c>
      <c r="C123" s="1">
        <f>SUMIF('SCH C-2.1 F'!B:B,$A123,'SCH C-2.1 F'!H:H)</f>
        <v>0</v>
      </c>
      <c r="D123" s="1">
        <f>C123*E123</f>
        <v>0</v>
      </c>
      <c r="E123" s="579">
        <f>MIN(1,IFERROR(_xlfn.XLOOKUP(A123,Labor!$F:$F,Labor!$D:$D),0))</f>
        <v>0</v>
      </c>
    </row>
    <row r="124" spans="1:5" x14ac:dyDescent="0.2">
      <c r="A124" s="2">
        <v>912</v>
      </c>
      <c r="B124" t="s">
        <v>1662</v>
      </c>
      <c r="C124" s="1">
        <f>SUMIF('SCH C-2.1 F'!B:B,$A124,'SCH C-2.1 F'!H:H)</f>
        <v>0</v>
      </c>
      <c r="E124" s="579" t="str">
        <f>IFERROR(_xlfn.XLOOKUP(A124,Labor!$F:$F,Labor!$D:$D),0)</f>
        <v/>
      </c>
    </row>
    <row r="125" spans="1:5" x14ac:dyDescent="0.2">
      <c r="A125" s="2">
        <v>913</v>
      </c>
      <c r="B125" t="s">
        <v>1661</v>
      </c>
      <c r="C125" s="1">
        <f>SUMIF('SCH C-2.1 F'!B:B,$A125,'SCH C-2.1 F'!H:H)+'SCH D-1'!G230</f>
        <v>0</v>
      </c>
      <c r="D125" s="1">
        <f>C125*E125</f>
        <v>0</v>
      </c>
      <c r="E125" s="579">
        <f>MIN(1,IFERROR(_xlfn.XLOOKUP(A125,Labor!$F:$F,Labor!$D:$D),0))</f>
        <v>0</v>
      </c>
    </row>
    <row r="126" spans="1:5" x14ac:dyDescent="0.2">
      <c r="A126" s="2">
        <v>916</v>
      </c>
      <c r="B126" t="s">
        <v>1660</v>
      </c>
      <c r="C126" s="1">
        <f>SUMIF('SCH C-2.1 F'!B:B,$A126,'SCH C-2.1 F'!H:H)</f>
        <v>0</v>
      </c>
      <c r="E126" s="579" t="str">
        <f>IFERROR(_xlfn.XLOOKUP(A126,Labor!$F:$F,Labor!$D:$D),0)</f>
        <v/>
      </c>
    </row>
    <row r="127" spans="1:5" x14ac:dyDescent="0.2">
      <c r="A127" s="2"/>
      <c r="B127" t="s">
        <v>1373</v>
      </c>
      <c r="C127" s="578">
        <f>SUM(C123:C126)</f>
        <v>0</v>
      </c>
      <c r="D127" s="578">
        <f>SUM(D123:D126)</f>
        <v>0</v>
      </c>
    </row>
    <row r="128" spans="1:5" x14ac:dyDescent="0.2">
      <c r="A128" s="2"/>
      <c r="B128" t="s">
        <v>1642</v>
      </c>
    </row>
    <row r="129" spans="1:5" x14ac:dyDescent="0.2">
      <c r="A129" s="2"/>
      <c r="B129" t="s">
        <v>1659</v>
      </c>
    </row>
    <row r="130" spans="1:5" x14ac:dyDescent="0.2">
      <c r="A130" s="2">
        <v>920</v>
      </c>
      <c r="B130" t="s">
        <v>1658</v>
      </c>
      <c r="C130" s="580">
        <f>SUMIF('SCH C-2.1 F'!B:B,$A130,'SCH C-2.1 F'!H:H)</f>
        <v>21388719.672732804</v>
      </c>
      <c r="D130" s="1">
        <f t="shared" ref="D130:D136" si="4">C130*E130</f>
        <v>16101582.918299999</v>
      </c>
      <c r="E130" s="579">
        <f>MIN(1,IFERROR(_xlfn.XLOOKUP(A130,Labor!$F:$F,Labor!$D:$D),0))</f>
        <v>0.75280723505984048</v>
      </c>
    </row>
    <row r="131" spans="1:5" x14ac:dyDescent="0.2">
      <c r="A131" s="2">
        <v>921</v>
      </c>
      <c r="B131" t="s">
        <v>1657</v>
      </c>
      <c r="C131" s="1">
        <f>SUMIF('SCH C-2.1 F'!B:B,$A131,'SCH C-2.1 F'!H:H)</f>
        <v>4716755.2718000012</v>
      </c>
      <c r="D131" s="1">
        <f t="shared" si="4"/>
        <v>0</v>
      </c>
      <c r="E131" s="579">
        <f>MIN(1,IFERROR(_xlfn.XLOOKUP(A131,Labor!$F:$F,Labor!$D:$D),0))</f>
        <v>0</v>
      </c>
    </row>
    <row r="132" spans="1:5" x14ac:dyDescent="0.2">
      <c r="A132" s="2">
        <v>922</v>
      </c>
      <c r="B132" t="s">
        <v>1656</v>
      </c>
      <c r="C132" s="1">
        <f>SUMIF('SCH C-2.1 F'!B:B,$A132,'SCH C-2.1 F'!H:H)</f>
        <v>-2924002.8046000004</v>
      </c>
      <c r="D132" s="1">
        <f t="shared" si="4"/>
        <v>-2005588.2709999999</v>
      </c>
      <c r="E132" s="579">
        <f>MIN(1,IFERROR(_xlfn.XLOOKUP(A132,Labor!$F:$F,Labor!$D:$D),0))</f>
        <v>0.6859050435399161</v>
      </c>
    </row>
    <row r="133" spans="1:5" x14ac:dyDescent="0.2">
      <c r="A133" s="2">
        <v>923</v>
      </c>
      <c r="B133" t="s">
        <v>1655</v>
      </c>
      <c r="C133" s="1">
        <f>SUMIF('SCH C-2.1 F'!B:B,$A133,'SCH C-2.1 F'!H:H)+'SCH D-1'!G238</f>
        <v>12354863.542605892</v>
      </c>
      <c r="D133" s="1">
        <f t="shared" si="4"/>
        <v>0</v>
      </c>
      <c r="E133" s="579">
        <f>MIN(1,IFERROR(_xlfn.XLOOKUP(A133,Labor!$F:$F,Labor!$D:$D),0))</f>
        <v>0</v>
      </c>
    </row>
    <row r="134" spans="1:5" x14ac:dyDescent="0.2">
      <c r="A134" s="2">
        <v>924</v>
      </c>
      <c r="B134" t="s">
        <v>1654</v>
      </c>
      <c r="C134" s="1">
        <f>SUMIF('SCH C-2.1 F'!B:B,$A134,'SCH C-2.1 F'!H:H)</f>
        <v>8292671.5941000031</v>
      </c>
      <c r="D134" s="1">
        <f t="shared" si="4"/>
        <v>0</v>
      </c>
      <c r="E134" s="579">
        <f>MIN(1,IFERROR(_xlfn.XLOOKUP(A134,Labor!$F:$F,Labor!$D:$D),0))</f>
        <v>0</v>
      </c>
    </row>
    <row r="135" spans="1:5" x14ac:dyDescent="0.2">
      <c r="A135" s="2">
        <v>925</v>
      </c>
      <c r="B135" t="s">
        <v>1653</v>
      </c>
      <c r="C135" s="1">
        <f>SUMIF('SCH C-2.1 F'!B:B,$A135,'SCH C-2.1 F'!H:H)</f>
        <v>3868535.5469999583</v>
      </c>
      <c r="D135" s="1">
        <f t="shared" si="4"/>
        <v>0</v>
      </c>
      <c r="E135" s="579">
        <f>MIN(1,IFERROR(_xlfn.XLOOKUP(A135,Labor!$F:$F,Labor!$D:$D),0))</f>
        <v>0</v>
      </c>
    </row>
    <row r="136" spans="1:5" x14ac:dyDescent="0.2">
      <c r="A136" s="2">
        <v>926</v>
      </c>
      <c r="B136" t="s">
        <v>1652</v>
      </c>
      <c r="C136" s="1">
        <f>SUMIF('SCH C-2.1 F'!B:B,$A136,'SCH C-2.1 F'!H:H)</f>
        <v>19744689.078799989</v>
      </c>
      <c r="D136" s="1">
        <f t="shared" si="4"/>
        <v>0</v>
      </c>
      <c r="E136" s="579">
        <f>MIN(1,IFERROR(_xlfn.XLOOKUP(A136,Labor!$F:$F,Labor!$D:$D),0))</f>
        <v>0</v>
      </c>
    </row>
    <row r="137" spans="1:5" x14ac:dyDescent="0.2">
      <c r="A137" s="2">
        <v>927</v>
      </c>
      <c r="B137" t="s">
        <v>1651</v>
      </c>
      <c r="C137" s="1">
        <f>SUMIF('SCH C-2.1 F'!B:B,$A137,'SCH C-2.1 F'!H:H)</f>
        <v>0</v>
      </c>
      <c r="E137" s="579" t="str">
        <f>IFERROR(_xlfn.XLOOKUP(A137,Labor!$F:$F,Labor!$D:$D),0)</f>
        <v/>
      </c>
    </row>
    <row r="138" spans="1:5" x14ac:dyDescent="0.2">
      <c r="A138" s="2">
        <v>928</v>
      </c>
      <c r="B138" t="s">
        <v>1650</v>
      </c>
      <c r="C138" s="1">
        <f>SUMIF('SCH C-2.1 F'!B:B,$A138,'SCH C-2.1 F'!H:H)</f>
        <v>1317851.43</v>
      </c>
      <c r="D138" s="1">
        <f>C138*E138</f>
        <v>0</v>
      </c>
      <c r="E138" s="579">
        <f>MIN(1,IFERROR(_xlfn.XLOOKUP(A138,Labor!$F:$F,Labor!$D:$D),0))</f>
        <v>0</v>
      </c>
    </row>
    <row r="139" spans="1:5" x14ac:dyDescent="0.2">
      <c r="A139" s="2">
        <v>929</v>
      </c>
      <c r="B139" t="s">
        <v>1649</v>
      </c>
      <c r="C139" s="1">
        <f>SUMIF('SCH C-2.1 F'!B:B,$A139,'SCH C-2.1 F'!H:H)</f>
        <v>-138008.63999999998</v>
      </c>
      <c r="E139" s="579">
        <f>IFERROR(_xlfn.XLOOKUP(A139,Labor!$F:$F,Labor!$D:$D),0)</f>
        <v>0</v>
      </c>
    </row>
    <row r="140" spans="1:5" x14ac:dyDescent="0.2">
      <c r="A140" s="2">
        <v>930.1</v>
      </c>
      <c r="B140" t="s">
        <v>1648</v>
      </c>
      <c r="C140" s="1">
        <f>SUMIF('SCH C-2.1 F'!B:B,$A140,'SCH C-2.1 F'!H:H)+'SCH D-1'!G258</f>
        <v>0</v>
      </c>
      <c r="D140" s="1">
        <f>C140*E140</f>
        <v>0</v>
      </c>
      <c r="E140" s="579">
        <f>MIN(1,IFERROR(_xlfn.XLOOKUP(A140,Labor!$F:$F,Labor!$D:$D),0))</f>
        <v>0</v>
      </c>
    </row>
    <row r="141" spans="1:5" x14ac:dyDescent="0.2">
      <c r="A141" s="2">
        <v>930.2</v>
      </c>
      <c r="B141" t="s">
        <v>1647</v>
      </c>
      <c r="C141" s="1">
        <f>SUMIF('SCH C-2.1 F'!B:B,$A141,'SCH C-2.1 F'!H:H)+'SCH D-1'!G259</f>
        <v>-2324585.1254633483</v>
      </c>
      <c r="D141" s="1">
        <f>C141*E141</f>
        <v>0</v>
      </c>
      <c r="E141" s="579">
        <f>MIN(1,IFERROR(_xlfn.XLOOKUP(A141,Labor!$F:$F,Labor!$D:$D),0))</f>
        <v>0</v>
      </c>
    </row>
    <row r="142" spans="1:5" x14ac:dyDescent="0.2">
      <c r="A142" s="2">
        <v>931</v>
      </c>
      <c r="B142" t="s">
        <v>1646</v>
      </c>
      <c r="C142" s="1">
        <f>SUMIF('SCH C-2.1 F'!B:B,$A142,'SCH C-2.1 F'!H:H)</f>
        <v>614981.78399999999</v>
      </c>
      <c r="D142" s="1">
        <f>C142*E142</f>
        <v>0</v>
      </c>
      <c r="E142" s="579">
        <f>MIN(1,IFERROR(_xlfn.XLOOKUP(A142,Labor!$F:$F,Labor!$D:$D),0))</f>
        <v>0</v>
      </c>
    </row>
    <row r="143" spans="1:5" x14ac:dyDescent="0.2">
      <c r="A143" s="2">
        <v>935</v>
      </c>
      <c r="B143" t="s">
        <v>1645</v>
      </c>
      <c r="C143" s="1">
        <f>SUMIF('SCH C-2.1 F'!B:B,$A143,'SCH C-2.1 F'!H:H)</f>
        <v>11464075.0348</v>
      </c>
      <c r="D143" s="1">
        <f>C143*E143</f>
        <v>200118.356</v>
      </c>
      <c r="E143" s="579">
        <f>MIN(1,IFERROR(_xlfn.XLOOKUP(A143,Labor!$F:$F,Labor!$D:$D),0))</f>
        <v>1.7456127545617657E-2</v>
      </c>
    </row>
    <row r="144" spans="1:5" x14ac:dyDescent="0.2">
      <c r="A144" s="2"/>
      <c r="B144" t="s">
        <v>1644</v>
      </c>
      <c r="C144" s="578">
        <f>SUM(C130:C143)</f>
        <v>78376546.385775313</v>
      </c>
      <c r="D144" s="578">
        <f>SUM(D130:D143)</f>
        <v>14296113.0033</v>
      </c>
    </row>
    <row r="145" spans="1:4" x14ac:dyDescent="0.2">
      <c r="A145" s="2"/>
      <c r="B145" t="s">
        <v>1642</v>
      </c>
    </row>
    <row r="146" spans="1:4" ht="13.5" thickBot="1" x14ac:dyDescent="0.25">
      <c r="A146" s="2"/>
      <c r="B146" t="s">
        <v>1643</v>
      </c>
      <c r="C146" s="577">
        <f>SUM(C144,C127,C120,C113,C105,C83,C79,C60)</f>
        <v>655084797.55037141</v>
      </c>
      <c r="D146" s="577">
        <f>SUM(D144,D127,D120,D113,D105,D83,D79,D60)</f>
        <v>59587534.192676663</v>
      </c>
    </row>
    <row r="147" spans="1:4" ht="13.5" thickTop="1" x14ac:dyDescent="0.2">
      <c r="B147" t="s">
        <v>1642</v>
      </c>
      <c r="C147" s="576">
        <f>C146-'SCH C-2.1 F'!H236</f>
        <v>4358990.5867097378</v>
      </c>
      <c r="D147" s="576"/>
    </row>
    <row r="148" spans="1:4" x14ac:dyDescent="0.2">
      <c r="B148" t="s">
        <v>1642</v>
      </c>
    </row>
    <row r="149" spans="1:4" x14ac:dyDescent="0.2">
      <c r="B149" t="s">
        <v>1642</v>
      </c>
    </row>
    <row r="150" spans="1:4" x14ac:dyDescent="0.2">
      <c r="B150" t="s">
        <v>1642</v>
      </c>
    </row>
    <row r="151" spans="1:4" x14ac:dyDescent="0.2">
      <c r="B151" t="s">
        <v>1642</v>
      </c>
    </row>
    <row r="152" spans="1:4" x14ac:dyDescent="0.2">
      <c r="B152" t="s">
        <v>1642</v>
      </c>
    </row>
    <row r="153" spans="1:4" x14ac:dyDescent="0.2">
      <c r="B153" t="s">
        <v>1642</v>
      </c>
    </row>
    <row r="154" spans="1:4" x14ac:dyDescent="0.2">
      <c r="B154" t="s">
        <v>1642</v>
      </c>
    </row>
    <row r="155" spans="1:4" x14ac:dyDescent="0.2">
      <c r="B155" t="s">
        <v>1642</v>
      </c>
    </row>
    <row r="156" spans="1:4" x14ac:dyDescent="0.2">
      <c r="B156" t="s">
        <v>1642</v>
      </c>
    </row>
    <row r="157" spans="1:4" x14ac:dyDescent="0.2">
      <c r="B157" t="s">
        <v>1642</v>
      </c>
    </row>
    <row r="158" spans="1:4" x14ac:dyDescent="0.2">
      <c r="B158" t="s">
        <v>1642</v>
      </c>
    </row>
    <row r="159" spans="1:4" x14ac:dyDescent="0.2">
      <c r="B159" t="s">
        <v>1642</v>
      </c>
    </row>
    <row r="160" spans="1:4" x14ac:dyDescent="0.2">
      <c r="B160" t="s">
        <v>1642</v>
      </c>
    </row>
    <row r="161" spans="2:2" x14ac:dyDescent="0.2">
      <c r="B161" t="s">
        <v>1642</v>
      </c>
    </row>
    <row r="162" spans="2:2" x14ac:dyDescent="0.2">
      <c r="B162" t="s">
        <v>1642</v>
      </c>
    </row>
    <row r="163" spans="2:2" x14ac:dyDescent="0.2">
      <c r="B163" t="s">
        <v>1642</v>
      </c>
    </row>
    <row r="164" spans="2:2" x14ac:dyDescent="0.2">
      <c r="B164" t="s">
        <v>1642</v>
      </c>
    </row>
    <row r="165" spans="2:2" x14ac:dyDescent="0.2">
      <c r="B165" t="s">
        <v>1642</v>
      </c>
    </row>
    <row r="166" spans="2:2" x14ac:dyDescent="0.2">
      <c r="B166" t="s">
        <v>1642</v>
      </c>
    </row>
    <row r="167" spans="2:2" x14ac:dyDescent="0.2">
      <c r="B167" t="s">
        <v>1642</v>
      </c>
    </row>
    <row r="168" spans="2:2" x14ac:dyDescent="0.2">
      <c r="B168" t="s">
        <v>1642</v>
      </c>
    </row>
    <row r="169" spans="2:2" x14ac:dyDescent="0.2">
      <c r="B169" t="s">
        <v>1642</v>
      </c>
    </row>
    <row r="170" spans="2:2" x14ac:dyDescent="0.2">
      <c r="B170" t="s">
        <v>1642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48"/>
  <sheetViews>
    <sheetView zoomScale="90" zoomScaleNormal="90" workbookViewId="0">
      <selection sqref="A1:C1"/>
    </sheetView>
  </sheetViews>
  <sheetFormatPr defaultColWidth="9.140625" defaultRowHeight="12.75" x14ac:dyDescent="0.2"/>
  <cols>
    <col min="1" max="1" width="39.140625" style="455" bestFit="1" customWidth="1"/>
    <col min="2" max="2" width="1.7109375" style="455" customWidth="1"/>
    <col min="3" max="3" width="57.42578125" style="455" bestFit="1" customWidth="1"/>
    <col min="4" max="16384" width="9.140625" style="455"/>
  </cols>
  <sheetData>
    <row r="1" spans="1:3" ht="15.75" x14ac:dyDescent="0.25">
      <c r="A1" s="626" t="s">
        <v>436</v>
      </c>
      <c r="B1" s="626"/>
      <c r="C1" s="626"/>
    </row>
    <row r="2" spans="1:3" ht="15.75" x14ac:dyDescent="0.25">
      <c r="A2" s="626" t="s">
        <v>104</v>
      </c>
      <c r="B2" s="626"/>
      <c r="C2" s="626"/>
    </row>
    <row r="3" spans="1:3" ht="15.75" x14ac:dyDescent="0.25">
      <c r="A3" s="626" t="s">
        <v>1156</v>
      </c>
      <c r="B3" s="626"/>
      <c r="C3" s="626"/>
    </row>
    <row r="8" spans="1:3" x14ac:dyDescent="0.2">
      <c r="A8" s="453" t="s">
        <v>105</v>
      </c>
    </row>
    <row r="9" spans="1:3" x14ac:dyDescent="0.2">
      <c r="A9" s="455" t="s">
        <v>106</v>
      </c>
      <c r="C9" s="456" t="s">
        <v>436</v>
      </c>
    </row>
    <row r="10" spans="1:3" x14ac:dyDescent="0.2">
      <c r="A10" s="455" t="s">
        <v>107</v>
      </c>
      <c r="C10" s="457" t="s">
        <v>1553</v>
      </c>
    </row>
    <row r="11" spans="1:3" x14ac:dyDescent="0.2">
      <c r="A11" s="455" t="s">
        <v>108</v>
      </c>
      <c r="C11" s="458">
        <v>45900</v>
      </c>
    </row>
    <row r="12" spans="1:3" x14ac:dyDescent="0.2">
      <c r="C12" s="5" t="str">
        <f>UPPER("AS OF "&amp;TEXT($C$11,"MMMM D, YYYY"))</f>
        <v>AS OF AUGUST 31, 2025</v>
      </c>
    </row>
    <row r="13" spans="1:3" x14ac:dyDescent="0.2">
      <c r="C13" s="5" t="str">
        <f>UPPER(TEXT(EOMONTH(C11,-12)+1,"MMMM YYYY"))&amp;" TO"&amp;UPPER(TEXT(EOMONTH(C11,0)," MMMM YYYY"))</f>
        <v>SEPTEMBER 2024 TO AUGUST 2025</v>
      </c>
    </row>
    <row r="14" spans="1:3" x14ac:dyDescent="0.2">
      <c r="C14" s="5" t="str">
        <f>"FROM "&amp;UPPER(TEXT(EOMONTH(C11,-12)+1,"MMMM D, YYYY"))&amp;" TO"&amp;UPPER(TEXT(EOMONTH(C11,0)," MMMM D, YYYY"))</f>
        <v>FROM SEPTEMBER 1, 2024 TO AUGUST 31, 2025</v>
      </c>
    </row>
    <row r="15" spans="1:3" x14ac:dyDescent="0.2">
      <c r="C15" s="5" t="str">
        <f>UPPER("BASE YEAR FOR THE 12 MONTHS ENDED "&amp;TEXT($C$11,"MMMM D, YYYY"))</f>
        <v>BASE YEAR FOR THE 12 MONTHS ENDED AUGUST 31, 2025</v>
      </c>
    </row>
    <row r="16" spans="1:3" x14ac:dyDescent="0.2">
      <c r="C16" s="5" t="str">
        <f>UPPER("FOR THE 12 MONTHS ENDED "&amp;TEXT($C$11,"MMMM D, YYYY"))</f>
        <v>FOR THE 12 MONTHS ENDED AUGUST 31, 2025</v>
      </c>
    </row>
    <row r="17" spans="1:3" x14ac:dyDescent="0.2">
      <c r="A17" s="455" t="s">
        <v>109</v>
      </c>
      <c r="C17" s="458">
        <v>46387</v>
      </c>
    </row>
    <row r="18" spans="1:3" x14ac:dyDescent="0.2">
      <c r="C18" s="5" t="str">
        <f>UPPER("AS OF "&amp;TEXT($C$17,"MMMM D, YYYY"))</f>
        <v>AS OF DECEMBER 31, 2026</v>
      </c>
    </row>
    <row r="19" spans="1:3" x14ac:dyDescent="0.2">
      <c r="C19" s="5" t="str">
        <f>UPPER(TEXT(EOMONTH($C$17,-12)+1,"MMMM YYYY"))&amp;" TO"&amp;UPPER(TEXT(EOMONTH($C$17,0)," MMMM YYYY"))</f>
        <v>JANUARY 2026 TO DECEMBER 2026</v>
      </c>
    </row>
    <row r="20" spans="1:3" x14ac:dyDescent="0.2">
      <c r="C20" s="5" t="str">
        <f>"FROM "&amp;UPPER(TEXT(EOMONTH($C$17,-12)+1,"MMMM D, YYYY"))&amp;" TO"&amp;UPPER(TEXT(EOMONTH($C$17,0)," MMMM D, YYYY"))</f>
        <v>FROM JANUARY 1, 2026 TO DECEMBER 31, 2026</v>
      </c>
    </row>
    <row r="21" spans="1:3" x14ac:dyDescent="0.2">
      <c r="C21" s="5" t="str">
        <f>UPPER("FORECAST PERIOD FOR THE 12 MONTHS ENDED "&amp;TEXT($C$17,"MMMM D, YYYY"))</f>
        <v>FORECAST PERIOD FOR THE 12 MONTHS ENDED DECEMBER 31, 2026</v>
      </c>
    </row>
    <row r="22" spans="1:3" x14ac:dyDescent="0.2">
      <c r="C22" s="5" t="str">
        <f>UPPER("FOR THE 12 MONTHS ENDED "&amp;TEXT($C$17,"MMMM D, YYYY"))</f>
        <v>FOR THE 12 MONTHS ENDED DECEMBER 31, 2026</v>
      </c>
    </row>
    <row r="24" spans="1:3" x14ac:dyDescent="0.2">
      <c r="C24" s="459"/>
    </row>
    <row r="25" spans="1:3" x14ac:dyDescent="0.2">
      <c r="C25" s="459"/>
    </row>
    <row r="26" spans="1:3" x14ac:dyDescent="0.2">
      <c r="C26" s="459"/>
    </row>
    <row r="28" spans="1:3" x14ac:dyDescent="0.2">
      <c r="A28" s="453" t="s">
        <v>110</v>
      </c>
      <c r="C28" s="454"/>
    </row>
    <row r="29" spans="1:3" x14ac:dyDescent="0.2">
      <c r="A29" s="455" t="s">
        <v>114</v>
      </c>
      <c r="C29" s="455" t="s">
        <v>1155</v>
      </c>
    </row>
    <row r="30" spans="1:3" x14ac:dyDescent="0.2">
      <c r="A30" s="455" t="s">
        <v>112</v>
      </c>
      <c r="C30" s="455" t="s">
        <v>113</v>
      </c>
    </row>
    <row r="31" spans="1:3" x14ac:dyDescent="0.2">
      <c r="A31" s="455" t="s">
        <v>111</v>
      </c>
      <c r="C31" s="455" t="s">
        <v>221</v>
      </c>
    </row>
    <row r="35" spans="1:4" x14ac:dyDescent="0.2">
      <c r="A35" s="453" t="s">
        <v>115</v>
      </c>
    </row>
    <row r="36" spans="1:4" x14ac:dyDescent="0.2">
      <c r="A36" s="455" t="s">
        <v>1499</v>
      </c>
      <c r="C36" s="455" t="str">
        <f>CONCATENATE($A$35,"   ", A36)</f>
        <v>WITNESS:   A. M. FACKLER</v>
      </c>
    </row>
    <row r="37" spans="1:4" x14ac:dyDescent="0.2">
      <c r="A37" s="455" t="s">
        <v>1499</v>
      </c>
      <c r="C37" s="455" t="str">
        <f t="shared" ref="C37:C38" si="0">CONCATENATE($A$35,"   ", A37)</f>
        <v>WITNESS:   A. M. FACKLER</v>
      </c>
      <c r="D37" s="455" t="s">
        <v>347</v>
      </c>
    </row>
    <row r="38" spans="1:4" x14ac:dyDescent="0.2">
      <c r="A38" s="455" t="s">
        <v>1499</v>
      </c>
      <c r="C38" s="455" t="str">
        <f t="shared" si="0"/>
        <v>WITNESS:   A. M. FACKLER</v>
      </c>
      <c r="D38" s="455" t="s">
        <v>824</v>
      </c>
    </row>
    <row r="39" spans="1:4" x14ac:dyDescent="0.2">
      <c r="C39" s="455" t="str">
        <f t="shared" ref="C39:C48" si="1">CONCATENATE($A$35,"   ", A39)</f>
        <v xml:space="preserve">WITNESS:   </v>
      </c>
    </row>
    <row r="40" spans="1:4" x14ac:dyDescent="0.2">
      <c r="C40" s="455" t="str">
        <f t="shared" si="1"/>
        <v xml:space="preserve">WITNESS:   </v>
      </c>
    </row>
    <row r="41" spans="1:4" x14ac:dyDescent="0.2">
      <c r="C41" s="455" t="str">
        <f t="shared" si="1"/>
        <v xml:space="preserve">WITNESS:   </v>
      </c>
    </row>
    <row r="42" spans="1:4" x14ac:dyDescent="0.2">
      <c r="C42" s="455" t="str">
        <f t="shared" si="1"/>
        <v xml:space="preserve">WITNESS:   </v>
      </c>
    </row>
    <row r="43" spans="1:4" x14ac:dyDescent="0.2">
      <c r="C43" s="455" t="str">
        <f t="shared" si="1"/>
        <v xml:space="preserve">WITNESS:   </v>
      </c>
    </row>
    <row r="44" spans="1:4" x14ac:dyDescent="0.2">
      <c r="C44" s="455" t="str">
        <f t="shared" si="1"/>
        <v xml:space="preserve">WITNESS:   </v>
      </c>
    </row>
    <row r="45" spans="1:4" x14ac:dyDescent="0.2">
      <c r="C45" s="455" t="str">
        <f t="shared" si="1"/>
        <v xml:space="preserve">WITNESS:   </v>
      </c>
    </row>
    <row r="46" spans="1:4" x14ac:dyDescent="0.2">
      <c r="C46" s="455" t="str">
        <f t="shared" si="1"/>
        <v xml:space="preserve">WITNESS:   </v>
      </c>
    </row>
    <row r="47" spans="1:4" x14ac:dyDescent="0.2">
      <c r="C47" s="455" t="str">
        <f t="shared" si="1"/>
        <v xml:space="preserve">WITNESS:   </v>
      </c>
    </row>
    <row r="48" spans="1:4" x14ac:dyDescent="0.2">
      <c r="C48" s="455"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codeName="Sheet6">
    <pageSetUpPr fitToPage="1"/>
  </sheetPr>
  <dimension ref="A1:D32"/>
  <sheetViews>
    <sheetView workbookViewId="0"/>
  </sheetViews>
  <sheetFormatPr defaultColWidth="8.42578125" defaultRowHeight="10.5" x14ac:dyDescent="0.15"/>
  <cols>
    <col min="1" max="1" width="22" style="31" customWidth="1"/>
    <col min="2" max="2" width="4.140625" style="31" customWidth="1"/>
    <col min="3" max="3" width="72.42578125" style="31" customWidth="1"/>
    <col min="4" max="9" width="8.42578125" style="31"/>
    <col min="10" max="10" width="8.42578125" style="31" customWidth="1"/>
    <col min="11" max="11" width="8.42578125" style="31"/>
    <col min="12" max="12" width="1.5703125" style="31" customWidth="1"/>
    <col min="13" max="13" width="6.7109375" style="31" customWidth="1"/>
    <col min="14" max="14" width="5.85546875" style="31" customWidth="1"/>
    <col min="15" max="256" width="8.42578125" style="31"/>
    <col min="257" max="257" width="22" style="31" customWidth="1"/>
    <col min="258" max="258" width="4.140625" style="31" customWidth="1"/>
    <col min="259" max="259" width="72.42578125" style="31" customWidth="1"/>
    <col min="260" max="265" width="8.42578125" style="31"/>
    <col min="266" max="266" width="8.42578125" style="31" customWidth="1"/>
    <col min="267" max="267" width="8.42578125" style="31"/>
    <col min="268" max="268" width="1.5703125" style="31" customWidth="1"/>
    <col min="269" max="269" width="6.7109375" style="31" customWidth="1"/>
    <col min="270" max="270" width="5.85546875" style="31" customWidth="1"/>
    <col min="271" max="512" width="8.42578125" style="31"/>
    <col min="513" max="513" width="22" style="31" customWidth="1"/>
    <col min="514" max="514" width="4.140625" style="31" customWidth="1"/>
    <col min="515" max="515" width="72.42578125" style="31" customWidth="1"/>
    <col min="516" max="521" width="8.42578125" style="31"/>
    <col min="522" max="522" width="8.42578125" style="31" customWidth="1"/>
    <col min="523" max="523" width="8.42578125" style="31"/>
    <col min="524" max="524" width="1.5703125" style="31" customWidth="1"/>
    <col min="525" max="525" width="6.7109375" style="31" customWidth="1"/>
    <col min="526" max="526" width="5.85546875" style="31" customWidth="1"/>
    <col min="527" max="768" width="8.42578125" style="31"/>
    <col min="769" max="769" width="22" style="31" customWidth="1"/>
    <col min="770" max="770" width="4.140625" style="31" customWidth="1"/>
    <col min="771" max="771" width="72.42578125" style="31" customWidth="1"/>
    <col min="772" max="777" width="8.42578125" style="31"/>
    <col min="778" max="778" width="8.42578125" style="31" customWidth="1"/>
    <col min="779" max="779" width="8.42578125" style="31"/>
    <col min="780" max="780" width="1.5703125" style="31" customWidth="1"/>
    <col min="781" max="781" width="6.7109375" style="31" customWidth="1"/>
    <col min="782" max="782" width="5.85546875" style="31" customWidth="1"/>
    <col min="783" max="1024" width="8.42578125" style="31"/>
    <col min="1025" max="1025" width="22" style="31" customWidth="1"/>
    <col min="1026" max="1026" width="4.140625" style="31" customWidth="1"/>
    <col min="1027" max="1027" width="72.42578125" style="31" customWidth="1"/>
    <col min="1028" max="1033" width="8.42578125" style="31"/>
    <col min="1034" max="1034" width="8.42578125" style="31" customWidth="1"/>
    <col min="1035" max="1035" width="8.42578125" style="31"/>
    <col min="1036" max="1036" width="1.5703125" style="31" customWidth="1"/>
    <col min="1037" max="1037" width="6.7109375" style="31" customWidth="1"/>
    <col min="1038" max="1038" width="5.85546875" style="31" customWidth="1"/>
    <col min="1039" max="1280" width="8.42578125" style="31"/>
    <col min="1281" max="1281" width="22" style="31" customWidth="1"/>
    <col min="1282" max="1282" width="4.140625" style="31" customWidth="1"/>
    <col min="1283" max="1283" width="72.42578125" style="31" customWidth="1"/>
    <col min="1284" max="1289" width="8.42578125" style="31"/>
    <col min="1290" max="1290" width="8.42578125" style="31" customWidth="1"/>
    <col min="1291" max="1291" width="8.42578125" style="31"/>
    <col min="1292" max="1292" width="1.5703125" style="31" customWidth="1"/>
    <col min="1293" max="1293" width="6.7109375" style="31" customWidth="1"/>
    <col min="1294" max="1294" width="5.85546875" style="31" customWidth="1"/>
    <col min="1295" max="1536" width="8.42578125" style="31"/>
    <col min="1537" max="1537" width="22" style="31" customWidth="1"/>
    <col min="1538" max="1538" width="4.140625" style="31" customWidth="1"/>
    <col min="1539" max="1539" width="72.42578125" style="31" customWidth="1"/>
    <col min="1540" max="1545" width="8.42578125" style="31"/>
    <col min="1546" max="1546" width="8.42578125" style="31" customWidth="1"/>
    <col min="1547" max="1547" width="8.42578125" style="31"/>
    <col min="1548" max="1548" width="1.5703125" style="31" customWidth="1"/>
    <col min="1549" max="1549" width="6.7109375" style="31" customWidth="1"/>
    <col min="1550" max="1550" width="5.85546875" style="31" customWidth="1"/>
    <col min="1551" max="1792" width="8.42578125" style="31"/>
    <col min="1793" max="1793" width="22" style="31" customWidth="1"/>
    <col min="1794" max="1794" width="4.140625" style="31" customWidth="1"/>
    <col min="1795" max="1795" width="72.42578125" style="31" customWidth="1"/>
    <col min="1796" max="1801" width="8.42578125" style="31"/>
    <col min="1802" max="1802" width="8.42578125" style="31" customWidth="1"/>
    <col min="1803" max="1803" width="8.42578125" style="31"/>
    <col min="1804" max="1804" width="1.5703125" style="31" customWidth="1"/>
    <col min="1805" max="1805" width="6.7109375" style="31" customWidth="1"/>
    <col min="1806" max="1806" width="5.85546875" style="31" customWidth="1"/>
    <col min="1807" max="2048" width="8.42578125" style="31"/>
    <col min="2049" max="2049" width="22" style="31" customWidth="1"/>
    <col min="2050" max="2050" width="4.140625" style="31" customWidth="1"/>
    <col min="2051" max="2051" width="72.42578125" style="31" customWidth="1"/>
    <col min="2052" max="2057" width="8.42578125" style="31"/>
    <col min="2058" max="2058" width="8.42578125" style="31" customWidth="1"/>
    <col min="2059" max="2059" width="8.42578125" style="31"/>
    <col min="2060" max="2060" width="1.5703125" style="31" customWidth="1"/>
    <col min="2061" max="2061" width="6.7109375" style="31" customWidth="1"/>
    <col min="2062" max="2062" width="5.85546875" style="31" customWidth="1"/>
    <col min="2063" max="2304" width="8.42578125" style="31"/>
    <col min="2305" max="2305" width="22" style="31" customWidth="1"/>
    <col min="2306" max="2306" width="4.140625" style="31" customWidth="1"/>
    <col min="2307" max="2307" width="72.42578125" style="31" customWidth="1"/>
    <col min="2308" max="2313" width="8.42578125" style="31"/>
    <col min="2314" max="2314" width="8.42578125" style="31" customWidth="1"/>
    <col min="2315" max="2315" width="8.42578125" style="31"/>
    <col min="2316" max="2316" width="1.5703125" style="31" customWidth="1"/>
    <col min="2317" max="2317" width="6.7109375" style="31" customWidth="1"/>
    <col min="2318" max="2318" width="5.85546875" style="31" customWidth="1"/>
    <col min="2319" max="2560" width="8.42578125" style="31"/>
    <col min="2561" max="2561" width="22" style="31" customWidth="1"/>
    <col min="2562" max="2562" width="4.140625" style="31" customWidth="1"/>
    <col min="2563" max="2563" width="72.42578125" style="31" customWidth="1"/>
    <col min="2564" max="2569" width="8.42578125" style="31"/>
    <col min="2570" max="2570" width="8.42578125" style="31" customWidth="1"/>
    <col min="2571" max="2571" width="8.42578125" style="31"/>
    <col min="2572" max="2572" width="1.5703125" style="31" customWidth="1"/>
    <col min="2573" max="2573" width="6.7109375" style="31" customWidth="1"/>
    <col min="2574" max="2574" width="5.85546875" style="31" customWidth="1"/>
    <col min="2575" max="2816" width="8.42578125" style="31"/>
    <col min="2817" max="2817" width="22" style="31" customWidth="1"/>
    <col min="2818" max="2818" width="4.140625" style="31" customWidth="1"/>
    <col min="2819" max="2819" width="72.42578125" style="31" customWidth="1"/>
    <col min="2820" max="2825" width="8.42578125" style="31"/>
    <col min="2826" max="2826" width="8.42578125" style="31" customWidth="1"/>
    <col min="2827" max="2827" width="8.42578125" style="31"/>
    <col min="2828" max="2828" width="1.5703125" style="31" customWidth="1"/>
    <col min="2829" max="2829" width="6.7109375" style="31" customWidth="1"/>
    <col min="2830" max="2830" width="5.85546875" style="31" customWidth="1"/>
    <col min="2831" max="3072" width="8.42578125" style="31"/>
    <col min="3073" max="3073" width="22" style="31" customWidth="1"/>
    <col min="3074" max="3074" width="4.140625" style="31" customWidth="1"/>
    <col min="3075" max="3075" width="72.42578125" style="31" customWidth="1"/>
    <col min="3076" max="3081" width="8.42578125" style="31"/>
    <col min="3082" max="3082" width="8.42578125" style="31" customWidth="1"/>
    <col min="3083" max="3083" width="8.42578125" style="31"/>
    <col min="3084" max="3084" width="1.5703125" style="31" customWidth="1"/>
    <col min="3085" max="3085" width="6.7109375" style="31" customWidth="1"/>
    <col min="3086" max="3086" width="5.85546875" style="31" customWidth="1"/>
    <col min="3087" max="3328" width="8.42578125" style="31"/>
    <col min="3329" max="3329" width="22" style="31" customWidth="1"/>
    <col min="3330" max="3330" width="4.140625" style="31" customWidth="1"/>
    <col min="3331" max="3331" width="72.42578125" style="31" customWidth="1"/>
    <col min="3332" max="3337" width="8.42578125" style="31"/>
    <col min="3338" max="3338" width="8.42578125" style="31" customWidth="1"/>
    <col min="3339" max="3339" width="8.42578125" style="31"/>
    <col min="3340" max="3340" width="1.5703125" style="31" customWidth="1"/>
    <col min="3341" max="3341" width="6.7109375" style="31" customWidth="1"/>
    <col min="3342" max="3342" width="5.85546875" style="31" customWidth="1"/>
    <col min="3343" max="3584" width="8.42578125" style="31"/>
    <col min="3585" max="3585" width="22" style="31" customWidth="1"/>
    <col min="3586" max="3586" width="4.140625" style="31" customWidth="1"/>
    <col min="3587" max="3587" width="72.42578125" style="31" customWidth="1"/>
    <col min="3588" max="3593" width="8.42578125" style="31"/>
    <col min="3594" max="3594" width="8.42578125" style="31" customWidth="1"/>
    <col min="3595" max="3595" width="8.42578125" style="31"/>
    <col min="3596" max="3596" width="1.5703125" style="31" customWidth="1"/>
    <col min="3597" max="3597" width="6.7109375" style="31" customWidth="1"/>
    <col min="3598" max="3598" width="5.85546875" style="31" customWidth="1"/>
    <col min="3599" max="3840" width="8.42578125" style="31"/>
    <col min="3841" max="3841" width="22" style="31" customWidth="1"/>
    <col min="3842" max="3842" width="4.140625" style="31" customWidth="1"/>
    <col min="3843" max="3843" width="72.42578125" style="31" customWidth="1"/>
    <col min="3844" max="3849" width="8.42578125" style="31"/>
    <col min="3850" max="3850" width="8.42578125" style="31" customWidth="1"/>
    <col min="3851" max="3851" width="8.42578125" style="31"/>
    <col min="3852" max="3852" width="1.5703125" style="31" customWidth="1"/>
    <col min="3853" max="3853" width="6.7109375" style="31" customWidth="1"/>
    <col min="3854" max="3854" width="5.85546875" style="31" customWidth="1"/>
    <col min="3855" max="4096" width="8.42578125" style="31"/>
    <col min="4097" max="4097" width="22" style="31" customWidth="1"/>
    <col min="4098" max="4098" width="4.140625" style="31" customWidth="1"/>
    <col min="4099" max="4099" width="72.42578125" style="31" customWidth="1"/>
    <col min="4100" max="4105" width="8.42578125" style="31"/>
    <col min="4106" max="4106" width="8.42578125" style="31" customWidth="1"/>
    <col min="4107" max="4107" width="8.42578125" style="31"/>
    <col min="4108" max="4108" width="1.5703125" style="31" customWidth="1"/>
    <col min="4109" max="4109" width="6.7109375" style="31" customWidth="1"/>
    <col min="4110" max="4110" width="5.85546875" style="31" customWidth="1"/>
    <col min="4111" max="4352" width="8.42578125" style="31"/>
    <col min="4353" max="4353" width="22" style="31" customWidth="1"/>
    <col min="4354" max="4354" width="4.140625" style="31" customWidth="1"/>
    <col min="4355" max="4355" width="72.42578125" style="31" customWidth="1"/>
    <col min="4356" max="4361" width="8.42578125" style="31"/>
    <col min="4362" max="4362" width="8.42578125" style="31" customWidth="1"/>
    <col min="4363" max="4363" width="8.42578125" style="31"/>
    <col min="4364" max="4364" width="1.5703125" style="31" customWidth="1"/>
    <col min="4365" max="4365" width="6.7109375" style="31" customWidth="1"/>
    <col min="4366" max="4366" width="5.85546875" style="31" customWidth="1"/>
    <col min="4367" max="4608" width="8.42578125" style="31"/>
    <col min="4609" max="4609" width="22" style="31" customWidth="1"/>
    <col min="4610" max="4610" width="4.140625" style="31" customWidth="1"/>
    <col min="4611" max="4611" width="72.42578125" style="31" customWidth="1"/>
    <col min="4612" max="4617" width="8.42578125" style="31"/>
    <col min="4618" max="4618" width="8.42578125" style="31" customWidth="1"/>
    <col min="4619" max="4619" width="8.42578125" style="31"/>
    <col min="4620" max="4620" width="1.5703125" style="31" customWidth="1"/>
    <col min="4621" max="4621" width="6.7109375" style="31" customWidth="1"/>
    <col min="4622" max="4622" width="5.85546875" style="31" customWidth="1"/>
    <col min="4623" max="4864" width="8.42578125" style="31"/>
    <col min="4865" max="4865" width="22" style="31" customWidth="1"/>
    <col min="4866" max="4866" width="4.140625" style="31" customWidth="1"/>
    <col min="4867" max="4867" width="72.42578125" style="31" customWidth="1"/>
    <col min="4868" max="4873" width="8.42578125" style="31"/>
    <col min="4874" max="4874" width="8.42578125" style="31" customWidth="1"/>
    <col min="4875" max="4875" width="8.42578125" style="31"/>
    <col min="4876" max="4876" width="1.5703125" style="31" customWidth="1"/>
    <col min="4877" max="4877" width="6.7109375" style="31" customWidth="1"/>
    <col min="4878" max="4878" width="5.85546875" style="31" customWidth="1"/>
    <col min="4879" max="5120" width="8.42578125" style="31"/>
    <col min="5121" max="5121" width="22" style="31" customWidth="1"/>
    <col min="5122" max="5122" width="4.140625" style="31" customWidth="1"/>
    <col min="5123" max="5123" width="72.42578125" style="31" customWidth="1"/>
    <col min="5124" max="5129" width="8.42578125" style="31"/>
    <col min="5130" max="5130" width="8.42578125" style="31" customWidth="1"/>
    <col min="5131" max="5131" width="8.42578125" style="31"/>
    <col min="5132" max="5132" width="1.5703125" style="31" customWidth="1"/>
    <col min="5133" max="5133" width="6.7109375" style="31" customWidth="1"/>
    <col min="5134" max="5134" width="5.85546875" style="31" customWidth="1"/>
    <col min="5135" max="5376" width="8.42578125" style="31"/>
    <col min="5377" max="5377" width="22" style="31" customWidth="1"/>
    <col min="5378" max="5378" width="4.140625" style="31" customWidth="1"/>
    <col min="5379" max="5379" width="72.42578125" style="31" customWidth="1"/>
    <col min="5380" max="5385" width="8.42578125" style="31"/>
    <col min="5386" max="5386" width="8.42578125" style="31" customWidth="1"/>
    <col min="5387" max="5387" width="8.42578125" style="31"/>
    <col min="5388" max="5388" width="1.5703125" style="31" customWidth="1"/>
    <col min="5389" max="5389" width="6.7109375" style="31" customWidth="1"/>
    <col min="5390" max="5390" width="5.85546875" style="31" customWidth="1"/>
    <col min="5391" max="5632" width="8.42578125" style="31"/>
    <col min="5633" max="5633" width="22" style="31" customWidth="1"/>
    <col min="5634" max="5634" width="4.140625" style="31" customWidth="1"/>
    <col min="5635" max="5635" width="72.42578125" style="31" customWidth="1"/>
    <col min="5636" max="5641" width="8.42578125" style="31"/>
    <col min="5642" max="5642" width="8.42578125" style="31" customWidth="1"/>
    <col min="5643" max="5643" width="8.42578125" style="31"/>
    <col min="5644" max="5644" width="1.5703125" style="31" customWidth="1"/>
    <col min="5645" max="5645" width="6.7109375" style="31" customWidth="1"/>
    <col min="5646" max="5646" width="5.85546875" style="31" customWidth="1"/>
    <col min="5647" max="5888" width="8.42578125" style="31"/>
    <col min="5889" max="5889" width="22" style="31" customWidth="1"/>
    <col min="5890" max="5890" width="4.140625" style="31" customWidth="1"/>
    <col min="5891" max="5891" width="72.42578125" style="31" customWidth="1"/>
    <col min="5892" max="5897" width="8.42578125" style="31"/>
    <col min="5898" max="5898" width="8.42578125" style="31" customWidth="1"/>
    <col min="5899" max="5899" width="8.42578125" style="31"/>
    <col min="5900" max="5900" width="1.5703125" style="31" customWidth="1"/>
    <col min="5901" max="5901" width="6.7109375" style="31" customWidth="1"/>
    <col min="5902" max="5902" width="5.85546875" style="31" customWidth="1"/>
    <col min="5903" max="6144" width="8.42578125" style="31"/>
    <col min="6145" max="6145" width="22" style="31" customWidth="1"/>
    <col min="6146" max="6146" width="4.140625" style="31" customWidth="1"/>
    <col min="6147" max="6147" width="72.42578125" style="31" customWidth="1"/>
    <col min="6148" max="6153" width="8.42578125" style="31"/>
    <col min="6154" max="6154" width="8.42578125" style="31" customWidth="1"/>
    <col min="6155" max="6155" width="8.42578125" style="31"/>
    <col min="6156" max="6156" width="1.5703125" style="31" customWidth="1"/>
    <col min="6157" max="6157" width="6.7109375" style="31" customWidth="1"/>
    <col min="6158" max="6158" width="5.85546875" style="31" customWidth="1"/>
    <col min="6159" max="6400" width="8.42578125" style="31"/>
    <col min="6401" max="6401" width="22" style="31" customWidth="1"/>
    <col min="6402" max="6402" width="4.140625" style="31" customWidth="1"/>
    <col min="6403" max="6403" width="72.42578125" style="31" customWidth="1"/>
    <col min="6404" max="6409" width="8.42578125" style="31"/>
    <col min="6410" max="6410" width="8.42578125" style="31" customWidth="1"/>
    <col min="6411" max="6411" width="8.42578125" style="31"/>
    <col min="6412" max="6412" width="1.5703125" style="31" customWidth="1"/>
    <col min="6413" max="6413" width="6.7109375" style="31" customWidth="1"/>
    <col min="6414" max="6414" width="5.85546875" style="31" customWidth="1"/>
    <col min="6415" max="6656" width="8.42578125" style="31"/>
    <col min="6657" max="6657" width="22" style="31" customWidth="1"/>
    <col min="6658" max="6658" width="4.140625" style="31" customWidth="1"/>
    <col min="6659" max="6659" width="72.42578125" style="31" customWidth="1"/>
    <col min="6660" max="6665" width="8.42578125" style="31"/>
    <col min="6666" max="6666" width="8.42578125" style="31" customWidth="1"/>
    <col min="6667" max="6667" width="8.42578125" style="31"/>
    <col min="6668" max="6668" width="1.5703125" style="31" customWidth="1"/>
    <col min="6669" max="6669" width="6.7109375" style="31" customWidth="1"/>
    <col min="6670" max="6670" width="5.85546875" style="31" customWidth="1"/>
    <col min="6671" max="6912" width="8.42578125" style="31"/>
    <col min="6913" max="6913" width="22" style="31" customWidth="1"/>
    <col min="6914" max="6914" width="4.140625" style="31" customWidth="1"/>
    <col min="6915" max="6915" width="72.42578125" style="31" customWidth="1"/>
    <col min="6916" max="6921" width="8.42578125" style="31"/>
    <col min="6922" max="6922" width="8.42578125" style="31" customWidth="1"/>
    <col min="6923" max="6923" width="8.42578125" style="31"/>
    <col min="6924" max="6924" width="1.5703125" style="31" customWidth="1"/>
    <col min="6925" max="6925" width="6.7109375" style="31" customWidth="1"/>
    <col min="6926" max="6926" width="5.85546875" style="31" customWidth="1"/>
    <col min="6927" max="7168" width="8.42578125" style="31"/>
    <col min="7169" max="7169" width="22" style="31" customWidth="1"/>
    <col min="7170" max="7170" width="4.140625" style="31" customWidth="1"/>
    <col min="7171" max="7171" width="72.42578125" style="31" customWidth="1"/>
    <col min="7172" max="7177" width="8.42578125" style="31"/>
    <col min="7178" max="7178" width="8.42578125" style="31" customWidth="1"/>
    <col min="7179" max="7179" width="8.42578125" style="31"/>
    <col min="7180" max="7180" width="1.5703125" style="31" customWidth="1"/>
    <col min="7181" max="7181" width="6.7109375" style="31" customWidth="1"/>
    <col min="7182" max="7182" width="5.85546875" style="31" customWidth="1"/>
    <col min="7183" max="7424" width="8.42578125" style="31"/>
    <col min="7425" max="7425" width="22" style="31" customWidth="1"/>
    <col min="7426" max="7426" width="4.140625" style="31" customWidth="1"/>
    <col min="7427" max="7427" width="72.42578125" style="31" customWidth="1"/>
    <col min="7428" max="7433" width="8.42578125" style="31"/>
    <col min="7434" max="7434" width="8.42578125" style="31" customWidth="1"/>
    <col min="7435" max="7435" width="8.42578125" style="31"/>
    <col min="7436" max="7436" width="1.5703125" style="31" customWidth="1"/>
    <col min="7437" max="7437" width="6.7109375" style="31" customWidth="1"/>
    <col min="7438" max="7438" width="5.85546875" style="31" customWidth="1"/>
    <col min="7439" max="7680" width="8.42578125" style="31"/>
    <col min="7681" max="7681" width="22" style="31" customWidth="1"/>
    <col min="7682" max="7682" width="4.140625" style="31" customWidth="1"/>
    <col min="7683" max="7683" width="72.42578125" style="31" customWidth="1"/>
    <col min="7684" max="7689" width="8.42578125" style="31"/>
    <col min="7690" max="7690" width="8.42578125" style="31" customWidth="1"/>
    <col min="7691" max="7691" width="8.42578125" style="31"/>
    <col min="7692" max="7692" width="1.5703125" style="31" customWidth="1"/>
    <col min="7693" max="7693" width="6.7109375" style="31" customWidth="1"/>
    <col min="7694" max="7694" width="5.85546875" style="31" customWidth="1"/>
    <col min="7695" max="7936" width="8.42578125" style="31"/>
    <col min="7937" max="7937" width="22" style="31" customWidth="1"/>
    <col min="7938" max="7938" width="4.140625" style="31" customWidth="1"/>
    <col min="7939" max="7939" width="72.42578125" style="31" customWidth="1"/>
    <col min="7940" max="7945" width="8.42578125" style="31"/>
    <col min="7946" max="7946" width="8.42578125" style="31" customWidth="1"/>
    <col min="7947" max="7947" width="8.42578125" style="31"/>
    <col min="7948" max="7948" width="1.5703125" style="31" customWidth="1"/>
    <col min="7949" max="7949" width="6.7109375" style="31" customWidth="1"/>
    <col min="7950" max="7950" width="5.85546875" style="31" customWidth="1"/>
    <col min="7951" max="8192" width="8.42578125" style="31"/>
    <col min="8193" max="8193" width="22" style="31" customWidth="1"/>
    <col min="8194" max="8194" width="4.140625" style="31" customWidth="1"/>
    <col min="8195" max="8195" width="72.42578125" style="31" customWidth="1"/>
    <col min="8196" max="8201" width="8.42578125" style="31"/>
    <col min="8202" max="8202" width="8.42578125" style="31" customWidth="1"/>
    <col min="8203" max="8203" width="8.42578125" style="31"/>
    <col min="8204" max="8204" width="1.5703125" style="31" customWidth="1"/>
    <col min="8205" max="8205" width="6.7109375" style="31" customWidth="1"/>
    <col min="8206" max="8206" width="5.85546875" style="31" customWidth="1"/>
    <col min="8207" max="8448" width="8.42578125" style="31"/>
    <col min="8449" max="8449" width="22" style="31" customWidth="1"/>
    <col min="8450" max="8450" width="4.140625" style="31" customWidth="1"/>
    <col min="8451" max="8451" width="72.42578125" style="31" customWidth="1"/>
    <col min="8452" max="8457" width="8.42578125" style="31"/>
    <col min="8458" max="8458" width="8.42578125" style="31" customWidth="1"/>
    <col min="8459" max="8459" width="8.42578125" style="31"/>
    <col min="8460" max="8460" width="1.5703125" style="31" customWidth="1"/>
    <col min="8461" max="8461" width="6.7109375" style="31" customWidth="1"/>
    <col min="8462" max="8462" width="5.85546875" style="31" customWidth="1"/>
    <col min="8463" max="8704" width="8.42578125" style="31"/>
    <col min="8705" max="8705" width="22" style="31" customWidth="1"/>
    <col min="8706" max="8706" width="4.140625" style="31" customWidth="1"/>
    <col min="8707" max="8707" width="72.42578125" style="31" customWidth="1"/>
    <col min="8708" max="8713" width="8.42578125" style="31"/>
    <col min="8714" max="8714" width="8.42578125" style="31" customWidth="1"/>
    <col min="8715" max="8715" width="8.42578125" style="31"/>
    <col min="8716" max="8716" width="1.5703125" style="31" customWidth="1"/>
    <col min="8717" max="8717" width="6.7109375" style="31" customWidth="1"/>
    <col min="8718" max="8718" width="5.85546875" style="31" customWidth="1"/>
    <col min="8719" max="8960" width="8.42578125" style="31"/>
    <col min="8961" max="8961" width="22" style="31" customWidth="1"/>
    <col min="8962" max="8962" width="4.140625" style="31" customWidth="1"/>
    <col min="8963" max="8963" width="72.42578125" style="31" customWidth="1"/>
    <col min="8964" max="8969" width="8.42578125" style="31"/>
    <col min="8970" max="8970" width="8.42578125" style="31" customWidth="1"/>
    <col min="8971" max="8971" width="8.42578125" style="31"/>
    <col min="8972" max="8972" width="1.5703125" style="31" customWidth="1"/>
    <col min="8973" max="8973" width="6.7109375" style="31" customWidth="1"/>
    <col min="8974" max="8974" width="5.85546875" style="31" customWidth="1"/>
    <col min="8975" max="9216" width="8.42578125" style="31"/>
    <col min="9217" max="9217" width="22" style="31" customWidth="1"/>
    <col min="9218" max="9218" width="4.140625" style="31" customWidth="1"/>
    <col min="9219" max="9219" width="72.42578125" style="31" customWidth="1"/>
    <col min="9220" max="9225" width="8.42578125" style="31"/>
    <col min="9226" max="9226" width="8.42578125" style="31" customWidth="1"/>
    <col min="9227" max="9227" width="8.42578125" style="31"/>
    <col min="9228" max="9228" width="1.5703125" style="31" customWidth="1"/>
    <col min="9229" max="9229" width="6.7109375" style="31" customWidth="1"/>
    <col min="9230" max="9230" width="5.85546875" style="31" customWidth="1"/>
    <col min="9231" max="9472" width="8.42578125" style="31"/>
    <col min="9473" max="9473" width="22" style="31" customWidth="1"/>
    <col min="9474" max="9474" width="4.140625" style="31" customWidth="1"/>
    <col min="9475" max="9475" width="72.42578125" style="31" customWidth="1"/>
    <col min="9476" max="9481" width="8.42578125" style="31"/>
    <col min="9482" max="9482" width="8.42578125" style="31" customWidth="1"/>
    <col min="9483" max="9483" width="8.42578125" style="31"/>
    <col min="9484" max="9484" width="1.5703125" style="31" customWidth="1"/>
    <col min="9485" max="9485" width="6.7109375" style="31" customWidth="1"/>
    <col min="9486" max="9486" width="5.85546875" style="31" customWidth="1"/>
    <col min="9487" max="9728" width="8.42578125" style="31"/>
    <col min="9729" max="9729" width="22" style="31" customWidth="1"/>
    <col min="9730" max="9730" width="4.140625" style="31" customWidth="1"/>
    <col min="9731" max="9731" width="72.42578125" style="31" customWidth="1"/>
    <col min="9732" max="9737" width="8.42578125" style="31"/>
    <col min="9738" max="9738" width="8.42578125" style="31" customWidth="1"/>
    <col min="9739" max="9739" width="8.42578125" style="31"/>
    <col min="9740" max="9740" width="1.5703125" style="31" customWidth="1"/>
    <col min="9741" max="9741" width="6.7109375" style="31" customWidth="1"/>
    <col min="9742" max="9742" width="5.85546875" style="31" customWidth="1"/>
    <col min="9743" max="9984" width="8.42578125" style="31"/>
    <col min="9985" max="9985" width="22" style="31" customWidth="1"/>
    <col min="9986" max="9986" width="4.140625" style="31" customWidth="1"/>
    <col min="9987" max="9987" width="72.42578125" style="31" customWidth="1"/>
    <col min="9988" max="9993" width="8.42578125" style="31"/>
    <col min="9994" max="9994" width="8.42578125" style="31" customWidth="1"/>
    <col min="9995" max="9995" width="8.42578125" style="31"/>
    <col min="9996" max="9996" width="1.5703125" style="31" customWidth="1"/>
    <col min="9997" max="9997" width="6.7109375" style="31" customWidth="1"/>
    <col min="9998" max="9998" width="5.85546875" style="31" customWidth="1"/>
    <col min="9999" max="10240" width="8.42578125" style="31"/>
    <col min="10241" max="10241" width="22" style="31" customWidth="1"/>
    <col min="10242" max="10242" width="4.140625" style="31" customWidth="1"/>
    <col min="10243" max="10243" width="72.42578125" style="31" customWidth="1"/>
    <col min="10244" max="10249" width="8.42578125" style="31"/>
    <col min="10250" max="10250" width="8.42578125" style="31" customWidth="1"/>
    <col min="10251" max="10251" width="8.42578125" style="31"/>
    <col min="10252" max="10252" width="1.5703125" style="31" customWidth="1"/>
    <col min="10253" max="10253" width="6.7109375" style="31" customWidth="1"/>
    <col min="10254" max="10254" width="5.85546875" style="31" customWidth="1"/>
    <col min="10255" max="10496" width="8.42578125" style="31"/>
    <col min="10497" max="10497" width="22" style="31" customWidth="1"/>
    <col min="10498" max="10498" width="4.140625" style="31" customWidth="1"/>
    <col min="10499" max="10499" width="72.42578125" style="31" customWidth="1"/>
    <col min="10500" max="10505" width="8.42578125" style="31"/>
    <col min="10506" max="10506" width="8.42578125" style="31" customWidth="1"/>
    <col min="10507" max="10507" width="8.42578125" style="31"/>
    <col min="10508" max="10508" width="1.5703125" style="31" customWidth="1"/>
    <col min="10509" max="10509" width="6.7109375" style="31" customWidth="1"/>
    <col min="10510" max="10510" width="5.85546875" style="31" customWidth="1"/>
    <col min="10511" max="10752" width="8.42578125" style="31"/>
    <col min="10753" max="10753" width="22" style="31" customWidth="1"/>
    <col min="10754" max="10754" width="4.140625" style="31" customWidth="1"/>
    <col min="10755" max="10755" width="72.42578125" style="31" customWidth="1"/>
    <col min="10756" max="10761" width="8.42578125" style="31"/>
    <col min="10762" max="10762" width="8.42578125" style="31" customWidth="1"/>
    <col min="10763" max="10763" width="8.42578125" style="31"/>
    <col min="10764" max="10764" width="1.5703125" style="31" customWidth="1"/>
    <col min="10765" max="10765" width="6.7109375" style="31" customWidth="1"/>
    <col min="10766" max="10766" width="5.85546875" style="31" customWidth="1"/>
    <col min="10767" max="11008" width="8.42578125" style="31"/>
    <col min="11009" max="11009" width="22" style="31" customWidth="1"/>
    <col min="11010" max="11010" width="4.140625" style="31" customWidth="1"/>
    <col min="11011" max="11011" width="72.42578125" style="31" customWidth="1"/>
    <col min="11012" max="11017" width="8.42578125" style="31"/>
    <col min="11018" max="11018" width="8.42578125" style="31" customWidth="1"/>
    <col min="11019" max="11019" width="8.42578125" style="31"/>
    <col min="11020" max="11020" width="1.5703125" style="31" customWidth="1"/>
    <col min="11021" max="11021" width="6.7109375" style="31" customWidth="1"/>
    <col min="11022" max="11022" width="5.85546875" style="31" customWidth="1"/>
    <col min="11023" max="11264" width="8.42578125" style="31"/>
    <col min="11265" max="11265" width="22" style="31" customWidth="1"/>
    <col min="11266" max="11266" width="4.140625" style="31" customWidth="1"/>
    <col min="11267" max="11267" width="72.42578125" style="31" customWidth="1"/>
    <col min="11268" max="11273" width="8.42578125" style="31"/>
    <col min="11274" max="11274" width="8.42578125" style="31" customWidth="1"/>
    <col min="11275" max="11275" width="8.42578125" style="31"/>
    <col min="11276" max="11276" width="1.5703125" style="31" customWidth="1"/>
    <col min="11277" max="11277" width="6.7109375" style="31" customWidth="1"/>
    <col min="11278" max="11278" width="5.85546875" style="31" customWidth="1"/>
    <col min="11279" max="11520" width="8.42578125" style="31"/>
    <col min="11521" max="11521" width="22" style="31" customWidth="1"/>
    <col min="11522" max="11522" width="4.140625" style="31" customWidth="1"/>
    <col min="11523" max="11523" width="72.42578125" style="31" customWidth="1"/>
    <col min="11524" max="11529" width="8.42578125" style="31"/>
    <col min="11530" max="11530" width="8.42578125" style="31" customWidth="1"/>
    <col min="11531" max="11531" width="8.42578125" style="31"/>
    <col min="11532" max="11532" width="1.5703125" style="31" customWidth="1"/>
    <col min="11533" max="11533" width="6.7109375" style="31" customWidth="1"/>
    <col min="11534" max="11534" width="5.85546875" style="31" customWidth="1"/>
    <col min="11535" max="11776" width="8.42578125" style="31"/>
    <col min="11777" max="11777" width="22" style="31" customWidth="1"/>
    <col min="11778" max="11778" width="4.140625" style="31" customWidth="1"/>
    <col min="11779" max="11779" width="72.42578125" style="31" customWidth="1"/>
    <col min="11780" max="11785" width="8.42578125" style="31"/>
    <col min="11786" max="11786" width="8.42578125" style="31" customWidth="1"/>
    <col min="11787" max="11787" width="8.42578125" style="31"/>
    <col min="11788" max="11788" width="1.5703125" style="31" customWidth="1"/>
    <col min="11789" max="11789" width="6.7109375" style="31" customWidth="1"/>
    <col min="11790" max="11790" width="5.85546875" style="31" customWidth="1"/>
    <col min="11791" max="12032" width="8.42578125" style="31"/>
    <col min="12033" max="12033" width="22" style="31" customWidth="1"/>
    <col min="12034" max="12034" width="4.140625" style="31" customWidth="1"/>
    <col min="12035" max="12035" width="72.42578125" style="31" customWidth="1"/>
    <col min="12036" max="12041" width="8.42578125" style="31"/>
    <col min="12042" max="12042" width="8.42578125" style="31" customWidth="1"/>
    <col min="12043" max="12043" width="8.42578125" style="31"/>
    <col min="12044" max="12044" width="1.5703125" style="31" customWidth="1"/>
    <col min="12045" max="12045" width="6.7109375" style="31" customWidth="1"/>
    <col min="12046" max="12046" width="5.85546875" style="31" customWidth="1"/>
    <col min="12047" max="12288" width="8.42578125" style="31"/>
    <col min="12289" max="12289" width="22" style="31" customWidth="1"/>
    <col min="12290" max="12290" width="4.140625" style="31" customWidth="1"/>
    <col min="12291" max="12291" width="72.42578125" style="31" customWidth="1"/>
    <col min="12292" max="12297" width="8.42578125" style="31"/>
    <col min="12298" max="12298" width="8.42578125" style="31" customWidth="1"/>
    <col min="12299" max="12299" width="8.42578125" style="31"/>
    <col min="12300" max="12300" width="1.5703125" style="31" customWidth="1"/>
    <col min="12301" max="12301" width="6.7109375" style="31" customWidth="1"/>
    <col min="12302" max="12302" width="5.85546875" style="31" customWidth="1"/>
    <col min="12303" max="12544" width="8.42578125" style="31"/>
    <col min="12545" max="12545" width="22" style="31" customWidth="1"/>
    <col min="12546" max="12546" width="4.140625" style="31" customWidth="1"/>
    <col min="12547" max="12547" width="72.42578125" style="31" customWidth="1"/>
    <col min="12548" max="12553" width="8.42578125" style="31"/>
    <col min="12554" max="12554" width="8.42578125" style="31" customWidth="1"/>
    <col min="12555" max="12555" width="8.42578125" style="31"/>
    <col min="12556" max="12556" width="1.5703125" style="31" customWidth="1"/>
    <col min="12557" max="12557" width="6.7109375" style="31" customWidth="1"/>
    <col min="12558" max="12558" width="5.85546875" style="31" customWidth="1"/>
    <col min="12559" max="12800" width="8.42578125" style="31"/>
    <col min="12801" max="12801" width="22" style="31" customWidth="1"/>
    <col min="12802" max="12802" width="4.140625" style="31" customWidth="1"/>
    <col min="12803" max="12803" width="72.42578125" style="31" customWidth="1"/>
    <col min="12804" max="12809" width="8.42578125" style="31"/>
    <col min="12810" max="12810" width="8.42578125" style="31" customWidth="1"/>
    <col min="12811" max="12811" width="8.42578125" style="31"/>
    <col min="12812" max="12812" width="1.5703125" style="31" customWidth="1"/>
    <col min="12813" max="12813" width="6.7109375" style="31" customWidth="1"/>
    <col min="12814" max="12814" width="5.85546875" style="31" customWidth="1"/>
    <col min="12815" max="13056" width="8.42578125" style="31"/>
    <col min="13057" max="13057" width="22" style="31" customWidth="1"/>
    <col min="13058" max="13058" width="4.140625" style="31" customWidth="1"/>
    <col min="13059" max="13059" width="72.42578125" style="31" customWidth="1"/>
    <col min="13060" max="13065" width="8.42578125" style="31"/>
    <col min="13066" max="13066" width="8.42578125" style="31" customWidth="1"/>
    <col min="13067" max="13067" width="8.42578125" style="31"/>
    <col min="13068" max="13068" width="1.5703125" style="31" customWidth="1"/>
    <col min="13069" max="13069" width="6.7109375" style="31" customWidth="1"/>
    <col min="13070" max="13070" width="5.85546875" style="31" customWidth="1"/>
    <col min="13071" max="13312" width="8.42578125" style="31"/>
    <col min="13313" max="13313" width="22" style="31" customWidth="1"/>
    <col min="13314" max="13314" width="4.140625" style="31" customWidth="1"/>
    <col min="13315" max="13315" width="72.42578125" style="31" customWidth="1"/>
    <col min="13316" max="13321" width="8.42578125" style="31"/>
    <col min="13322" max="13322" width="8.42578125" style="31" customWidth="1"/>
    <col min="13323" max="13323" width="8.42578125" style="31"/>
    <col min="13324" max="13324" width="1.5703125" style="31" customWidth="1"/>
    <col min="13325" max="13325" width="6.7109375" style="31" customWidth="1"/>
    <col min="13326" max="13326" width="5.85546875" style="31" customWidth="1"/>
    <col min="13327" max="13568" width="8.42578125" style="31"/>
    <col min="13569" max="13569" width="22" style="31" customWidth="1"/>
    <col min="13570" max="13570" width="4.140625" style="31" customWidth="1"/>
    <col min="13571" max="13571" width="72.42578125" style="31" customWidth="1"/>
    <col min="13572" max="13577" width="8.42578125" style="31"/>
    <col min="13578" max="13578" width="8.42578125" style="31" customWidth="1"/>
    <col min="13579" max="13579" width="8.42578125" style="31"/>
    <col min="13580" max="13580" width="1.5703125" style="31" customWidth="1"/>
    <col min="13581" max="13581" width="6.7109375" style="31" customWidth="1"/>
    <col min="13582" max="13582" width="5.85546875" style="31" customWidth="1"/>
    <col min="13583" max="13824" width="8.42578125" style="31"/>
    <col min="13825" max="13825" width="22" style="31" customWidth="1"/>
    <col min="13826" max="13826" width="4.140625" style="31" customWidth="1"/>
    <col min="13827" max="13827" width="72.42578125" style="31" customWidth="1"/>
    <col min="13828" max="13833" width="8.42578125" style="31"/>
    <col min="13834" max="13834" width="8.42578125" style="31" customWidth="1"/>
    <col min="13835" max="13835" width="8.42578125" style="31"/>
    <col min="13836" max="13836" width="1.5703125" style="31" customWidth="1"/>
    <col min="13837" max="13837" width="6.7109375" style="31" customWidth="1"/>
    <col min="13838" max="13838" width="5.85546875" style="31" customWidth="1"/>
    <col min="13839" max="14080" width="8.42578125" style="31"/>
    <col min="14081" max="14081" width="22" style="31" customWidth="1"/>
    <col min="14082" max="14082" width="4.140625" style="31" customWidth="1"/>
    <col min="14083" max="14083" width="72.42578125" style="31" customWidth="1"/>
    <col min="14084" max="14089" width="8.42578125" style="31"/>
    <col min="14090" max="14090" width="8.42578125" style="31" customWidth="1"/>
    <col min="14091" max="14091" width="8.42578125" style="31"/>
    <col min="14092" max="14092" width="1.5703125" style="31" customWidth="1"/>
    <col min="14093" max="14093" width="6.7109375" style="31" customWidth="1"/>
    <col min="14094" max="14094" width="5.85546875" style="31" customWidth="1"/>
    <col min="14095" max="14336" width="8.42578125" style="31"/>
    <col min="14337" max="14337" width="22" style="31" customWidth="1"/>
    <col min="14338" max="14338" width="4.140625" style="31" customWidth="1"/>
    <col min="14339" max="14339" width="72.42578125" style="31" customWidth="1"/>
    <col min="14340" max="14345" width="8.42578125" style="31"/>
    <col min="14346" max="14346" width="8.42578125" style="31" customWidth="1"/>
    <col min="14347" max="14347" width="8.42578125" style="31"/>
    <col min="14348" max="14348" width="1.5703125" style="31" customWidth="1"/>
    <col min="14349" max="14349" width="6.7109375" style="31" customWidth="1"/>
    <col min="14350" max="14350" width="5.85546875" style="31" customWidth="1"/>
    <col min="14351" max="14592" width="8.42578125" style="31"/>
    <col min="14593" max="14593" width="22" style="31" customWidth="1"/>
    <col min="14594" max="14594" width="4.140625" style="31" customWidth="1"/>
    <col min="14595" max="14595" width="72.42578125" style="31" customWidth="1"/>
    <col min="14596" max="14601" width="8.42578125" style="31"/>
    <col min="14602" max="14602" width="8.42578125" style="31" customWidth="1"/>
    <col min="14603" max="14603" width="8.42578125" style="31"/>
    <col min="14604" max="14604" width="1.5703125" style="31" customWidth="1"/>
    <col min="14605" max="14605" width="6.7109375" style="31" customWidth="1"/>
    <col min="14606" max="14606" width="5.85546875" style="31" customWidth="1"/>
    <col min="14607" max="14848" width="8.42578125" style="31"/>
    <col min="14849" max="14849" width="22" style="31" customWidth="1"/>
    <col min="14850" max="14850" width="4.140625" style="31" customWidth="1"/>
    <col min="14851" max="14851" width="72.42578125" style="31" customWidth="1"/>
    <col min="14852" max="14857" width="8.42578125" style="31"/>
    <col min="14858" max="14858" width="8.42578125" style="31" customWidth="1"/>
    <col min="14859" max="14859" width="8.42578125" style="31"/>
    <col min="14860" max="14860" width="1.5703125" style="31" customWidth="1"/>
    <col min="14861" max="14861" width="6.7109375" style="31" customWidth="1"/>
    <col min="14862" max="14862" width="5.85546875" style="31" customWidth="1"/>
    <col min="14863" max="15104" width="8.42578125" style="31"/>
    <col min="15105" max="15105" width="22" style="31" customWidth="1"/>
    <col min="15106" max="15106" width="4.140625" style="31" customWidth="1"/>
    <col min="15107" max="15107" width="72.42578125" style="31" customWidth="1"/>
    <col min="15108" max="15113" width="8.42578125" style="31"/>
    <col min="15114" max="15114" width="8.42578125" style="31" customWidth="1"/>
    <col min="15115" max="15115" width="8.42578125" style="31"/>
    <col min="15116" max="15116" width="1.5703125" style="31" customWidth="1"/>
    <col min="15117" max="15117" width="6.7109375" style="31" customWidth="1"/>
    <col min="15118" max="15118" width="5.85546875" style="31" customWidth="1"/>
    <col min="15119" max="15360" width="8.42578125" style="31"/>
    <col min="15361" max="15361" width="22" style="31" customWidth="1"/>
    <col min="15362" max="15362" width="4.140625" style="31" customWidth="1"/>
    <col min="15363" max="15363" width="72.42578125" style="31" customWidth="1"/>
    <col min="15364" max="15369" width="8.42578125" style="31"/>
    <col min="15370" max="15370" width="8.42578125" style="31" customWidth="1"/>
    <col min="15371" max="15371" width="8.42578125" style="31"/>
    <col min="15372" max="15372" width="1.5703125" style="31" customWidth="1"/>
    <col min="15373" max="15373" width="6.7109375" style="31" customWidth="1"/>
    <col min="15374" max="15374" width="5.85546875" style="31" customWidth="1"/>
    <col min="15375" max="15616" width="8.42578125" style="31"/>
    <col min="15617" max="15617" width="22" style="31" customWidth="1"/>
    <col min="15618" max="15618" width="4.140625" style="31" customWidth="1"/>
    <col min="15619" max="15619" width="72.42578125" style="31" customWidth="1"/>
    <col min="15620" max="15625" width="8.42578125" style="31"/>
    <col min="15626" max="15626" width="8.42578125" style="31" customWidth="1"/>
    <col min="15627" max="15627" width="8.42578125" style="31"/>
    <col min="15628" max="15628" width="1.5703125" style="31" customWidth="1"/>
    <col min="15629" max="15629" width="6.7109375" style="31" customWidth="1"/>
    <col min="15630" max="15630" width="5.85546875" style="31" customWidth="1"/>
    <col min="15631" max="15872" width="8.42578125" style="31"/>
    <col min="15873" max="15873" width="22" style="31" customWidth="1"/>
    <col min="15874" max="15874" width="4.140625" style="31" customWidth="1"/>
    <col min="15875" max="15875" width="72.42578125" style="31" customWidth="1"/>
    <col min="15876" max="15881" width="8.42578125" style="31"/>
    <col min="15882" max="15882" width="8.42578125" style="31" customWidth="1"/>
    <col min="15883" max="15883" width="8.42578125" style="31"/>
    <col min="15884" max="15884" width="1.5703125" style="31" customWidth="1"/>
    <col min="15885" max="15885" width="6.7109375" style="31" customWidth="1"/>
    <col min="15886" max="15886" width="5.85546875" style="31" customWidth="1"/>
    <col min="15887" max="16128" width="8.42578125" style="31"/>
    <col min="16129" max="16129" width="22" style="31" customWidth="1"/>
    <col min="16130" max="16130" width="4.140625" style="31" customWidth="1"/>
    <col min="16131" max="16131" width="72.42578125" style="31" customWidth="1"/>
    <col min="16132" max="16137" width="8.42578125" style="31"/>
    <col min="16138" max="16138" width="8.42578125" style="31" customWidth="1"/>
    <col min="16139" max="16139" width="8.42578125" style="31"/>
    <col min="16140" max="16140" width="1.5703125" style="31" customWidth="1"/>
    <col min="16141" max="16141" width="6.7109375" style="31" customWidth="1"/>
    <col min="16142" max="16142" width="5.85546875" style="31" customWidth="1"/>
    <col min="16143" max="16384" width="8.42578125" style="31"/>
  </cols>
  <sheetData>
    <row r="1" spans="1:3" ht="18.95" customHeight="1" x14ac:dyDescent="0.15"/>
    <row r="2" spans="1:3" ht="18.95" customHeight="1" x14ac:dyDescent="0.15"/>
    <row r="3" spans="1:3" ht="18.95" customHeight="1" x14ac:dyDescent="0.2">
      <c r="A3" s="29"/>
      <c r="B3" s="30"/>
      <c r="C3" s="30"/>
    </row>
    <row r="4" spans="1:3" ht="18.95" customHeight="1" x14ac:dyDescent="0.2">
      <c r="A4" s="30"/>
      <c r="B4" s="30"/>
      <c r="C4" s="30"/>
    </row>
    <row r="5" spans="1:3" ht="18.95" customHeight="1" x14ac:dyDescent="0.2">
      <c r="A5" s="627" t="s">
        <v>248</v>
      </c>
      <c r="B5" s="627"/>
      <c r="C5" s="627"/>
    </row>
    <row r="6" spans="1:3" ht="18.95" customHeight="1" x14ac:dyDescent="0.2">
      <c r="A6" s="30"/>
      <c r="B6" s="30"/>
      <c r="C6" s="30"/>
    </row>
    <row r="7" spans="1:3" ht="18.95" customHeight="1" x14ac:dyDescent="0.2">
      <c r="A7" s="627" t="s">
        <v>249</v>
      </c>
      <c r="B7" s="627"/>
      <c r="C7" s="627"/>
    </row>
    <row r="8" spans="1:3" ht="18.95" customHeight="1" x14ac:dyDescent="0.2">
      <c r="A8" s="30"/>
      <c r="B8" s="30"/>
      <c r="C8" s="30"/>
    </row>
    <row r="9" spans="1:3" ht="18.95" customHeight="1" x14ac:dyDescent="0.2">
      <c r="A9" s="628" t="str">
        <f>'Rate Case Constants'!C9</f>
        <v>LOUISVILLE GAS AND ELECTRIC COMPANY</v>
      </c>
      <c r="B9" s="627"/>
      <c r="C9" s="627"/>
    </row>
    <row r="10" spans="1:3" ht="18.95" customHeight="1" x14ac:dyDescent="0.2">
      <c r="A10" s="30"/>
      <c r="B10" s="30"/>
      <c r="C10" s="30"/>
    </row>
    <row r="11" spans="1:3" ht="18.95" customHeight="1" x14ac:dyDescent="0.2">
      <c r="A11" s="628" t="str">
        <f>'Rate Case Constants'!C10</f>
        <v>CASE NO. 2025-00114 - ELECTRIC OPERATIONS</v>
      </c>
      <c r="B11" s="627"/>
      <c r="C11" s="627"/>
    </row>
    <row r="12" spans="1:3" ht="18.95" customHeight="1" x14ac:dyDescent="0.2">
      <c r="A12" s="30"/>
      <c r="B12" s="30"/>
      <c r="C12" s="30"/>
    </row>
    <row r="13" spans="1:3" ht="18.95" customHeight="1" x14ac:dyDescent="0.2">
      <c r="A13" s="30"/>
      <c r="B13" s="30"/>
      <c r="C13" s="30"/>
    </row>
    <row r="14" spans="1:3" ht="18.95" customHeight="1" x14ac:dyDescent="0.2">
      <c r="A14" s="30"/>
      <c r="B14" s="30"/>
      <c r="C14" s="30"/>
    </row>
    <row r="15" spans="1:3" ht="18.95" customHeight="1" x14ac:dyDescent="0.2">
      <c r="A15" s="32" t="s">
        <v>250</v>
      </c>
      <c r="B15" s="30"/>
      <c r="C15" s="36" t="str">
        <f>'Rate Case Constants'!C16</f>
        <v>FOR THE 12 MONTHS ENDED AUGUST 31, 2025</v>
      </c>
    </row>
    <row r="16" spans="1:3" ht="18.95" customHeight="1" x14ac:dyDescent="0.2">
      <c r="A16" s="30"/>
      <c r="B16" s="30"/>
      <c r="C16" s="30"/>
    </row>
    <row r="17" spans="1:4" ht="18.95" customHeight="1" x14ac:dyDescent="0.2">
      <c r="A17" s="32" t="s">
        <v>825</v>
      </c>
      <c r="B17" s="30"/>
      <c r="C17" s="36" t="str">
        <f>'Rate Case Constants'!C22</f>
        <v>FOR THE 12 MONTHS ENDED DECEMBER 31, 2026</v>
      </c>
    </row>
    <row r="18" spans="1:4" ht="18.95" customHeight="1" x14ac:dyDescent="0.2">
      <c r="A18" s="30"/>
      <c r="B18" s="30"/>
      <c r="C18" s="30"/>
    </row>
    <row r="19" spans="1:4" ht="18.95" customHeight="1" x14ac:dyDescent="0.2">
      <c r="A19" s="30"/>
      <c r="B19" s="30"/>
      <c r="C19" s="30"/>
    </row>
    <row r="20" spans="1:4" ht="18.95" customHeight="1" x14ac:dyDescent="0.2">
      <c r="A20" s="33" t="s">
        <v>116</v>
      </c>
      <c r="B20" s="34"/>
      <c r="C20" s="33" t="s">
        <v>117</v>
      </c>
    </row>
    <row r="21" spans="1:4" ht="18.95" customHeight="1" x14ac:dyDescent="0.2">
      <c r="A21" s="30"/>
      <c r="B21" s="30"/>
      <c r="C21" s="30"/>
    </row>
    <row r="22" spans="1:4" ht="18.95" customHeight="1" x14ac:dyDescent="0.2">
      <c r="A22" s="32" t="s">
        <v>251</v>
      </c>
      <c r="B22" s="30"/>
      <c r="C22" s="32" t="s">
        <v>218</v>
      </c>
    </row>
    <row r="23" spans="1:4" ht="18.95" customHeight="1" x14ac:dyDescent="0.2">
      <c r="A23" s="32" t="s">
        <v>252</v>
      </c>
      <c r="B23" s="30"/>
      <c r="C23" s="32" t="s">
        <v>195</v>
      </c>
    </row>
    <row r="24" spans="1:4" ht="18.95" customHeight="1" x14ac:dyDescent="0.2">
      <c r="A24" s="32" t="s">
        <v>253</v>
      </c>
      <c r="B24" s="30"/>
      <c r="C24" s="32" t="s">
        <v>255</v>
      </c>
      <c r="D24" s="35"/>
    </row>
    <row r="25" spans="1:4" ht="18.95" customHeight="1" x14ac:dyDescent="0.2">
      <c r="A25" s="32" t="s">
        <v>254</v>
      </c>
      <c r="B25" s="30"/>
      <c r="C25" s="32" t="s">
        <v>1566</v>
      </c>
      <c r="D25" s="35"/>
    </row>
    <row r="26" spans="1:4" ht="18.95" customHeight="1" x14ac:dyDescent="0.2">
      <c r="A26" s="30"/>
      <c r="B26" s="30"/>
      <c r="C26" s="30"/>
    </row>
    <row r="27" spans="1:4" ht="18.95" customHeight="1" x14ac:dyDescent="0.2">
      <c r="A27" s="30"/>
      <c r="B27" s="30"/>
      <c r="C27" s="30"/>
    </row>
    <row r="28" spans="1:4" ht="18.95" customHeight="1" x14ac:dyDescent="0.15"/>
    <row r="29" spans="1:4" ht="18.95" customHeight="1" x14ac:dyDescent="0.15"/>
    <row r="30" spans="1:4" ht="18.95" customHeight="1" x14ac:dyDescent="0.15"/>
    <row r="31" spans="1:4" ht="18.95" customHeight="1" x14ac:dyDescent="0.15"/>
    <row r="32" spans="1:4"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206"/>
  <sheetViews>
    <sheetView topLeftCell="A2" zoomScaleNormal="100" workbookViewId="0">
      <selection activeCell="A3" sqref="A3:G3"/>
    </sheetView>
  </sheetViews>
  <sheetFormatPr defaultColWidth="9.140625" defaultRowHeight="12.75" x14ac:dyDescent="0.2"/>
  <cols>
    <col min="1" max="1" width="6.85546875" style="11" customWidth="1"/>
    <col min="2" max="2" width="55.7109375" style="11" customWidth="1"/>
    <col min="3" max="3" width="16.85546875" style="11" customWidth="1"/>
    <col min="4" max="4" width="18.85546875" style="11" customWidth="1"/>
    <col min="5" max="5" width="16.85546875" style="11" customWidth="1"/>
    <col min="6" max="6" width="18.85546875" style="11" customWidth="1"/>
    <col min="7" max="7" width="16.85546875" style="11" customWidth="1"/>
    <col min="8" max="8" width="1.85546875" style="11" customWidth="1"/>
    <col min="9" max="9" width="9.140625" style="11"/>
    <col min="10" max="10" width="12.140625" style="11" bestFit="1" customWidth="1"/>
    <col min="11" max="11" width="8.7109375" style="11" bestFit="1" customWidth="1"/>
    <col min="12" max="16384" width="9.140625" style="11"/>
  </cols>
  <sheetData>
    <row r="1" spans="1:11" s="6" customFormat="1" ht="20.100000000000001" customHeight="1" x14ac:dyDescent="0.2">
      <c r="A1" s="624" t="str">
        <f>'Rate Case Constants'!C9</f>
        <v>LOUISVILLE GAS AND ELECTRIC COMPANY</v>
      </c>
      <c r="B1" s="623"/>
      <c r="C1" s="623"/>
      <c r="D1" s="623"/>
      <c r="E1" s="623"/>
      <c r="F1" s="623"/>
      <c r="G1" s="623"/>
    </row>
    <row r="2" spans="1:11" s="6" customFormat="1" ht="20.100000000000001" customHeight="1" x14ac:dyDescent="0.2">
      <c r="A2" s="624" t="str">
        <f>'Rate Case Constants'!C10</f>
        <v>CASE NO. 2025-00114 - ELECTRIC OPERATIONS</v>
      </c>
      <c r="B2" s="623"/>
      <c r="C2" s="623"/>
      <c r="D2" s="623"/>
      <c r="E2" s="623"/>
      <c r="F2" s="623"/>
      <c r="G2" s="623"/>
    </row>
    <row r="3" spans="1:11" s="6" customFormat="1" ht="20.100000000000001" customHeight="1" x14ac:dyDescent="0.2">
      <c r="A3" s="623" t="s">
        <v>218</v>
      </c>
      <c r="B3" s="623"/>
      <c r="C3" s="623"/>
      <c r="D3" s="623"/>
      <c r="E3" s="623"/>
      <c r="F3" s="623"/>
      <c r="G3" s="623"/>
    </row>
    <row r="4" spans="1:11" s="6" customFormat="1" ht="20.100000000000001" customHeight="1" x14ac:dyDescent="0.2">
      <c r="A4" s="624" t="str">
        <f>'Rate Case Constants'!C16</f>
        <v>FOR THE 12 MONTHS ENDED AUGUST 31, 2025</v>
      </c>
      <c r="B4" s="623"/>
      <c r="C4" s="623"/>
      <c r="D4" s="623"/>
      <c r="E4" s="623"/>
      <c r="F4" s="623"/>
      <c r="G4" s="623"/>
    </row>
    <row r="5" spans="1:11" s="6" customFormat="1" ht="20.100000000000001" customHeight="1" x14ac:dyDescent="0.2">
      <c r="A5" s="624" t="str">
        <f>'Rate Case Constants'!C22</f>
        <v>FOR THE 12 MONTHS ENDED DECEMBER 31, 2026</v>
      </c>
      <c r="B5" s="623"/>
      <c r="C5" s="623"/>
      <c r="D5" s="623"/>
      <c r="E5" s="623"/>
      <c r="F5" s="623"/>
      <c r="G5" s="623"/>
    </row>
    <row r="6" spans="1:11" s="6" customFormat="1" ht="20.100000000000001" customHeight="1" x14ac:dyDescent="0.2">
      <c r="A6" s="7"/>
      <c r="B6" s="7"/>
      <c r="C6" s="7"/>
      <c r="D6" s="7"/>
      <c r="E6" s="7"/>
      <c r="F6" s="7"/>
      <c r="G6" s="7"/>
    </row>
    <row r="7" spans="1:11" s="6" customFormat="1" ht="20.100000000000001" customHeight="1" x14ac:dyDescent="0.2">
      <c r="A7" s="8" t="s">
        <v>196</v>
      </c>
      <c r="G7" s="9" t="s">
        <v>211</v>
      </c>
    </row>
    <row r="8" spans="1:11" s="6" customFormat="1" ht="20.100000000000001" customHeight="1" x14ac:dyDescent="0.2">
      <c r="A8" s="6" t="str">
        <f>'Rate Case Constants'!C31</f>
        <v>TYPE OF FILING: __X__ ORIGINAL  _____ UPDATED  _____ REVISED</v>
      </c>
      <c r="G8" s="9" t="s">
        <v>198</v>
      </c>
    </row>
    <row r="9" spans="1:11" s="6" customFormat="1" ht="20.100000000000001" customHeight="1" x14ac:dyDescent="0.2">
      <c r="A9" s="8" t="s">
        <v>141</v>
      </c>
      <c r="D9" s="8"/>
      <c r="F9" s="8"/>
      <c r="G9" s="10" t="str">
        <f>'Rate Case Constants'!C36</f>
        <v>WITNESS:   A. M. FACKLER</v>
      </c>
    </row>
    <row r="10" spans="1:11" s="6" customFormat="1" ht="20.100000000000001" customHeight="1" x14ac:dyDescent="0.2"/>
    <row r="11" spans="1:11" ht="66" customHeight="1" x14ac:dyDescent="0.2">
      <c r="A11" s="18" t="s">
        <v>142</v>
      </c>
      <c r="B11" s="18" t="s">
        <v>117</v>
      </c>
      <c r="C11" s="18" t="s">
        <v>214</v>
      </c>
      <c r="D11" s="18" t="s">
        <v>215</v>
      </c>
      <c r="E11" s="18" t="s">
        <v>216</v>
      </c>
      <c r="F11" s="18" t="s">
        <v>311</v>
      </c>
      <c r="G11" s="18" t="s">
        <v>217</v>
      </c>
    </row>
    <row r="12" spans="1:11" ht="18.95" customHeight="1" x14ac:dyDescent="0.2">
      <c r="A12" s="12"/>
      <c r="B12" s="386"/>
      <c r="C12" s="91">
        <v>-1</v>
      </c>
      <c r="D12" s="91">
        <v>-2</v>
      </c>
      <c r="E12" s="91">
        <v>-3</v>
      </c>
      <c r="F12" s="91">
        <v>-4</v>
      </c>
      <c r="G12" s="91">
        <v>-5</v>
      </c>
    </row>
    <row r="13" spans="1:11" ht="18.95" customHeight="1" x14ac:dyDescent="0.2">
      <c r="A13" s="12"/>
      <c r="B13" s="386"/>
      <c r="C13" s="17" t="s">
        <v>145</v>
      </c>
      <c r="D13" s="17" t="s">
        <v>145</v>
      </c>
      <c r="E13" s="17" t="s">
        <v>145</v>
      </c>
      <c r="F13" s="17" t="s">
        <v>145</v>
      </c>
      <c r="G13" s="17" t="s">
        <v>145</v>
      </c>
    </row>
    <row r="14" spans="1:11" ht="18.95" customHeight="1" x14ac:dyDescent="0.2">
      <c r="A14" s="12">
        <v>1</v>
      </c>
      <c r="B14" s="24" t="s">
        <v>123</v>
      </c>
      <c r="C14" s="14"/>
      <c r="D14" s="14"/>
      <c r="E14" s="14"/>
      <c r="F14" s="14"/>
      <c r="G14" s="14"/>
      <c r="J14"/>
      <c r="K14"/>
    </row>
    <row r="15" spans="1:11" ht="18.95" customHeight="1" x14ac:dyDescent="0.2">
      <c r="A15" s="16">
        <f>A14+1</f>
        <v>2</v>
      </c>
      <c r="B15" s="13" t="s">
        <v>247</v>
      </c>
      <c r="C15" s="14">
        <f>'SCH C-2'!C15</f>
        <v>1201136042.5576158</v>
      </c>
      <c r="D15" s="14">
        <f t="shared" ref="D15:D16" si="0">E15-C15</f>
        <v>-3963080.6019918919</v>
      </c>
      <c r="E15" s="14">
        <f>'SCH C-2'!G15</f>
        <v>1197172961.9556239</v>
      </c>
      <c r="F15" s="14">
        <f>F45</f>
        <v>104229842</v>
      </c>
      <c r="G15" s="14">
        <f>SUM(E15:F15)</f>
        <v>1301402803.9556239</v>
      </c>
      <c r="J15"/>
      <c r="K15"/>
    </row>
    <row r="16" spans="1:11" ht="18.95" customHeight="1" x14ac:dyDescent="0.2">
      <c r="A16" s="16">
        <f>A15+1</f>
        <v>3</v>
      </c>
      <c r="B16" s="13" t="s">
        <v>125</v>
      </c>
      <c r="C16" s="14">
        <f>'SCH C-2'!C16</f>
        <v>20326701.53894677</v>
      </c>
      <c r="D16" s="14">
        <f t="shared" si="0"/>
        <v>1024203.9510475323</v>
      </c>
      <c r="E16" s="14">
        <f>'SCH C-2'!G16</f>
        <v>21350905.489994302</v>
      </c>
      <c r="F16" s="14">
        <f>F46</f>
        <v>665419</v>
      </c>
      <c r="G16" s="14">
        <f t="shared" ref="G16" si="1">SUM(E16:F16)</f>
        <v>22016324.489994302</v>
      </c>
      <c r="J16" s="233"/>
    </row>
    <row r="17" spans="1:7" ht="18.95" customHeight="1" x14ac:dyDescent="0.2">
      <c r="A17" s="16"/>
      <c r="B17" s="13"/>
    </row>
    <row r="18" spans="1:7" ht="18.95" customHeight="1" x14ac:dyDescent="0.2">
      <c r="A18" s="16">
        <f>A16+1</f>
        <v>4</v>
      </c>
      <c r="B18" s="25" t="s">
        <v>126</v>
      </c>
      <c r="C18" s="19">
        <f>SUM(C15:C16)</f>
        <v>1221462744.0965626</v>
      </c>
      <c r="D18" s="19">
        <f>SUM(D15:D16)</f>
        <v>-2938876.6509443596</v>
      </c>
      <c r="E18" s="19">
        <f>SUM(E15:E16)</f>
        <v>1218523867.4456182</v>
      </c>
      <c r="F18" s="19">
        <f>SUM(F15:F16)</f>
        <v>104895261</v>
      </c>
      <c r="G18" s="19">
        <f>SUM(G15:G16)</f>
        <v>1323419128.4456182</v>
      </c>
    </row>
    <row r="19" spans="1:7" ht="18.95" customHeight="1" x14ac:dyDescent="0.2">
      <c r="B19" s="13"/>
    </row>
    <row r="20" spans="1:7" ht="18.95" customHeight="1" x14ac:dyDescent="0.2">
      <c r="A20" s="16">
        <f>A18+1</f>
        <v>5</v>
      </c>
      <c r="B20" s="24" t="s">
        <v>124</v>
      </c>
    </row>
    <row r="21" spans="1:7" ht="18.95" customHeight="1" x14ac:dyDescent="0.2">
      <c r="A21" s="16">
        <f>A20+1</f>
        <v>6</v>
      </c>
      <c r="B21" s="13" t="s">
        <v>212</v>
      </c>
      <c r="C21" s="14">
        <f ca="1">'SCH C-2'!C31</f>
        <v>639829287.05843663</v>
      </c>
      <c r="D21" s="14">
        <f t="shared" ref="D21:D28" ca="1" si="2">E21-C21</f>
        <v>15255510.491934896</v>
      </c>
      <c r="E21" s="14">
        <f>'SCH C-2'!G31</f>
        <v>655084797.55037153</v>
      </c>
      <c r="F21" s="14">
        <f>F18*'SCH H-1'!E16</f>
        <v>250699.67379000003</v>
      </c>
      <c r="G21" s="14">
        <f t="shared" ref="G21:G28" si="3">SUM(E21:F21)</f>
        <v>655335497.22416151</v>
      </c>
    </row>
    <row r="22" spans="1:7" ht="18.95" customHeight="1" x14ac:dyDescent="0.2">
      <c r="A22" s="16">
        <f>A21+1</f>
        <v>7</v>
      </c>
      <c r="B22" s="5" t="s">
        <v>186</v>
      </c>
      <c r="C22" s="14">
        <f>'SCH C-2'!C33</f>
        <v>228537316.69615799</v>
      </c>
      <c r="D22" s="14">
        <f t="shared" si="2"/>
        <v>34320501.377901971</v>
      </c>
      <c r="E22" s="14">
        <f>'SCH C-2'!G33</f>
        <v>262857818.07405996</v>
      </c>
      <c r="F22" s="14"/>
      <c r="G22" s="14">
        <f t="shared" si="3"/>
        <v>262857818.07405996</v>
      </c>
    </row>
    <row r="23" spans="1:7" ht="18.95" customHeight="1" x14ac:dyDescent="0.2">
      <c r="A23" s="16">
        <f t="shared" ref="A23:A28" si="4">A22+1</f>
        <v>8</v>
      </c>
      <c r="B23" s="5" t="s">
        <v>885</v>
      </c>
      <c r="C23" s="14">
        <f>'SCH C-2'!C34</f>
        <v>0</v>
      </c>
      <c r="D23" s="14">
        <f t="shared" ref="D23:D24" si="5">E23-C23</f>
        <v>-475869.74344125215</v>
      </c>
      <c r="E23" s="14">
        <f>'SCH C-2'!G34</f>
        <v>-475869.74344125215</v>
      </c>
      <c r="F23" s="14"/>
      <c r="G23" s="14">
        <f t="shared" ref="G23:G24" si="6">SUM(E23:F23)</f>
        <v>-475869.74344125215</v>
      </c>
    </row>
    <row r="24" spans="1:7" ht="18.95" customHeight="1" x14ac:dyDescent="0.2">
      <c r="A24" s="16">
        <f t="shared" si="4"/>
        <v>9</v>
      </c>
      <c r="B24" s="5" t="s">
        <v>1157</v>
      </c>
      <c r="C24" s="14">
        <f>'SCH C-2'!C35</f>
        <v>0</v>
      </c>
      <c r="D24" s="14">
        <f t="shared" si="5"/>
        <v>0</v>
      </c>
      <c r="E24" s="14">
        <f>'SCH C-2'!G35</f>
        <v>0</v>
      </c>
      <c r="F24" s="14"/>
      <c r="G24" s="14">
        <f t="shared" si="6"/>
        <v>0</v>
      </c>
    </row>
    <row r="25" spans="1:7" ht="18.95" customHeight="1" x14ac:dyDescent="0.2">
      <c r="A25" s="16">
        <f t="shared" si="4"/>
        <v>10</v>
      </c>
      <c r="B25" s="5" t="s">
        <v>10</v>
      </c>
      <c r="C25" s="14">
        <f ca="1">'SCH C-2'!C36</f>
        <v>43370908.918900289</v>
      </c>
      <c r="D25" s="14">
        <f t="shared" ca="1" si="2"/>
        <v>6269809.2661769092</v>
      </c>
      <c r="E25" s="14">
        <f>'SCH C-2'!G36</f>
        <v>49640718.185077198</v>
      </c>
      <c r="F25" s="14">
        <f>F18*'SCH H-1'!E18</f>
        <v>163007.235594</v>
      </c>
      <c r="G25" s="14">
        <f t="shared" si="3"/>
        <v>49803725.420671195</v>
      </c>
    </row>
    <row r="26" spans="1:7" ht="18.95" customHeight="1" x14ac:dyDescent="0.2">
      <c r="A26" s="16">
        <f t="shared" si="4"/>
        <v>11</v>
      </c>
      <c r="B26" s="5" t="s">
        <v>213</v>
      </c>
      <c r="C26" s="14">
        <f ca="1">'SCH C-2'!C37+'SCH C-2'!C38</f>
        <v>41164597.501981929</v>
      </c>
      <c r="D26" s="14">
        <f t="shared" ca="1" si="2"/>
        <v>-12706586.596346855</v>
      </c>
      <c r="E26" s="14">
        <f>'SCH C-2'!G37+'SCH C-2'!G38</f>
        <v>28458010.905635074</v>
      </c>
      <c r="F26" s="14">
        <f>F18*('SCH H-1'!E22+'SCH H-1'!E26)</f>
        <v>26068147.745608687</v>
      </c>
      <c r="G26" s="14">
        <f t="shared" si="3"/>
        <v>54526158.651243761</v>
      </c>
    </row>
    <row r="27" spans="1:7" ht="18.95" customHeight="1" x14ac:dyDescent="0.2">
      <c r="A27" s="16">
        <f t="shared" si="4"/>
        <v>12</v>
      </c>
      <c r="B27" s="5" t="s">
        <v>192</v>
      </c>
      <c r="C27" s="14">
        <f>'SCH C-2'!C39</f>
        <v>-909007.06</v>
      </c>
      <c r="D27" s="14">
        <f t="shared" si="2"/>
        <v>-402960.89661101485</v>
      </c>
      <c r="E27" s="14">
        <f>'SCH C-2'!G39</f>
        <v>-1311967.9566110149</v>
      </c>
      <c r="F27" s="14"/>
      <c r="G27" s="14">
        <f t="shared" si="3"/>
        <v>-1311967.9566110149</v>
      </c>
    </row>
    <row r="28" spans="1:7" ht="18.95" customHeight="1" x14ac:dyDescent="0.2">
      <c r="A28" s="16">
        <f t="shared" si="4"/>
        <v>13</v>
      </c>
      <c r="B28" s="5" t="s">
        <v>193</v>
      </c>
      <c r="C28" s="19">
        <f ca="1">'SCH C-2'!C40</f>
        <v>-164445.05000000002</v>
      </c>
      <c r="D28" s="19">
        <f t="shared" ca="1" si="2"/>
        <v>-21573.873999999982</v>
      </c>
      <c r="E28" s="19">
        <f>'SCH C-2'!G40</f>
        <v>-186018.924</v>
      </c>
      <c r="F28" s="19"/>
      <c r="G28" s="19">
        <f t="shared" si="3"/>
        <v>-186018.924</v>
      </c>
    </row>
    <row r="29" spans="1:7" ht="18.95" customHeight="1" x14ac:dyDescent="0.2">
      <c r="B29" s="5"/>
    </row>
    <row r="30" spans="1:7" ht="18.95" customHeight="1" thickBot="1" x14ac:dyDescent="0.25">
      <c r="A30" s="16">
        <f>A28+1</f>
        <v>14</v>
      </c>
      <c r="B30" s="387" t="s">
        <v>100</v>
      </c>
      <c r="C30" s="22">
        <f ca="1">SUM(C21:C28)</f>
        <v>951828658.06547689</v>
      </c>
      <c r="D30" s="22">
        <f ca="1">SUM(D21:D28)</f>
        <v>42238830.025614657</v>
      </c>
      <c r="E30" s="22">
        <f>SUM(E21:E28)</f>
        <v>994067488.09109151</v>
      </c>
      <c r="F30" s="22">
        <f>SUM(F21:F28)</f>
        <v>26481854.654992688</v>
      </c>
      <c r="G30" s="22">
        <f>SUM(G21:G28)</f>
        <v>1020549342.7460842</v>
      </c>
    </row>
    <row r="31" spans="1:7" ht="18.95" customHeight="1" thickTop="1" x14ac:dyDescent="0.2">
      <c r="B31" s="5"/>
    </row>
    <row r="32" spans="1:7" ht="18.95" customHeight="1" thickBot="1" x14ac:dyDescent="0.25">
      <c r="A32" s="16">
        <f>A30+1</f>
        <v>15</v>
      </c>
      <c r="B32" s="387" t="s">
        <v>101</v>
      </c>
      <c r="C32" s="22">
        <f ca="1">C18-C30</f>
        <v>269634086.03108573</v>
      </c>
      <c r="D32" s="22">
        <f ca="1">D18-D30</f>
        <v>-45177706.676559016</v>
      </c>
      <c r="E32" s="22">
        <f>E18-E30</f>
        <v>224456379.35452664</v>
      </c>
      <c r="F32" s="22">
        <f>G32-E32</f>
        <v>78413406.3450073</v>
      </c>
      <c r="G32" s="22">
        <f>G18-G30</f>
        <v>302869785.69953394</v>
      </c>
    </row>
    <row r="33" spans="1:7" ht="18.95" customHeight="1" thickTop="1" x14ac:dyDescent="0.2">
      <c r="B33" s="5"/>
      <c r="F33" s="398"/>
    </row>
    <row r="34" spans="1:7" ht="18.95" customHeight="1" thickBot="1" x14ac:dyDescent="0.25">
      <c r="A34" s="16">
        <f>A32+1</f>
        <v>16</v>
      </c>
      <c r="B34" s="387" t="s">
        <v>801</v>
      </c>
      <c r="C34" s="22">
        <f>'SCH J-1 E'!H21</f>
        <v>3825872585.5189056</v>
      </c>
      <c r="D34" s="22">
        <f t="shared" ref="D34" si="7">E34-C34</f>
        <v>-93696458.77810812</v>
      </c>
      <c r="E34" s="22">
        <f>'SCH J-1.1|J-1.2'!H22</f>
        <v>3732176126.7407975</v>
      </c>
      <c r="F34" s="14"/>
      <c r="G34" s="22">
        <f>E34</f>
        <v>3732176126.7407975</v>
      </c>
    </row>
    <row r="35" spans="1:7" ht="18.95" customHeight="1" thickTop="1" x14ac:dyDescent="0.2">
      <c r="B35" s="5"/>
    </row>
    <row r="36" spans="1:7" ht="18.95" customHeight="1" thickBot="1" x14ac:dyDescent="0.25">
      <c r="A36" s="16">
        <f>A34+1</f>
        <v>17</v>
      </c>
      <c r="B36" s="387" t="s">
        <v>803</v>
      </c>
      <c r="C36" s="26">
        <f ca="1">C32/C34</f>
        <v>7.0476493924983938E-2</v>
      </c>
      <c r="D36" s="14"/>
      <c r="E36" s="26">
        <f>E32/E34</f>
        <v>6.0140886102965876E-2</v>
      </c>
      <c r="F36" s="14"/>
      <c r="G36" s="26">
        <f>G32/G34</f>
        <v>8.1150989507030966E-2</v>
      </c>
    </row>
    <row r="37" spans="1:7" ht="18.95" customHeight="1" thickTop="1" x14ac:dyDescent="0.2">
      <c r="B37" s="5"/>
      <c r="F37" s="398"/>
    </row>
    <row r="38" spans="1:7" ht="18.95" customHeight="1" thickBot="1" x14ac:dyDescent="0.25">
      <c r="A38" s="16">
        <f>A36+1</f>
        <v>18</v>
      </c>
      <c r="B38" s="387" t="s">
        <v>802</v>
      </c>
      <c r="C38" s="22">
        <f>'SCH B-1'!D28</f>
        <v>3486090894.1240625</v>
      </c>
      <c r="D38" s="22">
        <f t="shared" ref="D38" si="8">E38-C38</f>
        <v>253254137.57154894</v>
      </c>
      <c r="E38" s="22">
        <f>'SCH B-1'!F28</f>
        <v>3739345031.6956115</v>
      </c>
      <c r="F38" s="14"/>
      <c r="G38" s="22">
        <f>E38</f>
        <v>3739345031.6956115</v>
      </c>
    </row>
    <row r="39" spans="1:7" ht="18.95" customHeight="1" thickTop="1" x14ac:dyDescent="0.2">
      <c r="B39" s="5"/>
    </row>
    <row r="40" spans="1:7" ht="18.95" customHeight="1" thickBot="1" x14ac:dyDescent="0.25">
      <c r="A40" s="16">
        <f>A38+1</f>
        <v>19</v>
      </c>
      <c r="B40" s="387" t="s">
        <v>804</v>
      </c>
      <c r="C40" s="26">
        <f ca="1">C32/C38</f>
        <v>7.7345684384065874E-2</v>
      </c>
      <c r="D40" s="14"/>
      <c r="E40" s="26">
        <f>E32/E38</f>
        <v>6.0025586687502484E-2</v>
      </c>
      <c r="F40" s="14"/>
      <c r="G40" s="26">
        <f>G32/G38</f>
        <v>8.0995410461547374E-2</v>
      </c>
    </row>
    <row r="41" spans="1:7" ht="18.95" customHeight="1" thickTop="1" x14ac:dyDescent="0.2"/>
    <row r="42" spans="1:7" ht="18.95" customHeight="1" x14ac:dyDescent="0.2">
      <c r="E42" s="399"/>
      <c r="F42" s="216"/>
      <c r="G42" s="216"/>
    </row>
    <row r="43" spans="1:7" ht="18.95" customHeight="1" x14ac:dyDescent="0.2"/>
    <row r="44" spans="1:7" ht="18.95" customHeight="1" x14ac:dyDescent="0.2"/>
    <row r="45" spans="1:7" ht="18.95" customHeight="1" x14ac:dyDescent="0.2">
      <c r="E45" s="400" t="s">
        <v>1139</v>
      </c>
      <c r="F45" s="376">
        <v>104229842</v>
      </c>
    </row>
    <row r="46" spans="1:7" ht="18.95" customHeight="1" x14ac:dyDescent="0.2">
      <c r="E46" s="400" t="s">
        <v>1138</v>
      </c>
      <c r="F46" s="376">
        <v>665419</v>
      </c>
    </row>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G210"/>
  <sheetViews>
    <sheetView zoomScaleNormal="100" workbookViewId="0">
      <selection sqref="A1:G1"/>
    </sheetView>
  </sheetViews>
  <sheetFormatPr defaultColWidth="9.140625" defaultRowHeight="12.75" x14ac:dyDescent="0.2"/>
  <cols>
    <col min="1" max="1" width="6.85546875" style="402" customWidth="1"/>
    <col min="2" max="2" width="55.7109375" style="402" customWidth="1"/>
    <col min="3" max="3" width="16.85546875" style="402" customWidth="1"/>
    <col min="4" max="4" width="18.85546875" style="402" customWidth="1"/>
    <col min="5" max="5" width="16.85546875" style="402" customWidth="1"/>
    <col min="6" max="6" width="18.85546875" style="402" customWidth="1"/>
    <col min="7" max="7" width="16.85546875" style="402" customWidth="1"/>
    <col min="8" max="8" width="1.85546875" style="402" customWidth="1"/>
    <col min="9" max="16384" width="9.140625" style="402"/>
  </cols>
  <sheetData>
    <row r="1" spans="1:7" s="8" customFormat="1" ht="20.100000000000001" customHeight="1" x14ac:dyDescent="0.2">
      <c r="A1" s="624" t="str">
        <f>'Rate Case Constants'!C9</f>
        <v>LOUISVILLE GAS AND ELECTRIC COMPANY</v>
      </c>
      <c r="B1" s="623"/>
      <c r="C1" s="623"/>
      <c r="D1" s="623"/>
      <c r="E1" s="623"/>
      <c r="F1" s="623"/>
      <c r="G1" s="623"/>
    </row>
    <row r="2" spans="1:7" s="8" customFormat="1" ht="20.100000000000001" customHeight="1" x14ac:dyDescent="0.2">
      <c r="A2" s="624" t="str">
        <f>'Rate Case Constants'!C10</f>
        <v>CASE NO. 2025-00114 - ELECTRIC OPERATIONS</v>
      </c>
      <c r="B2" s="623"/>
      <c r="C2" s="623"/>
      <c r="D2" s="623"/>
      <c r="E2" s="623"/>
      <c r="F2" s="623"/>
      <c r="G2" s="623"/>
    </row>
    <row r="3" spans="1:7" s="8" customFormat="1" ht="20.100000000000001" customHeight="1" x14ac:dyDescent="0.2">
      <c r="A3" s="623" t="s">
        <v>195</v>
      </c>
      <c r="B3" s="623"/>
      <c r="C3" s="623"/>
      <c r="D3" s="623"/>
      <c r="E3" s="623"/>
      <c r="F3" s="623"/>
      <c r="G3" s="623"/>
    </row>
    <row r="4" spans="1:7" s="8" customFormat="1" ht="20.100000000000001" customHeight="1" x14ac:dyDescent="0.2">
      <c r="A4" s="624" t="str">
        <f>'Rate Case Constants'!C16</f>
        <v>FOR THE 12 MONTHS ENDED AUGUST 31, 2025</v>
      </c>
      <c r="B4" s="623"/>
      <c r="C4" s="623"/>
      <c r="D4" s="623"/>
      <c r="E4" s="623"/>
      <c r="F4" s="623"/>
      <c r="G4" s="623"/>
    </row>
    <row r="5" spans="1:7" s="8" customFormat="1" ht="20.100000000000001" customHeight="1" x14ac:dyDescent="0.2">
      <c r="A5" s="624" t="str">
        <f>'Rate Case Constants'!C22</f>
        <v>FOR THE 12 MONTHS ENDED DECEMBER 31, 2026</v>
      </c>
      <c r="B5" s="623"/>
      <c r="C5" s="623"/>
      <c r="D5" s="623"/>
      <c r="E5" s="623"/>
      <c r="F5" s="623"/>
      <c r="G5" s="623"/>
    </row>
    <row r="6" spans="1:7" s="8" customFormat="1" ht="20.100000000000001" customHeight="1" x14ac:dyDescent="0.2">
      <c r="A6" s="7"/>
      <c r="B6" s="7"/>
      <c r="C6" s="7"/>
      <c r="D6" s="7"/>
      <c r="E6" s="7"/>
      <c r="F6" s="7"/>
      <c r="G6" s="7"/>
    </row>
    <row r="7" spans="1:7" s="8" customFormat="1" ht="20.100000000000001" customHeight="1" x14ac:dyDescent="0.2">
      <c r="A7" s="8" t="s">
        <v>196</v>
      </c>
      <c r="G7" s="10" t="s">
        <v>197</v>
      </c>
    </row>
    <row r="8" spans="1:7" s="8" customFormat="1" ht="20.100000000000001" customHeight="1" x14ac:dyDescent="0.2">
      <c r="A8" s="8" t="str">
        <f>'Rate Case Constants'!C31</f>
        <v>TYPE OF FILING: __X__ ORIGINAL  _____ UPDATED  _____ REVISED</v>
      </c>
      <c r="G8" s="10" t="s">
        <v>198</v>
      </c>
    </row>
    <row r="9" spans="1:7" s="8" customFormat="1" ht="20.100000000000001" customHeight="1" x14ac:dyDescent="0.2">
      <c r="A9" s="8" t="s">
        <v>141</v>
      </c>
      <c r="G9" s="10" t="str">
        <f>'Rate Case Constants'!C36</f>
        <v>WITNESS:   A. M. FACKLER</v>
      </c>
    </row>
    <row r="10" spans="1:7" s="8" customFormat="1" ht="20.100000000000001" customHeight="1" x14ac:dyDescent="0.2"/>
    <row r="11" spans="1:7" ht="75.75" customHeight="1" x14ac:dyDescent="0.2">
      <c r="A11" s="18" t="s">
        <v>142</v>
      </c>
      <c r="B11" s="18" t="s">
        <v>199</v>
      </c>
      <c r="C11" s="18" t="s">
        <v>200</v>
      </c>
      <c r="D11" s="18" t="s">
        <v>201</v>
      </c>
      <c r="E11" s="18" t="s">
        <v>208</v>
      </c>
      <c r="F11" s="18" t="s">
        <v>209</v>
      </c>
      <c r="G11" s="18" t="s">
        <v>210</v>
      </c>
    </row>
    <row r="12" spans="1:7" ht="18.95" customHeight="1" x14ac:dyDescent="0.2">
      <c r="A12" s="382"/>
      <c r="B12" s="386"/>
      <c r="C12" s="403">
        <v>-1</v>
      </c>
      <c r="D12" s="403">
        <v>-2</v>
      </c>
      <c r="E12" s="403">
        <v>-3</v>
      </c>
      <c r="F12" s="403">
        <v>-4</v>
      </c>
      <c r="G12" s="403">
        <v>-5</v>
      </c>
    </row>
    <row r="13" spans="1:7" ht="18.95" customHeight="1" x14ac:dyDescent="0.2">
      <c r="A13" s="382"/>
      <c r="B13" s="386"/>
      <c r="C13" s="404" t="s">
        <v>145</v>
      </c>
      <c r="D13" s="404" t="s">
        <v>145</v>
      </c>
      <c r="E13" s="404" t="s">
        <v>145</v>
      </c>
      <c r="F13" s="404" t="s">
        <v>145</v>
      </c>
      <c r="G13" s="404" t="s">
        <v>145</v>
      </c>
    </row>
    <row r="14" spans="1:7" ht="18.95" customHeight="1" x14ac:dyDescent="0.2">
      <c r="A14" s="382">
        <v>1</v>
      </c>
      <c r="B14" s="24" t="s">
        <v>123</v>
      </c>
      <c r="C14" s="28"/>
      <c r="D14" s="28"/>
      <c r="E14" s="28"/>
      <c r="F14" s="28"/>
      <c r="G14" s="28"/>
    </row>
    <row r="15" spans="1:7" ht="18.95" customHeight="1" x14ac:dyDescent="0.2">
      <c r="A15" s="405">
        <f>A14+1</f>
        <v>2</v>
      </c>
      <c r="B15" s="13" t="s">
        <v>247</v>
      </c>
      <c r="C15" s="28">
        <f>'SCH C-2.1 B'!$H23</f>
        <v>1201136042.5576158</v>
      </c>
      <c r="D15" s="28">
        <f t="shared" ref="D15:D16" si="0">E15-C15</f>
        <v>-2010207.2792637348</v>
      </c>
      <c r="E15" s="28">
        <f>'SCH C-2.1 F'!$H23</f>
        <v>1199125835.278352</v>
      </c>
      <c r="F15" s="28">
        <f>'SCH D-1'!G23</f>
        <v>-1952873.3227280474</v>
      </c>
      <c r="G15" s="28">
        <f t="shared" ref="G15:G16" si="1">SUM(E15:F15)</f>
        <v>1197172961.9556239</v>
      </c>
    </row>
    <row r="16" spans="1:7" ht="18.95" customHeight="1" x14ac:dyDescent="0.2">
      <c r="A16" s="405">
        <f>A15+1</f>
        <v>3</v>
      </c>
      <c r="B16" s="13" t="s">
        <v>125</v>
      </c>
      <c r="C16" s="28">
        <f>'SCH C-2.1 B'!$H30</f>
        <v>20326701.53894677</v>
      </c>
      <c r="D16" s="28">
        <f t="shared" si="0"/>
        <v>514255.43104753271</v>
      </c>
      <c r="E16" s="28">
        <f>'SCH C-2.1 F'!$H30</f>
        <v>20840956.969994303</v>
      </c>
      <c r="F16" s="28">
        <f>'SCH D-1'!G30</f>
        <v>509948.51999999979</v>
      </c>
      <c r="G16" s="28">
        <f t="shared" si="1"/>
        <v>21350905.489994302</v>
      </c>
    </row>
    <row r="17" spans="1:7" ht="18.95" customHeight="1" x14ac:dyDescent="0.2">
      <c r="A17" s="405"/>
      <c r="B17" s="13"/>
    </row>
    <row r="18" spans="1:7" ht="18.95" customHeight="1" x14ac:dyDescent="0.2">
      <c r="A18" s="405">
        <f>A16+1</f>
        <v>4</v>
      </c>
      <c r="B18" s="25" t="s">
        <v>126</v>
      </c>
      <c r="C18" s="383">
        <f>SUM(C15:C16)</f>
        <v>1221462744.0965626</v>
      </c>
      <c r="D18" s="383">
        <f>SUM(D15:D16)</f>
        <v>-1495951.8482162021</v>
      </c>
      <c r="E18" s="383">
        <f>SUM(E15:E16)</f>
        <v>1219966792.2483463</v>
      </c>
      <c r="F18" s="383">
        <f>SUM(F15:F16)</f>
        <v>-1442924.8027280476</v>
      </c>
      <c r="G18" s="383">
        <f>SUM(G15:G16)</f>
        <v>1218523867.4456182</v>
      </c>
    </row>
    <row r="19" spans="1:7" ht="18.95" customHeight="1" x14ac:dyDescent="0.2">
      <c r="B19" s="13"/>
    </row>
    <row r="20" spans="1:7" ht="18.95" customHeight="1" x14ac:dyDescent="0.2">
      <c r="A20" s="405">
        <f>A18+1</f>
        <v>5</v>
      </c>
      <c r="B20" s="24" t="s">
        <v>124</v>
      </c>
    </row>
    <row r="21" spans="1:7" ht="18.95" customHeight="1" x14ac:dyDescent="0.2">
      <c r="A21" s="405">
        <f>A20+1</f>
        <v>6</v>
      </c>
      <c r="B21" s="401" t="s">
        <v>183</v>
      </c>
    </row>
    <row r="22" spans="1:7" ht="18.95" customHeight="1" x14ac:dyDescent="0.2">
      <c r="A22" s="405">
        <f>A21+1</f>
        <v>7</v>
      </c>
      <c r="B22" s="5" t="s">
        <v>202</v>
      </c>
      <c r="C22" s="28">
        <f ca="1">'SCH C-2.1 B'!$H115</f>
        <v>486277915.02544838</v>
      </c>
      <c r="D22" s="28">
        <f ca="1">E22-C22</f>
        <v>394316.57475984097</v>
      </c>
      <c r="E22" s="28">
        <f>'SCH C-2.1 F'!$H115</f>
        <v>486672231.60020822</v>
      </c>
      <c r="F22" s="28">
        <f>'SCH D-1'!$G127</f>
        <v>0</v>
      </c>
      <c r="G22" s="28">
        <f>SUM(E22:F22)</f>
        <v>486672231.60020822</v>
      </c>
    </row>
    <row r="23" spans="1:7" ht="18.95" customHeight="1" x14ac:dyDescent="0.2">
      <c r="A23" s="405">
        <f t="shared" ref="A23:A29" si="2">A22+1</f>
        <v>8</v>
      </c>
      <c r="B23" s="5" t="s">
        <v>203</v>
      </c>
      <c r="C23" s="28">
        <f>'SCH C-2.1 B'!$H146</f>
        <v>20781505.640000001</v>
      </c>
      <c r="D23" s="28">
        <f t="shared" ref="D23:D29" si="3">E23-C23</f>
        <v>2475172.6699999943</v>
      </c>
      <c r="E23" s="28">
        <f>'SCH C-2.1 F'!$H146</f>
        <v>23256678.309999995</v>
      </c>
      <c r="F23" s="28">
        <f>'SCH D-1'!$G146</f>
        <v>724948</v>
      </c>
      <c r="G23" s="28">
        <f t="shared" ref="G23:G29" si="4">SUM(E23:F23)</f>
        <v>23981626.309999995</v>
      </c>
    </row>
    <row r="24" spans="1:7" ht="18.95" customHeight="1" x14ac:dyDescent="0.2">
      <c r="A24" s="405">
        <f t="shared" si="2"/>
        <v>9</v>
      </c>
      <c r="B24" s="5" t="s">
        <v>1465</v>
      </c>
      <c r="C24" s="28">
        <f>'SCH C-2.1 B'!H150</f>
        <v>165.80999999999997</v>
      </c>
      <c r="D24" s="28">
        <f t="shared" si="3"/>
        <v>-165.80999999999997</v>
      </c>
      <c r="E24" s="28">
        <f>'SCH C-2.1 F'!H149</f>
        <v>0</v>
      </c>
      <c r="F24" s="28">
        <f>'SCH D-1'!G161</f>
        <v>0</v>
      </c>
      <c r="G24" s="28">
        <f>SUM(E24:F24)</f>
        <v>0</v>
      </c>
    </row>
    <row r="25" spans="1:7" ht="18.95" customHeight="1" x14ac:dyDescent="0.2">
      <c r="A25" s="405">
        <f t="shared" si="2"/>
        <v>10</v>
      </c>
      <c r="B25" s="5" t="s">
        <v>204</v>
      </c>
      <c r="C25" s="28">
        <f>'SCH C-2.1 B'!$H172</f>
        <v>42146653</v>
      </c>
      <c r="D25" s="28">
        <f t="shared" si="3"/>
        <v>4589700.7599999979</v>
      </c>
      <c r="E25" s="28">
        <f>'SCH C-2.1 F'!$H172</f>
        <v>46736353.759999998</v>
      </c>
      <c r="F25" s="28">
        <f>'SCH D-1'!$G197</f>
        <v>4055360</v>
      </c>
      <c r="G25" s="28">
        <f t="shared" si="4"/>
        <v>50791713.759999998</v>
      </c>
    </row>
    <row r="26" spans="1:7" ht="18.95" customHeight="1" x14ac:dyDescent="0.2">
      <c r="A26" s="405">
        <f t="shared" si="2"/>
        <v>11</v>
      </c>
      <c r="B26" s="5" t="s">
        <v>205</v>
      </c>
      <c r="C26" s="28">
        <f>'SCH C-2.1 B'!$H191</f>
        <v>13466964.7718</v>
      </c>
      <c r="D26" s="28">
        <f t="shared" si="3"/>
        <v>-965771.59019999951</v>
      </c>
      <c r="E26" s="28">
        <f>'SCH C-2.1 F'!$H191</f>
        <v>12501193.181600001</v>
      </c>
      <c r="F26" s="28">
        <f>'SCH D-1'!$G205</f>
        <v>0</v>
      </c>
      <c r="G26" s="28">
        <f t="shared" si="4"/>
        <v>12501193.181600001</v>
      </c>
    </row>
    <row r="27" spans="1:7" ht="18.95" customHeight="1" x14ac:dyDescent="0.2">
      <c r="A27" s="405">
        <f t="shared" si="2"/>
        <v>12</v>
      </c>
      <c r="B27" s="5" t="s">
        <v>206</v>
      </c>
      <c r="C27" s="28">
        <f>'SCH C-2.1 B'!$H198</f>
        <v>2119677.6743999999</v>
      </c>
      <c r="D27" s="28">
        <f t="shared" si="3"/>
        <v>641808.63838800136</v>
      </c>
      <c r="E27" s="28">
        <f>'SCH C-2.1 F'!$H198</f>
        <v>2761486.3127880013</v>
      </c>
      <c r="F27" s="28">
        <f>'SCH D-1'!$G212</f>
        <v>0</v>
      </c>
      <c r="G27" s="28">
        <f t="shared" si="4"/>
        <v>2761486.3127880013</v>
      </c>
    </row>
    <row r="28" spans="1:7" ht="18.95" customHeight="1" x14ac:dyDescent="0.2">
      <c r="A28" s="405">
        <f t="shared" si="2"/>
        <v>13</v>
      </c>
      <c r="B28" s="5" t="s">
        <v>132</v>
      </c>
      <c r="C28" s="28">
        <f>'SCH C-2.1 B'!$H205</f>
        <v>72920.235000000015</v>
      </c>
      <c r="D28" s="28">
        <f t="shared" si="3"/>
        <v>-66255.135000000009</v>
      </c>
      <c r="E28" s="28">
        <f>'SCH C-2.1 F'!$H205</f>
        <v>6665.1</v>
      </c>
      <c r="F28" s="28">
        <f>'SCH D-1'!$G232</f>
        <v>-6665.1</v>
      </c>
      <c r="G28" s="28">
        <f t="shared" si="4"/>
        <v>0</v>
      </c>
    </row>
    <row r="29" spans="1:7" ht="18.95" customHeight="1" x14ac:dyDescent="0.2">
      <c r="A29" s="405">
        <f t="shared" si="2"/>
        <v>14</v>
      </c>
      <c r="B29" s="5" t="s">
        <v>207</v>
      </c>
      <c r="C29" s="383">
        <f>'SCH C-2.1 B'!$H234</f>
        <v>74963484.901788235</v>
      </c>
      <c r="D29" s="383">
        <f t="shared" si="3"/>
        <v>3827713.7972771823</v>
      </c>
      <c r="E29" s="383">
        <f>'SCH C-2.1 F'!$H234</f>
        <v>78791198.699065417</v>
      </c>
      <c r="F29" s="383">
        <f>'SCH D-1'!$G262</f>
        <v>-414652.31329010986</v>
      </c>
      <c r="G29" s="383">
        <f t="shared" si="4"/>
        <v>78376546.385775313</v>
      </c>
    </row>
    <row r="30" spans="1:7" ht="18.95" customHeight="1" x14ac:dyDescent="0.2">
      <c r="A30" s="405"/>
    </row>
    <row r="31" spans="1:7" ht="18.95" customHeight="1" x14ac:dyDescent="0.2">
      <c r="A31" s="405">
        <f>A29+1</f>
        <v>15</v>
      </c>
      <c r="B31" s="5" t="s">
        <v>184</v>
      </c>
      <c r="C31" s="383">
        <f ca="1">SUM(C22:C30)</f>
        <v>639829287.05843663</v>
      </c>
      <c r="D31" s="383">
        <f t="shared" ref="D31" ca="1" si="5">SUM(D22:D30)</f>
        <v>10896519.905225016</v>
      </c>
      <c r="E31" s="383">
        <f>SUM(E22:E30)</f>
        <v>650725806.96366167</v>
      </c>
      <c r="F31" s="383">
        <f>SUM(F22:F30)</f>
        <v>4358990.5867098905</v>
      </c>
      <c r="G31" s="383">
        <f>SUM(G22:G30)</f>
        <v>655084797.55037153</v>
      </c>
    </row>
    <row r="32" spans="1:7" ht="18.95" customHeight="1" x14ac:dyDescent="0.2">
      <c r="A32" s="405"/>
      <c r="B32" s="5"/>
    </row>
    <row r="33" spans="1:7" ht="18.95" customHeight="1" x14ac:dyDescent="0.2">
      <c r="A33" s="405">
        <f>A31+1</f>
        <v>16</v>
      </c>
      <c r="B33" s="5" t="s">
        <v>186</v>
      </c>
      <c r="C33" s="28">
        <f>'SCH C-2.1 B'!$H238+'SCH C-2.1 B'!H239</f>
        <v>228537316.69615799</v>
      </c>
      <c r="D33" s="28">
        <f t="shared" ref="D33:D40" si="6">E33-C33</f>
        <v>36309063.83790198</v>
      </c>
      <c r="E33" s="28">
        <f>'SCH C-2.1 F'!$H238+'SCH C-2.1 F'!H239</f>
        <v>264846380.53405997</v>
      </c>
      <c r="F33" s="28">
        <f>'SCH D-1'!$G266+'SCH D-1'!G267</f>
        <v>-1988562.4600000002</v>
      </c>
      <c r="G33" s="28">
        <f t="shared" ref="G33:G40" si="7">SUM(E33:F33)</f>
        <v>262857818.07405996</v>
      </c>
    </row>
    <row r="34" spans="1:7" ht="18.95" customHeight="1" x14ac:dyDescent="0.2">
      <c r="A34" s="405">
        <f t="shared" ref="A34:A40" si="8">A33+1</f>
        <v>17</v>
      </c>
      <c r="B34" s="5" t="s">
        <v>885</v>
      </c>
      <c r="C34" s="28">
        <f>'SCH C-2.1 B'!$H240</f>
        <v>0</v>
      </c>
      <c r="D34" s="28">
        <f t="shared" ref="D34:D35" si="9">E34-C34</f>
        <v>334477.11778696999</v>
      </c>
      <c r="E34" s="28">
        <f>'SCH C-2.1 F'!$H240</f>
        <v>334477.11778696999</v>
      </c>
      <c r="F34" s="28">
        <f>'SCH D-1'!$G268</f>
        <v>-810346.86122822214</v>
      </c>
      <c r="G34" s="28">
        <f t="shared" ref="G34:G35" si="10">SUM(E34:F34)</f>
        <v>-475869.74344125215</v>
      </c>
    </row>
    <row r="35" spans="1:7" ht="18.95" customHeight="1" x14ac:dyDescent="0.2">
      <c r="A35" s="405">
        <f t="shared" si="8"/>
        <v>18</v>
      </c>
      <c r="B35" s="5" t="s">
        <v>1157</v>
      </c>
      <c r="C35" s="28">
        <f>'SCH C-2.1 B'!H241</f>
        <v>0</v>
      </c>
      <c r="D35" s="28">
        <f t="shared" si="9"/>
        <v>-9544315.7599999998</v>
      </c>
      <c r="E35" s="28">
        <f>'SCH C-2.1 F'!H241</f>
        <v>-9544315.7599999998</v>
      </c>
      <c r="F35" s="28">
        <f>'SCH D-1'!G269</f>
        <v>9544315.7599999998</v>
      </c>
      <c r="G35" s="28">
        <f t="shared" si="10"/>
        <v>0</v>
      </c>
    </row>
    <row r="36" spans="1:7" ht="18.95" customHeight="1" x14ac:dyDescent="0.2">
      <c r="A36" s="405">
        <f t="shared" si="8"/>
        <v>19</v>
      </c>
      <c r="B36" s="5" t="s">
        <v>10</v>
      </c>
      <c r="C36" s="28">
        <f ca="1">'SCH C-2.1 B'!$H242</f>
        <v>43370908.918900289</v>
      </c>
      <c r="D36" s="28">
        <f t="shared" ca="1" si="6"/>
        <v>6269809.2661769092</v>
      </c>
      <c r="E36" s="28">
        <f>'SCH C-2.1 F'!$H242</f>
        <v>49640718.185077198</v>
      </c>
      <c r="F36" s="28">
        <f>'SCH D-1'!$G270</f>
        <v>0</v>
      </c>
      <c r="G36" s="28">
        <f t="shared" si="7"/>
        <v>49640718.185077198</v>
      </c>
    </row>
    <row r="37" spans="1:7" ht="18.95" customHeight="1" x14ac:dyDescent="0.2">
      <c r="A37" s="405">
        <f t="shared" si="8"/>
        <v>20</v>
      </c>
      <c r="B37" s="5" t="s">
        <v>188</v>
      </c>
      <c r="C37" s="28">
        <f ca="1">'SCH C-2.1 B'!$H243</f>
        <v>31555973.324028954</v>
      </c>
      <c r="D37" s="28">
        <f t="shared" ca="1" si="6"/>
        <v>-12162335.016780313</v>
      </c>
      <c r="E37" s="28">
        <f>'SCH C-2.1 F'!$H243</f>
        <v>19393638.307248641</v>
      </c>
      <c r="F37" s="28">
        <f>'SCH D-1'!$G271</f>
        <v>1981882.9936821619</v>
      </c>
      <c r="G37" s="28">
        <f t="shared" si="7"/>
        <v>21375521.300930802</v>
      </c>
    </row>
    <row r="38" spans="1:7" ht="18.95" customHeight="1" x14ac:dyDescent="0.2">
      <c r="A38" s="405">
        <f t="shared" si="8"/>
        <v>21</v>
      </c>
      <c r="B38" s="5" t="s">
        <v>189</v>
      </c>
      <c r="C38" s="28">
        <f ca="1">'SCH C-2.1 B'!$H244</f>
        <v>9608624.177952975</v>
      </c>
      <c r="D38" s="28">
        <f t="shared" ca="1" si="6"/>
        <v>-2429763.5408382174</v>
      </c>
      <c r="E38" s="28">
        <f>'SCH C-2.1 F'!$H244</f>
        <v>7178860.6371147577</v>
      </c>
      <c r="F38" s="28">
        <f>'SCH D-1'!$G272</f>
        <v>-96371.032410485757</v>
      </c>
      <c r="G38" s="28">
        <f t="shared" si="7"/>
        <v>7082489.604704272</v>
      </c>
    </row>
    <row r="39" spans="1:7" ht="18.95" customHeight="1" x14ac:dyDescent="0.2">
      <c r="A39" s="405">
        <f t="shared" si="8"/>
        <v>22</v>
      </c>
      <c r="B39" s="5" t="s">
        <v>192</v>
      </c>
      <c r="C39" s="28">
        <f>'SCH C-2.1 B'!$H245</f>
        <v>-909007.06</v>
      </c>
      <c r="D39" s="28">
        <f t="shared" si="6"/>
        <v>-402960.89661101485</v>
      </c>
      <c r="E39" s="28">
        <f>'SCH C-2.1 F'!$H245</f>
        <v>-1311967.9566110149</v>
      </c>
      <c r="F39" s="28">
        <f>'SCH D-1'!$G273</f>
        <v>0</v>
      </c>
      <c r="G39" s="28">
        <f t="shared" si="7"/>
        <v>-1311967.9566110149</v>
      </c>
    </row>
    <row r="40" spans="1:7" ht="18.95" customHeight="1" x14ac:dyDescent="0.2">
      <c r="A40" s="405">
        <f t="shared" si="8"/>
        <v>23</v>
      </c>
      <c r="B40" s="5" t="s">
        <v>193</v>
      </c>
      <c r="C40" s="383">
        <f ca="1">'SCH C-2.1 B'!$H246</f>
        <v>-164445.05000000002</v>
      </c>
      <c r="D40" s="383">
        <f t="shared" ca="1" si="6"/>
        <v>-21573.873999999982</v>
      </c>
      <c r="E40" s="383">
        <f>'SCH C-2.1 F'!$H246</f>
        <v>-186018.924</v>
      </c>
      <c r="F40" s="383">
        <f>'SCH D-1'!$G274</f>
        <v>0</v>
      </c>
      <c r="G40" s="383">
        <f t="shared" si="7"/>
        <v>-186018.924</v>
      </c>
    </row>
    <row r="41" spans="1:7" ht="18.95" customHeight="1" x14ac:dyDescent="0.2">
      <c r="B41" s="5"/>
    </row>
    <row r="42" spans="1:7" ht="18.95" customHeight="1" thickBot="1" x14ac:dyDescent="0.25">
      <c r="A42" s="405">
        <f>A40+1</f>
        <v>24</v>
      </c>
      <c r="B42" s="387" t="s">
        <v>100</v>
      </c>
      <c r="C42" s="396">
        <f ca="1">SUM(C31:C40)</f>
        <v>951828658.06547689</v>
      </c>
      <c r="D42" s="396">
        <f ca="1">SUM(D31:D40)</f>
        <v>29248921.038861327</v>
      </c>
      <c r="E42" s="396">
        <f>SUM(E31:E40)</f>
        <v>981077579.10433817</v>
      </c>
      <c r="F42" s="396">
        <f>SUM(F31:F40)</f>
        <v>12989908.986753343</v>
      </c>
      <c r="G42" s="396">
        <f>SUM(G31:G40)</f>
        <v>994067488.09109151</v>
      </c>
    </row>
    <row r="43" spans="1:7" ht="18.95" customHeight="1" thickTop="1" x14ac:dyDescent="0.2">
      <c r="B43" s="5"/>
    </row>
    <row r="44" spans="1:7" ht="18.95" customHeight="1" thickBot="1" x14ac:dyDescent="0.25">
      <c r="A44" s="405">
        <f>A42+1</f>
        <v>25</v>
      </c>
      <c r="B44" s="387" t="s">
        <v>101</v>
      </c>
      <c r="C44" s="396">
        <f ca="1">C18-C42</f>
        <v>269634086.03108573</v>
      </c>
      <c r="D44" s="396">
        <f ca="1">D18-D42</f>
        <v>-30744872.887077529</v>
      </c>
      <c r="E44" s="396">
        <f>E18-E42</f>
        <v>238889213.14400816</v>
      </c>
      <c r="F44" s="396">
        <f>F18-F42</f>
        <v>-14432833.78948139</v>
      </c>
      <c r="G44" s="396">
        <f>G18-G42</f>
        <v>224456379.35452664</v>
      </c>
    </row>
    <row r="45" spans="1:7" ht="18.95" customHeight="1" thickTop="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416"/>
  <sheetViews>
    <sheetView zoomScaleNormal="100" workbookViewId="0">
      <selection sqref="A1:I1"/>
    </sheetView>
  </sheetViews>
  <sheetFormatPr defaultColWidth="9.140625" defaultRowHeight="12.75" x14ac:dyDescent="0.2"/>
  <cols>
    <col min="1" max="1" width="6.85546875" style="11" customWidth="1"/>
    <col min="2" max="2" width="13.42578125" style="11" customWidth="1"/>
    <col min="3" max="3" width="58.140625" style="11" customWidth="1"/>
    <col min="4" max="7" width="16.85546875" style="11" customWidth="1"/>
    <col min="8" max="8" width="20.140625" style="11" customWidth="1"/>
    <col min="9" max="9" width="28.42578125" style="11" customWidth="1"/>
    <col min="10" max="10" width="1.85546875" style="11" customWidth="1"/>
    <col min="11" max="16384" width="9.140625" style="11"/>
  </cols>
  <sheetData>
    <row r="1" spans="1:9" s="6" customFormat="1" ht="20.100000000000001" customHeight="1" x14ac:dyDescent="0.2">
      <c r="A1" s="624" t="str">
        <f>'Rate Case Constants'!C9</f>
        <v>LOUISVILLE GAS AND ELECTRIC COMPANY</v>
      </c>
      <c r="B1" s="623"/>
      <c r="C1" s="623"/>
      <c r="D1" s="623"/>
      <c r="E1" s="623"/>
      <c r="F1" s="623"/>
      <c r="G1" s="623"/>
      <c r="H1" s="623"/>
      <c r="I1" s="623"/>
    </row>
    <row r="2" spans="1:9" s="6" customFormat="1" ht="20.100000000000001" customHeight="1" x14ac:dyDescent="0.2">
      <c r="A2" s="624" t="str">
        <f>'Rate Case Constants'!C10</f>
        <v>CASE NO. 2025-00114 - ELECTRIC OPERATIONS</v>
      </c>
      <c r="B2" s="623"/>
      <c r="C2" s="623"/>
      <c r="D2" s="623"/>
      <c r="E2" s="623"/>
      <c r="F2" s="623"/>
      <c r="G2" s="623"/>
      <c r="H2" s="623"/>
      <c r="I2" s="623"/>
    </row>
    <row r="3" spans="1:9" s="6" customFormat="1" ht="20.100000000000001" customHeight="1" x14ac:dyDescent="0.2">
      <c r="A3" s="623" t="s">
        <v>151</v>
      </c>
      <c r="B3" s="623"/>
      <c r="C3" s="623"/>
      <c r="D3" s="623"/>
      <c r="E3" s="623"/>
      <c r="F3" s="623"/>
      <c r="G3" s="623"/>
      <c r="H3" s="623"/>
      <c r="I3" s="623"/>
    </row>
    <row r="4" spans="1:9" s="6" customFormat="1" ht="20.100000000000001" customHeight="1" x14ac:dyDescent="0.2">
      <c r="A4" s="624" t="str">
        <f>'Rate Case Constants'!C16</f>
        <v>FOR THE 12 MONTHS ENDED AUGUST 31, 2025</v>
      </c>
      <c r="B4" s="623"/>
      <c r="C4" s="623"/>
      <c r="D4" s="623"/>
      <c r="E4" s="623"/>
      <c r="F4" s="623"/>
      <c r="G4" s="623"/>
      <c r="H4" s="623"/>
      <c r="I4" s="623"/>
    </row>
    <row r="5" spans="1:9" s="6" customFormat="1" ht="20.100000000000001" customHeight="1" x14ac:dyDescent="0.2">
      <c r="A5" s="7"/>
      <c r="B5" s="7"/>
      <c r="C5" s="7"/>
      <c r="D5" s="7"/>
      <c r="E5" s="7"/>
      <c r="F5" s="7"/>
      <c r="G5" s="7"/>
      <c r="H5" s="7"/>
      <c r="I5" s="7"/>
    </row>
    <row r="6" spans="1:9" s="6" customFormat="1" ht="20.100000000000001" customHeight="1" x14ac:dyDescent="0.2">
      <c r="A6" s="8" t="s">
        <v>140</v>
      </c>
      <c r="B6" s="8"/>
      <c r="I6" s="9" t="s">
        <v>150</v>
      </c>
    </row>
    <row r="7" spans="1:9" s="6" customFormat="1" ht="20.100000000000001" customHeight="1" x14ac:dyDescent="0.2">
      <c r="A7" s="6" t="str">
        <f>'Rate Case Constants'!C31</f>
        <v>TYPE OF FILING: __X__ ORIGINAL  _____ UPDATED  _____ REVISED</v>
      </c>
      <c r="I7" s="9" t="s">
        <v>312</v>
      </c>
    </row>
    <row r="8" spans="1:9" s="6" customFormat="1" ht="20.100000000000001" customHeight="1" x14ac:dyDescent="0.2">
      <c r="A8" s="8" t="s">
        <v>141</v>
      </c>
      <c r="B8" s="8"/>
      <c r="F8" s="8"/>
      <c r="G8" s="8"/>
      <c r="H8" s="8"/>
      <c r="I8" s="10" t="str">
        <f>'Rate Case Constants'!C36</f>
        <v>WITNESS:   A. M. FACKLER</v>
      </c>
    </row>
    <row r="9" spans="1:9" s="6" customFormat="1" ht="18.95" customHeight="1" x14ac:dyDescent="0.2"/>
    <row r="10" spans="1:9" ht="53.25" customHeight="1" x14ac:dyDescent="0.2">
      <c r="A10" s="18" t="s">
        <v>142</v>
      </c>
      <c r="B10" s="18" t="s">
        <v>143</v>
      </c>
      <c r="C10" s="406" t="s">
        <v>147</v>
      </c>
      <c r="D10" s="18" t="s">
        <v>146</v>
      </c>
      <c r="E10" s="18" t="s">
        <v>144</v>
      </c>
      <c r="F10" s="18" t="s">
        <v>148</v>
      </c>
      <c r="G10" s="18" t="s">
        <v>348</v>
      </c>
      <c r="H10" s="18" t="s">
        <v>200</v>
      </c>
      <c r="I10" s="18" t="s">
        <v>149</v>
      </c>
    </row>
    <row r="11" spans="1:9" ht="18.95" customHeight="1" x14ac:dyDescent="0.2">
      <c r="A11" s="382"/>
      <c r="B11" s="382"/>
      <c r="C11" s="13"/>
      <c r="D11" s="407" t="s">
        <v>120</v>
      </c>
      <c r="E11" s="407" t="s">
        <v>121</v>
      </c>
      <c r="F11" s="407" t="s">
        <v>152</v>
      </c>
      <c r="G11" s="407" t="s">
        <v>153</v>
      </c>
      <c r="H11" s="407" t="s">
        <v>302</v>
      </c>
      <c r="I11" s="407" t="s">
        <v>122</v>
      </c>
    </row>
    <row r="12" spans="1:9" ht="18.95" customHeight="1" x14ac:dyDescent="0.2">
      <c r="A12" s="12"/>
      <c r="B12" s="12"/>
      <c r="C12" s="386"/>
      <c r="D12" s="17" t="s">
        <v>145</v>
      </c>
      <c r="E12" s="17"/>
      <c r="F12" s="17" t="s">
        <v>145</v>
      </c>
      <c r="G12" s="17" t="s">
        <v>145</v>
      </c>
      <c r="H12" s="17" t="s">
        <v>145</v>
      </c>
      <c r="I12" s="17" t="s">
        <v>435</v>
      </c>
    </row>
    <row r="13" spans="1:9" ht="18.95" customHeight="1" x14ac:dyDescent="0.2">
      <c r="A13" s="12">
        <v>1</v>
      </c>
      <c r="B13" s="12"/>
      <c r="C13" s="24" t="s">
        <v>123</v>
      </c>
      <c r="D13" s="14"/>
      <c r="E13" s="15"/>
      <c r="F13" s="14"/>
      <c r="G13" s="14"/>
      <c r="H13" s="14"/>
      <c r="I13" s="14"/>
    </row>
    <row r="14" spans="1:9" ht="18.95" customHeight="1" x14ac:dyDescent="0.2">
      <c r="A14" s="16">
        <f>A13+1</f>
        <v>2</v>
      </c>
      <c r="B14" s="382"/>
      <c r="C14" s="401" t="s">
        <v>155</v>
      </c>
      <c r="D14" s="14"/>
      <c r="E14" s="15"/>
      <c r="F14" s="14"/>
      <c r="G14" s="14"/>
      <c r="H14" s="14"/>
      <c r="I14" s="14"/>
    </row>
    <row r="15" spans="1:9" ht="18.95" customHeight="1" x14ac:dyDescent="0.2">
      <c r="A15" s="16">
        <f t="shared" ref="A15:A23" si="0">A14+1</f>
        <v>3</v>
      </c>
      <c r="B15" s="382">
        <v>440</v>
      </c>
      <c r="C15" s="13" t="s">
        <v>156</v>
      </c>
      <c r="D15" s="14">
        <f>SUMIFS('SCH C-2.2 B'!$P$11:$P$140,'SCH C-2.2 B'!$B$11:$B$140,'SCH C-2.1 B'!$B15)*-1</f>
        <v>514070208.46832037</v>
      </c>
      <c r="E15" s="15">
        <f>IF(D15=0,0,F15/D15)</f>
        <v>1</v>
      </c>
      <c r="F15" s="14">
        <f>SUMIFS('SCH C-2.2 B'!$P$11:$P$140,'SCH C-2.2 B'!$B$11:$B$140,'SCH C-2.1 B'!$B15)*-1</f>
        <v>514070208.46832037</v>
      </c>
      <c r="G15" s="14">
        <f>'SCH D-2 B'!P16</f>
        <v>-17260221.242302649</v>
      </c>
      <c r="H15" s="14">
        <f>SUM(F15:G15)</f>
        <v>496809987.22601771</v>
      </c>
      <c r="I15" s="23"/>
    </row>
    <row r="16" spans="1:9" ht="18.95" customHeight="1" x14ac:dyDescent="0.2">
      <c r="A16" s="16">
        <f t="shared" si="0"/>
        <v>4</v>
      </c>
      <c r="B16" s="382">
        <v>442.2</v>
      </c>
      <c r="C16" s="13" t="s">
        <v>157</v>
      </c>
      <c r="D16" s="14">
        <f>SUMIFS('SCH C-2.2 B'!$P$11:$P$140,'SCH C-2.2 B'!$B$11:$B$140,'SCH C-2.1 B'!$B16)*-1</f>
        <v>419530470.17935848</v>
      </c>
      <c r="E16" s="15">
        <f t="shared" ref="E16:E19" si="1">IF(D16=0,0,F16/D16)</f>
        <v>1</v>
      </c>
      <c r="F16" s="14">
        <f>SUMIFS('SCH C-2.2 B'!$P$11:$P$140,'SCH C-2.2 B'!$B$11:$B$140,'SCH C-2.1 B'!$B16)*-1</f>
        <v>419530470.17935848</v>
      </c>
      <c r="G16" s="14">
        <f>'SCH D-2 B'!P17</f>
        <v>-16395554.246916153</v>
      </c>
      <c r="H16" s="14">
        <f t="shared" ref="H16:H19" si="2">SUM(F16:G16)</f>
        <v>403134915.93244231</v>
      </c>
      <c r="I16" s="23"/>
    </row>
    <row r="17" spans="1:9" ht="18.95" customHeight="1" x14ac:dyDescent="0.2">
      <c r="A17" s="16">
        <f t="shared" si="0"/>
        <v>5</v>
      </c>
      <c r="B17" s="382">
        <v>442.3</v>
      </c>
      <c r="C17" s="13" t="s">
        <v>158</v>
      </c>
      <c r="D17" s="14">
        <f>SUMIFS('SCH C-2.2 B'!$P$11:$P$140,'SCH C-2.2 B'!$B$11:$B$140,'SCH C-2.1 B'!$B17)*-1</f>
        <v>178135678.67856318</v>
      </c>
      <c r="E17" s="15">
        <f t="shared" si="1"/>
        <v>1</v>
      </c>
      <c r="F17" s="14">
        <f>SUMIFS('SCH C-2.2 B'!$P$11:$P$140,'SCH C-2.2 B'!$B$11:$B$140,'SCH C-2.1 B'!$B17)*-1</f>
        <v>178135678.67856318</v>
      </c>
      <c r="G17" s="14">
        <f>'SCH D-2 B'!P18</f>
        <v>-3516927.8477062816</v>
      </c>
      <c r="H17" s="14">
        <f t="shared" si="2"/>
        <v>174618750.83085689</v>
      </c>
      <c r="I17" s="23"/>
    </row>
    <row r="18" spans="1:9" ht="18.95" customHeight="1" x14ac:dyDescent="0.2">
      <c r="A18" s="16">
        <f t="shared" si="0"/>
        <v>6</v>
      </c>
      <c r="B18" s="16">
        <v>444</v>
      </c>
      <c r="C18" s="5" t="s">
        <v>160</v>
      </c>
      <c r="D18" s="14">
        <f>SUMIFS('SCH C-2.2 B'!$P$11:$P$140,'SCH C-2.2 B'!$B$11:$B$140,'SCH C-2.1 B'!$B18)*-1</f>
        <v>1412771.544860767</v>
      </c>
      <c r="E18" s="15">
        <f t="shared" si="1"/>
        <v>1</v>
      </c>
      <c r="F18" s="14">
        <f>SUMIFS('SCH C-2.2 B'!$P$11:$P$140,'SCH C-2.2 B'!$B$11:$B$140,'SCH C-2.1 B'!$B18)*-1</f>
        <v>1412771.544860767</v>
      </c>
      <c r="G18" s="14">
        <f>'SCH D-2 B'!P19</f>
        <v>-36411.559904363283</v>
      </c>
      <c r="H18" s="14">
        <f t="shared" si="2"/>
        <v>1376359.9849564037</v>
      </c>
      <c r="I18" s="23"/>
    </row>
    <row r="19" spans="1:9" ht="18.95" customHeight="1" x14ac:dyDescent="0.2">
      <c r="A19" s="16">
        <f t="shared" si="0"/>
        <v>7</v>
      </c>
      <c r="B19" s="16">
        <v>445</v>
      </c>
      <c r="C19" s="5" t="s">
        <v>159</v>
      </c>
      <c r="D19" s="19">
        <f>SUMIFS('SCH C-2.2 B'!$P$11:$P$140,'SCH C-2.2 B'!$B$11:$B$140,'SCH C-2.1 B'!$B19)*-1</f>
        <v>101403285.77267066</v>
      </c>
      <c r="E19" s="15">
        <f t="shared" si="1"/>
        <v>1</v>
      </c>
      <c r="F19" s="19">
        <f>SUMIFS('SCH C-2.2 B'!$P$11:$P$140,'SCH C-2.2 B'!$B$11:$B$140,'SCH C-2.1 B'!$B19)*-1</f>
        <v>101403285.77267066</v>
      </c>
      <c r="G19" s="19">
        <f>'SCH D-2 B'!P20</f>
        <v>-3055686.9395896541</v>
      </c>
      <c r="H19" s="19">
        <f t="shared" si="2"/>
        <v>98347598.833081007</v>
      </c>
      <c r="I19" s="23"/>
    </row>
    <row r="20" spans="1:9" ht="18.95" customHeight="1" x14ac:dyDescent="0.2">
      <c r="A20" s="16">
        <f t="shared" si="0"/>
        <v>8</v>
      </c>
      <c r="B20" s="16"/>
      <c r="C20" s="13" t="s">
        <v>1567</v>
      </c>
      <c r="D20" s="14">
        <f>SUM(D15:D19)</f>
        <v>1214552414.6437736</v>
      </c>
      <c r="F20" s="14">
        <f>SUM(F15:F19)</f>
        <v>1214552414.6437736</v>
      </c>
      <c r="G20" s="14">
        <f>SUM(G15:G19)</f>
        <v>-40264801.836419106</v>
      </c>
      <c r="H20" s="14">
        <f>SUM(H15:H19)</f>
        <v>1174287612.8073545</v>
      </c>
    </row>
    <row r="21" spans="1:9" ht="18.95" customHeight="1" x14ac:dyDescent="0.2">
      <c r="A21" s="16">
        <f t="shared" si="0"/>
        <v>9</v>
      </c>
      <c r="B21" s="16">
        <v>447</v>
      </c>
      <c r="C21" s="13" t="s">
        <v>161</v>
      </c>
      <c r="D21" s="14">
        <f>SUMIFS('SCH C-2.2 B'!$P$11:$P$140,'SCH C-2.2 B'!$B$11:$B$140,'SCH C-2.1 B'!$B21)*-1</f>
        <v>50201461.771372914</v>
      </c>
      <c r="E21" s="15">
        <f>IF(D21=0,1,F21/D21)</f>
        <v>1</v>
      </c>
      <c r="F21" s="14">
        <f>SUMIFS('SCH C-2.2 B'!$P$11:$P$140,'SCH C-2.2 B'!$B$11:$B$140,'SCH C-2.1 B'!$B21)*-1</f>
        <v>50201461.771372914</v>
      </c>
      <c r="G21" s="14">
        <f>'SCH D-2 B'!P22</f>
        <v>-23353032.021111727</v>
      </c>
      <c r="H21" s="14">
        <f t="shared" ref="H21:H22" si="3">SUM(F21:G21)</f>
        <v>26848429.750261188</v>
      </c>
      <c r="I21" s="23"/>
    </row>
    <row r="22" spans="1:9" ht="18.95" customHeight="1" x14ac:dyDescent="0.2">
      <c r="A22" s="16">
        <f t="shared" si="0"/>
        <v>10</v>
      </c>
      <c r="B22" s="382">
        <v>449.1</v>
      </c>
      <c r="C22" s="13" t="s">
        <v>162</v>
      </c>
      <c r="D22" s="19">
        <f>SUMIFS('SCH C-2.2 B'!$P$11:$P$140,'SCH C-2.2 B'!$B$11:$B$140,'SCH C-2.1 B'!$B22)*-1</f>
        <v>0</v>
      </c>
      <c r="E22" s="15">
        <f>IF(D22=0,1,F22/D22)</f>
        <v>1</v>
      </c>
      <c r="F22" s="19">
        <f>SUMIFS('SCH C-2.2 B'!$P$11:$P$140,'SCH C-2.2 B'!$B$11:$B$140,'SCH C-2.1 B'!$B22)*-1</f>
        <v>0</v>
      </c>
      <c r="G22" s="19">
        <f>'SCH D-2 B'!P23</f>
        <v>0</v>
      </c>
      <c r="H22" s="19">
        <f t="shared" si="3"/>
        <v>0</v>
      </c>
      <c r="I22" s="23"/>
    </row>
    <row r="23" spans="1:9" ht="18.95" customHeight="1" x14ac:dyDescent="0.2">
      <c r="A23" s="16">
        <f t="shared" si="0"/>
        <v>11</v>
      </c>
      <c r="C23" s="13" t="s">
        <v>163</v>
      </c>
      <c r="D23" s="20">
        <f>SUM(D20:D22)</f>
        <v>1264753876.4151464</v>
      </c>
      <c r="F23" s="20">
        <f>SUM(F20:F22)</f>
        <v>1264753876.4151464</v>
      </c>
      <c r="G23" s="20">
        <f>SUM(G20:G22)</f>
        <v>-63617833.857530832</v>
      </c>
      <c r="H23" s="20">
        <f>SUM(H20:H22)</f>
        <v>1201136042.5576158</v>
      </c>
    </row>
    <row r="24" spans="1:9" ht="18.95" customHeight="1" x14ac:dyDescent="0.2"/>
    <row r="25" spans="1:9" ht="18.95" customHeight="1" x14ac:dyDescent="0.2">
      <c r="A25" s="16">
        <f>A23+1</f>
        <v>12</v>
      </c>
      <c r="B25" s="16"/>
      <c r="C25" s="401" t="s">
        <v>164</v>
      </c>
    </row>
    <row r="26" spans="1:9" ht="18.95" customHeight="1" x14ac:dyDescent="0.2">
      <c r="A26" s="16">
        <f>A25+1</f>
        <v>13</v>
      </c>
      <c r="B26" s="16">
        <v>450</v>
      </c>
      <c r="C26" s="13" t="s">
        <v>166</v>
      </c>
      <c r="D26" s="14">
        <f>SUMIFS('SCH C-2.2 B'!$P$11:$P$140,'SCH C-2.2 B'!$B$11:$B$140,'SCH C-2.1 B'!$B26)*-1</f>
        <v>2625664.1980000003</v>
      </c>
      <c r="E26" s="15">
        <f t="shared" ref="E26:E29" si="4">IF(D26=0,0,F26/D26)</f>
        <v>1</v>
      </c>
      <c r="F26" s="14">
        <f>SUMIFS('SCH C-2.2 B'!$P$11:$P$140,'SCH C-2.2 B'!$B$11:$B$140,'SCH C-2.1 B'!$B26)*-1</f>
        <v>2625664.1980000003</v>
      </c>
      <c r="G26" s="14">
        <f>'SCH D-2 B'!P27</f>
        <v>0</v>
      </c>
      <c r="H26" s="14">
        <f t="shared" ref="H26:H29" si="5">SUM(F26:G26)</f>
        <v>2625664.1980000003</v>
      </c>
      <c r="I26" s="23"/>
    </row>
    <row r="27" spans="1:9" ht="18.95" customHeight="1" x14ac:dyDescent="0.2">
      <c r="A27" s="16">
        <f t="shared" ref="A27:A30" si="6">A26+1</f>
        <v>14</v>
      </c>
      <c r="B27" s="16">
        <v>451</v>
      </c>
      <c r="C27" s="5" t="s">
        <v>165</v>
      </c>
      <c r="D27" s="14">
        <f>SUMIFS('SCH C-2.2 B'!$P$11:$P$140,'SCH C-2.2 B'!$B$11:$B$140,'SCH C-2.1 B'!$B27)*-1</f>
        <v>527569.9383506889</v>
      </c>
      <c r="E27" s="15">
        <f t="shared" si="4"/>
        <v>1</v>
      </c>
      <c r="F27" s="14">
        <f>SUMIFS('SCH C-2.2 B'!$P$11:$P$140,'SCH C-2.2 B'!$B$11:$B$140,'SCH C-2.1 B'!$B27)*-1</f>
        <v>527569.9383506889</v>
      </c>
      <c r="G27" s="14">
        <f>'SCH D-2 B'!P28</f>
        <v>0</v>
      </c>
      <c r="H27" s="14">
        <f t="shared" si="5"/>
        <v>527569.9383506889</v>
      </c>
      <c r="I27" s="23"/>
    </row>
    <row r="28" spans="1:9" ht="18.95" customHeight="1" x14ac:dyDescent="0.2">
      <c r="A28" s="16">
        <f t="shared" si="6"/>
        <v>15</v>
      </c>
      <c r="B28" s="16">
        <v>454</v>
      </c>
      <c r="C28" t="s">
        <v>17</v>
      </c>
      <c r="D28" s="14">
        <f>SUMIFS('SCH C-2.2 B'!$P$11:$P$140,'SCH C-2.2 B'!$B$11:$B$140,'SCH C-2.1 B'!$B28)*-1</f>
        <v>3600833.6999999979</v>
      </c>
      <c r="E28" s="15">
        <f t="shared" si="4"/>
        <v>1</v>
      </c>
      <c r="F28" s="14">
        <f>SUMIFS('SCH C-2.2 B'!$P$11:$P$140,'SCH C-2.2 B'!$B$11:$B$140,'SCH C-2.1 B'!$B28)*-1</f>
        <v>3600833.6999999979</v>
      </c>
      <c r="G28" s="14">
        <f>'SCH D-2 B'!P29</f>
        <v>0</v>
      </c>
      <c r="H28" s="14">
        <f t="shared" si="5"/>
        <v>3600833.6999999979</v>
      </c>
      <c r="I28" s="23"/>
    </row>
    <row r="29" spans="1:9" ht="18.95" customHeight="1" x14ac:dyDescent="0.2">
      <c r="A29" s="16">
        <f t="shared" si="6"/>
        <v>16</v>
      </c>
      <c r="B29" s="16">
        <v>456</v>
      </c>
      <c r="C29" t="s">
        <v>18</v>
      </c>
      <c r="D29" s="19">
        <f>SUMIFS('SCH C-2.2 B'!$P$11:$P$140,'SCH C-2.2 B'!$B$11:$B$140,'SCH C-2.1 B'!$B29)*-1</f>
        <v>13572633.702596083</v>
      </c>
      <c r="E29" s="15">
        <f t="shared" si="4"/>
        <v>1</v>
      </c>
      <c r="F29" s="19">
        <f>SUMIFS('SCH C-2.2 B'!$P$11:$P$140,'SCH C-2.2 B'!$B$11:$B$140,'SCH C-2.1 B'!$B29)*-1</f>
        <v>13572633.702596083</v>
      </c>
      <c r="G29" s="19">
        <f>'SCH D-2 B'!P30</f>
        <v>0</v>
      </c>
      <c r="H29" s="19">
        <f t="shared" si="5"/>
        <v>13572633.702596083</v>
      </c>
      <c r="I29" s="23"/>
    </row>
    <row r="30" spans="1:9" ht="18.95" customHeight="1" x14ac:dyDescent="0.2">
      <c r="A30" s="16">
        <f t="shared" si="6"/>
        <v>17</v>
      </c>
      <c r="B30" s="16"/>
      <c r="C30" s="13" t="s">
        <v>190</v>
      </c>
      <c r="D30" s="20">
        <f>SUM(D26:D29)</f>
        <v>20326701.53894677</v>
      </c>
      <c r="F30" s="20">
        <f>SUM(F26:F29)</f>
        <v>20326701.53894677</v>
      </c>
      <c r="G30" s="20">
        <f>SUM(G26:G29)</f>
        <v>0</v>
      </c>
      <c r="H30" s="20">
        <f>SUM(H26:H29)</f>
        <v>20326701.53894677</v>
      </c>
    </row>
    <row r="31" spans="1:9" ht="18.95" customHeight="1" x14ac:dyDescent="0.2">
      <c r="A31" s="16"/>
      <c r="B31" s="16"/>
      <c r="C31" s="13"/>
    </row>
    <row r="32" spans="1:9" ht="18.95" customHeight="1" x14ac:dyDescent="0.2">
      <c r="A32" s="16">
        <f>A30+1</f>
        <v>18</v>
      </c>
      <c r="B32" s="16"/>
      <c r="C32" s="25" t="s">
        <v>126</v>
      </c>
      <c r="D32" s="19">
        <f>D23+D30</f>
        <v>1285080577.9540932</v>
      </c>
      <c r="F32" s="19">
        <f>F23+F30</f>
        <v>1285080577.9540932</v>
      </c>
      <c r="G32" s="19">
        <f>G23+G30</f>
        <v>-63617833.857530832</v>
      </c>
      <c r="H32" s="19">
        <f>H23+H30</f>
        <v>1221462744.0965626</v>
      </c>
    </row>
    <row r="33" spans="1:9" ht="18.95" customHeight="1" x14ac:dyDescent="0.2">
      <c r="B33" s="16"/>
      <c r="C33" s="13"/>
    </row>
    <row r="34" spans="1:9" ht="18.95" customHeight="1" x14ac:dyDescent="0.2">
      <c r="A34" s="16">
        <f>A32+1</f>
        <v>19</v>
      </c>
      <c r="B34" s="16"/>
      <c r="C34" s="24" t="s">
        <v>124</v>
      </c>
    </row>
    <row r="35" spans="1:9" ht="18.95" customHeight="1" x14ac:dyDescent="0.2">
      <c r="A35" s="16">
        <f>A34+1</f>
        <v>20</v>
      </c>
      <c r="B35" s="16"/>
      <c r="C35" s="401" t="s">
        <v>183</v>
      </c>
    </row>
    <row r="36" spans="1:9" ht="18.95" customHeight="1" x14ac:dyDescent="0.2">
      <c r="A36" s="16">
        <f t="shared" ref="A36:A62" si="7">A35+1</f>
        <v>21</v>
      </c>
      <c r="B36" s="16"/>
      <c r="C36" s="401" t="s">
        <v>167</v>
      </c>
    </row>
    <row r="37" spans="1:9" ht="18.95" customHeight="1" x14ac:dyDescent="0.2">
      <c r="A37" s="16">
        <f t="shared" si="7"/>
        <v>22</v>
      </c>
      <c r="B37" s="2">
        <v>500</v>
      </c>
      <c r="C37" t="s">
        <v>31</v>
      </c>
      <c r="D37" s="14">
        <f>SUMIFS('SCH C-2.2 B'!$P$11:$P$140,'SCH C-2.2 B'!$B$11:$B$140,'SCH C-2.1 B'!$B37)</f>
        <v>3382521.169999999</v>
      </c>
      <c r="E37" s="15">
        <f t="shared" ref="E37:E39" si="8">IF(D37=0,0,F37/D37)</f>
        <v>1</v>
      </c>
      <c r="F37" s="14">
        <f>SUMIFS('SCH C-2.2 B'!$P$11:$P$140,'SCH C-2.2 B'!$B$11:$B$140,'SCH C-2.1 B'!$B37)</f>
        <v>3382521.169999999</v>
      </c>
      <c r="G37" s="14">
        <f>'SCH D-2 B'!P38</f>
        <v>0</v>
      </c>
      <c r="H37" s="14">
        <f t="shared" ref="H37:H61" si="9">SUM(F37:G37)</f>
        <v>3382521.169999999</v>
      </c>
      <c r="I37" s="23"/>
    </row>
    <row r="38" spans="1:9" ht="18.95" customHeight="1" x14ac:dyDescent="0.2">
      <c r="A38" s="16">
        <f t="shared" si="7"/>
        <v>23</v>
      </c>
      <c r="B38" s="2">
        <v>501</v>
      </c>
      <c r="C38" t="s">
        <v>19</v>
      </c>
      <c r="D38" s="14">
        <f>SUMIFS('SCH C-2.2 B'!$P$11:$P$140,'SCH C-2.2 B'!$B$11:$B$140,'SCH C-2.1 B'!$B38)</f>
        <v>267809804.58485872</v>
      </c>
      <c r="E38" s="15">
        <f t="shared" si="8"/>
        <v>1</v>
      </c>
      <c r="F38" s="14">
        <f>SUMIFS('SCH C-2.2 B'!$P$11:$P$140,'SCH C-2.2 B'!$B$11:$B$140,'SCH C-2.1 B'!$B38)</f>
        <v>267809804.58485872</v>
      </c>
      <c r="G38" s="14">
        <f ca="1">'SCH D-2 B'!P39</f>
        <v>-2909846.7396239443</v>
      </c>
      <c r="H38" s="14">
        <f t="shared" ca="1" si="9"/>
        <v>264899957.84523478</v>
      </c>
      <c r="I38" s="23"/>
    </row>
    <row r="39" spans="1:9" ht="18.95" customHeight="1" x14ac:dyDescent="0.2">
      <c r="A39" s="16">
        <f t="shared" si="7"/>
        <v>24</v>
      </c>
      <c r="B39" s="2">
        <v>502</v>
      </c>
      <c r="C39" t="s">
        <v>20</v>
      </c>
      <c r="D39" s="14">
        <f>SUMIFS('SCH C-2.2 B'!$P$11:$P$140,'SCH C-2.2 B'!$B$11:$B$140,'SCH C-2.1 B'!$B39)</f>
        <v>4423953.8599999994</v>
      </c>
      <c r="E39" s="15">
        <f t="shared" si="8"/>
        <v>1</v>
      </c>
      <c r="F39" s="14">
        <f>SUMIFS('SCH C-2.2 B'!$P$11:$P$140,'SCH C-2.2 B'!$B$11:$B$140,'SCH C-2.1 B'!$B39)</f>
        <v>4423953.8599999994</v>
      </c>
      <c r="G39" s="14">
        <f ca="1">'SCH D-2 B'!P40</f>
        <v>24948547.7006202</v>
      </c>
      <c r="H39" s="14">
        <f t="shared" ca="1" si="9"/>
        <v>29372501.5606202</v>
      </c>
      <c r="I39" s="23"/>
    </row>
    <row r="40" spans="1:9" ht="18.95" customHeight="1" x14ac:dyDescent="0.2">
      <c r="A40" s="16">
        <f t="shared" si="7"/>
        <v>25</v>
      </c>
      <c r="B40" s="2">
        <v>504</v>
      </c>
      <c r="C40" t="s">
        <v>21</v>
      </c>
      <c r="D40" s="14">
        <f>SUMIFS('SCH C-2.2 B'!$P$11:$P$140,'SCH C-2.2 B'!$B$11:$B$140,'SCH C-2.1 B'!$B40)</f>
        <v>0</v>
      </c>
      <c r="E40" s="15">
        <v>1</v>
      </c>
      <c r="F40" s="14">
        <f>SUMIFS('SCH C-2.2 B'!$P$11:$P$140,'SCH C-2.2 B'!$B$11:$B$140,'SCH C-2.1 B'!$B40)</f>
        <v>0</v>
      </c>
      <c r="G40" s="14">
        <f>'SCH D-2 B'!P41</f>
        <v>0</v>
      </c>
      <c r="H40" s="14">
        <f t="shared" si="9"/>
        <v>0</v>
      </c>
      <c r="I40" s="23"/>
    </row>
    <row r="41" spans="1:9" s="6" customFormat="1" ht="20.100000000000001" customHeight="1" x14ac:dyDescent="0.2">
      <c r="A41" s="623" t="str">
        <f>$A$1</f>
        <v>LOUISVILLE GAS AND ELECTRIC COMPANY</v>
      </c>
      <c r="B41" s="623"/>
      <c r="C41" s="623"/>
      <c r="D41" s="623"/>
      <c r="E41" s="623"/>
      <c r="F41" s="623"/>
      <c r="G41" s="623"/>
      <c r="H41" s="623"/>
      <c r="I41" s="623"/>
    </row>
    <row r="42" spans="1:9" s="6" customFormat="1" ht="20.100000000000001" customHeight="1" x14ac:dyDescent="0.2">
      <c r="A42" s="623" t="str">
        <f>$A$2</f>
        <v>CASE NO. 2025-00114 - ELECTRIC OPERATIONS</v>
      </c>
      <c r="B42" s="623"/>
      <c r="C42" s="623"/>
      <c r="D42" s="623"/>
      <c r="E42" s="623"/>
      <c r="F42" s="623"/>
      <c r="G42" s="623"/>
      <c r="H42" s="623"/>
      <c r="I42" s="623"/>
    </row>
    <row r="43" spans="1:9" s="6" customFormat="1" ht="20.100000000000001" customHeight="1" x14ac:dyDescent="0.2">
      <c r="A43" s="623" t="s">
        <v>151</v>
      </c>
      <c r="B43" s="623"/>
      <c r="C43" s="623"/>
      <c r="D43" s="623"/>
      <c r="E43" s="623"/>
      <c r="F43" s="623"/>
      <c r="G43" s="623"/>
      <c r="H43" s="623"/>
      <c r="I43" s="623"/>
    </row>
    <row r="44" spans="1:9" s="6" customFormat="1" ht="20.100000000000001" customHeight="1" x14ac:dyDescent="0.2">
      <c r="A44" s="623" t="str">
        <f>$A$4</f>
        <v>FOR THE 12 MONTHS ENDED AUGUST 31, 2025</v>
      </c>
      <c r="B44" s="623"/>
      <c r="C44" s="623"/>
      <c r="D44" s="623"/>
      <c r="E44" s="623"/>
      <c r="F44" s="623"/>
      <c r="G44" s="623"/>
      <c r="H44" s="623"/>
      <c r="I44" s="623"/>
    </row>
    <row r="45" spans="1:9" s="6" customFormat="1" ht="20.100000000000001" customHeight="1" x14ac:dyDescent="0.2">
      <c r="A45" s="7"/>
      <c r="B45" s="7"/>
      <c r="C45" s="7"/>
      <c r="D45" s="7"/>
      <c r="E45" s="7"/>
      <c r="F45" s="7"/>
      <c r="G45" s="7"/>
      <c r="H45" s="7"/>
      <c r="I45" s="7"/>
    </row>
    <row r="46" spans="1:9" s="6" customFormat="1" ht="20.100000000000001" customHeight="1" x14ac:dyDescent="0.2">
      <c r="A46" s="8" t="s">
        <v>140</v>
      </c>
      <c r="B46" s="8"/>
      <c r="I46" s="9" t="s">
        <v>150</v>
      </c>
    </row>
    <row r="47" spans="1:9" s="6" customFormat="1" ht="20.100000000000001" customHeight="1" x14ac:dyDescent="0.2">
      <c r="A47" s="6" t="str">
        <f>$A$7</f>
        <v>TYPE OF FILING: __X__ ORIGINAL  _____ UPDATED  _____ REVISED</v>
      </c>
      <c r="I47" s="9" t="s">
        <v>313</v>
      </c>
    </row>
    <row r="48" spans="1:9" s="6" customFormat="1" ht="20.100000000000001" customHeight="1" x14ac:dyDescent="0.2">
      <c r="A48" s="8" t="s">
        <v>141</v>
      </c>
      <c r="B48" s="8"/>
      <c r="F48" s="8"/>
      <c r="G48" s="8"/>
      <c r="H48" s="8"/>
      <c r="I48" s="10" t="str">
        <f>$I$8</f>
        <v>WITNESS:   A. M. FACKLER</v>
      </c>
    </row>
    <row r="49" spans="1:9" s="6" customFormat="1" ht="20.100000000000001" customHeight="1" x14ac:dyDescent="0.2"/>
    <row r="50" spans="1:9" ht="53.25" customHeight="1" x14ac:dyDescent="0.2">
      <c r="A50" s="18" t="s">
        <v>142</v>
      </c>
      <c r="B50" s="18" t="s">
        <v>143</v>
      </c>
      <c r="C50" s="406" t="s">
        <v>147</v>
      </c>
      <c r="D50" s="18" t="s">
        <v>146</v>
      </c>
      <c r="E50" s="18" t="s">
        <v>144</v>
      </c>
      <c r="F50" s="18" t="s">
        <v>148</v>
      </c>
      <c r="G50" s="18" t="s">
        <v>348</v>
      </c>
      <c r="H50" s="18" t="s">
        <v>200</v>
      </c>
      <c r="I50" s="18" t="s">
        <v>149</v>
      </c>
    </row>
    <row r="51" spans="1:9" ht="18.95" customHeight="1" x14ac:dyDescent="0.2">
      <c r="A51" s="382"/>
      <c r="B51" s="382"/>
      <c r="C51" s="13"/>
      <c r="D51" s="407" t="s">
        <v>120</v>
      </c>
      <c r="E51" s="407" t="s">
        <v>121</v>
      </c>
      <c r="F51" s="407" t="s">
        <v>152</v>
      </c>
      <c r="G51" s="407" t="s">
        <v>153</v>
      </c>
      <c r="H51" s="407" t="s">
        <v>302</v>
      </c>
      <c r="I51" s="407" t="s">
        <v>122</v>
      </c>
    </row>
    <row r="52" spans="1:9" ht="23.1" customHeight="1" x14ac:dyDescent="0.2">
      <c r="A52" s="12"/>
      <c r="B52" s="12"/>
      <c r="C52" s="386"/>
      <c r="D52" s="17" t="s">
        <v>145</v>
      </c>
      <c r="E52" s="17"/>
      <c r="F52" s="17" t="s">
        <v>145</v>
      </c>
      <c r="G52" s="17" t="s">
        <v>145</v>
      </c>
      <c r="H52" s="17" t="s">
        <v>145</v>
      </c>
      <c r="I52" s="17" t="str">
        <f>$I$12</f>
        <v>ALL ELECTRIC 100%</v>
      </c>
    </row>
    <row r="53" spans="1:9" ht="18.95" customHeight="1" x14ac:dyDescent="0.2">
      <c r="A53" s="16">
        <f>A40+1</f>
        <v>26</v>
      </c>
      <c r="B53" s="2">
        <v>505</v>
      </c>
      <c r="C53" t="s">
        <v>22</v>
      </c>
      <c r="D53" s="14">
        <f>SUMIFS('SCH C-2.2 B'!$P$11:$P$140,'SCH C-2.2 B'!$B$11:$B$140,'SCH C-2.1 B'!$B53)</f>
        <v>3078695.2299999995</v>
      </c>
      <c r="E53" s="15">
        <f t="shared" ref="E53:E61" si="10">IF(D53=0,0,F53/D53)</f>
        <v>1</v>
      </c>
      <c r="F53" s="14">
        <f>SUMIFS('SCH C-2.2 B'!$P$11:$P$140,'SCH C-2.2 B'!$B$11:$B$140,'SCH C-2.1 B'!$B53)</f>
        <v>3078695.2299999995</v>
      </c>
      <c r="G53" s="14">
        <f>'SCH D-2 B'!P54</f>
        <v>0</v>
      </c>
      <c r="H53" s="14">
        <f t="shared" si="9"/>
        <v>3078695.2299999995</v>
      </c>
      <c r="I53" s="23"/>
    </row>
    <row r="54" spans="1:9" ht="18.95" customHeight="1" x14ac:dyDescent="0.2">
      <c r="A54" s="16">
        <f t="shared" si="7"/>
        <v>27</v>
      </c>
      <c r="B54" s="2">
        <v>506</v>
      </c>
      <c r="C54" t="s">
        <v>23</v>
      </c>
      <c r="D54" s="14">
        <f>SUMIFS('SCH C-2.2 B'!$P$11:$P$140,'SCH C-2.2 B'!$B$11:$B$140,'SCH C-2.1 B'!$B54)</f>
        <v>17029421.890000001</v>
      </c>
      <c r="E54" s="15">
        <f t="shared" si="10"/>
        <v>1</v>
      </c>
      <c r="F54" s="14">
        <f>SUMIFS('SCH C-2.2 B'!$P$11:$P$140,'SCH C-2.2 B'!$B$11:$B$140,'SCH C-2.1 B'!$B54)</f>
        <v>17029421.890000001</v>
      </c>
      <c r="G54" s="14">
        <f ca="1">'SCH D-2 B'!P55</f>
        <v>-63054.87</v>
      </c>
      <c r="H54" s="14">
        <f t="shared" ca="1" si="9"/>
        <v>16966367.02</v>
      </c>
      <c r="I54" s="23"/>
    </row>
    <row r="55" spans="1:9" ht="18.95" customHeight="1" x14ac:dyDescent="0.2">
      <c r="A55" s="16">
        <f t="shared" si="7"/>
        <v>28</v>
      </c>
      <c r="B55" s="2">
        <v>507</v>
      </c>
      <c r="C55" t="s">
        <v>24</v>
      </c>
      <c r="D55" s="14">
        <f>SUMIFS('SCH C-2.2 B'!$P$11:$P$140,'SCH C-2.2 B'!$B$11:$B$140,'SCH C-2.1 B'!$B55)</f>
        <v>16929</v>
      </c>
      <c r="E55" s="15">
        <f t="shared" si="10"/>
        <v>1</v>
      </c>
      <c r="F55" s="14">
        <f>SUMIFS('SCH C-2.2 B'!$P$11:$P$140,'SCH C-2.2 B'!$B$11:$B$140,'SCH C-2.1 B'!$B55)</f>
        <v>16929</v>
      </c>
      <c r="G55" s="14">
        <f>'SCH D-2 B'!P56</f>
        <v>0</v>
      </c>
      <c r="H55" s="14">
        <f t="shared" si="9"/>
        <v>16929</v>
      </c>
      <c r="I55" s="23"/>
    </row>
    <row r="56" spans="1:9" ht="18.95" customHeight="1" x14ac:dyDescent="0.2">
      <c r="A56" s="16">
        <f t="shared" si="7"/>
        <v>29</v>
      </c>
      <c r="B56" s="2">
        <v>509</v>
      </c>
      <c r="C56" t="s">
        <v>25</v>
      </c>
      <c r="D56" s="14">
        <f>SUMIFS('SCH C-2.2 B'!$P$11:$P$140,'SCH C-2.2 B'!$B$11:$B$140,'SCH C-2.1 B'!$B56)</f>
        <v>0.67999999999999994</v>
      </c>
      <c r="E56" s="15">
        <f t="shared" si="10"/>
        <v>1</v>
      </c>
      <c r="F56" s="14">
        <f>SUMIFS('SCH C-2.2 B'!$P$11:$P$140,'SCH C-2.2 B'!$B$11:$B$140,'SCH C-2.1 B'!$B56)</f>
        <v>0.67999999999999994</v>
      </c>
      <c r="G56" s="14">
        <f ca="1">'SCH D-2 B'!P57</f>
        <v>0</v>
      </c>
      <c r="H56" s="14">
        <f t="shared" ca="1" si="9"/>
        <v>0.67999999999999994</v>
      </c>
      <c r="I56" s="23"/>
    </row>
    <row r="57" spans="1:9" ht="18.95" customHeight="1" x14ac:dyDescent="0.2">
      <c r="A57" s="16">
        <f t="shared" si="7"/>
        <v>30</v>
      </c>
      <c r="B57" s="2">
        <v>510</v>
      </c>
      <c r="C57" t="s">
        <v>26</v>
      </c>
      <c r="D57" s="14">
        <f>SUMIFS('SCH C-2.2 B'!$P$11:$P$140,'SCH C-2.2 B'!$B$11:$B$140,'SCH C-2.1 B'!$B57)</f>
        <v>6241160.9099999992</v>
      </c>
      <c r="E57" s="15">
        <f t="shared" si="10"/>
        <v>1</v>
      </c>
      <c r="F57" s="14">
        <f>SUMIFS('SCH C-2.2 B'!$P$11:$P$140,'SCH C-2.2 B'!$B$11:$B$140,'SCH C-2.1 B'!$B57)</f>
        <v>6241160.9099999992</v>
      </c>
      <c r="G57" s="14">
        <f>'SCH D-2 B'!P58</f>
        <v>0</v>
      </c>
      <c r="H57" s="14">
        <f t="shared" si="9"/>
        <v>6241160.9099999992</v>
      </c>
      <c r="I57" s="23"/>
    </row>
    <row r="58" spans="1:9" ht="18.95" customHeight="1" x14ac:dyDescent="0.2">
      <c r="A58" s="16">
        <f t="shared" si="7"/>
        <v>31</v>
      </c>
      <c r="B58" s="2">
        <v>511</v>
      </c>
      <c r="C58" t="s">
        <v>27</v>
      </c>
      <c r="D58" s="14">
        <f>SUMIFS('SCH C-2.2 B'!$P$11:$P$140,'SCH C-2.2 B'!$B$11:$B$140,'SCH C-2.1 B'!$B58)</f>
        <v>3174829.5799999987</v>
      </c>
      <c r="E58" s="15">
        <f t="shared" si="10"/>
        <v>1</v>
      </c>
      <c r="F58" s="14">
        <f>SUMIFS('SCH C-2.2 B'!$P$11:$P$140,'SCH C-2.2 B'!$B$11:$B$140,'SCH C-2.1 B'!$B58)</f>
        <v>3174829.5799999987</v>
      </c>
      <c r="G58" s="14">
        <f>'SCH D-2 B'!P59</f>
        <v>0</v>
      </c>
      <c r="H58" s="14">
        <f t="shared" si="9"/>
        <v>3174829.5799999987</v>
      </c>
      <c r="I58" s="23"/>
    </row>
    <row r="59" spans="1:9" ht="18.95" customHeight="1" x14ac:dyDescent="0.2">
      <c r="A59" s="16">
        <f t="shared" si="7"/>
        <v>32</v>
      </c>
      <c r="B59" s="2">
        <v>512</v>
      </c>
      <c r="C59" t="s">
        <v>28</v>
      </c>
      <c r="D59" s="14">
        <f>SUMIFS('SCH C-2.2 B'!$P$11:$P$140,'SCH C-2.2 B'!$B$11:$B$140,'SCH C-2.1 B'!$B59)</f>
        <v>28444279.869999997</v>
      </c>
      <c r="E59" s="15">
        <f t="shared" si="10"/>
        <v>1</v>
      </c>
      <c r="F59" s="14">
        <f>SUMIFS('SCH C-2.2 B'!$P$11:$P$140,'SCH C-2.2 B'!$B$11:$B$140,'SCH C-2.1 B'!$B59)</f>
        <v>28444279.869999997</v>
      </c>
      <c r="G59" s="14">
        <f ca="1">'SCH D-2 B'!P60</f>
        <v>-2487494.5800000005</v>
      </c>
      <c r="H59" s="14">
        <f t="shared" ca="1" si="9"/>
        <v>25956785.289999995</v>
      </c>
      <c r="I59" s="23"/>
    </row>
    <row r="60" spans="1:9" ht="18.95" customHeight="1" x14ac:dyDescent="0.2">
      <c r="A60" s="16">
        <f t="shared" si="7"/>
        <v>33</v>
      </c>
      <c r="B60" s="2">
        <v>513</v>
      </c>
      <c r="C60" t="s">
        <v>29</v>
      </c>
      <c r="D60" s="14">
        <f>SUMIFS('SCH C-2.2 B'!$P$11:$P$140,'SCH C-2.2 B'!$B$11:$B$140,'SCH C-2.1 B'!$B60)</f>
        <v>7973245.29</v>
      </c>
      <c r="E60" s="15">
        <f t="shared" si="10"/>
        <v>1</v>
      </c>
      <c r="F60" s="14">
        <f>SUMIFS('SCH C-2.2 B'!$P$11:$P$140,'SCH C-2.2 B'!$B$11:$B$140,'SCH C-2.1 B'!$B60)</f>
        <v>7973245.29</v>
      </c>
      <c r="G60" s="14">
        <f>'SCH D-2 B'!P61</f>
        <v>0</v>
      </c>
      <c r="H60" s="14">
        <f t="shared" si="9"/>
        <v>7973245.29</v>
      </c>
      <c r="I60" s="23"/>
    </row>
    <row r="61" spans="1:9" ht="18.95" customHeight="1" x14ac:dyDescent="0.2">
      <c r="A61" s="16">
        <f t="shared" si="7"/>
        <v>34</v>
      </c>
      <c r="B61" s="2">
        <v>514</v>
      </c>
      <c r="C61" t="s">
        <v>30</v>
      </c>
      <c r="D61" s="14">
        <f>SUMIFS('SCH C-2.2 B'!$P$11:$P$140,'SCH C-2.2 B'!$B$11:$B$140,'SCH C-2.1 B'!$B61)</f>
        <v>1383992.26</v>
      </c>
      <c r="E61" s="15">
        <f t="shared" si="10"/>
        <v>1</v>
      </c>
      <c r="F61" s="14">
        <f>SUMIFS('SCH C-2.2 B'!$P$11:$P$140,'SCH C-2.2 B'!$B$11:$B$140,'SCH C-2.1 B'!$B61)</f>
        <v>1383992.26</v>
      </c>
      <c r="G61" s="14">
        <f>'SCH D-2 B'!P62</f>
        <v>0</v>
      </c>
      <c r="H61" s="14">
        <f t="shared" si="9"/>
        <v>1383992.26</v>
      </c>
      <c r="I61" s="23"/>
    </row>
    <row r="62" spans="1:9" ht="18.95" customHeight="1" x14ac:dyDescent="0.2">
      <c r="A62" s="16">
        <f t="shared" si="7"/>
        <v>35</v>
      </c>
      <c r="B62" s="2"/>
      <c r="C62" t="s">
        <v>127</v>
      </c>
      <c r="D62" s="20">
        <f>SUM(D37:D61)</f>
        <v>342958834.32485878</v>
      </c>
      <c r="F62" s="20">
        <f>SUM(F37:F61)</f>
        <v>342958834.32485878</v>
      </c>
      <c r="G62" s="20">
        <f ca="1">SUM(G37:G61)</f>
        <v>19488151.510996252</v>
      </c>
      <c r="H62" s="20">
        <f ca="1">SUM(H37:H61)</f>
        <v>362446985.83585501</v>
      </c>
      <c r="I62" s="23"/>
    </row>
    <row r="63" spans="1:9" ht="18.95" customHeight="1" x14ac:dyDescent="0.2">
      <c r="B63" s="2"/>
      <c r="C63"/>
      <c r="I63" s="23"/>
    </row>
    <row r="64" spans="1:9" ht="18.95" customHeight="1" x14ac:dyDescent="0.2">
      <c r="A64" s="16">
        <f>A62+1</f>
        <v>36</v>
      </c>
      <c r="B64" s="2"/>
      <c r="C64" s="408" t="s">
        <v>168</v>
      </c>
    </row>
    <row r="65" spans="1:9" ht="18.95" customHeight="1" x14ac:dyDescent="0.2">
      <c r="A65" s="16">
        <f>A64+1</f>
        <v>37</v>
      </c>
      <c r="B65" s="2">
        <v>535</v>
      </c>
      <c r="C65" t="s">
        <v>32</v>
      </c>
      <c r="D65" s="14">
        <f>SUMIFS('SCH C-2.2 B'!$P$11:$P$140,'SCH C-2.2 B'!$B$11:$B$140,'SCH C-2.1 B'!$B65)</f>
        <v>102540.15</v>
      </c>
      <c r="E65" s="15">
        <f t="shared" ref="E65:E74" si="11">IF(D65=0,0,F65/D65)</f>
        <v>1</v>
      </c>
      <c r="F65" s="14">
        <f>SUMIFS('SCH C-2.2 B'!$P$11:$P$140,'SCH C-2.2 B'!$B$11:$B$140,'SCH C-2.1 B'!$B65)</f>
        <v>102540.15</v>
      </c>
      <c r="G65" s="14">
        <f>'SCH D-2 B'!P66</f>
        <v>0</v>
      </c>
      <c r="H65" s="14">
        <f t="shared" ref="H65:H75" si="12">SUM(F65:G65)</f>
        <v>102540.15</v>
      </c>
      <c r="I65" s="23"/>
    </row>
    <row r="66" spans="1:9" ht="18.95" customHeight="1" x14ac:dyDescent="0.2">
      <c r="A66" s="16">
        <f t="shared" ref="A66:A106" si="13">A65+1</f>
        <v>38</v>
      </c>
      <c r="B66" s="2">
        <v>536</v>
      </c>
      <c r="C66" t="s">
        <v>33</v>
      </c>
      <c r="D66" s="14">
        <f>SUMIFS('SCH C-2.2 B'!$P$11:$P$140,'SCH C-2.2 B'!$B$11:$B$140,'SCH C-2.1 B'!$B66)</f>
        <v>39496.71</v>
      </c>
      <c r="E66" s="15">
        <f t="shared" si="11"/>
        <v>1</v>
      </c>
      <c r="F66" s="14">
        <f>SUMIFS('SCH C-2.2 B'!$P$11:$P$140,'SCH C-2.2 B'!$B$11:$B$140,'SCH C-2.1 B'!$B66)</f>
        <v>39496.71</v>
      </c>
      <c r="G66" s="14">
        <f>'SCH D-2 B'!P67</f>
        <v>0</v>
      </c>
      <c r="H66" s="14">
        <f t="shared" si="12"/>
        <v>39496.71</v>
      </c>
      <c r="I66" s="23"/>
    </row>
    <row r="67" spans="1:9" ht="18.95" customHeight="1" x14ac:dyDescent="0.2">
      <c r="A67" s="16">
        <f t="shared" si="13"/>
        <v>39</v>
      </c>
      <c r="B67" s="2">
        <v>537</v>
      </c>
      <c r="C67" t="s">
        <v>34</v>
      </c>
      <c r="D67" s="14">
        <f>SUMIFS('SCH C-2.2 B'!$P$11:$P$140,'SCH C-2.2 B'!$B$11:$B$140,'SCH C-2.1 B'!$B67)</f>
        <v>0</v>
      </c>
      <c r="E67" s="15">
        <v>1</v>
      </c>
      <c r="F67" s="14">
        <f>SUMIFS('SCH C-2.2 B'!$P$11:$P$140,'SCH C-2.2 B'!$B$11:$B$140,'SCH C-2.1 B'!$B67)</f>
        <v>0</v>
      </c>
      <c r="G67" s="14">
        <f>'SCH D-2 B'!P68</f>
        <v>0</v>
      </c>
      <c r="H67" s="14">
        <f t="shared" si="12"/>
        <v>0</v>
      </c>
      <c r="I67" s="23"/>
    </row>
    <row r="68" spans="1:9" ht="18.95" customHeight="1" x14ac:dyDescent="0.2">
      <c r="A68" s="16">
        <f t="shared" si="13"/>
        <v>40</v>
      </c>
      <c r="B68" s="2">
        <v>538</v>
      </c>
      <c r="C68" t="s">
        <v>22</v>
      </c>
      <c r="D68" s="14">
        <f>SUMIFS('SCH C-2.2 B'!$P$11:$P$140,'SCH C-2.2 B'!$B$11:$B$140,'SCH C-2.1 B'!$B68)</f>
        <v>239742.52999999997</v>
      </c>
      <c r="E68" s="15">
        <f t="shared" si="11"/>
        <v>1</v>
      </c>
      <c r="F68" s="14">
        <f>SUMIFS('SCH C-2.2 B'!$P$11:$P$140,'SCH C-2.2 B'!$B$11:$B$140,'SCH C-2.1 B'!$B68)</f>
        <v>239742.52999999997</v>
      </c>
      <c r="G68" s="14">
        <f>'SCH D-2 B'!P69</f>
        <v>0</v>
      </c>
      <c r="H68" s="14">
        <f t="shared" si="12"/>
        <v>239742.52999999997</v>
      </c>
      <c r="I68" s="23"/>
    </row>
    <row r="69" spans="1:9" ht="18.95" customHeight="1" x14ac:dyDescent="0.2">
      <c r="A69" s="16">
        <f t="shared" si="13"/>
        <v>41</v>
      </c>
      <c r="B69" s="2">
        <v>539</v>
      </c>
      <c r="C69" t="s">
        <v>35</v>
      </c>
      <c r="D69" s="14">
        <f>SUMIFS('SCH C-2.2 B'!$P$11:$P$140,'SCH C-2.2 B'!$B$11:$B$140,'SCH C-2.1 B'!$B69)</f>
        <v>95970.12999999999</v>
      </c>
      <c r="E69" s="15">
        <f t="shared" si="11"/>
        <v>1</v>
      </c>
      <c r="F69" s="14">
        <f>SUMIFS('SCH C-2.2 B'!$P$11:$P$140,'SCH C-2.2 B'!$B$11:$B$140,'SCH C-2.1 B'!$B69)</f>
        <v>95970.12999999999</v>
      </c>
      <c r="G69" s="14">
        <f>'SCH D-2 B'!P70</f>
        <v>0</v>
      </c>
      <c r="H69" s="14">
        <f t="shared" si="12"/>
        <v>95970.12999999999</v>
      </c>
      <c r="I69" s="23"/>
    </row>
    <row r="70" spans="1:9" ht="18.95" customHeight="1" x14ac:dyDescent="0.2">
      <c r="A70" s="16">
        <f t="shared" si="13"/>
        <v>42</v>
      </c>
      <c r="B70" s="2">
        <v>540</v>
      </c>
      <c r="C70" t="s">
        <v>24</v>
      </c>
      <c r="D70" s="14">
        <f>SUMIFS('SCH C-2.2 B'!$P$11:$P$140,'SCH C-2.2 B'!$B$11:$B$140,'SCH C-2.1 B'!$B70)</f>
        <v>398635.93999999994</v>
      </c>
      <c r="E70" s="15">
        <f t="shared" si="11"/>
        <v>1</v>
      </c>
      <c r="F70" s="14">
        <f>SUMIFS('SCH C-2.2 B'!$P$11:$P$140,'SCH C-2.2 B'!$B$11:$B$140,'SCH C-2.1 B'!$B70)</f>
        <v>398635.93999999994</v>
      </c>
      <c r="G70" s="14">
        <f>'SCH D-2 B'!P71</f>
        <v>0</v>
      </c>
      <c r="H70" s="14">
        <f t="shared" si="12"/>
        <v>398635.93999999994</v>
      </c>
      <c r="I70" s="23"/>
    </row>
    <row r="71" spans="1:9" ht="18.95" customHeight="1" x14ac:dyDescent="0.2">
      <c r="A71" s="16">
        <f t="shared" si="13"/>
        <v>43</v>
      </c>
      <c r="B71" s="2">
        <v>541</v>
      </c>
      <c r="C71" t="s">
        <v>36</v>
      </c>
      <c r="D71" s="14">
        <f>SUMIFS('SCH C-2.2 B'!$P$11:$P$140,'SCH C-2.2 B'!$B$11:$B$140,'SCH C-2.1 B'!$B71)</f>
        <v>729.61</v>
      </c>
      <c r="E71" s="15">
        <v>1</v>
      </c>
      <c r="F71" s="14">
        <f>SUMIFS('SCH C-2.2 B'!$P$11:$P$140,'SCH C-2.2 B'!$B$11:$B$140,'SCH C-2.1 B'!$B71)</f>
        <v>729.61</v>
      </c>
      <c r="G71" s="14">
        <f>'SCH D-2 B'!P72</f>
        <v>0</v>
      </c>
      <c r="H71" s="14">
        <f t="shared" si="12"/>
        <v>729.61</v>
      </c>
      <c r="I71" s="23"/>
    </row>
    <row r="72" spans="1:9" ht="18.95" customHeight="1" x14ac:dyDescent="0.2">
      <c r="A72" s="16">
        <f t="shared" si="13"/>
        <v>44</v>
      </c>
      <c r="B72" s="2">
        <v>542</v>
      </c>
      <c r="C72" t="s">
        <v>27</v>
      </c>
      <c r="D72" s="14">
        <f>SUMIFS('SCH C-2.2 B'!$P$11:$P$140,'SCH C-2.2 B'!$B$11:$B$140,'SCH C-2.1 B'!$B72)</f>
        <v>302971.03000000003</v>
      </c>
      <c r="E72" s="15">
        <f t="shared" si="11"/>
        <v>1</v>
      </c>
      <c r="F72" s="14">
        <f>SUMIFS('SCH C-2.2 B'!$P$11:$P$140,'SCH C-2.2 B'!$B$11:$B$140,'SCH C-2.1 B'!$B72)</f>
        <v>302971.03000000003</v>
      </c>
      <c r="G72" s="14">
        <f>'SCH D-2 B'!P73</f>
        <v>0</v>
      </c>
      <c r="H72" s="14">
        <f t="shared" si="12"/>
        <v>302971.03000000003</v>
      </c>
      <c r="I72" s="23"/>
    </row>
    <row r="73" spans="1:9" ht="18.95" customHeight="1" x14ac:dyDescent="0.2">
      <c r="A73" s="16">
        <f t="shared" si="13"/>
        <v>45</v>
      </c>
      <c r="B73" s="2">
        <v>543</v>
      </c>
      <c r="C73" t="s">
        <v>37</v>
      </c>
      <c r="D73" s="14">
        <f>SUMIFS('SCH C-2.2 B'!$P$11:$P$140,'SCH C-2.2 B'!$B$11:$B$140,'SCH C-2.1 B'!$B73)</f>
        <v>574392.55999999994</v>
      </c>
      <c r="E73" s="15">
        <f t="shared" si="11"/>
        <v>1</v>
      </c>
      <c r="F73" s="14">
        <f>SUMIFS('SCH C-2.2 B'!$P$11:$P$140,'SCH C-2.2 B'!$B$11:$B$140,'SCH C-2.1 B'!$B73)</f>
        <v>574392.55999999994</v>
      </c>
      <c r="G73" s="14">
        <f>'SCH D-2 B'!P74</f>
        <v>0</v>
      </c>
      <c r="H73" s="14">
        <f t="shared" si="12"/>
        <v>574392.55999999994</v>
      </c>
      <c r="I73" s="23"/>
    </row>
    <row r="74" spans="1:9" ht="18.95" customHeight="1" x14ac:dyDescent="0.2">
      <c r="A74" s="16">
        <f t="shared" si="13"/>
        <v>46</v>
      </c>
      <c r="B74" s="2">
        <v>544</v>
      </c>
      <c r="C74" t="s">
        <v>29</v>
      </c>
      <c r="D74" s="14">
        <f>SUMIFS('SCH C-2.2 B'!$P$11:$P$140,'SCH C-2.2 B'!$B$11:$B$140,'SCH C-2.1 B'!$B74)</f>
        <v>598223.10999999987</v>
      </c>
      <c r="E74" s="15">
        <f t="shared" si="11"/>
        <v>1</v>
      </c>
      <c r="F74" s="14">
        <f>SUMIFS('SCH C-2.2 B'!$P$11:$P$140,'SCH C-2.2 B'!$B$11:$B$140,'SCH C-2.1 B'!$B74)</f>
        <v>598223.10999999987</v>
      </c>
      <c r="G74" s="14">
        <f>'SCH D-2 B'!P75</f>
        <v>0</v>
      </c>
      <c r="H74" s="14">
        <f t="shared" si="12"/>
        <v>598223.10999999987</v>
      </c>
      <c r="I74" s="23"/>
    </row>
    <row r="75" spans="1:9" ht="18.95" customHeight="1" x14ac:dyDescent="0.2">
      <c r="A75" s="16">
        <f t="shared" si="13"/>
        <v>47</v>
      </c>
      <c r="B75" s="2">
        <v>545</v>
      </c>
      <c r="C75" t="s">
        <v>38</v>
      </c>
      <c r="D75" s="14">
        <f>SUMIFS('SCH C-2.2 B'!$P$11:$P$140,'SCH C-2.2 B'!$B$11:$B$140,'SCH C-2.1 B'!$B75)</f>
        <v>39321.600000000013</v>
      </c>
      <c r="E75" s="15">
        <v>1</v>
      </c>
      <c r="F75" s="14">
        <f>SUMIFS('SCH C-2.2 B'!$P$11:$P$140,'SCH C-2.2 B'!$B$11:$B$140,'SCH C-2.1 B'!$B75)</f>
        <v>39321.600000000013</v>
      </c>
      <c r="G75" s="14">
        <f>'SCH D-2 B'!P76</f>
        <v>0</v>
      </c>
      <c r="H75" s="14">
        <f t="shared" si="12"/>
        <v>39321.600000000013</v>
      </c>
      <c r="I75" s="23"/>
    </row>
    <row r="76" spans="1:9" ht="18.95" customHeight="1" x14ac:dyDescent="0.2">
      <c r="A76" s="16">
        <f t="shared" si="13"/>
        <v>48</v>
      </c>
      <c r="B76" s="2"/>
      <c r="C76" s="5" t="s">
        <v>169</v>
      </c>
      <c r="D76" s="20">
        <f>SUM(D65:D75)</f>
        <v>2392023.37</v>
      </c>
      <c r="F76" s="20">
        <f>SUM(F65:F75)</f>
        <v>2392023.37</v>
      </c>
      <c r="G76" s="20">
        <f>SUM(G65:G75)</f>
        <v>0</v>
      </c>
      <c r="H76" s="20">
        <f>SUM(H65:H75)</f>
        <v>2392023.37</v>
      </c>
    </row>
    <row r="77" spans="1:9" ht="18.95" customHeight="1" x14ac:dyDescent="0.2">
      <c r="A77" s="16"/>
      <c r="B77" s="2"/>
      <c r="C77"/>
    </row>
    <row r="78" spans="1:9" ht="18.95" customHeight="1" x14ac:dyDescent="0.2">
      <c r="A78" s="16">
        <f>A76+1</f>
        <v>49</v>
      </c>
      <c r="B78" s="2"/>
      <c r="C78" s="408" t="s">
        <v>170</v>
      </c>
    </row>
    <row r="79" spans="1:9" ht="18.95" customHeight="1" x14ac:dyDescent="0.2">
      <c r="A79" s="16">
        <f>A78+1</f>
        <v>50</v>
      </c>
      <c r="B79" s="2">
        <v>546</v>
      </c>
      <c r="C79" t="s">
        <v>39</v>
      </c>
      <c r="D79" s="14">
        <f>SUMIFS('SCH C-2.2 B'!$P$11:$P$140,'SCH C-2.2 B'!$B$11:$B$140,'SCH C-2.1 B'!$B79)</f>
        <v>166124.9</v>
      </c>
      <c r="E79" s="15">
        <f t="shared" ref="E79:E80" si="14">IF(D79=0,0,F79/D79)</f>
        <v>1</v>
      </c>
      <c r="F79" s="14">
        <f>SUMIFS('SCH C-2.2 B'!$P$11:$P$140,'SCH C-2.2 B'!$B$11:$B$140,'SCH C-2.1 B'!$B79)</f>
        <v>166124.9</v>
      </c>
      <c r="G79" s="14">
        <f>'SCH D-2 B'!P80</f>
        <v>0</v>
      </c>
      <c r="H79" s="14">
        <f t="shared" ref="H79:H99" si="15">SUM(F79:G79)</f>
        <v>166124.9</v>
      </c>
      <c r="I79" s="23"/>
    </row>
    <row r="80" spans="1:9" ht="18.95" customHeight="1" x14ac:dyDescent="0.2">
      <c r="A80" s="16">
        <f t="shared" si="13"/>
        <v>51</v>
      </c>
      <c r="B80" s="2">
        <v>547</v>
      </c>
      <c r="C80" t="s">
        <v>40</v>
      </c>
      <c r="D80" s="14">
        <f>SUMIFS('SCH C-2.2 B'!$P$11:$P$140,'SCH C-2.2 B'!$B$11:$B$140,'SCH C-2.1 B'!$B80)</f>
        <v>58277302.809593394</v>
      </c>
      <c r="E80" s="15">
        <f t="shared" si="14"/>
        <v>1</v>
      </c>
      <c r="F80" s="14">
        <f>SUMIFS('SCH C-2.2 B'!$P$11:$P$140,'SCH C-2.2 B'!$B$11:$B$140,'SCH C-2.1 B'!$B80)</f>
        <v>58277302.809593394</v>
      </c>
      <c r="G80" s="14">
        <f>'SCH D-2 B'!P81</f>
        <v>-479214.33999999997</v>
      </c>
      <c r="H80" s="14">
        <f t="shared" si="15"/>
        <v>57798088.469593391</v>
      </c>
      <c r="I80" s="23"/>
    </row>
    <row r="81" spans="1:9" s="6" customFormat="1" ht="20.100000000000001" customHeight="1" x14ac:dyDescent="0.2">
      <c r="A81" s="623" t="str">
        <f>$A$1</f>
        <v>LOUISVILLE GAS AND ELECTRIC COMPANY</v>
      </c>
      <c r="B81" s="623"/>
      <c r="C81" s="623"/>
      <c r="D81" s="623"/>
      <c r="E81" s="623"/>
      <c r="F81" s="623"/>
      <c r="G81" s="623"/>
      <c r="H81" s="623"/>
      <c r="I81" s="623"/>
    </row>
    <row r="82" spans="1:9" s="6" customFormat="1" ht="20.100000000000001" customHeight="1" x14ac:dyDescent="0.2">
      <c r="A82" s="623" t="str">
        <f>$A$2</f>
        <v>CASE NO. 2025-00114 - ELECTRIC OPERATIONS</v>
      </c>
      <c r="B82" s="623"/>
      <c r="C82" s="623"/>
      <c r="D82" s="623"/>
      <c r="E82" s="623"/>
      <c r="F82" s="623"/>
      <c r="G82" s="623"/>
      <c r="H82" s="623"/>
      <c r="I82" s="623"/>
    </row>
    <row r="83" spans="1:9" s="6" customFormat="1" ht="20.100000000000001" customHeight="1" x14ac:dyDescent="0.2">
      <c r="A83" s="623" t="s">
        <v>151</v>
      </c>
      <c r="B83" s="623"/>
      <c r="C83" s="623"/>
      <c r="D83" s="623"/>
      <c r="E83" s="623"/>
      <c r="F83" s="623"/>
      <c r="G83" s="623"/>
      <c r="H83" s="623"/>
      <c r="I83" s="623"/>
    </row>
    <row r="84" spans="1:9" s="6" customFormat="1" ht="20.100000000000001" customHeight="1" x14ac:dyDescent="0.2">
      <c r="A84" s="623" t="str">
        <f>$A$4</f>
        <v>FOR THE 12 MONTHS ENDED AUGUST 31, 2025</v>
      </c>
      <c r="B84" s="623"/>
      <c r="C84" s="623"/>
      <c r="D84" s="623"/>
      <c r="E84" s="623"/>
      <c r="F84" s="623"/>
      <c r="G84" s="623"/>
      <c r="H84" s="623"/>
      <c r="I84" s="623"/>
    </row>
    <row r="85" spans="1:9" s="6" customFormat="1" ht="20.100000000000001" customHeight="1" x14ac:dyDescent="0.2">
      <c r="A85" s="7"/>
      <c r="B85" s="7"/>
      <c r="C85" s="7"/>
      <c r="D85" s="7"/>
      <c r="E85" s="7"/>
      <c r="F85" s="7"/>
      <c r="G85" s="7"/>
      <c r="H85" s="7"/>
      <c r="I85" s="7"/>
    </row>
    <row r="86" spans="1:9" s="6" customFormat="1" ht="20.100000000000001" customHeight="1" x14ac:dyDescent="0.2">
      <c r="A86" s="8" t="s">
        <v>140</v>
      </c>
      <c r="B86" s="8"/>
      <c r="I86" s="9" t="s">
        <v>150</v>
      </c>
    </row>
    <row r="87" spans="1:9" s="6" customFormat="1" ht="20.100000000000001" customHeight="1" x14ac:dyDescent="0.2">
      <c r="A87" s="6" t="str">
        <f>$A$7</f>
        <v>TYPE OF FILING: __X__ ORIGINAL  _____ UPDATED  _____ REVISED</v>
      </c>
      <c r="I87" s="9" t="s">
        <v>314</v>
      </c>
    </row>
    <row r="88" spans="1:9" s="6" customFormat="1" ht="20.100000000000001" customHeight="1" x14ac:dyDescent="0.2">
      <c r="A88" s="8" t="s">
        <v>141</v>
      </c>
      <c r="B88" s="8"/>
      <c r="F88" s="8"/>
      <c r="G88" s="8"/>
      <c r="H88" s="8"/>
      <c r="I88" s="10" t="str">
        <f>$I$8</f>
        <v>WITNESS:   A. M. FACKLER</v>
      </c>
    </row>
    <row r="89" spans="1:9" s="6" customFormat="1" ht="20.100000000000001" customHeight="1" x14ac:dyDescent="0.2"/>
    <row r="90" spans="1:9" ht="53.25" customHeight="1" x14ac:dyDescent="0.2">
      <c r="A90" s="18" t="s">
        <v>142</v>
      </c>
      <c r="B90" s="18" t="s">
        <v>143</v>
      </c>
      <c r="C90" s="406" t="s">
        <v>147</v>
      </c>
      <c r="D90" s="18" t="s">
        <v>146</v>
      </c>
      <c r="E90" s="18" t="s">
        <v>144</v>
      </c>
      <c r="F90" s="18" t="s">
        <v>148</v>
      </c>
      <c r="G90" s="18" t="s">
        <v>348</v>
      </c>
      <c r="H90" s="18" t="s">
        <v>200</v>
      </c>
      <c r="I90" s="18" t="s">
        <v>149</v>
      </c>
    </row>
    <row r="91" spans="1:9" ht="18.95" customHeight="1" x14ac:dyDescent="0.2">
      <c r="A91" s="382"/>
      <c r="B91" s="382"/>
      <c r="C91" s="13"/>
      <c r="D91" s="407" t="s">
        <v>120</v>
      </c>
      <c r="E91" s="407" t="s">
        <v>121</v>
      </c>
      <c r="F91" s="407" t="s">
        <v>152</v>
      </c>
      <c r="G91" s="407" t="s">
        <v>153</v>
      </c>
      <c r="H91" s="407" t="s">
        <v>302</v>
      </c>
      <c r="I91" s="407" t="s">
        <v>122</v>
      </c>
    </row>
    <row r="92" spans="1:9" ht="23.1" customHeight="1" x14ac:dyDescent="0.2">
      <c r="A92" s="12"/>
      <c r="B92" s="12"/>
      <c r="C92" s="386"/>
      <c r="D92" s="17" t="s">
        <v>145</v>
      </c>
      <c r="E92" s="17"/>
      <c r="F92" s="17" t="s">
        <v>145</v>
      </c>
      <c r="G92" s="17" t="s">
        <v>145</v>
      </c>
      <c r="H92" s="17" t="s">
        <v>145</v>
      </c>
      <c r="I92" s="17" t="str">
        <f>$I$12</f>
        <v>ALL ELECTRIC 100%</v>
      </c>
    </row>
    <row r="93" spans="1:9" ht="18.95" customHeight="1" x14ac:dyDescent="0.2">
      <c r="A93" s="16">
        <f>A80+1</f>
        <v>52</v>
      </c>
      <c r="B93" s="2">
        <v>548</v>
      </c>
      <c r="C93" t="s">
        <v>41</v>
      </c>
      <c r="D93" s="14">
        <f>SUMIFS('SCH C-2.2 B'!$P$11:$P$140,'SCH C-2.2 B'!$B$11:$B$140,'SCH C-2.1 B'!$B93)</f>
        <v>267590.88999999996</v>
      </c>
      <c r="E93" s="15">
        <f>IF(D93=0,0,F93/D93)</f>
        <v>1</v>
      </c>
      <c r="F93" s="14">
        <f>SUMIFS('SCH C-2.2 B'!$P$11:$P$140,'SCH C-2.2 B'!$B$11:$B$140,'SCH C-2.1 B'!$B93)</f>
        <v>267590.88999999996</v>
      </c>
      <c r="G93" s="14">
        <f>'SCH D-2 B'!P82</f>
        <v>0</v>
      </c>
      <c r="H93" s="14">
        <f>SUM(F93:G93)</f>
        <v>267590.88999999996</v>
      </c>
      <c r="I93" s="23"/>
    </row>
    <row r="94" spans="1:9" ht="18.95" customHeight="1" x14ac:dyDescent="0.2">
      <c r="A94" s="16">
        <f>A93+1</f>
        <v>53</v>
      </c>
      <c r="B94" s="2">
        <v>549</v>
      </c>
      <c r="C94" t="s">
        <v>42</v>
      </c>
      <c r="D94" s="14">
        <f>SUMIFS('SCH C-2.2 B'!$P$11:$P$140,'SCH C-2.2 B'!$B$11:$B$140,'SCH C-2.1 B'!$B94)</f>
        <v>1741257.75</v>
      </c>
      <c r="E94" s="15">
        <f t="shared" ref="E94:E99" si="16">IF(D94=0,0,F94/D94)</f>
        <v>1</v>
      </c>
      <c r="F94" s="14">
        <f>SUMIFS('SCH C-2.2 B'!$P$11:$P$140,'SCH C-2.2 B'!$B$11:$B$140,'SCH C-2.1 B'!$B94)</f>
        <v>1741257.75</v>
      </c>
      <c r="G94" s="14">
        <f>'SCH D-2 B'!P95</f>
        <v>0</v>
      </c>
      <c r="H94" s="14">
        <f t="shared" si="15"/>
        <v>1741257.75</v>
      </c>
      <c r="I94" s="23"/>
    </row>
    <row r="95" spans="1:9" ht="18.95" customHeight="1" x14ac:dyDescent="0.2">
      <c r="A95" s="16">
        <f t="shared" si="13"/>
        <v>54</v>
      </c>
      <c r="B95" s="2">
        <v>550</v>
      </c>
      <c r="C95" t="s">
        <v>24</v>
      </c>
      <c r="D95" s="14">
        <f>SUMIFS('SCH C-2.2 B'!$P$11:$P$140,'SCH C-2.2 B'!$B$11:$B$140,'SCH C-2.1 B'!$B95)</f>
        <v>8327.0499999999993</v>
      </c>
      <c r="E95" s="15">
        <f t="shared" si="16"/>
        <v>1</v>
      </c>
      <c r="F95" s="14">
        <f>SUMIFS('SCH C-2.2 B'!$P$11:$P$140,'SCH C-2.2 B'!$B$11:$B$140,'SCH C-2.1 B'!$B95)</f>
        <v>8327.0499999999993</v>
      </c>
      <c r="G95" s="14">
        <f>'SCH D-2 B'!P96</f>
        <v>0</v>
      </c>
      <c r="H95" s="14">
        <f t="shared" si="15"/>
        <v>8327.0499999999993</v>
      </c>
      <c r="I95" s="23"/>
    </row>
    <row r="96" spans="1:9" ht="18.95" customHeight="1" x14ac:dyDescent="0.2">
      <c r="A96" s="16">
        <f t="shared" si="13"/>
        <v>55</v>
      </c>
      <c r="B96" s="2">
        <v>551</v>
      </c>
      <c r="C96" t="s">
        <v>26</v>
      </c>
      <c r="D96" s="14">
        <f>SUMIFS('SCH C-2.2 B'!$P$11:$P$140,'SCH C-2.2 B'!$B$11:$B$140,'SCH C-2.1 B'!$B96)</f>
        <v>277976.67</v>
      </c>
      <c r="E96" s="15">
        <f t="shared" si="16"/>
        <v>1</v>
      </c>
      <c r="F96" s="14">
        <f>SUMIFS('SCH C-2.2 B'!$P$11:$P$140,'SCH C-2.2 B'!$B$11:$B$140,'SCH C-2.1 B'!$B96)</f>
        <v>277976.67</v>
      </c>
      <c r="G96" s="14">
        <f>'SCH D-2 B'!P97</f>
        <v>0</v>
      </c>
      <c r="H96" s="14">
        <f t="shared" si="15"/>
        <v>277976.67</v>
      </c>
      <c r="I96" s="23"/>
    </row>
    <row r="97" spans="1:9" ht="18.95" customHeight="1" x14ac:dyDescent="0.2">
      <c r="A97" s="16">
        <f t="shared" si="13"/>
        <v>56</v>
      </c>
      <c r="B97" s="2">
        <v>552</v>
      </c>
      <c r="C97" t="s">
        <v>27</v>
      </c>
      <c r="D97" s="14">
        <f>SUMIFS('SCH C-2.2 B'!$P$11:$P$140,'SCH C-2.2 B'!$B$11:$B$140,'SCH C-2.1 B'!$B97)</f>
        <v>328181.52</v>
      </c>
      <c r="E97" s="15">
        <f t="shared" si="16"/>
        <v>1</v>
      </c>
      <c r="F97" s="14">
        <f>SUMIFS('SCH C-2.2 B'!$P$11:$P$140,'SCH C-2.2 B'!$B$11:$B$140,'SCH C-2.1 B'!$B97)</f>
        <v>328181.52</v>
      </c>
      <c r="G97" s="14">
        <f>'SCH D-2 B'!P98</f>
        <v>0</v>
      </c>
      <c r="H97" s="14">
        <f t="shared" si="15"/>
        <v>328181.52</v>
      </c>
      <c r="I97" s="23"/>
    </row>
    <row r="98" spans="1:9" ht="18.95" customHeight="1" x14ac:dyDescent="0.2">
      <c r="A98" s="16">
        <f t="shared" si="13"/>
        <v>57</v>
      </c>
      <c r="B98" s="2">
        <v>553</v>
      </c>
      <c r="C98" t="s">
        <v>43</v>
      </c>
      <c r="D98" s="14">
        <f>SUMIFS('SCH C-2.2 B'!$P$11:$P$140,'SCH C-2.2 B'!$B$11:$B$140,'SCH C-2.1 B'!$B98)</f>
        <v>2217872.0700000003</v>
      </c>
      <c r="E98" s="15">
        <f t="shared" si="16"/>
        <v>1</v>
      </c>
      <c r="F98" s="14">
        <f>SUMIFS('SCH C-2.2 B'!$P$11:$P$140,'SCH C-2.2 B'!$B$11:$B$140,'SCH C-2.1 B'!$B98)</f>
        <v>2217872.0700000003</v>
      </c>
      <c r="G98" s="14">
        <f>'SCH D-2 B'!P99</f>
        <v>0</v>
      </c>
      <c r="H98" s="14">
        <f t="shared" si="15"/>
        <v>2217872.0700000003</v>
      </c>
      <c r="I98" s="23"/>
    </row>
    <row r="99" spans="1:9" ht="18.95" customHeight="1" x14ac:dyDescent="0.2">
      <c r="A99" s="16">
        <f t="shared" si="13"/>
        <v>58</v>
      </c>
      <c r="B99" s="2">
        <v>554</v>
      </c>
      <c r="C99" t="s">
        <v>44</v>
      </c>
      <c r="D99" s="14">
        <f>SUMIFS('SCH C-2.2 B'!$P$11:$P$140,'SCH C-2.2 B'!$B$11:$B$140,'SCH C-2.1 B'!$B99)</f>
        <v>301624.30999999988</v>
      </c>
      <c r="E99" s="15">
        <f t="shared" si="16"/>
        <v>1</v>
      </c>
      <c r="F99" s="14">
        <f>SUMIFS('SCH C-2.2 B'!$P$11:$P$140,'SCH C-2.2 B'!$B$11:$B$140,'SCH C-2.1 B'!$B99)</f>
        <v>301624.30999999988</v>
      </c>
      <c r="G99" s="14">
        <f>'SCH D-2 B'!P100</f>
        <v>0</v>
      </c>
      <c r="H99" s="14">
        <f t="shared" si="15"/>
        <v>301624.30999999988</v>
      </c>
      <c r="I99" s="23"/>
    </row>
    <row r="100" spans="1:9" ht="18.95" customHeight="1" x14ac:dyDescent="0.2">
      <c r="A100" s="16">
        <f t="shared" si="13"/>
        <v>59</v>
      </c>
      <c r="B100" s="2"/>
      <c r="C100" s="5" t="s">
        <v>128</v>
      </c>
      <c r="D100" s="20">
        <f>SUM(D79:D99)</f>
        <v>63586257.969593398</v>
      </c>
      <c r="F100" s="20">
        <f>SUM(F79:F99)</f>
        <v>63586257.969593398</v>
      </c>
      <c r="G100" s="20">
        <f>SUM(G79:G99)</f>
        <v>-479214.33999999997</v>
      </c>
      <c r="H100" s="20">
        <f>SUM(H79:H99)</f>
        <v>63107043.629593395</v>
      </c>
    </row>
    <row r="101" spans="1:9" ht="18.95" customHeight="1" x14ac:dyDescent="0.2">
      <c r="A101" s="16"/>
      <c r="B101" s="2"/>
      <c r="C101" s="5"/>
    </row>
    <row r="102" spans="1:9" ht="18.95" customHeight="1" x14ac:dyDescent="0.2">
      <c r="A102" s="16">
        <f>A100+1</f>
        <v>60</v>
      </c>
      <c r="B102" s="2"/>
      <c r="C102" s="408" t="s">
        <v>171</v>
      </c>
    </row>
    <row r="103" spans="1:9" ht="18.95" customHeight="1" x14ac:dyDescent="0.2">
      <c r="A103" s="16">
        <f>A102+1</f>
        <v>61</v>
      </c>
      <c r="B103" s="2">
        <v>555</v>
      </c>
      <c r="C103" t="s">
        <v>45</v>
      </c>
      <c r="D103" s="14">
        <f>SUMIFS('SCH C-2.2 B'!$P$11:$P$140,'SCH C-2.2 B'!$B$11:$B$140,'SCH C-2.1 B'!$B103)</f>
        <v>59800761.5</v>
      </c>
      <c r="E103" s="15">
        <f t="shared" ref="E103:E105" si="17">IF(D103=0,0,F103/D103)</f>
        <v>1</v>
      </c>
      <c r="F103" s="14">
        <f>SUMIFS('SCH C-2.2 B'!$P$11:$P$140,'SCH C-2.2 B'!$B$11:$B$140,'SCH C-2.1 B'!$B103)</f>
        <v>59800761.5</v>
      </c>
      <c r="G103" s="14">
        <f>'SCH D-2 B'!P104</f>
        <v>-3230252.01</v>
      </c>
      <c r="H103" s="14">
        <f t="shared" ref="H103:H105" si="18">SUM(F103:G103)</f>
        <v>56570509.490000002</v>
      </c>
      <c r="I103" s="23"/>
    </row>
    <row r="104" spans="1:9" ht="18.95" customHeight="1" x14ac:dyDescent="0.2">
      <c r="A104" s="16">
        <f t="shared" si="13"/>
        <v>62</v>
      </c>
      <c r="B104" s="2">
        <v>556</v>
      </c>
      <c r="C104" t="s">
        <v>46</v>
      </c>
      <c r="D104" s="14">
        <f>SUMIFS('SCH C-2.2 B'!$P$11:$P$140,'SCH C-2.2 B'!$B$11:$B$140,'SCH C-2.1 B'!$B104)</f>
        <v>1602212.83</v>
      </c>
      <c r="E104" s="15">
        <f t="shared" si="17"/>
        <v>1</v>
      </c>
      <c r="F104" s="14">
        <f>SUMIFS('SCH C-2.2 B'!$P$11:$P$140,'SCH C-2.2 B'!$B$11:$B$140,'SCH C-2.1 B'!$B104)</f>
        <v>1602212.83</v>
      </c>
      <c r="G104" s="14">
        <f>'SCH D-2 B'!P105</f>
        <v>0</v>
      </c>
      <c r="H104" s="14">
        <f t="shared" si="18"/>
        <v>1602212.83</v>
      </c>
      <c r="I104" s="23"/>
    </row>
    <row r="105" spans="1:9" ht="18.95" customHeight="1" x14ac:dyDescent="0.2">
      <c r="A105" s="16">
        <f t="shared" si="13"/>
        <v>63</v>
      </c>
      <c r="B105" s="2">
        <v>557</v>
      </c>
      <c r="C105" t="s">
        <v>47</v>
      </c>
      <c r="D105" s="14">
        <f>SUMIFS('SCH C-2.2 B'!$P$11:$P$140,'SCH C-2.2 B'!$B$11:$B$140,'SCH C-2.1 B'!$B105)</f>
        <v>301078.40000000002</v>
      </c>
      <c r="E105" s="15">
        <f t="shared" si="17"/>
        <v>1</v>
      </c>
      <c r="F105" s="14">
        <f>SUMIFS('SCH C-2.2 B'!$P$11:$P$140,'SCH C-2.2 B'!$B$11:$B$140,'SCH C-2.1 B'!$B105)</f>
        <v>301078.40000000002</v>
      </c>
      <c r="G105" s="14">
        <f>'SCH D-2 B'!P106</f>
        <v>-189800.72000000003</v>
      </c>
      <c r="H105" s="14">
        <f t="shared" si="18"/>
        <v>111277.68</v>
      </c>
      <c r="I105" s="23"/>
    </row>
    <row r="106" spans="1:9" ht="18.95" customHeight="1" x14ac:dyDescent="0.2">
      <c r="A106" s="16">
        <f t="shared" si="13"/>
        <v>64</v>
      </c>
      <c r="B106" s="2"/>
      <c r="C106" s="5" t="s">
        <v>172</v>
      </c>
      <c r="D106" s="280">
        <f>SUM(D103:D105)</f>
        <v>61704052.729999997</v>
      </c>
      <c r="F106" s="280">
        <f>SUM(F103:F105)</f>
        <v>61704052.729999997</v>
      </c>
      <c r="G106" s="280">
        <f>SUM(G103:G105)</f>
        <v>-3420052.73</v>
      </c>
      <c r="H106" s="280">
        <f>SUM(H103:H105)</f>
        <v>58284000</v>
      </c>
      <c r="I106" s="23"/>
    </row>
    <row r="107" spans="1:9" ht="18.95" customHeight="1" x14ac:dyDescent="0.2">
      <c r="A107" s="16"/>
      <c r="B107" s="2"/>
      <c r="C107" s="5"/>
      <c r="D107" s="14"/>
      <c r="F107" s="14"/>
      <c r="G107" s="14"/>
      <c r="H107" s="14"/>
      <c r="I107" s="23"/>
    </row>
    <row r="108" spans="1:9" ht="18.95" customHeight="1" x14ac:dyDescent="0.2">
      <c r="A108" s="16">
        <f>A106+1</f>
        <v>65</v>
      </c>
      <c r="B108" s="2"/>
      <c r="C108" s="408" t="s">
        <v>1466</v>
      </c>
      <c r="D108" s="14"/>
      <c r="F108" s="14"/>
      <c r="G108" s="14"/>
      <c r="H108" s="14"/>
      <c r="I108" s="23"/>
    </row>
    <row r="109" spans="1:9" ht="18.95" customHeight="1" x14ac:dyDescent="0.2">
      <c r="A109" s="16">
        <f>A108+1</f>
        <v>66</v>
      </c>
      <c r="B109" s="409">
        <v>558.1</v>
      </c>
      <c r="C109" s="5" t="s">
        <v>1458</v>
      </c>
      <c r="D109" s="14">
        <f>SUMIFS('SCH C-2.2 B'!$P$11:$P$140,'SCH C-2.2 B'!$B$11:$B$140,'SCH C-2.1 B'!$B109)</f>
        <v>5079.9500000000007</v>
      </c>
      <c r="E109" s="15">
        <f t="shared" ref="E109" si="19">IF(D109=0,0,F109/D109)</f>
        <v>1</v>
      </c>
      <c r="F109" s="14">
        <f>SUMIFS('SCH C-2.2 B'!$P$11:$P$140,'SCH C-2.2 B'!$B$11:$B$140,'SCH C-2.1 B'!$B109)</f>
        <v>5079.9500000000007</v>
      </c>
      <c r="G109" s="14">
        <f>'SCH D-2 B'!P110</f>
        <v>0</v>
      </c>
      <c r="H109" s="14">
        <f t="shared" ref="H109" si="20">SUM(F109:G109)</f>
        <v>5079.9500000000007</v>
      </c>
      <c r="I109" s="23"/>
    </row>
    <row r="110" spans="1:9" ht="18.95" customHeight="1" x14ac:dyDescent="0.2">
      <c r="A110" s="16">
        <f t="shared" ref="A110:A111" si="21">A109+1</f>
        <v>67</v>
      </c>
      <c r="B110" s="409">
        <v>558.11</v>
      </c>
      <c r="C110" s="5" t="s">
        <v>1461</v>
      </c>
      <c r="D110" s="14">
        <f>SUMIFS('SCH C-2.2 B'!$P$11:$P$140,'SCH C-2.2 B'!$B$11:$B$140,'SCH C-2.1 B'!$B110)</f>
        <v>24957.5</v>
      </c>
      <c r="E110" s="15">
        <f t="shared" ref="E110" si="22">IF(D110=0,0,F110/D110)</f>
        <v>1</v>
      </c>
      <c r="F110" s="14">
        <f>SUMIFS('SCH C-2.2 B'!$P$11:$P$140,'SCH C-2.2 B'!$B$11:$B$140,'SCH C-2.1 B'!$B110)</f>
        <v>24957.5</v>
      </c>
      <c r="G110" s="14">
        <f>'SCH D-2 B'!P112</f>
        <v>0</v>
      </c>
      <c r="H110" s="14">
        <f t="shared" ref="H110" si="23">SUM(F110:G110)</f>
        <v>24957.5</v>
      </c>
      <c r="I110" s="23"/>
    </row>
    <row r="111" spans="1:9" ht="18.95" customHeight="1" x14ac:dyDescent="0.2">
      <c r="A111" s="16">
        <f t="shared" si="21"/>
        <v>68</v>
      </c>
      <c r="B111" s="410">
        <v>558.70000000000005</v>
      </c>
      <c r="C111" s="5" t="s">
        <v>1459</v>
      </c>
      <c r="D111" s="14">
        <f>SUMIFS('SCH C-2.2 B'!$P$11:$P$140,'SCH C-2.2 B'!$B$11:$B$140,'SCH C-2.1 B'!$B111)</f>
        <v>17185.439999999999</v>
      </c>
      <c r="E111" s="15">
        <f t="shared" ref="E111:E112" si="24">IF(D111=0,0,F111/D111)</f>
        <v>1</v>
      </c>
      <c r="F111" s="14">
        <f>SUMIFS('SCH C-2.2 B'!$P$11:$P$140,'SCH C-2.2 B'!$B$11:$B$140,'SCH C-2.1 B'!$B111)</f>
        <v>17185.439999999999</v>
      </c>
      <c r="G111" s="14">
        <f>'SCH D-2 B'!P112</f>
        <v>0</v>
      </c>
      <c r="H111" s="14">
        <f t="shared" ref="H111:H112" si="25">SUM(F111:G111)</f>
        <v>17185.439999999999</v>
      </c>
      <c r="I111" s="23"/>
    </row>
    <row r="112" spans="1:9" ht="18.95" customHeight="1" x14ac:dyDescent="0.2">
      <c r="A112" s="16">
        <f t="shared" ref="A112:A113" si="26">A111+1</f>
        <v>69</v>
      </c>
      <c r="B112" s="411">
        <v>558.9</v>
      </c>
      <c r="C112" s="5" t="s">
        <v>1460</v>
      </c>
      <c r="D112" s="14">
        <f>SUMIFS('SCH C-2.2 B'!$P$11:$P$140,'SCH C-2.2 B'!$B$11:$B$140,'SCH C-2.1 B'!$B112)</f>
        <v>639.29999999999995</v>
      </c>
      <c r="E112" s="15">
        <f t="shared" si="24"/>
        <v>1</v>
      </c>
      <c r="F112" s="14">
        <f>SUMIFS('SCH C-2.2 B'!$P$11:$P$140,'SCH C-2.2 B'!$B$11:$B$140,'SCH C-2.1 B'!$B112)</f>
        <v>639.29999999999995</v>
      </c>
      <c r="G112" s="14">
        <f>'SCH D-2 B'!P113</f>
        <v>0</v>
      </c>
      <c r="H112" s="14">
        <f t="shared" si="25"/>
        <v>639.29999999999995</v>
      </c>
      <c r="I112" s="23"/>
    </row>
    <row r="113" spans="1:9" ht="18.95" customHeight="1" x14ac:dyDescent="0.2">
      <c r="A113" s="16">
        <f t="shared" si="26"/>
        <v>70</v>
      </c>
      <c r="B113" s="2"/>
      <c r="C113" s="5" t="s">
        <v>1467</v>
      </c>
      <c r="D113" s="280">
        <f>SUM(D109:D112)</f>
        <v>47862.19</v>
      </c>
      <c r="F113" s="280">
        <f>SUM(F109:F112)</f>
        <v>47862.19</v>
      </c>
      <c r="G113" s="280">
        <f>SUM(G109:G112)</f>
        <v>0</v>
      </c>
      <c r="H113" s="280">
        <f>SUM(H109:H112)</f>
        <v>47862.19</v>
      </c>
      <c r="I113" s="23"/>
    </row>
    <row r="114" spans="1:9" ht="18.95" customHeight="1" x14ac:dyDescent="0.2">
      <c r="A114" s="16"/>
      <c r="B114" s="2"/>
      <c r="C114" s="5"/>
      <c r="D114" s="14"/>
      <c r="F114" s="14"/>
      <c r="G114" s="14"/>
      <c r="H114" s="14"/>
      <c r="I114" s="23"/>
    </row>
    <row r="115" spans="1:9" ht="18.95" customHeight="1" x14ac:dyDescent="0.2">
      <c r="A115" s="16">
        <f>A113+1</f>
        <v>71</v>
      </c>
      <c r="B115" s="2"/>
      <c r="C115" s="5" t="s">
        <v>129</v>
      </c>
      <c r="D115" s="19">
        <f>SUM(D62,D76,D100,D106,D113)</f>
        <v>470689030.58445221</v>
      </c>
      <c r="F115" s="19">
        <f>SUM(F62,F76,F100,F106,F113)</f>
        <v>470689030.58445221</v>
      </c>
      <c r="G115" s="19">
        <f ca="1">SUM(G62,G76,G100,G106,G113)</f>
        <v>15588884.440996252</v>
      </c>
      <c r="H115" s="19">
        <f ca="1">SUM(H62,H76,H100,H106,H113)</f>
        <v>486277915.02544838</v>
      </c>
      <c r="I115" s="23"/>
    </row>
    <row r="116" spans="1:9" ht="18.95" customHeight="1" x14ac:dyDescent="0.2">
      <c r="B116" s="2"/>
      <c r="C116" s="5"/>
      <c r="I116" s="23"/>
    </row>
    <row r="117" spans="1:9" ht="18.95" customHeight="1" x14ac:dyDescent="0.2">
      <c r="A117" s="16">
        <f>A115+1</f>
        <v>72</v>
      </c>
      <c r="B117" s="2"/>
      <c r="C117" s="408" t="s">
        <v>173</v>
      </c>
      <c r="I117" s="23"/>
    </row>
    <row r="118" spans="1:9" ht="18.95" customHeight="1" x14ac:dyDescent="0.2">
      <c r="A118" s="16">
        <f>A117+1</f>
        <v>73</v>
      </c>
      <c r="B118" s="2">
        <v>560</v>
      </c>
      <c r="C118" t="s">
        <v>48</v>
      </c>
      <c r="D118" s="14">
        <f>SUMIFS('SCH C-2.2 B'!$P$11:$P$140,'SCH C-2.2 B'!$B$11:$B$140,'SCH C-2.1 B'!$B118)</f>
        <v>1089295.32</v>
      </c>
      <c r="E118" s="15">
        <f t="shared" ref="E118:E121" si="27">IF(D118=0,0,F118/D118)</f>
        <v>1</v>
      </c>
      <c r="F118" s="14">
        <f>SUMIFS('SCH C-2.2 B'!$P$11:$P$140,'SCH C-2.2 B'!$B$11:$B$140,'SCH C-2.1 B'!$B118)</f>
        <v>1089295.32</v>
      </c>
      <c r="G118" s="14">
        <f>'SCH D-2 B'!P119</f>
        <v>0</v>
      </c>
      <c r="H118" s="14">
        <f t="shared" ref="H118:H144" si="28">SUM(F118:G118)</f>
        <v>1089295.32</v>
      </c>
      <c r="I118" s="23"/>
    </row>
    <row r="119" spans="1:9" ht="18.95" customHeight="1" x14ac:dyDescent="0.2">
      <c r="A119" s="16">
        <f t="shared" ref="A119:A146" si="29">A118+1</f>
        <v>74</v>
      </c>
      <c r="B119" s="2">
        <v>561</v>
      </c>
      <c r="C119" t="s">
        <v>49</v>
      </c>
      <c r="D119" s="14">
        <f>SUMIFS('SCH C-2.2 B'!$P$11:$P$140,'SCH C-2.2 B'!$B$11:$B$140,'SCH C-2.1 B'!$B119)</f>
        <v>2463417.9</v>
      </c>
      <c r="E119" s="15">
        <f t="shared" si="27"/>
        <v>1</v>
      </c>
      <c r="F119" s="14">
        <f>SUMIFS('SCH C-2.2 B'!$P$11:$P$140,'SCH C-2.2 B'!$B$11:$B$140,'SCH C-2.1 B'!$B119)</f>
        <v>2463417.9</v>
      </c>
      <c r="G119" s="14">
        <f>'SCH D-2 B'!P120</f>
        <v>0</v>
      </c>
      <c r="H119" s="14">
        <f t="shared" si="28"/>
        <v>2463417.9</v>
      </c>
      <c r="I119" s="23"/>
    </row>
    <row r="120" spans="1:9" ht="18.95" customHeight="1" x14ac:dyDescent="0.2">
      <c r="A120" s="16">
        <f t="shared" si="29"/>
        <v>75</v>
      </c>
      <c r="B120" s="2">
        <v>562</v>
      </c>
      <c r="C120" t="s">
        <v>50</v>
      </c>
      <c r="D120" s="14">
        <f>SUMIFS('SCH C-2.2 B'!$P$11:$P$140,'SCH C-2.2 B'!$B$11:$B$140,'SCH C-2.1 B'!$B120)</f>
        <v>859313.91</v>
      </c>
      <c r="E120" s="15">
        <f t="shared" si="27"/>
        <v>1</v>
      </c>
      <c r="F120" s="14">
        <f>SUMIFS('SCH C-2.2 B'!$P$11:$P$140,'SCH C-2.2 B'!$B$11:$B$140,'SCH C-2.1 B'!$B120)</f>
        <v>859313.91</v>
      </c>
      <c r="G120" s="14">
        <f>'SCH D-2 B'!P121</f>
        <v>0</v>
      </c>
      <c r="H120" s="14">
        <f t="shared" si="28"/>
        <v>859313.91</v>
      </c>
      <c r="I120" s="23"/>
    </row>
    <row r="121" spans="1:9" ht="18.95" customHeight="1" x14ac:dyDescent="0.2">
      <c r="A121" s="16">
        <f t="shared" si="29"/>
        <v>76</v>
      </c>
      <c r="B121" s="2">
        <v>563</v>
      </c>
      <c r="C121" t="s">
        <v>51</v>
      </c>
      <c r="D121" s="14">
        <f>SUMIFS('SCH C-2.2 B'!$P$11:$P$140,'SCH C-2.2 B'!$B$11:$B$140,'SCH C-2.1 B'!$B121)</f>
        <v>205841.23</v>
      </c>
      <c r="E121" s="15">
        <f t="shared" si="27"/>
        <v>1</v>
      </c>
      <c r="F121" s="14">
        <f>SUMIFS('SCH C-2.2 B'!$P$11:$P$140,'SCH C-2.2 B'!$B$11:$B$140,'SCH C-2.1 B'!$B121)</f>
        <v>205841.23</v>
      </c>
      <c r="G121" s="14">
        <f>'SCH D-2 B'!P122</f>
        <v>0</v>
      </c>
      <c r="H121" s="14">
        <f t="shared" si="28"/>
        <v>205841.23</v>
      </c>
      <c r="I121" s="23"/>
    </row>
    <row r="122" spans="1:9" ht="18.95" customHeight="1" x14ac:dyDescent="0.2">
      <c r="A122" s="16">
        <f t="shared" si="29"/>
        <v>77</v>
      </c>
      <c r="B122" s="2">
        <v>564</v>
      </c>
      <c r="C122" t="s">
        <v>52</v>
      </c>
      <c r="D122" s="14">
        <f>SUMIFS('SCH C-2.2 B'!$P$11:$P$140,'SCH C-2.2 B'!$B$11:$B$140,'SCH C-2.1 B'!$B122)</f>
        <v>0</v>
      </c>
      <c r="E122" s="15">
        <f t="shared" ref="E122:E128" si="30">IF(D122=0,1,F122/D122)</f>
        <v>1</v>
      </c>
      <c r="F122" s="14">
        <f>SUMIFS('SCH C-2.2 B'!$P$11:$P$140,'SCH C-2.2 B'!$B$11:$B$140,'SCH C-2.1 B'!$B122)</f>
        <v>0</v>
      </c>
      <c r="G122" s="14">
        <f>'SCH D-2 B'!P123</f>
        <v>0</v>
      </c>
      <c r="H122" s="14">
        <f t="shared" si="28"/>
        <v>0</v>
      </c>
      <c r="I122" s="23"/>
    </row>
    <row r="123" spans="1:9" ht="18.95" customHeight="1" x14ac:dyDescent="0.2">
      <c r="A123" s="16">
        <f t="shared" si="29"/>
        <v>78</v>
      </c>
      <c r="B123" s="2">
        <v>565</v>
      </c>
      <c r="C123" t="s">
        <v>53</v>
      </c>
      <c r="D123" s="14">
        <f>SUMIFS('SCH C-2.2 B'!$P$11:$P$140,'SCH C-2.2 B'!$B$11:$B$140,'SCH C-2.1 B'!$B123)</f>
        <v>2283557.62</v>
      </c>
      <c r="E123" s="15">
        <f t="shared" si="30"/>
        <v>1</v>
      </c>
      <c r="F123" s="14">
        <f>SUMIFS('SCH C-2.2 B'!$P$11:$P$140,'SCH C-2.2 B'!$B$11:$B$140,'SCH C-2.1 B'!$B123)</f>
        <v>2283557.62</v>
      </c>
      <c r="G123" s="14">
        <f>'SCH D-2 B'!P124</f>
        <v>-2613541.8200000003</v>
      </c>
      <c r="H123" s="14">
        <f t="shared" si="28"/>
        <v>-329984.20000000019</v>
      </c>
      <c r="I123" s="23"/>
    </row>
    <row r="124" spans="1:9" ht="18.95" customHeight="1" x14ac:dyDescent="0.2">
      <c r="A124" s="16">
        <f t="shared" si="29"/>
        <v>79</v>
      </c>
      <c r="B124" s="2">
        <v>566</v>
      </c>
      <c r="C124" t="s">
        <v>54</v>
      </c>
      <c r="D124" s="14">
        <f>SUMIFS('SCH C-2.2 B'!$P$11:$P$140,'SCH C-2.2 B'!$B$11:$B$140,'SCH C-2.1 B'!$B124)</f>
        <v>13082946.520000001</v>
      </c>
      <c r="E124" s="15">
        <f t="shared" si="30"/>
        <v>1</v>
      </c>
      <c r="F124" s="14">
        <f>SUMIFS('SCH C-2.2 B'!$P$11:$P$140,'SCH C-2.2 B'!$B$11:$B$140,'SCH C-2.1 B'!$B124)</f>
        <v>13082946.520000001</v>
      </c>
      <c r="G124" s="14">
        <f>'SCH D-2 B'!P125</f>
        <v>0</v>
      </c>
      <c r="H124" s="14">
        <f t="shared" si="28"/>
        <v>13082946.520000001</v>
      </c>
      <c r="I124" s="23"/>
    </row>
    <row r="125" spans="1:9" ht="18.95" customHeight="1" x14ac:dyDescent="0.2">
      <c r="A125" s="16">
        <f t="shared" si="29"/>
        <v>80</v>
      </c>
      <c r="B125" s="2">
        <v>567</v>
      </c>
      <c r="C125" t="s">
        <v>24</v>
      </c>
      <c r="D125" s="14">
        <f>SUMIFS('SCH C-2.2 B'!$P$11:$P$140,'SCH C-2.2 B'!$B$11:$B$140,'SCH C-2.1 B'!$B125)</f>
        <v>100395.7</v>
      </c>
      <c r="E125" s="15">
        <f t="shared" si="30"/>
        <v>1</v>
      </c>
      <c r="F125" s="14">
        <f>SUMIFS('SCH C-2.2 B'!$P$11:$P$140,'SCH C-2.2 B'!$B$11:$B$140,'SCH C-2.1 B'!$B125)</f>
        <v>100395.7</v>
      </c>
      <c r="G125" s="14">
        <f>'SCH D-2 B'!P126</f>
        <v>0</v>
      </c>
      <c r="H125" s="14">
        <f t="shared" si="28"/>
        <v>100395.7</v>
      </c>
      <c r="I125" s="23"/>
    </row>
    <row r="126" spans="1:9" ht="18.95" customHeight="1" x14ac:dyDescent="0.2">
      <c r="A126" s="16">
        <f t="shared" si="29"/>
        <v>81</v>
      </c>
      <c r="B126" s="2">
        <v>568</v>
      </c>
      <c r="C126" t="s">
        <v>55</v>
      </c>
      <c r="D126" s="14">
        <f>SUMIFS('SCH C-2.2 B'!$P$11:$P$140,'SCH C-2.2 B'!$B$11:$B$140,'SCH C-2.1 B'!$B126)</f>
        <v>0</v>
      </c>
      <c r="E126" s="15">
        <f t="shared" si="30"/>
        <v>1</v>
      </c>
      <c r="F126" s="14">
        <f>SUMIFS('SCH C-2.2 B'!$P$11:$P$140,'SCH C-2.2 B'!$B$11:$B$140,'SCH C-2.1 B'!$B126)</f>
        <v>0</v>
      </c>
      <c r="G126" s="14">
        <f>'SCH D-2 B'!P127</f>
        <v>0</v>
      </c>
      <c r="H126" s="14">
        <f t="shared" si="28"/>
        <v>0</v>
      </c>
      <c r="I126" s="23"/>
    </row>
    <row r="127" spans="1:9" ht="18.95" customHeight="1" x14ac:dyDescent="0.2">
      <c r="A127" s="16">
        <f t="shared" si="29"/>
        <v>82</v>
      </c>
      <c r="B127" s="2">
        <v>569</v>
      </c>
      <c r="C127" t="s">
        <v>27</v>
      </c>
      <c r="D127" s="14">
        <f>SUMIFS('SCH C-2.2 B'!$P$11:$P$140,'SCH C-2.2 B'!$B$11:$B$140,'SCH C-2.1 B'!$B127)</f>
        <v>837737.72</v>
      </c>
      <c r="E127" s="15">
        <f t="shared" si="30"/>
        <v>1</v>
      </c>
      <c r="F127" s="14">
        <f>SUMIFS('SCH C-2.2 B'!$P$11:$P$140,'SCH C-2.2 B'!$B$11:$B$140,'SCH C-2.1 B'!$B127)</f>
        <v>837737.72</v>
      </c>
      <c r="G127" s="14">
        <f>'SCH D-2 B'!P128</f>
        <v>0</v>
      </c>
      <c r="H127" s="14">
        <f t="shared" si="28"/>
        <v>837737.72</v>
      </c>
      <c r="I127" s="23"/>
    </row>
    <row r="128" spans="1:9" ht="18.95" customHeight="1" x14ac:dyDescent="0.2">
      <c r="A128" s="16">
        <f t="shared" si="29"/>
        <v>83</v>
      </c>
      <c r="B128" s="2">
        <v>570</v>
      </c>
      <c r="C128" t="s">
        <v>56</v>
      </c>
      <c r="D128" s="14">
        <f>SUMIFS('SCH C-2.2 B'!$P$11:$P$140,'SCH C-2.2 B'!$B$11:$B$140,'SCH C-2.1 B'!$B128)</f>
        <v>955557.60999999987</v>
      </c>
      <c r="E128" s="15">
        <f t="shared" si="30"/>
        <v>1</v>
      </c>
      <c r="F128" s="14">
        <f>SUMIFS('SCH C-2.2 B'!$P$11:$P$140,'SCH C-2.2 B'!$B$11:$B$140,'SCH C-2.1 B'!$B128)</f>
        <v>955557.60999999987</v>
      </c>
      <c r="G128" s="14">
        <f>'SCH D-2 B'!P129</f>
        <v>0</v>
      </c>
      <c r="H128" s="14">
        <f t="shared" si="28"/>
        <v>955557.60999999987</v>
      </c>
      <c r="I128" s="23"/>
    </row>
    <row r="129" spans="1:9" s="6" customFormat="1" ht="20.100000000000001" customHeight="1" x14ac:dyDescent="0.2">
      <c r="A129" s="623" t="str">
        <f>$A$1</f>
        <v>LOUISVILLE GAS AND ELECTRIC COMPANY</v>
      </c>
      <c r="B129" s="623"/>
      <c r="C129" s="623"/>
      <c r="D129" s="623"/>
      <c r="E129" s="623"/>
      <c r="F129" s="623"/>
      <c r="G129" s="623"/>
      <c r="H129" s="623"/>
      <c r="I129" s="623"/>
    </row>
    <row r="130" spans="1:9" s="6" customFormat="1" ht="20.100000000000001" customHeight="1" x14ac:dyDescent="0.2">
      <c r="A130" s="623" t="str">
        <f>$A$2</f>
        <v>CASE NO. 2025-00114 - ELECTRIC OPERATIONS</v>
      </c>
      <c r="B130" s="623"/>
      <c r="C130" s="623"/>
      <c r="D130" s="623"/>
      <c r="E130" s="623"/>
      <c r="F130" s="623"/>
      <c r="G130" s="623"/>
      <c r="H130" s="623"/>
      <c r="I130" s="623"/>
    </row>
    <row r="131" spans="1:9" s="6" customFormat="1" ht="20.100000000000001" customHeight="1" x14ac:dyDescent="0.2">
      <c r="A131" s="623" t="s">
        <v>151</v>
      </c>
      <c r="B131" s="623"/>
      <c r="C131" s="623"/>
      <c r="D131" s="623"/>
      <c r="E131" s="623"/>
      <c r="F131" s="623"/>
      <c r="G131" s="623"/>
      <c r="H131" s="623"/>
      <c r="I131" s="623"/>
    </row>
    <row r="132" spans="1:9" s="6" customFormat="1" ht="20.100000000000001" customHeight="1" x14ac:dyDescent="0.2">
      <c r="A132" s="623" t="str">
        <f>$A$4</f>
        <v>FOR THE 12 MONTHS ENDED AUGUST 31, 2025</v>
      </c>
      <c r="B132" s="623"/>
      <c r="C132" s="623"/>
      <c r="D132" s="623"/>
      <c r="E132" s="623"/>
      <c r="F132" s="623"/>
      <c r="G132" s="623"/>
      <c r="H132" s="623"/>
      <c r="I132" s="623"/>
    </row>
    <row r="133" spans="1:9" s="6" customFormat="1" ht="20.100000000000001" customHeight="1" x14ac:dyDescent="0.2">
      <c r="A133" s="7"/>
      <c r="B133" s="7"/>
      <c r="C133" s="7"/>
      <c r="D133" s="7"/>
      <c r="E133" s="7"/>
      <c r="F133" s="7"/>
      <c r="G133" s="7"/>
      <c r="H133" s="7"/>
      <c r="I133" s="7"/>
    </row>
    <row r="134" spans="1:9" s="6" customFormat="1" ht="20.100000000000001" customHeight="1" x14ac:dyDescent="0.2">
      <c r="A134" s="8" t="s">
        <v>140</v>
      </c>
      <c r="B134" s="8"/>
      <c r="I134" s="9" t="s">
        <v>150</v>
      </c>
    </row>
    <row r="135" spans="1:9" s="6" customFormat="1" ht="20.100000000000001" customHeight="1" x14ac:dyDescent="0.2">
      <c r="A135" s="6" t="str">
        <f>$A$7</f>
        <v>TYPE OF FILING: __X__ ORIGINAL  _____ UPDATED  _____ REVISED</v>
      </c>
      <c r="I135" s="9" t="s">
        <v>315</v>
      </c>
    </row>
    <row r="136" spans="1:9" s="6" customFormat="1" ht="20.100000000000001" customHeight="1" x14ac:dyDescent="0.2">
      <c r="A136" s="8" t="s">
        <v>141</v>
      </c>
      <c r="B136" s="8"/>
      <c r="F136" s="8"/>
      <c r="G136" s="8"/>
      <c r="H136" s="8"/>
      <c r="I136" s="10" t="str">
        <f>$I$8</f>
        <v>WITNESS:   A. M. FACKLER</v>
      </c>
    </row>
    <row r="137" spans="1:9" s="6" customFormat="1" ht="20.100000000000001" customHeight="1" x14ac:dyDescent="0.2"/>
    <row r="138" spans="1:9" ht="53.25" customHeight="1" x14ac:dyDescent="0.2">
      <c r="A138" s="18" t="s">
        <v>142</v>
      </c>
      <c r="B138" s="18" t="s">
        <v>143</v>
      </c>
      <c r="C138" s="406" t="s">
        <v>147</v>
      </c>
      <c r="D138" s="18" t="s">
        <v>146</v>
      </c>
      <c r="E138" s="18" t="s">
        <v>144</v>
      </c>
      <c r="F138" s="18" t="s">
        <v>148</v>
      </c>
      <c r="G138" s="18" t="s">
        <v>348</v>
      </c>
      <c r="H138" s="18" t="s">
        <v>200</v>
      </c>
      <c r="I138" s="18" t="s">
        <v>149</v>
      </c>
    </row>
    <row r="139" spans="1:9" ht="18.95" customHeight="1" x14ac:dyDescent="0.2">
      <c r="A139" s="382"/>
      <c r="B139" s="382"/>
      <c r="C139" s="13"/>
      <c r="D139" s="407" t="s">
        <v>120</v>
      </c>
      <c r="E139" s="407" t="s">
        <v>121</v>
      </c>
      <c r="F139" s="407" t="s">
        <v>152</v>
      </c>
      <c r="G139" s="407" t="s">
        <v>153</v>
      </c>
      <c r="H139" s="407" t="s">
        <v>302</v>
      </c>
      <c r="I139" s="407" t="s">
        <v>122</v>
      </c>
    </row>
    <row r="140" spans="1:9" ht="23.1" customHeight="1" x14ac:dyDescent="0.2">
      <c r="A140" s="12"/>
      <c r="B140" s="12"/>
      <c r="C140" s="386"/>
      <c r="D140" s="17" t="s">
        <v>145</v>
      </c>
      <c r="E140" s="17"/>
      <c r="F140" s="17" t="s">
        <v>145</v>
      </c>
      <c r="G140" s="17" t="s">
        <v>145</v>
      </c>
      <c r="H140" s="17" t="s">
        <v>145</v>
      </c>
      <c r="I140" s="17" t="str">
        <f>$I$12</f>
        <v>ALL ELECTRIC 100%</v>
      </c>
    </row>
    <row r="141" spans="1:9" ht="18.95" customHeight="1" x14ac:dyDescent="0.2">
      <c r="A141" s="16">
        <f>A128+1</f>
        <v>84</v>
      </c>
      <c r="B141" s="2">
        <v>571</v>
      </c>
      <c r="C141" t="s">
        <v>57</v>
      </c>
      <c r="D141" s="14">
        <f>SUMIFS('SCH C-2.2 B'!$P$11:$P$140,'SCH C-2.2 B'!$B$11:$B$140,'SCH C-2.1 B'!$B141)</f>
        <v>1303390.5800000005</v>
      </c>
      <c r="E141" s="15">
        <f>IF(D141=0,1,F141/D141)</f>
        <v>1</v>
      </c>
      <c r="F141" s="14">
        <f>SUMIFS('SCH C-2.2 B'!$P$11:$P$140,'SCH C-2.2 B'!$B$11:$B$140,'SCH C-2.1 B'!$B141)</f>
        <v>1303390.5800000005</v>
      </c>
      <c r="G141" s="14">
        <f>'SCH D-2 B'!P130</f>
        <v>0</v>
      </c>
      <c r="H141" s="14">
        <f>SUM(F141:G141)</f>
        <v>1303390.5800000005</v>
      </c>
      <c r="I141" s="23"/>
    </row>
    <row r="142" spans="1:9" ht="18.95" customHeight="1" x14ac:dyDescent="0.2">
      <c r="A142" s="16">
        <f>A141+1</f>
        <v>85</v>
      </c>
      <c r="B142" s="2">
        <v>572</v>
      </c>
      <c r="C142" t="s">
        <v>58</v>
      </c>
      <c r="D142" s="14">
        <f>SUMIFS('SCH C-2.2 B'!$P$11:$P$140,'SCH C-2.2 B'!$B$11:$B$140,'SCH C-2.1 B'!$B142)</f>
        <v>0</v>
      </c>
      <c r="E142" s="15">
        <f>IF(D142=0,1,F142/D142)</f>
        <v>1</v>
      </c>
      <c r="F142" s="14">
        <f>SUMIFS('SCH C-2.2 B'!$P$11:$P$140,'SCH C-2.2 B'!$B$11:$B$140,'SCH C-2.1 B'!$B142)</f>
        <v>0</v>
      </c>
      <c r="G142" s="14">
        <f>'SCH D-2 B'!P131</f>
        <v>0</v>
      </c>
      <c r="H142" s="14">
        <f>SUM(F142:G142)</f>
        <v>0</v>
      </c>
      <c r="I142" s="23"/>
    </row>
    <row r="143" spans="1:9" ht="18.95" customHeight="1" x14ac:dyDescent="0.2">
      <c r="A143" s="16">
        <f>A142+1</f>
        <v>86</v>
      </c>
      <c r="B143" s="2">
        <v>573</v>
      </c>
      <c r="C143" t="s">
        <v>59</v>
      </c>
      <c r="D143" s="14">
        <f>SUMIFS('SCH C-2.2 B'!$P$11:$P$140,'SCH C-2.2 B'!$B$11:$B$140,'SCH C-2.1 B'!$B143)</f>
        <v>184726.15999999997</v>
      </c>
      <c r="E143" s="15">
        <f t="shared" ref="E143:E144" si="31">IF(D143=0,0,F143/D143)</f>
        <v>1</v>
      </c>
      <c r="F143" s="14">
        <f>SUMIFS('SCH C-2.2 B'!$P$11:$P$140,'SCH C-2.2 B'!$B$11:$B$140,'SCH C-2.1 B'!$B143)</f>
        <v>184726.15999999997</v>
      </c>
      <c r="G143" s="14">
        <f>'SCH D-2 B'!P144</f>
        <v>0</v>
      </c>
      <c r="H143" s="14">
        <f t="shared" si="28"/>
        <v>184726.15999999997</v>
      </c>
      <c r="I143" s="23"/>
    </row>
    <row r="144" spans="1:9" ht="18.95" customHeight="1" x14ac:dyDescent="0.2">
      <c r="A144" s="16">
        <f t="shared" si="29"/>
        <v>87</v>
      </c>
      <c r="B144" s="2">
        <v>575</v>
      </c>
      <c r="C144" t="s">
        <v>60</v>
      </c>
      <c r="D144" s="14">
        <f>SUMIFS('SCH C-2.2 B'!$P$11:$P$140,'SCH C-2.2 B'!$B$11:$B$140,'SCH C-2.1 B'!$B144)</f>
        <v>5217.18</v>
      </c>
      <c r="E144" s="15">
        <f t="shared" si="31"/>
        <v>1</v>
      </c>
      <c r="F144" s="14">
        <f>SUMIFS('SCH C-2.2 B'!$P$11:$P$140,'SCH C-2.2 B'!$B$11:$B$140,'SCH C-2.1 B'!$B144)</f>
        <v>5217.18</v>
      </c>
      <c r="G144" s="14">
        <f>'SCH D-2 B'!P145</f>
        <v>0</v>
      </c>
      <c r="H144" s="14">
        <f t="shared" si="28"/>
        <v>5217.18</v>
      </c>
      <c r="I144" s="23"/>
    </row>
    <row r="145" spans="1:9" ht="18.95" customHeight="1" x14ac:dyDescent="0.2">
      <c r="A145" s="16">
        <f t="shared" si="29"/>
        <v>88</v>
      </c>
      <c r="B145" s="2">
        <v>576.29999999999995</v>
      </c>
      <c r="C145" s="5" t="s">
        <v>1460</v>
      </c>
      <c r="D145" s="14">
        <f>SUMIFS('SCH C-2.2 B'!$P$11:$P$140,'SCH C-2.2 B'!$B$11:$B$140,'SCH C-2.1 B'!$B145)</f>
        <v>23650.010000000002</v>
      </c>
      <c r="E145" s="15">
        <f t="shared" ref="E145" si="32">IF(D145=0,0,F145/D145)</f>
        <v>1</v>
      </c>
      <c r="F145" s="14">
        <f>SUMIFS('SCH C-2.2 B'!$P$11:$P$140,'SCH C-2.2 B'!$B$11:$B$140,'SCH C-2.1 B'!$B145)</f>
        <v>23650.010000000002</v>
      </c>
      <c r="G145" s="14">
        <f>'SCH D-2 B'!P146</f>
        <v>0</v>
      </c>
      <c r="H145" s="14">
        <f t="shared" ref="H145" si="33">SUM(F145:G145)</f>
        <v>23650.010000000002</v>
      </c>
      <c r="I145" s="23"/>
    </row>
    <row r="146" spans="1:9" ht="18.95" customHeight="1" x14ac:dyDescent="0.2">
      <c r="A146" s="16">
        <f t="shared" si="29"/>
        <v>89</v>
      </c>
      <c r="B146" s="2"/>
      <c r="C146" s="5" t="s">
        <v>130</v>
      </c>
      <c r="D146" s="20">
        <f>SUM(D118:D145)</f>
        <v>23395047.460000001</v>
      </c>
      <c r="F146" s="20">
        <f>SUM(F118:F145)</f>
        <v>23395047.460000001</v>
      </c>
      <c r="G146" s="20">
        <f>SUM(G118:G145)</f>
        <v>-2613541.8200000003</v>
      </c>
      <c r="H146" s="20">
        <f>SUM(H118:H145)</f>
        <v>20781505.640000001</v>
      </c>
      <c r="I146" s="23"/>
    </row>
    <row r="147" spans="1:9" ht="18.95" customHeight="1" x14ac:dyDescent="0.2">
      <c r="B147" s="2"/>
      <c r="C147"/>
      <c r="I147" s="23"/>
    </row>
    <row r="148" spans="1:9" ht="18.95" customHeight="1" x14ac:dyDescent="0.2">
      <c r="A148" s="16">
        <f>A146+1</f>
        <v>90</v>
      </c>
      <c r="B148" s="2"/>
      <c r="C148" s="408" t="s">
        <v>1468</v>
      </c>
      <c r="D148" s="14"/>
      <c r="F148" s="14"/>
      <c r="G148" s="14"/>
      <c r="H148" s="14"/>
      <c r="I148" s="23"/>
    </row>
    <row r="149" spans="1:9" ht="18.95" customHeight="1" x14ac:dyDescent="0.2">
      <c r="A149" s="16">
        <f>A148+1</f>
        <v>91</v>
      </c>
      <c r="B149" s="2">
        <v>578.5</v>
      </c>
      <c r="C149" s="5" t="s">
        <v>1462</v>
      </c>
      <c r="D149" s="14">
        <f>SUMIFS('SCH C-2.2 B'!$P$11:$P$140,'SCH C-2.2 B'!$B$11:$B$140,'SCH C-2.1 B'!$B149)</f>
        <v>165.80999999999997</v>
      </c>
      <c r="E149" s="15">
        <f t="shared" ref="E149" si="34">IF(D149=0,0,F149/D149)</f>
        <v>1</v>
      </c>
      <c r="F149" s="14">
        <f>SUMIFS('SCH C-2.2 B'!$P$11:$P$140,'SCH C-2.2 B'!$B$11:$B$140,'SCH C-2.1 B'!$B149)</f>
        <v>165.80999999999997</v>
      </c>
      <c r="G149" s="14">
        <f>'SCH D-2 B'!P150</f>
        <v>0</v>
      </c>
      <c r="H149" s="14">
        <f t="shared" ref="H149" si="35">SUM(F149:G149)</f>
        <v>165.80999999999997</v>
      </c>
      <c r="I149" s="23"/>
    </row>
    <row r="150" spans="1:9" ht="18.95" customHeight="1" x14ac:dyDescent="0.2">
      <c r="A150" s="16">
        <f>A149+1</f>
        <v>92</v>
      </c>
      <c r="B150" s="2"/>
      <c r="C150" s="5" t="s">
        <v>1469</v>
      </c>
      <c r="D150" s="20">
        <f>SUM(D149)</f>
        <v>165.80999999999997</v>
      </c>
      <c r="F150" s="20">
        <f>SUM(F149)</f>
        <v>165.80999999999997</v>
      </c>
      <c r="G150" s="20">
        <f>SUM(G149)</f>
        <v>0</v>
      </c>
      <c r="H150" s="20">
        <f>SUM(H149)</f>
        <v>165.80999999999997</v>
      </c>
      <c r="I150" s="23"/>
    </row>
    <row r="151" spans="1:9" ht="18.95" customHeight="1" x14ac:dyDescent="0.2">
      <c r="B151" s="2"/>
      <c r="C151"/>
      <c r="I151" s="23"/>
    </row>
    <row r="152" spans="1:9" ht="18.95" customHeight="1" x14ac:dyDescent="0.2">
      <c r="A152" s="16">
        <f>A146+1</f>
        <v>90</v>
      </c>
      <c r="B152" s="2"/>
      <c r="C152" s="408" t="s">
        <v>174</v>
      </c>
      <c r="I152" s="23"/>
    </row>
    <row r="153" spans="1:9" ht="18.95" customHeight="1" x14ac:dyDescent="0.2">
      <c r="A153" s="16">
        <f>A152+1</f>
        <v>91</v>
      </c>
      <c r="B153" s="2">
        <v>580</v>
      </c>
      <c r="C153" t="s">
        <v>61</v>
      </c>
      <c r="D153" s="14">
        <f>SUMIFS('SCH C-2.2 B'!$P$11:$P$140,'SCH C-2.2 B'!$B$11:$B$140,'SCH C-2.1 B'!$B153)</f>
        <v>2221470.66</v>
      </c>
      <c r="E153" s="15">
        <f t="shared" ref="E153:E171" si="36">IF(D153=0,0,F153/D153)</f>
        <v>1</v>
      </c>
      <c r="F153" s="14">
        <f>SUMIFS('SCH C-2.2 B'!$P$11:$P$140,'SCH C-2.2 B'!$B$11:$B$140,'SCH C-2.1 B'!$B153)</f>
        <v>2221470.66</v>
      </c>
      <c r="G153" s="14">
        <f>'SCH D-2 B'!P154</f>
        <v>0</v>
      </c>
      <c r="H153" s="14">
        <f t="shared" ref="H153:H167" si="37">SUM(F153:G153)</f>
        <v>2221470.66</v>
      </c>
      <c r="I153" s="23"/>
    </row>
    <row r="154" spans="1:9" ht="18.95" customHeight="1" x14ac:dyDescent="0.2">
      <c r="A154" s="16">
        <f t="shared" ref="A154:A172" si="38">A153+1</f>
        <v>92</v>
      </c>
      <c r="B154" s="2">
        <v>581</v>
      </c>
      <c r="C154" t="s">
        <v>49</v>
      </c>
      <c r="D154" s="14">
        <f>SUMIFS('SCH C-2.2 B'!$P$11:$P$140,'SCH C-2.2 B'!$B$11:$B$140,'SCH C-2.1 B'!$B154)</f>
        <v>0</v>
      </c>
      <c r="E154" s="15">
        <f t="shared" si="36"/>
        <v>0</v>
      </c>
      <c r="F154" s="14">
        <f>SUMIFS('SCH C-2.2 B'!$P$11:$P$140,'SCH C-2.2 B'!$B$11:$B$140,'SCH C-2.1 B'!$B154)</f>
        <v>0</v>
      </c>
      <c r="G154" s="14">
        <f>'SCH D-2 B'!P155</f>
        <v>0</v>
      </c>
      <c r="H154" s="14">
        <f t="shared" si="37"/>
        <v>0</v>
      </c>
      <c r="I154" s="23"/>
    </row>
    <row r="155" spans="1:9" ht="18.95" customHeight="1" x14ac:dyDescent="0.2">
      <c r="A155" s="16">
        <f t="shared" si="38"/>
        <v>93</v>
      </c>
      <c r="B155" s="2">
        <v>582</v>
      </c>
      <c r="C155" t="s">
        <v>50</v>
      </c>
      <c r="D155" s="14">
        <f>SUMIFS('SCH C-2.2 B'!$P$11:$P$140,'SCH C-2.2 B'!$B$11:$B$140,'SCH C-2.1 B'!$B155)</f>
        <v>1192301.4500000002</v>
      </c>
      <c r="E155" s="15">
        <f t="shared" si="36"/>
        <v>1</v>
      </c>
      <c r="F155" s="14">
        <f>SUMIFS('SCH C-2.2 B'!$P$11:$P$140,'SCH C-2.2 B'!$B$11:$B$140,'SCH C-2.1 B'!$B155)</f>
        <v>1192301.4500000002</v>
      </c>
      <c r="G155" s="14">
        <f>'SCH D-2 B'!P156</f>
        <v>0</v>
      </c>
      <c r="H155" s="14">
        <f t="shared" si="37"/>
        <v>1192301.4500000002</v>
      </c>
      <c r="I155" s="23"/>
    </row>
    <row r="156" spans="1:9" ht="18.95" customHeight="1" x14ac:dyDescent="0.2">
      <c r="A156" s="16">
        <f t="shared" si="38"/>
        <v>94</v>
      </c>
      <c r="B156" s="2">
        <v>583</v>
      </c>
      <c r="C156" t="s">
        <v>51</v>
      </c>
      <c r="D156" s="14">
        <f>SUMIFS('SCH C-2.2 B'!$P$11:$P$140,'SCH C-2.2 B'!$B$11:$B$140,'SCH C-2.1 B'!$B156)</f>
        <v>3584829.0799999996</v>
      </c>
      <c r="E156" s="15">
        <f t="shared" si="36"/>
        <v>1</v>
      </c>
      <c r="F156" s="14">
        <f>SUMIFS('SCH C-2.2 B'!$P$11:$P$140,'SCH C-2.2 B'!$B$11:$B$140,'SCH C-2.1 B'!$B156)</f>
        <v>3584829.0799999996</v>
      </c>
      <c r="G156" s="14">
        <f>'SCH D-2 B'!P157</f>
        <v>0</v>
      </c>
      <c r="H156" s="14">
        <f t="shared" si="37"/>
        <v>3584829.0799999996</v>
      </c>
      <c r="I156" s="23"/>
    </row>
    <row r="157" spans="1:9" ht="18.95" customHeight="1" x14ac:dyDescent="0.2">
      <c r="A157" s="16">
        <f t="shared" si="38"/>
        <v>95</v>
      </c>
      <c r="B157" s="2">
        <v>584</v>
      </c>
      <c r="C157" t="s">
        <v>52</v>
      </c>
      <c r="D157" s="14">
        <f>SUMIFS('SCH C-2.2 B'!$P$11:$P$140,'SCH C-2.2 B'!$B$11:$B$140,'SCH C-2.1 B'!$B157)</f>
        <v>5180301.82</v>
      </c>
      <c r="E157" s="15">
        <f t="shared" si="36"/>
        <v>1</v>
      </c>
      <c r="F157" s="14">
        <f>SUMIFS('SCH C-2.2 B'!$P$11:$P$140,'SCH C-2.2 B'!$B$11:$B$140,'SCH C-2.1 B'!$B157)</f>
        <v>5180301.82</v>
      </c>
      <c r="G157" s="14">
        <f>'SCH D-2 B'!P158</f>
        <v>0</v>
      </c>
      <c r="H157" s="14">
        <f t="shared" si="37"/>
        <v>5180301.82</v>
      </c>
      <c r="I157" s="23"/>
    </row>
    <row r="158" spans="1:9" ht="18.95" customHeight="1" x14ac:dyDescent="0.2">
      <c r="A158" s="16">
        <f t="shared" si="38"/>
        <v>96</v>
      </c>
      <c r="B158" s="2">
        <v>585</v>
      </c>
      <c r="C158" t="s">
        <v>62</v>
      </c>
      <c r="D158" s="14">
        <f>SUMIFS('SCH C-2.2 B'!$P$11:$P$140,'SCH C-2.2 B'!$B$11:$B$140,'SCH C-2.1 B'!$B158)</f>
        <v>0</v>
      </c>
      <c r="E158" s="15">
        <v>1</v>
      </c>
      <c r="F158" s="14">
        <f>SUMIFS('SCH C-2.2 B'!$P$11:$P$140,'SCH C-2.2 B'!$B$11:$B$140,'SCH C-2.1 B'!$B158)</f>
        <v>0</v>
      </c>
      <c r="G158" s="14">
        <f>'SCH D-2 B'!P159</f>
        <v>0</v>
      </c>
      <c r="H158" s="14">
        <f t="shared" si="37"/>
        <v>0</v>
      </c>
      <c r="I158" s="23"/>
    </row>
    <row r="159" spans="1:9" ht="18.95" customHeight="1" x14ac:dyDescent="0.2">
      <c r="A159" s="16">
        <f t="shared" si="38"/>
        <v>97</v>
      </c>
      <c r="B159" s="2">
        <v>586</v>
      </c>
      <c r="C159" t="s">
        <v>63</v>
      </c>
      <c r="D159" s="14">
        <f>SUMIFS('SCH C-2.2 B'!$P$11:$P$140,'SCH C-2.2 B'!$B$11:$B$140,'SCH C-2.1 B'!$B159)</f>
        <v>4000330.24</v>
      </c>
      <c r="E159" s="15">
        <f t="shared" si="36"/>
        <v>1</v>
      </c>
      <c r="F159" s="14">
        <f>SUMIFS('SCH C-2.2 B'!$P$11:$P$140,'SCH C-2.2 B'!$B$11:$B$140,'SCH C-2.1 B'!$B159)</f>
        <v>4000330.24</v>
      </c>
      <c r="G159" s="14">
        <f>'SCH D-2 B'!P160</f>
        <v>-900</v>
      </c>
      <c r="H159" s="14">
        <f t="shared" si="37"/>
        <v>3999430.24</v>
      </c>
      <c r="I159" s="23"/>
    </row>
    <row r="160" spans="1:9" ht="18.95" customHeight="1" x14ac:dyDescent="0.2">
      <c r="A160" s="16">
        <f t="shared" si="38"/>
        <v>98</v>
      </c>
      <c r="B160" s="2">
        <v>587</v>
      </c>
      <c r="C160" t="s">
        <v>64</v>
      </c>
      <c r="D160" s="14">
        <f>SUMIFS('SCH C-2.2 B'!$P$11:$P$140,'SCH C-2.2 B'!$B$11:$B$140,'SCH C-2.1 B'!$B160)</f>
        <v>-70</v>
      </c>
      <c r="E160" s="15">
        <f t="shared" si="36"/>
        <v>1</v>
      </c>
      <c r="F160" s="14">
        <f>SUMIFS('SCH C-2.2 B'!$P$11:$P$140,'SCH C-2.2 B'!$B$11:$B$140,'SCH C-2.1 B'!$B160)</f>
        <v>-70</v>
      </c>
      <c r="G160" s="14">
        <f>'SCH D-2 B'!P161</f>
        <v>0</v>
      </c>
      <c r="H160" s="14">
        <f t="shared" si="37"/>
        <v>-70</v>
      </c>
      <c r="I160" s="23"/>
    </row>
    <row r="161" spans="1:9" ht="18.95" customHeight="1" x14ac:dyDescent="0.2">
      <c r="A161" s="16">
        <f t="shared" si="38"/>
        <v>99</v>
      </c>
      <c r="B161" s="2">
        <v>588</v>
      </c>
      <c r="C161" t="s">
        <v>65</v>
      </c>
      <c r="D161" s="14">
        <f>SUMIFS('SCH C-2.2 B'!$P$11:$P$140,'SCH C-2.2 B'!$B$11:$B$140,'SCH C-2.1 B'!$B161)</f>
        <v>6527089.8500000006</v>
      </c>
      <c r="E161" s="15">
        <f t="shared" si="36"/>
        <v>1</v>
      </c>
      <c r="F161" s="14">
        <f>SUMIFS('SCH C-2.2 B'!$P$11:$P$140,'SCH C-2.2 B'!$B$11:$B$140,'SCH C-2.1 B'!$B161)</f>
        <v>6527089.8500000006</v>
      </c>
      <c r="G161" s="14">
        <f>'SCH D-2 B'!P162</f>
        <v>0</v>
      </c>
      <c r="H161" s="14">
        <f t="shared" si="37"/>
        <v>6527089.8500000006</v>
      </c>
      <c r="I161" s="23"/>
    </row>
    <row r="162" spans="1:9" ht="18.95" customHeight="1" x14ac:dyDescent="0.2">
      <c r="A162" s="16">
        <f t="shared" si="38"/>
        <v>100</v>
      </c>
      <c r="B162" s="2">
        <v>589</v>
      </c>
      <c r="C162" t="s">
        <v>24</v>
      </c>
      <c r="D162" s="14">
        <f>SUMIFS('SCH C-2.2 B'!$P$11:$P$140,'SCH C-2.2 B'!$B$11:$B$140,'SCH C-2.1 B'!$B162)</f>
        <v>17320.150000000001</v>
      </c>
      <c r="E162" s="15">
        <f t="shared" si="36"/>
        <v>1</v>
      </c>
      <c r="F162" s="14">
        <f>SUMIFS('SCH C-2.2 B'!$P$11:$P$140,'SCH C-2.2 B'!$B$11:$B$140,'SCH C-2.1 B'!$B162)</f>
        <v>17320.150000000001</v>
      </c>
      <c r="G162" s="14">
        <f>'SCH D-2 B'!P163</f>
        <v>0</v>
      </c>
      <c r="H162" s="14">
        <f t="shared" si="37"/>
        <v>17320.150000000001</v>
      </c>
      <c r="I162" s="23"/>
    </row>
    <row r="163" spans="1:9" ht="18.95" customHeight="1" x14ac:dyDescent="0.2">
      <c r="A163" s="16">
        <f t="shared" si="38"/>
        <v>101</v>
      </c>
      <c r="B163" s="2">
        <v>590</v>
      </c>
      <c r="C163" t="s">
        <v>66</v>
      </c>
      <c r="D163" s="14">
        <f>SUMIFS('SCH C-2.2 B'!$P$11:$P$140,'SCH C-2.2 B'!$B$11:$B$140,'SCH C-2.1 B'!$B163)</f>
        <v>27271.730000000003</v>
      </c>
      <c r="E163" s="15">
        <f t="shared" si="36"/>
        <v>1</v>
      </c>
      <c r="F163" s="14">
        <f>SUMIFS('SCH C-2.2 B'!$P$11:$P$140,'SCH C-2.2 B'!$B$11:$B$140,'SCH C-2.1 B'!$B163)</f>
        <v>27271.730000000003</v>
      </c>
      <c r="G163" s="14">
        <f>'SCH D-2 B'!P164</f>
        <v>0</v>
      </c>
      <c r="H163" s="14">
        <f t="shared" si="37"/>
        <v>27271.730000000003</v>
      </c>
      <c r="I163" s="23"/>
    </row>
    <row r="164" spans="1:9" ht="18.95" customHeight="1" x14ac:dyDescent="0.2">
      <c r="A164" s="16">
        <f t="shared" si="38"/>
        <v>102</v>
      </c>
      <c r="B164" s="2">
        <v>591</v>
      </c>
      <c r="C164" t="s">
        <v>27</v>
      </c>
      <c r="D164" s="14">
        <f>SUMIFS('SCH C-2.2 B'!$P$11:$P$140,'SCH C-2.2 B'!$B$11:$B$140,'SCH C-2.1 B'!$B164)</f>
        <v>0</v>
      </c>
      <c r="E164" s="15">
        <f t="shared" si="36"/>
        <v>0</v>
      </c>
      <c r="F164" s="14">
        <f>SUMIFS('SCH C-2.2 B'!$P$11:$P$140,'SCH C-2.2 B'!$B$11:$B$140,'SCH C-2.1 B'!$B164)</f>
        <v>0</v>
      </c>
      <c r="G164" s="14">
        <f>'SCH D-2 B'!P165</f>
        <v>0</v>
      </c>
      <c r="H164" s="14">
        <f t="shared" si="37"/>
        <v>0</v>
      </c>
      <c r="I164" s="23"/>
    </row>
    <row r="165" spans="1:9" ht="18.95" customHeight="1" x14ac:dyDescent="0.2">
      <c r="A165" s="16">
        <f t="shared" si="38"/>
        <v>103</v>
      </c>
      <c r="B165" s="2">
        <v>592</v>
      </c>
      <c r="C165" t="s">
        <v>56</v>
      </c>
      <c r="D165" s="14">
        <f>SUMIFS('SCH C-2.2 B'!$P$11:$P$140,'SCH C-2.2 B'!$B$11:$B$140,'SCH C-2.1 B'!$B165)</f>
        <v>871059.51</v>
      </c>
      <c r="E165" s="15">
        <f t="shared" si="36"/>
        <v>1</v>
      </c>
      <c r="F165" s="14">
        <f>SUMIFS('SCH C-2.2 B'!$P$11:$P$140,'SCH C-2.2 B'!$B$11:$B$140,'SCH C-2.1 B'!$B165)</f>
        <v>871059.51</v>
      </c>
      <c r="G165" s="14">
        <f>'SCH D-2 B'!P166</f>
        <v>0</v>
      </c>
      <c r="H165" s="14">
        <f t="shared" si="37"/>
        <v>871059.51</v>
      </c>
      <c r="I165" s="23"/>
    </row>
    <row r="166" spans="1:9" ht="18.95" customHeight="1" x14ac:dyDescent="0.2">
      <c r="A166" s="16">
        <f t="shared" si="38"/>
        <v>104</v>
      </c>
      <c r="B166" s="2">
        <v>593</v>
      </c>
      <c r="C166" t="s">
        <v>57</v>
      </c>
      <c r="D166" s="14">
        <f>SUMIFS('SCH C-2.2 B'!$P$11:$P$140,'SCH C-2.2 B'!$B$11:$B$140,'SCH C-2.1 B'!$B166)</f>
        <v>15745786.279999997</v>
      </c>
      <c r="E166" s="15">
        <f t="shared" si="36"/>
        <v>1</v>
      </c>
      <c r="F166" s="14">
        <f>SUMIFS('SCH C-2.2 B'!$P$11:$P$140,'SCH C-2.2 B'!$B$11:$B$140,'SCH C-2.1 B'!$B166)</f>
        <v>15745786.279999997</v>
      </c>
      <c r="G166" s="14">
        <f>'SCH D-2 B'!P167</f>
        <v>0</v>
      </c>
      <c r="H166" s="14">
        <f t="shared" si="37"/>
        <v>15745786.279999997</v>
      </c>
      <c r="I166" s="23"/>
    </row>
    <row r="167" spans="1:9" ht="18.95" customHeight="1" x14ac:dyDescent="0.2">
      <c r="A167" s="16">
        <f t="shared" si="38"/>
        <v>105</v>
      </c>
      <c r="B167" s="2">
        <v>594</v>
      </c>
      <c r="C167" t="s">
        <v>58</v>
      </c>
      <c r="D167" s="14">
        <f>SUMIFS('SCH C-2.2 B'!$P$11:$P$140,'SCH C-2.2 B'!$B$11:$B$140,'SCH C-2.1 B'!$B167)</f>
        <v>1897675.8699999999</v>
      </c>
      <c r="E167" s="15">
        <f t="shared" si="36"/>
        <v>1</v>
      </c>
      <c r="F167" s="14">
        <f>SUMIFS('SCH C-2.2 B'!$P$11:$P$140,'SCH C-2.2 B'!$B$11:$B$140,'SCH C-2.1 B'!$B167)</f>
        <v>1897675.8699999999</v>
      </c>
      <c r="G167" s="14">
        <f>'SCH D-2 B'!P168</f>
        <v>0</v>
      </c>
      <c r="H167" s="14">
        <f t="shared" si="37"/>
        <v>1897675.8699999999</v>
      </c>
      <c r="I167" s="23"/>
    </row>
    <row r="168" spans="1:9" ht="18.95" customHeight="1" x14ac:dyDescent="0.2">
      <c r="A168" s="16">
        <f>A167+1</f>
        <v>106</v>
      </c>
      <c r="B168" s="2">
        <v>595</v>
      </c>
      <c r="C168" t="s">
        <v>67</v>
      </c>
      <c r="D168" s="14">
        <f>SUMIFS('SCH C-2.2 B'!$P$11:$P$140,'SCH C-2.2 B'!$B$11:$B$140,'SCH C-2.1 B'!$B168)</f>
        <v>1380.9899999999877</v>
      </c>
      <c r="E168" s="15">
        <f t="shared" si="36"/>
        <v>1</v>
      </c>
      <c r="F168" s="14">
        <f>SUMIFS('SCH C-2.2 B'!$P$11:$P$140,'SCH C-2.2 B'!$B$11:$B$140,'SCH C-2.1 B'!$B168)</f>
        <v>1380.9899999999877</v>
      </c>
      <c r="G168" s="14">
        <f>'SCH D-2 B'!P169</f>
        <v>0</v>
      </c>
      <c r="H168" s="14">
        <f t="shared" ref="H168:H171" si="39">SUM(F168:G168)</f>
        <v>1380.9899999999877</v>
      </c>
      <c r="I168" s="23"/>
    </row>
    <row r="169" spans="1:9" ht="18.95" customHeight="1" x14ac:dyDescent="0.2">
      <c r="A169" s="16">
        <f t="shared" si="38"/>
        <v>107</v>
      </c>
      <c r="B169" s="2">
        <v>596</v>
      </c>
      <c r="C169" t="s">
        <v>68</v>
      </c>
      <c r="D169" s="14">
        <f>SUMIFS('SCH C-2.2 B'!$P$11:$P$140,'SCH C-2.2 B'!$B$11:$B$140,'SCH C-2.1 B'!$B169)</f>
        <v>170322.52000000002</v>
      </c>
      <c r="E169" s="15">
        <f t="shared" si="36"/>
        <v>1</v>
      </c>
      <c r="F169" s="14">
        <f>SUMIFS('SCH C-2.2 B'!$P$11:$P$140,'SCH C-2.2 B'!$B$11:$B$140,'SCH C-2.1 B'!$B169)</f>
        <v>170322.52000000002</v>
      </c>
      <c r="G169" s="14">
        <f>'SCH D-2 B'!P170</f>
        <v>0</v>
      </c>
      <c r="H169" s="14">
        <f t="shared" si="39"/>
        <v>170322.52000000002</v>
      </c>
      <c r="I169" s="23"/>
    </row>
    <row r="170" spans="1:9" ht="18.95" customHeight="1" x14ac:dyDescent="0.2">
      <c r="A170" s="16">
        <f t="shared" si="38"/>
        <v>108</v>
      </c>
      <c r="B170" s="2">
        <v>597</v>
      </c>
      <c r="C170" t="s">
        <v>69</v>
      </c>
      <c r="D170" s="14">
        <f>SUMIFS('SCH C-2.2 B'!$P$11:$P$140,'SCH C-2.2 B'!$B$11:$B$140,'SCH C-2.1 B'!$B170)</f>
        <v>106914.03000000013</v>
      </c>
      <c r="E170" s="15">
        <v>1</v>
      </c>
      <c r="F170" s="14">
        <f>SUMIFS('SCH C-2.2 B'!$P$11:$P$140,'SCH C-2.2 B'!$B$11:$B$140,'SCH C-2.1 B'!$B170)</f>
        <v>106914.03000000013</v>
      </c>
      <c r="G170" s="14">
        <f>'SCH D-2 B'!P171</f>
        <v>-106914.03000000013</v>
      </c>
      <c r="H170" s="14">
        <f t="shared" si="39"/>
        <v>0</v>
      </c>
      <c r="I170" s="23"/>
    </row>
    <row r="171" spans="1:9" ht="18.95" customHeight="1" x14ac:dyDescent="0.2">
      <c r="A171" s="16">
        <f t="shared" si="38"/>
        <v>109</v>
      </c>
      <c r="B171" s="2">
        <v>598</v>
      </c>
      <c r="C171" t="s">
        <v>70</v>
      </c>
      <c r="D171" s="14">
        <f>SUMIFS('SCH C-2.2 B'!$P$11:$P$140,'SCH C-2.2 B'!$B$11:$B$140,'SCH C-2.1 B'!$B171)</f>
        <v>710482.85</v>
      </c>
      <c r="E171" s="15">
        <f t="shared" si="36"/>
        <v>1</v>
      </c>
      <c r="F171" s="14">
        <f>SUMIFS('SCH C-2.2 B'!$P$11:$P$140,'SCH C-2.2 B'!$B$11:$B$140,'SCH C-2.1 B'!$B171)</f>
        <v>710482.85</v>
      </c>
      <c r="G171" s="14">
        <f>'SCH D-2 B'!P172</f>
        <v>0</v>
      </c>
      <c r="H171" s="14">
        <f t="shared" si="39"/>
        <v>710482.85</v>
      </c>
      <c r="I171" s="23"/>
    </row>
    <row r="172" spans="1:9" ht="18.95" customHeight="1" x14ac:dyDescent="0.2">
      <c r="A172" s="16">
        <f t="shared" si="38"/>
        <v>110</v>
      </c>
      <c r="B172" s="2"/>
      <c r="C172" s="5" t="s">
        <v>131</v>
      </c>
      <c r="D172" s="20">
        <f>SUM(D153:D171)</f>
        <v>42254467.030000001</v>
      </c>
      <c r="F172" s="20">
        <f>SUM(F153:F171)</f>
        <v>42254467.030000001</v>
      </c>
      <c r="G172" s="20">
        <f>SUM(G153:G171)</f>
        <v>-107814.03000000013</v>
      </c>
      <c r="H172" s="20">
        <f>SUM(H153:H171)</f>
        <v>42146653</v>
      </c>
      <c r="I172" s="23"/>
    </row>
    <row r="173" spans="1:9" s="6" customFormat="1" ht="20.100000000000001" customHeight="1" x14ac:dyDescent="0.2">
      <c r="A173" s="623" t="str">
        <f>$A$1</f>
        <v>LOUISVILLE GAS AND ELECTRIC COMPANY</v>
      </c>
      <c r="B173" s="623"/>
      <c r="C173" s="623"/>
      <c r="D173" s="623"/>
      <c r="E173" s="623"/>
      <c r="F173" s="623"/>
      <c r="G173" s="623"/>
      <c r="H173" s="623"/>
      <c r="I173" s="623"/>
    </row>
    <row r="174" spans="1:9" s="6" customFormat="1" ht="20.100000000000001" customHeight="1" x14ac:dyDescent="0.2">
      <c r="A174" s="623" t="str">
        <f>$A$2</f>
        <v>CASE NO. 2025-00114 - ELECTRIC OPERATIONS</v>
      </c>
      <c r="B174" s="623"/>
      <c r="C174" s="623"/>
      <c r="D174" s="623"/>
      <c r="E174" s="623"/>
      <c r="F174" s="623"/>
      <c r="G174" s="623"/>
      <c r="H174" s="623"/>
      <c r="I174" s="623"/>
    </row>
    <row r="175" spans="1:9" s="6" customFormat="1" ht="20.100000000000001" customHeight="1" x14ac:dyDescent="0.2">
      <c r="A175" s="623" t="s">
        <v>151</v>
      </c>
      <c r="B175" s="623"/>
      <c r="C175" s="623"/>
      <c r="D175" s="623"/>
      <c r="E175" s="623"/>
      <c r="F175" s="623"/>
      <c r="G175" s="623"/>
      <c r="H175" s="623"/>
      <c r="I175" s="623"/>
    </row>
    <row r="176" spans="1:9" s="6" customFormat="1" ht="20.100000000000001" customHeight="1" x14ac:dyDescent="0.2">
      <c r="A176" s="623" t="str">
        <f>$A$4</f>
        <v>FOR THE 12 MONTHS ENDED AUGUST 31, 2025</v>
      </c>
      <c r="B176" s="623"/>
      <c r="C176" s="623"/>
      <c r="D176" s="623"/>
      <c r="E176" s="623"/>
      <c r="F176" s="623"/>
      <c r="G176" s="623"/>
      <c r="H176" s="623"/>
      <c r="I176" s="623"/>
    </row>
    <row r="177" spans="1:9" s="6" customFormat="1" ht="20.100000000000001" customHeight="1" x14ac:dyDescent="0.2">
      <c r="A177" s="7"/>
      <c r="B177" s="7"/>
      <c r="C177" s="7"/>
      <c r="D177" s="7"/>
      <c r="E177" s="7"/>
      <c r="F177" s="7"/>
      <c r="G177" s="7"/>
      <c r="H177" s="7"/>
      <c r="I177" s="7"/>
    </row>
    <row r="178" spans="1:9" s="6" customFormat="1" ht="20.100000000000001" customHeight="1" x14ac:dyDescent="0.2">
      <c r="A178" s="8" t="s">
        <v>140</v>
      </c>
      <c r="B178" s="8"/>
      <c r="I178" s="9" t="s">
        <v>150</v>
      </c>
    </row>
    <row r="179" spans="1:9" s="6" customFormat="1" ht="20.100000000000001" customHeight="1" x14ac:dyDescent="0.2">
      <c r="A179" s="6" t="str">
        <f>$A$7</f>
        <v>TYPE OF FILING: __X__ ORIGINAL  _____ UPDATED  _____ REVISED</v>
      </c>
      <c r="I179" s="9" t="s">
        <v>316</v>
      </c>
    </row>
    <row r="180" spans="1:9" s="6" customFormat="1" ht="20.100000000000001" customHeight="1" x14ac:dyDescent="0.2">
      <c r="A180" s="8" t="s">
        <v>141</v>
      </c>
      <c r="B180" s="8"/>
      <c r="F180" s="8"/>
      <c r="G180" s="8"/>
      <c r="H180" s="8"/>
      <c r="I180" s="10" t="str">
        <f>$I$8</f>
        <v>WITNESS:   A. M. FACKLER</v>
      </c>
    </row>
    <row r="181" spans="1:9" s="6" customFormat="1" ht="20.100000000000001" customHeight="1" x14ac:dyDescent="0.2"/>
    <row r="182" spans="1:9" ht="53.25" customHeight="1" x14ac:dyDescent="0.2">
      <c r="A182" s="18" t="s">
        <v>142</v>
      </c>
      <c r="B182" s="18" t="s">
        <v>143</v>
      </c>
      <c r="C182" s="406" t="s">
        <v>147</v>
      </c>
      <c r="D182" s="18" t="s">
        <v>146</v>
      </c>
      <c r="E182" s="18" t="s">
        <v>144</v>
      </c>
      <c r="F182" s="18" t="s">
        <v>148</v>
      </c>
      <c r="G182" s="18" t="s">
        <v>348</v>
      </c>
      <c r="H182" s="18" t="s">
        <v>200</v>
      </c>
      <c r="I182" s="18" t="s">
        <v>149</v>
      </c>
    </row>
    <row r="183" spans="1:9" ht="18.95" customHeight="1" x14ac:dyDescent="0.2">
      <c r="A183" s="382"/>
      <c r="B183" s="382"/>
      <c r="C183" s="13"/>
      <c r="D183" s="407" t="s">
        <v>120</v>
      </c>
      <c r="E183" s="407" t="s">
        <v>121</v>
      </c>
      <c r="F183" s="407" t="s">
        <v>152</v>
      </c>
      <c r="G183" s="407" t="s">
        <v>153</v>
      </c>
      <c r="H183" s="407" t="s">
        <v>302</v>
      </c>
      <c r="I183" s="407" t="s">
        <v>122</v>
      </c>
    </row>
    <row r="184" spans="1:9" ht="23.1" customHeight="1" x14ac:dyDescent="0.2">
      <c r="A184" s="12"/>
      <c r="B184" s="12"/>
      <c r="C184" s="386"/>
      <c r="D184" s="17" t="s">
        <v>145</v>
      </c>
      <c r="E184" s="17"/>
      <c r="F184" s="17" t="s">
        <v>145</v>
      </c>
      <c r="G184" s="17" t="s">
        <v>145</v>
      </c>
      <c r="H184" s="17" t="s">
        <v>145</v>
      </c>
      <c r="I184" s="17" t="str">
        <f>$I$12</f>
        <v>ALL ELECTRIC 100%</v>
      </c>
    </row>
    <row r="185" spans="1:9" ht="18.95" customHeight="1" x14ac:dyDescent="0.2">
      <c r="A185" s="16">
        <f>A172+1</f>
        <v>111</v>
      </c>
      <c r="B185" s="2"/>
      <c r="C185" s="408" t="s">
        <v>175</v>
      </c>
      <c r="I185" s="23"/>
    </row>
    <row r="186" spans="1:9" ht="18.95" customHeight="1" x14ac:dyDescent="0.2">
      <c r="A186" s="16">
        <f>A185+1</f>
        <v>112</v>
      </c>
      <c r="B186" s="2">
        <v>901</v>
      </c>
      <c r="C186" t="s">
        <v>75</v>
      </c>
      <c r="D186" s="14">
        <f>SUMIFS('SCH C-2.2 B'!$P$11:$P$140,'SCH C-2.2 B'!$B$11:$B$140,'SCH C-2.1 B'!$B186)</f>
        <v>1674986.0578999999</v>
      </c>
      <c r="E186" s="15">
        <f t="shared" ref="E186:E187" si="40">IF(D186=0,0,F186/D186)</f>
        <v>1</v>
      </c>
      <c r="F186" s="14">
        <f>SUMIFS('SCH C-2.2 B'!$P$11:$P$140,'SCH C-2.2 B'!$B$11:$B$140,'SCH C-2.1 B'!$B186)</f>
        <v>1674986.0578999999</v>
      </c>
      <c r="G186" s="14">
        <f>'SCH D-2 B'!P176</f>
        <v>0</v>
      </c>
      <c r="H186" s="14">
        <f>SUM(F186:G186)</f>
        <v>1674986.0578999999</v>
      </c>
      <c r="I186" s="23"/>
    </row>
    <row r="187" spans="1:9" ht="18.95" customHeight="1" x14ac:dyDescent="0.2">
      <c r="A187" s="16">
        <f>A186+1</f>
        <v>113</v>
      </c>
      <c r="B187" s="2">
        <v>902</v>
      </c>
      <c r="C187" t="s">
        <v>71</v>
      </c>
      <c r="D187" s="14">
        <f>SUMIFS('SCH C-2.2 B'!$P$11:$P$140,'SCH C-2.2 B'!$B$11:$B$140,'SCH C-2.1 B'!$B187)</f>
        <v>1326001.6755000001</v>
      </c>
      <c r="E187" s="15">
        <f t="shared" si="40"/>
        <v>1</v>
      </c>
      <c r="F187" s="14">
        <f>SUMIFS('SCH C-2.2 B'!$P$11:$P$140,'SCH C-2.2 B'!$B$11:$B$140,'SCH C-2.1 B'!$B187)</f>
        <v>1326001.6755000001</v>
      </c>
      <c r="G187" s="14">
        <f>'SCH D-2 B'!P177</f>
        <v>0</v>
      </c>
      <c r="H187" s="14">
        <f>SUM(F187:G187)</f>
        <v>1326001.6755000001</v>
      </c>
      <c r="I187" s="23"/>
    </row>
    <row r="188" spans="1:9" ht="18.95" customHeight="1" x14ac:dyDescent="0.2">
      <c r="A188" s="16">
        <f>A187+1</f>
        <v>114</v>
      </c>
      <c r="B188" s="2">
        <v>903</v>
      </c>
      <c r="C188" t="s">
        <v>72</v>
      </c>
      <c r="D188" s="14">
        <f>SUMIFS('SCH C-2.2 B'!$P$11:$P$140,'SCH C-2.2 B'!$B$11:$B$140,'SCH C-2.1 B'!$B188)</f>
        <v>7092379.8144999994</v>
      </c>
      <c r="E188" s="15">
        <f t="shared" ref="E188:E190" si="41">IF(D188=0,0,F188/D188)</f>
        <v>1</v>
      </c>
      <c r="F188" s="14">
        <f>SUMIFS('SCH C-2.2 B'!$P$11:$P$140,'SCH C-2.2 B'!$B$11:$B$140,'SCH C-2.1 B'!$B188)</f>
        <v>7092379.8144999994</v>
      </c>
      <c r="G188" s="14">
        <f>'SCH D-2 B'!P190</f>
        <v>206507.40389999989</v>
      </c>
      <c r="H188" s="14">
        <f t="shared" ref="H188:H190" si="42">SUM(F188:G188)</f>
        <v>7298887.2183999997</v>
      </c>
      <c r="I188" s="23"/>
    </row>
    <row r="189" spans="1:9" ht="18.95" customHeight="1" x14ac:dyDescent="0.2">
      <c r="A189" s="16">
        <f t="shared" ref="A189:A191" si="43">A188+1</f>
        <v>115</v>
      </c>
      <c r="B189" s="2">
        <v>904</v>
      </c>
      <c r="C189" t="s">
        <v>73</v>
      </c>
      <c r="D189" s="14">
        <f>SUMIFS('SCH C-2.2 B'!$P$11:$P$140,'SCH C-2.2 B'!$B$11:$B$140,'SCH C-2.1 B'!$B189)</f>
        <v>3165057.7600000002</v>
      </c>
      <c r="E189" s="15">
        <f t="shared" si="41"/>
        <v>1</v>
      </c>
      <c r="F189" s="14">
        <f>SUMIFS('SCH C-2.2 B'!$P$11:$P$140,'SCH C-2.2 B'!$B$11:$B$140,'SCH C-2.1 B'!$B189)</f>
        <v>3165057.7600000002</v>
      </c>
      <c r="G189" s="14">
        <f>'SCH D-2 B'!P191</f>
        <v>0</v>
      </c>
      <c r="H189" s="14">
        <f t="shared" si="42"/>
        <v>3165057.7600000002</v>
      </c>
      <c r="I189" s="23"/>
    </row>
    <row r="190" spans="1:9" ht="18.95" customHeight="1" x14ac:dyDescent="0.2">
      <c r="A190" s="16">
        <f t="shared" si="43"/>
        <v>116</v>
      </c>
      <c r="B190" s="2">
        <v>905</v>
      </c>
      <c r="C190" t="s">
        <v>74</v>
      </c>
      <c r="D190" s="14">
        <f>SUMIFS('SCH C-2.2 B'!$P$11:$P$140,'SCH C-2.2 B'!$B$11:$B$140,'SCH C-2.1 B'!$B190)</f>
        <v>2032.06</v>
      </c>
      <c r="E190" s="15">
        <f t="shared" si="41"/>
        <v>1</v>
      </c>
      <c r="F190" s="14">
        <f>SUMIFS('SCH C-2.2 B'!$P$11:$P$140,'SCH C-2.2 B'!$B$11:$B$140,'SCH C-2.1 B'!$B190)</f>
        <v>2032.06</v>
      </c>
      <c r="G190" s="14">
        <f>'SCH D-2 B'!P192</f>
        <v>0</v>
      </c>
      <c r="H190" s="14">
        <f t="shared" si="42"/>
        <v>2032.06</v>
      </c>
      <c r="I190" s="23"/>
    </row>
    <row r="191" spans="1:9" ht="18.95" customHeight="1" x14ac:dyDescent="0.2">
      <c r="A191" s="16">
        <f t="shared" si="43"/>
        <v>117</v>
      </c>
      <c r="B191" s="2"/>
      <c r="C191" s="5" t="s">
        <v>176</v>
      </c>
      <c r="D191" s="20">
        <f>SUM(D186:D190)</f>
        <v>13260457.367899999</v>
      </c>
      <c r="F191" s="20">
        <f>SUM(F186:F190)</f>
        <v>13260457.367899999</v>
      </c>
      <c r="G191" s="20">
        <f>SUM(G186:G190)</f>
        <v>206507.40389999989</v>
      </c>
      <c r="H191" s="20">
        <f>SUM(H186:H190)</f>
        <v>13466964.7718</v>
      </c>
      <c r="I191" s="23"/>
    </row>
    <row r="192" spans="1:9" ht="18.95" customHeight="1" x14ac:dyDescent="0.2">
      <c r="B192" s="2"/>
      <c r="C192"/>
      <c r="I192" s="23"/>
    </row>
    <row r="193" spans="1:9" ht="18.95" customHeight="1" x14ac:dyDescent="0.2">
      <c r="A193" s="16">
        <f>A191+1</f>
        <v>118</v>
      </c>
      <c r="B193" s="2"/>
      <c r="C193" s="408" t="s">
        <v>177</v>
      </c>
      <c r="I193" s="23"/>
    </row>
    <row r="194" spans="1:9" ht="18.95" customHeight="1" x14ac:dyDescent="0.2">
      <c r="A194" s="16">
        <f>A193+1</f>
        <v>119</v>
      </c>
      <c r="B194" s="2">
        <v>907</v>
      </c>
      <c r="C194" t="s">
        <v>76</v>
      </c>
      <c r="D194" s="14">
        <f>SUMIFS('SCH C-2.2 B'!$P$11:$P$140,'SCH C-2.2 B'!$B$11:$B$140,'SCH C-2.1 B'!$B194)</f>
        <v>202973.01179999998</v>
      </c>
      <c r="E194" s="15">
        <f t="shared" ref="E194:E197" si="44">IF(D194=0,0,F194/D194)</f>
        <v>1</v>
      </c>
      <c r="F194" s="14">
        <f>SUMIFS('SCH C-2.2 B'!$P$11:$P$140,'SCH C-2.2 B'!$B$11:$B$140,'SCH C-2.1 B'!$B194)</f>
        <v>202973.01179999998</v>
      </c>
      <c r="G194" s="14">
        <f>'SCH D-2 B'!P196</f>
        <v>0</v>
      </c>
      <c r="H194" s="14">
        <f t="shared" ref="H194:H197" si="45">SUM(F194:G194)</f>
        <v>202973.01179999998</v>
      </c>
      <c r="I194" s="23"/>
    </row>
    <row r="195" spans="1:9" ht="18.95" customHeight="1" x14ac:dyDescent="0.2">
      <c r="A195" s="16">
        <f t="shared" ref="A195:A198" si="46">A194+1</f>
        <v>120</v>
      </c>
      <c r="B195" s="2">
        <v>908</v>
      </c>
      <c r="C195" t="s">
        <v>77</v>
      </c>
      <c r="D195" s="14">
        <f>SUMIFS('SCH C-2.2 B'!$P$11:$P$140,'SCH C-2.2 B'!$B$11:$B$140,'SCH C-2.1 B'!$B195)</f>
        <v>6954788.6626000004</v>
      </c>
      <c r="E195" s="15">
        <f t="shared" si="44"/>
        <v>1</v>
      </c>
      <c r="F195" s="14">
        <f>SUMIFS('SCH C-2.2 B'!$P$11:$P$140,'SCH C-2.2 B'!$B$11:$B$140,'SCH C-2.1 B'!$B195)</f>
        <v>6954788.6626000004</v>
      </c>
      <c r="G195" s="14">
        <f>'SCH D-2 B'!P197</f>
        <v>-6862193.9142000005</v>
      </c>
      <c r="H195" s="14">
        <f t="shared" si="45"/>
        <v>92594.748399999924</v>
      </c>
      <c r="I195" s="23"/>
    </row>
    <row r="196" spans="1:9" ht="18.95" customHeight="1" x14ac:dyDescent="0.2">
      <c r="A196" s="16">
        <f t="shared" si="46"/>
        <v>121</v>
      </c>
      <c r="B196" s="2">
        <v>909</v>
      </c>
      <c r="C196" t="s">
        <v>78</v>
      </c>
      <c r="D196" s="14">
        <f>SUMIFS('SCH C-2.2 B'!$P$11:$P$140,'SCH C-2.2 B'!$B$11:$B$140,'SCH C-2.1 B'!$B196)</f>
        <v>905016.64479999989</v>
      </c>
      <c r="E196" s="15">
        <f t="shared" si="44"/>
        <v>1</v>
      </c>
      <c r="F196" s="14">
        <f>SUMIFS('SCH C-2.2 B'!$P$11:$P$140,'SCH C-2.2 B'!$B$11:$B$140,'SCH C-2.1 B'!$B196)</f>
        <v>905016.64479999989</v>
      </c>
      <c r="G196" s="14">
        <f>'SCH D-2 B'!P198</f>
        <v>0</v>
      </c>
      <c r="H196" s="14">
        <f t="shared" si="45"/>
        <v>905016.64479999989</v>
      </c>
      <c r="I196" s="23"/>
    </row>
    <row r="197" spans="1:9" ht="18.95" customHeight="1" x14ac:dyDescent="0.2">
      <c r="A197" s="16">
        <f t="shared" si="46"/>
        <v>122</v>
      </c>
      <c r="B197" s="2">
        <v>910</v>
      </c>
      <c r="C197" t="s">
        <v>79</v>
      </c>
      <c r="D197" s="14">
        <f>SUMIFS('SCH C-2.2 B'!$P$11:$P$140,'SCH C-2.2 B'!$B$11:$B$140,'SCH C-2.1 B'!$B197)</f>
        <v>1047927.4526000001</v>
      </c>
      <c r="E197" s="15">
        <f t="shared" si="44"/>
        <v>1</v>
      </c>
      <c r="F197" s="14">
        <f>SUMIFS('SCH C-2.2 B'!$P$11:$P$140,'SCH C-2.2 B'!$B$11:$B$140,'SCH C-2.1 B'!$B197)</f>
        <v>1047927.4526000001</v>
      </c>
      <c r="G197" s="14">
        <f>'SCH D-2 B'!P199</f>
        <v>-128834.1832</v>
      </c>
      <c r="H197" s="14">
        <f t="shared" si="45"/>
        <v>919093.26940000011</v>
      </c>
      <c r="I197" s="23"/>
    </row>
    <row r="198" spans="1:9" ht="18.95" customHeight="1" x14ac:dyDescent="0.2">
      <c r="A198" s="16">
        <f t="shared" si="46"/>
        <v>123</v>
      </c>
      <c r="B198" s="2"/>
      <c r="C198" s="5" t="s">
        <v>178</v>
      </c>
      <c r="D198" s="20">
        <f>SUM(D194:D197)</f>
        <v>9110705.7718000002</v>
      </c>
      <c r="F198" s="20">
        <f>SUM(F194:F197)</f>
        <v>9110705.7718000002</v>
      </c>
      <c r="G198" s="20">
        <f>SUM(G194:G197)</f>
        <v>-6991028.0974000003</v>
      </c>
      <c r="H198" s="20">
        <f>SUM(H194:H197)</f>
        <v>2119677.6743999999</v>
      </c>
      <c r="I198" s="23"/>
    </row>
    <row r="199" spans="1:9" ht="18.95" customHeight="1" x14ac:dyDescent="0.2">
      <c r="A199" s="16"/>
      <c r="B199" s="2"/>
      <c r="C199"/>
      <c r="I199" s="23"/>
    </row>
    <row r="200" spans="1:9" ht="18.95" customHeight="1" x14ac:dyDescent="0.2">
      <c r="A200" s="16">
        <f>A198+1</f>
        <v>124</v>
      </c>
      <c r="B200" s="2"/>
      <c r="C200" s="408" t="s">
        <v>179</v>
      </c>
      <c r="I200" s="23"/>
    </row>
    <row r="201" spans="1:9" ht="18.95" customHeight="1" x14ac:dyDescent="0.2">
      <c r="A201" s="16">
        <f>A200+1</f>
        <v>125</v>
      </c>
      <c r="B201" s="2">
        <v>911</v>
      </c>
      <c r="C201" t="s">
        <v>80</v>
      </c>
      <c r="D201" s="14">
        <f>SUMIFS('SCH C-2.2 B'!$P$11:$P$140,'SCH C-2.2 B'!$B$11:$B$140,'SCH C-2.1 B'!$B201)</f>
        <v>0</v>
      </c>
      <c r="E201" s="15">
        <v>1</v>
      </c>
      <c r="F201" s="14">
        <f>SUMIFS('SCH C-2.2 B'!$P$11:$P$140,'SCH C-2.2 B'!$B$11:$B$140,'SCH C-2.1 B'!$B201)</f>
        <v>0</v>
      </c>
      <c r="G201" s="14">
        <f>'SCH D-2 B'!P203</f>
        <v>0</v>
      </c>
      <c r="H201" s="14">
        <f t="shared" ref="H201:H204" si="47">SUM(F201:G201)</f>
        <v>0</v>
      </c>
      <c r="I201" s="23"/>
    </row>
    <row r="202" spans="1:9" ht="18.95" customHeight="1" x14ac:dyDescent="0.2">
      <c r="A202" s="16">
        <f t="shared" ref="A202:A205" si="48">A201+1</f>
        <v>126</v>
      </c>
      <c r="B202" s="2">
        <v>912</v>
      </c>
      <c r="C202" t="s">
        <v>81</v>
      </c>
      <c r="D202" s="14">
        <f>SUMIFS('SCH C-2.2 B'!$P$11:$P$140,'SCH C-2.2 B'!$B$11:$B$140,'SCH C-2.1 B'!$B202)</f>
        <v>0</v>
      </c>
      <c r="E202" s="15">
        <v>1</v>
      </c>
      <c r="F202" s="14">
        <f>SUMIFS('SCH C-2.2 B'!$P$11:$P$140,'SCH C-2.2 B'!$B$11:$B$140,'SCH C-2.1 B'!$B202)</f>
        <v>0</v>
      </c>
      <c r="G202" s="14">
        <f>'SCH D-2 B'!P204</f>
        <v>0</v>
      </c>
      <c r="H202" s="14">
        <f t="shared" si="47"/>
        <v>0</v>
      </c>
      <c r="I202" s="23"/>
    </row>
    <row r="203" spans="1:9" ht="18.95" customHeight="1" x14ac:dyDescent="0.2">
      <c r="A203" s="16">
        <f t="shared" si="48"/>
        <v>127</v>
      </c>
      <c r="B203" s="2">
        <v>913</v>
      </c>
      <c r="C203" t="s">
        <v>82</v>
      </c>
      <c r="D203" s="14">
        <f>SUMIFS('SCH C-2.2 B'!$P$11:$P$140,'SCH C-2.2 B'!$B$11:$B$140,'SCH C-2.1 B'!$B203)</f>
        <v>72920.235000000015</v>
      </c>
      <c r="E203" s="15">
        <f t="shared" ref="E203" si="49">IF(D203=0,0,F203/D203)</f>
        <v>1</v>
      </c>
      <c r="F203" s="14">
        <f>SUMIFS('SCH C-2.2 B'!$P$11:$P$140,'SCH C-2.2 B'!$B$11:$B$140,'SCH C-2.1 B'!$B203)</f>
        <v>72920.235000000015</v>
      </c>
      <c r="G203" s="14">
        <f>'SCH D-2 B'!P205</f>
        <v>0</v>
      </c>
      <c r="H203" s="14">
        <f t="shared" si="47"/>
        <v>72920.235000000015</v>
      </c>
      <c r="I203" s="23"/>
    </row>
    <row r="204" spans="1:9" ht="18.95" customHeight="1" x14ac:dyDescent="0.2">
      <c r="A204" s="16">
        <f t="shared" si="48"/>
        <v>128</v>
      </c>
      <c r="B204" s="2">
        <v>916</v>
      </c>
      <c r="C204" t="s">
        <v>83</v>
      </c>
      <c r="D204" s="14">
        <f>SUMIFS('SCH C-2.2 B'!$P$11:$P$140,'SCH C-2.2 B'!$B$11:$B$140,'SCH C-2.1 B'!$B204)</f>
        <v>0</v>
      </c>
      <c r="E204" s="15">
        <v>1</v>
      </c>
      <c r="F204" s="14">
        <f>SUMIFS('SCH C-2.2 B'!$P$11:$P$140,'SCH C-2.2 B'!$B$11:$B$140,'SCH C-2.1 B'!$B204)</f>
        <v>0</v>
      </c>
      <c r="G204" s="14">
        <f>'SCH D-2 B'!P206</f>
        <v>0</v>
      </c>
      <c r="H204" s="14">
        <f t="shared" si="47"/>
        <v>0</v>
      </c>
      <c r="I204" s="23"/>
    </row>
    <row r="205" spans="1:9" ht="18.95" customHeight="1" x14ac:dyDescent="0.2">
      <c r="A205" s="16">
        <f t="shared" si="48"/>
        <v>129</v>
      </c>
      <c r="B205" s="2"/>
      <c r="C205" t="s">
        <v>180</v>
      </c>
      <c r="D205" s="20">
        <f>SUM(D201:D204)</f>
        <v>72920.235000000015</v>
      </c>
      <c r="F205" s="20">
        <f>SUM(F201:F204)</f>
        <v>72920.235000000015</v>
      </c>
      <c r="G205" s="20">
        <f>SUM(G201:G204)</f>
        <v>0</v>
      </c>
      <c r="H205" s="20">
        <f>SUM(H201:H204)</f>
        <v>72920.235000000015</v>
      </c>
      <c r="I205" s="23"/>
    </row>
    <row r="206" spans="1:9" ht="18.95" customHeight="1" x14ac:dyDescent="0.2">
      <c r="B206" s="2"/>
      <c r="C206"/>
      <c r="I206" s="23"/>
    </row>
    <row r="207" spans="1:9" ht="18.95" customHeight="1" x14ac:dyDescent="0.2">
      <c r="A207" s="16">
        <f>A205+1</f>
        <v>130</v>
      </c>
      <c r="B207" s="2"/>
      <c r="C207" s="408" t="s">
        <v>181</v>
      </c>
      <c r="I207" s="23"/>
    </row>
    <row r="208" spans="1:9" ht="18.95" customHeight="1" x14ac:dyDescent="0.2">
      <c r="A208" s="16">
        <f>A207+1</f>
        <v>131</v>
      </c>
      <c r="B208" s="2">
        <v>920</v>
      </c>
      <c r="C208" t="s">
        <v>84</v>
      </c>
      <c r="D208" s="14">
        <f>SUMIFS('SCH C-2.2 B'!$P$11:$P$140,'SCH C-2.2 B'!$B$11:$B$140,'SCH C-2.1 B'!$B208)</f>
        <v>18881200.7293</v>
      </c>
      <c r="E208" s="15">
        <f t="shared" ref="E208:E212" si="50">IF(D208=0,0,F208/D208)</f>
        <v>1</v>
      </c>
      <c r="F208" s="14">
        <f>SUMIFS('SCH C-2.2 B'!$P$11:$P$140,'SCH C-2.2 B'!$B$11:$B$140,'SCH C-2.1 B'!$B208)</f>
        <v>18881200.7293</v>
      </c>
      <c r="G208" s="14">
        <f>'SCH D-2 B'!P210</f>
        <v>-500.14400000000069</v>
      </c>
      <c r="H208" s="14">
        <f t="shared" ref="H208:H233" si="51">SUM(F208:G208)</f>
        <v>18880700.585299999</v>
      </c>
      <c r="I208" s="23"/>
    </row>
    <row r="209" spans="1:9" ht="18.95" customHeight="1" x14ac:dyDescent="0.2">
      <c r="A209" s="16">
        <f t="shared" ref="A209:A245" si="52">A208+1</f>
        <v>132</v>
      </c>
      <c r="B209" s="2">
        <v>921</v>
      </c>
      <c r="C209" t="s">
        <v>85</v>
      </c>
      <c r="D209" s="14">
        <f>SUMIFS('SCH C-2.2 B'!$P$11:$P$140,'SCH C-2.2 B'!$B$11:$B$140,'SCH C-2.1 B'!$B209)</f>
        <v>5013908.7878999989</v>
      </c>
      <c r="E209" s="15">
        <f t="shared" si="50"/>
        <v>1</v>
      </c>
      <c r="F209" s="14">
        <f>SUMIFS('SCH C-2.2 B'!$P$11:$P$140,'SCH C-2.2 B'!$B$11:$B$140,'SCH C-2.1 B'!$B209)</f>
        <v>5013908.7878999989</v>
      </c>
      <c r="G209" s="14">
        <f>'SCH D-2 B'!P211</f>
        <v>-44705.687300000012</v>
      </c>
      <c r="H209" s="14">
        <f t="shared" si="51"/>
        <v>4969203.1005999986</v>
      </c>
      <c r="I209" s="23"/>
    </row>
    <row r="210" spans="1:9" ht="18.95" customHeight="1" x14ac:dyDescent="0.2">
      <c r="A210" s="16">
        <f t="shared" si="52"/>
        <v>133</v>
      </c>
      <c r="B210" s="2">
        <v>922</v>
      </c>
      <c r="C210" t="s">
        <v>86</v>
      </c>
      <c r="D210" s="14">
        <f>SUMIFS('SCH C-2.2 B'!$P$11:$P$140,'SCH C-2.2 B'!$B$11:$B$140,'SCH C-2.1 B'!$B210)</f>
        <v>-2866808.0490999995</v>
      </c>
      <c r="E210" s="15">
        <f t="shared" si="50"/>
        <v>1</v>
      </c>
      <c r="F210" s="14">
        <f>SUMIFS('SCH C-2.2 B'!$P$11:$P$140,'SCH C-2.2 B'!$B$11:$B$140,'SCH C-2.1 B'!$B210)</f>
        <v>-2866808.0490999995</v>
      </c>
      <c r="G210" s="14">
        <f>'SCH D-2 B'!P212</f>
        <v>0</v>
      </c>
      <c r="H210" s="14">
        <f t="shared" si="51"/>
        <v>-2866808.0490999995</v>
      </c>
      <c r="I210" s="23"/>
    </row>
    <row r="211" spans="1:9" ht="18.95" customHeight="1" x14ac:dyDescent="0.2">
      <c r="A211" s="16">
        <f t="shared" si="52"/>
        <v>134</v>
      </c>
      <c r="B211" s="2">
        <v>923</v>
      </c>
      <c r="C211" t="s">
        <v>87</v>
      </c>
      <c r="D211" s="14">
        <f>SUMIFS('SCH C-2.2 B'!$P$11:$P$140,'SCH C-2.2 B'!$B$11:$B$140,'SCH C-2.1 B'!$B211)</f>
        <v>12641164.744999992</v>
      </c>
      <c r="E211" s="15">
        <f t="shared" si="50"/>
        <v>1</v>
      </c>
      <c r="F211" s="14">
        <f>SUMIFS('SCH C-2.2 B'!$P$11:$P$140,'SCH C-2.2 B'!$B$11:$B$140,'SCH C-2.1 B'!$B211)</f>
        <v>12641164.744999992</v>
      </c>
      <c r="G211" s="14">
        <f>'SCH D-2 B'!P213</f>
        <v>2424449.5723539777</v>
      </c>
      <c r="H211" s="14">
        <f t="shared" si="51"/>
        <v>15065614.317353969</v>
      </c>
      <c r="I211" s="23"/>
    </row>
    <row r="212" spans="1:9" ht="18.95" customHeight="1" x14ac:dyDescent="0.2">
      <c r="A212" s="16">
        <f t="shared" si="52"/>
        <v>135</v>
      </c>
      <c r="B212" s="2">
        <v>924</v>
      </c>
      <c r="C212" t="s">
        <v>0</v>
      </c>
      <c r="D212" s="14">
        <f>SUMIFS('SCH C-2.2 B'!$P$11:$P$140,'SCH C-2.2 B'!$B$11:$B$140,'SCH C-2.1 B'!$B212)</f>
        <v>6946761.3191</v>
      </c>
      <c r="E212" s="15">
        <f t="shared" si="50"/>
        <v>1</v>
      </c>
      <c r="F212" s="14">
        <f>SUMIFS('SCH C-2.2 B'!$P$11:$P$140,'SCH C-2.2 B'!$B$11:$B$140,'SCH C-2.1 B'!$B212)</f>
        <v>6946761.3191</v>
      </c>
      <c r="G212" s="14">
        <f>'SCH D-2 B'!P214</f>
        <v>0</v>
      </c>
      <c r="H212" s="14">
        <f t="shared" si="51"/>
        <v>6946761.3191</v>
      </c>
      <c r="I212" s="23"/>
    </row>
    <row r="213" spans="1:9" s="6" customFormat="1" ht="20.100000000000001" customHeight="1" x14ac:dyDescent="0.2">
      <c r="A213" s="623" t="str">
        <f>$A$1</f>
        <v>LOUISVILLE GAS AND ELECTRIC COMPANY</v>
      </c>
      <c r="B213" s="623"/>
      <c r="C213" s="623"/>
      <c r="D213" s="623"/>
      <c r="E213" s="623"/>
      <c r="F213" s="623"/>
      <c r="G213" s="623"/>
      <c r="H213" s="623"/>
      <c r="I213" s="623"/>
    </row>
    <row r="214" spans="1:9" s="6" customFormat="1" ht="20.100000000000001" customHeight="1" x14ac:dyDescent="0.2">
      <c r="A214" s="623" t="str">
        <f>$A$2</f>
        <v>CASE NO. 2025-00114 - ELECTRIC OPERATIONS</v>
      </c>
      <c r="B214" s="623"/>
      <c r="C214" s="623"/>
      <c r="D214" s="623"/>
      <c r="E214" s="623"/>
      <c r="F214" s="623"/>
      <c r="G214" s="623"/>
      <c r="H214" s="623"/>
      <c r="I214" s="623"/>
    </row>
    <row r="215" spans="1:9" s="6" customFormat="1" ht="20.100000000000001" customHeight="1" x14ac:dyDescent="0.2">
      <c r="A215" s="623" t="s">
        <v>151</v>
      </c>
      <c r="B215" s="623"/>
      <c r="C215" s="623"/>
      <c r="D215" s="623"/>
      <c r="E215" s="623"/>
      <c r="F215" s="623"/>
      <c r="G215" s="623"/>
      <c r="H215" s="623"/>
      <c r="I215" s="623"/>
    </row>
    <row r="216" spans="1:9" s="6" customFormat="1" ht="20.100000000000001" customHeight="1" x14ac:dyDescent="0.2">
      <c r="A216" s="623" t="str">
        <f>$A$4</f>
        <v>FOR THE 12 MONTHS ENDED AUGUST 31, 2025</v>
      </c>
      <c r="B216" s="623"/>
      <c r="C216" s="623"/>
      <c r="D216" s="623"/>
      <c r="E216" s="623"/>
      <c r="F216" s="623"/>
      <c r="G216" s="623"/>
      <c r="H216" s="623"/>
      <c r="I216" s="623"/>
    </row>
    <row r="217" spans="1:9" s="6" customFormat="1" ht="20.100000000000001" customHeight="1" x14ac:dyDescent="0.2">
      <c r="A217" s="7"/>
      <c r="B217" s="7"/>
      <c r="C217" s="7"/>
      <c r="D217" s="7"/>
      <c r="E217" s="7"/>
      <c r="F217" s="7"/>
      <c r="G217" s="7"/>
      <c r="H217" s="7"/>
      <c r="I217" s="7"/>
    </row>
    <row r="218" spans="1:9" s="6" customFormat="1" ht="20.100000000000001" customHeight="1" x14ac:dyDescent="0.2">
      <c r="A218" s="8" t="s">
        <v>140</v>
      </c>
      <c r="B218" s="8"/>
      <c r="I218" s="9" t="s">
        <v>150</v>
      </c>
    </row>
    <row r="219" spans="1:9" s="6" customFormat="1" ht="20.100000000000001" customHeight="1" x14ac:dyDescent="0.2">
      <c r="A219" s="6" t="str">
        <f>$A$7</f>
        <v>TYPE OF FILING: __X__ ORIGINAL  _____ UPDATED  _____ REVISED</v>
      </c>
      <c r="I219" s="9" t="s">
        <v>317</v>
      </c>
    </row>
    <row r="220" spans="1:9" s="6" customFormat="1" ht="20.100000000000001" customHeight="1" x14ac:dyDescent="0.2">
      <c r="A220" s="8" t="s">
        <v>141</v>
      </c>
      <c r="B220" s="8"/>
      <c r="F220" s="8"/>
      <c r="G220" s="8"/>
      <c r="H220" s="8"/>
      <c r="I220" s="10" t="str">
        <f>$I$8</f>
        <v>WITNESS:   A. M. FACKLER</v>
      </c>
    </row>
    <row r="221" spans="1:9" s="6" customFormat="1" ht="20.100000000000001" customHeight="1" x14ac:dyDescent="0.2"/>
    <row r="222" spans="1:9" ht="53.25" customHeight="1" x14ac:dyDescent="0.2">
      <c r="A222" s="18" t="s">
        <v>142</v>
      </c>
      <c r="B222" s="18" t="s">
        <v>143</v>
      </c>
      <c r="C222" s="406" t="s">
        <v>147</v>
      </c>
      <c r="D222" s="18" t="s">
        <v>146</v>
      </c>
      <c r="E222" s="18" t="s">
        <v>144</v>
      </c>
      <c r="F222" s="18" t="s">
        <v>148</v>
      </c>
      <c r="G222" s="18" t="s">
        <v>348</v>
      </c>
      <c r="H222" s="18" t="s">
        <v>200</v>
      </c>
      <c r="I222" s="18" t="s">
        <v>149</v>
      </c>
    </row>
    <row r="223" spans="1:9" ht="18.95" customHeight="1" x14ac:dyDescent="0.2">
      <c r="A223" s="382"/>
      <c r="B223" s="382"/>
      <c r="C223" s="13"/>
      <c r="D223" s="407" t="s">
        <v>120</v>
      </c>
      <c r="E223" s="407" t="s">
        <v>121</v>
      </c>
      <c r="F223" s="407" t="s">
        <v>152</v>
      </c>
      <c r="G223" s="407" t="s">
        <v>153</v>
      </c>
      <c r="H223" s="407" t="s">
        <v>302</v>
      </c>
      <c r="I223" s="407" t="s">
        <v>122</v>
      </c>
    </row>
    <row r="224" spans="1:9" ht="23.1" customHeight="1" x14ac:dyDescent="0.2">
      <c r="A224" s="12"/>
      <c r="B224" s="12"/>
      <c r="C224" s="386"/>
      <c r="D224" s="17" t="s">
        <v>145</v>
      </c>
      <c r="E224" s="17"/>
      <c r="F224" s="17" t="s">
        <v>145</v>
      </c>
      <c r="G224" s="17" t="s">
        <v>145</v>
      </c>
      <c r="H224" s="17" t="s">
        <v>145</v>
      </c>
      <c r="I224" s="17" t="str">
        <f>$I$12</f>
        <v>ALL ELECTRIC 100%</v>
      </c>
    </row>
    <row r="225" spans="1:9" ht="18.95" customHeight="1" x14ac:dyDescent="0.2">
      <c r="A225" s="16">
        <f>A212+1</f>
        <v>136</v>
      </c>
      <c r="B225" s="2">
        <v>925</v>
      </c>
      <c r="C225" t="s">
        <v>88</v>
      </c>
      <c r="D225" s="14">
        <f>SUMIFS('SCH C-2.2 B'!$P$11:$P$140,'SCH C-2.2 B'!$B$11:$B$140,'SCH C-2.1 B'!$B225)</f>
        <v>4928408.3094999986</v>
      </c>
      <c r="E225" s="15">
        <f>IF(D225=0,0,F225/D225)</f>
        <v>1</v>
      </c>
      <c r="F225" s="14">
        <f>SUMIFS('SCH C-2.2 B'!$P$11:$P$140,'SCH C-2.2 B'!$B$11:$B$140,'SCH C-2.1 B'!$B225)</f>
        <v>4928408.3094999986</v>
      </c>
      <c r="G225" s="14">
        <f>'SCH D-2 B'!P215</f>
        <v>1397.95</v>
      </c>
      <c r="H225" s="14">
        <f>SUM(F225:G225)</f>
        <v>4929806.2594999988</v>
      </c>
      <c r="I225" s="23"/>
    </row>
    <row r="226" spans="1:9" ht="18.95" customHeight="1" x14ac:dyDescent="0.2">
      <c r="A226" s="16">
        <f>A225+1</f>
        <v>137</v>
      </c>
      <c r="B226" s="2">
        <v>926</v>
      </c>
      <c r="C226" t="s">
        <v>89</v>
      </c>
      <c r="D226" s="14">
        <f>SUMIFS('SCH C-2.2 B'!$P$11:$P$140,'SCH C-2.2 B'!$B$11:$B$140,'SCH C-2.1 B'!$B226)</f>
        <v>15273096.592900001</v>
      </c>
      <c r="E226" s="15">
        <f>IF(D226=0,0,F226/D226)</f>
        <v>1</v>
      </c>
      <c r="F226" s="14">
        <f>SUMIFS('SCH C-2.2 B'!$P$11:$P$140,'SCH C-2.2 B'!$B$11:$B$140,'SCH C-2.1 B'!$B226)</f>
        <v>15273096.592900001</v>
      </c>
      <c r="G226" s="14">
        <f>'SCH D-2 B'!P216</f>
        <v>0</v>
      </c>
      <c r="H226" s="14">
        <f>SUM(F226:G226)</f>
        <v>15273096.592900001</v>
      </c>
      <c r="I226" s="23"/>
    </row>
    <row r="227" spans="1:9" ht="18.95" customHeight="1" x14ac:dyDescent="0.2">
      <c r="A227" s="16">
        <f>A226+1</f>
        <v>138</v>
      </c>
      <c r="B227" s="2">
        <v>927</v>
      </c>
      <c r="C227" t="s">
        <v>90</v>
      </c>
      <c r="D227" s="14">
        <f>SUMIFS('SCH C-2.2 B'!$P$11:$P$140,'SCH C-2.2 B'!$B$11:$B$140,'SCH C-2.1 B'!$B227)</f>
        <v>15195.229999999998</v>
      </c>
      <c r="E227" s="15">
        <f>IF(D227=0,0,F227/D227)</f>
        <v>1</v>
      </c>
      <c r="F227" s="14">
        <f>SUMIFS('SCH C-2.2 B'!$P$11:$P$140,'SCH C-2.2 B'!$B$11:$B$140,'SCH C-2.1 B'!$B227)</f>
        <v>15195.229999999998</v>
      </c>
      <c r="G227" s="14">
        <f>'SCH D-2 B'!P217</f>
        <v>0</v>
      </c>
      <c r="H227" s="14">
        <f>SUM(F227:G227)</f>
        <v>15195.229999999998</v>
      </c>
      <c r="I227" s="23"/>
    </row>
    <row r="228" spans="1:9" ht="18.95" customHeight="1" x14ac:dyDescent="0.2">
      <c r="A228" s="16">
        <f>A227+1</f>
        <v>139</v>
      </c>
      <c r="B228" s="2">
        <v>928</v>
      </c>
      <c r="C228" t="s">
        <v>91</v>
      </c>
      <c r="D228" s="14">
        <f>SUMIFS('SCH C-2.2 B'!$P$11:$P$140,'SCH C-2.2 B'!$B$11:$B$140,'SCH C-2.1 B'!$B228)</f>
        <v>1113489.4200000002</v>
      </c>
      <c r="E228" s="15">
        <f>IF(D228=0,0,F228/D228)</f>
        <v>1</v>
      </c>
      <c r="F228" s="14">
        <f>SUMIFS('SCH C-2.2 B'!$P$11:$P$140,'SCH C-2.2 B'!$B$11:$B$140,'SCH C-2.1 B'!$B228)</f>
        <v>1113489.4200000002</v>
      </c>
      <c r="G228" s="14">
        <f>'SCH D-2 B'!P218</f>
        <v>0</v>
      </c>
      <c r="H228" s="14">
        <f>SUM(F228:G228)</f>
        <v>1113489.4200000002</v>
      </c>
      <c r="I228" s="23"/>
    </row>
    <row r="229" spans="1:9" ht="18.95" customHeight="1" x14ac:dyDescent="0.2">
      <c r="A229" s="16">
        <f>A228+1</f>
        <v>140</v>
      </c>
      <c r="B229" s="2">
        <v>929</v>
      </c>
      <c r="C229" t="s">
        <v>92</v>
      </c>
      <c r="D229" s="14">
        <f>SUMIFS('SCH C-2.2 B'!$P$11:$P$140,'SCH C-2.2 B'!$B$11:$B$140,'SCH C-2.1 B'!$B229)</f>
        <v>-169846.76999999996</v>
      </c>
      <c r="E229" s="15">
        <f t="shared" ref="E229:E233" si="53">IF(D229=0,0,F229/D229)</f>
        <v>1</v>
      </c>
      <c r="F229" s="14">
        <f>SUMIFS('SCH C-2.2 B'!$P$11:$P$140,'SCH C-2.2 B'!$B$11:$B$140,'SCH C-2.1 B'!$B229)</f>
        <v>-169846.76999999996</v>
      </c>
      <c r="G229" s="14">
        <f>'SCH D-2 B'!P231</f>
        <v>0</v>
      </c>
      <c r="H229" s="14">
        <f t="shared" si="51"/>
        <v>-169846.76999999996</v>
      </c>
      <c r="I229" s="23"/>
    </row>
    <row r="230" spans="1:9" ht="18.95" customHeight="1" x14ac:dyDescent="0.2">
      <c r="A230" s="16">
        <f t="shared" si="52"/>
        <v>141</v>
      </c>
      <c r="B230" s="2">
        <v>930.1</v>
      </c>
      <c r="C230" t="s">
        <v>93</v>
      </c>
      <c r="D230" s="14">
        <f>SUMIFS('SCH C-2.2 B'!$P$11:$P$140,'SCH C-2.2 B'!$B$11:$B$140,'SCH C-2.1 B'!$B230)</f>
        <v>640878.7775999998</v>
      </c>
      <c r="E230" s="15">
        <f t="shared" si="53"/>
        <v>1</v>
      </c>
      <c r="F230" s="14">
        <f>SUMIFS('SCH C-2.2 B'!$P$11:$P$140,'SCH C-2.2 B'!$B$11:$B$140,'SCH C-2.1 B'!$B230)</f>
        <v>640878.7775999998</v>
      </c>
      <c r="G230" s="14">
        <f>'SCH D-2 B'!P232</f>
        <v>0</v>
      </c>
      <c r="H230" s="14">
        <f t="shared" si="51"/>
        <v>640878.7775999998</v>
      </c>
      <c r="I230" s="23"/>
    </row>
    <row r="231" spans="1:9" ht="18.95" customHeight="1" x14ac:dyDescent="0.2">
      <c r="A231" s="16">
        <f t="shared" si="52"/>
        <v>142</v>
      </c>
      <c r="B231" s="2">
        <v>930.2</v>
      </c>
      <c r="C231" t="s">
        <v>94</v>
      </c>
      <c r="D231" s="14">
        <f>SUMIFS('SCH C-2.2 B'!$P$11:$P$140,'SCH C-2.2 B'!$B$11:$B$140,'SCH C-2.1 B'!$B231)</f>
        <v>1883709.0790461393</v>
      </c>
      <c r="E231" s="15">
        <f t="shared" si="53"/>
        <v>1</v>
      </c>
      <c r="F231" s="14">
        <f>SUMIFS('SCH C-2.2 B'!$P$11:$P$140,'SCH C-2.2 B'!$B$11:$B$140,'SCH C-2.1 B'!$B231)</f>
        <v>1883709.0790461393</v>
      </c>
      <c r="G231" s="14">
        <f>'SCH D-2 B'!P233</f>
        <v>60034.78088813895</v>
      </c>
      <c r="H231" s="14">
        <f t="shared" si="51"/>
        <v>1943743.8599342783</v>
      </c>
      <c r="I231" s="23"/>
    </row>
    <row r="232" spans="1:9" ht="18.95" customHeight="1" x14ac:dyDescent="0.2">
      <c r="A232" s="16">
        <f t="shared" si="52"/>
        <v>143</v>
      </c>
      <c r="B232" s="2">
        <v>931</v>
      </c>
      <c r="C232" t="s">
        <v>24</v>
      </c>
      <c r="D232" s="14">
        <f>SUMIFS('SCH C-2.2 B'!$P$11:$P$140,'SCH C-2.2 B'!$B$11:$B$140,'SCH C-2.1 B'!$B232)</f>
        <v>1256365.4206000003</v>
      </c>
      <c r="E232" s="15">
        <f t="shared" si="53"/>
        <v>1</v>
      </c>
      <c r="F232" s="14">
        <f>SUMIFS('SCH C-2.2 B'!$P$11:$P$140,'SCH C-2.2 B'!$B$11:$B$140,'SCH C-2.1 B'!$B232)</f>
        <v>1256365.4206000003</v>
      </c>
      <c r="G232" s="14">
        <f>'SCH D-2 B'!P234</f>
        <v>0</v>
      </c>
      <c r="H232" s="14">
        <f t="shared" si="51"/>
        <v>1256365.4206000003</v>
      </c>
      <c r="I232" s="23"/>
    </row>
    <row r="233" spans="1:9" ht="18.95" customHeight="1" x14ac:dyDescent="0.2">
      <c r="A233" s="16">
        <f t="shared" si="52"/>
        <v>144</v>
      </c>
      <c r="B233" s="2">
        <v>935</v>
      </c>
      <c r="C233" t="s">
        <v>95</v>
      </c>
      <c r="D233" s="14">
        <f>SUMIFS('SCH C-2.2 B'!$P$11:$P$140,'SCH C-2.2 B'!$B$11:$B$140,'SCH C-2.1 B'!$B233)</f>
        <v>6965284.8380000005</v>
      </c>
      <c r="E233" s="15">
        <f t="shared" si="53"/>
        <v>1</v>
      </c>
      <c r="F233" s="14">
        <f>SUMIFS('SCH C-2.2 B'!$P$11:$P$140,'SCH C-2.2 B'!$B$11:$B$140,'SCH C-2.1 B'!$B233)</f>
        <v>6965284.8380000005</v>
      </c>
      <c r="G233" s="14">
        <f>'SCH D-2 B'!P235</f>
        <v>0</v>
      </c>
      <c r="H233" s="14">
        <f t="shared" si="51"/>
        <v>6965284.8380000005</v>
      </c>
      <c r="I233" s="23"/>
    </row>
    <row r="234" spans="1:9" ht="18.95" customHeight="1" x14ac:dyDescent="0.2">
      <c r="A234" s="16">
        <f t="shared" si="52"/>
        <v>145</v>
      </c>
      <c r="C234" s="5" t="s">
        <v>182</v>
      </c>
      <c r="D234" s="20">
        <f>SUM(D208:D233)</f>
        <v>72522808.429846123</v>
      </c>
      <c r="F234" s="20">
        <f>SUM(F208:F233)</f>
        <v>72522808.429846123</v>
      </c>
      <c r="G234" s="20">
        <f>SUM(G208:G233)</f>
        <v>2440676.4719421165</v>
      </c>
      <c r="H234" s="20">
        <f>SUM(H208:H233)</f>
        <v>74963484.901788235</v>
      </c>
      <c r="I234" s="23"/>
    </row>
    <row r="235" spans="1:9" ht="18.95" customHeight="1" x14ac:dyDescent="0.2">
      <c r="A235" s="16"/>
      <c r="I235" s="23"/>
    </row>
    <row r="236" spans="1:9" ht="18.95" customHeight="1" x14ac:dyDescent="0.2">
      <c r="A236" s="16">
        <f>A234+1</f>
        <v>146</v>
      </c>
      <c r="C236" s="5" t="s">
        <v>184</v>
      </c>
      <c r="D236" s="19">
        <f>SUM(D115,D146,D150,D172,D191,D198,D205,D234)</f>
        <v>631305602.68899846</v>
      </c>
      <c r="F236" s="19">
        <f>SUM(F115,F146,F150,F172,F191,F198,F205,F234)</f>
        <v>631305602.68899846</v>
      </c>
      <c r="G236" s="19">
        <f ca="1">SUM(G115,G146,G150,G172,G191,G198,G205,G234)</f>
        <v>8523684.3694383688</v>
      </c>
      <c r="H236" s="19">
        <f ca="1">SUM(H115,H146,H150,H172,H191,H198,H205,H234)</f>
        <v>639829287.05843663</v>
      </c>
      <c r="I236" s="23"/>
    </row>
    <row r="237" spans="1:9" ht="18.95" customHeight="1" x14ac:dyDescent="0.2">
      <c r="A237" s="16"/>
      <c r="C237" s="5"/>
      <c r="I237" s="23"/>
    </row>
    <row r="238" spans="1:9" ht="18.95" customHeight="1" x14ac:dyDescent="0.2">
      <c r="A238" s="16">
        <f>A236+1</f>
        <v>147</v>
      </c>
      <c r="B238" s="21" t="s">
        <v>185</v>
      </c>
      <c r="C238" s="5" t="s">
        <v>186</v>
      </c>
      <c r="D238" s="14">
        <f>SUMIFS('SCH C-2.2 B'!$P$11:$P$140,'SCH C-2.2 B'!$B$11:$B$140,'SCH C-2.1 B'!$B238)</f>
        <v>249025605.806725</v>
      </c>
      <c r="E238" s="15">
        <f t="shared" ref="E238:E246" si="54">IF(D238=0,0,F238/D238)</f>
        <v>1</v>
      </c>
      <c r="F238" s="14">
        <f>SUMIFS('SCH C-2.2 B'!$P$11:$P$140,'SCH C-2.2 B'!$B$11:$B$140,'SCH C-2.1 B'!$B238)</f>
        <v>249025605.806725</v>
      </c>
      <c r="G238" s="14">
        <f>'SCH D-2 B'!P240</f>
        <v>-20488289.110567</v>
      </c>
      <c r="H238" s="14">
        <f t="shared" ref="H238:H246" si="55">SUM(F238:G238)</f>
        <v>228537316.69615799</v>
      </c>
      <c r="I238" s="23"/>
    </row>
    <row r="239" spans="1:9" ht="18.95" customHeight="1" x14ac:dyDescent="0.2">
      <c r="A239" s="16">
        <f>A238+1</f>
        <v>148</v>
      </c>
      <c r="B239" s="412" t="s">
        <v>1158</v>
      </c>
      <c r="C239" s="5" t="s">
        <v>1159</v>
      </c>
      <c r="D239" s="14">
        <f>SUMIFS('SCH C-2.2 B'!$P$11:$P$140,'SCH C-2.2 B'!$B$11:$B$140,'SCH C-2.1 B'!$B239)</f>
        <v>4516292.1367150713</v>
      </c>
      <c r="E239" s="15">
        <f t="shared" ref="E239" si="56">IF(D239=0,0,F239/D239)</f>
        <v>1</v>
      </c>
      <c r="F239" s="14">
        <f>SUMIFS('SCH C-2.2 B'!$P$11:$P$140,'SCH C-2.2 B'!$B$11:$B$140,'SCH C-2.1 B'!$B239)</f>
        <v>4516292.1367150713</v>
      </c>
      <c r="G239" s="14">
        <f>'SCH D-2 B'!P241</f>
        <v>-4516292.1367150713</v>
      </c>
      <c r="H239" s="14">
        <f>SUM(F239:G239)</f>
        <v>0</v>
      </c>
      <c r="I239" s="23"/>
    </row>
    <row r="240" spans="1:9" ht="18.95" customHeight="1" x14ac:dyDescent="0.2">
      <c r="A240" s="16">
        <f t="shared" ref="A240:A242" si="57">A239+1</f>
        <v>149</v>
      </c>
      <c r="B240" s="2">
        <v>407.3</v>
      </c>
      <c r="C240" s="5" t="s">
        <v>885</v>
      </c>
      <c r="D240" s="14">
        <f>SUMIFS('SCH C-2.2 B'!$P$11:$P$140,'SCH C-2.2 B'!$B$11:$B$140,'SCH C-2.1 B'!$B240)</f>
        <v>7021785.7415785082</v>
      </c>
      <c r="E240" s="15">
        <f t="shared" ref="E240:E241" si="58">IF(D240=0,0,F240/D240)</f>
        <v>1</v>
      </c>
      <c r="F240" s="14">
        <f>SUMIFS('SCH C-2.2 B'!$P$11:$P$140,'SCH C-2.2 B'!$B$11:$B$140,'SCH C-2.1 B'!$B240)</f>
        <v>7021785.7415785082</v>
      </c>
      <c r="G240" s="14">
        <f>'SCH D-2 B'!P242</f>
        <v>-7021785.7415785082</v>
      </c>
      <c r="H240" s="14">
        <f>SUM(F240:G240)</f>
        <v>0</v>
      </c>
      <c r="I240" s="23"/>
    </row>
    <row r="241" spans="1:11" ht="18.95" customHeight="1" x14ac:dyDescent="0.2">
      <c r="A241" s="16">
        <f t="shared" si="57"/>
        <v>150</v>
      </c>
      <c r="B241" s="2">
        <v>407.4</v>
      </c>
      <c r="C241" s="5" t="s">
        <v>1157</v>
      </c>
      <c r="D241" s="14">
        <f>SUMIFS('SCH C-2.2 B'!$P$11:$P$140,'SCH C-2.2 B'!$B$11:$B$140,'SCH C-2.1 B'!$B241)</f>
        <v>-817718.48919999995</v>
      </c>
      <c r="E241" s="15">
        <f t="shared" si="58"/>
        <v>1</v>
      </c>
      <c r="F241" s="14">
        <f>SUMIFS('SCH C-2.2 B'!$P$11:$P$140,'SCH C-2.2 B'!$B$11:$B$140,'SCH C-2.1 B'!$B241)</f>
        <v>-817718.48919999995</v>
      </c>
      <c r="G241" s="14">
        <f>'SCH D-2 B'!P243</f>
        <v>817718.48919999984</v>
      </c>
      <c r="H241" s="14">
        <f t="shared" ref="H241" si="59">SUM(F241:G241)</f>
        <v>0</v>
      </c>
      <c r="I241" s="23"/>
    </row>
    <row r="242" spans="1:11" ht="18.95" customHeight="1" x14ac:dyDescent="0.2">
      <c r="A242" s="16">
        <f t="shared" si="57"/>
        <v>151</v>
      </c>
      <c r="B242" s="2">
        <v>408.1</v>
      </c>
      <c r="C242" s="5" t="s">
        <v>10</v>
      </c>
      <c r="D242" s="14">
        <f>SUMIFS('SCH C-2.2 B'!$P$11:$P$140,'SCH C-2.2 B'!$B$11:$B$140,'SCH C-2.1 B'!$B242)</f>
        <v>43977283.526672117</v>
      </c>
      <c r="E242" s="15">
        <f t="shared" si="54"/>
        <v>1</v>
      </c>
      <c r="F242" s="14">
        <f>SUMIFS('SCH C-2.2 B'!$P$11:$P$140,'SCH C-2.2 B'!$B$11:$B$140,'SCH C-2.1 B'!$B242)</f>
        <v>43977283.526672117</v>
      </c>
      <c r="G242" s="14">
        <f ca="1">'SCH D-2 B'!P244</f>
        <v>-606374.6077718304</v>
      </c>
      <c r="H242" s="14">
        <f t="shared" ca="1" si="55"/>
        <v>43370908.918900289</v>
      </c>
      <c r="I242" s="23"/>
    </row>
    <row r="243" spans="1:11" ht="18.95" customHeight="1" x14ac:dyDescent="0.2">
      <c r="A243" s="16">
        <f t="shared" si="52"/>
        <v>152</v>
      </c>
      <c r="B243" s="21" t="s">
        <v>187</v>
      </c>
      <c r="C243" s="5" t="s">
        <v>188</v>
      </c>
      <c r="D243" s="14">
        <f>'TaxProvision_Elec B'!C44-D245</f>
        <v>41830998.879999995</v>
      </c>
      <c r="E243" s="15">
        <v>1</v>
      </c>
      <c r="F243" s="14">
        <f>D243*E243</f>
        <v>41830998.879999995</v>
      </c>
      <c r="G243" s="14">
        <f ca="1">'SCH D-2 B'!P245</f>
        <v>-10275025.555971039</v>
      </c>
      <c r="H243" s="14">
        <f t="shared" ca="1" si="55"/>
        <v>31555973.324028954</v>
      </c>
      <c r="I243" s="23"/>
      <c r="K243" s="14"/>
    </row>
    <row r="244" spans="1:11" ht="18.95" customHeight="1" x14ac:dyDescent="0.2">
      <c r="A244" s="16">
        <f t="shared" si="52"/>
        <v>153</v>
      </c>
      <c r="B244" s="21" t="s">
        <v>187</v>
      </c>
      <c r="C244" s="5" t="s">
        <v>189</v>
      </c>
      <c r="D244" s="14">
        <f>'TaxProvision_Elec B'!D44</f>
        <v>12210572.499999998</v>
      </c>
      <c r="E244" s="15">
        <v>1</v>
      </c>
      <c r="F244" s="14">
        <f t="shared" ref="F244:F245" si="60">D244*E244</f>
        <v>12210572.499999998</v>
      </c>
      <c r="G244" s="14">
        <f ca="1">'SCH D-2 B'!P246</f>
        <v>-2601948.3220470226</v>
      </c>
      <c r="H244" s="14">
        <f t="shared" ca="1" si="55"/>
        <v>9608624.177952975</v>
      </c>
      <c r="I244" s="23"/>
      <c r="K244" s="14"/>
    </row>
    <row r="245" spans="1:11" ht="18.95" customHeight="1" x14ac:dyDescent="0.2">
      <c r="A245" s="16">
        <f t="shared" si="52"/>
        <v>154</v>
      </c>
      <c r="B245" s="21">
        <v>411.4</v>
      </c>
      <c r="C245" s="5" t="s">
        <v>192</v>
      </c>
      <c r="D245" s="14">
        <f>'TaxProvision_Elec B'!C39</f>
        <v>-909007.06</v>
      </c>
      <c r="E245" s="15">
        <v>1</v>
      </c>
      <c r="F245" s="14">
        <f t="shared" si="60"/>
        <v>-909007.06</v>
      </c>
      <c r="G245" s="14">
        <f>'SCH D-2 B'!P247</f>
        <v>0</v>
      </c>
      <c r="H245" s="14">
        <f t="shared" si="55"/>
        <v>-909007.06</v>
      </c>
      <c r="I245" s="23"/>
    </row>
    <row r="246" spans="1:11" ht="18.95" customHeight="1" x14ac:dyDescent="0.2">
      <c r="A246" s="16">
        <f t="shared" ref="A246" si="61">A245+1</f>
        <v>155</v>
      </c>
      <c r="B246" s="21">
        <v>411.8</v>
      </c>
      <c r="C246" s="5" t="s">
        <v>193</v>
      </c>
      <c r="D246" s="19">
        <f>SUMIFS('SCH C-2.2 B'!$P$11:$P$140,'SCH C-2.2 B'!$B$11:$B$140,'SCH C-2.1 B'!$B246)</f>
        <v>-164445.05000000002</v>
      </c>
      <c r="E246" s="15">
        <f t="shared" si="54"/>
        <v>1</v>
      </c>
      <c r="F246" s="19">
        <f>SUMIFS('SCH C-2.2 B'!$P$11:$P$140,'SCH C-2.2 B'!$B$11:$B$140,'SCH C-2.1 B'!$B246)</f>
        <v>-164445.05000000002</v>
      </c>
      <c r="G246" s="19">
        <f ca="1">'SCH D-2 B'!P248</f>
        <v>0</v>
      </c>
      <c r="H246" s="19">
        <f t="shared" ca="1" si="55"/>
        <v>-164445.05000000002</v>
      </c>
      <c r="I246" s="23"/>
    </row>
    <row r="247" spans="1:11" ht="18.95" customHeight="1" x14ac:dyDescent="0.2">
      <c r="B247" s="2"/>
      <c r="C247" s="5"/>
      <c r="I247" s="23"/>
    </row>
    <row r="248" spans="1:11" ht="18.95" customHeight="1" thickBot="1" x14ac:dyDescent="0.25">
      <c r="A248" s="16">
        <f>A246+1</f>
        <v>156</v>
      </c>
      <c r="B248" s="2"/>
      <c r="C248" s="387" t="s">
        <v>100</v>
      </c>
      <c r="D248" s="22">
        <f>SUM(D236:D246)</f>
        <v>987996970.68148923</v>
      </c>
      <c r="F248" s="22">
        <f>SUM(F236:F246)</f>
        <v>987996970.68148923</v>
      </c>
      <c r="G248" s="22">
        <f ca="1">SUM(G236:G246)</f>
        <v>-36168312.616012104</v>
      </c>
      <c r="H248" s="22">
        <f ca="1">SUM(H236:H246)</f>
        <v>951828658.06547689</v>
      </c>
      <c r="I248" s="23"/>
    </row>
    <row r="249" spans="1:11" ht="18.95" customHeight="1" thickTop="1" x14ac:dyDescent="0.2">
      <c r="B249" s="2"/>
      <c r="C249" s="387"/>
      <c r="I249" s="23"/>
    </row>
    <row r="250" spans="1:11" ht="18.95" customHeight="1" thickBot="1" x14ac:dyDescent="0.25">
      <c r="A250" s="16">
        <f>A248+1</f>
        <v>157</v>
      </c>
      <c r="B250" s="2"/>
      <c r="C250" s="387" t="s">
        <v>101</v>
      </c>
      <c r="D250" s="22">
        <f>D32-D248</f>
        <v>297083607.27260399</v>
      </c>
      <c r="F250" s="22">
        <f>F32-F248</f>
        <v>297083607.27260399</v>
      </c>
      <c r="G250" s="22">
        <f ca="1">G32-G248</f>
        <v>-27449521.241518728</v>
      </c>
      <c r="H250" s="22">
        <f ca="1">H32-H248</f>
        <v>269634086.03108573</v>
      </c>
      <c r="I250" s="23"/>
    </row>
    <row r="251" spans="1:11" ht="18.95" customHeight="1" thickTop="1" x14ac:dyDescent="0.2">
      <c r="B251" s="2"/>
    </row>
    <row r="252" spans="1:11" ht="18.95" customHeight="1" x14ac:dyDescent="0.2">
      <c r="B252" s="2"/>
      <c r="C252" s="399"/>
      <c r="D252" s="216"/>
      <c r="E252" s="231"/>
      <c r="F252" s="216"/>
      <c r="G252" s="216"/>
      <c r="H252" s="216"/>
    </row>
    <row r="253" spans="1:11" ht="18.95" customHeight="1" x14ac:dyDescent="0.2">
      <c r="B253" s="2"/>
      <c r="C253" s="231"/>
      <c r="D253" s="216"/>
      <c r="E253" s="231"/>
      <c r="F253" s="216"/>
      <c r="G253" s="232"/>
      <c r="H253" s="216"/>
    </row>
    <row r="254" spans="1:11" ht="18.95" customHeight="1" x14ac:dyDescent="0.2">
      <c r="B254" s="2"/>
      <c r="C254" s="231"/>
      <c r="D254" s="231"/>
      <c r="E254" s="231"/>
      <c r="F254" s="216"/>
      <c r="G254" s="216"/>
      <c r="H254" s="231"/>
    </row>
    <row r="255" spans="1:11" ht="18.95" customHeight="1" x14ac:dyDescent="0.2">
      <c r="B255" s="2"/>
      <c r="G255" s="75"/>
    </row>
    <row r="256" spans="1:11" ht="18.95" customHeight="1" x14ac:dyDescent="0.2">
      <c r="B256" s="2"/>
      <c r="G256" s="14"/>
    </row>
    <row r="257" spans="2:7" ht="18.95" customHeight="1" x14ac:dyDescent="0.2">
      <c r="B257" s="2"/>
      <c r="G257" s="14"/>
    </row>
    <row r="258" spans="2:7" ht="18.95" customHeight="1" x14ac:dyDescent="0.2"/>
    <row r="259" spans="2:7" ht="18.95" customHeight="1" x14ac:dyDescent="0.2"/>
    <row r="260" spans="2:7" ht="18.95" customHeight="1" x14ac:dyDescent="0.2"/>
    <row r="261" spans="2:7" ht="18.95" customHeight="1" x14ac:dyDescent="0.2"/>
    <row r="262" spans="2:7" ht="18.95" customHeight="1" x14ac:dyDescent="0.2"/>
    <row r="263" spans="2:7" ht="18.95" customHeight="1" x14ac:dyDescent="0.2"/>
    <row r="264" spans="2:7" ht="18.95" customHeight="1" x14ac:dyDescent="0.2"/>
    <row r="265" spans="2:7" ht="18.95" customHeight="1" x14ac:dyDescent="0.2"/>
    <row r="266" spans="2:7" ht="18.95" customHeight="1" x14ac:dyDescent="0.2"/>
    <row r="267" spans="2:7" ht="18.95" customHeight="1" x14ac:dyDescent="0.2"/>
    <row r="268" spans="2:7" ht="18.95" customHeight="1" x14ac:dyDescent="0.2"/>
    <row r="269" spans="2:7" ht="18.95" customHeight="1" x14ac:dyDescent="0.2"/>
    <row r="270" spans="2:7" ht="18.95" customHeight="1" x14ac:dyDescent="0.2"/>
    <row r="271" spans="2:7" ht="18.95" customHeight="1" x14ac:dyDescent="0.2"/>
    <row r="272" spans="2:7"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sheetData>
  <mergeCells count="24">
    <mergeCell ref="A1:I1"/>
    <mergeCell ref="A2:I2"/>
    <mergeCell ref="A3:I3"/>
    <mergeCell ref="A4:I4"/>
    <mergeCell ref="A41:I41"/>
    <mergeCell ref="A42:I42"/>
    <mergeCell ref="A43:I43"/>
    <mergeCell ref="A44:I44"/>
    <mergeCell ref="A129:I129"/>
    <mergeCell ref="A130:I130"/>
    <mergeCell ref="A81:I81"/>
    <mergeCell ref="A82:I82"/>
    <mergeCell ref="A83:I83"/>
    <mergeCell ref="A84:I84"/>
    <mergeCell ref="A216:I216"/>
    <mergeCell ref="A131:I131"/>
    <mergeCell ref="A132:I132"/>
    <mergeCell ref="A213:I213"/>
    <mergeCell ref="A214:I214"/>
    <mergeCell ref="A215:I215"/>
    <mergeCell ref="A173:I173"/>
    <mergeCell ref="A174:I174"/>
    <mergeCell ref="A175:I175"/>
    <mergeCell ref="A176:I176"/>
  </mergeCells>
  <pageMargins left="0.7" right="0.7" top="1" bottom="0.75" header="0.3" footer="0.3"/>
  <pageSetup scale="52" fitToHeight="0" orientation="landscape" r:id="rId1"/>
  <rowBreaks count="5" manualBreakCount="5">
    <brk id="40" max="9" man="1"/>
    <brk id="80" max="9" man="1"/>
    <brk id="128" max="9" man="1"/>
    <brk id="172" max="9" man="1"/>
    <brk id="212"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416"/>
  <sheetViews>
    <sheetView zoomScaleNormal="100" workbookViewId="0">
      <selection sqref="A1:I1"/>
    </sheetView>
  </sheetViews>
  <sheetFormatPr defaultColWidth="9.140625" defaultRowHeight="12.75" x14ac:dyDescent="0.2"/>
  <cols>
    <col min="1" max="1" width="6.85546875" style="11" customWidth="1"/>
    <col min="2" max="2" width="13.42578125" style="11" customWidth="1"/>
    <col min="3" max="3" width="58.140625" style="11" customWidth="1"/>
    <col min="4" max="4" width="15.28515625" style="11" customWidth="1"/>
    <col min="5" max="5" width="15.5703125" style="11" customWidth="1"/>
    <col min="6" max="6" width="15.28515625" style="11" customWidth="1"/>
    <col min="7" max="7" width="17.28515625" style="11" customWidth="1"/>
    <col min="8" max="8" width="20.140625" style="11" customWidth="1"/>
    <col min="9" max="9" width="28.42578125" style="11" customWidth="1"/>
    <col min="10" max="10" width="1.85546875" style="11" customWidth="1"/>
    <col min="11" max="16384" width="9.140625" style="11"/>
  </cols>
  <sheetData>
    <row r="1" spans="1:9" s="6" customFormat="1" ht="20.100000000000001" customHeight="1" x14ac:dyDescent="0.2">
      <c r="A1" s="624" t="str">
        <f>'Rate Case Constants'!C9</f>
        <v>LOUISVILLE GAS AND ELECTRIC COMPANY</v>
      </c>
      <c r="B1" s="623"/>
      <c r="C1" s="623"/>
      <c r="D1" s="623"/>
      <c r="E1" s="623"/>
      <c r="F1" s="623"/>
      <c r="G1" s="623"/>
      <c r="H1" s="623"/>
      <c r="I1" s="623"/>
    </row>
    <row r="2" spans="1:9" s="6" customFormat="1" ht="20.100000000000001" customHeight="1" x14ac:dyDescent="0.2">
      <c r="A2" s="624" t="str">
        <f>'Rate Case Constants'!C10</f>
        <v>CASE NO. 2025-00114 - ELECTRIC OPERATIONS</v>
      </c>
      <c r="B2" s="623"/>
      <c r="C2" s="623"/>
      <c r="D2" s="623"/>
      <c r="E2" s="623"/>
      <c r="F2" s="623"/>
      <c r="G2" s="623"/>
      <c r="H2" s="623"/>
      <c r="I2" s="623"/>
    </row>
    <row r="3" spans="1:9" s="6" customFormat="1" ht="20.100000000000001" customHeight="1" x14ac:dyDescent="0.2">
      <c r="A3" s="623" t="s">
        <v>151</v>
      </c>
      <c r="B3" s="623"/>
      <c r="C3" s="623"/>
      <c r="D3" s="623"/>
      <c r="E3" s="623"/>
      <c r="F3" s="623"/>
      <c r="G3" s="623"/>
      <c r="H3" s="623"/>
      <c r="I3" s="623"/>
    </row>
    <row r="4" spans="1:9" s="6" customFormat="1" ht="20.100000000000001" customHeight="1" x14ac:dyDescent="0.2">
      <c r="A4" s="623" t="str">
        <f>'Rate Case Constants'!C22</f>
        <v>FOR THE 12 MONTHS ENDED DECEMBER 31, 2026</v>
      </c>
      <c r="B4" s="623"/>
      <c r="C4" s="623"/>
      <c r="D4" s="623"/>
      <c r="E4" s="623"/>
      <c r="F4" s="623"/>
      <c r="G4" s="623"/>
      <c r="H4" s="623"/>
      <c r="I4" s="623"/>
    </row>
    <row r="5" spans="1:9" s="6" customFormat="1" ht="20.100000000000001" customHeight="1" x14ac:dyDescent="0.2">
      <c r="A5" s="7"/>
      <c r="B5" s="7"/>
      <c r="C5" s="7"/>
      <c r="D5" s="7"/>
      <c r="E5" s="7"/>
      <c r="F5" s="7"/>
      <c r="G5" s="7"/>
      <c r="H5" s="7"/>
      <c r="I5" s="7"/>
    </row>
    <row r="6" spans="1:9" s="6" customFormat="1" ht="20.100000000000001" customHeight="1" x14ac:dyDescent="0.2">
      <c r="A6" s="8" t="s">
        <v>194</v>
      </c>
      <c r="B6" s="8"/>
      <c r="I6" s="9" t="s">
        <v>150</v>
      </c>
    </row>
    <row r="7" spans="1:9" s="6" customFormat="1" ht="20.100000000000001" customHeight="1" x14ac:dyDescent="0.2">
      <c r="A7" s="6" t="str">
        <f>'Rate Case Constants'!C31</f>
        <v>TYPE OF FILING: __X__ ORIGINAL  _____ UPDATED  _____ REVISED</v>
      </c>
      <c r="I7" s="9" t="s">
        <v>331</v>
      </c>
    </row>
    <row r="8" spans="1:9" s="6" customFormat="1" ht="20.100000000000001" customHeight="1" x14ac:dyDescent="0.2">
      <c r="A8" s="8" t="s">
        <v>141</v>
      </c>
      <c r="B8" s="8"/>
      <c r="F8" s="8"/>
      <c r="G8" s="8"/>
      <c r="H8" s="8"/>
      <c r="I8" s="10" t="str">
        <f>'Rate Case Constants'!C36</f>
        <v>WITNESS:   A. M. FACKLER</v>
      </c>
    </row>
    <row r="9" spans="1:9" s="6" customFormat="1" ht="18.95" customHeight="1" x14ac:dyDescent="0.2"/>
    <row r="10" spans="1:9" ht="53.25" customHeight="1" x14ac:dyDescent="0.2">
      <c r="A10" s="18" t="s">
        <v>142</v>
      </c>
      <c r="B10" s="18" t="s">
        <v>143</v>
      </c>
      <c r="C10" s="18" t="s">
        <v>147</v>
      </c>
      <c r="D10" s="18" t="s">
        <v>146</v>
      </c>
      <c r="E10" s="18" t="s">
        <v>144</v>
      </c>
      <c r="F10" s="18" t="s">
        <v>148</v>
      </c>
      <c r="G10" s="18" t="s">
        <v>348</v>
      </c>
      <c r="H10" s="18" t="s">
        <v>784</v>
      </c>
      <c r="I10" s="18" t="s">
        <v>149</v>
      </c>
    </row>
    <row r="11" spans="1:9" ht="18.95" customHeight="1" x14ac:dyDescent="0.2">
      <c r="A11" s="382"/>
      <c r="B11" s="382"/>
      <c r="C11" s="13"/>
      <c r="D11" s="407" t="s">
        <v>120</v>
      </c>
      <c r="E11" s="407" t="s">
        <v>121</v>
      </c>
      <c r="F11" s="407" t="s">
        <v>152</v>
      </c>
      <c r="G11" s="407" t="s">
        <v>153</v>
      </c>
      <c r="H11" s="407" t="s">
        <v>302</v>
      </c>
      <c r="I11" s="407" t="s">
        <v>122</v>
      </c>
    </row>
    <row r="12" spans="1:9" ht="18.95" customHeight="1" x14ac:dyDescent="0.2">
      <c r="A12" s="12"/>
      <c r="B12" s="12"/>
      <c r="C12" s="386"/>
      <c r="D12" s="17" t="s">
        <v>145</v>
      </c>
      <c r="E12" s="17"/>
      <c r="F12" s="17" t="s">
        <v>145</v>
      </c>
      <c r="G12" s="17" t="s">
        <v>145</v>
      </c>
      <c r="H12" s="17" t="s">
        <v>145</v>
      </c>
      <c r="I12" s="17" t="s">
        <v>435</v>
      </c>
    </row>
    <row r="13" spans="1:9" ht="18.95" customHeight="1" x14ac:dyDescent="0.2">
      <c r="A13" s="12">
        <v>1</v>
      </c>
      <c r="B13" s="12"/>
      <c r="C13" s="24" t="s">
        <v>123</v>
      </c>
      <c r="D13" s="14"/>
      <c r="E13" s="15"/>
      <c r="F13" s="14"/>
      <c r="G13" s="14"/>
      <c r="H13" s="14"/>
      <c r="I13" s="14"/>
    </row>
    <row r="14" spans="1:9" ht="18.95" customHeight="1" x14ac:dyDescent="0.2">
      <c r="A14" s="16">
        <f>A13+1</f>
        <v>2</v>
      </c>
      <c r="B14" s="382"/>
      <c r="C14" s="401" t="s">
        <v>155</v>
      </c>
      <c r="D14" s="14"/>
      <c r="E14" s="15"/>
      <c r="F14" s="14"/>
      <c r="G14" s="14"/>
      <c r="H14" s="14"/>
      <c r="I14" s="14"/>
    </row>
    <row r="15" spans="1:9" ht="18.95" customHeight="1" x14ac:dyDescent="0.2">
      <c r="A15" s="16">
        <f t="shared" ref="A15:A23" si="0">A14+1</f>
        <v>3</v>
      </c>
      <c r="B15" s="382">
        <v>440</v>
      </c>
      <c r="C15" s="13" t="s">
        <v>156</v>
      </c>
      <c r="D15" s="14">
        <f>SUMIFS('SCH C-2.2 F'!$P$11:$P$140,'SCH C-2.2 F'!$B$11:$B$140,'SCH C-2.1 F'!$B15)*-1</f>
        <v>519843879.12030858</v>
      </c>
      <c r="E15" s="15">
        <f>IF(D15=0,0,F15/D15)</f>
        <v>1</v>
      </c>
      <c r="F15" s="14">
        <f>SUMIFS('SCH C-2.2 F'!$P$11:$P$140,'SCH C-2.2 F'!$B$11:$B$140,'SCH C-2.1 F'!$B15)*-1</f>
        <v>519843879.12030858</v>
      </c>
      <c r="G15" s="14">
        <f>'SCH D-2 F'!L16</f>
        <v>-28125344.382973403</v>
      </c>
      <c r="H15" s="14">
        <f>SUM(F15:G15)</f>
        <v>491718534.73733521</v>
      </c>
      <c r="I15" s="23"/>
    </row>
    <row r="16" spans="1:9" ht="18.95" customHeight="1" x14ac:dyDescent="0.2">
      <c r="A16" s="16">
        <f t="shared" si="0"/>
        <v>4</v>
      </c>
      <c r="B16" s="382">
        <v>442.2</v>
      </c>
      <c r="C16" s="13" t="s">
        <v>157</v>
      </c>
      <c r="D16" s="14">
        <f>SUMIFS('SCH C-2.2 F'!$P$11:$P$140,'SCH C-2.2 F'!$B$11:$B$140,'SCH C-2.1 F'!$B16)*-1</f>
        <v>424176827.35386097</v>
      </c>
      <c r="E16" s="15">
        <f t="shared" ref="E16:E19" si="1">IF(D16=0,0,F16/D16)</f>
        <v>1</v>
      </c>
      <c r="F16" s="14">
        <f>SUMIFS('SCH C-2.2 F'!$P$11:$P$140,'SCH C-2.2 F'!$B$11:$B$140,'SCH C-2.1 F'!$B16)*-1</f>
        <v>424176827.35386097</v>
      </c>
      <c r="G16" s="14">
        <f>'SCH D-2 F'!L17</f>
        <v>-24753847.321589481</v>
      </c>
      <c r="H16" s="14">
        <f t="shared" ref="H16:H19" si="2">SUM(F16:G16)</f>
        <v>399422980.0322715</v>
      </c>
      <c r="I16" s="23"/>
    </row>
    <row r="17" spans="1:9" ht="18.95" customHeight="1" x14ac:dyDescent="0.2">
      <c r="A17" s="16">
        <f t="shared" si="0"/>
        <v>5</v>
      </c>
      <c r="B17" s="382">
        <v>442.3</v>
      </c>
      <c r="C17" s="13" t="s">
        <v>158</v>
      </c>
      <c r="D17" s="14">
        <f>SUMIFS('SCH C-2.2 F'!$P$11:$P$140,'SCH C-2.2 F'!$B$11:$B$140,'SCH C-2.1 F'!$B17)*-1</f>
        <v>186148172.8646239</v>
      </c>
      <c r="E17" s="15">
        <f t="shared" si="1"/>
        <v>1</v>
      </c>
      <c r="F17" s="14">
        <f>SUMIFS('SCH C-2.2 F'!$P$11:$P$140,'SCH C-2.2 F'!$B$11:$B$140,'SCH C-2.1 F'!$B17)*-1</f>
        <v>186148172.8646239</v>
      </c>
      <c r="G17" s="14">
        <f>'SCH D-2 F'!L18</f>
        <v>-9256818.7782886922</v>
      </c>
      <c r="H17" s="14">
        <f t="shared" si="2"/>
        <v>176891354.08633521</v>
      </c>
      <c r="I17" s="23"/>
    </row>
    <row r="18" spans="1:9" ht="18.95" customHeight="1" x14ac:dyDescent="0.2">
      <c r="A18" s="16">
        <f t="shared" si="0"/>
        <v>6</v>
      </c>
      <c r="B18" s="16">
        <v>444</v>
      </c>
      <c r="C18" s="5" t="s">
        <v>160</v>
      </c>
      <c r="D18" s="14">
        <f>SUMIFS('SCH C-2.2 F'!$P$11:$P$140,'SCH C-2.2 F'!$B$11:$B$140,'SCH C-2.1 F'!$B18)*-1</f>
        <v>1360088.7160510682</v>
      </c>
      <c r="E18" s="15">
        <f t="shared" si="1"/>
        <v>1</v>
      </c>
      <c r="F18" s="14">
        <f>SUMIFS('SCH C-2.2 F'!$P$11:$P$140,'SCH C-2.2 F'!$B$11:$B$140,'SCH C-2.1 F'!$B18)*-1</f>
        <v>1360088.7160510682</v>
      </c>
      <c r="G18" s="14">
        <f>'SCH D-2 F'!L19</f>
        <v>-55820.324356488753</v>
      </c>
      <c r="H18" s="14">
        <f t="shared" si="2"/>
        <v>1304268.3916945795</v>
      </c>
      <c r="I18" s="23"/>
    </row>
    <row r="19" spans="1:9" ht="18.95" customHeight="1" x14ac:dyDescent="0.2">
      <c r="A19" s="16">
        <f t="shared" si="0"/>
        <v>7</v>
      </c>
      <c r="B19" s="16">
        <v>445</v>
      </c>
      <c r="C19" s="5" t="s">
        <v>159</v>
      </c>
      <c r="D19" s="19">
        <f>SUMIFS('SCH C-2.2 F'!$P$11:$P$140,'SCH C-2.2 F'!$B$11:$B$140,'SCH C-2.1 F'!$B19)*-1</f>
        <v>104707906.28120145</v>
      </c>
      <c r="E19" s="15">
        <f t="shared" si="1"/>
        <v>1</v>
      </c>
      <c r="F19" s="19">
        <f>SUMIFS('SCH C-2.2 F'!$P$11:$P$140,'SCH C-2.2 F'!$B$11:$B$140,'SCH C-2.1 F'!$B19)*-1</f>
        <v>104707906.28120145</v>
      </c>
      <c r="G19" s="19">
        <f>'SCH D-2 F'!L20</f>
        <v>-5525370.4365588687</v>
      </c>
      <c r="H19" s="19">
        <f t="shared" si="2"/>
        <v>99182535.84464258</v>
      </c>
      <c r="I19" s="23"/>
    </row>
    <row r="20" spans="1:9" ht="18.95" customHeight="1" x14ac:dyDescent="0.2">
      <c r="A20" s="16">
        <f t="shared" si="0"/>
        <v>8</v>
      </c>
      <c r="B20" s="16"/>
      <c r="C20" s="13" t="s">
        <v>1567</v>
      </c>
      <c r="D20" s="14">
        <f>SUM(D15:D19)</f>
        <v>1236236874.3360457</v>
      </c>
      <c r="F20" s="14">
        <f>SUM(F15:F19)</f>
        <v>1236236874.3360457</v>
      </c>
      <c r="G20" s="14">
        <f>SUM(G15:G19)</f>
        <v>-67717201.243766934</v>
      </c>
      <c r="H20" s="14">
        <f>SUM(H15:H19)</f>
        <v>1168519673.092279</v>
      </c>
    </row>
    <row r="21" spans="1:9" ht="18.95" customHeight="1" x14ac:dyDescent="0.2">
      <c r="A21" s="16">
        <f t="shared" si="0"/>
        <v>9</v>
      </c>
      <c r="B21" s="16">
        <v>447</v>
      </c>
      <c r="C21" s="13" t="s">
        <v>161</v>
      </c>
      <c r="D21" s="14">
        <f>SUMIFS('SCH C-2.2 F'!$P$11:$P$140,'SCH C-2.2 F'!$B$11:$B$140,'SCH C-2.1 F'!$B21)*-1</f>
        <v>54082161.493766166</v>
      </c>
      <c r="E21" s="15">
        <f t="shared" ref="E21" si="3">IF(D21=0,0,F21/D21)</f>
        <v>1</v>
      </c>
      <c r="F21" s="14">
        <f>SUMIFS('SCH C-2.2 F'!$P$11:$P$140,'SCH C-2.2 F'!$B$11:$B$140,'SCH C-2.1 F'!$B21)*-1</f>
        <v>54082161.493766166</v>
      </c>
      <c r="G21" s="14">
        <f>'SCH D-2 F'!L22</f>
        <v>-23475999.30769299</v>
      </c>
      <c r="H21" s="14">
        <f t="shared" ref="H21:H22" si="4">SUM(F21:G21)</f>
        <v>30606162.186073177</v>
      </c>
      <c r="I21" s="23"/>
    </row>
    <row r="22" spans="1:9" ht="18.95" customHeight="1" x14ac:dyDescent="0.2">
      <c r="A22" s="16">
        <f t="shared" si="0"/>
        <v>10</v>
      </c>
      <c r="B22" s="382">
        <v>449.1</v>
      </c>
      <c r="C22" s="13" t="s">
        <v>162</v>
      </c>
      <c r="D22" s="19">
        <f>SUMIFS('SCH C-2.2 F'!$P$11:$P$140,'SCH C-2.2 F'!$B$11:$B$140,'SCH C-2.1 F'!$B22)*-1</f>
        <v>0</v>
      </c>
      <c r="E22" s="15">
        <f>IF(D22=0,1,F22/D22)</f>
        <v>1</v>
      </c>
      <c r="F22" s="19">
        <f>SUMIFS('SCH C-2.2 F'!$P$11:$P$140,'SCH C-2.2 F'!$B$11:$B$140,'SCH C-2.1 F'!$B22)*-1</f>
        <v>0</v>
      </c>
      <c r="G22" s="19">
        <f>'SCH D-2 F'!L23</f>
        <v>0</v>
      </c>
      <c r="H22" s="19">
        <f t="shared" si="4"/>
        <v>0</v>
      </c>
      <c r="I22" s="23"/>
    </row>
    <row r="23" spans="1:9" ht="18.95" customHeight="1" x14ac:dyDescent="0.2">
      <c r="A23" s="16">
        <f t="shared" si="0"/>
        <v>11</v>
      </c>
      <c r="C23" s="13" t="s">
        <v>163</v>
      </c>
      <c r="D23" s="20">
        <f>SUM(D20:D22)</f>
        <v>1290319035.8298118</v>
      </c>
      <c r="F23" s="20">
        <f>SUM(F20:F22)</f>
        <v>1290319035.8298118</v>
      </c>
      <c r="G23" s="20">
        <f>SUM(G20:G22)</f>
        <v>-91193200.551459923</v>
      </c>
      <c r="H23" s="20">
        <f>SUM(H20:H22)</f>
        <v>1199125835.278352</v>
      </c>
    </row>
    <row r="24" spans="1:9" ht="18.95" customHeight="1" x14ac:dyDescent="0.2"/>
    <row r="25" spans="1:9" ht="18.95" customHeight="1" x14ac:dyDescent="0.2">
      <c r="A25" s="16">
        <f>A23+1</f>
        <v>12</v>
      </c>
      <c r="B25" s="16"/>
      <c r="C25" s="401" t="s">
        <v>164</v>
      </c>
    </row>
    <row r="26" spans="1:9" ht="18.95" customHeight="1" x14ac:dyDescent="0.2">
      <c r="A26" s="16">
        <f>A25+1</f>
        <v>13</v>
      </c>
      <c r="B26" s="16">
        <v>450</v>
      </c>
      <c r="C26" s="13" t="s">
        <v>166</v>
      </c>
      <c r="D26" s="14">
        <f>SUMIFS('SCH C-2.2 F'!$P$11:$P$140,'SCH C-2.2 F'!$B$11:$B$140,'SCH C-2.1 F'!$B26)*-1</f>
        <v>2643759.8840000001</v>
      </c>
      <c r="E26" s="15">
        <f t="shared" ref="E26:E29" si="5">IF(D26=0,0,F26/D26)</f>
        <v>1</v>
      </c>
      <c r="F26" s="14">
        <f>SUMIFS('SCH C-2.2 F'!$P$11:$P$140,'SCH C-2.2 F'!$B$11:$B$140,'SCH C-2.1 F'!$B26)*-1</f>
        <v>2643759.8840000001</v>
      </c>
      <c r="G26" s="14">
        <f>'SCH D-2 F'!L27</f>
        <v>0</v>
      </c>
      <c r="H26" s="14">
        <f t="shared" ref="H26:H29" si="6">SUM(F26:G26)</f>
        <v>2643759.8840000001</v>
      </c>
      <c r="I26" s="23"/>
    </row>
    <row r="27" spans="1:9" ht="18.95" customHeight="1" x14ac:dyDescent="0.2">
      <c r="A27" s="16">
        <f t="shared" ref="A27:A30" si="7">A26+1</f>
        <v>14</v>
      </c>
      <c r="B27" s="16">
        <v>451</v>
      </c>
      <c r="C27" s="5" t="s">
        <v>165</v>
      </c>
      <c r="D27" s="14">
        <f>SUMIFS('SCH C-2.2 F'!$P$11:$P$140,'SCH C-2.2 F'!$B$11:$B$140,'SCH C-2.1 F'!$B27)*-1</f>
        <v>533345.43126560492</v>
      </c>
      <c r="E27" s="15">
        <f t="shared" si="5"/>
        <v>1</v>
      </c>
      <c r="F27" s="14">
        <f>SUMIFS('SCH C-2.2 F'!$P$11:$P$140,'SCH C-2.2 F'!$B$11:$B$140,'SCH C-2.1 F'!$B27)*-1</f>
        <v>533345.43126560492</v>
      </c>
      <c r="G27" s="14">
        <f>'SCH D-2 F'!L28</f>
        <v>0</v>
      </c>
      <c r="H27" s="14">
        <f t="shared" si="6"/>
        <v>533345.43126560492</v>
      </c>
      <c r="I27" s="23"/>
    </row>
    <row r="28" spans="1:9" ht="18.95" customHeight="1" x14ac:dyDescent="0.2">
      <c r="A28" s="16">
        <f t="shared" si="7"/>
        <v>15</v>
      </c>
      <c r="B28" s="16">
        <v>454</v>
      </c>
      <c r="C28" t="s">
        <v>17</v>
      </c>
      <c r="D28" s="14">
        <f>SUMIFS('SCH C-2.2 F'!$P$11:$P$140,'SCH C-2.2 F'!$B$11:$B$140,'SCH C-2.1 F'!$B28)*-1</f>
        <v>3563617.0999999968</v>
      </c>
      <c r="E28" s="15">
        <f t="shared" si="5"/>
        <v>1</v>
      </c>
      <c r="F28" s="14">
        <f>SUMIFS('SCH C-2.2 F'!$P$11:$P$140,'SCH C-2.2 F'!$B$11:$B$140,'SCH C-2.1 F'!$B28)*-1</f>
        <v>3563617.0999999968</v>
      </c>
      <c r="G28" s="14">
        <f>'SCH D-2 F'!L29</f>
        <v>0</v>
      </c>
      <c r="H28" s="14">
        <f t="shared" si="6"/>
        <v>3563617.0999999968</v>
      </c>
      <c r="I28" s="23"/>
    </row>
    <row r="29" spans="1:9" ht="18.95" customHeight="1" x14ac:dyDescent="0.2">
      <c r="A29" s="16">
        <f t="shared" si="7"/>
        <v>16</v>
      </c>
      <c r="B29" s="16">
        <v>456</v>
      </c>
      <c r="C29" t="s">
        <v>18</v>
      </c>
      <c r="D29" s="19">
        <f>SUMIFS('SCH C-2.2 F'!$P$11:$P$140,'SCH C-2.2 F'!$B$11:$B$140,'SCH C-2.1 F'!$B29)*-1</f>
        <v>14100234.5547287</v>
      </c>
      <c r="E29" s="15">
        <f t="shared" si="5"/>
        <v>1</v>
      </c>
      <c r="F29" s="19">
        <f>SUMIFS('SCH C-2.2 F'!$P$11:$P$140,'SCH C-2.2 F'!$B$11:$B$140,'SCH C-2.1 F'!$B29)*-1</f>
        <v>14100234.5547287</v>
      </c>
      <c r="G29" s="19">
        <f>'SCH D-2 F'!L30</f>
        <v>0</v>
      </c>
      <c r="H29" s="19">
        <f t="shared" si="6"/>
        <v>14100234.5547287</v>
      </c>
      <c r="I29" s="23"/>
    </row>
    <row r="30" spans="1:9" ht="18.95" customHeight="1" x14ac:dyDescent="0.2">
      <c r="A30" s="16">
        <f t="shared" si="7"/>
        <v>17</v>
      </c>
      <c r="B30" s="16"/>
      <c r="C30" s="13" t="s">
        <v>190</v>
      </c>
      <c r="D30" s="20">
        <f>SUM(D26:D29)</f>
        <v>20840956.969994303</v>
      </c>
      <c r="F30" s="20">
        <f>SUM(F26:F29)</f>
        <v>20840956.969994303</v>
      </c>
      <c r="G30" s="20">
        <f>SUM(G26:G29)</f>
        <v>0</v>
      </c>
      <c r="H30" s="20">
        <f>SUM(H26:H29)</f>
        <v>20840956.969994303</v>
      </c>
    </row>
    <row r="31" spans="1:9" ht="18.95" customHeight="1" x14ac:dyDescent="0.2">
      <c r="A31" s="16"/>
      <c r="B31" s="16"/>
      <c r="C31" s="13"/>
    </row>
    <row r="32" spans="1:9" ht="18.95" customHeight="1" x14ac:dyDescent="0.2">
      <c r="A32" s="16">
        <f>A30+1</f>
        <v>18</v>
      </c>
      <c r="B32" s="16"/>
      <c r="C32" s="25" t="s">
        <v>126</v>
      </c>
      <c r="D32" s="19">
        <f>D23+D30</f>
        <v>1311159992.7998061</v>
      </c>
      <c r="F32" s="19">
        <f>F23+F30</f>
        <v>1311159992.7998061</v>
      </c>
      <c r="G32" s="19">
        <f>G23+G30</f>
        <v>-91193200.551459923</v>
      </c>
      <c r="H32" s="19">
        <f>H23+H30</f>
        <v>1219966792.2483463</v>
      </c>
    </row>
    <row r="33" spans="1:9" ht="18.95" customHeight="1" x14ac:dyDescent="0.2">
      <c r="B33" s="16"/>
      <c r="C33" s="13"/>
    </row>
    <row r="34" spans="1:9" ht="18.95" customHeight="1" x14ac:dyDescent="0.2">
      <c r="A34" s="16">
        <f>A32+1</f>
        <v>19</v>
      </c>
      <c r="B34" s="16"/>
      <c r="C34" s="24" t="s">
        <v>124</v>
      </c>
    </row>
    <row r="35" spans="1:9" ht="18.95" customHeight="1" x14ac:dyDescent="0.2">
      <c r="A35" s="16">
        <f>A34+1</f>
        <v>20</v>
      </c>
      <c r="B35" s="16"/>
      <c r="C35" s="401" t="s">
        <v>183</v>
      </c>
    </row>
    <row r="36" spans="1:9" ht="18.95" customHeight="1" x14ac:dyDescent="0.2">
      <c r="A36" s="16">
        <f t="shared" ref="A36:A62" si="8">A35+1</f>
        <v>21</v>
      </c>
      <c r="B36" s="16"/>
      <c r="C36" s="401" t="s">
        <v>167</v>
      </c>
    </row>
    <row r="37" spans="1:9" ht="18.95" customHeight="1" x14ac:dyDescent="0.2">
      <c r="A37" s="16">
        <f t="shared" si="8"/>
        <v>22</v>
      </c>
      <c r="B37" s="2">
        <v>500</v>
      </c>
      <c r="C37" t="s">
        <v>31</v>
      </c>
      <c r="D37" s="14">
        <f>SUMIFS('SCH C-2.2 F'!$P$11:$P$140,'SCH C-2.2 F'!$B$11:$B$140,'SCH C-2.1 F'!$B37)</f>
        <v>4033616.9099999997</v>
      </c>
      <c r="E37" s="15">
        <f t="shared" ref="E37:E39" si="9">IF(D37=0,0,F37/D37)</f>
        <v>1</v>
      </c>
      <c r="F37" s="14">
        <f>SUMIFS('SCH C-2.2 F'!$P$11:$P$140,'SCH C-2.2 F'!$B$11:$B$140,'SCH C-2.1 F'!$B37)</f>
        <v>4033616.9099999997</v>
      </c>
      <c r="G37" s="14">
        <f>'SCH D-2 F'!L38</f>
        <v>0</v>
      </c>
      <c r="H37" s="14">
        <f t="shared" ref="H37:H61" si="10">SUM(F37:G37)</f>
        <v>4033616.9099999997</v>
      </c>
      <c r="I37" s="23"/>
    </row>
    <row r="38" spans="1:9" ht="18.95" customHeight="1" x14ac:dyDescent="0.2">
      <c r="A38" s="16">
        <f t="shared" si="8"/>
        <v>23</v>
      </c>
      <c r="B38" s="2">
        <v>501</v>
      </c>
      <c r="C38" t="s">
        <v>19</v>
      </c>
      <c r="D38" s="14">
        <f>SUMIFS('SCH C-2.2 F'!$P$11:$P$140,'SCH C-2.2 F'!$B$11:$B$140,'SCH C-2.1 F'!$B38)</f>
        <v>268585518.2489717</v>
      </c>
      <c r="E38" s="15">
        <f t="shared" si="9"/>
        <v>1</v>
      </c>
      <c r="F38" s="14">
        <f>SUMIFS('SCH C-2.2 F'!$P$11:$P$140,'SCH C-2.2 F'!$B$11:$B$140,'SCH C-2.1 F'!$B38)</f>
        <v>268585518.2489717</v>
      </c>
      <c r="G38" s="14">
        <f>'SCH D-2 F'!L39</f>
        <v>-3451693.6132510053</v>
      </c>
      <c r="H38" s="14">
        <f t="shared" si="10"/>
        <v>265133824.6357207</v>
      </c>
      <c r="I38" s="23"/>
    </row>
    <row r="39" spans="1:9" ht="18.95" customHeight="1" x14ac:dyDescent="0.2">
      <c r="A39" s="16">
        <f t="shared" si="8"/>
        <v>24</v>
      </c>
      <c r="B39" s="2">
        <v>502</v>
      </c>
      <c r="C39" t="s">
        <v>20</v>
      </c>
      <c r="D39" s="14">
        <f>SUMIFS('SCH C-2.2 F'!$P$11:$P$140,'SCH C-2.2 F'!$B$11:$B$140,'SCH C-2.1 F'!$B39)</f>
        <v>-761759.81000000553</v>
      </c>
      <c r="E39" s="15">
        <f t="shared" si="9"/>
        <v>1</v>
      </c>
      <c r="F39" s="14">
        <f>SUMIFS('SCH C-2.2 F'!$P$11:$P$140,'SCH C-2.2 F'!$B$11:$B$140,'SCH C-2.1 F'!$B39)</f>
        <v>-761759.81000000553</v>
      </c>
      <c r="G39" s="14">
        <f>'SCH D-2 F'!L40</f>
        <v>22755095.214146379</v>
      </c>
      <c r="H39" s="14">
        <f t="shared" si="10"/>
        <v>21993335.404146373</v>
      </c>
      <c r="I39" s="23"/>
    </row>
    <row r="40" spans="1:9" ht="18.95" customHeight="1" x14ac:dyDescent="0.2">
      <c r="A40" s="16">
        <f t="shared" si="8"/>
        <v>25</v>
      </c>
      <c r="B40" s="2">
        <v>504</v>
      </c>
      <c r="C40" t="s">
        <v>21</v>
      </c>
      <c r="D40" s="14">
        <f>SUMIFS('SCH C-2.2 F'!$P$11:$P$140,'SCH C-2.2 F'!$B$11:$B$140,'SCH C-2.1 F'!$B40)</f>
        <v>0</v>
      </c>
      <c r="E40" s="15">
        <f>IF(D40=0,1,F40/D40)</f>
        <v>1</v>
      </c>
      <c r="F40" s="14">
        <f>SUMIFS('SCH C-2.2 F'!$P$11:$P$140,'SCH C-2.2 F'!$B$11:$B$140,'SCH C-2.1 F'!$B40)</f>
        <v>0</v>
      </c>
      <c r="G40" s="14">
        <f>'SCH D-2 F'!L41</f>
        <v>0</v>
      </c>
      <c r="H40" s="14">
        <f t="shared" si="10"/>
        <v>0</v>
      </c>
      <c r="I40" s="23"/>
    </row>
    <row r="41" spans="1:9" s="6" customFormat="1" ht="20.100000000000001" customHeight="1" x14ac:dyDescent="0.2">
      <c r="A41" s="623" t="str">
        <f>$A$1</f>
        <v>LOUISVILLE GAS AND ELECTRIC COMPANY</v>
      </c>
      <c r="B41" s="623"/>
      <c r="C41" s="623"/>
      <c r="D41" s="623"/>
      <c r="E41" s="623"/>
      <c r="F41" s="623"/>
      <c r="G41" s="623"/>
      <c r="H41" s="623"/>
      <c r="I41" s="623"/>
    </row>
    <row r="42" spans="1:9" s="6" customFormat="1" ht="20.100000000000001" customHeight="1" x14ac:dyDescent="0.2">
      <c r="A42" s="623" t="str">
        <f>$A$2</f>
        <v>CASE NO. 2025-00114 - ELECTRIC OPERATIONS</v>
      </c>
      <c r="B42" s="623"/>
      <c r="C42" s="623"/>
      <c r="D42" s="623"/>
      <c r="E42" s="623"/>
      <c r="F42" s="623"/>
      <c r="G42" s="623"/>
      <c r="H42" s="623"/>
      <c r="I42" s="623"/>
    </row>
    <row r="43" spans="1:9" s="6" customFormat="1" ht="20.100000000000001" customHeight="1" x14ac:dyDescent="0.2">
      <c r="A43" s="623" t="s">
        <v>151</v>
      </c>
      <c r="B43" s="623"/>
      <c r="C43" s="623"/>
      <c r="D43" s="623"/>
      <c r="E43" s="623"/>
      <c r="F43" s="623"/>
      <c r="G43" s="623"/>
      <c r="H43" s="623"/>
      <c r="I43" s="623"/>
    </row>
    <row r="44" spans="1:9" s="6" customFormat="1" ht="20.100000000000001" customHeight="1" x14ac:dyDescent="0.2">
      <c r="A44" s="623" t="str">
        <f>$A$4</f>
        <v>FOR THE 12 MONTHS ENDED DECEMBER 31, 2026</v>
      </c>
      <c r="B44" s="623"/>
      <c r="C44" s="623"/>
      <c r="D44" s="623"/>
      <c r="E44" s="623"/>
      <c r="F44" s="623"/>
      <c r="G44" s="623"/>
      <c r="H44" s="623"/>
      <c r="I44" s="623"/>
    </row>
    <row r="45" spans="1:9" s="6" customFormat="1" ht="20.100000000000001" customHeight="1" x14ac:dyDescent="0.2">
      <c r="A45" s="7"/>
      <c r="B45" s="7"/>
      <c r="C45" s="7"/>
      <c r="D45" s="7"/>
      <c r="E45" s="7"/>
      <c r="F45" s="7"/>
      <c r="G45" s="7"/>
      <c r="H45" s="7"/>
      <c r="I45" s="7"/>
    </row>
    <row r="46" spans="1:9" s="6" customFormat="1" ht="20.100000000000001" customHeight="1" x14ac:dyDescent="0.2">
      <c r="A46" s="6" t="str">
        <f>$A$6</f>
        <v>DATA:____BASE  PERIOD__X__FORECASTED  PERIOD</v>
      </c>
      <c r="B46" s="8"/>
      <c r="I46" s="9" t="s">
        <v>150</v>
      </c>
    </row>
    <row r="47" spans="1:9" s="6" customFormat="1" ht="20.100000000000001" customHeight="1" x14ac:dyDescent="0.2">
      <c r="A47" s="6" t="str">
        <f>$A$7</f>
        <v>TYPE OF FILING: __X__ ORIGINAL  _____ UPDATED  _____ REVISED</v>
      </c>
      <c r="I47" s="9" t="s">
        <v>330</v>
      </c>
    </row>
    <row r="48" spans="1:9" s="6" customFormat="1" ht="20.100000000000001" customHeight="1" x14ac:dyDescent="0.2">
      <c r="A48" s="8" t="s">
        <v>141</v>
      </c>
      <c r="B48" s="8"/>
      <c r="F48" s="8"/>
      <c r="G48" s="8"/>
      <c r="H48" s="8"/>
      <c r="I48" s="10" t="str">
        <f>$I$8</f>
        <v>WITNESS:   A. M. FACKLER</v>
      </c>
    </row>
    <row r="49" spans="1:9" s="6" customFormat="1" ht="20.100000000000001" customHeight="1" x14ac:dyDescent="0.2"/>
    <row r="50" spans="1:9" ht="53.25" customHeight="1" x14ac:dyDescent="0.2">
      <c r="A50" s="18" t="s">
        <v>142</v>
      </c>
      <c r="B50" s="18" t="s">
        <v>143</v>
      </c>
      <c r="C50" s="406" t="s">
        <v>147</v>
      </c>
      <c r="D50" s="18" t="s">
        <v>146</v>
      </c>
      <c r="E50" s="18" t="s">
        <v>144</v>
      </c>
      <c r="F50" s="18" t="s">
        <v>148</v>
      </c>
      <c r="G50" s="18" t="s">
        <v>348</v>
      </c>
      <c r="H50" s="18" t="s">
        <v>784</v>
      </c>
      <c r="I50" s="18" t="s">
        <v>149</v>
      </c>
    </row>
    <row r="51" spans="1:9" ht="18.95" customHeight="1" x14ac:dyDescent="0.2">
      <c r="A51" s="382"/>
      <c r="B51" s="382"/>
      <c r="C51" s="13"/>
      <c r="D51" s="407" t="s">
        <v>120</v>
      </c>
      <c r="E51" s="407" t="s">
        <v>121</v>
      </c>
      <c r="F51" s="407" t="s">
        <v>152</v>
      </c>
      <c r="G51" s="407" t="s">
        <v>153</v>
      </c>
      <c r="H51" s="407" t="s">
        <v>302</v>
      </c>
      <c r="I51" s="407" t="s">
        <v>122</v>
      </c>
    </row>
    <row r="52" spans="1:9" ht="23.1" customHeight="1" x14ac:dyDescent="0.2">
      <c r="A52" s="12"/>
      <c r="B52" s="12"/>
      <c r="C52" s="386"/>
      <c r="D52" s="17" t="s">
        <v>145</v>
      </c>
      <c r="E52" s="17"/>
      <c r="F52" s="17" t="s">
        <v>145</v>
      </c>
      <c r="G52" s="17" t="s">
        <v>145</v>
      </c>
      <c r="H52" s="17" t="s">
        <v>145</v>
      </c>
      <c r="I52" s="17" t="str">
        <f>$I$12</f>
        <v>ALL ELECTRIC 100%</v>
      </c>
    </row>
    <row r="53" spans="1:9" ht="18.95" customHeight="1" x14ac:dyDescent="0.2">
      <c r="A53" s="16">
        <f>A40+1</f>
        <v>26</v>
      </c>
      <c r="B53" s="2">
        <v>505</v>
      </c>
      <c r="C53" t="s">
        <v>22</v>
      </c>
      <c r="D53" s="14">
        <f>SUMIFS('SCH C-2.2 F'!$P$11:$P$140,'SCH C-2.2 F'!$B$11:$B$140,'SCH C-2.1 F'!$B53)</f>
        <v>2463165.2399999998</v>
      </c>
      <c r="E53" s="15">
        <f t="shared" ref="E53:E61" si="11">IF(D53=0,0,F53/D53)</f>
        <v>1</v>
      </c>
      <c r="F53" s="14">
        <f>SUMIFS('SCH C-2.2 F'!$P$11:$P$140,'SCH C-2.2 F'!$B$11:$B$140,'SCH C-2.1 F'!$B53)</f>
        <v>2463165.2399999998</v>
      </c>
      <c r="G53" s="14">
        <f>'SCH D-2 F'!L54</f>
        <v>0</v>
      </c>
      <c r="H53" s="14">
        <f t="shared" si="10"/>
        <v>2463165.2399999998</v>
      </c>
      <c r="I53" s="23"/>
    </row>
    <row r="54" spans="1:9" ht="18.95" customHeight="1" x14ac:dyDescent="0.2">
      <c r="A54" s="16">
        <f t="shared" si="8"/>
        <v>27</v>
      </c>
      <c r="B54" s="2">
        <v>506</v>
      </c>
      <c r="C54" t="s">
        <v>23</v>
      </c>
      <c r="D54" s="14">
        <f>SUMIFS('SCH C-2.2 F'!$P$11:$P$140,'SCH C-2.2 F'!$B$11:$B$140,'SCH C-2.1 F'!$B54)</f>
        <v>19188282.050000001</v>
      </c>
      <c r="E54" s="15">
        <f t="shared" si="11"/>
        <v>1</v>
      </c>
      <c r="F54" s="14">
        <f>SUMIFS('SCH C-2.2 F'!$P$11:$P$140,'SCH C-2.2 F'!$B$11:$B$140,'SCH C-2.1 F'!$B54)</f>
        <v>19188282.050000001</v>
      </c>
      <c r="G54" s="14">
        <f>'SCH D-2 F'!L55</f>
        <v>0</v>
      </c>
      <c r="H54" s="14">
        <f t="shared" si="10"/>
        <v>19188282.050000001</v>
      </c>
      <c r="I54" s="23"/>
    </row>
    <row r="55" spans="1:9" ht="18.95" customHeight="1" x14ac:dyDescent="0.2">
      <c r="A55" s="16">
        <f t="shared" si="8"/>
        <v>28</v>
      </c>
      <c r="B55" s="2">
        <v>507</v>
      </c>
      <c r="C55" t="s">
        <v>24</v>
      </c>
      <c r="D55" s="14">
        <f>SUMIFS('SCH C-2.2 F'!$P$11:$P$140,'SCH C-2.2 F'!$B$11:$B$140,'SCH C-2.1 F'!$B55)</f>
        <v>0</v>
      </c>
      <c r="E55" s="15">
        <f>IF(D55=0,1,F55/D55)</f>
        <v>1</v>
      </c>
      <c r="F55" s="14">
        <f>SUMIFS('SCH C-2.2 F'!$P$11:$P$140,'SCH C-2.2 F'!$B$11:$B$140,'SCH C-2.1 F'!$B55)</f>
        <v>0</v>
      </c>
      <c r="G55" s="14">
        <f>'SCH D-2 F'!L56</f>
        <v>0</v>
      </c>
      <c r="H55" s="14">
        <f t="shared" si="10"/>
        <v>0</v>
      </c>
      <c r="I55" s="23"/>
    </row>
    <row r="56" spans="1:9" ht="18.95" customHeight="1" x14ac:dyDescent="0.2">
      <c r="A56" s="16">
        <f t="shared" si="8"/>
        <v>29</v>
      </c>
      <c r="B56" s="2">
        <v>509</v>
      </c>
      <c r="C56" t="s">
        <v>25</v>
      </c>
      <c r="D56" s="14">
        <f>SUMIFS('SCH C-2.2 F'!$P$11:$P$140,'SCH C-2.2 F'!$B$11:$B$140,'SCH C-2.1 F'!$B56)</f>
        <v>0</v>
      </c>
      <c r="E56" s="15">
        <f>IF(D56=0,1,F56/D56)</f>
        <v>1</v>
      </c>
      <c r="F56" s="14">
        <f>SUMIFS('SCH C-2.2 F'!$P$11:$P$140,'SCH C-2.2 F'!$B$11:$B$140,'SCH C-2.1 F'!$B56)</f>
        <v>0</v>
      </c>
      <c r="G56" s="14">
        <f>'SCH D-2 F'!L57</f>
        <v>0</v>
      </c>
      <c r="H56" s="14">
        <f t="shared" si="10"/>
        <v>0</v>
      </c>
      <c r="I56" s="23"/>
    </row>
    <row r="57" spans="1:9" ht="18.95" customHeight="1" x14ac:dyDescent="0.2">
      <c r="A57" s="16">
        <f t="shared" si="8"/>
        <v>30</v>
      </c>
      <c r="B57" s="2">
        <v>510</v>
      </c>
      <c r="C57" t="s">
        <v>26</v>
      </c>
      <c r="D57" s="14">
        <f>SUMIFS('SCH C-2.2 F'!$P$11:$P$140,'SCH C-2.2 F'!$B$11:$B$140,'SCH C-2.1 F'!$B57)</f>
        <v>6503921.5</v>
      </c>
      <c r="E57" s="15">
        <f t="shared" si="11"/>
        <v>1</v>
      </c>
      <c r="F57" s="14">
        <f>SUMIFS('SCH C-2.2 F'!$P$11:$P$140,'SCH C-2.2 F'!$B$11:$B$140,'SCH C-2.1 F'!$B57)</f>
        <v>6503921.5</v>
      </c>
      <c r="G57" s="14">
        <f>'SCH D-2 F'!L58</f>
        <v>0</v>
      </c>
      <c r="H57" s="14">
        <f t="shared" si="10"/>
        <v>6503921.5</v>
      </c>
      <c r="I57" s="23"/>
    </row>
    <row r="58" spans="1:9" ht="18.95" customHeight="1" x14ac:dyDescent="0.2">
      <c r="A58" s="16">
        <f t="shared" si="8"/>
        <v>31</v>
      </c>
      <c r="B58" s="2">
        <v>511</v>
      </c>
      <c r="C58" t="s">
        <v>27</v>
      </c>
      <c r="D58" s="14">
        <f>SUMIFS('SCH C-2.2 F'!$P$11:$P$140,'SCH C-2.2 F'!$B$11:$B$140,'SCH C-2.1 F'!$B58)</f>
        <v>3059779.79</v>
      </c>
      <c r="E58" s="15">
        <f t="shared" si="11"/>
        <v>1</v>
      </c>
      <c r="F58" s="14">
        <f>SUMIFS('SCH C-2.2 F'!$P$11:$P$140,'SCH C-2.2 F'!$B$11:$B$140,'SCH C-2.1 F'!$B58)</f>
        <v>3059779.79</v>
      </c>
      <c r="G58" s="14">
        <f>'SCH D-2 F'!L59</f>
        <v>0</v>
      </c>
      <c r="H58" s="14">
        <f t="shared" si="10"/>
        <v>3059779.79</v>
      </c>
      <c r="I58" s="23"/>
    </row>
    <row r="59" spans="1:9" ht="18.95" customHeight="1" x14ac:dyDescent="0.2">
      <c r="A59" s="16">
        <f t="shared" si="8"/>
        <v>32</v>
      </c>
      <c r="B59" s="2">
        <v>512</v>
      </c>
      <c r="C59" t="s">
        <v>28</v>
      </c>
      <c r="D59" s="14">
        <f>SUMIFS('SCH C-2.2 F'!$P$11:$P$140,'SCH C-2.2 F'!$B$11:$B$140,'SCH C-2.1 F'!$B59)</f>
        <v>29195574.799999997</v>
      </c>
      <c r="E59" s="15">
        <f t="shared" si="11"/>
        <v>1</v>
      </c>
      <c r="F59" s="14">
        <f>SUMIFS('SCH C-2.2 F'!$P$11:$P$140,'SCH C-2.2 F'!$B$11:$B$140,'SCH C-2.1 F'!$B59)</f>
        <v>29195574.799999997</v>
      </c>
      <c r="G59" s="14">
        <f>'SCH D-2 F'!L60</f>
        <v>-2707349.21</v>
      </c>
      <c r="H59" s="14">
        <f t="shared" si="10"/>
        <v>26488225.589999996</v>
      </c>
      <c r="I59" s="23"/>
    </row>
    <row r="60" spans="1:9" ht="18.95" customHeight="1" x14ac:dyDescent="0.2">
      <c r="A60" s="16">
        <f t="shared" si="8"/>
        <v>33</v>
      </c>
      <c r="B60" s="2">
        <v>513</v>
      </c>
      <c r="C60" t="s">
        <v>29</v>
      </c>
      <c r="D60" s="14">
        <f>SUMIFS('SCH C-2.2 F'!$P$11:$P$140,'SCH C-2.2 F'!$B$11:$B$140,'SCH C-2.1 F'!$B60)</f>
        <v>11671590.030000003</v>
      </c>
      <c r="E60" s="15">
        <f t="shared" si="11"/>
        <v>1</v>
      </c>
      <c r="F60" s="14">
        <f>SUMIFS('SCH C-2.2 F'!$P$11:$P$140,'SCH C-2.2 F'!$B$11:$B$140,'SCH C-2.1 F'!$B60)</f>
        <v>11671590.030000003</v>
      </c>
      <c r="G60" s="14">
        <f>'SCH D-2 F'!L61</f>
        <v>0</v>
      </c>
      <c r="H60" s="14">
        <f t="shared" si="10"/>
        <v>11671590.030000003</v>
      </c>
      <c r="I60" s="23"/>
    </row>
    <row r="61" spans="1:9" ht="18.95" customHeight="1" x14ac:dyDescent="0.2">
      <c r="A61" s="16">
        <f t="shared" si="8"/>
        <v>34</v>
      </c>
      <c r="B61" s="2">
        <v>514</v>
      </c>
      <c r="C61" t="s">
        <v>30</v>
      </c>
      <c r="D61" s="14">
        <f>SUMIFS('SCH C-2.2 F'!$P$11:$P$140,'SCH C-2.2 F'!$B$11:$B$140,'SCH C-2.1 F'!$B61)</f>
        <v>1026554.5499999997</v>
      </c>
      <c r="E61" s="15">
        <f t="shared" si="11"/>
        <v>1</v>
      </c>
      <c r="F61" s="14">
        <f>SUMIFS('SCH C-2.2 F'!$P$11:$P$140,'SCH C-2.2 F'!$B$11:$B$140,'SCH C-2.1 F'!$B61)</f>
        <v>1026554.5499999997</v>
      </c>
      <c r="G61" s="14">
        <f>'SCH D-2 F'!L62</f>
        <v>0</v>
      </c>
      <c r="H61" s="14">
        <f t="shared" si="10"/>
        <v>1026554.5499999997</v>
      </c>
      <c r="I61" s="23"/>
    </row>
    <row r="62" spans="1:9" ht="18.95" customHeight="1" x14ac:dyDescent="0.2">
      <c r="A62" s="16">
        <f t="shared" si="8"/>
        <v>35</v>
      </c>
      <c r="B62" s="2"/>
      <c r="C62" t="s">
        <v>127</v>
      </c>
      <c r="D62" s="20">
        <f>SUM(D37:D61)</f>
        <v>344966243.30897182</v>
      </c>
      <c r="F62" s="20">
        <f>SUM(F37:F61)</f>
        <v>344966243.30897182</v>
      </c>
      <c r="G62" s="20">
        <f>SUM(G37:G61)</f>
        <v>16596052.390895374</v>
      </c>
      <c r="H62" s="20">
        <f>SUM(H37:H61)</f>
        <v>361562295.69986713</v>
      </c>
      <c r="I62" s="23"/>
    </row>
    <row r="63" spans="1:9" ht="18.95" customHeight="1" x14ac:dyDescent="0.2">
      <c r="B63" s="2"/>
      <c r="C63"/>
      <c r="I63" s="23"/>
    </row>
    <row r="64" spans="1:9" ht="18.95" customHeight="1" x14ac:dyDescent="0.2">
      <c r="A64" s="16">
        <f>A62+1</f>
        <v>36</v>
      </c>
      <c r="B64" s="2"/>
      <c r="C64" s="408" t="s">
        <v>168</v>
      </c>
    </row>
    <row r="65" spans="1:9" ht="18.95" customHeight="1" x14ac:dyDescent="0.2">
      <c r="A65" s="16">
        <f>A64+1</f>
        <v>37</v>
      </c>
      <c r="B65" s="2">
        <v>535</v>
      </c>
      <c r="C65" t="s">
        <v>32</v>
      </c>
      <c r="D65" s="14">
        <f>SUMIFS('SCH C-2.2 F'!$P$11:$P$140,'SCH C-2.2 F'!$B$11:$B$140,'SCH C-2.1 F'!$B65)</f>
        <v>112378.33000000002</v>
      </c>
      <c r="E65" s="15">
        <f t="shared" ref="E65:E74" si="12">IF(D65=0,0,F65/D65)</f>
        <v>1</v>
      </c>
      <c r="F65" s="14">
        <f>SUMIFS('SCH C-2.2 F'!$P$11:$P$140,'SCH C-2.2 F'!$B$11:$B$140,'SCH C-2.1 F'!$B65)</f>
        <v>112378.33000000002</v>
      </c>
      <c r="G65" s="14">
        <f>'SCH D-2 F'!L66</f>
        <v>0</v>
      </c>
      <c r="H65" s="14">
        <f t="shared" ref="H65:H75" si="13">SUM(F65:G65)</f>
        <v>112378.33000000002</v>
      </c>
      <c r="I65" s="23"/>
    </row>
    <row r="66" spans="1:9" ht="18.95" customHeight="1" x14ac:dyDescent="0.2">
      <c r="A66" s="16">
        <f t="shared" ref="A66:A106" si="14">A65+1</f>
        <v>38</v>
      </c>
      <c r="B66" s="2">
        <v>536</v>
      </c>
      <c r="C66" t="s">
        <v>33</v>
      </c>
      <c r="D66" s="14">
        <f>SUMIFS('SCH C-2.2 F'!$P$11:$P$140,'SCH C-2.2 F'!$B$11:$B$140,'SCH C-2.1 F'!$B66)</f>
        <v>43206.239999999991</v>
      </c>
      <c r="E66" s="15">
        <f t="shared" si="12"/>
        <v>1</v>
      </c>
      <c r="F66" s="14">
        <f>SUMIFS('SCH C-2.2 F'!$P$11:$P$140,'SCH C-2.2 F'!$B$11:$B$140,'SCH C-2.1 F'!$B66)</f>
        <v>43206.239999999991</v>
      </c>
      <c r="G66" s="14">
        <f>'SCH D-2 F'!L67</f>
        <v>0</v>
      </c>
      <c r="H66" s="14">
        <f t="shared" si="13"/>
        <v>43206.239999999991</v>
      </c>
      <c r="I66" s="23"/>
    </row>
    <row r="67" spans="1:9" ht="18.95" customHeight="1" x14ac:dyDescent="0.2">
      <c r="A67" s="16">
        <f t="shared" si="14"/>
        <v>39</v>
      </c>
      <c r="B67" s="2">
        <v>537</v>
      </c>
      <c r="C67" t="s">
        <v>34</v>
      </c>
      <c r="D67" s="14">
        <f>SUMIFS('SCH C-2.2 F'!$P$11:$P$140,'SCH C-2.2 F'!$B$11:$B$140,'SCH C-2.1 F'!$B67)</f>
        <v>0</v>
      </c>
      <c r="E67" s="15">
        <f>IF(D67=0,1,F67/D67)</f>
        <v>1</v>
      </c>
      <c r="F67" s="14">
        <f>SUMIFS('SCH C-2.2 F'!$P$11:$P$140,'SCH C-2.2 F'!$B$11:$B$140,'SCH C-2.1 F'!$B67)</f>
        <v>0</v>
      </c>
      <c r="G67" s="14">
        <f>'SCH D-2 F'!L68</f>
        <v>0</v>
      </c>
      <c r="H67" s="14">
        <f t="shared" si="13"/>
        <v>0</v>
      </c>
      <c r="I67" s="23"/>
    </row>
    <row r="68" spans="1:9" ht="18.95" customHeight="1" x14ac:dyDescent="0.2">
      <c r="A68" s="16">
        <f t="shared" si="14"/>
        <v>40</v>
      </c>
      <c r="B68" s="2">
        <v>538</v>
      </c>
      <c r="C68" t="s">
        <v>22</v>
      </c>
      <c r="D68" s="14">
        <f>SUMIFS('SCH C-2.2 F'!$P$11:$P$140,'SCH C-2.2 F'!$B$11:$B$140,'SCH C-2.1 F'!$B68)</f>
        <v>278011.44</v>
      </c>
      <c r="E68" s="15">
        <f t="shared" si="12"/>
        <v>1</v>
      </c>
      <c r="F68" s="14">
        <f>SUMIFS('SCH C-2.2 F'!$P$11:$P$140,'SCH C-2.2 F'!$B$11:$B$140,'SCH C-2.1 F'!$B68)</f>
        <v>278011.44</v>
      </c>
      <c r="G68" s="14">
        <f>'SCH D-2 F'!L69</f>
        <v>0</v>
      </c>
      <c r="H68" s="14">
        <f t="shared" si="13"/>
        <v>278011.44</v>
      </c>
      <c r="I68" s="23"/>
    </row>
    <row r="69" spans="1:9" ht="18.95" customHeight="1" x14ac:dyDescent="0.2">
      <c r="A69" s="16">
        <f t="shared" si="14"/>
        <v>41</v>
      </c>
      <c r="B69" s="2">
        <v>539</v>
      </c>
      <c r="C69" t="s">
        <v>35</v>
      </c>
      <c r="D69" s="14">
        <f>SUMIFS('SCH C-2.2 F'!$P$11:$P$140,'SCH C-2.2 F'!$B$11:$B$140,'SCH C-2.1 F'!$B69)</f>
        <v>232457.39</v>
      </c>
      <c r="E69" s="15">
        <f t="shared" si="12"/>
        <v>1</v>
      </c>
      <c r="F69" s="14">
        <f>SUMIFS('SCH C-2.2 F'!$P$11:$P$140,'SCH C-2.2 F'!$B$11:$B$140,'SCH C-2.1 F'!$B69)</f>
        <v>232457.39</v>
      </c>
      <c r="G69" s="14">
        <f>'SCH D-2 F'!L70</f>
        <v>0</v>
      </c>
      <c r="H69" s="14">
        <f t="shared" si="13"/>
        <v>232457.39</v>
      </c>
      <c r="I69" s="23"/>
    </row>
    <row r="70" spans="1:9" ht="18.95" customHeight="1" x14ac:dyDescent="0.2">
      <c r="A70" s="16">
        <f t="shared" si="14"/>
        <v>42</v>
      </c>
      <c r="B70" s="2">
        <v>540</v>
      </c>
      <c r="C70" t="s">
        <v>24</v>
      </c>
      <c r="D70" s="14">
        <f>SUMIFS('SCH C-2.2 F'!$P$11:$P$140,'SCH C-2.2 F'!$B$11:$B$140,'SCH C-2.1 F'!$B70)</f>
        <v>430120.39</v>
      </c>
      <c r="E70" s="15">
        <f t="shared" si="12"/>
        <v>1</v>
      </c>
      <c r="F70" s="14">
        <f>SUMIFS('SCH C-2.2 F'!$P$11:$P$140,'SCH C-2.2 F'!$B$11:$B$140,'SCH C-2.1 F'!$B70)</f>
        <v>430120.39</v>
      </c>
      <c r="G70" s="14">
        <f>'SCH D-2 F'!L71</f>
        <v>0</v>
      </c>
      <c r="H70" s="14">
        <f t="shared" si="13"/>
        <v>430120.39</v>
      </c>
      <c r="I70" s="23"/>
    </row>
    <row r="71" spans="1:9" ht="18.95" customHeight="1" x14ac:dyDescent="0.2">
      <c r="A71" s="16">
        <f t="shared" si="14"/>
        <v>43</v>
      </c>
      <c r="B71" s="2">
        <v>541</v>
      </c>
      <c r="C71" t="s">
        <v>36</v>
      </c>
      <c r="D71" s="14">
        <f>SUMIFS('SCH C-2.2 F'!$P$11:$P$140,'SCH C-2.2 F'!$B$11:$B$140,'SCH C-2.1 F'!$B71)</f>
        <v>0</v>
      </c>
      <c r="E71" s="15">
        <f>IF(D71=0,1,F71/D71)</f>
        <v>1</v>
      </c>
      <c r="F71" s="14">
        <f>SUMIFS('SCH C-2.2 F'!$P$11:$P$140,'SCH C-2.2 F'!$B$11:$B$140,'SCH C-2.1 F'!$B71)</f>
        <v>0</v>
      </c>
      <c r="G71" s="14">
        <f>'SCH D-2 F'!L72</f>
        <v>0</v>
      </c>
      <c r="H71" s="14">
        <f t="shared" si="13"/>
        <v>0</v>
      </c>
      <c r="I71" s="23"/>
    </row>
    <row r="72" spans="1:9" ht="18.95" customHeight="1" x14ac:dyDescent="0.2">
      <c r="A72" s="16">
        <f t="shared" si="14"/>
        <v>44</v>
      </c>
      <c r="B72" s="2">
        <v>542</v>
      </c>
      <c r="C72" t="s">
        <v>27</v>
      </c>
      <c r="D72" s="14">
        <f>SUMIFS('SCH C-2.2 F'!$P$11:$P$140,'SCH C-2.2 F'!$B$11:$B$140,'SCH C-2.1 F'!$B72)</f>
        <v>288823.66000000003</v>
      </c>
      <c r="E72" s="15">
        <f t="shared" si="12"/>
        <v>1</v>
      </c>
      <c r="F72" s="14">
        <f>SUMIFS('SCH C-2.2 F'!$P$11:$P$140,'SCH C-2.2 F'!$B$11:$B$140,'SCH C-2.1 F'!$B72)</f>
        <v>288823.66000000003</v>
      </c>
      <c r="G72" s="14">
        <f>'SCH D-2 F'!L73</f>
        <v>0</v>
      </c>
      <c r="H72" s="14">
        <f t="shared" si="13"/>
        <v>288823.66000000003</v>
      </c>
      <c r="I72" s="23"/>
    </row>
    <row r="73" spans="1:9" ht="18.95" customHeight="1" x14ac:dyDescent="0.2">
      <c r="A73" s="16">
        <f t="shared" si="14"/>
        <v>45</v>
      </c>
      <c r="B73" s="2">
        <v>543</v>
      </c>
      <c r="C73" t="s">
        <v>37</v>
      </c>
      <c r="D73" s="14">
        <f>SUMIFS('SCH C-2.2 F'!$P$11:$P$140,'SCH C-2.2 F'!$B$11:$B$140,'SCH C-2.1 F'!$B73)</f>
        <v>340772.09</v>
      </c>
      <c r="E73" s="15">
        <f t="shared" si="12"/>
        <v>1</v>
      </c>
      <c r="F73" s="14">
        <f>SUMIFS('SCH C-2.2 F'!$P$11:$P$140,'SCH C-2.2 F'!$B$11:$B$140,'SCH C-2.1 F'!$B73)</f>
        <v>340772.09</v>
      </c>
      <c r="G73" s="14">
        <f>'SCH D-2 F'!L74</f>
        <v>0</v>
      </c>
      <c r="H73" s="14">
        <f t="shared" si="13"/>
        <v>340772.09</v>
      </c>
      <c r="I73" s="23"/>
    </row>
    <row r="74" spans="1:9" ht="18.95" customHeight="1" x14ac:dyDescent="0.2">
      <c r="A74" s="16">
        <f t="shared" si="14"/>
        <v>46</v>
      </c>
      <c r="B74" s="2">
        <v>544</v>
      </c>
      <c r="C74" t="s">
        <v>29</v>
      </c>
      <c r="D74" s="14">
        <f>SUMIFS('SCH C-2.2 F'!$P$11:$P$140,'SCH C-2.2 F'!$B$11:$B$140,'SCH C-2.1 F'!$B74)</f>
        <v>403136.35000000009</v>
      </c>
      <c r="E74" s="15">
        <f t="shared" si="12"/>
        <v>1</v>
      </c>
      <c r="F74" s="14">
        <f>SUMIFS('SCH C-2.2 F'!$P$11:$P$140,'SCH C-2.2 F'!$B$11:$B$140,'SCH C-2.1 F'!$B74)</f>
        <v>403136.35000000009</v>
      </c>
      <c r="G74" s="14">
        <f>'SCH D-2 F'!L75</f>
        <v>0</v>
      </c>
      <c r="H74" s="14">
        <f t="shared" si="13"/>
        <v>403136.35000000009</v>
      </c>
      <c r="I74" s="23"/>
    </row>
    <row r="75" spans="1:9" ht="18.95" customHeight="1" x14ac:dyDescent="0.2">
      <c r="A75" s="16">
        <f t="shared" si="14"/>
        <v>47</v>
      </c>
      <c r="B75" s="2">
        <v>545</v>
      </c>
      <c r="C75" t="s">
        <v>38</v>
      </c>
      <c r="D75" s="14">
        <f>SUMIFS('SCH C-2.2 F'!$P$11:$P$140,'SCH C-2.2 F'!$B$11:$B$140,'SCH C-2.1 F'!$B75)</f>
        <v>6016.9199999999992</v>
      </c>
      <c r="E75" s="15">
        <f>IF(D75=0,1,F75/D75)</f>
        <v>1</v>
      </c>
      <c r="F75" s="14">
        <f>SUMIFS('SCH C-2.2 F'!$P$11:$P$140,'SCH C-2.2 F'!$B$11:$B$140,'SCH C-2.1 F'!$B75)</f>
        <v>6016.9199999999992</v>
      </c>
      <c r="G75" s="14">
        <f>'SCH D-2 F'!L76</f>
        <v>0</v>
      </c>
      <c r="H75" s="14">
        <f t="shared" si="13"/>
        <v>6016.9199999999992</v>
      </c>
      <c r="I75" s="23"/>
    </row>
    <row r="76" spans="1:9" ht="18.95" customHeight="1" x14ac:dyDescent="0.2">
      <c r="A76" s="16">
        <f t="shared" si="14"/>
        <v>48</v>
      </c>
      <c r="B76" s="2"/>
      <c r="C76" s="5" t="s">
        <v>169</v>
      </c>
      <c r="D76" s="20">
        <f>SUM(D65:D75)</f>
        <v>2134922.8100000005</v>
      </c>
      <c r="F76" s="20">
        <f>SUM(F65:F75)</f>
        <v>2134922.8100000005</v>
      </c>
      <c r="G76" s="20">
        <f>SUM(G65:G75)</f>
        <v>0</v>
      </c>
      <c r="H76" s="20">
        <f>SUM(H65:H75)</f>
        <v>2134922.8100000005</v>
      </c>
    </row>
    <row r="77" spans="1:9" ht="18.95" customHeight="1" x14ac:dyDescent="0.2">
      <c r="A77" s="16"/>
      <c r="B77" s="2"/>
      <c r="C77"/>
    </row>
    <row r="78" spans="1:9" ht="18.95" customHeight="1" x14ac:dyDescent="0.2">
      <c r="A78" s="16">
        <f>A76+1</f>
        <v>49</v>
      </c>
      <c r="B78" s="2"/>
      <c r="C78" s="408" t="s">
        <v>170</v>
      </c>
    </row>
    <row r="79" spans="1:9" ht="18.95" customHeight="1" x14ac:dyDescent="0.2">
      <c r="A79" s="16">
        <f>A78+1</f>
        <v>50</v>
      </c>
      <c r="B79" s="2">
        <v>546</v>
      </c>
      <c r="C79" t="s">
        <v>39</v>
      </c>
      <c r="D79" s="14">
        <f>SUMIFS('SCH C-2.2 F'!$P$11:$P$140,'SCH C-2.2 F'!$B$11:$B$140,'SCH C-2.1 F'!$B79)</f>
        <v>161875.86999999997</v>
      </c>
      <c r="E79" s="15">
        <f t="shared" ref="E79" si="15">IF(D79=0,0,F79/D79)</f>
        <v>1</v>
      </c>
      <c r="F79" s="14">
        <f>SUMIFS('SCH C-2.2 F'!$P$11:$P$140,'SCH C-2.2 F'!$B$11:$B$140,'SCH C-2.1 F'!$B79)</f>
        <v>161875.86999999997</v>
      </c>
      <c r="G79" s="14">
        <f>'SCH D-2 F'!L80</f>
        <v>0</v>
      </c>
      <c r="H79" s="14">
        <f t="shared" ref="H79:H99" si="16">SUM(F79:G79)</f>
        <v>161875.86999999997</v>
      </c>
      <c r="I79" s="23"/>
    </row>
    <row r="80" spans="1:9" ht="18.95" customHeight="1" x14ac:dyDescent="0.2">
      <c r="A80" s="16">
        <f>A79+1</f>
        <v>51</v>
      </c>
      <c r="B80" s="2">
        <v>547</v>
      </c>
      <c r="C80" t="s">
        <v>40</v>
      </c>
      <c r="D80" s="14">
        <f>SUMIFS('SCH C-2.2 F'!$P$11:$P$140,'SCH C-2.2 F'!$B$11:$B$140,'SCH C-2.1 F'!$B80)</f>
        <v>61485813.316341065</v>
      </c>
      <c r="E80" s="15">
        <f>IF(D80=0,0,F80/D80)</f>
        <v>1</v>
      </c>
      <c r="F80" s="14">
        <f>SUMIFS('SCH C-2.2 F'!$P$11:$P$140,'SCH C-2.2 F'!$B$11:$B$140,'SCH C-2.1 F'!$B80)</f>
        <v>61485813.316341065</v>
      </c>
      <c r="G80" s="14">
        <f>'SCH D-2 F'!L81</f>
        <v>0</v>
      </c>
      <c r="H80" s="14">
        <f>SUM(F80:G80)</f>
        <v>61485813.316341065</v>
      </c>
      <c r="I80" s="23"/>
    </row>
    <row r="81" spans="1:9" s="6" customFormat="1" ht="20.100000000000001" customHeight="1" x14ac:dyDescent="0.2">
      <c r="A81" s="623" t="str">
        <f>$A$1</f>
        <v>LOUISVILLE GAS AND ELECTRIC COMPANY</v>
      </c>
      <c r="B81" s="623"/>
      <c r="C81" s="623"/>
      <c r="D81" s="623"/>
      <c r="E81" s="623"/>
      <c r="F81" s="623"/>
      <c r="G81" s="623"/>
      <c r="H81" s="623"/>
      <c r="I81" s="623"/>
    </row>
    <row r="82" spans="1:9" s="6" customFormat="1" ht="20.100000000000001" customHeight="1" x14ac:dyDescent="0.2">
      <c r="A82" s="623" t="str">
        <f>$A$2</f>
        <v>CASE NO. 2025-00114 - ELECTRIC OPERATIONS</v>
      </c>
      <c r="B82" s="623"/>
      <c r="C82" s="623"/>
      <c r="D82" s="623"/>
      <c r="E82" s="623"/>
      <c r="F82" s="623"/>
      <c r="G82" s="623"/>
      <c r="H82" s="623"/>
      <c r="I82" s="623"/>
    </row>
    <row r="83" spans="1:9" s="6" customFormat="1" ht="20.100000000000001" customHeight="1" x14ac:dyDescent="0.2">
      <c r="A83" s="623" t="s">
        <v>151</v>
      </c>
      <c r="B83" s="623"/>
      <c r="C83" s="623"/>
      <c r="D83" s="623"/>
      <c r="E83" s="623"/>
      <c r="F83" s="623"/>
      <c r="G83" s="623"/>
      <c r="H83" s="623"/>
      <c r="I83" s="623"/>
    </row>
    <row r="84" spans="1:9" s="6" customFormat="1" ht="20.100000000000001" customHeight="1" x14ac:dyDescent="0.2">
      <c r="A84" s="623" t="str">
        <f>$A$4</f>
        <v>FOR THE 12 MONTHS ENDED DECEMBER 31, 2026</v>
      </c>
      <c r="B84" s="623"/>
      <c r="C84" s="623"/>
      <c r="D84" s="623"/>
      <c r="E84" s="623"/>
      <c r="F84" s="623"/>
      <c r="G84" s="623"/>
      <c r="H84" s="623"/>
      <c r="I84" s="623"/>
    </row>
    <row r="85" spans="1:9" s="6" customFormat="1" ht="20.100000000000001" customHeight="1" x14ac:dyDescent="0.2">
      <c r="A85" s="7"/>
      <c r="B85" s="7"/>
      <c r="C85" s="7"/>
      <c r="D85" s="7"/>
      <c r="E85" s="7"/>
      <c r="F85" s="7"/>
      <c r="G85" s="7"/>
      <c r="H85" s="7"/>
      <c r="I85" s="7"/>
    </row>
    <row r="86" spans="1:9" s="6" customFormat="1" ht="20.100000000000001" customHeight="1" x14ac:dyDescent="0.2">
      <c r="A86" s="6" t="str">
        <f>$A$6</f>
        <v>DATA:____BASE  PERIOD__X__FORECASTED  PERIOD</v>
      </c>
      <c r="B86" s="8"/>
      <c r="I86" s="9" t="s">
        <v>150</v>
      </c>
    </row>
    <row r="87" spans="1:9" s="6" customFormat="1" ht="20.100000000000001" customHeight="1" x14ac:dyDescent="0.2">
      <c r="A87" s="6" t="str">
        <f>$A$7</f>
        <v>TYPE OF FILING: __X__ ORIGINAL  _____ UPDATED  _____ REVISED</v>
      </c>
      <c r="I87" s="9" t="s">
        <v>329</v>
      </c>
    </row>
    <row r="88" spans="1:9" s="6" customFormat="1" ht="20.100000000000001" customHeight="1" x14ac:dyDescent="0.2">
      <c r="A88" s="8" t="s">
        <v>141</v>
      </c>
      <c r="B88" s="8"/>
      <c r="F88" s="8"/>
      <c r="G88" s="8"/>
      <c r="H88" s="8"/>
      <c r="I88" s="10" t="str">
        <f>$I$8</f>
        <v>WITNESS:   A. M. FACKLER</v>
      </c>
    </row>
    <row r="89" spans="1:9" s="6" customFormat="1" ht="20.100000000000001" customHeight="1" x14ac:dyDescent="0.2"/>
    <row r="90" spans="1:9" ht="53.25" customHeight="1" x14ac:dyDescent="0.2">
      <c r="A90" s="18" t="s">
        <v>142</v>
      </c>
      <c r="B90" s="18" t="s">
        <v>143</v>
      </c>
      <c r="C90" s="406" t="s">
        <v>147</v>
      </c>
      <c r="D90" s="18" t="s">
        <v>146</v>
      </c>
      <c r="E90" s="18" t="s">
        <v>144</v>
      </c>
      <c r="F90" s="18" t="s">
        <v>148</v>
      </c>
      <c r="G90" s="18" t="s">
        <v>348</v>
      </c>
      <c r="H90" s="18" t="s">
        <v>784</v>
      </c>
      <c r="I90" s="18" t="s">
        <v>149</v>
      </c>
    </row>
    <row r="91" spans="1:9" ht="18.95" customHeight="1" x14ac:dyDescent="0.2">
      <c r="A91" s="382"/>
      <c r="B91" s="382"/>
      <c r="C91" s="13"/>
      <c r="D91" s="407" t="s">
        <v>120</v>
      </c>
      <c r="E91" s="407" t="s">
        <v>121</v>
      </c>
      <c r="F91" s="407" t="s">
        <v>152</v>
      </c>
      <c r="G91" s="407" t="s">
        <v>153</v>
      </c>
      <c r="H91" s="407" t="s">
        <v>302</v>
      </c>
      <c r="I91" s="407" t="s">
        <v>122</v>
      </c>
    </row>
    <row r="92" spans="1:9" ht="23.1" customHeight="1" x14ac:dyDescent="0.2">
      <c r="A92" s="12"/>
      <c r="B92" s="12"/>
      <c r="C92" s="386"/>
      <c r="D92" s="17" t="s">
        <v>145</v>
      </c>
      <c r="E92" s="17"/>
      <c r="F92" s="17" t="s">
        <v>145</v>
      </c>
      <c r="G92" s="17" t="s">
        <v>145</v>
      </c>
      <c r="H92" s="17" t="s">
        <v>145</v>
      </c>
      <c r="I92" s="17" t="str">
        <f>$I$12</f>
        <v>ALL ELECTRIC 100%</v>
      </c>
    </row>
    <row r="93" spans="1:9" ht="18.95" customHeight="1" x14ac:dyDescent="0.2">
      <c r="A93" s="16">
        <f>A80+1</f>
        <v>52</v>
      </c>
      <c r="B93" s="2">
        <v>548</v>
      </c>
      <c r="C93" t="s">
        <v>41</v>
      </c>
      <c r="D93" s="14">
        <f>SUMIFS('SCH C-2.2 F'!$P$11:$P$140,'SCH C-2.2 F'!$B$11:$B$140,'SCH C-2.1 F'!$B93)</f>
        <v>215143.72999999998</v>
      </c>
      <c r="E93" s="15">
        <f>IF(D93=0,0,F93/D93)</f>
        <v>1</v>
      </c>
      <c r="F93" s="14">
        <f>SUMIFS('SCH C-2.2 F'!$P$11:$P$140,'SCH C-2.2 F'!$B$11:$B$140,'SCH C-2.1 F'!$B93)</f>
        <v>215143.72999999998</v>
      </c>
      <c r="G93" s="14">
        <f>'SCH D-2 F'!L82</f>
        <v>0</v>
      </c>
      <c r="H93" s="14">
        <f>SUM(F93:G93)</f>
        <v>215143.72999999998</v>
      </c>
      <c r="I93" s="23"/>
    </row>
    <row r="94" spans="1:9" ht="18.95" customHeight="1" x14ac:dyDescent="0.2">
      <c r="A94" s="16">
        <f>A93+1</f>
        <v>53</v>
      </c>
      <c r="B94" s="2">
        <v>549</v>
      </c>
      <c r="C94" t="s">
        <v>42</v>
      </c>
      <c r="D94" s="14">
        <f>SUMIFS('SCH C-2.2 F'!$P$11:$P$140,'SCH C-2.2 F'!$B$11:$B$140,'SCH C-2.1 F'!$B94)</f>
        <v>1891385.2699999996</v>
      </c>
      <c r="E94" s="15">
        <f t="shared" ref="E94:E96" si="17">IF(D94=0,1,F94/D94)</f>
        <v>1</v>
      </c>
      <c r="F94" s="14">
        <f>SUMIFS('SCH C-2.2 F'!$P$11:$P$140,'SCH C-2.2 F'!$B$11:$B$140,'SCH C-2.1 F'!$B94)</f>
        <v>1891385.2699999996</v>
      </c>
      <c r="G94" s="14">
        <f>'SCH D-2 F'!L95</f>
        <v>0</v>
      </c>
      <c r="H94" s="14">
        <f t="shared" si="16"/>
        <v>1891385.2699999996</v>
      </c>
      <c r="I94" s="23"/>
    </row>
    <row r="95" spans="1:9" ht="18.95" customHeight="1" x14ac:dyDescent="0.2">
      <c r="A95" s="16">
        <f t="shared" si="14"/>
        <v>54</v>
      </c>
      <c r="B95" s="2">
        <v>550</v>
      </c>
      <c r="C95" t="s">
        <v>24</v>
      </c>
      <c r="D95" s="14">
        <f>SUMIFS('SCH C-2.2 F'!$P$11:$P$140,'SCH C-2.2 F'!$B$11:$B$140,'SCH C-2.1 F'!$B95)</f>
        <v>7157.0400000000009</v>
      </c>
      <c r="E95" s="15">
        <f t="shared" si="17"/>
        <v>1</v>
      </c>
      <c r="F95" s="14">
        <f>SUMIFS('SCH C-2.2 F'!$P$11:$P$140,'SCH C-2.2 F'!$B$11:$B$140,'SCH C-2.1 F'!$B95)</f>
        <v>7157.0400000000009</v>
      </c>
      <c r="G95" s="14">
        <f>'SCH D-2 F'!L96</f>
        <v>0</v>
      </c>
      <c r="H95" s="14">
        <f t="shared" si="16"/>
        <v>7157.0400000000009</v>
      </c>
      <c r="I95" s="23"/>
    </row>
    <row r="96" spans="1:9" ht="18.95" customHeight="1" x14ac:dyDescent="0.2">
      <c r="A96" s="16">
        <f t="shared" si="14"/>
        <v>55</v>
      </c>
      <c r="B96" s="2">
        <v>551</v>
      </c>
      <c r="C96" t="s">
        <v>26</v>
      </c>
      <c r="D96" s="14">
        <f>SUMIFS('SCH C-2.2 F'!$P$11:$P$140,'SCH C-2.2 F'!$B$11:$B$140,'SCH C-2.1 F'!$B96)</f>
        <v>232062.72999999995</v>
      </c>
      <c r="E96" s="15">
        <f t="shared" si="17"/>
        <v>1</v>
      </c>
      <c r="F96" s="14">
        <f>SUMIFS('SCH C-2.2 F'!$P$11:$P$140,'SCH C-2.2 F'!$B$11:$B$140,'SCH C-2.1 F'!$B96)</f>
        <v>232062.72999999995</v>
      </c>
      <c r="G96" s="14">
        <f>'SCH D-2 F'!L97</f>
        <v>0</v>
      </c>
      <c r="H96" s="14">
        <f t="shared" si="16"/>
        <v>232062.72999999995</v>
      </c>
      <c r="I96" s="23"/>
    </row>
    <row r="97" spans="1:9" ht="18.95" customHeight="1" x14ac:dyDescent="0.2">
      <c r="A97" s="16">
        <f t="shared" si="14"/>
        <v>56</v>
      </c>
      <c r="B97" s="2">
        <v>552</v>
      </c>
      <c r="C97" t="s">
        <v>27</v>
      </c>
      <c r="D97" s="14">
        <f>SUMIFS('SCH C-2.2 F'!$P$11:$P$140,'SCH C-2.2 F'!$B$11:$B$140,'SCH C-2.1 F'!$B97)</f>
        <v>296724.22000000009</v>
      </c>
      <c r="E97" s="15">
        <f t="shared" ref="E97:E99" si="18">IF(D97=0,0,F97/D97)</f>
        <v>1</v>
      </c>
      <c r="F97" s="14">
        <f>SUMIFS('SCH C-2.2 F'!$P$11:$P$140,'SCH C-2.2 F'!$B$11:$B$140,'SCH C-2.1 F'!$B97)</f>
        <v>296724.22000000009</v>
      </c>
      <c r="G97" s="14">
        <f>'SCH D-2 F'!L98</f>
        <v>0</v>
      </c>
      <c r="H97" s="14">
        <f t="shared" si="16"/>
        <v>296724.22000000009</v>
      </c>
      <c r="I97" s="23"/>
    </row>
    <row r="98" spans="1:9" ht="18.95" customHeight="1" x14ac:dyDescent="0.2">
      <c r="A98" s="16">
        <f t="shared" si="14"/>
        <v>57</v>
      </c>
      <c r="B98" s="2">
        <v>553</v>
      </c>
      <c r="C98" t="s">
        <v>43</v>
      </c>
      <c r="D98" s="14">
        <f>SUMIFS('SCH C-2.2 F'!$P$11:$P$140,'SCH C-2.2 F'!$B$11:$B$140,'SCH C-2.1 F'!$B98)</f>
        <v>2571285.9700000002</v>
      </c>
      <c r="E98" s="15">
        <f t="shared" si="18"/>
        <v>1</v>
      </c>
      <c r="F98" s="14">
        <f>SUMIFS('SCH C-2.2 F'!$P$11:$P$140,'SCH C-2.2 F'!$B$11:$B$140,'SCH C-2.1 F'!$B98)</f>
        <v>2571285.9700000002</v>
      </c>
      <c r="G98" s="14">
        <f>'SCH D-2 F'!L99</f>
        <v>0</v>
      </c>
      <c r="H98" s="14">
        <f t="shared" si="16"/>
        <v>2571285.9700000002</v>
      </c>
      <c r="I98" s="23"/>
    </row>
    <row r="99" spans="1:9" ht="18.95" customHeight="1" x14ac:dyDescent="0.2">
      <c r="A99" s="16">
        <f t="shared" si="14"/>
        <v>58</v>
      </c>
      <c r="B99" s="2">
        <v>554</v>
      </c>
      <c r="C99" t="s">
        <v>44</v>
      </c>
      <c r="D99" s="14">
        <f>SUMIFS('SCH C-2.2 F'!$P$11:$P$140,'SCH C-2.2 F'!$B$11:$B$140,'SCH C-2.1 F'!$B99)</f>
        <v>1971927.9800000002</v>
      </c>
      <c r="E99" s="15">
        <f t="shared" si="18"/>
        <v>1</v>
      </c>
      <c r="F99" s="14">
        <f>SUMIFS('SCH C-2.2 F'!$P$11:$P$140,'SCH C-2.2 F'!$B$11:$B$140,'SCH C-2.1 F'!$B99)</f>
        <v>1971927.9800000002</v>
      </c>
      <c r="G99" s="14">
        <f>'SCH D-2 F'!L100</f>
        <v>0</v>
      </c>
      <c r="H99" s="14">
        <f t="shared" si="16"/>
        <v>1971927.9800000002</v>
      </c>
      <c r="I99" s="23"/>
    </row>
    <row r="100" spans="1:9" ht="18.95" customHeight="1" x14ac:dyDescent="0.2">
      <c r="A100" s="16">
        <f t="shared" si="14"/>
        <v>59</v>
      </c>
      <c r="B100" s="2"/>
      <c r="C100" s="5" t="s">
        <v>128</v>
      </c>
      <c r="D100" s="20">
        <f>SUM(D79:D99)</f>
        <v>68833376.12634106</v>
      </c>
      <c r="F100" s="20">
        <f>SUM(F79:F99)</f>
        <v>68833376.12634106</v>
      </c>
      <c r="G100" s="20">
        <f>SUM(G79:G99)</f>
        <v>0</v>
      </c>
      <c r="H100" s="20">
        <f>SUM(H79:H99)</f>
        <v>68833376.12634106</v>
      </c>
    </row>
    <row r="101" spans="1:9" ht="18.95" customHeight="1" x14ac:dyDescent="0.2">
      <c r="A101" s="16"/>
      <c r="B101" s="2"/>
      <c r="C101" s="5"/>
    </row>
    <row r="102" spans="1:9" ht="18.95" customHeight="1" x14ac:dyDescent="0.2">
      <c r="A102" s="16">
        <f>A100+1</f>
        <v>60</v>
      </c>
      <c r="B102" s="2"/>
      <c r="C102" s="408" t="s">
        <v>171</v>
      </c>
    </row>
    <row r="103" spans="1:9" ht="18.95" customHeight="1" x14ac:dyDescent="0.2">
      <c r="A103" s="16">
        <f>A102+1</f>
        <v>61</v>
      </c>
      <c r="B103" s="2">
        <v>555</v>
      </c>
      <c r="C103" t="s">
        <v>45</v>
      </c>
      <c r="D103" s="14">
        <f>SUMIFS('SCH C-2.2 F'!$P$11:$P$140,'SCH C-2.2 F'!$B$11:$B$140,'SCH C-2.1 F'!$B103)</f>
        <v>55395459.897474922</v>
      </c>
      <c r="E103" s="15">
        <f t="shared" ref="E103:E105" si="19">IF(D103=0,0,F103/D103)</f>
        <v>1</v>
      </c>
      <c r="F103" s="14">
        <f>SUMIFS('SCH C-2.2 F'!$P$11:$P$140,'SCH C-2.2 F'!$B$11:$B$140,'SCH C-2.1 F'!$B103)</f>
        <v>55395459.897474922</v>
      </c>
      <c r="G103" s="14">
        <f>'SCH D-2 F'!L104</f>
        <v>-3545911.0934749255</v>
      </c>
      <c r="H103" s="14">
        <f t="shared" ref="H103:H105" si="20">SUM(F103:G103)</f>
        <v>51849548.803999998</v>
      </c>
      <c r="I103" s="23"/>
    </row>
    <row r="104" spans="1:9" ht="18.95" customHeight="1" x14ac:dyDescent="0.2">
      <c r="A104" s="16">
        <f t="shared" si="14"/>
        <v>62</v>
      </c>
      <c r="B104" s="2">
        <v>556</v>
      </c>
      <c r="C104" t="s">
        <v>46</v>
      </c>
      <c r="D104" s="14">
        <f>SUMIFS('SCH C-2.2 F'!$P$11:$P$140,'SCH C-2.2 F'!$B$11:$B$140,'SCH C-2.1 F'!$B104)</f>
        <v>1747770.28</v>
      </c>
      <c r="E104" s="15">
        <f t="shared" si="19"/>
        <v>1</v>
      </c>
      <c r="F104" s="14">
        <f>SUMIFS('SCH C-2.2 F'!$P$11:$P$140,'SCH C-2.2 F'!$B$11:$B$140,'SCH C-2.1 F'!$B104)</f>
        <v>1747770.28</v>
      </c>
      <c r="G104" s="14">
        <f>'SCH D-2 F'!L105</f>
        <v>0</v>
      </c>
      <c r="H104" s="14">
        <f t="shared" si="20"/>
        <v>1747770.28</v>
      </c>
      <c r="I104" s="23"/>
    </row>
    <row r="105" spans="1:9" ht="18.95" customHeight="1" x14ac:dyDescent="0.2">
      <c r="A105" s="16">
        <f t="shared" si="14"/>
        <v>63</v>
      </c>
      <c r="B105" s="2">
        <v>557</v>
      </c>
      <c r="C105" t="s">
        <v>47</v>
      </c>
      <c r="D105" s="14">
        <f>SUMIFS('SCH C-2.2 F'!$P$11:$P$140,'SCH C-2.2 F'!$B$11:$B$140,'SCH C-2.1 F'!$B105)</f>
        <v>303468.71999999997</v>
      </c>
      <c r="E105" s="15">
        <f t="shared" si="19"/>
        <v>1</v>
      </c>
      <c r="F105" s="14">
        <f>SUMIFS('SCH C-2.2 F'!$P$11:$P$140,'SCH C-2.2 F'!$B$11:$B$140,'SCH C-2.1 F'!$B105)</f>
        <v>303468.71999999997</v>
      </c>
      <c r="G105" s="14">
        <f>'SCH D-2 F'!L106</f>
        <v>-186545</v>
      </c>
      <c r="H105" s="14">
        <f t="shared" si="20"/>
        <v>116923.71999999997</v>
      </c>
      <c r="I105" s="23"/>
    </row>
    <row r="106" spans="1:9" ht="18.95" customHeight="1" x14ac:dyDescent="0.2">
      <c r="A106" s="16">
        <f t="shared" si="14"/>
        <v>64</v>
      </c>
      <c r="B106" s="2"/>
      <c r="C106" s="5" t="s">
        <v>172</v>
      </c>
      <c r="D106" s="280">
        <f>SUM(D103:D105)</f>
        <v>57446698.897474922</v>
      </c>
      <c r="F106" s="280">
        <f>SUM(F103:F105)</f>
        <v>57446698.897474922</v>
      </c>
      <c r="G106" s="280">
        <f>SUM(G103:G105)</f>
        <v>-3732456.0934749255</v>
      </c>
      <c r="H106" s="280">
        <f>SUM(H103:H105)</f>
        <v>53714242.803999998</v>
      </c>
      <c r="I106" s="23"/>
    </row>
    <row r="107" spans="1:9" ht="18.95" customHeight="1" x14ac:dyDescent="0.2">
      <c r="A107" s="16"/>
      <c r="B107" s="2"/>
      <c r="C107" s="5"/>
      <c r="D107" s="14"/>
      <c r="F107" s="14"/>
      <c r="G107" s="14"/>
      <c r="H107" s="14"/>
      <c r="I107" s="23"/>
    </row>
    <row r="108" spans="1:9" ht="18.95" customHeight="1" x14ac:dyDescent="0.2">
      <c r="A108" s="16">
        <f>A106+1</f>
        <v>65</v>
      </c>
      <c r="B108" s="2"/>
      <c r="C108" s="408" t="s">
        <v>1466</v>
      </c>
      <c r="D108" s="14"/>
      <c r="F108" s="14"/>
      <c r="G108" s="14"/>
      <c r="H108" s="14"/>
      <c r="I108" s="23"/>
    </row>
    <row r="109" spans="1:9" ht="18.95" customHeight="1" x14ac:dyDescent="0.2">
      <c r="A109" s="16">
        <f>A108+1</f>
        <v>66</v>
      </c>
      <c r="B109" s="409">
        <v>558.1</v>
      </c>
      <c r="C109" s="5" t="s">
        <v>1458</v>
      </c>
      <c r="D109" s="14">
        <f>SUMIFS('SCH C-2.2 F'!$P$11:$P$140,'SCH C-2.2 F'!$B$11:$B$140,'SCH C-2.1 F'!$B109)</f>
        <v>9237.8000000000011</v>
      </c>
      <c r="E109" s="15">
        <f t="shared" ref="E109" si="21">IF(D109=0,0,F109/D109)</f>
        <v>1</v>
      </c>
      <c r="F109" s="14">
        <f>SUMIFS('SCH C-2.2 F'!$P$11:$P$140,'SCH C-2.2 F'!$B$11:$B$140,'SCH C-2.1 F'!$B109)</f>
        <v>9237.8000000000011</v>
      </c>
      <c r="G109" s="14">
        <f>'SCH D-2 F'!L110</f>
        <v>0</v>
      </c>
      <c r="H109" s="14">
        <f t="shared" ref="H109" si="22">SUM(F109:G109)</f>
        <v>9237.8000000000011</v>
      </c>
      <c r="I109" s="23"/>
    </row>
    <row r="110" spans="1:9" ht="18.95" customHeight="1" x14ac:dyDescent="0.2">
      <c r="A110" s="16">
        <f t="shared" ref="A110:A111" si="23">A109+1</f>
        <v>67</v>
      </c>
      <c r="B110" s="409">
        <v>558.11</v>
      </c>
      <c r="C110" s="5" t="s">
        <v>1461</v>
      </c>
      <c r="D110" s="14">
        <f>SUMIFS('SCH C-2.2 F'!$P$11:$P$140,'SCH C-2.2 F'!$B$11:$B$140,'SCH C-2.1 F'!$B110)</f>
        <v>136530.52000000002</v>
      </c>
      <c r="E110" s="15">
        <f t="shared" ref="E110" si="24">IF(D110=0,0,F110/D110)</f>
        <v>1</v>
      </c>
      <c r="F110" s="14">
        <f>SUMIFS('SCH C-2.2 F'!$P$11:$P$140,'SCH C-2.2 F'!$B$11:$B$140,'SCH C-2.1 F'!$B110)</f>
        <v>136530.52000000002</v>
      </c>
      <c r="G110" s="14">
        <f>'SCH D-2 F'!L112</f>
        <v>0</v>
      </c>
      <c r="H110" s="14">
        <f t="shared" ref="H110" si="25">SUM(F110:G110)</f>
        <v>136530.52000000002</v>
      </c>
      <c r="I110" s="23"/>
    </row>
    <row r="111" spans="1:9" ht="18.95" customHeight="1" x14ac:dyDescent="0.2">
      <c r="A111" s="16">
        <f t="shared" si="23"/>
        <v>68</v>
      </c>
      <c r="B111" s="410">
        <v>558.70000000000005</v>
      </c>
      <c r="C111" s="5" t="s">
        <v>1459</v>
      </c>
      <c r="D111" s="14">
        <f>SUMIFS('SCH C-2.2 F'!$P$11:$P$140,'SCH C-2.2 F'!$B$11:$B$140,'SCH C-2.1 F'!$B111)</f>
        <v>281625.84000000003</v>
      </c>
      <c r="E111" s="15">
        <f t="shared" ref="E111:E112" si="26">IF(D111=0,0,F111/D111)</f>
        <v>1</v>
      </c>
      <c r="F111" s="14">
        <f>SUMIFS('SCH C-2.2 F'!$P$11:$P$140,'SCH C-2.2 F'!$B$11:$B$140,'SCH C-2.1 F'!$B111)</f>
        <v>281625.84000000003</v>
      </c>
      <c r="G111" s="14">
        <f>'SCH D-2 F'!L112</f>
        <v>0</v>
      </c>
      <c r="H111" s="14">
        <f t="shared" ref="H111:H112" si="27">SUM(F111:G111)</f>
        <v>281625.84000000003</v>
      </c>
      <c r="I111" s="23"/>
    </row>
    <row r="112" spans="1:9" ht="18.95" customHeight="1" x14ac:dyDescent="0.2">
      <c r="A112" s="16">
        <f t="shared" ref="A112:A113" si="28">A111+1</f>
        <v>69</v>
      </c>
      <c r="B112" s="411">
        <v>558.9</v>
      </c>
      <c r="C112" s="5" t="s">
        <v>1460</v>
      </c>
      <c r="D112" s="14">
        <f>SUMIFS('SCH C-2.2 F'!$P$11:$P$140,'SCH C-2.2 F'!$B$11:$B$140,'SCH C-2.1 F'!$B112)</f>
        <v>0</v>
      </c>
      <c r="E112" s="15">
        <f t="shared" si="26"/>
        <v>0</v>
      </c>
      <c r="F112" s="14">
        <f>SUMIFS('SCH C-2.2 F'!$P$11:$P$140,'SCH C-2.2 F'!$B$11:$B$140,'SCH C-2.1 F'!$B112)</f>
        <v>0</v>
      </c>
      <c r="G112" s="14">
        <f>'SCH D-2 F'!L113</f>
        <v>0</v>
      </c>
      <c r="H112" s="14">
        <f t="shared" si="27"/>
        <v>0</v>
      </c>
      <c r="I112" s="23"/>
    </row>
    <row r="113" spans="1:9" ht="18.95" customHeight="1" x14ac:dyDescent="0.2">
      <c r="A113" s="16">
        <f t="shared" si="28"/>
        <v>70</v>
      </c>
      <c r="B113" s="2"/>
      <c r="C113" s="5" t="s">
        <v>1467</v>
      </c>
      <c r="D113" s="280">
        <f>SUM(D109:D112)</f>
        <v>427394.16000000003</v>
      </c>
      <c r="F113" s="280">
        <f>SUM(F109:F112)</f>
        <v>427394.16000000003</v>
      </c>
      <c r="G113" s="280">
        <f>SUM(G109:G112)</f>
        <v>0</v>
      </c>
      <c r="H113" s="280">
        <f>SUM(H109:H112)</f>
        <v>427394.16000000003</v>
      </c>
      <c r="I113" s="23"/>
    </row>
    <row r="114" spans="1:9" ht="18.95" customHeight="1" x14ac:dyDescent="0.2">
      <c r="A114" s="16"/>
      <c r="B114" s="2"/>
      <c r="C114" s="5"/>
      <c r="D114" s="14"/>
      <c r="F114" s="14"/>
      <c r="G114" s="14"/>
      <c r="H114" s="14"/>
      <c r="I114" s="23"/>
    </row>
    <row r="115" spans="1:9" ht="18.95" customHeight="1" x14ac:dyDescent="0.2">
      <c r="A115" s="16">
        <f>A113+1</f>
        <v>71</v>
      </c>
      <c r="B115" s="2"/>
      <c r="C115" s="5" t="s">
        <v>129</v>
      </c>
      <c r="D115" s="19">
        <f>SUM(D62,D76,D100,D106,D113)</f>
        <v>473808635.30278784</v>
      </c>
      <c r="F115" s="19">
        <f>SUM(F62,F76,F100,F106,F113)</f>
        <v>473808635.30278784</v>
      </c>
      <c r="G115" s="19">
        <f>SUM(G62,G76,G100,G106,G113)</f>
        <v>12863596.29742045</v>
      </c>
      <c r="H115" s="19">
        <f>SUM(H62,H76,H100,H106,H113)</f>
        <v>486672231.60020822</v>
      </c>
      <c r="I115" s="23"/>
    </row>
    <row r="116" spans="1:9" ht="18.95" customHeight="1" x14ac:dyDescent="0.2">
      <c r="B116" s="2"/>
      <c r="C116" s="5"/>
      <c r="I116" s="23"/>
    </row>
    <row r="117" spans="1:9" ht="18.95" customHeight="1" x14ac:dyDescent="0.2">
      <c r="A117" s="16">
        <f>A115+1</f>
        <v>72</v>
      </c>
      <c r="B117" s="2"/>
      <c r="C117" s="408" t="s">
        <v>173</v>
      </c>
      <c r="I117" s="23"/>
    </row>
    <row r="118" spans="1:9" ht="18.95" customHeight="1" x14ac:dyDescent="0.2">
      <c r="A118" s="16">
        <f>A117+1</f>
        <v>73</v>
      </c>
      <c r="B118" s="2">
        <v>560</v>
      </c>
      <c r="C118" t="s">
        <v>48</v>
      </c>
      <c r="D118" s="14">
        <f>SUMIFS('SCH C-2.2 F'!$P$11:$P$140,'SCH C-2.2 F'!$B$11:$B$140,'SCH C-2.1 F'!$B118)</f>
        <v>1110673.0900000001</v>
      </c>
      <c r="E118" s="15">
        <f t="shared" ref="E118:E119" si="29">IF(D118=0,0,F118/D118)</f>
        <v>1</v>
      </c>
      <c r="F118" s="14">
        <f>SUMIFS('SCH C-2.2 F'!$P$11:$P$140,'SCH C-2.2 F'!$B$11:$B$140,'SCH C-2.1 F'!$B118)</f>
        <v>1110673.0900000001</v>
      </c>
      <c r="G118" s="14">
        <f>'SCH D-2 F'!L119</f>
        <v>0</v>
      </c>
      <c r="H118" s="14">
        <f t="shared" ref="H118:H144" si="30">SUM(F118:G118)</f>
        <v>1110673.0900000001</v>
      </c>
      <c r="I118" s="23"/>
    </row>
    <row r="119" spans="1:9" ht="18.95" customHeight="1" x14ac:dyDescent="0.2">
      <c r="A119" s="16">
        <f t="shared" ref="A119:A146" si="31">A118+1</f>
        <v>74</v>
      </c>
      <c r="B119" s="2">
        <v>561</v>
      </c>
      <c r="C119" t="s">
        <v>49</v>
      </c>
      <c r="D119" s="14">
        <f>SUMIFS('SCH C-2.2 F'!$P$11:$P$140,'SCH C-2.2 F'!$B$11:$B$140,'SCH C-2.1 F'!$B119)</f>
        <v>2552631.86</v>
      </c>
      <c r="E119" s="15">
        <f t="shared" si="29"/>
        <v>1</v>
      </c>
      <c r="F119" s="14">
        <f>SUMIFS('SCH C-2.2 F'!$P$11:$P$140,'SCH C-2.2 F'!$B$11:$B$140,'SCH C-2.1 F'!$B119)</f>
        <v>2552631.86</v>
      </c>
      <c r="G119" s="14">
        <f>'SCH D-2 F'!L120</f>
        <v>0</v>
      </c>
      <c r="H119" s="14">
        <f t="shared" si="30"/>
        <v>2552631.86</v>
      </c>
      <c r="I119" s="23"/>
    </row>
    <row r="120" spans="1:9" ht="18.95" customHeight="1" x14ac:dyDescent="0.2">
      <c r="A120" s="16">
        <f t="shared" si="31"/>
        <v>75</v>
      </c>
      <c r="B120" s="2">
        <v>562</v>
      </c>
      <c r="C120" t="s">
        <v>50</v>
      </c>
      <c r="D120" s="14">
        <f>SUMIFS('SCH C-2.2 F'!$P$11:$P$140,'SCH C-2.2 F'!$B$11:$B$140,'SCH C-2.1 F'!$B120)</f>
        <v>778242.80000000016</v>
      </c>
      <c r="E120" s="15">
        <f t="shared" ref="E120:E126" si="32">IF(D120=0,1,F120/D120)</f>
        <v>1</v>
      </c>
      <c r="F120" s="14">
        <f>SUMIFS('SCH C-2.2 F'!$P$11:$P$140,'SCH C-2.2 F'!$B$11:$B$140,'SCH C-2.1 F'!$B120)</f>
        <v>778242.80000000016</v>
      </c>
      <c r="G120" s="14">
        <f>'SCH D-2 F'!L121</f>
        <v>0</v>
      </c>
      <c r="H120" s="14">
        <f t="shared" si="30"/>
        <v>778242.80000000016</v>
      </c>
      <c r="I120" s="23"/>
    </row>
    <row r="121" spans="1:9" ht="18.95" customHeight="1" x14ac:dyDescent="0.2">
      <c r="A121" s="16">
        <f t="shared" si="31"/>
        <v>76</v>
      </c>
      <c r="B121" s="2">
        <v>563</v>
      </c>
      <c r="C121" t="s">
        <v>51</v>
      </c>
      <c r="D121" s="14">
        <f>SUMIFS('SCH C-2.2 F'!$P$11:$P$140,'SCH C-2.2 F'!$B$11:$B$140,'SCH C-2.1 F'!$B121)</f>
        <v>243952.38000000009</v>
      </c>
      <c r="E121" s="15">
        <f t="shared" si="32"/>
        <v>1</v>
      </c>
      <c r="F121" s="14">
        <f>SUMIFS('SCH C-2.2 F'!$P$11:$P$140,'SCH C-2.2 F'!$B$11:$B$140,'SCH C-2.1 F'!$B121)</f>
        <v>243952.38000000009</v>
      </c>
      <c r="G121" s="14">
        <f>'SCH D-2 F'!L122</f>
        <v>0</v>
      </c>
      <c r="H121" s="14">
        <f t="shared" si="30"/>
        <v>243952.38000000009</v>
      </c>
      <c r="I121" s="23"/>
    </row>
    <row r="122" spans="1:9" ht="18.95" customHeight="1" x14ac:dyDescent="0.2">
      <c r="A122" s="16">
        <f t="shared" si="31"/>
        <v>77</v>
      </c>
      <c r="B122" s="2">
        <v>564</v>
      </c>
      <c r="C122" t="s">
        <v>52</v>
      </c>
      <c r="D122" s="14">
        <f>SUMIFS('SCH C-2.2 F'!$P$11:$P$140,'SCH C-2.2 F'!$B$11:$B$140,'SCH C-2.1 F'!$B122)</f>
        <v>0</v>
      </c>
      <c r="E122" s="15">
        <f t="shared" si="32"/>
        <v>1</v>
      </c>
      <c r="F122" s="14">
        <f>SUMIFS('SCH C-2.2 F'!$P$11:$P$140,'SCH C-2.2 F'!$B$11:$B$140,'SCH C-2.1 F'!$B122)</f>
        <v>0</v>
      </c>
      <c r="G122" s="14">
        <f>'SCH D-2 F'!L123</f>
        <v>0</v>
      </c>
      <c r="H122" s="14">
        <f t="shared" si="30"/>
        <v>0</v>
      </c>
      <c r="I122" s="23"/>
    </row>
    <row r="123" spans="1:9" ht="18.95" customHeight="1" x14ac:dyDescent="0.2">
      <c r="A123" s="16">
        <f t="shared" si="31"/>
        <v>78</v>
      </c>
      <c r="B123" s="2">
        <v>565</v>
      </c>
      <c r="C123" t="s">
        <v>53</v>
      </c>
      <c r="D123" s="14">
        <f>SUMIFS('SCH C-2.2 F'!$P$11:$P$140,'SCH C-2.2 F'!$B$11:$B$140,'SCH C-2.1 F'!$B123)</f>
        <v>3319108.9999999995</v>
      </c>
      <c r="E123" s="15">
        <f t="shared" si="32"/>
        <v>1</v>
      </c>
      <c r="F123" s="14">
        <f>SUMIFS('SCH C-2.2 F'!$P$11:$P$140,'SCH C-2.2 F'!$B$11:$B$140,'SCH C-2.1 F'!$B123)</f>
        <v>3319108.9999999995</v>
      </c>
      <c r="G123" s="14">
        <f>'SCH D-2 F'!L124</f>
        <v>-3314942</v>
      </c>
      <c r="H123" s="14">
        <f t="shared" si="30"/>
        <v>4166.9999999995343</v>
      </c>
      <c r="I123" s="23"/>
    </row>
    <row r="124" spans="1:9" ht="18.95" customHeight="1" x14ac:dyDescent="0.2">
      <c r="A124" s="16">
        <f t="shared" si="31"/>
        <v>79</v>
      </c>
      <c r="B124" s="2">
        <v>566</v>
      </c>
      <c r="C124" t="s">
        <v>54</v>
      </c>
      <c r="D124" s="14">
        <f>SUMIFS('SCH C-2.2 F'!$P$11:$P$140,'SCH C-2.2 F'!$B$11:$B$140,'SCH C-2.1 F'!$B124)</f>
        <v>14339769.529999999</v>
      </c>
      <c r="E124" s="15">
        <f t="shared" si="32"/>
        <v>1</v>
      </c>
      <c r="F124" s="14">
        <f>SUMIFS('SCH C-2.2 F'!$P$11:$P$140,'SCH C-2.2 F'!$B$11:$B$140,'SCH C-2.1 F'!$B124)</f>
        <v>14339769.529999999</v>
      </c>
      <c r="G124" s="14">
        <f>'SCH D-2 F'!L125</f>
        <v>0</v>
      </c>
      <c r="H124" s="14">
        <f t="shared" si="30"/>
        <v>14339769.529999999</v>
      </c>
      <c r="I124" s="23"/>
    </row>
    <row r="125" spans="1:9" ht="18.95" customHeight="1" x14ac:dyDescent="0.2">
      <c r="A125" s="16">
        <f t="shared" si="31"/>
        <v>80</v>
      </c>
      <c r="B125" s="2">
        <v>567</v>
      </c>
      <c r="C125" t="s">
        <v>24</v>
      </c>
      <c r="D125" s="14">
        <f>SUMIFS('SCH C-2.2 F'!$P$11:$P$140,'SCH C-2.2 F'!$B$11:$B$140,'SCH C-2.1 F'!$B125)</f>
        <v>98357.62</v>
      </c>
      <c r="E125" s="15">
        <f t="shared" si="32"/>
        <v>1</v>
      </c>
      <c r="F125" s="14">
        <f>SUMIFS('SCH C-2.2 F'!$P$11:$P$140,'SCH C-2.2 F'!$B$11:$B$140,'SCH C-2.1 F'!$B125)</f>
        <v>98357.62</v>
      </c>
      <c r="G125" s="14">
        <f>'SCH D-2 F'!L126</f>
        <v>0</v>
      </c>
      <c r="H125" s="14">
        <f t="shared" si="30"/>
        <v>98357.62</v>
      </c>
      <c r="I125" s="23"/>
    </row>
    <row r="126" spans="1:9" ht="18.95" customHeight="1" x14ac:dyDescent="0.2">
      <c r="A126" s="16">
        <f t="shared" si="31"/>
        <v>81</v>
      </c>
      <c r="B126" s="2">
        <v>568</v>
      </c>
      <c r="C126" t="s">
        <v>55</v>
      </c>
      <c r="D126" s="14">
        <f>SUMIFS('SCH C-2.2 F'!$P$11:$P$140,'SCH C-2.2 F'!$B$11:$B$140,'SCH C-2.1 F'!$B126)</f>
        <v>0</v>
      </c>
      <c r="E126" s="15">
        <f t="shared" si="32"/>
        <v>1</v>
      </c>
      <c r="F126" s="14">
        <f>SUMIFS('SCH C-2.2 F'!$P$11:$P$140,'SCH C-2.2 F'!$B$11:$B$140,'SCH C-2.1 F'!$B126)</f>
        <v>0</v>
      </c>
      <c r="G126" s="14">
        <f>'SCH D-2 F'!L127</f>
        <v>0</v>
      </c>
      <c r="H126" s="14">
        <f t="shared" si="30"/>
        <v>0</v>
      </c>
      <c r="I126" s="23"/>
    </row>
    <row r="127" spans="1:9" ht="18.95" customHeight="1" x14ac:dyDescent="0.2">
      <c r="A127" s="16">
        <f>A126+1</f>
        <v>82</v>
      </c>
      <c r="B127" s="2">
        <v>569</v>
      </c>
      <c r="C127" t="s">
        <v>27</v>
      </c>
      <c r="D127" s="14">
        <f>SUMIFS('SCH C-2.2 F'!$P$11:$P$140,'SCH C-2.2 F'!$B$11:$B$140,'SCH C-2.1 F'!$B127)</f>
        <v>884255.90999999992</v>
      </c>
      <c r="E127" s="15">
        <f>IF(D127=0,1,F127/D127)</f>
        <v>1</v>
      </c>
      <c r="F127" s="14">
        <f>SUMIFS('SCH C-2.2 F'!$P$11:$P$140,'SCH C-2.2 F'!$B$11:$B$140,'SCH C-2.1 F'!$B127)</f>
        <v>884255.90999999992</v>
      </c>
      <c r="G127" s="14">
        <f>'SCH D-2 F'!L128</f>
        <v>0</v>
      </c>
      <c r="H127" s="14">
        <f>SUM(F127:G127)</f>
        <v>884255.90999999992</v>
      </c>
      <c r="I127" s="23"/>
    </row>
    <row r="128" spans="1:9" s="6" customFormat="1" ht="20.100000000000001" customHeight="1" x14ac:dyDescent="0.2">
      <c r="A128" s="623" t="str">
        <f>$A$1</f>
        <v>LOUISVILLE GAS AND ELECTRIC COMPANY</v>
      </c>
      <c r="B128" s="623"/>
      <c r="C128" s="623"/>
      <c r="D128" s="623"/>
      <c r="E128" s="623"/>
      <c r="F128" s="623"/>
      <c r="G128" s="623"/>
      <c r="H128" s="623"/>
      <c r="I128" s="623"/>
    </row>
    <row r="129" spans="1:9" s="6" customFormat="1" ht="20.100000000000001" customHeight="1" x14ac:dyDescent="0.2">
      <c r="A129" s="623" t="str">
        <f>$A$2</f>
        <v>CASE NO. 2025-00114 - ELECTRIC OPERATIONS</v>
      </c>
      <c r="B129" s="623"/>
      <c r="C129" s="623"/>
      <c r="D129" s="623"/>
      <c r="E129" s="623"/>
      <c r="F129" s="623"/>
      <c r="G129" s="623"/>
      <c r="H129" s="623"/>
      <c r="I129" s="623"/>
    </row>
    <row r="130" spans="1:9" s="6" customFormat="1" ht="20.100000000000001" customHeight="1" x14ac:dyDescent="0.2">
      <c r="A130" s="623" t="s">
        <v>151</v>
      </c>
      <c r="B130" s="623"/>
      <c r="C130" s="623"/>
      <c r="D130" s="623"/>
      <c r="E130" s="623"/>
      <c r="F130" s="623"/>
      <c r="G130" s="623"/>
      <c r="H130" s="623"/>
      <c r="I130" s="623"/>
    </row>
    <row r="131" spans="1:9" s="6" customFormat="1" ht="20.100000000000001" customHeight="1" x14ac:dyDescent="0.2">
      <c r="A131" s="623" t="str">
        <f>$A$4</f>
        <v>FOR THE 12 MONTHS ENDED DECEMBER 31, 2026</v>
      </c>
      <c r="B131" s="623"/>
      <c r="C131" s="623"/>
      <c r="D131" s="623"/>
      <c r="E131" s="623"/>
      <c r="F131" s="623"/>
      <c r="G131" s="623"/>
      <c r="H131" s="623"/>
      <c r="I131" s="623"/>
    </row>
    <row r="132" spans="1:9" s="6" customFormat="1" ht="20.100000000000001" customHeight="1" x14ac:dyDescent="0.2">
      <c r="A132" s="7"/>
      <c r="B132" s="7"/>
      <c r="C132" s="7"/>
      <c r="D132" s="7"/>
      <c r="E132" s="7"/>
      <c r="F132" s="7"/>
      <c r="G132" s="7"/>
      <c r="H132" s="7"/>
      <c r="I132" s="7"/>
    </row>
    <row r="133" spans="1:9" s="6" customFormat="1" ht="20.100000000000001" customHeight="1" x14ac:dyDescent="0.2">
      <c r="A133" s="6" t="str">
        <f>$A$6</f>
        <v>DATA:____BASE  PERIOD__X__FORECASTED  PERIOD</v>
      </c>
      <c r="B133" s="8"/>
      <c r="I133" s="9" t="s">
        <v>150</v>
      </c>
    </row>
    <row r="134" spans="1:9" s="6" customFormat="1" ht="20.100000000000001" customHeight="1" x14ac:dyDescent="0.2">
      <c r="A134" s="6" t="str">
        <f>$A$7</f>
        <v>TYPE OF FILING: __X__ ORIGINAL  _____ UPDATED  _____ REVISED</v>
      </c>
      <c r="I134" s="9" t="s">
        <v>328</v>
      </c>
    </row>
    <row r="135" spans="1:9" s="6" customFormat="1" ht="20.100000000000001" customHeight="1" x14ac:dyDescent="0.2">
      <c r="A135" s="8" t="s">
        <v>141</v>
      </c>
      <c r="B135" s="8"/>
      <c r="F135" s="8"/>
      <c r="G135" s="8"/>
      <c r="H135" s="8"/>
      <c r="I135" s="10" t="str">
        <f>$I$8</f>
        <v>WITNESS:   A. M. FACKLER</v>
      </c>
    </row>
    <row r="136" spans="1:9" s="6" customFormat="1" ht="20.100000000000001" customHeight="1" x14ac:dyDescent="0.2"/>
    <row r="137" spans="1:9" ht="53.25" customHeight="1" x14ac:dyDescent="0.2">
      <c r="A137" s="18" t="s">
        <v>142</v>
      </c>
      <c r="B137" s="18" t="s">
        <v>143</v>
      </c>
      <c r="C137" s="406" t="s">
        <v>147</v>
      </c>
      <c r="D137" s="18" t="s">
        <v>146</v>
      </c>
      <c r="E137" s="18" t="s">
        <v>144</v>
      </c>
      <c r="F137" s="18" t="s">
        <v>148</v>
      </c>
      <c r="G137" s="18" t="s">
        <v>348</v>
      </c>
      <c r="H137" s="18" t="s">
        <v>784</v>
      </c>
      <c r="I137" s="18" t="s">
        <v>149</v>
      </c>
    </row>
    <row r="138" spans="1:9" ht="18.95" customHeight="1" x14ac:dyDescent="0.2">
      <c r="A138" s="382"/>
      <c r="B138" s="382"/>
      <c r="C138" s="13"/>
      <c r="D138" s="407" t="s">
        <v>120</v>
      </c>
      <c r="E138" s="407" t="s">
        <v>121</v>
      </c>
      <c r="F138" s="407" t="s">
        <v>152</v>
      </c>
      <c r="G138" s="407" t="s">
        <v>153</v>
      </c>
      <c r="H138" s="407" t="s">
        <v>302</v>
      </c>
      <c r="I138" s="407" t="s">
        <v>122</v>
      </c>
    </row>
    <row r="139" spans="1:9" ht="23.1" customHeight="1" x14ac:dyDescent="0.2">
      <c r="A139" s="12"/>
      <c r="B139" s="12"/>
      <c r="C139" s="386"/>
      <c r="D139" s="17" t="s">
        <v>145</v>
      </c>
      <c r="E139" s="17"/>
      <c r="F139" s="17" t="s">
        <v>145</v>
      </c>
      <c r="G139" s="17" t="s">
        <v>145</v>
      </c>
      <c r="H139" s="17" t="s">
        <v>145</v>
      </c>
      <c r="I139" s="17" t="str">
        <f>$I$12</f>
        <v>ALL ELECTRIC 100%</v>
      </c>
    </row>
    <row r="140" spans="1:9" ht="18.95" customHeight="1" x14ac:dyDescent="0.2">
      <c r="A140" s="16">
        <f>A127+1</f>
        <v>83</v>
      </c>
      <c r="B140" s="2">
        <v>570</v>
      </c>
      <c r="C140" t="s">
        <v>56</v>
      </c>
      <c r="D140" s="14">
        <f>SUMIFS('SCH C-2.2 F'!$P$11:$P$140,'SCH C-2.2 F'!$B$11:$B$140,'SCH C-2.1 F'!$B140)</f>
        <v>1485143.4999999998</v>
      </c>
      <c r="E140" s="15">
        <f>IF(D140=0,1,F140/D140)</f>
        <v>1</v>
      </c>
      <c r="F140" s="14">
        <f>SUMIFS('SCH C-2.2 F'!$P$11:$P$140,'SCH C-2.2 F'!$B$11:$B$140,'SCH C-2.1 F'!$B140)</f>
        <v>1485143.4999999998</v>
      </c>
      <c r="G140" s="14">
        <f>'SCH D-2 F'!L129</f>
        <v>0</v>
      </c>
      <c r="H140" s="14">
        <f>SUM(F140:G140)</f>
        <v>1485143.4999999998</v>
      </c>
      <c r="I140" s="23"/>
    </row>
    <row r="141" spans="1:9" ht="18.95" customHeight="1" x14ac:dyDescent="0.2">
      <c r="A141" s="16">
        <f>A140+1</f>
        <v>84</v>
      </c>
      <c r="B141" s="2">
        <v>571</v>
      </c>
      <c r="C141" t="s">
        <v>57</v>
      </c>
      <c r="D141" s="14">
        <f>SUMIFS('SCH C-2.2 F'!$P$11:$P$140,'SCH C-2.2 F'!$B$11:$B$140,'SCH C-2.1 F'!$B141)</f>
        <v>1603249.3800000001</v>
      </c>
      <c r="E141" s="15">
        <f>IF(D141=0,1,F141/D141)</f>
        <v>1</v>
      </c>
      <c r="F141" s="14">
        <f>SUMIFS('SCH C-2.2 F'!$P$11:$P$140,'SCH C-2.2 F'!$B$11:$B$140,'SCH C-2.1 F'!$B141)</f>
        <v>1603249.3800000001</v>
      </c>
      <c r="G141" s="14">
        <f>'SCH D-2 F'!L130</f>
        <v>0</v>
      </c>
      <c r="H141" s="14">
        <f>SUM(F141:G141)</f>
        <v>1603249.3800000001</v>
      </c>
      <c r="I141" s="23"/>
    </row>
    <row r="142" spans="1:9" ht="18.95" customHeight="1" x14ac:dyDescent="0.2">
      <c r="A142" s="16">
        <f>A141+1</f>
        <v>85</v>
      </c>
      <c r="B142" s="2">
        <v>572</v>
      </c>
      <c r="C142" t="s">
        <v>58</v>
      </c>
      <c r="D142" s="14">
        <f>SUMIFS('SCH C-2.2 F'!$P$11:$P$140,'SCH C-2.2 F'!$B$11:$B$140,'SCH C-2.1 F'!$B142)</f>
        <v>0</v>
      </c>
      <c r="E142" s="15">
        <f>IF(D142=0,1,F142/D142)</f>
        <v>1</v>
      </c>
      <c r="F142" s="14">
        <f>SUMIFS('SCH C-2.2 F'!$P$11:$P$140,'SCH C-2.2 F'!$B$11:$B$140,'SCH C-2.1 F'!$B142)</f>
        <v>0</v>
      </c>
      <c r="G142" s="14">
        <f>'SCH D-2 F'!L131</f>
        <v>0</v>
      </c>
      <c r="H142" s="14">
        <f>SUM(F142:G142)</f>
        <v>0</v>
      </c>
      <c r="I142" s="23"/>
    </row>
    <row r="143" spans="1:9" ht="18.95" customHeight="1" x14ac:dyDescent="0.2">
      <c r="A143" s="16">
        <f>A142+1</f>
        <v>86</v>
      </c>
      <c r="B143" s="2">
        <v>573</v>
      </c>
      <c r="C143" t="s">
        <v>59</v>
      </c>
      <c r="D143" s="14">
        <f>SUMIFS('SCH C-2.2 F'!$P$11:$P$140,'SCH C-2.2 F'!$B$11:$B$140,'SCH C-2.1 F'!$B143)</f>
        <v>137335.24000000005</v>
      </c>
      <c r="E143" s="15">
        <f t="shared" ref="E143" si="33">IF(D143=0,0,F143/D143)</f>
        <v>1</v>
      </c>
      <c r="F143" s="14">
        <f>SUMIFS('SCH C-2.2 F'!$P$11:$P$140,'SCH C-2.2 F'!$B$11:$B$140,'SCH C-2.1 F'!$B143)</f>
        <v>137335.24000000005</v>
      </c>
      <c r="G143" s="14">
        <f>'SCH D-2 F'!L144</f>
        <v>0</v>
      </c>
      <c r="H143" s="14">
        <f t="shared" si="30"/>
        <v>137335.24000000005</v>
      </c>
      <c r="I143" s="23"/>
    </row>
    <row r="144" spans="1:9" ht="18.95" customHeight="1" x14ac:dyDescent="0.2">
      <c r="A144" s="16">
        <f t="shared" si="31"/>
        <v>87</v>
      </c>
      <c r="B144" s="2">
        <v>575</v>
      </c>
      <c r="C144" t="s">
        <v>60</v>
      </c>
      <c r="D144" s="14">
        <f>SUMIFS('SCH C-2.2 F'!$P$11:$P$140,'SCH C-2.2 F'!$B$11:$B$140,'SCH C-2.1 F'!$B144)</f>
        <v>0</v>
      </c>
      <c r="E144" s="15">
        <f>IF(D144=0,1,F144/D144)</f>
        <v>1</v>
      </c>
      <c r="F144" s="14">
        <f>SUMIFS('SCH C-2.2 F'!$P$11:$P$140,'SCH C-2.2 F'!$B$11:$B$140,'SCH C-2.1 F'!$B144)</f>
        <v>0</v>
      </c>
      <c r="G144" s="14">
        <f>'SCH D-2 F'!L145</f>
        <v>0</v>
      </c>
      <c r="H144" s="14">
        <f t="shared" si="30"/>
        <v>0</v>
      </c>
      <c r="I144" s="23"/>
    </row>
    <row r="145" spans="1:9" ht="18.95" customHeight="1" x14ac:dyDescent="0.2">
      <c r="A145" s="16">
        <f t="shared" si="31"/>
        <v>88</v>
      </c>
      <c r="B145" s="2">
        <v>576.29999999999995</v>
      </c>
      <c r="C145" s="5" t="s">
        <v>1460</v>
      </c>
      <c r="D145" s="14">
        <f>SUMIFS('SCH C-2.2 F'!$P$11:$P$140,'SCH C-2.2 F'!$B$11:$B$140,'SCH C-2.1 F'!$B145)</f>
        <v>18900</v>
      </c>
      <c r="E145" s="15">
        <f>IF(D145=0,1,F145/D145)</f>
        <v>1</v>
      </c>
      <c r="F145" s="14">
        <f>SUMIFS('SCH C-2.2 F'!$P$11:$P$140,'SCH C-2.2 F'!$B$11:$B$140,'SCH C-2.1 F'!$B145)</f>
        <v>18900</v>
      </c>
      <c r="G145" s="14">
        <f>'SCH D-2 F'!L146</f>
        <v>0</v>
      </c>
      <c r="H145" s="14">
        <f t="shared" ref="H145" si="34">SUM(F145:G145)</f>
        <v>18900</v>
      </c>
      <c r="I145" s="23"/>
    </row>
    <row r="146" spans="1:9" ht="18.95" customHeight="1" x14ac:dyDescent="0.2">
      <c r="A146" s="16">
        <f t="shared" si="31"/>
        <v>89</v>
      </c>
      <c r="B146" s="2"/>
      <c r="C146" s="5" t="s">
        <v>130</v>
      </c>
      <c r="D146" s="20">
        <f>SUM(D118:D145)</f>
        <v>26571620.309999995</v>
      </c>
      <c r="F146" s="20">
        <f>SUM(F118:F145)</f>
        <v>26571620.309999995</v>
      </c>
      <c r="G146" s="20">
        <f>SUM(G118:G145)</f>
        <v>-3314942</v>
      </c>
      <c r="H146" s="20">
        <f>SUM(H118:H145)</f>
        <v>23256678.309999995</v>
      </c>
      <c r="I146" s="23"/>
    </row>
    <row r="147" spans="1:9" ht="18.95" customHeight="1" x14ac:dyDescent="0.2">
      <c r="B147" s="2"/>
      <c r="C147"/>
      <c r="I147" s="23"/>
    </row>
    <row r="148" spans="1:9" ht="18.95" customHeight="1" x14ac:dyDescent="0.2">
      <c r="A148" s="16">
        <f>A146+1</f>
        <v>90</v>
      </c>
      <c r="B148" s="2"/>
      <c r="C148" s="408" t="s">
        <v>1468</v>
      </c>
      <c r="D148" s="14"/>
      <c r="F148" s="14"/>
      <c r="G148" s="14"/>
      <c r="H148" s="14"/>
      <c r="I148" s="23"/>
    </row>
    <row r="149" spans="1:9" ht="18.95" customHeight="1" x14ac:dyDescent="0.2">
      <c r="A149" s="16">
        <f>A148+1</f>
        <v>91</v>
      </c>
      <c r="B149" s="2">
        <v>578.5</v>
      </c>
      <c r="C149" s="5" t="s">
        <v>1462</v>
      </c>
      <c r="D149" s="14">
        <f>SUMIFS('SCH C-2.2 F'!$P$11:$P$140,'SCH C-2.2 F'!$B$11:$B$140,'SCH C-2.1 F'!$B149)</f>
        <v>0</v>
      </c>
      <c r="E149" s="15">
        <f>IF(D149=0,1,F149/D149)</f>
        <v>1</v>
      </c>
      <c r="F149" s="14">
        <f>SUMIFS('SCH C-2.2 F'!$P$11:$P$140,'SCH C-2.2 F'!$B$11:$B$140,'SCH C-2.1 F'!$B149)</f>
        <v>0</v>
      </c>
      <c r="G149" s="14">
        <f>'SCH D-2 F'!L150</f>
        <v>0</v>
      </c>
      <c r="H149" s="14">
        <f t="shared" ref="H149" si="35">SUM(F149:G149)</f>
        <v>0</v>
      </c>
      <c r="I149" s="23"/>
    </row>
    <row r="150" spans="1:9" ht="18.95" customHeight="1" x14ac:dyDescent="0.2">
      <c r="A150" s="16">
        <f>A149+1</f>
        <v>92</v>
      </c>
      <c r="B150" s="2"/>
      <c r="C150" s="5" t="s">
        <v>1469</v>
      </c>
      <c r="D150" s="20">
        <f>SUM(D149)</f>
        <v>0</v>
      </c>
      <c r="F150" s="20">
        <f>SUM(F149)</f>
        <v>0</v>
      </c>
      <c r="G150" s="20">
        <f>SUM(G149)</f>
        <v>0</v>
      </c>
      <c r="H150" s="20">
        <f>SUM(H149)</f>
        <v>0</v>
      </c>
      <c r="I150" s="23"/>
    </row>
    <row r="151" spans="1:9" ht="18.95" customHeight="1" x14ac:dyDescent="0.2">
      <c r="B151" s="2"/>
      <c r="C151"/>
      <c r="I151" s="23"/>
    </row>
    <row r="152" spans="1:9" ht="18.95" customHeight="1" x14ac:dyDescent="0.2">
      <c r="A152" s="16">
        <f>A150+1</f>
        <v>93</v>
      </c>
      <c r="B152" s="2"/>
      <c r="C152" s="408" t="s">
        <v>174</v>
      </c>
      <c r="I152" s="23"/>
    </row>
    <row r="153" spans="1:9" ht="18.95" customHeight="1" x14ac:dyDescent="0.2">
      <c r="A153" s="16">
        <f>A152+1</f>
        <v>94</v>
      </c>
      <c r="B153" s="2">
        <v>580</v>
      </c>
      <c r="C153" t="s">
        <v>61</v>
      </c>
      <c r="D153" s="14">
        <f>SUMIFS('SCH C-2.2 F'!$P$11:$P$140,'SCH C-2.2 F'!$B$11:$B$140,'SCH C-2.1 F'!$B153)</f>
        <v>2974212.5199999986</v>
      </c>
      <c r="E153" s="15">
        <f t="shared" ref="E153:E157" si="36">IF(D153=0,0,F153/D153)</f>
        <v>1</v>
      </c>
      <c r="F153" s="14">
        <f>SUMIFS('SCH C-2.2 F'!$P$11:$P$140,'SCH C-2.2 F'!$B$11:$B$140,'SCH C-2.1 F'!$B153)</f>
        <v>2974212.5199999986</v>
      </c>
      <c r="G153" s="14">
        <f>'SCH D-2 F'!L154</f>
        <v>0</v>
      </c>
      <c r="H153" s="14">
        <f t="shared" ref="H153:H170" si="37">SUM(F153:G153)</f>
        <v>2974212.5199999986</v>
      </c>
      <c r="I153" s="23"/>
    </row>
    <row r="154" spans="1:9" ht="18.95" customHeight="1" x14ac:dyDescent="0.2">
      <c r="A154" s="16">
        <f t="shared" ref="A154:A170" si="38">A153+1</f>
        <v>95</v>
      </c>
      <c r="B154" s="2">
        <v>581</v>
      </c>
      <c r="C154" t="s">
        <v>49</v>
      </c>
      <c r="D154" s="14">
        <f>SUMIFS('SCH C-2.2 F'!$P$11:$P$140,'SCH C-2.2 F'!$B$11:$B$140,'SCH C-2.1 F'!$B154)</f>
        <v>0</v>
      </c>
      <c r="E154" s="15">
        <f t="shared" si="36"/>
        <v>0</v>
      </c>
      <c r="F154" s="14">
        <f>SUMIFS('SCH C-2.2 F'!$P$11:$P$140,'SCH C-2.2 F'!$B$11:$B$140,'SCH C-2.1 F'!$B154)</f>
        <v>0</v>
      </c>
      <c r="G154" s="14">
        <f>'SCH D-2 F'!L155</f>
        <v>0</v>
      </c>
      <c r="H154" s="14">
        <f t="shared" si="37"/>
        <v>0</v>
      </c>
      <c r="I154" s="23"/>
    </row>
    <row r="155" spans="1:9" ht="18.95" customHeight="1" x14ac:dyDescent="0.2">
      <c r="A155" s="16">
        <f t="shared" si="38"/>
        <v>96</v>
      </c>
      <c r="B155" s="2">
        <v>582</v>
      </c>
      <c r="C155" t="s">
        <v>50</v>
      </c>
      <c r="D155" s="14">
        <f>SUMIFS('SCH C-2.2 F'!$P$11:$P$140,'SCH C-2.2 F'!$B$11:$B$140,'SCH C-2.1 F'!$B155)</f>
        <v>1743055.75</v>
      </c>
      <c r="E155" s="15">
        <f t="shared" si="36"/>
        <v>1</v>
      </c>
      <c r="F155" s="14">
        <f>SUMIFS('SCH C-2.2 F'!$P$11:$P$140,'SCH C-2.2 F'!$B$11:$B$140,'SCH C-2.1 F'!$B155)</f>
        <v>1743055.75</v>
      </c>
      <c r="G155" s="14">
        <f>'SCH D-2 F'!L156</f>
        <v>0</v>
      </c>
      <c r="H155" s="14">
        <f t="shared" si="37"/>
        <v>1743055.75</v>
      </c>
      <c r="I155" s="23"/>
    </row>
    <row r="156" spans="1:9" ht="18.95" customHeight="1" x14ac:dyDescent="0.2">
      <c r="A156" s="16">
        <f t="shared" si="38"/>
        <v>97</v>
      </c>
      <c r="B156" s="2">
        <v>583</v>
      </c>
      <c r="C156" t="s">
        <v>51</v>
      </c>
      <c r="D156" s="14">
        <f>SUMIFS('SCH C-2.2 F'!$P$11:$P$140,'SCH C-2.2 F'!$B$11:$B$140,'SCH C-2.1 F'!$B156)</f>
        <v>4258805.1400000006</v>
      </c>
      <c r="E156" s="15">
        <f t="shared" si="36"/>
        <v>1</v>
      </c>
      <c r="F156" s="14">
        <f>SUMIFS('SCH C-2.2 F'!$P$11:$P$140,'SCH C-2.2 F'!$B$11:$B$140,'SCH C-2.1 F'!$B156)</f>
        <v>4258805.1400000006</v>
      </c>
      <c r="G156" s="14">
        <f>'SCH D-2 F'!L157</f>
        <v>0</v>
      </c>
      <c r="H156" s="14">
        <f t="shared" si="37"/>
        <v>4258805.1400000006</v>
      </c>
      <c r="I156" s="23"/>
    </row>
    <row r="157" spans="1:9" ht="18.95" customHeight="1" x14ac:dyDescent="0.2">
      <c r="A157" s="16">
        <f t="shared" si="38"/>
        <v>98</v>
      </c>
      <c r="B157" s="2">
        <v>584</v>
      </c>
      <c r="C157" t="s">
        <v>52</v>
      </c>
      <c r="D157" s="14">
        <f>SUMIFS('SCH C-2.2 F'!$P$11:$P$140,'SCH C-2.2 F'!$B$11:$B$140,'SCH C-2.1 F'!$B157)</f>
        <v>5353120.32</v>
      </c>
      <c r="E157" s="15">
        <f t="shared" si="36"/>
        <v>1</v>
      </c>
      <c r="F157" s="14">
        <f>SUMIFS('SCH C-2.2 F'!$P$11:$P$140,'SCH C-2.2 F'!$B$11:$B$140,'SCH C-2.1 F'!$B157)</f>
        <v>5353120.32</v>
      </c>
      <c r="G157" s="14">
        <f>'SCH D-2 F'!L158</f>
        <v>0</v>
      </c>
      <c r="H157" s="14">
        <f t="shared" si="37"/>
        <v>5353120.32</v>
      </c>
      <c r="I157" s="23"/>
    </row>
    <row r="158" spans="1:9" ht="18.95" customHeight="1" x14ac:dyDescent="0.2">
      <c r="A158" s="16">
        <f t="shared" si="38"/>
        <v>99</v>
      </c>
      <c r="B158" s="2">
        <v>585</v>
      </c>
      <c r="C158" t="s">
        <v>62</v>
      </c>
      <c r="D158" s="14">
        <f>SUMIFS('SCH C-2.2 F'!$P$11:$P$140,'SCH C-2.2 F'!$B$11:$B$140,'SCH C-2.1 F'!$B158)</f>
        <v>0</v>
      </c>
      <c r="E158" s="15">
        <f t="shared" ref="E158:E170" si="39">IF(D158=0,1,F158/D158)</f>
        <v>1</v>
      </c>
      <c r="F158" s="14">
        <f>SUMIFS('SCH C-2.2 F'!$P$11:$P$140,'SCH C-2.2 F'!$B$11:$B$140,'SCH C-2.1 F'!$B158)</f>
        <v>0</v>
      </c>
      <c r="G158" s="14">
        <f>'SCH D-2 F'!L159</f>
        <v>0</v>
      </c>
      <c r="H158" s="14">
        <f t="shared" si="37"/>
        <v>0</v>
      </c>
      <c r="I158" s="23"/>
    </row>
    <row r="159" spans="1:9" ht="18.95" customHeight="1" x14ac:dyDescent="0.2">
      <c r="A159" s="16">
        <f t="shared" si="38"/>
        <v>100</v>
      </c>
      <c r="B159" s="2">
        <v>586</v>
      </c>
      <c r="C159" t="s">
        <v>63</v>
      </c>
      <c r="D159" s="14">
        <f>SUMIFS('SCH C-2.2 F'!$P$11:$P$140,'SCH C-2.2 F'!$B$11:$B$140,'SCH C-2.1 F'!$B159)</f>
        <v>3609388.6900000004</v>
      </c>
      <c r="E159" s="15">
        <f t="shared" si="39"/>
        <v>1</v>
      </c>
      <c r="F159" s="14">
        <f>SUMIFS('SCH C-2.2 F'!$P$11:$P$140,'SCH C-2.2 F'!$B$11:$B$140,'SCH C-2.1 F'!$B159)</f>
        <v>3609388.6900000004</v>
      </c>
      <c r="G159" s="14">
        <f>'SCH D-2 F'!L160</f>
        <v>0</v>
      </c>
      <c r="H159" s="14">
        <f t="shared" si="37"/>
        <v>3609388.6900000004</v>
      </c>
      <c r="I159" s="23"/>
    </row>
    <row r="160" spans="1:9" ht="18.95" customHeight="1" x14ac:dyDescent="0.2">
      <c r="A160" s="16">
        <f t="shared" si="38"/>
        <v>101</v>
      </c>
      <c r="B160" s="2">
        <v>587</v>
      </c>
      <c r="C160" t="s">
        <v>64</v>
      </c>
      <c r="D160" s="14">
        <f>SUMIFS('SCH C-2.2 F'!$P$11:$P$140,'SCH C-2.2 F'!$B$11:$B$140,'SCH C-2.1 F'!$B160)</f>
        <v>0</v>
      </c>
      <c r="E160" s="15">
        <f t="shared" si="39"/>
        <v>1</v>
      </c>
      <c r="F160" s="14">
        <f>SUMIFS('SCH C-2.2 F'!$P$11:$P$140,'SCH C-2.2 F'!$B$11:$B$140,'SCH C-2.1 F'!$B160)</f>
        <v>0</v>
      </c>
      <c r="G160" s="14">
        <f>'SCH D-2 F'!L161</f>
        <v>0</v>
      </c>
      <c r="H160" s="14">
        <f t="shared" si="37"/>
        <v>0</v>
      </c>
      <c r="I160" s="23"/>
    </row>
    <row r="161" spans="1:9" ht="18.95" customHeight="1" x14ac:dyDescent="0.2">
      <c r="A161" s="16">
        <f t="shared" si="38"/>
        <v>102</v>
      </c>
      <c r="B161" s="2">
        <v>588</v>
      </c>
      <c r="C161" t="s">
        <v>65</v>
      </c>
      <c r="D161" s="14">
        <f>SUMIFS('SCH C-2.2 F'!$P$11:$P$140,'SCH C-2.2 F'!$B$11:$B$140,'SCH C-2.1 F'!$B161)</f>
        <v>5927878.21</v>
      </c>
      <c r="E161" s="15">
        <f t="shared" si="39"/>
        <v>1</v>
      </c>
      <c r="F161" s="14">
        <f>SUMIFS('SCH C-2.2 F'!$P$11:$P$140,'SCH C-2.2 F'!$B$11:$B$140,'SCH C-2.1 F'!$B161)</f>
        <v>5927878.21</v>
      </c>
      <c r="G161" s="14">
        <f>'SCH D-2 F'!L162</f>
        <v>0</v>
      </c>
      <c r="H161" s="14">
        <f t="shared" si="37"/>
        <v>5927878.21</v>
      </c>
      <c r="I161" s="23"/>
    </row>
    <row r="162" spans="1:9" ht="18.95" customHeight="1" x14ac:dyDescent="0.2">
      <c r="A162" s="16">
        <f t="shared" si="38"/>
        <v>103</v>
      </c>
      <c r="B162" s="2">
        <v>589</v>
      </c>
      <c r="C162" t="s">
        <v>24</v>
      </c>
      <c r="D162" s="14">
        <f>SUMIFS('SCH C-2.2 F'!$P$11:$P$140,'SCH C-2.2 F'!$B$11:$B$140,'SCH C-2.1 F'!$B162)</f>
        <v>17740.899999999998</v>
      </c>
      <c r="E162" s="15">
        <f t="shared" si="39"/>
        <v>1</v>
      </c>
      <c r="F162" s="14">
        <f>SUMIFS('SCH C-2.2 F'!$P$11:$P$140,'SCH C-2.2 F'!$B$11:$B$140,'SCH C-2.1 F'!$B162)</f>
        <v>17740.899999999998</v>
      </c>
      <c r="G162" s="14">
        <f>'SCH D-2 F'!L163</f>
        <v>0</v>
      </c>
      <c r="H162" s="14">
        <f t="shared" si="37"/>
        <v>17740.899999999998</v>
      </c>
      <c r="I162" s="23"/>
    </row>
    <row r="163" spans="1:9" ht="18.95" customHeight="1" x14ac:dyDescent="0.2">
      <c r="A163" s="16">
        <f t="shared" si="38"/>
        <v>104</v>
      </c>
      <c r="B163" s="2">
        <v>590</v>
      </c>
      <c r="C163" t="s">
        <v>66</v>
      </c>
      <c r="D163" s="14">
        <f>SUMIFS('SCH C-2.2 F'!$P$11:$P$140,'SCH C-2.2 F'!$B$11:$B$140,'SCH C-2.1 F'!$B163)</f>
        <v>35893.5</v>
      </c>
      <c r="E163" s="15">
        <f t="shared" si="39"/>
        <v>1</v>
      </c>
      <c r="F163" s="14">
        <f>SUMIFS('SCH C-2.2 F'!$P$11:$P$140,'SCH C-2.2 F'!$B$11:$B$140,'SCH C-2.1 F'!$B163)</f>
        <v>35893.5</v>
      </c>
      <c r="G163" s="14">
        <f>'SCH D-2 F'!L164</f>
        <v>0</v>
      </c>
      <c r="H163" s="14">
        <f t="shared" si="37"/>
        <v>35893.5</v>
      </c>
      <c r="I163" s="23"/>
    </row>
    <row r="164" spans="1:9" ht="18.95" customHeight="1" x14ac:dyDescent="0.2">
      <c r="A164" s="16">
        <f t="shared" si="38"/>
        <v>105</v>
      </c>
      <c r="B164" s="2">
        <v>591</v>
      </c>
      <c r="C164" t="s">
        <v>27</v>
      </c>
      <c r="D164" s="14">
        <f>SUMIFS('SCH C-2.2 F'!$P$11:$P$140,'SCH C-2.2 F'!$B$11:$B$140,'SCH C-2.1 F'!$B164)</f>
        <v>0</v>
      </c>
      <c r="E164" s="15">
        <f t="shared" si="39"/>
        <v>1</v>
      </c>
      <c r="F164" s="14">
        <f>SUMIFS('SCH C-2.2 F'!$P$11:$P$140,'SCH C-2.2 F'!$B$11:$B$140,'SCH C-2.1 F'!$B164)</f>
        <v>0</v>
      </c>
      <c r="G164" s="14">
        <f>'SCH D-2 F'!L165</f>
        <v>0</v>
      </c>
      <c r="H164" s="14">
        <f t="shared" si="37"/>
        <v>0</v>
      </c>
      <c r="I164" s="23"/>
    </row>
    <row r="165" spans="1:9" ht="18.95" customHeight="1" x14ac:dyDescent="0.2">
      <c r="A165" s="16">
        <f t="shared" si="38"/>
        <v>106</v>
      </c>
      <c r="B165" s="2">
        <v>592</v>
      </c>
      <c r="C165" t="s">
        <v>56</v>
      </c>
      <c r="D165" s="14">
        <f>SUMIFS('SCH C-2.2 F'!$P$11:$P$140,'SCH C-2.2 F'!$B$11:$B$140,'SCH C-2.1 F'!$B165)</f>
        <v>1317188.7</v>
      </c>
      <c r="E165" s="15">
        <f t="shared" si="39"/>
        <v>1</v>
      </c>
      <c r="F165" s="14">
        <f>SUMIFS('SCH C-2.2 F'!$P$11:$P$140,'SCH C-2.2 F'!$B$11:$B$140,'SCH C-2.1 F'!$B165)</f>
        <v>1317188.7</v>
      </c>
      <c r="G165" s="14">
        <f>'SCH D-2 F'!L166</f>
        <v>0</v>
      </c>
      <c r="H165" s="14">
        <f t="shared" si="37"/>
        <v>1317188.7</v>
      </c>
      <c r="I165" s="23"/>
    </row>
    <row r="166" spans="1:9" ht="18.95" customHeight="1" x14ac:dyDescent="0.2">
      <c r="A166" s="16">
        <f t="shared" si="38"/>
        <v>107</v>
      </c>
      <c r="B166" s="2">
        <v>593</v>
      </c>
      <c r="C166" t="s">
        <v>57</v>
      </c>
      <c r="D166" s="14">
        <f>SUMIFS('SCH C-2.2 F'!$P$11:$P$140,'SCH C-2.2 F'!$B$11:$B$140,'SCH C-2.1 F'!$B166)</f>
        <v>18301671.43</v>
      </c>
      <c r="E166" s="15">
        <f t="shared" si="39"/>
        <v>1</v>
      </c>
      <c r="F166" s="14">
        <f>SUMIFS('SCH C-2.2 F'!$P$11:$P$140,'SCH C-2.2 F'!$B$11:$B$140,'SCH C-2.1 F'!$B166)</f>
        <v>18301671.43</v>
      </c>
      <c r="G166" s="14">
        <f>'SCH D-2 F'!L167</f>
        <v>0</v>
      </c>
      <c r="H166" s="14">
        <f t="shared" si="37"/>
        <v>18301671.43</v>
      </c>
      <c r="I166" s="23"/>
    </row>
    <row r="167" spans="1:9" ht="18.95" customHeight="1" x14ac:dyDescent="0.2">
      <c r="A167" s="16">
        <f t="shared" si="38"/>
        <v>108</v>
      </c>
      <c r="B167" s="2">
        <v>594</v>
      </c>
      <c r="C167" t="s">
        <v>58</v>
      </c>
      <c r="D167" s="14">
        <f>SUMIFS('SCH C-2.2 F'!$P$11:$P$140,'SCH C-2.2 F'!$B$11:$B$140,'SCH C-2.1 F'!$B167)</f>
        <v>1848776.9499999997</v>
      </c>
      <c r="E167" s="15">
        <f t="shared" si="39"/>
        <v>1</v>
      </c>
      <c r="F167" s="14">
        <f>SUMIFS('SCH C-2.2 F'!$P$11:$P$140,'SCH C-2.2 F'!$B$11:$B$140,'SCH C-2.1 F'!$B167)</f>
        <v>1848776.9499999997</v>
      </c>
      <c r="G167" s="14">
        <f>'SCH D-2 F'!L168</f>
        <v>0</v>
      </c>
      <c r="H167" s="14">
        <f t="shared" si="37"/>
        <v>1848776.9499999997</v>
      </c>
      <c r="I167" s="23"/>
    </row>
    <row r="168" spans="1:9" ht="18.95" customHeight="1" x14ac:dyDescent="0.2">
      <c r="A168" s="16">
        <f>A167+1</f>
        <v>109</v>
      </c>
      <c r="B168" s="2">
        <v>595</v>
      </c>
      <c r="C168" t="s">
        <v>67</v>
      </c>
      <c r="D168" s="14">
        <f>SUMIFS('SCH C-2.2 F'!$P$11:$P$140,'SCH C-2.2 F'!$B$11:$B$140,'SCH C-2.1 F'!$B168)</f>
        <v>2259.9500000000003</v>
      </c>
      <c r="E168" s="15">
        <f t="shared" si="39"/>
        <v>1</v>
      </c>
      <c r="F168" s="14">
        <f>SUMIFS('SCH C-2.2 F'!$P$11:$P$140,'SCH C-2.2 F'!$B$11:$B$140,'SCH C-2.1 F'!$B168)</f>
        <v>2259.9500000000003</v>
      </c>
      <c r="G168" s="14">
        <f>'SCH D-2 F'!L169</f>
        <v>0</v>
      </c>
      <c r="H168" s="14">
        <f t="shared" si="37"/>
        <v>2259.9500000000003</v>
      </c>
      <c r="I168" s="23"/>
    </row>
    <row r="169" spans="1:9" ht="18.95" customHeight="1" x14ac:dyDescent="0.2">
      <c r="A169" s="16">
        <f t="shared" si="38"/>
        <v>110</v>
      </c>
      <c r="B169" s="2">
        <v>596</v>
      </c>
      <c r="C169" t="s">
        <v>68</v>
      </c>
      <c r="D169" s="14">
        <f>SUMIFS('SCH C-2.2 F'!$P$11:$P$140,'SCH C-2.2 F'!$B$11:$B$140,'SCH C-2.1 F'!$B169)</f>
        <v>219000</v>
      </c>
      <c r="E169" s="15">
        <f t="shared" si="39"/>
        <v>1</v>
      </c>
      <c r="F169" s="14">
        <f>SUMIFS('SCH C-2.2 F'!$P$11:$P$140,'SCH C-2.2 F'!$B$11:$B$140,'SCH C-2.1 F'!$B169)</f>
        <v>219000</v>
      </c>
      <c r="G169" s="14">
        <f>'SCH D-2 F'!L170</f>
        <v>0</v>
      </c>
      <c r="H169" s="14">
        <f t="shared" si="37"/>
        <v>219000</v>
      </c>
      <c r="I169" s="23"/>
    </row>
    <row r="170" spans="1:9" ht="18.95" customHeight="1" x14ac:dyDescent="0.2">
      <c r="A170" s="16">
        <f t="shared" si="38"/>
        <v>111</v>
      </c>
      <c r="B170" s="2">
        <v>597</v>
      </c>
      <c r="C170" t="s">
        <v>69</v>
      </c>
      <c r="D170" s="14">
        <f>SUMIFS('SCH C-2.2 F'!$P$11:$P$140,'SCH C-2.2 F'!$B$11:$B$140,'SCH C-2.1 F'!$B170)</f>
        <v>272845.8</v>
      </c>
      <c r="E170" s="15">
        <f t="shared" si="39"/>
        <v>1</v>
      </c>
      <c r="F170" s="14">
        <f>SUMIFS('SCH C-2.2 F'!$P$11:$P$140,'SCH C-2.2 F'!$B$11:$B$140,'SCH C-2.1 F'!$B170)</f>
        <v>272845.8</v>
      </c>
      <c r="G170" s="14">
        <f>'SCH D-2 F'!L171</f>
        <v>0</v>
      </c>
      <c r="H170" s="14">
        <f t="shared" si="37"/>
        <v>272845.8</v>
      </c>
      <c r="I170" s="23"/>
    </row>
    <row r="171" spans="1:9" ht="18.95" customHeight="1" x14ac:dyDescent="0.2">
      <c r="A171" s="16">
        <f>A170+1</f>
        <v>112</v>
      </c>
      <c r="B171" s="2">
        <v>598</v>
      </c>
      <c r="C171" t="s">
        <v>70</v>
      </c>
      <c r="D171" s="14">
        <f>SUMIFS('SCH C-2.2 F'!$P$11:$P$140,'SCH C-2.2 F'!$B$11:$B$140,'SCH C-2.1 F'!$B171)</f>
        <v>854515.89999999991</v>
      </c>
      <c r="E171" s="15">
        <f>IF(D171=0,0,F171/D171)</f>
        <v>1</v>
      </c>
      <c r="F171" s="14">
        <f>SUMIFS('SCH C-2.2 F'!$P$11:$P$140,'SCH C-2.2 F'!$B$11:$B$140,'SCH C-2.1 F'!$B171)</f>
        <v>854515.89999999991</v>
      </c>
      <c r="G171" s="14">
        <f>'SCH D-2 F'!L172</f>
        <v>0</v>
      </c>
      <c r="H171" s="14">
        <f>SUM(F171:G171)</f>
        <v>854515.89999999991</v>
      </c>
      <c r="I171" s="23"/>
    </row>
    <row r="172" spans="1:9" ht="18.95" customHeight="1" x14ac:dyDescent="0.2">
      <c r="A172" s="16">
        <f>A171+1</f>
        <v>113</v>
      </c>
      <c r="B172" s="2"/>
      <c r="C172" s="5" t="s">
        <v>131</v>
      </c>
      <c r="D172" s="20">
        <f>SUM(D153:D171)</f>
        <v>46736353.759999998</v>
      </c>
      <c r="F172" s="20">
        <f>SUM(F153:F171)</f>
        <v>46736353.759999998</v>
      </c>
      <c r="G172" s="20">
        <f>SUM(G153:G171)</f>
        <v>0</v>
      </c>
      <c r="H172" s="20">
        <f>SUM(H153:H171)</f>
        <v>46736353.759999998</v>
      </c>
      <c r="I172" s="23"/>
    </row>
    <row r="173" spans="1:9" s="6" customFormat="1" ht="20.100000000000001" customHeight="1" x14ac:dyDescent="0.2">
      <c r="A173" s="623" t="str">
        <f>$A$1</f>
        <v>LOUISVILLE GAS AND ELECTRIC COMPANY</v>
      </c>
      <c r="B173" s="623"/>
      <c r="C173" s="623"/>
      <c r="D173" s="623"/>
      <c r="E173" s="623"/>
      <c r="F173" s="623"/>
      <c r="G173" s="623"/>
      <c r="H173" s="623"/>
      <c r="I173" s="623"/>
    </row>
    <row r="174" spans="1:9" s="6" customFormat="1" ht="20.100000000000001" customHeight="1" x14ac:dyDescent="0.2">
      <c r="A174" s="623" t="str">
        <f>$A$2</f>
        <v>CASE NO. 2025-00114 - ELECTRIC OPERATIONS</v>
      </c>
      <c r="B174" s="623"/>
      <c r="C174" s="623"/>
      <c r="D174" s="623"/>
      <c r="E174" s="623"/>
      <c r="F174" s="623"/>
      <c r="G174" s="623"/>
      <c r="H174" s="623"/>
      <c r="I174" s="623"/>
    </row>
    <row r="175" spans="1:9" s="6" customFormat="1" ht="20.100000000000001" customHeight="1" x14ac:dyDescent="0.2">
      <c r="A175" s="623" t="s">
        <v>151</v>
      </c>
      <c r="B175" s="623"/>
      <c r="C175" s="623"/>
      <c r="D175" s="623"/>
      <c r="E175" s="623"/>
      <c r="F175" s="623"/>
      <c r="G175" s="623"/>
      <c r="H175" s="623"/>
      <c r="I175" s="623"/>
    </row>
    <row r="176" spans="1:9" s="6" customFormat="1" ht="20.100000000000001" customHeight="1" x14ac:dyDescent="0.2">
      <c r="A176" s="623" t="str">
        <f>$A$4</f>
        <v>FOR THE 12 MONTHS ENDED DECEMBER 31, 2026</v>
      </c>
      <c r="B176" s="623"/>
      <c r="C176" s="623"/>
      <c r="D176" s="623"/>
      <c r="E176" s="623"/>
      <c r="F176" s="623"/>
      <c r="G176" s="623"/>
      <c r="H176" s="623"/>
      <c r="I176" s="623"/>
    </row>
    <row r="177" spans="1:9" s="6" customFormat="1" ht="20.100000000000001" customHeight="1" x14ac:dyDescent="0.2">
      <c r="A177" s="7"/>
      <c r="B177" s="7"/>
      <c r="C177" s="7"/>
      <c r="D177" s="7"/>
      <c r="E177" s="7"/>
      <c r="F177" s="7"/>
      <c r="G177" s="7"/>
      <c r="H177" s="7"/>
      <c r="I177" s="7"/>
    </row>
    <row r="178" spans="1:9" s="6" customFormat="1" ht="20.100000000000001" customHeight="1" x14ac:dyDescent="0.2">
      <c r="A178" s="6" t="str">
        <f>$A$6</f>
        <v>DATA:____BASE  PERIOD__X__FORECASTED  PERIOD</v>
      </c>
      <c r="B178" s="8"/>
      <c r="I178" s="9" t="s">
        <v>150</v>
      </c>
    </row>
    <row r="179" spans="1:9" s="6" customFormat="1" ht="20.100000000000001" customHeight="1" x14ac:dyDescent="0.2">
      <c r="A179" s="6" t="str">
        <f>$A$7</f>
        <v>TYPE OF FILING: __X__ ORIGINAL  _____ UPDATED  _____ REVISED</v>
      </c>
      <c r="I179" s="9" t="s">
        <v>332</v>
      </c>
    </row>
    <row r="180" spans="1:9" s="6" customFormat="1" ht="20.100000000000001" customHeight="1" x14ac:dyDescent="0.2">
      <c r="A180" s="8" t="s">
        <v>141</v>
      </c>
      <c r="B180" s="8"/>
      <c r="F180" s="8"/>
      <c r="G180" s="8"/>
      <c r="H180" s="8"/>
      <c r="I180" s="10" t="str">
        <f>$I$8</f>
        <v>WITNESS:   A. M. FACKLER</v>
      </c>
    </row>
    <row r="181" spans="1:9" s="6" customFormat="1" ht="20.100000000000001" customHeight="1" x14ac:dyDescent="0.2"/>
    <row r="182" spans="1:9" ht="53.25" customHeight="1" x14ac:dyDescent="0.2">
      <c r="A182" s="18" t="s">
        <v>142</v>
      </c>
      <c r="B182" s="18" t="s">
        <v>143</v>
      </c>
      <c r="C182" s="406" t="s">
        <v>147</v>
      </c>
      <c r="D182" s="18" t="s">
        <v>146</v>
      </c>
      <c r="E182" s="18" t="s">
        <v>144</v>
      </c>
      <c r="F182" s="18" t="s">
        <v>148</v>
      </c>
      <c r="G182" s="18" t="s">
        <v>348</v>
      </c>
      <c r="H182" s="18" t="s">
        <v>784</v>
      </c>
      <c r="I182" s="18" t="s">
        <v>149</v>
      </c>
    </row>
    <row r="183" spans="1:9" ht="18.95" customHeight="1" x14ac:dyDescent="0.2">
      <c r="A183" s="382"/>
      <c r="B183" s="382"/>
      <c r="C183" s="13"/>
      <c r="D183" s="407" t="s">
        <v>120</v>
      </c>
      <c r="E183" s="407" t="s">
        <v>121</v>
      </c>
      <c r="F183" s="407" t="s">
        <v>152</v>
      </c>
      <c r="G183" s="407" t="s">
        <v>153</v>
      </c>
      <c r="H183" s="407" t="s">
        <v>302</v>
      </c>
      <c r="I183" s="407" t="s">
        <v>122</v>
      </c>
    </row>
    <row r="184" spans="1:9" ht="23.1" customHeight="1" x14ac:dyDescent="0.2">
      <c r="A184" s="12"/>
      <c r="B184" s="12"/>
      <c r="C184" s="386"/>
      <c r="D184" s="17" t="s">
        <v>145</v>
      </c>
      <c r="E184" s="17"/>
      <c r="F184" s="17" t="s">
        <v>145</v>
      </c>
      <c r="G184" s="17" t="s">
        <v>145</v>
      </c>
      <c r="H184" s="17" t="s">
        <v>145</v>
      </c>
      <c r="I184" s="17" t="str">
        <f>$I$12</f>
        <v>ALL ELECTRIC 100%</v>
      </c>
    </row>
    <row r="185" spans="1:9" ht="18.95" customHeight="1" x14ac:dyDescent="0.2">
      <c r="A185" s="16">
        <f>A172+1</f>
        <v>114</v>
      </c>
      <c r="B185" s="2"/>
      <c r="C185" s="408" t="s">
        <v>175</v>
      </c>
      <c r="I185" s="23"/>
    </row>
    <row r="186" spans="1:9" ht="18.95" customHeight="1" x14ac:dyDescent="0.2">
      <c r="A186" s="16">
        <f>A185+1</f>
        <v>115</v>
      </c>
      <c r="B186" s="2">
        <v>901</v>
      </c>
      <c r="C186" t="s">
        <v>75</v>
      </c>
      <c r="D186" s="14">
        <f>SUMIFS('SCH C-2.2 F'!$P$11:$P$140,'SCH C-2.2 F'!$B$11:$B$140,'SCH C-2.1 F'!$B186)</f>
        <v>1839091.2544999998</v>
      </c>
      <c r="E186" s="15">
        <f t="shared" ref="E186:E187" si="40">IF(D186=0,0,F186/D186)</f>
        <v>1</v>
      </c>
      <c r="F186" s="14">
        <f>SUMIFS('SCH C-2.2 F'!$P$11:$P$140,'SCH C-2.2 F'!$B$11:$B$140,'SCH C-2.1 F'!$B186)</f>
        <v>1839091.2544999998</v>
      </c>
      <c r="G186" s="14">
        <f>'SCH D-2 F'!L176</f>
        <v>0</v>
      </c>
      <c r="H186" s="14">
        <f>SUM(F186:G186)</f>
        <v>1839091.2544999998</v>
      </c>
      <c r="I186" s="23"/>
    </row>
    <row r="187" spans="1:9" ht="18.95" customHeight="1" x14ac:dyDescent="0.2">
      <c r="A187" s="16">
        <f>A186+1</f>
        <v>116</v>
      </c>
      <c r="B187" s="2">
        <v>902</v>
      </c>
      <c r="C187" t="s">
        <v>71</v>
      </c>
      <c r="D187" s="14">
        <f>SUMIFS('SCH C-2.2 F'!$P$11:$P$140,'SCH C-2.2 F'!$B$11:$B$140,'SCH C-2.1 F'!$B187)</f>
        <v>316520.21909999999</v>
      </c>
      <c r="E187" s="15">
        <f t="shared" si="40"/>
        <v>1</v>
      </c>
      <c r="F187" s="14">
        <f>SUMIFS('SCH C-2.2 F'!$P$11:$P$140,'SCH C-2.2 F'!$B$11:$B$140,'SCH C-2.1 F'!$B187)</f>
        <v>316520.21909999999</v>
      </c>
      <c r="G187" s="14">
        <f>'SCH D-2 F'!L177</f>
        <v>0</v>
      </c>
      <c r="H187" s="14">
        <f>SUM(F187:G187)</f>
        <v>316520.21909999999</v>
      </c>
      <c r="I187" s="23"/>
    </row>
    <row r="188" spans="1:9" ht="18.95" customHeight="1" x14ac:dyDescent="0.2">
      <c r="A188" s="16">
        <f>A187+1</f>
        <v>117</v>
      </c>
      <c r="B188" s="2">
        <v>903</v>
      </c>
      <c r="C188" t="s">
        <v>72</v>
      </c>
      <c r="D188" s="14">
        <f>SUMIFS('SCH C-2.2 F'!$P$11:$P$140,'SCH C-2.2 F'!$B$11:$B$140,'SCH C-2.1 F'!$B188)</f>
        <v>7408158.3480000012</v>
      </c>
      <c r="E188" s="15">
        <f t="shared" ref="E188:E189" si="41">IF(D188=0,0,F188/D188)</f>
        <v>1</v>
      </c>
      <c r="F188" s="14">
        <f>SUMIFS('SCH C-2.2 F'!$P$11:$P$140,'SCH C-2.2 F'!$B$11:$B$140,'SCH C-2.1 F'!$B188)</f>
        <v>7408158.3480000012</v>
      </c>
      <c r="G188" s="14">
        <f>'SCH D-2 F'!L190</f>
        <v>0</v>
      </c>
      <c r="H188" s="14">
        <f t="shared" ref="H188:H190" si="42">SUM(F188:G188)</f>
        <v>7408158.3480000012</v>
      </c>
      <c r="I188" s="23"/>
    </row>
    <row r="189" spans="1:9" ht="18.95" customHeight="1" x14ac:dyDescent="0.2">
      <c r="A189" s="16">
        <f t="shared" ref="A189:A191" si="43">A188+1</f>
        <v>118</v>
      </c>
      <c r="B189" s="2">
        <v>904</v>
      </c>
      <c r="C189" t="s">
        <v>73</v>
      </c>
      <c r="D189" s="14">
        <f>SUMIFS('SCH C-2.2 F'!$P$11:$P$140,'SCH C-2.2 F'!$B$11:$B$140,'SCH C-2.1 F'!$B189)</f>
        <v>2937423.36</v>
      </c>
      <c r="E189" s="15">
        <f t="shared" si="41"/>
        <v>1</v>
      </c>
      <c r="F189" s="14">
        <f>SUMIFS('SCH C-2.2 F'!$P$11:$P$140,'SCH C-2.2 F'!$B$11:$B$140,'SCH C-2.1 F'!$B189)</f>
        <v>2937423.36</v>
      </c>
      <c r="G189" s="14">
        <f>'SCH D-2 F'!L191</f>
        <v>0</v>
      </c>
      <c r="H189" s="14">
        <f t="shared" si="42"/>
        <v>2937423.36</v>
      </c>
      <c r="I189" s="23"/>
    </row>
    <row r="190" spans="1:9" ht="18.95" customHeight="1" x14ac:dyDescent="0.2">
      <c r="A190" s="16">
        <f t="shared" si="43"/>
        <v>119</v>
      </c>
      <c r="B190" s="2">
        <v>905</v>
      </c>
      <c r="C190" t="s">
        <v>74</v>
      </c>
      <c r="D190" s="14">
        <f>SUMIFS('SCH C-2.2 F'!$P$11:$P$140,'SCH C-2.2 F'!$B$11:$B$140,'SCH C-2.1 F'!$B190)</f>
        <v>0</v>
      </c>
      <c r="E190" s="15">
        <f>IF(D190=0,1,F190/D190)</f>
        <v>1</v>
      </c>
      <c r="F190" s="14">
        <f>SUMIFS('SCH C-2.2 F'!$P$11:$P$140,'SCH C-2.2 F'!$B$11:$B$140,'SCH C-2.1 F'!$B190)</f>
        <v>0</v>
      </c>
      <c r="G190" s="14">
        <f>'SCH D-2 F'!L192</f>
        <v>0</v>
      </c>
      <c r="H190" s="14">
        <f t="shared" si="42"/>
        <v>0</v>
      </c>
      <c r="I190" s="23"/>
    </row>
    <row r="191" spans="1:9" ht="18.95" customHeight="1" x14ac:dyDescent="0.2">
      <c r="A191" s="16">
        <f t="shared" si="43"/>
        <v>120</v>
      </c>
      <c r="B191" s="2"/>
      <c r="C191" s="5" t="s">
        <v>176</v>
      </c>
      <c r="D191" s="20">
        <f>SUM(D186:D190)</f>
        <v>12501193.181600001</v>
      </c>
      <c r="F191" s="20">
        <f>SUM(F186:F190)</f>
        <v>12501193.181600001</v>
      </c>
      <c r="G191" s="20">
        <f>SUM(G186:G190)</f>
        <v>0</v>
      </c>
      <c r="H191" s="20">
        <f>SUM(H186:H190)</f>
        <v>12501193.181600001</v>
      </c>
      <c r="I191" s="23"/>
    </row>
    <row r="192" spans="1:9" ht="18.95" customHeight="1" x14ac:dyDescent="0.2">
      <c r="B192" s="2"/>
      <c r="C192"/>
      <c r="I192" s="23"/>
    </row>
    <row r="193" spans="1:9" ht="18.95" customHeight="1" x14ac:dyDescent="0.2">
      <c r="A193" s="16">
        <f>A191+1</f>
        <v>121</v>
      </c>
      <c r="B193" s="2"/>
      <c r="C193" s="408" t="s">
        <v>177</v>
      </c>
      <c r="I193" s="23"/>
    </row>
    <row r="194" spans="1:9" ht="18.95" customHeight="1" x14ac:dyDescent="0.2">
      <c r="A194" s="16">
        <f>A193+1</f>
        <v>122</v>
      </c>
      <c r="B194" s="2">
        <v>907</v>
      </c>
      <c r="C194" t="s">
        <v>76</v>
      </c>
      <c r="D194" s="14">
        <f>SUMIFS('SCH C-2.2 F'!$P$11:$P$140,'SCH C-2.2 F'!$B$11:$B$140,'SCH C-2.1 F'!$B194)</f>
        <v>188495.02619999999</v>
      </c>
      <c r="E194" s="15">
        <f t="shared" ref="E194:E197" si="44">IF(D194=0,0,F194/D194)</f>
        <v>1</v>
      </c>
      <c r="F194" s="14">
        <f>SUMIFS('SCH C-2.2 F'!$P$11:$P$140,'SCH C-2.2 F'!$B$11:$B$140,'SCH C-2.1 F'!$B194)</f>
        <v>188495.02619999999</v>
      </c>
      <c r="G194" s="14">
        <f>'SCH D-2 F'!L196</f>
        <v>0</v>
      </c>
      <c r="H194" s="14">
        <f t="shared" ref="H194:H197" si="45">SUM(F194:G194)</f>
        <v>188495.02619999999</v>
      </c>
      <c r="I194" s="23"/>
    </row>
    <row r="195" spans="1:9" ht="18.95" customHeight="1" x14ac:dyDescent="0.2">
      <c r="A195" s="16">
        <f t="shared" ref="A195:A198" si="46">A194+1</f>
        <v>123</v>
      </c>
      <c r="B195" s="2">
        <v>908</v>
      </c>
      <c r="C195" t="s">
        <v>77</v>
      </c>
      <c r="D195" s="14">
        <f>SUMIFS('SCH C-2.2 F'!$P$11:$P$140,'SCH C-2.2 F'!$B$11:$B$140,'SCH C-2.1 F'!$B195)</f>
        <v>10053069.904788001</v>
      </c>
      <c r="E195" s="15">
        <f t="shared" si="44"/>
        <v>1</v>
      </c>
      <c r="F195" s="14">
        <f>SUMIFS('SCH C-2.2 F'!$P$11:$P$140,'SCH C-2.2 F'!$B$11:$B$140,'SCH C-2.1 F'!$B195)</f>
        <v>10053069.904788001</v>
      </c>
      <c r="G195" s="14">
        <f>'SCH D-2 F'!L197</f>
        <v>-9549543.0299999993</v>
      </c>
      <c r="H195" s="14">
        <f t="shared" si="45"/>
        <v>503526.87478800118</v>
      </c>
      <c r="I195" s="23"/>
    </row>
    <row r="196" spans="1:9" ht="18.95" customHeight="1" x14ac:dyDescent="0.2">
      <c r="A196" s="16">
        <f t="shared" si="46"/>
        <v>124</v>
      </c>
      <c r="B196" s="2">
        <v>909</v>
      </c>
      <c r="C196" t="s">
        <v>78</v>
      </c>
      <c r="D196" s="14">
        <f>SUMIFS('SCH C-2.2 F'!$P$11:$P$140,'SCH C-2.2 F'!$B$11:$B$140,'SCH C-2.1 F'!$B196)</f>
        <v>971991.87719999999</v>
      </c>
      <c r="E196" s="15">
        <f t="shared" si="44"/>
        <v>1</v>
      </c>
      <c r="F196" s="14">
        <f>SUMIFS('SCH C-2.2 F'!$P$11:$P$140,'SCH C-2.2 F'!$B$11:$B$140,'SCH C-2.1 F'!$B196)</f>
        <v>971991.87719999999</v>
      </c>
      <c r="G196" s="14">
        <f>'SCH D-2 F'!L198</f>
        <v>0</v>
      </c>
      <c r="H196" s="14">
        <f t="shared" si="45"/>
        <v>971991.87719999999</v>
      </c>
      <c r="I196" s="23"/>
    </row>
    <row r="197" spans="1:9" ht="18.95" customHeight="1" x14ac:dyDescent="0.2">
      <c r="A197" s="16">
        <f t="shared" si="46"/>
        <v>125</v>
      </c>
      <c r="B197" s="2">
        <v>910</v>
      </c>
      <c r="C197" t="s">
        <v>79</v>
      </c>
      <c r="D197" s="14">
        <f>SUMIFS('SCH C-2.2 F'!$P$11:$P$140,'SCH C-2.2 F'!$B$11:$B$140,'SCH C-2.1 F'!$B197)</f>
        <v>1097472.5345999999</v>
      </c>
      <c r="E197" s="15">
        <f t="shared" si="44"/>
        <v>1</v>
      </c>
      <c r="F197" s="14">
        <f>SUMIFS('SCH C-2.2 F'!$P$11:$P$140,'SCH C-2.2 F'!$B$11:$B$140,'SCH C-2.1 F'!$B197)</f>
        <v>1097472.5345999999</v>
      </c>
      <c r="G197" s="14">
        <f>'SCH D-2 F'!L199</f>
        <v>0</v>
      </c>
      <c r="H197" s="14">
        <f t="shared" si="45"/>
        <v>1097472.5345999999</v>
      </c>
      <c r="I197" s="23"/>
    </row>
    <row r="198" spans="1:9" ht="18.95" customHeight="1" x14ac:dyDescent="0.2">
      <c r="A198" s="16">
        <f t="shared" si="46"/>
        <v>126</v>
      </c>
      <c r="B198" s="2"/>
      <c r="C198" s="5" t="s">
        <v>178</v>
      </c>
      <c r="D198" s="20">
        <f>SUM(D194:D197)</f>
        <v>12311029.342788</v>
      </c>
      <c r="F198" s="20">
        <f>SUM(F194:F197)</f>
        <v>12311029.342788</v>
      </c>
      <c r="G198" s="20">
        <f>SUM(G194:G197)</f>
        <v>-9549543.0299999993</v>
      </c>
      <c r="H198" s="20">
        <f>SUM(H194:H197)</f>
        <v>2761486.3127880013</v>
      </c>
      <c r="I198" s="23"/>
    </row>
    <row r="199" spans="1:9" ht="18.95" customHeight="1" x14ac:dyDescent="0.2">
      <c r="A199" s="16"/>
      <c r="B199" s="2"/>
      <c r="C199"/>
      <c r="I199" s="23"/>
    </row>
    <row r="200" spans="1:9" ht="18.95" customHeight="1" x14ac:dyDescent="0.2">
      <c r="A200" s="16">
        <f>A198+1</f>
        <v>127</v>
      </c>
      <c r="B200" s="2"/>
      <c r="C200" s="408" t="s">
        <v>179</v>
      </c>
      <c r="I200" s="23"/>
    </row>
    <row r="201" spans="1:9" ht="18.95" customHeight="1" x14ac:dyDescent="0.2">
      <c r="A201" s="16">
        <f>A200+1</f>
        <v>128</v>
      </c>
      <c r="B201" s="2">
        <v>911</v>
      </c>
      <c r="C201" t="s">
        <v>80</v>
      </c>
      <c r="D201" s="14">
        <f>SUMIFS('SCH C-2.2 F'!$P$11:$P$140,'SCH C-2.2 F'!$B$11:$B$140,'SCH C-2.1 F'!$B201)</f>
        <v>0</v>
      </c>
      <c r="E201" s="15">
        <f t="shared" ref="E201:E204" si="47">IF(D201=0,1,F201/D201)</f>
        <v>1</v>
      </c>
      <c r="F201" s="14">
        <f>SUMIFS('SCH C-2.2 F'!$P$11:$P$140,'SCH C-2.2 F'!$B$11:$B$140,'SCH C-2.1 F'!$B201)</f>
        <v>0</v>
      </c>
      <c r="G201" s="14">
        <f>'SCH D-2 F'!L203</f>
        <v>0</v>
      </c>
      <c r="H201" s="14">
        <f t="shared" ref="H201:H204" si="48">SUM(F201:G201)</f>
        <v>0</v>
      </c>
      <c r="I201" s="23"/>
    </row>
    <row r="202" spans="1:9" ht="18.95" customHeight="1" x14ac:dyDescent="0.2">
      <c r="A202" s="16">
        <f t="shared" ref="A202:A205" si="49">A201+1</f>
        <v>129</v>
      </c>
      <c r="B202" s="2">
        <v>912</v>
      </c>
      <c r="C202" t="s">
        <v>81</v>
      </c>
      <c r="D202" s="14">
        <f>SUMIFS('SCH C-2.2 F'!$P$11:$P$140,'SCH C-2.2 F'!$B$11:$B$140,'SCH C-2.1 F'!$B202)</f>
        <v>0</v>
      </c>
      <c r="E202" s="15">
        <f t="shared" si="47"/>
        <v>1</v>
      </c>
      <c r="F202" s="14">
        <f>SUMIFS('SCH C-2.2 F'!$P$11:$P$140,'SCH C-2.2 F'!$B$11:$B$140,'SCH C-2.1 F'!$B202)</f>
        <v>0</v>
      </c>
      <c r="G202" s="14">
        <f>'SCH D-2 F'!L204</f>
        <v>0</v>
      </c>
      <c r="H202" s="14">
        <f t="shared" si="48"/>
        <v>0</v>
      </c>
      <c r="I202" s="23"/>
    </row>
    <row r="203" spans="1:9" ht="18.95" customHeight="1" x14ac:dyDescent="0.2">
      <c r="A203" s="16">
        <f t="shared" si="49"/>
        <v>130</v>
      </c>
      <c r="B203" s="2">
        <v>913</v>
      </c>
      <c r="C203" t="s">
        <v>82</v>
      </c>
      <c r="D203" s="14">
        <f>SUMIFS('SCH C-2.2 F'!$P$11:$P$140,'SCH C-2.2 F'!$B$11:$B$140,'SCH C-2.1 F'!$B203)</f>
        <v>6665.1</v>
      </c>
      <c r="E203" s="15">
        <f t="shared" si="47"/>
        <v>1</v>
      </c>
      <c r="F203" s="14">
        <f>SUMIFS('SCH C-2.2 F'!$P$11:$P$140,'SCH C-2.2 F'!$B$11:$B$140,'SCH C-2.1 F'!$B203)</f>
        <v>6665.1</v>
      </c>
      <c r="G203" s="14">
        <f>'SCH D-2 F'!L205</f>
        <v>0</v>
      </c>
      <c r="H203" s="14">
        <f t="shared" si="48"/>
        <v>6665.1</v>
      </c>
      <c r="I203" s="23"/>
    </row>
    <row r="204" spans="1:9" ht="18.95" customHeight="1" x14ac:dyDescent="0.2">
      <c r="A204" s="16">
        <f t="shared" si="49"/>
        <v>131</v>
      </c>
      <c r="B204" s="2">
        <v>916</v>
      </c>
      <c r="C204" t="s">
        <v>83</v>
      </c>
      <c r="D204" s="14">
        <f>SUMIFS('SCH C-2.2 F'!$P$11:$P$140,'SCH C-2.2 F'!$B$11:$B$140,'SCH C-2.1 F'!$B204)</f>
        <v>0</v>
      </c>
      <c r="E204" s="15">
        <f t="shared" si="47"/>
        <v>1</v>
      </c>
      <c r="F204" s="14">
        <f>SUMIFS('SCH C-2.2 F'!$P$11:$P$140,'SCH C-2.2 F'!$B$11:$B$140,'SCH C-2.1 F'!$B204)</f>
        <v>0</v>
      </c>
      <c r="G204" s="14">
        <f>'SCH D-2 F'!L206</f>
        <v>0</v>
      </c>
      <c r="H204" s="14">
        <f t="shared" si="48"/>
        <v>0</v>
      </c>
      <c r="I204" s="23"/>
    </row>
    <row r="205" spans="1:9" ht="18.95" customHeight="1" x14ac:dyDescent="0.2">
      <c r="A205" s="16">
        <f t="shared" si="49"/>
        <v>132</v>
      </c>
      <c r="B205" s="2"/>
      <c r="C205" t="s">
        <v>180</v>
      </c>
      <c r="D205" s="20">
        <f>SUM(D201:D204)</f>
        <v>6665.1</v>
      </c>
      <c r="F205" s="20">
        <f>SUM(F201:F204)</f>
        <v>6665.1</v>
      </c>
      <c r="G205" s="20">
        <f>SUM(G201:G204)</f>
        <v>0</v>
      </c>
      <c r="H205" s="20">
        <f>SUM(H201:H204)</f>
        <v>6665.1</v>
      </c>
      <c r="I205" s="23"/>
    </row>
    <row r="206" spans="1:9" ht="18.95" customHeight="1" x14ac:dyDescent="0.2">
      <c r="B206" s="2"/>
      <c r="C206"/>
      <c r="I206" s="23"/>
    </row>
    <row r="207" spans="1:9" ht="18.95" customHeight="1" x14ac:dyDescent="0.2">
      <c r="A207" s="16">
        <f>A205+1</f>
        <v>133</v>
      </c>
      <c r="B207" s="2"/>
      <c r="C207" s="408" t="s">
        <v>181</v>
      </c>
      <c r="I207" s="23"/>
    </row>
    <row r="208" spans="1:9" ht="18.95" customHeight="1" x14ac:dyDescent="0.2">
      <c r="A208" s="16">
        <f>A207+1</f>
        <v>134</v>
      </c>
      <c r="B208" s="2">
        <v>920</v>
      </c>
      <c r="C208" t="s">
        <v>84</v>
      </c>
      <c r="D208" s="14">
        <f>SUMIFS('SCH C-2.2 F'!$P$11:$P$140,'SCH C-2.2 F'!$B$11:$B$140,'SCH C-2.1 F'!$B208)</f>
        <v>21388719.672732804</v>
      </c>
      <c r="E208" s="15">
        <f t="shared" ref="E208" si="50">IF(D208=0,0,F208/D208)</f>
        <v>1</v>
      </c>
      <c r="F208" s="14">
        <f>SUMIFS('SCH C-2.2 F'!$P$11:$P$140,'SCH C-2.2 F'!$B$11:$B$140,'SCH C-2.1 F'!$B208)</f>
        <v>21388719.672732804</v>
      </c>
      <c r="G208" s="14">
        <f>'SCH D-2 F'!L210</f>
        <v>0</v>
      </c>
      <c r="H208" s="14">
        <f t="shared" ref="H208:H233" si="51">SUM(F208:G208)</f>
        <v>21388719.672732804</v>
      </c>
      <c r="I208" s="23"/>
    </row>
    <row r="209" spans="1:9" ht="18.95" customHeight="1" x14ac:dyDescent="0.2">
      <c r="A209" s="16">
        <f>A208+1</f>
        <v>135</v>
      </c>
      <c r="B209" s="2">
        <v>921</v>
      </c>
      <c r="C209" t="s">
        <v>85</v>
      </c>
      <c r="D209" s="14">
        <f>SUMIFS('SCH C-2.2 F'!$P$11:$P$140,'SCH C-2.2 F'!$B$11:$B$140,'SCH C-2.1 F'!$B209)</f>
        <v>4716755.2718000012</v>
      </c>
      <c r="E209" s="15">
        <f>IF(D209=0,0,F209/D209)</f>
        <v>1</v>
      </c>
      <c r="F209" s="14">
        <f>SUMIFS('SCH C-2.2 F'!$P$11:$P$140,'SCH C-2.2 F'!$B$11:$B$140,'SCH C-2.1 F'!$B209)</f>
        <v>4716755.2718000012</v>
      </c>
      <c r="G209" s="14">
        <f>'SCH D-2 F'!L211</f>
        <v>0</v>
      </c>
      <c r="H209" s="14">
        <f>SUM(F209:G209)</f>
        <v>4716755.2718000012</v>
      </c>
      <c r="I209" s="23"/>
    </row>
    <row r="210" spans="1:9" ht="18.95" customHeight="1" x14ac:dyDescent="0.2">
      <c r="A210" s="16">
        <f>A209+1</f>
        <v>136</v>
      </c>
      <c r="B210" s="2">
        <v>922</v>
      </c>
      <c r="C210" t="s">
        <v>86</v>
      </c>
      <c r="D210" s="14">
        <f>SUMIFS('SCH C-2.2 F'!$P$11:$P$140,'SCH C-2.2 F'!$B$11:$B$140,'SCH C-2.1 F'!$B210)</f>
        <v>-2924002.8046000004</v>
      </c>
      <c r="E210" s="15">
        <f>IF(D210=0,0,F210/D210)</f>
        <v>1</v>
      </c>
      <c r="F210" s="14">
        <f>SUMIFS('SCH C-2.2 F'!$P$11:$P$140,'SCH C-2.2 F'!$B$11:$B$140,'SCH C-2.1 F'!$B210)</f>
        <v>-2924002.8046000004</v>
      </c>
      <c r="G210" s="14">
        <f>'SCH D-2 F'!L212</f>
        <v>0</v>
      </c>
      <c r="H210" s="14">
        <f>SUM(F210:G210)</f>
        <v>-2924002.8046000004</v>
      </c>
      <c r="I210" s="23"/>
    </row>
    <row r="211" spans="1:9" ht="18.95" customHeight="1" x14ac:dyDescent="0.2">
      <c r="A211" s="16">
        <f>A210+1</f>
        <v>137</v>
      </c>
      <c r="B211" s="2">
        <v>923</v>
      </c>
      <c r="C211" t="s">
        <v>87</v>
      </c>
      <c r="D211" s="14">
        <f>SUMIFS('SCH C-2.2 F'!$P$11:$P$140,'SCH C-2.2 F'!$B$11:$B$140,'SCH C-2.1 F'!$B211)</f>
        <v>12232054.767896002</v>
      </c>
      <c r="E211" s="15">
        <f>IF(D211=0,0,F211/D211)</f>
        <v>1</v>
      </c>
      <c r="F211" s="14">
        <f>SUMIFS('SCH C-2.2 F'!$P$11:$P$140,'SCH C-2.2 F'!$B$11:$B$140,'SCH C-2.1 F'!$B211)</f>
        <v>12232054.767896002</v>
      </c>
      <c r="G211" s="14">
        <f>'SCH D-2 F'!L213</f>
        <v>0</v>
      </c>
      <c r="H211" s="14">
        <f>SUM(F211:G211)</f>
        <v>12232054.767896002</v>
      </c>
      <c r="I211" s="23"/>
    </row>
    <row r="212" spans="1:9" ht="18.95" customHeight="1" x14ac:dyDescent="0.2">
      <c r="A212" s="16">
        <f>A211+1</f>
        <v>138</v>
      </c>
      <c r="B212" s="2">
        <v>924</v>
      </c>
      <c r="C212" t="s">
        <v>0</v>
      </c>
      <c r="D212" s="14">
        <f>SUMIFS('SCH C-2.2 F'!$P$11:$P$140,'SCH C-2.2 F'!$B$11:$B$140,'SCH C-2.1 F'!$B212)</f>
        <v>8292671.5941000031</v>
      </c>
      <c r="E212" s="15">
        <f>IF(D212=0,0,F212/D212)</f>
        <v>1</v>
      </c>
      <c r="F212" s="14">
        <f>SUMIFS('SCH C-2.2 F'!$P$11:$P$140,'SCH C-2.2 F'!$B$11:$B$140,'SCH C-2.1 F'!$B212)</f>
        <v>8292671.5941000031</v>
      </c>
      <c r="G212" s="14">
        <f>'SCH D-2 F'!L214</f>
        <v>0</v>
      </c>
      <c r="H212" s="14">
        <f>SUM(F212:G212)</f>
        <v>8292671.5941000031</v>
      </c>
      <c r="I212" s="23"/>
    </row>
    <row r="213" spans="1:9" s="6" customFormat="1" ht="20.100000000000001" customHeight="1" x14ac:dyDescent="0.2">
      <c r="A213" s="623" t="str">
        <f>$A$1</f>
        <v>LOUISVILLE GAS AND ELECTRIC COMPANY</v>
      </c>
      <c r="B213" s="623"/>
      <c r="C213" s="623"/>
      <c r="D213" s="623"/>
      <c r="E213" s="623"/>
      <c r="F213" s="623"/>
      <c r="G213" s="623"/>
      <c r="H213" s="623"/>
      <c r="I213" s="623"/>
    </row>
    <row r="214" spans="1:9" s="6" customFormat="1" ht="20.100000000000001" customHeight="1" x14ac:dyDescent="0.2">
      <c r="A214" s="623" t="str">
        <f>$A$2</f>
        <v>CASE NO. 2025-00114 - ELECTRIC OPERATIONS</v>
      </c>
      <c r="B214" s="623"/>
      <c r="C214" s="623"/>
      <c r="D214" s="623"/>
      <c r="E214" s="623"/>
      <c r="F214" s="623"/>
      <c r="G214" s="623"/>
      <c r="H214" s="623"/>
      <c r="I214" s="623"/>
    </row>
    <row r="215" spans="1:9" s="6" customFormat="1" ht="20.100000000000001" customHeight="1" x14ac:dyDescent="0.2">
      <c r="A215" s="623" t="s">
        <v>151</v>
      </c>
      <c r="B215" s="623"/>
      <c r="C215" s="623"/>
      <c r="D215" s="623"/>
      <c r="E215" s="623"/>
      <c r="F215" s="623"/>
      <c r="G215" s="623"/>
      <c r="H215" s="623"/>
      <c r="I215" s="623"/>
    </row>
    <row r="216" spans="1:9" s="6" customFormat="1" ht="20.100000000000001" customHeight="1" x14ac:dyDescent="0.2">
      <c r="A216" s="623" t="str">
        <f>$A$4</f>
        <v>FOR THE 12 MONTHS ENDED DECEMBER 31, 2026</v>
      </c>
      <c r="B216" s="623"/>
      <c r="C216" s="623"/>
      <c r="D216" s="623"/>
      <c r="E216" s="623"/>
      <c r="F216" s="623"/>
      <c r="G216" s="623"/>
      <c r="H216" s="623"/>
      <c r="I216" s="623"/>
    </row>
    <row r="217" spans="1:9" s="6" customFormat="1" ht="20.100000000000001" customHeight="1" x14ac:dyDescent="0.2">
      <c r="A217" s="7"/>
      <c r="B217" s="7"/>
      <c r="C217" s="7"/>
      <c r="D217" s="7"/>
      <c r="E217" s="7"/>
      <c r="F217" s="7"/>
      <c r="G217" s="7"/>
      <c r="H217" s="7"/>
      <c r="I217" s="7"/>
    </row>
    <row r="218" spans="1:9" s="6" customFormat="1" ht="20.100000000000001" customHeight="1" x14ac:dyDescent="0.2">
      <c r="A218" s="6" t="str">
        <f>$A$6</f>
        <v>DATA:____BASE  PERIOD__X__FORECASTED  PERIOD</v>
      </c>
      <c r="B218" s="8"/>
      <c r="I218" s="9" t="s">
        <v>150</v>
      </c>
    </row>
    <row r="219" spans="1:9" s="6" customFormat="1" ht="20.100000000000001" customHeight="1" x14ac:dyDescent="0.2">
      <c r="A219" s="6" t="str">
        <f>$A$7</f>
        <v>TYPE OF FILING: __X__ ORIGINAL  _____ UPDATED  _____ REVISED</v>
      </c>
      <c r="I219" s="9" t="s">
        <v>327</v>
      </c>
    </row>
    <row r="220" spans="1:9" s="6" customFormat="1" ht="20.100000000000001" customHeight="1" x14ac:dyDescent="0.2">
      <c r="A220" s="8" t="s">
        <v>141</v>
      </c>
      <c r="B220" s="8"/>
      <c r="F220" s="8"/>
      <c r="G220" s="8"/>
      <c r="H220" s="8"/>
      <c r="I220" s="10" t="str">
        <f>$I$8</f>
        <v>WITNESS:   A. M. FACKLER</v>
      </c>
    </row>
    <row r="221" spans="1:9" s="6" customFormat="1" ht="20.100000000000001" customHeight="1" x14ac:dyDescent="0.2"/>
    <row r="222" spans="1:9" ht="53.25" customHeight="1" x14ac:dyDescent="0.2">
      <c r="A222" s="18" t="s">
        <v>142</v>
      </c>
      <c r="B222" s="18" t="s">
        <v>143</v>
      </c>
      <c r="C222" s="406" t="s">
        <v>147</v>
      </c>
      <c r="D222" s="18" t="s">
        <v>146</v>
      </c>
      <c r="E222" s="18" t="s">
        <v>144</v>
      </c>
      <c r="F222" s="18" t="s">
        <v>148</v>
      </c>
      <c r="G222" s="18" t="s">
        <v>348</v>
      </c>
      <c r="H222" s="18" t="s">
        <v>784</v>
      </c>
      <c r="I222" s="18" t="s">
        <v>149</v>
      </c>
    </row>
    <row r="223" spans="1:9" ht="18.95" customHeight="1" x14ac:dyDescent="0.2">
      <c r="A223" s="382"/>
      <c r="B223" s="382"/>
      <c r="C223" s="13"/>
      <c r="D223" s="407" t="s">
        <v>120</v>
      </c>
      <c r="E223" s="407" t="s">
        <v>121</v>
      </c>
      <c r="F223" s="407" t="s">
        <v>152</v>
      </c>
      <c r="G223" s="407" t="s">
        <v>153</v>
      </c>
      <c r="H223" s="407" t="s">
        <v>1120</v>
      </c>
      <c r="I223" s="407" t="s">
        <v>122</v>
      </c>
    </row>
    <row r="224" spans="1:9" ht="23.1" customHeight="1" x14ac:dyDescent="0.2">
      <c r="A224" s="12"/>
      <c r="B224" s="12"/>
      <c r="C224" s="386"/>
      <c r="D224" s="17" t="s">
        <v>145</v>
      </c>
      <c r="E224" s="17"/>
      <c r="F224" s="17" t="s">
        <v>145</v>
      </c>
      <c r="G224" s="17" t="s">
        <v>145</v>
      </c>
      <c r="H224" s="17" t="s">
        <v>145</v>
      </c>
      <c r="I224" s="17" t="str">
        <f>$I$12</f>
        <v>ALL ELECTRIC 100%</v>
      </c>
    </row>
    <row r="225" spans="1:9" ht="18.95" customHeight="1" x14ac:dyDescent="0.2">
      <c r="A225" s="16">
        <f>A212+1</f>
        <v>139</v>
      </c>
      <c r="B225" s="2">
        <v>925</v>
      </c>
      <c r="C225" t="s">
        <v>88</v>
      </c>
      <c r="D225" s="14">
        <f>SUMIFS('SCH C-2.2 F'!$P$11:$P$140,'SCH C-2.2 F'!$B$11:$B$140,'SCH C-2.1 F'!$B225)</f>
        <v>3868535.5469999583</v>
      </c>
      <c r="E225" s="15">
        <f>IF(D225=0,0,F225/D225)</f>
        <v>1</v>
      </c>
      <c r="F225" s="14">
        <f>SUMIFS('SCH C-2.2 F'!$P$11:$P$140,'SCH C-2.2 F'!$B$11:$B$140,'SCH C-2.1 F'!$B225)</f>
        <v>3868535.5469999583</v>
      </c>
      <c r="G225" s="14">
        <f>'SCH D-2 F'!L215</f>
        <v>0</v>
      </c>
      <c r="H225" s="14">
        <f>SUM(F225:G225)</f>
        <v>3868535.5469999583</v>
      </c>
      <c r="I225" s="23"/>
    </row>
    <row r="226" spans="1:9" ht="18.95" customHeight="1" x14ac:dyDescent="0.2">
      <c r="A226" s="16">
        <f>A225+1</f>
        <v>140</v>
      </c>
      <c r="B226" s="2">
        <v>926</v>
      </c>
      <c r="C226" t="s">
        <v>89</v>
      </c>
      <c r="D226" s="14">
        <f>SUMIFS('SCH C-2.2 F'!$P$11:$P$140,'SCH C-2.2 F'!$B$11:$B$140,'SCH C-2.1 F'!$B226)</f>
        <v>19744689.078799989</v>
      </c>
      <c r="E226" s="15">
        <f t="shared" ref="E226:E227" si="52">IF(D226=0,1,F226/D226)</f>
        <v>1</v>
      </c>
      <c r="F226" s="14">
        <f>SUMIFS('SCH C-2.2 F'!$P$11:$P$140,'SCH C-2.2 F'!$B$11:$B$140,'SCH C-2.1 F'!$B226)</f>
        <v>19744689.078799989</v>
      </c>
      <c r="G226" s="14">
        <f>'SCH D-2 F'!L216</f>
        <v>0</v>
      </c>
      <c r="H226" s="14">
        <f>SUM(F226:G226)</f>
        <v>19744689.078799989</v>
      </c>
      <c r="I226" s="23"/>
    </row>
    <row r="227" spans="1:9" ht="18.95" customHeight="1" x14ac:dyDescent="0.2">
      <c r="A227" s="16">
        <f>A226+1</f>
        <v>141</v>
      </c>
      <c r="B227" s="2">
        <v>927</v>
      </c>
      <c r="C227" t="s">
        <v>90</v>
      </c>
      <c r="D227" s="14">
        <f>SUMIFS('SCH C-2.2 F'!$P$11:$P$140,'SCH C-2.2 F'!$B$11:$B$140,'SCH C-2.1 F'!$B227)</f>
        <v>0</v>
      </c>
      <c r="E227" s="15">
        <f t="shared" si="52"/>
        <v>1</v>
      </c>
      <c r="F227" s="14">
        <f>SUMIFS('SCH C-2.2 F'!$P$11:$P$140,'SCH C-2.2 F'!$B$11:$B$140,'SCH C-2.1 F'!$B227)</f>
        <v>0</v>
      </c>
      <c r="G227" s="14">
        <f>'SCH D-2 F'!L217</f>
        <v>0</v>
      </c>
      <c r="H227" s="14">
        <f>SUM(F227:G227)</f>
        <v>0</v>
      </c>
      <c r="I227" s="23"/>
    </row>
    <row r="228" spans="1:9" ht="18.95" customHeight="1" x14ac:dyDescent="0.2">
      <c r="A228" s="16">
        <f>A227+1</f>
        <v>142</v>
      </c>
      <c r="B228" s="2">
        <v>928</v>
      </c>
      <c r="C228" t="s">
        <v>91</v>
      </c>
      <c r="D228" s="14">
        <f>SUMIFS('SCH C-2.2 F'!$P$11:$P$140,'SCH C-2.2 F'!$B$11:$B$140,'SCH C-2.1 F'!$B228)</f>
        <v>1317851.43</v>
      </c>
      <c r="E228" s="15">
        <f>IF(D228=0,0,F228/D228)</f>
        <v>1</v>
      </c>
      <c r="F228" s="14">
        <f>SUMIFS('SCH C-2.2 F'!$P$11:$P$140,'SCH C-2.2 F'!$B$11:$B$140,'SCH C-2.1 F'!$B228)</f>
        <v>1317851.43</v>
      </c>
      <c r="G228" s="14">
        <f>'SCH D-2 F'!L218</f>
        <v>0</v>
      </c>
      <c r="H228" s="14">
        <f>SUM(F228:G228)</f>
        <v>1317851.43</v>
      </c>
      <c r="I228" s="23"/>
    </row>
    <row r="229" spans="1:9" ht="18.95" customHeight="1" x14ac:dyDescent="0.2">
      <c r="A229" s="16">
        <f>A228+1</f>
        <v>143</v>
      </c>
      <c r="B229" s="2">
        <v>929</v>
      </c>
      <c r="C229" t="s">
        <v>92</v>
      </c>
      <c r="D229" s="14">
        <f>SUMIFS('SCH C-2.2 F'!$P$11:$P$140,'SCH C-2.2 F'!$B$11:$B$140,'SCH C-2.1 F'!$B229)</f>
        <v>-138008.63999999998</v>
      </c>
      <c r="E229" s="15">
        <v>1</v>
      </c>
      <c r="F229" s="14">
        <f>SUMIFS('SCH C-2.2 F'!$P$11:$P$140,'SCH C-2.2 F'!$B$11:$B$140,'SCH C-2.1 F'!$B229)</f>
        <v>-138008.63999999998</v>
      </c>
      <c r="G229" s="14">
        <f>'SCH D-2 F'!L231</f>
        <v>0</v>
      </c>
      <c r="H229" s="14">
        <f t="shared" si="51"/>
        <v>-138008.63999999998</v>
      </c>
      <c r="I229" s="23"/>
    </row>
    <row r="230" spans="1:9" ht="18.95" customHeight="1" x14ac:dyDescent="0.2">
      <c r="A230" s="16">
        <f t="shared" ref="A230:A246" si="53">A229+1</f>
        <v>144</v>
      </c>
      <c r="B230" s="2">
        <v>930.1</v>
      </c>
      <c r="C230" t="s">
        <v>93</v>
      </c>
      <c r="D230" s="14">
        <f>SUMIFS('SCH C-2.2 F'!$P$11:$P$140,'SCH C-2.2 F'!$B$11:$B$140,'SCH C-2.1 F'!$B230)</f>
        <v>658649.08799999987</v>
      </c>
      <c r="E230" s="15">
        <f t="shared" ref="E230:E233" si="54">IF(D230=0,0,F230/D230)</f>
        <v>1</v>
      </c>
      <c r="F230" s="14">
        <f>SUMIFS('SCH C-2.2 F'!$P$11:$P$140,'SCH C-2.2 F'!$B$11:$B$140,'SCH C-2.1 F'!$B230)</f>
        <v>658649.08799999987</v>
      </c>
      <c r="G230" s="14">
        <f>'SCH D-2 F'!L232</f>
        <v>0</v>
      </c>
      <c r="H230" s="14">
        <f>SUM(F230:G230)</f>
        <v>658649.08799999987</v>
      </c>
      <c r="I230" s="23"/>
    </row>
    <row r="231" spans="1:9" ht="18.95" customHeight="1" x14ac:dyDescent="0.2">
      <c r="A231" s="16">
        <f t="shared" si="53"/>
        <v>145</v>
      </c>
      <c r="B231" s="2">
        <v>930.2</v>
      </c>
      <c r="C231" t="s">
        <v>94</v>
      </c>
      <c r="D231" s="14">
        <f>SUMIFS('SCH C-2.2 F'!$P$11:$P$140,'SCH C-2.2 F'!$B$11:$B$140,'SCH C-2.1 F'!$B231)</f>
        <v>-2445773.1254633483</v>
      </c>
      <c r="E231" s="15">
        <f t="shared" si="54"/>
        <v>1</v>
      </c>
      <c r="F231" s="14">
        <f>SUMIFS('SCH C-2.2 F'!$P$11:$P$140,'SCH C-2.2 F'!$B$11:$B$140,'SCH C-2.1 F'!$B231)</f>
        <v>-2445773.1254633483</v>
      </c>
      <c r="G231" s="14">
        <f>'SCH D-2 F'!L233</f>
        <v>0</v>
      </c>
      <c r="H231" s="14">
        <f t="shared" si="51"/>
        <v>-2445773.1254633483</v>
      </c>
      <c r="I231" s="23"/>
    </row>
    <row r="232" spans="1:9" ht="18.95" customHeight="1" x14ac:dyDescent="0.2">
      <c r="A232" s="16">
        <f t="shared" si="53"/>
        <v>146</v>
      </c>
      <c r="B232" s="2">
        <v>931</v>
      </c>
      <c r="C232" t="s">
        <v>24</v>
      </c>
      <c r="D232" s="14">
        <f>SUMIFS('SCH C-2.2 F'!$P$11:$P$140,'SCH C-2.2 F'!$B$11:$B$140,'SCH C-2.1 F'!$B232)</f>
        <v>614981.78399999999</v>
      </c>
      <c r="E232" s="15">
        <f t="shared" si="54"/>
        <v>1</v>
      </c>
      <c r="F232" s="14">
        <f>SUMIFS('SCH C-2.2 F'!$P$11:$P$140,'SCH C-2.2 F'!$B$11:$B$140,'SCH C-2.1 F'!$B232)</f>
        <v>614981.78399999999</v>
      </c>
      <c r="G232" s="14">
        <f>'SCH D-2 F'!L234</f>
        <v>0</v>
      </c>
      <c r="H232" s="14">
        <f>SUM(F232:G232)</f>
        <v>614981.78399999999</v>
      </c>
      <c r="I232" s="23"/>
    </row>
    <row r="233" spans="1:9" ht="18.95" customHeight="1" x14ac:dyDescent="0.2">
      <c r="A233" s="16">
        <f t="shared" si="53"/>
        <v>147</v>
      </c>
      <c r="B233" s="2">
        <v>935</v>
      </c>
      <c r="C233" t="s">
        <v>95</v>
      </c>
      <c r="D233" s="14">
        <f>SUMIFS('SCH C-2.2 F'!$P$11:$P$140,'SCH C-2.2 F'!$B$11:$B$140,'SCH C-2.1 F'!$B233)</f>
        <v>11464075.0348</v>
      </c>
      <c r="E233" s="15">
        <f t="shared" si="54"/>
        <v>1</v>
      </c>
      <c r="F233" s="14">
        <f>SUMIFS('SCH C-2.2 F'!$P$11:$P$140,'SCH C-2.2 F'!$B$11:$B$140,'SCH C-2.1 F'!$B233)</f>
        <v>11464075.0348</v>
      </c>
      <c r="G233" s="14">
        <f>'SCH D-2 F'!L235</f>
        <v>0</v>
      </c>
      <c r="H233" s="14">
        <f t="shared" si="51"/>
        <v>11464075.0348</v>
      </c>
      <c r="I233" s="23"/>
    </row>
    <row r="234" spans="1:9" ht="18.95" customHeight="1" x14ac:dyDescent="0.2">
      <c r="A234" s="16">
        <f t="shared" si="53"/>
        <v>148</v>
      </c>
      <c r="C234" s="5" t="s">
        <v>182</v>
      </c>
      <c r="D234" s="20">
        <f>SUM(D208:D233)</f>
        <v>78791198.699065417</v>
      </c>
      <c r="F234" s="20">
        <f>SUM(F208:F233)</f>
        <v>78791198.699065417</v>
      </c>
      <c r="G234" s="20">
        <f>SUM(G208:G233)</f>
        <v>0</v>
      </c>
      <c r="H234" s="20">
        <f>SUM(H208:H233)</f>
        <v>78791198.699065417</v>
      </c>
      <c r="I234" s="23"/>
    </row>
    <row r="235" spans="1:9" ht="18.95" customHeight="1" x14ac:dyDescent="0.2">
      <c r="A235" s="16"/>
      <c r="I235" s="23"/>
    </row>
    <row r="236" spans="1:9" ht="18.95" customHeight="1" x14ac:dyDescent="0.2">
      <c r="A236" s="16">
        <f>A234+1</f>
        <v>149</v>
      </c>
      <c r="C236" s="5" t="s">
        <v>184</v>
      </c>
      <c r="D236" s="19">
        <f>SUM(D115,D146,D150,D172,D191,D198,D205,D234)</f>
        <v>650726695.69624126</v>
      </c>
      <c r="F236" s="19">
        <f>SUM(F115,F146,F150,F172,F191,F198,F205,F234)</f>
        <v>650726695.69624126</v>
      </c>
      <c r="G236" s="19">
        <f>SUM(G115,G146,G150,G172,G191,G198,G205,G234)</f>
        <v>-888.73257954977453</v>
      </c>
      <c r="H236" s="19">
        <f>SUM(H115,H146,H150,H172,H191,H198,H205,H234)</f>
        <v>650725806.96366167</v>
      </c>
      <c r="I236" s="23"/>
    </row>
    <row r="237" spans="1:9" ht="18.95" customHeight="1" x14ac:dyDescent="0.2">
      <c r="A237" s="16"/>
      <c r="C237" s="5"/>
      <c r="I237" s="23"/>
    </row>
    <row r="238" spans="1:9" ht="18.95" customHeight="1" x14ac:dyDescent="0.2">
      <c r="A238" s="16">
        <f>A236+1</f>
        <v>150</v>
      </c>
      <c r="B238" s="21" t="s">
        <v>185</v>
      </c>
      <c r="C238" s="5" t="s">
        <v>186</v>
      </c>
      <c r="D238" s="14">
        <f>SUMIFS('SCH C-2.2 F'!$P$11:$P$140,'SCH C-2.2 F'!$B$11:$B$140,'SCH C-2.1 F'!$B238)</f>
        <v>287837889.52652496</v>
      </c>
      <c r="E238" s="15">
        <f t="shared" ref="E238:E242" si="55">IF(D238=0,0,F238/D238)</f>
        <v>1</v>
      </c>
      <c r="F238" s="14">
        <f>SUMIFS('SCH C-2.2 F'!$P$11:$P$140,'SCH C-2.2 F'!$B$11:$B$140,'SCH C-2.1 F'!$B238)</f>
        <v>287837889.52652496</v>
      </c>
      <c r="G238" s="14">
        <f>'SCH D-2 F'!L240</f>
        <v>-22991508.992464997</v>
      </c>
      <c r="H238" s="14">
        <f>SUM(F238:G238)</f>
        <v>264846380.53405997</v>
      </c>
      <c r="I238" s="23"/>
    </row>
    <row r="239" spans="1:9" ht="18.95" customHeight="1" x14ac:dyDescent="0.2">
      <c r="A239" s="16">
        <f>A238+1</f>
        <v>151</v>
      </c>
      <c r="B239" s="412" t="s">
        <v>1158</v>
      </c>
      <c r="C239" s="5" t="s">
        <v>1159</v>
      </c>
      <c r="D239" s="14">
        <f>SUMIFS('SCH C-2.2 F'!$P$11:$P$140,'SCH C-2.2 F'!$B$11:$B$140,'SCH C-2.1 F'!$B239)</f>
        <v>9245625.9287334923</v>
      </c>
      <c r="E239" s="15">
        <f t="shared" ref="E239" si="56">IF(D239=0,0,F239/D239)</f>
        <v>1</v>
      </c>
      <c r="F239" s="14">
        <f>SUMIFS('SCH C-2.2 F'!$P$11:$P$140,'SCH C-2.2 F'!$B$11:$B$140,'SCH C-2.1 F'!$B239)</f>
        <v>9245625.9287334923</v>
      </c>
      <c r="G239" s="14">
        <f>'SCH D-2 F'!L241</f>
        <v>-9245625.9287334923</v>
      </c>
      <c r="H239" s="14">
        <f>SUM(F239:G239)</f>
        <v>0</v>
      </c>
      <c r="I239" s="23"/>
    </row>
    <row r="240" spans="1:9" ht="18.95" customHeight="1" x14ac:dyDescent="0.2">
      <c r="A240" s="16">
        <f t="shared" ref="A240:A242" si="57">A239+1</f>
        <v>152</v>
      </c>
      <c r="B240" s="2">
        <v>407.3</v>
      </c>
      <c r="C240" s="5" t="s">
        <v>885</v>
      </c>
      <c r="D240" s="14">
        <f>SUMIFS('SCH C-2.2 F'!$P$11:$P$140,'SCH C-2.2 F'!$B$11:$B$140,'SCH C-2.1 F'!$B240)</f>
        <v>5172391.703653587</v>
      </c>
      <c r="E240" s="15">
        <f t="shared" ref="E240:E241" si="58">IF(D240=0,0,F240/D240)</f>
        <v>1</v>
      </c>
      <c r="F240" s="14">
        <f>SUMIFS('SCH C-2.2 F'!$P$11:$P$140,'SCH C-2.2 F'!$B$11:$B$140,'SCH C-2.1 F'!$B240)</f>
        <v>5172391.703653587</v>
      </c>
      <c r="G240" s="14">
        <f>'SCH D-2 F'!L242</f>
        <v>-4837914.585866617</v>
      </c>
      <c r="H240" s="14">
        <f t="shared" ref="H240:H241" si="59">SUM(F240:G240)</f>
        <v>334477.11778696999</v>
      </c>
      <c r="I240" s="23"/>
    </row>
    <row r="241" spans="1:11" ht="18.95" customHeight="1" x14ac:dyDescent="0.2">
      <c r="A241" s="16">
        <f t="shared" si="57"/>
        <v>153</v>
      </c>
      <c r="B241" s="2">
        <v>407.4</v>
      </c>
      <c r="C241" s="5" t="s">
        <v>1157</v>
      </c>
      <c r="D241" s="14">
        <f>SUMIFS('SCH C-2.2 F'!$P$11:$P$140,'SCH C-2.2 F'!$B$11:$B$140,'SCH C-2.1 F'!$B241)</f>
        <v>-9544315.7599999998</v>
      </c>
      <c r="E241" s="15">
        <f t="shared" si="58"/>
        <v>1</v>
      </c>
      <c r="F241" s="14">
        <f>SUMIFS('SCH C-2.2 F'!$P$11:$P$140,'SCH C-2.2 F'!$B$11:$B$140,'SCH C-2.1 F'!$B241)</f>
        <v>-9544315.7599999998</v>
      </c>
      <c r="G241" s="14">
        <f>'SCH D-2 F'!L243</f>
        <v>0</v>
      </c>
      <c r="H241" s="14">
        <f t="shared" si="59"/>
        <v>-9544315.7599999998</v>
      </c>
      <c r="I241" s="23"/>
    </row>
    <row r="242" spans="1:11" ht="18.95" customHeight="1" x14ac:dyDescent="0.2">
      <c r="A242" s="16">
        <f t="shared" si="57"/>
        <v>154</v>
      </c>
      <c r="B242" s="2">
        <v>408.1</v>
      </c>
      <c r="C242" s="5" t="s">
        <v>10</v>
      </c>
      <c r="D242" s="14">
        <f>SUMIFS('SCH C-2.2 F'!$P$11:$P$140,'SCH C-2.2 F'!$B$11:$B$140,'SCH C-2.1 F'!$B242)</f>
        <v>50337735.789750382</v>
      </c>
      <c r="E242" s="15">
        <f t="shared" si="55"/>
        <v>1</v>
      </c>
      <c r="F242" s="14">
        <f>SUMIFS('SCH C-2.2 F'!$P$11:$P$140,'SCH C-2.2 F'!$B$11:$B$140,'SCH C-2.1 F'!$B242)</f>
        <v>50337735.789750382</v>
      </c>
      <c r="G242" s="14">
        <f>'SCH D-2 F'!L244</f>
        <v>-697017.60467318748</v>
      </c>
      <c r="H242" s="14">
        <f t="shared" ref="H242:H246" si="60">SUM(F242:G242)</f>
        <v>49640718.185077198</v>
      </c>
      <c r="I242" s="23"/>
    </row>
    <row r="243" spans="1:11" ht="18.95" customHeight="1" x14ac:dyDescent="0.2">
      <c r="A243" s="16">
        <f t="shared" si="53"/>
        <v>155</v>
      </c>
      <c r="B243" s="21" t="s">
        <v>187</v>
      </c>
      <c r="C243" s="5" t="s">
        <v>188</v>
      </c>
      <c r="D243" s="14">
        <f>'TaxProvision_Elec F'!C40-D245</f>
        <v>27936028.286480151</v>
      </c>
      <c r="E243" s="15">
        <v>1</v>
      </c>
      <c r="F243" s="14">
        <f>D243*E243</f>
        <v>27936028.286480151</v>
      </c>
      <c r="G243" s="14">
        <f>'SCH D-2 F'!L245</f>
        <v>-8542389.9792315103</v>
      </c>
      <c r="H243" s="14">
        <f t="shared" si="60"/>
        <v>19393638.307248641</v>
      </c>
      <c r="I243" s="23"/>
      <c r="K243" s="14"/>
    </row>
    <row r="244" spans="1:11" ht="18.95" customHeight="1" x14ac:dyDescent="0.2">
      <c r="A244" s="16">
        <f t="shared" si="53"/>
        <v>156</v>
      </c>
      <c r="B244" s="21" t="s">
        <v>187</v>
      </c>
      <c r="C244" s="5" t="s">
        <v>189</v>
      </c>
      <c r="D244" s="14">
        <f>'TaxProvision_Elec F'!D40</f>
        <v>9347171.7756809611</v>
      </c>
      <c r="E244" s="15">
        <v>1</v>
      </c>
      <c r="F244" s="14">
        <f t="shared" ref="F244:F245" si="61">D244*E244</f>
        <v>9347171.7756809611</v>
      </c>
      <c r="G244" s="14">
        <f>'SCH D-2 F'!L246</f>
        <v>-2168311.1385662039</v>
      </c>
      <c r="H244" s="14">
        <f t="shared" si="60"/>
        <v>7178860.6371147577</v>
      </c>
      <c r="I244" s="23"/>
      <c r="K244" s="14"/>
    </row>
    <row r="245" spans="1:11" ht="18.95" customHeight="1" x14ac:dyDescent="0.2">
      <c r="A245" s="16">
        <f t="shared" si="53"/>
        <v>157</v>
      </c>
      <c r="B245" s="21">
        <v>411.4</v>
      </c>
      <c r="C245" s="5" t="s">
        <v>192</v>
      </c>
      <c r="D245" s="14">
        <f>'TaxProvision_Elec F'!C34</f>
        <v>-1311967.9566110149</v>
      </c>
      <c r="E245" s="15">
        <v>1</v>
      </c>
      <c r="F245" s="14">
        <f t="shared" si="61"/>
        <v>-1311967.9566110149</v>
      </c>
      <c r="G245" s="14">
        <f>'SCH D-2 F'!L247</f>
        <v>0</v>
      </c>
      <c r="H245" s="14">
        <f t="shared" si="60"/>
        <v>-1311967.9566110149</v>
      </c>
      <c r="I245" s="23"/>
    </row>
    <row r="246" spans="1:11" ht="18.95" customHeight="1" x14ac:dyDescent="0.2">
      <c r="A246" s="16">
        <f t="shared" si="53"/>
        <v>158</v>
      </c>
      <c r="B246" s="21">
        <v>411.8</v>
      </c>
      <c r="C246" s="5" t="s">
        <v>193</v>
      </c>
      <c r="D246" s="19">
        <f>SUMIFS('SCH C-2.2 F'!$P$11:$P$140,'SCH C-2.2 F'!$B$11:$B$140,'SCH C-2.1 F'!$B246)</f>
        <v>-186018.924</v>
      </c>
      <c r="E246" s="15">
        <v>1</v>
      </c>
      <c r="F246" s="19">
        <f>SUMIFS('SCH C-2.2 F'!$P$11:$P$140,'SCH C-2.2 F'!$B$11:$B$140,'SCH C-2.1 F'!$B246)</f>
        <v>-186018.924</v>
      </c>
      <c r="G246" s="19">
        <f>'SCH D-2 F'!L248</f>
        <v>0</v>
      </c>
      <c r="H246" s="19">
        <f t="shared" si="60"/>
        <v>-186018.924</v>
      </c>
      <c r="I246" s="23"/>
    </row>
    <row r="247" spans="1:11" ht="18.95" customHeight="1" x14ac:dyDescent="0.2">
      <c r="B247" s="2"/>
      <c r="C247" s="5"/>
      <c r="I247" s="23"/>
    </row>
    <row r="248" spans="1:11" ht="18.95" customHeight="1" thickBot="1" x14ac:dyDescent="0.25">
      <c r="A248" s="16">
        <f>A246+1</f>
        <v>159</v>
      </c>
      <c r="B248" s="2"/>
      <c r="C248" s="387" t="s">
        <v>100</v>
      </c>
      <c r="D248" s="22">
        <f>SUM(D236:D246)</f>
        <v>1029561236.0664537</v>
      </c>
      <c r="F248" s="22">
        <f>SUM(F236:F246)</f>
        <v>1029561236.0664537</v>
      </c>
      <c r="G248" s="22">
        <f>SUM(G236:G246)</f>
        <v>-48483656.962115549</v>
      </c>
      <c r="H248" s="22">
        <f>SUM(H236:H246)</f>
        <v>981077579.10433817</v>
      </c>
      <c r="I248" s="23"/>
    </row>
    <row r="249" spans="1:11" ht="18.95" customHeight="1" thickTop="1" x14ac:dyDescent="0.2">
      <c r="B249" s="2"/>
      <c r="C249" s="387"/>
      <c r="I249" s="23"/>
    </row>
    <row r="250" spans="1:11" ht="18.95" customHeight="1" thickBot="1" x14ac:dyDescent="0.25">
      <c r="A250" s="16">
        <f>A248+1</f>
        <v>160</v>
      </c>
      <c r="B250" s="2"/>
      <c r="C250" s="387" t="s">
        <v>101</v>
      </c>
      <c r="D250" s="22">
        <f>D32-D248</f>
        <v>281598756.73335242</v>
      </c>
      <c r="F250" s="22">
        <f>F32-F248</f>
        <v>281598756.73335242</v>
      </c>
      <c r="G250" s="22">
        <f>G32-G248</f>
        <v>-42709543.589344375</v>
      </c>
      <c r="H250" s="22">
        <f>H32-H248</f>
        <v>238889213.14400816</v>
      </c>
      <c r="I250" s="23"/>
    </row>
    <row r="251" spans="1:11" ht="18.95" customHeight="1" thickTop="1" x14ac:dyDescent="0.2">
      <c r="B251" s="2"/>
    </row>
    <row r="252" spans="1:11" ht="18.95" customHeight="1" x14ac:dyDescent="0.2">
      <c r="B252" s="2"/>
      <c r="C252" s="399"/>
      <c r="D252" s="216"/>
      <c r="E252" s="413"/>
      <c r="F252" s="216"/>
      <c r="G252" s="216"/>
      <c r="H252" s="216"/>
    </row>
    <row r="253" spans="1:11" ht="18.95" customHeight="1" x14ac:dyDescent="0.2">
      <c r="B253" s="2"/>
      <c r="C253" s="413"/>
      <c r="D253" s="414"/>
      <c r="E253" s="413"/>
      <c r="F253" s="216"/>
      <c r="G253" s="232"/>
      <c r="H253" s="413"/>
    </row>
    <row r="254" spans="1:11" ht="18.95" customHeight="1" x14ac:dyDescent="0.2">
      <c r="B254" s="2"/>
      <c r="G254" s="14"/>
    </row>
    <row r="255" spans="1:11" ht="18.95" customHeight="1" x14ac:dyDescent="0.2">
      <c r="B255" s="2"/>
      <c r="G255" s="75"/>
    </row>
    <row r="256" spans="1:11" ht="18.95" customHeight="1" x14ac:dyDescent="0.2">
      <c r="B256" s="2"/>
      <c r="G256" s="14"/>
    </row>
    <row r="257" spans="2:7" ht="18.95" customHeight="1" x14ac:dyDescent="0.2">
      <c r="B257" s="2"/>
      <c r="G257" s="14"/>
    </row>
    <row r="258" spans="2:7" ht="18.95" customHeight="1" x14ac:dyDescent="0.2"/>
    <row r="259" spans="2:7" ht="18.95" customHeight="1" x14ac:dyDescent="0.2"/>
    <row r="260" spans="2:7" ht="18.95" customHeight="1" x14ac:dyDescent="0.2"/>
    <row r="261" spans="2:7" ht="18.95" customHeight="1" x14ac:dyDescent="0.2"/>
    <row r="262" spans="2:7" ht="18.95" customHeight="1" x14ac:dyDescent="0.2"/>
    <row r="263" spans="2:7" ht="18.95" customHeight="1" x14ac:dyDescent="0.2"/>
    <row r="264" spans="2:7" ht="18.95" customHeight="1" x14ac:dyDescent="0.2"/>
    <row r="265" spans="2:7" ht="18.95" customHeight="1" x14ac:dyDescent="0.2"/>
    <row r="266" spans="2:7" ht="18.95" customHeight="1" x14ac:dyDescent="0.2"/>
    <row r="267" spans="2:7" ht="18.95" customHeight="1" x14ac:dyDescent="0.2"/>
    <row r="268" spans="2:7" ht="18.95" customHeight="1" x14ac:dyDescent="0.2"/>
    <row r="269" spans="2:7" ht="18.95" customHeight="1" x14ac:dyDescent="0.2"/>
    <row r="270" spans="2:7" ht="18.95" customHeight="1" x14ac:dyDescent="0.2"/>
    <row r="271" spans="2:7" ht="18.95" customHeight="1" x14ac:dyDescent="0.2"/>
    <row r="272" spans="2:7"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sheetData>
  <mergeCells count="24">
    <mergeCell ref="A216:I216"/>
    <mergeCell ref="A128:I128"/>
    <mergeCell ref="A129:I129"/>
    <mergeCell ref="A130:I130"/>
    <mergeCell ref="A131:I131"/>
    <mergeCell ref="A173:I173"/>
    <mergeCell ref="A174:I174"/>
    <mergeCell ref="A175:I175"/>
    <mergeCell ref="A176:I176"/>
    <mergeCell ref="A213:I213"/>
    <mergeCell ref="A214:I214"/>
    <mergeCell ref="A215:I215"/>
    <mergeCell ref="A84:I84"/>
    <mergeCell ref="A1:I1"/>
    <mergeCell ref="A2:I2"/>
    <mergeCell ref="A3:I3"/>
    <mergeCell ref="A4:I4"/>
    <mergeCell ref="A41:I41"/>
    <mergeCell ref="A42:I42"/>
    <mergeCell ref="A43:I43"/>
    <mergeCell ref="A44:I44"/>
    <mergeCell ref="A81:I81"/>
    <mergeCell ref="A82:I82"/>
    <mergeCell ref="A83:I83"/>
  </mergeCells>
  <pageMargins left="0.7" right="0.7" top="1" bottom="0.75" header="0.3" footer="0.3"/>
  <pageSetup scale="53" fitToHeight="0" orientation="landscape" r:id="rId1"/>
  <rowBreaks count="5" manualBreakCount="5">
    <brk id="40" max="9" man="1"/>
    <brk id="80" max="9" man="1"/>
    <brk id="127" max="9" man="1"/>
    <brk id="172" max="9" man="1"/>
    <brk id="212"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FD151"/>
  <sheetViews>
    <sheetView zoomScaleNormal="100" zoomScaleSheetLayoutView="89" workbookViewId="0">
      <selection sqref="A1:P1"/>
    </sheetView>
  </sheetViews>
  <sheetFormatPr defaultColWidth="9.140625" defaultRowHeight="12.75" x14ac:dyDescent="0.2"/>
  <cols>
    <col min="1" max="1" width="5.7109375" style="81" customWidth="1"/>
    <col min="2" max="2" width="9.140625" style="81"/>
    <col min="3" max="3" width="55.7109375" style="81" customWidth="1"/>
    <col min="4" max="13" width="12.7109375" style="81" customWidth="1"/>
    <col min="14" max="14" width="13.28515625" style="81" customWidth="1"/>
    <col min="15" max="15" width="12.7109375" style="81" customWidth="1"/>
    <col min="16" max="16" width="14.42578125" style="81" customWidth="1"/>
    <col min="17" max="16384" width="9.140625" style="81"/>
  </cols>
  <sheetData>
    <row r="1" spans="1:16384" x14ac:dyDescent="0.2">
      <c r="A1" s="629" t="str">
        <f>'Rate Case Constants'!C9</f>
        <v>LOUISVILLE GAS AND ELECTRIC COMPANY</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629"/>
      <c r="IO1" s="629"/>
      <c r="IP1" s="629"/>
      <c r="IQ1" s="629"/>
      <c r="IR1" s="629"/>
      <c r="IS1" s="629"/>
      <c r="IT1" s="629"/>
      <c r="IU1" s="629"/>
      <c r="IV1" s="629"/>
      <c r="IW1" s="629"/>
      <c r="IX1" s="629"/>
      <c r="IY1" s="629"/>
      <c r="IZ1" s="629"/>
      <c r="JA1" s="629"/>
      <c r="JB1" s="629"/>
      <c r="JC1" s="629"/>
      <c r="JD1" s="629"/>
      <c r="JE1" s="629"/>
      <c r="JF1" s="629"/>
      <c r="JG1" s="629"/>
      <c r="JH1" s="629"/>
      <c r="JI1" s="629"/>
      <c r="JJ1" s="629"/>
      <c r="JK1" s="629"/>
      <c r="JL1" s="629"/>
      <c r="JM1" s="629"/>
      <c r="JN1" s="629"/>
      <c r="JO1" s="629"/>
      <c r="JP1" s="629"/>
      <c r="JQ1" s="629"/>
      <c r="JR1" s="629"/>
      <c r="JS1" s="629"/>
      <c r="JT1" s="629"/>
      <c r="JU1" s="629"/>
      <c r="JV1" s="629"/>
      <c r="JW1" s="629"/>
      <c r="JX1" s="629"/>
      <c r="JY1" s="629"/>
      <c r="JZ1" s="629"/>
      <c r="KA1" s="629"/>
      <c r="KB1" s="629"/>
      <c r="KC1" s="629"/>
      <c r="KD1" s="629"/>
      <c r="KE1" s="629"/>
      <c r="KF1" s="629"/>
      <c r="KG1" s="629"/>
      <c r="KH1" s="629"/>
      <c r="KI1" s="629"/>
      <c r="KJ1" s="629"/>
      <c r="KK1" s="629"/>
      <c r="KL1" s="629"/>
      <c r="KM1" s="629"/>
      <c r="KN1" s="629"/>
      <c r="KO1" s="629"/>
      <c r="KP1" s="629"/>
      <c r="KQ1" s="629"/>
      <c r="KR1" s="629"/>
      <c r="KS1" s="629"/>
      <c r="KT1" s="629"/>
      <c r="KU1" s="629"/>
      <c r="KV1" s="629"/>
      <c r="KW1" s="629"/>
      <c r="KX1" s="629"/>
      <c r="KY1" s="629"/>
      <c r="KZ1" s="629"/>
      <c r="LA1" s="629"/>
      <c r="LB1" s="629"/>
      <c r="LC1" s="629"/>
      <c r="LD1" s="629"/>
      <c r="LE1" s="629"/>
      <c r="LF1" s="629"/>
      <c r="LG1" s="629"/>
      <c r="LH1" s="629"/>
      <c r="LI1" s="629"/>
      <c r="LJ1" s="629"/>
      <c r="LK1" s="629"/>
      <c r="LL1" s="629"/>
      <c r="LM1" s="629"/>
      <c r="LN1" s="629"/>
      <c r="LO1" s="629"/>
      <c r="LP1" s="629"/>
      <c r="LQ1" s="629"/>
      <c r="LR1" s="629"/>
      <c r="LS1" s="629"/>
      <c r="LT1" s="629"/>
      <c r="LU1" s="629"/>
      <c r="LV1" s="629"/>
      <c r="LW1" s="629"/>
      <c r="LX1" s="629"/>
      <c r="LY1" s="629"/>
      <c r="LZ1" s="629"/>
      <c r="MA1" s="629"/>
      <c r="MB1" s="629"/>
      <c r="MC1" s="629"/>
      <c r="MD1" s="629"/>
      <c r="ME1" s="629"/>
      <c r="MF1" s="629"/>
      <c r="MG1" s="629"/>
      <c r="MH1" s="629"/>
      <c r="MI1" s="629"/>
      <c r="MJ1" s="629"/>
      <c r="MK1" s="629"/>
      <c r="ML1" s="629"/>
      <c r="MM1" s="629"/>
      <c r="MN1" s="629"/>
      <c r="MO1" s="629"/>
      <c r="MP1" s="629"/>
      <c r="MQ1" s="629"/>
      <c r="MR1" s="629"/>
      <c r="MS1" s="629"/>
      <c r="MT1" s="629"/>
      <c r="MU1" s="629"/>
      <c r="MV1" s="629"/>
      <c r="MW1" s="629"/>
      <c r="MX1" s="629"/>
      <c r="MY1" s="629"/>
      <c r="MZ1" s="629"/>
      <c r="NA1" s="629"/>
      <c r="NB1" s="629"/>
      <c r="NC1" s="629"/>
      <c r="ND1" s="629"/>
      <c r="NE1" s="629"/>
      <c r="NF1" s="629"/>
      <c r="NG1" s="629"/>
      <c r="NH1" s="629"/>
      <c r="NI1" s="629"/>
      <c r="NJ1" s="629"/>
      <c r="NK1" s="629"/>
      <c r="NL1" s="629"/>
      <c r="NM1" s="629"/>
      <c r="NN1" s="629"/>
      <c r="NO1" s="629"/>
      <c r="NP1" s="629"/>
      <c r="NQ1" s="629"/>
      <c r="NR1" s="629"/>
      <c r="NS1" s="629"/>
      <c r="NT1" s="629"/>
      <c r="NU1" s="629"/>
      <c r="NV1" s="629"/>
      <c r="NW1" s="629"/>
      <c r="NX1" s="629"/>
      <c r="NY1" s="629"/>
      <c r="NZ1" s="629"/>
      <c r="OA1" s="629"/>
      <c r="OB1" s="629"/>
      <c r="OC1" s="629"/>
      <c r="OD1" s="629"/>
      <c r="OE1" s="629"/>
      <c r="OF1" s="629"/>
      <c r="OG1" s="629"/>
      <c r="OH1" s="629"/>
      <c r="OI1" s="629"/>
      <c r="OJ1" s="629"/>
      <c r="OK1" s="629"/>
      <c r="OL1" s="629"/>
      <c r="OM1" s="629"/>
      <c r="ON1" s="629"/>
      <c r="OO1" s="629"/>
      <c r="OP1" s="629"/>
      <c r="OQ1" s="629"/>
      <c r="OR1" s="629"/>
      <c r="OS1" s="629"/>
      <c r="OT1" s="629"/>
      <c r="OU1" s="629"/>
      <c r="OV1" s="629"/>
      <c r="OW1" s="629"/>
      <c r="OX1" s="629"/>
      <c r="OY1" s="629"/>
      <c r="OZ1" s="629"/>
      <c r="PA1" s="629"/>
      <c r="PB1" s="629"/>
      <c r="PC1" s="629"/>
      <c r="PD1" s="629"/>
      <c r="PE1" s="629"/>
      <c r="PF1" s="629"/>
      <c r="PG1" s="629"/>
      <c r="PH1" s="629"/>
      <c r="PI1" s="629"/>
      <c r="PJ1" s="629"/>
      <c r="PK1" s="629"/>
      <c r="PL1" s="629"/>
      <c r="PM1" s="629"/>
      <c r="PN1" s="629"/>
      <c r="PO1" s="629"/>
      <c r="PP1" s="629"/>
      <c r="PQ1" s="629"/>
      <c r="PR1" s="629"/>
      <c r="PS1" s="629"/>
      <c r="PT1" s="629"/>
      <c r="PU1" s="629"/>
      <c r="PV1" s="629"/>
      <c r="PW1" s="629"/>
      <c r="PX1" s="629"/>
      <c r="PY1" s="629"/>
      <c r="PZ1" s="629"/>
      <c r="QA1" s="629"/>
      <c r="QB1" s="629"/>
      <c r="QC1" s="629"/>
      <c r="QD1" s="629"/>
      <c r="QE1" s="629"/>
      <c r="QF1" s="629"/>
      <c r="QG1" s="629"/>
      <c r="QH1" s="629"/>
      <c r="QI1" s="629"/>
      <c r="QJ1" s="629"/>
      <c r="QK1" s="629"/>
      <c r="QL1" s="629"/>
      <c r="QM1" s="629"/>
      <c r="QN1" s="629"/>
      <c r="QO1" s="629"/>
      <c r="QP1" s="629"/>
      <c r="QQ1" s="629"/>
      <c r="QR1" s="629"/>
      <c r="QS1" s="629"/>
      <c r="QT1" s="629"/>
      <c r="QU1" s="629"/>
      <c r="QV1" s="629"/>
      <c r="QW1" s="629"/>
      <c r="QX1" s="629"/>
      <c r="QY1" s="629"/>
      <c r="QZ1" s="629"/>
      <c r="RA1" s="629"/>
      <c r="RB1" s="629"/>
      <c r="RC1" s="629"/>
      <c r="RD1" s="629"/>
      <c r="RE1" s="629"/>
      <c r="RF1" s="629"/>
      <c r="RG1" s="629"/>
      <c r="RH1" s="629"/>
      <c r="RI1" s="629"/>
      <c r="RJ1" s="629"/>
      <c r="RK1" s="629"/>
      <c r="RL1" s="629"/>
      <c r="RM1" s="629"/>
      <c r="RN1" s="629"/>
      <c r="RO1" s="629"/>
      <c r="RP1" s="629"/>
      <c r="RQ1" s="629"/>
      <c r="RR1" s="629"/>
      <c r="RS1" s="629"/>
      <c r="RT1" s="629"/>
      <c r="RU1" s="629"/>
      <c r="RV1" s="629"/>
      <c r="RW1" s="629"/>
      <c r="RX1" s="629"/>
      <c r="RY1" s="629"/>
      <c r="RZ1" s="629"/>
      <c r="SA1" s="629"/>
      <c r="SB1" s="629"/>
      <c r="SC1" s="629"/>
      <c r="SD1" s="629"/>
      <c r="SE1" s="629"/>
      <c r="SF1" s="629"/>
      <c r="SG1" s="629"/>
      <c r="SH1" s="629"/>
      <c r="SI1" s="629"/>
      <c r="SJ1" s="629"/>
      <c r="SK1" s="629"/>
      <c r="SL1" s="629"/>
      <c r="SM1" s="629"/>
      <c r="SN1" s="629"/>
      <c r="SO1" s="629"/>
      <c r="SP1" s="629"/>
      <c r="SQ1" s="629"/>
      <c r="SR1" s="629"/>
      <c r="SS1" s="629"/>
      <c r="ST1" s="629"/>
      <c r="SU1" s="629"/>
      <c r="SV1" s="629"/>
      <c r="SW1" s="629"/>
      <c r="SX1" s="629"/>
      <c r="SY1" s="629"/>
      <c r="SZ1" s="629"/>
      <c r="TA1" s="629"/>
      <c r="TB1" s="629"/>
      <c r="TC1" s="629"/>
      <c r="TD1" s="629"/>
      <c r="TE1" s="629"/>
      <c r="TF1" s="629"/>
      <c r="TG1" s="629"/>
      <c r="TH1" s="629"/>
      <c r="TI1" s="629"/>
      <c r="TJ1" s="629"/>
      <c r="TK1" s="629"/>
      <c r="TL1" s="629"/>
      <c r="TM1" s="629"/>
      <c r="TN1" s="629"/>
      <c r="TO1" s="629"/>
      <c r="TP1" s="629"/>
      <c r="TQ1" s="629"/>
      <c r="TR1" s="629"/>
      <c r="TS1" s="629"/>
      <c r="TT1" s="629"/>
      <c r="TU1" s="629"/>
      <c r="TV1" s="629"/>
      <c r="TW1" s="629"/>
      <c r="TX1" s="629"/>
      <c r="TY1" s="629"/>
      <c r="TZ1" s="629"/>
      <c r="UA1" s="629"/>
      <c r="UB1" s="629"/>
      <c r="UC1" s="629"/>
      <c r="UD1" s="629"/>
      <c r="UE1" s="629"/>
      <c r="UF1" s="629"/>
      <c r="UG1" s="629"/>
      <c r="UH1" s="629"/>
      <c r="UI1" s="629"/>
      <c r="UJ1" s="629"/>
      <c r="UK1" s="629"/>
      <c r="UL1" s="629"/>
      <c r="UM1" s="629"/>
      <c r="UN1" s="629"/>
      <c r="UO1" s="629"/>
      <c r="UP1" s="629"/>
      <c r="UQ1" s="629"/>
      <c r="UR1" s="629"/>
      <c r="US1" s="629"/>
      <c r="UT1" s="629"/>
      <c r="UU1" s="629"/>
      <c r="UV1" s="629"/>
      <c r="UW1" s="629"/>
      <c r="UX1" s="629"/>
      <c r="UY1" s="629"/>
      <c r="UZ1" s="629"/>
      <c r="VA1" s="629"/>
      <c r="VB1" s="629"/>
      <c r="VC1" s="629"/>
      <c r="VD1" s="629"/>
      <c r="VE1" s="629"/>
      <c r="VF1" s="629"/>
      <c r="VG1" s="629"/>
      <c r="VH1" s="629"/>
      <c r="VI1" s="629"/>
      <c r="VJ1" s="629"/>
      <c r="VK1" s="629"/>
      <c r="VL1" s="629"/>
      <c r="VM1" s="629"/>
      <c r="VN1" s="629"/>
      <c r="VO1" s="629"/>
      <c r="VP1" s="629"/>
      <c r="VQ1" s="629"/>
      <c r="VR1" s="629"/>
      <c r="VS1" s="629"/>
      <c r="VT1" s="629"/>
      <c r="VU1" s="629"/>
      <c r="VV1" s="629"/>
      <c r="VW1" s="629"/>
      <c r="VX1" s="629"/>
      <c r="VY1" s="629"/>
      <c r="VZ1" s="629"/>
      <c r="WA1" s="629"/>
      <c r="WB1" s="629"/>
      <c r="WC1" s="629"/>
      <c r="WD1" s="629"/>
      <c r="WE1" s="629"/>
      <c r="WF1" s="629"/>
      <c r="WG1" s="629"/>
      <c r="WH1" s="629"/>
      <c r="WI1" s="629"/>
      <c r="WJ1" s="629"/>
      <c r="WK1" s="629"/>
      <c r="WL1" s="629"/>
      <c r="WM1" s="629"/>
      <c r="WN1" s="629"/>
      <c r="WO1" s="629"/>
      <c r="WP1" s="629"/>
      <c r="WQ1" s="629"/>
      <c r="WR1" s="629"/>
      <c r="WS1" s="629"/>
      <c r="WT1" s="629"/>
      <c r="WU1" s="629"/>
      <c r="WV1" s="629"/>
      <c r="WW1" s="629"/>
      <c r="WX1" s="629"/>
      <c r="WY1" s="629"/>
      <c r="WZ1" s="629"/>
      <c r="XA1" s="629"/>
      <c r="XB1" s="629"/>
      <c r="XC1" s="629"/>
      <c r="XD1" s="629"/>
      <c r="XE1" s="629"/>
      <c r="XF1" s="629"/>
      <c r="XG1" s="629"/>
      <c r="XH1" s="629"/>
      <c r="XI1" s="629"/>
      <c r="XJ1" s="629"/>
      <c r="XK1" s="629"/>
      <c r="XL1" s="629"/>
      <c r="XM1" s="629"/>
      <c r="XN1" s="629"/>
      <c r="XO1" s="629"/>
      <c r="XP1" s="629"/>
      <c r="XQ1" s="629"/>
      <c r="XR1" s="629"/>
      <c r="XS1" s="629"/>
      <c r="XT1" s="629"/>
      <c r="XU1" s="629"/>
      <c r="XV1" s="629"/>
      <c r="XW1" s="629"/>
      <c r="XX1" s="629"/>
      <c r="XY1" s="629"/>
      <c r="XZ1" s="629"/>
      <c r="YA1" s="629"/>
      <c r="YB1" s="629"/>
      <c r="YC1" s="629"/>
      <c r="YD1" s="629"/>
      <c r="YE1" s="629"/>
      <c r="YF1" s="629"/>
      <c r="YG1" s="629"/>
      <c r="YH1" s="629"/>
      <c r="YI1" s="629"/>
      <c r="YJ1" s="629"/>
      <c r="YK1" s="629"/>
      <c r="YL1" s="629"/>
      <c r="YM1" s="629"/>
      <c r="YN1" s="629"/>
      <c r="YO1" s="629"/>
      <c r="YP1" s="629"/>
      <c r="YQ1" s="629"/>
      <c r="YR1" s="629"/>
      <c r="YS1" s="629"/>
      <c r="YT1" s="629"/>
      <c r="YU1" s="629"/>
      <c r="YV1" s="629"/>
      <c r="YW1" s="629"/>
      <c r="YX1" s="629"/>
      <c r="YY1" s="629"/>
      <c r="YZ1" s="629"/>
      <c r="ZA1" s="629"/>
      <c r="ZB1" s="629"/>
      <c r="ZC1" s="629"/>
      <c r="ZD1" s="629"/>
      <c r="ZE1" s="629"/>
      <c r="ZF1" s="629"/>
      <c r="ZG1" s="629"/>
      <c r="ZH1" s="629"/>
      <c r="ZI1" s="629"/>
      <c r="ZJ1" s="629"/>
      <c r="ZK1" s="629"/>
      <c r="ZL1" s="629"/>
      <c r="ZM1" s="629"/>
      <c r="ZN1" s="629"/>
      <c r="ZO1" s="629"/>
      <c r="ZP1" s="629"/>
      <c r="ZQ1" s="629"/>
      <c r="ZR1" s="629"/>
      <c r="ZS1" s="629"/>
      <c r="ZT1" s="629"/>
      <c r="ZU1" s="629"/>
      <c r="ZV1" s="629"/>
      <c r="ZW1" s="629"/>
      <c r="ZX1" s="629"/>
      <c r="ZY1" s="629"/>
      <c r="ZZ1" s="629"/>
      <c r="AAA1" s="629"/>
      <c r="AAB1" s="629"/>
      <c r="AAC1" s="629"/>
      <c r="AAD1" s="629"/>
      <c r="AAE1" s="629"/>
      <c r="AAF1" s="629"/>
      <c r="AAG1" s="629"/>
      <c r="AAH1" s="629"/>
      <c r="AAI1" s="629"/>
      <c r="AAJ1" s="629"/>
      <c r="AAK1" s="629"/>
      <c r="AAL1" s="629"/>
      <c r="AAM1" s="629"/>
      <c r="AAN1" s="629"/>
      <c r="AAO1" s="629"/>
      <c r="AAP1" s="629"/>
      <c r="AAQ1" s="629"/>
      <c r="AAR1" s="629"/>
      <c r="AAS1" s="629"/>
      <c r="AAT1" s="629"/>
      <c r="AAU1" s="629"/>
      <c r="AAV1" s="629"/>
      <c r="AAW1" s="629"/>
      <c r="AAX1" s="629"/>
      <c r="AAY1" s="629"/>
      <c r="AAZ1" s="629"/>
      <c r="ABA1" s="629"/>
      <c r="ABB1" s="629"/>
      <c r="ABC1" s="629"/>
      <c r="ABD1" s="629"/>
      <c r="ABE1" s="629"/>
      <c r="ABF1" s="629"/>
      <c r="ABG1" s="629"/>
      <c r="ABH1" s="629"/>
      <c r="ABI1" s="629"/>
      <c r="ABJ1" s="629"/>
      <c r="ABK1" s="629"/>
      <c r="ABL1" s="629"/>
      <c r="ABM1" s="629"/>
      <c r="ABN1" s="629"/>
      <c r="ABO1" s="629"/>
      <c r="ABP1" s="629"/>
      <c r="ABQ1" s="629"/>
      <c r="ABR1" s="629"/>
      <c r="ABS1" s="629"/>
      <c r="ABT1" s="629"/>
      <c r="ABU1" s="629"/>
      <c r="ABV1" s="629"/>
      <c r="ABW1" s="629"/>
      <c r="ABX1" s="629"/>
      <c r="ABY1" s="629"/>
      <c r="ABZ1" s="629"/>
      <c r="ACA1" s="629"/>
      <c r="ACB1" s="629"/>
      <c r="ACC1" s="629"/>
      <c r="ACD1" s="629"/>
      <c r="ACE1" s="629"/>
      <c r="ACF1" s="629"/>
      <c r="ACG1" s="629"/>
      <c r="ACH1" s="629"/>
      <c r="ACI1" s="629"/>
      <c r="ACJ1" s="629"/>
      <c r="ACK1" s="629"/>
      <c r="ACL1" s="629"/>
      <c r="ACM1" s="629"/>
      <c r="ACN1" s="629"/>
      <c r="ACO1" s="629"/>
      <c r="ACP1" s="629"/>
      <c r="ACQ1" s="629"/>
      <c r="ACR1" s="629"/>
      <c r="ACS1" s="629"/>
      <c r="ACT1" s="629"/>
      <c r="ACU1" s="629"/>
      <c r="ACV1" s="629"/>
      <c r="ACW1" s="629"/>
      <c r="ACX1" s="629"/>
      <c r="ACY1" s="629"/>
      <c r="ACZ1" s="629"/>
      <c r="ADA1" s="629"/>
      <c r="ADB1" s="629"/>
      <c r="ADC1" s="629"/>
      <c r="ADD1" s="629"/>
      <c r="ADE1" s="629"/>
      <c r="ADF1" s="629"/>
      <c r="ADG1" s="629"/>
      <c r="ADH1" s="629"/>
      <c r="ADI1" s="629"/>
      <c r="ADJ1" s="629"/>
      <c r="ADK1" s="629"/>
      <c r="ADL1" s="629"/>
      <c r="ADM1" s="629"/>
      <c r="ADN1" s="629"/>
      <c r="ADO1" s="629"/>
      <c r="ADP1" s="629"/>
      <c r="ADQ1" s="629"/>
      <c r="ADR1" s="629"/>
      <c r="ADS1" s="629"/>
      <c r="ADT1" s="629"/>
      <c r="ADU1" s="629"/>
      <c r="ADV1" s="629"/>
      <c r="ADW1" s="629"/>
      <c r="ADX1" s="629"/>
      <c r="ADY1" s="629"/>
      <c r="ADZ1" s="629"/>
      <c r="AEA1" s="629"/>
      <c r="AEB1" s="629"/>
      <c r="AEC1" s="629"/>
      <c r="AED1" s="629"/>
      <c r="AEE1" s="629"/>
      <c r="AEF1" s="629"/>
      <c r="AEG1" s="629"/>
      <c r="AEH1" s="629"/>
      <c r="AEI1" s="629"/>
      <c r="AEJ1" s="629"/>
      <c r="AEK1" s="629"/>
      <c r="AEL1" s="629"/>
      <c r="AEM1" s="629"/>
      <c r="AEN1" s="629"/>
      <c r="AEO1" s="629"/>
      <c r="AEP1" s="629"/>
      <c r="AEQ1" s="629"/>
      <c r="AER1" s="629"/>
      <c r="AES1" s="629"/>
      <c r="AET1" s="629"/>
      <c r="AEU1" s="629"/>
      <c r="AEV1" s="629"/>
      <c r="AEW1" s="629"/>
      <c r="AEX1" s="629"/>
      <c r="AEY1" s="629"/>
      <c r="AEZ1" s="629"/>
      <c r="AFA1" s="629"/>
      <c r="AFB1" s="629"/>
      <c r="AFC1" s="629"/>
      <c r="AFD1" s="629"/>
      <c r="AFE1" s="629"/>
      <c r="AFF1" s="629"/>
      <c r="AFG1" s="629"/>
      <c r="AFH1" s="629"/>
      <c r="AFI1" s="629"/>
      <c r="AFJ1" s="629"/>
      <c r="AFK1" s="629"/>
      <c r="AFL1" s="629"/>
      <c r="AFM1" s="629"/>
      <c r="AFN1" s="629"/>
      <c r="AFO1" s="629"/>
      <c r="AFP1" s="629"/>
      <c r="AFQ1" s="629"/>
      <c r="AFR1" s="629"/>
      <c r="AFS1" s="629"/>
      <c r="AFT1" s="629"/>
      <c r="AFU1" s="629"/>
      <c r="AFV1" s="629"/>
      <c r="AFW1" s="629"/>
      <c r="AFX1" s="629"/>
      <c r="AFY1" s="629"/>
      <c r="AFZ1" s="629"/>
      <c r="AGA1" s="629"/>
      <c r="AGB1" s="629"/>
      <c r="AGC1" s="629"/>
      <c r="AGD1" s="629"/>
      <c r="AGE1" s="629"/>
      <c r="AGF1" s="629"/>
      <c r="AGG1" s="629"/>
      <c r="AGH1" s="629"/>
      <c r="AGI1" s="629"/>
      <c r="AGJ1" s="629"/>
      <c r="AGK1" s="629"/>
      <c r="AGL1" s="629"/>
      <c r="AGM1" s="629"/>
      <c r="AGN1" s="629"/>
      <c r="AGO1" s="629"/>
      <c r="AGP1" s="629"/>
      <c r="AGQ1" s="629"/>
      <c r="AGR1" s="629"/>
      <c r="AGS1" s="629"/>
      <c r="AGT1" s="629"/>
      <c r="AGU1" s="629"/>
      <c r="AGV1" s="629"/>
      <c r="AGW1" s="629"/>
      <c r="AGX1" s="629"/>
      <c r="AGY1" s="629"/>
      <c r="AGZ1" s="629"/>
      <c r="AHA1" s="629"/>
      <c r="AHB1" s="629"/>
      <c r="AHC1" s="629"/>
      <c r="AHD1" s="629"/>
      <c r="AHE1" s="629"/>
      <c r="AHF1" s="629"/>
      <c r="AHG1" s="629"/>
      <c r="AHH1" s="629"/>
      <c r="AHI1" s="629"/>
      <c r="AHJ1" s="629"/>
      <c r="AHK1" s="629"/>
      <c r="AHL1" s="629"/>
      <c r="AHM1" s="629"/>
      <c r="AHN1" s="629"/>
      <c r="AHO1" s="629"/>
      <c r="AHP1" s="629"/>
      <c r="AHQ1" s="629"/>
      <c r="AHR1" s="629"/>
      <c r="AHS1" s="629"/>
      <c r="AHT1" s="629"/>
      <c r="AHU1" s="629"/>
      <c r="AHV1" s="629"/>
      <c r="AHW1" s="629"/>
      <c r="AHX1" s="629"/>
      <c r="AHY1" s="629"/>
      <c r="AHZ1" s="629"/>
      <c r="AIA1" s="629"/>
      <c r="AIB1" s="629"/>
      <c r="AIC1" s="629"/>
      <c r="AID1" s="629"/>
      <c r="AIE1" s="629"/>
      <c r="AIF1" s="629"/>
      <c r="AIG1" s="629"/>
      <c r="AIH1" s="629"/>
      <c r="AII1" s="629"/>
      <c r="AIJ1" s="629"/>
      <c r="AIK1" s="629"/>
      <c r="AIL1" s="629"/>
      <c r="AIM1" s="629"/>
      <c r="AIN1" s="629"/>
      <c r="AIO1" s="629"/>
      <c r="AIP1" s="629"/>
      <c r="AIQ1" s="629"/>
      <c r="AIR1" s="629"/>
      <c r="AIS1" s="629"/>
      <c r="AIT1" s="629"/>
      <c r="AIU1" s="629"/>
      <c r="AIV1" s="629"/>
      <c r="AIW1" s="629"/>
      <c r="AIX1" s="629"/>
      <c r="AIY1" s="629"/>
      <c r="AIZ1" s="629"/>
      <c r="AJA1" s="629"/>
      <c r="AJB1" s="629"/>
      <c r="AJC1" s="629"/>
      <c r="AJD1" s="629"/>
      <c r="AJE1" s="629"/>
      <c r="AJF1" s="629"/>
      <c r="AJG1" s="629"/>
      <c r="AJH1" s="629"/>
      <c r="AJI1" s="629"/>
      <c r="AJJ1" s="629"/>
      <c r="AJK1" s="629"/>
      <c r="AJL1" s="629"/>
      <c r="AJM1" s="629"/>
      <c r="AJN1" s="629"/>
      <c r="AJO1" s="629"/>
      <c r="AJP1" s="629"/>
      <c r="AJQ1" s="629"/>
      <c r="AJR1" s="629"/>
      <c r="AJS1" s="629"/>
      <c r="AJT1" s="629"/>
      <c r="AJU1" s="629"/>
      <c r="AJV1" s="629"/>
      <c r="AJW1" s="629"/>
      <c r="AJX1" s="629"/>
      <c r="AJY1" s="629"/>
      <c r="AJZ1" s="629"/>
      <c r="AKA1" s="629"/>
      <c r="AKB1" s="629"/>
      <c r="AKC1" s="629"/>
      <c r="AKD1" s="629"/>
      <c r="AKE1" s="629"/>
      <c r="AKF1" s="629"/>
      <c r="AKG1" s="629"/>
      <c r="AKH1" s="629"/>
      <c r="AKI1" s="629"/>
      <c r="AKJ1" s="629"/>
      <c r="AKK1" s="629"/>
      <c r="AKL1" s="629"/>
      <c r="AKM1" s="629"/>
      <c r="AKN1" s="629"/>
      <c r="AKO1" s="629"/>
      <c r="AKP1" s="629"/>
      <c r="AKQ1" s="629"/>
      <c r="AKR1" s="629"/>
      <c r="AKS1" s="629"/>
      <c r="AKT1" s="629"/>
      <c r="AKU1" s="629"/>
      <c r="AKV1" s="629"/>
      <c r="AKW1" s="629"/>
      <c r="AKX1" s="629"/>
      <c r="AKY1" s="629"/>
      <c r="AKZ1" s="629"/>
      <c r="ALA1" s="629"/>
      <c r="ALB1" s="629"/>
      <c r="ALC1" s="629"/>
      <c r="ALD1" s="629"/>
      <c r="ALE1" s="629"/>
      <c r="ALF1" s="629"/>
      <c r="ALG1" s="629"/>
      <c r="ALH1" s="629"/>
      <c r="ALI1" s="629"/>
      <c r="ALJ1" s="629"/>
      <c r="ALK1" s="629"/>
      <c r="ALL1" s="629"/>
      <c r="ALM1" s="629"/>
      <c r="ALN1" s="629"/>
      <c r="ALO1" s="629"/>
      <c r="ALP1" s="629"/>
      <c r="ALQ1" s="629"/>
      <c r="ALR1" s="629"/>
      <c r="ALS1" s="629"/>
      <c r="ALT1" s="629"/>
      <c r="ALU1" s="629"/>
      <c r="ALV1" s="629"/>
      <c r="ALW1" s="629"/>
      <c r="ALX1" s="629"/>
      <c r="ALY1" s="629"/>
      <c r="ALZ1" s="629"/>
      <c r="AMA1" s="629"/>
      <c r="AMB1" s="629"/>
      <c r="AMC1" s="629"/>
      <c r="AMD1" s="629"/>
      <c r="AME1" s="629"/>
      <c r="AMF1" s="629"/>
      <c r="AMG1" s="629"/>
      <c r="AMH1" s="629"/>
      <c r="AMI1" s="629"/>
      <c r="AMJ1" s="629"/>
      <c r="AMK1" s="629"/>
      <c r="AML1" s="629"/>
      <c r="AMM1" s="629"/>
      <c r="AMN1" s="629"/>
      <c r="AMO1" s="629"/>
      <c r="AMP1" s="629"/>
      <c r="AMQ1" s="629"/>
      <c r="AMR1" s="629"/>
      <c r="AMS1" s="629"/>
      <c r="AMT1" s="629"/>
      <c r="AMU1" s="629"/>
      <c r="AMV1" s="629"/>
      <c r="AMW1" s="629"/>
      <c r="AMX1" s="629"/>
      <c r="AMY1" s="629"/>
      <c r="AMZ1" s="629"/>
      <c r="ANA1" s="629"/>
      <c r="ANB1" s="629"/>
      <c r="ANC1" s="629"/>
      <c r="AND1" s="629"/>
      <c r="ANE1" s="629"/>
      <c r="ANF1" s="629"/>
      <c r="ANG1" s="629"/>
      <c r="ANH1" s="629"/>
      <c r="ANI1" s="629"/>
      <c r="ANJ1" s="629"/>
      <c r="ANK1" s="629"/>
      <c r="ANL1" s="629"/>
      <c r="ANM1" s="629"/>
      <c r="ANN1" s="629"/>
      <c r="ANO1" s="629"/>
      <c r="ANP1" s="629"/>
      <c r="ANQ1" s="629"/>
      <c r="ANR1" s="629"/>
      <c r="ANS1" s="629"/>
      <c r="ANT1" s="629"/>
      <c r="ANU1" s="629"/>
      <c r="ANV1" s="629"/>
      <c r="ANW1" s="629"/>
      <c r="ANX1" s="629"/>
      <c r="ANY1" s="629"/>
      <c r="ANZ1" s="629"/>
      <c r="AOA1" s="629"/>
      <c r="AOB1" s="629"/>
      <c r="AOC1" s="629"/>
      <c r="AOD1" s="629"/>
      <c r="AOE1" s="629"/>
      <c r="AOF1" s="629"/>
      <c r="AOG1" s="629"/>
      <c r="AOH1" s="629"/>
      <c r="AOI1" s="629"/>
      <c r="AOJ1" s="629"/>
      <c r="AOK1" s="629"/>
      <c r="AOL1" s="629"/>
      <c r="AOM1" s="629"/>
      <c r="AON1" s="629"/>
      <c r="AOO1" s="629"/>
      <c r="AOP1" s="629"/>
      <c r="AOQ1" s="629"/>
      <c r="AOR1" s="629"/>
      <c r="AOS1" s="629"/>
      <c r="AOT1" s="629"/>
      <c r="AOU1" s="629"/>
      <c r="AOV1" s="629"/>
      <c r="AOW1" s="629"/>
      <c r="AOX1" s="629"/>
      <c r="AOY1" s="629"/>
      <c r="AOZ1" s="629"/>
      <c r="APA1" s="629"/>
      <c r="APB1" s="629"/>
      <c r="APC1" s="629"/>
      <c r="APD1" s="629"/>
      <c r="APE1" s="629"/>
      <c r="APF1" s="629"/>
      <c r="APG1" s="629"/>
      <c r="APH1" s="629"/>
      <c r="API1" s="629"/>
      <c r="APJ1" s="629"/>
      <c r="APK1" s="629"/>
      <c r="APL1" s="629"/>
      <c r="APM1" s="629"/>
      <c r="APN1" s="629"/>
      <c r="APO1" s="629"/>
      <c r="APP1" s="629"/>
      <c r="APQ1" s="629"/>
      <c r="APR1" s="629"/>
      <c r="APS1" s="629"/>
      <c r="APT1" s="629"/>
      <c r="APU1" s="629"/>
      <c r="APV1" s="629"/>
      <c r="APW1" s="629"/>
      <c r="APX1" s="629"/>
      <c r="APY1" s="629"/>
      <c r="APZ1" s="629"/>
      <c r="AQA1" s="629"/>
      <c r="AQB1" s="629"/>
      <c r="AQC1" s="629"/>
      <c r="AQD1" s="629"/>
      <c r="AQE1" s="629"/>
      <c r="AQF1" s="629"/>
      <c r="AQG1" s="629"/>
      <c r="AQH1" s="629"/>
      <c r="AQI1" s="629"/>
      <c r="AQJ1" s="629"/>
      <c r="AQK1" s="629"/>
      <c r="AQL1" s="629"/>
      <c r="AQM1" s="629"/>
      <c r="AQN1" s="629"/>
      <c r="AQO1" s="629"/>
      <c r="AQP1" s="629"/>
      <c r="AQQ1" s="629"/>
      <c r="AQR1" s="629"/>
      <c r="AQS1" s="629"/>
      <c r="AQT1" s="629"/>
      <c r="AQU1" s="629"/>
      <c r="AQV1" s="629"/>
      <c r="AQW1" s="629"/>
      <c r="AQX1" s="629"/>
      <c r="AQY1" s="629"/>
      <c r="AQZ1" s="629"/>
      <c r="ARA1" s="629"/>
      <c r="ARB1" s="629"/>
      <c r="ARC1" s="629"/>
      <c r="ARD1" s="629"/>
      <c r="ARE1" s="629"/>
      <c r="ARF1" s="629"/>
      <c r="ARG1" s="629"/>
      <c r="ARH1" s="629"/>
      <c r="ARI1" s="629"/>
      <c r="ARJ1" s="629"/>
      <c r="ARK1" s="629"/>
      <c r="ARL1" s="629"/>
      <c r="ARM1" s="629"/>
      <c r="ARN1" s="629"/>
      <c r="ARO1" s="629"/>
      <c r="ARP1" s="629"/>
      <c r="ARQ1" s="629"/>
      <c r="ARR1" s="629"/>
      <c r="ARS1" s="629"/>
      <c r="ART1" s="629"/>
      <c r="ARU1" s="629"/>
      <c r="ARV1" s="629"/>
      <c r="ARW1" s="629"/>
      <c r="ARX1" s="629"/>
      <c r="ARY1" s="629"/>
      <c r="ARZ1" s="629"/>
      <c r="ASA1" s="629"/>
      <c r="ASB1" s="629"/>
      <c r="ASC1" s="629"/>
      <c r="ASD1" s="629"/>
      <c r="ASE1" s="629"/>
      <c r="ASF1" s="629"/>
      <c r="ASG1" s="629"/>
      <c r="ASH1" s="629"/>
      <c r="ASI1" s="629"/>
      <c r="ASJ1" s="629"/>
      <c r="ASK1" s="629"/>
      <c r="ASL1" s="629"/>
      <c r="ASM1" s="629"/>
      <c r="ASN1" s="629"/>
      <c r="ASO1" s="629"/>
      <c r="ASP1" s="629"/>
      <c r="ASQ1" s="629"/>
      <c r="ASR1" s="629"/>
      <c r="ASS1" s="629"/>
      <c r="AST1" s="629"/>
      <c r="ASU1" s="629"/>
      <c r="ASV1" s="629"/>
      <c r="ASW1" s="629"/>
      <c r="ASX1" s="629"/>
      <c r="ASY1" s="629"/>
      <c r="ASZ1" s="629"/>
      <c r="ATA1" s="629"/>
      <c r="ATB1" s="629"/>
      <c r="ATC1" s="629"/>
      <c r="ATD1" s="629"/>
      <c r="ATE1" s="629"/>
      <c r="ATF1" s="629"/>
      <c r="ATG1" s="629"/>
      <c r="ATH1" s="629"/>
      <c r="ATI1" s="629"/>
      <c r="ATJ1" s="629"/>
      <c r="ATK1" s="629"/>
      <c r="ATL1" s="629"/>
      <c r="ATM1" s="629"/>
      <c r="ATN1" s="629"/>
      <c r="ATO1" s="629"/>
      <c r="ATP1" s="629"/>
      <c r="ATQ1" s="629"/>
      <c r="ATR1" s="629"/>
      <c r="ATS1" s="629"/>
      <c r="ATT1" s="629"/>
      <c r="ATU1" s="629"/>
      <c r="ATV1" s="629"/>
      <c r="ATW1" s="629"/>
      <c r="ATX1" s="629"/>
      <c r="ATY1" s="629"/>
      <c r="ATZ1" s="629"/>
      <c r="AUA1" s="629"/>
      <c r="AUB1" s="629"/>
      <c r="AUC1" s="629"/>
      <c r="AUD1" s="629"/>
      <c r="AUE1" s="629"/>
      <c r="AUF1" s="629"/>
      <c r="AUG1" s="629"/>
      <c r="AUH1" s="629"/>
      <c r="AUI1" s="629"/>
      <c r="AUJ1" s="629"/>
      <c r="AUK1" s="629"/>
      <c r="AUL1" s="629"/>
      <c r="AUM1" s="629"/>
      <c r="AUN1" s="629"/>
      <c r="AUO1" s="629"/>
      <c r="AUP1" s="629"/>
      <c r="AUQ1" s="629"/>
      <c r="AUR1" s="629"/>
      <c r="AUS1" s="629"/>
      <c r="AUT1" s="629"/>
      <c r="AUU1" s="629"/>
      <c r="AUV1" s="629"/>
      <c r="AUW1" s="629"/>
      <c r="AUX1" s="629"/>
      <c r="AUY1" s="629"/>
      <c r="AUZ1" s="629"/>
      <c r="AVA1" s="629"/>
      <c r="AVB1" s="629"/>
      <c r="AVC1" s="629"/>
      <c r="AVD1" s="629"/>
      <c r="AVE1" s="629"/>
      <c r="AVF1" s="629"/>
      <c r="AVG1" s="629"/>
      <c r="AVH1" s="629"/>
      <c r="AVI1" s="629"/>
      <c r="AVJ1" s="629"/>
      <c r="AVK1" s="629"/>
      <c r="AVL1" s="629"/>
      <c r="AVM1" s="629"/>
      <c r="AVN1" s="629"/>
      <c r="AVO1" s="629"/>
      <c r="AVP1" s="629"/>
      <c r="AVQ1" s="629"/>
      <c r="AVR1" s="629"/>
      <c r="AVS1" s="629"/>
      <c r="AVT1" s="629"/>
      <c r="AVU1" s="629"/>
      <c r="AVV1" s="629"/>
      <c r="AVW1" s="629"/>
      <c r="AVX1" s="629"/>
      <c r="AVY1" s="629"/>
      <c r="AVZ1" s="629"/>
      <c r="AWA1" s="629"/>
      <c r="AWB1" s="629"/>
      <c r="AWC1" s="629"/>
      <c r="AWD1" s="629"/>
      <c r="AWE1" s="629"/>
      <c r="AWF1" s="629"/>
      <c r="AWG1" s="629"/>
      <c r="AWH1" s="629"/>
      <c r="AWI1" s="629"/>
      <c r="AWJ1" s="629"/>
      <c r="AWK1" s="629"/>
      <c r="AWL1" s="629"/>
      <c r="AWM1" s="629"/>
      <c r="AWN1" s="629"/>
      <c r="AWO1" s="629"/>
      <c r="AWP1" s="629"/>
      <c r="AWQ1" s="629"/>
      <c r="AWR1" s="629"/>
      <c r="AWS1" s="629"/>
      <c r="AWT1" s="629"/>
      <c r="AWU1" s="629"/>
      <c r="AWV1" s="629"/>
      <c r="AWW1" s="629"/>
      <c r="AWX1" s="629"/>
      <c r="AWY1" s="629"/>
      <c r="AWZ1" s="629"/>
      <c r="AXA1" s="629"/>
      <c r="AXB1" s="629"/>
      <c r="AXC1" s="629"/>
      <c r="AXD1" s="629"/>
      <c r="AXE1" s="629"/>
      <c r="AXF1" s="629"/>
      <c r="AXG1" s="629"/>
      <c r="AXH1" s="629"/>
      <c r="AXI1" s="629"/>
      <c r="AXJ1" s="629"/>
      <c r="AXK1" s="629"/>
      <c r="AXL1" s="629"/>
      <c r="AXM1" s="629"/>
      <c r="AXN1" s="629"/>
      <c r="AXO1" s="629"/>
      <c r="AXP1" s="629"/>
      <c r="AXQ1" s="629"/>
      <c r="AXR1" s="629"/>
      <c r="AXS1" s="629"/>
      <c r="AXT1" s="629"/>
      <c r="AXU1" s="629"/>
      <c r="AXV1" s="629"/>
      <c r="AXW1" s="629"/>
      <c r="AXX1" s="629"/>
      <c r="AXY1" s="629"/>
      <c r="AXZ1" s="629"/>
      <c r="AYA1" s="629"/>
      <c r="AYB1" s="629"/>
      <c r="AYC1" s="629"/>
      <c r="AYD1" s="629"/>
      <c r="AYE1" s="629"/>
      <c r="AYF1" s="629"/>
      <c r="AYG1" s="629"/>
      <c r="AYH1" s="629"/>
      <c r="AYI1" s="629"/>
      <c r="AYJ1" s="629"/>
      <c r="AYK1" s="629"/>
      <c r="AYL1" s="629"/>
      <c r="AYM1" s="629"/>
      <c r="AYN1" s="629"/>
      <c r="AYO1" s="629"/>
      <c r="AYP1" s="629"/>
      <c r="AYQ1" s="629"/>
      <c r="AYR1" s="629"/>
      <c r="AYS1" s="629"/>
      <c r="AYT1" s="629"/>
      <c r="AYU1" s="629"/>
      <c r="AYV1" s="629"/>
      <c r="AYW1" s="629"/>
      <c r="AYX1" s="629"/>
      <c r="AYY1" s="629"/>
      <c r="AYZ1" s="629"/>
      <c r="AZA1" s="629"/>
      <c r="AZB1" s="629"/>
      <c r="AZC1" s="629"/>
      <c r="AZD1" s="629"/>
      <c r="AZE1" s="629"/>
      <c r="AZF1" s="629"/>
      <c r="AZG1" s="629"/>
      <c r="AZH1" s="629"/>
      <c r="AZI1" s="629"/>
      <c r="AZJ1" s="629"/>
      <c r="AZK1" s="629"/>
      <c r="AZL1" s="629"/>
      <c r="AZM1" s="629"/>
      <c r="AZN1" s="629"/>
      <c r="AZO1" s="629"/>
      <c r="AZP1" s="629"/>
      <c r="AZQ1" s="629"/>
      <c r="AZR1" s="629"/>
      <c r="AZS1" s="629"/>
      <c r="AZT1" s="629"/>
      <c r="AZU1" s="629"/>
      <c r="AZV1" s="629"/>
      <c r="AZW1" s="629"/>
      <c r="AZX1" s="629"/>
      <c r="AZY1" s="629"/>
      <c r="AZZ1" s="629"/>
      <c r="BAA1" s="629"/>
      <c r="BAB1" s="629"/>
      <c r="BAC1" s="629"/>
      <c r="BAD1" s="629"/>
      <c r="BAE1" s="629"/>
      <c r="BAF1" s="629"/>
      <c r="BAG1" s="629"/>
      <c r="BAH1" s="629"/>
      <c r="BAI1" s="629"/>
      <c r="BAJ1" s="629"/>
      <c r="BAK1" s="629"/>
      <c r="BAL1" s="629"/>
      <c r="BAM1" s="629"/>
      <c r="BAN1" s="629"/>
      <c r="BAO1" s="629"/>
      <c r="BAP1" s="629"/>
      <c r="BAQ1" s="629"/>
      <c r="BAR1" s="629"/>
      <c r="BAS1" s="629"/>
      <c r="BAT1" s="629"/>
      <c r="BAU1" s="629"/>
      <c r="BAV1" s="629"/>
      <c r="BAW1" s="629"/>
      <c r="BAX1" s="629"/>
      <c r="BAY1" s="629"/>
      <c r="BAZ1" s="629"/>
      <c r="BBA1" s="629"/>
      <c r="BBB1" s="629"/>
      <c r="BBC1" s="629"/>
      <c r="BBD1" s="629"/>
      <c r="BBE1" s="629"/>
      <c r="BBF1" s="629"/>
      <c r="BBG1" s="629"/>
      <c r="BBH1" s="629"/>
      <c r="BBI1" s="629"/>
      <c r="BBJ1" s="629"/>
      <c r="BBK1" s="629"/>
      <c r="BBL1" s="629"/>
      <c r="BBM1" s="629"/>
      <c r="BBN1" s="629"/>
      <c r="BBO1" s="629"/>
      <c r="BBP1" s="629"/>
      <c r="BBQ1" s="629"/>
      <c r="BBR1" s="629"/>
      <c r="BBS1" s="629"/>
      <c r="BBT1" s="629"/>
      <c r="BBU1" s="629"/>
      <c r="BBV1" s="629"/>
      <c r="BBW1" s="629"/>
      <c r="BBX1" s="629"/>
      <c r="BBY1" s="629"/>
      <c r="BBZ1" s="629"/>
      <c r="BCA1" s="629"/>
      <c r="BCB1" s="629"/>
      <c r="BCC1" s="629"/>
      <c r="BCD1" s="629"/>
      <c r="BCE1" s="629"/>
      <c r="BCF1" s="629"/>
      <c r="BCG1" s="629"/>
      <c r="BCH1" s="629"/>
      <c r="BCI1" s="629"/>
      <c r="BCJ1" s="629"/>
      <c r="BCK1" s="629"/>
      <c r="BCL1" s="629"/>
      <c r="BCM1" s="629"/>
      <c r="BCN1" s="629"/>
      <c r="BCO1" s="629"/>
      <c r="BCP1" s="629"/>
      <c r="BCQ1" s="629"/>
      <c r="BCR1" s="629"/>
      <c r="BCS1" s="629"/>
      <c r="BCT1" s="629"/>
      <c r="BCU1" s="629"/>
      <c r="BCV1" s="629"/>
      <c r="BCW1" s="629"/>
      <c r="BCX1" s="629"/>
      <c r="BCY1" s="629"/>
      <c r="BCZ1" s="629"/>
      <c r="BDA1" s="629"/>
      <c r="BDB1" s="629"/>
      <c r="BDC1" s="629"/>
      <c r="BDD1" s="629"/>
      <c r="BDE1" s="629"/>
      <c r="BDF1" s="629"/>
      <c r="BDG1" s="629"/>
      <c r="BDH1" s="629"/>
      <c r="BDI1" s="629"/>
      <c r="BDJ1" s="629"/>
      <c r="BDK1" s="629"/>
      <c r="BDL1" s="629"/>
      <c r="BDM1" s="629"/>
      <c r="BDN1" s="629"/>
      <c r="BDO1" s="629"/>
      <c r="BDP1" s="629"/>
      <c r="BDQ1" s="629"/>
      <c r="BDR1" s="629"/>
      <c r="BDS1" s="629"/>
      <c r="BDT1" s="629"/>
      <c r="BDU1" s="629"/>
      <c r="BDV1" s="629"/>
      <c r="BDW1" s="629"/>
      <c r="BDX1" s="629"/>
      <c r="BDY1" s="629"/>
      <c r="BDZ1" s="629"/>
      <c r="BEA1" s="629"/>
      <c r="BEB1" s="629"/>
      <c r="BEC1" s="629"/>
      <c r="BED1" s="629"/>
      <c r="BEE1" s="629"/>
      <c r="BEF1" s="629"/>
      <c r="BEG1" s="629"/>
      <c r="BEH1" s="629"/>
      <c r="BEI1" s="629"/>
      <c r="BEJ1" s="629"/>
      <c r="BEK1" s="629"/>
      <c r="BEL1" s="629"/>
      <c r="BEM1" s="629"/>
      <c r="BEN1" s="629"/>
      <c r="BEO1" s="629"/>
      <c r="BEP1" s="629"/>
      <c r="BEQ1" s="629"/>
      <c r="BER1" s="629"/>
      <c r="BES1" s="629"/>
      <c r="BET1" s="629"/>
      <c r="BEU1" s="629"/>
      <c r="BEV1" s="629"/>
      <c r="BEW1" s="629"/>
      <c r="BEX1" s="629"/>
      <c r="BEY1" s="629"/>
      <c r="BEZ1" s="629"/>
      <c r="BFA1" s="629"/>
      <c r="BFB1" s="629"/>
      <c r="BFC1" s="629"/>
      <c r="BFD1" s="629"/>
      <c r="BFE1" s="629"/>
      <c r="BFF1" s="629"/>
      <c r="BFG1" s="629"/>
      <c r="BFH1" s="629"/>
      <c r="BFI1" s="629"/>
      <c r="BFJ1" s="629"/>
      <c r="BFK1" s="629"/>
      <c r="BFL1" s="629"/>
      <c r="BFM1" s="629"/>
      <c r="BFN1" s="629"/>
      <c r="BFO1" s="629"/>
      <c r="BFP1" s="629"/>
      <c r="BFQ1" s="629"/>
      <c r="BFR1" s="629"/>
      <c r="BFS1" s="629"/>
      <c r="BFT1" s="629"/>
      <c r="BFU1" s="629"/>
      <c r="BFV1" s="629"/>
      <c r="BFW1" s="629"/>
      <c r="BFX1" s="629"/>
      <c r="BFY1" s="629"/>
      <c r="BFZ1" s="629"/>
      <c r="BGA1" s="629"/>
      <c r="BGB1" s="629"/>
      <c r="BGC1" s="629"/>
      <c r="BGD1" s="629"/>
      <c r="BGE1" s="629"/>
      <c r="BGF1" s="629"/>
      <c r="BGG1" s="629"/>
      <c r="BGH1" s="629"/>
      <c r="BGI1" s="629"/>
      <c r="BGJ1" s="629"/>
      <c r="BGK1" s="629"/>
      <c r="BGL1" s="629"/>
      <c r="BGM1" s="629"/>
      <c r="BGN1" s="629"/>
      <c r="BGO1" s="629"/>
      <c r="BGP1" s="629"/>
      <c r="BGQ1" s="629"/>
      <c r="BGR1" s="629"/>
      <c r="BGS1" s="629"/>
      <c r="BGT1" s="629"/>
      <c r="BGU1" s="629"/>
      <c r="BGV1" s="629"/>
      <c r="BGW1" s="629"/>
      <c r="BGX1" s="629"/>
      <c r="BGY1" s="629"/>
      <c r="BGZ1" s="629"/>
      <c r="BHA1" s="629"/>
      <c r="BHB1" s="629"/>
      <c r="BHC1" s="629"/>
      <c r="BHD1" s="629"/>
      <c r="BHE1" s="629"/>
      <c r="BHF1" s="629"/>
      <c r="BHG1" s="629"/>
      <c r="BHH1" s="629"/>
      <c r="BHI1" s="629"/>
      <c r="BHJ1" s="629"/>
      <c r="BHK1" s="629"/>
      <c r="BHL1" s="629"/>
      <c r="BHM1" s="629"/>
      <c r="BHN1" s="629"/>
      <c r="BHO1" s="629"/>
      <c r="BHP1" s="629"/>
      <c r="BHQ1" s="629"/>
      <c r="BHR1" s="629"/>
      <c r="BHS1" s="629"/>
      <c r="BHT1" s="629"/>
      <c r="BHU1" s="629"/>
      <c r="BHV1" s="629"/>
      <c r="BHW1" s="629"/>
      <c r="BHX1" s="629"/>
      <c r="BHY1" s="629"/>
      <c r="BHZ1" s="629"/>
      <c r="BIA1" s="629"/>
      <c r="BIB1" s="629"/>
      <c r="BIC1" s="629"/>
      <c r="BID1" s="629"/>
      <c r="BIE1" s="629"/>
      <c r="BIF1" s="629"/>
      <c r="BIG1" s="629"/>
      <c r="BIH1" s="629"/>
      <c r="BII1" s="629"/>
      <c r="BIJ1" s="629"/>
      <c r="BIK1" s="629"/>
      <c r="BIL1" s="629"/>
      <c r="BIM1" s="629"/>
      <c r="BIN1" s="629"/>
      <c r="BIO1" s="629"/>
      <c r="BIP1" s="629"/>
      <c r="BIQ1" s="629"/>
      <c r="BIR1" s="629"/>
      <c r="BIS1" s="629"/>
      <c r="BIT1" s="629"/>
      <c r="BIU1" s="629"/>
      <c r="BIV1" s="629"/>
      <c r="BIW1" s="629"/>
      <c r="BIX1" s="629"/>
      <c r="BIY1" s="629"/>
      <c r="BIZ1" s="629"/>
      <c r="BJA1" s="629"/>
      <c r="BJB1" s="629"/>
      <c r="BJC1" s="629"/>
      <c r="BJD1" s="629"/>
      <c r="BJE1" s="629"/>
      <c r="BJF1" s="629"/>
      <c r="BJG1" s="629"/>
      <c r="BJH1" s="629"/>
      <c r="BJI1" s="629"/>
      <c r="BJJ1" s="629"/>
      <c r="BJK1" s="629"/>
      <c r="BJL1" s="629"/>
      <c r="BJM1" s="629"/>
      <c r="BJN1" s="629"/>
      <c r="BJO1" s="629"/>
      <c r="BJP1" s="629"/>
      <c r="BJQ1" s="629"/>
      <c r="BJR1" s="629"/>
      <c r="BJS1" s="629"/>
      <c r="BJT1" s="629"/>
      <c r="BJU1" s="629"/>
      <c r="BJV1" s="629"/>
      <c r="BJW1" s="629"/>
      <c r="BJX1" s="629"/>
      <c r="BJY1" s="629"/>
      <c r="BJZ1" s="629"/>
      <c r="BKA1" s="629"/>
      <c r="BKB1" s="629"/>
      <c r="BKC1" s="629"/>
      <c r="BKD1" s="629"/>
      <c r="BKE1" s="629"/>
      <c r="BKF1" s="629"/>
      <c r="BKG1" s="629"/>
      <c r="BKH1" s="629"/>
      <c r="BKI1" s="629"/>
      <c r="BKJ1" s="629"/>
      <c r="BKK1" s="629"/>
      <c r="BKL1" s="629"/>
      <c r="BKM1" s="629"/>
      <c r="BKN1" s="629"/>
      <c r="BKO1" s="629"/>
      <c r="BKP1" s="629"/>
      <c r="BKQ1" s="629"/>
      <c r="BKR1" s="629"/>
      <c r="BKS1" s="629"/>
      <c r="BKT1" s="629"/>
      <c r="BKU1" s="629"/>
      <c r="BKV1" s="629"/>
      <c r="BKW1" s="629"/>
      <c r="BKX1" s="629"/>
      <c r="BKY1" s="629"/>
      <c r="BKZ1" s="629"/>
      <c r="BLA1" s="629"/>
      <c r="BLB1" s="629"/>
      <c r="BLC1" s="629"/>
      <c r="BLD1" s="629"/>
      <c r="BLE1" s="629"/>
      <c r="BLF1" s="629"/>
      <c r="BLG1" s="629"/>
      <c r="BLH1" s="629"/>
      <c r="BLI1" s="629"/>
      <c r="BLJ1" s="629"/>
      <c r="BLK1" s="629"/>
      <c r="BLL1" s="629"/>
      <c r="BLM1" s="629"/>
      <c r="BLN1" s="629"/>
      <c r="BLO1" s="629"/>
      <c r="BLP1" s="629"/>
      <c r="BLQ1" s="629"/>
      <c r="BLR1" s="629"/>
      <c r="BLS1" s="629"/>
      <c r="BLT1" s="629"/>
      <c r="BLU1" s="629"/>
      <c r="BLV1" s="629"/>
      <c r="BLW1" s="629"/>
      <c r="BLX1" s="629"/>
      <c r="BLY1" s="629"/>
      <c r="BLZ1" s="629"/>
      <c r="BMA1" s="629"/>
      <c r="BMB1" s="629"/>
      <c r="BMC1" s="629"/>
      <c r="BMD1" s="629"/>
      <c r="BME1" s="629"/>
      <c r="BMF1" s="629"/>
      <c r="BMG1" s="629"/>
      <c r="BMH1" s="629"/>
      <c r="BMI1" s="629"/>
      <c r="BMJ1" s="629"/>
      <c r="BMK1" s="629"/>
      <c r="BML1" s="629"/>
      <c r="BMM1" s="629"/>
      <c r="BMN1" s="629"/>
      <c r="BMO1" s="629"/>
      <c r="BMP1" s="629"/>
      <c r="BMQ1" s="629"/>
      <c r="BMR1" s="629"/>
      <c r="BMS1" s="629"/>
      <c r="BMT1" s="629"/>
      <c r="BMU1" s="629"/>
      <c r="BMV1" s="629"/>
      <c r="BMW1" s="629"/>
      <c r="BMX1" s="629"/>
      <c r="BMY1" s="629"/>
      <c r="BMZ1" s="629"/>
      <c r="BNA1" s="629"/>
      <c r="BNB1" s="629"/>
      <c r="BNC1" s="629"/>
      <c r="BND1" s="629"/>
      <c r="BNE1" s="629"/>
      <c r="BNF1" s="629"/>
      <c r="BNG1" s="629"/>
      <c r="BNH1" s="629"/>
      <c r="BNI1" s="629"/>
      <c r="BNJ1" s="629"/>
      <c r="BNK1" s="629"/>
      <c r="BNL1" s="629"/>
      <c r="BNM1" s="629"/>
      <c r="BNN1" s="629"/>
      <c r="BNO1" s="629"/>
      <c r="BNP1" s="629"/>
      <c r="BNQ1" s="629"/>
      <c r="BNR1" s="629"/>
      <c r="BNS1" s="629"/>
      <c r="BNT1" s="629"/>
      <c r="BNU1" s="629"/>
      <c r="BNV1" s="629"/>
      <c r="BNW1" s="629"/>
      <c r="BNX1" s="629"/>
      <c r="BNY1" s="629"/>
      <c r="BNZ1" s="629"/>
      <c r="BOA1" s="629"/>
      <c r="BOB1" s="629"/>
      <c r="BOC1" s="629"/>
      <c r="BOD1" s="629"/>
      <c r="BOE1" s="629"/>
      <c r="BOF1" s="629"/>
      <c r="BOG1" s="629"/>
      <c r="BOH1" s="629"/>
      <c r="BOI1" s="629"/>
      <c r="BOJ1" s="629"/>
      <c r="BOK1" s="629"/>
      <c r="BOL1" s="629"/>
      <c r="BOM1" s="629"/>
      <c r="BON1" s="629"/>
      <c r="BOO1" s="629"/>
      <c r="BOP1" s="629"/>
      <c r="BOQ1" s="629"/>
      <c r="BOR1" s="629"/>
      <c r="BOS1" s="629"/>
      <c r="BOT1" s="629"/>
      <c r="BOU1" s="629"/>
      <c r="BOV1" s="629"/>
      <c r="BOW1" s="629"/>
      <c r="BOX1" s="629"/>
      <c r="BOY1" s="629"/>
      <c r="BOZ1" s="629"/>
      <c r="BPA1" s="629"/>
      <c r="BPB1" s="629"/>
      <c r="BPC1" s="629"/>
      <c r="BPD1" s="629"/>
      <c r="BPE1" s="629"/>
      <c r="BPF1" s="629"/>
      <c r="BPG1" s="629"/>
      <c r="BPH1" s="629"/>
      <c r="BPI1" s="629"/>
      <c r="BPJ1" s="629"/>
      <c r="BPK1" s="629"/>
      <c r="BPL1" s="629"/>
      <c r="BPM1" s="629"/>
      <c r="BPN1" s="629"/>
      <c r="BPO1" s="629"/>
      <c r="BPP1" s="629"/>
      <c r="BPQ1" s="629"/>
      <c r="BPR1" s="629"/>
      <c r="BPS1" s="629"/>
      <c r="BPT1" s="629"/>
      <c r="BPU1" s="629"/>
      <c r="BPV1" s="629"/>
      <c r="BPW1" s="629"/>
      <c r="BPX1" s="629"/>
      <c r="BPY1" s="629"/>
      <c r="BPZ1" s="629"/>
      <c r="BQA1" s="629"/>
      <c r="BQB1" s="629"/>
      <c r="BQC1" s="629"/>
      <c r="BQD1" s="629"/>
      <c r="BQE1" s="629"/>
      <c r="BQF1" s="629"/>
      <c r="BQG1" s="629"/>
      <c r="BQH1" s="629"/>
      <c r="BQI1" s="629"/>
      <c r="BQJ1" s="629"/>
      <c r="BQK1" s="629"/>
      <c r="BQL1" s="629"/>
      <c r="BQM1" s="629"/>
      <c r="BQN1" s="629"/>
      <c r="BQO1" s="629"/>
      <c r="BQP1" s="629"/>
      <c r="BQQ1" s="629"/>
      <c r="BQR1" s="629"/>
      <c r="BQS1" s="629"/>
      <c r="BQT1" s="629"/>
      <c r="BQU1" s="629"/>
      <c r="BQV1" s="629"/>
      <c r="BQW1" s="629"/>
      <c r="BQX1" s="629"/>
      <c r="BQY1" s="629"/>
      <c r="BQZ1" s="629"/>
      <c r="BRA1" s="629"/>
      <c r="BRB1" s="629"/>
      <c r="BRC1" s="629"/>
      <c r="BRD1" s="629"/>
      <c r="BRE1" s="629"/>
      <c r="BRF1" s="629"/>
      <c r="BRG1" s="629"/>
      <c r="BRH1" s="629"/>
      <c r="BRI1" s="629"/>
      <c r="BRJ1" s="629"/>
      <c r="BRK1" s="629"/>
      <c r="BRL1" s="629"/>
      <c r="BRM1" s="629"/>
      <c r="BRN1" s="629"/>
      <c r="BRO1" s="629"/>
      <c r="BRP1" s="629"/>
      <c r="BRQ1" s="629"/>
      <c r="BRR1" s="629"/>
      <c r="BRS1" s="629"/>
      <c r="BRT1" s="629"/>
      <c r="BRU1" s="629"/>
      <c r="BRV1" s="629"/>
      <c r="BRW1" s="629"/>
      <c r="BRX1" s="629"/>
      <c r="BRY1" s="629"/>
      <c r="BRZ1" s="629"/>
      <c r="BSA1" s="629"/>
      <c r="BSB1" s="629"/>
      <c r="BSC1" s="629"/>
      <c r="BSD1" s="629"/>
      <c r="BSE1" s="629"/>
      <c r="BSF1" s="629"/>
      <c r="BSG1" s="629"/>
      <c r="BSH1" s="629"/>
      <c r="BSI1" s="629"/>
      <c r="BSJ1" s="629"/>
      <c r="BSK1" s="629"/>
      <c r="BSL1" s="629"/>
      <c r="BSM1" s="629"/>
      <c r="BSN1" s="629"/>
      <c r="BSO1" s="629"/>
      <c r="BSP1" s="629"/>
      <c r="BSQ1" s="629"/>
      <c r="BSR1" s="629"/>
      <c r="BSS1" s="629"/>
      <c r="BST1" s="629"/>
      <c r="BSU1" s="629"/>
      <c r="BSV1" s="629"/>
      <c r="BSW1" s="629"/>
      <c r="BSX1" s="629"/>
      <c r="BSY1" s="629"/>
      <c r="BSZ1" s="629"/>
      <c r="BTA1" s="629"/>
      <c r="BTB1" s="629"/>
      <c r="BTC1" s="629"/>
      <c r="BTD1" s="629"/>
      <c r="BTE1" s="629"/>
      <c r="BTF1" s="629"/>
      <c r="BTG1" s="629"/>
      <c r="BTH1" s="629"/>
      <c r="BTI1" s="629"/>
      <c r="BTJ1" s="629"/>
      <c r="BTK1" s="629"/>
      <c r="BTL1" s="629"/>
      <c r="BTM1" s="629"/>
      <c r="BTN1" s="629"/>
      <c r="BTO1" s="629"/>
      <c r="BTP1" s="629"/>
      <c r="BTQ1" s="629"/>
      <c r="BTR1" s="629"/>
      <c r="BTS1" s="629"/>
      <c r="BTT1" s="629"/>
      <c r="BTU1" s="629"/>
      <c r="BTV1" s="629"/>
      <c r="BTW1" s="629"/>
      <c r="BTX1" s="629"/>
      <c r="BTY1" s="629"/>
      <c r="BTZ1" s="629"/>
      <c r="BUA1" s="629"/>
      <c r="BUB1" s="629"/>
      <c r="BUC1" s="629"/>
      <c r="BUD1" s="629"/>
      <c r="BUE1" s="629"/>
      <c r="BUF1" s="629"/>
      <c r="BUG1" s="629"/>
      <c r="BUH1" s="629"/>
      <c r="BUI1" s="629"/>
      <c r="BUJ1" s="629"/>
      <c r="BUK1" s="629"/>
      <c r="BUL1" s="629"/>
      <c r="BUM1" s="629"/>
      <c r="BUN1" s="629"/>
      <c r="BUO1" s="629"/>
      <c r="BUP1" s="629"/>
      <c r="BUQ1" s="629"/>
      <c r="BUR1" s="629"/>
      <c r="BUS1" s="629"/>
      <c r="BUT1" s="629"/>
      <c r="BUU1" s="629"/>
      <c r="BUV1" s="629"/>
      <c r="BUW1" s="629"/>
      <c r="BUX1" s="629"/>
      <c r="BUY1" s="629"/>
      <c r="BUZ1" s="629"/>
      <c r="BVA1" s="629"/>
      <c r="BVB1" s="629"/>
      <c r="BVC1" s="629"/>
      <c r="BVD1" s="629"/>
      <c r="BVE1" s="629"/>
      <c r="BVF1" s="629"/>
      <c r="BVG1" s="629"/>
      <c r="BVH1" s="629"/>
      <c r="BVI1" s="629"/>
      <c r="BVJ1" s="629"/>
      <c r="BVK1" s="629"/>
      <c r="BVL1" s="629"/>
      <c r="BVM1" s="629"/>
      <c r="BVN1" s="629"/>
      <c r="BVO1" s="629"/>
      <c r="BVP1" s="629"/>
      <c r="BVQ1" s="629"/>
      <c r="BVR1" s="629"/>
      <c r="BVS1" s="629"/>
      <c r="BVT1" s="629"/>
      <c r="BVU1" s="629"/>
      <c r="BVV1" s="629"/>
      <c r="BVW1" s="629"/>
      <c r="BVX1" s="629"/>
      <c r="BVY1" s="629"/>
      <c r="BVZ1" s="629"/>
      <c r="BWA1" s="629"/>
      <c r="BWB1" s="629"/>
      <c r="BWC1" s="629"/>
      <c r="BWD1" s="629"/>
      <c r="BWE1" s="629"/>
      <c r="BWF1" s="629"/>
      <c r="BWG1" s="629"/>
      <c r="BWH1" s="629"/>
      <c r="BWI1" s="629"/>
      <c r="BWJ1" s="629"/>
      <c r="BWK1" s="629"/>
      <c r="BWL1" s="629"/>
      <c r="BWM1" s="629"/>
      <c r="BWN1" s="629"/>
      <c r="BWO1" s="629"/>
      <c r="BWP1" s="629"/>
      <c r="BWQ1" s="629"/>
      <c r="BWR1" s="629"/>
      <c r="BWS1" s="629"/>
      <c r="BWT1" s="629"/>
      <c r="BWU1" s="629"/>
      <c r="BWV1" s="629"/>
      <c r="BWW1" s="629"/>
      <c r="BWX1" s="629"/>
      <c r="BWY1" s="629"/>
      <c r="BWZ1" s="629"/>
      <c r="BXA1" s="629"/>
      <c r="BXB1" s="629"/>
      <c r="BXC1" s="629"/>
      <c r="BXD1" s="629"/>
      <c r="BXE1" s="629"/>
      <c r="BXF1" s="629"/>
      <c r="BXG1" s="629"/>
      <c r="BXH1" s="629"/>
      <c r="BXI1" s="629"/>
      <c r="BXJ1" s="629"/>
      <c r="BXK1" s="629"/>
      <c r="BXL1" s="629"/>
      <c r="BXM1" s="629"/>
      <c r="BXN1" s="629"/>
      <c r="BXO1" s="629"/>
      <c r="BXP1" s="629"/>
      <c r="BXQ1" s="629"/>
      <c r="BXR1" s="629"/>
      <c r="BXS1" s="629"/>
      <c r="BXT1" s="629"/>
      <c r="BXU1" s="629"/>
      <c r="BXV1" s="629"/>
      <c r="BXW1" s="629"/>
      <c r="BXX1" s="629"/>
      <c r="BXY1" s="629"/>
      <c r="BXZ1" s="629"/>
      <c r="BYA1" s="629"/>
      <c r="BYB1" s="629"/>
      <c r="BYC1" s="629"/>
      <c r="BYD1" s="629"/>
      <c r="BYE1" s="629"/>
      <c r="BYF1" s="629"/>
      <c r="BYG1" s="629"/>
      <c r="BYH1" s="629"/>
      <c r="BYI1" s="629"/>
      <c r="BYJ1" s="629"/>
      <c r="BYK1" s="629"/>
      <c r="BYL1" s="629"/>
      <c r="BYM1" s="629"/>
      <c r="BYN1" s="629"/>
      <c r="BYO1" s="629"/>
      <c r="BYP1" s="629"/>
      <c r="BYQ1" s="629"/>
      <c r="BYR1" s="629"/>
      <c r="BYS1" s="629"/>
      <c r="BYT1" s="629"/>
      <c r="BYU1" s="629"/>
      <c r="BYV1" s="629"/>
      <c r="BYW1" s="629"/>
      <c r="BYX1" s="629"/>
      <c r="BYY1" s="629"/>
      <c r="BYZ1" s="629"/>
      <c r="BZA1" s="629"/>
      <c r="BZB1" s="629"/>
      <c r="BZC1" s="629"/>
      <c r="BZD1" s="629"/>
      <c r="BZE1" s="629"/>
      <c r="BZF1" s="629"/>
      <c r="BZG1" s="629"/>
      <c r="BZH1" s="629"/>
      <c r="BZI1" s="629"/>
      <c r="BZJ1" s="629"/>
      <c r="BZK1" s="629"/>
      <c r="BZL1" s="629"/>
      <c r="BZM1" s="629"/>
      <c r="BZN1" s="629"/>
      <c r="BZO1" s="629"/>
      <c r="BZP1" s="629"/>
      <c r="BZQ1" s="629"/>
      <c r="BZR1" s="629"/>
      <c r="BZS1" s="629"/>
      <c r="BZT1" s="629"/>
      <c r="BZU1" s="629"/>
      <c r="BZV1" s="629"/>
      <c r="BZW1" s="629"/>
      <c r="BZX1" s="629"/>
      <c r="BZY1" s="629"/>
      <c r="BZZ1" s="629"/>
      <c r="CAA1" s="629"/>
      <c r="CAB1" s="629"/>
      <c r="CAC1" s="629"/>
      <c r="CAD1" s="629"/>
      <c r="CAE1" s="629"/>
      <c r="CAF1" s="629"/>
      <c r="CAG1" s="629"/>
      <c r="CAH1" s="629"/>
      <c r="CAI1" s="629"/>
      <c r="CAJ1" s="629"/>
      <c r="CAK1" s="629"/>
      <c r="CAL1" s="629"/>
      <c r="CAM1" s="629"/>
      <c r="CAN1" s="629"/>
      <c r="CAO1" s="629"/>
      <c r="CAP1" s="629"/>
      <c r="CAQ1" s="629"/>
      <c r="CAR1" s="629"/>
      <c r="CAS1" s="629"/>
      <c r="CAT1" s="629"/>
      <c r="CAU1" s="629"/>
      <c r="CAV1" s="629"/>
      <c r="CAW1" s="629"/>
      <c r="CAX1" s="629"/>
      <c r="CAY1" s="629"/>
      <c r="CAZ1" s="629"/>
      <c r="CBA1" s="629"/>
      <c r="CBB1" s="629"/>
      <c r="CBC1" s="629"/>
      <c r="CBD1" s="629"/>
      <c r="CBE1" s="629"/>
      <c r="CBF1" s="629"/>
      <c r="CBG1" s="629"/>
      <c r="CBH1" s="629"/>
      <c r="CBI1" s="629"/>
      <c r="CBJ1" s="629"/>
      <c r="CBK1" s="629"/>
      <c r="CBL1" s="629"/>
      <c r="CBM1" s="629"/>
      <c r="CBN1" s="629"/>
      <c r="CBO1" s="629"/>
      <c r="CBP1" s="629"/>
      <c r="CBQ1" s="629"/>
      <c r="CBR1" s="629"/>
      <c r="CBS1" s="629"/>
      <c r="CBT1" s="629"/>
      <c r="CBU1" s="629"/>
      <c r="CBV1" s="629"/>
      <c r="CBW1" s="629"/>
      <c r="CBX1" s="629"/>
      <c r="CBY1" s="629"/>
      <c r="CBZ1" s="629"/>
      <c r="CCA1" s="629"/>
      <c r="CCB1" s="629"/>
      <c r="CCC1" s="629"/>
      <c r="CCD1" s="629"/>
      <c r="CCE1" s="629"/>
      <c r="CCF1" s="629"/>
      <c r="CCG1" s="629"/>
      <c r="CCH1" s="629"/>
      <c r="CCI1" s="629"/>
      <c r="CCJ1" s="629"/>
      <c r="CCK1" s="629"/>
      <c r="CCL1" s="629"/>
      <c r="CCM1" s="629"/>
      <c r="CCN1" s="629"/>
      <c r="CCO1" s="629"/>
      <c r="CCP1" s="629"/>
      <c r="CCQ1" s="629"/>
      <c r="CCR1" s="629"/>
      <c r="CCS1" s="629"/>
      <c r="CCT1" s="629"/>
      <c r="CCU1" s="629"/>
      <c r="CCV1" s="629"/>
      <c r="CCW1" s="629"/>
      <c r="CCX1" s="629"/>
      <c r="CCY1" s="629"/>
      <c r="CCZ1" s="629"/>
      <c r="CDA1" s="629"/>
      <c r="CDB1" s="629"/>
      <c r="CDC1" s="629"/>
      <c r="CDD1" s="629"/>
      <c r="CDE1" s="629"/>
      <c r="CDF1" s="629"/>
      <c r="CDG1" s="629"/>
      <c r="CDH1" s="629"/>
      <c r="CDI1" s="629"/>
      <c r="CDJ1" s="629"/>
      <c r="CDK1" s="629"/>
      <c r="CDL1" s="629"/>
      <c r="CDM1" s="629"/>
      <c r="CDN1" s="629"/>
      <c r="CDO1" s="629"/>
      <c r="CDP1" s="629"/>
      <c r="CDQ1" s="629"/>
      <c r="CDR1" s="629"/>
      <c r="CDS1" s="629"/>
      <c r="CDT1" s="629"/>
      <c r="CDU1" s="629"/>
      <c r="CDV1" s="629"/>
      <c r="CDW1" s="629"/>
      <c r="CDX1" s="629"/>
      <c r="CDY1" s="629"/>
      <c r="CDZ1" s="629"/>
      <c r="CEA1" s="629"/>
      <c r="CEB1" s="629"/>
      <c r="CEC1" s="629"/>
      <c r="CED1" s="629"/>
      <c r="CEE1" s="629"/>
      <c r="CEF1" s="629"/>
      <c r="CEG1" s="629"/>
      <c r="CEH1" s="629"/>
      <c r="CEI1" s="629"/>
      <c r="CEJ1" s="629"/>
      <c r="CEK1" s="629"/>
      <c r="CEL1" s="629"/>
      <c r="CEM1" s="629"/>
      <c r="CEN1" s="629"/>
      <c r="CEO1" s="629"/>
      <c r="CEP1" s="629"/>
      <c r="CEQ1" s="629"/>
      <c r="CER1" s="629"/>
      <c r="CES1" s="629"/>
      <c r="CET1" s="629"/>
      <c r="CEU1" s="629"/>
      <c r="CEV1" s="629"/>
      <c r="CEW1" s="629"/>
      <c r="CEX1" s="629"/>
      <c r="CEY1" s="629"/>
      <c r="CEZ1" s="629"/>
      <c r="CFA1" s="629"/>
      <c r="CFB1" s="629"/>
      <c r="CFC1" s="629"/>
      <c r="CFD1" s="629"/>
      <c r="CFE1" s="629"/>
      <c r="CFF1" s="629"/>
      <c r="CFG1" s="629"/>
      <c r="CFH1" s="629"/>
      <c r="CFI1" s="629"/>
      <c r="CFJ1" s="629"/>
      <c r="CFK1" s="629"/>
      <c r="CFL1" s="629"/>
      <c r="CFM1" s="629"/>
      <c r="CFN1" s="629"/>
      <c r="CFO1" s="629"/>
      <c r="CFP1" s="629"/>
      <c r="CFQ1" s="629"/>
      <c r="CFR1" s="629"/>
      <c r="CFS1" s="629"/>
      <c r="CFT1" s="629"/>
      <c r="CFU1" s="629"/>
      <c r="CFV1" s="629"/>
      <c r="CFW1" s="629"/>
      <c r="CFX1" s="629"/>
      <c r="CFY1" s="629"/>
      <c r="CFZ1" s="629"/>
      <c r="CGA1" s="629"/>
      <c r="CGB1" s="629"/>
      <c r="CGC1" s="629"/>
      <c r="CGD1" s="629"/>
      <c r="CGE1" s="629"/>
      <c r="CGF1" s="629"/>
      <c r="CGG1" s="629"/>
      <c r="CGH1" s="629"/>
      <c r="CGI1" s="629"/>
      <c r="CGJ1" s="629"/>
      <c r="CGK1" s="629"/>
      <c r="CGL1" s="629"/>
      <c r="CGM1" s="629"/>
      <c r="CGN1" s="629"/>
      <c r="CGO1" s="629"/>
      <c r="CGP1" s="629"/>
      <c r="CGQ1" s="629"/>
      <c r="CGR1" s="629"/>
      <c r="CGS1" s="629"/>
      <c r="CGT1" s="629"/>
      <c r="CGU1" s="629"/>
      <c r="CGV1" s="629"/>
      <c r="CGW1" s="629"/>
      <c r="CGX1" s="629"/>
      <c r="CGY1" s="629"/>
      <c r="CGZ1" s="629"/>
      <c r="CHA1" s="629"/>
      <c r="CHB1" s="629"/>
      <c r="CHC1" s="629"/>
      <c r="CHD1" s="629"/>
      <c r="CHE1" s="629"/>
      <c r="CHF1" s="629"/>
      <c r="CHG1" s="629"/>
      <c r="CHH1" s="629"/>
      <c r="CHI1" s="629"/>
      <c r="CHJ1" s="629"/>
      <c r="CHK1" s="629"/>
      <c r="CHL1" s="629"/>
      <c r="CHM1" s="629"/>
      <c r="CHN1" s="629"/>
      <c r="CHO1" s="629"/>
      <c r="CHP1" s="629"/>
      <c r="CHQ1" s="629"/>
      <c r="CHR1" s="629"/>
      <c r="CHS1" s="629"/>
      <c r="CHT1" s="629"/>
      <c r="CHU1" s="629"/>
      <c r="CHV1" s="629"/>
      <c r="CHW1" s="629"/>
      <c r="CHX1" s="629"/>
      <c r="CHY1" s="629"/>
      <c r="CHZ1" s="629"/>
      <c r="CIA1" s="629"/>
      <c r="CIB1" s="629"/>
      <c r="CIC1" s="629"/>
      <c r="CID1" s="629"/>
      <c r="CIE1" s="629"/>
      <c r="CIF1" s="629"/>
      <c r="CIG1" s="629"/>
      <c r="CIH1" s="629"/>
      <c r="CII1" s="629"/>
      <c r="CIJ1" s="629"/>
      <c r="CIK1" s="629"/>
      <c r="CIL1" s="629"/>
      <c r="CIM1" s="629"/>
      <c r="CIN1" s="629"/>
      <c r="CIO1" s="629"/>
      <c r="CIP1" s="629"/>
      <c r="CIQ1" s="629"/>
      <c r="CIR1" s="629"/>
      <c r="CIS1" s="629"/>
      <c r="CIT1" s="629"/>
      <c r="CIU1" s="629"/>
      <c r="CIV1" s="629"/>
      <c r="CIW1" s="629"/>
      <c r="CIX1" s="629"/>
      <c r="CIY1" s="629"/>
      <c r="CIZ1" s="629"/>
      <c r="CJA1" s="629"/>
      <c r="CJB1" s="629"/>
      <c r="CJC1" s="629"/>
      <c r="CJD1" s="629"/>
      <c r="CJE1" s="629"/>
      <c r="CJF1" s="629"/>
      <c r="CJG1" s="629"/>
      <c r="CJH1" s="629"/>
      <c r="CJI1" s="629"/>
      <c r="CJJ1" s="629"/>
      <c r="CJK1" s="629"/>
      <c r="CJL1" s="629"/>
      <c r="CJM1" s="629"/>
      <c r="CJN1" s="629"/>
      <c r="CJO1" s="629"/>
      <c r="CJP1" s="629"/>
      <c r="CJQ1" s="629"/>
      <c r="CJR1" s="629"/>
      <c r="CJS1" s="629"/>
      <c r="CJT1" s="629"/>
      <c r="CJU1" s="629"/>
      <c r="CJV1" s="629"/>
      <c r="CJW1" s="629"/>
      <c r="CJX1" s="629"/>
      <c r="CJY1" s="629"/>
      <c r="CJZ1" s="629"/>
      <c r="CKA1" s="629"/>
      <c r="CKB1" s="629"/>
      <c r="CKC1" s="629"/>
      <c r="CKD1" s="629"/>
      <c r="CKE1" s="629"/>
      <c r="CKF1" s="629"/>
      <c r="CKG1" s="629"/>
      <c r="CKH1" s="629"/>
      <c r="CKI1" s="629"/>
      <c r="CKJ1" s="629"/>
      <c r="CKK1" s="629"/>
      <c r="CKL1" s="629"/>
      <c r="CKM1" s="629"/>
      <c r="CKN1" s="629"/>
      <c r="CKO1" s="629"/>
      <c r="CKP1" s="629"/>
      <c r="CKQ1" s="629"/>
      <c r="CKR1" s="629"/>
      <c r="CKS1" s="629"/>
      <c r="CKT1" s="629"/>
      <c r="CKU1" s="629"/>
      <c r="CKV1" s="629"/>
      <c r="CKW1" s="629"/>
      <c r="CKX1" s="629"/>
      <c r="CKY1" s="629"/>
      <c r="CKZ1" s="629"/>
      <c r="CLA1" s="629"/>
      <c r="CLB1" s="629"/>
      <c r="CLC1" s="629"/>
      <c r="CLD1" s="629"/>
      <c r="CLE1" s="629"/>
      <c r="CLF1" s="629"/>
      <c r="CLG1" s="629"/>
      <c r="CLH1" s="629"/>
      <c r="CLI1" s="629"/>
      <c r="CLJ1" s="629"/>
      <c r="CLK1" s="629"/>
      <c r="CLL1" s="629"/>
      <c r="CLM1" s="629"/>
      <c r="CLN1" s="629"/>
      <c r="CLO1" s="629"/>
      <c r="CLP1" s="629"/>
      <c r="CLQ1" s="629"/>
      <c r="CLR1" s="629"/>
      <c r="CLS1" s="629"/>
      <c r="CLT1" s="629"/>
      <c r="CLU1" s="629"/>
      <c r="CLV1" s="629"/>
      <c r="CLW1" s="629"/>
      <c r="CLX1" s="629"/>
      <c r="CLY1" s="629"/>
      <c r="CLZ1" s="629"/>
      <c r="CMA1" s="629"/>
      <c r="CMB1" s="629"/>
      <c r="CMC1" s="629"/>
      <c r="CMD1" s="629"/>
      <c r="CME1" s="629"/>
      <c r="CMF1" s="629"/>
      <c r="CMG1" s="629"/>
      <c r="CMH1" s="629"/>
      <c r="CMI1" s="629"/>
      <c r="CMJ1" s="629"/>
      <c r="CMK1" s="629"/>
      <c r="CML1" s="629"/>
      <c r="CMM1" s="629"/>
      <c r="CMN1" s="629"/>
      <c r="CMO1" s="629"/>
      <c r="CMP1" s="629"/>
      <c r="CMQ1" s="629"/>
      <c r="CMR1" s="629"/>
      <c r="CMS1" s="629"/>
      <c r="CMT1" s="629"/>
      <c r="CMU1" s="629"/>
      <c r="CMV1" s="629"/>
      <c r="CMW1" s="629"/>
      <c r="CMX1" s="629"/>
      <c r="CMY1" s="629"/>
      <c r="CMZ1" s="629"/>
      <c r="CNA1" s="629"/>
      <c r="CNB1" s="629"/>
      <c r="CNC1" s="629"/>
      <c r="CND1" s="629"/>
      <c r="CNE1" s="629"/>
      <c r="CNF1" s="629"/>
      <c r="CNG1" s="629"/>
      <c r="CNH1" s="629"/>
      <c r="CNI1" s="629"/>
      <c r="CNJ1" s="629"/>
      <c r="CNK1" s="629"/>
      <c r="CNL1" s="629"/>
      <c r="CNM1" s="629"/>
      <c r="CNN1" s="629"/>
      <c r="CNO1" s="629"/>
      <c r="CNP1" s="629"/>
      <c r="CNQ1" s="629"/>
      <c r="CNR1" s="629"/>
      <c r="CNS1" s="629"/>
      <c r="CNT1" s="629"/>
      <c r="CNU1" s="629"/>
      <c r="CNV1" s="629"/>
      <c r="CNW1" s="629"/>
      <c r="CNX1" s="629"/>
      <c r="CNY1" s="629"/>
      <c r="CNZ1" s="629"/>
      <c r="COA1" s="629"/>
      <c r="COB1" s="629"/>
      <c r="COC1" s="629"/>
      <c r="COD1" s="629"/>
      <c r="COE1" s="629"/>
      <c r="COF1" s="629"/>
      <c r="COG1" s="629"/>
      <c r="COH1" s="629"/>
      <c r="COI1" s="629"/>
      <c r="COJ1" s="629"/>
      <c r="COK1" s="629"/>
      <c r="COL1" s="629"/>
      <c r="COM1" s="629"/>
      <c r="CON1" s="629"/>
      <c r="COO1" s="629"/>
      <c r="COP1" s="629"/>
      <c r="COQ1" s="629"/>
      <c r="COR1" s="629"/>
      <c r="COS1" s="629"/>
      <c r="COT1" s="629"/>
      <c r="COU1" s="629"/>
      <c r="COV1" s="629"/>
      <c r="COW1" s="629"/>
      <c r="COX1" s="629"/>
      <c r="COY1" s="629"/>
      <c r="COZ1" s="629"/>
      <c r="CPA1" s="629"/>
      <c r="CPB1" s="629"/>
      <c r="CPC1" s="629"/>
      <c r="CPD1" s="629"/>
      <c r="CPE1" s="629"/>
      <c r="CPF1" s="629"/>
      <c r="CPG1" s="629"/>
      <c r="CPH1" s="629"/>
      <c r="CPI1" s="629"/>
      <c r="CPJ1" s="629"/>
      <c r="CPK1" s="629"/>
      <c r="CPL1" s="629"/>
      <c r="CPM1" s="629"/>
      <c r="CPN1" s="629"/>
      <c r="CPO1" s="629"/>
      <c r="CPP1" s="629"/>
      <c r="CPQ1" s="629"/>
      <c r="CPR1" s="629"/>
      <c r="CPS1" s="629"/>
      <c r="CPT1" s="629"/>
      <c r="CPU1" s="629"/>
      <c r="CPV1" s="629"/>
      <c r="CPW1" s="629"/>
      <c r="CPX1" s="629"/>
      <c r="CPY1" s="629"/>
      <c r="CPZ1" s="629"/>
      <c r="CQA1" s="629"/>
      <c r="CQB1" s="629"/>
      <c r="CQC1" s="629"/>
      <c r="CQD1" s="629"/>
      <c r="CQE1" s="629"/>
      <c r="CQF1" s="629"/>
      <c r="CQG1" s="629"/>
      <c r="CQH1" s="629"/>
      <c r="CQI1" s="629"/>
      <c r="CQJ1" s="629"/>
      <c r="CQK1" s="629"/>
      <c r="CQL1" s="629"/>
      <c r="CQM1" s="629"/>
      <c r="CQN1" s="629"/>
      <c r="CQO1" s="629"/>
      <c r="CQP1" s="629"/>
      <c r="CQQ1" s="629"/>
      <c r="CQR1" s="629"/>
      <c r="CQS1" s="629"/>
      <c r="CQT1" s="629"/>
      <c r="CQU1" s="629"/>
      <c r="CQV1" s="629"/>
      <c r="CQW1" s="629"/>
      <c r="CQX1" s="629"/>
      <c r="CQY1" s="629"/>
      <c r="CQZ1" s="629"/>
      <c r="CRA1" s="629"/>
      <c r="CRB1" s="629"/>
      <c r="CRC1" s="629"/>
      <c r="CRD1" s="629"/>
      <c r="CRE1" s="629"/>
      <c r="CRF1" s="629"/>
      <c r="CRG1" s="629"/>
      <c r="CRH1" s="629"/>
      <c r="CRI1" s="629"/>
      <c r="CRJ1" s="629"/>
      <c r="CRK1" s="629"/>
      <c r="CRL1" s="629"/>
      <c r="CRM1" s="629"/>
      <c r="CRN1" s="629"/>
      <c r="CRO1" s="629"/>
      <c r="CRP1" s="629"/>
      <c r="CRQ1" s="629"/>
      <c r="CRR1" s="629"/>
      <c r="CRS1" s="629"/>
      <c r="CRT1" s="629"/>
      <c r="CRU1" s="629"/>
      <c r="CRV1" s="629"/>
      <c r="CRW1" s="629"/>
      <c r="CRX1" s="629"/>
      <c r="CRY1" s="629"/>
      <c r="CRZ1" s="629"/>
      <c r="CSA1" s="629"/>
      <c r="CSB1" s="629"/>
      <c r="CSC1" s="629"/>
      <c r="CSD1" s="629"/>
      <c r="CSE1" s="629"/>
      <c r="CSF1" s="629"/>
      <c r="CSG1" s="629"/>
      <c r="CSH1" s="629"/>
      <c r="CSI1" s="629"/>
      <c r="CSJ1" s="629"/>
      <c r="CSK1" s="629"/>
      <c r="CSL1" s="629"/>
      <c r="CSM1" s="629"/>
      <c r="CSN1" s="629"/>
      <c r="CSO1" s="629"/>
      <c r="CSP1" s="629"/>
      <c r="CSQ1" s="629"/>
      <c r="CSR1" s="629"/>
      <c r="CSS1" s="629"/>
      <c r="CST1" s="629"/>
      <c r="CSU1" s="629"/>
      <c r="CSV1" s="629"/>
      <c r="CSW1" s="629"/>
      <c r="CSX1" s="629"/>
      <c r="CSY1" s="629"/>
      <c r="CSZ1" s="629"/>
      <c r="CTA1" s="629"/>
      <c r="CTB1" s="629"/>
      <c r="CTC1" s="629"/>
      <c r="CTD1" s="629"/>
      <c r="CTE1" s="629"/>
      <c r="CTF1" s="629"/>
      <c r="CTG1" s="629"/>
      <c r="CTH1" s="629"/>
      <c r="CTI1" s="629"/>
      <c r="CTJ1" s="629"/>
      <c r="CTK1" s="629"/>
      <c r="CTL1" s="629"/>
      <c r="CTM1" s="629"/>
      <c r="CTN1" s="629"/>
      <c r="CTO1" s="629"/>
      <c r="CTP1" s="629"/>
      <c r="CTQ1" s="629"/>
      <c r="CTR1" s="629"/>
      <c r="CTS1" s="629"/>
      <c r="CTT1" s="629"/>
      <c r="CTU1" s="629"/>
      <c r="CTV1" s="629"/>
      <c r="CTW1" s="629"/>
      <c r="CTX1" s="629"/>
      <c r="CTY1" s="629"/>
      <c r="CTZ1" s="629"/>
      <c r="CUA1" s="629"/>
      <c r="CUB1" s="629"/>
      <c r="CUC1" s="629"/>
      <c r="CUD1" s="629"/>
      <c r="CUE1" s="629"/>
      <c r="CUF1" s="629"/>
      <c r="CUG1" s="629"/>
      <c r="CUH1" s="629"/>
      <c r="CUI1" s="629"/>
      <c r="CUJ1" s="629"/>
      <c r="CUK1" s="629"/>
      <c r="CUL1" s="629"/>
      <c r="CUM1" s="629"/>
      <c r="CUN1" s="629"/>
      <c r="CUO1" s="629"/>
      <c r="CUP1" s="629"/>
      <c r="CUQ1" s="629"/>
      <c r="CUR1" s="629"/>
      <c r="CUS1" s="629"/>
      <c r="CUT1" s="629"/>
      <c r="CUU1" s="629"/>
      <c r="CUV1" s="629"/>
      <c r="CUW1" s="629"/>
      <c r="CUX1" s="629"/>
      <c r="CUY1" s="629"/>
      <c r="CUZ1" s="629"/>
      <c r="CVA1" s="629"/>
      <c r="CVB1" s="629"/>
      <c r="CVC1" s="629"/>
      <c r="CVD1" s="629"/>
      <c r="CVE1" s="629"/>
      <c r="CVF1" s="629"/>
      <c r="CVG1" s="629"/>
      <c r="CVH1" s="629"/>
      <c r="CVI1" s="629"/>
      <c r="CVJ1" s="629"/>
      <c r="CVK1" s="629"/>
      <c r="CVL1" s="629"/>
      <c r="CVM1" s="629"/>
      <c r="CVN1" s="629"/>
      <c r="CVO1" s="629"/>
      <c r="CVP1" s="629"/>
      <c r="CVQ1" s="629"/>
      <c r="CVR1" s="629"/>
      <c r="CVS1" s="629"/>
      <c r="CVT1" s="629"/>
      <c r="CVU1" s="629"/>
      <c r="CVV1" s="629"/>
      <c r="CVW1" s="629"/>
      <c r="CVX1" s="629"/>
      <c r="CVY1" s="629"/>
      <c r="CVZ1" s="629"/>
      <c r="CWA1" s="629"/>
      <c r="CWB1" s="629"/>
      <c r="CWC1" s="629"/>
      <c r="CWD1" s="629"/>
      <c r="CWE1" s="629"/>
      <c r="CWF1" s="629"/>
      <c r="CWG1" s="629"/>
      <c r="CWH1" s="629"/>
      <c r="CWI1" s="629"/>
      <c r="CWJ1" s="629"/>
      <c r="CWK1" s="629"/>
      <c r="CWL1" s="629"/>
      <c r="CWM1" s="629"/>
      <c r="CWN1" s="629"/>
      <c r="CWO1" s="629"/>
      <c r="CWP1" s="629"/>
      <c r="CWQ1" s="629"/>
      <c r="CWR1" s="629"/>
      <c r="CWS1" s="629"/>
      <c r="CWT1" s="629"/>
      <c r="CWU1" s="629"/>
      <c r="CWV1" s="629"/>
      <c r="CWW1" s="629"/>
      <c r="CWX1" s="629"/>
      <c r="CWY1" s="629"/>
      <c r="CWZ1" s="629"/>
      <c r="CXA1" s="629"/>
      <c r="CXB1" s="629"/>
      <c r="CXC1" s="629"/>
      <c r="CXD1" s="629"/>
      <c r="CXE1" s="629"/>
      <c r="CXF1" s="629"/>
      <c r="CXG1" s="629"/>
      <c r="CXH1" s="629"/>
      <c r="CXI1" s="629"/>
      <c r="CXJ1" s="629"/>
      <c r="CXK1" s="629"/>
      <c r="CXL1" s="629"/>
      <c r="CXM1" s="629"/>
      <c r="CXN1" s="629"/>
      <c r="CXO1" s="629"/>
      <c r="CXP1" s="629"/>
      <c r="CXQ1" s="629"/>
      <c r="CXR1" s="629"/>
      <c r="CXS1" s="629"/>
      <c r="CXT1" s="629"/>
      <c r="CXU1" s="629"/>
      <c r="CXV1" s="629"/>
      <c r="CXW1" s="629"/>
      <c r="CXX1" s="629"/>
      <c r="CXY1" s="629"/>
      <c r="CXZ1" s="629"/>
      <c r="CYA1" s="629"/>
      <c r="CYB1" s="629"/>
      <c r="CYC1" s="629"/>
      <c r="CYD1" s="629"/>
      <c r="CYE1" s="629"/>
      <c r="CYF1" s="629"/>
      <c r="CYG1" s="629"/>
      <c r="CYH1" s="629"/>
      <c r="CYI1" s="629"/>
      <c r="CYJ1" s="629"/>
      <c r="CYK1" s="629"/>
      <c r="CYL1" s="629"/>
      <c r="CYM1" s="629"/>
      <c r="CYN1" s="629"/>
      <c r="CYO1" s="629"/>
      <c r="CYP1" s="629"/>
      <c r="CYQ1" s="629"/>
      <c r="CYR1" s="629"/>
      <c r="CYS1" s="629"/>
      <c r="CYT1" s="629"/>
      <c r="CYU1" s="629"/>
      <c r="CYV1" s="629"/>
      <c r="CYW1" s="629"/>
      <c r="CYX1" s="629"/>
      <c r="CYY1" s="629"/>
      <c r="CYZ1" s="629"/>
      <c r="CZA1" s="629"/>
      <c r="CZB1" s="629"/>
      <c r="CZC1" s="629"/>
      <c r="CZD1" s="629"/>
      <c r="CZE1" s="629"/>
      <c r="CZF1" s="629"/>
      <c r="CZG1" s="629"/>
      <c r="CZH1" s="629"/>
      <c r="CZI1" s="629"/>
      <c r="CZJ1" s="629"/>
      <c r="CZK1" s="629"/>
      <c r="CZL1" s="629"/>
      <c r="CZM1" s="629"/>
      <c r="CZN1" s="629"/>
      <c r="CZO1" s="629"/>
      <c r="CZP1" s="629"/>
      <c r="CZQ1" s="629"/>
      <c r="CZR1" s="629"/>
      <c r="CZS1" s="629"/>
      <c r="CZT1" s="629"/>
      <c r="CZU1" s="629"/>
      <c r="CZV1" s="629"/>
      <c r="CZW1" s="629"/>
      <c r="CZX1" s="629"/>
      <c r="CZY1" s="629"/>
      <c r="CZZ1" s="629"/>
      <c r="DAA1" s="629"/>
      <c r="DAB1" s="629"/>
      <c r="DAC1" s="629"/>
      <c r="DAD1" s="629"/>
      <c r="DAE1" s="629"/>
      <c r="DAF1" s="629"/>
      <c r="DAG1" s="629"/>
      <c r="DAH1" s="629"/>
      <c r="DAI1" s="629"/>
      <c r="DAJ1" s="629"/>
      <c r="DAK1" s="629"/>
      <c r="DAL1" s="629"/>
      <c r="DAM1" s="629"/>
      <c r="DAN1" s="629"/>
      <c r="DAO1" s="629"/>
      <c r="DAP1" s="629"/>
      <c r="DAQ1" s="629"/>
      <c r="DAR1" s="629"/>
      <c r="DAS1" s="629"/>
      <c r="DAT1" s="629"/>
      <c r="DAU1" s="629"/>
      <c r="DAV1" s="629"/>
      <c r="DAW1" s="629"/>
      <c r="DAX1" s="629"/>
      <c r="DAY1" s="629"/>
      <c r="DAZ1" s="629"/>
      <c r="DBA1" s="629"/>
      <c r="DBB1" s="629"/>
      <c r="DBC1" s="629"/>
      <c r="DBD1" s="629"/>
      <c r="DBE1" s="629"/>
      <c r="DBF1" s="629"/>
      <c r="DBG1" s="629"/>
      <c r="DBH1" s="629"/>
      <c r="DBI1" s="629"/>
      <c r="DBJ1" s="629"/>
      <c r="DBK1" s="629"/>
      <c r="DBL1" s="629"/>
      <c r="DBM1" s="629"/>
      <c r="DBN1" s="629"/>
      <c r="DBO1" s="629"/>
      <c r="DBP1" s="629"/>
      <c r="DBQ1" s="629"/>
      <c r="DBR1" s="629"/>
      <c r="DBS1" s="629"/>
      <c r="DBT1" s="629"/>
      <c r="DBU1" s="629"/>
      <c r="DBV1" s="629"/>
      <c r="DBW1" s="629"/>
      <c r="DBX1" s="629"/>
      <c r="DBY1" s="629"/>
      <c r="DBZ1" s="629"/>
      <c r="DCA1" s="629"/>
      <c r="DCB1" s="629"/>
      <c r="DCC1" s="629"/>
      <c r="DCD1" s="629"/>
      <c r="DCE1" s="629"/>
      <c r="DCF1" s="629"/>
      <c r="DCG1" s="629"/>
      <c r="DCH1" s="629"/>
      <c r="DCI1" s="629"/>
      <c r="DCJ1" s="629"/>
      <c r="DCK1" s="629"/>
      <c r="DCL1" s="629"/>
      <c r="DCM1" s="629"/>
      <c r="DCN1" s="629"/>
      <c r="DCO1" s="629"/>
      <c r="DCP1" s="629"/>
      <c r="DCQ1" s="629"/>
      <c r="DCR1" s="629"/>
      <c r="DCS1" s="629"/>
      <c r="DCT1" s="629"/>
      <c r="DCU1" s="629"/>
      <c r="DCV1" s="629"/>
      <c r="DCW1" s="629"/>
      <c r="DCX1" s="629"/>
      <c r="DCY1" s="629"/>
      <c r="DCZ1" s="629"/>
      <c r="DDA1" s="629"/>
      <c r="DDB1" s="629"/>
      <c r="DDC1" s="629"/>
      <c r="DDD1" s="629"/>
      <c r="DDE1" s="629"/>
      <c r="DDF1" s="629"/>
      <c r="DDG1" s="629"/>
      <c r="DDH1" s="629"/>
      <c r="DDI1" s="629"/>
      <c r="DDJ1" s="629"/>
      <c r="DDK1" s="629"/>
      <c r="DDL1" s="629"/>
      <c r="DDM1" s="629"/>
      <c r="DDN1" s="629"/>
      <c r="DDO1" s="629"/>
      <c r="DDP1" s="629"/>
      <c r="DDQ1" s="629"/>
      <c r="DDR1" s="629"/>
      <c r="DDS1" s="629"/>
      <c r="DDT1" s="629"/>
      <c r="DDU1" s="629"/>
      <c r="DDV1" s="629"/>
      <c r="DDW1" s="629"/>
      <c r="DDX1" s="629"/>
      <c r="DDY1" s="629"/>
      <c r="DDZ1" s="629"/>
      <c r="DEA1" s="629"/>
      <c r="DEB1" s="629"/>
      <c r="DEC1" s="629"/>
      <c r="DED1" s="629"/>
      <c r="DEE1" s="629"/>
      <c r="DEF1" s="629"/>
      <c r="DEG1" s="629"/>
      <c r="DEH1" s="629"/>
      <c r="DEI1" s="629"/>
      <c r="DEJ1" s="629"/>
      <c r="DEK1" s="629"/>
      <c r="DEL1" s="629"/>
      <c r="DEM1" s="629"/>
      <c r="DEN1" s="629"/>
      <c r="DEO1" s="629"/>
      <c r="DEP1" s="629"/>
      <c r="DEQ1" s="629"/>
      <c r="DER1" s="629"/>
      <c r="DES1" s="629"/>
      <c r="DET1" s="629"/>
      <c r="DEU1" s="629"/>
      <c r="DEV1" s="629"/>
      <c r="DEW1" s="629"/>
      <c r="DEX1" s="629"/>
      <c r="DEY1" s="629"/>
      <c r="DEZ1" s="629"/>
      <c r="DFA1" s="629"/>
      <c r="DFB1" s="629"/>
      <c r="DFC1" s="629"/>
      <c r="DFD1" s="629"/>
      <c r="DFE1" s="629"/>
      <c r="DFF1" s="629"/>
      <c r="DFG1" s="629"/>
      <c r="DFH1" s="629"/>
      <c r="DFI1" s="629"/>
      <c r="DFJ1" s="629"/>
      <c r="DFK1" s="629"/>
      <c r="DFL1" s="629"/>
      <c r="DFM1" s="629"/>
      <c r="DFN1" s="629"/>
      <c r="DFO1" s="629"/>
      <c r="DFP1" s="629"/>
      <c r="DFQ1" s="629"/>
      <c r="DFR1" s="629"/>
      <c r="DFS1" s="629"/>
      <c r="DFT1" s="629"/>
      <c r="DFU1" s="629"/>
      <c r="DFV1" s="629"/>
      <c r="DFW1" s="629"/>
      <c r="DFX1" s="629"/>
      <c r="DFY1" s="629"/>
      <c r="DFZ1" s="629"/>
      <c r="DGA1" s="629"/>
      <c r="DGB1" s="629"/>
      <c r="DGC1" s="629"/>
      <c r="DGD1" s="629"/>
      <c r="DGE1" s="629"/>
      <c r="DGF1" s="629"/>
      <c r="DGG1" s="629"/>
      <c r="DGH1" s="629"/>
      <c r="DGI1" s="629"/>
      <c r="DGJ1" s="629"/>
      <c r="DGK1" s="629"/>
      <c r="DGL1" s="629"/>
      <c r="DGM1" s="629"/>
      <c r="DGN1" s="629"/>
      <c r="DGO1" s="629"/>
      <c r="DGP1" s="629"/>
      <c r="DGQ1" s="629"/>
      <c r="DGR1" s="629"/>
      <c r="DGS1" s="629"/>
      <c r="DGT1" s="629"/>
      <c r="DGU1" s="629"/>
      <c r="DGV1" s="629"/>
      <c r="DGW1" s="629"/>
      <c r="DGX1" s="629"/>
      <c r="DGY1" s="629"/>
      <c r="DGZ1" s="629"/>
      <c r="DHA1" s="629"/>
      <c r="DHB1" s="629"/>
      <c r="DHC1" s="629"/>
      <c r="DHD1" s="629"/>
      <c r="DHE1" s="629"/>
      <c r="DHF1" s="629"/>
      <c r="DHG1" s="629"/>
      <c r="DHH1" s="629"/>
      <c r="DHI1" s="629"/>
      <c r="DHJ1" s="629"/>
      <c r="DHK1" s="629"/>
      <c r="DHL1" s="629"/>
      <c r="DHM1" s="629"/>
      <c r="DHN1" s="629"/>
      <c r="DHO1" s="629"/>
      <c r="DHP1" s="629"/>
      <c r="DHQ1" s="629"/>
      <c r="DHR1" s="629"/>
      <c r="DHS1" s="629"/>
      <c r="DHT1" s="629"/>
      <c r="DHU1" s="629"/>
      <c r="DHV1" s="629"/>
      <c r="DHW1" s="629"/>
      <c r="DHX1" s="629"/>
      <c r="DHY1" s="629"/>
      <c r="DHZ1" s="629"/>
      <c r="DIA1" s="629"/>
      <c r="DIB1" s="629"/>
      <c r="DIC1" s="629"/>
      <c r="DID1" s="629"/>
      <c r="DIE1" s="629"/>
      <c r="DIF1" s="629"/>
      <c r="DIG1" s="629"/>
      <c r="DIH1" s="629"/>
      <c r="DII1" s="629"/>
      <c r="DIJ1" s="629"/>
      <c r="DIK1" s="629"/>
      <c r="DIL1" s="629"/>
      <c r="DIM1" s="629"/>
      <c r="DIN1" s="629"/>
      <c r="DIO1" s="629"/>
      <c r="DIP1" s="629"/>
      <c r="DIQ1" s="629"/>
      <c r="DIR1" s="629"/>
      <c r="DIS1" s="629"/>
      <c r="DIT1" s="629"/>
      <c r="DIU1" s="629"/>
      <c r="DIV1" s="629"/>
      <c r="DIW1" s="629"/>
      <c r="DIX1" s="629"/>
      <c r="DIY1" s="629"/>
      <c r="DIZ1" s="629"/>
      <c r="DJA1" s="629"/>
      <c r="DJB1" s="629"/>
      <c r="DJC1" s="629"/>
      <c r="DJD1" s="629"/>
      <c r="DJE1" s="629"/>
      <c r="DJF1" s="629"/>
      <c r="DJG1" s="629"/>
      <c r="DJH1" s="629"/>
      <c r="DJI1" s="629"/>
      <c r="DJJ1" s="629"/>
      <c r="DJK1" s="629"/>
      <c r="DJL1" s="629"/>
      <c r="DJM1" s="629"/>
      <c r="DJN1" s="629"/>
      <c r="DJO1" s="629"/>
      <c r="DJP1" s="629"/>
      <c r="DJQ1" s="629"/>
      <c r="DJR1" s="629"/>
      <c r="DJS1" s="629"/>
      <c r="DJT1" s="629"/>
      <c r="DJU1" s="629"/>
      <c r="DJV1" s="629"/>
      <c r="DJW1" s="629"/>
      <c r="DJX1" s="629"/>
      <c r="DJY1" s="629"/>
      <c r="DJZ1" s="629"/>
      <c r="DKA1" s="629"/>
      <c r="DKB1" s="629"/>
      <c r="DKC1" s="629"/>
      <c r="DKD1" s="629"/>
      <c r="DKE1" s="629"/>
      <c r="DKF1" s="629"/>
      <c r="DKG1" s="629"/>
      <c r="DKH1" s="629"/>
      <c r="DKI1" s="629"/>
      <c r="DKJ1" s="629"/>
      <c r="DKK1" s="629"/>
      <c r="DKL1" s="629"/>
      <c r="DKM1" s="629"/>
      <c r="DKN1" s="629"/>
      <c r="DKO1" s="629"/>
      <c r="DKP1" s="629"/>
      <c r="DKQ1" s="629"/>
      <c r="DKR1" s="629"/>
      <c r="DKS1" s="629"/>
      <c r="DKT1" s="629"/>
      <c r="DKU1" s="629"/>
      <c r="DKV1" s="629"/>
      <c r="DKW1" s="629"/>
      <c r="DKX1" s="629"/>
      <c r="DKY1" s="629"/>
      <c r="DKZ1" s="629"/>
      <c r="DLA1" s="629"/>
      <c r="DLB1" s="629"/>
      <c r="DLC1" s="629"/>
      <c r="DLD1" s="629"/>
      <c r="DLE1" s="629"/>
      <c r="DLF1" s="629"/>
      <c r="DLG1" s="629"/>
      <c r="DLH1" s="629"/>
      <c r="DLI1" s="629"/>
      <c r="DLJ1" s="629"/>
      <c r="DLK1" s="629"/>
      <c r="DLL1" s="629"/>
      <c r="DLM1" s="629"/>
      <c r="DLN1" s="629"/>
      <c r="DLO1" s="629"/>
      <c r="DLP1" s="629"/>
      <c r="DLQ1" s="629"/>
      <c r="DLR1" s="629"/>
      <c r="DLS1" s="629"/>
      <c r="DLT1" s="629"/>
      <c r="DLU1" s="629"/>
      <c r="DLV1" s="629"/>
      <c r="DLW1" s="629"/>
      <c r="DLX1" s="629"/>
      <c r="DLY1" s="629"/>
      <c r="DLZ1" s="629"/>
      <c r="DMA1" s="629"/>
      <c r="DMB1" s="629"/>
      <c r="DMC1" s="629"/>
      <c r="DMD1" s="629"/>
      <c r="DME1" s="629"/>
      <c r="DMF1" s="629"/>
      <c r="DMG1" s="629"/>
      <c r="DMH1" s="629"/>
      <c r="DMI1" s="629"/>
      <c r="DMJ1" s="629"/>
      <c r="DMK1" s="629"/>
      <c r="DML1" s="629"/>
      <c r="DMM1" s="629"/>
      <c r="DMN1" s="629"/>
      <c r="DMO1" s="629"/>
      <c r="DMP1" s="629"/>
      <c r="DMQ1" s="629"/>
      <c r="DMR1" s="629"/>
      <c r="DMS1" s="629"/>
      <c r="DMT1" s="629"/>
      <c r="DMU1" s="629"/>
      <c r="DMV1" s="629"/>
      <c r="DMW1" s="629"/>
      <c r="DMX1" s="629"/>
      <c r="DMY1" s="629"/>
      <c r="DMZ1" s="629"/>
      <c r="DNA1" s="629"/>
      <c r="DNB1" s="629"/>
      <c r="DNC1" s="629"/>
      <c r="DND1" s="629"/>
      <c r="DNE1" s="629"/>
      <c r="DNF1" s="629"/>
      <c r="DNG1" s="629"/>
      <c r="DNH1" s="629"/>
      <c r="DNI1" s="629"/>
      <c r="DNJ1" s="629"/>
      <c r="DNK1" s="629"/>
      <c r="DNL1" s="629"/>
      <c r="DNM1" s="629"/>
      <c r="DNN1" s="629"/>
      <c r="DNO1" s="629"/>
      <c r="DNP1" s="629"/>
      <c r="DNQ1" s="629"/>
      <c r="DNR1" s="629"/>
      <c r="DNS1" s="629"/>
      <c r="DNT1" s="629"/>
      <c r="DNU1" s="629"/>
      <c r="DNV1" s="629"/>
      <c r="DNW1" s="629"/>
      <c r="DNX1" s="629"/>
      <c r="DNY1" s="629"/>
      <c r="DNZ1" s="629"/>
      <c r="DOA1" s="629"/>
      <c r="DOB1" s="629"/>
      <c r="DOC1" s="629"/>
      <c r="DOD1" s="629"/>
      <c r="DOE1" s="629"/>
      <c r="DOF1" s="629"/>
      <c r="DOG1" s="629"/>
      <c r="DOH1" s="629"/>
      <c r="DOI1" s="629"/>
      <c r="DOJ1" s="629"/>
      <c r="DOK1" s="629"/>
      <c r="DOL1" s="629"/>
      <c r="DOM1" s="629"/>
      <c r="DON1" s="629"/>
      <c r="DOO1" s="629"/>
      <c r="DOP1" s="629"/>
      <c r="DOQ1" s="629"/>
      <c r="DOR1" s="629"/>
      <c r="DOS1" s="629"/>
      <c r="DOT1" s="629"/>
      <c r="DOU1" s="629"/>
      <c r="DOV1" s="629"/>
      <c r="DOW1" s="629"/>
      <c r="DOX1" s="629"/>
      <c r="DOY1" s="629"/>
      <c r="DOZ1" s="629"/>
      <c r="DPA1" s="629"/>
      <c r="DPB1" s="629"/>
      <c r="DPC1" s="629"/>
      <c r="DPD1" s="629"/>
      <c r="DPE1" s="629"/>
      <c r="DPF1" s="629"/>
      <c r="DPG1" s="629"/>
      <c r="DPH1" s="629"/>
      <c r="DPI1" s="629"/>
      <c r="DPJ1" s="629"/>
      <c r="DPK1" s="629"/>
      <c r="DPL1" s="629"/>
      <c r="DPM1" s="629"/>
      <c r="DPN1" s="629"/>
      <c r="DPO1" s="629"/>
      <c r="DPP1" s="629"/>
      <c r="DPQ1" s="629"/>
      <c r="DPR1" s="629"/>
      <c r="DPS1" s="629"/>
      <c r="DPT1" s="629"/>
      <c r="DPU1" s="629"/>
      <c r="DPV1" s="629"/>
      <c r="DPW1" s="629"/>
      <c r="DPX1" s="629"/>
      <c r="DPY1" s="629"/>
      <c r="DPZ1" s="629"/>
      <c r="DQA1" s="629"/>
      <c r="DQB1" s="629"/>
      <c r="DQC1" s="629"/>
      <c r="DQD1" s="629"/>
      <c r="DQE1" s="629"/>
      <c r="DQF1" s="629"/>
      <c r="DQG1" s="629"/>
      <c r="DQH1" s="629"/>
      <c r="DQI1" s="629"/>
      <c r="DQJ1" s="629"/>
      <c r="DQK1" s="629"/>
      <c r="DQL1" s="629"/>
      <c r="DQM1" s="629"/>
      <c r="DQN1" s="629"/>
      <c r="DQO1" s="629"/>
      <c r="DQP1" s="629"/>
      <c r="DQQ1" s="629"/>
      <c r="DQR1" s="629"/>
      <c r="DQS1" s="629"/>
      <c r="DQT1" s="629"/>
      <c r="DQU1" s="629"/>
      <c r="DQV1" s="629"/>
      <c r="DQW1" s="629"/>
      <c r="DQX1" s="629"/>
      <c r="DQY1" s="629"/>
      <c r="DQZ1" s="629"/>
      <c r="DRA1" s="629"/>
      <c r="DRB1" s="629"/>
      <c r="DRC1" s="629"/>
      <c r="DRD1" s="629"/>
      <c r="DRE1" s="629"/>
      <c r="DRF1" s="629"/>
      <c r="DRG1" s="629"/>
      <c r="DRH1" s="629"/>
      <c r="DRI1" s="629"/>
      <c r="DRJ1" s="629"/>
      <c r="DRK1" s="629"/>
      <c r="DRL1" s="629"/>
      <c r="DRM1" s="629"/>
      <c r="DRN1" s="629"/>
      <c r="DRO1" s="629"/>
      <c r="DRP1" s="629"/>
      <c r="DRQ1" s="629"/>
      <c r="DRR1" s="629"/>
      <c r="DRS1" s="629"/>
      <c r="DRT1" s="629"/>
      <c r="DRU1" s="629"/>
      <c r="DRV1" s="629"/>
      <c r="DRW1" s="629"/>
      <c r="DRX1" s="629"/>
      <c r="DRY1" s="629"/>
      <c r="DRZ1" s="629"/>
      <c r="DSA1" s="629"/>
      <c r="DSB1" s="629"/>
      <c r="DSC1" s="629"/>
      <c r="DSD1" s="629"/>
      <c r="DSE1" s="629"/>
      <c r="DSF1" s="629"/>
      <c r="DSG1" s="629"/>
      <c r="DSH1" s="629"/>
      <c r="DSI1" s="629"/>
      <c r="DSJ1" s="629"/>
      <c r="DSK1" s="629"/>
      <c r="DSL1" s="629"/>
      <c r="DSM1" s="629"/>
      <c r="DSN1" s="629"/>
      <c r="DSO1" s="629"/>
      <c r="DSP1" s="629"/>
      <c r="DSQ1" s="629"/>
      <c r="DSR1" s="629"/>
      <c r="DSS1" s="629"/>
      <c r="DST1" s="629"/>
      <c r="DSU1" s="629"/>
      <c r="DSV1" s="629"/>
      <c r="DSW1" s="629"/>
      <c r="DSX1" s="629"/>
      <c r="DSY1" s="629"/>
      <c r="DSZ1" s="629"/>
      <c r="DTA1" s="629"/>
      <c r="DTB1" s="629"/>
      <c r="DTC1" s="629"/>
      <c r="DTD1" s="629"/>
      <c r="DTE1" s="629"/>
      <c r="DTF1" s="629"/>
      <c r="DTG1" s="629"/>
      <c r="DTH1" s="629"/>
      <c r="DTI1" s="629"/>
      <c r="DTJ1" s="629"/>
      <c r="DTK1" s="629"/>
      <c r="DTL1" s="629"/>
      <c r="DTM1" s="629"/>
      <c r="DTN1" s="629"/>
      <c r="DTO1" s="629"/>
      <c r="DTP1" s="629"/>
      <c r="DTQ1" s="629"/>
      <c r="DTR1" s="629"/>
      <c r="DTS1" s="629"/>
      <c r="DTT1" s="629"/>
      <c r="DTU1" s="629"/>
      <c r="DTV1" s="629"/>
      <c r="DTW1" s="629"/>
      <c r="DTX1" s="629"/>
      <c r="DTY1" s="629"/>
      <c r="DTZ1" s="629"/>
      <c r="DUA1" s="629"/>
      <c r="DUB1" s="629"/>
      <c r="DUC1" s="629"/>
      <c r="DUD1" s="629"/>
      <c r="DUE1" s="629"/>
      <c r="DUF1" s="629"/>
      <c r="DUG1" s="629"/>
      <c r="DUH1" s="629"/>
      <c r="DUI1" s="629"/>
      <c r="DUJ1" s="629"/>
      <c r="DUK1" s="629"/>
      <c r="DUL1" s="629"/>
      <c r="DUM1" s="629"/>
      <c r="DUN1" s="629"/>
      <c r="DUO1" s="629"/>
      <c r="DUP1" s="629"/>
      <c r="DUQ1" s="629"/>
      <c r="DUR1" s="629"/>
      <c r="DUS1" s="629"/>
      <c r="DUT1" s="629"/>
      <c r="DUU1" s="629"/>
      <c r="DUV1" s="629"/>
      <c r="DUW1" s="629"/>
      <c r="DUX1" s="629"/>
      <c r="DUY1" s="629"/>
      <c r="DUZ1" s="629"/>
      <c r="DVA1" s="629"/>
      <c r="DVB1" s="629"/>
      <c r="DVC1" s="629"/>
      <c r="DVD1" s="629"/>
      <c r="DVE1" s="629"/>
      <c r="DVF1" s="629"/>
      <c r="DVG1" s="629"/>
      <c r="DVH1" s="629"/>
      <c r="DVI1" s="629"/>
      <c r="DVJ1" s="629"/>
      <c r="DVK1" s="629"/>
      <c r="DVL1" s="629"/>
      <c r="DVM1" s="629"/>
      <c r="DVN1" s="629"/>
      <c r="DVO1" s="629"/>
      <c r="DVP1" s="629"/>
      <c r="DVQ1" s="629"/>
      <c r="DVR1" s="629"/>
      <c r="DVS1" s="629"/>
      <c r="DVT1" s="629"/>
      <c r="DVU1" s="629"/>
      <c r="DVV1" s="629"/>
      <c r="DVW1" s="629"/>
      <c r="DVX1" s="629"/>
      <c r="DVY1" s="629"/>
      <c r="DVZ1" s="629"/>
      <c r="DWA1" s="629"/>
      <c r="DWB1" s="629"/>
      <c r="DWC1" s="629"/>
      <c r="DWD1" s="629"/>
      <c r="DWE1" s="629"/>
      <c r="DWF1" s="629"/>
      <c r="DWG1" s="629"/>
      <c r="DWH1" s="629"/>
      <c r="DWI1" s="629"/>
      <c r="DWJ1" s="629"/>
      <c r="DWK1" s="629"/>
      <c r="DWL1" s="629"/>
      <c r="DWM1" s="629"/>
      <c r="DWN1" s="629"/>
      <c r="DWO1" s="629"/>
      <c r="DWP1" s="629"/>
      <c r="DWQ1" s="629"/>
      <c r="DWR1" s="629"/>
      <c r="DWS1" s="629"/>
      <c r="DWT1" s="629"/>
      <c r="DWU1" s="629"/>
      <c r="DWV1" s="629"/>
      <c r="DWW1" s="629"/>
      <c r="DWX1" s="629"/>
      <c r="DWY1" s="629"/>
      <c r="DWZ1" s="629"/>
      <c r="DXA1" s="629"/>
      <c r="DXB1" s="629"/>
      <c r="DXC1" s="629"/>
      <c r="DXD1" s="629"/>
      <c r="DXE1" s="629"/>
      <c r="DXF1" s="629"/>
      <c r="DXG1" s="629"/>
      <c r="DXH1" s="629"/>
      <c r="DXI1" s="629"/>
      <c r="DXJ1" s="629"/>
      <c r="DXK1" s="629"/>
      <c r="DXL1" s="629"/>
      <c r="DXM1" s="629"/>
      <c r="DXN1" s="629"/>
      <c r="DXO1" s="629"/>
      <c r="DXP1" s="629"/>
      <c r="DXQ1" s="629"/>
      <c r="DXR1" s="629"/>
      <c r="DXS1" s="629"/>
      <c r="DXT1" s="629"/>
      <c r="DXU1" s="629"/>
      <c r="DXV1" s="629"/>
      <c r="DXW1" s="629"/>
      <c r="DXX1" s="629"/>
      <c r="DXY1" s="629"/>
      <c r="DXZ1" s="629"/>
      <c r="DYA1" s="629"/>
      <c r="DYB1" s="629"/>
      <c r="DYC1" s="629"/>
      <c r="DYD1" s="629"/>
      <c r="DYE1" s="629"/>
      <c r="DYF1" s="629"/>
      <c r="DYG1" s="629"/>
      <c r="DYH1" s="629"/>
      <c r="DYI1" s="629"/>
      <c r="DYJ1" s="629"/>
      <c r="DYK1" s="629"/>
      <c r="DYL1" s="629"/>
      <c r="DYM1" s="629"/>
      <c r="DYN1" s="629"/>
      <c r="DYO1" s="629"/>
      <c r="DYP1" s="629"/>
      <c r="DYQ1" s="629"/>
      <c r="DYR1" s="629"/>
      <c r="DYS1" s="629"/>
      <c r="DYT1" s="629"/>
      <c r="DYU1" s="629"/>
      <c r="DYV1" s="629"/>
      <c r="DYW1" s="629"/>
      <c r="DYX1" s="629"/>
      <c r="DYY1" s="629"/>
      <c r="DYZ1" s="629"/>
      <c r="DZA1" s="629"/>
      <c r="DZB1" s="629"/>
      <c r="DZC1" s="629"/>
      <c r="DZD1" s="629"/>
      <c r="DZE1" s="629"/>
      <c r="DZF1" s="629"/>
      <c r="DZG1" s="629"/>
      <c r="DZH1" s="629"/>
      <c r="DZI1" s="629"/>
      <c r="DZJ1" s="629"/>
      <c r="DZK1" s="629"/>
      <c r="DZL1" s="629"/>
      <c r="DZM1" s="629"/>
      <c r="DZN1" s="629"/>
      <c r="DZO1" s="629"/>
      <c r="DZP1" s="629"/>
      <c r="DZQ1" s="629"/>
      <c r="DZR1" s="629"/>
      <c r="DZS1" s="629"/>
      <c r="DZT1" s="629"/>
      <c r="DZU1" s="629"/>
      <c r="DZV1" s="629"/>
      <c r="DZW1" s="629"/>
      <c r="DZX1" s="629"/>
      <c r="DZY1" s="629"/>
      <c r="DZZ1" s="629"/>
      <c r="EAA1" s="629"/>
      <c r="EAB1" s="629"/>
      <c r="EAC1" s="629"/>
      <c r="EAD1" s="629"/>
      <c r="EAE1" s="629"/>
      <c r="EAF1" s="629"/>
      <c r="EAG1" s="629"/>
      <c r="EAH1" s="629"/>
      <c r="EAI1" s="629"/>
      <c r="EAJ1" s="629"/>
      <c r="EAK1" s="629"/>
      <c r="EAL1" s="629"/>
      <c r="EAM1" s="629"/>
      <c r="EAN1" s="629"/>
      <c r="EAO1" s="629"/>
      <c r="EAP1" s="629"/>
      <c r="EAQ1" s="629"/>
      <c r="EAR1" s="629"/>
      <c r="EAS1" s="629"/>
      <c r="EAT1" s="629"/>
      <c r="EAU1" s="629"/>
      <c r="EAV1" s="629"/>
      <c r="EAW1" s="629"/>
      <c r="EAX1" s="629"/>
      <c r="EAY1" s="629"/>
      <c r="EAZ1" s="629"/>
      <c r="EBA1" s="629"/>
      <c r="EBB1" s="629"/>
      <c r="EBC1" s="629"/>
      <c r="EBD1" s="629"/>
      <c r="EBE1" s="629"/>
      <c r="EBF1" s="629"/>
      <c r="EBG1" s="629"/>
      <c r="EBH1" s="629"/>
      <c r="EBI1" s="629"/>
      <c r="EBJ1" s="629"/>
      <c r="EBK1" s="629"/>
      <c r="EBL1" s="629"/>
      <c r="EBM1" s="629"/>
      <c r="EBN1" s="629"/>
      <c r="EBO1" s="629"/>
      <c r="EBP1" s="629"/>
      <c r="EBQ1" s="629"/>
      <c r="EBR1" s="629"/>
      <c r="EBS1" s="629"/>
      <c r="EBT1" s="629"/>
      <c r="EBU1" s="629"/>
      <c r="EBV1" s="629"/>
      <c r="EBW1" s="629"/>
      <c r="EBX1" s="629"/>
      <c r="EBY1" s="629"/>
      <c r="EBZ1" s="629"/>
      <c r="ECA1" s="629"/>
      <c r="ECB1" s="629"/>
      <c r="ECC1" s="629"/>
      <c r="ECD1" s="629"/>
      <c r="ECE1" s="629"/>
      <c r="ECF1" s="629"/>
      <c r="ECG1" s="629"/>
      <c r="ECH1" s="629"/>
      <c r="ECI1" s="629"/>
      <c r="ECJ1" s="629"/>
      <c r="ECK1" s="629"/>
      <c r="ECL1" s="629"/>
      <c r="ECM1" s="629"/>
      <c r="ECN1" s="629"/>
      <c r="ECO1" s="629"/>
      <c r="ECP1" s="629"/>
      <c r="ECQ1" s="629"/>
      <c r="ECR1" s="629"/>
      <c r="ECS1" s="629"/>
      <c r="ECT1" s="629"/>
      <c r="ECU1" s="629"/>
      <c r="ECV1" s="629"/>
      <c r="ECW1" s="629"/>
      <c r="ECX1" s="629"/>
      <c r="ECY1" s="629"/>
      <c r="ECZ1" s="629"/>
      <c r="EDA1" s="629"/>
      <c r="EDB1" s="629"/>
      <c r="EDC1" s="629"/>
      <c r="EDD1" s="629"/>
      <c r="EDE1" s="629"/>
      <c r="EDF1" s="629"/>
      <c r="EDG1" s="629"/>
      <c r="EDH1" s="629"/>
      <c r="EDI1" s="629"/>
      <c r="EDJ1" s="629"/>
      <c r="EDK1" s="629"/>
      <c r="EDL1" s="629"/>
      <c r="EDM1" s="629"/>
      <c r="EDN1" s="629"/>
      <c r="EDO1" s="629"/>
      <c r="EDP1" s="629"/>
      <c r="EDQ1" s="629"/>
      <c r="EDR1" s="629"/>
      <c r="EDS1" s="629"/>
      <c r="EDT1" s="629"/>
      <c r="EDU1" s="629"/>
      <c r="EDV1" s="629"/>
      <c r="EDW1" s="629"/>
      <c r="EDX1" s="629"/>
      <c r="EDY1" s="629"/>
      <c r="EDZ1" s="629"/>
      <c r="EEA1" s="629"/>
      <c r="EEB1" s="629"/>
      <c r="EEC1" s="629"/>
      <c r="EED1" s="629"/>
      <c r="EEE1" s="629"/>
      <c r="EEF1" s="629"/>
      <c r="EEG1" s="629"/>
      <c r="EEH1" s="629"/>
      <c r="EEI1" s="629"/>
      <c r="EEJ1" s="629"/>
      <c r="EEK1" s="629"/>
      <c r="EEL1" s="629"/>
      <c r="EEM1" s="629"/>
      <c r="EEN1" s="629"/>
      <c r="EEO1" s="629"/>
      <c r="EEP1" s="629"/>
      <c r="EEQ1" s="629"/>
      <c r="EER1" s="629"/>
      <c r="EES1" s="629"/>
      <c r="EET1" s="629"/>
      <c r="EEU1" s="629"/>
      <c r="EEV1" s="629"/>
      <c r="EEW1" s="629"/>
      <c r="EEX1" s="629"/>
      <c r="EEY1" s="629"/>
      <c r="EEZ1" s="629"/>
      <c r="EFA1" s="629"/>
      <c r="EFB1" s="629"/>
      <c r="EFC1" s="629"/>
      <c r="EFD1" s="629"/>
      <c r="EFE1" s="629"/>
      <c r="EFF1" s="629"/>
      <c r="EFG1" s="629"/>
      <c r="EFH1" s="629"/>
      <c r="EFI1" s="629"/>
      <c r="EFJ1" s="629"/>
      <c r="EFK1" s="629"/>
      <c r="EFL1" s="629"/>
      <c r="EFM1" s="629"/>
      <c r="EFN1" s="629"/>
      <c r="EFO1" s="629"/>
      <c r="EFP1" s="629"/>
      <c r="EFQ1" s="629"/>
      <c r="EFR1" s="629"/>
      <c r="EFS1" s="629"/>
      <c r="EFT1" s="629"/>
      <c r="EFU1" s="629"/>
      <c r="EFV1" s="629"/>
      <c r="EFW1" s="629"/>
      <c r="EFX1" s="629"/>
      <c r="EFY1" s="629"/>
      <c r="EFZ1" s="629"/>
      <c r="EGA1" s="629"/>
      <c r="EGB1" s="629"/>
      <c r="EGC1" s="629"/>
      <c r="EGD1" s="629"/>
      <c r="EGE1" s="629"/>
      <c r="EGF1" s="629"/>
      <c r="EGG1" s="629"/>
      <c r="EGH1" s="629"/>
      <c r="EGI1" s="629"/>
      <c r="EGJ1" s="629"/>
      <c r="EGK1" s="629"/>
      <c r="EGL1" s="629"/>
      <c r="EGM1" s="629"/>
      <c r="EGN1" s="629"/>
      <c r="EGO1" s="629"/>
      <c r="EGP1" s="629"/>
      <c r="EGQ1" s="629"/>
      <c r="EGR1" s="629"/>
      <c r="EGS1" s="629"/>
      <c r="EGT1" s="629"/>
      <c r="EGU1" s="629"/>
      <c r="EGV1" s="629"/>
      <c r="EGW1" s="629"/>
      <c r="EGX1" s="629"/>
      <c r="EGY1" s="629"/>
      <c r="EGZ1" s="629"/>
      <c r="EHA1" s="629"/>
      <c r="EHB1" s="629"/>
      <c r="EHC1" s="629"/>
      <c r="EHD1" s="629"/>
      <c r="EHE1" s="629"/>
      <c r="EHF1" s="629"/>
      <c r="EHG1" s="629"/>
      <c r="EHH1" s="629"/>
      <c r="EHI1" s="629"/>
      <c r="EHJ1" s="629"/>
      <c r="EHK1" s="629"/>
      <c r="EHL1" s="629"/>
      <c r="EHM1" s="629"/>
      <c r="EHN1" s="629"/>
      <c r="EHO1" s="629"/>
      <c r="EHP1" s="629"/>
      <c r="EHQ1" s="629"/>
      <c r="EHR1" s="629"/>
      <c r="EHS1" s="629"/>
      <c r="EHT1" s="629"/>
      <c r="EHU1" s="629"/>
      <c r="EHV1" s="629"/>
      <c r="EHW1" s="629"/>
      <c r="EHX1" s="629"/>
      <c r="EHY1" s="629"/>
      <c r="EHZ1" s="629"/>
      <c r="EIA1" s="629"/>
      <c r="EIB1" s="629"/>
      <c r="EIC1" s="629"/>
      <c r="EID1" s="629"/>
      <c r="EIE1" s="629"/>
      <c r="EIF1" s="629"/>
      <c r="EIG1" s="629"/>
      <c r="EIH1" s="629"/>
      <c r="EII1" s="629"/>
      <c r="EIJ1" s="629"/>
      <c r="EIK1" s="629"/>
      <c r="EIL1" s="629"/>
      <c r="EIM1" s="629"/>
      <c r="EIN1" s="629"/>
      <c r="EIO1" s="629"/>
      <c r="EIP1" s="629"/>
      <c r="EIQ1" s="629"/>
      <c r="EIR1" s="629"/>
      <c r="EIS1" s="629"/>
      <c r="EIT1" s="629"/>
      <c r="EIU1" s="629"/>
      <c r="EIV1" s="629"/>
      <c r="EIW1" s="629"/>
      <c r="EIX1" s="629"/>
      <c r="EIY1" s="629"/>
      <c r="EIZ1" s="629"/>
      <c r="EJA1" s="629"/>
      <c r="EJB1" s="629"/>
      <c r="EJC1" s="629"/>
      <c r="EJD1" s="629"/>
      <c r="EJE1" s="629"/>
      <c r="EJF1" s="629"/>
      <c r="EJG1" s="629"/>
      <c r="EJH1" s="629"/>
      <c r="EJI1" s="629"/>
      <c r="EJJ1" s="629"/>
      <c r="EJK1" s="629"/>
      <c r="EJL1" s="629"/>
      <c r="EJM1" s="629"/>
      <c r="EJN1" s="629"/>
      <c r="EJO1" s="629"/>
      <c r="EJP1" s="629"/>
      <c r="EJQ1" s="629"/>
      <c r="EJR1" s="629"/>
      <c r="EJS1" s="629"/>
      <c r="EJT1" s="629"/>
      <c r="EJU1" s="629"/>
      <c r="EJV1" s="629"/>
      <c r="EJW1" s="629"/>
      <c r="EJX1" s="629"/>
      <c r="EJY1" s="629"/>
      <c r="EJZ1" s="629"/>
      <c r="EKA1" s="629"/>
      <c r="EKB1" s="629"/>
      <c r="EKC1" s="629"/>
      <c r="EKD1" s="629"/>
      <c r="EKE1" s="629"/>
      <c r="EKF1" s="629"/>
      <c r="EKG1" s="629"/>
      <c r="EKH1" s="629"/>
      <c r="EKI1" s="629"/>
      <c r="EKJ1" s="629"/>
      <c r="EKK1" s="629"/>
      <c r="EKL1" s="629"/>
      <c r="EKM1" s="629"/>
      <c r="EKN1" s="629"/>
      <c r="EKO1" s="629"/>
      <c r="EKP1" s="629"/>
      <c r="EKQ1" s="629"/>
      <c r="EKR1" s="629"/>
      <c r="EKS1" s="629"/>
      <c r="EKT1" s="629"/>
      <c r="EKU1" s="629"/>
      <c r="EKV1" s="629"/>
      <c r="EKW1" s="629"/>
      <c r="EKX1" s="629"/>
      <c r="EKY1" s="629"/>
      <c r="EKZ1" s="629"/>
      <c r="ELA1" s="629"/>
      <c r="ELB1" s="629"/>
      <c r="ELC1" s="629"/>
      <c r="ELD1" s="629"/>
      <c r="ELE1" s="629"/>
      <c r="ELF1" s="629"/>
      <c r="ELG1" s="629"/>
      <c r="ELH1" s="629"/>
      <c r="ELI1" s="629"/>
      <c r="ELJ1" s="629"/>
      <c r="ELK1" s="629"/>
      <c r="ELL1" s="629"/>
      <c r="ELM1" s="629"/>
      <c r="ELN1" s="629"/>
      <c r="ELO1" s="629"/>
      <c r="ELP1" s="629"/>
      <c r="ELQ1" s="629"/>
      <c r="ELR1" s="629"/>
      <c r="ELS1" s="629"/>
      <c r="ELT1" s="629"/>
      <c r="ELU1" s="629"/>
      <c r="ELV1" s="629"/>
      <c r="ELW1" s="629"/>
      <c r="ELX1" s="629"/>
      <c r="ELY1" s="629"/>
      <c r="ELZ1" s="629"/>
      <c r="EMA1" s="629"/>
      <c r="EMB1" s="629"/>
      <c r="EMC1" s="629"/>
      <c r="EMD1" s="629"/>
      <c r="EME1" s="629"/>
      <c r="EMF1" s="629"/>
      <c r="EMG1" s="629"/>
      <c r="EMH1" s="629"/>
      <c r="EMI1" s="629"/>
      <c r="EMJ1" s="629"/>
      <c r="EMK1" s="629"/>
      <c r="EML1" s="629"/>
      <c r="EMM1" s="629"/>
      <c r="EMN1" s="629"/>
      <c r="EMO1" s="629"/>
      <c r="EMP1" s="629"/>
      <c r="EMQ1" s="629"/>
      <c r="EMR1" s="629"/>
      <c r="EMS1" s="629"/>
      <c r="EMT1" s="629"/>
      <c r="EMU1" s="629"/>
      <c r="EMV1" s="629"/>
      <c r="EMW1" s="629"/>
      <c r="EMX1" s="629"/>
      <c r="EMY1" s="629"/>
      <c r="EMZ1" s="629"/>
      <c r="ENA1" s="629"/>
      <c r="ENB1" s="629"/>
      <c r="ENC1" s="629"/>
      <c r="END1" s="629"/>
      <c r="ENE1" s="629"/>
      <c r="ENF1" s="629"/>
      <c r="ENG1" s="629"/>
      <c r="ENH1" s="629"/>
      <c r="ENI1" s="629"/>
      <c r="ENJ1" s="629"/>
      <c r="ENK1" s="629"/>
      <c r="ENL1" s="629"/>
      <c r="ENM1" s="629"/>
      <c r="ENN1" s="629"/>
      <c r="ENO1" s="629"/>
      <c r="ENP1" s="629"/>
      <c r="ENQ1" s="629"/>
      <c r="ENR1" s="629"/>
      <c r="ENS1" s="629"/>
      <c r="ENT1" s="629"/>
      <c r="ENU1" s="629"/>
      <c r="ENV1" s="629"/>
      <c r="ENW1" s="629"/>
      <c r="ENX1" s="629"/>
      <c r="ENY1" s="629"/>
      <c r="ENZ1" s="629"/>
      <c r="EOA1" s="629"/>
      <c r="EOB1" s="629"/>
      <c r="EOC1" s="629"/>
      <c r="EOD1" s="629"/>
      <c r="EOE1" s="629"/>
      <c r="EOF1" s="629"/>
      <c r="EOG1" s="629"/>
      <c r="EOH1" s="629"/>
      <c r="EOI1" s="629"/>
      <c r="EOJ1" s="629"/>
      <c r="EOK1" s="629"/>
      <c r="EOL1" s="629"/>
      <c r="EOM1" s="629"/>
      <c r="EON1" s="629"/>
      <c r="EOO1" s="629"/>
      <c r="EOP1" s="629"/>
      <c r="EOQ1" s="629"/>
      <c r="EOR1" s="629"/>
      <c r="EOS1" s="629"/>
      <c r="EOT1" s="629"/>
      <c r="EOU1" s="629"/>
      <c r="EOV1" s="629"/>
      <c r="EOW1" s="629"/>
      <c r="EOX1" s="629"/>
      <c r="EOY1" s="629"/>
      <c r="EOZ1" s="629"/>
      <c r="EPA1" s="629"/>
      <c r="EPB1" s="629"/>
      <c r="EPC1" s="629"/>
      <c r="EPD1" s="629"/>
      <c r="EPE1" s="629"/>
      <c r="EPF1" s="629"/>
      <c r="EPG1" s="629"/>
      <c r="EPH1" s="629"/>
      <c r="EPI1" s="629"/>
      <c r="EPJ1" s="629"/>
      <c r="EPK1" s="629"/>
      <c r="EPL1" s="629"/>
      <c r="EPM1" s="629"/>
      <c r="EPN1" s="629"/>
      <c r="EPO1" s="629"/>
      <c r="EPP1" s="629"/>
      <c r="EPQ1" s="629"/>
      <c r="EPR1" s="629"/>
      <c r="EPS1" s="629"/>
      <c r="EPT1" s="629"/>
      <c r="EPU1" s="629"/>
      <c r="EPV1" s="629"/>
      <c r="EPW1" s="629"/>
      <c r="EPX1" s="629"/>
      <c r="EPY1" s="629"/>
      <c r="EPZ1" s="629"/>
      <c r="EQA1" s="629"/>
      <c r="EQB1" s="629"/>
      <c r="EQC1" s="629"/>
      <c r="EQD1" s="629"/>
      <c r="EQE1" s="629"/>
      <c r="EQF1" s="629"/>
      <c r="EQG1" s="629"/>
      <c r="EQH1" s="629"/>
      <c r="EQI1" s="629"/>
      <c r="EQJ1" s="629"/>
      <c r="EQK1" s="629"/>
      <c r="EQL1" s="629"/>
      <c r="EQM1" s="629"/>
      <c r="EQN1" s="629"/>
      <c r="EQO1" s="629"/>
      <c r="EQP1" s="629"/>
      <c r="EQQ1" s="629"/>
      <c r="EQR1" s="629"/>
      <c r="EQS1" s="629"/>
      <c r="EQT1" s="629"/>
      <c r="EQU1" s="629"/>
      <c r="EQV1" s="629"/>
      <c r="EQW1" s="629"/>
      <c r="EQX1" s="629"/>
      <c r="EQY1" s="629"/>
      <c r="EQZ1" s="629"/>
      <c r="ERA1" s="629"/>
      <c r="ERB1" s="629"/>
      <c r="ERC1" s="629"/>
      <c r="ERD1" s="629"/>
      <c r="ERE1" s="629"/>
      <c r="ERF1" s="629"/>
      <c r="ERG1" s="629"/>
      <c r="ERH1" s="629"/>
      <c r="ERI1" s="629"/>
      <c r="ERJ1" s="629"/>
      <c r="ERK1" s="629"/>
      <c r="ERL1" s="629"/>
      <c r="ERM1" s="629"/>
      <c r="ERN1" s="629"/>
      <c r="ERO1" s="629"/>
      <c r="ERP1" s="629"/>
      <c r="ERQ1" s="629"/>
      <c r="ERR1" s="629"/>
      <c r="ERS1" s="629"/>
      <c r="ERT1" s="629"/>
      <c r="ERU1" s="629"/>
      <c r="ERV1" s="629"/>
      <c r="ERW1" s="629"/>
      <c r="ERX1" s="629"/>
      <c r="ERY1" s="629"/>
      <c r="ERZ1" s="629"/>
      <c r="ESA1" s="629"/>
      <c r="ESB1" s="629"/>
      <c r="ESC1" s="629"/>
      <c r="ESD1" s="629"/>
      <c r="ESE1" s="629"/>
      <c r="ESF1" s="629"/>
      <c r="ESG1" s="629"/>
      <c r="ESH1" s="629"/>
      <c r="ESI1" s="629"/>
      <c r="ESJ1" s="629"/>
      <c r="ESK1" s="629"/>
      <c r="ESL1" s="629"/>
      <c r="ESM1" s="629"/>
      <c r="ESN1" s="629"/>
      <c r="ESO1" s="629"/>
      <c r="ESP1" s="629"/>
      <c r="ESQ1" s="629"/>
      <c r="ESR1" s="629"/>
      <c r="ESS1" s="629"/>
      <c r="EST1" s="629"/>
      <c r="ESU1" s="629"/>
      <c r="ESV1" s="629"/>
      <c r="ESW1" s="629"/>
      <c r="ESX1" s="629"/>
      <c r="ESY1" s="629"/>
      <c r="ESZ1" s="629"/>
      <c r="ETA1" s="629"/>
      <c r="ETB1" s="629"/>
      <c r="ETC1" s="629"/>
      <c r="ETD1" s="629"/>
      <c r="ETE1" s="629"/>
      <c r="ETF1" s="629"/>
      <c r="ETG1" s="629"/>
      <c r="ETH1" s="629"/>
      <c r="ETI1" s="629"/>
      <c r="ETJ1" s="629"/>
      <c r="ETK1" s="629"/>
      <c r="ETL1" s="629"/>
      <c r="ETM1" s="629"/>
      <c r="ETN1" s="629"/>
      <c r="ETO1" s="629"/>
      <c r="ETP1" s="629"/>
      <c r="ETQ1" s="629"/>
      <c r="ETR1" s="629"/>
      <c r="ETS1" s="629"/>
      <c r="ETT1" s="629"/>
      <c r="ETU1" s="629"/>
      <c r="ETV1" s="629"/>
      <c r="ETW1" s="629"/>
      <c r="ETX1" s="629"/>
      <c r="ETY1" s="629"/>
      <c r="ETZ1" s="629"/>
      <c r="EUA1" s="629"/>
      <c r="EUB1" s="629"/>
      <c r="EUC1" s="629"/>
      <c r="EUD1" s="629"/>
      <c r="EUE1" s="629"/>
      <c r="EUF1" s="629"/>
      <c r="EUG1" s="629"/>
      <c r="EUH1" s="629"/>
      <c r="EUI1" s="629"/>
      <c r="EUJ1" s="629"/>
      <c r="EUK1" s="629"/>
      <c r="EUL1" s="629"/>
      <c r="EUM1" s="629"/>
      <c r="EUN1" s="629"/>
      <c r="EUO1" s="629"/>
      <c r="EUP1" s="629"/>
      <c r="EUQ1" s="629"/>
      <c r="EUR1" s="629"/>
      <c r="EUS1" s="629"/>
      <c r="EUT1" s="629"/>
      <c r="EUU1" s="629"/>
      <c r="EUV1" s="629"/>
      <c r="EUW1" s="629"/>
      <c r="EUX1" s="629"/>
      <c r="EUY1" s="629"/>
      <c r="EUZ1" s="629"/>
      <c r="EVA1" s="629"/>
      <c r="EVB1" s="629"/>
      <c r="EVC1" s="629"/>
      <c r="EVD1" s="629"/>
      <c r="EVE1" s="629"/>
      <c r="EVF1" s="629"/>
      <c r="EVG1" s="629"/>
      <c r="EVH1" s="629"/>
      <c r="EVI1" s="629"/>
      <c r="EVJ1" s="629"/>
      <c r="EVK1" s="629"/>
      <c r="EVL1" s="629"/>
      <c r="EVM1" s="629"/>
      <c r="EVN1" s="629"/>
      <c r="EVO1" s="629"/>
      <c r="EVP1" s="629"/>
      <c r="EVQ1" s="629"/>
      <c r="EVR1" s="629"/>
      <c r="EVS1" s="629"/>
      <c r="EVT1" s="629"/>
      <c r="EVU1" s="629"/>
      <c r="EVV1" s="629"/>
      <c r="EVW1" s="629"/>
      <c r="EVX1" s="629"/>
      <c r="EVY1" s="629"/>
      <c r="EVZ1" s="629"/>
      <c r="EWA1" s="629"/>
      <c r="EWB1" s="629"/>
      <c r="EWC1" s="629"/>
      <c r="EWD1" s="629"/>
      <c r="EWE1" s="629"/>
      <c r="EWF1" s="629"/>
      <c r="EWG1" s="629"/>
      <c r="EWH1" s="629"/>
      <c r="EWI1" s="629"/>
      <c r="EWJ1" s="629"/>
      <c r="EWK1" s="629"/>
      <c r="EWL1" s="629"/>
      <c r="EWM1" s="629"/>
      <c r="EWN1" s="629"/>
      <c r="EWO1" s="629"/>
      <c r="EWP1" s="629"/>
      <c r="EWQ1" s="629"/>
      <c r="EWR1" s="629"/>
      <c r="EWS1" s="629"/>
      <c r="EWT1" s="629"/>
      <c r="EWU1" s="629"/>
      <c r="EWV1" s="629"/>
      <c r="EWW1" s="629"/>
      <c r="EWX1" s="629"/>
      <c r="EWY1" s="629"/>
      <c r="EWZ1" s="629"/>
      <c r="EXA1" s="629"/>
      <c r="EXB1" s="629"/>
      <c r="EXC1" s="629"/>
      <c r="EXD1" s="629"/>
      <c r="EXE1" s="629"/>
      <c r="EXF1" s="629"/>
      <c r="EXG1" s="629"/>
      <c r="EXH1" s="629"/>
      <c r="EXI1" s="629"/>
      <c r="EXJ1" s="629"/>
      <c r="EXK1" s="629"/>
      <c r="EXL1" s="629"/>
      <c r="EXM1" s="629"/>
      <c r="EXN1" s="629"/>
      <c r="EXO1" s="629"/>
      <c r="EXP1" s="629"/>
      <c r="EXQ1" s="629"/>
      <c r="EXR1" s="629"/>
      <c r="EXS1" s="629"/>
      <c r="EXT1" s="629"/>
      <c r="EXU1" s="629"/>
      <c r="EXV1" s="629"/>
      <c r="EXW1" s="629"/>
      <c r="EXX1" s="629"/>
      <c r="EXY1" s="629"/>
      <c r="EXZ1" s="629"/>
      <c r="EYA1" s="629"/>
      <c r="EYB1" s="629"/>
      <c r="EYC1" s="629"/>
      <c r="EYD1" s="629"/>
      <c r="EYE1" s="629"/>
      <c r="EYF1" s="629"/>
      <c r="EYG1" s="629"/>
      <c r="EYH1" s="629"/>
      <c r="EYI1" s="629"/>
      <c r="EYJ1" s="629"/>
      <c r="EYK1" s="629"/>
      <c r="EYL1" s="629"/>
      <c r="EYM1" s="629"/>
      <c r="EYN1" s="629"/>
      <c r="EYO1" s="629"/>
      <c r="EYP1" s="629"/>
      <c r="EYQ1" s="629"/>
      <c r="EYR1" s="629"/>
      <c r="EYS1" s="629"/>
      <c r="EYT1" s="629"/>
      <c r="EYU1" s="629"/>
      <c r="EYV1" s="629"/>
      <c r="EYW1" s="629"/>
      <c r="EYX1" s="629"/>
      <c r="EYY1" s="629"/>
      <c r="EYZ1" s="629"/>
      <c r="EZA1" s="629"/>
      <c r="EZB1" s="629"/>
      <c r="EZC1" s="629"/>
      <c r="EZD1" s="629"/>
      <c r="EZE1" s="629"/>
      <c r="EZF1" s="629"/>
      <c r="EZG1" s="629"/>
      <c r="EZH1" s="629"/>
      <c r="EZI1" s="629"/>
      <c r="EZJ1" s="629"/>
      <c r="EZK1" s="629"/>
      <c r="EZL1" s="629"/>
      <c r="EZM1" s="629"/>
      <c r="EZN1" s="629"/>
      <c r="EZO1" s="629"/>
      <c r="EZP1" s="629"/>
      <c r="EZQ1" s="629"/>
      <c r="EZR1" s="629"/>
      <c r="EZS1" s="629"/>
      <c r="EZT1" s="629"/>
      <c r="EZU1" s="629"/>
      <c r="EZV1" s="629"/>
      <c r="EZW1" s="629"/>
      <c r="EZX1" s="629"/>
      <c r="EZY1" s="629"/>
      <c r="EZZ1" s="629"/>
      <c r="FAA1" s="629"/>
      <c r="FAB1" s="629"/>
      <c r="FAC1" s="629"/>
      <c r="FAD1" s="629"/>
      <c r="FAE1" s="629"/>
      <c r="FAF1" s="629"/>
      <c r="FAG1" s="629"/>
      <c r="FAH1" s="629"/>
      <c r="FAI1" s="629"/>
      <c r="FAJ1" s="629"/>
      <c r="FAK1" s="629"/>
      <c r="FAL1" s="629"/>
      <c r="FAM1" s="629"/>
      <c r="FAN1" s="629"/>
      <c r="FAO1" s="629"/>
      <c r="FAP1" s="629"/>
      <c r="FAQ1" s="629"/>
      <c r="FAR1" s="629"/>
      <c r="FAS1" s="629"/>
      <c r="FAT1" s="629"/>
      <c r="FAU1" s="629"/>
      <c r="FAV1" s="629"/>
      <c r="FAW1" s="629"/>
      <c r="FAX1" s="629"/>
      <c r="FAY1" s="629"/>
      <c r="FAZ1" s="629"/>
      <c r="FBA1" s="629"/>
      <c r="FBB1" s="629"/>
      <c r="FBC1" s="629"/>
      <c r="FBD1" s="629"/>
      <c r="FBE1" s="629"/>
      <c r="FBF1" s="629"/>
      <c r="FBG1" s="629"/>
      <c r="FBH1" s="629"/>
      <c r="FBI1" s="629"/>
      <c r="FBJ1" s="629"/>
      <c r="FBK1" s="629"/>
      <c r="FBL1" s="629"/>
      <c r="FBM1" s="629"/>
      <c r="FBN1" s="629"/>
      <c r="FBO1" s="629"/>
      <c r="FBP1" s="629"/>
      <c r="FBQ1" s="629"/>
      <c r="FBR1" s="629"/>
      <c r="FBS1" s="629"/>
      <c r="FBT1" s="629"/>
      <c r="FBU1" s="629"/>
      <c r="FBV1" s="629"/>
      <c r="FBW1" s="629"/>
      <c r="FBX1" s="629"/>
      <c r="FBY1" s="629"/>
      <c r="FBZ1" s="629"/>
      <c r="FCA1" s="629"/>
      <c r="FCB1" s="629"/>
      <c r="FCC1" s="629"/>
      <c r="FCD1" s="629"/>
      <c r="FCE1" s="629"/>
      <c r="FCF1" s="629"/>
      <c r="FCG1" s="629"/>
      <c r="FCH1" s="629"/>
      <c r="FCI1" s="629"/>
      <c r="FCJ1" s="629"/>
      <c r="FCK1" s="629"/>
      <c r="FCL1" s="629"/>
      <c r="FCM1" s="629"/>
      <c r="FCN1" s="629"/>
      <c r="FCO1" s="629"/>
      <c r="FCP1" s="629"/>
      <c r="FCQ1" s="629"/>
      <c r="FCR1" s="629"/>
      <c r="FCS1" s="629"/>
      <c r="FCT1" s="629"/>
      <c r="FCU1" s="629"/>
      <c r="FCV1" s="629"/>
      <c r="FCW1" s="629"/>
      <c r="FCX1" s="629"/>
      <c r="FCY1" s="629"/>
      <c r="FCZ1" s="629"/>
      <c r="FDA1" s="629"/>
      <c r="FDB1" s="629"/>
      <c r="FDC1" s="629"/>
      <c r="FDD1" s="629"/>
      <c r="FDE1" s="629"/>
      <c r="FDF1" s="629"/>
      <c r="FDG1" s="629"/>
      <c r="FDH1" s="629"/>
      <c r="FDI1" s="629"/>
      <c r="FDJ1" s="629"/>
      <c r="FDK1" s="629"/>
      <c r="FDL1" s="629"/>
      <c r="FDM1" s="629"/>
      <c r="FDN1" s="629"/>
      <c r="FDO1" s="629"/>
      <c r="FDP1" s="629"/>
      <c r="FDQ1" s="629"/>
      <c r="FDR1" s="629"/>
      <c r="FDS1" s="629"/>
      <c r="FDT1" s="629"/>
      <c r="FDU1" s="629"/>
      <c r="FDV1" s="629"/>
      <c r="FDW1" s="629"/>
      <c r="FDX1" s="629"/>
      <c r="FDY1" s="629"/>
      <c r="FDZ1" s="629"/>
      <c r="FEA1" s="629"/>
      <c r="FEB1" s="629"/>
      <c r="FEC1" s="629"/>
      <c r="FED1" s="629"/>
      <c r="FEE1" s="629"/>
      <c r="FEF1" s="629"/>
      <c r="FEG1" s="629"/>
      <c r="FEH1" s="629"/>
      <c r="FEI1" s="629"/>
      <c r="FEJ1" s="629"/>
      <c r="FEK1" s="629"/>
      <c r="FEL1" s="629"/>
      <c r="FEM1" s="629"/>
      <c r="FEN1" s="629"/>
      <c r="FEO1" s="629"/>
      <c r="FEP1" s="629"/>
      <c r="FEQ1" s="629"/>
      <c r="FER1" s="629"/>
      <c r="FES1" s="629"/>
      <c r="FET1" s="629"/>
      <c r="FEU1" s="629"/>
      <c r="FEV1" s="629"/>
      <c r="FEW1" s="629"/>
      <c r="FEX1" s="629"/>
      <c r="FEY1" s="629"/>
      <c r="FEZ1" s="629"/>
      <c r="FFA1" s="629"/>
      <c r="FFB1" s="629"/>
      <c r="FFC1" s="629"/>
      <c r="FFD1" s="629"/>
      <c r="FFE1" s="629"/>
      <c r="FFF1" s="629"/>
      <c r="FFG1" s="629"/>
      <c r="FFH1" s="629"/>
      <c r="FFI1" s="629"/>
      <c r="FFJ1" s="629"/>
      <c r="FFK1" s="629"/>
      <c r="FFL1" s="629"/>
      <c r="FFM1" s="629"/>
      <c r="FFN1" s="629"/>
      <c r="FFO1" s="629"/>
      <c r="FFP1" s="629"/>
      <c r="FFQ1" s="629"/>
      <c r="FFR1" s="629"/>
      <c r="FFS1" s="629"/>
      <c r="FFT1" s="629"/>
      <c r="FFU1" s="629"/>
      <c r="FFV1" s="629"/>
      <c r="FFW1" s="629"/>
      <c r="FFX1" s="629"/>
      <c r="FFY1" s="629"/>
      <c r="FFZ1" s="629"/>
      <c r="FGA1" s="629"/>
      <c r="FGB1" s="629"/>
      <c r="FGC1" s="629"/>
      <c r="FGD1" s="629"/>
      <c r="FGE1" s="629"/>
      <c r="FGF1" s="629"/>
      <c r="FGG1" s="629"/>
      <c r="FGH1" s="629"/>
      <c r="FGI1" s="629"/>
      <c r="FGJ1" s="629"/>
      <c r="FGK1" s="629"/>
      <c r="FGL1" s="629"/>
      <c r="FGM1" s="629"/>
      <c r="FGN1" s="629"/>
      <c r="FGO1" s="629"/>
      <c r="FGP1" s="629"/>
      <c r="FGQ1" s="629"/>
      <c r="FGR1" s="629"/>
      <c r="FGS1" s="629"/>
      <c r="FGT1" s="629"/>
      <c r="FGU1" s="629"/>
      <c r="FGV1" s="629"/>
      <c r="FGW1" s="629"/>
      <c r="FGX1" s="629"/>
      <c r="FGY1" s="629"/>
      <c r="FGZ1" s="629"/>
      <c r="FHA1" s="629"/>
      <c r="FHB1" s="629"/>
      <c r="FHC1" s="629"/>
      <c r="FHD1" s="629"/>
      <c r="FHE1" s="629"/>
      <c r="FHF1" s="629"/>
      <c r="FHG1" s="629"/>
      <c r="FHH1" s="629"/>
      <c r="FHI1" s="629"/>
      <c r="FHJ1" s="629"/>
      <c r="FHK1" s="629"/>
      <c r="FHL1" s="629"/>
      <c r="FHM1" s="629"/>
      <c r="FHN1" s="629"/>
      <c r="FHO1" s="629"/>
      <c r="FHP1" s="629"/>
      <c r="FHQ1" s="629"/>
      <c r="FHR1" s="629"/>
      <c r="FHS1" s="629"/>
      <c r="FHT1" s="629"/>
      <c r="FHU1" s="629"/>
      <c r="FHV1" s="629"/>
      <c r="FHW1" s="629"/>
      <c r="FHX1" s="629"/>
      <c r="FHY1" s="629"/>
      <c r="FHZ1" s="629"/>
      <c r="FIA1" s="629"/>
      <c r="FIB1" s="629"/>
      <c r="FIC1" s="629"/>
      <c r="FID1" s="629"/>
      <c r="FIE1" s="629"/>
      <c r="FIF1" s="629"/>
      <c r="FIG1" s="629"/>
      <c r="FIH1" s="629"/>
      <c r="FII1" s="629"/>
      <c r="FIJ1" s="629"/>
      <c r="FIK1" s="629"/>
      <c r="FIL1" s="629"/>
      <c r="FIM1" s="629"/>
      <c r="FIN1" s="629"/>
      <c r="FIO1" s="629"/>
      <c r="FIP1" s="629"/>
      <c r="FIQ1" s="629"/>
      <c r="FIR1" s="629"/>
      <c r="FIS1" s="629"/>
      <c r="FIT1" s="629"/>
      <c r="FIU1" s="629"/>
      <c r="FIV1" s="629"/>
      <c r="FIW1" s="629"/>
      <c r="FIX1" s="629"/>
      <c r="FIY1" s="629"/>
      <c r="FIZ1" s="629"/>
      <c r="FJA1" s="629"/>
      <c r="FJB1" s="629"/>
      <c r="FJC1" s="629"/>
      <c r="FJD1" s="629"/>
      <c r="FJE1" s="629"/>
      <c r="FJF1" s="629"/>
      <c r="FJG1" s="629"/>
      <c r="FJH1" s="629"/>
      <c r="FJI1" s="629"/>
      <c r="FJJ1" s="629"/>
      <c r="FJK1" s="629"/>
      <c r="FJL1" s="629"/>
      <c r="FJM1" s="629"/>
      <c r="FJN1" s="629"/>
      <c r="FJO1" s="629"/>
      <c r="FJP1" s="629"/>
      <c r="FJQ1" s="629"/>
      <c r="FJR1" s="629"/>
      <c r="FJS1" s="629"/>
      <c r="FJT1" s="629"/>
      <c r="FJU1" s="629"/>
      <c r="FJV1" s="629"/>
      <c r="FJW1" s="629"/>
      <c r="FJX1" s="629"/>
      <c r="FJY1" s="629"/>
      <c r="FJZ1" s="629"/>
      <c r="FKA1" s="629"/>
      <c r="FKB1" s="629"/>
      <c r="FKC1" s="629"/>
      <c r="FKD1" s="629"/>
      <c r="FKE1" s="629"/>
      <c r="FKF1" s="629"/>
      <c r="FKG1" s="629"/>
      <c r="FKH1" s="629"/>
      <c r="FKI1" s="629"/>
      <c r="FKJ1" s="629"/>
      <c r="FKK1" s="629"/>
      <c r="FKL1" s="629"/>
      <c r="FKM1" s="629"/>
      <c r="FKN1" s="629"/>
      <c r="FKO1" s="629"/>
      <c r="FKP1" s="629"/>
      <c r="FKQ1" s="629"/>
      <c r="FKR1" s="629"/>
      <c r="FKS1" s="629"/>
      <c r="FKT1" s="629"/>
      <c r="FKU1" s="629"/>
      <c r="FKV1" s="629"/>
      <c r="FKW1" s="629"/>
      <c r="FKX1" s="629"/>
      <c r="FKY1" s="629"/>
      <c r="FKZ1" s="629"/>
      <c r="FLA1" s="629"/>
      <c r="FLB1" s="629"/>
      <c r="FLC1" s="629"/>
      <c r="FLD1" s="629"/>
      <c r="FLE1" s="629"/>
      <c r="FLF1" s="629"/>
      <c r="FLG1" s="629"/>
      <c r="FLH1" s="629"/>
      <c r="FLI1" s="629"/>
      <c r="FLJ1" s="629"/>
      <c r="FLK1" s="629"/>
      <c r="FLL1" s="629"/>
      <c r="FLM1" s="629"/>
      <c r="FLN1" s="629"/>
      <c r="FLO1" s="629"/>
      <c r="FLP1" s="629"/>
      <c r="FLQ1" s="629"/>
      <c r="FLR1" s="629"/>
      <c r="FLS1" s="629"/>
      <c r="FLT1" s="629"/>
      <c r="FLU1" s="629"/>
      <c r="FLV1" s="629"/>
      <c r="FLW1" s="629"/>
      <c r="FLX1" s="629"/>
      <c r="FLY1" s="629"/>
      <c r="FLZ1" s="629"/>
      <c r="FMA1" s="629"/>
      <c r="FMB1" s="629"/>
      <c r="FMC1" s="629"/>
      <c r="FMD1" s="629"/>
      <c r="FME1" s="629"/>
      <c r="FMF1" s="629"/>
      <c r="FMG1" s="629"/>
      <c r="FMH1" s="629"/>
      <c r="FMI1" s="629"/>
      <c r="FMJ1" s="629"/>
      <c r="FMK1" s="629"/>
      <c r="FML1" s="629"/>
      <c r="FMM1" s="629"/>
      <c r="FMN1" s="629"/>
      <c r="FMO1" s="629"/>
      <c r="FMP1" s="629"/>
      <c r="FMQ1" s="629"/>
      <c r="FMR1" s="629"/>
      <c r="FMS1" s="629"/>
      <c r="FMT1" s="629"/>
      <c r="FMU1" s="629"/>
      <c r="FMV1" s="629"/>
      <c r="FMW1" s="629"/>
      <c r="FMX1" s="629"/>
      <c r="FMY1" s="629"/>
      <c r="FMZ1" s="629"/>
      <c r="FNA1" s="629"/>
      <c r="FNB1" s="629"/>
      <c r="FNC1" s="629"/>
      <c r="FND1" s="629"/>
      <c r="FNE1" s="629"/>
      <c r="FNF1" s="629"/>
      <c r="FNG1" s="629"/>
      <c r="FNH1" s="629"/>
      <c r="FNI1" s="629"/>
      <c r="FNJ1" s="629"/>
      <c r="FNK1" s="629"/>
      <c r="FNL1" s="629"/>
      <c r="FNM1" s="629"/>
      <c r="FNN1" s="629"/>
      <c r="FNO1" s="629"/>
      <c r="FNP1" s="629"/>
      <c r="FNQ1" s="629"/>
      <c r="FNR1" s="629"/>
      <c r="FNS1" s="629"/>
      <c r="FNT1" s="629"/>
      <c r="FNU1" s="629"/>
      <c r="FNV1" s="629"/>
      <c r="FNW1" s="629"/>
      <c r="FNX1" s="629"/>
      <c r="FNY1" s="629"/>
      <c r="FNZ1" s="629"/>
      <c r="FOA1" s="629"/>
      <c r="FOB1" s="629"/>
      <c r="FOC1" s="629"/>
      <c r="FOD1" s="629"/>
      <c r="FOE1" s="629"/>
      <c r="FOF1" s="629"/>
      <c r="FOG1" s="629"/>
      <c r="FOH1" s="629"/>
      <c r="FOI1" s="629"/>
      <c r="FOJ1" s="629"/>
      <c r="FOK1" s="629"/>
      <c r="FOL1" s="629"/>
      <c r="FOM1" s="629"/>
      <c r="FON1" s="629"/>
      <c r="FOO1" s="629"/>
      <c r="FOP1" s="629"/>
      <c r="FOQ1" s="629"/>
      <c r="FOR1" s="629"/>
      <c r="FOS1" s="629"/>
      <c r="FOT1" s="629"/>
      <c r="FOU1" s="629"/>
      <c r="FOV1" s="629"/>
      <c r="FOW1" s="629"/>
      <c r="FOX1" s="629"/>
      <c r="FOY1" s="629"/>
      <c r="FOZ1" s="629"/>
      <c r="FPA1" s="629"/>
      <c r="FPB1" s="629"/>
      <c r="FPC1" s="629"/>
      <c r="FPD1" s="629"/>
      <c r="FPE1" s="629"/>
      <c r="FPF1" s="629"/>
      <c r="FPG1" s="629"/>
      <c r="FPH1" s="629"/>
      <c r="FPI1" s="629"/>
      <c r="FPJ1" s="629"/>
      <c r="FPK1" s="629"/>
      <c r="FPL1" s="629"/>
      <c r="FPM1" s="629"/>
      <c r="FPN1" s="629"/>
      <c r="FPO1" s="629"/>
      <c r="FPP1" s="629"/>
      <c r="FPQ1" s="629"/>
      <c r="FPR1" s="629"/>
      <c r="FPS1" s="629"/>
      <c r="FPT1" s="629"/>
      <c r="FPU1" s="629"/>
      <c r="FPV1" s="629"/>
      <c r="FPW1" s="629"/>
      <c r="FPX1" s="629"/>
      <c r="FPY1" s="629"/>
      <c r="FPZ1" s="629"/>
      <c r="FQA1" s="629"/>
      <c r="FQB1" s="629"/>
      <c r="FQC1" s="629"/>
      <c r="FQD1" s="629"/>
      <c r="FQE1" s="629"/>
      <c r="FQF1" s="629"/>
      <c r="FQG1" s="629"/>
      <c r="FQH1" s="629"/>
      <c r="FQI1" s="629"/>
      <c r="FQJ1" s="629"/>
      <c r="FQK1" s="629"/>
      <c r="FQL1" s="629"/>
      <c r="FQM1" s="629"/>
      <c r="FQN1" s="629"/>
      <c r="FQO1" s="629"/>
      <c r="FQP1" s="629"/>
      <c r="FQQ1" s="629"/>
      <c r="FQR1" s="629"/>
      <c r="FQS1" s="629"/>
      <c r="FQT1" s="629"/>
      <c r="FQU1" s="629"/>
      <c r="FQV1" s="629"/>
      <c r="FQW1" s="629"/>
      <c r="FQX1" s="629"/>
      <c r="FQY1" s="629"/>
      <c r="FQZ1" s="629"/>
      <c r="FRA1" s="629"/>
      <c r="FRB1" s="629"/>
      <c r="FRC1" s="629"/>
      <c r="FRD1" s="629"/>
      <c r="FRE1" s="629"/>
      <c r="FRF1" s="629"/>
      <c r="FRG1" s="629"/>
      <c r="FRH1" s="629"/>
      <c r="FRI1" s="629"/>
      <c r="FRJ1" s="629"/>
      <c r="FRK1" s="629"/>
      <c r="FRL1" s="629"/>
      <c r="FRM1" s="629"/>
      <c r="FRN1" s="629"/>
      <c r="FRO1" s="629"/>
      <c r="FRP1" s="629"/>
      <c r="FRQ1" s="629"/>
      <c r="FRR1" s="629"/>
      <c r="FRS1" s="629"/>
      <c r="FRT1" s="629"/>
      <c r="FRU1" s="629"/>
      <c r="FRV1" s="629"/>
      <c r="FRW1" s="629"/>
      <c r="FRX1" s="629"/>
      <c r="FRY1" s="629"/>
      <c r="FRZ1" s="629"/>
      <c r="FSA1" s="629"/>
      <c r="FSB1" s="629"/>
      <c r="FSC1" s="629"/>
      <c r="FSD1" s="629"/>
      <c r="FSE1" s="629"/>
      <c r="FSF1" s="629"/>
      <c r="FSG1" s="629"/>
      <c r="FSH1" s="629"/>
      <c r="FSI1" s="629"/>
      <c r="FSJ1" s="629"/>
      <c r="FSK1" s="629"/>
      <c r="FSL1" s="629"/>
      <c r="FSM1" s="629"/>
      <c r="FSN1" s="629"/>
      <c r="FSO1" s="629"/>
      <c r="FSP1" s="629"/>
      <c r="FSQ1" s="629"/>
      <c r="FSR1" s="629"/>
      <c r="FSS1" s="629"/>
      <c r="FST1" s="629"/>
      <c r="FSU1" s="629"/>
      <c r="FSV1" s="629"/>
      <c r="FSW1" s="629"/>
      <c r="FSX1" s="629"/>
      <c r="FSY1" s="629"/>
      <c r="FSZ1" s="629"/>
      <c r="FTA1" s="629"/>
      <c r="FTB1" s="629"/>
      <c r="FTC1" s="629"/>
      <c r="FTD1" s="629"/>
      <c r="FTE1" s="629"/>
      <c r="FTF1" s="629"/>
      <c r="FTG1" s="629"/>
      <c r="FTH1" s="629"/>
      <c r="FTI1" s="629"/>
      <c r="FTJ1" s="629"/>
      <c r="FTK1" s="629"/>
      <c r="FTL1" s="629"/>
      <c r="FTM1" s="629"/>
      <c r="FTN1" s="629"/>
      <c r="FTO1" s="629"/>
      <c r="FTP1" s="629"/>
      <c r="FTQ1" s="629"/>
      <c r="FTR1" s="629"/>
      <c r="FTS1" s="629"/>
      <c r="FTT1" s="629"/>
      <c r="FTU1" s="629"/>
      <c r="FTV1" s="629"/>
      <c r="FTW1" s="629"/>
      <c r="FTX1" s="629"/>
      <c r="FTY1" s="629"/>
      <c r="FTZ1" s="629"/>
      <c r="FUA1" s="629"/>
      <c r="FUB1" s="629"/>
      <c r="FUC1" s="629"/>
      <c r="FUD1" s="629"/>
      <c r="FUE1" s="629"/>
      <c r="FUF1" s="629"/>
      <c r="FUG1" s="629"/>
      <c r="FUH1" s="629"/>
      <c r="FUI1" s="629"/>
      <c r="FUJ1" s="629"/>
      <c r="FUK1" s="629"/>
      <c r="FUL1" s="629"/>
      <c r="FUM1" s="629"/>
      <c r="FUN1" s="629"/>
      <c r="FUO1" s="629"/>
      <c r="FUP1" s="629"/>
      <c r="FUQ1" s="629"/>
      <c r="FUR1" s="629"/>
      <c r="FUS1" s="629"/>
      <c r="FUT1" s="629"/>
      <c r="FUU1" s="629"/>
      <c r="FUV1" s="629"/>
      <c r="FUW1" s="629"/>
      <c r="FUX1" s="629"/>
      <c r="FUY1" s="629"/>
      <c r="FUZ1" s="629"/>
      <c r="FVA1" s="629"/>
      <c r="FVB1" s="629"/>
      <c r="FVC1" s="629"/>
      <c r="FVD1" s="629"/>
      <c r="FVE1" s="629"/>
      <c r="FVF1" s="629"/>
      <c r="FVG1" s="629"/>
      <c r="FVH1" s="629"/>
      <c r="FVI1" s="629"/>
      <c r="FVJ1" s="629"/>
      <c r="FVK1" s="629"/>
      <c r="FVL1" s="629"/>
      <c r="FVM1" s="629"/>
      <c r="FVN1" s="629"/>
      <c r="FVO1" s="629"/>
      <c r="FVP1" s="629"/>
      <c r="FVQ1" s="629"/>
      <c r="FVR1" s="629"/>
      <c r="FVS1" s="629"/>
      <c r="FVT1" s="629"/>
      <c r="FVU1" s="629"/>
      <c r="FVV1" s="629"/>
      <c r="FVW1" s="629"/>
      <c r="FVX1" s="629"/>
      <c r="FVY1" s="629"/>
      <c r="FVZ1" s="629"/>
      <c r="FWA1" s="629"/>
      <c r="FWB1" s="629"/>
      <c r="FWC1" s="629"/>
      <c r="FWD1" s="629"/>
      <c r="FWE1" s="629"/>
      <c r="FWF1" s="629"/>
      <c r="FWG1" s="629"/>
      <c r="FWH1" s="629"/>
      <c r="FWI1" s="629"/>
      <c r="FWJ1" s="629"/>
      <c r="FWK1" s="629"/>
      <c r="FWL1" s="629"/>
      <c r="FWM1" s="629"/>
      <c r="FWN1" s="629"/>
      <c r="FWO1" s="629"/>
      <c r="FWP1" s="629"/>
      <c r="FWQ1" s="629"/>
      <c r="FWR1" s="629"/>
      <c r="FWS1" s="629"/>
      <c r="FWT1" s="629"/>
      <c r="FWU1" s="629"/>
      <c r="FWV1" s="629"/>
      <c r="FWW1" s="629"/>
      <c r="FWX1" s="629"/>
      <c r="FWY1" s="629"/>
      <c r="FWZ1" s="629"/>
      <c r="FXA1" s="629"/>
      <c r="FXB1" s="629"/>
      <c r="FXC1" s="629"/>
      <c r="FXD1" s="629"/>
      <c r="FXE1" s="629"/>
      <c r="FXF1" s="629"/>
      <c r="FXG1" s="629"/>
      <c r="FXH1" s="629"/>
      <c r="FXI1" s="629"/>
      <c r="FXJ1" s="629"/>
      <c r="FXK1" s="629"/>
      <c r="FXL1" s="629"/>
      <c r="FXM1" s="629"/>
      <c r="FXN1" s="629"/>
      <c r="FXO1" s="629"/>
      <c r="FXP1" s="629"/>
      <c r="FXQ1" s="629"/>
      <c r="FXR1" s="629"/>
      <c r="FXS1" s="629"/>
      <c r="FXT1" s="629"/>
      <c r="FXU1" s="629"/>
      <c r="FXV1" s="629"/>
      <c r="FXW1" s="629"/>
      <c r="FXX1" s="629"/>
      <c r="FXY1" s="629"/>
      <c r="FXZ1" s="629"/>
      <c r="FYA1" s="629"/>
      <c r="FYB1" s="629"/>
      <c r="FYC1" s="629"/>
      <c r="FYD1" s="629"/>
      <c r="FYE1" s="629"/>
      <c r="FYF1" s="629"/>
      <c r="FYG1" s="629"/>
      <c r="FYH1" s="629"/>
      <c r="FYI1" s="629"/>
      <c r="FYJ1" s="629"/>
      <c r="FYK1" s="629"/>
      <c r="FYL1" s="629"/>
      <c r="FYM1" s="629"/>
      <c r="FYN1" s="629"/>
      <c r="FYO1" s="629"/>
      <c r="FYP1" s="629"/>
      <c r="FYQ1" s="629"/>
      <c r="FYR1" s="629"/>
      <c r="FYS1" s="629"/>
      <c r="FYT1" s="629"/>
      <c r="FYU1" s="629"/>
      <c r="FYV1" s="629"/>
      <c r="FYW1" s="629"/>
      <c r="FYX1" s="629"/>
      <c r="FYY1" s="629"/>
      <c r="FYZ1" s="629"/>
      <c r="FZA1" s="629"/>
      <c r="FZB1" s="629"/>
      <c r="FZC1" s="629"/>
      <c r="FZD1" s="629"/>
      <c r="FZE1" s="629"/>
      <c r="FZF1" s="629"/>
      <c r="FZG1" s="629"/>
      <c r="FZH1" s="629"/>
      <c r="FZI1" s="629"/>
      <c r="FZJ1" s="629"/>
      <c r="FZK1" s="629"/>
      <c r="FZL1" s="629"/>
      <c r="FZM1" s="629"/>
      <c r="FZN1" s="629"/>
      <c r="FZO1" s="629"/>
      <c r="FZP1" s="629"/>
      <c r="FZQ1" s="629"/>
      <c r="FZR1" s="629"/>
      <c r="FZS1" s="629"/>
      <c r="FZT1" s="629"/>
      <c r="FZU1" s="629"/>
      <c r="FZV1" s="629"/>
      <c r="FZW1" s="629"/>
      <c r="FZX1" s="629"/>
      <c r="FZY1" s="629"/>
      <c r="FZZ1" s="629"/>
      <c r="GAA1" s="629"/>
      <c r="GAB1" s="629"/>
      <c r="GAC1" s="629"/>
      <c r="GAD1" s="629"/>
      <c r="GAE1" s="629"/>
      <c r="GAF1" s="629"/>
      <c r="GAG1" s="629"/>
      <c r="GAH1" s="629"/>
      <c r="GAI1" s="629"/>
      <c r="GAJ1" s="629"/>
      <c r="GAK1" s="629"/>
      <c r="GAL1" s="629"/>
      <c r="GAM1" s="629"/>
      <c r="GAN1" s="629"/>
      <c r="GAO1" s="629"/>
      <c r="GAP1" s="629"/>
      <c r="GAQ1" s="629"/>
      <c r="GAR1" s="629"/>
      <c r="GAS1" s="629"/>
      <c r="GAT1" s="629"/>
      <c r="GAU1" s="629"/>
      <c r="GAV1" s="629"/>
      <c r="GAW1" s="629"/>
      <c r="GAX1" s="629"/>
      <c r="GAY1" s="629"/>
      <c r="GAZ1" s="629"/>
      <c r="GBA1" s="629"/>
      <c r="GBB1" s="629"/>
      <c r="GBC1" s="629"/>
      <c r="GBD1" s="629"/>
      <c r="GBE1" s="629"/>
      <c r="GBF1" s="629"/>
      <c r="GBG1" s="629"/>
      <c r="GBH1" s="629"/>
      <c r="GBI1" s="629"/>
      <c r="GBJ1" s="629"/>
      <c r="GBK1" s="629"/>
      <c r="GBL1" s="629"/>
      <c r="GBM1" s="629"/>
      <c r="GBN1" s="629"/>
      <c r="GBO1" s="629"/>
      <c r="GBP1" s="629"/>
      <c r="GBQ1" s="629"/>
      <c r="GBR1" s="629"/>
      <c r="GBS1" s="629"/>
      <c r="GBT1" s="629"/>
      <c r="GBU1" s="629"/>
      <c r="GBV1" s="629"/>
      <c r="GBW1" s="629"/>
      <c r="GBX1" s="629"/>
      <c r="GBY1" s="629"/>
      <c r="GBZ1" s="629"/>
      <c r="GCA1" s="629"/>
      <c r="GCB1" s="629"/>
      <c r="GCC1" s="629"/>
      <c r="GCD1" s="629"/>
      <c r="GCE1" s="629"/>
      <c r="GCF1" s="629"/>
      <c r="GCG1" s="629"/>
      <c r="GCH1" s="629"/>
      <c r="GCI1" s="629"/>
      <c r="GCJ1" s="629"/>
      <c r="GCK1" s="629"/>
      <c r="GCL1" s="629"/>
      <c r="GCM1" s="629"/>
      <c r="GCN1" s="629"/>
      <c r="GCO1" s="629"/>
      <c r="GCP1" s="629"/>
      <c r="GCQ1" s="629"/>
      <c r="GCR1" s="629"/>
      <c r="GCS1" s="629"/>
      <c r="GCT1" s="629"/>
      <c r="GCU1" s="629"/>
      <c r="GCV1" s="629"/>
      <c r="GCW1" s="629"/>
      <c r="GCX1" s="629"/>
      <c r="GCY1" s="629"/>
      <c r="GCZ1" s="629"/>
      <c r="GDA1" s="629"/>
      <c r="GDB1" s="629"/>
      <c r="GDC1" s="629"/>
      <c r="GDD1" s="629"/>
      <c r="GDE1" s="629"/>
      <c r="GDF1" s="629"/>
      <c r="GDG1" s="629"/>
      <c r="GDH1" s="629"/>
      <c r="GDI1" s="629"/>
      <c r="GDJ1" s="629"/>
      <c r="GDK1" s="629"/>
      <c r="GDL1" s="629"/>
      <c r="GDM1" s="629"/>
      <c r="GDN1" s="629"/>
      <c r="GDO1" s="629"/>
      <c r="GDP1" s="629"/>
      <c r="GDQ1" s="629"/>
      <c r="GDR1" s="629"/>
      <c r="GDS1" s="629"/>
      <c r="GDT1" s="629"/>
      <c r="GDU1" s="629"/>
      <c r="GDV1" s="629"/>
      <c r="GDW1" s="629"/>
      <c r="GDX1" s="629"/>
      <c r="GDY1" s="629"/>
      <c r="GDZ1" s="629"/>
      <c r="GEA1" s="629"/>
      <c r="GEB1" s="629"/>
      <c r="GEC1" s="629"/>
      <c r="GED1" s="629"/>
      <c r="GEE1" s="629"/>
      <c r="GEF1" s="629"/>
      <c r="GEG1" s="629"/>
      <c r="GEH1" s="629"/>
      <c r="GEI1" s="629"/>
      <c r="GEJ1" s="629"/>
      <c r="GEK1" s="629"/>
      <c r="GEL1" s="629"/>
      <c r="GEM1" s="629"/>
      <c r="GEN1" s="629"/>
      <c r="GEO1" s="629"/>
      <c r="GEP1" s="629"/>
      <c r="GEQ1" s="629"/>
      <c r="GER1" s="629"/>
      <c r="GES1" s="629"/>
      <c r="GET1" s="629"/>
      <c r="GEU1" s="629"/>
      <c r="GEV1" s="629"/>
      <c r="GEW1" s="629"/>
      <c r="GEX1" s="629"/>
      <c r="GEY1" s="629"/>
      <c r="GEZ1" s="629"/>
      <c r="GFA1" s="629"/>
      <c r="GFB1" s="629"/>
      <c r="GFC1" s="629"/>
      <c r="GFD1" s="629"/>
      <c r="GFE1" s="629"/>
      <c r="GFF1" s="629"/>
      <c r="GFG1" s="629"/>
      <c r="GFH1" s="629"/>
      <c r="GFI1" s="629"/>
      <c r="GFJ1" s="629"/>
      <c r="GFK1" s="629"/>
      <c r="GFL1" s="629"/>
      <c r="GFM1" s="629"/>
      <c r="GFN1" s="629"/>
      <c r="GFO1" s="629"/>
      <c r="GFP1" s="629"/>
      <c r="GFQ1" s="629"/>
      <c r="GFR1" s="629"/>
      <c r="GFS1" s="629"/>
      <c r="GFT1" s="629"/>
      <c r="GFU1" s="629"/>
      <c r="GFV1" s="629"/>
      <c r="GFW1" s="629"/>
      <c r="GFX1" s="629"/>
      <c r="GFY1" s="629"/>
      <c r="GFZ1" s="629"/>
      <c r="GGA1" s="629"/>
      <c r="GGB1" s="629"/>
      <c r="GGC1" s="629"/>
      <c r="GGD1" s="629"/>
      <c r="GGE1" s="629"/>
      <c r="GGF1" s="629"/>
      <c r="GGG1" s="629"/>
      <c r="GGH1" s="629"/>
      <c r="GGI1" s="629"/>
      <c r="GGJ1" s="629"/>
      <c r="GGK1" s="629"/>
      <c r="GGL1" s="629"/>
      <c r="GGM1" s="629"/>
      <c r="GGN1" s="629"/>
      <c r="GGO1" s="629"/>
      <c r="GGP1" s="629"/>
      <c r="GGQ1" s="629"/>
      <c r="GGR1" s="629"/>
      <c r="GGS1" s="629"/>
      <c r="GGT1" s="629"/>
      <c r="GGU1" s="629"/>
      <c r="GGV1" s="629"/>
      <c r="GGW1" s="629"/>
      <c r="GGX1" s="629"/>
      <c r="GGY1" s="629"/>
      <c r="GGZ1" s="629"/>
      <c r="GHA1" s="629"/>
      <c r="GHB1" s="629"/>
      <c r="GHC1" s="629"/>
      <c r="GHD1" s="629"/>
      <c r="GHE1" s="629"/>
      <c r="GHF1" s="629"/>
      <c r="GHG1" s="629"/>
      <c r="GHH1" s="629"/>
      <c r="GHI1" s="629"/>
      <c r="GHJ1" s="629"/>
      <c r="GHK1" s="629"/>
      <c r="GHL1" s="629"/>
      <c r="GHM1" s="629"/>
      <c r="GHN1" s="629"/>
      <c r="GHO1" s="629"/>
      <c r="GHP1" s="629"/>
      <c r="GHQ1" s="629"/>
      <c r="GHR1" s="629"/>
      <c r="GHS1" s="629"/>
      <c r="GHT1" s="629"/>
      <c r="GHU1" s="629"/>
      <c r="GHV1" s="629"/>
      <c r="GHW1" s="629"/>
      <c r="GHX1" s="629"/>
      <c r="GHY1" s="629"/>
      <c r="GHZ1" s="629"/>
      <c r="GIA1" s="629"/>
      <c r="GIB1" s="629"/>
      <c r="GIC1" s="629"/>
      <c r="GID1" s="629"/>
      <c r="GIE1" s="629"/>
      <c r="GIF1" s="629"/>
      <c r="GIG1" s="629"/>
      <c r="GIH1" s="629"/>
      <c r="GII1" s="629"/>
      <c r="GIJ1" s="629"/>
      <c r="GIK1" s="629"/>
      <c r="GIL1" s="629"/>
      <c r="GIM1" s="629"/>
      <c r="GIN1" s="629"/>
      <c r="GIO1" s="629"/>
      <c r="GIP1" s="629"/>
      <c r="GIQ1" s="629"/>
      <c r="GIR1" s="629"/>
      <c r="GIS1" s="629"/>
      <c r="GIT1" s="629"/>
      <c r="GIU1" s="629"/>
      <c r="GIV1" s="629"/>
      <c r="GIW1" s="629"/>
      <c r="GIX1" s="629"/>
      <c r="GIY1" s="629"/>
      <c r="GIZ1" s="629"/>
      <c r="GJA1" s="629"/>
      <c r="GJB1" s="629"/>
      <c r="GJC1" s="629"/>
      <c r="GJD1" s="629"/>
      <c r="GJE1" s="629"/>
      <c r="GJF1" s="629"/>
      <c r="GJG1" s="629"/>
      <c r="GJH1" s="629"/>
      <c r="GJI1" s="629"/>
      <c r="GJJ1" s="629"/>
      <c r="GJK1" s="629"/>
      <c r="GJL1" s="629"/>
      <c r="GJM1" s="629"/>
      <c r="GJN1" s="629"/>
      <c r="GJO1" s="629"/>
      <c r="GJP1" s="629"/>
      <c r="GJQ1" s="629"/>
      <c r="GJR1" s="629"/>
      <c r="GJS1" s="629"/>
      <c r="GJT1" s="629"/>
      <c r="GJU1" s="629"/>
      <c r="GJV1" s="629"/>
      <c r="GJW1" s="629"/>
      <c r="GJX1" s="629"/>
      <c r="GJY1" s="629"/>
      <c r="GJZ1" s="629"/>
      <c r="GKA1" s="629"/>
      <c r="GKB1" s="629"/>
      <c r="GKC1" s="629"/>
      <c r="GKD1" s="629"/>
      <c r="GKE1" s="629"/>
      <c r="GKF1" s="629"/>
      <c r="GKG1" s="629"/>
      <c r="GKH1" s="629"/>
      <c r="GKI1" s="629"/>
      <c r="GKJ1" s="629"/>
      <c r="GKK1" s="629"/>
      <c r="GKL1" s="629"/>
      <c r="GKM1" s="629"/>
      <c r="GKN1" s="629"/>
      <c r="GKO1" s="629"/>
      <c r="GKP1" s="629"/>
      <c r="GKQ1" s="629"/>
      <c r="GKR1" s="629"/>
      <c r="GKS1" s="629"/>
      <c r="GKT1" s="629"/>
      <c r="GKU1" s="629"/>
      <c r="GKV1" s="629"/>
      <c r="GKW1" s="629"/>
      <c r="GKX1" s="629"/>
      <c r="GKY1" s="629"/>
      <c r="GKZ1" s="629"/>
      <c r="GLA1" s="629"/>
      <c r="GLB1" s="629"/>
      <c r="GLC1" s="629"/>
      <c r="GLD1" s="629"/>
      <c r="GLE1" s="629"/>
      <c r="GLF1" s="629"/>
      <c r="GLG1" s="629"/>
      <c r="GLH1" s="629"/>
      <c r="GLI1" s="629"/>
      <c r="GLJ1" s="629"/>
      <c r="GLK1" s="629"/>
      <c r="GLL1" s="629"/>
      <c r="GLM1" s="629"/>
      <c r="GLN1" s="629"/>
      <c r="GLO1" s="629"/>
      <c r="GLP1" s="629"/>
      <c r="GLQ1" s="629"/>
      <c r="GLR1" s="629"/>
      <c r="GLS1" s="629"/>
      <c r="GLT1" s="629"/>
      <c r="GLU1" s="629"/>
      <c r="GLV1" s="629"/>
      <c r="GLW1" s="629"/>
      <c r="GLX1" s="629"/>
      <c r="GLY1" s="629"/>
      <c r="GLZ1" s="629"/>
      <c r="GMA1" s="629"/>
      <c r="GMB1" s="629"/>
      <c r="GMC1" s="629"/>
      <c r="GMD1" s="629"/>
      <c r="GME1" s="629"/>
      <c r="GMF1" s="629"/>
      <c r="GMG1" s="629"/>
      <c r="GMH1" s="629"/>
      <c r="GMI1" s="629"/>
      <c r="GMJ1" s="629"/>
      <c r="GMK1" s="629"/>
      <c r="GML1" s="629"/>
      <c r="GMM1" s="629"/>
      <c r="GMN1" s="629"/>
      <c r="GMO1" s="629"/>
      <c r="GMP1" s="629"/>
      <c r="GMQ1" s="629"/>
      <c r="GMR1" s="629"/>
      <c r="GMS1" s="629"/>
      <c r="GMT1" s="629"/>
      <c r="GMU1" s="629"/>
      <c r="GMV1" s="629"/>
      <c r="GMW1" s="629"/>
      <c r="GMX1" s="629"/>
      <c r="GMY1" s="629"/>
      <c r="GMZ1" s="629"/>
      <c r="GNA1" s="629"/>
      <c r="GNB1" s="629"/>
      <c r="GNC1" s="629"/>
      <c r="GND1" s="629"/>
      <c r="GNE1" s="629"/>
      <c r="GNF1" s="629"/>
      <c r="GNG1" s="629"/>
      <c r="GNH1" s="629"/>
      <c r="GNI1" s="629"/>
      <c r="GNJ1" s="629"/>
      <c r="GNK1" s="629"/>
      <c r="GNL1" s="629"/>
      <c r="GNM1" s="629"/>
      <c r="GNN1" s="629"/>
      <c r="GNO1" s="629"/>
      <c r="GNP1" s="629"/>
      <c r="GNQ1" s="629"/>
      <c r="GNR1" s="629"/>
      <c r="GNS1" s="629"/>
      <c r="GNT1" s="629"/>
      <c r="GNU1" s="629"/>
      <c r="GNV1" s="629"/>
      <c r="GNW1" s="629"/>
      <c r="GNX1" s="629"/>
      <c r="GNY1" s="629"/>
      <c r="GNZ1" s="629"/>
      <c r="GOA1" s="629"/>
      <c r="GOB1" s="629"/>
      <c r="GOC1" s="629"/>
      <c r="GOD1" s="629"/>
      <c r="GOE1" s="629"/>
      <c r="GOF1" s="629"/>
      <c r="GOG1" s="629"/>
      <c r="GOH1" s="629"/>
      <c r="GOI1" s="629"/>
      <c r="GOJ1" s="629"/>
      <c r="GOK1" s="629"/>
      <c r="GOL1" s="629"/>
      <c r="GOM1" s="629"/>
      <c r="GON1" s="629"/>
      <c r="GOO1" s="629"/>
      <c r="GOP1" s="629"/>
      <c r="GOQ1" s="629"/>
      <c r="GOR1" s="629"/>
      <c r="GOS1" s="629"/>
      <c r="GOT1" s="629"/>
      <c r="GOU1" s="629"/>
      <c r="GOV1" s="629"/>
      <c r="GOW1" s="629"/>
      <c r="GOX1" s="629"/>
      <c r="GOY1" s="629"/>
      <c r="GOZ1" s="629"/>
      <c r="GPA1" s="629"/>
      <c r="GPB1" s="629"/>
      <c r="GPC1" s="629"/>
      <c r="GPD1" s="629"/>
      <c r="GPE1" s="629"/>
      <c r="GPF1" s="629"/>
      <c r="GPG1" s="629"/>
      <c r="GPH1" s="629"/>
      <c r="GPI1" s="629"/>
      <c r="GPJ1" s="629"/>
      <c r="GPK1" s="629"/>
      <c r="GPL1" s="629"/>
      <c r="GPM1" s="629"/>
      <c r="GPN1" s="629"/>
      <c r="GPO1" s="629"/>
      <c r="GPP1" s="629"/>
      <c r="GPQ1" s="629"/>
      <c r="GPR1" s="629"/>
      <c r="GPS1" s="629"/>
      <c r="GPT1" s="629"/>
      <c r="GPU1" s="629"/>
      <c r="GPV1" s="629"/>
      <c r="GPW1" s="629"/>
      <c r="GPX1" s="629"/>
      <c r="GPY1" s="629"/>
      <c r="GPZ1" s="629"/>
      <c r="GQA1" s="629"/>
      <c r="GQB1" s="629"/>
      <c r="GQC1" s="629"/>
      <c r="GQD1" s="629"/>
      <c r="GQE1" s="629"/>
      <c r="GQF1" s="629"/>
      <c r="GQG1" s="629"/>
      <c r="GQH1" s="629"/>
      <c r="GQI1" s="629"/>
      <c r="GQJ1" s="629"/>
      <c r="GQK1" s="629"/>
      <c r="GQL1" s="629"/>
      <c r="GQM1" s="629"/>
      <c r="GQN1" s="629"/>
      <c r="GQO1" s="629"/>
      <c r="GQP1" s="629"/>
      <c r="GQQ1" s="629"/>
      <c r="GQR1" s="629"/>
      <c r="GQS1" s="629"/>
      <c r="GQT1" s="629"/>
      <c r="GQU1" s="629"/>
      <c r="GQV1" s="629"/>
      <c r="GQW1" s="629"/>
      <c r="GQX1" s="629"/>
      <c r="GQY1" s="629"/>
      <c r="GQZ1" s="629"/>
      <c r="GRA1" s="629"/>
      <c r="GRB1" s="629"/>
      <c r="GRC1" s="629"/>
      <c r="GRD1" s="629"/>
      <c r="GRE1" s="629"/>
      <c r="GRF1" s="629"/>
      <c r="GRG1" s="629"/>
      <c r="GRH1" s="629"/>
      <c r="GRI1" s="629"/>
      <c r="GRJ1" s="629"/>
      <c r="GRK1" s="629"/>
      <c r="GRL1" s="629"/>
      <c r="GRM1" s="629"/>
      <c r="GRN1" s="629"/>
      <c r="GRO1" s="629"/>
      <c r="GRP1" s="629"/>
      <c r="GRQ1" s="629"/>
      <c r="GRR1" s="629"/>
      <c r="GRS1" s="629"/>
      <c r="GRT1" s="629"/>
      <c r="GRU1" s="629"/>
      <c r="GRV1" s="629"/>
      <c r="GRW1" s="629"/>
      <c r="GRX1" s="629"/>
      <c r="GRY1" s="629"/>
      <c r="GRZ1" s="629"/>
      <c r="GSA1" s="629"/>
      <c r="GSB1" s="629"/>
      <c r="GSC1" s="629"/>
      <c r="GSD1" s="629"/>
      <c r="GSE1" s="629"/>
      <c r="GSF1" s="629"/>
      <c r="GSG1" s="629"/>
      <c r="GSH1" s="629"/>
      <c r="GSI1" s="629"/>
      <c r="GSJ1" s="629"/>
      <c r="GSK1" s="629"/>
      <c r="GSL1" s="629"/>
      <c r="GSM1" s="629"/>
      <c r="GSN1" s="629"/>
      <c r="GSO1" s="629"/>
      <c r="GSP1" s="629"/>
      <c r="GSQ1" s="629"/>
      <c r="GSR1" s="629"/>
      <c r="GSS1" s="629"/>
      <c r="GST1" s="629"/>
      <c r="GSU1" s="629"/>
      <c r="GSV1" s="629"/>
      <c r="GSW1" s="629"/>
      <c r="GSX1" s="629"/>
      <c r="GSY1" s="629"/>
      <c r="GSZ1" s="629"/>
      <c r="GTA1" s="629"/>
      <c r="GTB1" s="629"/>
      <c r="GTC1" s="629"/>
      <c r="GTD1" s="629"/>
      <c r="GTE1" s="629"/>
      <c r="GTF1" s="629"/>
      <c r="GTG1" s="629"/>
      <c r="GTH1" s="629"/>
      <c r="GTI1" s="629"/>
      <c r="GTJ1" s="629"/>
      <c r="GTK1" s="629"/>
      <c r="GTL1" s="629"/>
      <c r="GTM1" s="629"/>
      <c r="GTN1" s="629"/>
      <c r="GTO1" s="629"/>
      <c r="GTP1" s="629"/>
      <c r="GTQ1" s="629"/>
      <c r="GTR1" s="629"/>
      <c r="GTS1" s="629"/>
      <c r="GTT1" s="629"/>
      <c r="GTU1" s="629"/>
      <c r="GTV1" s="629"/>
      <c r="GTW1" s="629"/>
      <c r="GTX1" s="629"/>
      <c r="GTY1" s="629"/>
      <c r="GTZ1" s="629"/>
      <c r="GUA1" s="629"/>
      <c r="GUB1" s="629"/>
      <c r="GUC1" s="629"/>
      <c r="GUD1" s="629"/>
      <c r="GUE1" s="629"/>
      <c r="GUF1" s="629"/>
      <c r="GUG1" s="629"/>
      <c r="GUH1" s="629"/>
      <c r="GUI1" s="629"/>
      <c r="GUJ1" s="629"/>
      <c r="GUK1" s="629"/>
      <c r="GUL1" s="629"/>
      <c r="GUM1" s="629"/>
      <c r="GUN1" s="629"/>
      <c r="GUO1" s="629"/>
      <c r="GUP1" s="629"/>
      <c r="GUQ1" s="629"/>
      <c r="GUR1" s="629"/>
      <c r="GUS1" s="629"/>
      <c r="GUT1" s="629"/>
      <c r="GUU1" s="629"/>
      <c r="GUV1" s="629"/>
      <c r="GUW1" s="629"/>
      <c r="GUX1" s="629"/>
      <c r="GUY1" s="629"/>
      <c r="GUZ1" s="629"/>
      <c r="GVA1" s="629"/>
      <c r="GVB1" s="629"/>
      <c r="GVC1" s="629"/>
      <c r="GVD1" s="629"/>
      <c r="GVE1" s="629"/>
      <c r="GVF1" s="629"/>
      <c r="GVG1" s="629"/>
      <c r="GVH1" s="629"/>
      <c r="GVI1" s="629"/>
      <c r="GVJ1" s="629"/>
      <c r="GVK1" s="629"/>
      <c r="GVL1" s="629"/>
      <c r="GVM1" s="629"/>
      <c r="GVN1" s="629"/>
      <c r="GVO1" s="629"/>
      <c r="GVP1" s="629"/>
      <c r="GVQ1" s="629"/>
      <c r="GVR1" s="629"/>
      <c r="GVS1" s="629"/>
      <c r="GVT1" s="629"/>
      <c r="GVU1" s="629"/>
      <c r="GVV1" s="629"/>
      <c r="GVW1" s="629"/>
      <c r="GVX1" s="629"/>
      <c r="GVY1" s="629"/>
      <c r="GVZ1" s="629"/>
      <c r="GWA1" s="629"/>
      <c r="GWB1" s="629"/>
      <c r="GWC1" s="629"/>
      <c r="GWD1" s="629"/>
      <c r="GWE1" s="629"/>
      <c r="GWF1" s="629"/>
      <c r="GWG1" s="629"/>
      <c r="GWH1" s="629"/>
      <c r="GWI1" s="629"/>
      <c r="GWJ1" s="629"/>
      <c r="GWK1" s="629"/>
      <c r="GWL1" s="629"/>
      <c r="GWM1" s="629"/>
      <c r="GWN1" s="629"/>
      <c r="GWO1" s="629"/>
      <c r="GWP1" s="629"/>
      <c r="GWQ1" s="629"/>
      <c r="GWR1" s="629"/>
      <c r="GWS1" s="629"/>
      <c r="GWT1" s="629"/>
      <c r="GWU1" s="629"/>
      <c r="GWV1" s="629"/>
      <c r="GWW1" s="629"/>
      <c r="GWX1" s="629"/>
      <c r="GWY1" s="629"/>
      <c r="GWZ1" s="629"/>
      <c r="GXA1" s="629"/>
      <c r="GXB1" s="629"/>
      <c r="GXC1" s="629"/>
      <c r="GXD1" s="629"/>
      <c r="GXE1" s="629"/>
      <c r="GXF1" s="629"/>
      <c r="GXG1" s="629"/>
      <c r="GXH1" s="629"/>
      <c r="GXI1" s="629"/>
      <c r="GXJ1" s="629"/>
      <c r="GXK1" s="629"/>
      <c r="GXL1" s="629"/>
      <c r="GXM1" s="629"/>
      <c r="GXN1" s="629"/>
      <c r="GXO1" s="629"/>
      <c r="GXP1" s="629"/>
      <c r="GXQ1" s="629"/>
      <c r="GXR1" s="629"/>
      <c r="GXS1" s="629"/>
      <c r="GXT1" s="629"/>
      <c r="GXU1" s="629"/>
      <c r="GXV1" s="629"/>
      <c r="GXW1" s="629"/>
      <c r="GXX1" s="629"/>
      <c r="GXY1" s="629"/>
      <c r="GXZ1" s="629"/>
      <c r="GYA1" s="629"/>
      <c r="GYB1" s="629"/>
      <c r="GYC1" s="629"/>
      <c r="GYD1" s="629"/>
      <c r="GYE1" s="629"/>
      <c r="GYF1" s="629"/>
      <c r="GYG1" s="629"/>
      <c r="GYH1" s="629"/>
      <c r="GYI1" s="629"/>
      <c r="GYJ1" s="629"/>
      <c r="GYK1" s="629"/>
      <c r="GYL1" s="629"/>
      <c r="GYM1" s="629"/>
      <c r="GYN1" s="629"/>
      <c r="GYO1" s="629"/>
      <c r="GYP1" s="629"/>
      <c r="GYQ1" s="629"/>
      <c r="GYR1" s="629"/>
      <c r="GYS1" s="629"/>
      <c r="GYT1" s="629"/>
      <c r="GYU1" s="629"/>
      <c r="GYV1" s="629"/>
      <c r="GYW1" s="629"/>
      <c r="GYX1" s="629"/>
      <c r="GYY1" s="629"/>
      <c r="GYZ1" s="629"/>
      <c r="GZA1" s="629"/>
      <c r="GZB1" s="629"/>
      <c r="GZC1" s="629"/>
      <c r="GZD1" s="629"/>
      <c r="GZE1" s="629"/>
      <c r="GZF1" s="629"/>
      <c r="GZG1" s="629"/>
      <c r="GZH1" s="629"/>
      <c r="GZI1" s="629"/>
      <c r="GZJ1" s="629"/>
      <c r="GZK1" s="629"/>
      <c r="GZL1" s="629"/>
      <c r="GZM1" s="629"/>
      <c r="GZN1" s="629"/>
      <c r="GZO1" s="629"/>
      <c r="GZP1" s="629"/>
      <c r="GZQ1" s="629"/>
      <c r="GZR1" s="629"/>
      <c r="GZS1" s="629"/>
      <c r="GZT1" s="629"/>
      <c r="GZU1" s="629"/>
      <c r="GZV1" s="629"/>
      <c r="GZW1" s="629"/>
      <c r="GZX1" s="629"/>
      <c r="GZY1" s="629"/>
      <c r="GZZ1" s="629"/>
      <c r="HAA1" s="629"/>
      <c r="HAB1" s="629"/>
      <c r="HAC1" s="629"/>
      <c r="HAD1" s="629"/>
      <c r="HAE1" s="629"/>
      <c r="HAF1" s="629"/>
      <c r="HAG1" s="629"/>
      <c r="HAH1" s="629"/>
      <c r="HAI1" s="629"/>
      <c r="HAJ1" s="629"/>
      <c r="HAK1" s="629"/>
      <c r="HAL1" s="629"/>
      <c r="HAM1" s="629"/>
      <c r="HAN1" s="629"/>
      <c r="HAO1" s="629"/>
      <c r="HAP1" s="629"/>
      <c r="HAQ1" s="629"/>
      <c r="HAR1" s="629"/>
      <c r="HAS1" s="629"/>
      <c r="HAT1" s="629"/>
      <c r="HAU1" s="629"/>
      <c r="HAV1" s="629"/>
      <c r="HAW1" s="629"/>
      <c r="HAX1" s="629"/>
      <c r="HAY1" s="629"/>
      <c r="HAZ1" s="629"/>
      <c r="HBA1" s="629"/>
      <c r="HBB1" s="629"/>
      <c r="HBC1" s="629"/>
      <c r="HBD1" s="629"/>
      <c r="HBE1" s="629"/>
      <c r="HBF1" s="629"/>
      <c r="HBG1" s="629"/>
      <c r="HBH1" s="629"/>
      <c r="HBI1" s="629"/>
      <c r="HBJ1" s="629"/>
      <c r="HBK1" s="629"/>
      <c r="HBL1" s="629"/>
      <c r="HBM1" s="629"/>
      <c r="HBN1" s="629"/>
      <c r="HBO1" s="629"/>
      <c r="HBP1" s="629"/>
      <c r="HBQ1" s="629"/>
      <c r="HBR1" s="629"/>
      <c r="HBS1" s="629"/>
      <c r="HBT1" s="629"/>
      <c r="HBU1" s="629"/>
      <c r="HBV1" s="629"/>
      <c r="HBW1" s="629"/>
      <c r="HBX1" s="629"/>
      <c r="HBY1" s="629"/>
      <c r="HBZ1" s="629"/>
      <c r="HCA1" s="629"/>
      <c r="HCB1" s="629"/>
      <c r="HCC1" s="629"/>
      <c r="HCD1" s="629"/>
      <c r="HCE1" s="629"/>
      <c r="HCF1" s="629"/>
      <c r="HCG1" s="629"/>
      <c r="HCH1" s="629"/>
      <c r="HCI1" s="629"/>
      <c r="HCJ1" s="629"/>
      <c r="HCK1" s="629"/>
      <c r="HCL1" s="629"/>
      <c r="HCM1" s="629"/>
      <c r="HCN1" s="629"/>
      <c r="HCO1" s="629"/>
      <c r="HCP1" s="629"/>
      <c r="HCQ1" s="629"/>
      <c r="HCR1" s="629"/>
      <c r="HCS1" s="629"/>
      <c r="HCT1" s="629"/>
      <c r="HCU1" s="629"/>
      <c r="HCV1" s="629"/>
      <c r="HCW1" s="629"/>
      <c r="HCX1" s="629"/>
      <c r="HCY1" s="629"/>
      <c r="HCZ1" s="629"/>
      <c r="HDA1" s="629"/>
      <c r="HDB1" s="629"/>
      <c r="HDC1" s="629"/>
      <c r="HDD1" s="629"/>
      <c r="HDE1" s="629"/>
      <c r="HDF1" s="629"/>
      <c r="HDG1" s="629"/>
      <c r="HDH1" s="629"/>
      <c r="HDI1" s="629"/>
      <c r="HDJ1" s="629"/>
      <c r="HDK1" s="629"/>
      <c r="HDL1" s="629"/>
      <c r="HDM1" s="629"/>
      <c r="HDN1" s="629"/>
      <c r="HDO1" s="629"/>
      <c r="HDP1" s="629"/>
      <c r="HDQ1" s="629"/>
      <c r="HDR1" s="629"/>
      <c r="HDS1" s="629"/>
      <c r="HDT1" s="629"/>
      <c r="HDU1" s="629"/>
      <c r="HDV1" s="629"/>
      <c r="HDW1" s="629"/>
      <c r="HDX1" s="629"/>
      <c r="HDY1" s="629"/>
      <c r="HDZ1" s="629"/>
      <c r="HEA1" s="629"/>
      <c r="HEB1" s="629"/>
      <c r="HEC1" s="629"/>
      <c r="HED1" s="629"/>
      <c r="HEE1" s="629"/>
      <c r="HEF1" s="629"/>
      <c r="HEG1" s="629"/>
      <c r="HEH1" s="629"/>
      <c r="HEI1" s="629"/>
      <c r="HEJ1" s="629"/>
      <c r="HEK1" s="629"/>
      <c r="HEL1" s="629"/>
      <c r="HEM1" s="629"/>
      <c r="HEN1" s="629"/>
      <c r="HEO1" s="629"/>
      <c r="HEP1" s="629"/>
      <c r="HEQ1" s="629"/>
      <c r="HER1" s="629"/>
      <c r="HES1" s="629"/>
      <c r="HET1" s="629"/>
      <c r="HEU1" s="629"/>
      <c r="HEV1" s="629"/>
      <c r="HEW1" s="629"/>
      <c r="HEX1" s="629"/>
      <c r="HEY1" s="629"/>
      <c r="HEZ1" s="629"/>
      <c r="HFA1" s="629"/>
      <c r="HFB1" s="629"/>
      <c r="HFC1" s="629"/>
      <c r="HFD1" s="629"/>
      <c r="HFE1" s="629"/>
      <c r="HFF1" s="629"/>
      <c r="HFG1" s="629"/>
      <c r="HFH1" s="629"/>
      <c r="HFI1" s="629"/>
      <c r="HFJ1" s="629"/>
      <c r="HFK1" s="629"/>
      <c r="HFL1" s="629"/>
      <c r="HFM1" s="629"/>
      <c r="HFN1" s="629"/>
      <c r="HFO1" s="629"/>
      <c r="HFP1" s="629"/>
      <c r="HFQ1" s="629"/>
      <c r="HFR1" s="629"/>
      <c r="HFS1" s="629"/>
      <c r="HFT1" s="629"/>
      <c r="HFU1" s="629"/>
      <c r="HFV1" s="629"/>
      <c r="HFW1" s="629"/>
      <c r="HFX1" s="629"/>
      <c r="HFY1" s="629"/>
      <c r="HFZ1" s="629"/>
      <c r="HGA1" s="629"/>
      <c r="HGB1" s="629"/>
      <c r="HGC1" s="629"/>
      <c r="HGD1" s="629"/>
      <c r="HGE1" s="629"/>
      <c r="HGF1" s="629"/>
      <c r="HGG1" s="629"/>
      <c r="HGH1" s="629"/>
      <c r="HGI1" s="629"/>
      <c r="HGJ1" s="629"/>
      <c r="HGK1" s="629"/>
      <c r="HGL1" s="629"/>
      <c r="HGM1" s="629"/>
      <c r="HGN1" s="629"/>
      <c r="HGO1" s="629"/>
      <c r="HGP1" s="629"/>
      <c r="HGQ1" s="629"/>
      <c r="HGR1" s="629"/>
      <c r="HGS1" s="629"/>
      <c r="HGT1" s="629"/>
      <c r="HGU1" s="629"/>
      <c r="HGV1" s="629"/>
      <c r="HGW1" s="629"/>
      <c r="HGX1" s="629"/>
      <c r="HGY1" s="629"/>
      <c r="HGZ1" s="629"/>
      <c r="HHA1" s="629"/>
      <c r="HHB1" s="629"/>
      <c r="HHC1" s="629"/>
      <c r="HHD1" s="629"/>
      <c r="HHE1" s="629"/>
      <c r="HHF1" s="629"/>
      <c r="HHG1" s="629"/>
      <c r="HHH1" s="629"/>
      <c r="HHI1" s="629"/>
      <c r="HHJ1" s="629"/>
      <c r="HHK1" s="629"/>
      <c r="HHL1" s="629"/>
      <c r="HHM1" s="629"/>
      <c r="HHN1" s="629"/>
      <c r="HHO1" s="629"/>
      <c r="HHP1" s="629"/>
      <c r="HHQ1" s="629"/>
      <c r="HHR1" s="629"/>
      <c r="HHS1" s="629"/>
      <c r="HHT1" s="629"/>
      <c r="HHU1" s="629"/>
      <c r="HHV1" s="629"/>
      <c r="HHW1" s="629"/>
      <c r="HHX1" s="629"/>
      <c r="HHY1" s="629"/>
      <c r="HHZ1" s="629"/>
      <c r="HIA1" s="629"/>
      <c r="HIB1" s="629"/>
      <c r="HIC1" s="629"/>
      <c r="HID1" s="629"/>
      <c r="HIE1" s="629"/>
      <c r="HIF1" s="629"/>
      <c r="HIG1" s="629"/>
      <c r="HIH1" s="629"/>
      <c r="HII1" s="629"/>
      <c r="HIJ1" s="629"/>
      <c r="HIK1" s="629"/>
      <c r="HIL1" s="629"/>
      <c r="HIM1" s="629"/>
      <c r="HIN1" s="629"/>
      <c r="HIO1" s="629"/>
      <c r="HIP1" s="629"/>
      <c r="HIQ1" s="629"/>
      <c r="HIR1" s="629"/>
      <c r="HIS1" s="629"/>
      <c r="HIT1" s="629"/>
      <c r="HIU1" s="629"/>
      <c r="HIV1" s="629"/>
      <c r="HIW1" s="629"/>
      <c r="HIX1" s="629"/>
      <c r="HIY1" s="629"/>
      <c r="HIZ1" s="629"/>
      <c r="HJA1" s="629"/>
      <c r="HJB1" s="629"/>
      <c r="HJC1" s="629"/>
      <c r="HJD1" s="629"/>
      <c r="HJE1" s="629"/>
      <c r="HJF1" s="629"/>
      <c r="HJG1" s="629"/>
      <c r="HJH1" s="629"/>
      <c r="HJI1" s="629"/>
      <c r="HJJ1" s="629"/>
      <c r="HJK1" s="629"/>
      <c r="HJL1" s="629"/>
      <c r="HJM1" s="629"/>
      <c r="HJN1" s="629"/>
      <c r="HJO1" s="629"/>
      <c r="HJP1" s="629"/>
      <c r="HJQ1" s="629"/>
      <c r="HJR1" s="629"/>
      <c r="HJS1" s="629"/>
      <c r="HJT1" s="629"/>
      <c r="HJU1" s="629"/>
      <c r="HJV1" s="629"/>
      <c r="HJW1" s="629"/>
      <c r="HJX1" s="629"/>
      <c r="HJY1" s="629"/>
      <c r="HJZ1" s="629"/>
      <c r="HKA1" s="629"/>
      <c r="HKB1" s="629"/>
      <c r="HKC1" s="629"/>
      <c r="HKD1" s="629"/>
      <c r="HKE1" s="629"/>
      <c r="HKF1" s="629"/>
      <c r="HKG1" s="629"/>
      <c r="HKH1" s="629"/>
      <c r="HKI1" s="629"/>
      <c r="HKJ1" s="629"/>
      <c r="HKK1" s="629"/>
      <c r="HKL1" s="629"/>
      <c r="HKM1" s="629"/>
      <c r="HKN1" s="629"/>
      <c r="HKO1" s="629"/>
      <c r="HKP1" s="629"/>
      <c r="HKQ1" s="629"/>
      <c r="HKR1" s="629"/>
      <c r="HKS1" s="629"/>
      <c r="HKT1" s="629"/>
      <c r="HKU1" s="629"/>
      <c r="HKV1" s="629"/>
      <c r="HKW1" s="629"/>
      <c r="HKX1" s="629"/>
      <c r="HKY1" s="629"/>
      <c r="HKZ1" s="629"/>
      <c r="HLA1" s="629"/>
      <c r="HLB1" s="629"/>
      <c r="HLC1" s="629"/>
      <c r="HLD1" s="629"/>
      <c r="HLE1" s="629"/>
      <c r="HLF1" s="629"/>
      <c r="HLG1" s="629"/>
      <c r="HLH1" s="629"/>
      <c r="HLI1" s="629"/>
      <c r="HLJ1" s="629"/>
      <c r="HLK1" s="629"/>
      <c r="HLL1" s="629"/>
      <c r="HLM1" s="629"/>
      <c r="HLN1" s="629"/>
      <c r="HLO1" s="629"/>
      <c r="HLP1" s="629"/>
      <c r="HLQ1" s="629"/>
      <c r="HLR1" s="629"/>
      <c r="HLS1" s="629"/>
      <c r="HLT1" s="629"/>
      <c r="HLU1" s="629"/>
      <c r="HLV1" s="629"/>
      <c r="HLW1" s="629"/>
      <c r="HLX1" s="629"/>
      <c r="HLY1" s="629"/>
      <c r="HLZ1" s="629"/>
      <c r="HMA1" s="629"/>
      <c r="HMB1" s="629"/>
      <c r="HMC1" s="629"/>
      <c r="HMD1" s="629"/>
      <c r="HME1" s="629"/>
      <c r="HMF1" s="629"/>
      <c r="HMG1" s="629"/>
      <c r="HMH1" s="629"/>
      <c r="HMI1" s="629"/>
      <c r="HMJ1" s="629"/>
      <c r="HMK1" s="629"/>
      <c r="HML1" s="629"/>
      <c r="HMM1" s="629"/>
      <c r="HMN1" s="629"/>
      <c r="HMO1" s="629"/>
      <c r="HMP1" s="629"/>
      <c r="HMQ1" s="629"/>
      <c r="HMR1" s="629"/>
      <c r="HMS1" s="629"/>
      <c r="HMT1" s="629"/>
      <c r="HMU1" s="629"/>
      <c r="HMV1" s="629"/>
      <c r="HMW1" s="629"/>
      <c r="HMX1" s="629"/>
      <c r="HMY1" s="629"/>
      <c r="HMZ1" s="629"/>
      <c r="HNA1" s="629"/>
      <c r="HNB1" s="629"/>
      <c r="HNC1" s="629"/>
      <c r="HND1" s="629"/>
      <c r="HNE1" s="629"/>
      <c r="HNF1" s="629"/>
      <c r="HNG1" s="629"/>
      <c r="HNH1" s="629"/>
      <c r="HNI1" s="629"/>
      <c r="HNJ1" s="629"/>
      <c r="HNK1" s="629"/>
      <c r="HNL1" s="629"/>
      <c r="HNM1" s="629"/>
      <c r="HNN1" s="629"/>
      <c r="HNO1" s="629"/>
      <c r="HNP1" s="629"/>
      <c r="HNQ1" s="629"/>
      <c r="HNR1" s="629"/>
      <c r="HNS1" s="629"/>
      <c r="HNT1" s="629"/>
      <c r="HNU1" s="629"/>
      <c r="HNV1" s="629"/>
      <c r="HNW1" s="629"/>
      <c r="HNX1" s="629"/>
      <c r="HNY1" s="629"/>
      <c r="HNZ1" s="629"/>
      <c r="HOA1" s="629"/>
      <c r="HOB1" s="629"/>
      <c r="HOC1" s="629"/>
      <c r="HOD1" s="629"/>
      <c r="HOE1" s="629"/>
      <c r="HOF1" s="629"/>
      <c r="HOG1" s="629"/>
      <c r="HOH1" s="629"/>
      <c r="HOI1" s="629"/>
      <c r="HOJ1" s="629"/>
      <c r="HOK1" s="629"/>
      <c r="HOL1" s="629"/>
      <c r="HOM1" s="629"/>
      <c r="HON1" s="629"/>
      <c r="HOO1" s="629"/>
      <c r="HOP1" s="629"/>
      <c r="HOQ1" s="629"/>
      <c r="HOR1" s="629"/>
      <c r="HOS1" s="629"/>
      <c r="HOT1" s="629"/>
      <c r="HOU1" s="629"/>
      <c r="HOV1" s="629"/>
      <c r="HOW1" s="629"/>
      <c r="HOX1" s="629"/>
      <c r="HOY1" s="629"/>
      <c r="HOZ1" s="629"/>
      <c r="HPA1" s="629"/>
      <c r="HPB1" s="629"/>
      <c r="HPC1" s="629"/>
      <c r="HPD1" s="629"/>
      <c r="HPE1" s="629"/>
      <c r="HPF1" s="629"/>
      <c r="HPG1" s="629"/>
      <c r="HPH1" s="629"/>
      <c r="HPI1" s="629"/>
      <c r="HPJ1" s="629"/>
      <c r="HPK1" s="629"/>
      <c r="HPL1" s="629"/>
      <c r="HPM1" s="629"/>
      <c r="HPN1" s="629"/>
      <c r="HPO1" s="629"/>
      <c r="HPP1" s="629"/>
      <c r="HPQ1" s="629"/>
      <c r="HPR1" s="629"/>
      <c r="HPS1" s="629"/>
      <c r="HPT1" s="629"/>
      <c r="HPU1" s="629"/>
      <c r="HPV1" s="629"/>
      <c r="HPW1" s="629"/>
      <c r="HPX1" s="629"/>
      <c r="HPY1" s="629"/>
      <c r="HPZ1" s="629"/>
      <c r="HQA1" s="629"/>
      <c r="HQB1" s="629"/>
      <c r="HQC1" s="629"/>
      <c r="HQD1" s="629"/>
      <c r="HQE1" s="629"/>
      <c r="HQF1" s="629"/>
      <c r="HQG1" s="629"/>
      <c r="HQH1" s="629"/>
      <c r="HQI1" s="629"/>
      <c r="HQJ1" s="629"/>
      <c r="HQK1" s="629"/>
      <c r="HQL1" s="629"/>
      <c r="HQM1" s="629"/>
      <c r="HQN1" s="629"/>
      <c r="HQO1" s="629"/>
      <c r="HQP1" s="629"/>
      <c r="HQQ1" s="629"/>
      <c r="HQR1" s="629"/>
      <c r="HQS1" s="629"/>
      <c r="HQT1" s="629"/>
      <c r="HQU1" s="629"/>
      <c r="HQV1" s="629"/>
      <c r="HQW1" s="629"/>
      <c r="HQX1" s="629"/>
      <c r="HQY1" s="629"/>
      <c r="HQZ1" s="629"/>
      <c r="HRA1" s="629"/>
      <c r="HRB1" s="629"/>
      <c r="HRC1" s="629"/>
      <c r="HRD1" s="629"/>
      <c r="HRE1" s="629"/>
      <c r="HRF1" s="629"/>
      <c r="HRG1" s="629"/>
      <c r="HRH1" s="629"/>
      <c r="HRI1" s="629"/>
      <c r="HRJ1" s="629"/>
      <c r="HRK1" s="629"/>
      <c r="HRL1" s="629"/>
      <c r="HRM1" s="629"/>
      <c r="HRN1" s="629"/>
      <c r="HRO1" s="629"/>
      <c r="HRP1" s="629"/>
      <c r="HRQ1" s="629"/>
      <c r="HRR1" s="629"/>
      <c r="HRS1" s="629"/>
      <c r="HRT1" s="629"/>
      <c r="HRU1" s="629"/>
      <c r="HRV1" s="629"/>
      <c r="HRW1" s="629"/>
      <c r="HRX1" s="629"/>
      <c r="HRY1" s="629"/>
      <c r="HRZ1" s="629"/>
      <c r="HSA1" s="629"/>
      <c r="HSB1" s="629"/>
      <c r="HSC1" s="629"/>
      <c r="HSD1" s="629"/>
      <c r="HSE1" s="629"/>
      <c r="HSF1" s="629"/>
      <c r="HSG1" s="629"/>
      <c r="HSH1" s="629"/>
      <c r="HSI1" s="629"/>
      <c r="HSJ1" s="629"/>
      <c r="HSK1" s="629"/>
      <c r="HSL1" s="629"/>
      <c r="HSM1" s="629"/>
      <c r="HSN1" s="629"/>
      <c r="HSO1" s="629"/>
      <c r="HSP1" s="629"/>
      <c r="HSQ1" s="629"/>
      <c r="HSR1" s="629"/>
      <c r="HSS1" s="629"/>
      <c r="HST1" s="629"/>
      <c r="HSU1" s="629"/>
      <c r="HSV1" s="629"/>
      <c r="HSW1" s="629"/>
      <c r="HSX1" s="629"/>
      <c r="HSY1" s="629"/>
      <c r="HSZ1" s="629"/>
      <c r="HTA1" s="629"/>
      <c r="HTB1" s="629"/>
      <c r="HTC1" s="629"/>
      <c r="HTD1" s="629"/>
      <c r="HTE1" s="629"/>
      <c r="HTF1" s="629"/>
      <c r="HTG1" s="629"/>
      <c r="HTH1" s="629"/>
      <c r="HTI1" s="629"/>
      <c r="HTJ1" s="629"/>
      <c r="HTK1" s="629"/>
      <c r="HTL1" s="629"/>
      <c r="HTM1" s="629"/>
      <c r="HTN1" s="629"/>
      <c r="HTO1" s="629"/>
      <c r="HTP1" s="629"/>
      <c r="HTQ1" s="629"/>
      <c r="HTR1" s="629"/>
      <c r="HTS1" s="629"/>
      <c r="HTT1" s="629"/>
      <c r="HTU1" s="629"/>
      <c r="HTV1" s="629"/>
      <c r="HTW1" s="629"/>
      <c r="HTX1" s="629"/>
      <c r="HTY1" s="629"/>
      <c r="HTZ1" s="629"/>
      <c r="HUA1" s="629"/>
      <c r="HUB1" s="629"/>
      <c r="HUC1" s="629"/>
      <c r="HUD1" s="629"/>
      <c r="HUE1" s="629"/>
      <c r="HUF1" s="629"/>
      <c r="HUG1" s="629"/>
      <c r="HUH1" s="629"/>
      <c r="HUI1" s="629"/>
      <c r="HUJ1" s="629"/>
      <c r="HUK1" s="629"/>
      <c r="HUL1" s="629"/>
      <c r="HUM1" s="629"/>
      <c r="HUN1" s="629"/>
      <c r="HUO1" s="629"/>
      <c r="HUP1" s="629"/>
      <c r="HUQ1" s="629"/>
      <c r="HUR1" s="629"/>
      <c r="HUS1" s="629"/>
      <c r="HUT1" s="629"/>
      <c r="HUU1" s="629"/>
      <c r="HUV1" s="629"/>
      <c r="HUW1" s="629"/>
      <c r="HUX1" s="629"/>
      <c r="HUY1" s="629"/>
      <c r="HUZ1" s="629"/>
      <c r="HVA1" s="629"/>
      <c r="HVB1" s="629"/>
      <c r="HVC1" s="629"/>
      <c r="HVD1" s="629"/>
      <c r="HVE1" s="629"/>
      <c r="HVF1" s="629"/>
      <c r="HVG1" s="629"/>
      <c r="HVH1" s="629"/>
      <c r="HVI1" s="629"/>
      <c r="HVJ1" s="629"/>
      <c r="HVK1" s="629"/>
      <c r="HVL1" s="629"/>
      <c r="HVM1" s="629"/>
      <c r="HVN1" s="629"/>
      <c r="HVO1" s="629"/>
      <c r="HVP1" s="629"/>
      <c r="HVQ1" s="629"/>
      <c r="HVR1" s="629"/>
      <c r="HVS1" s="629"/>
      <c r="HVT1" s="629"/>
      <c r="HVU1" s="629"/>
      <c r="HVV1" s="629"/>
      <c r="HVW1" s="629"/>
      <c r="HVX1" s="629"/>
      <c r="HVY1" s="629"/>
      <c r="HVZ1" s="629"/>
      <c r="HWA1" s="629"/>
      <c r="HWB1" s="629"/>
      <c r="HWC1" s="629"/>
      <c r="HWD1" s="629"/>
      <c r="HWE1" s="629"/>
      <c r="HWF1" s="629"/>
      <c r="HWG1" s="629"/>
      <c r="HWH1" s="629"/>
      <c r="HWI1" s="629"/>
      <c r="HWJ1" s="629"/>
      <c r="HWK1" s="629"/>
      <c r="HWL1" s="629"/>
      <c r="HWM1" s="629"/>
      <c r="HWN1" s="629"/>
      <c r="HWO1" s="629"/>
      <c r="HWP1" s="629"/>
      <c r="HWQ1" s="629"/>
      <c r="HWR1" s="629"/>
      <c r="HWS1" s="629"/>
      <c r="HWT1" s="629"/>
      <c r="HWU1" s="629"/>
      <c r="HWV1" s="629"/>
      <c r="HWW1" s="629"/>
      <c r="HWX1" s="629"/>
      <c r="HWY1" s="629"/>
      <c r="HWZ1" s="629"/>
      <c r="HXA1" s="629"/>
      <c r="HXB1" s="629"/>
      <c r="HXC1" s="629"/>
      <c r="HXD1" s="629"/>
      <c r="HXE1" s="629"/>
      <c r="HXF1" s="629"/>
      <c r="HXG1" s="629"/>
      <c r="HXH1" s="629"/>
      <c r="HXI1" s="629"/>
      <c r="HXJ1" s="629"/>
      <c r="HXK1" s="629"/>
      <c r="HXL1" s="629"/>
      <c r="HXM1" s="629"/>
      <c r="HXN1" s="629"/>
      <c r="HXO1" s="629"/>
      <c r="HXP1" s="629"/>
      <c r="HXQ1" s="629"/>
      <c r="HXR1" s="629"/>
      <c r="HXS1" s="629"/>
      <c r="HXT1" s="629"/>
      <c r="HXU1" s="629"/>
      <c r="HXV1" s="629"/>
      <c r="HXW1" s="629"/>
      <c r="HXX1" s="629"/>
      <c r="HXY1" s="629"/>
      <c r="HXZ1" s="629"/>
      <c r="HYA1" s="629"/>
      <c r="HYB1" s="629"/>
      <c r="HYC1" s="629"/>
      <c r="HYD1" s="629"/>
      <c r="HYE1" s="629"/>
      <c r="HYF1" s="629"/>
      <c r="HYG1" s="629"/>
      <c r="HYH1" s="629"/>
      <c r="HYI1" s="629"/>
      <c r="HYJ1" s="629"/>
      <c r="HYK1" s="629"/>
      <c r="HYL1" s="629"/>
      <c r="HYM1" s="629"/>
      <c r="HYN1" s="629"/>
      <c r="HYO1" s="629"/>
      <c r="HYP1" s="629"/>
      <c r="HYQ1" s="629"/>
      <c r="HYR1" s="629"/>
      <c r="HYS1" s="629"/>
      <c r="HYT1" s="629"/>
      <c r="HYU1" s="629"/>
      <c r="HYV1" s="629"/>
      <c r="HYW1" s="629"/>
      <c r="HYX1" s="629"/>
      <c r="HYY1" s="629"/>
      <c r="HYZ1" s="629"/>
      <c r="HZA1" s="629"/>
      <c r="HZB1" s="629"/>
      <c r="HZC1" s="629"/>
      <c r="HZD1" s="629"/>
      <c r="HZE1" s="629"/>
      <c r="HZF1" s="629"/>
      <c r="HZG1" s="629"/>
      <c r="HZH1" s="629"/>
      <c r="HZI1" s="629"/>
      <c r="HZJ1" s="629"/>
      <c r="HZK1" s="629"/>
      <c r="HZL1" s="629"/>
      <c r="HZM1" s="629"/>
      <c r="HZN1" s="629"/>
      <c r="HZO1" s="629"/>
      <c r="HZP1" s="629"/>
      <c r="HZQ1" s="629"/>
      <c r="HZR1" s="629"/>
      <c r="HZS1" s="629"/>
      <c r="HZT1" s="629"/>
      <c r="HZU1" s="629"/>
      <c r="HZV1" s="629"/>
      <c r="HZW1" s="629"/>
      <c r="HZX1" s="629"/>
      <c r="HZY1" s="629"/>
      <c r="HZZ1" s="629"/>
      <c r="IAA1" s="629"/>
      <c r="IAB1" s="629"/>
      <c r="IAC1" s="629"/>
      <c r="IAD1" s="629"/>
      <c r="IAE1" s="629"/>
      <c r="IAF1" s="629"/>
      <c r="IAG1" s="629"/>
      <c r="IAH1" s="629"/>
      <c r="IAI1" s="629"/>
      <c r="IAJ1" s="629"/>
      <c r="IAK1" s="629"/>
      <c r="IAL1" s="629"/>
      <c r="IAM1" s="629"/>
      <c r="IAN1" s="629"/>
      <c r="IAO1" s="629"/>
      <c r="IAP1" s="629"/>
      <c r="IAQ1" s="629"/>
      <c r="IAR1" s="629"/>
      <c r="IAS1" s="629"/>
      <c r="IAT1" s="629"/>
      <c r="IAU1" s="629"/>
      <c r="IAV1" s="629"/>
      <c r="IAW1" s="629"/>
      <c r="IAX1" s="629"/>
      <c r="IAY1" s="629"/>
      <c r="IAZ1" s="629"/>
      <c r="IBA1" s="629"/>
      <c r="IBB1" s="629"/>
      <c r="IBC1" s="629"/>
      <c r="IBD1" s="629"/>
      <c r="IBE1" s="629"/>
      <c r="IBF1" s="629"/>
      <c r="IBG1" s="629"/>
      <c r="IBH1" s="629"/>
      <c r="IBI1" s="629"/>
      <c r="IBJ1" s="629"/>
      <c r="IBK1" s="629"/>
      <c r="IBL1" s="629"/>
      <c r="IBM1" s="629"/>
      <c r="IBN1" s="629"/>
      <c r="IBO1" s="629"/>
      <c r="IBP1" s="629"/>
      <c r="IBQ1" s="629"/>
      <c r="IBR1" s="629"/>
      <c r="IBS1" s="629"/>
      <c r="IBT1" s="629"/>
      <c r="IBU1" s="629"/>
      <c r="IBV1" s="629"/>
      <c r="IBW1" s="629"/>
      <c r="IBX1" s="629"/>
      <c r="IBY1" s="629"/>
      <c r="IBZ1" s="629"/>
      <c r="ICA1" s="629"/>
      <c r="ICB1" s="629"/>
      <c r="ICC1" s="629"/>
      <c r="ICD1" s="629"/>
      <c r="ICE1" s="629"/>
      <c r="ICF1" s="629"/>
      <c r="ICG1" s="629"/>
      <c r="ICH1" s="629"/>
      <c r="ICI1" s="629"/>
      <c r="ICJ1" s="629"/>
      <c r="ICK1" s="629"/>
      <c r="ICL1" s="629"/>
      <c r="ICM1" s="629"/>
      <c r="ICN1" s="629"/>
      <c r="ICO1" s="629"/>
      <c r="ICP1" s="629"/>
      <c r="ICQ1" s="629"/>
      <c r="ICR1" s="629"/>
      <c r="ICS1" s="629"/>
      <c r="ICT1" s="629"/>
      <c r="ICU1" s="629"/>
      <c r="ICV1" s="629"/>
      <c r="ICW1" s="629"/>
      <c r="ICX1" s="629"/>
      <c r="ICY1" s="629"/>
      <c r="ICZ1" s="629"/>
      <c r="IDA1" s="629"/>
      <c r="IDB1" s="629"/>
      <c r="IDC1" s="629"/>
      <c r="IDD1" s="629"/>
      <c r="IDE1" s="629"/>
      <c r="IDF1" s="629"/>
      <c r="IDG1" s="629"/>
      <c r="IDH1" s="629"/>
      <c r="IDI1" s="629"/>
      <c r="IDJ1" s="629"/>
      <c r="IDK1" s="629"/>
      <c r="IDL1" s="629"/>
      <c r="IDM1" s="629"/>
      <c r="IDN1" s="629"/>
      <c r="IDO1" s="629"/>
      <c r="IDP1" s="629"/>
      <c r="IDQ1" s="629"/>
      <c r="IDR1" s="629"/>
      <c r="IDS1" s="629"/>
      <c r="IDT1" s="629"/>
      <c r="IDU1" s="629"/>
      <c r="IDV1" s="629"/>
      <c r="IDW1" s="629"/>
      <c r="IDX1" s="629"/>
      <c r="IDY1" s="629"/>
      <c r="IDZ1" s="629"/>
      <c r="IEA1" s="629"/>
      <c r="IEB1" s="629"/>
      <c r="IEC1" s="629"/>
      <c r="IED1" s="629"/>
      <c r="IEE1" s="629"/>
      <c r="IEF1" s="629"/>
      <c r="IEG1" s="629"/>
      <c r="IEH1" s="629"/>
      <c r="IEI1" s="629"/>
      <c r="IEJ1" s="629"/>
      <c r="IEK1" s="629"/>
      <c r="IEL1" s="629"/>
      <c r="IEM1" s="629"/>
      <c r="IEN1" s="629"/>
      <c r="IEO1" s="629"/>
      <c r="IEP1" s="629"/>
      <c r="IEQ1" s="629"/>
      <c r="IER1" s="629"/>
      <c r="IES1" s="629"/>
      <c r="IET1" s="629"/>
      <c r="IEU1" s="629"/>
      <c r="IEV1" s="629"/>
      <c r="IEW1" s="629"/>
      <c r="IEX1" s="629"/>
      <c r="IEY1" s="629"/>
      <c r="IEZ1" s="629"/>
      <c r="IFA1" s="629"/>
      <c r="IFB1" s="629"/>
      <c r="IFC1" s="629"/>
      <c r="IFD1" s="629"/>
      <c r="IFE1" s="629"/>
      <c r="IFF1" s="629"/>
      <c r="IFG1" s="629"/>
      <c r="IFH1" s="629"/>
      <c r="IFI1" s="629"/>
      <c r="IFJ1" s="629"/>
      <c r="IFK1" s="629"/>
      <c r="IFL1" s="629"/>
      <c r="IFM1" s="629"/>
      <c r="IFN1" s="629"/>
      <c r="IFO1" s="629"/>
      <c r="IFP1" s="629"/>
      <c r="IFQ1" s="629"/>
      <c r="IFR1" s="629"/>
      <c r="IFS1" s="629"/>
      <c r="IFT1" s="629"/>
      <c r="IFU1" s="629"/>
      <c r="IFV1" s="629"/>
      <c r="IFW1" s="629"/>
      <c r="IFX1" s="629"/>
      <c r="IFY1" s="629"/>
      <c r="IFZ1" s="629"/>
      <c r="IGA1" s="629"/>
      <c r="IGB1" s="629"/>
      <c r="IGC1" s="629"/>
      <c r="IGD1" s="629"/>
      <c r="IGE1" s="629"/>
      <c r="IGF1" s="629"/>
      <c r="IGG1" s="629"/>
      <c r="IGH1" s="629"/>
      <c r="IGI1" s="629"/>
      <c r="IGJ1" s="629"/>
      <c r="IGK1" s="629"/>
      <c r="IGL1" s="629"/>
      <c r="IGM1" s="629"/>
      <c r="IGN1" s="629"/>
      <c r="IGO1" s="629"/>
      <c r="IGP1" s="629"/>
      <c r="IGQ1" s="629"/>
      <c r="IGR1" s="629"/>
      <c r="IGS1" s="629"/>
      <c r="IGT1" s="629"/>
      <c r="IGU1" s="629"/>
      <c r="IGV1" s="629"/>
      <c r="IGW1" s="629"/>
      <c r="IGX1" s="629"/>
      <c r="IGY1" s="629"/>
      <c r="IGZ1" s="629"/>
      <c r="IHA1" s="629"/>
      <c r="IHB1" s="629"/>
      <c r="IHC1" s="629"/>
      <c r="IHD1" s="629"/>
      <c r="IHE1" s="629"/>
      <c r="IHF1" s="629"/>
      <c r="IHG1" s="629"/>
      <c r="IHH1" s="629"/>
      <c r="IHI1" s="629"/>
      <c r="IHJ1" s="629"/>
      <c r="IHK1" s="629"/>
      <c r="IHL1" s="629"/>
      <c r="IHM1" s="629"/>
      <c r="IHN1" s="629"/>
      <c r="IHO1" s="629"/>
      <c r="IHP1" s="629"/>
      <c r="IHQ1" s="629"/>
      <c r="IHR1" s="629"/>
      <c r="IHS1" s="629"/>
      <c r="IHT1" s="629"/>
      <c r="IHU1" s="629"/>
      <c r="IHV1" s="629"/>
      <c r="IHW1" s="629"/>
      <c r="IHX1" s="629"/>
      <c r="IHY1" s="629"/>
      <c r="IHZ1" s="629"/>
      <c r="IIA1" s="629"/>
      <c r="IIB1" s="629"/>
      <c r="IIC1" s="629"/>
      <c r="IID1" s="629"/>
      <c r="IIE1" s="629"/>
      <c r="IIF1" s="629"/>
      <c r="IIG1" s="629"/>
      <c r="IIH1" s="629"/>
      <c r="III1" s="629"/>
      <c r="IIJ1" s="629"/>
      <c r="IIK1" s="629"/>
      <c r="IIL1" s="629"/>
      <c r="IIM1" s="629"/>
      <c r="IIN1" s="629"/>
      <c r="IIO1" s="629"/>
      <c r="IIP1" s="629"/>
      <c r="IIQ1" s="629"/>
      <c r="IIR1" s="629"/>
      <c r="IIS1" s="629"/>
      <c r="IIT1" s="629"/>
      <c r="IIU1" s="629"/>
      <c r="IIV1" s="629"/>
      <c r="IIW1" s="629"/>
      <c r="IIX1" s="629"/>
      <c r="IIY1" s="629"/>
      <c r="IIZ1" s="629"/>
      <c r="IJA1" s="629"/>
      <c r="IJB1" s="629"/>
      <c r="IJC1" s="629"/>
      <c r="IJD1" s="629"/>
      <c r="IJE1" s="629"/>
      <c r="IJF1" s="629"/>
      <c r="IJG1" s="629"/>
      <c r="IJH1" s="629"/>
      <c r="IJI1" s="629"/>
      <c r="IJJ1" s="629"/>
      <c r="IJK1" s="629"/>
      <c r="IJL1" s="629"/>
      <c r="IJM1" s="629"/>
      <c r="IJN1" s="629"/>
      <c r="IJO1" s="629"/>
      <c r="IJP1" s="629"/>
      <c r="IJQ1" s="629"/>
      <c r="IJR1" s="629"/>
      <c r="IJS1" s="629"/>
      <c r="IJT1" s="629"/>
      <c r="IJU1" s="629"/>
      <c r="IJV1" s="629"/>
      <c r="IJW1" s="629"/>
      <c r="IJX1" s="629"/>
      <c r="IJY1" s="629"/>
      <c r="IJZ1" s="629"/>
      <c r="IKA1" s="629"/>
      <c r="IKB1" s="629"/>
      <c r="IKC1" s="629"/>
      <c r="IKD1" s="629"/>
      <c r="IKE1" s="629"/>
      <c r="IKF1" s="629"/>
      <c r="IKG1" s="629"/>
      <c r="IKH1" s="629"/>
      <c r="IKI1" s="629"/>
      <c r="IKJ1" s="629"/>
      <c r="IKK1" s="629"/>
      <c r="IKL1" s="629"/>
      <c r="IKM1" s="629"/>
      <c r="IKN1" s="629"/>
      <c r="IKO1" s="629"/>
      <c r="IKP1" s="629"/>
      <c r="IKQ1" s="629"/>
      <c r="IKR1" s="629"/>
      <c r="IKS1" s="629"/>
      <c r="IKT1" s="629"/>
      <c r="IKU1" s="629"/>
      <c r="IKV1" s="629"/>
      <c r="IKW1" s="629"/>
      <c r="IKX1" s="629"/>
      <c r="IKY1" s="629"/>
      <c r="IKZ1" s="629"/>
      <c r="ILA1" s="629"/>
      <c r="ILB1" s="629"/>
      <c r="ILC1" s="629"/>
      <c r="ILD1" s="629"/>
      <c r="ILE1" s="629"/>
      <c r="ILF1" s="629"/>
      <c r="ILG1" s="629"/>
      <c r="ILH1" s="629"/>
      <c r="ILI1" s="629"/>
      <c r="ILJ1" s="629"/>
      <c r="ILK1" s="629"/>
      <c r="ILL1" s="629"/>
      <c r="ILM1" s="629"/>
      <c r="ILN1" s="629"/>
      <c r="ILO1" s="629"/>
      <c r="ILP1" s="629"/>
      <c r="ILQ1" s="629"/>
      <c r="ILR1" s="629"/>
      <c r="ILS1" s="629"/>
      <c r="ILT1" s="629"/>
      <c r="ILU1" s="629"/>
      <c r="ILV1" s="629"/>
      <c r="ILW1" s="629"/>
      <c r="ILX1" s="629"/>
      <c r="ILY1" s="629"/>
      <c r="ILZ1" s="629"/>
      <c r="IMA1" s="629"/>
      <c r="IMB1" s="629"/>
      <c r="IMC1" s="629"/>
      <c r="IMD1" s="629"/>
      <c r="IME1" s="629"/>
      <c r="IMF1" s="629"/>
      <c r="IMG1" s="629"/>
      <c r="IMH1" s="629"/>
      <c r="IMI1" s="629"/>
      <c r="IMJ1" s="629"/>
      <c r="IMK1" s="629"/>
      <c r="IML1" s="629"/>
      <c r="IMM1" s="629"/>
      <c r="IMN1" s="629"/>
      <c r="IMO1" s="629"/>
      <c r="IMP1" s="629"/>
      <c r="IMQ1" s="629"/>
      <c r="IMR1" s="629"/>
      <c r="IMS1" s="629"/>
      <c r="IMT1" s="629"/>
      <c r="IMU1" s="629"/>
      <c r="IMV1" s="629"/>
      <c r="IMW1" s="629"/>
      <c r="IMX1" s="629"/>
      <c r="IMY1" s="629"/>
      <c r="IMZ1" s="629"/>
      <c r="INA1" s="629"/>
      <c r="INB1" s="629"/>
      <c r="INC1" s="629"/>
      <c r="IND1" s="629"/>
      <c r="INE1" s="629"/>
      <c r="INF1" s="629"/>
      <c r="ING1" s="629"/>
      <c r="INH1" s="629"/>
      <c r="INI1" s="629"/>
      <c r="INJ1" s="629"/>
      <c r="INK1" s="629"/>
      <c r="INL1" s="629"/>
      <c r="INM1" s="629"/>
      <c r="INN1" s="629"/>
      <c r="INO1" s="629"/>
      <c r="INP1" s="629"/>
      <c r="INQ1" s="629"/>
      <c r="INR1" s="629"/>
      <c r="INS1" s="629"/>
      <c r="INT1" s="629"/>
      <c r="INU1" s="629"/>
      <c r="INV1" s="629"/>
      <c r="INW1" s="629"/>
      <c r="INX1" s="629"/>
      <c r="INY1" s="629"/>
      <c r="INZ1" s="629"/>
      <c r="IOA1" s="629"/>
      <c r="IOB1" s="629"/>
      <c r="IOC1" s="629"/>
      <c r="IOD1" s="629"/>
      <c r="IOE1" s="629"/>
      <c r="IOF1" s="629"/>
      <c r="IOG1" s="629"/>
      <c r="IOH1" s="629"/>
      <c r="IOI1" s="629"/>
      <c r="IOJ1" s="629"/>
      <c r="IOK1" s="629"/>
      <c r="IOL1" s="629"/>
      <c r="IOM1" s="629"/>
      <c r="ION1" s="629"/>
      <c r="IOO1" s="629"/>
      <c r="IOP1" s="629"/>
      <c r="IOQ1" s="629"/>
      <c r="IOR1" s="629"/>
      <c r="IOS1" s="629"/>
      <c r="IOT1" s="629"/>
      <c r="IOU1" s="629"/>
      <c r="IOV1" s="629"/>
      <c r="IOW1" s="629"/>
      <c r="IOX1" s="629"/>
      <c r="IOY1" s="629"/>
      <c r="IOZ1" s="629"/>
      <c r="IPA1" s="629"/>
      <c r="IPB1" s="629"/>
      <c r="IPC1" s="629"/>
      <c r="IPD1" s="629"/>
      <c r="IPE1" s="629"/>
      <c r="IPF1" s="629"/>
      <c r="IPG1" s="629"/>
      <c r="IPH1" s="629"/>
      <c r="IPI1" s="629"/>
      <c r="IPJ1" s="629"/>
      <c r="IPK1" s="629"/>
      <c r="IPL1" s="629"/>
      <c r="IPM1" s="629"/>
      <c r="IPN1" s="629"/>
      <c r="IPO1" s="629"/>
      <c r="IPP1" s="629"/>
      <c r="IPQ1" s="629"/>
      <c r="IPR1" s="629"/>
      <c r="IPS1" s="629"/>
      <c r="IPT1" s="629"/>
      <c r="IPU1" s="629"/>
      <c r="IPV1" s="629"/>
      <c r="IPW1" s="629"/>
      <c r="IPX1" s="629"/>
      <c r="IPY1" s="629"/>
      <c r="IPZ1" s="629"/>
      <c r="IQA1" s="629"/>
      <c r="IQB1" s="629"/>
      <c r="IQC1" s="629"/>
      <c r="IQD1" s="629"/>
      <c r="IQE1" s="629"/>
      <c r="IQF1" s="629"/>
      <c r="IQG1" s="629"/>
      <c r="IQH1" s="629"/>
      <c r="IQI1" s="629"/>
      <c r="IQJ1" s="629"/>
      <c r="IQK1" s="629"/>
      <c r="IQL1" s="629"/>
      <c r="IQM1" s="629"/>
      <c r="IQN1" s="629"/>
      <c r="IQO1" s="629"/>
      <c r="IQP1" s="629"/>
      <c r="IQQ1" s="629"/>
      <c r="IQR1" s="629"/>
      <c r="IQS1" s="629"/>
      <c r="IQT1" s="629"/>
      <c r="IQU1" s="629"/>
      <c r="IQV1" s="629"/>
      <c r="IQW1" s="629"/>
      <c r="IQX1" s="629"/>
      <c r="IQY1" s="629"/>
      <c r="IQZ1" s="629"/>
      <c r="IRA1" s="629"/>
      <c r="IRB1" s="629"/>
      <c r="IRC1" s="629"/>
      <c r="IRD1" s="629"/>
      <c r="IRE1" s="629"/>
      <c r="IRF1" s="629"/>
      <c r="IRG1" s="629"/>
      <c r="IRH1" s="629"/>
      <c r="IRI1" s="629"/>
      <c r="IRJ1" s="629"/>
      <c r="IRK1" s="629"/>
      <c r="IRL1" s="629"/>
      <c r="IRM1" s="629"/>
      <c r="IRN1" s="629"/>
      <c r="IRO1" s="629"/>
      <c r="IRP1" s="629"/>
      <c r="IRQ1" s="629"/>
      <c r="IRR1" s="629"/>
      <c r="IRS1" s="629"/>
      <c r="IRT1" s="629"/>
      <c r="IRU1" s="629"/>
      <c r="IRV1" s="629"/>
      <c r="IRW1" s="629"/>
      <c r="IRX1" s="629"/>
      <c r="IRY1" s="629"/>
      <c r="IRZ1" s="629"/>
      <c r="ISA1" s="629"/>
      <c r="ISB1" s="629"/>
      <c r="ISC1" s="629"/>
      <c r="ISD1" s="629"/>
      <c r="ISE1" s="629"/>
      <c r="ISF1" s="629"/>
      <c r="ISG1" s="629"/>
      <c r="ISH1" s="629"/>
      <c r="ISI1" s="629"/>
      <c r="ISJ1" s="629"/>
      <c r="ISK1" s="629"/>
      <c r="ISL1" s="629"/>
      <c r="ISM1" s="629"/>
      <c r="ISN1" s="629"/>
      <c r="ISO1" s="629"/>
      <c r="ISP1" s="629"/>
      <c r="ISQ1" s="629"/>
      <c r="ISR1" s="629"/>
      <c r="ISS1" s="629"/>
      <c r="IST1" s="629"/>
      <c r="ISU1" s="629"/>
      <c r="ISV1" s="629"/>
      <c r="ISW1" s="629"/>
      <c r="ISX1" s="629"/>
      <c r="ISY1" s="629"/>
      <c r="ISZ1" s="629"/>
      <c r="ITA1" s="629"/>
      <c r="ITB1" s="629"/>
      <c r="ITC1" s="629"/>
      <c r="ITD1" s="629"/>
      <c r="ITE1" s="629"/>
      <c r="ITF1" s="629"/>
      <c r="ITG1" s="629"/>
      <c r="ITH1" s="629"/>
      <c r="ITI1" s="629"/>
      <c r="ITJ1" s="629"/>
      <c r="ITK1" s="629"/>
      <c r="ITL1" s="629"/>
      <c r="ITM1" s="629"/>
      <c r="ITN1" s="629"/>
      <c r="ITO1" s="629"/>
      <c r="ITP1" s="629"/>
      <c r="ITQ1" s="629"/>
      <c r="ITR1" s="629"/>
      <c r="ITS1" s="629"/>
      <c r="ITT1" s="629"/>
      <c r="ITU1" s="629"/>
      <c r="ITV1" s="629"/>
      <c r="ITW1" s="629"/>
      <c r="ITX1" s="629"/>
      <c r="ITY1" s="629"/>
      <c r="ITZ1" s="629"/>
      <c r="IUA1" s="629"/>
      <c r="IUB1" s="629"/>
      <c r="IUC1" s="629"/>
      <c r="IUD1" s="629"/>
      <c r="IUE1" s="629"/>
      <c r="IUF1" s="629"/>
      <c r="IUG1" s="629"/>
      <c r="IUH1" s="629"/>
      <c r="IUI1" s="629"/>
      <c r="IUJ1" s="629"/>
      <c r="IUK1" s="629"/>
      <c r="IUL1" s="629"/>
      <c r="IUM1" s="629"/>
      <c r="IUN1" s="629"/>
      <c r="IUO1" s="629"/>
      <c r="IUP1" s="629"/>
      <c r="IUQ1" s="629"/>
      <c r="IUR1" s="629"/>
      <c r="IUS1" s="629"/>
      <c r="IUT1" s="629"/>
      <c r="IUU1" s="629"/>
      <c r="IUV1" s="629"/>
      <c r="IUW1" s="629"/>
      <c r="IUX1" s="629"/>
      <c r="IUY1" s="629"/>
      <c r="IUZ1" s="629"/>
      <c r="IVA1" s="629"/>
      <c r="IVB1" s="629"/>
      <c r="IVC1" s="629"/>
      <c r="IVD1" s="629"/>
      <c r="IVE1" s="629"/>
      <c r="IVF1" s="629"/>
      <c r="IVG1" s="629"/>
      <c r="IVH1" s="629"/>
      <c r="IVI1" s="629"/>
      <c r="IVJ1" s="629"/>
      <c r="IVK1" s="629"/>
      <c r="IVL1" s="629"/>
      <c r="IVM1" s="629"/>
      <c r="IVN1" s="629"/>
      <c r="IVO1" s="629"/>
      <c r="IVP1" s="629"/>
      <c r="IVQ1" s="629"/>
      <c r="IVR1" s="629"/>
      <c r="IVS1" s="629"/>
      <c r="IVT1" s="629"/>
      <c r="IVU1" s="629"/>
      <c r="IVV1" s="629"/>
      <c r="IVW1" s="629"/>
      <c r="IVX1" s="629"/>
      <c r="IVY1" s="629"/>
      <c r="IVZ1" s="629"/>
      <c r="IWA1" s="629"/>
      <c r="IWB1" s="629"/>
      <c r="IWC1" s="629"/>
      <c r="IWD1" s="629"/>
      <c r="IWE1" s="629"/>
      <c r="IWF1" s="629"/>
      <c r="IWG1" s="629"/>
      <c r="IWH1" s="629"/>
      <c r="IWI1" s="629"/>
      <c r="IWJ1" s="629"/>
      <c r="IWK1" s="629"/>
      <c r="IWL1" s="629"/>
      <c r="IWM1" s="629"/>
      <c r="IWN1" s="629"/>
      <c r="IWO1" s="629"/>
      <c r="IWP1" s="629"/>
      <c r="IWQ1" s="629"/>
      <c r="IWR1" s="629"/>
      <c r="IWS1" s="629"/>
      <c r="IWT1" s="629"/>
      <c r="IWU1" s="629"/>
      <c r="IWV1" s="629"/>
      <c r="IWW1" s="629"/>
      <c r="IWX1" s="629"/>
      <c r="IWY1" s="629"/>
      <c r="IWZ1" s="629"/>
      <c r="IXA1" s="629"/>
      <c r="IXB1" s="629"/>
      <c r="IXC1" s="629"/>
      <c r="IXD1" s="629"/>
      <c r="IXE1" s="629"/>
      <c r="IXF1" s="629"/>
      <c r="IXG1" s="629"/>
      <c r="IXH1" s="629"/>
      <c r="IXI1" s="629"/>
      <c r="IXJ1" s="629"/>
      <c r="IXK1" s="629"/>
      <c r="IXL1" s="629"/>
      <c r="IXM1" s="629"/>
      <c r="IXN1" s="629"/>
      <c r="IXO1" s="629"/>
      <c r="IXP1" s="629"/>
      <c r="IXQ1" s="629"/>
      <c r="IXR1" s="629"/>
      <c r="IXS1" s="629"/>
      <c r="IXT1" s="629"/>
      <c r="IXU1" s="629"/>
      <c r="IXV1" s="629"/>
      <c r="IXW1" s="629"/>
      <c r="IXX1" s="629"/>
      <c r="IXY1" s="629"/>
      <c r="IXZ1" s="629"/>
      <c r="IYA1" s="629"/>
      <c r="IYB1" s="629"/>
      <c r="IYC1" s="629"/>
      <c r="IYD1" s="629"/>
      <c r="IYE1" s="629"/>
      <c r="IYF1" s="629"/>
      <c r="IYG1" s="629"/>
      <c r="IYH1" s="629"/>
      <c r="IYI1" s="629"/>
      <c r="IYJ1" s="629"/>
      <c r="IYK1" s="629"/>
      <c r="IYL1" s="629"/>
      <c r="IYM1" s="629"/>
      <c r="IYN1" s="629"/>
      <c r="IYO1" s="629"/>
      <c r="IYP1" s="629"/>
      <c r="IYQ1" s="629"/>
      <c r="IYR1" s="629"/>
      <c r="IYS1" s="629"/>
      <c r="IYT1" s="629"/>
      <c r="IYU1" s="629"/>
      <c r="IYV1" s="629"/>
      <c r="IYW1" s="629"/>
      <c r="IYX1" s="629"/>
      <c r="IYY1" s="629"/>
      <c r="IYZ1" s="629"/>
      <c r="IZA1" s="629"/>
      <c r="IZB1" s="629"/>
      <c r="IZC1" s="629"/>
      <c r="IZD1" s="629"/>
      <c r="IZE1" s="629"/>
      <c r="IZF1" s="629"/>
      <c r="IZG1" s="629"/>
      <c r="IZH1" s="629"/>
      <c r="IZI1" s="629"/>
      <c r="IZJ1" s="629"/>
      <c r="IZK1" s="629"/>
      <c r="IZL1" s="629"/>
      <c r="IZM1" s="629"/>
      <c r="IZN1" s="629"/>
      <c r="IZO1" s="629"/>
      <c r="IZP1" s="629"/>
      <c r="IZQ1" s="629"/>
      <c r="IZR1" s="629"/>
      <c r="IZS1" s="629"/>
      <c r="IZT1" s="629"/>
      <c r="IZU1" s="629"/>
      <c r="IZV1" s="629"/>
      <c r="IZW1" s="629"/>
      <c r="IZX1" s="629"/>
      <c r="IZY1" s="629"/>
      <c r="IZZ1" s="629"/>
      <c r="JAA1" s="629"/>
      <c r="JAB1" s="629"/>
      <c r="JAC1" s="629"/>
      <c r="JAD1" s="629"/>
      <c r="JAE1" s="629"/>
      <c r="JAF1" s="629"/>
      <c r="JAG1" s="629"/>
      <c r="JAH1" s="629"/>
      <c r="JAI1" s="629"/>
      <c r="JAJ1" s="629"/>
      <c r="JAK1" s="629"/>
      <c r="JAL1" s="629"/>
      <c r="JAM1" s="629"/>
      <c r="JAN1" s="629"/>
      <c r="JAO1" s="629"/>
      <c r="JAP1" s="629"/>
      <c r="JAQ1" s="629"/>
      <c r="JAR1" s="629"/>
      <c r="JAS1" s="629"/>
      <c r="JAT1" s="629"/>
      <c r="JAU1" s="629"/>
      <c r="JAV1" s="629"/>
      <c r="JAW1" s="629"/>
      <c r="JAX1" s="629"/>
      <c r="JAY1" s="629"/>
      <c r="JAZ1" s="629"/>
      <c r="JBA1" s="629"/>
      <c r="JBB1" s="629"/>
      <c r="JBC1" s="629"/>
      <c r="JBD1" s="629"/>
      <c r="JBE1" s="629"/>
      <c r="JBF1" s="629"/>
      <c r="JBG1" s="629"/>
      <c r="JBH1" s="629"/>
      <c r="JBI1" s="629"/>
      <c r="JBJ1" s="629"/>
      <c r="JBK1" s="629"/>
      <c r="JBL1" s="629"/>
      <c r="JBM1" s="629"/>
      <c r="JBN1" s="629"/>
      <c r="JBO1" s="629"/>
      <c r="JBP1" s="629"/>
      <c r="JBQ1" s="629"/>
      <c r="JBR1" s="629"/>
      <c r="JBS1" s="629"/>
      <c r="JBT1" s="629"/>
      <c r="JBU1" s="629"/>
      <c r="JBV1" s="629"/>
      <c r="JBW1" s="629"/>
      <c r="JBX1" s="629"/>
      <c r="JBY1" s="629"/>
      <c r="JBZ1" s="629"/>
      <c r="JCA1" s="629"/>
      <c r="JCB1" s="629"/>
      <c r="JCC1" s="629"/>
      <c r="JCD1" s="629"/>
      <c r="JCE1" s="629"/>
      <c r="JCF1" s="629"/>
      <c r="JCG1" s="629"/>
      <c r="JCH1" s="629"/>
      <c r="JCI1" s="629"/>
      <c r="JCJ1" s="629"/>
      <c r="JCK1" s="629"/>
      <c r="JCL1" s="629"/>
      <c r="JCM1" s="629"/>
      <c r="JCN1" s="629"/>
      <c r="JCO1" s="629"/>
      <c r="JCP1" s="629"/>
      <c r="JCQ1" s="629"/>
      <c r="JCR1" s="629"/>
      <c r="JCS1" s="629"/>
      <c r="JCT1" s="629"/>
      <c r="JCU1" s="629"/>
      <c r="JCV1" s="629"/>
      <c r="JCW1" s="629"/>
      <c r="JCX1" s="629"/>
      <c r="JCY1" s="629"/>
      <c r="JCZ1" s="629"/>
      <c r="JDA1" s="629"/>
      <c r="JDB1" s="629"/>
      <c r="JDC1" s="629"/>
      <c r="JDD1" s="629"/>
      <c r="JDE1" s="629"/>
      <c r="JDF1" s="629"/>
      <c r="JDG1" s="629"/>
      <c r="JDH1" s="629"/>
      <c r="JDI1" s="629"/>
      <c r="JDJ1" s="629"/>
      <c r="JDK1" s="629"/>
      <c r="JDL1" s="629"/>
      <c r="JDM1" s="629"/>
      <c r="JDN1" s="629"/>
      <c r="JDO1" s="629"/>
      <c r="JDP1" s="629"/>
      <c r="JDQ1" s="629"/>
      <c r="JDR1" s="629"/>
      <c r="JDS1" s="629"/>
      <c r="JDT1" s="629"/>
      <c r="JDU1" s="629"/>
      <c r="JDV1" s="629"/>
      <c r="JDW1" s="629"/>
      <c r="JDX1" s="629"/>
      <c r="JDY1" s="629"/>
      <c r="JDZ1" s="629"/>
      <c r="JEA1" s="629"/>
      <c r="JEB1" s="629"/>
      <c r="JEC1" s="629"/>
      <c r="JED1" s="629"/>
      <c r="JEE1" s="629"/>
      <c r="JEF1" s="629"/>
      <c r="JEG1" s="629"/>
      <c r="JEH1" s="629"/>
      <c r="JEI1" s="629"/>
      <c r="JEJ1" s="629"/>
      <c r="JEK1" s="629"/>
      <c r="JEL1" s="629"/>
      <c r="JEM1" s="629"/>
      <c r="JEN1" s="629"/>
      <c r="JEO1" s="629"/>
      <c r="JEP1" s="629"/>
      <c r="JEQ1" s="629"/>
      <c r="JER1" s="629"/>
      <c r="JES1" s="629"/>
      <c r="JET1" s="629"/>
      <c r="JEU1" s="629"/>
      <c r="JEV1" s="629"/>
      <c r="JEW1" s="629"/>
      <c r="JEX1" s="629"/>
      <c r="JEY1" s="629"/>
      <c r="JEZ1" s="629"/>
      <c r="JFA1" s="629"/>
      <c r="JFB1" s="629"/>
      <c r="JFC1" s="629"/>
      <c r="JFD1" s="629"/>
      <c r="JFE1" s="629"/>
      <c r="JFF1" s="629"/>
      <c r="JFG1" s="629"/>
      <c r="JFH1" s="629"/>
      <c r="JFI1" s="629"/>
      <c r="JFJ1" s="629"/>
      <c r="JFK1" s="629"/>
      <c r="JFL1" s="629"/>
      <c r="JFM1" s="629"/>
      <c r="JFN1" s="629"/>
      <c r="JFO1" s="629"/>
      <c r="JFP1" s="629"/>
      <c r="JFQ1" s="629"/>
      <c r="JFR1" s="629"/>
      <c r="JFS1" s="629"/>
      <c r="JFT1" s="629"/>
      <c r="JFU1" s="629"/>
      <c r="JFV1" s="629"/>
      <c r="JFW1" s="629"/>
      <c r="JFX1" s="629"/>
      <c r="JFY1" s="629"/>
      <c r="JFZ1" s="629"/>
      <c r="JGA1" s="629"/>
      <c r="JGB1" s="629"/>
      <c r="JGC1" s="629"/>
      <c r="JGD1" s="629"/>
      <c r="JGE1" s="629"/>
      <c r="JGF1" s="629"/>
      <c r="JGG1" s="629"/>
      <c r="JGH1" s="629"/>
      <c r="JGI1" s="629"/>
      <c r="JGJ1" s="629"/>
      <c r="JGK1" s="629"/>
      <c r="JGL1" s="629"/>
      <c r="JGM1" s="629"/>
      <c r="JGN1" s="629"/>
      <c r="JGO1" s="629"/>
      <c r="JGP1" s="629"/>
      <c r="JGQ1" s="629"/>
      <c r="JGR1" s="629"/>
      <c r="JGS1" s="629"/>
      <c r="JGT1" s="629"/>
      <c r="JGU1" s="629"/>
      <c r="JGV1" s="629"/>
      <c r="JGW1" s="629"/>
      <c r="JGX1" s="629"/>
      <c r="JGY1" s="629"/>
      <c r="JGZ1" s="629"/>
      <c r="JHA1" s="629"/>
      <c r="JHB1" s="629"/>
      <c r="JHC1" s="629"/>
      <c r="JHD1" s="629"/>
      <c r="JHE1" s="629"/>
      <c r="JHF1" s="629"/>
      <c r="JHG1" s="629"/>
      <c r="JHH1" s="629"/>
      <c r="JHI1" s="629"/>
      <c r="JHJ1" s="629"/>
      <c r="JHK1" s="629"/>
      <c r="JHL1" s="629"/>
      <c r="JHM1" s="629"/>
      <c r="JHN1" s="629"/>
      <c r="JHO1" s="629"/>
      <c r="JHP1" s="629"/>
      <c r="JHQ1" s="629"/>
      <c r="JHR1" s="629"/>
      <c r="JHS1" s="629"/>
      <c r="JHT1" s="629"/>
      <c r="JHU1" s="629"/>
      <c r="JHV1" s="629"/>
      <c r="JHW1" s="629"/>
      <c r="JHX1" s="629"/>
      <c r="JHY1" s="629"/>
      <c r="JHZ1" s="629"/>
      <c r="JIA1" s="629"/>
      <c r="JIB1" s="629"/>
      <c r="JIC1" s="629"/>
      <c r="JID1" s="629"/>
      <c r="JIE1" s="629"/>
      <c r="JIF1" s="629"/>
      <c r="JIG1" s="629"/>
      <c r="JIH1" s="629"/>
      <c r="JII1" s="629"/>
      <c r="JIJ1" s="629"/>
      <c r="JIK1" s="629"/>
      <c r="JIL1" s="629"/>
      <c r="JIM1" s="629"/>
      <c r="JIN1" s="629"/>
      <c r="JIO1" s="629"/>
      <c r="JIP1" s="629"/>
      <c r="JIQ1" s="629"/>
      <c r="JIR1" s="629"/>
      <c r="JIS1" s="629"/>
      <c r="JIT1" s="629"/>
      <c r="JIU1" s="629"/>
      <c r="JIV1" s="629"/>
      <c r="JIW1" s="629"/>
      <c r="JIX1" s="629"/>
      <c r="JIY1" s="629"/>
      <c r="JIZ1" s="629"/>
      <c r="JJA1" s="629"/>
      <c r="JJB1" s="629"/>
      <c r="JJC1" s="629"/>
      <c r="JJD1" s="629"/>
      <c r="JJE1" s="629"/>
      <c r="JJF1" s="629"/>
      <c r="JJG1" s="629"/>
      <c r="JJH1" s="629"/>
      <c r="JJI1" s="629"/>
      <c r="JJJ1" s="629"/>
      <c r="JJK1" s="629"/>
      <c r="JJL1" s="629"/>
      <c r="JJM1" s="629"/>
      <c r="JJN1" s="629"/>
      <c r="JJO1" s="629"/>
      <c r="JJP1" s="629"/>
      <c r="JJQ1" s="629"/>
      <c r="JJR1" s="629"/>
      <c r="JJS1" s="629"/>
      <c r="JJT1" s="629"/>
      <c r="JJU1" s="629"/>
      <c r="JJV1" s="629"/>
      <c r="JJW1" s="629"/>
      <c r="JJX1" s="629"/>
      <c r="JJY1" s="629"/>
      <c r="JJZ1" s="629"/>
      <c r="JKA1" s="629"/>
      <c r="JKB1" s="629"/>
      <c r="JKC1" s="629"/>
      <c r="JKD1" s="629"/>
      <c r="JKE1" s="629"/>
      <c r="JKF1" s="629"/>
      <c r="JKG1" s="629"/>
      <c r="JKH1" s="629"/>
      <c r="JKI1" s="629"/>
      <c r="JKJ1" s="629"/>
      <c r="JKK1" s="629"/>
      <c r="JKL1" s="629"/>
      <c r="JKM1" s="629"/>
      <c r="JKN1" s="629"/>
      <c r="JKO1" s="629"/>
      <c r="JKP1" s="629"/>
      <c r="JKQ1" s="629"/>
      <c r="JKR1" s="629"/>
      <c r="JKS1" s="629"/>
      <c r="JKT1" s="629"/>
      <c r="JKU1" s="629"/>
      <c r="JKV1" s="629"/>
      <c r="JKW1" s="629"/>
      <c r="JKX1" s="629"/>
      <c r="JKY1" s="629"/>
      <c r="JKZ1" s="629"/>
      <c r="JLA1" s="629"/>
      <c r="JLB1" s="629"/>
      <c r="JLC1" s="629"/>
      <c r="JLD1" s="629"/>
      <c r="JLE1" s="629"/>
      <c r="JLF1" s="629"/>
      <c r="JLG1" s="629"/>
      <c r="JLH1" s="629"/>
      <c r="JLI1" s="629"/>
      <c r="JLJ1" s="629"/>
      <c r="JLK1" s="629"/>
      <c r="JLL1" s="629"/>
      <c r="JLM1" s="629"/>
      <c r="JLN1" s="629"/>
      <c r="JLO1" s="629"/>
      <c r="JLP1" s="629"/>
      <c r="JLQ1" s="629"/>
      <c r="JLR1" s="629"/>
      <c r="JLS1" s="629"/>
      <c r="JLT1" s="629"/>
      <c r="JLU1" s="629"/>
      <c r="JLV1" s="629"/>
      <c r="JLW1" s="629"/>
      <c r="JLX1" s="629"/>
      <c r="JLY1" s="629"/>
      <c r="JLZ1" s="629"/>
      <c r="JMA1" s="629"/>
      <c r="JMB1" s="629"/>
      <c r="JMC1" s="629"/>
      <c r="JMD1" s="629"/>
      <c r="JME1" s="629"/>
      <c r="JMF1" s="629"/>
      <c r="JMG1" s="629"/>
      <c r="JMH1" s="629"/>
      <c r="JMI1" s="629"/>
      <c r="JMJ1" s="629"/>
      <c r="JMK1" s="629"/>
      <c r="JML1" s="629"/>
      <c r="JMM1" s="629"/>
      <c r="JMN1" s="629"/>
      <c r="JMO1" s="629"/>
      <c r="JMP1" s="629"/>
      <c r="JMQ1" s="629"/>
      <c r="JMR1" s="629"/>
      <c r="JMS1" s="629"/>
      <c r="JMT1" s="629"/>
      <c r="JMU1" s="629"/>
      <c r="JMV1" s="629"/>
      <c r="JMW1" s="629"/>
      <c r="JMX1" s="629"/>
      <c r="JMY1" s="629"/>
      <c r="JMZ1" s="629"/>
      <c r="JNA1" s="629"/>
      <c r="JNB1" s="629"/>
      <c r="JNC1" s="629"/>
      <c r="JND1" s="629"/>
      <c r="JNE1" s="629"/>
      <c r="JNF1" s="629"/>
      <c r="JNG1" s="629"/>
      <c r="JNH1" s="629"/>
      <c r="JNI1" s="629"/>
      <c r="JNJ1" s="629"/>
      <c r="JNK1" s="629"/>
      <c r="JNL1" s="629"/>
      <c r="JNM1" s="629"/>
      <c r="JNN1" s="629"/>
      <c r="JNO1" s="629"/>
      <c r="JNP1" s="629"/>
      <c r="JNQ1" s="629"/>
      <c r="JNR1" s="629"/>
      <c r="JNS1" s="629"/>
      <c r="JNT1" s="629"/>
      <c r="JNU1" s="629"/>
      <c r="JNV1" s="629"/>
      <c r="JNW1" s="629"/>
      <c r="JNX1" s="629"/>
      <c r="JNY1" s="629"/>
      <c r="JNZ1" s="629"/>
      <c r="JOA1" s="629"/>
      <c r="JOB1" s="629"/>
      <c r="JOC1" s="629"/>
      <c r="JOD1" s="629"/>
      <c r="JOE1" s="629"/>
      <c r="JOF1" s="629"/>
      <c r="JOG1" s="629"/>
      <c r="JOH1" s="629"/>
      <c r="JOI1" s="629"/>
      <c r="JOJ1" s="629"/>
      <c r="JOK1" s="629"/>
      <c r="JOL1" s="629"/>
      <c r="JOM1" s="629"/>
      <c r="JON1" s="629"/>
      <c r="JOO1" s="629"/>
      <c r="JOP1" s="629"/>
      <c r="JOQ1" s="629"/>
      <c r="JOR1" s="629"/>
      <c r="JOS1" s="629"/>
      <c r="JOT1" s="629"/>
      <c r="JOU1" s="629"/>
      <c r="JOV1" s="629"/>
      <c r="JOW1" s="629"/>
      <c r="JOX1" s="629"/>
      <c r="JOY1" s="629"/>
      <c r="JOZ1" s="629"/>
      <c r="JPA1" s="629"/>
      <c r="JPB1" s="629"/>
      <c r="JPC1" s="629"/>
      <c r="JPD1" s="629"/>
      <c r="JPE1" s="629"/>
      <c r="JPF1" s="629"/>
      <c r="JPG1" s="629"/>
      <c r="JPH1" s="629"/>
      <c r="JPI1" s="629"/>
      <c r="JPJ1" s="629"/>
      <c r="JPK1" s="629"/>
      <c r="JPL1" s="629"/>
      <c r="JPM1" s="629"/>
      <c r="JPN1" s="629"/>
      <c r="JPO1" s="629"/>
      <c r="JPP1" s="629"/>
      <c r="JPQ1" s="629"/>
      <c r="JPR1" s="629"/>
      <c r="JPS1" s="629"/>
      <c r="JPT1" s="629"/>
      <c r="JPU1" s="629"/>
      <c r="JPV1" s="629"/>
      <c r="JPW1" s="629"/>
      <c r="JPX1" s="629"/>
      <c r="JPY1" s="629"/>
      <c r="JPZ1" s="629"/>
      <c r="JQA1" s="629"/>
      <c r="JQB1" s="629"/>
      <c r="JQC1" s="629"/>
      <c r="JQD1" s="629"/>
      <c r="JQE1" s="629"/>
      <c r="JQF1" s="629"/>
      <c r="JQG1" s="629"/>
      <c r="JQH1" s="629"/>
      <c r="JQI1" s="629"/>
      <c r="JQJ1" s="629"/>
      <c r="JQK1" s="629"/>
      <c r="JQL1" s="629"/>
      <c r="JQM1" s="629"/>
      <c r="JQN1" s="629"/>
      <c r="JQO1" s="629"/>
      <c r="JQP1" s="629"/>
      <c r="JQQ1" s="629"/>
      <c r="JQR1" s="629"/>
      <c r="JQS1" s="629"/>
      <c r="JQT1" s="629"/>
      <c r="JQU1" s="629"/>
      <c r="JQV1" s="629"/>
      <c r="JQW1" s="629"/>
      <c r="JQX1" s="629"/>
      <c r="JQY1" s="629"/>
      <c r="JQZ1" s="629"/>
      <c r="JRA1" s="629"/>
      <c r="JRB1" s="629"/>
      <c r="JRC1" s="629"/>
      <c r="JRD1" s="629"/>
      <c r="JRE1" s="629"/>
      <c r="JRF1" s="629"/>
      <c r="JRG1" s="629"/>
      <c r="JRH1" s="629"/>
      <c r="JRI1" s="629"/>
      <c r="JRJ1" s="629"/>
      <c r="JRK1" s="629"/>
      <c r="JRL1" s="629"/>
      <c r="JRM1" s="629"/>
      <c r="JRN1" s="629"/>
      <c r="JRO1" s="629"/>
      <c r="JRP1" s="629"/>
      <c r="JRQ1" s="629"/>
      <c r="JRR1" s="629"/>
      <c r="JRS1" s="629"/>
      <c r="JRT1" s="629"/>
      <c r="JRU1" s="629"/>
      <c r="JRV1" s="629"/>
      <c r="JRW1" s="629"/>
      <c r="JRX1" s="629"/>
      <c r="JRY1" s="629"/>
      <c r="JRZ1" s="629"/>
      <c r="JSA1" s="629"/>
      <c r="JSB1" s="629"/>
      <c r="JSC1" s="629"/>
      <c r="JSD1" s="629"/>
      <c r="JSE1" s="629"/>
      <c r="JSF1" s="629"/>
      <c r="JSG1" s="629"/>
      <c r="JSH1" s="629"/>
      <c r="JSI1" s="629"/>
      <c r="JSJ1" s="629"/>
      <c r="JSK1" s="629"/>
      <c r="JSL1" s="629"/>
      <c r="JSM1" s="629"/>
      <c r="JSN1" s="629"/>
      <c r="JSO1" s="629"/>
      <c r="JSP1" s="629"/>
      <c r="JSQ1" s="629"/>
      <c r="JSR1" s="629"/>
      <c r="JSS1" s="629"/>
      <c r="JST1" s="629"/>
      <c r="JSU1" s="629"/>
      <c r="JSV1" s="629"/>
      <c r="JSW1" s="629"/>
      <c r="JSX1" s="629"/>
      <c r="JSY1" s="629"/>
      <c r="JSZ1" s="629"/>
      <c r="JTA1" s="629"/>
      <c r="JTB1" s="629"/>
      <c r="JTC1" s="629"/>
      <c r="JTD1" s="629"/>
      <c r="JTE1" s="629"/>
      <c r="JTF1" s="629"/>
      <c r="JTG1" s="629"/>
      <c r="JTH1" s="629"/>
      <c r="JTI1" s="629"/>
      <c r="JTJ1" s="629"/>
      <c r="JTK1" s="629"/>
      <c r="JTL1" s="629"/>
      <c r="JTM1" s="629"/>
      <c r="JTN1" s="629"/>
      <c r="JTO1" s="629"/>
      <c r="JTP1" s="629"/>
      <c r="JTQ1" s="629"/>
      <c r="JTR1" s="629"/>
      <c r="JTS1" s="629"/>
      <c r="JTT1" s="629"/>
      <c r="JTU1" s="629"/>
      <c r="JTV1" s="629"/>
      <c r="JTW1" s="629"/>
      <c r="JTX1" s="629"/>
      <c r="JTY1" s="629"/>
      <c r="JTZ1" s="629"/>
      <c r="JUA1" s="629"/>
      <c r="JUB1" s="629"/>
      <c r="JUC1" s="629"/>
      <c r="JUD1" s="629"/>
      <c r="JUE1" s="629"/>
      <c r="JUF1" s="629"/>
      <c r="JUG1" s="629"/>
      <c r="JUH1" s="629"/>
      <c r="JUI1" s="629"/>
      <c r="JUJ1" s="629"/>
      <c r="JUK1" s="629"/>
      <c r="JUL1" s="629"/>
      <c r="JUM1" s="629"/>
      <c r="JUN1" s="629"/>
      <c r="JUO1" s="629"/>
      <c r="JUP1" s="629"/>
      <c r="JUQ1" s="629"/>
      <c r="JUR1" s="629"/>
      <c r="JUS1" s="629"/>
      <c r="JUT1" s="629"/>
      <c r="JUU1" s="629"/>
      <c r="JUV1" s="629"/>
      <c r="JUW1" s="629"/>
      <c r="JUX1" s="629"/>
      <c r="JUY1" s="629"/>
      <c r="JUZ1" s="629"/>
      <c r="JVA1" s="629"/>
      <c r="JVB1" s="629"/>
      <c r="JVC1" s="629"/>
      <c r="JVD1" s="629"/>
      <c r="JVE1" s="629"/>
      <c r="JVF1" s="629"/>
      <c r="JVG1" s="629"/>
      <c r="JVH1" s="629"/>
      <c r="JVI1" s="629"/>
      <c r="JVJ1" s="629"/>
      <c r="JVK1" s="629"/>
      <c r="JVL1" s="629"/>
      <c r="JVM1" s="629"/>
      <c r="JVN1" s="629"/>
      <c r="JVO1" s="629"/>
      <c r="JVP1" s="629"/>
      <c r="JVQ1" s="629"/>
      <c r="JVR1" s="629"/>
      <c r="JVS1" s="629"/>
      <c r="JVT1" s="629"/>
      <c r="JVU1" s="629"/>
      <c r="JVV1" s="629"/>
      <c r="JVW1" s="629"/>
      <c r="JVX1" s="629"/>
      <c r="JVY1" s="629"/>
      <c r="JVZ1" s="629"/>
      <c r="JWA1" s="629"/>
      <c r="JWB1" s="629"/>
      <c r="JWC1" s="629"/>
      <c r="JWD1" s="629"/>
      <c r="JWE1" s="629"/>
      <c r="JWF1" s="629"/>
      <c r="JWG1" s="629"/>
      <c r="JWH1" s="629"/>
      <c r="JWI1" s="629"/>
      <c r="JWJ1" s="629"/>
      <c r="JWK1" s="629"/>
      <c r="JWL1" s="629"/>
      <c r="JWM1" s="629"/>
      <c r="JWN1" s="629"/>
      <c r="JWO1" s="629"/>
      <c r="JWP1" s="629"/>
      <c r="JWQ1" s="629"/>
      <c r="JWR1" s="629"/>
      <c r="JWS1" s="629"/>
      <c r="JWT1" s="629"/>
      <c r="JWU1" s="629"/>
      <c r="JWV1" s="629"/>
      <c r="JWW1" s="629"/>
      <c r="JWX1" s="629"/>
      <c r="JWY1" s="629"/>
      <c r="JWZ1" s="629"/>
      <c r="JXA1" s="629"/>
      <c r="JXB1" s="629"/>
      <c r="JXC1" s="629"/>
      <c r="JXD1" s="629"/>
      <c r="JXE1" s="629"/>
      <c r="JXF1" s="629"/>
      <c r="JXG1" s="629"/>
      <c r="JXH1" s="629"/>
      <c r="JXI1" s="629"/>
      <c r="JXJ1" s="629"/>
      <c r="JXK1" s="629"/>
      <c r="JXL1" s="629"/>
      <c r="JXM1" s="629"/>
      <c r="JXN1" s="629"/>
      <c r="JXO1" s="629"/>
      <c r="JXP1" s="629"/>
      <c r="JXQ1" s="629"/>
      <c r="JXR1" s="629"/>
      <c r="JXS1" s="629"/>
      <c r="JXT1" s="629"/>
      <c r="JXU1" s="629"/>
      <c r="JXV1" s="629"/>
      <c r="JXW1" s="629"/>
      <c r="JXX1" s="629"/>
      <c r="JXY1" s="629"/>
      <c r="JXZ1" s="629"/>
      <c r="JYA1" s="629"/>
      <c r="JYB1" s="629"/>
      <c r="JYC1" s="629"/>
      <c r="JYD1" s="629"/>
      <c r="JYE1" s="629"/>
      <c r="JYF1" s="629"/>
      <c r="JYG1" s="629"/>
      <c r="JYH1" s="629"/>
      <c r="JYI1" s="629"/>
      <c r="JYJ1" s="629"/>
      <c r="JYK1" s="629"/>
      <c r="JYL1" s="629"/>
      <c r="JYM1" s="629"/>
      <c r="JYN1" s="629"/>
      <c r="JYO1" s="629"/>
      <c r="JYP1" s="629"/>
      <c r="JYQ1" s="629"/>
      <c r="JYR1" s="629"/>
      <c r="JYS1" s="629"/>
      <c r="JYT1" s="629"/>
      <c r="JYU1" s="629"/>
      <c r="JYV1" s="629"/>
      <c r="JYW1" s="629"/>
      <c r="JYX1" s="629"/>
      <c r="JYY1" s="629"/>
      <c r="JYZ1" s="629"/>
      <c r="JZA1" s="629"/>
      <c r="JZB1" s="629"/>
      <c r="JZC1" s="629"/>
      <c r="JZD1" s="629"/>
      <c r="JZE1" s="629"/>
      <c r="JZF1" s="629"/>
      <c r="JZG1" s="629"/>
      <c r="JZH1" s="629"/>
      <c r="JZI1" s="629"/>
      <c r="JZJ1" s="629"/>
      <c r="JZK1" s="629"/>
      <c r="JZL1" s="629"/>
      <c r="JZM1" s="629"/>
      <c r="JZN1" s="629"/>
      <c r="JZO1" s="629"/>
      <c r="JZP1" s="629"/>
      <c r="JZQ1" s="629"/>
      <c r="JZR1" s="629"/>
      <c r="JZS1" s="629"/>
      <c r="JZT1" s="629"/>
      <c r="JZU1" s="629"/>
      <c r="JZV1" s="629"/>
      <c r="JZW1" s="629"/>
      <c r="JZX1" s="629"/>
      <c r="JZY1" s="629"/>
      <c r="JZZ1" s="629"/>
      <c r="KAA1" s="629"/>
      <c r="KAB1" s="629"/>
      <c r="KAC1" s="629"/>
      <c r="KAD1" s="629"/>
      <c r="KAE1" s="629"/>
      <c r="KAF1" s="629"/>
      <c r="KAG1" s="629"/>
      <c r="KAH1" s="629"/>
      <c r="KAI1" s="629"/>
      <c r="KAJ1" s="629"/>
      <c r="KAK1" s="629"/>
      <c r="KAL1" s="629"/>
      <c r="KAM1" s="629"/>
      <c r="KAN1" s="629"/>
      <c r="KAO1" s="629"/>
      <c r="KAP1" s="629"/>
      <c r="KAQ1" s="629"/>
      <c r="KAR1" s="629"/>
      <c r="KAS1" s="629"/>
      <c r="KAT1" s="629"/>
      <c r="KAU1" s="629"/>
      <c r="KAV1" s="629"/>
      <c r="KAW1" s="629"/>
      <c r="KAX1" s="629"/>
      <c r="KAY1" s="629"/>
      <c r="KAZ1" s="629"/>
      <c r="KBA1" s="629"/>
      <c r="KBB1" s="629"/>
      <c r="KBC1" s="629"/>
      <c r="KBD1" s="629"/>
      <c r="KBE1" s="629"/>
      <c r="KBF1" s="629"/>
      <c r="KBG1" s="629"/>
      <c r="KBH1" s="629"/>
      <c r="KBI1" s="629"/>
      <c r="KBJ1" s="629"/>
      <c r="KBK1" s="629"/>
      <c r="KBL1" s="629"/>
      <c r="KBM1" s="629"/>
      <c r="KBN1" s="629"/>
      <c r="KBO1" s="629"/>
      <c r="KBP1" s="629"/>
      <c r="KBQ1" s="629"/>
      <c r="KBR1" s="629"/>
      <c r="KBS1" s="629"/>
      <c r="KBT1" s="629"/>
      <c r="KBU1" s="629"/>
      <c r="KBV1" s="629"/>
      <c r="KBW1" s="629"/>
      <c r="KBX1" s="629"/>
      <c r="KBY1" s="629"/>
      <c r="KBZ1" s="629"/>
      <c r="KCA1" s="629"/>
      <c r="KCB1" s="629"/>
      <c r="KCC1" s="629"/>
      <c r="KCD1" s="629"/>
      <c r="KCE1" s="629"/>
      <c r="KCF1" s="629"/>
      <c r="KCG1" s="629"/>
      <c r="KCH1" s="629"/>
      <c r="KCI1" s="629"/>
      <c r="KCJ1" s="629"/>
      <c r="KCK1" s="629"/>
      <c r="KCL1" s="629"/>
      <c r="KCM1" s="629"/>
      <c r="KCN1" s="629"/>
      <c r="KCO1" s="629"/>
      <c r="KCP1" s="629"/>
      <c r="KCQ1" s="629"/>
      <c r="KCR1" s="629"/>
      <c r="KCS1" s="629"/>
      <c r="KCT1" s="629"/>
      <c r="KCU1" s="629"/>
      <c r="KCV1" s="629"/>
      <c r="KCW1" s="629"/>
      <c r="KCX1" s="629"/>
      <c r="KCY1" s="629"/>
      <c r="KCZ1" s="629"/>
      <c r="KDA1" s="629"/>
      <c r="KDB1" s="629"/>
      <c r="KDC1" s="629"/>
      <c r="KDD1" s="629"/>
      <c r="KDE1" s="629"/>
      <c r="KDF1" s="629"/>
      <c r="KDG1" s="629"/>
      <c r="KDH1" s="629"/>
      <c r="KDI1" s="629"/>
      <c r="KDJ1" s="629"/>
      <c r="KDK1" s="629"/>
      <c r="KDL1" s="629"/>
      <c r="KDM1" s="629"/>
      <c r="KDN1" s="629"/>
      <c r="KDO1" s="629"/>
      <c r="KDP1" s="629"/>
      <c r="KDQ1" s="629"/>
      <c r="KDR1" s="629"/>
      <c r="KDS1" s="629"/>
      <c r="KDT1" s="629"/>
      <c r="KDU1" s="629"/>
      <c r="KDV1" s="629"/>
      <c r="KDW1" s="629"/>
      <c r="KDX1" s="629"/>
      <c r="KDY1" s="629"/>
      <c r="KDZ1" s="629"/>
      <c r="KEA1" s="629"/>
      <c r="KEB1" s="629"/>
      <c r="KEC1" s="629"/>
      <c r="KED1" s="629"/>
      <c r="KEE1" s="629"/>
      <c r="KEF1" s="629"/>
      <c r="KEG1" s="629"/>
      <c r="KEH1" s="629"/>
      <c r="KEI1" s="629"/>
      <c r="KEJ1" s="629"/>
      <c r="KEK1" s="629"/>
      <c r="KEL1" s="629"/>
      <c r="KEM1" s="629"/>
      <c r="KEN1" s="629"/>
      <c r="KEO1" s="629"/>
      <c r="KEP1" s="629"/>
      <c r="KEQ1" s="629"/>
      <c r="KER1" s="629"/>
      <c r="KES1" s="629"/>
      <c r="KET1" s="629"/>
      <c r="KEU1" s="629"/>
      <c r="KEV1" s="629"/>
      <c r="KEW1" s="629"/>
      <c r="KEX1" s="629"/>
      <c r="KEY1" s="629"/>
      <c r="KEZ1" s="629"/>
      <c r="KFA1" s="629"/>
      <c r="KFB1" s="629"/>
      <c r="KFC1" s="629"/>
      <c r="KFD1" s="629"/>
      <c r="KFE1" s="629"/>
      <c r="KFF1" s="629"/>
      <c r="KFG1" s="629"/>
      <c r="KFH1" s="629"/>
      <c r="KFI1" s="629"/>
      <c r="KFJ1" s="629"/>
      <c r="KFK1" s="629"/>
      <c r="KFL1" s="629"/>
      <c r="KFM1" s="629"/>
      <c r="KFN1" s="629"/>
      <c r="KFO1" s="629"/>
      <c r="KFP1" s="629"/>
      <c r="KFQ1" s="629"/>
      <c r="KFR1" s="629"/>
      <c r="KFS1" s="629"/>
      <c r="KFT1" s="629"/>
      <c r="KFU1" s="629"/>
      <c r="KFV1" s="629"/>
      <c r="KFW1" s="629"/>
      <c r="KFX1" s="629"/>
      <c r="KFY1" s="629"/>
      <c r="KFZ1" s="629"/>
      <c r="KGA1" s="629"/>
      <c r="KGB1" s="629"/>
      <c r="KGC1" s="629"/>
      <c r="KGD1" s="629"/>
      <c r="KGE1" s="629"/>
      <c r="KGF1" s="629"/>
      <c r="KGG1" s="629"/>
      <c r="KGH1" s="629"/>
      <c r="KGI1" s="629"/>
      <c r="KGJ1" s="629"/>
      <c r="KGK1" s="629"/>
      <c r="KGL1" s="629"/>
      <c r="KGM1" s="629"/>
      <c r="KGN1" s="629"/>
      <c r="KGO1" s="629"/>
      <c r="KGP1" s="629"/>
      <c r="KGQ1" s="629"/>
      <c r="KGR1" s="629"/>
      <c r="KGS1" s="629"/>
      <c r="KGT1" s="629"/>
      <c r="KGU1" s="629"/>
      <c r="KGV1" s="629"/>
      <c r="KGW1" s="629"/>
      <c r="KGX1" s="629"/>
      <c r="KGY1" s="629"/>
      <c r="KGZ1" s="629"/>
      <c r="KHA1" s="629"/>
      <c r="KHB1" s="629"/>
      <c r="KHC1" s="629"/>
      <c r="KHD1" s="629"/>
      <c r="KHE1" s="629"/>
      <c r="KHF1" s="629"/>
      <c r="KHG1" s="629"/>
      <c r="KHH1" s="629"/>
      <c r="KHI1" s="629"/>
      <c r="KHJ1" s="629"/>
      <c r="KHK1" s="629"/>
      <c r="KHL1" s="629"/>
      <c r="KHM1" s="629"/>
      <c r="KHN1" s="629"/>
      <c r="KHO1" s="629"/>
      <c r="KHP1" s="629"/>
      <c r="KHQ1" s="629"/>
      <c r="KHR1" s="629"/>
      <c r="KHS1" s="629"/>
      <c r="KHT1" s="629"/>
      <c r="KHU1" s="629"/>
      <c r="KHV1" s="629"/>
      <c r="KHW1" s="629"/>
      <c r="KHX1" s="629"/>
      <c r="KHY1" s="629"/>
      <c r="KHZ1" s="629"/>
      <c r="KIA1" s="629"/>
      <c r="KIB1" s="629"/>
      <c r="KIC1" s="629"/>
      <c r="KID1" s="629"/>
      <c r="KIE1" s="629"/>
      <c r="KIF1" s="629"/>
      <c r="KIG1" s="629"/>
      <c r="KIH1" s="629"/>
      <c r="KII1" s="629"/>
      <c r="KIJ1" s="629"/>
      <c r="KIK1" s="629"/>
      <c r="KIL1" s="629"/>
      <c r="KIM1" s="629"/>
      <c r="KIN1" s="629"/>
      <c r="KIO1" s="629"/>
      <c r="KIP1" s="629"/>
      <c r="KIQ1" s="629"/>
      <c r="KIR1" s="629"/>
      <c r="KIS1" s="629"/>
      <c r="KIT1" s="629"/>
      <c r="KIU1" s="629"/>
      <c r="KIV1" s="629"/>
      <c r="KIW1" s="629"/>
      <c r="KIX1" s="629"/>
      <c r="KIY1" s="629"/>
      <c r="KIZ1" s="629"/>
      <c r="KJA1" s="629"/>
      <c r="KJB1" s="629"/>
      <c r="KJC1" s="629"/>
      <c r="KJD1" s="629"/>
      <c r="KJE1" s="629"/>
      <c r="KJF1" s="629"/>
      <c r="KJG1" s="629"/>
      <c r="KJH1" s="629"/>
      <c r="KJI1" s="629"/>
      <c r="KJJ1" s="629"/>
      <c r="KJK1" s="629"/>
      <c r="KJL1" s="629"/>
      <c r="KJM1" s="629"/>
      <c r="KJN1" s="629"/>
      <c r="KJO1" s="629"/>
      <c r="KJP1" s="629"/>
      <c r="KJQ1" s="629"/>
      <c r="KJR1" s="629"/>
      <c r="KJS1" s="629"/>
      <c r="KJT1" s="629"/>
      <c r="KJU1" s="629"/>
      <c r="KJV1" s="629"/>
      <c r="KJW1" s="629"/>
      <c r="KJX1" s="629"/>
      <c r="KJY1" s="629"/>
      <c r="KJZ1" s="629"/>
      <c r="KKA1" s="629"/>
      <c r="KKB1" s="629"/>
      <c r="KKC1" s="629"/>
      <c r="KKD1" s="629"/>
      <c r="KKE1" s="629"/>
      <c r="KKF1" s="629"/>
      <c r="KKG1" s="629"/>
      <c r="KKH1" s="629"/>
      <c r="KKI1" s="629"/>
      <c r="KKJ1" s="629"/>
      <c r="KKK1" s="629"/>
      <c r="KKL1" s="629"/>
      <c r="KKM1" s="629"/>
      <c r="KKN1" s="629"/>
      <c r="KKO1" s="629"/>
      <c r="KKP1" s="629"/>
      <c r="KKQ1" s="629"/>
      <c r="KKR1" s="629"/>
      <c r="KKS1" s="629"/>
      <c r="KKT1" s="629"/>
      <c r="KKU1" s="629"/>
      <c r="KKV1" s="629"/>
      <c r="KKW1" s="629"/>
      <c r="KKX1" s="629"/>
      <c r="KKY1" s="629"/>
      <c r="KKZ1" s="629"/>
      <c r="KLA1" s="629"/>
      <c r="KLB1" s="629"/>
      <c r="KLC1" s="629"/>
      <c r="KLD1" s="629"/>
      <c r="KLE1" s="629"/>
      <c r="KLF1" s="629"/>
      <c r="KLG1" s="629"/>
      <c r="KLH1" s="629"/>
      <c r="KLI1" s="629"/>
      <c r="KLJ1" s="629"/>
      <c r="KLK1" s="629"/>
      <c r="KLL1" s="629"/>
      <c r="KLM1" s="629"/>
      <c r="KLN1" s="629"/>
      <c r="KLO1" s="629"/>
      <c r="KLP1" s="629"/>
      <c r="KLQ1" s="629"/>
      <c r="KLR1" s="629"/>
      <c r="KLS1" s="629"/>
      <c r="KLT1" s="629"/>
      <c r="KLU1" s="629"/>
      <c r="KLV1" s="629"/>
      <c r="KLW1" s="629"/>
      <c r="KLX1" s="629"/>
      <c r="KLY1" s="629"/>
      <c r="KLZ1" s="629"/>
      <c r="KMA1" s="629"/>
      <c r="KMB1" s="629"/>
      <c r="KMC1" s="629"/>
      <c r="KMD1" s="629"/>
      <c r="KME1" s="629"/>
      <c r="KMF1" s="629"/>
      <c r="KMG1" s="629"/>
      <c r="KMH1" s="629"/>
      <c r="KMI1" s="629"/>
      <c r="KMJ1" s="629"/>
      <c r="KMK1" s="629"/>
      <c r="KML1" s="629"/>
      <c r="KMM1" s="629"/>
      <c r="KMN1" s="629"/>
      <c r="KMO1" s="629"/>
      <c r="KMP1" s="629"/>
      <c r="KMQ1" s="629"/>
      <c r="KMR1" s="629"/>
      <c r="KMS1" s="629"/>
      <c r="KMT1" s="629"/>
      <c r="KMU1" s="629"/>
      <c r="KMV1" s="629"/>
      <c r="KMW1" s="629"/>
      <c r="KMX1" s="629"/>
      <c r="KMY1" s="629"/>
      <c r="KMZ1" s="629"/>
      <c r="KNA1" s="629"/>
      <c r="KNB1" s="629"/>
      <c r="KNC1" s="629"/>
      <c r="KND1" s="629"/>
      <c r="KNE1" s="629"/>
      <c r="KNF1" s="629"/>
      <c r="KNG1" s="629"/>
      <c r="KNH1" s="629"/>
      <c r="KNI1" s="629"/>
      <c r="KNJ1" s="629"/>
      <c r="KNK1" s="629"/>
      <c r="KNL1" s="629"/>
      <c r="KNM1" s="629"/>
      <c r="KNN1" s="629"/>
      <c r="KNO1" s="629"/>
      <c r="KNP1" s="629"/>
      <c r="KNQ1" s="629"/>
      <c r="KNR1" s="629"/>
      <c r="KNS1" s="629"/>
      <c r="KNT1" s="629"/>
      <c r="KNU1" s="629"/>
      <c r="KNV1" s="629"/>
      <c r="KNW1" s="629"/>
      <c r="KNX1" s="629"/>
      <c r="KNY1" s="629"/>
      <c r="KNZ1" s="629"/>
      <c r="KOA1" s="629"/>
      <c r="KOB1" s="629"/>
      <c r="KOC1" s="629"/>
      <c r="KOD1" s="629"/>
      <c r="KOE1" s="629"/>
      <c r="KOF1" s="629"/>
      <c r="KOG1" s="629"/>
      <c r="KOH1" s="629"/>
      <c r="KOI1" s="629"/>
      <c r="KOJ1" s="629"/>
      <c r="KOK1" s="629"/>
      <c r="KOL1" s="629"/>
      <c r="KOM1" s="629"/>
      <c r="KON1" s="629"/>
      <c r="KOO1" s="629"/>
      <c r="KOP1" s="629"/>
      <c r="KOQ1" s="629"/>
      <c r="KOR1" s="629"/>
      <c r="KOS1" s="629"/>
      <c r="KOT1" s="629"/>
      <c r="KOU1" s="629"/>
      <c r="KOV1" s="629"/>
      <c r="KOW1" s="629"/>
      <c r="KOX1" s="629"/>
      <c r="KOY1" s="629"/>
      <c r="KOZ1" s="629"/>
      <c r="KPA1" s="629"/>
      <c r="KPB1" s="629"/>
      <c r="KPC1" s="629"/>
      <c r="KPD1" s="629"/>
      <c r="KPE1" s="629"/>
      <c r="KPF1" s="629"/>
      <c r="KPG1" s="629"/>
      <c r="KPH1" s="629"/>
      <c r="KPI1" s="629"/>
      <c r="KPJ1" s="629"/>
      <c r="KPK1" s="629"/>
      <c r="KPL1" s="629"/>
      <c r="KPM1" s="629"/>
      <c r="KPN1" s="629"/>
      <c r="KPO1" s="629"/>
      <c r="KPP1" s="629"/>
      <c r="KPQ1" s="629"/>
      <c r="KPR1" s="629"/>
      <c r="KPS1" s="629"/>
      <c r="KPT1" s="629"/>
      <c r="KPU1" s="629"/>
      <c r="KPV1" s="629"/>
      <c r="KPW1" s="629"/>
      <c r="KPX1" s="629"/>
      <c r="KPY1" s="629"/>
      <c r="KPZ1" s="629"/>
      <c r="KQA1" s="629"/>
      <c r="KQB1" s="629"/>
      <c r="KQC1" s="629"/>
      <c r="KQD1" s="629"/>
      <c r="KQE1" s="629"/>
      <c r="KQF1" s="629"/>
      <c r="KQG1" s="629"/>
      <c r="KQH1" s="629"/>
      <c r="KQI1" s="629"/>
      <c r="KQJ1" s="629"/>
      <c r="KQK1" s="629"/>
      <c r="KQL1" s="629"/>
      <c r="KQM1" s="629"/>
      <c r="KQN1" s="629"/>
      <c r="KQO1" s="629"/>
      <c r="KQP1" s="629"/>
      <c r="KQQ1" s="629"/>
      <c r="KQR1" s="629"/>
      <c r="KQS1" s="629"/>
      <c r="KQT1" s="629"/>
      <c r="KQU1" s="629"/>
      <c r="KQV1" s="629"/>
      <c r="KQW1" s="629"/>
      <c r="KQX1" s="629"/>
      <c r="KQY1" s="629"/>
      <c r="KQZ1" s="629"/>
      <c r="KRA1" s="629"/>
      <c r="KRB1" s="629"/>
      <c r="KRC1" s="629"/>
      <c r="KRD1" s="629"/>
      <c r="KRE1" s="629"/>
      <c r="KRF1" s="629"/>
      <c r="KRG1" s="629"/>
      <c r="KRH1" s="629"/>
      <c r="KRI1" s="629"/>
      <c r="KRJ1" s="629"/>
      <c r="KRK1" s="629"/>
      <c r="KRL1" s="629"/>
      <c r="KRM1" s="629"/>
      <c r="KRN1" s="629"/>
      <c r="KRO1" s="629"/>
      <c r="KRP1" s="629"/>
      <c r="KRQ1" s="629"/>
      <c r="KRR1" s="629"/>
      <c r="KRS1" s="629"/>
      <c r="KRT1" s="629"/>
      <c r="KRU1" s="629"/>
      <c r="KRV1" s="629"/>
      <c r="KRW1" s="629"/>
      <c r="KRX1" s="629"/>
      <c r="KRY1" s="629"/>
      <c r="KRZ1" s="629"/>
      <c r="KSA1" s="629"/>
      <c r="KSB1" s="629"/>
      <c r="KSC1" s="629"/>
      <c r="KSD1" s="629"/>
      <c r="KSE1" s="629"/>
      <c r="KSF1" s="629"/>
      <c r="KSG1" s="629"/>
      <c r="KSH1" s="629"/>
      <c r="KSI1" s="629"/>
      <c r="KSJ1" s="629"/>
      <c r="KSK1" s="629"/>
      <c r="KSL1" s="629"/>
      <c r="KSM1" s="629"/>
      <c r="KSN1" s="629"/>
      <c r="KSO1" s="629"/>
      <c r="KSP1" s="629"/>
      <c r="KSQ1" s="629"/>
      <c r="KSR1" s="629"/>
      <c r="KSS1" s="629"/>
      <c r="KST1" s="629"/>
      <c r="KSU1" s="629"/>
      <c r="KSV1" s="629"/>
      <c r="KSW1" s="629"/>
      <c r="KSX1" s="629"/>
      <c r="KSY1" s="629"/>
      <c r="KSZ1" s="629"/>
      <c r="KTA1" s="629"/>
      <c r="KTB1" s="629"/>
      <c r="KTC1" s="629"/>
      <c r="KTD1" s="629"/>
      <c r="KTE1" s="629"/>
      <c r="KTF1" s="629"/>
      <c r="KTG1" s="629"/>
      <c r="KTH1" s="629"/>
      <c r="KTI1" s="629"/>
      <c r="KTJ1" s="629"/>
      <c r="KTK1" s="629"/>
      <c r="KTL1" s="629"/>
      <c r="KTM1" s="629"/>
      <c r="KTN1" s="629"/>
      <c r="KTO1" s="629"/>
      <c r="KTP1" s="629"/>
      <c r="KTQ1" s="629"/>
      <c r="KTR1" s="629"/>
      <c r="KTS1" s="629"/>
      <c r="KTT1" s="629"/>
      <c r="KTU1" s="629"/>
      <c r="KTV1" s="629"/>
      <c r="KTW1" s="629"/>
      <c r="KTX1" s="629"/>
      <c r="KTY1" s="629"/>
      <c r="KTZ1" s="629"/>
      <c r="KUA1" s="629"/>
      <c r="KUB1" s="629"/>
      <c r="KUC1" s="629"/>
      <c r="KUD1" s="629"/>
      <c r="KUE1" s="629"/>
      <c r="KUF1" s="629"/>
      <c r="KUG1" s="629"/>
      <c r="KUH1" s="629"/>
      <c r="KUI1" s="629"/>
      <c r="KUJ1" s="629"/>
      <c r="KUK1" s="629"/>
      <c r="KUL1" s="629"/>
      <c r="KUM1" s="629"/>
      <c r="KUN1" s="629"/>
      <c r="KUO1" s="629"/>
      <c r="KUP1" s="629"/>
      <c r="KUQ1" s="629"/>
      <c r="KUR1" s="629"/>
      <c r="KUS1" s="629"/>
      <c r="KUT1" s="629"/>
      <c r="KUU1" s="629"/>
      <c r="KUV1" s="629"/>
      <c r="KUW1" s="629"/>
      <c r="KUX1" s="629"/>
      <c r="KUY1" s="629"/>
      <c r="KUZ1" s="629"/>
      <c r="KVA1" s="629"/>
      <c r="KVB1" s="629"/>
      <c r="KVC1" s="629"/>
      <c r="KVD1" s="629"/>
      <c r="KVE1" s="629"/>
      <c r="KVF1" s="629"/>
      <c r="KVG1" s="629"/>
      <c r="KVH1" s="629"/>
      <c r="KVI1" s="629"/>
      <c r="KVJ1" s="629"/>
      <c r="KVK1" s="629"/>
      <c r="KVL1" s="629"/>
      <c r="KVM1" s="629"/>
      <c r="KVN1" s="629"/>
      <c r="KVO1" s="629"/>
      <c r="KVP1" s="629"/>
      <c r="KVQ1" s="629"/>
      <c r="KVR1" s="629"/>
      <c r="KVS1" s="629"/>
      <c r="KVT1" s="629"/>
      <c r="KVU1" s="629"/>
      <c r="KVV1" s="629"/>
      <c r="KVW1" s="629"/>
      <c r="KVX1" s="629"/>
      <c r="KVY1" s="629"/>
      <c r="KVZ1" s="629"/>
      <c r="KWA1" s="629"/>
      <c r="KWB1" s="629"/>
      <c r="KWC1" s="629"/>
      <c r="KWD1" s="629"/>
      <c r="KWE1" s="629"/>
      <c r="KWF1" s="629"/>
      <c r="KWG1" s="629"/>
      <c r="KWH1" s="629"/>
      <c r="KWI1" s="629"/>
      <c r="KWJ1" s="629"/>
      <c r="KWK1" s="629"/>
      <c r="KWL1" s="629"/>
      <c r="KWM1" s="629"/>
      <c r="KWN1" s="629"/>
      <c r="KWO1" s="629"/>
      <c r="KWP1" s="629"/>
      <c r="KWQ1" s="629"/>
      <c r="KWR1" s="629"/>
      <c r="KWS1" s="629"/>
      <c r="KWT1" s="629"/>
      <c r="KWU1" s="629"/>
      <c r="KWV1" s="629"/>
      <c r="KWW1" s="629"/>
      <c r="KWX1" s="629"/>
      <c r="KWY1" s="629"/>
      <c r="KWZ1" s="629"/>
      <c r="KXA1" s="629"/>
      <c r="KXB1" s="629"/>
      <c r="KXC1" s="629"/>
      <c r="KXD1" s="629"/>
      <c r="KXE1" s="629"/>
      <c r="KXF1" s="629"/>
      <c r="KXG1" s="629"/>
      <c r="KXH1" s="629"/>
      <c r="KXI1" s="629"/>
      <c r="KXJ1" s="629"/>
      <c r="KXK1" s="629"/>
      <c r="KXL1" s="629"/>
      <c r="KXM1" s="629"/>
      <c r="KXN1" s="629"/>
      <c r="KXO1" s="629"/>
      <c r="KXP1" s="629"/>
      <c r="KXQ1" s="629"/>
      <c r="KXR1" s="629"/>
      <c r="KXS1" s="629"/>
      <c r="KXT1" s="629"/>
      <c r="KXU1" s="629"/>
      <c r="KXV1" s="629"/>
      <c r="KXW1" s="629"/>
      <c r="KXX1" s="629"/>
      <c r="KXY1" s="629"/>
      <c r="KXZ1" s="629"/>
      <c r="KYA1" s="629"/>
      <c r="KYB1" s="629"/>
      <c r="KYC1" s="629"/>
      <c r="KYD1" s="629"/>
      <c r="KYE1" s="629"/>
      <c r="KYF1" s="629"/>
      <c r="KYG1" s="629"/>
      <c r="KYH1" s="629"/>
      <c r="KYI1" s="629"/>
      <c r="KYJ1" s="629"/>
      <c r="KYK1" s="629"/>
      <c r="KYL1" s="629"/>
      <c r="KYM1" s="629"/>
      <c r="KYN1" s="629"/>
      <c r="KYO1" s="629"/>
      <c r="KYP1" s="629"/>
      <c r="KYQ1" s="629"/>
      <c r="KYR1" s="629"/>
      <c r="KYS1" s="629"/>
      <c r="KYT1" s="629"/>
      <c r="KYU1" s="629"/>
      <c r="KYV1" s="629"/>
      <c r="KYW1" s="629"/>
      <c r="KYX1" s="629"/>
      <c r="KYY1" s="629"/>
      <c r="KYZ1" s="629"/>
      <c r="KZA1" s="629"/>
      <c r="KZB1" s="629"/>
      <c r="KZC1" s="629"/>
      <c r="KZD1" s="629"/>
      <c r="KZE1" s="629"/>
      <c r="KZF1" s="629"/>
      <c r="KZG1" s="629"/>
      <c r="KZH1" s="629"/>
      <c r="KZI1" s="629"/>
      <c r="KZJ1" s="629"/>
      <c r="KZK1" s="629"/>
      <c r="KZL1" s="629"/>
      <c r="KZM1" s="629"/>
      <c r="KZN1" s="629"/>
      <c r="KZO1" s="629"/>
      <c r="KZP1" s="629"/>
      <c r="KZQ1" s="629"/>
      <c r="KZR1" s="629"/>
      <c r="KZS1" s="629"/>
      <c r="KZT1" s="629"/>
      <c r="KZU1" s="629"/>
      <c r="KZV1" s="629"/>
      <c r="KZW1" s="629"/>
      <c r="KZX1" s="629"/>
      <c r="KZY1" s="629"/>
      <c r="KZZ1" s="629"/>
      <c r="LAA1" s="629"/>
      <c r="LAB1" s="629"/>
      <c r="LAC1" s="629"/>
      <c r="LAD1" s="629"/>
      <c r="LAE1" s="629"/>
      <c r="LAF1" s="629"/>
      <c r="LAG1" s="629"/>
      <c r="LAH1" s="629"/>
      <c r="LAI1" s="629"/>
      <c r="LAJ1" s="629"/>
      <c r="LAK1" s="629"/>
      <c r="LAL1" s="629"/>
      <c r="LAM1" s="629"/>
      <c r="LAN1" s="629"/>
      <c r="LAO1" s="629"/>
      <c r="LAP1" s="629"/>
      <c r="LAQ1" s="629"/>
      <c r="LAR1" s="629"/>
      <c r="LAS1" s="629"/>
      <c r="LAT1" s="629"/>
      <c r="LAU1" s="629"/>
      <c r="LAV1" s="629"/>
      <c r="LAW1" s="629"/>
      <c r="LAX1" s="629"/>
      <c r="LAY1" s="629"/>
      <c r="LAZ1" s="629"/>
      <c r="LBA1" s="629"/>
      <c r="LBB1" s="629"/>
      <c r="LBC1" s="629"/>
      <c r="LBD1" s="629"/>
      <c r="LBE1" s="629"/>
      <c r="LBF1" s="629"/>
      <c r="LBG1" s="629"/>
      <c r="LBH1" s="629"/>
      <c r="LBI1" s="629"/>
      <c r="LBJ1" s="629"/>
      <c r="LBK1" s="629"/>
      <c r="LBL1" s="629"/>
      <c r="LBM1" s="629"/>
      <c r="LBN1" s="629"/>
      <c r="LBO1" s="629"/>
      <c r="LBP1" s="629"/>
      <c r="LBQ1" s="629"/>
      <c r="LBR1" s="629"/>
      <c r="LBS1" s="629"/>
      <c r="LBT1" s="629"/>
      <c r="LBU1" s="629"/>
      <c r="LBV1" s="629"/>
      <c r="LBW1" s="629"/>
      <c r="LBX1" s="629"/>
      <c r="LBY1" s="629"/>
      <c r="LBZ1" s="629"/>
      <c r="LCA1" s="629"/>
      <c r="LCB1" s="629"/>
      <c r="LCC1" s="629"/>
      <c r="LCD1" s="629"/>
      <c r="LCE1" s="629"/>
      <c r="LCF1" s="629"/>
      <c r="LCG1" s="629"/>
      <c r="LCH1" s="629"/>
      <c r="LCI1" s="629"/>
      <c r="LCJ1" s="629"/>
      <c r="LCK1" s="629"/>
      <c r="LCL1" s="629"/>
      <c r="LCM1" s="629"/>
      <c r="LCN1" s="629"/>
      <c r="LCO1" s="629"/>
      <c r="LCP1" s="629"/>
      <c r="LCQ1" s="629"/>
      <c r="LCR1" s="629"/>
      <c r="LCS1" s="629"/>
      <c r="LCT1" s="629"/>
      <c r="LCU1" s="629"/>
      <c r="LCV1" s="629"/>
      <c r="LCW1" s="629"/>
      <c r="LCX1" s="629"/>
      <c r="LCY1" s="629"/>
      <c r="LCZ1" s="629"/>
      <c r="LDA1" s="629"/>
      <c r="LDB1" s="629"/>
      <c r="LDC1" s="629"/>
      <c r="LDD1" s="629"/>
      <c r="LDE1" s="629"/>
      <c r="LDF1" s="629"/>
      <c r="LDG1" s="629"/>
      <c r="LDH1" s="629"/>
      <c r="LDI1" s="629"/>
      <c r="LDJ1" s="629"/>
      <c r="LDK1" s="629"/>
      <c r="LDL1" s="629"/>
      <c r="LDM1" s="629"/>
      <c r="LDN1" s="629"/>
      <c r="LDO1" s="629"/>
      <c r="LDP1" s="629"/>
      <c r="LDQ1" s="629"/>
      <c r="LDR1" s="629"/>
      <c r="LDS1" s="629"/>
      <c r="LDT1" s="629"/>
      <c r="LDU1" s="629"/>
      <c r="LDV1" s="629"/>
      <c r="LDW1" s="629"/>
      <c r="LDX1" s="629"/>
      <c r="LDY1" s="629"/>
      <c r="LDZ1" s="629"/>
      <c r="LEA1" s="629"/>
      <c r="LEB1" s="629"/>
      <c r="LEC1" s="629"/>
      <c r="LED1" s="629"/>
      <c r="LEE1" s="629"/>
      <c r="LEF1" s="629"/>
      <c r="LEG1" s="629"/>
      <c r="LEH1" s="629"/>
      <c r="LEI1" s="629"/>
      <c r="LEJ1" s="629"/>
      <c r="LEK1" s="629"/>
      <c r="LEL1" s="629"/>
      <c r="LEM1" s="629"/>
      <c r="LEN1" s="629"/>
      <c r="LEO1" s="629"/>
      <c r="LEP1" s="629"/>
      <c r="LEQ1" s="629"/>
      <c r="LER1" s="629"/>
      <c r="LES1" s="629"/>
      <c r="LET1" s="629"/>
      <c r="LEU1" s="629"/>
      <c r="LEV1" s="629"/>
      <c r="LEW1" s="629"/>
      <c r="LEX1" s="629"/>
      <c r="LEY1" s="629"/>
      <c r="LEZ1" s="629"/>
      <c r="LFA1" s="629"/>
      <c r="LFB1" s="629"/>
      <c r="LFC1" s="629"/>
      <c r="LFD1" s="629"/>
      <c r="LFE1" s="629"/>
      <c r="LFF1" s="629"/>
      <c r="LFG1" s="629"/>
      <c r="LFH1" s="629"/>
      <c r="LFI1" s="629"/>
      <c r="LFJ1" s="629"/>
      <c r="LFK1" s="629"/>
      <c r="LFL1" s="629"/>
      <c r="LFM1" s="629"/>
      <c r="LFN1" s="629"/>
      <c r="LFO1" s="629"/>
      <c r="LFP1" s="629"/>
      <c r="LFQ1" s="629"/>
      <c r="LFR1" s="629"/>
      <c r="LFS1" s="629"/>
      <c r="LFT1" s="629"/>
      <c r="LFU1" s="629"/>
      <c r="LFV1" s="629"/>
      <c r="LFW1" s="629"/>
      <c r="LFX1" s="629"/>
      <c r="LFY1" s="629"/>
      <c r="LFZ1" s="629"/>
      <c r="LGA1" s="629"/>
      <c r="LGB1" s="629"/>
      <c r="LGC1" s="629"/>
      <c r="LGD1" s="629"/>
      <c r="LGE1" s="629"/>
      <c r="LGF1" s="629"/>
      <c r="LGG1" s="629"/>
      <c r="LGH1" s="629"/>
      <c r="LGI1" s="629"/>
      <c r="LGJ1" s="629"/>
      <c r="LGK1" s="629"/>
      <c r="LGL1" s="629"/>
      <c r="LGM1" s="629"/>
      <c r="LGN1" s="629"/>
      <c r="LGO1" s="629"/>
      <c r="LGP1" s="629"/>
      <c r="LGQ1" s="629"/>
      <c r="LGR1" s="629"/>
      <c r="LGS1" s="629"/>
      <c r="LGT1" s="629"/>
      <c r="LGU1" s="629"/>
      <c r="LGV1" s="629"/>
      <c r="LGW1" s="629"/>
      <c r="LGX1" s="629"/>
      <c r="LGY1" s="629"/>
      <c r="LGZ1" s="629"/>
      <c r="LHA1" s="629"/>
      <c r="LHB1" s="629"/>
      <c r="LHC1" s="629"/>
      <c r="LHD1" s="629"/>
      <c r="LHE1" s="629"/>
      <c r="LHF1" s="629"/>
      <c r="LHG1" s="629"/>
      <c r="LHH1" s="629"/>
      <c r="LHI1" s="629"/>
      <c r="LHJ1" s="629"/>
      <c r="LHK1" s="629"/>
      <c r="LHL1" s="629"/>
      <c r="LHM1" s="629"/>
      <c r="LHN1" s="629"/>
      <c r="LHO1" s="629"/>
      <c r="LHP1" s="629"/>
      <c r="LHQ1" s="629"/>
      <c r="LHR1" s="629"/>
      <c r="LHS1" s="629"/>
      <c r="LHT1" s="629"/>
      <c r="LHU1" s="629"/>
      <c r="LHV1" s="629"/>
      <c r="LHW1" s="629"/>
      <c r="LHX1" s="629"/>
      <c r="LHY1" s="629"/>
      <c r="LHZ1" s="629"/>
      <c r="LIA1" s="629"/>
      <c r="LIB1" s="629"/>
      <c r="LIC1" s="629"/>
      <c r="LID1" s="629"/>
      <c r="LIE1" s="629"/>
      <c r="LIF1" s="629"/>
      <c r="LIG1" s="629"/>
      <c r="LIH1" s="629"/>
      <c r="LII1" s="629"/>
      <c r="LIJ1" s="629"/>
      <c r="LIK1" s="629"/>
      <c r="LIL1" s="629"/>
      <c r="LIM1" s="629"/>
      <c r="LIN1" s="629"/>
      <c r="LIO1" s="629"/>
      <c r="LIP1" s="629"/>
      <c r="LIQ1" s="629"/>
      <c r="LIR1" s="629"/>
      <c r="LIS1" s="629"/>
      <c r="LIT1" s="629"/>
      <c r="LIU1" s="629"/>
      <c r="LIV1" s="629"/>
      <c r="LIW1" s="629"/>
      <c r="LIX1" s="629"/>
      <c r="LIY1" s="629"/>
      <c r="LIZ1" s="629"/>
      <c r="LJA1" s="629"/>
      <c r="LJB1" s="629"/>
      <c r="LJC1" s="629"/>
      <c r="LJD1" s="629"/>
      <c r="LJE1" s="629"/>
      <c r="LJF1" s="629"/>
      <c r="LJG1" s="629"/>
      <c r="LJH1" s="629"/>
      <c r="LJI1" s="629"/>
      <c r="LJJ1" s="629"/>
      <c r="LJK1" s="629"/>
      <c r="LJL1" s="629"/>
      <c r="LJM1" s="629"/>
      <c r="LJN1" s="629"/>
      <c r="LJO1" s="629"/>
      <c r="LJP1" s="629"/>
      <c r="LJQ1" s="629"/>
      <c r="LJR1" s="629"/>
      <c r="LJS1" s="629"/>
      <c r="LJT1" s="629"/>
      <c r="LJU1" s="629"/>
      <c r="LJV1" s="629"/>
      <c r="LJW1" s="629"/>
      <c r="LJX1" s="629"/>
      <c r="LJY1" s="629"/>
      <c r="LJZ1" s="629"/>
      <c r="LKA1" s="629"/>
      <c r="LKB1" s="629"/>
      <c r="LKC1" s="629"/>
      <c r="LKD1" s="629"/>
      <c r="LKE1" s="629"/>
      <c r="LKF1" s="629"/>
      <c r="LKG1" s="629"/>
      <c r="LKH1" s="629"/>
      <c r="LKI1" s="629"/>
      <c r="LKJ1" s="629"/>
      <c r="LKK1" s="629"/>
      <c r="LKL1" s="629"/>
      <c r="LKM1" s="629"/>
      <c r="LKN1" s="629"/>
      <c r="LKO1" s="629"/>
      <c r="LKP1" s="629"/>
      <c r="LKQ1" s="629"/>
      <c r="LKR1" s="629"/>
      <c r="LKS1" s="629"/>
      <c r="LKT1" s="629"/>
      <c r="LKU1" s="629"/>
      <c r="LKV1" s="629"/>
      <c r="LKW1" s="629"/>
      <c r="LKX1" s="629"/>
      <c r="LKY1" s="629"/>
      <c r="LKZ1" s="629"/>
      <c r="LLA1" s="629"/>
      <c r="LLB1" s="629"/>
      <c r="LLC1" s="629"/>
      <c r="LLD1" s="629"/>
      <c r="LLE1" s="629"/>
      <c r="LLF1" s="629"/>
      <c r="LLG1" s="629"/>
      <c r="LLH1" s="629"/>
      <c r="LLI1" s="629"/>
      <c r="LLJ1" s="629"/>
      <c r="LLK1" s="629"/>
      <c r="LLL1" s="629"/>
      <c r="LLM1" s="629"/>
      <c r="LLN1" s="629"/>
      <c r="LLO1" s="629"/>
      <c r="LLP1" s="629"/>
      <c r="LLQ1" s="629"/>
      <c r="LLR1" s="629"/>
      <c r="LLS1" s="629"/>
      <c r="LLT1" s="629"/>
      <c r="LLU1" s="629"/>
      <c r="LLV1" s="629"/>
      <c r="LLW1" s="629"/>
      <c r="LLX1" s="629"/>
      <c r="LLY1" s="629"/>
      <c r="LLZ1" s="629"/>
      <c r="LMA1" s="629"/>
      <c r="LMB1" s="629"/>
      <c r="LMC1" s="629"/>
      <c r="LMD1" s="629"/>
      <c r="LME1" s="629"/>
      <c r="LMF1" s="629"/>
      <c r="LMG1" s="629"/>
      <c r="LMH1" s="629"/>
      <c r="LMI1" s="629"/>
      <c r="LMJ1" s="629"/>
      <c r="LMK1" s="629"/>
      <c r="LML1" s="629"/>
      <c r="LMM1" s="629"/>
      <c r="LMN1" s="629"/>
      <c r="LMO1" s="629"/>
      <c r="LMP1" s="629"/>
      <c r="LMQ1" s="629"/>
      <c r="LMR1" s="629"/>
      <c r="LMS1" s="629"/>
      <c r="LMT1" s="629"/>
      <c r="LMU1" s="629"/>
      <c r="LMV1" s="629"/>
      <c r="LMW1" s="629"/>
      <c r="LMX1" s="629"/>
      <c r="LMY1" s="629"/>
      <c r="LMZ1" s="629"/>
      <c r="LNA1" s="629"/>
      <c r="LNB1" s="629"/>
      <c r="LNC1" s="629"/>
      <c r="LND1" s="629"/>
      <c r="LNE1" s="629"/>
      <c r="LNF1" s="629"/>
      <c r="LNG1" s="629"/>
      <c r="LNH1" s="629"/>
      <c r="LNI1" s="629"/>
      <c r="LNJ1" s="629"/>
      <c r="LNK1" s="629"/>
      <c r="LNL1" s="629"/>
      <c r="LNM1" s="629"/>
      <c r="LNN1" s="629"/>
      <c r="LNO1" s="629"/>
      <c r="LNP1" s="629"/>
      <c r="LNQ1" s="629"/>
      <c r="LNR1" s="629"/>
      <c r="LNS1" s="629"/>
      <c r="LNT1" s="629"/>
      <c r="LNU1" s="629"/>
      <c r="LNV1" s="629"/>
      <c r="LNW1" s="629"/>
      <c r="LNX1" s="629"/>
      <c r="LNY1" s="629"/>
      <c r="LNZ1" s="629"/>
      <c r="LOA1" s="629"/>
      <c r="LOB1" s="629"/>
      <c r="LOC1" s="629"/>
      <c r="LOD1" s="629"/>
      <c r="LOE1" s="629"/>
      <c r="LOF1" s="629"/>
      <c r="LOG1" s="629"/>
      <c r="LOH1" s="629"/>
      <c r="LOI1" s="629"/>
      <c r="LOJ1" s="629"/>
      <c r="LOK1" s="629"/>
      <c r="LOL1" s="629"/>
      <c r="LOM1" s="629"/>
      <c r="LON1" s="629"/>
      <c r="LOO1" s="629"/>
      <c r="LOP1" s="629"/>
      <c r="LOQ1" s="629"/>
      <c r="LOR1" s="629"/>
      <c r="LOS1" s="629"/>
      <c r="LOT1" s="629"/>
      <c r="LOU1" s="629"/>
      <c r="LOV1" s="629"/>
      <c r="LOW1" s="629"/>
      <c r="LOX1" s="629"/>
      <c r="LOY1" s="629"/>
      <c r="LOZ1" s="629"/>
      <c r="LPA1" s="629"/>
      <c r="LPB1" s="629"/>
      <c r="LPC1" s="629"/>
      <c r="LPD1" s="629"/>
      <c r="LPE1" s="629"/>
      <c r="LPF1" s="629"/>
      <c r="LPG1" s="629"/>
      <c r="LPH1" s="629"/>
      <c r="LPI1" s="629"/>
      <c r="LPJ1" s="629"/>
      <c r="LPK1" s="629"/>
      <c r="LPL1" s="629"/>
      <c r="LPM1" s="629"/>
      <c r="LPN1" s="629"/>
      <c r="LPO1" s="629"/>
      <c r="LPP1" s="629"/>
      <c r="LPQ1" s="629"/>
      <c r="LPR1" s="629"/>
      <c r="LPS1" s="629"/>
      <c r="LPT1" s="629"/>
      <c r="LPU1" s="629"/>
      <c r="LPV1" s="629"/>
      <c r="LPW1" s="629"/>
      <c r="LPX1" s="629"/>
      <c r="LPY1" s="629"/>
      <c r="LPZ1" s="629"/>
      <c r="LQA1" s="629"/>
      <c r="LQB1" s="629"/>
      <c r="LQC1" s="629"/>
      <c r="LQD1" s="629"/>
      <c r="LQE1" s="629"/>
      <c r="LQF1" s="629"/>
      <c r="LQG1" s="629"/>
      <c r="LQH1" s="629"/>
      <c r="LQI1" s="629"/>
      <c r="LQJ1" s="629"/>
      <c r="LQK1" s="629"/>
      <c r="LQL1" s="629"/>
      <c r="LQM1" s="629"/>
      <c r="LQN1" s="629"/>
      <c r="LQO1" s="629"/>
      <c r="LQP1" s="629"/>
      <c r="LQQ1" s="629"/>
      <c r="LQR1" s="629"/>
      <c r="LQS1" s="629"/>
      <c r="LQT1" s="629"/>
      <c r="LQU1" s="629"/>
      <c r="LQV1" s="629"/>
      <c r="LQW1" s="629"/>
      <c r="LQX1" s="629"/>
      <c r="LQY1" s="629"/>
      <c r="LQZ1" s="629"/>
      <c r="LRA1" s="629"/>
      <c r="LRB1" s="629"/>
      <c r="LRC1" s="629"/>
      <c r="LRD1" s="629"/>
      <c r="LRE1" s="629"/>
      <c r="LRF1" s="629"/>
      <c r="LRG1" s="629"/>
      <c r="LRH1" s="629"/>
      <c r="LRI1" s="629"/>
      <c r="LRJ1" s="629"/>
      <c r="LRK1" s="629"/>
      <c r="LRL1" s="629"/>
      <c r="LRM1" s="629"/>
      <c r="LRN1" s="629"/>
      <c r="LRO1" s="629"/>
      <c r="LRP1" s="629"/>
      <c r="LRQ1" s="629"/>
      <c r="LRR1" s="629"/>
      <c r="LRS1" s="629"/>
      <c r="LRT1" s="629"/>
      <c r="LRU1" s="629"/>
      <c r="LRV1" s="629"/>
      <c r="LRW1" s="629"/>
      <c r="LRX1" s="629"/>
      <c r="LRY1" s="629"/>
      <c r="LRZ1" s="629"/>
      <c r="LSA1" s="629"/>
      <c r="LSB1" s="629"/>
      <c r="LSC1" s="629"/>
      <c r="LSD1" s="629"/>
      <c r="LSE1" s="629"/>
      <c r="LSF1" s="629"/>
      <c r="LSG1" s="629"/>
      <c r="LSH1" s="629"/>
      <c r="LSI1" s="629"/>
      <c r="LSJ1" s="629"/>
      <c r="LSK1" s="629"/>
      <c r="LSL1" s="629"/>
      <c r="LSM1" s="629"/>
      <c r="LSN1" s="629"/>
      <c r="LSO1" s="629"/>
      <c r="LSP1" s="629"/>
      <c r="LSQ1" s="629"/>
      <c r="LSR1" s="629"/>
      <c r="LSS1" s="629"/>
      <c r="LST1" s="629"/>
      <c r="LSU1" s="629"/>
      <c r="LSV1" s="629"/>
      <c r="LSW1" s="629"/>
      <c r="LSX1" s="629"/>
      <c r="LSY1" s="629"/>
      <c r="LSZ1" s="629"/>
      <c r="LTA1" s="629"/>
      <c r="LTB1" s="629"/>
      <c r="LTC1" s="629"/>
      <c r="LTD1" s="629"/>
      <c r="LTE1" s="629"/>
      <c r="LTF1" s="629"/>
      <c r="LTG1" s="629"/>
      <c r="LTH1" s="629"/>
      <c r="LTI1" s="629"/>
      <c r="LTJ1" s="629"/>
      <c r="LTK1" s="629"/>
      <c r="LTL1" s="629"/>
      <c r="LTM1" s="629"/>
      <c r="LTN1" s="629"/>
      <c r="LTO1" s="629"/>
      <c r="LTP1" s="629"/>
      <c r="LTQ1" s="629"/>
      <c r="LTR1" s="629"/>
      <c r="LTS1" s="629"/>
      <c r="LTT1" s="629"/>
      <c r="LTU1" s="629"/>
      <c r="LTV1" s="629"/>
      <c r="LTW1" s="629"/>
      <c r="LTX1" s="629"/>
      <c r="LTY1" s="629"/>
      <c r="LTZ1" s="629"/>
      <c r="LUA1" s="629"/>
      <c r="LUB1" s="629"/>
      <c r="LUC1" s="629"/>
      <c r="LUD1" s="629"/>
      <c r="LUE1" s="629"/>
      <c r="LUF1" s="629"/>
      <c r="LUG1" s="629"/>
      <c r="LUH1" s="629"/>
      <c r="LUI1" s="629"/>
      <c r="LUJ1" s="629"/>
      <c r="LUK1" s="629"/>
      <c r="LUL1" s="629"/>
      <c r="LUM1" s="629"/>
      <c r="LUN1" s="629"/>
      <c r="LUO1" s="629"/>
      <c r="LUP1" s="629"/>
      <c r="LUQ1" s="629"/>
      <c r="LUR1" s="629"/>
      <c r="LUS1" s="629"/>
      <c r="LUT1" s="629"/>
      <c r="LUU1" s="629"/>
      <c r="LUV1" s="629"/>
      <c r="LUW1" s="629"/>
      <c r="LUX1" s="629"/>
      <c r="LUY1" s="629"/>
      <c r="LUZ1" s="629"/>
      <c r="LVA1" s="629"/>
      <c r="LVB1" s="629"/>
      <c r="LVC1" s="629"/>
      <c r="LVD1" s="629"/>
      <c r="LVE1" s="629"/>
      <c r="LVF1" s="629"/>
      <c r="LVG1" s="629"/>
      <c r="LVH1" s="629"/>
      <c r="LVI1" s="629"/>
      <c r="LVJ1" s="629"/>
      <c r="LVK1" s="629"/>
      <c r="LVL1" s="629"/>
      <c r="LVM1" s="629"/>
      <c r="LVN1" s="629"/>
      <c r="LVO1" s="629"/>
      <c r="LVP1" s="629"/>
      <c r="LVQ1" s="629"/>
      <c r="LVR1" s="629"/>
      <c r="LVS1" s="629"/>
      <c r="LVT1" s="629"/>
      <c r="LVU1" s="629"/>
      <c r="LVV1" s="629"/>
      <c r="LVW1" s="629"/>
      <c r="LVX1" s="629"/>
      <c r="LVY1" s="629"/>
      <c r="LVZ1" s="629"/>
      <c r="LWA1" s="629"/>
      <c r="LWB1" s="629"/>
      <c r="LWC1" s="629"/>
      <c r="LWD1" s="629"/>
      <c r="LWE1" s="629"/>
      <c r="LWF1" s="629"/>
      <c r="LWG1" s="629"/>
      <c r="LWH1" s="629"/>
      <c r="LWI1" s="629"/>
      <c r="LWJ1" s="629"/>
      <c r="LWK1" s="629"/>
      <c r="LWL1" s="629"/>
      <c r="LWM1" s="629"/>
      <c r="LWN1" s="629"/>
      <c r="LWO1" s="629"/>
      <c r="LWP1" s="629"/>
      <c r="LWQ1" s="629"/>
      <c r="LWR1" s="629"/>
      <c r="LWS1" s="629"/>
      <c r="LWT1" s="629"/>
      <c r="LWU1" s="629"/>
      <c r="LWV1" s="629"/>
      <c r="LWW1" s="629"/>
      <c r="LWX1" s="629"/>
      <c r="LWY1" s="629"/>
      <c r="LWZ1" s="629"/>
      <c r="LXA1" s="629"/>
      <c r="LXB1" s="629"/>
      <c r="LXC1" s="629"/>
      <c r="LXD1" s="629"/>
      <c r="LXE1" s="629"/>
      <c r="LXF1" s="629"/>
      <c r="LXG1" s="629"/>
      <c r="LXH1" s="629"/>
      <c r="LXI1" s="629"/>
      <c r="LXJ1" s="629"/>
      <c r="LXK1" s="629"/>
      <c r="LXL1" s="629"/>
      <c r="LXM1" s="629"/>
      <c r="LXN1" s="629"/>
      <c r="LXO1" s="629"/>
      <c r="LXP1" s="629"/>
      <c r="LXQ1" s="629"/>
      <c r="LXR1" s="629"/>
      <c r="LXS1" s="629"/>
      <c r="LXT1" s="629"/>
      <c r="LXU1" s="629"/>
      <c r="LXV1" s="629"/>
      <c r="LXW1" s="629"/>
      <c r="LXX1" s="629"/>
      <c r="LXY1" s="629"/>
      <c r="LXZ1" s="629"/>
      <c r="LYA1" s="629"/>
      <c r="LYB1" s="629"/>
      <c r="LYC1" s="629"/>
      <c r="LYD1" s="629"/>
      <c r="LYE1" s="629"/>
      <c r="LYF1" s="629"/>
      <c r="LYG1" s="629"/>
      <c r="LYH1" s="629"/>
      <c r="LYI1" s="629"/>
      <c r="LYJ1" s="629"/>
      <c r="LYK1" s="629"/>
      <c r="LYL1" s="629"/>
      <c r="LYM1" s="629"/>
      <c r="LYN1" s="629"/>
      <c r="LYO1" s="629"/>
      <c r="LYP1" s="629"/>
      <c r="LYQ1" s="629"/>
      <c r="LYR1" s="629"/>
      <c r="LYS1" s="629"/>
      <c r="LYT1" s="629"/>
      <c r="LYU1" s="629"/>
      <c r="LYV1" s="629"/>
      <c r="LYW1" s="629"/>
      <c r="LYX1" s="629"/>
      <c r="LYY1" s="629"/>
      <c r="LYZ1" s="629"/>
      <c r="LZA1" s="629"/>
      <c r="LZB1" s="629"/>
      <c r="LZC1" s="629"/>
      <c r="LZD1" s="629"/>
      <c r="LZE1" s="629"/>
      <c r="LZF1" s="629"/>
      <c r="LZG1" s="629"/>
      <c r="LZH1" s="629"/>
      <c r="LZI1" s="629"/>
      <c r="LZJ1" s="629"/>
      <c r="LZK1" s="629"/>
      <c r="LZL1" s="629"/>
      <c r="LZM1" s="629"/>
      <c r="LZN1" s="629"/>
      <c r="LZO1" s="629"/>
      <c r="LZP1" s="629"/>
      <c r="LZQ1" s="629"/>
      <c r="LZR1" s="629"/>
      <c r="LZS1" s="629"/>
      <c r="LZT1" s="629"/>
      <c r="LZU1" s="629"/>
      <c r="LZV1" s="629"/>
      <c r="LZW1" s="629"/>
      <c r="LZX1" s="629"/>
      <c r="LZY1" s="629"/>
      <c r="LZZ1" s="629"/>
      <c r="MAA1" s="629"/>
      <c r="MAB1" s="629"/>
      <c r="MAC1" s="629"/>
      <c r="MAD1" s="629"/>
      <c r="MAE1" s="629"/>
      <c r="MAF1" s="629"/>
      <c r="MAG1" s="629"/>
      <c r="MAH1" s="629"/>
      <c r="MAI1" s="629"/>
      <c r="MAJ1" s="629"/>
      <c r="MAK1" s="629"/>
      <c r="MAL1" s="629"/>
      <c r="MAM1" s="629"/>
      <c r="MAN1" s="629"/>
      <c r="MAO1" s="629"/>
      <c r="MAP1" s="629"/>
      <c r="MAQ1" s="629"/>
      <c r="MAR1" s="629"/>
      <c r="MAS1" s="629"/>
      <c r="MAT1" s="629"/>
      <c r="MAU1" s="629"/>
      <c r="MAV1" s="629"/>
      <c r="MAW1" s="629"/>
      <c r="MAX1" s="629"/>
      <c r="MAY1" s="629"/>
      <c r="MAZ1" s="629"/>
      <c r="MBA1" s="629"/>
      <c r="MBB1" s="629"/>
      <c r="MBC1" s="629"/>
      <c r="MBD1" s="629"/>
      <c r="MBE1" s="629"/>
      <c r="MBF1" s="629"/>
      <c r="MBG1" s="629"/>
      <c r="MBH1" s="629"/>
      <c r="MBI1" s="629"/>
      <c r="MBJ1" s="629"/>
      <c r="MBK1" s="629"/>
      <c r="MBL1" s="629"/>
      <c r="MBM1" s="629"/>
      <c r="MBN1" s="629"/>
      <c r="MBO1" s="629"/>
      <c r="MBP1" s="629"/>
      <c r="MBQ1" s="629"/>
      <c r="MBR1" s="629"/>
      <c r="MBS1" s="629"/>
      <c r="MBT1" s="629"/>
      <c r="MBU1" s="629"/>
      <c r="MBV1" s="629"/>
      <c r="MBW1" s="629"/>
      <c r="MBX1" s="629"/>
      <c r="MBY1" s="629"/>
      <c r="MBZ1" s="629"/>
      <c r="MCA1" s="629"/>
      <c r="MCB1" s="629"/>
      <c r="MCC1" s="629"/>
      <c r="MCD1" s="629"/>
      <c r="MCE1" s="629"/>
      <c r="MCF1" s="629"/>
      <c r="MCG1" s="629"/>
      <c r="MCH1" s="629"/>
      <c r="MCI1" s="629"/>
      <c r="MCJ1" s="629"/>
      <c r="MCK1" s="629"/>
      <c r="MCL1" s="629"/>
      <c r="MCM1" s="629"/>
      <c r="MCN1" s="629"/>
      <c r="MCO1" s="629"/>
      <c r="MCP1" s="629"/>
      <c r="MCQ1" s="629"/>
      <c r="MCR1" s="629"/>
      <c r="MCS1" s="629"/>
      <c r="MCT1" s="629"/>
      <c r="MCU1" s="629"/>
      <c r="MCV1" s="629"/>
      <c r="MCW1" s="629"/>
      <c r="MCX1" s="629"/>
      <c r="MCY1" s="629"/>
      <c r="MCZ1" s="629"/>
      <c r="MDA1" s="629"/>
      <c r="MDB1" s="629"/>
      <c r="MDC1" s="629"/>
      <c r="MDD1" s="629"/>
      <c r="MDE1" s="629"/>
      <c r="MDF1" s="629"/>
      <c r="MDG1" s="629"/>
      <c r="MDH1" s="629"/>
      <c r="MDI1" s="629"/>
      <c r="MDJ1" s="629"/>
      <c r="MDK1" s="629"/>
      <c r="MDL1" s="629"/>
      <c r="MDM1" s="629"/>
      <c r="MDN1" s="629"/>
      <c r="MDO1" s="629"/>
      <c r="MDP1" s="629"/>
      <c r="MDQ1" s="629"/>
      <c r="MDR1" s="629"/>
      <c r="MDS1" s="629"/>
      <c r="MDT1" s="629"/>
      <c r="MDU1" s="629"/>
      <c r="MDV1" s="629"/>
      <c r="MDW1" s="629"/>
      <c r="MDX1" s="629"/>
      <c r="MDY1" s="629"/>
      <c r="MDZ1" s="629"/>
      <c r="MEA1" s="629"/>
      <c r="MEB1" s="629"/>
      <c r="MEC1" s="629"/>
      <c r="MED1" s="629"/>
      <c r="MEE1" s="629"/>
      <c r="MEF1" s="629"/>
      <c r="MEG1" s="629"/>
      <c r="MEH1" s="629"/>
      <c r="MEI1" s="629"/>
      <c r="MEJ1" s="629"/>
      <c r="MEK1" s="629"/>
      <c r="MEL1" s="629"/>
      <c r="MEM1" s="629"/>
      <c r="MEN1" s="629"/>
      <c r="MEO1" s="629"/>
      <c r="MEP1" s="629"/>
      <c r="MEQ1" s="629"/>
      <c r="MER1" s="629"/>
      <c r="MES1" s="629"/>
      <c r="MET1" s="629"/>
      <c r="MEU1" s="629"/>
      <c r="MEV1" s="629"/>
      <c r="MEW1" s="629"/>
      <c r="MEX1" s="629"/>
      <c r="MEY1" s="629"/>
      <c r="MEZ1" s="629"/>
      <c r="MFA1" s="629"/>
      <c r="MFB1" s="629"/>
      <c r="MFC1" s="629"/>
      <c r="MFD1" s="629"/>
      <c r="MFE1" s="629"/>
      <c r="MFF1" s="629"/>
      <c r="MFG1" s="629"/>
      <c r="MFH1" s="629"/>
      <c r="MFI1" s="629"/>
      <c r="MFJ1" s="629"/>
      <c r="MFK1" s="629"/>
      <c r="MFL1" s="629"/>
      <c r="MFM1" s="629"/>
      <c r="MFN1" s="629"/>
      <c r="MFO1" s="629"/>
      <c r="MFP1" s="629"/>
      <c r="MFQ1" s="629"/>
      <c r="MFR1" s="629"/>
      <c r="MFS1" s="629"/>
      <c r="MFT1" s="629"/>
      <c r="MFU1" s="629"/>
      <c r="MFV1" s="629"/>
      <c r="MFW1" s="629"/>
      <c r="MFX1" s="629"/>
      <c r="MFY1" s="629"/>
      <c r="MFZ1" s="629"/>
      <c r="MGA1" s="629"/>
      <c r="MGB1" s="629"/>
      <c r="MGC1" s="629"/>
      <c r="MGD1" s="629"/>
      <c r="MGE1" s="629"/>
      <c r="MGF1" s="629"/>
      <c r="MGG1" s="629"/>
      <c r="MGH1" s="629"/>
      <c r="MGI1" s="629"/>
      <c r="MGJ1" s="629"/>
      <c r="MGK1" s="629"/>
      <c r="MGL1" s="629"/>
      <c r="MGM1" s="629"/>
      <c r="MGN1" s="629"/>
      <c r="MGO1" s="629"/>
      <c r="MGP1" s="629"/>
      <c r="MGQ1" s="629"/>
      <c r="MGR1" s="629"/>
      <c r="MGS1" s="629"/>
      <c r="MGT1" s="629"/>
      <c r="MGU1" s="629"/>
      <c r="MGV1" s="629"/>
      <c r="MGW1" s="629"/>
      <c r="MGX1" s="629"/>
      <c r="MGY1" s="629"/>
      <c r="MGZ1" s="629"/>
      <c r="MHA1" s="629"/>
      <c r="MHB1" s="629"/>
      <c r="MHC1" s="629"/>
      <c r="MHD1" s="629"/>
      <c r="MHE1" s="629"/>
      <c r="MHF1" s="629"/>
      <c r="MHG1" s="629"/>
      <c r="MHH1" s="629"/>
      <c r="MHI1" s="629"/>
      <c r="MHJ1" s="629"/>
      <c r="MHK1" s="629"/>
      <c r="MHL1" s="629"/>
      <c r="MHM1" s="629"/>
      <c r="MHN1" s="629"/>
      <c r="MHO1" s="629"/>
      <c r="MHP1" s="629"/>
      <c r="MHQ1" s="629"/>
      <c r="MHR1" s="629"/>
      <c r="MHS1" s="629"/>
      <c r="MHT1" s="629"/>
      <c r="MHU1" s="629"/>
      <c r="MHV1" s="629"/>
      <c r="MHW1" s="629"/>
      <c r="MHX1" s="629"/>
      <c r="MHY1" s="629"/>
      <c r="MHZ1" s="629"/>
      <c r="MIA1" s="629"/>
      <c r="MIB1" s="629"/>
      <c r="MIC1" s="629"/>
      <c r="MID1" s="629"/>
      <c r="MIE1" s="629"/>
      <c r="MIF1" s="629"/>
      <c r="MIG1" s="629"/>
      <c r="MIH1" s="629"/>
      <c r="MII1" s="629"/>
      <c r="MIJ1" s="629"/>
      <c r="MIK1" s="629"/>
      <c r="MIL1" s="629"/>
      <c r="MIM1" s="629"/>
      <c r="MIN1" s="629"/>
      <c r="MIO1" s="629"/>
      <c r="MIP1" s="629"/>
      <c r="MIQ1" s="629"/>
      <c r="MIR1" s="629"/>
      <c r="MIS1" s="629"/>
      <c r="MIT1" s="629"/>
      <c r="MIU1" s="629"/>
      <c r="MIV1" s="629"/>
      <c r="MIW1" s="629"/>
      <c r="MIX1" s="629"/>
      <c r="MIY1" s="629"/>
      <c r="MIZ1" s="629"/>
      <c r="MJA1" s="629"/>
      <c r="MJB1" s="629"/>
      <c r="MJC1" s="629"/>
      <c r="MJD1" s="629"/>
      <c r="MJE1" s="629"/>
      <c r="MJF1" s="629"/>
      <c r="MJG1" s="629"/>
      <c r="MJH1" s="629"/>
      <c r="MJI1" s="629"/>
      <c r="MJJ1" s="629"/>
      <c r="MJK1" s="629"/>
      <c r="MJL1" s="629"/>
      <c r="MJM1" s="629"/>
      <c r="MJN1" s="629"/>
      <c r="MJO1" s="629"/>
      <c r="MJP1" s="629"/>
      <c r="MJQ1" s="629"/>
      <c r="MJR1" s="629"/>
      <c r="MJS1" s="629"/>
      <c r="MJT1" s="629"/>
      <c r="MJU1" s="629"/>
      <c r="MJV1" s="629"/>
      <c r="MJW1" s="629"/>
      <c r="MJX1" s="629"/>
      <c r="MJY1" s="629"/>
      <c r="MJZ1" s="629"/>
      <c r="MKA1" s="629"/>
      <c r="MKB1" s="629"/>
      <c r="MKC1" s="629"/>
      <c r="MKD1" s="629"/>
      <c r="MKE1" s="629"/>
      <c r="MKF1" s="629"/>
      <c r="MKG1" s="629"/>
      <c r="MKH1" s="629"/>
      <c r="MKI1" s="629"/>
      <c r="MKJ1" s="629"/>
      <c r="MKK1" s="629"/>
      <c r="MKL1" s="629"/>
      <c r="MKM1" s="629"/>
      <c r="MKN1" s="629"/>
      <c r="MKO1" s="629"/>
      <c r="MKP1" s="629"/>
      <c r="MKQ1" s="629"/>
      <c r="MKR1" s="629"/>
      <c r="MKS1" s="629"/>
      <c r="MKT1" s="629"/>
      <c r="MKU1" s="629"/>
      <c r="MKV1" s="629"/>
      <c r="MKW1" s="629"/>
      <c r="MKX1" s="629"/>
      <c r="MKY1" s="629"/>
      <c r="MKZ1" s="629"/>
      <c r="MLA1" s="629"/>
      <c r="MLB1" s="629"/>
      <c r="MLC1" s="629"/>
      <c r="MLD1" s="629"/>
      <c r="MLE1" s="629"/>
      <c r="MLF1" s="629"/>
      <c r="MLG1" s="629"/>
      <c r="MLH1" s="629"/>
      <c r="MLI1" s="629"/>
      <c r="MLJ1" s="629"/>
      <c r="MLK1" s="629"/>
      <c r="MLL1" s="629"/>
      <c r="MLM1" s="629"/>
      <c r="MLN1" s="629"/>
      <c r="MLO1" s="629"/>
      <c r="MLP1" s="629"/>
      <c r="MLQ1" s="629"/>
      <c r="MLR1" s="629"/>
      <c r="MLS1" s="629"/>
      <c r="MLT1" s="629"/>
      <c r="MLU1" s="629"/>
      <c r="MLV1" s="629"/>
      <c r="MLW1" s="629"/>
      <c r="MLX1" s="629"/>
      <c r="MLY1" s="629"/>
      <c r="MLZ1" s="629"/>
      <c r="MMA1" s="629"/>
      <c r="MMB1" s="629"/>
      <c r="MMC1" s="629"/>
      <c r="MMD1" s="629"/>
      <c r="MME1" s="629"/>
      <c r="MMF1" s="629"/>
      <c r="MMG1" s="629"/>
      <c r="MMH1" s="629"/>
      <c r="MMI1" s="629"/>
      <c r="MMJ1" s="629"/>
      <c r="MMK1" s="629"/>
      <c r="MML1" s="629"/>
      <c r="MMM1" s="629"/>
      <c r="MMN1" s="629"/>
      <c r="MMO1" s="629"/>
      <c r="MMP1" s="629"/>
      <c r="MMQ1" s="629"/>
      <c r="MMR1" s="629"/>
      <c r="MMS1" s="629"/>
      <c r="MMT1" s="629"/>
      <c r="MMU1" s="629"/>
      <c r="MMV1" s="629"/>
      <c r="MMW1" s="629"/>
      <c r="MMX1" s="629"/>
      <c r="MMY1" s="629"/>
      <c r="MMZ1" s="629"/>
      <c r="MNA1" s="629"/>
      <c r="MNB1" s="629"/>
      <c r="MNC1" s="629"/>
      <c r="MND1" s="629"/>
      <c r="MNE1" s="629"/>
      <c r="MNF1" s="629"/>
      <c r="MNG1" s="629"/>
      <c r="MNH1" s="629"/>
      <c r="MNI1" s="629"/>
      <c r="MNJ1" s="629"/>
      <c r="MNK1" s="629"/>
      <c r="MNL1" s="629"/>
      <c r="MNM1" s="629"/>
      <c r="MNN1" s="629"/>
      <c r="MNO1" s="629"/>
      <c r="MNP1" s="629"/>
      <c r="MNQ1" s="629"/>
      <c r="MNR1" s="629"/>
      <c r="MNS1" s="629"/>
      <c r="MNT1" s="629"/>
      <c r="MNU1" s="629"/>
      <c r="MNV1" s="629"/>
      <c r="MNW1" s="629"/>
      <c r="MNX1" s="629"/>
      <c r="MNY1" s="629"/>
      <c r="MNZ1" s="629"/>
      <c r="MOA1" s="629"/>
      <c r="MOB1" s="629"/>
      <c r="MOC1" s="629"/>
      <c r="MOD1" s="629"/>
      <c r="MOE1" s="629"/>
      <c r="MOF1" s="629"/>
      <c r="MOG1" s="629"/>
      <c r="MOH1" s="629"/>
      <c r="MOI1" s="629"/>
      <c r="MOJ1" s="629"/>
      <c r="MOK1" s="629"/>
      <c r="MOL1" s="629"/>
      <c r="MOM1" s="629"/>
      <c r="MON1" s="629"/>
      <c r="MOO1" s="629"/>
      <c r="MOP1" s="629"/>
      <c r="MOQ1" s="629"/>
      <c r="MOR1" s="629"/>
      <c r="MOS1" s="629"/>
      <c r="MOT1" s="629"/>
      <c r="MOU1" s="629"/>
      <c r="MOV1" s="629"/>
      <c r="MOW1" s="629"/>
      <c r="MOX1" s="629"/>
      <c r="MOY1" s="629"/>
      <c r="MOZ1" s="629"/>
      <c r="MPA1" s="629"/>
      <c r="MPB1" s="629"/>
      <c r="MPC1" s="629"/>
      <c r="MPD1" s="629"/>
      <c r="MPE1" s="629"/>
      <c r="MPF1" s="629"/>
      <c r="MPG1" s="629"/>
      <c r="MPH1" s="629"/>
      <c r="MPI1" s="629"/>
      <c r="MPJ1" s="629"/>
      <c r="MPK1" s="629"/>
      <c r="MPL1" s="629"/>
      <c r="MPM1" s="629"/>
      <c r="MPN1" s="629"/>
      <c r="MPO1" s="629"/>
      <c r="MPP1" s="629"/>
      <c r="MPQ1" s="629"/>
      <c r="MPR1" s="629"/>
      <c r="MPS1" s="629"/>
      <c r="MPT1" s="629"/>
      <c r="MPU1" s="629"/>
      <c r="MPV1" s="629"/>
      <c r="MPW1" s="629"/>
      <c r="MPX1" s="629"/>
      <c r="MPY1" s="629"/>
      <c r="MPZ1" s="629"/>
      <c r="MQA1" s="629"/>
      <c r="MQB1" s="629"/>
      <c r="MQC1" s="629"/>
      <c r="MQD1" s="629"/>
      <c r="MQE1" s="629"/>
      <c r="MQF1" s="629"/>
      <c r="MQG1" s="629"/>
      <c r="MQH1" s="629"/>
      <c r="MQI1" s="629"/>
      <c r="MQJ1" s="629"/>
      <c r="MQK1" s="629"/>
      <c r="MQL1" s="629"/>
      <c r="MQM1" s="629"/>
      <c r="MQN1" s="629"/>
      <c r="MQO1" s="629"/>
      <c r="MQP1" s="629"/>
      <c r="MQQ1" s="629"/>
      <c r="MQR1" s="629"/>
      <c r="MQS1" s="629"/>
      <c r="MQT1" s="629"/>
      <c r="MQU1" s="629"/>
      <c r="MQV1" s="629"/>
      <c r="MQW1" s="629"/>
      <c r="MQX1" s="629"/>
      <c r="MQY1" s="629"/>
      <c r="MQZ1" s="629"/>
      <c r="MRA1" s="629"/>
      <c r="MRB1" s="629"/>
      <c r="MRC1" s="629"/>
      <c r="MRD1" s="629"/>
      <c r="MRE1" s="629"/>
      <c r="MRF1" s="629"/>
      <c r="MRG1" s="629"/>
      <c r="MRH1" s="629"/>
      <c r="MRI1" s="629"/>
      <c r="MRJ1" s="629"/>
      <c r="MRK1" s="629"/>
      <c r="MRL1" s="629"/>
      <c r="MRM1" s="629"/>
      <c r="MRN1" s="629"/>
      <c r="MRO1" s="629"/>
      <c r="MRP1" s="629"/>
      <c r="MRQ1" s="629"/>
      <c r="MRR1" s="629"/>
      <c r="MRS1" s="629"/>
      <c r="MRT1" s="629"/>
      <c r="MRU1" s="629"/>
      <c r="MRV1" s="629"/>
      <c r="MRW1" s="629"/>
      <c r="MRX1" s="629"/>
      <c r="MRY1" s="629"/>
      <c r="MRZ1" s="629"/>
      <c r="MSA1" s="629"/>
      <c r="MSB1" s="629"/>
      <c r="MSC1" s="629"/>
      <c r="MSD1" s="629"/>
      <c r="MSE1" s="629"/>
      <c r="MSF1" s="629"/>
      <c r="MSG1" s="629"/>
      <c r="MSH1" s="629"/>
      <c r="MSI1" s="629"/>
      <c r="MSJ1" s="629"/>
      <c r="MSK1" s="629"/>
      <c r="MSL1" s="629"/>
      <c r="MSM1" s="629"/>
      <c r="MSN1" s="629"/>
      <c r="MSO1" s="629"/>
      <c r="MSP1" s="629"/>
      <c r="MSQ1" s="629"/>
      <c r="MSR1" s="629"/>
      <c r="MSS1" s="629"/>
      <c r="MST1" s="629"/>
      <c r="MSU1" s="629"/>
      <c r="MSV1" s="629"/>
      <c r="MSW1" s="629"/>
      <c r="MSX1" s="629"/>
      <c r="MSY1" s="629"/>
      <c r="MSZ1" s="629"/>
      <c r="MTA1" s="629"/>
      <c r="MTB1" s="629"/>
      <c r="MTC1" s="629"/>
      <c r="MTD1" s="629"/>
      <c r="MTE1" s="629"/>
      <c r="MTF1" s="629"/>
      <c r="MTG1" s="629"/>
      <c r="MTH1" s="629"/>
      <c r="MTI1" s="629"/>
      <c r="MTJ1" s="629"/>
      <c r="MTK1" s="629"/>
      <c r="MTL1" s="629"/>
      <c r="MTM1" s="629"/>
      <c r="MTN1" s="629"/>
      <c r="MTO1" s="629"/>
      <c r="MTP1" s="629"/>
      <c r="MTQ1" s="629"/>
      <c r="MTR1" s="629"/>
      <c r="MTS1" s="629"/>
      <c r="MTT1" s="629"/>
      <c r="MTU1" s="629"/>
      <c r="MTV1" s="629"/>
      <c r="MTW1" s="629"/>
      <c r="MTX1" s="629"/>
      <c r="MTY1" s="629"/>
      <c r="MTZ1" s="629"/>
      <c r="MUA1" s="629"/>
      <c r="MUB1" s="629"/>
      <c r="MUC1" s="629"/>
      <c r="MUD1" s="629"/>
      <c r="MUE1" s="629"/>
      <c r="MUF1" s="629"/>
      <c r="MUG1" s="629"/>
      <c r="MUH1" s="629"/>
      <c r="MUI1" s="629"/>
      <c r="MUJ1" s="629"/>
      <c r="MUK1" s="629"/>
      <c r="MUL1" s="629"/>
      <c r="MUM1" s="629"/>
      <c r="MUN1" s="629"/>
      <c r="MUO1" s="629"/>
      <c r="MUP1" s="629"/>
      <c r="MUQ1" s="629"/>
      <c r="MUR1" s="629"/>
      <c r="MUS1" s="629"/>
      <c r="MUT1" s="629"/>
      <c r="MUU1" s="629"/>
      <c r="MUV1" s="629"/>
      <c r="MUW1" s="629"/>
      <c r="MUX1" s="629"/>
      <c r="MUY1" s="629"/>
      <c r="MUZ1" s="629"/>
      <c r="MVA1" s="629"/>
      <c r="MVB1" s="629"/>
      <c r="MVC1" s="629"/>
      <c r="MVD1" s="629"/>
      <c r="MVE1" s="629"/>
      <c r="MVF1" s="629"/>
      <c r="MVG1" s="629"/>
      <c r="MVH1" s="629"/>
      <c r="MVI1" s="629"/>
      <c r="MVJ1" s="629"/>
      <c r="MVK1" s="629"/>
      <c r="MVL1" s="629"/>
      <c r="MVM1" s="629"/>
      <c r="MVN1" s="629"/>
      <c r="MVO1" s="629"/>
      <c r="MVP1" s="629"/>
      <c r="MVQ1" s="629"/>
      <c r="MVR1" s="629"/>
      <c r="MVS1" s="629"/>
      <c r="MVT1" s="629"/>
      <c r="MVU1" s="629"/>
      <c r="MVV1" s="629"/>
      <c r="MVW1" s="629"/>
      <c r="MVX1" s="629"/>
      <c r="MVY1" s="629"/>
      <c r="MVZ1" s="629"/>
      <c r="MWA1" s="629"/>
      <c r="MWB1" s="629"/>
      <c r="MWC1" s="629"/>
      <c r="MWD1" s="629"/>
      <c r="MWE1" s="629"/>
      <c r="MWF1" s="629"/>
      <c r="MWG1" s="629"/>
      <c r="MWH1" s="629"/>
      <c r="MWI1" s="629"/>
      <c r="MWJ1" s="629"/>
      <c r="MWK1" s="629"/>
      <c r="MWL1" s="629"/>
      <c r="MWM1" s="629"/>
      <c r="MWN1" s="629"/>
      <c r="MWO1" s="629"/>
      <c r="MWP1" s="629"/>
      <c r="MWQ1" s="629"/>
      <c r="MWR1" s="629"/>
      <c r="MWS1" s="629"/>
      <c r="MWT1" s="629"/>
      <c r="MWU1" s="629"/>
      <c r="MWV1" s="629"/>
      <c r="MWW1" s="629"/>
      <c r="MWX1" s="629"/>
      <c r="MWY1" s="629"/>
      <c r="MWZ1" s="629"/>
      <c r="MXA1" s="629"/>
      <c r="MXB1" s="629"/>
      <c r="MXC1" s="629"/>
      <c r="MXD1" s="629"/>
      <c r="MXE1" s="629"/>
      <c r="MXF1" s="629"/>
      <c r="MXG1" s="629"/>
      <c r="MXH1" s="629"/>
      <c r="MXI1" s="629"/>
      <c r="MXJ1" s="629"/>
      <c r="MXK1" s="629"/>
      <c r="MXL1" s="629"/>
      <c r="MXM1" s="629"/>
      <c r="MXN1" s="629"/>
      <c r="MXO1" s="629"/>
      <c r="MXP1" s="629"/>
      <c r="MXQ1" s="629"/>
      <c r="MXR1" s="629"/>
      <c r="MXS1" s="629"/>
      <c r="MXT1" s="629"/>
      <c r="MXU1" s="629"/>
      <c r="MXV1" s="629"/>
      <c r="MXW1" s="629"/>
      <c r="MXX1" s="629"/>
      <c r="MXY1" s="629"/>
      <c r="MXZ1" s="629"/>
      <c r="MYA1" s="629"/>
      <c r="MYB1" s="629"/>
      <c r="MYC1" s="629"/>
      <c r="MYD1" s="629"/>
      <c r="MYE1" s="629"/>
      <c r="MYF1" s="629"/>
      <c r="MYG1" s="629"/>
      <c r="MYH1" s="629"/>
      <c r="MYI1" s="629"/>
      <c r="MYJ1" s="629"/>
      <c r="MYK1" s="629"/>
      <c r="MYL1" s="629"/>
      <c r="MYM1" s="629"/>
      <c r="MYN1" s="629"/>
      <c r="MYO1" s="629"/>
      <c r="MYP1" s="629"/>
      <c r="MYQ1" s="629"/>
      <c r="MYR1" s="629"/>
      <c r="MYS1" s="629"/>
      <c r="MYT1" s="629"/>
      <c r="MYU1" s="629"/>
      <c r="MYV1" s="629"/>
      <c r="MYW1" s="629"/>
      <c r="MYX1" s="629"/>
      <c r="MYY1" s="629"/>
      <c r="MYZ1" s="629"/>
      <c r="MZA1" s="629"/>
      <c r="MZB1" s="629"/>
      <c r="MZC1" s="629"/>
      <c r="MZD1" s="629"/>
      <c r="MZE1" s="629"/>
      <c r="MZF1" s="629"/>
      <c r="MZG1" s="629"/>
      <c r="MZH1" s="629"/>
      <c r="MZI1" s="629"/>
      <c r="MZJ1" s="629"/>
      <c r="MZK1" s="629"/>
      <c r="MZL1" s="629"/>
      <c r="MZM1" s="629"/>
      <c r="MZN1" s="629"/>
      <c r="MZO1" s="629"/>
      <c r="MZP1" s="629"/>
      <c r="MZQ1" s="629"/>
      <c r="MZR1" s="629"/>
      <c r="MZS1" s="629"/>
      <c r="MZT1" s="629"/>
      <c r="MZU1" s="629"/>
      <c r="MZV1" s="629"/>
      <c r="MZW1" s="629"/>
      <c r="MZX1" s="629"/>
      <c r="MZY1" s="629"/>
      <c r="MZZ1" s="629"/>
      <c r="NAA1" s="629"/>
      <c r="NAB1" s="629"/>
      <c r="NAC1" s="629"/>
      <c r="NAD1" s="629"/>
      <c r="NAE1" s="629"/>
      <c r="NAF1" s="629"/>
      <c r="NAG1" s="629"/>
      <c r="NAH1" s="629"/>
      <c r="NAI1" s="629"/>
      <c r="NAJ1" s="629"/>
      <c r="NAK1" s="629"/>
      <c r="NAL1" s="629"/>
      <c r="NAM1" s="629"/>
      <c r="NAN1" s="629"/>
      <c r="NAO1" s="629"/>
      <c r="NAP1" s="629"/>
      <c r="NAQ1" s="629"/>
      <c r="NAR1" s="629"/>
      <c r="NAS1" s="629"/>
      <c r="NAT1" s="629"/>
      <c r="NAU1" s="629"/>
      <c r="NAV1" s="629"/>
      <c r="NAW1" s="629"/>
      <c r="NAX1" s="629"/>
      <c r="NAY1" s="629"/>
      <c r="NAZ1" s="629"/>
      <c r="NBA1" s="629"/>
      <c r="NBB1" s="629"/>
      <c r="NBC1" s="629"/>
      <c r="NBD1" s="629"/>
      <c r="NBE1" s="629"/>
      <c r="NBF1" s="629"/>
      <c r="NBG1" s="629"/>
      <c r="NBH1" s="629"/>
      <c r="NBI1" s="629"/>
      <c r="NBJ1" s="629"/>
      <c r="NBK1" s="629"/>
      <c r="NBL1" s="629"/>
      <c r="NBM1" s="629"/>
      <c r="NBN1" s="629"/>
      <c r="NBO1" s="629"/>
      <c r="NBP1" s="629"/>
      <c r="NBQ1" s="629"/>
      <c r="NBR1" s="629"/>
      <c r="NBS1" s="629"/>
      <c r="NBT1" s="629"/>
      <c r="NBU1" s="629"/>
      <c r="NBV1" s="629"/>
      <c r="NBW1" s="629"/>
      <c r="NBX1" s="629"/>
      <c r="NBY1" s="629"/>
      <c r="NBZ1" s="629"/>
      <c r="NCA1" s="629"/>
      <c r="NCB1" s="629"/>
      <c r="NCC1" s="629"/>
      <c r="NCD1" s="629"/>
      <c r="NCE1" s="629"/>
      <c r="NCF1" s="629"/>
      <c r="NCG1" s="629"/>
      <c r="NCH1" s="629"/>
      <c r="NCI1" s="629"/>
      <c r="NCJ1" s="629"/>
      <c r="NCK1" s="629"/>
      <c r="NCL1" s="629"/>
      <c r="NCM1" s="629"/>
      <c r="NCN1" s="629"/>
      <c r="NCO1" s="629"/>
      <c r="NCP1" s="629"/>
      <c r="NCQ1" s="629"/>
      <c r="NCR1" s="629"/>
      <c r="NCS1" s="629"/>
      <c r="NCT1" s="629"/>
      <c r="NCU1" s="629"/>
      <c r="NCV1" s="629"/>
      <c r="NCW1" s="629"/>
      <c r="NCX1" s="629"/>
      <c r="NCY1" s="629"/>
      <c r="NCZ1" s="629"/>
      <c r="NDA1" s="629"/>
      <c r="NDB1" s="629"/>
      <c r="NDC1" s="629"/>
      <c r="NDD1" s="629"/>
      <c r="NDE1" s="629"/>
      <c r="NDF1" s="629"/>
      <c r="NDG1" s="629"/>
      <c r="NDH1" s="629"/>
      <c r="NDI1" s="629"/>
      <c r="NDJ1" s="629"/>
      <c r="NDK1" s="629"/>
      <c r="NDL1" s="629"/>
      <c r="NDM1" s="629"/>
      <c r="NDN1" s="629"/>
      <c r="NDO1" s="629"/>
      <c r="NDP1" s="629"/>
      <c r="NDQ1" s="629"/>
      <c r="NDR1" s="629"/>
      <c r="NDS1" s="629"/>
      <c r="NDT1" s="629"/>
      <c r="NDU1" s="629"/>
      <c r="NDV1" s="629"/>
      <c r="NDW1" s="629"/>
      <c r="NDX1" s="629"/>
      <c r="NDY1" s="629"/>
      <c r="NDZ1" s="629"/>
      <c r="NEA1" s="629"/>
      <c r="NEB1" s="629"/>
      <c r="NEC1" s="629"/>
      <c r="NED1" s="629"/>
      <c r="NEE1" s="629"/>
      <c r="NEF1" s="629"/>
      <c r="NEG1" s="629"/>
      <c r="NEH1" s="629"/>
      <c r="NEI1" s="629"/>
      <c r="NEJ1" s="629"/>
      <c r="NEK1" s="629"/>
      <c r="NEL1" s="629"/>
      <c r="NEM1" s="629"/>
      <c r="NEN1" s="629"/>
      <c r="NEO1" s="629"/>
      <c r="NEP1" s="629"/>
      <c r="NEQ1" s="629"/>
      <c r="NER1" s="629"/>
      <c r="NES1" s="629"/>
      <c r="NET1" s="629"/>
      <c r="NEU1" s="629"/>
      <c r="NEV1" s="629"/>
      <c r="NEW1" s="629"/>
      <c r="NEX1" s="629"/>
      <c r="NEY1" s="629"/>
      <c r="NEZ1" s="629"/>
      <c r="NFA1" s="629"/>
      <c r="NFB1" s="629"/>
      <c r="NFC1" s="629"/>
      <c r="NFD1" s="629"/>
      <c r="NFE1" s="629"/>
      <c r="NFF1" s="629"/>
      <c r="NFG1" s="629"/>
      <c r="NFH1" s="629"/>
      <c r="NFI1" s="629"/>
      <c r="NFJ1" s="629"/>
      <c r="NFK1" s="629"/>
      <c r="NFL1" s="629"/>
      <c r="NFM1" s="629"/>
      <c r="NFN1" s="629"/>
      <c r="NFO1" s="629"/>
      <c r="NFP1" s="629"/>
      <c r="NFQ1" s="629"/>
      <c r="NFR1" s="629"/>
      <c r="NFS1" s="629"/>
      <c r="NFT1" s="629"/>
      <c r="NFU1" s="629"/>
      <c r="NFV1" s="629"/>
      <c r="NFW1" s="629"/>
      <c r="NFX1" s="629"/>
      <c r="NFY1" s="629"/>
      <c r="NFZ1" s="629"/>
      <c r="NGA1" s="629"/>
      <c r="NGB1" s="629"/>
      <c r="NGC1" s="629"/>
      <c r="NGD1" s="629"/>
      <c r="NGE1" s="629"/>
      <c r="NGF1" s="629"/>
      <c r="NGG1" s="629"/>
      <c r="NGH1" s="629"/>
      <c r="NGI1" s="629"/>
      <c r="NGJ1" s="629"/>
      <c r="NGK1" s="629"/>
      <c r="NGL1" s="629"/>
      <c r="NGM1" s="629"/>
      <c r="NGN1" s="629"/>
      <c r="NGO1" s="629"/>
      <c r="NGP1" s="629"/>
      <c r="NGQ1" s="629"/>
      <c r="NGR1" s="629"/>
      <c r="NGS1" s="629"/>
      <c r="NGT1" s="629"/>
      <c r="NGU1" s="629"/>
      <c r="NGV1" s="629"/>
      <c r="NGW1" s="629"/>
      <c r="NGX1" s="629"/>
      <c r="NGY1" s="629"/>
      <c r="NGZ1" s="629"/>
      <c r="NHA1" s="629"/>
      <c r="NHB1" s="629"/>
      <c r="NHC1" s="629"/>
      <c r="NHD1" s="629"/>
      <c r="NHE1" s="629"/>
      <c r="NHF1" s="629"/>
      <c r="NHG1" s="629"/>
      <c r="NHH1" s="629"/>
      <c r="NHI1" s="629"/>
      <c r="NHJ1" s="629"/>
      <c r="NHK1" s="629"/>
      <c r="NHL1" s="629"/>
      <c r="NHM1" s="629"/>
      <c r="NHN1" s="629"/>
      <c r="NHO1" s="629"/>
      <c r="NHP1" s="629"/>
      <c r="NHQ1" s="629"/>
      <c r="NHR1" s="629"/>
      <c r="NHS1" s="629"/>
      <c r="NHT1" s="629"/>
      <c r="NHU1" s="629"/>
      <c r="NHV1" s="629"/>
      <c r="NHW1" s="629"/>
      <c r="NHX1" s="629"/>
      <c r="NHY1" s="629"/>
      <c r="NHZ1" s="629"/>
      <c r="NIA1" s="629"/>
      <c r="NIB1" s="629"/>
      <c r="NIC1" s="629"/>
      <c r="NID1" s="629"/>
      <c r="NIE1" s="629"/>
      <c r="NIF1" s="629"/>
      <c r="NIG1" s="629"/>
      <c r="NIH1" s="629"/>
      <c r="NII1" s="629"/>
      <c r="NIJ1" s="629"/>
      <c r="NIK1" s="629"/>
      <c r="NIL1" s="629"/>
      <c r="NIM1" s="629"/>
      <c r="NIN1" s="629"/>
      <c r="NIO1" s="629"/>
      <c r="NIP1" s="629"/>
      <c r="NIQ1" s="629"/>
      <c r="NIR1" s="629"/>
      <c r="NIS1" s="629"/>
      <c r="NIT1" s="629"/>
      <c r="NIU1" s="629"/>
      <c r="NIV1" s="629"/>
      <c r="NIW1" s="629"/>
      <c r="NIX1" s="629"/>
      <c r="NIY1" s="629"/>
      <c r="NIZ1" s="629"/>
      <c r="NJA1" s="629"/>
      <c r="NJB1" s="629"/>
      <c r="NJC1" s="629"/>
      <c r="NJD1" s="629"/>
      <c r="NJE1" s="629"/>
      <c r="NJF1" s="629"/>
      <c r="NJG1" s="629"/>
      <c r="NJH1" s="629"/>
      <c r="NJI1" s="629"/>
      <c r="NJJ1" s="629"/>
      <c r="NJK1" s="629"/>
      <c r="NJL1" s="629"/>
      <c r="NJM1" s="629"/>
      <c r="NJN1" s="629"/>
      <c r="NJO1" s="629"/>
      <c r="NJP1" s="629"/>
      <c r="NJQ1" s="629"/>
      <c r="NJR1" s="629"/>
      <c r="NJS1" s="629"/>
      <c r="NJT1" s="629"/>
      <c r="NJU1" s="629"/>
      <c r="NJV1" s="629"/>
      <c r="NJW1" s="629"/>
      <c r="NJX1" s="629"/>
      <c r="NJY1" s="629"/>
      <c r="NJZ1" s="629"/>
      <c r="NKA1" s="629"/>
      <c r="NKB1" s="629"/>
      <c r="NKC1" s="629"/>
      <c r="NKD1" s="629"/>
      <c r="NKE1" s="629"/>
      <c r="NKF1" s="629"/>
      <c r="NKG1" s="629"/>
      <c r="NKH1" s="629"/>
      <c r="NKI1" s="629"/>
      <c r="NKJ1" s="629"/>
      <c r="NKK1" s="629"/>
      <c r="NKL1" s="629"/>
      <c r="NKM1" s="629"/>
      <c r="NKN1" s="629"/>
      <c r="NKO1" s="629"/>
      <c r="NKP1" s="629"/>
      <c r="NKQ1" s="629"/>
      <c r="NKR1" s="629"/>
      <c r="NKS1" s="629"/>
      <c r="NKT1" s="629"/>
      <c r="NKU1" s="629"/>
      <c r="NKV1" s="629"/>
      <c r="NKW1" s="629"/>
      <c r="NKX1" s="629"/>
      <c r="NKY1" s="629"/>
      <c r="NKZ1" s="629"/>
      <c r="NLA1" s="629"/>
      <c r="NLB1" s="629"/>
      <c r="NLC1" s="629"/>
      <c r="NLD1" s="629"/>
      <c r="NLE1" s="629"/>
      <c r="NLF1" s="629"/>
      <c r="NLG1" s="629"/>
      <c r="NLH1" s="629"/>
      <c r="NLI1" s="629"/>
      <c r="NLJ1" s="629"/>
      <c r="NLK1" s="629"/>
      <c r="NLL1" s="629"/>
      <c r="NLM1" s="629"/>
      <c r="NLN1" s="629"/>
      <c r="NLO1" s="629"/>
      <c r="NLP1" s="629"/>
      <c r="NLQ1" s="629"/>
      <c r="NLR1" s="629"/>
      <c r="NLS1" s="629"/>
      <c r="NLT1" s="629"/>
      <c r="NLU1" s="629"/>
      <c r="NLV1" s="629"/>
      <c r="NLW1" s="629"/>
      <c r="NLX1" s="629"/>
      <c r="NLY1" s="629"/>
      <c r="NLZ1" s="629"/>
      <c r="NMA1" s="629"/>
      <c r="NMB1" s="629"/>
      <c r="NMC1" s="629"/>
      <c r="NMD1" s="629"/>
      <c r="NME1" s="629"/>
      <c r="NMF1" s="629"/>
      <c r="NMG1" s="629"/>
      <c r="NMH1" s="629"/>
      <c r="NMI1" s="629"/>
      <c r="NMJ1" s="629"/>
      <c r="NMK1" s="629"/>
      <c r="NML1" s="629"/>
      <c r="NMM1" s="629"/>
      <c r="NMN1" s="629"/>
      <c r="NMO1" s="629"/>
      <c r="NMP1" s="629"/>
      <c r="NMQ1" s="629"/>
      <c r="NMR1" s="629"/>
      <c r="NMS1" s="629"/>
      <c r="NMT1" s="629"/>
      <c r="NMU1" s="629"/>
      <c r="NMV1" s="629"/>
      <c r="NMW1" s="629"/>
      <c r="NMX1" s="629"/>
      <c r="NMY1" s="629"/>
      <c r="NMZ1" s="629"/>
      <c r="NNA1" s="629"/>
      <c r="NNB1" s="629"/>
      <c r="NNC1" s="629"/>
      <c r="NND1" s="629"/>
      <c r="NNE1" s="629"/>
      <c r="NNF1" s="629"/>
      <c r="NNG1" s="629"/>
      <c r="NNH1" s="629"/>
      <c r="NNI1" s="629"/>
      <c r="NNJ1" s="629"/>
      <c r="NNK1" s="629"/>
      <c r="NNL1" s="629"/>
      <c r="NNM1" s="629"/>
      <c r="NNN1" s="629"/>
      <c r="NNO1" s="629"/>
      <c r="NNP1" s="629"/>
      <c r="NNQ1" s="629"/>
      <c r="NNR1" s="629"/>
      <c r="NNS1" s="629"/>
      <c r="NNT1" s="629"/>
      <c r="NNU1" s="629"/>
      <c r="NNV1" s="629"/>
      <c r="NNW1" s="629"/>
      <c r="NNX1" s="629"/>
      <c r="NNY1" s="629"/>
      <c r="NNZ1" s="629"/>
      <c r="NOA1" s="629"/>
      <c r="NOB1" s="629"/>
      <c r="NOC1" s="629"/>
      <c r="NOD1" s="629"/>
      <c r="NOE1" s="629"/>
      <c r="NOF1" s="629"/>
      <c r="NOG1" s="629"/>
      <c r="NOH1" s="629"/>
      <c r="NOI1" s="629"/>
      <c r="NOJ1" s="629"/>
      <c r="NOK1" s="629"/>
      <c r="NOL1" s="629"/>
      <c r="NOM1" s="629"/>
      <c r="NON1" s="629"/>
      <c r="NOO1" s="629"/>
      <c r="NOP1" s="629"/>
      <c r="NOQ1" s="629"/>
      <c r="NOR1" s="629"/>
      <c r="NOS1" s="629"/>
      <c r="NOT1" s="629"/>
      <c r="NOU1" s="629"/>
      <c r="NOV1" s="629"/>
      <c r="NOW1" s="629"/>
      <c r="NOX1" s="629"/>
      <c r="NOY1" s="629"/>
      <c r="NOZ1" s="629"/>
      <c r="NPA1" s="629"/>
      <c r="NPB1" s="629"/>
      <c r="NPC1" s="629"/>
      <c r="NPD1" s="629"/>
      <c r="NPE1" s="629"/>
      <c r="NPF1" s="629"/>
      <c r="NPG1" s="629"/>
      <c r="NPH1" s="629"/>
      <c r="NPI1" s="629"/>
      <c r="NPJ1" s="629"/>
      <c r="NPK1" s="629"/>
      <c r="NPL1" s="629"/>
      <c r="NPM1" s="629"/>
      <c r="NPN1" s="629"/>
      <c r="NPO1" s="629"/>
      <c r="NPP1" s="629"/>
      <c r="NPQ1" s="629"/>
      <c r="NPR1" s="629"/>
      <c r="NPS1" s="629"/>
      <c r="NPT1" s="629"/>
      <c r="NPU1" s="629"/>
      <c r="NPV1" s="629"/>
      <c r="NPW1" s="629"/>
      <c r="NPX1" s="629"/>
      <c r="NPY1" s="629"/>
      <c r="NPZ1" s="629"/>
      <c r="NQA1" s="629"/>
      <c r="NQB1" s="629"/>
      <c r="NQC1" s="629"/>
      <c r="NQD1" s="629"/>
      <c r="NQE1" s="629"/>
      <c r="NQF1" s="629"/>
      <c r="NQG1" s="629"/>
      <c r="NQH1" s="629"/>
      <c r="NQI1" s="629"/>
      <c r="NQJ1" s="629"/>
      <c r="NQK1" s="629"/>
      <c r="NQL1" s="629"/>
      <c r="NQM1" s="629"/>
      <c r="NQN1" s="629"/>
      <c r="NQO1" s="629"/>
      <c r="NQP1" s="629"/>
      <c r="NQQ1" s="629"/>
      <c r="NQR1" s="629"/>
      <c r="NQS1" s="629"/>
      <c r="NQT1" s="629"/>
      <c r="NQU1" s="629"/>
      <c r="NQV1" s="629"/>
      <c r="NQW1" s="629"/>
      <c r="NQX1" s="629"/>
      <c r="NQY1" s="629"/>
      <c r="NQZ1" s="629"/>
      <c r="NRA1" s="629"/>
      <c r="NRB1" s="629"/>
      <c r="NRC1" s="629"/>
      <c r="NRD1" s="629"/>
      <c r="NRE1" s="629"/>
      <c r="NRF1" s="629"/>
      <c r="NRG1" s="629"/>
      <c r="NRH1" s="629"/>
      <c r="NRI1" s="629"/>
      <c r="NRJ1" s="629"/>
      <c r="NRK1" s="629"/>
      <c r="NRL1" s="629"/>
      <c r="NRM1" s="629"/>
      <c r="NRN1" s="629"/>
      <c r="NRO1" s="629"/>
      <c r="NRP1" s="629"/>
      <c r="NRQ1" s="629"/>
      <c r="NRR1" s="629"/>
      <c r="NRS1" s="629"/>
      <c r="NRT1" s="629"/>
      <c r="NRU1" s="629"/>
      <c r="NRV1" s="629"/>
      <c r="NRW1" s="629"/>
      <c r="NRX1" s="629"/>
      <c r="NRY1" s="629"/>
      <c r="NRZ1" s="629"/>
      <c r="NSA1" s="629"/>
      <c r="NSB1" s="629"/>
      <c r="NSC1" s="629"/>
      <c r="NSD1" s="629"/>
      <c r="NSE1" s="629"/>
      <c r="NSF1" s="629"/>
      <c r="NSG1" s="629"/>
      <c r="NSH1" s="629"/>
      <c r="NSI1" s="629"/>
      <c r="NSJ1" s="629"/>
      <c r="NSK1" s="629"/>
      <c r="NSL1" s="629"/>
      <c r="NSM1" s="629"/>
      <c r="NSN1" s="629"/>
      <c r="NSO1" s="629"/>
      <c r="NSP1" s="629"/>
      <c r="NSQ1" s="629"/>
      <c r="NSR1" s="629"/>
      <c r="NSS1" s="629"/>
      <c r="NST1" s="629"/>
      <c r="NSU1" s="629"/>
      <c r="NSV1" s="629"/>
      <c r="NSW1" s="629"/>
      <c r="NSX1" s="629"/>
      <c r="NSY1" s="629"/>
      <c r="NSZ1" s="629"/>
      <c r="NTA1" s="629"/>
      <c r="NTB1" s="629"/>
      <c r="NTC1" s="629"/>
      <c r="NTD1" s="629"/>
      <c r="NTE1" s="629"/>
      <c r="NTF1" s="629"/>
      <c r="NTG1" s="629"/>
      <c r="NTH1" s="629"/>
      <c r="NTI1" s="629"/>
      <c r="NTJ1" s="629"/>
      <c r="NTK1" s="629"/>
      <c r="NTL1" s="629"/>
      <c r="NTM1" s="629"/>
      <c r="NTN1" s="629"/>
      <c r="NTO1" s="629"/>
      <c r="NTP1" s="629"/>
      <c r="NTQ1" s="629"/>
      <c r="NTR1" s="629"/>
      <c r="NTS1" s="629"/>
      <c r="NTT1" s="629"/>
      <c r="NTU1" s="629"/>
      <c r="NTV1" s="629"/>
      <c r="NTW1" s="629"/>
      <c r="NTX1" s="629"/>
      <c r="NTY1" s="629"/>
      <c r="NTZ1" s="629"/>
      <c r="NUA1" s="629"/>
      <c r="NUB1" s="629"/>
      <c r="NUC1" s="629"/>
      <c r="NUD1" s="629"/>
      <c r="NUE1" s="629"/>
      <c r="NUF1" s="629"/>
      <c r="NUG1" s="629"/>
      <c r="NUH1" s="629"/>
      <c r="NUI1" s="629"/>
      <c r="NUJ1" s="629"/>
      <c r="NUK1" s="629"/>
      <c r="NUL1" s="629"/>
      <c r="NUM1" s="629"/>
      <c r="NUN1" s="629"/>
      <c r="NUO1" s="629"/>
      <c r="NUP1" s="629"/>
      <c r="NUQ1" s="629"/>
      <c r="NUR1" s="629"/>
      <c r="NUS1" s="629"/>
      <c r="NUT1" s="629"/>
      <c r="NUU1" s="629"/>
      <c r="NUV1" s="629"/>
      <c r="NUW1" s="629"/>
      <c r="NUX1" s="629"/>
      <c r="NUY1" s="629"/>
      <c r="NUZ1" s="629"/>
      <c r="NVA1" s="629"/>
      <c r="NVB1" s="629"/>
      <c r="NVC1" s="629"/>
      <c r="NVD1" s="629"/>
      <c r="NVE1" s="629"/>
      <c r="NVF1" s="629"/>
      <c r="NVG1" s="629"/>
      <c r="NVH1" s="629"/>
      <c r="NVI1" s="629"/>
      <c r="NVJ1" s="629"/>
      <c r="NVK1" s="629"/>
      <c r="NVL1" s="629"/>
      <c r="NVM1" s="629"/>
      <c r="NVN1" s="629"/>
      <c r="NVO1" s="629"/>
      <c r="NVP1" s="629"/>
      <c r="NVQ1" s="629"/>
      <c r="NVR1" s="629"/>
      <c r="NVS1" s="629"/>
      <c r="NVT1" s="629"/>
      <c r="NVU1" s="629"/>
      <c r="NVV1" s="629"/>
      <c r="NVW1" s="629"/>
      <c r="NVX1" s="629"/>
      <c r="NVY1" s="629"/>
      <c r="NVZ1" s="629"/>
      <c r="NWA1" s="629"/>
      <c r="NWB1" s="629"/>
      <c r="NWC1" s="629"/>
      <c r="NWD1" s="629"/>
      <c r="NWE1" s="629"/>
      <c r="NWF1" s="629"/>
      <c r="NWG1" s="629"/>
      <c r="NWH1" s="629"/>
      <c r="NWI1" s="629"/>
      <c r="NWJ1" s="629"/>
      <c r="NWK1" s="629"/>
      <c r="NWL1" s="629"/>
      <c r="NWM1" s="629"/>
      <c r="NWN1" s="629"/>
      <c r="NWO1" s="629"/>
      <c r="NWP1" s="629"/>
      <c r="NWQ1" s="629"/>
      <c r="NWR1" s="629"/>
      <c r="NWS1" s="629"/>
      <c r="NWT1" s="629"/>
      <c r="NWU1" s="629"/>
      <c r="NWV1" s="629"/>
      <c r="NWW1" s="629"/>
      <c r="NWX1" s="629"/>
      <c r="NWY1" s="629"/>
      <c r="NWZ1" s="629"/>
      <c r="NXA1" s="629"/>
      <c r="NXB1" s="629"/>
      <c r="NXC1" s="629"/>
      <c r="NXD1" s="629"/>
      <c r="NXE1" s="629"/>
      <c r="NXF1" s="629"/>
      <c r="NXG1" s="629"/>
      <c r="NXH1" s="629"/>
      <c r="NXI1" s="629"/>
      <c r="NXJ1" s="629"/>
      <c r="NXK1" s="629"/>
      <c r="NXL1" s="629"/>
      <c r="NXM1" s="629"/>
      <c r="NXN1" s="629"/>
      <c r="NXO1" s="629"/>
      <c r="NXP1" s="629"/>
      <c r="NXQ1" s="629"/>
      <c r="NXR1" s="629"/>
      <c r="NXS1" s="629"/>
      <c r="NXT1" s="629"/>
      <c r="NXU1" s="629"/>
      <c r="NXV1" s="629"/>
      <c r="NXW1" s="629"/>
      <c r="NXX1" s="629"/>
      <c r="NXY1" s="629"/>
      <c r="NXZ1" s="629"/>
      <c r="NYA1" s="629"/>
      <c r="NYB1" s="629"/>
      <c r="NYC1" s="629"/>
      <c r="NYD1" s="629"/>
      <c r="NYE1" s="629"/>
      <c r="NYF1" s="629"/>
      <c r="NYG1" s="629"/>
      <c r="NYH1" s="629"/>
      <c r="NYI1" s="629"/>
      <c r="NYJ1" s="629"/>
      <c r="NYK1" s="629"/>
      <c r="NYL1" s="629"/>
      <c r="NYM1" s="629"/>
      <c r="NYN1" s="629"/>
      <c r="NYO1" s="629"/>
      <c r="NYP1" s="629"/>
      <c r="NYQ1" s="629"/>
      <c r="NYR1" s="629"/>
      <c r="NYS1" s="629"/>
      <c r="NYT1" s="629"/>
      <c r="NYU1" s="629"/>
      <c r="NYV1" s="629"/>
      <c r="NYW1" s="629"/>
      <c r="NYX1" s="629"/>
      <c r="NYY1" s="629"/>
      <c r="NYZ1" s="629"/>
      <c r="NZA1" s="629"/>
      <c r="NZB1" s="629"/>
      <c r="NZC1" s="629"/>
      <c r="NZD1" s="629"/>
      <c r="NZE1" s="629"/>
      <c r="NZF1" s="629"/>
      <c r="NZG1" s="629"/>
      <c r="NZH1" s="629"/>
      <c r="NZI1" s="629"/>
      <c r="NZJ1" s="629"/>
      <c r="NZK1" s="629"/>
      <c r="NZL1" s="629"/>
      <c r="NZM1" s="629"/>
      <c r="NZN1" s="629"/>
      <c r="NZO1" s="629"/>
      <c r="NZP1" s="629"/>
      <c r="NZQ1" s="629"/>
      <c r="NZR1" s="629"/>
      <c r="NZS1" s="629"/>
      <c r="NZT1" s="629"/>
      <c r="NZU1" s="629"/>
      <c r="NZV1" s="629"/>
      <c r="NZW1" s="629"/>
      <c r="NZX1" s="629"/>
      <c r="NZY1" s="629"/>
      <c r="NZZ1" s="629"/>
      <c r="OAA1" s="629"/>
      <c r="OAB1" s="629"/>
      <c r="OAC1" s="629"/>
      <c r="OAD1" s="629"/>
      <c r="OAE1" s="629"/>
      <c r="OAF1" s="629"/>
      <c r="OAG1" s="629"/>
      <c r="OAH1" s="629"/>
      <c r="OAI1" s="629"/>
      <c r="OAJ1" s="629"/>
      <c r="OAK1" s="629"/>
      <c r="OAL1" s="629"/>
      <c r="OAM1" s="629"/>
      <c r="OAN1" s="629"/>
      <c r="OAO1" s="629"/>
      <c r="OAP1" s="629"/>
      <c r="OAQ1" s="629"/>
      <c r="OAR1" s="629"/>
      <c r="OAS1" s="629"/>
      <c r="OAT1" s="629"/>
      <c r="OAU1" s="629"/>
      <c r="OAV1" s="629"/>
      <c r="OAW1" s="629"/>
      <c r="OAX1" s="629"/>
      <c r="OAY1" s="629"/>
      <c r="OAZ1" s="629"/>
      <c r="OBA1" s="629"/>
      <c r="OBB1" s="629"/>
      <c r="OBC1" s="629"/>
      <c r="OBD1" s="629"/>
      <c r="OBE1" s="629"/>
      <c r="OBF1" s="629"/>
      <c r="OBG1" s="629"/>
      <c r="OBH1" s="629"/>
      <c r="OBI1" s="629"/>
      <c r="OBJ1" s="629"/>
      <c r="OBK1" s="629"/>
      <c r="OBL1" s="629"/>
      <c r="OBM1" s="629"/>
      <c r="OBN1" s="629"/>
      <c r="OBO1" s="629"/>
      <c r="OBP1" s="629"/>
      <c r="OBQ1" s="629"/>
      <c r="OBR1" s="629"/>
      <c r="OBS1" s="629"/>
      <c r="OBT1" s="629"/>
      <c r="OBU1" s="629"/>
      <c r="OBV1" s="629"/>
      <c r="OBW1" s="629"/>
      <c r="OBX1" s="629"/>
      <c r="OBY1" s="629"/>
      <c r="OBZ1" s="629"/>
      <c r="OCA1" s="629"/>
      <c r="OCB1" s="629"/>
      <c r="OCC1" s="629"/>
      <c r="OCD1" s="629"/>
      <c r="OCE1" s="629"/>
      <c r="OCF1" s="629"/>
      <c r="OCG1" s="629"/>
      <c r="OCH1" s="629"/>
      <c r="OCI1" s="629"/>
      <c r="OCJ1" s="629"/>
      <c r="OCK1" s="629"/>
      <c r="OCL1" s="629"/>
      <c r="OCM1" s="629"/>
      <c r="OCN1" s="629"/>
      <c r="OCO1" s="629"/>
      <c r="OCP1" s="629"/>
      <c r="OCQ1" s="629"/>
      <c r="OCR1" s="629"/>
      <c r="OCS1" s="629"/>
      <c r="OCT1" s="629"/>
      <c r="OCU1" s="629"/>
      <c r="OCV1" s="629"/>
      <c r="OCW1" s="629"/>
      <c r="OCX1" s="629"/>
      <c r="OCY1" s="629"/>
      <c r="OCZ1" s="629"/>
      <c r="ODA1" s="629"/>
      <c r="ODB1" s="629"/>
      <c r="ODC1" s="629"/>
      <c r="ODD1" s="629"/>
      <c r="ODE1" s="629"/>
      <c r="ODF1" s="629"/>
      <c r="ODG1" s="629"/>
      <c r="ODH1" s="629"/>
      <c r="ODI1" s="629"/>
      <c r="ODJ1" s="629"/>
      <c r="ODK1" s="629"/>
      <c r="ODL1" s="629"/>
      <c r="ODM1" s="629"/>
      <c r="ODN1" s="629"/>
      <c r="ODO1" s="629"/>
      <c r="ODP1" s="629"/>
      <c r="ODQ1" s="629"/>
      <c r="ODR1" s="629"/>
      <c r="ODS1" s="629"/>
      <c r="ODT1" s="629"/>
      <c r="ODU1" s="629"/>
      <c r="ODV1" s="629"/>
      <c r="ODW1" s="629"/>
      <c r="ODX1" s="629"/>
      <c r="ODY1" s="629"/>
      <c r="ODZ1" s="629"/>
      <c r="OEA1" s="629"/>
      <c r="OEB1" s="629"/>
      <c r="OEC1" s="629"/>
      <c r="OED1" s="629"/>
      <c r="OEE1" s="629"/>
      <c r="OEF1" s="629"/>
      <c r="OEG1" s="629"/>
      <c r="OEH1" s="629"/>
      <c r="OEI1" s="629"/>
      <c r="OEJ1" s="629"/>
      <c r="OEK1" s="629"/>
      <c r="OEL1" s="629"/>
      <c r="OEM1" s="629"/>
      <c r="OEN1" s="629"/>
      <c r="OEO1" s="629"/>
      <c r="OEP1" s="629"/>
      <c r="OEQ1" s="629"/>
      <c r="OER1" s="629"/>
      <c r="OES1" s="629"/>
      <c r="OET1" s="629"/>
      <c r="OEU1" s="629"/>
      <c r="OEV1" s="629"/>
      <c r="OEW1" s="629"/>
      <c r="OEX1" s="629"/>
      <c r="OEY1" s="629"/>
      <c r="OEZ1" s="629"/>
      <c r="OFA1" s="629"/>
      <c r="OFB1" s="629"/>
      <c r="OFC1" s="629"/>
      <c r="OFD1" s="629"/>
      <c r="OFE1" s="629"/>
      <c r="OFF1" s="629"/>
      <c r="OFG1" s="629"/>
      <c r="OFH1" s="629"/>
      <c r="OFI1" s="629"/>
      <c r="OFJ1" s="629"/>
      <c r="OFK1" s="629"/>
      <c r="OFL1" s="629"/>
      <c r="OFM1" s="629"/>
      <c r="OFN1" s="629"/>
      <c r="OFO1" s="629"/>
      <c r="OFP1" s="629"/>
      <c r="OFQ1" s="629"/>
      <c r="OFR1" s="629"/>
      <c r="OFS1" s="629"/>
      <c r="OFT1" s="629"/>
      <c r="OFU1" s="629"/>
      <c r="OFV1" s="629"/>
      <c r="OFW1" s="629"/>
      <c r="OFX1" s="629"/>
      <c r="OFY1" s="629"/>
      <c r="OFZ1" s="629"/>
      <c r="OGA1" s="629"/>
      <c r="OGB1" s="629"/>
      <c r="OGC1" s="629"/>
      <c r="OGD1" s="629"/>
      <c r="OGE1" s="629"/>
      <c r="OGF1" s="629"/>
      <c r="OGG1" s="629"/>
      <c r="OGH1" s="629"/>
      <c r="OGI1" s="629"/>
      <c r="OGJ1" s="629"/>
      <c r="OGK1" s="629"/>
      <c r="OGL1" s="629"/>
      <c r="OGM1" s="629"/>
      <c r="OGN1" s="629"/>
      <c r="OGO1" s="629"/>
      <c r="OGP1" s="629"/>
      <c r="OGQ1" s="629"/>
      <c r="OGR1" s="629"/>
      <c r="OGS1" s="629"/>
      <c r="OGT1" s="629"/>
      <c r="OGU1" s="629"/>
      <c r="OGV1" s="629"/>
      <c r="OGW1" s="629"/>
      <c r="OGX1" s="629"/>
      <c r="OGY1" s="629"/>
      <c r="OGZ1" s="629"/>
      <c r="OHA1" s="629"/>
      <c r="OHB1" s="629"/>
      <c r="OHC1" s="629"/>
      <c r="OHD1" s="629"/>
      <c r="OHE1" s="629"/>
      <c r="OHF1" s="629"/>
      <c r="OHG1" s="629"/>
      <c r="OHH1" s="629"/>
      <c r="OHI1" s="629"/>
      <c r="OHJ1" s="629"/>
      <c r="OHK1" s="629"/>
      <c r="OHL1" s="629"/>
      <c r="OHM1" s="629"/>
      <c r="OHN1" s="629"/>
      <c r="OHO1" s="629"/>
      <c r="OHP1" s="629"/>
      <c r="OHQ1" s="629"/>
      <c r="OHR1" s="629"/>
      <c r="OHS1" s="629"/>
      <c r="OHT1" s="629"/>
      <c r="OHU1" s="629"/>
      <c r="OHV1" s="629"/>
      <c r="OHW1" s="629"/>
      <c r="OHX1" s="629"/>
      <c r="OHY1" s="629"/>
      <c r="OHZ1" s="629"/>
      <c r="OIA1" s="629"/>
      <c r="OIB1" s="629"/>
      <c r="OIC1" s="629"/>
      <c r="OID1" s="629"/>
      <c r="OIE1" s="629"/>
      <c r="OIF1" s="629"/>
      <c r="OIG1" s="629"/>
      <c r="OIH1" s="629"/>
      <c r="OII1" s="629"/>
      <c r="OIJ1" s="629"/>
      <c r="OIK1" s="629"/>
      <c r="OIL1" s="629"/>
      <c r="OIM1" s="629"/>
      <c r="OIN1" s="629"/>
      <c r="OIO1" s="629"/>
      <c r="OIP1" s="629"/>
      <c r="OIQ1" s="629"/>
      <c r="OIR1" s="629"/>
      <c r="OIS1" s="629"/>
      <c r="OIT1" s="629"/>
      <c r="OIU1" s="629"/>
      <c r="OIV1" s="629"/>
      <c r="OIW1" s="629"/>
      <c r="OIX1" s="629"/>
      <c r="OIY1" s="629"/>
      <c r="OIZ1" s="629"/>
      <c r="OJA1" s="629"/>
      <c r="OJB1" s="629"/>
      <c r="OJC1" s="629"/>
      <c r="OJD1" s="629"/>
      <c r="OJE1" s="629"/>
      <c r="OJF1" s="629"/>
      <c r="OJG1" s="629"/>
      <c r="OJH1" s="629"/>
      <c r="OJI1" s="629"/>
      <c r="OJJ1" s="629"/>
      <c r="OJK1" s="629"/>
      <c r="OJL1" s="629"/>
      <c r="OJM1" s="629"/>
      <c r="OJN1" s="629"/>
      <c r="OJO1" s="629"/>
      <c r="OJP1" s="629"/>
      <c r="OJQ1" s="629"/>
      <c r="OJR1" s="629"/>
      <c r="OJS1" s="629"/>
      <c r="OJT1" s="629"/>
      <c r="OJU1" s="629"/>
      <c r="OJV1" s="629"/>
      <c r="OJW1" s="629"/>
      <c r="OJX1" s="629"/>
      <c r="OJY1" s="629"/>
      <c r="OJZ1" s="629"/>
      <c r="OKA1" s="629"/>
      <c r="OKB1" s="629"/>
      <c r="OKC1" s="629"/>
      <c r="OKD1" s="629"/>
      <c r="OKE1" s="629"/>
      <c r="OKF1" s="629"/>
      <c r="OKG1" s="629"/>
      <c r="OKH1" s="629"/>
      <c r="OKI1" s="629"/>
      <c r="OKJ1" s="629"/>
      <c r="OKK1" s="629"/>
      <c r="OKL1" s="629"/>
      <c r="OKM1" s="629"/>
      <c r="OKN1" s="629"/>
      <c r="OKO1" s="629"/>
      <c r="OKP1" s="629"/>
      <c r="OKQ1" s="629"/>
      <c r="OKR1" s="629"/>
      <c r="OKS1" s="629"/>
      <c r="OKT1" s="629"/>
      <c r="OKU1" s="629"/>
      <c r="OKV1" s="629"/>
      <c r="OKW1" s="629"/>
      <c r="OKX1" s="629"/>
      <c r="OKY1" s="629"/>
      <c r="OKZ1" s="629"/>
      <c r="OLA1" s="629"/>
      <c r="OLB1" s="629"/>
      <c r="OLC1" s="629"/>
      <c r="OLD1" s="629"/>
      <c r="OLE1" s="629"/>
      <c r="OLF1" s="629"/>
      <c r="OLG1" s="629"/>
      <c r="OLH1" s="629"/>
      <c r="OLI1" s="629"/>
      <c r="OLJ1" s="629"/>
      <c r="OLK1" s="629"/>
      <c r="OLL1" s="629"/>
      <c r="OLM1" s="629"/>
      <c r="OLN1" s="629"/>
      <c r="OLO1" s="629"/>
      <c r="OLP1" s="629"/>
      <c r="OLQ1" s="629"/>
      <c r="OLR1" s="629"/>
      <c r="OLS1" s="629"/>
      <c r="OLT1" s="629"/>
      <c r="OLU1" s="629"/>
      <c r="OLV1" s="629"/>
      <c r="OLW1" s="629"/>
      <c r="OLX1" s="629"/>
      <c r="OLY1" s="629"/>
      <c r="OLZ1" s="629"/>
      <c r="OMA1" s="629"/>
      <c r="OMB1" s="629"/>
      <c r="OMC1" s="629"/>
      <c r="OMD1" s="629"/>
      <c r="OME1" s="629"/>
      <c r="OMF1" s="629"/>
      <c r="OMG1" s="629"/>
      <c r="OMH1" s="629"/>
      <c r="OMI1" s="629"/>
      <c r="OMJ1" s="629"/>
      <c r="OMK1" s="629"/>
      <c r="OML1" s="629"/>
      <c r="OMM1" s="629"/>
      <c r="OMN1" s="629"/>
      <c r="OMO1" s="629"/>
      <c r="OMP1" s="629"/>
      <c r="OMQ1" s="629"/>
      <c r="OMR1" s="629"/>
      <c r="OMS1" s="629"/>
      <c r="OMT1" s="629"/>
      <c r="OMU1" s="629"/>
      <c r="OMV1" s="629"/>
      <c r="OMW1" s="629"/>
      <c r="OMX1" s="629"/>
      <c r="OMY1" s="629"/>
      <c r="OMZ1" s="629"/>
      <c r="ONA1" s="629"/>
      <c r="ONB1" s="629"/>
      <c r="ONC1" s="629"/>
      <c r="OND1" s="629"/>
      <c r="ONE1" s="629"/>
      <c r="ONF1" s="629"/>
      <c r="ONG1" s="629"/>
      <c r="ONH1" s="629"/>
      <c r="ONI1" s="629"/>
      <c r="ONJ1" s="629"/>
      <c r="ONK1" s="629"/>
      <c r="ONL1" s="629"/>
      <c r="ONM1" s="629"/>
      <c r="ONN1" s="629"/>
      <c r="ONO1" s="629"/>
      <c r="ONP1" s="629"/>
      <c r="ONQ1" s="629"/>
      <c r="ONR1" s="629"/>
      <c r="ONS1" s="629"/>
      <c r="ONT1" s="629"/>
      <c r="ONU1" s="629"/>
      <c r="ONV1" s="629"/>
      <c r="ONW1" s="629"/>
      <c r="ONX1" s="629"/>
      <c r="ONY1" s="629"/>
      <c r="ONZ1" s="629"/>
      <c r="OOA1" s="629"/>
      <c r="OOB1" s="629"/>
      <c r="OOC1" s="629"/>
      <c r="OOD1" s="629"/>
      <c r="OOE1" s="629"/>
      <c r="OOF1" s="629"/>
      <c r="OOG1" s="629"/>
      <c r="OOH1" s="629"/>
      <c r="OOI1" s="629"/>
      <c r="OOJ1" s="629"/>
      <c r="OOK1" s="629"/>
      <c r="OOL1" s="629"/>
      <c r="OOM1" s="629"/>
      <c r="OON1" s="629"/>
      <c r="OOO1" s="629"/>
      <c r="OOP1" s="629"/>
      <c r="OOQ1" s="629"/>
      <c r="OOR1" s="629"/>
      <c r="OOS1" s="629"/>
      <c r="OOT1" s="629"/>
      <c r="OOU1" s="629"/>
      <c r="OOV1" s="629"/>
      <c r="OOW1" s="629"/>
      <c r="OOX1" s="629"/>
      <c r="OOY1" s="629"/>
      <c r="OOZ1" s="629"/>
      <c r="OPA1" s="629"/>
      <c r="OPB1" s="629"/>
      <c r="OPC1" s="629"/>
      <c r="OPD1" s="629"/>
      <c r="OPE1" s="629"/>
      <c r="OPF1" s="629"/>
      <c r="OPG1" s="629"/>
      <c r="OPH1" s="629"/>
      <c r="OPI1" s="629"/>
      <c r="OPJ1" s="629"/>
      <c r="OPK1" s="629"/>
      <c r="OPL1" s="629"/>
      <c r="OPM1" s="629"/>
      <c r="OPN1" s="629"/>
      <c r="OPO1" s="629"/>
      <c r="OPP1" s="629"/>
      <c r="OPQ1" s="629"/>
      <c r="OPR1" s="629"/>
      <c r="OPS1" s="629"/>
      <c r="OPT1" s="629"/>
      <c r="OPU1" s="629"/>
      <c r="OPV1" s="629"/>
      <c r="OPW1" s="629"/>
      <c r="OPX1" s="629"/>
      <c r="OPY1" s="629"/>
      <c r="OPZ1" s="629"/>
      <c r="OQA1" s="629"/>
      <c r="OQB1" s="629"/>
      <c r="OQC1" s="629"/>
      <c r="OQD1" s="629"/>
      <c r="OQE1" s="629"/>
      <c r="OQF1" s="629"/>
      <c r="OQG1" s="629"/>
      <c r="OQH1" s="629"/>
      <c r="OQI1" s="629"/>
      <c r="OQJ1" s="629"/>
      <c r="OQK1" s="629"/>
      <c r="OQL1" s="629"/>
      <c r="OQM1" s="629"/>
      <c r="OQN1" s="629"/>
      <c r="OQO1" s="629"/>
      <c r="OQP1" s="629"/>
      <c r="OQQ1" s="629"/>
      <c r="OQR1" s="629"/>
      <c r="OQS1" s="629"/>
      <c r="OQT1" s="629"/>
      <c r="OQU1" s="629"/>
      <c r="OQV1" s="629"/>
      <c r="OQW1" s="629"/>
      <c r="OQX1" s="629"/>
      <c r="OQY1" s="629"/>
      <c r="OQZ1" s="629"/>
      <c r="ORA1" s="629"/>
      <c r="ORB1" s="629"/>
      <c r="ORC1" s="629"/>
      <c r="ORD1" s="629"/>
      <c r="ORE1" s="629"/>
      <c r="ORF1" s="629"/>
      <c r="ORG1" s="629"/>
      <c r="ORH1" s="629"/>
      <c r="ORI1" s="629"/>
      <c r="ORJ1" s="629"/>
      <c r="ORK1" s="629"/>
      <c r="ORL1" s="629"/>
      <c r="ORM1" s="629"/>
      <c r="ORN1" s="629"/>
      <c r="ORO1" s="629"/>
      <c r="ORP1" s="629"/>
      <c r="ORQ1" s="629"/>
      <c r="ORR1" s="629"/>
      <c r="ORS1" s="629"/>
      <c r="ORT1" s="629"/>
      <c r="ORU1" s="629"/>
      <c r="ORV1" s="629"/>
      <c r="ORW1" s="629"/>
      <c r="ORX1" s="629"/>
      <c r="ORY1" s="629"/>
      <c r="ORZ1" s="629"/>
      <c r="OSA1" s="629"/>
      <c r="OSB1" s="629"/>
      <c r="OSC1" s="629"/>
      <c r="OSD1" s="629"/>
      <c r="OSE1" s="629"/>
      <c r="OSF1" s="629"/>
      <c r="OSG1" s="629"/>
      <c r="OSH1" s="629"/>
      <c r="OSI1" s="629"/>
      <c r="OSJ1" s="629"/>
      <c r="OSK1" s="629"/>
      <c r="OSL1" s="629"/>
      <c r="OSM1" s="629"/>
      <c r="OSN1" s="629"/>
      <c r="OSO1" s="629"/>
      <c r="OSP1" s="629"/>
      <c r="OSQ1" s="629"/>
      <c r="OSR1" s="629"/>
      <c r="OSS1" s="629"/>
      <c r="OST1" s="629"/>
      <c r="OSU1" s="629"/>
      <c r="OSV1" s="629"/>
      <c r="OSW1" s="629"/>
      <c r="OSX1" s="629"/>
      <c r="OSY1" s="629"/>
      <c r="OSZ1" s="629"/>
      <c r="OTA1" s="629"/>
      <c r="OTB1" s="629"/>
      <c r="OTC1" s="629"/>
      <c r="OTD1" s="629"/>
      <c r="OTE1" s="629"/>
      <c r="OTF1" s="629"/>
      <c r="OTG1" s="629"/>
      <c r="OTH1" s="629"/>
      <c r="OTI1" s="629"/>
      <c r="OTJ1" s="629"/>
      <c r="OTK1" s="629"/>
      <c r="OTL1" s="629"/>
      <c r="OTM1" s="629"/>
      <c r="OTN1" s="629"/>
      <c r="OTO1" s="629"/>
      <c r="OTP1" s="629"/>
      <c r="OTQ1" s="629"/>
      <c r="OTR1" s="629"/>
      <c r="OTS1" s="629"/>
      <c r="OTT1" s="629"/>
      <c r="OTU1" s="629"/>
      <c r="OTV1" s="629"/>
      <c r="OTW1" s="629"/>
      <c r="OTX1" s="629"/>
      <c r="OTY1" s="629"/>
      <c r="OTZ1" s="629"/>
      <c r="OUA1" s="629"/>
      <c r="OUB1" s="629"/>
      <c r="OUC1" s="629"/>
      <c r="OUD1" s="629"/>
      <c r="OUE1" s="629"/>
      <c r="OUF1" s="629"/>
      <c r="OUG1" s="629"/>
      <c r="OUH1" s="629"/>
      <c r="OUI1" s="629"/>
      <c r="OUJ1" s="629"/>
      <c r="OUK1" s="629"/>
      <c r="OUL1" s="629"/>
      <c r="OUM1" s="629"/>
      <c r="OUN1" s="629"/>
      <c r="OUO1" s="629"/>
      <c r="OUP1" s="629"/>
      <c r="OUQ1" s="629"/>
      <c r="OUR1" s="629"/>
      <c r="OUS1" s="629"/>
      <c r="OUT1" s="629"/>
      <c r="OUU1" s="629"/>
      <c r="OUV1" s="629"/>
      <c r="OUW1" s="629"/>
      <c r="OUX1" s="629"/>
      <c r="OUY1" s="629"/>
      <c r="OUZ1" s="629"/>
      <c r="OVA1" s="629"/>
      <c r="OVB1" s="629"/>
      <c r="OVC1" s="629"/>
      <c r="OVD1" s="629"/>
      <c r="OVE1" s="629"/>
      <c r="OVF1" s="629"/>
      <c r="OVG1" s="629"/>
      <c r="OVH1" s="629"/>
      <c r="OVI1" s="629"/>
      <c r="OVJ1" s="629"/>
      <c r="OVK1" s="629"/>
      <c r="OVL1" s="629"/>
      <c r="OVM1" s="629"/>
      <c r="OVN1" s="629"/>
      <c r="OVO1" s="629"/>
      <c r="OVP1" s="629"/>
      <c r="OVQ1" s="629"/>
      <c r="OVR1" s="629"/>
      <c r="OVS1" s="629"/>
      <c r="OVT1" s="629"/>
      <c r="OVU1" s="629"/>
      <c r="OVV1" s="629"/>
      <c r="OVW1" s="629"/>
      <c r="OVX1" s="629"/>
      <c r="OVY1" s="629"/>
      <c r="OVZ1" s="629"/>
      <c r="OWA1" s="629"/>
      <c r="OWB1" s="629"/>
      <c r="OWC1" s="629"/>
      <c r="OWD1" s="629"/>
      <c r="OWE1" s="629"/>
      <c r="OWF1" s="629"/>
      <c r="OWG1" s="629"/>
      <c r="OWH1" s="629"/>
      <c r="OWI1" s="629"/>
      <c r="OWJ1" s="629"/>
      <c r="OWK1" s="629"/>
      <c r="OWL1" s="629"/>
      <c r="OWM1" s="629"/>
      <c r="OWN1" s="629"/>
      <c r="OWO1" s="629"/>
      <c r="OWP1" s="629"/>
      <c r="OWQ1" s="629"/>
      <c r="OWR1" s="629"/>
      <c r="OWS1" s="629"/>
      <c r="OWT1" s="629"/>
      <c r="OWU1" s="629"/>
      <c r="OWV1" s="629"/>
      <c r="OWW1" s="629"/>
      <c r="OWX1" s="629"/>
      <c r="OWY1" s="629"/>
      <c r="OWZ1" s="629"/>
      <c r="OXA1" s="629"/>
      <c r="OXB1" s="629"/>
      <c r="OXC1" s="629"/>
      <c r="OXD1" s="629"/>
      <c r="OXE1" s="629"/>
      <c r="OXF1" s="629"/>
      <c r="OXG1" s="629"/>
      <c r="OXH1" s="629"/>
      <c r="OXI1" s="629"/>
      <c r="OXJ1" s="629"/>
      <c r="OXK1" s="629"/>
      <c r="OXL1" s="629"/>
      <c r="OXM1" s="629"/>
      <c r="OXN1" s="629"/>
      <c r="OXO1" s="629"/>
      <c r="OXP1" s="629"/>
      <c r="OXQ1" s="629"/>
      <c r="OXR1" s="629"/>
      <c r="OXS1" s="629"/>
      <c r="OXT1" s="629"/>
      <c r="OXU1" s="629"/>
      <c r="OXV1" s="629"/>
      <c r="OXW1" s="629"/>
      <c r="OXX1" s="629"/>
      <c r="OXY1" s="629"/>
      <c r="OXZ1" s="629"/>
      <c r="OYA1" s="629"/>
      <c r="OYB1" s="629"/>
      <c r="OYC1" s="629"/>
      <c r="OYD1" s="629"/>
      <c r="OYE1" s="629"/>
      <c r="OYF1" s="629"/>
      <c r="OYG1" s="629"/>
      <c r="OYH1" s="629"/>
      <c r="OYI1" s="629"/>
      <c r="OYJ1" s="629"/>
      <c r="OYK1" s="629"/>
      <c r="OYL1" s="629"/>
      <c r="OYM1" s="629"/>
      <c r="OYN1" s="629"/>
      <c r="OYO1" s="629"/>
      <c r="OYP1" s="629"/>
      <c r="OYQ1" s="629"/>
      <c r="OYR1" s="629"/>
      <c r="OYS1" s="629"/>
      <c r="OYT1" s="629"/>
      <c r="OYU1" s="629"/>
      <c r="OYV1" s="629"/>
      <c r="OYW1" s="629"/>
      <c r="OYX1" s="629"/>
      <c r="OYY1" s="629"/>
      <c r="OYZ1" s="629"/>
      <c r="OZA1" s="629"/>
      <c r="OZB1" s="629"/>
      <c r="OZC1" s="629"/>
      <c r="OZD1" s="629"/>
      <c r="OZE1" s="629"/>
      <c r="OZF1" s="629"/>
      <c r="OZG1" s="629"/>
      <c r="OZH1" s="629"/>
      <c r="OZI1" s="629"/>
      <c r="OZJ1" s="629"/>
      <c r="OZK1" s="629"/>
      <c r="OZL1" s="629"/>
      <c r="OZM1" s="629"/>
      <c r="OZN1" s="629"/>
      <c r="OZO1" s="629"/>
      <c r="OZP1" s="629"/>
      <c r="OZQ1" s="629"/>
      <c r="OZR1" s="629"/>
      <c r="OZS1" s="629"/>
      <c r="OZT1" s="629"/>
      <c r="OZU1" s="629"/>
      <c r="OZV1" s="629"/>
      <c r="OZW1" s="629"/>
      <c r="OZX1" s="629"/>
      <c r="OZY1" s="629"/>
      <c r="OZZ1" s="629"/>
      <c r="PAA1" s="629"/>
      <c r="PAB1" s="629"/>
      <c r="PAC1" s="629"/>
      <c r="PAD1" s="629"/>
      <c r="PAE1" s="629"/>
      <c r="PAF1" s="629"/>
      <c r="PAG1" s="629"/>
      <c r="PAH1" s="629"/>
      <c r="PAI1" s="629"/>
      <c r="PAJ1" s="629"/>
      <c r="PAK1" s="629"/>
      <c r="PAL1" s="629"/>
      <c r="PAM1" s="629"/>
      <c r="PAN1" s="629"/>
      <c r="PAO1" s="629"/>
      <c r="PAP1" s="629"/>
      <c r="PAQ1" s="629"/>
      <c r="PAR1" s="629"/>
      <c r="PAS1" s="629"/>
      <c r="PAT1" s="629"/>
      <c r="PAU1" s="629"/>
      <c r="PAV1" s="629"/>
      <c r="PAW1" s="629"/>
      <c r="PAX1" s="629"/>
      <c r="PAY1" s="629"/>
      <c r="PAZ1" s="629"/>
      <c r="PBA1" s="629"/>
      <c r="PBB1" s="629"/>
      <c r="PBC1" s="629"/>
      <c r="PBD1" s="629"/>
      <c r="PBE1" s="629"/>
      <c r="PBF1" s="629"/>
      <c r="PBG1" s="629"/>
      <c r="PBH1" s="629"/>
      <c r="PBI1" s="629"/>
      <c r="PBJ1" s="629"/>
      <c r="PBK1" s="629"/>
      <c r="PBL1" s="629"/>
      <c r="PBM1" s="629"/>
      <c r="PBN1" s="629"/>
      <c r="PBO1" s="629"/>
      <c r="PBP1" s="629"/>
      <c r="PBQ1" s="629"/>
      <c r="PBR1" s="629"/>
      <c r="PBS1" s="629"/>
      <c r="PBT1" s="629"/>
      <c r="PBU1" s="629"/>
      <c r="PBV1" s="629"/>
      <c r="PBW1" s="629"/>
      <c r="PBX1" s="629"/>
      <c r="PBY1" s="629"/>
      <c r="PBZ1" s="629"/>
      <c r="PCA1" s="629"/>
      <c r="PCB1" s="629"/>
      <c r="PCC1" s="629"/>
      <c r="PCD1" s="629"/>
      <c r="PCE1" s="629"/>
      <c r="PCF1" s="629"/>
      <c r="PCG1" s="629"/>
      <c r="PCH1" s="629"/>
      <c r="PCI1" s="629"/>
      <c r="PCJ1" s="629"/>
      <c r="PCK1" s="629"/>
      <c r="PCL1" s="629"/>
      <c r="PCM1" s="629"/>
      <c r="PCN1" s="629"/>
      <c r="PCO1" s="629"/>
      <c r="PCP1" s="629"/>
      <c r="PCQ1" s="629"/>
      <c r="PCR1" s="629"/>
      <c r="PCS1" s="629"/>
      <c r="PCT1" s="629"/>
      <c r="PCU1" s="629"/>
      <c r="PCV1" s="629"/>
      <c r="PCW1" s="629"/>
      <c r="PCX1" s="629"/>
      <c r="PCY1" s="629"/>
      <c r="PCZ1" s="629"/>
      <c r="PDA1" s="629"/>
      <c r="PDB1" s="629"/>
      <c r="PDC1" s="629"/>
      <c r="PDD1" s="629"/>
      <c r="PDE1" s="629"/>
      <c r="PDF1" s="629"/>
      <c r="PDG1" s="629"/>
      <c r="PDH1" s="629"/>
      <c r="PDI1" s="629"/>
      <c r="PDJ1" s="629"/>
      <c r="PDK1" s="629"/>
      <c r="PDL1" s="629"/>
      <c r="PDM1" s="629"/>
      <c r="PDN1" s="629"/>
      <c r="PDO1" s="629"/>
      <c r="PDP1" s="629"/>
      <c r="PDQ1" s="629"/>
      <c r="PDR1" s="629"/>
      <c r="PDS1" s="629"/>
      <c r="PDT1" s="629"/>
      <c r="PDU1" s="629"/>
      <c r="PDV1" s="629"/>
      <c r="PDW1" s="629"/>
      <c r="PDX1" s="629"/>
      <c r="PDY1" s="629"/>
      <c r="PDZ1" s="629"/>
      <c r="PEA1" s="629"/>
      <c r="PEB1" s="629"/>
      <c r="PEC1" s="629"/>
      <c r="PED1" s="629"/>
      <c r="PEE1" s="629"/>
      <c r="PEF1" s="629"/>
      <c r="PEG1" s="629"/>
      <c r="PEH1" s="629"/>
      <c r="PEI1" s="629"/>
      <c r="PEJ1" s="629"/>
      <c r="PEK1" s="629"/>
      <c r="PEL1" s="629"/>
      <c r="PEM1" s="629"/>
      <c r="PEN1" s="629"/>
      <c r="PEO1" s="629"/>
      <c r="PEP1" s="629"/>
      <c r="PEQ1" s="629"/>
      <c r="PER1" s="629"/>
      <c r="PES1" s="629"/>
      <c r="PET1" s="629"/>
      <c r="PEU1" s="629"/>
      <c r="PEV1" s="629"/>
      <c r="PEW1" s="629"/>
      <c r="PEX1" s="629"/>
      <c r="PEY1" s="629"/>
      <c r="PEZ1" s="629"/>
      <c r="PFA1" s="629"/>
      <c r="PFB1" s="629"/>
      <c r="PFC1" s="629"/>
      <c r="PFD1" s="629"/>
      <c r="PFE1" s="629"/>
      <c r="PFF1" s="629"/>
      <c r="PFG1" s="629"/>
      <c r="PFH1" s="629"/>
      <c r="PFI1" s="629"/>
      <c r="PFJ1" s="629"/>
      <c r="PFK1" s="629"/>
      <c r="PFL1" s="629"/>
      <c r="PFM1" s="629"/>
      <c r="PFN1" s="629"/>
      <c r="PFO1" s="629"/>
      <c r="PFP1" s="629"/>
      <c r="PFQ1" s="629"/>
      <c r="PFR1" s="629"/>
      <c r="PFS1" s="629"/>
      <c r="PFT1" s="629"/>
      <c r="PFU1" s="629"/>
      <c r="PFV1" s="629"/>
      <c r="PFW1" s="629"/>
      <c r="PFX1" s="629"/>
      <c r="PFY1" s="629"/>
      <c r="PFZ1" s="629"/>
      <c r="PGA1" s="629"/>
      <c r="PGB1" s="629"/>
      <c r="PGC1" s="629"/>
      <c r="PGD1" s="629"/>
      <c r="PGE1" s="629"/>
      <c r="PGF1" s="629"/>
      <c r="PGG1" s="629"/>
      <c r="PGH1" s="629"/>
      <c r="PGI1" s="629"/>
      <c r="PGJ1" s="629"/>
      <c r="PGK1" s="629"/>
      <c r="PGL1" s="629"/>
      <c r="PGM1" s="629"/>
      <c r="PGN1" s="629"/>
      <c r="PGO1" s="629"/>
      <c r="PGP1" s="629"/>
      <c r="PGQ1" s="629"/>
      <c r="PGR1" s="629"/>
      <c r="PGS1" s="629"/>
      <c r="PGT1" s="629"/>
      <c r="PGU1" s="629"/>
      <c r="PGV1" s="629"/>
      <c r="PGW1" s="629"/>
      <c r="PGX1" s="629"/>
      <c r="PGY1" s="629"/>
      <c r="PGZ1" s="629"/>
      <c r="PHA1" s="629"/>
      <c r="PHB1" s="629"/>
      <c r="PHC1" s="629"/>
      <c r="PHD1" s="629"/>
      <c r="PHE1" s="629"/>
      <c r="PHF1" s="629"/>
      <c r="PHG1" s="629"/>
      <c r="PHH1" s="629"/>
      <c r="PHI1" s="629"/>
      <c r="PHJ1" s="629"/>
      <c r="PHK1" s="629"/>
      <c r="PHL1" s="629"/>
      <c r="PHM1" s="629"/>
      <c r="PHN1" s="629"/>
      <c r="PHO1" s="629"/>
      <c r="PHP1" s="629"/>
      <c r="PHQ1" s="629"/>
      <c r="PHR1" s="629"/>
      <c r="PHS1" s="629"/>
      <c r="PHT1" s="629"/>
      <c r="PHU1" s="629"/>
      <c r="PHV1" s="629"/>
      <c r="PHW1" s="629"/>
      <c r="PHX1" s="629"/>
      <c r="PHY1" s="629"/>
      <c r="PHZ1" s="629"/>
      <c r="PIA1" s="629"/>
      <c r="PIB1" s="629"/>
      <c r="PIC1" s="629"/>
      <c r="PID1" s="629"/>
      <c r="PIE1" s="629"/>
      <c r="PIF1" s="629"/>
      <c r="PIG1" s="629"/>
      <c r="PIH1" s="629"/>
      <c r="PII1" s="629"/>
      <c r="PIJ1" s="629"/>
      <c r="PIK1" s="629"/>
      <c r="PIL1" s="629"/>
      <c r="PIM1" s="629"/>
      <c r="PIN1" s="629"/>
      <c r="PIO1" s="629"/>
      <c r="PIP1" s="629"/>
      <c r="PIQ1" s="629"/>
      <c r="PIR1" s="629"/>
      <c r="PIS1" s="629"/>
      <c r="PIT1" s="629"/>
      <c r="PIU1" s="629"/>
      <c r="PIV1" s="629"/>
      <c r="PIW1" s="629"/>
      <c r="PIX1" s="629"/>
      <c r="PIY1" s="629"/>
      <c r="PIZ1" s="629"/>
      <c r="PJA1" s="629"/>
      <c r="PJB1" s="629"/>
      <c r="PJC1" s="629"/>
      <c r="PJD1" s="629"/>
      <c r="PJE1" s="629"/>
      <c r="PJF1" s="629"/>
      <c r="PJG1" s="629"/>
      <c r="PJH1" s="629"/>
      <c r="PJI1" s="629"/>
      <c r="PJJ1" s="629"/>
      <c r="PJK1" s="629"/>
      <c r="PJL1" s="629"/>
      <c r="PJM1" s="629"/>
      <c r="PJN1" s="629"/>
      <c r="PJO1" s="629"/>
      <c r="PJP1" s="629"/>
      <c r="PJQ1" s="629"/>
      <c r="PJR1" s="629"/>
      <c r="PJS1" s="629"/>
      <c r="PJT1" s="629"/>
      <c r="PJU1" s="629"/>
      <c r="PJV1" s="629"/>
      <c r="PJW1" s="629"/>
      <c r="PJX1" s="629"/>
      <c r="PJY1" s="629"/>
      <c r="PJZ1" s="629"/>
      <c r="PKA1" s="629"/>
      <c r="PKB1" s="629"/>
      <c r="PKC1" s="629"/>
      <c r="PKD1" s="629"/>
      <c r="PKE1" s="629"/>
      <c r="PKF1" s="629"/>
      <c r="PKG1" s="629"/>
      <c r="PKH1" s="629"/>
      <c r="PKI1" s="629"/>
      <c r="PKJ1" s="629"/>
      <c r="PKK1" s="629"/>
      <c r="PKL1" s="629"/>
      <c r="PKM1" s="629"/>
      <c r="PKN1" s="629"/>
      <c r="PKO1" s="629"/>
      <c r="PKP1" s="629"/>
      <c r="PKQ1" s="629"/>
      <c r="PKR1" s="629"/>
      <c r="PKS1" s="629"/>
      <c r="PKT1" s="629"/>
      <c r="PKU1" s="629"/>
      <c r="PKV1" s="629"/>
      <c r="PKW1" s="629"/>
      <c r="PKX1" s="629"/>
      <c r="PKY1" s="629"/>
      <c r="PKZ1" s="629"/>
      <c r="PLA1" s="629"/>
      <c r="PLB1" s="629"/>
      <c r="PLC1" s="629"/>
      <c r="PLD1" s="629"/>
      <c r="PLE1" s="629"/>
      <c r="PLF1" s="629"/>
      <c r="PLG1" s="629"/>
      <c r="PLH1" s="629"/>
      <c r="PLI1" s="629"/>
      <c r="PLJ1" s="629"/>
      <c r="PLK1" s="629"/>
      <c r="PLL1" s="629"/>
      <c r="PLM1" s="629"/>
      <c r="PLN1" s="629"/>
      <c r="PLO1" s="629"/>
      <c r="PLP1" s="629"/>
      <c r="PLQ1" s="629"/>
      <c r="PLR1" s="629"/>
      <c r="PLS1" s="629"/>
      <c r="PLT1" s="629"/>
      <c r="PLU1" s="629"/>
      <c r="PLV1" s="629"/>
      <c r="PLW1" s="629"/>
      <c r="PLX1" s="629"/>
      <c r="PLY1" s="629"/>
      <c r="PLZ1" s="629"/>
      <c r="PMA1" s="629"/>
      <c r="PMB1" s="629"/>
      <c r="PMC1" s="629"/>
      <c r="PMD1" s="629"/>
      <c r="PME1" s="629"/>
      <c r="PMF1" s="629"/>
      <c r="PMG1" s="629"/>
      <c r="PMH1" s="629"/>
      <c r="PMI1" s="629"/>
      <c r="PMJ1" s="629"/>
      <c r="PMK1" s="629"/>
      <c r="PML1" s="629"/>
      <c r="PMM1" s="629"/>
      <c r="PMN1" s="629"/>
      <c r="PMO1" s="629"/>
      <c r="PMP1" s="629"/>
      <c r="PMQ1" s="629"/>
      <c r="PMR1" s="629"/>
      <c r="PMS1" s="629"/>
      <c r="PMT1" s="629"/>
      <c r="PMU1" s="629"/>
      <c r="PMV1" s="629"/>
      <c r="PMW1" s="629"/>
      <c r="PMX1" s="629"/>
      <c r="PMY1" s="629"/>
      <c r="PMZ1" s="629"/>
      <c r="PNA1" s="629"/>
      <c r="PNB1" s="629"/>
      <c r="PNC1" s="629"/>
      <c r="PND1" s="629"/>
      <c r="PNE1" s="629"/>
      <c r="PNF1" s="629"/>
      <c r="PNG1" s="629"/>
      <c r="PNH1" s="629"/>
      <c r="PNI1" s="629"/>
      <c r="PNJ1" s="629"/>
      <c r="PNK1" s="629"/>
      <c r="PNL1" s="629"/>
      <c r="PNM1" s="629"/>
      <c r="PNN1" s="629"/>
      <c r="PNO1" s="629"/>
      <c r="PNP1" s="629"/>
      <c r="PNQ1" s="629"/>
      <c r="PNR1" s="629"/>
      <c r="PNS1" s="629"/>
      <c r="PNT1" s="629"/>
      <c r="PNU1" s="629"/>
      <c r="PNV1" s="629"/>
      <c r="PNW1" s="629"/>
      <c r="PNX1" s="629"/>
      <c r="PNY1" s="629"/>
      <c r="PNZ1" s="629"/>
      <c r="POA1" s="629"/>
      <c r="POB1" s="629"/>
      <c r="POC1" s="629"/>
      <c r="POD1" s="629"/>
      <c r="POE1" s="629"/>
      <c r="POF1" s="629"/>
      <c r="POG1" s="629"/>
      <c r="POH1" s="629"/>
      <c r="POI1" s="629"/>
      <c r="POJ1" s="629"/>
      <c r="POK1" s="629"/>
      <c r="POL1" s="629"/>
      <c r="POM1" s="629"/>
      <c r="PON1" s="629"/>
      <c r="POO1" s="629"/>
      <c r="POP1" s="629"/>
      <c r="POQ1" s="629"/>
      <c r="POR1" s="629"/>
      <c r="POS1" s="629"/>
      <c r="POT1" s="629"/>
      <c r="POU1" s="629"/>
      <c r="POV1" s="629"/>
      <c r="POW1" s="629"/>
      <c r="POX1" s="629"/>
      <c r="POY1" s="629"/>
      <c r="POZ1" s="629"/>
      <c r="PPA1" s="629"/>
      <c r="PPB1" s="629"/>
      <c r="PPC1" s="629"/>
      <c r="PPD1" s="629"/>
      <c r="PPE1" s="629"/>
      <c r="PPF1" s="629"/>
      <c r="PPG1" s="629"/>
      <c r="PPH1" s="629"/>
      <c r="PPI1" s="629"/>
      <c r="PPJ1" s="629"/>
      <c r="PPK1" s="629"/>
      <c r="PPL1" s="629"/>
      <c r="PPM1" s="629"/>
      <c r="PPN1" s="629"/>
      <c r="PPO1" s="629"/>
      <c r="PPP1" s="629"/>
      <c r="PPQ1" s="629"/>
      <c r="PPR1" s="629"/>
      <c r="PPS1" s="629"/>
      <c r="PPT1" s="629"/>
      <c r="PPU1" s="629"/>
      <c r="PPV1" s="629"/>
      <c r="PPW1" s="629"/>
      <c r="PPX1" s="629"/>
      <c r="PPY1" s="629"/>
      <c r="PPZ1" s="629"/>
      <c r="PQA1" s="629"/>
      <c r="PQB1" s="629"/>
      <c r="PQC1" s="629"/>
      <c r="PQD1" s="629"/>
      <c r="PQE1" s="629"/>
      <c r="PQF1" s="629"/>
      <c r="PQG1" s="629"/>
      <c r="PQH1" s="629"/>
      <c r="PQI1" s="629"/>
      <c r="PQJ1" s="629"/>
      <c r="PQK1" s="629"/>
      <c r="PQL1" s="629"/>
      <c r="PQM1" s="629"/>
      <c r="PQN1" s="629"/>
      <c r="PQO1" s="629"/>
      <c r="PQP1" s="629"/>
      <c r="PQQ1" s="629"/>
      <c r="PQR1" s="629"/>
      <c r="PQS1" s="629"/>
      <c r="PQT1" s="629"/>
      <c r="PQU1" s="629"/>
      <c r="PQV1" s="629"/>
      <c r="PQW1" s="629"/>
      <c r="PQX1" s="629"/>
      <c r="PQY1" s="629"/>
      <c r="PQZ1" s="629"/>
      <c r="PRA1" s="629"/>
      <c r="PRB1" s="629"/>
      <c r="PRC1" s="629"/>
      <c r="PRD1" s="629"/>
      <c r="PRE1" s="629"/>
      <c r="PRF1" s="629"/>
      <c r="PRG1" s="629"/>
      <c r="PRH1" s="629"/>
      <c r="PRI1" s="629"/>
      <c r="PRJ1" s="629"/>
      <c r="PRK1" s="629"/>
      <c r="PRL1" s="629"/>
      <c r="PRM1" s="629"/>
      <c r="PRN1" s="629"/>
      <c r="PRO1" s="629"/>
      <c r="PRP1" s="629"/>
      <c r="PRQ1" s="629"/>
      <c r="PRR1" s="629"/>
      <c r="PRS1" s="629"/>
      <c r="PRT1" s="629"/>
      <c r="PRU1" s="629"/>
      <c r="PRV1" s="629"/>
      <c r="PRW1" s="629"/>
      <c r="PRX1" s="629"/>
      <c r="PRY1" s="629"/>
      <c r="PRZ1" s="629"/>
      <c r="PSA1" s="629"/>
      <c r="PSB1" s="629"/>
      <c r="PSC1" s="629"/>
      <c r="PSD1" s="629"/>
      <c r="PSE1" s="629"/>
      <c r="PSF1" s="629"/>
      <c r="PSG1" s="629"/>
      <c r="PSH1" s="629"/>
      <c r="PSI1" s="629"/>
      <c r="PSJ1" s="629"/>
      <c r="PSK1" s="629"/>
      <c r="PSL1" s="629"/>
      <c r="PSM1" s="629"/>
      <c r="PSN1" s="629"/>
      <c r="PSO1" s="629"/>
      <c r="PSP1" s="629"/>
      <c r="PSQ1" s="629"/>
      <c r="PSR1" s="629"/>
      <c r="PSS1" s="629"/>
      <c r="PST1" s="629"/>
      <c r="PSU1" s="629"/>
      <c r="PSV1" s="629"/>
      <c r="PSW1" s="629"/>
      <c r="PSX1" s="629"/>
      <c r="PSY1" s="629"/>
      <c r="PSZ1" s="629"/>
      <c r="PTA1" s="629"/>
      <c r="PTB1" s="629"/>
      <c r="PTC1" s="629"/>
      <c r="PTD1" s="629"/>
      <c r="PTE1" s="629"/>
      <c r="PTF1" s="629"/>
      <c r="PTG1" s="629"/>
      <c r="PTH1" s="629"/>
      <c r="PTI1" s="629"/>
      <c r="PTJ1" s="629"/>
      <c r="PTK1" s="629"/>
      <c r="PTL1" s="629"/>
      <c r="PTM1" s="629"/>
      <c r="PTN1" s="629"/>
      <c r="PTO1" s="629"/>
      <c r="PTP1" s="629"/>
      <c r="PTQ1" s="629"/>
      <c r="PTR1" s="629"/>
      <c r="PTS1" s="629"/>
      <c r="PTT1" s="629"/>
      <c r="PTU1" s="629"/>
      <c r="PTV1" s="629"/>
      <c r="PTW1" s="629"/>
      <c r="PTX1" s="629"/>
      <c r="PTY1" s="629"/>
      <c r="PTZ1" s="629"/>
      <c r="PUA1" s="629"/>
      <c r="PUB1" s="629"/>
      <c r="PUC1" s="629"/>
      <c r="PUD1" s="629"/>
      <c r="PUE1" s="629"/>
      <c r="PUF1" s="629"/>
      <c r="PUG1" s="629"/>
      <c r="PUH1" s="629"/>
      <c r="PUI1" s="629"/>
      <c r="PUJ1" s="629"/>
      <c r="PUK1" s="629"/>
      <c r="PUL1" s="629"/>
      <c r="PUM1" s="629"/>
      <c r="PUN1" s="629"/>
      <c r="PUO1" s="629"/>
      <c r="PUP1" s="629"/>
      <c r="PUQ1" s="629"/>
      <c r="PUR1" s="629"/>
      <c r="PUS1" s="629"/>
      <c r="PUT1" s="629"/>
      <c r="PUU1" s="629"/>
      <c r="PUV1" s="629"/>
      <c r="PUW1" s="629"/>
      <c r="PUX1" s="629"/>
      <c r="PUY1" s="629"/>
      <c r="PUZ1" s="629"/>
      <c r="PVA1" s="629"/>
      <c r="PVB1" s="629"/>
      <c r="PVC1" s="629"/>
      <c r="PVD1" s="629"/>
      <c r="PVE1" s="629"/>
      <c r="PVF1" s="629"/>
      <c r="PVG1" s="629"/>
      <c r="PVH1" s="629"/>
      <c r="PVI1" s="629"/>
      <c r="PVJ1" s="629"/>
      <c r="PVK1" s="629"/>
      <c r="PVL1" s="629"/>
      <c r="PVM1" s="629"/>
      <c r="PVN1" s="629"/>
      <c r="PVO1" s="629"/>
      <c r="PVP1" s="629"/>
      <c r="PVQ1" s="629"/>
      <c r="PVR1" s="629"/>
      <c r="PVS1" s="629"/>
      <c r="PVT1" s="629"/>
      <c r="PVU1" s="629"/>
      <c r="PVV1" s="629"/>
      <c r="PVW1" s="629"/>
      <c r="PVX1" s="629"/>
      <c r="PVY1" s="629"/>
      <c r="PVZ1" s="629"/>
      <c r="PWA1" s="629"/>
      <c r="PWB1" s="629"/>
      <c r="PWC1" s="629"/>
      <c r="PWD1" s="629"/>
      <c r="PWE1" s="629"/>
      <c r="PWF1" s="629"/>
      <c r="PWG1" s="629"/>
      <c r="PWH1" s="629"/>
      <c r="PWI1" s="629"/>
      <c r="PWJ1" s="629"/>
      <c r="PWK1" s="629"/>
      <c r="PWL1" s="629"/>
      <c r="PWM1" s="629"/>
      <c r="PWN1" s="629"/>
      <c r="PWO1" s="629"/>
      <c r="PWP1" s="629"/>
      <c r="PWQ1" s="629"/>
      <c r="PWR1" s="629"/>
      <c r="PWS1" s="629"/>
      <c r="PWT1" s="629"/>
      <c r="PWU1" s="629"/>
      <c r="PWV1" s="629"/>
      <c r="PWW1" s="629"/>
      <c r="PWX1" s="629"/>
      <c r="PWY1" s="629"/>
      <c r="PWZ1" s="629"/>
      <c r="PXA1" s="629"/>
      <c r="PXB1" s="629"/>
      <c r="PXC1" s="629"/>
      <c r="PXD1" s="629"/>
      <c r="PXE1" s="629"/>
      <c r="PXF1" s="629"/>
      <c r="PXG1" s="629"/>
      <c r="PXH1" s="629"/>
      <c r="PXI1" s="629"/>
      <c r="PXJ1" s="629"/>
      <c r="PXK1" s="629"/>
      <c r="PXL1" s="629"/>
      <c r="PXM1" s="629"/>
      <c r="PXN1" s="629"/>
      <c r="PXO1" s="629"/>
      <c r="PXP1" s="629"/>
      <c r="PXQ1" s="629"/>
      <c r="PXR1" s="629"/>
      <c r="PXS1" s="629"/>
      <c r="PXT1" s="629"/>
      <c r="PXU1" s="629"/>
      <c r="PXV1" s="629"/>
      <c r="PXW1" s="629"/>
      <c r="PXX1" s="629"/>
      <c r="PXY1" s="629"/>
      <c r="PXZ1" s="629"/>
      <c r="PYA1" s="629"/>
      <c r="PYB1" s="629"/>
      <c r="PYC1" s="629"/>
      <c r="PYD1" s="629"/>
      <c r="PYE1" s="629"/>
      <c r="PYF1" s="629"/>
      <c r="PYG1" s="629"/>
      <c r="PYH1" s="629"/>
      <c r="PYI1" s="629"/>
      <c r="PYJ1" s="629"/>
      <c r="PYK1" s="629"/>
      <c r="PYL1" s="629"/>
      <c r="PYM1" s="629"/>
      <c r="PYN1" s="629"/>
      <c r="PYO1" s="629"/>
      <c r="PYP1" s="629"/>
      <c r="PYQ1" s="629"/>
      <c r="PYR1" s="629"/>
      <c r="PYS1" s="629"/>
      <c r="PYT1" s="629"/>
      <c r="PYU1" s="629"/>
      <c r="PYV1" s="629"/>
      <c r="PYW1" s="629"/>
      <c r="PYX1" s="629"/>
      <c r="PYY1" s="629"/>
      <c r="PYZ1" s="629"/>
      <c r="PZA1" s="629"/>
      <c r="PZB1" s="629"/>
      <c r="PZC1" s="629"/>
      <c r="PZD1" s="629"/>
      <c r="PZE1" s="629"/>
      <c r="PZF1" s="629"/>
      <c r="PZG1" s="629"/>
      <c r="PZH1" s="629"/>
      <c r="PZI1" s="629"/>
      <c r="PZJ1" s="629"/>
      <c r="PZK1" s="629"/>
      <c r="PZL1" s="629"/>
      <c r="PZM1" s="629"/>
      <c r="PZN1" s="629"/>
      <c r="PZO1" s="629"/>
      <c r="PZP1" s="629"/>
      <c r="PZQ1" s="629"/>
      <c r="PZR1" s="629"/>
      <c r="PZS1" s="629"/>
      <c r="PZT1" s="629"/>
      <c r="PZU1" s="629"/>
      <c r="PZV1" s="629"/>
      <c r="PZW1" s="629"/>
      <c r="PZX1" s="629"/>
      <c r="PZY1" s="629"/>
      <c r="PZZ1" s="629"/>
      <c r="QAA1" s="629"/>
      <c r="QAB1" s="629"/>
      <c r="QAC1" s="629"/>
      <c r="QAD1" s="629"/>
      <c r="QAE1" s="629"/>
      <c r="QAF1" s="629"/>
      <c r="QAG1" s="629"/>
      <c r="QAH1" s="629"/>
      <c r="QAI1" s="629"/>
      <c r="QAJ1" s="629"/>
      <c r="QAK1" s="629"/>
      <c r="QAL1" s="629"/>
      <c r="QAM1" s="629"/>
      <c r="QAN1" s="629"/>
      <c r="QAO1" s="629"/>
      <c r="QAP1" s="629"/>
      <c r="QAQ1" s="629"/>
      <c r="QAR1" s="629"/>
      <c r="QAS1" s="629"/>
      <c r="QAT1" s="629"/>
      <c r="QAU1" s="629"/>
      <c r="QAV1" s="629"/>
      <c r="QAW1" s="629"/>
      <c r="QAX1" s="629"/>
      <c r="QAY1" s="629"/>
      <c r="QAZ1" s="629"/>
      <c r="QBA1" s="629"/>
      <c r="QBB1" s="629"/>
      <c r="QBC1" s="629"/>
      <c r="QBD1" s="629"/>
      <c r="QBE1" s="629"/>
      <c r="QBF1" s="629"/>
      <c r="QBG1" s="629"/>
      <c r="QBH1" s="629"/>
      <c r="QBI1" s="629"/>
      <c r="QBJ1" s="629"/>
      <c r="QBK1" s="629"/>
      <c r="QBL1" s="629"/>
      <c r="QBM1" s="629"/>
      <c r="QBN1" s="629"/>
      <c r="QBO1" s="629"/>
      <c r="QBP1" s="629"/>
      <c r="QBQ1" s="629"/>
      <c r="QBR1" s="629"/>
      <c r="QBS1" s="629"/>
      <c r="QBT1" s="629"/>
      <c r="QBU1" s="629"/>
      <c r="QBV1" s="629"/>
      <c r="QBW1" s="629"/>
      <c r="QBX1" s="629"/>
      <c r="QBY1" s="629"/>
      <c r="QBZ1" s="629"/>
      <c r="QCA1" s="629"/>
      <c r="QCB1" s="629"/>
      <c r="QCC1" s="629"/>
      <c r="QCD1" s="629"/>
      <c r="QCE1" s="629"/>
      <c r="QCF1" s="629"/>
      <c r="QCG1" s="629"/>
      <c r="QCH1" s="629"/>
      <c r="QCI1" s="629"/>
      <c r="QCJ1" s="629"/>
      <c r="QCK1" s="629"/>
      <c r="QCL1" s="629"/>
      <c r="QCM1" s="629"/>
      <c r="QCN1" s="629"/>
      <c r="QCO1" s="629"/>
      <c r="QCP1" s="629"/>
      <c r="QCQ1" s="629"/>
      <c r="QCR1" s="629"/>
      <c r="QCS1" s="629"/>
      <c r="QCT1" s="629"/>
      <c r="QCU1" s="629"/>
      <c r="QCV1" s="629"/>
      <c r="QCW1" s="629"/>
      <c r="QCX1" s="629"/>
      <c r="QCY1" s="629"/>
      <c r="QCZ1" s="629"/>
      <c r="QDA1" s="629"/>
      <c r="QDB1" s="629"/>
      <c r="QDC1" s="629"/>
      <c r="QDD1" s="629"/>
      <c r="QDE1" s="629"/>
      <c r="QDF1" s="629"/>
      <c r="QDG1" s="629"/>
      <c r="QDH1" s="629"/>
      <c r="QDI1" s="629"/>
      <c r="QDJ1" s="629"/>
      <c r="QDK1" s="629"/>
      <c r="QDL1" s="629"/>
      <c r="QDM1" s="629"/>
      <c r="QDN1" s="629"/>
      <c r="QDO1" s="629"/>
      <c r="QDP1" s="629"/>
      <c r="QDQ1" s="629"/>
      <c r="QDR1" s="629"/>
      <c r="QDS1" s="629"/>
      <c r="QDT1" s="629"/>
      <c r="QDU1" s="629"/>
      <c r="QDV1" s="629"/>
      <c r="QDW1" s="629"/>
      <c r="QDX1" s="629"/>
      <c r="QDY1" s="629"/>
      <c r="QDZ1" s="629"/>
      <c r="QEA1" s="629"/>
      <c r="QEB1" s="629"/>
      <c r="QEC1" s="629"/>
      <c r="QED1" s="629"/>
      <c r="QEE1" s="629"/>
      <c r="QEF1" s="629"/>
      <c r="QEG1" s="629"/>
      <c r="QEH1" s="629"/>
      <c r="QEI1" s="629"/>
      <c r="QEJ1" s="629"/>
      <c r="QEK1" s="629"/>
      <c r="QEL1" s="629"/>
      <c r="QEM1" s="629"/>
      <c r="QEN1" s="629"/>
      <c r="QEO1" s="629"/>
      <c r="QEP1" s="629"/>
      <c r="QEQ1" s="629"/>
      <c r="QER1" s="629"/>
      <c r="QES1" s="629"/>
      <c r="QET1" s="629"/>
      <c r="QEU1" s="629"/>
      <c r="QEV1" s="629"/>
      <c r="QEW1" s="629"/>
      <c r="QEX1" s="629"/>
      <c r="QEY1" s="629"/>
      <c r="QEZ1" s="629"/>
      <c r="QFA1" s="629"/>
      <c r="QFB1" s="629"/>
      <c r="QFC1" s="629"/>
      <c r="QFD1" s="629"/>
      <c r="QFE1" s="629"/>
      <c r="QFF1" s="629"/>
      <c r="QFG1" s="629"/>
      <c r="QFH1" s="629"/>
      <c r="QFI1" s="629"/>
      <c r="QFJ1" s="629"/>
      <c r="QFK1" s="629"/>
      <c r="QFL1" s="629"/>
      <c r="QFM1" s="629"/>
      <c r="QFN1" s="629"/>
      <c r="QFO1" s="629"/>
      <c r="QFP1" s="629"/>
      <c r="QFQ1" s="629"/>
      <c r="QFR1" s="629"/>
      <c r="QFS1" s="629"/>
      <c r="QFT1" s="629"/>
      <c r="QFU1" s="629"/>
      <c r="QFV1" s="629"/>
      <c r="QFW1" s="629"/>
      <c r="QFX1" s="629"/>
      <c r="QFY1" s="629"/>
      <c r="QFZ1" s="629"/>
      <c r="QGA1" s="629"/>
      <c r="QGB1" s="629"/>
      <c r="QGC1" s="629"/>
      <c r="QGD1" s="629"/>
      <c r="QGE1" s="629"/>
      <c r="QGF1" s="629"/>
      <c r="QGG1" s="629"/>
      <c r="QGH1" s="629"/>
      <c r="QGI1" s="629"/>
      <c r="QGJ1" s="629"/>
      <c r="QGK1" s="629"/>
      <c r="QGL1" s="629"/>
      <c r="QGM1" s="629"/>
      <c r="QGN1" s="629"/>
      <c r="QGO1" s="629"/>
      <c r="QGP1" s="629"/>
      <c r="QGQ1" s="629"/>
      <c r="QGR1" s="629"/>
      <c r="QGS1" s="629"/>
      <c r="QGT1" s="629"/>
      <c r="QGU1" s="629"/>
      <c r="QGV1" s="629"/>
      <c r="QGW1" s="629"/>
      <c r="QGX1" s="629"/>
      <c r="QGY1" s="629"/>
      <c r="QGZ1" s="629"/>
      <c r="QHA1" s="629"/>
      <c r="QHB1" s="629"/>
      <c r="QHC1" s="629"/>
      <c r="QHD1" s="629"/>
      <c r="QHE1" s="629"/>
      <c r="QHF1" s="629"/>
      <c r="QHG1" s="629"/>
      <c r="QHH1" s="629"/>
      <c r="QHI1" s="629"/>
      <c r="QHJ1" s="629"/>
      <c r="QHK1" s="629"/>
      <c r="QHL1" s="629"/>
      <c r="QHM1" s="629"/>
      <c r="QHN1" s="629"/>
      <c r="QHO1" s="629"/>
      <c r="QHP1" s="629"/>
      <c r="QHQ1" s="629"/>
      <c r="QHR1" s="629"/>
      <c r="QHS1" s="629"/>
      <c r="QHT1" s="629"/>
      <c r="QHU1" s="629"/>
      <c r="QHV1" s="629"/>
      <c r="QHW1" s="629"/>
      <c r="QHX1" s="629"/>
      <c r="QHY1" s="629"/>
      <c r="QHZ1" s="629"/>
      <c r="QIA1" s="629"/>
      <c r="QIB1" s="629"/>
      <c r="QIC1" s="629"/>
      <c r="QID1" s="629"/>
      <c r="QIE1" s="629"/>
      <c r="QIF1" s="629"/>
      <c r="QIG1" s="629"/>
      <c r="QIH1" s="629"/>
      <c r="QII1" s="629"/>
      <c r="QIJ1" s="629"/>
      <c r="QIK1" s="629"/>
      <c r="QIL1" s="629"/>
      <c r="QIM1" s="629"/>
      <c r="QIN1" s="629"/>
      <c r="QIO1" s="629"/>
      <c r="QIP1" s="629"/>
      <c r="QIQ1" s="629"/>
      <c r="QIR1" s="629"/>
      <c r="QIS1" s="629"/>
      <c r="QIT1" s="629"/>
      <c r="QIU1" s="629"/>
      <c r="QIV1" s="629"/>
      <c r="QIW1" s="629"/>
      <c r="QIX1" s="629"/>
      <c r="QIY1" s="629"/>
      <c r="QIZ1" s="629"/>
      <c r="QJA1" s="629"/>
      <c r="QJB1" s="629"/>
      <c r="QJC1" s="629"/>
      <c r="QJD1" s="629"/>
      <c r="QJE1" s="629"/>
      <c r="QJF1" s="629"/>
      <c r="QJG1" s="629"/>
      <c r="QJH1" s="629"/>
      <c r="QJI1" s="629"/>
      <c r="QJJ1" s="629"/>
      <c r="QJK1" s="629"/>
      <c r="QJL1" s="629"/>
      <c r="QJM1" s="629"/>
      <c r="QJN1" s="629"/>
      <c r="QJO1" s="629"/>
      <c r="QJP1" s="629"/>
      <c r="QJQ1" s="629"/>
      <c r="QJR1" s="629"/>
      <c r="QJS1" s="629"/>
      <c r="QJT1" s="629"/>
      <c r="QJU1" s="629"/>
      <c r="QJV1" s="629"/>
      <c r="QJW1" s="629"/>
      <c r="QJX1" s="629"/>
      <c r="QJY1" s="629"/>
      <c r="QJZ1" s="629"/>
      <c r="QKA1" s="629"/>
      <c r="QKB1" s="629"/>
      <c r="QKC1" s="629"/>
      <c r="QKD1" s="629"/>
      <c r="QKE1" s="629"/>
      <c r="QKF1" s="629"/>
      <c r="QKG1" s="629"/>
      <c r="QKH1" s="629"/>
      <c r="QKI1" s="629"/>
      <c r="QKJ1" s="629"/>
      <c r="QKK1" s="629"/>
      <c r="QKL1" s="629"/>
      <c r="QKM1" s="629"/>
      <c r="QKN1" s="629"/>
      <c r="QKO1" s="629"/>
      <c r="QKP1" s="629"/>
      <c r="QKQ1" s="629"/>
      <c r="QKR1" s="629"/>
      <c r="QKS1" s="629"/>
      <c r="QKT1" s="629"/>
      <c r="QKU1" s="629"/>
      <c r="QKV1" s="629"/>
      <c r="QKW1" s="629"/>
      <c r="QKX1" s="629"/>
      <c r="QKY1" s="629"/>
      <c r="QKZ1" s="629"/>
      <c r="QLA1" s="629"/>
      <c r="QLB1" s="629"/>
      <c r="QLC1" s="629"/>
      <c r="QLD1" s="629"/>
      <c r="QLE1" s="629"/>
      <c r="QLF1" s="629"/>
      <c r="QLG1" s="629"/>
      <c r="QLH1" s="629"/>
      <c r="QLI1" s="629"/>
      <c r="QLJ1" s="629"/>
      <c r="QLK1" s="629"/>
      <c r="QLL1" s="629"/>
      <c r="QLM1" s="629"/>
      <c r="QLN1" s="629"/>
      <c r="QLO1" s="629"/>
      <c r="QLP1" s="629"/>
      <c r="QLQ1" s="629"/>
      <c r="QLR1" s="629"/>
      <c r="QLS1" s="629"/>
      <c r="QLT1" s="629"/>
      <c r="QLU1" s="629"/>
      <c r="QLV1" s="629"/>
      <c r="QLW1" s="629"/>
      <c r="QLX1" s="629"/>
      <c r="QLY1" s="629"/>
      <c r="QLZ1" s="629"/>
      <c r="QMA1" s="629"/>
      <c r="QMB1" s="629"/>
      <c r="QMC1" s="629"/>
      <c r="QMD1" s="629"/>
      <c r="QME1" s="629"/>
      <c r="QMF1" s="629"/>
      <c r="QMG1" s="629"/>
      <c r="QMH1" s="629"/>
      <c r="QMI1" s="629"/>
      <c r="QMJ1" s="629"/>
      <c r="QMK1" s="629"/>
      <c r="QML1" s="629"/>
      <c r="QMM1" s="629"/>
      <c r="QMN1" s="629"/>
      <c r="QMO1" s="629"/>
      <c r="QMP1" s="629"/>
      <c r="QMQ1" s="629"/>
      <c r="QMR1" s="629"/>
      <c r="QMS1" s="629"/>
      <c r="QMT1" s="629"/>
      <c r="QMU1" s="629"/>
      <c r="QMV1" s="629"/>
      <c r="QMW1" s="629"/>
      <c r="QMX1" s="629"/>
      <c r="QMY1" s="629"/>
      <c r="QMZ1" s="629"/>
      <c r="QNA1" s="629"/>
      <c r="QNB1" s="629"/>
      <c r="QNC1" s="629"/>
      <c r="QND1" s="629"/>
      <c r="QNE1" s="629"/>
      <c r="QNF1" s="629"/>
      <c r="QNG1" s="629"/>
      <c r="QNH1" s="629"/>
      <c r="QNI1" s="629"/>
      <c r="QNJ1" s="629"/>
      <c r="QNK1" s="629"/>
      <c r="QNL1" s="629"/>
      <c r="QNM1" s="629"/>
      <c r="QNN1" s="629"/>
      <c r="QNO1" s="629"/>
      <c r="QNP1" s="629"/>
      <c r="QNQ1" s="629"/>
      <c r="QNR1" s="629"/>
      <c r="QNS1" s="629"/>
      <c r="QNT1" s="629"/>
      <c r="QNU1" s="629"/>
      <c r="QNV1" s="629"/>
      <c r="QNW1" s="629"/>
      <c r="QNX1" s="629"/>
      <c r="QNY1" s="629"/>
      <c r="QNZ1" s="629"/>
      <c r="QOA1" s="629"/>
      <c r="QOB1" s="629"/>
      <c r="QOC1" s="629"/>
      <c r="QOD1" s="629"/>
      <c r="QOE1" s="629"/>
      <c r="QOF1" s="629"/>
      <c r="QOG1" s="629"/>
      <c r="QOH1" s="629"/>
      <c r="QOI1" s="629"/>
      <c r="QOJ1" s="629"/>
      <c r="QOK1" s="629"/>
      <c r="QOL1" s="629"/>
      <c r="QOM1" s="629"/>
      <c r="QON1" s="629"/>
      <c r="QOO1" s="629"/>
      <c r="QOP1" s="629"/>
      <c r="QOQ1" s="629"/>
      <c r="QOR1" s="629"/>
      <c r="QOS1" s="629"/>
      <c r="QOT1" s="629"/>
      <c r="QOU1" s="629"/>
      <c r="QOV1" s="629"/>
      <c r="QOW1" s="629"/>
      <c r="QOX1" s="629"/>
      <c r="QOY1" s="629"/>
      <c r="QOZ1" s="629"/>
      <c r="QPA1" s="629"/>
      <c r="QPB1" s="629"/>
      <c r="QPC1" s="629"/>
      <c r="QPD1" s="629"/>
      <c r="QPE1" s="629"/>
      <c r="QPF1" s="629"/>
      <c r="QPG1" s="629"/>
      <c r="QPH1" s="629"/>
      <c r="QPI1" s="629"/>
      <c r="QPJ1" s="629"/>
      <c r="QPK1" s="629"/>
      <c r="QPL1" s="629"/>
      <c r="QPM1" s="629"/>
      <c r="QPN1" s="629"/>
      <c r="QPO1" s="629"/>
      <c r="QPP1" s="629"/>
      <c r="QPQ1" s="629"/>
      <c r="QPR1" s="629"/>
      <c r="QPS1" s="629"/>
      <c r="QPT1" s="629"/>
      <c r="QPU1" s="629"/>
      <c r="QPV1" s="629"/>
      <c r="QPW1" s="629"/>
      <c r="QPX1" s="629"/>
      <c r="QPY1" s="629"/>
      <c r="QPZ1" s="629"/>
      <c r="QQA1" s="629"/>
      <c r="QQB1" s="629"/>
      <c r="QQC1" s="629"/>
      <c r="QQD1" s="629"/>
      <c r="QQE1" s="629"/>
      <c r="QQF1" s="629"/>
      <c r="QQG1" s="629"/>
      <c r="QQH1" s="629"/>
      <c r="QQI1" s="629"/>
      <c r="QQJ1" s="629"/>
      <c r="QQK1" s="629"/>
      <c r="QQL1" s="629"/>
      <c r="QQM1" s="629"/>
      <c r="QQN1" s="629"/>
      <c r="QQO1" s="629"/>
      <c r="QQP1" s="629"/>
      <c r="QQQ1" s="629"/>
      <c r="QQR1" s="629"/>
      <c r="QQS1" s="629"/>
      <c r="QQT1" s="629"/>
      <c r="QQU1" s="629"/>
      <c r="QQV1" s="629"/>
      <c r="QQW1" s="629"/>
      <c r="QQX1" s="629"/>
      <c r="QQY1" s="629"/>
      <c r="QQZ1" s="629"/>
      <c r="QRA1" s="629"/>
      <c r="QRB1" s="629"/>
      <c r="QRC1" s="629"/>
      <c r="QRD1" s="629"/>
      <c r="QRE1" s="629"/>
      <c r="QRF1" s="629"/>
      <c r="QRG1" s="629"/>
      <c r="QRH1" s="629"/>
      <c r="QRI1" s="629"/>
      <c r="QRJ1" s="629"/>
      <c r="QRK1" s="629"/>
      <c r="QRL1" s="629"/>
      <c r="QRM1" s="629"/>
      <c r="QRN1" s="629"/>
      <c r="QRO1" s="629"/>
      <c r="QRP1" s="629"/>
      <c r="QRQ1" s="629"/>
      <c r="QRR1" s="629"/>
      <c r="QRS1" s="629"/>
      <c r="QRT1" s="629"/>
      <c r="QRU1" s="629"/>
      <c r="QRV1" s="629"/>
      <c r="QRW1" s="629"/>
      <c r="QRX1" s="629"/>
      <c r="QRY1" s="629"/>
      <c r="QRZ1" s="629"/>
      <c r="QSA1" s="629"/>
      <c r="QSB1" s="629"/>
      <c r="QSC1" s="629"/>
      <c r="QSD1" s="629"/>
      <c r="QSE1" s="629"/>
      <c r="QSF1" s="629"/>
      <c r="QSG1" s="629"/>
      <c r="QSH1" s="629"/>
      <c r="QSI1" s="629"/>
      <c r="QSJ1" s="629"/>
      <c r="QSK1" s="629"/>
      <c r="QSL1" s="629"/>
      <c r="QSM1" s="629"/>
      <c r="QSN1" s="629"/>
      <c r="QSO1" s="629"/>
      <c r="QSP1" s="629"/>
      <c r="QSQ1" s="629"/>
      <c r="QSR1" s="629"/>
      <c r="QSS1" s="629"/>
      <c r="QST1" s="629"/>
      <c r="QSU1" s="629"/>
      <c r="QSV1" s="629"/>
      <c r="QSW1" s="629"/>
      <c r="QSX1" s="629"/>
      <c r="QSY1" s="629"/>
      <c r="QSZ1" s="629"/>
      <c r="QTA1" s="629"/>
      <c r="QTB1" s="629"/>
      <c r="QTC1" s="629"/>
      <c r="QTD1" s="629"/>
      <c r="QTE1" s="629"/>
      <c r="QTF1" s="629"/>
      <c r="QTG1" s="629"/>
      <c r="QTH1" s="629"/>
      <c r="QTI1" s="629"/>
      <c r="QTJ1" s="629"/>
      <c r="QTK1" s="629"/>
      <c r="QTL1" s="629"/>
      <c r="QTM1" s="629"/>
      <c r="QTN1" s="629"/>
      <c r="QTO1" s="629"/>
      <c r="QTP1" s="629"/>
      <c r="QTQ1" s="629"/>
      <c r="QTR1" s="629"/>
      <c r="QTS1" s="629"/>
      <c r="QTT1" s="629"/>
      <c r="QTU1" s="629"/>
      <c r="QTV1" s="629"/>
      <c r="QTW1" s="629"/>
      <c r="QTX1" s="629"/>
      <c r="QTY1" s="629"/>
      <c r="QTZ1" s="629"/>
      <c r="QUA1" s="629"/>
      <c r="QUB1" s="629"/>
      <c r="QUC1" s="629"/>
      <c r="QUD1" s="629"/>
      <c r="QUE1" s="629"/>
      <c r="QUF1" s="629"/>
      <c r="QUG1" s="629"/>
      <c r="QUH1" s="629"/>
      <c r="QUI1" s="629"/>
      <c r="QUJ1" s="629"/>
      <c r="QUK1" s="629"/>
      <c r="QUL1" s="629"/>
      <c r="QUM1" s="629"/>
      <c r="QUN1" s="629"/>
      <c r="QUO1" s="629"/>
      <c r="QUP1" s="629"/>
      <c r="QUQ1" s="629"/>
      <c r="QUR1" s="629"/>
      <c r="QUS1" s="629"/>
      <c r="QUT1" s="629"/>
      <c r="QUU1" s="629"/>
      <c r="QUV1" s="629"/>
      <c r="QUW1" s="629"/>
      <c r="QUX1" s="629"/>
      <c r="QUY1" s="629"/>
      <c r="QUZ1" s="629"/>
      <c r="QVA1" s="629"/>
      <c r="QVB1" s="629"/>
      <c r="QVC1" s="629"/>
      <c r="QVD1" s="629"/>
      <c r="QVE1" s="629"/>
      <c r="QVF1" s="629"/>
      <c r="QVG1" s="629"/>
      <c r="QVH1" s="629"/>
      <c r="QVI1" s="629"/>
      <c r="QVJ1" s="629"/>
      <c r="QVK1" s="629"/>
      <c r="QVL1" s="629"/>
      <c r="QVM1" s="629"/>
      <c r="QVN1" s="629"/>
      <c r="QVO1" s="629"/>
      <c r="QVP1" s="629"/>
      <c r="QVQ1" s="629"/>
      <c r="QVR1" s="629"/>
      <c r="QVS1" s="629"/>
      <c r="QVT1" s="629"/>
      <c r="QVU1" s="629"/>
      <c r="QVV1" s="629"/>
      <c r="QVW1" s="629"/>
      <c r="QVX1" s="629"/>
      <c r="QVY1" s="629"/>
      <c r="QVZ1" s="629"/>
      <c r="QWA1" s="629"/>
      <c r="QWB1" s="629"/>
      <c r="QWC1" s="629"/>
      <c r="QWD1" s="629"/>
      <c r="QWE1" s="629"/>
      <c r="QWF1" s="629"/>
      <c r="QWG1" s="629"/>
      <c r="QWH1" s="629"/>
      <c r="QWI1" s="629"/>
      <c r="QWJ1" s="629"/>
      <c r="QWK1" s="629"/>
      <c r="QWL1" s="629"/>
      <c r="QWM1" s="629"/>
      <c r="QWN1" s="629"/>
      <c r="QWO1" s="629"/>
      <c r="QWP1" s="629"/>
      <c r="QWQ1" s="629"/>
      <c r="QWR1" s="629"/>
      <c r="QWS1" s="629"/>
      <c r="QWT1" s="629"/>
      <c r="QWU1" s="629"/>
      <c r="QWV1" s="629"/>
      <c r="QWW1" s="629"/>
      <c r="QWX1" s="629"/>
      <c r="QWY1" s="629"/>
      <c r="QWZ1" s="629"/>
      <c r="QXA1" s="629"/>
      <c r="QXB1" s="629"/>
      <c r="QXC1" s="629"/>
      <c r="QXD1" s="629"/>
      <c r="QXE1" s="629"/>
      <c r="QXF1" s="629"/>
      <c r="QXG1" s="629"/>
      <c r="QXH1" s="629"/>
      <c r="QXI1" s="629"/>
      <c r="QXJ1" s="629"/>
      <c r="QXK1" s="629"/>
      <c r="QXL1" s="629"/>
      <c r="QXM1" s="629"/>
      <c r="QXN1" s="629"/>
      <c r="QXO1" s="629"/>
      <c r="QXP1" s="629"/>
      <c r="QXQ1" s="629"/>
      <c r="QXR1" s="629"/>
      <c r="QXS1" s="629"/>
      <c r="QXT1" s="629"/>
      <c r="QXU1" s="629"/>
      <c r="QXV1" s="629"/>
      <c r="QXW1" s="629"/>
      <c r="QXX1" s="629"/>
      <c r="QXY1" s="629"/>
      <c r="QXZ1" s="629"/>
      <c r="QYA1" s="629"/>
      <c r="QYB1" s="629"/>
      <c r="QYC1" s="629"/>
      <c r="QYD1" s="629"/>
      <c r="QYE1" s="629"/>
      <c r="QYF1" s="629"/>
      <c r="QYG1" s="629"/>
      <c r="QYH1" s="629"/>
      <c r="QYI1" s="629"/>
      <c r="QYJ1" s="629"/>
      <c r="QYK1" s="629"/>
      <c r="QYL1" s="629"/>
      <c r="QYM1" s="629"/>
      <c r="QYN1" s="629"/>
      <c r="QYO1" s="629"/>
      <c r="QYP1" s="629"/>
      <c r="QYQ1" s="629"/>
      <c r="QYR1" s="629"/>
      <c r="QYS1" s="629"/>
      <c r="QYT1" s="629"/>
      <c r="QYU1" s="629"/>
      <c r="QYV1" s="629"/>
      <c r="QYW1" s="629"/>
      <c r="QYX1" s="629"/>
      <c r="QYY1" s="629"/>
      <c r="QYZ1" s="629"/>
      <c r="QZA1" s="629"/>
      <c r="QZB1" s="629"/>
      <c r="QZC1" s="629"/>
      <c r="QZD1" s="629"/>
      <c r="QZE1" s="629"/>
      <c r="QZF1" s="629"/>
      <c r="QZG1" s="629"/>
      <c r="QZH1" s="629"/>
      <c r="QZI1" s="629"/>
      <c r="QZJ1" s="629"/>
      <c r="QZK1" s="629"/>
      <c r="QZL1" s="629"/>
      <c r="QZM1" s="629"/>
      <c r="QZN1" s="629"/>
      <c r="QZO1" s="629"/>
      <c r="QZP1" s="629"/>
      <c r="QZQ1" s="629"/>
      <c r="QZR1" s="629"/>
      <c r="QZS1" s="629"/>
      <c r="QZT1" s="629"/>
      <c r="QZU1" s="629"/>
      <c r="QZV1" s="629"/>
      <c r="QZW1" s="629"/>
      <c r="QZX1" s="629"/>
      <c r="QZY1" s="629"/>
      <c r="QZZ1" s="629"/>
      <c r="RAA1" s="629"/>
      <c r="RAB1" s="629"/>
      <c r="RAC1" s="629"/>
      <c r="RAD1" s="629"/>
      <c r="RAE1" s="629"/>
      <c r="RAF1" s="629"/>
      <c r="RAG1" s="629"/>
      <c r="RAH1" s="629"/>
      <c r="RAI1" s="629"/>
      <c r="RAJ1" s="629"/>
      <c r="RAK1" s="629"/>
      <c r="RAL1" s="629"/>
      <c r="RAM1" s="629"/>
      <c r="RAN1" s="629"/>
      <c r="RAO1" s="629"/>
      <c r="RAP1" s="629"/>
      <c r="RAQ1" s="629"/>
      <c r="RAR1" s="629"/>
      <c r="RAS1" s="629"/>
      <c r="RAT1" s="629"/>
      <c r="RAU1" s="629"/>
      <c r="RAV1" s="629"/>
      <c r="RAW1" s="629"/>
      <c r="RAX1" s="629"/>
      <c r="RAY1" s="629"/>
      <c r="RAZ1" s="629"/>
      <c r="RBA1" s="629"/>
      <c r="RBB1" s="629"/>
      <c r="RBC1" s="629"/>
      <c r="RBD1" s="629"/>
      <c r="RBE1" s="629"/>
      <c r="RBF1" s="629"/>
      <c r="RBG1" s="629"/>
      <c r="RBH1" s="629"/>
      <c r="RBI1" s="629"/>
      <c r="RBJ1" s="629"/>
      <c r="RBK1" s="629"/>
      <c r="RBL1" s="629"/>
      <c r="RBM1" s="629"/>
      <c r="RBN1" s="629"/>
      <c r="RBO1" s="629"/>
      <c r="RBP1" s="629"/>
      <c r="RBQ1" s="629"/>
      <c r="RBR1" s="629"/>
      <c r="RBS1" s="629"/>
      <c r="RBT1" s="629"/>
      <c r="RBU1" s="629"/>
      <c r="RBV1" s="629"/>
      <c r="RBW1" s="629"/>
      <c r="RBX1" s="629"/>
      <c r="RBY1" s="629"/>
      <c r="RBZ1" s="629"/>
      <c r="RCA1" s="629"/>
      <c r="RCB1" s="629"/>
      <c r="RCC1" s="629"/>
      <c r="RCD1" s="629"/>
      <c r="RCE1" s="629"/>
      <c r="RCF1" s="629"/>
      <c r="RCG1" s="629"/>
      <c r="RCH1" s="629"/>
      <c r="RCI1" s="629"/>
      <c r="RCJ1" s="629"/>
      <c r="RCK1" s="629"/>
      <c r="RCL1" s="629"/>
      <c r="RCM1" s="629"/>
      <c r="RCN1" s="629"/>
      <c r="RCO1" s="629"/>
      <c r="RCP1" s="629"/>
      <c r="RCQ1" s="629"/>
      <c r="RCR1" s="629"/>
      <c r="RCS1" s="629"/>
      <c r="RCT1" s="629"/>
      <c r="RCU1" s="629"/>
      <c r="RCV1" s="629"/>
      <c r="RCW1" s="629"/>
      <c r="RCX1" s="629"/>
      <c r="RCY1" s="629"/>
      <c r="RCZ1" s="629"/>
      <c r="RDA1" s="629"/>
      <c r="RDB1" s="629"/>
      <c r="RDC1" s="629"/>
      <c r="RDD1" s="629"/>
      <c r="RDE1" s="629"/>
      <c r="RDF1" s="629"/>
      <c r="RDG1" s="629"/>
      <c r="RDH1" s="629"/>
      <c r="RDI1" s="629"/>
      <c r="RDJ1" s="629"/>
      <c r="RDK1" s="629"/>
      <c r="RDL1" s="629"/>
      <c r="RDM1" s="629"/>
      <c r="RDN1" s="629"/>
      <c r="RDO1" s="629"/>
      <c r="RDP1" s="629"/>
      <c r="RDQ1" s="629"/>
      <c r="RDR1" s="629"/>
      <c r="RDS1" s="629"/>
      <c r="RDT1" s="629"/>
      <c r="RDU1" s="629"/>
      <c r="RDV1" s="629"/>
      <c r="RDW1" s="629"/>
      <c r="RDX1" s="629"/>
      <c r="RDY1" s="629"/>
      <c r="RDZ1" s="629"/>
      <c r="REA1" s="629"/>
      <c r="REB1" s="629"/>
      <c r="REC1" s="629"/>
      <c r="RED1" s="629"/>
      <c r="REE1" s="629"/>
      <c r="REF1" s="629"/>
      <c r="REG1" s="629"/>
      <c r="REH1" s="629"/>
      <c r="REI1" s="629"/>
      <c r="REJ1" s="629"/>
      <c r="REK1" s="629"/>
      <c r="REL1" s="629"/>
      <c r="REM1" s="629"/>
      <c r="REN1" s="629"/>
      <c r="REO1" s="629"/>
      <c r="REP1" s="629"/>
      <c r="REQ1" s="629"/>
      <c r="RER1" s="629"/>
      <c r="RES1" s="629"/>
      <c r="RET1" s="629"/>
      <c r="REU1" s="629"/>
      <c r="REV1" s="629"/>
      <c r="REW1" s="629"/>
      <c r="REX1" s="629"/>
      <c r="REY1" s="629"/>
      <c r="REZ1" s="629"/>
      <c r="RFA1" s="629"/>
      <c r="RFB1" s="629"/>
      <c r="RFC1" s="629"/>
      <c r="RFD1" s="629"/>
      <c r="RFE1" s="629"/>
      <c r="RFF1" s="629"/>
      <c r="RFG1" s="629"/>
      <c r="RFH1" s="629"/>
      <c r="RFI1" s="629"/>
      <c r="RFJ1" s="629"/>
      <c r="RFK1" s="629"/>
      <c r="RFL1" s="629"/>
      <c r="RFM1" s="629"/>
      <c r="RFN1" s="629"/>
      <c r="RFO1" s="629"/>
      <c r="RFP1" s="629"/>
      <c r="RFQ1" s="629"/>
      <c r="RFR1" s="629"/>
      <c r="RFS1" s="629"/>
      <c r="RFT1" s="629"/>
      <c r="RFU1" s="629"/>
      <c r="RFV1" s="629"/>
      <c r="RFW1" s="629"/>
      <c r="RFX1" s="629"/>
      <c r="RFY1" s="629"/>
      <c r="RFZ1" s="629"/>
      <c r="RGA1" s="629"/>
      <c r="RGB1" s="629"/>
      <c r="RGC1" s="629"/>
      <c r="RGD1" s="629"/>
      <c r="RGE1" s="629"/>
      <c r="RGF1" s="629"/>
      <c r="RGG1" s="629"/>
      <c r="RGH1" s="629"/>
      <c r="RGI1" s="629"/>
      <c r="RGJ1" s="629"/>
      <c r="RGK1" s="629"/>
      <c r="RGL1" s="629"/>
      <c r="RGM1" s="629"/>
      <c r="RGN1" s="629"/>
      <c r="RGO1" s="629"/>
      <c r="RGP1" s="629"/>
      <c r="RGQ1" s="629"/>
      <c r="RGR1" s="629"/>
      <c r="RGS1" s="629"/>
      <c r="RGT1" s="629"/>
      <c r="RGU1" s="629"/>
      <c r="RGV1" s="629"/>
      <c r="RGW1" s="629"/>
      <c r="RGX1" s="629"/>
      <c r="RGY1" s="629"/>
      <c r="RGZ1" s="629"/>
      <c r="RHA1" s="629"/>
      <c r="RHB1" s="629"/>
      <c r="RHC1" s="629"/>
      <c r="RHD1" s="629"/>
      <c r="RHE1" s="629"/>
      <c r="RHF1" s="629"/>
      <c r="RHG1" s="629"/>
      <c r="RHH1" s="629"/>
      <c r="RHI1" s="629"/>
      <c r="RHJ1" s="629"/>
      <c r="RHK1" s="629"/>
      <c r="RHL1" s="629"/>
      <c r="RHM1" s="629"/>
      <c r="RHN1" s="629"/>
      <c r="RHO1" s="629"/>
      <c r="RHP1" s="629"/>
      <c r="RHQ1" s="629"/>
      <c r="RHR1" s="629"/>
      <c r="RHS1" s="629"/>
      <c r="RHT1" s="629"/>
      <c r="RHU1" s="629"/>
      <c r="RHV1" s="629"/>
      <c r="RHW1" s="629"/>
      <c r="RHX1" s="629"/>
      <c r="RHY1" s="629"/>
      <c r="RHZ1" s="629"/>
      <c r="RIA1" s="629"/>
      <c r="RIB1" s="629"/>
      <c r="RIC1" s="629"/>
      <c r="RID1" s="629"/>
      <c r="RIE1" s="629"/>
      <c r="RIF1" s="629"/>
      <c r="RIG1" s="629"/>
      <c r="RIH1" s="629"/>
      <c r="RII1" s="629"/>
      <c r="RIJ1" s="629"/>
      <c r="RIK1" s="629"/>
      <c r="RIL1" s="629"/>
      <c r="RIM1" s="629"/>
      <c r="RIN1" s="629"/>
      <c r="RIO1" s="629"/>
      <c r="RIP1" s="629"/>
      <c r="RIQ1" s="629"/>
      <c r="RIR1" s="629"/>
      <c r="RIS1" s="629"/>
      <c r="RIT1" s="629"/>
      <c r="RIU1" s="629"/>
      <c r="RIV1" s="629"/>
      <c r="RIW1" s="629"/>
      <c r="RIX1" s="629"/>
      <c r="RIY1" s="629"/>
      <c r="RIZ1" s="629"/>
      <c r="RJA1" s="629"/>
      <c r="RJB1" s="629"/>
      <c r="RJC1" s="629"/>
      <c r="RJD1" s="629"/>
      <c r="RJE1" s="629"/>
      <c r="RJF1" s="629"/>
      <c r="RJG1" s="629"/>
      <c r="RJH1" s="629"/>
      <c r="RJI1" s="629"/>
      <c r="RJJ1" s="629"/>
      <c r="RJK1" s="629"/>
      <c r="RJL1" s="629"/>
      <c r="RJM1" s="629"/>
      <c r="RJN1" s="629"/>
      <c r="RJO1" s="629"/>
      <c r="RJP1" s="629"/>
      <c r="RJQ1" s="629"/>
      <c r="RJR1" s="629"/>
      <c r="RJS1" s="629"/>
      <c r="RJT1" s="629"/>
      <c r="RJU1" s="629"/>
      <c r="RJV1" s="629"/>
      <c r="RJW1" s="629"/>
      <c r="RJX1" s="629"/>
      <c r="RJY1" s="629"/>
      <c r="RJZ1" s="629"/>
      <c r="RKA1" s="629"/>
      <c r="RKB1" s="629"/>
      <c r="RKC1" s="629"/>
      <c r="RKD1" s="629"/>
      <c r="RKE1" s="629"/>
      <c r="RKF1" s="629"/>
      <c r="RKG1" s="629"/>
      <c r="RKH1" s="629"/>
      <c r="RKI1" s="629"/>
      <c r="RKJ1" s="629"/>
      <c r="RKK1" s="629"/>
      <c r="RKL1" s="629"/>
      <c r="RKM1" s="629"/>
      <c r="RKN1" s="629"/>
      <c r="RKO1" s="629"/>
      <c r="RKP1" s="629"/>
      <c r="RKQ1" s="629"/>
      <c r="RKR1" s="629"/>
      <c r="RKS1" s="629"/>
      <c r="RKT1" s="629"/>
      <c r="RKU1" s="629"/>
      <c r="RKV1" s="629"/>
      <c r="RKW1" s="629"/>
      <c r="RKX1" s="629"/>
      <c r="RKY1" s="629"/>
      <c r="RKZ1" s="629"/>
      <c r="RLA1" s="629"/>
      <c r="RLB1" s="629"/>
      <c r="RLC1" s="629"/>
      <c r="RLD1" s="629"/>
      <c r="RLE1" s="629"/>
      <c r="RLF1" s="629"/>
      <c r="RLG1" s="629"/>
      <c r="RLH1" s="629"/>
      <c r="RLI1" s="629"/>
      <c r="RLJ1" s="629"/>
      <c r="RLK1" s="629"/>
      <c r="RLL1" s="629"/>
      <c r="RLM1" s="629"/>
      <c r="RLN1" s="629"/>
      <c r="RLO1" s="629"/>
      <c r="RLP1" s="629"/>
      <c r="RLQ1" s="629"/>
      <c r="RLR1" s="629"/>
      <c r="RLS1" s="629"/>
      <c r="RLT1" s="629"/>
      <c r="RLU1" s="629"/>
      <c r="RLV1" s="629"/>
      <c r="RLW1" s="629"/>
      <c r="RLX1" s="629"/>
      <c r="RLY1" s="629"/>
      <c r="RLZ1" s="629"/>
      <c r="RMA1" s="629"/>
      <c r="RMB1" s="629"/>
      <c r="RMC1" s="629"/>
      <c r="RMD1" s="629"/>
      <c r="RME1" s="629"/>
      <c r="RMF1" s="629"/>
      <c r="RMG1" s="629"/>
      <c r="RMH1" s="629"/>
      <c r="RMI1" s="629"/>
      <c r="RMJ1" s="629"/>
      <c r="RMK1" s="629"/>
      <c r="RML1" s="629"/>
      <c r="RMM1" s="629"/>
      <c r="RMN1" s="629"/>
      <c r="RMO1" s="629"/>
      <c r="RMP1" s="629"/>
      <c r="RMQ1" s="629"/>
      <c r="RMR1" s="629"/>
      <c r="RMS1" s="629"/>
      <c r="RMT1" s="629"/>
      <c r="RMU1" s="629"/>
      <c r="RMV1" s="629"/>
      <c r="RMW1" s="629"/>
      <c r="RMX1" s="629"/>
      <c r="RMY1" s="629"/>
      <c r="RMZ1" s="629"/>
      <c r="RNA1" s="629"/>
      <c r="RNB1" s="629"/>
      <c r="RNC1" s="629"/>
      <c r="RND1" s="629"/>
      <c r="RNE1" s="629"/>
      <c r="RNF1" s="629"/>
      <c r="RNG1" s="629"/>
      <c r="RNH1" s="629"/>
      <c r="RNI1" s="629"/>
      <c r="RNJ1" s="629"/>
      <c r="RNK1" s="629"/>
      <c r="RNL1" s="629"/>
      <c r="RNM1" s="629"/>
      <c r="RNN1" s="629"/>
      <c r="RNO1" s="629"/>
      <c r="RNP1" s="629"/>
      <c r="RNQ1" s="629"/>
      <c r="RNR1" s="629"/>
      <c r="RNS1" s="629"/>
      <c r="RNT1" s="629"/>
      <c r="RNU1" s="629"/>
      <c r="RNV1" s="629"/>
      <c r="RNW1" s="629"/>
      <c r="RNX1" s="629"/>
      <c r="RNY1" s="629"/>
      <c r="RNZ1" s="629"/>
      <c r="ROA1" s="629"/>
      <c r="ROB1" s="629"/>
      <c r="ROC1" s="629"/>
      <c r="ROD1" s="629"/>
      <c r="ROE1" s="629"/>
      <c r="ROF1" s="629"/>
      <c r="ROG1" s="629"/>
      <c r="ROH1" s="629"/>
      <c r="ROI1" s="629"/>
      <c r="ROJ1" s="629"/>
      <c r="ROK1" s="629"/>
      <c r="ROL1" s="629"/>
      <c r="ROM1" s="629"/>
      <c r="RON1" s="629"/>
      <c r="ROO1" s="629"/>
      <c r="ROP1" s="629"/>
      <c r="ROQ1" s="629"/>
      <c r="ROR1" s="629"/>
      <c r="ROS1" s="629"/>
      <c r="ROT1" s="629"/>
      <c r="ROU1" s="629"/>
      <c r="ROV1" s="629"/>
      <c r="ROW1" s="629"/>
      <c r="ROX1" s="629"/>
      <c r="ROY1" s="629"/>
      <c r="ROZ1" s="629"/>
      <c r="RPA1" s="629"/>
      <c r="RPB1" s="629"/>
      <c r="RPC1" s="629"/>
      <c r="RPD1" s="629"/>
      <c r="RPE1" s="629"/>
      <c r="RPF1" s="629"/>
      <c r="RPG1" s="629"/>
      <c r="RPH1" s="629"/>
      <c r="RPI1" s="629"/>
      <c r="RPJ1" s="629"/>
      <c r="RPK1" s="629"/>
      <c r="RPL1" s="629"/>
      <c r="RPM1" s="629"/>
      <c r="RPN1" s="629"/>
      <c r="RPO1" s="629"/>
      <c r="RPP1" s="629"/>
      <c r="RPQ1" s="629"/>
      <c r="RPR1" s="629"/>
      <c r="RPS1" s="629"/>
      <c r="RPT1" s="629"/>
      <c r="RPU1" s="629"/>
      <c r="RPV1" s="629"/>
      <c r="RPW1" s="629"/>
      <c r="RPX1" s="629"/>
      <c r="RPY1" s="629"/>
      <c r="RPZ1" s="629"/>
      <c r="RQA1" s="629"/>
      <c r="RQB1" s="629"/>
      <c r="RQC1" s="629"/>
      <c r="RQD1" s="629"/>
      <c r="RQE1" s="629"/>
      <c r="RQF1" s="629"/>
      <c r="RQG1" s="629"/>
      <c r="RQH1" s="629"/>
      <c r="RQI1" s="629"/>
      <c r="RQJ1" s="629"/>
      <c r="RQK1" s="629"/>
      <c r="RQL1" s="629"/>
      <c r="RQM1" s="629"/>
      <c r="RQN1" s="629"/>
      <c r="RQO1" s="629"/>
      <c r="RQP1" s="629"/>
      <c r="RQQ1" s="629"/>
      <c r="RQR1" s="629"/>
      <c r="RQS1" s="629"/>
      <c r="RQT1" s="629"/>
      <c r="RQU1" s="629"/>
      <c r="RQV1" s="629"/>
      <c r="RQW1" s="629"/>
      <c r="RQX1" s="629"/>
      <c r="RQY1" s="629"/>
      <c r="RQZ1" s="629"/>
      <c r="RRA1" s="629"/>
      <c r="RRB1" s="629"/>
      <c r="RRC1" s="629"/>
      <c r="RRD1" s="629"/>
      <c r="RRE1" s="629"/>
      <c r="RRF1" s="629"/>
      <c r="RRG1" s="629"/>
      <c r="RRH1" s="629"/>
      <c r="RRI1" s="629"/>
      <c r="RRJ1" s="629"/>
      <c r="RRK1" s="629"/>
      <c r="RRL1" s="629"/>
      <c r="RRM1" s="629"/>
      <c r="RRN1" s="629"/>
      <c r="RRO1" s="629"/>
      <c r="RRP1" s="629"/>
      <c r="RRQ1" s="629"/>
      <c r="RRR1" s="629"/>
      <c r="RRS1" s="629"/>
      <c r="RRT1" s="629"/>
      <c r="RRU1" s="629"/>
      <c r="RRV1" s="629"/>
      <c r="RRW1" s="629"/>
      <c r="RRX1" s="629"/>
      <c r="RRY1" s="629"/>
      <c r="RRZ1" s="629"/>
      <c r="RSA1" s="629"/>
      <c r="RSB1" s="629"/>
      <c r="RSC1" s="629"/>
      <c r="RSD1" s="629"/>
      <c r="RSE1" s="629"/>
      <c r="RSF1" s="629"/>
      <c r="RSG1" s="629"/>
      <c r="RSH1" s="629"/>
      <c r="RSI1" s="629"/>
      <c r="RSJ1" s="629"/>
      <c r="RSK1" s="629"/>
      <c r="RSL1" s="629"/>
      <c r="RSM1" s="629"/>
      <c r="RSN1" s="629"/>
      <c r="RSO1" s="629"/>
      <c r="RSP1" s="629"/>
      <c r="RSQ1" s="629"/>
      <c r="RSR1" s="629"/>
      <c r="RSS1" s="629"/>
      <c r="RST1" s="629"/>
      <c r="RSU1" s="629"/>
      <c r="RSV1" s="629"/>
      <c r="RSW1" s="629"/>
      <c r="RSX1" s="629"/>
      <c r="RSY1" s="629"/>
      <c r="RSZ1" s="629"/>
      <c r="RTA1" s="629"/>
      <c r="RTB1" s="629"/>
      <c r="RTC1" s="629"/>
      <c r="RTD1" s="629"/>
      <c r="RTE1" s="629"/>
      <c r="RTF1" s="629"/>
      <c r="RTG1" s="629"/>
      <c r="RTH1" s="629"/>
      <c r="RTI1" s="629"/>
      <c r="RTJ1" s="629"/>
      <c r="RTK1" s="629"/>
      <c r="RTL1" s="629"/>
      <c r="RTM1" s="629"/>
      <c r="RTN1" s="629"/>
      <c r="RTO1" s="629"/>
      <c r="RTP1" s="629"/>
      <c r="RTQ1" s="629"/>
      <c r="RTR1" s="629"/>
      <c r="RTS1" s="629"/>
      <c r="RTT1" s="629"/>
      <c r="RTU1" s="629"/>
      <c r="RTV1" s="629"/>
      <c r="RTW1" s="629"/>
      <c r="RTX1" s="629"/>
      <c r="RTY1" s="629"/>
      <c r="RTZ1" s="629"/>
      <c r="RUA1" s="629"/>
      <c r="RUB1" s="629"/>
      <c r="RUC1" s="629"/>
      <c r="RUD1" s="629"/>
      <c r="RUE1" s="629"/>
      <c r="RUF1" s="629"/>
      <c r="RUG1" s="629"/>
      <c r="RUH1" s="629"/>
      <c r="RUI1" s="629"/>
      <c r="RUJ1" s="629"/>
      <c r="RUK1" s="629"/>
      <c r="RUL1" s="629"/>
      <c r="RUM1" s="629"/>
      <c r="RUN1" s="629"/>
      <c r="RUO1" s="629"/>
      <c r="RUP1" s="629"/>
      <c r="RUQ1" s="629"/>
      <c r="RUR1" s="629"/>
      <c r="RUS1" s="629"/>
      <c r="RUT1" s="629"/>
      <c r="RUU1" s="629"/>
      <c r="RUV1" s="629"/>
      <c r="RUW1" s="629"/>
      <c r="RUX1" s="629"/>
      <c r="RUY1" s="629"/>
      <c r="RUZ1" s="629"/>
      <c r="RVA1" s="629"/>
      <c r="RVB1" s="629"/>
      <c r="RVC1" s="629"/>
      <c r="RVD1" s="629"/>
      <c r="RVE1" s="629"/>
      <c r="RVF1" s="629"/>
      <c r="RVG1" s="629"/>
      <c r="RVH1" s="629"/>
      <c r="RVI1" s="629"/>
      <c r="RVJ1" s="629"/>
      <c r="RVK1" s="629"/>
      <c r="RVL1" s="629"/>
      <c r="RVM1" s="629"/>
      <c r="RVN1" s="629"/>
      <c r="RVO1" s="629"/>
      <c r="RVP1" s="629"/>
      <c r="RVQ1" s="629"/>
      <c r="RVR1" s="629"/>
      <c r="RVS1" s="629"/>
      <c r="RVT1" s="629"/>
      <c r="RVU1" s="629"/>
      <c r="RVV1" s="629"/>
      <c r="RVW1" s="629"/>
      <c r="RVX1" s="629"/>
      <c r="RVY1" s="629"/>
      <c r="RVZ1" s="629"/>
      <c r="RWA1" s="629"/>
      <c r="RWB1" s="629"/>
      <c r="RWC1" s="629"/>
      <c r="RWD1" s="629"/>
      <c r="RWE1" s="629"/>
      <c r="RWF1" s="629"/>
      <c r="RWG1" s="629"/>
      <c r="RWH1" s="629"/>
      <c r="RWI1" s="629"/>
      <c r="RWJ1" s="629"/>
      <c r="RWK1" s="629"/>
      <c r="RWL1" s="629"/>
      <c r="RWM1" s="629"/>
      <c r="RWN1" s="629"/>
      <c r="RWO1" s="629"/>
      <c r="RWP1" s="629"/>
      <c r="RWQ1" s="629"/>
      <c r="RWR1" s="629"/>
      <c r="RWS1" s="629"/>
      <c r="RWT1" s="629"/>
      <c r="RWU1" s="629"/>
      <c r="RWV1" s="629"/>
      <c r="RWW1" s="629"/>
      <c r="RWX1" s="629"/>
      <c r="RWY1" s="629"/>
      <c r="RWZ1" s="629"/>
      <c r="RXA1" s="629"/>
      <c r="RXB1" s="629"/>
      <c r="RXC1" s="629"/>
      <c r="RXD1" s="629"/>
      <c r="RXE1" s="629"/>
      <c r="RXF1" s="629"/>
      <c r="RXG1" s="629"/>
      <c r="RXH1" s="629"/>
      <c r="RXI1" s="629"/>
      <c r="RXJ1" s="629"/>
      <c r="RXK1" s="629"/>
      <c r="RXL1" s="629"/>
      <c r="RXM1" s="629"/>
      <c r="RXN1" s="629"/>
      <c r="RXO1" s="629"/>
      <c r="RXP1" s="629"/>
      <c r="RXQ1" s="629"/>
      <c r="RXR1" s="629"/>
      <c r="RXS1" s="629"/>
      <c r="RXT1" s="629"/>
      <c r="RXU1" s="629"/>
      <c r="RXV1" s="629"/>
      <c r="RXW1" s="629"/>
      <c r="RXX1" s="629"/>
      <c r="RXY1" s="629"/>
      <c r="RXZ1" s="629"/>
      <c r="RYA1" s="629"/>
      <c r="RYB1" s="629"/>
      <c r="RYC1" s="629"/>
      <c r="RYD1" s="629"/>
      <c r="RYE1" s="629"/>
      <c r="RYF1" s="629"/>
      <c r="RYG1" s="629"/>
      <c r="RYH1" s="629"/>
      <c r="RYI1" s="629"/>
      <c r="RYJ1" s="629"/>
      <c r="RYK1" s="629"/>
      <c r="RYL1" s="629"/>
      <c r="RYM1" s="629"/>
      <c r="RYN1" s="629"/>
      <c r="RYO1" s="629"/>
      <c r="RYP1" s="629"/>
      <c r="RYQ1" s="629"/>
      <c r="RYR1" s="629"/>
      <c r="RYS1" s="629"/>
      <c r="RYT1" s="629"/>
      <c r="RYU1" s="629"/>
      <c r="RYV1" s="629"/>
      <c r="RYW1" s="629"/>
      <c r="RYX1" s="629"/>
      <c r="RYY1" s="629"/>
      <c r="RYZ1" s="629"/>
      <c r="RZA1" s="629"/>
      <c r="RZB1" s="629"/>
      <c r="RZC1" s="629"/>
      <c r="RZD1" s="629"/>
      <c r="RZE1" s="629"/>
      <c r="RZF1" s="629"/>
      <c r="RZG1" s="629"/>
      <c r="RZH1" s="629"/>
      <c r="RZI1" s="629"/>
      <c r="RZJ1" s="629"/>
      <c r="RZK1" s="629"/>
      <c r="RZL1" s="629"/>
      <c r="RZM1" s="629"/>
      <c r="RZN1" s="629"/>
      <c r="RZO1" s="629"/>
      <c r="RZP1" s="629"/>
      <c r="RZQ1" s="629"/>
      <c r="RZR1" s="629"/>
      <c r="RZS1" s="629"/>
      <c r="RZT1" s="629"/>
      <c r="RZU1" s="629"/>
      <c r="RZV1" s="629"/>
      <c r="RZW1" s="629"/>
      <c r="RZX1" s="629"/>
      <c r="RZY1" s="629"/>
      <c r="RZZ1" s="629"/>
      <c r="SAA1" s="629"/>
      <c r="SAB1" s="629"/>
      <c r="SAC1" s="629"/>
      <c r="SAD1" s="629"/>
      <c r="SAE1" s="629"/>
      <c r="SAF1" s="629"/>
      <c r="SAG1" s="629"/>
      <c r="SAH1" s="629"/>
      <c r="SAI1" s="629"/>
      <c r="SAJ1" s="629"/>
      <c r="SAK1" s="629"/>
      <c r="SAL1" s="629"/>
      <c r="SAM1" s="629"/>
      <c r="SAN1" s="629"/>
      <c r="SAO1" s="629"/>
      <c r="SAP1" s="629"/>
      <c r="SAQ1" s="629"/>
      <c r="SAR1" s="629"/>
      <c r="SAS1" s="629"/>
      <c r="SAT1" s="629"/>
      <c r="SAU1" s="629"/>
      <c r="SAV1" s="629"/>
      <c r="SAW1" s="629"/>
      <c r="SAX1" s="629"/>
      <c r="SAY1" s="629"/>
      <c r="SAZ1" s="629"/>
      <c r="SBA1" s="629"/>
      <c r="SBB1" s="629"/>
      <c r="SBC1" s="629"/>
      <c r="SBD1" s="629"/>
      <c r="SBE1" s="629"/>
      <c r="SBF1" s="629"/>
      <c r="SBG1" s="629"/>
      <c r="SBH1" s="629"/>
      <c r="SBI1" s="629"/>
      <c r="SBJ1" s="629"/>
      <c r="SBK1" s="629"/>
      <c r="SBL1" s="629"/>
      <c r="SBM1" s="629"/>
      <c r="SBN1" s="629"/>
      <c r="SBO1" s="629"/>
      <c r="SBP1" s="629"/>
      <c r="SBQ1" s="629"/>
      <c r="SBR1" s="629"/>
      <c r="SBS1" s="629"/>
      <c r="SBT1" s="629"/>
      <c r="SBU1" s="629"/>
      <c r="SBV1" s="629"/>
      <c r="SBW1" s="629"/>
      <c r="SBX1" s="629"/>
      <c r="SBY1" s="629"/>
      <c r="SBZ1" s="629"/>
      <c r="SCA1" s="629"/>
      <c r="SCB1" s="629"/>
      <c r="SCC1" s="629"/>
      <c r="SCD1" s="629"/>
      <c r="SCE1" s="629"/>
      <c r="SCF1" s="629"/>
      <c r="SCG1" s="629"/>
      <c r="SCH1" s="629"/>
      <c r="SCI1" s="629"/>
      <c r="SCJ1" s="629"/>
      <c r="SCK1" s="629"/>
      <c r="SCL1" s="629"/>
      <c r="SCM1" s="629"/>
      <c r="SCN1" s="629"/>
      <c r="SCO1" s="629"/>
      <c r="SCP1" s="629"/>
      <c r="SCQ1" s="629"/>
      <c r="SCR1" s="629"/>
      <c r="SCS1" s="629"/>
      <c r="SCT1" s="629"/>
      <c r="SCU1" s="629"/>
      <c r="SCV1" s="629"/>
      <c r="SCW1" s="629"/>
      <c r="SCX1" s="629"/>
      <c r="SCY1" s="629"/>
      <c r="SCZ1" s="629"/>
      <c r="SDA1" s="629"/>
      <c r="SDB1" s="629"/>
      <c r="SDC1" s="629"/>
      <c r="SDD1" s="629"/>
      <c r="SDE1" s="629"/>
      <c r="SDF1" s="629"/>
      <c r="SDG1" s="629"/>
      <c r="SDH1" s="629"/>
      <c r="SDI1" s="629"/>
      <c r="SDJ1" s="629"/>
      <c r="SDK1" s="629"/>
      <c r="SDL1" s="629"/>
      <c r="SDM1" s="629"/>
      <c r="SDN1" s="629"/>
      <c r="SDO1" s="629"/>
      <c r="SDP1" s="629"/>
      <c r="SDQ1" s="629"/>
      <c r="SDR1" s="629"/>
      <c r="SDS1" s="629"/>
      <c r="SDT1" s="629"/>
      <c r="SDU1" s="629"/>
      <c r="SDV1" s="629"/>
      <c r="SDW1" s="629"/>
      <c r="SDX1" s="629"/>
      <c r="SDY1" s="629"/>
      <c r="SDZ1" s="629"/>
      <c r="SEA1" s="629"/>
      <c r="SEB1" s="629"/>
      <c r="SEC1" s="629"/>
      <c r="SED1" s="629"/>
      <c r="SEE1" s="629"/>
      <c r="SEF1" s="629"/>
      <c r="SEG1" s="629"/>
      <c r="SEH1" s="629"/>
      <c r="SEI1" s="629"/>
      <c r="SEJ1" s="629"/>
      <c r="SEK1" s="629"/>
      <c r="SEL1" s="629"/>
      <c r="SEM1" s="629"/>
      <c r="SEN1" s="629"/>
      <c r="SEO1" s="629"/>
      <c r="SEP1" s="629"/>
      <c r="SEQ1" s="629"/>
      <c r="SER1" s="629"/>
      <c r="SES1" s="629"/>
      <c r="SET1" s="629"/>
      <c r="SEU1" s="629"/>
      <c r="SEV1" s="629"/>
      <c r="SEW1" s="629"/>
      <c r="SEX1" s="629"/>
      <c r="SEY1" s="629"/>
      <c r="SEZ1" s="629"/>
      <c r="SFA1" s="629"/>
      <c r="SFB1" s="629"/>
      <c r="SFC1" s="629"/>
      <c r="SFD1" s="629"/>
      <c r="SFE1" s="629"/>
      <c r="SFF1" s="629"/>
      <c r="SFG1" s="629"/>
      <c r="SFH1" s="629"/>
      <c r="SFI1" s="629"/>
      <c r="SFJ1" s="629"/>
      <c r="SFK1" s="629"/>
      <c r="SFL1" s="629"/>
      <c r="SFM1" s="629"/>
      <c r="SFN1" s="629"/>
      <c r="SFO1" s="629"/>
      <c r="SFP1" s="629"/>
      <c r="SFQ1" s="629"/>
      <c r="SFR1" s="629"/>
      <c r="SFS1" s="629"/>
      <c r="SFT1" s="629"/>
      <c r="SFU1" s="629"/>
      <c r="SFV1" s="629"/>
      <c r="SFW1" s="629"/>
      <c r="SFX1" s="629"/>
      <c r="SFY1" s="629"/>
      <c r="SFZ1" s="629"/>
      <c r="SGA1" s="629"/>
      <c r="SGB1" s="629"/>
      <c r="SGC1" s="629"/>
      <c r="SGD1" s="629"/>
      <c r="SGE1" s="629"/>
      <c r="SGF1" s="629"/>
      <c r="SGG1" s="629"/>
      <c r="SGH1" s="629"/>
      <c r="SGI1" s="629"/>
      <c r="SGJ1" s="629"/>
      <c r="SGK1" s="629"/>
      <c r="SGL1" s="629"/>
      <c r="SGM1" s="629"/>
      <c r="SGN1" s="629"/>
      <c r="SGO1" s="629"/>
      <c r="SGP1" s="629"/>
      <c r="SGQ1" s="629"/>
      <c r="SGR1" s="629"/>
      <c r="SGS1" s="629"/>
      <c r="SGT1" s="629"/>
      <c r="SGU1" s="629"/>
      <c r="SGV1" s="629"/>
      <c r="SGW1" s="629"/>
      <c r="SGX1" s="629"/>
      <c r="SGY1" s="629"/>
      <c r="SGZ1" s="629"/>
      <c r="SHA1" s="629"/>
      <c r="SHB1" s="629"/>
      <c r="SHC1" s="629"/>
      <c r="SHD1" s="629"/>
      <c r="SHE1" s="629"/>
      <c r="SHF1" s="629"/>
      <c r="SHG1" s="629"/>
      <c r="SHH1" s="629"/>
      <c r="SHI1" s="629"/>
      <c r="SHJ1" s="629"/>
      <c r="SHK1" s="629"/>
      <c r="SHL1" s="629"/>
      <c r="SHM1" s="629"/>
      <c r="SHN1" s="629"/>
      <c r="SHO1" s="629"/>
      <c r="SHP1" s="629"/>
      <c r="SHQ1" s="629"/>
      <c r="SHR1" s="629"/>
      <c r="SHS1" s="629"/>
      <c r="SHT1" s="629"/>
      <c r="SHU1" s="629"/>
      <c r="SHV1" s="629"/>
      <c r="SHW1" s="629"/>
      <c r="SHX1" s="629"/>
      <c r="SHY1" s="629"/>
      <c r="SHZ1" s="629"/>
      <c r="SIA1" s="629"/>
      <c r="SIB1" s="629"/>
      <c r="SIC1" s="629"/>
      <c r="SID1" s="629"/>
      <c r="SIE1" s="629"/>
      <c r="SIF1" s="629"/>
      <c r="SIG1" s="629"/>
      <c r="SIH1" s="629"/>
      <c r="SII1" s="629"/>
      <c r="SIJ1" s="629"/>
      <c r="SIK1" s="629"/>
      <c r="SIL1" s="629"/>
      <c r="SIM1" s="629"/>
      <c r="SIN1" s="629"/>
      <c r="SIO1" s="629"/>
      <c r="SIP1" s="629"/>
      <c r="SIQ1" s="629"/>
      <c r="SIR1" s="629"/>
      <c r="SIS1" s="629"/>
      <c r="SIT1" s="629"/>
      <c r="SIU1" s="629"/>
      <c r="SIV1" s="629"/>
      <c r="SIW1" s="629"/>
      <c r="SIX1" s="629"/>
      <c r="SIY1" s="629"/>
      <c r="SIZ1" s="629"/>
      <c r="SJA1" s="629"/>
      <c r="SJB1" s="629"/>
      <c r="SJC1" s="629"/>
      <c r="SJD1" s="629"/>
      <c r="SJE1" s="629"/>
      <c r="SJF1" s="629"/>
      <c r="SJG1" s="629"/>
      <c r="SJH1" s="629"/>
      <c r="SJI1" s="629"/>
      <c r="SJJ1" s="629"/>
      <c r="SJK1" s="629"/>
      <c r="SJL1" s="629"/>
      <c r="SJM1" s="629"/>
      <c r="SJN1" s="629"/>
      <c r="SJO1" s="629"/>
      <c r="SJP1" s="629"/>
      <c r="SJQ1" s="629"/>
      <c r="SJR1" s="629"/>
      <c r="SJS1" s="629"/>
      <c r="SJT1" s="629"/>
      <c r="SJU1" s="629"/>
      <c r="SJV1" s="629"/>
      <c r="SJW1" s="629"/>
      <c r="SJX1" s="629"/>
      <c r="SJY1" s="629"/>
      <c r="SJZ1" s="629"/>
      <c r="SKA1" s="629"/>
      <c r="SKB1" s="629"/>
      <c r="SKC1" s="629"/>
      <c r="SKD1" s="629"/>
      <c r="SKE1" s="629"/>
      <c r="SKF1" s="629"/>
      <c r="SKG1" s="629"/>
      <c r="SKH1" s="629"/>
      <c r="SKI1" s="629"/>
      <c r="SKJ1" s="629"/>
      <c r="SKK1" s="629"/>
      <c r="SKL1" s="629"/>
      <c r="SKM1" s="629"/>
      <c r="SKN1" s="629"/>
      <c r="SKO1" s="629"/>
      <c r="SKP1" s="629"/>
      <c r="SKQ1" s="629"/>
      <c r="SKR1" s="629"/>
      <c r="SKS1" s="629"/>
      <c r="SKT1" s="629"/>
      <c r="SKU1" s="629"/>
      <c r="SKV1" s="629"/>
      <c r="SKW1" s="629"/>
      <c r="SKX1" s="629"/>
      <c r="SKY1" s="629"/>
      <c r="SKZ1" s="629"/>
      <c r="SLA1" s="629"/>
      <c r="SLB1" s="629"/>
      <c r="SLC1" s="629"/>
      <c r="SLD1" s="629"/>
      <c r="SLE1" s="629"/>
      <c r="SLF1" s="629"/>
      <c r="SLG1" s="629"/>
      <c r="SLH1" s="629"/>
      <c r="SLI1" s="629"/>
      <c r="SLJ1" s="629"/>
      <c r="SLK1" s="629"/>
      <c r="SLL1" s="629"/>
      <c r="SLM1" s="629"/>
      <c r="SLN1" s="629"/>
      <c r="SLO1" s="629"/>
      <c r="SLP1" s="629"/>
      <c r="SLQ1" s="629"/>
      <c r="SLR1" s="629"/>
      <c r="SLS1" s="629"/>
      <c r="SLT1" s="629"/>
      <c r="SLU1" s="629"/>
      <c r="SLV1" s="629"/>
      <c r="SLW1" s="629"/>
      <c r="SLX1" s="629"/>
      <c r="SLY1" s="629"/>
      <c r="SLZ1" s="629"/>
      <c r="SMA1" s="629"/>
      <c r="SMB1" s="629"/>
      <c r="SMC1" s="629"/>
      <c r="SMD1" s="629"/>
      <c r="SME1" s="629"/>
      <c r="SMF1" s="629"/>
      <c r="SMG1" s="629"/>
      <c r="SMH1" s="629"/>
      <c r="SMI1" s="629"/>
      <c r="SMJ1" s="629"/>
      <c r="SMK1" s="629"/>
      <c r="SML1" s="629"/>
      <c r="SMM1" s="629"/>
      <c r="SMN1" s="629"/>
      <c r="SMO1" s="629"/>
      <c r="SMP1" s="629"/>
      <c r="SMQ1" s="629"/>
      <c r="SMR1" s="629"/>
      <c r="SMS1" s="629"/>
      <c r="SMT1" s="629"/>
      <c r="SMU1" s="629"/>
      <c r="SMV1" s="629"/>
      <c r="SMW1" s="629"/>
      <c r="SMX1" s="629"/>
      <c r="SMY1" s="629"/>
      <c r="SMZ1" s="629"/>
      <c r="SNA1" s="629"/>
      <c r="SNB1" s="629"/>
      <c r="SNC1" s="629"/>
      <c r="SND1" s="629"/>
      <c r="SNE1" s="629"/>
      <c r="SNF1" s="629"/>
      <c r="SNG1" s="629"/>
      <c r="SNH1" s="629"/>
      <c r="SNI1" s="629"/>
      <c r="SNJ1" s="629"/>
      <c r="SNK1" s="629"/>
      <c r="SNL1" s="629"/>
      <c r="SNM1" s="629"/>
      <c r="SNN1" s="629"/>
      <c r="SNO1" s="629"/>
      <c r="SNP1" s="629"/>
      <c r="SNQ1" s="629"/>
      <c r="SNR1" s="629"/>
      <c r="SNS1" s="629"/>
      <c r="SNT1" s="629"/>
      <c r="SNU1" s="629"/>
      <c r="SNV1" s="629"/>
      <c r="SNW1" s="629"/>
      <c r="SNX1" s="629"/>
      <c r="SNY1" s="629"/>
      <c r="SNZ1" s="629"/>
      <c r="SOA1" s="629"/>
      <c r="SOB1" s="629"/>
      <c r="SOC1" s="629"/>
      <c r="SOD1" s="629"/>
      <c r="SOE1" s="629"/>
      <c r="SOF1" s="629"/>
      <c r="SOG1" s="629"/>
      <c r="SOH1" s="629"/>
      <c r="SOI1" s="629"/>
      <c r="SOJ1" s="629"/>
      <c r="SOK1" s="629"/>
      <c r="SOL1" s="629"/>
      <c r="SOM1" s="629"/>
      <c r="SON1" s="629"/>
      <c r="SOO1" s="629"/>
      <c r="SOP1" s="629"/>
      <c r="SOQ1" s="629"/>
      <c r="SOR1" s="629"/>
      <c r="SOS1" s="629"/>
      <c r="SOT1" s="629"/>
      <c r="SOU1" s="629"/>
      <c r="SOV1" s="629"/>
      <c r="SOW1" s="629"/>
      <c r="SOX1" s="629"/>
      <c r="SOY1" s="629"/>
      <c r="SOZ1" s="629"/>
      <c r="SPA1" s="629"/>
      <c r="SPB1" s="629"/>
      <c r="SPC1" s="629"/>
      <c r="SPD1" s="629"/>
      <c r="SPE1" s="629"/>
      <c r="SPF1" s="629"/>
      <c r="SPG1" s="629"/>
      <c r="SPH1" s="629"/>
      <c r="SPI1" s="629"/>
      <c r="SPJ1" s="629"/>
      <c r="SPK1" s="629"/>
      <c r="SPL1" s="629"/>
      <c r="SPM1" s="629"/>
      <c r="SPN1" s="629"/>
      <c r="SPO1" s="629"/>
      <c r="SPP1" s="629"/>
      <c r="SPQ1" s="629"/>
      <c r="SPR1" s="629"/>
      <c r="SPS1" s="629"/>
      <c r="SPT1" s="629"/>
      <c r="SPU1" s="629"/>
      <c r="SPV1" s="629"/>
      <c r="SPW1" s="629"/>
      <c r="SPX1" s="629"/>
      <c r="SPY1" s="629"/>
      <c r="SPZ1" s="629"/>
      <c r="SQA1" s="629"/>
      <c r="SQB1" s="629"/>
      <c r="SQC1" s="629"/>
      <c r="SQD1" s="629"/>
      <c r="SQE1" s="629"/>
      <c r="SQF1" s="629"/>
      <c r="SQG1" s="629"/>
      <c r="SQH1" s="629"/>
      <c r="SQI1" s="629"/>
      <c r="SQJ1" s="629"/>
      <c r="SQK1" s="629"/>
      <c r="SQL1" s="629"/>
      <c r="SQM1" s="629"/>
      <c r="SQN1" s="629"/>
      <c r="SQO1" s="629"/>
      <c r="SQP1" s="629"/>
      <c r="SQQ1" s="629"/>
      <c r="SQR1" s="629"/>
      <c r="SQS1" s="629"/>
      <c r="SQT1" s="629"/>
      <c r="SQU1" s="629"/>
      <c r="SQV1" s="629"/>
      <c r="SQW1" s="629"/>
      <c r="SQX1" s="629"/>
      <c r="SQY1" s="629"/>
      <c r="SQZ1" s="629"/>
      <c r="SRA1" s="629"/>
      <c r="SRB1" s="629"/>
      <c r="SRC1" s="629"/>
      <c r="SRD1" s="629"/>
      <c r="SRE1" s="629"/>
      <c r="SRF1" s="629"/>
      <c r="SRG1" s="629"/>
      <c r="SRH1" s="629"/>
      <c r="SRI1" s="629"/>
      <c r="SRJ1" s="629"/>
      <c r="SRK1" s="629"/>
      <c r="SRL1" s="629"/>
      <c r="SRM1" s="629"/>
      <c r="SRN1" s="629"/>
      <c r="SRO1" s="629"/>
      <c r="SRP1" s="629"/>
      <c r="SRQ1" s="629"/>
      <c r="SRR1" s="629"/>
      <c r="SRS1" s="629"/>
      <c r="SRT1" s="629"/>
      <c r="SRU1" s="629"/>
      <c r="SRV1" s="629"/>
      <c r="SRW1" s="629"/>
      <c r="SRX1" s="629"/>
      <c r="SRY1" s="629"/>
      <c r="SRZ1" s="629"/>
      <c r="SSA1" s="629"/>
      <c r="SSB1" s="629"/>
      <c r="SSC1" s="629"/>
      <c r="SSD1" s="629"/>
      <c r="SSE1" s="629"/>
      <c r="SSF1" s="629"/>
      <c r="SSG1" s="629"/>
      <c r="SSH1" s="629"/>
      <c r="SSI1" s="629"/>
      <c r="SSJ1" s="629"/>
      <c r="SSK1" s="629"/>
      <c r="SSL1" s="629"/>
      <c r="SSM1" s="629"/>
      <c r="SSN1" s="629"/>
      <c r="SSO1" s="629"/>
      <c r="SSP1" s="629"/>
      <c r="SSQ1" s="629"/>
      <c r="SSR1" s="629"/>
      <c r="SSS1" s="629"/>
      <c r="SST1" s="629"/>
      <c r="SSU1" s="629"/>
      <c r="SSV1" s="629"/>
      <c r="SSW1" s="629"/>
      <c r="SSX1" s="629"/>
      <c r="SSY1" s="629"/>
      <c r="SSZ1" s="629"/>
      <c r="STA1" s="629"/>
      <c r="STB1" s="629"/>
      <c r="STC1" s="629"/>
      <c r="STD1" s="629"/>
      <c r="STE1" s="629"/>
      <c r="STF1" s="629"/>
      <c r="STG1" s="629"/>
      <c r="STH1" s="629"/>
      <c r="STI1" s="629"/>
      <c r="STJ1" s="629"/>
      <c r="STK1" s="629"/>
      <c r="STL1" s="629"/>
      <c r="STM1" s="629"/>
      <c r="STN1" s="629"/>
      <c r="STO1" s="629"/>
      <c r="STP1" s="629"/>
      <c r="STQ1" s="629"/>
      <c r="STR1" s="629"/>
      <c r="STS1" s="629"/>
      <c r="STT1" s="629"/>
      <c r="STU1" s="629"/>
      <c r="STV1" s="629"/>
      <c r="STW1" s="629"/>
      <c r="STX1" s="629"/>
      <c r="STY1" s="629"/>
      <c r="STZ1" s="629"/>
      <c r="SUA1" s="629"/>
      <c r="SUB1" s="629"/>
      <c r="SUC1" s="629"/>
      <c r="SUD1" s="629"/>
      <c r="SUE1" s="629"/>
      <c r="SUF1" s="629"/>
      <c r="SUG1" s="629"/>
      <c r="SUH1" s="629"/>
      <c r="SUI1" s="629"/>
      <c r="SUJ1" s="629"/>
      <c r="SUK1" s="629"/>
      <c r="SUL1" s="629"/>
      <c r="SUM1" s="629"/>
      <c r="SUN1" s="629"/>
      <c r="SUO1" s="629"/>
      <c r="SUP1" s="629"/>
      <c r="SUQ1" s="629"/>
      <c r="SUR1" s="629"/>
      <c r="SUS1" s="629"/>
      <c r="SUT1" s="629"/>
      <c r="SUU1" s="629"/>
      <c r="SUV1" s="629"/>
      <c r="SUW1" s="629"/>
      <c r="SUX1" s="629"/>
      <c r="SUY1" s="629"/>
      <c r="SUZ1" s="629"/>
      <c r="SVA1" s="629"/>
      <c r="SVB1" s="629"/>
      <c r="SVC1" s="629"/>
      <c r="SVD1" s="629"/>
      <c r="SVE1" s="629"/>
      <c r="SVF1" s="629"/>
      <c r="SVG1" s="629"/>
      <c r="SVH1" s="629"/>
      <c r="SVI1" s="629"/>
      <c r="SVJ1" s="629"/>
      <c r="SVK1" s="629"/>
      <c r="SVL1" s="629"/>
      <c r="SVM1" s="629"/>
      <c r="SVN1" s="629"/>
      <c r="SVO1" s="629"/>
      <c r="SVP1" s="629"/>
      <c r="SVQ1" s="629"/>
      <c r="SVR1" s="629"/>
      <c r="SVS1" s="629"/>
      <c r="SVT1" s="629"/>
      <c r="SVU1" s="629"/>
      <c r="SVV1" s="629"/>
      <c r="SVW1" s="629"/>
      <c r="SVX1" s="629"/>
      <c r="SVY1" s="629"/>
      <c r="SVZ1" s="629"/>
      <c r="SWA1" s="629"/>
      <c r="SWB1" s="629"/>
      <c r="SWC1" s="629"/>
      <c r="SWD1" s="629"/>
      <c r="SWE1" s="629"/>
      <c r="SWF1" s="629"/>
      <c r="SWG1" s="629"/>
      <c r="SWH1" s="629"/>
      <c r="SWI1" s="629"/>
      <c r="SWJ1" s="629"/>
      <c r="SWK1" s="629"/>
      <c r="SWL1" s="629"/>
      <c r="SWM1" s="629"/>
      <c r="SWN1" s="629"/>
      <c r="SWO1" s="629"/>
      <c r="SWP1" s="629"/>
      <c r="SWQ1" s="629"/>
      <c r="SWR1" s="629"/>
      <c r="SWS1" s="629"/>
      <c r="SWT1" s="629"/>
      <c r="SWU1" s="629"/>
      <c r="SWV1" s="629"/>
      <c r="SWW1" s="629"/>
      <c r="SWX1" s="629"/>
      <c r="SWY1" s="629"/>
      <c r="SWZ1" s="629"/>
      <c r="SXA1" s="629"/>
      <c r="SXB1" s="629"/>
      <c r="SXC1" s="629"/>
      <c r="SXD1" s="629"/>
      <c r="SXE1" s="629"/>
      <c r="SXF1" s="629"/>
      <c r="SXG1" s="629"/>
      <c r="SXH1" s="629"/>
      <c r="SXI1" s="629"/>
      <c r="SXJ1" s="629"/>
      <c r="SXK1" s="629"/>
      <c r="SXL1" s="629"/>
      <c r="SXM1" s="629"/>
      <c r="SXN1" s="629"/>
      <c r="SXO1" s="629"/>
      <c r="SXP1" s="629"/>
      <c r="SXQ1" s="629"/>
      <c r="SXR1" s="629"/>
      <c r="SXS1" s="629"/>
      <c r="SXT1" s="629"/>
      <c r="SXU1" s="629"/>
      <c r="SXV1" s="629"/>
      <c r="SXW1" s="629"/>
      <c r="SXX1" s="629"/>
      <c r="SXY1" s="629"/>
      <c r="SXZ1" s="629"/>
      <c r="SYA1" s="629"/>
      <c r="SYB1" s="629"/>
      <c r="SYC1" s="629"/>
      <c r="SYD1" s="629"/>
      <c r="SYE1" s="629"/>
      <c r="SYF1" s="629"/>
      <c r="SYG1" s="629"/>
      <c r="SYH1" s="629"/>
      <c r="SYI1" s="629"/>
      <c r="SYJ1" s="629"/>
      <c r="SYK1" s="629"/>
      <c r="SYL1" s="629"/>
      <c r="SYM1" s="629"/>
      <c r="SYN1" s="629"/>
      <c r="SYO1" s="629"/>
      <c r="SYP1" s="629"/>
      <c r="SYQ1" s="629"/>
      <c r="SYR1" s="629"/>
      <c r="SYS1" s="629"/>
      <c r="SYT1" s="629"/>
      <c r="SYU1" s="629"/>
      <c r="SYV1" s="629"/>
      <c r="SYW1" s="629"/>
      <c r="SYX1" s="629"/>
      <c r="SYY1" s="629"/>
      <c r="SYZ1" s="629"/>
      <c r="SZA1" s="629"/>
      <c r="SZB1" s="629"/>
      <c r="SZC1" s="629"/>
      <c r="SZD1" s="629"/>
      <c r="SZE1" s="629"/>
      <c r="SZF1" s="629"/>
      <c r="SZG1" s="629"/>
      <c r="SZH1" s="629"/>
      <c r="SZI1" s="629"/>
      <c r="SZJ1" s="629"/>
      <c r="SZK1" s="629"/>
      <c r="SZL1" s="629"/>
      <c r="SZM1" s="629"/>
      <c r="SZN1" s="629"/>
      <c r="SZO1" s="629"/>
      <c r="SZP1" s="629"/>
      <c r="SZQ1" s="629"/>
      <c r="SZR1" s="629"/>
      <c r="SZS1" s="629"/>
      <c r="SZT1" s="629"/>
      <c r="SZU1" s="629"/>
      <c r="SZV1" s="629"/>
      <c r="SZW1" s="629"/>
      <c r="SZX1" s="629"/>
      <c r="SZY1" s="629"/>
      <c r="SZZ1" s="629"/>
      <c r="TAA1" s="629"/>
      <c r="TAB1" s="629"/>
      <c r="TAC1" s="629"/>
      <c r="TAD1" s="629"/>
      <c r="TAE1" s="629"/>
      <c r="TAF1" s="629"/>
      <c r="TAG1" s="629"/>
      <c r="TAH1" s="629"/>
      <c r="TAI1" s="629"/>
      <c r="TAJ1" s="629"/>
      <c r="TAK1" s="629"/>
      <c r="TAL1" s="629"/>
      <c r="TAM1" s="629"/>
      <c r="TAN1" s="629"/>
      <c r="TAO1" s="629"/>
      <c r="TAP1" s="629"/>
      <c r="TAQ1" s="629"/>
      <c r="TAR1" s="629"/>
      <c r="TAS1" s="629"/>
      <c r="TAT1" s="629"/>
      <c r="TAU1" s="629"/>
      <c r="TAV1" s="629"/>
      <c r="TAW1" s="629"/>
      <c r="TAX1" s="629"/>
      <c r="TAY1" s="629"/>
      <c r="TAZ1" s="629"/>
      <c r="TBA1" s="629"/>
      <c r="TBB1" s="629"/>
      <c r="TBC1" s="629"/>
      <c r="TBD1" s="629"/>
      <c r="TBE1" s="629"/>
      <c r="TBF1" s="629"/>
      <c r="TBG1" s="629"/>
      <c r="TBH1" s="629"/>
      <c r="TBI1" s="629"/>
      <c r="TBJ1" s="629"/>
      <c r="TBK1" s="629"/>
      <c r="TBL1" s="629"/>
      <c r="TBM1" s="629"/>
      <c r="TBN1" s="629"/>
      <c r="TBO1" s="629"/>
      <c r="TBP1" s="629"/>
      <c r="TBQ1" s="629"/>
      <c r="TBR1" s="629"/>
      <c r="TBS1" s="629"/>
      <c r="TBT1" s="629"/>
      <c r="TBU1" s="629"/>
      <c r="TBV1" s="629"/>
      <c r="TBW1" s="629"/>
      <c r="TBX1" s="629"/>
      <c r="TBY1" s="629"/>
      <c r="TBZ1" s="629"/>
      <c r="TCA1" s="629"/>
      <c r="TCB1" s="629"/>
      <c r="TCC1" s="629"/>
      <c r="TCD1" s="629"/>
      <c r="TCE1" s="629"/>
      <c r="TCF1" s="629"/>
      <c r="TCG1" s="629"/>
      <c r="TCH1" s="629"/>
      <c r="TCI1" s="629"/>
      <c r="TCJ1" s="629"/>
      <c r="TCK1" s="629"/>
      <c r="TCL1" s="629"/>
      <c r="TCM1" s="629"/>
      <c r="TCN1" s="629"/>
      <c r="TCO1" s="629"/>
      <c r="TCP1" s="629"/>
      <c r="TCQ1" s="629"/>
      <c r="TCR1" s="629"/>
      <c r="TCS1" s="629"/>
      <c r="TCT1" s="629"/>
      <c r="TCU1" s="629"/>
      <c r="TCV1" s="629"/>
      <c r="TCW1" s="629"/>
      <c r="TCX1" s="629"/>
      <c r="TCY1" s="629"/>
      <c r="TCZ1" s="629"/>
      <c r="TDA1" s="629"/>
      <c r="TDB1" s="629"/>
      <c r="TDC1" s="629"/>
      <c r="TDD1" s="629"/>
      <c r="TDE1" s="629"/>
      <c r="TDF1" s="629"/>
      <c r="TDG1" s="629"/>
      <c r="TDH1" s="629"/>
      <c r="TDI1" s="629"/>
      <c r="TDJ1" s="629"/>
      <c r="TDK1" s="629"/>
      <c r="TDL1" s="629"/>
      <c r="TDM1" s="629"/>
      <c r="TDN1" s="629"/>
      <c r="TDO1" s="629"/>
      <c r="TDP1" s="629"/>
      <c r="TDQ1" s="629"/>
      <c r="TDR1" s="629"/>
      <c r="TDS1" s="629"/>
      <c r="TDT1" s="629"/>
      <c r="TDU1" s="629"/>
      <c r="TDV1" s="629"/>
      <c r="TDW1" s="629"/>
      <c r="TDX1" s="629"/>
      <c r="TDY1" s="629"/>
      <c r="TDZ1" s="629"/>
      <c r="TEA1" s="629"/>
      <c r="TEB1" s="629"/>
      <c r="TEC1" s="629"/>
      <c r="TED1" s="629"/>
      <c r="TEE1" s="629"/>
      <c r="TEF1" s="629"/>
      <c r="TEG1" s="629"/>
      <c r="TEH1" s="629"/>
      <c r="TEI1" s="629"/>
      <c r="TEJ1" s="629"/>
      <c r="TEK1" s="629"/>
      <c r="TEL1" s="629"/>
      <c r="TEM1" s="629"/>
      <c r="TEN1" s="629"/>
      <c r="TEO1" s="629"/>
      <c r="TEP1" s="629"/>
      <c r="TEQ1" s="629"/>
      <c r="TER1" s="629"/>
      <c r="TES1" s="629"/>
      <c r="TET1" s="629"/>
      <c r="TEU1" s="629"/>
      <c r="TEV1" s="629"/>
      <c r="TEW1" s="629"/>
      <c r="TEX1" s="629"/>
      <c r="TEY1" s="629"/>
      <c r="TEZ1" s="629"/>
      <c r="TFA1" s="629"/>
      <c r="TFB1" s="629"/>
      <c r="TFC1" s="629"/>
      <c r="TFD1" s="629"/>
      <c r="TFE1" s="629"/>
      <c r="TFF1" s="629"/>
      <c r="TFG1" s="629"/>
      <c r="TFH1" s="629"/>
      <c r="TFI1" s="629"/>
      <c r="TFJ1" s="629"/>
      <c r="TFK1" s="629"/>
      <c r="TFL1" s="629"/>
      <c r="TFM1" s="629"/>
      <c r="TFN1" s="629"/>
      <c r="TFO1" s="629"/>
      <c r="TFP1" s="629"/>
      <c r="TFQ1" s="629"/>
      <c r="TFR1" s="629"/>
      <c r="TFS1" s="629"/>
      <c r="TFT1" s="629"/>
      <c r="TFU1" s="629"/>
      <c r="TFV1" s="629"/>
      <c r="TFW1" s="629"/>
      <c r="TFX1" s="629"/>
      <c r="TFY1" s="629"/>
      <c r="TFZ1" s="629"/>
      <c r="TGA1" s="629"/>
      <c r="TGB1" s="629"/>
      <c r="TGC1" s="629"/>
      <c r="TGD1" s="629"/>
      <c r="TGE1" s="629"/>
      <c r="TGF1" s="629"/>
      <c r="TGG1" s="629"/>
      <c r="TGH1" s="629"/>
      <c r="TGI1" s="629"/>
      <c r="TGJ1" s="629"/>
      <c r="TGK1" s="629"/>
      <c r="TGL1" s="629"/>
      <c r="TGM1" s="629"/>
      <c r="TGN1" s="629"/>
      <c r="TGO1" s="629"/>
      <c r="TGP1" s="629"/>
      <c r="TGQ1" s="629"/>
      <c r="TGR1" s="629"/>
      <c r="TGS1" s="629"/>
      <c r="TGT1" s="629"/>
      <c r="TGU1" s="629"/>
      <c r="TGV1" s="629"/>
      <c r="TGW1" s="629"/>
      <c r="TGX1" s="629"/>
      <c r="TGY1" s="629"/>
      <c r="TGZ1" s="629"/>
      <c r="THA1" s="629"/>
      <c r="THB1" s="629"/>
      <c r="THC1" s="629"/>
      <c r="THD1" s="629"/>
      <c r="THE1" s="629"/>
      <c r="THF1" s="629"/>
      <c r="THG1" s="629"/>
      <c r="THH1" s="629"/>
      <c r="THI1" s="629"/>
      <c r="THJ1" s="629"/>
      <c r="THK1" s="629"/>
      <c r="THL1" s="629"/>
      <c r="THM1" s="629"/>
      <c r="THN1" s="629"/>
      <c r="THO1" s="629"/>
      <c r="THP1" s="629"/>
      <c r="THQ1" s="629"/>
      <c r="THR1" s="629"/>
      <c r="THS1" s="629"/>
      <c r="THT1" s="629"/>
      <c r="THU1" s="629"/>
      <c r="THV1" s="629"/>
      <c r="THW1" s="629"/>
      <c r="THX1" s="629"/>
      <c r="THY1" s="629"/>
      <c r="THZ1" s="629"/>
      <c r="TIA1" s="629"/>
      <c r="TIB1" s="629"/>
      <c r="TIC1" s="629"/>
      <c r="TID1" s="629"/>
      <c r="TIE1" s="629"/>
      <c r="TIF1" s="629"/>
      <c r="TIG1" s="629"/>
      <c r="TIH1" s="629"/>
      <c r="TII1" s="629"/>
      <c r="TIJ1" s="629"/>
      <c r="TIK1" s="629"/>
      <c r="TIL1" s="629"/>
      <c r="TIM1" s="629"/>
      <c r="TIN1" s="629"/>
      <c r="TIO1" s="629"/>
      <c r="TIP1" s="629"/>
      <c r="TIQ1" s="629"/>
      <c r="TIR1" s="629"/>
      <c r="TIS1" s="629"/>
      <c r="TIT1" s="629"/>
      <c r="TIU1" s="629"/>
      <c r="TIV1" s="629"/>
      <c r="TIW1" s="629"/>
      <c r="TIX1" s="629"/>
      <c r="TIY1" s="629"/>
      <c r="TIZ1" s="629"/>
      <c r="TJA1" s="629"/>
      <c r="TJB1" s="629"/>
      <c r="TJC1" s="629"/>
      <c r="TJD1" s="629"/>
      <c r="TJE1" s="629"/>
      <c r="TJF1" s="629"/>
      <c r="TJG1" s="629"/>
      <c r="TJH1" s="629"/>
      <c r="TJI1" s="629"/>
      <c r="TJJ1" s="629"/>
      <c r="TJK1" s="629"/>
      <c r="TJL1" s="629"/>
      <c r="TJM1" s="629"/>
      <c r="TJN1" s="629"/>
      <c r="TJO1" s="629"/>
      <c r="TJP1" s="629"/>
      <c r="TJQ1" s="629"/>
      <c r="TJR1" s="629"/>
      <c r="TJS1" s="629"/>
      <c r="TJT1" s="629"/>
      <c r="TJU1" s="629"/>
      <c r="TJV1" s="629"/>
      <c r="TJW1" s="629"/>
      <c r="TJX1" s="629"/>
      <c r="TJY1" s="629"/>
      <c r="TJZ1" s="629"/>
      <c r="TKA1" s="629"/>
      <c r="TKB1" s="629"/>
      <c r="TKC1" s="629"/>
      <c r="TKD1" s="629"/>
      <c r="TKE1" s="629"/>
      <c r="TKF1" s="629"/>
      <c r="TKG1" s="629"/>
      <c r="TKH1" s="629"/>
      <c r="TKI1" s="629"/>
      <c r="TKJ1" s="629"/>
      <c r="TKK1" s="629"/>
      <c r="TKL1" s="629"/>
      <c r="TKM1" s="629"/>
      <c r="TKN1" s="629"/>
      <c r="TKO1" s="629"/>
      <c r="TKP1" s="629"/>
      <c r="TKQ1" s="629"/>
      <c r="TKR1" s="629"/>
      <c r="TKS1" s="629"/>
      <c r="TKT1" s="629"/>
      <c r="TKU1" s="629"/>
      <c r="TKV1" s="629"/>
      <c r="TKW1" s="629"/>
      <c r="TKX1" s="629"/>
      <c r="TKY1" s="629"/>
      <c r="TKZ1" s="629"/>
      <c r="TLA1" s="629"/>
      <c r="TLB1" s="629"/>
      <c r="TLC1" s="629"/>
      <c r="TLD1" s="629"/>
      <c r="TLE1" s="629"/>
      <c r="TLF1" s="629"/>
      <c r="TLG1" s="629"/>
      <c r="TLH1" s="629"/>
      <c r="TLI1" s="629"/>
      <c r="TLJ1" s="629"/>
      <c r="TLK1" s="629"/>
      <c r="TLL1" s="629"/>
      <c r="TLM1" s="629"/>
      <c r="TLN1" s="629"/>
      <c r="TLO1" s="629"/>
      <c r="TLP1" s="629"/>
      <c r="TLQ1" s="629"/>
      <c r="TLR1" s="629"/>
      <c r="TLS1" s="629"/>
      <c r="TLT1" s="629"/>
      <c r="TLU1" s="629"/>
      <c r="TLV1" s="629"/>
      <c r="TLW1" s="629"/>
      <c r="TLX1" s="629"/>
      <c r="TLY1" s="629"/>
      <c r="TLZ1" s="629"/>
      <c r="TMA1" s="629"/>
      <c r="TMB1" s="629"/>
      <c r="TMC1" s="629"/>
      <c r="TMD1" s="629"/>
      <c r="TME1" s="629"/>
      <c r="TMF1" s="629"/>
      <c r="TMG1" s="629"/>
      <c r="TMH1" s="629"/>
      <c r="TMI1" s="629"/>
      <c r="TMJ1" s="629"/>
      <c r="TMK1" s="629"/>
      <c r="TML1" s="629"/>
      <c r="TMM1" s="629"/>
      <c r="TMN1" s="629"/>
      <c r="TMO1" s="629"/>
      <c r="TMP1" s="629"/>
      <c r="TMQ1" s="629"/>
      <c r="TMR1" s="629"/>
      <c r="TMS1" s="629"/>
      <c r="TMT1" s="629"/>
      <c r="TMU1" s="629"/>
      <c r="TMV1" s="629"/>
      <c r="TMW1" s="629"/>
      <c r="TMX1" s="629"/>
      <c r="TMY1" s="629"/>
      <c r="TMZ1" s="629"/>
      <c r="TNA1" s="629"/>
      <c r="TNB1" s="629"/>
      <c r="TNC1" s="629"/>
      <c r="TND1" s="629"/>
      <c r="TNE1" s="629"/>
      <c r="TNF1" s="629"/>
      <c r="TNG1" s="629"/>
      <c r="TNH1" s="629"/>
      <c r="TNI1" s="629"/>
      <c r="TNJ1" s="629"/>
      <c r="TNK1" s="629"/>
      <c r="TNL1" s="629"/>
      <c r="TNM1" s="629"/>
      <c r="TNN1" s="629"/>
      <c r="TNO1" s="629"/>
      <c r="TNP1" s="629"/>
      <c r="TNQ1" s="629"/>
      <c r="TNR1" s="629"/>
      <c r="TNS1" s="629"/>
      <c r="TNT1" s="629"/>
      <c r="TNU1" s="629"/>
      <c r="TNV1" s="629"/>
      <c r="TNW1" s="629"/>
      <c r="TNX1" s="629"/>
      <c r="TNY1" s="629"/>
      <c r="TNZ1" s="629"/>
      <c r="TOA1" s="629"/>
      <c r="TOB1" s="629"/>
      <c r="TOC1" s="629"/>
      <c r="TOD1" s="629"/>
      <c r="TOE1" s="629"/>
      <c r="TOF1" s="629"/>
      <c r="TOG1" s="629"/>
      <c r="TOH1" s="629"/>
      <c r="TOI1" s="629"/>
      <c r="TOJ1" s="629"/>
      <c r="TOK1" s="629"/>
      <c r="TOL1" s="629"/>
      <c r="TOM1" s="629"/>
      <c r="TON1" s="629"/>
      <c r="TOO1" s="629"/>
      <c r="TOP1" s="629"/>
      <c r="TOQ1" s="629"/>
      <c r="TOR1" s="629"/>
      <c r="TOS1" s="629"/>
      <c r="TOT1" s="629"/>
      <c r="TOU1" s="629"/>
      <c r="TOV1" s="629"/>
      <c r="TOW1" s="629"/>
      <c r="TOX1" s="629"/>
      <c r="TOY1" s="629"/>
      <c r="TOZ1" s="629"/>
      <c r="TPA1" s="629"/>
      <c r="TPB1" s="629"/>
      <c r="TPC1" s="629"/>
      <c r="TPD1" s="629"/>
      <c r="TPE1" s="629"/>
      <c r="TPF1" s="629"/>
      <c r="TPG1" s="629"/>
      <c r="TPH1" s="629"/>
      <c r="TPI1" s="629"/>
      <c r="TPJ1" s="629"/>
      <c r="TPK1" s="629"/>
      <c r="TPL1" s="629"/>
      <c r="TPM1" s="629"/>
      <c r="TPN1" s="629"/>
      <c r="TPO1" s="629"/>
      <c r="TPP1" s="629"/>
      <c r="TPQ1" s="629"/>
      <c r="TPR1" s="629"/>
      <c r="TPS1" s="629"/>
      <c r="TPT1" s="629"/>
      <c r="TPU1" s="629"/>
      <c r="TPV1" s="629"/>
      <c r="TPW1" s="629"/>
      <c r="TPX1" s="629"/>
      <c r="TPY1" s="629"/>
      <c r="TPZ1" s="629"/>
      <c r="TQA1" s="629"/>
      <c r="TQB1" s="629"/>
      <c r="TQC1" s="629"/>
      <c r="TQD1" s="629"/>
      <c r="TQE1" s="629"/>
      <c r="TQF1" s="629"/>
      <c r="TQG1" s="629"/>
      <c r="TQH1" s="629"/>
      <c r="TQI1" s="629"/>
      <c r="TQJ1" s="629"/>
      <c r="TQK1" s="629"/>
      <c r="TQL1" s="629"/>
      <c r="TQM1" s="629"/>
      <c r="TQN1" s="629"/>
      <c r="TQO1" s="629"/>
      <c r="TQP1" s="629"/>
      <c r="TQQ1" s="629"/>
      <c r="TQR1" s="629"/>
      <c r="TQS1" s="629"/>
      <c r="TQT1" s="629"/>
      <c r="TQU1" s="629"/>
      <c r="TQV1" s="629"/>
      <c r="TQW1" s="629"/>
      <c r="TQX1" s="629"/>
      <c r="TQY1" s="629"/>
      <c r="TQZ1" s="629"/>
      <c r="TRA1" s="629"/>
      <c r="TRB1" s="629"/>
      <c r="TRC1" s="629"/>
      <c r="TRD1" s="629"/>
      <c r="TRE1" s="629"/>
      <c r="TRF1" s="629"/>
      <c r="TRG1" s="629"/>
      <c r="TRH1" s="629"/>
      <c r="TRI1" s="629"/>
      <c r="TRJ1" s="629"/>
      <c r="TRK1" s="629"/>
      <c r="TRL1" s="629"/>
      <c r="TRM1" s="629"/>
      <c r="TRN1" s="629"/>
      <c r="TRO1" s="629"/>
      <c r="TRP1" s="629"/>
      <c r="TRQ1" s="629"/>
      <c r="TRR1" s="629"/>
      <c r="TRS1" s="629"/>
      <c r="TRT1" s="629"/>
      <c r="TRU1" s="629"/>
      <c r="TRV1" s="629"/>
      <c r="TRW1" s="629"/>
      <c r="TRX1" s="629"/>
      <c r="TRY1" s="629"/>
      <c r="TRZ1" s="629"/>
      <c r="TSA1" s="629"/>
      <c r="TSB1" s="629"/>
      <c r="TSC1" s="629"/>
      <c r="TSD1" s="629"/>
      <c r="TSE1" s="629"/>
      <c r="TSF1" s="629"/>
      <c r="TSG1" s="629"/>
      <c r="TSH1" s="629"/>
      <c r="TSI1" s="629"/>
      <c r="TSJ1" s="629"/>
      <c r="TSK1" s="629"/>
      <c r="TSL1" s="629"/>
      <c r="TSM1" s="629"/>
      <c r="TSN1" s="629"/>
      <c r="TSO1" s="629"/>
      <c r="TSP1" s="629"/>
      <c r="TSQ1" s="629"/>
      <c r="TSR1" s="629"/>
      <c r="TSS1" s="629"/>
      <c r="TST1" s="629"/>
      <c r="TSU1" s="629"/>
      <c r="TSV1" s="629"/>
      <c r="TSW1" s="629"/>
      <c r="TSX1" s="629"/>
      <c r="TSY1" s="629"/>
      <c r="TSZ1" s="629"/>
      <c r="TTA1" s="629"/>
      <c r="TTB1" s="629"/>
      <c r="TTC1" s="629"/>
      <c r="TTD1" s="629"/>
      <c r="TTE1" s="629"/>
      <c r="TTF1" s="629"/>
      <c r="TTG1" s="629"/>
      <c r="TTH1" s="629"/>
      <c r="TTI1" s="629"/>
      <c r="TTJ1" s="629"/>
      <c r="TTK1" s="629"/>
      <c r="TTL1" s="629"/>
      <c r="TTM1" s="629"/>
      <c r="TTN1" s="629"/>
      <c r="TTO1" s="629"/>
      <c r="TTP1" s="629"/>
      <c r="TTQ1" s="629"/>
      <c r="TTR1" s="629"/>
      <c r="TTS1" s="629"/>
      <c r="TTT1" s="629"/>
      <c r="TTU1" s="629"/>
      <c r="TTV1" s="629"/>
      <c r="TTW1" s="629"/>
      <c r="TTX1" s="629"/>
      <c r="TTY1" s="629"/>
      <c r="TTZ1" s="629"/>
      <c r="TUA1" s="629"/>
      <c r="TUB1" s="629"/>
      <c r="TUC1" s="629"/>
      <c r="TUD1" s="629"/>
      <c r="TUE1" s="629"/>
      <c r="TUF1" s="629"/>
      <c r="TUG1" s="629"/>
      <c r="TUH1" s="629"/>
      <c r="TUI1" s="629"/>
      <c r="TUJ1" s="629"/>
      <c r="TUK1" s="629"/>
      <c r="TUL1" s="629"/>
      <c r="TUM1" s="629"/>
      <c r="TUN1" s="629"/>
      <c r="TUO1" s="629"/>
      <c r="TUP1" s="629"/>
      <c r="TUQ1" s="629"/>
      <c r="TUR1" s="629"/>
      <c r="TUS1" s="629"/>
      <c r="TUT1" s="629"/>
      <c r="TUU1" s="629"/>
      <c r="TUV1" s="629"/>
      <c r="TUW1" s="629"/>
      <c r="TUX1" s="629"/>
      <c r="TUY1" s="629"/>
      <c r="TUZ1" s="629"/>
      <c r="TVA1" s="629"/>
      <c r="TVB1" s="629"/>
      <c r="TVC1" s="629"/>
      <c r="TVD1" s="629"/>
      <c r="TVE1" s="629"/>
      <c r="TVF1" s="629"/>
      <c r="TVG1" s="629"/>
      <c r="TVH1" s="629"/>
      <c r="TVI1" s="629"/>
      <c r="TVJ1" s="629"/>
      <c r="TVK1" s="629"/>
      <c r="TVL1" s="629"/>
      <c r="TVM1" s="629"/>
      <c r="TVN1" s="629"/>
      <c r="TVO1" s="629"/>
      <c r="TVP1" s="629"/>
      <c r="TVQ1" s="629"/>
      <c r="TVR1" s="629"/>
      <c r="TVS1" s="629"/>
      <c r="TVT1" s="629"/>
      <c r="TVU1" s="629"/>
      <c r="TVV1" s="629"/>
      <c r="TVW1" s="629"/>
      <c r="TVX1" s="629"/>
      <c r="TVY1" s="629"/>
      <c r="TVZ1" s="629"/>
      <c r="TWA1" s="629"/>
      <c r="TWB1" s="629"/>
      <c r="TWC1" s="629"/>
      <c r="TWD1" s="629"/>
      <c r="TWE1" s="629"/>
      <c r="TWF1" s="629"/>
      <c r="TWG1" s="629"/>
      <c r="TWH1" s="629"/>
      <c r="TWI1" s="629"/>
      <c r="TWJ1" s="629"/>
      <c r="TWK1" s="629"/>
      <c r="TWL1" s="629"/>
      <c r="TWM1" s="629"/>
      <c r="TWN1" s="629"/>
      <c r="TWO1" s="629"/>
      <c r="TWP1" s="629"/>
      <c r="TWQ1" s="629"/>
      <c r="TWR1" s="629"/>
      <c r="TWS1" s="629"/>
      <c r="TWT1" s="629"/>
      <c r="TWU1" s="629"/>
      <c r="TWV1" s="629"/>
      <c r="TWW1" s="629"/>
      <c r="TWX1" s="629"/>
      <c r="TWY1" s="629"/>
      <c r="TWZ1" s="629"/>
      <c r="TXA1" s="629"/>
      <c r="TXB1" s="629"/>
      <c r="TXC1" s="629"/>
      <c r="TXD1" s="629"/>
      <c r="TXE1" s="629"/>
      <c r="TXF1" s="629"/>
      <c r="TXG1" s="629"/>
      <c r="TXH1" s="629"/>
      <c r="TXI1" s="629"/>
      <c r="TXJ1" s="629"/>
      <c r="TXK1" s="629"/>
      <c r="TXL1" s="629"/>
      <c r="TXM1" s="629"/>
      <c r="TXN1" s="629"/>
      <c r="TXO1" s="629"/>
      <c r="TXP1" s="629"/>
      <c r="TXQ1" s="629"/>
      <c r="TXR1" s="629"/>
      <c r="TXS1" s="629"/>
      <c r="TXT1" s="629"/>
      <c r="TXU1" s="629"/>
      <c r="TXV1" s="629"/>
      <c r="TXW1" s="629"/>
      <c r="TXX1" s="629"/>
      <c r="TXY1" s="629"/>
      <c r="TXZ1" s="629"/>
      <c r="TYA1" s="629"/>
      <c r="TYB1" s="629"/>
      <c r="TYC1" s="629"/>
      <c r="TYD1" s="629"/>
      <c r="TYE1" s="629"/>
      <c r="TYF1" s="629"/>
      <c r="TYG1" s="629"/>
      <c r="TYH1" s="629"/>
      <c r="TYI1" s="629"/>
      <c r="TYJ1" s="629"/>
      <c r="TYK1" s="629"/>
      <c r="TYL1" s="629"/>
      <c r="TYM1" s="629"/>
      <c r="TYN1" s="629"/>
      <c r="TYO1" s="629"/>
      <c r="TYP1" s="629"/>
      <c r="TYQ1" s="629"/>
      <c r="TYR1" s="629"/>
      <c r="TYS1" s="629"/>
      <c r="TYT1" s="629"/>
      <c r="TYU1" s="629"/>
      <c r="TYV1" s="629"/>
      <c r="TYW1" s="629"/>
      <c r="TYX1" s="629"/>
      <c r="TYY1" s="629"/>
      <c r="TYZ1" s="629"/>
      <c r="TZA1" s="629"/>
      <c r="TZB1" s="629"/>
      <c r="TZC1" s="629"/>
      <c r="TZD1" s="629"/>
      <c r="TZE1" s="629"/>
      <c r="TZF1" s="629"/>
      <c r="TZG1" s="629"/>
      <c r="TZH1" s="629"/>
      <c r="TZI1" s="629"/>
      <c r="TZJ1" s="629"/>
      <c r="TZK1" s="629"/>
      <c r="TZL1" s="629"/>
      <c r="TZM1" s="629"/>
      <c r="TZN1" s="629"/>
      <c r="TZO1" s="629"/>
      <c r="TZP1" s="629"/>
      <c r="TZQ1" s="629"/>
      <c r="TZR1" s="629"/>
      <c r="TZS1" s="629"/>
      <c r="TZT1" s="629"/>
      <c r="TZU1" s="629"/>
      <c r="TZV1" s="629"/>
      <c r="TZW1" s="629"/>
      <c r="TZX1" s="629"/>
      <c r="TZY1" s="629"/>
      <c r="TZZ1" s="629"/>
      <c r="UAA1" s="629"/>
      <c r="UAB1" s="629"/>
      <c r="UAC1" s="629"/>
      <c r="UAD1" s="629"/>
      <c r="UAE1" s="629"/>
      <c r="UAF1" s="629"/>
      <c r="UAG1" s="629"/>
      <c r="UAH1" s="629"/>
      <c r="UAI1" s="629"/>
      <c r="UAJ1" s="629"/>
      <c r="UAK1" s="629"/>
      <c r="UAL1" s="629"/>
      <c r="UAM1" s="629"/>
      <c r="UAN1" s="629"/>
      <c r="UAO1" s="629"/>
      <c r="UAP1" s="629"/>
      <c r="UAQ1" s="629"/>
      <c r="UAR1" s="629"/>
      <c r="UAS1" s="629"/>
      <c r="UAT1" s="629"/>
      <c r="UAU1" s="629"/>
      <c r="UAV1" s="629"/>
      <c r="UAW1" s="629"/>
      <c r="UAX1" s="629"/>
      <c r="UAY1" s="629"/>
      <c r="UAZ1" s="629"/>
      <c r="UBA1" s="629"/>
      <c r="UBB1" s="629"/>
      <c r="UBC1" s="629"/>
      <c r="UBD1" s="629"/>
      <c r="UBE1" s="629"/>
      <c r="UBF1" s="629"/>
      <c r="UBG1" s="629"/>
      <c r="UBH1" s="629"/>
      <c r="UBI1" s="629"/>
      <c r="UBJ1" s="629"/>
      <c r="UBK1" s="629"/>
      <c r="UBL1" s="629"/>
      <c r="UBM1" s="629"/>
      <c r="UBN1" s="629"/>
      <c r="UBO1" s="629"/>
      <c r="UBP1" s="629"/>
      <c r="UBQ1" s="629"/>
      <c r="UBR1" s="629"/>
      <c r="UBS1" s="629"/>
      <c r="UBT1" s="629"/>
      <c r="UBU1" s="629"/>
      <c r="UBV1" s="629"/>
      <c r="UBW1" s="629"/>
      <c r="UBX1" s="629"/>
      <c r="UBY1" s="629"/>
      <c r="UBZ1" s="629"/>
      <c r="UCA1" s="629"/>
      <c r="UCB1" s="629"/>
      <c r="UCC1" s="629"/>
      <c r="UCD1" s="629"/>
      <c r="UCE1" s="629"/>
      <c r="UCF1" s="629"/>
      <c r="UCG1" s="629"/>
      <c r="UCH1" s="629"/>
      <c r="UCI1" s="629"/>
      <c r="UCJ1" s="629"/>
      <c r="UCK1" s="629"/>
      <c r="UCL1" s="629"/>
      <c r="UCM1" s="629"/>
      <c r="UCN1" s="629"/>
      <c r="UCO1" s="629"/>
      <c r="UCP1" s="629"/>
      <c r="UCQ1" s="629"/>
      <c r="UCR1" s="629"/>
      <c r="UCS1" s="629"/>
      <c r="UCT1" s="629"/>
      <c r="UCU1" s="629"/>
      <c r="UCV1" s="629"/>
      <c r="UCW1" s="629"/>
      <c r="UCX1" s="629"/>
      <c r="UCY1" s="629"/>
      <c r="UCZ1" s="629"/>
      <c r="UDA1" s="629"/>
      <c r="UDB1" s="629"/>
      <c r="UDC1" s="629"/>
      <c r="UDD1" s="629"/>
      <c r="UDE1" s="629"/>
      <c r="UDF1" s="629"/>
      <c r="UDG1" s="629"/>
      <c r="UDH1" s="629"/>
      <c r="UDI1" s="629"/>
      <c r="UDJ1" s="629"/>
      <c r="UDK1" s="629"/>
      <c r="UDL1" s="629"/>
      <c r="UDM1" s="629"/>
      <c r="UDN1" s="629"/>
      <c r="UDO1" s="629"/>
      <c r="UDP1" s="629"/>
      <c r="UDQ1" s="629"/>
      <c r="UDR1" s="629"/>
      <c r="UDS1" s="629"/>
      <c r="UDT1" s="629"/>
      <c r="UDU1" s="629"/>
      <c r="UDV1" s="629"/>
      <c r="UDW1" s="629"/>
      <c r="UDX1" s="629"/>
      <c r="UDY1" s="629"/>
      <c r="UDZ1" s="629"/>
      <c r="UEA1" s="629"/>
      <c r="UEB1" s="629"/>
      <c r="UEC1" s="629"/>
      <c r="UED1" s="629"/>
      <c r="UEE1" s="629"/>
      <c r="UEF1" s="629"/>
      <c r="UEG1" s="629"/>
      <c r="UEH1" s="629"/>
      <c r="UEI1" s="629"/>
      <c r="UEJ1" s="629"/>
      <c r="UEK1" s="629"/>
      <c r="UEL1" s="629"/>
      <c r="UEM1" s="629"/>
      <c r="UEN1" s="629"/>
      <c r="UEO1" s="629"/>
      <c r="UEP1" s="629"/>
      <c r="UEQ1" s="629"/>
      <c r="UER1" s="629"/>
      <c r="UES1" s="629"/>
      <c r="UET1" s="629"/>
      <c r="UEU1" s="629"/>
      <c r="UEV1" s="629"/>
      <c r="UEW1" s="629"/>
      <c r="UEX1" s="629"/>
      <c r="UEY1" s="629"/>
      <c r="UEZ1" s="629"/>
      <c r="UFA1" s="629"/>
      <c r="UFB1" s="629"/>
      <c r="UFC1" s="629"/>
      <c r="UFD1" s="629"/>
      <c r="UFE1" s="629"/>
      <c r="UFF1" s="629"/>
      <c r="UFG1" s="629"/>
      <c r="UFH1" s="629"/>
      <c r="UFI1" s="629"/>
      <c r="UFJ1" s="629"/>
      <c r="UFK1" s="629"/>
      <c r="UFL1" s="629"/>
      <c r="UFM1" s="629"/>
      <c r="UFN1" s="629"/>
      <c r="UFO1" s="629"/>
      <c r="UFP1" s="629"/>
      <c r="UFQ1" s="629"/>
      <c r="UFR1" s="629"/>
      <c r="UFS1" s="629"/>
      <c r="UFT1" s="629"/>
      <c r="UFU1" s="629"/>
      <c r="UFV1" s="629"/>
      <c r="UFW1" s="629"/>
      <c r="UFX1" s="629"/>
      <c r="UFY1" s="629"/>
      <c r="UFZ1" s="629"/>
      <c r="UGA1" s="629"/>
      <c r="UGB1" s="629"/>
      <c r="UGC1" s="629"/>
      <c r="UGD1" s="629"/>
      <c r="UGE1" s="629"/>
      <c r="UGF1" s="629"/>
      <c r="UGG1" s="629"/>
      <c r="UGH1" s="629"/>
      <c r="UGI1" s="629"/>
      <c r="UGJ1" s="629"/>
      <c r="UGK1" s="629"/>
      <c r="UGL1" s="629"/>
      <c r="UGM1" s="629"/>
      <c r="UGN1" s="629"/>
      <c r="UGO1" s="629"/>
      <c r="UGP1" s="629"/>
      <c r="UGQ1" s="629"/>
      <c r="UGR1" s="629"/>
      <c r="UGS1" s="629"/>
      <c r="UGT1" s="629"/>
      <c r="UGU1" s="629"/>
      <c r="UGV1" s="629"/>
      <c r="UGW1" s="629"/>
      <c r="UGX1" s="629"/>
      <c r="UGY1" s="629"/>
      <c r="UGZ1" s="629"/>
      <c r="UHA1" s="629"/>
      <c r="UHB1" s="629"/>
      <c r="UHC1" s="629"/>
      <c r="UHD1" s="629"/>
      <c r="UHE1" s="629"/>
      <c r="UHF1" s="629"/>
      <c r="UHG1" s="629"/>
      <c r="UHH1" s="629"/>
      <c r="UHI1" s="629"/>
      <c r="UHJ1" s="629"/>
      <c r="UHK1" s="629"/>
      <c r="UHL1" s="629"/>
      <c r="UHM1" s="629"/>
      <c r="UHN1" s="629"/>
      <c r="UHO1" s="629"/>
      <c r="UHP1" s="629"/>
      <c r="UHQ1" s="629"/>
      <c r="UHR1" s="629"/>
      <c r="UHS1" s="629"/>
      <c r="UHT1" s="629"/>
      <c r="UHU1" s="629"/>
      <c r="UHV1" s="629"/>
      <c r="UHW1" s="629"/>
      <c r="UHX1" s="629"/>
      <c r="UHY1" s="629"/>
      <c r="UHZ1" s="629"/>
      <c r="UIA1" s="629"/>
      <c r="UIB1" s="629"/>
      <c r="UIC1" s="629"/>
      <c r="UID1" s="629"/>
      <c r="UIE1" s="629"/>
      <c r="UIF1" s="629"/>
      <c r="UIG1" s="629"/>
      <c r="UIH1" s="629"/>
      <c r="UII1" s="629"/>
      <c r="UIJ1" s="629"/>
      <c r="UIK1" s="629"/>
      <c r="UIL1" s="629"/>
      <c r="UIM1" s="629"/>
      <c r="UIN1" s="629"/>
      <c r="UIO1" s="629"/>
      <c r="UIP1" s="629"/>
      <c r="UIQ1" s="629"/>
      <c r="UIR1" s="629"/>
      <c r="UIS1" s="629"/>
      <c r="UIT1" s="629"/>
      <c r="UIU1" s="629"/>
      <c r="UIV1" s="629"/>
      <c r="UIW1" s="629"/>
      <c r="UIX1" s="629"/>
      <c r="UIY1" s="629"/>
      <c r="UIZ1" s="629"/>
      <c r="UJA1" s="629"/>
      <c r="UJB1" s="629"/>
      <c r="UJC1" s="629"/>
      <c r="UJD1" s="629"/>
      <c r="UJE1" s="629"/>
      <c r="UJF1" s="629"/>
      <c r="UJG1" s="629"/>
      <c r="UJH1" s="629"/>
      <c r="UJI1" s="629"/>
      <c r="UJJ1" s="629"/>
      <c r="UJK1" s="629"/>
      <c r="UJL1" s="629"/>
      <c r="UJM1" s="629"/>
      <c r="UJN1" s="629"/>
      <c r="UJO1" s="629"/>
      <c r="UJP1" s="629"/>
      <c r="UJQ1" s="629"/>
      <c r="UJR1" s="629"/>
      <c r="UJS1" s="629"/>
      <c r="UJT1" s="629"/>
      <c r="UJU1" s="629"/>
      <c r="UJV1" s="629"/>
      <c r="UJW1" s="629"/>
      <c r="UJX1" s="629"/>
      <c r="UJY1" s="629"/>
      <c r="UJZ1" s="629"/>
      <c r="UKA1" s="629"/>
      <c r="UKB1" s="629"/>
      <c r="UKC1" s="629"/>
      <c r="UKD1" s="629"/>
      <c r="UKE1" s="629"/>
      <c r="UKF1" s="629"/>
      <c r="UKG1" s="629"/>
      <c r="UKH1" s="629"/>
      <c r="UKI1" s="629"/>
      <c r="UKJ1" s="629"/>
      <c r="UKK1" s="629"/>
      <c r="UKL1" s="629"/>
      <c r="UKM1" s="629"/>
      <c r="UKN1" s="629"/>
      <c r="UKO1" s="629"/>
      <c r="UKP1" s="629"/>
      <c r="UKQ1" s="629"/>
      <c r="UKR1" s="629"/>
      <c r="UKS1" s="629"/>
      <c r="UKT1" s="629"/>
      <c r="UKU1" s="629"/>
      <c r="UKV1" s="629"/>
      <c r="UKW1" s="629"/>
      <c r="UKX1" s="629"/>
      <c r="UKY1" s="629"/>
      <c r="UKZ1" s="629"/>
      <c r="ULA1" s="629"/>
      <c r="ULB1" s="629"/>
      <c r="ULC1" s="629"/>
      <c r="ULD1" s="629"/>
      <c r="ULE1" s="629"/>
      <c r="ULF1" s="629"/>
      <c r="ULG1" s="629"/>
      <c r="ULH1" s="629"/>
      <c r="ULI1" s="629"/>
      <c r="ULJ1" s="629"/>
      <c r="ULK1" s="629"/>
      <c r="ULL1" s="629"/>
      <c r="ULM1" s="629"/>
      <c r="ULN1" s="629"/>
      <c r="ULO1" s="629"/>
      <c r="ULP1" s="629"/>
      <c r="ULQ1" s="629"/>
      <c r="ULR1" s="629"/>
      <c r="ULS1" s="629"/>
      <c r="ULT1" s="629"/>
      <c r="ULU1" s="629"/>
      <c r="ULV1" s="629"/>
      <c r="ULW1" s="629"/>
      <c r="ULX1" s="629"/>
      <c r="ULY1" s="629"/>
      <c r="ULZ1" s="629"/>
      <c r="UMA1" s="629"/>
      <c r="UMB1" s="629"/>
      <c r="UMC1" s="629"/>
      <c r="UMD1" s="629"/>
      <c r="UME1" s="629"/>
      <c r="UMF1" s="629"/>
      <c r="UMG1" s="629"/>
      <c r="UMH1" s="629"/>
      <c r="UMI1" s="629"/>
      <c r="UMJ1" s="629"/>
      <c r="UMK1" s="629"/>
      <c r="UML1" s="629"/>
      <c r="UMM1" s="629"/>
      <c r="UMN1" s="629"/>
      <c r="UMO1" s="629"/>
      <c r="UMP1" s="629"/>
      <c r="UMQ1" s="629"/>
      <c r="UMR1" s="629"/>
      <c r="UMS1" s="629"/>
      <c r="UMT1" s="629"/>
      <c r="UMU1" s="629"/>
      <c r="UMV1" s="629"/>
      <c r="UMW1" s="629"/>
      <c r="UMX1" s="629"/>
      <c r="UMY1" s="629"/>
      <c r="UMZ1" s="629"/>
      <c r="UNA1" s="629"/>
      <c r="UNB1" s="629"/>
      <c r="UNC1" s="629"/>
      <c r="UND1" s="629"/>
      <c r="UNE1" s="629"/>
      <c r="UNF1" s="629"/>
      <c r="UNG1" s="629"/>
      <c r="UNH1" s="629"/>
      <c r="UNI1" s="629"/>
      <c r="UNJ1" s="629"/>
      <c r="UNK1" s="629"/>
      <c r="UNL1" s="629"/>
      <c r="UNM1" s="629"/>
      <c r="UNN1" s="629"/>
      <c r="UNO1" s="629"/>
      <c r="UNP1" s="629"/>
      <c r="UNQ1" s="629"/>
      <c r="UNR1" s="629"/>
      <c r="UNS1" s="629"/>
      <c r="UNT1" s="629"/>
      <c r="UNU1" s="629"/>
      <c r="UNV1" s="629"/>
      <c r="UNW1" s="629"/>
      <c r="UNX1" s="629"/>
      <c r="UNY1" s="629"/>
      <c r="UNZ1" s="629"/>
      <c r="UOA1" s="629"/>
      <c r="UOB1" s="629"/>
      <c r="UOC1" s="629"/>
      <c r="UOD1" s="629"/>
      <c r="UOE1" s="629"/>
      <c r="UOF1" s="629"/>
      <c r="UOG1" s="629"/>
      <c r="UOH1" s="629"/>
      <c r="UOI1" s="629"/>
      <c r="UOJ1" s="629"/>
      <c r="UOK1" s="629"/>
      <c r="UOL1" s="629"/>
      <c r="UOM1" s="629"/>
      <c r="UON1" s="629"/>
      <c r="UOO1" s="629"/>
      <c r="UOP1" s="629"/>
      <c r="UOQ1" s="629"/>
      <c r="UOR1" s="629"/>
      <c r="UOS1" s="629"/>
      <c r="UOT1" s="629"/>
      <c r="UOU1" s="629"/>
      <c r="UOV1" s="629"/>
      <c r="UOW1" s="629"/>
      <c r="UOX1" s="629"/>
      <c r="UOY1" s="629"/>
      <c r="UOZ1" s="629"/>
      <c r="UPA1" s="629"/>
      <c r="UPB1" s="629"/>
      <c r="UPC1" s="629"/>
      <c r="UPD1" s="629"/>
      <c r="UPE1" s="629"/>
      <c r="UPF1" s="629"/>
      <c r="UPG1" s="629"/>
      <c r="UPH1" s="629"/>
      <c r="UPI1" s="629"/>
      <c r="UPJ1" s="629"/>
      <c r="UPK1" s="629"/>
      <c r="UPL1" s="629"/>
      <c r="UPM1" s="629"/>
      <c r="UPN1" s="629"/>
      <c r="UPO1" s="629"/>
      <c r="UPP1" s="629"/>
      <c r="UPQ1" s="629"/>
      <c r="UPR1" s="629"/>
      <c r="UPS1" s="629"/>
      <c r="UPT1" s="629"/>
      <c r="UPU1" s="629"/>
      <c r="UPV1" s="629"/>
      <c r="UPW1" s="629"/>
      <c r="UPX1" s="629"/>
      <c r="UPY1" s="629"/>
      <c r="UPZ1" s="629"/>
      <c r="UQA1" s="629"/>
      <c r="UQB1" s="629"/>
      <c r="UQC1" s="629"/>
      <c r="UQD1" s="629"/>
      <c r="UQE1" s="629"/>
      <c r="UQF1" s="629"/>
      <c r="UQG1" s="629"/>
      <c r="UQH1" s="629"/>
      <c r="UQI1" s="629"/>
      <c r="UQJ1" s="629"/>
      <c r="UQK1" s="629"/>
      <c r="UQL1" s="629"/>
      <c r="UQM1" s="629"/>
      <c r="UQN1" s="629"/>
      <c r="UQO1" s="629"/>
      <c r="UQP1" s="629"/>
      <c r="UQQ1" s="629"/>
      <c r="UQR1" s="629"/>
      <c r="UQS1" s="629"/>
      <c r="UQT1" s="629"/>
      <c r="UQU1" s="629"/>
      <c r="UQV1" s="629"/>
      <c r="UQW1" s="629"/>
      <c r="UQX1" s="629"/>
      <c r="UQY1" s="629"/>
      <c r="UQZ1" s="629"/>
      <c r="URA1" s="629"/>
      <c r="URB1" s="629"/>
      <c r="URC1" s="629"/>
      <c r="URD1" s="629"/>
      <c r="URE1" s="629"/>
      <c r="URF1" s="629"/>
      <c r="URG1" s="629"/>
      <c r="URH1" s="629"/>
      <c r="URI1" s="629"/>
      <c r="URJ1" s="629"/>
      <c r="URK1" s="629"/>
      <c r="URL1" s="629"/>
      <c r="URM1" s="629"/>
      <c r="URN1" s="629"/>
      <c r="URO1" s="629"/>
      <c r="URP1" s="629"/>
      <c r="URQ1" s="629"/>
      <c r="URR1" s="629"/>
      <c r="URS1" s="629"/>
      <c r="URT1" s="629"/>
      <c r="URU1" s="629"/>
      <c r="URV1" s="629"/>
      <c r="URW1" s="629"/>
      <c r="URX1" s="629"/>
      <c r="URY1" s="629"/>
      <c r="URZ1" s="629"/>
      <c r="USA1" s="629"/>
      <c r="USB1" s="629"/>
      <c r="USC1" s="629"/>
      <c r="USD1" s="629"/>
      <c r="USE1" s="629"/>
      <c r="USF1" s="629"/>
      <c r="USG1" s="629"/>
      <c r="USH1" s="629"/>
      <c r="USI1" s="629"/>
      <c r="USJ1" s="629"/>
      <c r="USK1" s="629"/>
      <c r="USL1" s="629"/>
      <c r="USM1" s="629"/>
      <c r="USN1" s="629"/>
      <c r="USO1" s="629"/>
      <c r="USP1" s="629"/>
      <c r="USQ1" s="629"/>
      <c r="USR1" s="629"/>
      <c r="USS1" s="629"/>
      <c r="UST1" s="629"/>
      <c r="USU1" s="629"/>
      <c r="USV1" s="629"/>
      <c r="USW1" s="629"/>
      <c r="USX1" s="629"/>
      <c r="USY1" s="629"/>
      <c r="USZ1" s="629"/>
      <c r="UTA1" s="629"/>
      <c r="UTB1" s="629"/>
      <c r="UTC1" s="629"/>
      <c r="UTD1" s="629"/>
      <c r="UTE1" s="629"/>
      <c r="UTF1" s="629"/>
      <c r="UTG1" s="629"/>
      <c r="UTH1" s="629"/>
      <c r="UTI1" s="629"/>
      <c r="UTJ1" s="629"/>
      <c r="UTK1" s="629"/>
      <c r="UTL1" s="629"/>
      <c r="UTM1" s="629"/>
      <c r="UTN1" s="629"/>
      <c r="UTO1" s="629"/>
      <c r="UTP1" s="629"/>
      <c r="UTQ1" s="629"/>
      <c r="UTR1" s="629"/>
      <c r="UTS1" s="629"/>
      <c r="UTT1" s="629"/>
      <c r="UTU1" s="629"/>
      <c r="UTV1" s="629"/>
      <c r="UTW1" s="629"/>
      <c r="UTX1" s="629"/>
      <c r="UTY1" s="629"/>
      <c r="UTZ1" s="629"/>
      <c r="UUA1" s="629"/>
      <c r="UUB1" s="629"/>
      <c r="UUC1" s="629"/>
      <c r="UUD1" s="629"/>
      <c r="UUE1" s="629"/>
      <c r="UUF1" s="629"/>
      <c r="UUG1" s="629"/>
      <c r="UUH1" s="629"/>
      <c r="UUI1" s="629"/>
      <c r="UUJ1" s="629"/>
      <c r="UUK1" s="629"/>
      <c r="UUL1" s="629"/>
      <c r="UUM1" s="629"/>
      <c r="UUN1" s="629"/>
      <c r="UUO1" s="629"/>
      <c r="UUP1" s="629"/>
      <c r="UUQ1" s="629"/>
      <c r="UUR1" s="629"/>
      <c r="UUS1" s="629"/>
      <c r="UUT1" s="629"/>
      <c r="UUU1" s="629"/>
      <c r="UUV1" s="629"/>
      <c r="UUW1" s="629"/>
      <c r="UUX1" s="629"/>
      <c r="UUY1" s="629"/>
      <c r="UUZ1" s="629"/>
      <c r="UVA1" s="629"/>
      <c r="UVB1" s="629"/>
      <c r="UVC1" s="629"/>
      <c r="UVD1" s="629"/>
      <c r="UVE1" s="629"/>
      <c r="UVF1" s="629"/>
      <c r="UVG1" s="629"/>
      <c r="UVH1" s="629"/>
      <c r="UVI1" s="629"/>
      <c r="UVJ1" s="629"/>
      <c r="UVK1" s="629"/>
      <c r="UVL1" s="629"/>
      <c r="UVM1" s="629"/>
      <c r="UVN1" s="629"/>
      <c r="UVO1" s="629"/>
      <c r="UVP1" s="629"/>
      <c r="UVQ1" s="629"/>
      <c r="UVR1" s="629"/>
      <c r="UVS1" s="629"/>
      <c r="UVT1" s="629"/>
      <c r="UVU1" s="629"/>
      <c r="UVV1" s="629"/>
      <c r="UVW1" s="629"/>
      <c r="UVX1" s="629"/>
      <c r="UVY1" s="629"/>
      <c r="UVZ1" s="629"/>
      <c r="UWA1" s="629"/>
      <c r="UWB1" s="629"/>
      <c r="UWC1" s="629"/>
      <c r="UWD1" s="629"/>
      <c r="UWE1" s="629"/>
      <c r="UWF1" s="629"/>
      <c r="UWG1" s="629"/>
      <c r="UWH1" s="629"/>
      <c r="UWI1" s="629"/>
      <c r="UWJ1" s="629"/>
      <c r="UWK1" s="629"/>
      <c r="UWL1" s="629"/>
      <c r="UWM1" s="629"/>
      <c r="UWN1" s="629"/>
      <c r="UWO1" s="629"/>
      <c r="UWP1" s="629"/>
      <c r="UWQ1" s="629"/>
      <c r="UWR1" s="629"/>
      <c r="UWS1" s="629"/>
      <c r="UWT1" s="629"/>
      <c r="UWU1" s="629"/>
      <c r="UWV1" s="629"/>
      <c r="UWW1" s="629"/>
      <c r="UWX1" s="629"/>
      <c r="UWY1" s="629"/>
      <c r="UWZ1" s="629"/>
      <c r="UXA1" s="629"/>
      <c r="UXB1" s="629"/>
      <c r="UXC1" s="629"/>
      <c r="UXD1" s="629"/>
      <c r="UXE1" s="629"/>
      <c r="UXF1" s="629"/>
      <c r="UXG1" s="629"/>
      <c r="UXH1" s="629"/>
      <c r="UXI1" s="629"/>
      <c r="UXJ1" s="629"/>
      <c r="UXK1" s="629"/>
      <c r="UXL1" s="629"/>
      <c r="UXM1" s="629"/>
      <c r="UXN1" s="629"/>
      <c r="UXO1" s="629"/>
      <c r="UXP1" s="629"/>
      <c r="UXQ1" s="629"/>
      <c r="UXR1" s="629"/>
      <c r="UXS1" s="629"/>
      <c r="UXT1" s="629"/>
      <c r="UXU1" s="629"/>
      <c r="UXV1" s="629"/>
      <c r="UXW1" s="629"/>
      <c r="UXX1" s="629"/>
      <c r="UXY1" s="629"/>
      <c r="UXZ1" s="629"/>
      <c r="UYA1" s="629"/>
      <c r="UYB1" s="629"/>
      <c r="UYC1" s="629"/>
      <c r="UYD1" s="629"/>
      <c r="UYE1" s="629"/>
      <c r="UYF1" s="629"/>
      <c r="UYG1" s="629"/>
      <c r="UYH1" s="629"/>
      <c r="UYI1" s="629"/>
      <c r="UYJ1" s="629"/>
      <c r="UYK1" s="629"/>
      <c r="UYL1" s="629"/>
      <c r="UYM1" s="629"/>
      <c r="UYN1" s="629"/>
      <c r="UYO1" s="629"/>
      <c r="UYP1" s="629"/>
      <c r="UYQ1" s="629"/>
      <c r="UYR1" s="629"/>
      <c r="UYS1" s="629"/>
      <c r="UYT1" s="629"/>
      <c r="UYU1" s="629"/>
      <c r="UYV1" s="629"/>
      <c r="UYW1" s="629"/>
      <c r="UYX1" s="629"/>
      <c r="UYY1" s="629"/>
      <c r="UYZ1" s="629"/>
      <c r="UZA1" s="629"/>
      <c r="UZB1" s="629"/>
      <c r="UZC1" s="629"/>
      <c r="UZD1" s="629"/>
      <c r="UZE1" s="629"/>
      <c r="UZF1" s="629"/>
      <c r="UZG1" s="629"/>
      <c r="UZH1" s="629"/>
      <c r="UZI1" s="629"/>
      <c r="UZJ1" s="629"/>
      <c r="UZK1" s="629"/>
      <c r="UZL1" s="629"/>
      <c r="UZM1" s="629"/>
      <c r="UZN1" s="629"/>
      <c r="UZO1" s="629"/>
      <c r="UZP1" s="629"/>
      <c r="UZQ1" s="629"/>
      <c r="UZR1" s="629"/>
      <c r="UZS1" s="629"/>
      <c r="UZT1" s="629"/>
      <c r="UZU1" s="629"/>
      <c r="UZV1" s="629"/>
      <c r="UZW1" s="629"/>
      <c r="UZX1" s="629"/>
      <c r="UZY1" s="629"/>
      <c r="UZZ1" s="629"/>
      <c r="VAA1" s="629"/>
      <c r="VAB1" s="629"/>
      <c r="VAC1" s="629"/>
      <c r="VAD1" s="629"/>
      <c r="VAE1" s="629"/>
      <c r="VAF1" s="629"/>
      <c r="VAG1" s="629"/>
      <c r="VAH1" s="629"/>
      <c r="VAI1" s="629"/>
      <c r="VAJ1" s="629"/>
      <c r="VAK1" s="629"/>
      <c r="VAL1" s="629"/>
      <c r="VAM1" s="629"/>
      <c r="VAN1" s="629"/>
      <c r="VAO1" s="629"/>
      <c r="VAP1" s="629"/>
      <c r="VAQ1" s="629"/>
      <c r="VAR1" s="629"/>
      <c r="VAS1" s="629"/>
      <c r="VAT1" s="629"/>
      <c r="VAU1" s="629"/>
      <c r="VAV1" s="629"/>
      <c r="VAW1" s="629"/>
      <c r="VAX1" s="629"/>
      <c r="VAY1" s="629"/>
      <c r="VAZ1" s="629"/>
      <c r="VBA1" s="629"/>
      <c r="VBB1" s="629"/>
      <c r="VBC1" s="629"/>
      <c r="VBD1" s="629"/>
      <c r="VBE1" s="629"/>
      <c r="VBF1" s="629"/>
      <c r="VBG1" s="629"/>
      <c r="VBH1" s="629"/>
      <c r="VBI1" s="629"/>
      <c r="VBJ1" s="629"/>
      <c r="VBK1" s="629"/>
      <c r="VBL1" s="629"/>
      <c r="VBM1" s="629"/>
      <c r="VBN1" s="629"/>
      <c r="VBO1" s="629"/>
      <c r="VBP1" s="629"/>
      <c r="VBQ1" s="629"/>
      <c r="VBR1" s="629"/>
      <c r="VBS1" s="629"/>
      <c r="VBT1" s="629"/>
      <c r="VBU1" s="629"/>
      <c r="VBV1" s="629"/>
      <c r="VBW1" s="629"/>
      <c r="VBX1" s="629"/>
      <c r="VBY1" s="629"/>
      <c r="VBZ1" s="629"/>
      <c r="VCA1" s="629"/>
      <c r="VCB1" s="629"/>
      <c r="VCC1" s="629"/>
      <c r="VCD1" s="629"/>
      <c r="VCE1" s="629"/>
      <c r="VCF1" s="629"/>
      <c r="VCG1" s="629"/>
      <c r="VCH1" s="629"/>
      <c r="VCI1" s="629"/>
      <c r="VCJ1" s="629"/>
      <c r="VCK1" s="629"/>
      <c r="VCL1" s="629"/>
      <c r="VCM1" s="629"/>
      <c r="VCN1" s="629"/>
      <c r="VCO1" s="629"/>
      <c r="VCP1" s="629"/>
      <c r="VCQ1" s="629"/>
      <c r="VCR1" s="629"/>
      <c r="VCS1" s="629"/>
      <c r="VCT1" s="629"/>
      <c r="VCU1" s="629"/>
      <c r="VCV1" s="629"/>
      <c r="VCW1" s="629"/>
      <c r="VCX1" s="629"/>
      <c r="VCY1" s="629"/>
      <c r="VCZ1" s="629"/>
      <c r="VDA1" s="629"/>
      <c r="VDB1" s="629"/>
      <c r="VDC1" s="629"/>
      <c r="VDD1" s="629"/>
      <c r="VDE1" s="629"/>
      <c r="VDF1" s="629"/>
      <c r="VDG1" s="629"/>
      <c r="VDH1" s="629"/>
      <c r="VDI1" s="629"/>
      <c r="VDJ1" s="629"/>
      <c r="VDK1" s="629"/>
      <c r="VDL1" s="629"/>
      <c r="VDM1" s="629"/>
      <c r="VDN1" s="629"/>
      <c r="VDO1" s="629"/>
      <c r="VDP1" s="629"/>
      <c r="VDQ1" s="629"/>
      <c r="VDR1" s="629"/>
      <c r="VDS1" s="629"/>
      <c r="VDT1" s="629"/>
      <c r="VDU1" s="629"/>
      <c r="VDV1" s="629"/>
      <c r="VDW1" s="629"/>
      <c r="VDX1" s="629"/>
      <c r="VDY1" s="629"/>
      <c r="VDZ1" s="629"/>
      <c r="VEA1" s="629"/>
      <c r="VEB1" s="629"/>
      <c r="VEC1" s="629"/>
      <c r="VED1" s="629"/>
      <c r="VEE1" s="629"/>
      <c r="VEF1" s="629"/>
      <c r="VEG1" s="629"/>
      <c r="VEH1" s="629"/>
      <c r="VEI1" s="629"/>
      <c r="VEJ1" s="629"/>
      <c r="VEK1" s="629"/>
      <c r="VEL1" s="629"/>
      <c r="VEM1" s="629"/>
      <c r="VEN1" s="629"/>
      <c r="VEO1" s="629"/>
      <c r="VEP1" s="629"/>
      <c r="VEQ1" s="629"/>
      <c r="VER1" s="629"/>
      <c r="VES1" s="629"/>
      <c r="VET1" s="629"/>
      <c r="VEU1" s="629"/>
      <c r="VEV1" s="629"/>
      <c r="VEW1" s="629"/>
      <c r="VEX1" s="629"/>
      <c r="VEY1" s="629"/>
      <c r="VEZ1" s="629"/>
      <c r="VFA1" s="629"/>
      <c r="VFB1" s="629"/>
      <c r="VFC1" s="629"/>
      <c r="VFD1" s="629"/>
      <c r="VFE1" s="629"/>
      <c r="VFF1" s="629"/>
      <c r="VFG1" s="629"/>
      <c r="VFH1" s="629"/>
      <c r="VFI1" s="629"/>
      <c r="VFJ1" s="629"/>
      <c r="VFK1" s="629"/>
      <c r="VFL1" s="629"/>
      <c r="VFM1" s="629"/>
      <c r="VFN1" s="629"/>
      <c r="VFO1" s="629"/>
      <c r="VFP1" s="629"/>
      <c r="VFQ1" s="629"/>
      <c r="VFR1" s="629"/>
      <c r="VFS1" s="629"/>
      <c r="VFT1" s="629"/>
      <c r="VFU1" s="629"/>
      <c r="VFV1" s="629"/>
      <c r="VFW1" s="629"/>
      <c r="VFX1" s="629"/>
      <c r="VFY1" s="629"/>
      <c r="VFZ1" s="629"/>
      <c r="VGA1" s="629"/>
      <c r="VGB1" s="629"/>
      <c r="VGC1" s="629"/>
      <c r="VGD1" s="629"/>
      <c r="VGE1" s="629"/>
      <c r="VGF1" s="629"/>
      <c r="VGG1" s="629"/>
      <c r="VGH1" s="629"/>
      <c r="VGI1" s="629"/>
      <c r="VGJ1" s="629"/>
      <c r="VGK1" s="629"/>
      <c r="VGL1" s="629"/>
      <c r="VGM1" s="629"/>
      <c r="VGN1" s="629"/>
      <c r="VGO1" s="629"/>
      <c r="VGP1" s="629"/>
      <c r="VGQ1" s="629"/>
      <c r="VGR1" s="629"/>
      <c r="VGS1" s="629"/>
      <c r="VGT1" s="629"/>
      <c r="VGU1" s="629"/>
      <c r="VGV1" s="629"/>
      <c r="VGW1" s="629"/>
      <c r="VGX1" s="629"/>
      <c r="VGY1" s="629"/>
      <c r="VGZ1" s="629"/>
      <c r="VHA1" s="629"/>
      <c r="VHB1" s="629"/>
      <c r="VHC1" s="629"/>
      <c r="VHD1" s="629"/>
      <c r="VHE1" s="629"/>
      <c r="VHF1" s="629"/>
      <c r="VHG1" s="629"/>
      <c r="VHH1" s="629"/>
      <c r="VHI1" s="629"/>
      <c r="VHJ1" s="629"/>
      <c r="VHK1" s="629"/>
      <c r="VHL1" s="629"/>
      <c r="VHM1" s="629"/>
      <c r="VHN1" s="629"/>
      <c r="VHO1" s="629"/>
      <c r="VHP1" s="629"/>
      <c r="VHQ1" s="629"/>
      <c r="VHR1" s="629"/>
      <c r="VHS1" s="629"/>
      <c r="VHT1" s="629"/>
      <c r="VHU1" s="629"/>
      <c r="VHV1" s="629"/>
      <c r="VHW1" s="629"/>
      <c r="VHX1" s="629"/>
      <c r="VHY1" s="629"/>
      <c r="VHZ1" s="629"/>
      <c r="VIA1" s="629"/>
      <c r="VIB1" s="629"/>
      <c r="VIC1" s="629"/>
      <c r="VID1" s="629"/>
      <c r="VIE1" s="629"/>
      <c r="VIF1" s="629"/>
      <c r="VIG1" s="629"/>
      <c r="VIH1" s="629"/>
      <c r="VII1" s="629"/>
      <c r="VIJ1" s="629"/>
      <c r="VIK1" s="629"/>
      <c r="VIL1" s="629"/>
      <c r="VIM1" s="629"/>
      <c r="VIN1" s="629"/>
      <c r="VIO1" s="629"/>
      <c r="VIP1" s="629"/>
      <c r="VIQ1" s="629"/>
      <c r="VIR1" s="629"/>
      <c r="VIS1" s="629"/>
      <c r="VIT1" s="629"/>
      <c r="VIU1" s="629"/>
      <c r="VIV1" s="629"/>
      <c r="VIW1" s="629"/>
      <c r="VIX1" s="629"/>
      <c r="VIY1" s="629"/>
      <c r="VIZ1" s="629"/>
      <c r="VJA1" s="629"/>
      <c r="VJB1" s="629"/>
      <c r="VJC1" s="629"/>
      <c r="VJD1" s="629"/>
      <c r="VJE1" s="629"/>
      <c r="VJF1" s="629"/>
      <c r="VJG1" s="629"/>
      <c r="VJH1" s="629"/>
      <c r="VJI1" s="629"/>
      <c r="VJJ1" s="629"/>
      <c r="VJK1" s="629"/>
      <c r="VJL1" s="629"/>
      <c r="VJM1" s="629"/>
      <c r="VJN1" s="629"/>
      <c r="VJO1" s="629"/>
      <c r="VJP1" s="629"/>
      <c r="VJQ1" s="629"/>
      <c r="VJR1" s="629"/>
      <c r="VJS1" s="629"/>
      <c r="VJT1" s="629"/>
      <c r="VJU1" s="629"/>
      <c r="VJV1" s="629"/>
      <c r="VJW1" s="629"/>
      <c r="VJX1" s="629"/>
      <c r="VJY1" s="629"/>
      <c r="VJZ1" s="629"/>
      <c r="VKA1" s="629"/>
      <c r="VKB1" s="629"/>
      <c r="VKC1" s="629"/>
      <c r="VKD1" s="629"/>
      <c r="VKE1" s="629"/>
      <c r="VKF1" s="629"/>
      <c r="VKG1" s="629"/>
      <c r="VKH1" s="629"/>
      <c r="VKI1" s="629"/>
      <c r="VKJ1" s="629"/>
      <c r="VKK1" s="629"/>
      <c r="VKL1" s="629"/>
      <c r="VKM1" s="629"/>
      <c r="VKN1" s="629"/>
      <c r="VKO1" s="629"/>
      <c r="VKP1" s="629"/>
      <c r="VKQ1" s="629"/>
      <c r="VKR1" s="629"/>
      <c r="VKS1" s="629"/>
      <c r="VKT1" s="629"/>
      <c r="VKU1" s="629"/>
      <c r="VKV1" s="629"/>
      <c r="VKW1" s="629"/>
      <c r="VKX1" s="629"/>
      <c r="VKY1" s="629"/>
      <c r="VKZ1" s="629"/>
      <c r="VLA1" s="629"/>
      <c r="VLB1" s="629"/>
      <c r="VLC1" s="629"/>
      <c r="VLD1" s="629"/>
      <c r="VLE1" s="629"/>
      <c r="VLF1" s="629"/>
      <c r="VLG1" s="629"/>
      <c r="VLH1" s="629"/>
      <c r="VLI1" s="629"/>
      <c r="VLJ1" s="629"/>
      <c r="VLK1" s="629"/>
      <c r="VLL1" s="629"/>
      <c r="VLM1" s="629"/>
      <c r="VLN1" s="629"/>
      <c r="VLO1" s="629"/>
      <c r="VLP1" s="629"/>
      <c r="VLQ1" s="629"/>
      <c r="VLR1" s="629"/>
      <c r="VLS1" s="629"/>
      <c r="VLT1" s="629"/>
      <c r="VLU1" s="629"/>
      <c r="VLV1" s="629"/>
      <c r="VLW1" s="629"/>
      <c r="VLX1" s="629"/>
      <c r="VLY1" s="629"/>
      <c r="VLZ1" s="629"/>
      <c r="VMA1" s="629"/>
      <c r="VMB1" s="629"/>
      <c r="VMC1" s="629"/>
      <c r="VMD1" s="629"/>
      <c r="VME1" s="629"/>
      <c r="VMF1" s="629"/>
      <c r="VMG1" s="629"/>
      <c r="VMH1" s="629"/>
      <c r="VMI1" s="629"/>
      <c r="VMJ1" s="629"/>
      <c r="VMK1" s="629"/>
      <c r="VML1" s="629"/>
      <c r="VMM1" s="629"/>
      <c r="VMN1" s="629"/>
      <c r="VMO1" s="629"/>
      <c r="VMP1" s="629"/>
      <c r="VMQ1" s="629"/>
      <c r="VMR1" s="629"/>
      <c r="VMS1" s="629"/>
      <c r="VMT1" s="629"/>
      <c r="VMU1" s="629"/>
      <c r="VMV1" s="629"/>
      <c r="VMW1" s="629"/>
      <c r="VMX1" s="629"/>
      <c r="VMY1" s="629"/>
      <c r="VMZ1" s="629"/>
      <c r="VNA1" s="629"/>
      <c r="VNB1" s="629"/>
      <c r="VNC1" s="629"/>
      <c r="VND1" s="629"/>
      <c r="VNE1" s="629"/>
      <c r="VNF1" s="629"/>
      <c r="VNG1" s="629"/>
      <c r="VNH1" s="629"/>
      <c r="VNI1" s="629"/>
      <c r="VNJ1" s="629"/>
      <c r="VNK1" s="629"/>
      <c r="VNL1" s="629"/>
      <c r="VNM1" s="629"/>
      <c r="VNN1" s="629"/>
      <c r="VNO1" s="629"/>
      <c r="VNP1" s="629"/>
      <c r="VNQ1" s="629"/>
      <c r="VNR1" s="629"/>
      <c r="VNS1" s="629"/>
      <c r="VNT1" s="629"/>
      <c r="VNU1" s="629"/>
      <c r="VNV1" s="629"/>
      <c r="VNW1" s="629"/>
      <c r="VNX1" s="629"/>
      <c r="VNY1" s="629"/>
      <c r="VNZ1" s="629"/>
      <c r="VOA1" s="629"/>
      <c r="VOB1" s="629"/>
      <c r="VOC1" s="629"/>
      <c r="VOD1" s="629"/>
      <c r="VOE1" s="629"/>
      <c r="VOF1" s="629"/>
      <c r="VOG1" s="629"/>
      <c r="VOH1" s="629"/>
      <c r="VOI1" s="629"/>
      <c r="VOJ1" s="629"/>
      <c r="VOK1" s="629"/>
      <c r="VOL1" s="629"/>
      <c r="VOM1" s="629"/>
      <c r="VON1" s="629"/>
      <c r="VOO1" s="629"/>
      <c r="VOP1" s="629"/>
      <c r="VOQ1" s="629"/>
      <c r="VOR1" s="629"/>
      <c r="VOS1" s="629"/>
      <c r="VOT1" s="629"/>
      <c r="VOU1" s="629"/>
      <c r="VOV1" s="629"/>
      <c r="VOW1" s="629"/>
      <c r="VOX1" s="629"/>
      <c r="VOY1" s="629"/>
      <c r="VOZ1" s="629"/>
      <c r="VPA1" s="629"/>
      <c r="VPB1" s="629"/>
      <c r="VPC1" s="629"/>
      <c r="VPD1" s="629"/>
      <c r="VPE1" s="629"/>
      <c r="VPF1" s="629"/>
      <c r="VPG1" s="629"/>
      <c r="VPH1" s="629"/>
      <c r="VPI1" s="629"/>
      <c r="VPJ1" s="629"/>
      <c r="VPK1" s="629"/>
      <c r="VPL1" s="629"/>
      <c r="VPM1" s="629"/>
      <c r="VPN1" s="629"/>
      <c r="VPO1" s="629"/>
      <c r="VPP1" s="629"/>
      <c r="VPQ1" s="629"/>
      <c r="VPR1" s="629"/>
      <c r="VPS1" s="629"/>
      <c r="VPT1" s="629"/>
      <c r="VPU1" s="629"/>
      <c r="VPV1" s="629"/>
      <c r="VPW1" s="629"/>
      <c r="VPX1" s="629"/>
      <c r="VPY1" s="629"/>
      <c r="VPZ1" s="629"/>
      <c r="VQA1" s="629"/>
      <c r="VQB1" s="629"/>
      <c r="VQC1" s="629"/>
      <c r="VQD1" s="629"/>
      <c r="VQE1" s="629"/>
      <c r="VQF1" s="629"/>
      <c r="VQG1" s="629"/>
      <c r="VQH1" s="629"/>
      <c r="VQI1" s="629"/>
      <c r="VQJ1" s="629"/>
      <c r="VQK1" s="629"/>
      <c r="VQL1" s="629"/>
      <c r="VQM1" s="629"/>
      <c r="VQN1" s="629"/>
      <c r="VQO1" s="629"/>
      <c r="VQP1" s="629"/>
      <c r="VQQ1" s="629"/>
      <c r="VQR1" s="629"/>
      <c r="VQS1" s="629"/>
      <c r="VQT1" s="629"/>
      <c r="VQU1" s="629"/>
      <c r="VQV1" s="629"/>
      <c r="VQW1" s="629"/>
      <c r="VQX1" s="629"/>
      <c r="VQY1" s="629"/>
      <c r="VQZ1" s="629"/>
      <c r="VRA1" s="629"/>
      <c r="VRB1" s="629"/>
      <c r="VRC1" s="629"/>
      <c r="VRD1" s="629"/>
      <c r="VRE1" s="629"/>
      <c r="VRF1" s="629"/>
      <c r="VRG1" s="629"/>
      <c r="VRH1" s="629"/>
      <c r="VRI1" s="629"/>
      <c r="VRJ1" s="629"/>
      <c r="VRK1" s="629"/>
      <c r="VRL1" s="629"/>
      <c r="VRM1" s="629"/>
      <c r="VRN1" s="629"/>
      <c r="VRO1" s="629"/>
      <c r="VRP1" s="629"/>
      <c r="VRQ1" s="629"/>
      <c r="VRR1" s="629"/>
      <c r="VRS1" s="629"/>
      <c r="VRT1" s="629"/>
      <c r="VRU1" s="629"/>
      <c r="VRV1" s="629"/>
      <c r="VRW1" s="629"/>
      <c r="VRX1" s="629"/>
      <c r="VRY1" s="629"/>
      <c r="VRZ1" s="629"/>
      <c r="VSA1" s="629"/>
      <c r="VSB1" s="629"/>
      <c r="VSC1" s="629"/>
      <c r="VSD1" s="629"/>
      <c r="VSE1" s="629"/>
      <c r="VSF1" s="629"/>
      <c r="VSG1" s="629"/>
      <c r="VSH1" s="629"/>
      <c r="VSI1" s="629"/>
      <c r="VSJ1" s="629"/>
      <c r="VSK1" s="629"/>
      <c r="VSL1" s="629"/>
      <c r="VSM1" s="629"/>
      <c r="VSN1" s="629"/>
      <c r="VSO1" s="629"/>
      <c r="VSP1" s="629"/>
      <c r="VSQ1" s="629"/>
      <c r="VSR1" s="629"/>
      <c r="VSS1" s="629"/>
      <c r="VST1" s="629"/>
      <c r="VSU1" s="629"/>
      <c r="VSV1" s="629"/>
      <c r="VSW1" s="629"/>
      <c r="VSX1" s="629"/>
      <c r="VSY1" s="629"/>
      <c r="VSZ1" s="629"/>
      <c r="VTA1" s="629"/>
      <c r="VTB1" s="629"/>
      <c r="VTC1" s="629"/>
      <c r="VTD1" s="629"/>
      <c r="VTE1" s="629"/>
      <c r="VTF1" s="629"/>
      <c r="VTG1" s="629"/>
      <c r="VTH1" s="629"/>
      <c r="VTI1" s="629"/>
      <c r="VTJ1" s="629"/>
      <c r="VTK1" s="629"/>
      <c r="VTL1" s="629"/>
      <c r="VTM1" s="629"/>
      <c r="VTN1" s="629"/>
      <c r="VTO1" s="629"/>
      <c r="VTP1" s="629"/>
      <c r="VTQ1" s="629"/>
      <c r="VTR1" s="629"/>
      <c r="VTS1" s="629"/>
      <c r="VTT1" s="629"/>
      <c r="VTU1" s="629"/>
      <c r="VTV1" s="629"/>
      <c r="VTW1" s="629"/>
      <c r="VTX1" s="629"/>
      <c r="VTY1" s="629"/>
      <c r="VTZ1" s="629"/>
      <c r="VUA1" s="629"/>
      <c r="VUB1" s="629"/>
      <c r="VUC1" s="629"/>
      <c r="VUD1" s="629"/>
      <c r="VUE1" s="629"/>
      <c r="VUF1" s="629"/>
      <c r="VUG1" s="629"/>
      <c r="VUH1" s="629"/>
      <c r="VUI1" s="629"/>
      <c r="VUJ1" s="629"/>
      <c r="VUK1" s="629"/>
      <c r="VUL1" s="629"/>
      <c r="VUM1" s="629"/>
      <c r="VUN1" s="629"/>
      <c r="VUO1" s="629"/>
      <c r="VUP1" s="629"/>
      <c r="VUQ1" s="629"/>
      <c r="VUR1" s="629"/>
      <c r="VUS1" s="629"/>
      <c r="VUT1" s="629"/>
      <c r="VUU1" s="629"/>
      <c r="VUV1" s="629"/>
      <c r="VUW1" s="629"/>
      <c r="VUX1" s="629"/>
      <c r="VUY1" s="629"/>
      <c r="VUZ1" s="629"/>
      <c r="VVA1" s="629"/>
      <c r="VVB1" s="629"/>
      <c r="VVC1" s="629"/>
      <c r="VVD1" s="629"/>
      <c r="VVE1" s="629"/>
      <c r="VVF1" s="629"/>
      <c r="VVG1" s="629"/>
      <c r="VVH1" s="629"/>
      <c r="VVI1" s="629"/>
      <c r="VVJ1" s="629"/>
      <c r="VVK1" s="629"/>
      <c r="VVL1" s="629"/>
      <c r="VVM1" s="629"/>
      <c r="VVN1" s="629"/>
      <c r="VVO1" s="629"/>
      <c r="VVP1" s="629"/>
      <c r="VVQ1" s="629"/>
      <c r="VVR1" s="629"/>
      <c r="VVS1" s="629"/>
      <c r="VVT1" s="629"/>
      <c r="VVU1" s="629"/>
      <c r="VVV1" s="629"/>
      <c r="VVW1" s="629"/>
      <c r="VVX1" s="629"/>
      <c r="VVY1" s="629"/>
      <c r="VVZ1" s="629"/>
      <c r="VWA1" s="629"/>
      <c r="VWB1" s="629"/>
      <c r="VWC1" s="629"/>
      <c r="VWD1" s="629"/>
      <c r="VWE1" s="629"/>
      <c r="VWF1" s="629"/>
      <c r="VWG1" s="629"/>
      <c r="VWH1" s="629"/>
      <c r="VWI1" s="629"/>
      <c r="VWJ1" s="629"/>
      <c r="VWK1" s="629"/>
      <c r="VWL1" s="629"/>
      <c r="VWM1" s="629"/>
      <c r="VWN1" s="629"/>
      <c r="VWO1" s="629"/>
      <c r="VWP1" s="629"/>
      <c r="VWQ1" s="629"/>
      <c r="VWR1" s="629"/>
      <c r="VWS1" s="629"/>
      <c r="VWT1" s="629"/>
      <c r="VWU1" s="629"/>
      <c r="VWV1" s="629"/>
      <c r="VWW1" s="629"/>
      <c r="VWX1" s="629"/>
      <c r="VWY1" s="629"/>
      <c r="VWZ1" s="629"/>
      <c r="VXA1" s="629"/>
      <c r="VXB1" s="629"/>
      <c r="VXC1" s="629"/>
      <c r="VXD1" s="629"/>
      <c r="VXE1" s="629"/>
      <c r="VXF1" s="629"/>
      <c r="VXG1" s="629"/>
      <c r="VXH1" s="629"/>
      <c r="VXI1" s="629"/>
      <c r="VXJ1" s="629"/>
      <c r="VXK1" s="629"/>
      <c r="VXL1" s="629"/>
      <c r="VXM1" s="629"/>
      <c r="VXN1" s="629"/>
      <c r="VXO1" s="629"/>
      <c r="VXP1" s="629"/>
      <c r="VXQ1" s="629"/>
      <c r="VXR1" s="629"/>
      <c r="VXS1" s="629"/>
      <c r="VXT1" s="629"/>
      <c r="VXU1" s="629"/>
      <c r="VXV1" s="629"/>
      <c r="VXW1" s="629"/>
      <c r="VXX1" s="629"/>
      <c r="VXY1" s="629"/>
      <c r="VXZ1" s="629"/>
      <c r="VYA1" s="629"/>
      <c r="VYB1" s="629"/>
      <c r="VYC1" s="629"/>
      <c r="VYD1" s="629"/>
      <c r="VYE1" s="629"/>
      <c r="VYF1" s="629"/>
      <c r="VYG1" s="629"/>
      <c r="VYH1" s="629"/>
      <c r="VYI1" s="629"/>
      <c r="VYJ1" s="629"/>
      <c r="VYK1" s="629"/>
      <c r="VYL1" s="629"/>
      <c r="VYM1" s="629"/>
      <c r="VYN1" s="629"/>
      <c r="VYO1" s="629"/>
      <c r="VYP1" s="629"/>
      <c r="VYQ1" s="629"/>
      <c r="VYR1" s="629"/>
      <c r="VYS1" s="629"/>
      <c r="VYT1" s="629"/>
      <c r="VYU1" s="629"/>
      <c r="VYV1" s="629"/>
      <c r="VYW1" s="629"/>
      <c r="VYX1" s="629"/>
      <c r="VYY1" s="629"/>
      <c r="VYZ1" s="629"/>
      <c r="VZA1" s="629"/>
      <c r="VZB1" s="629"/>
      <c r="VZC1" s="629"/>
      <c r="VZD1" s="629"/>
      <c r="VZE1" s="629"/>
      <c r="VZF1" s="629"/>
      <c r="VZG1" s="629"/>
      <c r="VZH1" s="629"/>
      <c r="VZI1" s="629"/>
      <c r="VZJ1" s="629"/>
      <c r="VZK1" s="629"/>
      <c r="VZL1" s="629"/>
      <c r="VZM1" s="629"/>
      <c r="VZN1" s="629"/>
      <c r="VZO1" s="629"/>
      <c r="VZP1" s="629"/>
      <c r="VZQ1" s="629"/>
      <c r="VZR1" s="629"/>
      <c r="VZS1" s="629"/>
      <c r="VZT1" s="629"/>
      <c r="VZU1" s="629"/>
      <c r="VZV1" s="629"/>
      <c r="VZW1" s="629"/>
      <c r="VZX1" s="629"/>
      <c r="VZY1" s="629"/>
      <c r="VZZ1" s="629"/>
      <c r="WAA1" s="629"/>
      <c r="WAB1" s="629"/>
      <c r="WAC1" s="629"/>
      <c r="WAD1" s="629"/>
      <c r="WAE1" s="629"/>
      <c r="WAF1" s="629"/>
      <c r="WAG1" s="629"/>
      <c r="WAH1" s="629"/>
      <c r="WAI1" s="629"/>
      <c r="WAJ1" s="629"/>
      <c r="WAK1" s="629"/>
      <c r="WAL1" s="629"/>
      <c r="WAM1" s="629"/>
      <c r="WAN1" s="629"/>
      <c r="WAO1" s="629"/>
      <c r="WAP1" s="629"/>
      <c r="WAQ1" s="629"/>
      <c r="WAR1" s="629"/>
      <c r="WAS1" s="629"/>
      <c r="WAT1" s="629"/>
      <c r="WAU1" s="629"/>
      <c r="WAV1" s="629"/>
      <c r="WAW1" s="629"/>
      <c r="WAX1" s="629"/>
      <c r="WAY1" s="629"/>
      <c r="WAZ1" s="629"/>
      <c r="WBA1" s="629"/>
      <c r="WBB1" s="629"/>
      <c r="WBC1" s="629"/>
      <c r="WBD1" s="629"/>
      <c r="WBE1" s="629"/>
      <c r="WBF1" s="629"/>
      <c r="WBG1" s="629"/>
      <c r="WBH1" s="629"/>
      <c r="WBI1" s="629"/>
      <c r="WBJ1" s="629"/>
      <c r="WBK1" s="629"/>
      <c r="WBL1" s="629"/>
      <c r="WBM1" s="629"/>
      <c r="WBN1" s="629"/>
      <c r="WBO1" s="629"/>
      <c r="WBP1" s="629"/>
      <c r="WBQ1" s="629"/>
      <c r="WBR1" s="629"/>
      <c r="WBS1" s="629"/>
      <c r="WBT1" s="629"/>
      <c r="WBU1" s="629"/>
      <c r="WBV1" s="629"/>
      <c r="WBW1" s="629"/>
      <c r="WBX1" s="629"/>
      <c r="WBY1" s="629"/>
      <c r="WBZ1" s="629"/>
      <c r="WCA1" s="629"/>
      <c r="WCB1" s="629"/>
      <c r="WCC1" s="629"/>
      <c r="WCD1" s="629"/>
      <c r="WCE1" s="629"/>
      <c r="WCF1" s="629"/>
      <c r="WCG1" s="629"/>
      <c r="WCH1" s="629"/>
      <c r="WCI1" s="629"/>
      <c r="WCJ1" s="629"/>
      <c r="WCK1" s="629"/>
      <c r="WCL1" s="629"/>
      <c r="WCM1" s="629"/>
      <c r="WCN1" s="629"/>
      <c r="WCO1" s="629"/>
      <c r="WCP1" s="629"/>
      <c r="WCQ1" s="629"/>
      <c r="WCR1" s="629"/>
      <c r="WCS1" s="629"/>
      <c r="WCT1" s="629"/>
      <c r="WCU1" s="629"/>
      <c r="WCV1" s="629"/>
      <c r="WCW1" s="629"/>
      <c r="WCX1" s="629"/>
      <c r="WCY1" s="629"/>
      <c r="WCZ1" s="629"/>
      <c r="WDA1" s="629"/>
      <c r="WDB1" s="629"/>
      <c r="WDC1" s="629"/>
      <c r="WDD1" s="629"/>
      <c r="WDE1" s="629"/>
      <c r="WDF1" s="629"/>
      <c r="WDG1" s="629"/>
      <c r="WDH1" s="629"/>
      <c r="WDI1" s="629"/>
      <c r="WDJ1" s="629"/>
      <c r="WDK1" s="629"/>
      <c r="WDL1" s="629"/>
      <c r="WDM1" s="629"/>
      <c r="WDN1" s="629"/>
      <c r="WDO1" s="629"/>
      <c r="WDP1" s="629"/>
      <c r="WDQ1" s="629"/>
      <c r="WDR1" s="629"/>
      <c r="WDS1" s="629"/>
      <c r="WDT1" s="629"/>
      <c r="WDU1" s="629"/>
      <c r="WDV1" s="629"/>
      <c r="WDW1" s="629"/>
      <c r="WDX1" s="629"/>
      <c r="WDY1" s="629"/>
      <c r="WDZ1" s="629"/>
      <c r="WEA1" s="629"/>
      <c r="WEB1" s="629"/>
      <c r="WEC1" s="629"/>
      <c r="WED1" s="629"/>
      <c r="WEE1" s="629"/>
      <c r="WEF1" s="629"/>
      <c r="WEG1" s="629"/>
      <c r="WEH1" s="629"/>
      <c r="WEI1" s="629"/>
      <c r="WEJ1" s="629"/>
      <c r="WEK1" s="629"/>
      <c r="WEL1" s="629"/>
      <c r="WEM1" s="629"/>
      <c r="WEN1" s="629"/>
      <c r="WEO1" s="629"/>
      <c r="WEP1" s="629"/>
      <c r="WEQ1" s="629"/>
      <c r="WER1" s="629"/>
      <c r="WES1" s="629"/>
      <c r="WET1" s="629"/>
      <c r="WEU1" s="629"/>
      <c r="WEV1" s="629"/>
      <c r="WEW1" s="629"/>
      <c r="WEX1" s="629"/>
      <c r="WEY1" s="629"/>
      <c r="WEZ1" s="629"/>
      <c r="WFA1" s="629"/>
      <c r="WFB1" s="629"/>
      <c r="WFC1" s="629"/>
      <c r="WFD1" s="629"/>
      <c r="WFE1" s="629"/>
      <c r="WFF1" s="629"/>
      <c r="WFG1" s="629"/>
      <c r="WFH1" s="629"/>
      <c r="WFI1" s="629"/>
      <c r="WFJ1" s="629"/>
      <c r="WFK1" s="629"/>
      <c r="WFL1" s="629"/>
      <c r="WFM1" s="629"/>
      <c r="WFN1" s="629"/>
      <c r="WFO1" s="629"/>
      <c r="WFP1" s="629"/>
      <c r="WFQ1" s="629"/>
      <c r="WFR1" s="629"/>
      <c r="WFS1" s="629"/>
      <c r="WFT1" s="629"/>
      <c r="WFU1" s="629"/>
      <c r="WFV1" s="629"/>
      <c r="WFW1" s="629"/>
      <c r="WFX1" s="629"/>
      <c r="WFY1" s="629"/>
      <c r="WFZ1" s="629"/>
      <c r="WGA1" s="629"/>
      <c r="WGB1" s="629"/>
      <c r="WGC1" s="629"/>
      <c r="WGD1" s="629"/>
      <c r="WGE1" s="629"/>
      <c r="WGF1" s="629"/>
      <c r="WGG1" s="629"/>
      <c r="WGH1" s="629"/>
      <c r="WGI1" s="629"/>
      <c r="WGJ1" s="629"/>
      <c r="WGK1" s="629"/>
      <c r="WGL1" s="629"/>
      <c r="WGM1" s="629"/>
      <c r="WGN1" s="629"/>
      <c r="WGO1" s="629"/>
      <c r="WGP1" s="629"/>
      <c r="WGQ1" s="629"/>
      <c r="WGR1" s="629"/>
      <c r="WGS1" s="629"/>
      <c r="WGT1" s="629"/>
      <c r="WGU1" s="629"/>
      <c r="WGV1" s="629"/>
      <c r="WGW1" s="629"/>
      <c r="WGX1" s="629"/>
      <c r="WGY1" s="629"/>
      <c r="WGZ1" s="629"/>
      <c r="WHA1" s="629"/>
      <c r="WHB1" s="629"/>
      <c r="WHC1" s="629"/>
      <c r="WHD1" s="629"/>
      <c r="WHE1" s="629"/>
      <c r="WHF1" s="629"/>
      <c r="WHG1" s="629"/>
      <c r="WHH1" s="629"/>
      <c r="WHI1" s="629"/>
      <c r="WHJ1" s="629"/>
      <c r="WHK1" s="629"/>
      <c r="WHL1" s="629"/>
      <c r="WHM1" s="629"/>
      <c r="WHN1" s="629"/>
      <c r="WHO1" s="629"/>
      <c r="WHP1" s="629"/>
      <c r="WHQ1" s="629"/>
      <c r="WHR1" s="629"/>
      <c r="WHS1" s="629"/>
      <c r="WHT1" s="629"/>
      <c r="WHU1" s="629"/>
      <c r="WHV1" s="629"/>
      <c r="WHW1" s="629"/>
      <c r="WHX1" s="629"/>
      <c r="WHY1" s="629"/>
      <c r="WHZ1" s="629"/>
      <c r="WIA1" s="629"/>
      <c r="WIB1" s="629"/>
      <c r="WIC1" s="629"/>
      <c r="WID1" s="629"/>
      <c r="WIE1" s="629"/>
      <c r="WIF1" s="629"/>
      <c r="WIG1" s="629"/>
      <c r="WIH1" s="629"/>
      <c r="WII1" s="629"/>
      <c r="WIJ1" s="629"/>
      <c r="WIK1" s="629"/>
      <c r="WIL1" s="629"/>
      <c r="WIM1" s="629"/>
      <c r="WIN1" s="629"/>
      <c r="WIO1" s="629"/>
      <c r="WIP1" s="629"/>
      <c r="WIQ1" s="629"/>
      <c r="WIR1" s="629"/>
      <c r="WIS1" s="629"/>
      <c r="WIT1" s="629"/>
      <c r="WIU1" s="629"/>
      <c r="WIV1" s="629"/>
      <c r="WIW1" s="629"/>
      <c r="WIX1" s="629"/>
      <c r="WIY1" s="629"/>
      <c r="WIZ1" s="629"/>
      <c r="WJA1" s="629"/>
      <c r="WJB1" s="629"/>
      <c r="WJC1" s="629"/>
      <c r="WJD1" s="629"/>
      <c r="WJE1" s="629"/>
      <c r="WJF1" s="629"/>
      <c r="WJG1" s="629"/>
      <c r="WJH1" s="629"/>
      <c r="WJI1" s="629"/>
      <c r="WJJ1" s="629"/>
      <c r="WJK1" s="629"/>
      <c r="WJL1" s="629"/>
      <c r="WJM1" s="629"/>
      <c r="WJN1" s="629"/>
      <c r="WJO1" s="629"/>
      <c r="WJP1" s="629"/>
      <c r="WJQ1" s="629"/>
      <c r="WJR1" s="629"/>
      <c r="WJS1" s="629"/>
      <c r="WJT1" s="629"/>
      <c r="WJU1" s="629"/>
      <c r="WJV1" s="629"/>
      <c r="WJW1" s="629"/>
      <c r="WJX1" s="629"/>
      <c r="WJY1" s="629"/>
      <c r="WJZ1" s="629"/>
      <c r="WKA1" s="629"/>
      <c r="WKB1" s="629"/>
      <c r="WKC1" s="629"/>
      <c r="WKD1" s="629"/>
      <c r="WKE1" s="629"/>
      <c r="WKF1" s="629"/>
      <c r="WKG1" s="629"/>
      <c r="WKH1" s="629"/>
      <c r="WKI1" s="629"/>
      <c r="WKJ1" s="629"/>
      <c r="WKK1" s="629"/>
      <c r="WKL1" s="629"/>
      <c r="WKM1" s="629"/>
      <c r="WKN1" s="629"/>
      <c r="WKO1" s="629"/>
      <c r="WKP1" s="629"/>
      <c r="WKQ1" s="629"/>
      <c r="WKR1" s="629"/>
      <c r="WKS1" s="629"/>
      <c r="WKT1" s="629"/>
      <c r="WKU1" s="629"/>
      <c r="WKV1" s="629"/>
      <c r="WKW1" s="629"/>
      <c r="WKX1" s="629"/>
      <c r="WKY1" s="629"/>
      <c r="WKZ1" s="629"/>
      <c r="WLA1" s="629"/>
      <c r="WLB1" s="629"/>
      <c r="WLC1" s="629"/>
      <c r="WLD1" s="629"/>
      <c r="WLE1" s="629"/>
      <c r="WLF1" s="629"/>
      <c r="WLG1" s="629"/>
      <c r="WLH1" s="629"/>
      <c r="WLI1" s="629"/>
      <c r="WLJ1" s="629"/>
      <c r="WLK1" s="629"/>
      <c r="WLL1" s="629"/>
      <c r="WLM1" s="629"/>
      <c r="WLN1" s="629"/>
      <c r="WLO1" s="629"/>
      <c r="WLP1" s="629"/>
      <c r="WLQ1" s="629"/>
      <c r="WLR1" s="629"/>
      <c r="WLS1" s="629"/>
      <c r="WLT1" s="629"/>
      <c r="WLU1" s="629"/>
      <c r="WLV1" s="629"/>
      <c r="WLW1" s="629"/>
      <c r="WLX1" s="629"/>
      <c r="WLY1" s="629"/>
      <c r="WLZ1" s="629"/>
      <c r="WMA1" s="629"/>
      <c r="WMB1" s="629"/>
      <c r="WMC1" s="629"/>
      <c r="WMD1" s="629"/>
      <c r="WME1" s="629"/>
      <c r="WMF1" s="629"/>
      <c r="WMG1" s="629"/>
      <c r="WMH1" s="629"/>
      <c r="WMI1" s="629"/>
      <c r="WMJ1" s="629"/>
      <c r="WMK1" s="629"/>
      <c r="WML1" s="629"/>
      <c r="WMM1" s="629"/>
      <c r="WMN1" s="629"/>
      <c r="WMO1" s="629"/>
      <c r="WMP1" s="629"/>
      <c r="WMQ1" s="629"/>
      <c r="WMR1" s="629"/>
      <c r="WMS1" s="629"/>
      <c r="WMT1" s="629"/>
      <c r="WMU1" s="629"/>
      <c r="WMV1" s="629"/>
      <c r="WMW1" s="629"/>
      <c r="WMX1" s="629"/>
      <c r="WMY1" s="629"/>
      <c r="WMZ1" s="629"/>
      <c r="WNA1" s="629"/>
      <c r="WNB1" s="629"/>
      <c r="WNC1" s="629"/>
      <c r="WND1" s="629"/>
      <c r="WNE1" s="629"/>
      <c r="WNF1" s="629"/>
      <c r="WNG1" s="629"/>
      <c r="WNH1" s="629"/>
      <c r="WNI1" s="629"/>
      <c r="WNJ1" s="629"/>
      <c r="WNK1" s="629"/>
      <c r="WNL1" s="629"/>
      <c r="WNM1" s="629"/>
      <c r="WNN1" s="629"/>
      <c r="WNO1" s="629"/>
      <c r="WNP1" s="629"/>
      <c r="WNQ1" s="629"/>
      <c r="WNR1" s="629"/>
      <c r="WNS1" s="629"/>
      <c r="WNT1" s="629"/>
      <c r="WNU1" s="629"/>
      <c r="WNV1" s="629"/>
      <c r="WNW1" s="629"/>
      <c r="WNX1" s="629"/>
      <c r="WNY1" s="629"/>
      <c r="WNZ1" s="629"/>
      <c r="WOA1" s="629"/>
      <c r="WOB1" s="629"/>
      <c r="WOC1" s="629"/>
      <c r="WOD1" s="629"/>
      <c r="WOE1" s="629"/>
      <c r="WOF1" s="629"/>
      <c r="WOG1" s="629"/>
      <c r="WOH1" s="629"/>
      <c r="WOI1" s="629"/>
      <c r="WOJ1" s="629"/>
      <c r="WOK1" s="629"/>
      <c r="WOL1" s="629"/>
      <c r="WOM1" s="629"/>
      <c r="WON1" s="629"/>
      <c r="WOO1" s="629"/>
      <c r="WOP1" s="629"/>
      <c r="WOQ1" s="629"/>
      <c r="WOR1" s="629"/>
      <c r="WOS1" s="629"/>
      <c r="WOT1" s="629"/>
      <c r="WOU1" s="629"/>
      <c r="WOV1" s="629"/>
      <c r="WOW1" s="629"/>
      <c r="WOX1" s="629"/>
      <c r="WOY1" s="629"/>
      <c r="WOZ1" s="629"/>
      <c r="WPA1" s="629"/>
      <c r="WPB1" s="629"/>
      <c r="WPC1" s="629"/>
      <c r="WPD1" s="629"/>
      <c r="WPE1" s="629"/>
      <c r="WPF1" s="629"/>
      <c r="WPG1" s="629"/>
      <c r="WPH1" s="629"/>
      <c r="WPI1" s="629"/>
      <c r="WPJ1" s="629"/>
      <c r="WPK1" s="629"/>
      <c r="WPL1" s="629"/>
      <c r="WPM1" s="629"/>
      <c r="WPN1" s="629"/>
      <c r="WPO1" s="629"/>
      <c r="WPP1" s="629"/>
      <c r="WPQ1" s="629"/>
      <c r="WPR1" s="629"/>
      <c r="WPS1" s="629"/>
      <c r="WPT1" s="629"/>
      <c r="WPU1" s="629"/>
      <c r="WPV1" s="629"/>
      <c r="WPW1" s="629"/>
      <c r="WPX1" s="629"/>
      <c r="WPY1" s="629"/>
      <c r="WPZ1" s="629"/>
      <c r="WQA1" s="629"/>
      <c r="WQB1" s="629"/>
      <c r="WQC1" s="629"/>
      <c r="WQD1" s="629"/>
      <c r="WQE1" s="629"/>
      <c r="WQF1" s="629"/>
      <c r="WQG1" s="629"/>
      <c r="WQH1" s="629"/>
      <c r="WQI1" s="629"/>
      <c r="WQJ1" s="629"/>
      <c r="WQK1" s="629"/>
      <c r="WQL1" s="629"/>
      <c r="WQM1" s="629"/>
      <c r="WQN1" s="629"/>
      <c r="WQO1" s="629"/>
      <c r="WQP1" s="629"/>
      <c r="WQQ1" s="629"/>
      <c r="WQR1" s="629"/>
      <c r="WQS1" s="629"/>
      <c r="WQT1" s="629"/>
      <c r="WQU1" s="629"/>
      <c r="WQV1" s="629"/>
      <c r="WQW1" s="629"/>
      <c r="WQX1" s="629"/>
      <c r="WQY1" s="629"/>
      <c r="WQZ1" s="629"/>
      <c r="WRA1" s="629"/>
      <c r="WRB1" s="629"/>
      <c r="WRC1" s="629"/>
      <c r="WRD1" s="629"/>
      <c r="WRE1" s="629"/>
      <c r="WRF1" s="629"/>
      <c r="WRG1" s="629"/>
      <c r="WRH1" s="629"/>
      <c r="WRI1" s="629"/>
      <c r="WRJ1" s="629"/>
      <c r="WRK1" s="629"/>
      <c r="WRL1" s="629"/>
      <c r="WRM1" s="629"/>
      <c r="WRN1" s="629"/>
      <c r="WRO1" s="629"/>
      <c r="WRP1" s="629"/>
      <c r="WRQ1" s="629"/>
      <c r="WRR1" s="629"/>
      <c r="WRS1" s="629"/>
      <c r="WRT1" s="629"/>
      <c r="WRU1" s="629"/>
      <c r="WRV1" s="629"/>
      <c r="WRW1" s="629"/>
      <c r="WRX1" s="629"/>
      <c r="WRY1" s="629"/>
      <c r="WRZ1" s="629"/>
      <c r="WSA1" s="629"/>
      <c r="WSB1" s="629"/>
      <c r="WSC1" s="629"/>
      <c r="WSD1" s="629"/>
      <c r="WSE1" s="629"/>
      <c r="WSF1" s="629"/>
      <c r="WSG1" s="629"/>
      <c r="WSH1" s="629"/>
      <c r="WSI1" s="629"/>
      <c r="WSJ1" s="629"/>
      <c r="WSK1" s="629"/>
      <c r="WSL1" s="629"/>
      <c r="WSM1" s="629"/>
      <c r="WSN1" s="629"/>
      <c r="WSO1" s="629"/>
      <c r="WSP1" s="629"/>
      <c r="WSQ1" s="629"/>
      <c r="WSR1" s="629"/>
      <c r="WSS1" s="629"/>
      <c r="WST1" s="629"/>
      <c r="WSU1" s="629"/>
      <c r="WSV1" s="629"/>
      <c r="WSW1" s="629"/>
      <c r="WSX1" s="629"/>
      <c r="WSY1" s="629"/>
      <c r="WSZ1" s="629"/>
      <c r="WTA1" s="629"/>
      <c r="WTB1" s="629"/>
      <c r="WTC1" s="629"/>
      <c r="WTD1" s="629"/>
      <c r="WTE1" s="629"/>
      <c r="WTF1" s="629"/>
      <c r="WTG1" s="629"/>
      <c r="WTH1" s="629"/>
      <c r="WTI1" s="629"/>
      <c r="WTJ1" s="629"/>
      <c r="WTK1" s="629"/>
      <c r="WTL1" s="629"/>
      <c r="WTM1" s="629"/>
      <c r="WTN1" s="629"/>
      <c r="WTO1" s="629"/>
      <c r="WTP1" s="629"/>
      <c r="WTQ1" s="629"/>
      <c r="WTR1" s="629"/>
      <c r="WTS1" s="629"/>
      <c r="WTT1" s="629"/>
      <c r="WTU1" s="629"/>
      <c r="WTV1" s="629"/>
      <c r="WTW1" s="629"/>
      <c r="WTX1" s="629"/>
      <c r="WTY1" s="629"/>
      <c r="WTZ1" s="629"/>
      <c r="WUA1" s="629"/>
      <c r="WUB1" s="629"/>
      <c r="WUC1" s="629"/>
      <c r="WUD1" s="629"/>
      <c r="WUE1" s="629"/>
      <c r="WUF1" s="629"/>
      <c r="WUG1" s="629"/>
      <c r="WUH1" s="629"/>
      <c r="WUI1" s="629"/>
      <c r="WUJ1" s="629"/>
      <c r="WUK1" s="629"/>
      <c r="WUL1" s="629"/>
      <c r="WUM1" s="629"/>
      <c r="WUN1" s="629"/>
      <c r="WUO1" s="629"/>
      <c r="WUP1" s="629"/>
      <c r="WUQ1" s="629"/>
      <c r="WUR1" s="629"/>
      <c r="WUS1" s="629"/>
      <c r="WUT1" s="629"/>
      <c r="WUU1" s="629"/>
      <c r="WUV1" s="629"/>
      <c r="WUW1" s="629"/>
      <c r="WUX1" s="629"/>
      <c r="WUY1" s="629"/>
      <c r="WUZ1" s="629"/>
      <c r="WVA1" s="629"/>
      <c r="WVB1" s="629"/>
      <c r="WVC1" s="629"/>
      <c r="WVD1" s="629"/>
      <c r="WVE1" s="629"/>
      <c r="WVF1" s="629"/>
      <c r="WVG1" s="629"/>
      <c r="WVH1" s="629"/>
      <c r="WVI1" s="629"/>
      <c r="WVJ1" s="629"/>
      <c r="WVK1" s="629"/>
      <c r="WVL1" s="629"/>
      <c r="WVM1" s="629"/>
      <c r="WVN1" s="629"/>
      <c r="WVO1" s="629"/>
      <c r="WVP1" s="629"/>
      <c r="WVQ1" s="629"/>
      <c r="WVR1" s="629"/>
      <c r="WVS1" s="629"/>
      <c r="WVT1" s="629"/>
      <c r="WVU1" s="629"/>
      <c r="WVV1" s="629"/>
      <c r="WVW1" s="629"/>
      <c r="WVX1" s="629"/>
      <c r="WVY1" s="629"/>
      <c r="WVZ1" s="629"/>
      <c r="WWA1" s="629"/>
      <c r="WWB1" s="629"/>
      <c r="WWC1" s="629"/>
      <c r="WWD1" s="629"/>
      <c r="WWE1" s="629"/>
      <c r="WWF1" s="629"/>
      <c r="WWG1" s="629"/>
      <c r="WWH1" s="629"/>
      <c r="WWI1" s="629"/>
      <c r="WWJ1" s="629"/>
      <c r="WWK1" s="629"/>
      <c r="WWL1" s="629"/>
      <c r="WWM1" s="629"/>
      <c r="WWN1" s="629"/>
      <c r="WWO1" s="629"/>
      <c r="WWP1" s="629"/>
      <c r="WWQ1" s="629"/>
      <c r="WWR1" s="629"/>
      <c r="WWS1" s="629"/>
      <c r="WWT1" s="629"/>
      <c r="WWU1" s="629"/>
      <c r="WWV1" s="629"/>
      <c r="WWW1" s="629"/>
      <c r="WWX1" s="629"/>
      <c r="WWY1" s="629"/>
      <c r="WWZ1" s="629"/>
      <c r="WXA1" s="629"/>
      <c r="WXB1" s="629"/>
      <c r="WXC1" s="629"/>
      <c r="WXD1" s="629"/>
      <c r="WXE1" s="629"/>
      <c r="WXF1" s="629"/>
      <c r="WXG1" s="629"/>
      <c r="WXH1" s="629"/>
      <c r="WXI1" s="629"/>
      <c r="WXJ1" s="629"/>
      <c r="WXK1" s="629"/>
      <c r="WXL1" s="629"/>
      <c r="WXM1" s="629"/>
      <c r="WXN1" s="629"/>
      <c r="WXO1" s="629"/>
      <c r="WXP1" s="629"/>
      <c r="WXQ1" s="629"/>
      <c r="WXR1" s="629"/>
      <c r="WXS1" s="629"/>
      <c r="WXT1" s="629"/>
      <c r="WXU1" s="629"/>
      <c r="WXV1" s="629"/>
      <c r="WXW1" s="629"/>
      <c r="WXX1" s="629"/>
      <c r="WXY1" s="629"/>
      <c r="WXZ1" s="629"/>
      <c r="WYA1" s="629"/>
      <c r="WYB1" s="629"/>
      <c r="WYC1" s="629"/>
      <c r="WYD1" s="629"/>
      <c r="WYE1" s="629"/>
      <c r="WYF1" s="629"/>
      <c r="WYG1" s="629"/>
      <c r="WYH1" s="629"/>
      <c r="WYI1" s="629"/>
      <c r="WYJ1" s="629"/>
      <c r="WYK1" s="629"/>
      <c r="WYL1" s="629"/>
      <c r="WYM1" s="629"/>
      <c r="WYN1" s="629"/>
      <c r="WYO1" s="629"/>
      <c r="WYP1" s="629"/>
      <c r="WYQ1" s="629"/>
      <c r="WYR1" s="629"/>
      <c r="WYS1" s="629"/>
      <c r="WYT1" s="629"/>
      <c r="WYU1" s="629"/>
      <c r="WYV1" s="629"/>
      <c r="WYW1" s="629"/>
      <c r="WYX1" s="629"/>
      <c r="WYY1" s="629"/>
      <c r="WYZ1" s="629"/>
      <c r="WZA1" s="629"/>
      <c r="WZB1" s="629"/>
      <c r="WZC1" s="629"/>
      <c r="WZD1" s="629"/>
      <c r="WZE1" s="629"/>
      <c r="WZF1" s="629"/>
      <c r="WZG1" s="629"/>
      <c r="WZH1" s="629"/>
      <c r="WZI1" s="629"/>
      <c r="WZJ1" s="629"/>
      <c r="WZK1" s="629"/>
      <c r="WZL1" s="629"/>
      <c r="WZM1" s="629"/>
      <c r="WZN1" s="629"/>
      <c r="WZO1" s="629"/>
      <c r="WZP1" s="629"/>
      <c r="WZQ1" s="629"/>
      <c r="WZR1" s="629"/>
      <c r="WZS1" s="629"/>
      <c r="WZT1" s="629"/>
      <c r="WZU1" s="629"/>
      <c r="WZV1" s="629"/>
      <c r="WZW1" s="629"/>
      <c r="WZX1" s="629"/>
      <c r="WZY1" s="629"/>
      <c r="WZZ1" s="629"/>
      <c r="XAA1" s="629"/>
      <c r="XAB1" s="629"/>
      <c r="XAC1" s="629"/>
      <c r="XAD1" s="629"/>
      <c r="XAE1" s="629"/>
      <c r="XAF1" s="629"/>
      <c r="XAG1" s="629"/>
      <c r="XAH1" s="629"/>
      <c r="XAI1" s="629"/>
      <c r="XAJ1" s="629"/>
      <c r="XAK1" s="629"/>
      <c r="XAL1" s="629"/>
      <c r="XAM1" s="629"/>
      <c r="XAN1" s="629"/>
      <c r="XAO1" s="629"/>
      <c r="XAP1" s="629"/>
      <c r="XAQ1" s="629"/>
      <c r="XAR1" s="629"/>
      <c r="XAS1" s="629"/>
      <c r="XAT1" s="629"/>
      <c r="XAU1" s="629"/>
      <c r="XAV1" s="629"/>
      <c r="XAW1" s="629"/>
      <c r="XAX1" s="629"/>
      <c r="XAY1" s="629"/>
      <c r="XAZ1" s="629"/>
      <c r="XBA1" s="629"/>
      <c r="XBB1" s="629"/>
      <c r="XBC1" s="629"/>
      <c r="XBD1" s="629"/>
      <c r="XBE1" s="629"/>
      <c r="XBF1" s="629"/>
      <c r="XBG1" s="629"/>
      <c r="XBH1" s="629"/>
      <c r="XBI1" s="629"/>
      <c r="XBJ1" s="629"/>
      <c r="XBK1" s="629"/>
      <c r="XBL1" s="629"/>
      <c r="XBM1" s="629"/>
      <c r="XBN1" s="629"/>
      <c r="XBO1" s="629"/>
      <c r="XBP1" s="629"/>
      <c r="XBQ1" s="629"/>
      <c r="XBR1" s="629"/>
      <c r="XBS1" s="629"/>
      <c r="XBT1" s="629"/>
      <c r="XBU1" s="629"/>
      <c r="XBV1" s="629"/>
      <c r="XBW1" s="629"/>
      <c r="XBX1" s="629"/>
      <c r="XBY1" s="629"/>
      <c r="XBZ1" s="629"/>
      <c r="XCA1" s="629"/>
      <c r="XCB1" s="629"/>
      <c r="XCC1" s="629"/>
      <c r="XCD1" s="629"/>
      <c r="XCE1" s="629"/>
      <c r="XCF1" s="629"/>
      <c r="XCG1" s="629"/>
      <c r="XCH1" s="629"/>
      <c r="XCI1" s="629"/>
      <c r="XCJ1" s="629"/>
      <c r="XCK1" s="629"/>
      <c r="XCL1" s="629"/>
      <c r="XCM1" s="629"/>
      <c r="XCN1" s="629"/>
      <c r="XCO1" s="629"/>
      <c r="XCP1" s="629"/>
      <c r="XCQ1" s="629"/>
      <c r="XCR1" s="629"/>
      <c r="XCS1" s="629"/>
      <c r="XCT1" s="629"/>
      <c r="XCU1" s="629"/>
      <c r="XCV1" s="629"/>
      <c r="XCW1" s="629"/>
      <c r="XCX1" s="629"/>
      <c r="XCY1" s="629"/>
      <c r="XCZ1" s="629"/>
      <c r="XDA1" s="629"/>
      <c r="XDB1" s="629"/>
      <c r="XDC1" s="629"/>
      <c r="XDD1" s="629"/>
      <c r="XDE1" s="629"/>
      <c r="XDF1" s="629"/>
      <c r="XDG1" s="629"/>
      <c r="XDH1" s="629"/>
      <c r="XDI1" s="629"/>
      <c r="XDJ1" s="629"/>
      <c r="XDK1" s="629"/>
      <c r="XDL1" s="629"/>
      <c r="XDM1" s="629"/>
      <c r="XDN1" s="629"/>
      <c r="XDO1" s="629"/>
      <c r="XDP1" s="629"/>
      <c r="XDQ1" s="629"/>
      <c r="XDR1" s="629"/>
      <c r="XDS1" s="629"/>
      <c r="XDT1" s="629"/>
      <c r="XDU1" s="629"/>
      <c r="XDV1" s="629"/>
      <c r="XDW1" s="629"/>
      <c r="XDX1" s="629"/>
      <c r="XDY1" s="629"/>
      <c r="XDZ1" s="629"/>
      <c r="XEA1" s="629"/>
      <c r="XEB1" s="629"/>
      <c r="XEC1" s="629"/>
      <c r="XED1" s="629"/>
      <c r="XEE1" s="629"/>
      <c r="XEF1" s="629"/>
      <c r="XEG1" s="629"/>
      <c r="XEH1" s="629"/>
      <c r="XEI1" s="629"/>
      <c r="XEJ1" s="629"/>
      <c r="XEK1" s="629"/>
      <c r="XEL1" s="629"/>
      <c r="XEM1" s="629"/>
      <c r="XEN1" s="629"/>
      <c r="XEO1" s="629"/>
      <c r="XEP1" s="629"/>
      <c r="XEQ1" s="629"/>
      <c r="XER1" s="629"/>
      <c r="XES1" s="629"/>
      <c r="XET1" s="629"/>
      <c r="XEU1" s="629"/>
      <c r="XEV1" s="629"/>
      <c r="XEW1" s="629"/>
      <c r="XEX1" s="629"/>
      <c r="XEY1" s="629"/>
      <c r="XEZ1" s="629"/>
      <c r="XFA1" s="629"/>
      <c r="XFB1" s="629"/>
      <c r="XFC1" s="629"/>
      <c r="XFD1" s="629"/>
    </row>
    <row r="2" spans="1:16384" x14ac:dyDescent="0.2">
      <c r="A2" s="629" t="str">
        <f>'Rate Case Constants'!C10</f>
        <v>CASE NO. 2025-00114 - ELECTRIC OPERATIONS</v>
      </c>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629"/>
      <c r="BP2" s="629"/>
      <c r="BQ2" s="629"/>
      <c r="BR2" s="629"/>
      <c r="BS2" s="629"/>
      <c r="BT2" s="629"/>
      <c r="BU2" s="629"/>
      <c r="BV2" s="629"/>
      <c r="BW2" s="629"/>
      <c r="BX2" s="629"/>
      <c r="BY2" s="629"/>
      <c r="BZ2" s="629"/>
      <c r="CA2" s="629"/>
      <c r="CB2" s="629"/>
      <c r="CC2" s="629"/>
      <c r="CD2" s="629"/>
      <c r="CE2" s="629"/>
      <c r="CF2" s="629"/>
      <c r="CG2" s="629"/>
      <c r="CH2" s="629"/>
      <c r="CI2" s="629"/>
      <c r="CJ2" s="629"/>
      <c r="CK2" s="629"/>
      <c r="CL2" s="629"/>
      <c r="CM2" s="629"/>
      <c r="CN2" s="629"/>
      <c r="CO2" s="629"/>
      <c r="CP2" s="629"/>
      <c r="CQ2" s="629"/>
      <c r="CR2" s="629"/>
      <c r="CS2" s="629"/>
      <c r="CT2" s="629"/>
      <c r="CU2" s="629"/>
      <c r="CV2" s="629"/>
      <c r="CW2" s="629"/>
      <c r="CX2" s="629"/>
      <c r="CY2" s="629"/>
      <c r="CZ2" s="629"/>
      <c r="DA2" s="629"/>
      <c r="DB2" s="629"/>
      <c r="DC2" s="629"/>
      <c r="DD2" s="629"/>
      <c r="DE2" s="629"/>
      <c r="DF2" s="629"/>
      <c r="DG2" s="629"/>
      <c r="DH2" s="629"/>
      <c r="DI2" s="629"/>
      <c r="DJ2" s="629"/>
      <c r="DK2" s="629"/>
      <c r="DL2" s="629"/>
      <c r="DM2" s="629"/>
      <c r="DN2" s="629"/>
      <c r="DO2" s="629"/>
      <c r="DP2" s="629"/>
      <c r="DQ2" s="629"/>
      <c r="DR2" s="629"/>
      <c r="DS2" s="629"/>
      <c r="DT2" s="629"/>
      <c r="DU2" s="629"/>
      <c r="DV2" s="629"/>
      <c r="DW2" s="629"/>
      <c r="DX2" s="629"/>
      <c r="DY2" s="629"/>
      <c r="DZ2" s="629"/>
      <c r="EA2" s="629"/>
      <c r="EB2" s="629"/>
      <c r="EC2" s="629"/>
      <c r="ED2" s="629"/>
      <c r="EE2" s="629"/>
      <c r="EF2" s="629"/>
      <c r="EG2" s="629"/>
      <c r="EH2" s="629"/>
      <c r="EI2" s="629"/>
      <c r="EJ2" s="629"/>
      <c r="EK2" s="629"/>
      <c r="EL2" s="629"/>
      <c r="EM2" s="629"/>
      <c r="EN2" s="629"/>
      <c r="EO2" s="629"/>
      <c r="EP2" s="629"/>
      <c r="EQ2" s="629"/>
      <c r="ER2" s="629"/>
      <c r="ES2" s="629"/>
      <c r="ET2" s="629"/>
      <c r="EU2" s="629"/>
      <c r="EV2" s="629"/>
      <c r="EW2" s="629"/>
      <c r="EX2" s="629"/>
      <c r="EY2" s="629"/>
      <c r="EZ2" s="629"/>
      <c r="FA2" s="629"/>
      <c r="FB2" s="629"/>
      <c r="FC2" s="629"/>
      <c r="FD2" s="629"/>
      <c r="FE2" s="629"/>
      <c r="FF2" s="629"/>
      <c r="FG2" s="629"/>
      <c r="FH2" s="629"/>
      <c r="FI2" s="629"/>
      <c r="FJ2" s="629"/>
      <c r="FK2" s="629"/>
      <c r="FL2" s="629"/>
      <c r="FM2" s="629"/>
      <c r="FN2" s="629"/>
      <c r="FO2" s="629"/>
      <c r="FP2" s="629"/>
      <c r="FQ2" s="629"/>
      <c r="FR2" s="629"/>
      <c r="FS2" s="629"/>
      <c r="FT2" s="629"/>
      <c r="FU2" s="629"/>
      <c r="FV2" s="629"/>
      <c r="FW2" s="629"/>
      <c r="FX2" s="629"/>
      <c r="FY2" s="629"/>
      <c r="FZ2" s="629"/>
      <c r="GA2" s="629"/>
      <c r="GB2" s="629"/>
      <c r="GC2" s="629"/>
      <c r="GD2" s="629"/>
      <c r="GE2" s="629"/>
      <c r="GF2" s="629"/>
      <c r="GG2" s="629"/>
      <c r="GH2" s="629"/>
      <c r="GI2" s="629"/>
      <c r="GJ2" s="629"/>
      <c r="GK2" s="629"/>
      <c r="GL2" s="629"/>
      <c r="GM2" s="629"/>
      <c r="GN2" s="629"/>
      <c r="GO2" s="629"/>
      <c r="GP2" s="629"/>
      <c r="GQ2" s="629"/>
      <c r="GR2" s="629"/>
      <c r="GS2" s="629"/>
      <c r="GT2" s="629"/>
      <c r="GU2" s="629"/>
      <c r="GV2" s="629"/>
      <c r="GW2" s="629"/>
      <c r="GX2" s="629"/>
      <c r="GY2" s="629"/>
      <c r="GZ2" s="629"/>
      <c r="HA2" s="629"/>
      <c r="HB2" s="629"/>
      <c r="HC2" s="629"/>
      <c r="HD2" s="629"/>
      <c r="HE2" s="629"/>
      <c r="HF2" s="629"/>
      <c r="HG2" s="629"/>
      <c r="HH2" s="629"/>
      <c r="HI2" s="629"/>
      <c r="HJ2" s="629"/>
      <c r="HK2" s="629"/>
      <c r="HL2" s="629"/>
      <c r="HM2" s="629"/>
      <c r="HN2" s="629"/>
      <c r="HO2" s="629"/>
      <c r="HP2" s="629"/>
      <c r="HQ2" s="629"/>
      <c r="HR2" s="629"/>
      <c r="HS2" s="629"/>
      <c r="HT2" s="629"/>
      <c r="HU2" s="629"/>
      <c r="HV2" s="629"/>
      <c r="HW2" s="629"/>
      <c r="HX2" s="629"/>
      <c r="HY2" s="629"/>
      <c r="HZ2" s="629"/>
      <c r="IA2" s="629"/>
      <c r="IB2" s="629"/>
      <c r="IC2" s="629"/>
      <c r="ID2" s="629"/>
      <c r="IE2" s="629"/>
      <c r="IF2" s="629"/>
      <c r="IG2" s="629"/>
      <c r="IH2" s="629"/>
      <c r="II2" s="629"/>
      <c r="IJ2" s="629"/>
      <c r="IK2" s="629"/>
      <c r="IL2" s="629"/>
      <c r="IM2" s="629"/>
      <c r="IN2" s="629"/>
      <c r="IO2" s="629"/>
      <c r="IP2" s="629"/>
      <c r="IQ2" s="629"/>
      <c r="IR2" s="629"/>
      <c r="IS2" s="629"/>
      <c r="IT2" s="629"/>
      <c r="IU2" s="629"/>
      <c r="IV2" s="629"/>
      <c r="IW2" s="629"/>
      <c r="IX2" s="629"/>
      <c r="IY2" s="629"/>
      <c r="IZ2" s="629"/>
      <c r="JA2" s="629"/>
      <c r="JB2" s="629"/>
      <c r="JC2" s="629"/>
      <c r="JD2" s="629"/>
      <c r="JE2" s="629"/>
      <c r="JF2" s="629"/>
      <c r="JG2" s="629"/>
      <c r="JH2" s="629"/>
      <c r="JI2" s="629"/>
      <c r="JJ2" s="629"/>
      <c r="JK2" s="629"/>
      <c r="JL2" s="629"/>
      <c r="JM2" s="629"/>
      <c r="JN2" s="629"/>
      <c r="JO2" s="629"/>
      <c r="JP2" s="629"/>
      <c r="JQ2" s="629"/>
      <c r="JR2" s="629"/>
      <c r="JS2" s="629"/>
      <c r="JT2" s="629"/>
      <c r="JU2" s="629"/>
      <c r="JV2" s="629"/>
      <c r="JW2" s="629"/>
      <c r="JX2" s="629"/>
      <c r="JY2" s="629"/>
      <c r="JZ2" s="629"/>
      <c r="KA2" s="629"/>
      <c r="KB2" s="629"/>
      <c r="KC2" s="629"/>
      <c r="KD2" s="629"/>
      <c r="KE2" s="629"/>
      <c r="KF2" s="629"/>
      <c r="KG2" s="629"/>
      <c r="KH2" s="629"/>
      <c r="KI2" s="629"/>
      <c r="KJ2" s="629"/>
      <c r="KK2" s="629"/>
      <c r="KL2" s="629"/>
      <c r="KM2" s="629"/>
      <c r="KN2" s="629"/>
      <c r="KO2" s="629"/>
      <c r="KP2" s="629"/>
      <c r="KQ2" s="629"/>
      <c r="KR2" s="629"/>
      <c r="KS2" s="629"/>
      <c r="KT2" s="629"/>
      <c r="KU2" s="629"/>
      <c r="KV2" s="629"/>
      <c r="KW2" s="629"/>
      <c r="KX2" s="629"/>
      <c r="KY2" s="629"/>
      <c r="KZ2" s="629"/>
      <c r="LA2" s="629"/>
      <c r="LB2" s="629"/>
      <c r="LC2" s="629"/>
      <c r="LD2" s="629"/>
      <c r="LE2" s="629"/>
      <c r="LF2" s="629"/>
      <c r="LG2" s="629"/>
      <c r="LH2" s="629"/>
      <c r="LI2" s="629"/>
      <c r="LJ2" s="629"/>
      <c r="LK2" s="629"/>
      <c r="LL2" s="629"/>
      <c r="LM2" s="629"/>
      <c r="LN2" s="629"/>
      <c r="LO2" s="629"/>
      <c r="LP2" s="629"/>
      <c r="LQ2" s="629"/>
      <c r="LR2" s="629"/>
      <c r="LS2" s="629"/>
      <c r="LT2" s="629"/>
      <c r="LU2" s="629"/>
      <c r="LV2" s="629"/>
      <c r="LW2" s="629"/>
      <c r="LX2" s="629"/>
      <c r="LY2" s="629"/>
      <c r="LZ2" s="629"/>
      <c r="MA2" s="629"/>
      <c r="MB2" s="629"/>
      <c r="MC2" s="629"/>
      <c r="MD2" s="629"/>
      <c r="ME2" s="629"/>
      <c r="MF2" s="629"/>
      <c r="MG2" s="629"/>
      <c r="MH2" s="629"/>
      <c r="MI2" s="629"/>
      <c r="MJ2" s="629"/>
      <c r="MK2" s="629"/>
      <c r="ML2" s="629"/>
      <c r="MM2" s="629"/>
      <c r="MN2" s="629"/>
      <c r="MO2" s="629"/>
      <c r="MP2" s="629"/>
      <c r="MQ2" s="629"/>
      <c r="MR2" s="629"/>
      <c r="MS2" s="629"/>
      <c r="MT2" s="629"/>
      <c r="MU2" s="629"/>
      <c r="MV2" s="629"/>
      <c r="MW2" s="629"/>
      <c r="MX2" s="629"/>
      <c r="MY2" s="629"/>
      <c r="MZ2" s="629"/>
      <c r="NA2" s="629"/>
      <c r="NB2" s="629"/>
      <c r="NC2" s="629"/>
      <c r="ND2" s="629"/>
      <c r="NE2" s="629"/>
      <c r="NF2" s="629"/>
      <c r="NG2" s="629"/>
      <c r="NH2" s="629"/>
      <c r="NI2" s="629"/>
      <c r="NJ2" s="629"/>
      <c r="NK2" s="629"/>
      <c r="NL2" s="629"/>
      <c r="NM2" s="629"/>
      <c r="NN2" s="629"/>
      <c r="NO2" s="629"/>
      <c r="NP2" s="629"/>
      <c r="NQ2" s="629"/>
      <c r="NR2" s="629"/>
      <c r="NS2" s="629"/>
      <c r="NT2" s="629"/>
      <c r="NU2" s="629"/>
      <c r="NV2" s="629"/>
      <c r="NW2" s="629"/>
      <c r="NX2" s="629"/>
      <c r="NY2" s="629"/>
      <c r="NZ2" s="629"/>
      <c r="OA2" s="629"/>
      <c r="OB2" s="629"/>
      <c r="OC2" s="629"/>
      <c r="OD2" s="629"/>
      <c r="OE2" s="629"/>
      <c r="OF2" s="629"/>
      <c r="OG2" s="629"/>
      <c r="OH2" s="629"/>
      <c r="OI2" s="629"/>
      <c r="OJ2" s="629"/>
      <c r="OK2" s="629"/>
      <c r="OL2" s="629"/>
      <c r="OM2" s="629"/>
      <c r="ON2" s="629"/>
      <c r="OO2" s="629"/>
      <c r="OP2" s="629"/>
      <c r="OQ2" s="629"/>
      <c r="OR2" s="629"/>
      <c r="OS2" s="629"/>
      <c r="OT2" s="629"/>
      <c r="OU2" s="629"/>
      <c r="OV2" s="629"/>
      <c r="OW2" s="629"/>
      <c r="OX2" s="629"/>
      <c r="OY2" s="629"/>
      <c r="OZ2" s="629"/>
      <c r="PA2" s="629"/>
      <c r="PB2" s="629"/>
      <c r="PC2" s="629"/>
      <c r="PD2" s="629"/>
      <c r="PE2" s="629"/>
      <c r="PF2" s="629"/>
      <c r="PG2" s="629"/>
      <c r="PH2" s="629"/>
      <c r="PI2" s="629"/>
      <c r="PJ2" s="629"/>
      <c r="PK2" s="629"/>
      <c r="PL2" s="629"/>
      <c r="PM2" s="629"/>
      <c r="PN2" s="629"/>
      <c r="PO2" s="629"/>
      <c r="PP2" s="629"/>
      <c r="PQ2" s="629"/>
      <c r="PR2" s="629"/>
      <c r="PS2" s="629"/>
      <c r="PT2" s="629"/>
      <c r="PU2" s="629"/>
      <c r="PV2" s="629"/>
      <c r="PW2" s="629"/>
      <c r="PX2" s="629"/>
      <c r="PY2" s="629"/>
      <c r="PZ2" s="629"/>
      <c r="QA2" s="629"/>
      <c r="QB2" s="629"/>
      <c r="QC2" s="629"/>
      <c r="QD2" s="629"/>
      <c r="QE2" s="629"/>
      <c r="QF2" s="629"/>
      <c r="QG2" s="629"/>
      <c r="QH2" s="629"/>
      <c r="QI2" s="629"/>
      <c r="QJ2" s="629"/>
      <c r="QK2" s="629"/>
      <c r="QL2" s="629"/>
      <c r="QM2" s="629"/>
      <c r="QN2" s="629"/>
      <c r="QO2" s="629"/>
      <c r="QP2" s="629"/>
      <c r="QQ2" s="629"/>
      <c r="QR2" s="629"/>
      <c r="QS2" s="629"/>
      <c r="QT2" s="629"/>
      <c r="QU2" s="629"/>
      <c r="QV2" s="629"/>
      <c r="QW2" s="629"/>
      <c r="QX2" s="629"/>
      <c r="QY2" s="629"/>
      <c r="QZ2" s="629"/>
      <c r="RA2" s="629"/>
      <c r="RB2" s="629"/>
      <c r="RC2" s="629"/>
      <c r="RD2" s="629"/>
      <c r="RE2" s="629"/>
      <c r="RF2" s="629"/>
      <c r="RG2" s="629"/>
      <c r="RH2" s="629"/>
      <c r="RI2" s="629"/>
      <c r="RJ2" s="629"/>
      <c r="RK2" s="629"/>
      <c r="RL2" s="629"/>
      <c r="RM2" s="629"/>
      <c r="RN2" s="629"/>
      <c r="RO2" s="629"/>
      <c r="RP2" s="629"/>
      <c r="RQ2" s="629"/>
      <c r="RR2" s="629"/>
      <c r="RS2" s="629"/>
      <c r="RT2" s="629"/>
      <c r="RU2" s="629"/>
      <c r="RV2" s="629"/>
      <c r="RW2" s="629"/>
      <c r="RX2" s="629"/>
      <c r="RY2" s="629"/>
      <c r="RZ2" s="629"/>
      <c r="SA2" s="629"/>
      <c r="SB2" s="629"/>
      <c r="SC2" s="629"/>
      <c r="SD2" s="629"/>
      <c r="SE2" s="629"/>
      <c r="SF2" s="629"/>
      <c r="SG2" s="629"/>
      <c r="SH2" s="629"/>
      <c r="SI2" s="629"/>
      <c r="SJ2" s="629"/>
      <c r="SK2" s="629"/>
      <c r="SL2" s="629"/>
      <c r="SM2" s="629"/>
      <c r="SN2" s="629"/>
      <c r="SO2" s="629"/>
      <c r="SP2" s="629"/>
      <c r="SQ2" s="629"/>
      <c r="SR2" s="629"/>
      <c r="SS2" s="629"/>
      <c r="ST2" s="629"/>
      <c r="SU2" s="629"/>
      <c r="SV2" s="629"/>
      <c r="SW2" s="629"/>
      <c r="SX2" s="629"/>
      <c r="SY2" s="629"/>
      <c r="SZ2" s="629"/>
      <c r="TA2" s="629"/>
      <c r="TB2" s="629"/>
      <c r="TC2" s="629"/>
      <c r="TD2" s="629"/>
      <c r="TE2" s="629"/>
      <c r="TF2" s="629"/>
      <c r="TG2" s="629"/>
      <c r="TH2" s="629"/>
      <c r="TI2" s="629"/>
      <c r="TJ2" s="629"/>
      <c r="TK2" s="629"/>
      <c r="TL2" s="629"/>
      <c r="TM2" s="629"/>
      <c r="TN2" s="629"/>
      <c r="TO2" s="629"/>
      <c r="TP2" s="629"/>
      <c r="TQ2" s="629"/>
      <c r="TR2" s="629"/>
      <c r="TS2" s="629"/>
      <c r="TT2" s="629"/>
      <c r="TU2" s="629"/>
      <c r="TV2" s="629"/>
      <c r="TW2" s="629"/>
      <c r="TX2" s="629"/>
      <c r="TY2" s="629"/>
      <c r="TZ2" s="629"/>
      <c r="UA2" s="629"/>
      <c r="UB2" s="629"/>
      <c r="UC2" s="629"/>
      <c r="UD2" s="629"/>
      <c r="UE2" s="629"/>
      <c r="UF2" s="629"/>
      <c r="UG2" s="629"/>
      <c r="UH2" s="629"/>
      <c r="UI2" s="629"/>
      <c r="UJ2" s="629"/>
      <c r="UK2" s="629"/>
      <c r="UL2" s="629"/>
      <c r="UM2" s="629"/>
      <c r="UN2" s="629"/>
      <c r="UO2" s="629"/>
      <c r="UP2" s="629"/>
      <c r="UQ2" s="629"/>
      <c r="UR2" s="629"/>
      <c r="US2" s="629"/>
      <c r="UT2" s="629"/>
      <c r="UU2" s="629"/>
      <c r="UV2" s="629"/>
      <c r="UW2" s="629"/>
      <c r="UX2" s="629"/>
      <c r="UY2" s="629"/>
      <c r="UZ2" s="629"/>
      <c r="VA2" s="629"/>
      <c r="VB2" s="629"/>
      <c r="VC2" s="629"/>
      <c r="VD2" s="629"/>
      <c r="VE2" s="629"/>
      <c r="VF2" s="629"/>
      <c r="VG2" s="629"/>
      <c r="VH2" s="629"/>
      <c r="VI2" s="629"/>
      <c r="VJ2" s="629"/>
      <c r="VK2" s="629"/>
      <c r="VL2" s="629"/>
      <c r="VM2" s="629"/>
      <c r="VN2" s="629"/>
      <c r="VO2" s="629"/>
      <c r="VP2" s="629"/>
      <c r="VQ2" s="629"/>
      <c r="VR2" s="629"/>
      <c r="VS2" s="629"/>
      <c r="VT2" s="629"/>
      <c r="VU2" s="629"/>
      <c r="VV2" s="629"/>
      <c r="VW2" s="629"/>
      <c r="VX2" s="629"/>
      <c r="VY2" s="629"/>
      <c r="VZ2" s="629"/>
      <c r="WA2" s="629"/>
      <c r="WB2" s="629"/>
      <c r="WC2" s="629"/>
      <c r="WD2" s="629"/>
      <c r="WE2" s="629"/>
      <c r="WF2" s="629"/>
      <c r="WG2" s="629"/>
      <c r="WH2" s="629"/>
      <c r="WI2" s="629"/>
      <c r="WJ2" s="629"/>
      <c r="WK2" s="629"/>
      <c r="WL2" s="629"/>
      <c r="WM2" s="629"/>
      <c r="WN2" s="629"/>
      <c r="WO2" s="629"/>
      <c r="WP2" s="629"/>
      <c r="WQ2" s="629"/>
      <c r="WR2" s="629"/>
      <c r="WS2" s="629"/>
      <c r="WT2" s="629"/>
      <c r="WU2" s="629"/>
      <c r="WV2" s="629"/>
      <c r="WW2" s="629"/>
      <c r="WX2" s="629"/>
      <c r="WY2" s="629"/>
      <c r="WZ2" s="629"/>
      <c r="XA2" s="629"/>
      <c r="XB2" s="629"/>
      <c r="XC2" s="629"/>
      <c r="XD2" s="629"/>
      <c r="XE2" s="629"/>
      <c r="XF2" s="629"/>
      <c r="XG2" s="629"/>
      <c r="XH2" s="629"/>
      <c r="XI2" s="629"/>
      <c r="XJ2" s="629"/>
      <c r="XK2" s="629"/>
      <c r="XL2" s="629"/>
      <c r="XM2" s="629"/>
      <c r="XN2" s="629"/>
      <c r="XO2" s="629"/>
      <c r="XP2" s="629"/>
      <c r="XQ2" s="629"/>
      <c r="XR2" s="629"/>
      <c r="XS2" s="629"/>
      <c r="XT2" s="629"/>
      <c r="XU2" s="629"/>
      <c r="XV2" s="629"/>
      <c r="XW2" s="629"/>
      <c r="XX2" s="629"/>
      <c r="XY2" s="629"/>
      <c r="XZ2" s="629"/>
      <c r="YA2" s="629"/>
      <c r="YB2" s="629"/>
      <c r="YC2" s="629"/>
      <c r="YD2" s="629"/>
      <c r="YE2" s="629"/>
      <c r="YF2" s="629"/>
      <c r="YG2" s="629"/>
      <c r="YH2" s="629"/>
      <c r="YI2" s="629"/>
      <c r="YJ2" s="629"/>
      <c r="YK2" s="629"/>
      <c r="YL2" s="629"/>
      <c r="YM2" s="629"/>
      <c r="YN2" s="629"/>
      <c r="YO2" s="629"/>
      <c r="YP2" s="629"/>
      <c r="YQ2" s="629"/>
      <c r="YR2" s="629"/>
      <c r="YS2" s="629"/>
      <c r="YT2" s="629"/>
      <c r="YU2" s="629"/>
      <c r="YV2" s="629"/>
      <c r="YW2" s="629"/>
      <c r="YX2" s="629"/>
      <c r="YY2" s="629"/>
      <c r="YZ2" s="629"/>
      <c r="ZA2" s="629"/>
      <c r="ZB2" s="629"/>
      <c r="ZC2" s="629"/>
      <c r="ZD2" s="629"/>
      <c r="ZE2" s="629"/>
      <c r="ZF2" s="629"/>
      <c r="ZG2" s="629"/>
      <c r="ZH2" s="629"/>
      <c r="ZI2" s="629"/>
      <c r="ZJ2" s="629"/>
      <c r="ZK2" s="629"/>
      <c r="ZL2" s="629"/>
      <c r="ZM2" s="629"/>
      <c r="ZN2" s="629"/>
      <c r="ZO2" s="629"/>
      <c r="ZP2" s="629"/>
      <c r="ZQ2" s="629"/>
      <c r="ZR2" s="629"/>
      <c r="ZS2" s="629"/>
      <c r="ZT2" s="629"/>
      <c r="ZU2" s="629"/>
      <c r="ZV2" s="629"/>
      <c r="ZW2" s="629"/>
      <c r="ZX2" s="629"/>
      <c r="ZY2" s="629"/>
      <c r="ZZ2" s="629"/>
      <c r="AAA2" s="629"/>
      <c r="AAB2" s="629"/>
      <c r="AAC2" s="629"/>
      <c r="AAD2" s="629"/>
      <c r="AAE2" s="629"/>
      <c r="AAF2" s="629"/>
      <c r="AAG2" s="629"/>
      <c r="AAH2" s="629"/>
      <c r="AAI2" s="629"/>
      <c r="AAJ2" s="629"/>
      <c r="AAK2" s="629"/>
      <c r="AAL2" s="629"/>
      <c r="AAM2" s="629"/>
      <c r="AAN2" s="629"/>
      <c r="AAO2" s="629"/>
      <c r="AAP2" s="629"/>
      <c r="AAQ2" s="629"/>
      <c r="AAR2" s="629"/>
      <c r="AAS2" s="629"/>
      <c r="AAT2" s="629"/>
      <c r="AAU2" s="629"/>
      <c r="AAV2" s="629"/>
      <c r="AAW2" s="629"/>
      <c r="AAX2" s="629"/>
      <c r="AAY2" s="629"/>
      <c r="AAZ2" s="629"/>
      <c r="ABA2" s="629"/>
      <c r="ABB2" s="629"/>
      <c r="ABC2" s="629"/>
      <c r="ABD2" s="629"/>
      <c r="ABE2" s="629"/>
      <c r="ABF2" s="629"/>
      <c r="ABG2" s="629"/>
      <c r="ABH2" s="629"/>
      <c r="ABI2" s="629"/>
      <c r="ABJ2" s="629"/>
      <c r="ABK2" s="629"/>
      <c r="ABL2" s="629"/>
      <c r="ABM2" s="629"/>
      <c r="ABN2" s="629"/>
      <c r="ABO2" s="629"/>
      <c r="ABP2" s="629"/>
      <c r="ABQ2" s="629"/>
      <c r="ABR2" s="629"/>
      <c r="ABS2" s="629"/>
      <c r="ABT2" s="629"/>
      <c r="ABU2" s="629"/>
      <c r="ABV2" s="629"/>
      <c r="ABW2" s="629"/>
      <c r="ABX2" s="629"/>
      <c r="ABY2" s="629"/>
      <c r="ABZ2" s="629"/>
      <c r="ACA2" s="629"/>
      <c r="ACB2" s="629"/>
      <c r="ACC2" s="629"/>
      <c r="ACD2" s="629"/>
      <c r="ACE2" s="629"/>
      <c r="ACF2" s="629"/>
      <c r="ACG2" s="629"/>
      <c r="ACH2" s="629"/>
      <c r="ACI2" s="629"/>
      <c r="ACJ2" s="629"/>
      <c r="ACK2" s="629"/>
      <c r="ACL2" s="629"/>
      <c r="ACM2" s="629"/>
      <c r="ACN2" s="629"/>
      <c r="ACO2" s="629"/>
      <c r="ACP2" s="629"/>
      <c r="ACQ2" s="629"/>
      <c r="ACR2" s="629"/>
      <c r="ACS2" s="629"/>
      <c r="ACT2" s="629"/>
      <c r="ACU2" s="629"/>
      <c r="ACV2" s="629"/>
      <c r="ACW2" s="629"/>
      <c r="ACX2" s="629"/>
      <c r="ACY2" s="629"/>
      <c r="ACZ2" s="629"/>
      <c r="ADA2" s="629"/>
      <c r="ADB2" s="629"/>
      <c r="ADC2" s="629"/>
      <c r="ADD2" s="629"/>
      <c r="ADE2" s="629"/>
      <c r="ADF2" s="629"/>
      <c r="ADG2" s="629"/>
      <c r="ADH2" s="629"/>
      <c r="ADI2" s="629"/>
      <c r="ADJ2" s="629"/>
      <c r="ADK2" s="629"/>
      <c r="ADL2" s="629"/>
      <c r="ADM2" s="629"/>
      <c r="ADN2" s="629"/>
      <c r="ADO2" s="629"/>
      <c r="ADP2" s="629"/>
      <c r="ADQ2" s="629"/>
      <c r="ADR2" s="629"/>
      <c r="ADS2" s="629"/>
      <c r="ADT2" s="629"/>
      <c r="ADU2" s="629"/>
      <c r="ADV2" s="629"/>
      <c r="ADW2" s="629"/>
      <c r="ADX2" s="629"/>
      <c r="ADY2" s="629"/>
      <c r="ADZ2" s="629"/>
      <c r="AEA2" s="629"/>
      <c r="AEB2" s="629"/>
      <c r="AEC2" s="629"/>
      <c r="AED2" s="629"/>
      <c r="AEE2" s="629"/>
      <c r="AEF2" s="629"/>
      <c r="AEG2" s="629"/>
      <c r="AEH2" s="629"/>
      <c r="AEI2" s="629"/>
      <c r="AEJ2" s="629"/>
      <c r="AEK2" s="629"/>
      <c r="AEL2" s="629"/>
      <c r="AEM2" s="629"/>
      <c r="AEN2" s="629"/>
      <c r="AEO2" s="629"/>
      <c r="AEP2" s="629"/>
      <c r="AEQ2" s="629"/>
      <c r="AER2" s="629"/>
      <c r="AES2" s="629"/>
      <c r="AET2" s="629"/>
      <c r="AEU2" s="629"/>
      <c r="AEV2" s="629"/>
      <c r="AEW2" s="629"/>
      <c r="AEX2" s="629"/>
      <c r="AEY2" s="629"/>
      <c r="AEZ2" s="629"/>
      <c r="AFA2" s="629"/>
      <c r="AFB2" s="629"/>
      <c r="AFC2" s="629"/>
      <c r="AFD2" s="629"/>
      <c r="AFE2" s="629"/>
      <c r="AFF2" s="629"/>
      <c r="AFG2" s="629"/>
      <c r="AFH2" s="629"/>
      <c r="AFI2" s="629"/>
      <c r="AFJ2" s="629"/>
      <c r="AFK2" s="629"/>
      <c r="AFL2" s="629"/>
      <c r="AFM2" s="629"/>
      <c r="AFN2" s="629"/>
      <c r="AFO2" s="629"/>
      <c r="AFP2" s="629"/>
      <c r="AFQ2" s="629"/>
      <c r="AFR2" s="629"/>
      <c r="AFS2" s="629"/>
      <c r="AFT2" s="629"/>
      <c r="AFU2" s="629"/>
      <c r="AFV2" s="629"/>
      <c r="AFW2" s="629"/>
      <c r="AFX2" s="629"/>
      <c r="AFY2" s="629"/>
      <c r="AFZ2" s="629"/>
      <c r="AGA2" s="629"/>
      <c r="AGB2" s="629"/>
      <c r="AGC2" s="629"/>
      <c r="AGD2" s="629"/>
      <c r="AGE2" s="629"/>
      <c r="AGF2" s="629"/>
      <c r="AGG2" s="629"/>
      <c r="AGH2" s="629"/>
      <c r="AGI2" s="629"/>
      <c r="AGJ2" s="629"/>
      <c r="AGK2" s="629"/>
      <c r="AGL2" s="629"/>
      <c r="AGM2" s="629"/>
      <c r="AGN2" s="629"/>
      <c r="AGO2" s="629"/>
      <c r="AGP2" s="629"/>
      <c r="AGQ2" s="629"/>
      <c r="AGR2" s="629"/>
      <c r="AGS2" s="629"/>
      <c r="AGT2" s="629"/>
      <c r="AGU2" s="629"/>
      <c r="AGV2" s="629"/>
      <c r="AGW2" s="629"/>
      <c r="AGX2" s="629"/>
      <c r="AGY2" s="629"/>
      <c r="AGZ2" s="629"/>
      <c r="AHA2" s="629"/>
      <c r="AHB2" s="629"/>
      <c r="AHC2" s="629"/>
      <c r="AHD2" s="629"/>
      <c r="AHE2" s="629"/>
      <c r="AHF2" s="629"/>
      <c r="AHG2" s="629"/>
      <c r="AHH2" s="629"/>
      <c r="AHI2" s="629"/>
      <c r="AHJ2" s="629"/>
      <c r="AHK2" s="629"/>
      <c r="AHL2" s="629"/>
      <c r="AHM2" s="629"/>
      <c r="AHN2" s="629"/>
      <c r="AHO2" s="629"/>
      <c r="AHP2" s="629"/>
      <c r="AHQ2" s="629"/>
      <c r="AHR2" s="629"/>
      <c r="AHS2" s="629"/>
      <c r="AHT2" s="629"/>
      <c r="AHU2" s="629"/>
      <c r="AHV2" s="629"/>
      <c r="AHW2" s="629"/>
      <c r="AHX2" s="629"/>
      <c r="AHY2" s="629"/>
      <c r="AHZ2" s="629"/>
      <c r="AIA2" s="629"/>
      <c r="AIB2" s="629"/>
      <c r="AIC2" s="629"/>
      <c r="AID2" s="629"/>
      <c r="AIE2" s="629"/>
      <c r="AIF2" s="629"/>
      <c r="AIG2" s="629"/>
      <c r="AIH2" s="629"/>
      <c r="AII2" s="629"/>
      <c r="AIJ2" s="629"/>
      <c r="AIK2" s="629"/>
      <c r="AIL2" s="629"/>
      <c r="AIM2" s="629"/>
      <c r="AIN2" s="629"/>
      <c r="AIO2" s="629"/>
      <c r="AIP2" s="629"/>
      <c r="AIQ2" s="629"/>
      <c r="AIR2" s="629"/>
      <c r="AIS2" s="629"/>
      <c r="AIT2" s="629"/>
      <c r="AIU2" s="629"/>
      <c r="AIV2" s="629"/>
      <c r="AIW2" s="629"/>
      <c r="AIX2" s="629"/>
      <c r="AIY2" s="629"/>
      <c r="AIZ2" s="629"/>
      <c r="AJA2" s="629"/>
      <c r="AJB2" s="629"/>
      <c r="AJC2" s="629"/>
      <c r="AJD2" s="629"/>
      <c r="AJE2" s="629"/>
      <c r="AJF2" s="629"/>
      <c r="AJG2" s="629"/>
      <c r="AJH2" s="629"/>
      <c r="AJI2" s="629"/>
      <c r="AJJ2" s="629"/>
      <c r="AJK2" s="629"/>
      <c r="AJL2" s="629"/>
      <c r="AJM2" s="629"/>
      <c r="AJN2" s="629"/>
      <c r="AJO2" s="629"/>
      <c r="AJP2" s="629"/>
      <c r="AJQ2" s="629"/>
      <c r="AJR2" s="629"/>
      <c r="AJS2" s="629"/>
      <c r="AJT2" s="629"/>
      <c r="AJU2" s="629"/>
      <c r="AJV2" s="629"/>
      <c r="AJW2" s="629"/>
      <c r="AJX2" s="629"/>
      <c r="AJY2" s="629"/>
      <c r="AJZ2" s="629"/>
      <c r="AKA2" s="629"/>
      <c r="AKB2" s="629"/>
      <c r="AKC2" s="629"/>
      <c r="AKD2" s="629"/>
      <c r="AKE2" s="629"/>
      <c r="AKF2" s="629"/>
      <c r="AKG2" s="629"/>
      <c r="AKH2" s="629"/>
      <c r="AKI2" s="629"/>
      <c r="AKJ2" s="629"/>
      <c r="AKK2" s="629"/>
      <c r="AKL2" s="629"/>
      <c r="AKM2" s="629"/>
      <c r="AKN2" s="629"/>
      <c r="AKO2" s="629"/>
      <c r="AKP2" s="629"/>
      <c r="AKQ2" s="629"/>
      <c r="AKR2" s="629"/>
      <c r="AKS2" s="629"/>
      <c r="AKT2" s="629"/>
      <c r="AKU2" s="629"/>
      <c r="AKV2" s="629"/>
      <c r="AKW2" s="629"/>
      <c r="AKX2" s="629"/>
      <c r="AKY2" s="629"/>
      <c r="AKZ2" s="629"/>
      <c r="ALA2" s="629"/>
      <c r="ALB2" s="629"/>
      <c r="ALC2" s="629"/>
      <c r="ALD2" s="629"/>
      <c r="ALE2" s="629"/>
      <c r="ALF2" s="629"/>
      <c r="ALG2" s="629"/>
      <c r="ALH2" s="629"/>
      <c r="ALI2" s="629"/>
      <c r="ALJ2" s="629"/>
      <c r="ALK2" s="629"/>
      <c r="ALL2" s="629"/>
      <c r="ALM2" s="629"/>
      <c r="ALN2" s="629"/>
      <c r="ALO2" s="629"/>
      <c r="ALP2" s="629"/>
      <c r="ALQ2" s="629"/>
      <c r="ALR2" s="629"/>
      <c r="ALS2" s="629"/>
      <c r="ALT2" s="629"/>
      <c r="ALU2" s="629"/>
      <c r="ALV2" s="629"/>
      <c r="ALW2" s="629"/>
      <c r="ALX2" s="629"/>
      <c r="ALY2" s="629"/>
      <c r="ALZ2" s="629"/>
      <c r="AMA2" s="629"/>
      <c r="AMB2" s="629"/>
      <c r="AMC2" s="629"/>
      <c r="AMD2" s="629"/>
      <c r="AME2" s="629"/>
      <c r="AMF2" s="629"/>
      <c r="AMG2" s="629"/>
      <c r="AMH2" s="629"/>
      <c r="AMI2" s="629"/>
      <c r="AMJ2" s="629"/>
      <c r="AMK2" s="629"/>
      <c r="AML2" s="629"/>
      <c r="AMM2" s="629"/>
      <c r="AMN2" s="629"/>
      <c r="AMO2" s="629"/>
      <c r="AMP2" s="629"/>
      <c r="AMQ2" s="629"/>
      <c r="AMR2" s="629"/>
      <c r="AMS2" s="629"/>
      <c r="AMT2" s="629"/>
      <c r="AMU2" s="629"/>
      <c r="AMV2" s="629"/>
      <c r="AMW2" s="629"/>
      <c r="AMX2" s="629"/>
      <c r="AMY2" s="629"/>
      <c r="AMZ2" s="629"/>
      <c r="ANA2" s="629"/>
      <c r="ANB2" s="629"/>
      <c r="ANC2" s="629"/>
      <c r="AND2" s="629"/>
      <c r="ANE2" s="629"/>
      <c r="ANF2" s="629"/>
      <c r="ANG2" s="629"/>
      <c r="ANH2" s="629"/>
      <c r="ANI2" s="629"/>
      <c r="ANJ2" s="629"/>
      <c r="ANK2" s="629"/>
      <c r="ANL2" s="629"/>
      <c r="ANM2" s="629"/>
      <c r="ANN2" s="629"/>
      <c r="ANO2" s="629"/>
      <c r="ANP2" s="629"/>
      <c r="ANQ2" s="629"/>
      <c r="ANR2" s="629"/>
      <c r="ANS2" s="629"/>
      <c r="ANT2" s="629"/>
      <c r="ANU2" s="629"/>
      <c r="ANV2" s="629"/>
      <c r="ANW2" s="629"/>
      <c r="ANX2" s="629"/>
      <c r="ANY2" s="629"/>
      <c r="ANZ2" s="629"/>
      <c r="AOA2" s="629"/>
      <c r="AOB2" s="629"/>
      <c r="AOC2" s="629"/>
      <c r="AOD2" s="629"/>
      <c r="AOE2" s="629"/>
      <c r="AOF2" s="629"/>
      <c r="AOG2" s="629"/>
      <c r="AOH2" s="629"/>
      <c r="AOI2" s="629"/>
      <c r="AOJ2" s="629"/>
      <c r="AOK2" s="629"/>
      <c r="AOL2" s="629"/>
      <c r="AOM2" s="629"/>
      <c r="AON2" s="629"/>
      <c r="AOO2" s="629"/>
      <c r="AOP2" s="629"/>
      <c r="AOQ2" s="629"/>
      <c r="AOR2" s="629"/>
      <c r="AOS2" s="629"/>
      <c r="AOT2" s="629"/>
      <c r="AOU2" s="629"/>
      <c r="AOV2" s="629"/>
      <c r="AOW2" s="629"/>
      <c r="AOX2" s="629"/>
      <c r="AOY2" s="629"/>
      <c r="AOZ2" s="629"/>
      <c r="APA2" s="629"/>
      <c r="APB2" s="629"/>
      <c r="APC2" s="629"/>
      <c r="APD2" s="629"/>
      <c r="APE2" s="629"/>
      <c r="APF2" s="629"/>
      <c r="APG2" s="629"/>
      <c r="APH2" s="629"/>
      <c r="API2" s="629"/>
      <c r="APJ2" s="629"/>
      <c r="APK2" s="629"/>
      <c r="APL2" s="629"/>
      <c r="APM2" s="629"/>
      <c r="APN2" s="629"/>
      <c r="APO2" s="629"/>
      <c r="APP2" s="629"/>
      <c r="APQ2" s="629"/>
      <c r="APR2" s="629"/>
      <c r="APS2" s="629"/>
      <c r="APT2" s="629"/>
      <c r="APU2" s="629"/>
      <c r="APV2" s="629"/>
      <c r="APW2" s="629"/>
      <c r="APX2" s="629"/>
      <c r="APY2" s="629"/>
      <c r="APZ2" s="629"/>
      <c r="AQA2" s="629"/>
      <c r="AQB2" s="629"/>
      <c r="AQC2" s="629"/>
      <c r="AQD2" s="629"/>
      <c r="AQE2" s="629"/>
      <c r="AQF2" s="629"/>
      <c r="AQG2" s="629"/>
      <c r="AQH2" s="629"/>
      <c r="AQI2" s="629"/>
      <c r="AQJ2" s="629"/>
      <c r="AQK2" s="629"/>
      <c r="AQL2" s="629"/>
      <c r="AQM2" s="629"/>
      <c r="AQN2" s="629"/>
      <c r="AQO2" s="629"/>
      <c r="AQP2" s="629"/>
      <c r="AQQ2" s="629"/>
      <c r="AQR2" s="629"/>
      <c r="AQS2" s="629"/>
      <c r="AQT2" s="629"/>
      <c r="AQU2" s="629"/>
      <c r="AQV2" s="629"/>
      <c r="AQW2" s="629"/>
      <c r="AQX2" s="629"/>
      <c r="AQY2" s="629"/>
      <c r="AQZ2" s="629"/>
      <c r="ARA2" s="629"/>
      <c r="ARB2" s="629"/>
      <c r="ARC2" s="629"/>
      <c r="ARD2" s="629"/>
      <c r="ARE2" s="629"/>
      <c r="ARF2" s="629"/>
      <c r="ARG2" s="629"/>
      <c r="ARH2" s="629"/>
      <c r="ARI2" s="629"/>
      <c r="ARJ2" s="629"/>
      <c r="ARK2" s="629"/>
      <c r="ARL2" s="629"/>
      <c r="ARM2" s="629"/>
      <c r="ARN2" s="629"/>
      <c r="ARO2" s="629"/>
      <c r="ARP2" s="629"/>
      <c r="ARQ2" s="629"/>
      <c r="ARR2" s="629"/>
      <c r="ARS2" s="629"/>
      <c r="ART2" s="629"/>
      <c r="ARU2" s="629"/>
      <c r="ARV2" s="629"/>
      <c r="ARW2" s="629"/>
      <c r="ARX2" s="629"/>
      <c r="ARY2" s="629"/>
      <c r="ARZ2" s="629"/>
      <c r="ASA2" s="629"/>
      <c r="ASB2" s="629"/>
      <c r="ASC2" s="629"/>
      <c r="ASD2" s="629"/>
      <c r="ASE2" s="629"/>
      <c r="ASF2" s="629"/>
      <c r="ASG2" s="629"/>
      <c r="ASH2" s="629"/>
      <c r="ASI2" s="629"/>
      <c r="ASJ2" s="629"/>
      <c r="ASK2" s="629"/>
      <c r="ASL2" s="629"/>
      <c r="ASM2" s="629"/>
      <c r="ASN2" s="629"/>
      <c r="ASO2" s="629"/>
      <c r="ASP2" s="629"/>
      <c r="ASQ2" s="629"/>
      <c r="ASR2" s="629"/>
      <c r="ASS2" s="629"/>
      <c r="AST2" s="629"/>
      <c r="ASU2" s="629"/>
      <c r="ASV2" s="629"/>
      <c r="ASW2" s="629"/>
      <c r="ASX2" s="629"/>
      <c r="ASY2" s="629"/>
      <c r="ASZ2" s="629"/>
      <c r="ATA2" s="629"/>
      <c r="ATB2" s="629"/>
      <c r="ATC2" s="629"/>
      <c r="ATD2" s="629"/>
      <c r="ATE2" s="629"/>
      <c r="ATF2" s="629"/>
      <c r="ATG2" s="629"/>
      <c r="ATH2" s="629"/>
      <c r="ATI2" s="629"/>
      <c r="ATJ2" s="629"/>
      <c r="ATK2" s="629"/>
      <c r="ATL2" s="629"/>
      <c r="ATM2" s="629"/>
      <c r="ATN2" s="629"/>
      <c r="ATO2" s="629"/>
      <c r="ATP2" s="629"/>
      <c r="ATQ2" s="629"/>
      <c r="ATR2" s="629"/>
      <c r="ATS2" s="629"/>
      <c r="ATT2" s="629"/>
      <c r="ATU2" s="629"/>
      <c r="ATV2" s="629"/>
      <c r="ATW2" s="629"/>
      <c r="ATX2" s="629"/>
      <c r="ATY2" s="629"/>
      <c r="ATZ2" s="629"/>
      <c r="AUA2" s="629"/>
      <c r="AUB2" s="629"/>
      <c r="AUC2" s="629"/>
      <c r="AUD2" s="629"/>
      <c r="AUE2" s="629"/>
      <c r="AUF2" s="629"/>
      <c r="AUG2" s="629"/>
      <c r="AUH2" s="629"/>
      <c r="AUI2" s="629"/>
      <c r="AUJ2" s="629"/>
      <c r="AUK2" s="629"/>
      <c r="AUL2" s="629"/>
      <c r="AUM2" s="629"/>
      <c r="AUN2" s="629"/>
      <c r="AUO2" s="629"/>
      <c r="AUP2" s="629"/>
      <c r="AUQ2" s="629"/>
      <c r="AUR2" s="629"/>
      <c r="AUS2" s="629"/>
      <c r="AUT2" s="629"/>
      <c r="AUU2" s="629"/>
      <c r="AUV2" s="629"/>
      <c r="AUW2" s="629"/>
      <c r="AUX2" s="629"/>
      <c r="AUY2" s="629"/>
      <c r="AUZ2" s="629"/>
      <c r="AVA2" s="629"/>
      <c r="AVB2" s="629"/>
      <c r="AVC2" s="629"/>
      <c r="AVD2" s="629"/>
      <c r="AVE2" s="629"/>
      <c r="AVF2" s="629"/>
      <c r="AVG2" s="629"/>
      <c r="AVH2" s="629"/>
      <c r="AVI2" s="629"/>
      <c r="AVJ2" s="629"/>
      <c r="AVK2" s="629"/>
      <c r="AVL2" s="629"/>
      <c r="AVM2" s="629"/>
      <c r="AVN2" s="629"/>
      <c r="AVO2" s="629"/>
      <c r="AVP2" s="629"/>
      <c r="AVQ2" s="629"/>
      <c r="AVR2" s="629"/>
      <c r="AVS2" s="629"/>
      <c r="AVT2" s="629"/>
      <c r="AVU2" s="629"/>
      <c r="AVV2" s="629"/>
      <c r="AVW2" s="629"/>
      <c r="AVX2" s="629"/>
      <c r="AVY2" s="629"/>
      <c r="AVZ2" s="629"/>
      <c r="AWA2" s="629"/>
      <c r="AWB2" s="629"/>
      <c r="AWC2" s="629"/>
      <c r="AWD2" s="629"/>
      <c r="AWE2" s="629"/>
      <c r="AWF2" s="629"/>
      <c r="AWG2" s="629"/>
      <c r="AWH2" s="629"/>
      <c r="AWI2" s="629"/>
      <c r="AWJ2" s="629"/>
      <c r="AWK2" s="629"/>
      <c r="AWL2" s="629"/>
      <c r="AWM2" s="629"/>
      <c r="AWN2" s="629"/>
      <c r="AWO2" s="629"/>
      <c r="AWP2" s="629"/>
      <c r="AWQ2" s="629"/>
      <c r="AWR2" s="629"/>
      <c r="AWS2" s="629"/>
      <c r="AWT2" s="629"/>
      <c r="AWU2" s="629"/>
      <c r="AWV2" s="629"/>
      <c r="AWW2" s="629"/>
      <c r="AWX2" s="629"/>
      <c r="AWY2" s="629"/>
      <c r="AWZ2" s="629"/>
      <c r="AXA2" s="629"/>
      <c r="AXB2" s="629"/>
      <c r="AXC2" s="629"/>
      <c r="AXD2" s="629"/>
      <c r="AXE2" s="629"/>
      <c r="AXF2" s="629"/>
      <c r="AXG2" s="629"/>
      <c r="AXH2" s="629"/>
      <c r="AXI2" s="629"/>
      <c r="AXJ2" s="629"/>
      <c r="AXK2" s="629"/>
      <c r="AXL2" s="629"/>
      <c r="AXM2" s="629"/>
      <c r="AXN2" s="629"/>
      <c r="AXO2" s="629"/>
      <c r="AXP2" s="629"/>
      <c r="AXQ2" s="629"/>
      <c r="AXR2" s="629"/>
      <c r="AXS2" s="629"/>
      <c r="AXT2" s="629"/>
      <c r="AXU2" s="629"/>
      <c r="AXV2" s="629"/>
      <c r="AXW2" s="629"/>
      <c r="AXX2" s="629"/>
      <c r="AXY2" s="629"/>
      <c r="AXZ2" s="629"/>
      <c r="AYA2" s="629"/>
      <c r="AYB2" s="629"/>
      <c r="AYC2" s="629"/>
      <c r="AYD2" s="629"/>
      <c r="AYE2" s="629"/>
      <c r="AYF2" s="629"/>
      <c r="AYG2" s="629"/>
      <c r="AYH2" s="629"/>
      <c r="AYI2" s="629"/>
      <c r="AYJ2" s="629"/>
      <c r="AYK2" s="629"/>
      <c r="AYL2" s="629"/>
      <c r="AYM2" s="629"/>
      <c r="AYN2" s="629"/>
      <c r="AYO2" s="629"/>
      <c r="AYP2" s="629"/>
      <c r="AYQ2" s="629"/>
      <c r="AYR2" s="629"/>
      <c r="AYS2" s="629"/>
      <c r="AYT2" s="629"/>
      <c r="AYU2" s="629"/>
      <c r="AYV2" s="629"/>
      <c r="AYW2" s="629"/>
      <c r="AYX2" s="629"/>
      <c r="AYY2" s="629"/>
      <c r="AYZ2" s="629"/>
      <c r="AZA2" s="629"/>
      <c r="AZB2" s="629"/>
      <c r="AZC2" s="629"/>
      <c r="AZD2" s="629"/>
      <c r="AZE2" s="629"/>
      <c r="AZF2" s="629"/>
      <c r="AZG2" s="629"/>
      <c r="AZH2" s="629"/>
      <c r="AZI2" s="629"/>
      <c r="AZJ2" s="629"/>
      <c r="AZK2" s="629"/>
      <c r="AZL2" s="629"/>
      <c r="AZM2" s="629"/>
      <c r="AZN2" s="629"/>
      <c r="AZO2" s="629"/>
      <c r="AZP2" s="629"/>
      <c r="AZQ2" s="629"/>
      <c r="AZR2" s="629"/>
      <c r="AZS2" s="629"/>
      <c r="AZT2" s="629"/>
      <c r="AZU2" s="629"/>
      <c r="AZV2" s="629"/>
      <c r="AZW2" s="629"/>
      <c r="AZX2" s="629"/>
      <c r="AZY2" s="629"/>
      <c r="AZZ2" s="629"/>
      <c r="BAA2" s="629"/>
      <c r="BAB2" s="629"/>
      <c r="BAC2" s="629"/>
      <c r="BAD2" s="629"/>
      <c r="BAE2" s="629"/>
      <c r="BAF2" s="629"/>
      <c r="BAG2" s="629"/>
      <c r="BAH2" s="629"/>
      <c r="BAI2" s="629"/>
      <c r="BAJ2" s="629"/>
      <c r="BAK2" s="629"/>
      <c r="BAL2" s="629"/>
      <c r="BAM2" s="629"/>
      <c r="BAN2" s="629"/>
      <c r="BAO2" s="629"/>
      <c r="BAP2" s="629"/>
      <c r="BAQ2" s="629"/>
      <c r="BAR2" s="629"/>
      <c r="BAS2" s="629"/>
      <c r="BAT2" s="629"/>
      <c r="BAU2" s="629"/>
      <c r="BAV2" s="629"/>
      <c r="BAW2" s="629"/>
      <c r="BAX2" s="629"/>
      <c r="BAY2" s="629"/>
      <c r="BAZ2" s="629"/>
      <c r="BBA2" s="629"/>
      <c r="BBB2" s="629"/>
      <c r="BBC2" s="629"/>
      <c r="BBD2" s="629"/>
      <c r="BBE2" s="629"/>
      <c r="BBF2" s="629"/>
      <c r="BBG2" s="629"/>
      <c r="BBH2" s="629"/>
      <c r="BBI2" s="629"/>
      <c r="BBJ2" s="629"/>
      <c r="BBK2" s="629"/>
      <c r="BBL2" s="629"/>
      <c r="BBM2" s="629"/>
      <c r="BBN2" s="629"/>
      <c r="BBO2" s="629"/>
      <c r="BBP2" s="629"/>
      <c r="BBQ2" s="629"/>
      <c r="BBR2" s="629"/>
      <c r="BBS2" s="629"/>
      <c r="BBT2" s="629"/>
      <c r="BBU2" s="629"/>
      <c r="BBV2" s="629"/>
      <c r="BBW2" s="629"/>
      <c r="BBX2" s="629"/>
      <c r="BBY2" s="629"/>
      <c r="BBZ2" s="629"/>
      <c r="BCA2" s="629"/>
      <c r="BCB2" s="629"/>
      <c r="BCC2" s="629"/>
      <c r="BCD2" s="629"/>
      <c r="BCE2" s="629"/>
      <c r="BCF2" s="629"/>
      <c r="BCG2" s="629"/>
      <c r="BCH2" s="629"/>
      <c r="BCI2" s="629"/>
      <c r="BCJ2" s="629"/>
      <c r="BCK2" s="629"/>
      <c r="BCL2" s="629"/>
      <c r="BCM2" s="629"/>
      <c r="BCN2" s="629"/>
      <c r="BCO2" s="629"/>
      <c r="BCP2" s="629"/>
      <c r="BCQ2" s="629"/>
      <c r="BCR2" s="629"/>
      <c r="BCS2" s="629"/>
      <c r="BCT2" s="629"/>
      <c r="BCU2" s="629"/>
      <c r="BCV2" s="629"/>
      <c r="BCW2" s="629"/>
      <c r="BCX2" s="629"/>
      <c r="BCY2" s="629"/>
      <c r="BCZ2" s="629"/>
      <c r="BDA2" s="629"/>
      <c r="BDB2" s="629"/>
      <c r="BDC2" s="629"/>
      <c r="BDD2" s="629"/>
      <c r="BDE2" s="629"/>
      <c r="BDF2" s="629"/>
      <c r="BDG2" s="629"/>
      <c r="BDH2" s="629"/>
      <c r="BDI2" s="629"/>
      <c r="BDJ2" s="629"/>
      <c r="BDK2" s="629"/>
      <c r="BDL2" s="629"/>
      <c r="BDM2" s="629"/>
      <c r="BDN2" s="629"/>
      <c r="BDO2" s="629"/>
      <c r="BDP2" s="629"/>
      <c r="BDQ2" s="629"/>
      <c r="BDR2" s="629"/>
      <c r="BDS2" s="629"/>
      <c r="BDT2" s="629"/>
      <c r="BDU2" s="629"/>
      <c r="BDV2" s="629"/>
      <c r="BDW2" s="629"/>
      <c r="BDX2" s="629"/>
      <c r="BDY2" s="629"/>
      <c r="BDZ2" s="629"/>
      <c r="BEA2" s="629"/>
      <c r="BEB2" s="629"/>
      <c r="BEC2" s="629"/>
      <c r="BED2" s="629"/>
      <c r="BEE2" s="629"/>
      <c r="BEF2" s="629"/>
      <c r="BEG2" s="629"/>
      <c r="BEH2" s="629"/>
      <c r="BEI2" s="629"/>
      <c r="BEJ2" s="629"/>
      <c r="BEK2" s="629"/>
      <c r="BEL2" s="629"/>
      <c r="BEM2" s="629"/>
      <c r="BEN2" s="629"/>
      <c r="BEO2" s="629"/>
      <c r="BEP2" s="629"/>
      <c r="BEQ2" s="629"/>
      <c r="BER2" s="629"/>
      <c r="BES2" s="629"/>
      <c r="BET2" s="629"/>
      <c r="BEU2" s="629"/>
      <c r="BEV2" s="629"/>
      <c r="BEW2" s="629"/>
      <c r="BEX2" s="629"/>
      <c r="BEY2" s="629"/>
      <c r="BEZ2" s="629"/>
      <c r="BFA2" s="629"/>
      <c r="BFB2" s="629"/>
      <c r="BFC2" s="629"/>
      <c r="BFD2" s="629"/>
      <c r="BFE2" s="629"/>
      <c r="BFF2" s="629"/>
      <c r="BFG2" s="629"/>
      <c r="BFH2" s="629"/>
      <c r="BFI2" s="629"/>
      <c r="BFJ2" s="629"/>
      <c r="BFK2" s="629"/>
      <c r="BFL2" s="629"/>
      <c r="BFM2" s="629"/>
      <c r="BFN2" s="629"/>
      <c r="BFO2" s="629"/>
      <c r="BFP2" s="629"/>
      <c r="BFQ2" s="629"/>
      <c r="BFR2" s="629"/>
      <c r="BFS2" s="629"/>
      <c r="BFT2" s="629"/>
      <c r="BFU2" s="629"/>
      <c r="BFV2" s="629"/>
      <c r="BFW2" s="629"/>
      <c r="BFX2" s="629"/>
      <c r="BFY2" s="629"/>
      <c r="BFZ2" s="629"/>
      <c r="BGA2" s="629"/>
      <c r="BGB2" s="629"/>
      <c r="BGC2" s="629"/>
      <c r="BGD2" s="629"/>
      <c r="BGE2" s="629"/>
      <c r="BGF2" s="629"/>
      <c r="BGG2" s="629"/>
      <c r="BGH2" s="629"/>
      <c r="BGI2" s="629"/>
      <c r="BGJ2" s="629"/>
      <c r="BGK2" s="629"/>
      <c r="BGL2" s="629"/>
      <c r="BGM2" s="629"/>
      <c r="BGN2" s="629"/>
      <c r="BGO2" s="629"/>
      <c r="BGP2" s="629"/>
      <c r="BGQ2" s="629"/>
      <c r="BGR2" s="629"/>
      <c r="BGS2" s="629"/>
      <c r="BGT2" s="629"/>
      <c r="BGU2" s="629"/>
      <c r="BGV2" s="629"/>
      <c r="BGW2" s="629"/>
      <c r="BGX2" s="629"/>
      <c r="BGY2" s="629"/>
      <c r="BGZ2" s="629"/>
      <c r="BHA2" s="629"/>
      <c r="BHB2" s="629"/>
      <c r="BHC2" s="629"/>
      <c r="BHD2" s="629"/>
      <c r="BHE2" s="629"/>
      <c r="BHF2" s="629"/>
      <c r="BHG2" s="629"/>
      <c r="BHH2" s="629"/>
      <c r="BHI2" s="629"/>
      <c r="BHJ2" s="629"/>
      <c r="BHK2" s="629"/>
      <c r="BHL2" s="629"/>
      <c r="BHM2" s="629"/>
      <c r="BHN2" s="629"/>
      <c r="BHO2" s="629"/>
      <c r="BHP2" s="629"/>
      <c r="BHQ2" s="629"/>
      <c r="BHR2" s="629"/>
      <c r="BHS2" s="629"/>
      <c r="BHT2" s="629"/>
      <c r="BHU2" s="629"/>
      <c r="BHV2" s="629"/>
      <c r="BHW2" s="629"/>
      <c r="BHX2" s="629"/>
      <c r="BHY2" s="629"/>
      <c r="BHZ2" s="629"/>
      <c r="BIA2" s="629"/>
      <c r="BIB2" s="629"/>
      <c r="BIC2" s="629"/>
      <c r="BID2" s="629"/>
      <c r="BIE2" s="629"/>
      <c r="BIF2" s="629"/>
      <c r="BIG2" s="629"/>
      <c r="BIH2" s="629"/>
      <c r="BII2" s="629"/>
      <c r="BIJ2" s="629"/>
      <c r="BIK2" s="629"/>
      <c r="BIL2" s="629"/>
      <c r="BIM2" s="629"/>
      <c r="BIN2" s="629"/>
      <c r="BIO2" s="629"/>
      <c r="BIP2" s="629"/>
      <c r="BIQ2" s="629"/>
      <c r="BIR2" s="629"/>
      <c r="BIS2" s="629"/>
      <c r="BIT2" s="629"/>
      <c r="BIU2" s="629"/>
      <c r="BIV2" s="629"/>
      <c r="BIW2" s="629"/>
      <c r="BIX2" s="629"/>
      <c r="BIY2" s="629"/>
      <c r="BIZ2" s="629"/>
      <c r="BJA2" s="629"/>
      <c r="BJB2" s="629"/>
      <c r="BJC2" s="629"/>
      <c r="BJD2" s="629"/>
      <c r="BJE2" s="629"/>
      <c r="BJF2" s="629"/>
      <c r="BJG2" s="629"/>
      <c r="BJH2" s="629"/>
      <c r="BJI2" s="629"/>
      <c r="BJJ2" s="629"/>
      <c r="BJK2" s="629"/>
      <c r="BJL2" s="629"/>
      <c r="BJM2" s="629"/>
      <c r="BJN2" s="629"/>
      <c r="BJO2" s="629"/>
      <c r="BJP2" s="629"/>
      <c r="BJQ2" s="629"/>
      <c r="BJR2" s="629"/>
      <c r="BJS2" s="629"/>
      <c r="BJT2" s="629"/>
      <c r="BJU2" s="629"/>
      <c r="BJV2" s="629"/>
      <c r="BJW2" s="629"/>
      <c r="BJX2" s="629"/>
      <c r="BJY2" s="629"/>
      <c r="BJZ2" s="629"/>
      <c r="BKA2" s="629"/>
      <c r="BKB2" s="629"/>
      <c r="BKC2" s="629"/>
      <c r="BKD2" s="629"/>
      <c r="BKE2" s="629"/>
      <c r="BKF2" s="629"/>
      <c r="BKG2" s="629"/>
      <c r="BKH2" s="629"/>
      <c r="BKI2" s="629"/>
      <c r="BKJ2" s="629"/>
      <c r="BKK2" s="629"/>
      <c r="BKL2" s="629"/>
      <c r="BKM2" s="629"/>
      <c r="BKN2" s="629"/>
      <c r="BKO2" s="629"/>
      <c r="BKP2" s="629"/>
      <c r="BKQ2" s="629"/>
      <c r="BKR2" s="629"/>
      <c r="BKS2" s="629"/>
      <c r="BKT2" s="629"/>
      <c r="BKU2" s="629"/>
      <c r="BKV2" s="629"/>
      <c r="BKW2" s="629"/>
      <c r="BKX2" s="629"/>
      <c r="BKY2" s="629"/>
      <c r="BKZ2" s="629"/>
      <c r="BLA2" s="629"/>
      <c r="BLB2" s="629"/>
      <c r="BLC2" s="629"/>
      <c r="BLD2" s="629"/>
      <c r="BLE2" s="629"/>
      <c r="BLF2" s="629"/>
      <c r="BLG2" s="629"/>
      <c r="BLH2" s="629"/>
      <c r="BLI2" s="629"/>
      <c r="BLJ2" s="629"/>
      <c r="BLK2" s="629"/>
      <c r="BLL2" s="629"/>
      <c r="BLM2" s="629"/>
      <c r="BLN2" s="629"/>
      <c r="BLO2" s="629"/>
      <c r="BLP2" s="629"/>
      <c r="BLQ2" s="629"/>
      <c r="BLR2" s="629"/>
      <c r="BLS2" s="629"/>
      <c r="BLT2" s="629"/>
      <c r="BLU2" s="629"/>
      <c r="BLV2" s="629"/>
      <c r="BLW2" s="629"/>
      <c r="BLX2" s="629"/>
      <c r="BLY2" s="629"/>
      <c r="BLZ2" s="629"/>
      <c r="BMA2" s="629"/>
      <c r="BMB2" s="629"/>
      <c r="BMC2" s="629"/>
      <c r="BMD2" s="629"/>
      <c r="BME2" s="629"/>
      <c r="BMF2" s="629"/>
      <c r="BMG2" s="629"/>
      <c r="BMH2" s="629"/>
      <c r="BMI2" s="629"/>
      <c r="BMJ2" s="629"/>
      <c r="BMK2" s="629"/>
      <c r="BML2" s="629"/>
      <c r="BMM2" s="629"/>
      <c r="BMN2" s="629"/>
      <c r="BMO2" s="629"/>
      <c r="BMP2" s="629"/>
      <c r="BMQ2" s="629"/>
      <c r="BMR2" s="629"/>
      <c r="BMS2" s="629"/>
      <c r="BMT2" s="629"/>
      <c r="BMU2" s="629"/>
      <c r="BMV2" s="629"/>
      <c r="BMW2" s="629"/>
      <c r="BMX2" s="629"/>
      <c r="BMY2" s="629"/>
      <c r="BMZ2" s="629"/>
      <c r="BNA2" s="629"/>
      <c r="BNB2" s="629"/>
      <c r="BNC2" s="629"/>
      <c r="BND2" s="629"/>
      <c r="BNE2" s="629"/>
      <c r="BNF2" s="629"/>
      <c r="BNG2" s="629"/>
      <c r="BNH2" s="629"/>
      <c r="BNI2" s="629"/>
      <c r="BNJ2" s="629"/>
      <c r="BNK2" s="629"/>
      <c r="BNL2" s="629"/>
      <c r="BNM2" s="629"/>
      <c r="BNN2" s="629"/>
      <c r="BNO2" s="629"/>
      <c r="BNP2" s="629"/>
      <c r="BNQ2" s="629"/>
      <c r="BNR2" s="629"/>
      <c r="BNS2" s="629"/>
      <c r="BNT2" s="629"/>
      <c r="BNU2" s="629"/>
      <c r="BNV2" s="629"/>
      <c r="BNW2" s="629"/>
      <c r="BNX2" s="629"/>
      <c r="BNY2" s="629"/>
      <c r="BNZ2" s="629"/>
      <c r="BOA2" s="629"/>
      <c r="BOB2" s="629"/>
      <c r="BOC2" s="629"/>
      <c r="BOD2" s="629"/>
      <c r="BOE2" s="629"/>
      <c r="BOF2" s="629"/>
      <c r="BOG2" s="629"/>
      <c r="BOH2" s="629"/>
      <c r="BOI2" s="629"/>
      <c r="BOJ2" s="629"/>
      <c r="BOK2" s="629"/>
      <c r="BOL2" s="629"/>
      <c r="BOM2" s="629"/>
      <c r="BON2" s="629"/>
      <c r="BOO2" s="629"/>
      <c r="BOP2" s="629"/>
      <c r="BOQ2" s="629"/>
      <c r="BOR2" s="629"/>
      <c r="BOS2" s="629"/>
      <c r="BOT2" s="629"/>
      <c r="BOU2" s="629"/>
      <c r="BOV2" s="629"/>
      <c r="BOW2" s="629"/>
      <c r="BOX2" s="629"/>
      <c r="BOY2" s="629"/>
      <c r="BOZ2" s="629"/>
      <c r="BPA2" s="629"/>
      <c r="BPB2" s="629"/>
      <c r="BPC2" s="629"/>
      <c r="BPD2" s="629"/>
      <c r="BPE2" s="629"/>
      <c r="BPF2" s="629"/>
      <c r="BPG2" s="629"/>
      <c r="BPH2" s="629"/>
      <c r="BPI2" s="629"/>
      <c r="BPJ2" s="629"/>
      <c r="BPK2" s="629"/>
      <c r="BPL2" s="629"/>
      <c r="BPM2" s="629"/>
      <c r="BPN2" s="629"/>
      <c r="BPO2" s="629"/>
      <c r="BPP2" s="629"/>
      <c r="BPQ2" s="629"/>
      <c r="BPR2" s="629"/>
      <c r="BPS2" s="629"/>
      <c r="BPT2" s="629"/>
      <c r="BPU2" s="629"/>
      <c r="BPV2" s="629"/>
      <c r="BPW2" s="629"/>
      <c r="BPX2" s="629"/>
      <c r="BPY2" s="629"/>
      <c r="BPZ2" s="629"/>
      <c r="BQA2" s="629"/>
      <c r="BQB2" s="629"/>
      <c r="BQC2" s="629"/>
      <c r="BQD2" s="629"/>
      <c r="BQE2" s="629"/>
      <c r="BQF2" s="629"/>
      <c r="BQG2" s="629"/>
      <c r="BQH2" s="629"/>
      <c r="BQI2" s="629"/>
      <c r="BQJ2" s="629"/>
      <c r="BQK2" s="629"/>
      <c r="BQL2" s="629"/>
      <c r="BQM2" s="629"/>
      <c r="BQN2" s="629"/>
      <c r="BQO2" s="629"/>
      <c r="BQP2" s="629"/>
      <c r="BQQ2" s="629"/>
      <c r="BQR2" s="629"/>
      <c r="BQS2" s="629"/>
      <c r="BQT2" s="629"/>
      <c r="BQU2" s="629"/>
      <c r="BQV2" s="629"/>
      <c r="BQW2" s="629"/>
      <c r="BQX2" s="629"/>
      <c r="BQY2" s="629"/>
      <c r="BQZ2" s="629"/>
      <c r="BRA2" s="629"/>
      <c r="BRB2" s="629"/>
      <c r="BRC2" s="629"/>
      <c r="BRD2" s="629"/>
      <c r="BRE2" s="629"/>
      <c r="BRF2" s="629"/>
      <c r="BRG2" s="629"/>
      <c r="BRH2" s="629"/>
      <c r="BRI2" s="629"/>
      <c r="BRJ2" s="629"/>
      <c r="BRK2" s="629"/>
      <c r="BRL2" s="629"/>
      <c r="BRM2" s="629"/>
      <c r="BRN2" s="629"/>
      <c r="BRO2" s="629"/>
      <c r="BRP2" s="629"/>
      <c r="BRQ2" s="629"/>
      <c r="BRR2" s="629"/>
      <c r="BRS2" s="629"/>
      <c r="BRT2" s="629"/>
      <c r="BRU2" s="629"/>
      <c r="BRV2" s="629"/>
      <c r="BRW2" s="629"/>
      <c r="BRX2" s="629"/>
      <c r="BRY2" s="629"/>
      <c r="BRZ2" s="629"/>
      <c r="BSA2" s="629"/>
      <c r="BSB2" s="629"/>
      <c r="BSC2" s="629"/>
      <c r="BSD2" s="629"/>
      <c r="BSE2" s="629"/>
      <c r="BSF2" s="629"/>
      <c r="BSG2" s="629"/>
      <c r="BSH2" s="629"/>
      <c r="BSI2" s="629"/>
      <c r="BSJ2" s="629"/>
      <c r="BSK2" s="629"/>
      <c r="BSL2" s="629"/>
      <c r="BSM2" s="629"/>
      <c r="BSN2" s="629"/>
      <c r="BSO2" s="629"/>
      <c r="BSP2" s="629"/>
      <c r="BSQ2" s="629"/>
      <c r="BSR2" s="629"/>
      <c r="BSS2" s="629"/>
      <c r="BST2" s="629"/>
      <c r="BSU2" s="629"/>
      <c r="BSV2" s="629"/>
      <c r="BSW2" s="629"/>
      <c r="BSX2" s="629"/>
      <c r="BSY2" s="629"/>
      <c r="BSZ2" s="629"/>
      <c r="BTA2" s="629"/>
      <c r="BTB2" s="629"/>
      <c r="BTC2" s="629"/>
      <c r="BTD2" s="629"/>
      <c r="BTE2" s="629"/>
      <c r="BTF2" s="629"/>
      <c r="BTG2" s="629"/>
      <c r="BTH2" s="629"/>
      <c r="BTI2" s="629"/>
      <c r="BTJ2" s="629"/>
      <c r="BTK2" s="629"/>
      <c r="BTL2" s="629"/>
      <c r="BTM2" s="629"/>
      <c r="BTN2" s="629"/>
      <c r="BTO2" s="629"/>
      <c r="BTP2" s="629"/>
      <c r="BTQ2" s="629"/>
      <c r="BTR2" s="629"/>
      <c r="BTS2" s="629"/>
      <c r="BTT2" s="629"/>
      <c r="BTU2" s="629"/>
      <c r="BTV2" s="629"/>
      <c r="BTW2" s="629"/>
      <c r="BTX2" s="629"/>
      <c r="BTY2" s="629"/>
      <c r="BTZ2" s="629"/>
      <c r="BUA2" s="629"/>
      <c r="BUB2" s="629"/>
      <c r="BUC2" s="629"/>
      <c r="BUD2" s="629"/>
      <c r="BUE2" s="629"/>
      <c r="BUF2" s="629"/>
      <c r="BUG2" s="629"/>
      <c r="BUH2" s="629"/>
      <c r="BUI2" s="629"/>
      <c r="BUJ2" s="629"/>
      <c r="BUK2" s="629"/>
      <c r="BUL2" s="629"/>
      <c r="BUM2" s="629"/>
      <c r="BUN2" s="629"/>
      <c r="BUO2" s="629"/>
      <c r="BUP2" s="629"/>
      <c r="BUQ2" s="629"/>
      <c r="BUR2" s="629"/>
      <c r="BUS2" s="629"/>
      <c r="BUT2" s="629"/>
      <c r="BUU2" s="629"/>
      <c r="BUV2" s="629"/>
      <c r="BUW2" s="629"/>
      <c r="BUX2" s="629"/>
      <c r="BUY2" s="629"/>
      <c r="BUZ2" s="629"/>
      <c r="BVA2" s="629"/>
      <c r="BVB2" s="629"/>
      <c r="BVC2" s="629"/>
      <c r="BVD2" s="629"/>
      <c r="BVE2" s="629"/>
      <c r="BVF2" s="629"/>
      <c r="BVG2" s="629"/>
      <c r="BVH2" s="629"/>
      <c r="BVI2" s="629"/>
      <c r="BVJ2" s="629"/>
      <c r="BVK2" s="629"/>
      <c r="BVL2" s="629"/>
      <c r="BVM2" s="629"/>
      <c r="BVN2" s="629"/>
      <c r="BVO2" s="629"/>
      <c r="BVP2" s="629"/>
      <c r="BVQ2" s="629"/>
      <c r="BVR2" s="629"/>
      <c r="BVS2" s="629"/>
      <c r="BVT2" s="629"/>
      <c r="BVU2" s="629"/>
      <c r="BVV2" s="629"/>
      <c r="BVW2" s="629"/>
      <c r="BVX2" s="629"/>
      <c r="BVY2" s="629"/>
      <c r="BVZ2" s="629"/>
      <c r="BWA2" s="629"/>
      <c r="BWB2" s="629"/>
      <c r="BWC2" s="629"/>
      <c r="BWD2" s="629"/>
      <c r="BWE2" s="629"/>
      <c r="BWF2" s="629"/>
      <c r="BWG2" s="629"/>
      <c r="BWH2" s="629"/>
      <c r="BWI2" s="629"/>
      <c r="BWJ2" s="629"/>
      <c r="BWK2" s="629"/>
      <c r="BWL2" s="629"/>
      <c r="BWM2" s="629"/>
      <c r="BWN2" s="629"/>
      <c r="BWO2" s="629"/>
      <c r="BWP2" s="629"/>
      <c r="BWQ2" s="629"/>
      <c r="BWR2" s="629"/>
      <c r="BWS2" s="629"/>
      <c r="BWT2" s="629"/>
      <c r="BWU2" s="629"/>
      <c r="BWV2" s="629"/>
      <c r="BWW2" s="629"/>
      <c r="BWX2" s="629"/>
      <c r="BWY2" s="629"/>
      <c r="BWZ2" s="629"/>
      <c r="BXA2" s="629"/>
      <c r="BXB2" s="629"/>
      <c r="BXC2" s="629"/>
      <c r="BXD2" s="629"/>
      <c r="BXE2" s="629"/>
      <c r="BXF2" s="629"/>
      <c r="BXG2" s="629"/>
      <c r="BXH2" s="629"/>
      <c r="BXI2" s="629"/>
      <c r="BXJ2" s="629"/>
      <c r="BXK2" s="629"/>
      <c r="BXL2" s="629"/>
      <c r="BXM2" s="629"/>
      <c r="BXN2" s="629"/>
      <c r="BXO2" s="629"/>
      <c r="BXP2" s="629"/>
      <c r="BXQ2" s="629"/>
      <c r="BXR2" s="629"/>
      <c r="BXS2" s="629"/>
      <c r="BXT2" s="629"/>
      <c r="BXU2" s="629"/>
      <c r="BXV2" s="629"/>
      <c r="BXW2" s="629"/>
      <c r="BXX2" s="629"/>
      <c r="BXY2" s="629"/>
      <c r="BXZ2" s="629"/>
      <c r="BYA2" s="629"/>
      <c r="BYB2" s="629"/>
      <c r="BYC2" s="629"/>
      <c r="BYD2" s="629"/>
      <c r="BYE2" s="629"/>
      <c r="BYF2" s="629"/>
      <c r="BYG2" s="629"/>
      <c r="BYH2" s="629"/>
      <c r="BYI2" s="629"/>
      <c r="BYJ2" s="629"/>
      <c r="BYK2" s="629"/>
      <c r="BYL2" s="629"/>
      <c r="BYM2" s="629"/>
      <c r="BYN2" s="629"/>
      <c r="BYO2" s="629"/>
      <c r="BYP2" s="629"/>
      <c r="BYQ2" s="629"/>
      <c r="BYR2" s="629"/>
      <c r="BYS2" s="629"/>
      <c r="BYT2" s="629"/>
      <c r="BYU2" s="629"/>
      <c r="BYV2" s="629"/>
      <c r="BYW2" s="629"/>
      <c r="BYX2" s="629"/>
      <c r="BYY2" s="629"/>
      <c r="BYZ2" s="629"/>
      <c r="BZA2" s="629"/>
      <c r="BZB2" s="629"/>
      <c r="BZC2" s="629"/>
      <c r="BZD2" s="629"/>
      <c r="BZE2" s="629"/>
      <c r="BZF2" s="629"/>
      <c r="BZG2" s="629"/>
      <c r="BZH2" s="629"/>
      <c r="BZI2" s="629"/>
      <c r="BZJ2" s="629"/>
      <c r="BZK2" s="629"/>
      <c r="BZL2" s="629"/>
      <c r="BZM2" s="629"/>
      <c r="BZN2" s="629"/>
      <c r="BZO2" s="629"/>
      <c r="BZP2" s="629"/>
      <c r="BZQ2" s="629"/>
      <c r="BZR2" s="629"/>
      <c r="BZS2" s="629"/>
      <c r="BZT2" s="629"/>
      <c r="BZU2" s="629"/>
      <c r="BZV2" s="629"/>
      <c r="BZW2" s="629"/>
      <c r="BZX2" s="629"/>
      <c r="BZY2" s="629"/>
      <c r="BZZ2" s="629"/>
      <c r="CAA2" s="629"/>
      <c r="CAB2" s="629"/>
      <c r="CAC2" s="629"/>
      <c r="CAD2" s="629"/>
      <c r="CAE2" s="629"/>
      <c r="CAF2" s="629"/>
      <c r="CAG2" s="629"/>
      <c r="CAH2" s="629"/>
      <c r="CAI2" s="629"/>
      <c r="CAJ2" s="629"/>
      <c r="CAK2" s="629"/>
      <c r="CAL2" s="629"/>
      <c r="CAM2" s="629"/>
      <c r="CAN2" s="629"/>
      <c r="CAO2" s="629"/>
      <c r="CAP2" s="629"/>
      <c r="CAQ2" s="629"/>
      <c r="CAR2" s="629"/>
      <c r="CAS2" s="629"/>
      <c r="CAT2" s="629"/>
      <c r="CAU2" s="629"/>
      <c r="CAV2" s="629"/>
      <c r="CAW2" s="629"/>
      <c r="CAX2" s="629"/>
      <c r="CAY2" s="629"/>
      <c r="CAZ2" s="629"/>
      <c r="CBA2" s="629"/>
      <c r="CBB2" s="629"/>
      <c r="CBC2" s="629"/>
      <c r="CBD2" s="629"/>
      <c r="CBE2" s="629"/>
      <c r="CBF2" s="629"/>
      <c r="CBG2" s="629"/>
      <c r="CBH2" s="629"/>
      <c r="CBI2" s="629"/>
      <c r="CBJ2" s="629"/>
      <c r="CBK2" s="629"/>
      <c r="CBL2" s="629"/>
      <c r="CBM2" s="629"/>
      <c r="CBN2" s="629"/>
      <c r="CBO2" s="629"/>
      <c r="CBP2" s="629"/>
      <c r="CBQ2" s="629"/>
      <c r="CBR2" s="629"/>
      <c r="CBS2" s="629"/>
      <c r="CBT2" s="629"/>
      <c r="CBU2" s="629"/>
      <c r="CBV2" s="629"/>
      <c r="CBW2" s="629"/>
      <c r="CBX2" s="629"/>
      <c r="CBY2" s="629"/>
      <c r="CBZ2" s="629"/>
      <c r="CCA2" s="629"/>
      <c r="CCB2" s="629"/>
      <c r="CCC2" s="629"/>
      <c r="CCD2" s="629"/>
      <c r="CCE2" s="629"/>
      <c r="CCF2" s="629"/>
      <c r="CCG2" s="629"/>
      <c r="CCH2" s="629"/>
      <c r="CCI2" s="629"/>
      <c r="CCJ2" s="629"/>
      <c r="CCK2" s="629"/>
      <c r="CCL2" s="629"/>
      <c r="CCM2" s="629"/>
      <c r="CCN2" s="629"/>
      <c r="CCO2" s="629"/>
      <c r="CCP2" s="629"/>
      <c r="CCQ2" s="629"/>
      <c r="CCR2" s="629"/>
      <c r="CCS2" s="629"/>
      <c r="CCT2" s="629"/>
      <c r="CCU2" s="629"/>
      <c r="CCV2" s="629"/>
      <c r="CCW2" s="629"/>
      <c r="CCX2" s="629"/>
      <c r="CCY2" s="629"/>
      <c r="CCZ2" s="629"/>
      <c r="CDA2" s="629"/>
      <c r="CDB2" s="629"/>
      <c r="CDC2" s="629"/>
      <c r="CDD2" s="629"/>
      <c r="CDE2" s="629"/>
      <c r="CDF2" s="629"/>
      <c r="CDG2" s="629"/>
      <c r="CDH2" s="629"/>
      <c r="CDI2" s="629"/>
      <c r="CDJ2" s="629"/>
      <c r="CDK2" s="629"/>
      <c r="CDL2" s="629"/>
      <c r="CDM2" s="629"/>
      <c r="CDN2" s="629"/>
      <c r="CDO2" s="629"/>
      <c r="CDP2" s="629"/>
      <c r="CDQ2" s="629"/>
      <c r="CDR2" s="629"/>
      <c r="CDS2" s="629"/>
      <c r="CDT2" s="629"/>
      <c r="CDU2" s="629"/>
      <c r="CDV2" s="629"/>
      <c r="CDW2" s="629"/>
      <c r="CDX2" s="629"/>
      <c r="CDY2" s="629"/>
      <c r="CDZ2" s="629"/>
      <c r="CEA2" s="629"/>
      <c r="CEB2" s="629"/>
      <c r="CEC2" s="629"/>
      <c r="CED2" s="629"/>
      <c r="CEE2" s="629"/>
      <c r="CEF2" s="629"/>
      <c r="CEG2" s="629"/>
      <c r="CEH2" s="629"/>
      <c r="CEI2" s="629"/>
      <c r="CEJ2" s="629"/>
      <c r="CEK2" s="629"/>
      <c r="CEL2" s="629"/>
      <c r="CEM2" s="629"/>
      <c r="CEN2" s="629"/>
      <c r="CEO2" s="629"/>
      <c r="CEP2" s="629"/>
      <c r="CEQ2" s="629"/>
      <c r="CER2" s="629"/>
      <c r="CES2" s="629"/>
      <c r="CET2" s="629"/>
      <c r="CEU2" s="629"/>
      <c r="CEV2" s="629"/>
      <c r="CEW2" s="629"/>
      <c r="CEX2" s="629"/>
      <c r="CEY2" s="629"/>
      <c r="CEZ2" s="629"/>
      <c r="CFA2" s="629"/>
      <c r="CFB2" s="629"/>
      <c r="CFC2" s="629"/>
      <c r="CFD2" s="629"/>
      <c r="CFE2" s="629"/>
      <c r="CFF2" s="629"/>
      <c r="CFG2" s="629"/>
      <c r="CFH2" s="629"/>
      <c r="CFI2" s="629"/>
      <c r="CFJ2" s="629"/>
      <c r="CFK2" s="629"/>
      <c r="CFL2" s="629"/>
      <c r="CFM2" s="629"/>
      <c r="CFN2" s="629"/>
      <c r="CFO2" s="629"/>
      <c r="CFP2" s="629"/>
      <c r="CFQ2" s="629"/>
      <c r="CFR2" s="629"/>
      <c r="CFS2" s="629"/>
      <c r="CFT2" s="629"/>
      <c r="CFU2" s="629"/>
      <c r="CFV2" s="629"/>
      <c r="CFW2" s="629"/>
      <c r="CFX2" s="629"/>
      <c r="CFY2" s="629"/>
      <c r="CFZ2" s="629"/>
      <c r="CGA2" s="629"/>
      <c r="CGB2" s="629"/>
      <c r="CGC2" s="629"/>
      <c r="CGD2" s="629"/>
      <c r="CGE2" s="629"/>
      <c r="CGF2" s="629"/>
      <c r="CGG2" s="629"/>
      <c r="CGH2" s="629"/>
      <c r="CGI2" s="629"/>
      <c r="CGJ2" s="629"/>
      <c r="CGK2" s="629"/>
      <c r="CGL2" s="629"/>
      <c r="CGM2" s="629"/>
      <c r="CGN2" s="629"/>
      <c r="CGO2" s="629"/>
      <c r="CGP2" s="629"/>
      <c r="CGQ2" s="629"/>
      <c r="CGR2" s="629"/>
      <c r="CGS2" s="629"/>
      <c r="CGT2" s="629"/>
      <c r="CGU2" s="629"/>
      <c r="CGV2" s="629"/>
      <c r="CGW2" s="629"/>
      <c r="CGX2" s="629"/>
      <c r="CGY2" s="629"/>
      <c r="CGZ2" s="629"/>
      <c r="CHA2" s="629"/>
      <c r="CHB2" s="629"/>
      <c r="CHC2" s="629"/>
      <c r="CHD2" s="629"/>
      <c r="CHE2" s="629"/>
      <c r="CHF2" s="629"/>
      <c r="CHG2" s="629"/>
      <c r="CHH2" s="629"/>
      <c r="CHI2" s="629"/>
      <c r="CHJ2" s="629"/>
      <c r="CHK2" s="629"/>
      <c r="CHL2" s="629"/>
      <c r="CHM2" s="629"/>
      <c r="CHN2" s="629"/>
      <c r="CHO2" s="629"/>
      <c r="CHP2" s="629"/>
      <c r="CHQ2" s="629"/>
      <c r="CHR2" s="629"/>
      <c r="CHS2" s="629"/>
      <c r="CHT2" s="629"/>
      <c r="CHU2" s="629"/>
      <c r="CHV2" s="629"/>
      <c r="CHW2" s="629"/>
      <c r="CHX2" s="629"/>
      <c r="CHY2" s="629"/>
      <c r="CHZ2" s="629"/>
      <c r="CIA2" s="629"/>
      <c r="CIB2" s="629"/>
      <c r="CIC2" s="629"/>
      <c r="CID2" s="629"/>
      <c r="CIE2" s="629"/>
      <c r="CIF2" s="629"/>
      <c r="CIG2" s="629"/>
      <c r="CIH2" s="629"/>
      <c r="CII2" s="629"/>
      <c r="CIJ2" s="629"/>
      <c r="CIK2" s="629"/>
      <c r="CIL2" s="629"/>
      <c r="CIM2" s="629"/>
      <c r="CIN2" s="629"/>
      <c r="CIO2" s="629"/>
      <c r="CIP2" s="629"/>
      <c r="CIQ2" s="629"/>
      <c r="CIR2" s="629"/>
      <c r="CIS2" s="629"/>
      <c r="CIT2" s="629"/>
      <c r="CIU2" s="629"/>
      <c r="CIV2" s="629"/>
      <c r="CIW2" s="629"/>
      <c r="CIX2" s="629"/>
      <c r="CIY2" s="629"/>
      <c r="CIZ2" s="629"/>
      <c r="CJA2" s="629"/>
      <c r="CJB2" s="629"/>
      <c r="CJC2" s="629"/>
      <c r="CJD2" s="629"/>
      <c r="CJE2" s="629"/>
      <c r="CJF2" s="629"/>
      <c r="CJG2" s="629"/>
      <c r="CJH2" s="629"/>
      <c r="CJI2" s="629"/>
      <c r="CJJ2" s="629"/>
      <c r="CJK2" s="629"/>
      <c r="CJL2" s="629"/>
      <c r="CJM2" s="629"/>
      <c r="CJN2" s="629"/>
      <c r="CJO2" s="629"/>
      <c r="CJP2" s="629"/>
      <c r="CJQ2" s="629"/>
      <c r="CJR2" s="629"/>
      <c r="CJS2" s="629"/>
      <c r="CJT2" s="629"/>
      <c r="CJU2" s="629"/>
      <c r="CJV2" s="629"/>
      <c r="CJW2" s="629"/>
      <c r="CJX2" s="629"/>
      <c r="CJY2" s="629"/>
      <c r="CJZ2" s="629"/>
      <c r="CKA2" s="629"/>
      <c r="CKB2" s="629"/>
      <c r="CKC2" s="629"/>
      <c r="CKD2" s="629"/>
      <c r="CKE2" s="629"/>
      <c r="CKF2" s="629"/>
      <c r="CKG2" s="629"/>
      <c r="CKH2" s="629"/>
      <c r="CKI2" s="629"/>
      <c r="CKJ2" s="629"/>
      <c r="CKK2" s="629"/>
      <c r="CKL2" s="629"/>
      <c r="CKM2" s="629"/>
      <c r="CKN2" s="629"/>
      <c r="CKO2" s="629"/>
      <c r="CKP2" s="629"/>
      <c r="CKQ2" s="629"/>
      <c r="CKR2" s="629"/>
      <c r="CKS2" s="629"/>
      <c r="CKT2" s="629"/>
      <c r="CKU2" s="629"/>
      <c r="CKV2" s="629"/>
      <c r="CKW2" s="629"/>
      <c r="CKX2" s="629"/>
      <c r="CKY2" s="629"/>
      <c r="CKZ2" s="629"/>
      <c r="CLA2" s="629"/>
      <c r="CLB2" s="629"/>
      <c r="CLC2" s="629"/>
      <c r="CLD2" s="629"/>
      <c r="CLE2" s="629"/>
      <c r="CLF2" s="629"/>
      <c r="CLG2" s="629"/>
      <c r="CLH2" s="629"/>
      <c r="CLI2" s="629"/>
      <c r="CLJ2" s="629"/>
      <c r="CLK2" s="629"/>
      <c r="CLL2" s="629"/>
      <c r="CLM2" s="629"/>
      <c r="CLN2" s="629"/>
      <c r="CLO2" s="629"/>
      <c r="CLP2" s="629"/>
      <c r="CLQ2" s="629"/>
      <c r="CLR2" s="629"/>
      <c r="CLS2" s="629"/>
      <c r="CLT2" s="629"/>
      <c r="CLU2" s="629"/>
      <c r="CLV2" s="629"/>
      <c r="CLW2" s="629"/>
      <c r="CLX2" s="629"/>
      <c r="CLY2" s="629"/>
      <c r="CLZ2" s="629"/>
      <c r="CMA2" s="629"/>
      <c r="CMB2" s="629"/>
      <c r="CMC2" s="629"/>
      <c r="CMD2" s="629"/>
      <c r="CME2" s="629"/>
      <c r="CMF2" s="629"/>
      <c r="CMG2" s="629"/>
      <c r="CMH2" s="629"/>
      <c r="CMI2" s="629"/>
      <c r="CMJ2" s="629"/>
      <c r="CMK2" s="629"/>
      <c r="CML2" s="629"/>
      <c r="CMM2" s="629"/>
      <c r="CMN2" s="629"/>
      <c r="CMO2" s="629"/>
      <c r="CMP2" s="629"/>
      <c r="CMQ2" s="629"/>
      <c r="CMR2" s="629"/>
      <c r="CMS2" s="629"/>
      <c r="CMT2" s="629"/>
      <c r="CMU2" s="629"/>
      <c r="CMV2" s="629"/>
      <c r="CMW2" s="629"/>
      <c r="CMX2" s="629"/>
      <c r="CMY2" s="629"/>
      <c r="CMZ2" s="629"/>
      <c r="CNA2" s="629"/>
      <c r="CNB2" s="629"/>
      <c r="CNC2" s="629"/>
      <c r="CND2" s="629"/>
      <c r="CNE2" s="629"/>
      <c r="CNF2" s="629"/>
      <c r="CNG2" s="629"/>
      <c r="CNH2" s="629"/>
      <c r="CNI2" s="629"/>
      <c r="CNJ2" s="629"/>
      <c r="CNK2" s="629"/>
      <c r="CNL2" s="629"/>
      <c r="CNM2" s="629"/>
      <c r="CNN2" s="629"/>
      <c r="CNO2" s="629"/>
      <c r="CNP2" s="629"/>
      <c r="CNQ2" s="629"/>
      <c r="CNR2" s="629"/>
      <c r="CNS2" s="629"/>
      <c r="CNT2" s="629"/>
      <c r="CNU2" s="629"/>
      <c r="CNV2" s="629"/>
      <c r="CNW2" s="629"/>
      <c r="CNX2" s="629"/>
      <c r="CNY2" s="629"/>
      <c r="CNZ2" s="629"/>
      <c r="COA2" s="629"/>
      <c r="COB2" s="629"/>
      <c r="COC2" s="629"/>
      <c r="COD2" s="629"/>
      <c r="COE2" s="629"/>
      <c r="COF2" s="629"/>
      <c r="COG2" s="629"/>
      <c r="COH2" s="629"/>
      <c r="COI2" s="629"/>
      <c r="COJ2" s="629"/>
      <c r="COK2" s="629"/>
      <c r="COL2" s="629"/>
      <c r="COM2" s="629"/>
      <c r="CON2" s="629"/>
      <c r="COO2" s="629"/>
      <c r="COP2" s="629"/>
      <c r="COQ2" s="629"/>
      <c r="COR2" s="629"/>
      <c r="COS2" s="629"/>
      <c r="COT2" s="629"/>
      <c r="COU2" s="629"/>
      <c r="COV2" s="629"/>
      <c r="COW2" s="629"/>
      <c r="COX2" s="629"/>
      <c r="COY2" s="629"/>
      <c r="COZ2" s="629"/>
      <c r="CPA2" s="629"/>
      <c r="CPB2" s="629"/>
      <c r="CPC2" s="629"/>
      <c r="CPD2" s="629"/>
      <c r="CPE2" s="629"/>
      <c r="CPF2" s="629"/>
      <c r="CPG2" s="629"/>
      <c r="CPH2" s="629"/>
      <c r="CPI2" s="629"/>
      <c r="CPJ2" s="629"/>
      <c r="CPK2" s="629"/>
      <c r="CPL2" s="629"/>
      <c r="CPM2" s="629"/>
      <c r="CPN2" s="629"/>
      <c r="CPO2" s="629"/>
      <c r="CPP2" s="629"/>
      <c r="CPQ2" s="629"/>
      <c r="CPR2" s="629"/>
      <c r="CPS2" s="629"/>
      <c r="CPT2" s="629"/>
      <c r="CPU2" s="629"/>
      <c r="CPV2" s="629"/>
      <c r="CPW2" s="629"/>
      <c r="CPX2" s="629"/>
      <c r="CPY2" s="629"/>
      <c r="CPZ2" s="629"/>
      <c r="CQA2" s="629"/>
      <c r="CQB2" s="629"/>
      <c r="CQC2" s="629"/>
      <c r="CQD2" s="629"/>
      <c r="CQE2" s="629"/>
      <c r="CQF2" s="629"/>
      <c r="CQG2" s="629"/>
      <c r="CQH2" s="629"/>
      <c r="CQI2" s="629"/>
      <c r="CQJ2" s="629"/>
      <c r="CQK2" s="629"/>
      <c r="CQL2" s="629"/>
      <c r="CQM2" s="629"/>
      <c r="CQN2" s="629"/>
      <c r="CQO2" s="629"/>
      <c r="CQP2" s="629"/>
      <c r="CQQ2" s="629"/>
      <c r="CQR2" s="629"/>
      <c r="CQS2" s="629"/>
      <c r="CQT2" s="629"/>
      <c r="CQU2" s="629"/>
      <c r="CQV2" s="629"/>
      <c r="CQW2" s="629"/>
      <c r="CQX2" s="629"/>
      <c r="CQY2" s="629"/>
      <c r="CQZ2" s="629"/>
      <c r="CRA2" s="629"/>
      <c r="CRB2" s="629"/>
      <c r="CRC2" s="629"/>
      <c r="CRD2" s="629"/>
      <c r="CRE2" s="629"/>
      <c r="CRF2" s="629"/>
      <c r="CRG2" s="629"/>
      <c r="CRH2" s="629"/>
      <c r="CRI2" s="629"/>
      <c r="CRJ2" s="629"/>
      <c r="CRK2" s="629"/>
      <c r="CRL2" s="629"/>
      <c r="CRM2" s="629"/>
      <c r="CRN2" s="629"/>
      <c r="CRO2" s="629"/>
      <c r="CRP2" s="629"/>
      <c r="CRQ2" s="629"/>
      <c r="CRR2" s="629"/>
      <c r="CRS2" s="629"/>
      <c r="CRT2" s="629"/>
      <c r="CRU2" s="629"/>
      <c r="CRV2" s="629"/>
      <c r="CRW2" s="629"/>
      <c r="CRX2" s="629"/>
      <c r="CRY2" s="629"/>
      <c r="CRZ2" s="629"/>
      <c r="CSA2" s="629"/>
      <c r="CSB2" s="629"/>
      <c r="CSC2" s="629"/>
      <c r="CSD2" s="629"/>
      <c r="CSE2" s="629"/>
      <c r="CSF2" s="629"/>
      <c r="CSG2" s="629"/>
      <c r="CSH2" s="629"/>
      <c r="CSI2" s="629"/>
      <c r="CSJ2" s="629"/>
      <c r="CSK2" s="629"/>
      <c r="CSL2" s="629"/>
      <c r="CSM2" s="629"/>
      <c r="CSN2" s="629"/>
      <c r="CSO2" s="629"/>
      <c r="CSP2" s="629"/>
      <c r="CSQ2" s="629"/>
      <c r="CSR2" s="629"/>
      <c r="CSS2" s="629"/>
      <c r="CST2" s="629"/>
      <c r="CSU2" s="629"/>
      <c r="CSV2" s="629"/>
      <c r="CSW2" s="629"/>
      <c r="CSX2" s="629"/>
      <c r="CSY2" s="629"/>
      <c r="CSZ2" s="629"/>
      <c r="CTA2" s="629"/>
      <c r="CTB2" s="629"/>
      <c r="CTC2" s="629"/>
      <c r="CTD2" s="629"/>
      <c r="CTE2" s="629"/>
      <c r="CTF2" s="629"/>
      <c r="CTG2" s="629"/>
      <c r="CTH2" s="629"/>
      <c r="CTI2" s="629"/>
      <c r="CTJ2" s="629"/>
      <c r="CTK2" s="629"/>
      <c r="CTL2" s="629"/>
      <c r="CTM2" s="629"/>
      <c r="CTN2" s="629"/>
      <c r="CTO2" s="629"/>
      <c r="CTP2" s="629"/>
      <c r="CTQ2" s="629"/>
      <c r="CTR2" s="629"/>
      <c r="CTS2" s="629"/>
      <c r="CTT2" s="629"/>
      <c r="CTU2" s="629"/>
      <c r="CTV2" s="629"/>
      <c r="CTW2" s="629"/>
      <c r="CTX2" s="629"/>
      <c r="CTY2" s="629"/>
      <c r="CTZ2" s="629"/>
      <c r="CUA2" s="629"/>
      <c r="CUB2" s="629"/>
      <c r="CUC2" s="629"/>
      <c r="CUD2" s="629"/>
      <c r="CUE2" s="629"/>
      <c r="CUF2" s="629"/>
      <c r="CUG2" s="629"/>
      <c r="CUH2" s="629"/>
      <c r="CUI2" s="629"/>
      <c r="CUJ2" s="629"/>
      <c r="CUK2" s="629"/>
      <c r="CUL2" s="629"/>
      <c r="CUM2" s="629"/>
      <c r="CUN2" s="629"/>
      <c r="CUO2" s="629"/>
      <c r="CUP2" s="629"/>
      <c r="CUQ2" s="629"/>
      <c r="CUR2" s="629"/>
      <c r="CUS2" s="629"/>
      <c r="CUT2" s="629"/>
      <c r="CUU2" s="629"/>
      <c r="CUV2" s="629"/>
      <c r="CUW2" s="629"/>
      <c r="CUX2" s="629"/>
      <c r="CUY2" s="629"/>
      <c r="CUZ2" s="629"/>
      <c r="CVA2" s="629"/>
      <c r="CVB2" s="629"/>
      <c r="CVC2" s="629"/>
      <c r="CVD2" s="629"/>
      <c r="CVE2" s="629"/>
      <c r="CVF2" s="629"/>
      <c r="CVG2" s="629"/>
      <c r="CVH2" s="629"/>
      <c r="CVI2" s="629"/>
      <c r="CVJ2" s="629"/>
      <c r="CVK2" s="629"/>
      <c r="CVL2" s="629"/>
      <c r="CVM2" s="629"/>
      <c r="CVN2" s="629"/>
      <c r="CVO2" s="629"/>
      <c r="CVP2" s="629"/>
      <c r="CVQ2" s="629"/>
      <c r="CVR2" s="629"/>
      <c r="CVS2" s="629"/>
      <c r="CVT2" s="629"/>
      <c r="CVU2" s="629"/>
      <c r="CVV2" s="629"/>
      <c r="CVW2" s="629"/>
      <c r="CVX2" s="629"/>
      <c r="CVY2" s="629"/>
      <c r="CVZ2" s="629"/>
      <c r="CWA2" s="629"/>
      <c r="CWB2" s="629"/>
      <c r="CWC2" s="629"/>
      <c r="CWD2" s="629"/>
      <c r="CWE2" s="629"/>
      <c r="CWF2" s="629"/>
      <c r="CWG2" s="629"/>
      <c r="CWH2" s="629"/>
      <c r="CWI2" s="629"/>
      <c r="CWJ2" s="629"/>
      <c r="CWK2" s="629"/>
      <c r="CWL2" s="629"/>
      <c r="CWM2" s="629"/>
      <c r="CWN2" s="629"/>
      <c r="CWO2" s="629"/>
      <c r="CWP2" s="629"/>
      <c r="CWQ2" s="629"/>
      <c r="CWR2" s="629"/>
      <c r="CWS2" s="629"/>
      <c r="CWT2" s="629"/>
      <c r="CWU2" s="629"/>
      <c r="CWV2" s="629"/>
      <c r="CWW2" s="629"/>
      <c r="CWX2" s="629"/>
      <c r="CWY2" s="629"/>
      <c r="CWZ2" s="629"/>
      <c r="CXA2" s="629"/>
      <c r="CXB2" s="629"/>
      <c r="CXC2" s="629"/>
      <c r="CXD2" s="629"/>
      <c r="CXE2" s="629"/>
      <c r="CXF2" s="629"/>
      <c r="CXG2" s="629"/>
      <c r="CXH2" s="629"/>
      <c r="CXI2" s="629"/>
      <c r="CXJ2" s="629"/>
      <c r="CXK2" s="629"/>
      <c r="CXL2" s="629"/>
      <c r="CXM2" s="629"/>
      <c r="CXN2" s="629"/>
      <c r="CXO2" s="629"/>
      <c r="CXP2" s="629"/>
      <c r="CXQ2" s="629"/>
      <c r="CXR2" s="629"/>
      <c r="CXS2" s="629"/>
      <c r="CXT2" s="629"/>
      <c r="CXU2" s="629"/>
      <c r="CXV2" s="629"/>
      <c r="CXW2" s="629"/>
      <c r="CXX2" s="629"/>
      <c r="CXY2" s="629"/>
      <c r="CXZ2" s="629"/>
      <c r="CYA2" s="629"/>
      <c r="CYB2" s="629"/>
      <c r="CYC2" s="629"/>
      <c r="CYD2" s="629"/>
      <c r="CYE2" s="629"/>
      <c r="CYF2" s="629"/>
      <c r="CYG2" s="629"/>
      <c r="CYH2" s="629"/>
      <c r="CYI2" s="629"/>
      <c r="CYJ2" s="629"/>
      <c r="CYK2" s="629"/>
      <c r="CYL2" s="629"/>
      <c r="CYM2" s="629"/>
      <c r="CYN2" s="629"/>
      <c r="CYO2" s="629"/>
      <c r="CYP2" s="629"/>
      <c r="CYQ2" s="629"/>
      <c r="CYR2" s="629"/>
      <c r="CYS2" s="629"/>
      <c r="CYT2" s="629"/>
      <c r="CYU2" s="629"/>
      <c r="CYV2" s="629"/>
      <c r="CYW2" s="629"/>
      <c r="CYX2" s="629"/>
      <c r="CYY2" s="629"/>
      <c r="CYZ2" s="629"/>
      <c r="CZA2" s="629"/>
      <c r="CZB2" s="629"/>
      <c r="CZC2" s="629"/>
      <c r="CZD2" s="629"/>
      <c r="CZE2" s="629"/>
      <c r="CZF2" s="629"/>
      <c r="CZG2" s="629"/>
      <c r="CZH2" s="629"/>
      <c r="CZI2" s="629"/>
      <c r="CZJ2" s="629"/>
      <c r="CZK2" s="629"/>
      <c r="CZL2" s="629"/>
      <c r="CZM2" s="629"/>
      <c r="CZN2" s="629"/>
      <c r="CZO2" s="629"/>
      <c r="CZP2" s="629"/>
      <c r="CZQ2" s="629"/>
      <c r="CZR2" s="629"/>
      <c r="CZS2" s="629"/>
      <c r="CZT2" s="629"/>
      <c r="CZU2" s="629"/>
      <c r="CZV2" s="629"/>
      <c r="CZW2" s="629"/>
      <c r="CZX2" s="629"/>
      <c r="CZY2" s="629"/>
      <c r="CZZ2" s="629"/>
      <c r="DAA2" s="629"/>
      <c r="DAB2" s="629"/>
      <c r="DAC2" s="629"/>
      <c r="DAD2" s="629"/>
      <c r="DAE2" s="629"/>
      <c r="DAF2" s="629"/>
      <c r="DAG2" s="629"/>
      <c r="DAH2" s="629"/>
      <c r="DAI2" s="629"/>
      <c r="DAJ2" s="629"/>
      <c r="DAK2" s="629"/>
      <c r="DAL2" s="629"/>
      <c r="DAM2" s="629"/>
      <c r="DAN2" s="629"/>
      <c r="DAO2" s="629"/>
      <c r="DAP2" s="629"/>
      <c r="DAQ2" s="629"/>
      <c r="DAR2" s="629"/>
      <c r="DAS2" s="629"/>
      <c r="DAT2" s="629"/>
      <c r="DAU2" s="629"/>
      <c r="DAV2" s="629"/>
      <c r="DAW2" s="629"/>
      <c r="DAX2" s="629"/>
      <c r="DAY2" s="629"/>
      <c r="DAZ2" s="629"/>
      <c r="DBA2" s="629"/>
      <c r="DBB2" s="629"/>
      <c r="DBC2" s="629"/>
      <c r="DBD2" s="629"/>
      <c r="DBE2" s="629"/>
      <c r="DBF2" s="629"/>
      <c r="DBG2" s="629"/>
      <c r="DBH2" s="629"/>
      <c r="DBI2" s="629"/>
      <c r="DBJ2" s="629"/>
      <c r="DBK2" s="629"/>
      <c r="DBL2" s="629"/>
      <c r="DBM2" s="629"/>
      <c r="DBN2" s="629"/>
      <c r="DBO2" s="629"/>
      <c r="DBP2" s="629"/>
      <c r="DBQ2" s="629"/>
      <c r="DBR2" s="629"/>
      <c r="DBS2" s="629"/>
      <c r="DBT2" s="629"/>
      <c r="DBU2" s="629"/>
      <c r="DBV2" s="629"/>
      <c r="DBW2" s="629"/>
      <c r="DBX2" s="629"/>
      <c r="DBY2" s="629"/>
      <c r="DBZ2" s="629"/>
      <c r="DCA2" s="629"/>
      <c r="DCB2" s="629"/>
      <c r="DCC2" s="629"/>
      <c r="DCD2" s="629"/>
      <c r="DCE2" s="629"/>
      <c r="DCF2" s="629"/>
      <c r="DCG2" s="629"/>
      <c r="DCH2" s="629"/>
      <c r="DCI2" s="629"/>
      <c r="DCJ2" s="629"/>
      <c r="DCK2" s="629"/>
      <c r="DCL2" s="629"/>
      <c r="DCM2" s="629"/>
      <c r="DCN2" s="629"/>
      <c r="DCO2" s="629"/>
      <c r="DCP2" s="629"/>
      <c r="DCQ2" s="629"/>
      <c r="DCR2" s="629"/>
      <c r="DCS2" s="629"/>
      <c r="DCT2" s="629"/>
      <c r="DCU2" s="629"/>
      <c r="DCV2" s="629"/>
      <c r="DCW2" s="629"/>
      <c r="DCX2" s="629"/>
      <c r="DCY2" s="629"/>
      <c r="DCZ2" s="629"/>
      <c r="DDA2" s="629"/>
      <c r="DDB2" s="629"/>
      <c r="DDC2" s="629"/>
      <c r="DDD2" s="629"/>
      <c r="DDE2" s="629"/>
      <c r="DDF2" s="629"/>
      <c r="DDG2" s="629"/>
      <c r="DDH2" s="629"/>
      <c r="DDI2" s="629"/>
      <c r="DDJ2" s="629"/>
      <c r="DDK2" s="629"/>
      <c r="DDL2" s="629"/>
      <c r="DDM2" s="629"/>
      <c r="DDN2" s="629"/>
      <c r="DDO2" s="629"/>
      <c r="DDP2" s="629"/>
      <c r="DDQ2" s="629"/>
      <c r="DDR2" s="629"/>
      <c r="DDS2" s="629"/>
      <c r="DDT2" s="629"/>
      <c r="DDU2" s="629"/>
      <c r="DDV2" s="629"/>
      <c r="DDW2" s="629"/>
      <c r="DDX2" s="629"/>
      <c r="DDY2" s="629"/>
      <c r="DDZ2" s="629"/>
      <c r="DEA2" s="629"/>
      <c r="DEB2" s="629"/>
      <c r="DEC2" s="629"/>
      <c r="DED2" s="629"/>
      <c r="DEE2" s="629"/>
      <c r="DEF2" s="629"/>
      <c r="DEG2" s="629"/>
      <c r="DEH2" s="629"/>
      <c r="DEI2" s="629"/>
      <c r="DEJ2" s="629"/>
      <c r="DEK2" s="629"/>
      <c r="DEL2" s="629"/>
      <c r="DEM2" s="629"/>
      <c r="DEN2" s="629"/>
      <c r="DEO2" s="629"/>
      <c r="DEP2" s="629"/>
      <c r="DEQ2" s="629"/>
      <c r="DER2" s="629"/>
      <c r="DES2" s="629"/>
      <c r="DET2" s="629"/>
      <c r="DEU2" s="629"/>
      <c r="DEV2" s="629"/>
      <c r="DEW2" s="629"/>
      <c r="DEX2" s="629"/>
      <c r="DEY2" s="629"/>
      <c r="DEZ2" s="629"/>
      <c r="DFA2" s="629"/>
      <c r="DFB2" s="629"/>
      <c r="DFC2" s="629"/>
      <c r="DFD2" s="629"/>
      <c r="DFE2" s="629"/>
      <c r="DFF2" s="629"/>
      <c r="DFG2" s="629"/>
      <c r="DFH2" s="629"/>
      <c r="DFI2" s="629"/>
      <c r="DFJ2" s="629"/>
      <c r="DFK2" s="629"/>
      <c r="DFL2" s="629"/>
      <c r="DFM2" s="629"/>
      <c r="DFN2" s="629"/>
      <c r="DFO2" s="629"/>
      <c r="DFP2" s="629"/>
      <c r="DFQ2" s="629"/>
      <c r="DFR2" s="629"/>
      <c r="DFS2" s="629"/>
      <c r="DFT2" s="629"/>
      <c r="DFU2" s="629"/>
      <c r="DFV2" s="629"/>
      <c r="DFW2" s="629"/>
      <c r="DFX2" s="629"/>
      <c r="DFY2" s="629"/>
      <c r="DFZ2" s="629"/>
      <c r="DGA2" s="629"/>
      <c r="DGB2" s="629"/>
      <c r="DGC2" s="629"/>
      <c r="DGD2" s="629"/>
      <c r="DGE2" s="629"/>
      <c r="DGF2" s="629"/>
      <c r="DGG2" s="629"/>
      <c r="DGH2" s="629"/>
      <c r="DGI2" s="629"/>
      <c r="DGJ2" s="629"/>
      <c r="DGK2" s="629"/>
      <c r="DGL2" s="629"/>
      <c r="DGM2" s="629"/>
      <c r="DGN2" s="629"/>
      <c r="DGO2" s="629"/>
      <c r="DGP2" s="629"/>
      <c r="DGQ2" s="629"/>
      <c r="DGR2" s="629"/>
      <c r="DGS2" s="629"/>
      <c r="DGT2" s="629"/>
      <c r="DGU2" s="629"/>
      <c r="DGV2" s="629"/>
      <c r="DGW2" s="629"/>
      <c r="DGX2" s="629"/>
      <c r="DGY2" s="629"/>
      <c r="DGZ2" s="629"/>
      <c r="DHA2" s="629"/>
      <c r="DHB2" s="629"/>
      <c r="DHC2" s="629"/>
      <c r="DHD2" s="629"/>
      <c r="DHE2" s="629"/>
      <c r="DHF2" s="629"/>
      <c r="DHG2" s="629"/>
      <c r="DHH2" s="629"/>
      <c r="DHI2" s="629"/>
      <c r="DHJ2" s="629"/>
      <c r="DHK2" s="629"/>
      <c r="DHL2" s="629"/>
      <c r="DHM2" s="629"/>
      <c r="DHN2" s="629"/>
      <c r="DHO2" s="629"/>
      <c r="DHP2" s="629"/>
      <c r="DHQ2" s="629"/>
      <c r="DHR2" s="629"/>
      <c r="DHS2" s="629"/>
      <c r="DHT2" s="629"/>
      <c r="DHU2" s="629"/>
      <c r="DHV2" s="629"/>
      <c r="DHW2" s="629"/>
      <c r="DHX2" s="629"/>
      <c r="DHY2" s="629"/>
      <c r="DHZ2" s="629"/>
      <c r="DIA2" s="629"/>
      <c r="DIB2" s="629"/>
      <c r="DIC2" s="629"/>
      <c r="DID2" s="629"/>
      <c r="DIE2" s="629"/>
      <c r="DIF2" s="629"/>
      <c r="DIG2" s="629"/>
      <c r="DIH2" s="629"/>
      <c r="DII2" s="629"/>
      <c r="DIJ2" s="629"/>
      <c r="DIK2" s="629"/>
      <c r="DIL2" s="629"/>
      <c r="DIM2" s="629"/>
      <c r="DIN2" s="629"/>
      <c r="DIO2" s="629"/>
      <c r="DIP2" s="629"/>
      <c r="DIQ2" s="629"/>
      <c r="DIR2" s="629"/>
      <c r="DIS2" s="629"/>
      <c r="DIT2" s="629"/>
      <c r="DIU2" s="629"/>
      <c r="DIV2" s="629"/>
      <c r="DIW2" s="629"/>
      <c r="DIX2" s="629"/>
      <c r="DIY2" s="629"/>
      <c r="DIZ2" s="629"/>
      <c r="DJA2" s="629"/>
      <c r="DJB2" s="629"/>
      <c r="DJC2" s="629"/>
      <c r="DJD2" s="629"/>
      <c r="DJE2" s="629"/>
      <c r="DJF2" s="629"/>
      <c r="DJG2" s="629"/>
      <c r="DJH2" s="629"/>
      <c r="DJI2" s="629"/>
      <c r="DJJ2" s="629"/>
      <c r="DJK2" s="629"/>
      <c r="DJL2" s="629"/>
      <c r="DJM2" s="629"/>
      <c r="DJN2" s="629"/>
      <c r="DJO2" s="629"/>
      <c r="DJP2" s="629"/>
      <c r="DJQ2" s="629"/>
      <c r="DJR2" s="629"/>
      <c r="DJS2" s="629"/>
      <c r="DJT2" s="629"/>
      <c r="DJU2" s="629"/>
      <c r="DJV2" s="629"/>
      <c r="DJW2" s="629"/>
      <c r="DJX2" s="629"/>
      <c r="DJY2" s="629"/>
      <c r="DJZ2" s="629"/>
      <c r="DKA2" s="629"/>
      <c r="DKB2" s="629"/>
      <c r="DKC2" s="629"/>
      <c r="DKD2" s="629"/>
      <c r="DKE2" s="629"/>
      <c r="DKF2" s="629"/>
      <c r="DKG2" s="629"/>
      <c r="DKH2" s="629"/>
      <c r="DKI2" s="629"/>
      <c r="DKJ2" s="629"/>
      <c r="DKK2" s="629"/>
      <c r="DKL2" s="629"/>
      <c r="DKM2" s="629"/>
      <c r="DKN2" s="629"/>
      <c r="DKO2" s="629"/>
      <c r="DKP2" s="629"/>
      <c r="DKQ2" s="629"/>
      <c r="DKR2" s="629"/>
      <c r="DKS2" s="629"/>
      <c r="DKT2" s="629"/>
      <c r="DKU2" s="629"/>
      <c r="DKV2" s="629"/>
      <c r="DKW2" s="629"/>
      <c r="DKX2" s="629"/>
      <c r="DKY2" s="629"/>
      <c r="DKZ2" s="629"/>
      <c r="DLA2" s="629"/>
      <c r="DLB2" s="629"/>
      <c r="DLC2" s="629"/>
      <c r="DLD2" s="629"/>
      <c r="DLE2" s="629"/>
      <c r="DLF2" s="629"/>
      <c r="DLG2" s="629"/>
      <c r="DLH2" s="629"/>
      <c r="DLI2" s="629"/>
      <c r="DLJ2" s="629"/>
      <c r="DLK2" s="629"/>
      <c r="DLL2" s="629"/>
      <c r="DLM2" s="629"/>
      <c r="DLN2" s="629"/>
      <c r="DLO2" s="629"/>
      <c r="DLP2" s="629"/>
      <c r="DLQ2" s="629"/>
      <c r="DLR2" s="629"/>
      <c r="DLS2" s="629"/>
      <c r="DLT2" s="629"/>
      <c r="DLU2" s="629"/>
      <c r="DLV2" s="629"/>
      <c r="DLW2" s="629"/>
      <c r="DLX2" s="629"/>
      <c r="DLY2" s="629"/>
      <c r="DLZ2" s="629"/>
      <c r="DMA2" s="629"/>
      <c r="DMB2" s="629"/>
      <c r="DMC2" s="629"/>
      <c r="DMD2" s="629"/>
      <c r="DME2" s="629"/>
      <c r="DMF2" s="629"/>
      <c r="DMG2" s="629"/>
      <c r="DMH2" s="629"/>
      <c r="DMI2" s="629"/>
      <c r="DMJ2" s="629"/>
      <c r="DMK2" s="629"/>
      <c r="DML2" s="629"/>
      <c r="DMM2" s="629"/>
      <c r="DMN2" s="629"/>
      <c r="DMO2" s="629"/>
      <c r="DMP2" s="629"/>
      <c r="DMQ2" s="629"/>
      <c r="DMR2" s="629"/>
      <c r="DMS2" s="629"/>
      <c r="DMT2" s="629"/>
      <c r="DMU2" s="629"/>
      <c r="DMV2" s="629"/>
      <c r="DMW2" s="629"/>
      <c r="DMX2" s="629"/>
      <c r="DMY2" s="629"/>
      <c r="DMZ2" s="629"/>
      <c r="DNA2" s="629"/>
      <c r="DNB2" s="629"/>
      <c r="DNC2" s="629"/>
      <c r="DND2" s="629"/>
      <c r="DNE2" s="629"/>
      <c r="DNF2" s="629"/>
      <c r="DNG2" s="629"/>
      <c r="DNH2" s="629"/>
      <c r="DNI2" s="629"/>
      <c r="DNJ2" s="629"/>
      <c r="DNK2" s="629"/>
      <c r="DNL2" s="629"/>
      <c r="DNM2" s="629"/>
      <c r="DNN2" s="629"/>
      <c r="DNO2" s="629"/>
      <c r="DNP2" s="629"/>
      <c r="DNQ2" s="629"/>
      <c r="DNR2" s="629"/>
      <c r="DNS2" s="629"/>
      <c r="DNT2" s="629"/>
      <c r="DNU2" s="629"/>
      <c r="DNV2" s="629"/>
      <c r="DNW2" s="629"/>
      <c r="DNX2" s="629"/>
      <c r="DNY2" s="629"/>
      <c r="DNZ2" s="629"/>
      <c r="DOA2" s="629"/>
      <c r="DOB2" s="629"/>
      <c r="DOC2" s="629"/>
      <c r="DOD2" s="629"/>
      <c r="DOE2" s="629"/>
      <c r="DOF2" s="629"/>
      <c r="DOG2" s="629"/>
      <c r="DOH2" s="629"/>
      <c r="DOI2" s="629"/>
      <c r="DOJ2" s="629"/>
      <c r="DOK2" s="629"/>
      <c r="DOL2" s="629"/>
      <c r="DOM2" s="629"/>
      <c r="DON2" s="629"/>
      <c r="DOO2" s="629"/>
      <c r="DOP2" s="629"/>
      <c r="DOQ2" s="629"/>
      <c r="DOR2" s="629"/>
      <c r="DOS2" s="629"/>
      <c r="DOT2" s="629"/>
      <c r="DOU2" s="629"/>
      <c r="DOV2" s="629"/>
      <c r="DOW2" s="629"/>
      <c r="DOX2" s="629"/>
      <c r="DOY2" s="629"/>
      <c r="DOZ2" s="629"/>
      <c r="DPA2" s="629"/>
      <c r="DPB2" s="629"/>
      <c r="DPC2" s="629"/>
      <c r="DPD2" s="629"/>
      <c r="DPE2" s="629"/>
      <c r="DPF2" s="629"/>
      <c r="DPG2" s="629"/>
      <c r="DPH2" s="629"/>
      <c r="DPI2" s="629"/>
      <c r="DPJ2" s="629"/>
      <c r="DPK2" s="629"/>
      <c r="DPL2" s="629"/>
      <c r="DPM2" s="629"/>
      <c r="DPN2" s="629"/>
      <c r="DPO2" s="629"/>
      <c r="DPP2" s="629"/>
      <c r="DPQ2" s="629"/>
      <c r="DPR2" s="629"/>
      <c r="DPS2" s="629"/>
      <c r="DPT2" s="629"/>
      <c r="DPU2" s="629"/>
      <c r="DPV2" s="629"/>
      <c r="DPW2" s="629"/>
      <c r="DPX2" s="629"/>
      <c r="DPY2" s="629"/>
      <c r="DPZ2" s="629"/>
      <c r="DQA2" s="629"/>
      <c r="DQB2" s="629"/>
      <c r="DQC2" s="629"/>
      <c r="DQD2" s="629"/>
      <c r="DQE2" s="629"/>
      <c r="DQF2" s="629"/>
      <c r="DQG2" s="629"/>
      <c r="DQH2" s="629"/>
      <c r="DQI2" s="629"/>
      <c r="DQJ2" s="629"/>
      <c r="DQK2" s="629"/>
      <c r="DQL2" s="629"/>
      <c r="DQM2" s="629"/>
      <c r="DQN2" s="629"/>
      <c r="DQO2" s="629"/>
      <c r="DQP2" s="629"/>
      <c r="DQQ2" s="629"/>
      <c r="DQR2" s="629"/>
      <c r="DQS2" s="629"/>
      <c r="DQT2" s="629"/>
      <c r="DQU2" s="629"/>
      <c r="DQV2" s="629"/>
      <c r="DQW2" s="629"/>
      <c r="DQX2" s="629"/>
      <c r="DQY2" s="629"/>
      <c r="DQZ2" s="629"/>
      <c r="DRA2" s="629"/>
      <c r="DRB2" s="629"/>
      <c r="DRC2" s="629"/>
      <c r="DRD2" s="629"/>
      <c r="DRE2" s="629"/>
      <c r="DRF2" s="629"/>
      <c r="DRG2" s="629"/>
      <c r="DRH2" s="629"/>
      <c r="DRI2" s="629"/>
      <c r="DRJ2" s="629"/>
      <c r="DRK2" s="629"/>
      <c r="DRL2" s="629"/>
      <c r="DRM2" s="629"/>
      <c r="DRN2" s="629"/>
      <c r="DRO2" s="629"/>
      <c r="DRP2" s="629"/>
      <c r="DRQ2" s="629"/>
      <c r="DRR2" s="629"/>
      <c r="DRS2" s="629"/>
      <c r="DRT2" s="629"/>
      <c r="DRU2" s="629"/>
      <c r="DRV2" s="629"/>
      <c r="DRW2" s="629"/>
      <c r="DRX2" s="629"/>
      <c r="DRY2" s="629"/>
      <c r="DRZ2" s="629"/>
      <c r="DSA2" s="629"/>
      <c r="DSB2" s="629"/>
      <c r="DSC2" s="629"/>
      <c r="DSD2" s="629"/>
      <c r="DSE2" s="629"/>
      <c r="DSF2" s="629"/>
      <c r="DSG2" s="629"/>
      <c r="DSH2" s="629"/>
      <c r="DSI2" s="629"/>
      <c r="DSJ2" s="629"/>
      <c r="DSK2" s="629"/>
      <c r="DSL2" s="629"/>
      <c r="DSM2" s="629"/>
      <c r="DSN2" s="629"/>
      <c r="DSO2" s="629"/>
      <c r="DSP2" s="629"/>
      <c r="DSQ2" s="629"/>
      <c r="DSR2" s="629"/>
      <c r="DSS2" s="629"/>
      <c r="DST2" s="629"/>
      <c r="DSU2" s="629"/>
      <c r="DSV2" s="629"/>
      <c r="DSW2" s="629"/>
      <c r="DSX2" s="629"/>
      <c r="DSY2" s="629"/>
      <c r="DSZ2" s="629"/>
      <c r="DTA2" s="629"/>
      <c r="DTB2" s="629"/>
      <c r="DTC2" s="629"/>
      <c r="DTD2" s="629"/>
      <c r="DTE2" s="629"/>
      <c r="DTF2" s="629"/>
      <c r="DTG2" s="629"/>
      <c r="DTH2" s="629"/>
      <c r="DTI2" s="629"/>
      <c r="DTJ2" s="629"/>
      <c r="DTK2" s="629"/>
      <c r="DTL2" s="629"/>
      <c r="DTM2" s="629"/>
      <c r="DTN2" s="629"/>
      <c r="DTO2" s="629"/>
      <c r="DTP2" s="629"/>
      <c r="DTQ2" s="629"/>
      <c r="DTR2" s="629"/>
      <c r="DTS2" s="629"/>
      <c r="DTT2" s="629"/>
      <c r="DTU2" s="629"/>
      <c r="DTV2" s="629"/>
      <c r="DTW2" s="629"/>
      <c r="DTX2" s="629"/>
      <c r="DTY2" s="629"/>
      <c r="DTZ2" s="629"/>
      <c r="DUA2" s="629"/>
      <c r="DUB2" s="629"/>
      <c r="DUC2" s="629"/>
      <c r="DUD2" s="629"/>
      <c r="DUE2" s="629"/>
      <c r="DUF2" s="629"/>
      <c r="DUG2" s="629"/>
      <c r="DUH2" s="629"/>
      <c r="DUI2" s="629"/>
      <c r="DUJ2" s="629"/>
      <c r="DUK2" s="629"/>
      <c r="DUL2" s="629"/>
      <c r="DUM2" s="629"/>
      <c r="DUN2" s="629"/>
      <c r="DUO2" s="629"/>
      <c r="DUP2" s="629"/>
      <c r="DUQ2" s="629"/>
      <c r="DUR2" s="629"/>
      <c r="DUS2" s="629"/>
      <c r="DUT2" s="629"/>
      <c r="DUU2" s="629"/>
      <c r="DUV2" s="629"/>
      <c r="DUW2" s="629"/>
      <c r="DUX2" s="629"/>
      <c r="DUY2" s="629"/>
      <c r="DUZ2" s="629"/>
      <c r="DVA2" s="629"/>
      <c r="DVB2" s="629"/>
      <c r="DVC2" s="629"/>
      <c r="DVD2" s="629"/>
      <c r="DVE2" s="629"/>
      <c r="DVF2" s="629"/>
      <c r="DVG2" s="629"/>
      <c r="DVH2" s="629"/>
      <c r="DVI2" s="629"/>
      <c r="DVJ2" s="629"/>
      <c r="DVK2" s="629"/>
      <c r="DVL2" s="629"/>
      <c r="DVM2" s="629"/>
      <c r="DVN2" s="629"/>
      <c r="DVO2" s="629"/>
      <c r="DVP2" s="629"/>
      <c r="DVQ2" s="629"/>
      <c r="DVR2" s="629"/>
      <c r="DVS2" s="629"/>
      <c r="DVT2" s="629"/>
      <c r="DVU2" s="629"/>
      <c r="DVV2" s="629"/>
      <c r="DVW2" s="629"/>
      <c r="DVX2" s="629"/>
      <c r="DVY2" s="629"/>
      <c r="DVZ2" s="629"/>
      <c r="DWA2" s="629"/>
      <c r="DWB2" s="629"/>
      <c r="DWC2" s="629"/>
      <c r="DWD2" s="629"/>
      <c r="DWE2" s="629"/>
      <c r="DWF2" s="629"/>
      <c r="DWG2" s="629"/>
      <c r="DWH2" s="629"/>
      <c r="DWI2" s="629"/>
      <c r="DWJ2" s="629"/>
      <c r="DWK2" s="629"/>
      <c r="DWL2" s="629"/>
      <c r="DWM2" s="629"/>
      <c r="DWN2" s="629"/>
      <c r="DWO2" s="629"/>
      <c r="DWP2" s="629"/>
      <c r="DWQ2" s="629"/>
      <c r="DWR2" s="629"/>
      <c r="DWS2" s="629"/>
      <c r="DWT2" s="629"/>
      <c r="DWU2" s="629"/>
      <c r="DWV2" s="629"/>
      <c r="DWW2" s="629"/>
      <c r="DWX2" s="629"/>
      <c r="DWY2" s="629"/>
      <c r="DWZ2" s="629"/>
      <c r="DXA2" s="629"/>
      <c r="DXB2" s="629"/>
      <c r="DXC2" s="629"/>
      <c r="DXD2" s="629"/>
      <c r="DXE2" s="629"/>
      <c r="DXF2" s="629"/>
      <c r="DXG2" s="629"/>
      <c r="DXH2" s="629"/>
      <c r="DXI2" s="629"/>
      <c r="DXJ2" s="629"/>
      <c r="DXK2" s="629"/>
      <c r="DXL2" s="629"/>
      <c r="DXM2" s="629"/>
      <c r="DXN2" s="629"/>
      <c r="DXO2" s="629"/>
      <c r="DXP2" s="629"/>
      <c r="DXQ2" s="629"/>
      <c r="DXR2" s="629"/>
      <c r="DXS2" s="629"/>
      <c r="DXT2" s="629"/>
      <c r="DXU2" s="629"/>
      <c r="DXV2" s="629"/>
      <c r="DXW2" s="629"/>
      <c r="DXX2" s="629"/>
      <c r="DXY2" s="629"/>
      <c r="DXZ2" s="629"/>
      <c r="DYA2" s="629"/>
      <c r="DYB2" s="629"/>
      <c r="DYC2" s="629"/>
      <c r="DYD2" s="629"/>
      <c r="DYE2" s="629"/>
      <c r="DYF2" s="629"/>
      <c r="DYG2" s="629"/>
      <c r="DYH2" s="629"/>
      <c r="DYI2" s="629"/>
      <c r="DYJ2" s="629"/>
      <c r="DYK2" s="629"/>
      <c r="DYL2" s="629"/>
      <c r="DYM2" s="629"/>
      <c r="DYN2" s="629"/>
      <c r="DYO2" s="629"/>
      <c r="DYP2" s="629"/>
      <c r="DYQ2" s="629"/>
      <c r="DYR2" s="629"/>
      <c r="DYS2" s="629"/>
      <c r="DYT2" s="629"/>
      <c r="DYU2" s="629"/>
      <c r="DYV2" s="629"/>
      <c r="DYW2" s="629"/>
      <c r="DYX2" s="629"/>
      <c r="DYY2" s="629"/>
      <c r="DYZ2" s="629"/>
      <c r="DZA2" s="629"/>
      <c r="DZB2" s="629"/>
      <c r="DZC2" s="629"/>
      <c r="DZD2" s="629"/>
      <c r="DZE2" s="629"/>
      <c r="DZF2" s="629"/>
      <c r="DZG2" s="629"/>
      <c r="DZH2" s="629"/>
      <c r="DZI2" s="629"/>
      <c r="DZJ2" s="629"/>
      <c r="DZK2" s="629"/>
      <c r="DZL2" s="629"/>
      <c r="DZM2" s="629"/>
      <c r="DZN2" s="629"/>
      <c r="DZO2" s="629"/>
      <c r="DZP2" s="629"/>
      <c r="DZQ2" s="629"/>
      <c r="DZR2" s="629"/>
      <c r="DZS2" s="629"/>
      <c r="DZT2" s="629"/>
      <c r="DZU2" s="629"/>
      <c r="DZV2" s="629"/>
      <c r="DZW2" s="629"/>
      <c r="DZX2" s="629"/>
      <c r="DZY2" s="629"/>
      <c r="DZZ2" s="629"/>
      <c r="EAA2" s="629"/>
      <c r="EAB2" s="629"/>
      <c r="EAC2" s="629"/>
      <c r="EAD2" s="629"/>
      <c r="EAE2" s="629"/>
      <c r="EAF2" s="629"/>
      <c r="EAG2" s="629"/>
      <c r="EAH2" s="629"/>
      <c r="EAI2" s="629"/>
      <c r="EAJ2" s="629"/>
      <c r="EAK2" s="629"/>
      <c r="EAL2" s="629"/>
      <c r="EAM2" s="629"/>
      <c r="EAN2" s="629"/>
      <c r="EAO2" s="629"/>
      <c r="EAP2" s="629"/>
      <c r="EAQ2" s="629"/>
      <c r="EAR2" s="629"/>
      <c r="EAS2" s="629"/>
      <c r="EAT2" s="629"/>
      <c r="EAU2" s="629"/>
      <c r="EAV2" s="629"/>
      <c r="EAW2" s="629"/>
      <c r="EAX2" s="629"/>
      <c r="EAY2" s="629"/>
      <c r="EAZ2" s="629"/>
      <c r="EBA2" s="629"/>
      <c r="EBB2" s="629"/>
      <c r="EBC2" s="629"/>
      <c r="EBD2" s="629"/>
      <c r="EBE2" s="629"/>
      <c r="EBF2" s="629"/>
      <c r="EBG2" s="629"/>
      <c r="EBH2" s="629"/>
      <c r="EBI2" s="629"/>
      <c r="EBJ2" s="629"/>
      <c r="EBK2" s="629"/>
      <c r="EBL2" s="629"/>
      <c r="EBM2" s="629"/>
      <c r="EBN2" s="629"/>
      <c r="EBO2" s="629"/>
      <c r="EBP2" s="629"/>
      <c r="EBQ2" s="629"/>
      <c r="EBR2" s="629"/>
      <c r="EBS2" s="629"/>
      <c r="EBT2" s="629"/>
      <c r="EBU2" s="629"/>
      <c r="EBV2" s="629"/>
      <c r="EBW2" s="629"/>
      <c r="EBX2" s="629"/>
      <c r="EBY2" s="629"/>
      <c r="EBZ2" s="629"/>
      <c r="ECA2" s="629"/>
      <c r="ECB2" s="629"/>
      <c r="ECC2" s="629"/>
      <c r="ECD2" s="629"/>
      <c r="ECE2" s="629"/>
      <c r="ECF2" s="629"/>
      <c r="ECG2" s="629"/>
      <c r="ECH2" s="629"/>
      <c r="ECI2" s="629"/>
      <c r="ECJ2" s="629"/>
      <c r="ECK2" s="629"/>
      <c r="ECL2" s="629"/>
      <c r="ECM2" s="629"/>
      <c r="ECN2" s="629"/>
      <c r="ECO2" s="629"/>
      <c r="ECP2" s="629"/>
      <c r="ECQ2" s="629"/>
      <c r="ECR2" s="629"/>
      <c r="ECS2" s="629"/>
      <c r="ECT2" s="629"/>
      <c r="ECU2" s="629"/>
      <c r="ECV2" s="629"/>
      <c r="ECW2" s="629"/>
      <c r="ECX2" s="629"/>
      <c r="ECY2" s="629"/>
      <c r="ECZ2" s="629"/>
      <c r="EDA2" s="629"/>
      <c r="EDB2" s="629"/>
      <c r="EDC2" s="629"/>
      <c r="EDD2" s="629"/>
      <c r="EDE2" s="629"/>
      <c r="EDF2" s="629"/>
      <c r="EDG2" s="629"/>
      <c r="EDH2" s="629"/>
      <c r="EDI2" s="629"/>
      <c r="EDJ2" s="629"/>
      <c r="EDK2" s="629"/>
      <c r="EDL2" s="629"/>
      <c r="EDM2" s="629"/>
      <c r="EDN2" s="629"/>
      <c r="EDO2" s="629"/>
      <c r="EDP2" s="629"/>
      <c r="EDQ2" s="629"/>
      <c r="EDR2" s="629"/>
      <c r="EDS2" s="629"/>
      <c r="EDT2" s="629"/>
      <c r="EDU2" s="629"/>
      <c r="EDV2" s="629"/>
      <c r="EDW2" s="629"/>
      <c r="EDX2" s="629"/>
      <c r="EDY2" s="629"/>
      <c r="EDZ2" s="629"/>
      <c r="EEA2" s="629"/>
      <c r="EEB2" s="629"/>
      <c r="EEC2" s="629"/>
      <c r="EED2" s="629"/>
      <c r="EEE2" s="629"/>
      <c r="EEF2" s="629"/>
      <c r="EEG2" s="629"/>
      <c r="EEH2" s="629"/>
      <c r="EEI2" s="629"/>
      <c r="EEJ2" s="629"/>
      <c r="EEK2" s="629"/>
      <c r="EEL2" s="629"/>
      <c r="EEM2" s="629"/>
      <c r="EEN2" s="629"/>
      <c r="EEO2" s="629"/>
      <c r="EEP2" s="629"/>
      <c r="EEQ2" s="629"/>
      <c r="EER2" s="629"/>
      <c r="EES2" s="629"/>
      <c r="EET2" s="629"/>
      <c r="EEU2" s="629"/>
      <c r="EEV2" s="629"/>
      <c r="EEW2" s="629"/>
      <c r="EEX2" s="629"/>
      <c r="EEY2" s="629"/>
      <c r="EEZ2" s="629"/>
      <c r="EFA2" s="629"/>
      <c r="EFB2" s="629"/>
      <c r="EFC2" s="629"/>
      <c r="EFD2" s="629"/>
      <c r="EFE2" s="629"/>
      <c r="EFF2" s="629"/>
      <c r="EFG2" s="629"/>
      <c r="EFH2" s="629"/>
      <c r="EFI2" s="629"/>
      <c r="EFJ2" s="629"/>
      <c r="EFK2" s="629"/>
      <c r="EFL2" s="629"/>
      <c r="EFM2" s="629"/>
      <c r="EFN2" s="629"/>
      <c r="EFO2" s="629"/>
      <c r="EFP2" s="629"/>
      <c r="EFQ2" s="629"/>
      <c r="EFR2" s="629"/>
      <c r="EFS2" s="629"/>
      <c r="EFT2" s="629"/>
      <c r="EFU2" s="629"/>
      <c r="EFV2" s="629"/>
      <c r="EFW2" s="629"/>
      <c r="EFX2" s="629"/>
      <c r="EFY2" s="629"/>
      <c r="EFZ2" s="629"/>
      <c r="EGA2" s="629"/>
      <c r="EGB2" s="629"/>
      <c r="EGC2" s="629"/>
      <c r="EGD2" s="629"/>
      <c r="EGE2" s="629"/>
      <c r="EGF2" s="629"/>
      <c r="EGG2" s="629"/>
      <c r="EGH2" s="629"/>
      <c r="EGI2" s="629"/>
      <c r="EGJ2" s="629"/>
      <c r="EGK2" s="629"/>
      <c r="EGL2" s="629"/>
      <c r="EGM2" s="629"/>
      <c r="EGN2" s="629"/>
      <c r="EGO2" s="629"/>
      <c r="EGP2" s="629"/>
      <c r="EGQ2" s="629"/>
      <c r="EGR2" s="629"/>
      <c r="EGS2" s="629"/>
      <c r="EGT2" s="629"/>
      <c r="EGU2" s="629"/>
      <c r="EGV2" s="629"/>
      <c r="EGW2" s="629"/>
      <c r="EGX2" s="629"/>
      <c r="EGY2" s="629"/>
      <c r="EGZ2" s="629"/>
      <c r="EHA2" s="629"/>
      <c r="EHB2" s="629"/>
      <c r="EHC2" s="629"/>
      <c r="EHD2" s="629"/>
      <c r="EHE2" s="629"/>
      <c r="EHF2" s="629"/>
      <c r="EHG2" s="629"/>
      <c r="EHH2" s="629"/>
      <c r="EHI2" s="629"/>
      <c r="EHJ2" s="629"/>
      <c r="EHK2" s="629"/>
      <c r="EHL2" s="629"/>
      <c r="EHM2" s="629"/>
      <c r="EHN2" s="629"/>
      <c r="EHO2" s="629"/>
      <c r="EHP2" s="629"/>
      <c r="EHQ2" s="629"/>
      <c r="EHR2" s="629"/>
      <c r="EHS2" s="629"/>
      <c r="EHT2" s="629"/>
      <c r="EHU2" s="629"/>
      <c r="EHV2" s="629"/>
      <c r="EHW2" s="629"/>
      <c r="EHX2" s="629"/>
      <c r="EHY2" s="629"/>
      <c r="EHZ2" s="629"/>
      <c r="EIA2" s="629"/>
      <c r="EIB2" s="629"/>
      <c r="EIC2" s="629"/>
      <c r="EID2" s="629"/>
      <c r="EIE2" s="629"/>
      <c r="EIF2" s="629"/>
      <c r="EIG2" s="629"/>
      <c r="EIH2" s="629"/>
      <c r="EII2" s="629"/>
      <c r="EIJ2" s="629"/>
      <c r="EIK2" s="629"/>
      <c r="EIL2" s="629"/>
      <c r="EIM2" s="629"/>
      <c r="EIN2" s="629"/>
      <c r="EIO2" s="629"/>
      <c r="EIP2" s="629"/>
      <c r="EIQ2" s="629"/>
      <c r="EIR2" s="629"/>
      <c r="EIS2" s="629"/>
      <c r="EIT2" s="629"/>
      <c r="EIU2" s="629"/>
      <c r="EIV2" s="629"/>
      <c r="EIW2" s="629"/>
      <c r="EIX2" s="629"/>
      <c r="EIY2" s="629"/>
      <c r="EIZ2" s="629"/>
      <c r="EJA2" s="629"/>
      <c r="EJB2" s="629"/>
      <c r="EJC2" s="629"/>
      <c r="EJD2" s="629"/>
      <c r="EJE2" s="629"/>
      <c r="EJF2" s="629"/>
      <c r="EJG2" s="629"/>
      <c r="EJH2" s="629"/>
      <c r="EJI2" s="629"/>
      <c r="EJJ2" s="629"/>
      <c r="EJK2" s="629"/>
      <c r="EJL2" s="629"/>
      <c r="EJM2" s="629"/>
      <c r="EJN2" s="629"/>
      <c r="EJO2" s="629"/>
      <c r="EJP2" s="629"/>
      <c r="EJQ2" s="629"/>
      <c r="EJR2" s="629"/>
      <c r="EJS2" s="629"/>
      <c r="EJT2" s="629"/>
      <c r="EJU2" s="629"/>
      <c r="EJV2" s="629"/>
      <c r="EJW2" s="629"/>
      <c r="EJX2" s="629"/>
      <c r="EJY2" s="629"/>
      <c r="EJZ2" s="629"/>
      <c r="EKA2" s="629"/>
      <c r="EKB2" s="629"/>
      <c r="EKC2" s="629"/>
      <c r="EKD2" s="629"/>
      <c r="EKE2" s="629"/>
      <c r="EKF2" s="629"/>
      <c r="EKG2" s="629"/>
      <c r="EKH2" s="629"/>
      <c r="EKI2" s="629"/>
      <c r="EKJ2" s="629"/>
      <c r="EKK2" s="629"/>
      <c r="EKL2" s="629"/>
      <c r="EKM2" s="629"/>
      <c r="EKN2" s="629"/>
      <c r="EKO2" s="629"/>
      <c r="EKP2" s="629"/>
      <c r="EKQ2" s="629"/>
      <c r="EKR2" s="629"/>
      <c r="EKS2" s="629"/>
      <c r="EKT2" s="629"/>
      <c r="EKU2" s="629"/>
      <c r="EKV2" s="629"/>
      <c r="EKW2" s="629"/>
      <c r="EKX2" s="629"/>
      <c r="EKY2" s="629"/>
      <c r="EKZ2" s="629"/>
      <c r="ELA2" s="629"/>
      <c r="ELB2" s="629"/>
      <c r="ELC2" s="629"/>
      <c r="ELD2" s="629"/>
      <c r="ELE2" s="629"/>
      <c r="ELF2" s="629"/>
      <c r="ELG2" s="629"/>
      <c r="ELH2" s="629"/>
      <c r="ELI2" s="629"/>
      <c r="ELJ2" s="629"/>
      <c r="ELK2" s="629"/>
      <c r="ELL2" s="629"/>
      <c r="ELM2" s="629"/>
      <c r="ELN2" s="629"/>
      <c r="ELO2" s="629"/>
      <c r="ELP2" s="629"/>
      <c r="ELQ2" s="629"/>
      <c r="ELR2" s="629"/>
      <c r="ELS2" s="629"/>
      <c r="ELT2" s="629"/>
      <c r="ELU2" s="629"/>
      <c r="ELV2" s="629"/>
      <c r="ELW2" s="629"/>
      <c r="ELX2" s="629"/>
      <c r="ELY2" s="629"/>
      <c r="ELZ2" s="629"/>
      <c r="EMA2" s="629"/>
      <c r="EMB2" s="629"/>
      <c r="EMC2" s="629"/>
      <c r="EMD2" s="629"/>
      <c r="EME2" s="629"/>
      <c r="EMF2" s="629"/>
      <c r="EMG2" s="629"/>
      <c r="EMH2" s="629"/>
      <c r="EMI2" s="629"/>
      <c r="EMJ2" s="629"/>
      <c r="EMK2" s="629"/>
      <c r="EML2" s="629"/>
      <c r="EMM2" s="629"/>
      <c r="EMN2" s="629"/>
      <c r="EMO2" s="629"/>
      <c r="EMP2" s="629"/>
      <c r="EMQ2" s="629"/>
      <c r="EMR2" s="629"/>
      <c r="EMS2" s="629"/>
      <c r="EMT2" s="629"/>
      <c r="EMU2" s="629"/>
      <c r="EMV2" s="629"/>
      <c r="EMW2" s="629"/>
      <c r="EMX2" s="629"/>
      <c r="EMY2" s="629"/>
      <c r="EMZ2" s="629"/>
      <c r="ENA2" s="629"/>
      <c r="ENB2" s="629"/>
      <c r="ENC2" s="629"/>
      <c r="END2" s="629"/>
      <c r="ENE2" s="629"/>
      <c r="ENF2" s="629"/>
      <c r="ENG2" s="629"/>
      <c r="ENH2" s="629"/>
      <c r="ENI2" s="629"/>
      <c r="ENJ2" s="629"/>
      <c r="ENK2" s="629"/>
      <c r="ENL2" s="629"/>
      <c r="ENM2" s="629"/>
      <c r="ENN2" s="629"/>
      <c r="ENO2" s="629"/>
      <c r="ENP2" s="629"/>
      <c r="ENQ2" s="629"/>
      <c r="ENR2" s="629"/>
      <c r="ENS2" s="629"/>
      <c r="ENT2" s="629"/>
      <c r="ENU2" s="629"/>
      <c r="ENV2" s="629"/>
      <c r="ENW2" s="629"/>
      <c r="ENX2" s="629"/>
      <c r="ENY2" s="629"/>
      <c r="ENZ2" s="629"/>
      <c r="EOA2" s="629"/>
      <c r="EOB2" s="629"/>
      <c r="EOC2" s="629"/>
      <c r="EOD2" s="629"/>
      <c r="EOE2" s="629"/>
      <c r="EOF2" s="629"/>
      <c r="EOG2" s="629"/>
      <c r="EOH2" s="629"/>
      <c r="EOI2" s="629"/>
      <c r="EOJ2" s="629"/>
      <c r="EOK2" s="629"/>
      <c r="EOL2" s="629"/>
      <c r="EOM2" s="629"/>
      <c r="EON2" s="629"/>
      <c r="EOO2" s="629"/>
      <c r="EOP2" s="629"/>
      <c r="EOQ2" s="629"/>
      <c r="EOR2" s="629"/>
      <c r="EOS2" s="629"/>
      <c r="EOT2" s="629"/>
      <c r="EOU2" s="629"/>
      <c r="EOV2" s="629"/>
      <c r="EOW2" s="629"/>
      <c r="EOX2" s="629"/>
      <c r="EOY2" s="629"/>
      <c r="EOZ2" s="629"/>
      <c r="EPA2" s="629"/>
      <c r="EPB2" s="629"/>
      <c r="EPC2" s="629"/>
      <c r="EPD2" s="629"/>
      <c r="EPE2" s="629"/>
      <c r="EPF2" s="629"/>
      <c r="EPG2" s="629"/>
      <c r="EPH2" s="629"/>
      <c r="EPI2" s="629"/>
      <c r="EPJ2" s="629"/>
      <c r="EPK2" s="629"/>
      <c r="EPL2" s="629"/>
      <c r="EPM2" s="629"/>
      <c r="EPN2" s="629"/>
      <c r="EPO2" s="629"/>
      <c r="EPP2" s="629"/>
      <c r="EPQ2" s="629"/>
      <c r="EPR2" s="629"/>
      <c r="EPS2" s="629"/>
      <c r="EPT2" s="629"/>
      <c r="EPU2" s="629"/>
      <c r="EPV2" s="629"/>
      <c r="EPW2" s="629"/>
      <c r="EPX2" s="629"/>
      <c r="EPY2" s="629"/>
      <c r="EPZ2" s="629"/>
      <c r="EQA2" s="629"/>
      <c r="EQB2" s="629"/>
      <c r="EQC2" s="629"/>
      <c r="EQD2" s="629"/>
      <c r="EQE2" s="629"/>
      <c r="EQF2" s="629"/>
      <c r="EQG2" s="629"/>
      <c r="EQH2" s="629"/>
      <c r="EQI2" s="629"/>
      <c r="EQJ2" s="629"/>
      <c r="EQK2" s="629"/>
      <c r="EQL2" s="629"/>
      <c r="EQM2" s="629"/>
      <c r="EQN2" s="629"/>
      <c r="EQO2" s="629"/>
      <c r="EQP2" s="629"/>
      <c r="EQQ2" s="629"/>
      <c r="EQR2" s="629"/>
      <c r="EQS2" s="629"/>
      <c r="EQT2" s="629"/>
      <c r="EQU2" s="629"/>
      <c r="EQV2" s="629"/>
      <c r="EQW2" s="629"/>
      <c r="EQX2" s="629"/>
      <c r="EQY2" s="629"/>
      <c r="EQZ2" s="629"/>
      <c r="ERA2" s="629"/>
      <c r="ERB2" s="629"/>
      <c r="ERC2" s="629"/>
      <c r="ERD2" s="629"/>
      <c r="ERE2" s="629"/>
      <c r="ERF2" s="629"/>
      <c r="ERG2" s="629"/>
      <c r="ERH2" s="629"/>
      <c r="ERI2" s="629"/>
      <c r="ERJ2" s="629"/>
      <c r="ERK2" s="629"/>
      <c r="ERL2" s="629"/>
      <c r="ERM2" s="629"/>
      <c r="ERN2" s="629"/>
      <c r="ERO2" s="629"/>
      <c r="ERP2" s="629"/>
      <c r="ERQ2" s="629"/>
      <c r="ERR2" s="629"/>
      <c r="ERS2" s="629"/>
      <c r="ERT2" s="629"/>
      <c r="ERU2" s="629"/>
      <c r="ERV2" s="629"/>
      <c r="ERW2" s="629"/>
      <c r="ERX2" s="629"/>
      <c r="ERY2" s="629"/>
      <c r="ERZ2" s="629"/>
      <c r="ESA2" s="629"/>
      <c r="ESB2" s="629"/>
      <c r="ESC2" s="629"/>
      <c r="ESD2" s="629"/>
      <c r="ESE2" s="629"/>
      <c r="ESF2" s="629"/>
      <c r="ESG2" s="629"/>
      <c r="ESH2" s="629"/>
      <c r="ESI2" s="629"/>
      <c r="ESJ2" s="629"/>
      <c r="ESK2" s="629"/>
      <c r="ESL2" s="629"/>
      <c r="ESM2" s="629"/>
      <c r="ESN2" s="629"/>
      <c r="ESO2" s="629"/>
      <c r="ESP2" s="629"/>
      <c r="ESQ2" s="629"/>
      <c r="ESR2" s="629"/>
      <c r="ESS2" s="629"/>
      <c r="EST2" s="629"/>
      <c r="ESU2" s="629"/>
      <c r="ESV2" s="629"/>
      <c r="ESW2" s="629"/>
      <c r="ESX2" s="629"/>
      <c r="ESY2" s="629"/>
      <c r="ESZ2" s="629"/>
      <c r="ETA2" s="629"/>
      <c r="ETB2" s="629"/>
      <c r="ETC2" s="629"/>
      <c r="ETD2" s="629"/>
      <c r="ETE2" s="629"/>
      <c r="ETF2" s="629"/>
      <c r="ETG2" s="629"/>
      <c r="ETH2" s="629"/>
      <c r="ETI2" s="629"/>
      <c r="ETJ2" s="629"/>
      <c r="ETK2" s="629"/>
      <c r="ETL2" s="629"/>
      <c r="ETM2" s="629"/>
      <c r="ETN2" s="629"/>
      <c r="ETO2" s="629"/>
      <c r="ETP2" s="629"/>
      <c r="ETQ2" s="629"/>
      <c r="ETR2" s="629"/>
      <c r="ETS2" s="629"/>
      <c r="ETT2" s="629"/>
      <c r="ETU2" s="629"/>
      <c r="ETV2" s="629"/>
      <c r="ETW2" s="629"/>
      <c r="ETX2" s="629"/>
      <c r="ETY2" s="629"/>
      <c r="ETZ2" s="629"/>
      <c r="EUA2" s="629"/>
      <c r="EUB2" s="629"/>
      <c r="EUC2" s="629"/>
      <c r="EUD2" s="629"/>
      <c r="EUE2" s="629"/>
      <c r="EUF2" s="629"/>
      <c r="EUG2" s="629"/>
      <c r="EUH2" s="629"/>
      <c r="EUI2" s="629"/>
      <c r="EUJ2" s="629"/>
      <c r="EUK2" s="629"/>
      <c r="EUL2" s="629"/>
      <c r="EUM2" s="629"/>
      <c r="EUN2" s="629"/>
      <c r="EUO2" s="629"/>
      <c r="EUP2" s="629"/>
      <c r="EUQ2" s="629"/>
      <c r="EUR2" s="629"/>
      <c r="EUS2" s="629"/>
      <c r="EUT2" s="629"/>
      <c r="EUU2" s="629"/>
      <c r="EUV2" s="629"/>
      <c r="EUW2" s="629"/>
      <c r="EUX2" s="629"/>
      <c r="EUY2" s="629"/>
      <c r="EUZ2" s="629"/>
      <c r="EVA2" s="629"/>
      <c r="EVB2" s="629"/>
      <c r="EVC2" s="629"/>
      <c r="EVD2" s="629"/>
      <c r="EVE2" s="629"/>
      <c r="EVF2" s="629"/>
      <c r="EVG2" s="629"/>
      <c r="EVH2" s="629"/>
      <c r="EVI2" s="629"/>
      <c r="EVJ2" s="629"/>
      <c r="EVK2" s="629"/>
      <c r="EVL2" s="629"/>
      <c r="EVM2" s="629"/>
      <c r="EVN2" s="629"/>
      <c r="EVO2" s="629"/>
      <c r="EVP2" s="629"/>
      <c r="EVQ2" s="629"/>
      <c r="EVR2" s="629"/>
      <c r="EVS2" s="629"/>
      <c r="EVT2" s="629"/>
      <c r="EVU2" s="629"/>
      <c r="EVV2" s="629"/>
      <c r="EVW2" s="629"/>
      <c r="EVX2" s="629"/>
      <c r="EVY2" s="629"/>
      <c r="EVZ2" s="629"/>
      <c r="EWA2" s="629"/>
      <c r="EWB2" s="629"/>
      <c r="EWC2" s="629"/>
      <c r="EWD2" s="629"/>
      <c r="EWE2" s="629"/>
      <c r="EWF2" s="629"/>
      <c r="EWG2" s="629"/>
      <c r="EWH2" s="629"/>
      <c r="EWI2" s="629"/>
      <c r="EWJ2" s="629"/>
      <c r="EWK2" s="629"/>
      <c r="EWL2" s="629"/>
      <c r="EWM2" s="629"/>
      <c r="EWN2" s="629"/>
      <c r="EWO2" s="629"/>
      <c r="EWP2" s="629"/>
      <c r="EWQ2" s="629"/>
      <c r="EWR2" s="629"/>
      <c r="EWS2" s="629"/>
      <c r="EWT2" s="629"/>
      <c r="EWU2" s="629"/>
      <c r="EWV2" s="629"/>
      <c r="EWW2" s="629"/>
      <c r="EWX2" s="629"/>
      <c r="EWY2" s="629"/>
      <c r="EWZ2" s="629"/>
      <c r="EXA2" s="629"/>
      <c r="EXB2" s="629"/>
      <c r="EXC2" s="629"/>
      <c r="EXD2" s="629"/>
      <c r="EXE2" s="629"/>
      <c r="EXF2" s="629"/>
      <c r="EXG2" s="629"/>
      <c r="EXH2" s="629"/>
      <c r="EXI2" s="629"/>
      <c r="EXJ2" s="629"/>
      <c r="EXK2" s="629"/>
      <c r="EXL2" s="629"/>
      <c r="EXM2" s="629"/>
      <c r="EXN2" s="629"/>
      <c r="EXO2" s="629"/>
      <c r="EXP2" s="629"/>
      <c r="EXQ2" s="629"/>
      <c r="EXR2" s="629"/>
      <c r="EXS2" s="629"/>
      <c r="EXT2" s="629"/>
      <c r="EXU2" s="629"/>
      <c r="EXV2" s="629"/>
      <c r="EXW2" s="629"/>
      <c r="EXX2" s="629"/>
      <c r="EXY2" s="629"/>
      <c r="EXZ2" s="629"/>
      <c r="EYA2" s="629"/>
      <c r="EYB2" s="629"/>
      <c r="EYC2" s="629"/>
      <c r="EYD2" s="629"/>
      <c r="EYE2" s="629"/>
      <c r="EYF2" s="629"/>
      <c r="EYG2" s="629"/>
      <c r="EYH2" s="629"/>
      <c r="EYI2" s="629"/>
      <c r="EYJ2" s="629"/>
      <c r="EYK2" s="629"/>
      <c r="EYL2" s="629"/>
      <c r="EYM2" s="629"/>
      <c r="EYN2" s="629"/>
      <c r="EYO2" s="629"/>
      <c r="EYP2" s="629"/>
      <c r="EYQ2" s="629"/>
      <c r="EYR2" s="629"/>
      <c r="EYS2" s="629"/>
      <c r="EYT2" s="629"/>
      <c r="EYU2" s="629"/>
      <c r="EYV2" s="629"/>
      <c r="EYW2" s="629"/>
      <c r="EYX2" s="629"/>
      <c r="EYY2" s="629"/>
      <c r="EYZ2" s="629"/>
      <c r="EZA2" s="629"/>
      <c r="EZB2" s="629"/>
      <c r="EZC2" s="629"/>
      <c r="EZD2" s="629"/>
      <c r="EZE2" s="629"/>
      <c r="EZF2" s="629"/>
      <c r="EZG2" s="629"/>
      <c r="EZH2" s="629"/>
      <c r="EZI2" s="629"/>
      <c r="EZJ2" s="629"/>
      <c r="EZK2" s="629"/>
      <c r="EZL2" s="629"/>
      <c r="EZM2" s="629"/>
      <c r="EZN2" s="629"/>
      <c r="EZO2" s="629"/>
      <c r="EZP2" s="629"/>
      <c r="EZQ2" s="629"/>
      <c r="EZR2" s="629"/>
      <c r="EZS2" s="629"/>
      <c r="EZT2" s="629"/>
      <c r="EZU2" s="629"/>
      <c r="EZV2" s="629"/>
      <c r="EZW2" s="629"/>
      <c r="EZX2" s="629"/>
      <c r="EZY2" s="629"/>
      <c r="EZZ2" s="629"/>
      <c r="FAA2" s="629"/>
      <c r="FAB2" s="629"/>
      <c r="FAC2" s="629"/>
      <c r="FAD2" s="629"/>
      <c r="FAE2" s="629"/>
      <c r="FAF2" s="629"/>
      <c r="FAG2" s="629"/>
      <c r="FAH2" s="629"/>
      <c r="FAI2" s="629"/>
      <c r="FAJ2" s="629"/>
      <c r="FAK2" s="629"/>
      <c r="FAL2" s="629"/>
      <c r="FAM2" s="629"/>
      <c r="FAN2" s="629"/>
      <c r="FAO2" s="629"/>
      <c r="FAP2" s="629"/>
      <c r="FAQ2" s="629"/>
      <c r="FAR2" s="629"/>
      <c r="FAS2" s="629"/>
      <c r="FAT2" s="629"/>
      <c r="FAU2" s="629"/>
      <c r="FAV2" s="629"/>
      <c r="FAW2" s="629"/>
      <c r="FAX2" s="629"/>
      <c r="FAY2" s="629"/>
      <c r="FAZ2" s="629"/>
      <c r="FBA2" s="629"/>
      <c r="FBB2" s="629"/>
      <c r="FBC2" s="629"/>
      <c r="FBD2" s="629"/>
      <c r="FBE2" s="629"/>
      <c r="FBF2" s="629"/>
      <c r="FBG2" s="629"/>
      <c r="FBH2" s="629"/>
      <c r="FBI2" s="629"/>
      <c r="FBJ2" s="629"/>
      <c r="FBK2" s="629"/>
      <c r="FBL2" s="629"/>
      <c r="FBM2" s="629"/>
      <c r="FBN2" s="629"/>
      <c r="FBO2" s="629"/>
      <c r="FBP2" s="629"/>
      <c r="FBQ2" s="629"/>
      <c r="FBR2" s="629"/>
      <c r="FBS2" s="629"/>
      <c r="FBT2" s="629"/>
      <c r="FBU2" s="629"/>
      <c r="FBV2" s="629"/>
      <c r="FBW2" s="629"/>
      <c r="FBX2" s="629"/>
      <c r="FBY2" s="629"/>
      <c r="FBZ2" s="629"/>
      <c r="FCA2" s="629"/>
      <c r="FCB2" s="629"/>
      <c r="FCC2" s="629"/>
      <c r="FCD2" s="629"/>
      <c r="FCE2" s="629"/>
      <c r="FCF2" s="629"/>
      <c r="FCG2" s="629"/>
      <c r="FCH2" s="629"/>
      <c r="FCI2" s="629"/>
      <c r="FCJ2" s="629"/>
      <c r="FCK2" s="629"/>
      <c r="FCL2" s="629"/>
      <c r="FCM2" s="629"/>
      <c r="FCN2" s="629"/>
      <c r="FCO2" s="629"/>
      <c r="FCP2" s="629"/>
      <c r="FCQ2" s="629"/>
      <c r="FCR2" s="629"/>
      <c r="FCS2" s="629"/>
      <c r="FCT2" s="629"/>
      <c r="FCU2" s="629"/>
      <c r="FCV2" s="629"/>
      <c r="FCW2" s="629"/>
      <c r="FCX2" s="629"/>
      <c r="FCY2" s="629"/>
      <c r="FCZ2" s="629"/>
      <c r="FDA2" s="629"/>
      <c r="FDB2" s="629"/>
      <c r="FDC2" s="629"/>
      <c r="FDD2" s="629"/>
      <c r="FDE2" s="629"/>
      <c r="FDF2" s="629"/>
      <c r="FDG2" s="629"/>
      <c r="FDH2" s="629"/>
      <c r="FDI2" s="629"/>
      <c r="FDJ2" s="629"/>
      <c r="FDK2" s="629"/>
      <c r="FDL2" s="629"/>
      <c r="FDM2" s="629"/>
      <c r="FDN2" s="629"/>
      <c r="FDO2" s="629"/>
      <c r="FDP2" s="629"/>
      <c r="FDQ2" s="629"/>
      <c r="FDR2" s="629"/>
      <c r="FDS2" s="629"/>
      <c r="FDT2" s="629"/>
      <c r="FDU2" s="629"/>
      <c r="FDV2" s="629"/>
      <c r="FDW2" s="629"/>
      <c r="FDX2" s="629"/>
      <c r="FDY2" s="629"/>
      <c r="FDZ2" s="629"/>
      <c r="FEA2" s="629"/>
      <c r="FEB2" s="629"/>
      <c r="FEC2" s="629"/>
      <c r="FED2" s="629"/>
      <c r="FEE2" s="629"/>
      <c r="FEF2" s="629"/>
      <c r="FEG2" s="629"/>
      <c r="FEH2" s="629"/>
      <c r="FEI2" s="629"/>
      <c r="FEJ2" s="629"/>
      <c r="FEK2" s="629"/>
      <c r="FEL2" s="629"/>
      <c r="FEM2" s="629"/>
      <c r="FEN2" s="629"/>
      <c r="FEO2" s="629"/>
      <c r="FEP2" s="629"/>
      <c r="FEQ2" s="629"/>
      <c r="FER2" s="629"/>
      <c r="FES2" s="629"/>
      <c r="FET2" s="629"/>
      <c r="FEU2" s="629"/>
      <c r="FEV2" s="629"/>
      <c r="FEW2" s="629"/>
      <c r="FEX2" s="629"/>
      <c r="FEY2" s="629"/>
      <c r="FEZ2" s="629"/>
      <c r="FFA2" s="629"/>
      <c r="FFB2" s="629"/>
      <c r="FFC2" s="629"/>
      <c r="FFD2" s="629"/>
      <c r="FFE2" s="629"/>
      <c r="FFF2" s="629"/>
      <c r="FFG2" s="629"/>
      <c r="FFH2" s="629"/>
      <c r="FFI2" s="629"/>
      <c r="FFJ2" s="629"/>
      <c r="FFK2" s="629"/>
      <c r="FFL2" s="629"/>
      <c r="FFM2" s="629"/>
      <c r="FFN2" s="629"/>
      <c r="FFO2" s="629"/>
      <c r="FFP2" s="629"/>
      <c r="FFQ2" s="629"/>
      <c r="FFR2" s="629"/>
      <c r="FFS2" s="629"/>
      <c r="FFT2" s="629"/>
      <c r="FFU2" s="629"/>
      <c r="FFV2" s="629"/>
      <c r="FFW2" s="629"/>
      <c r="FFX2" s="629"/>
      <c r="FFY2" s="629"/>
      <c r="FFZ2" s="629"/>
      <c r="FGA2" s="629"/>
      <c r="FGB2" s="629"/>
      <c r="FGC2" s="629"/>
      <c r="FGD2" s="629"/>
      <c r="FGE2" s="629"/>
      <c r="FGF2" s="629"/>
      <c r="FGG2" s="629"/>
      <c r="FGH2" s="629"/>
      <c r="FGI2" s="629"/>
      <c r="FGJ2" s="629"/>
      <c r="FGK2" s="629"/>
      <c r="FGL2" s="629"/>
      <c r="FGM2" s="629"/>
      <c r="FGN2" s="629"/>
      <c r="FGO2" s="629"/>
      <c r="FGP2" s="629"/>
      <c r="FGQ2" s="629"/>
      <c r="FGR2" s="629"/>
      <c r="FGS2" s="629"/>
      <c r="FGT2" s="629"/>
      <c r="FGU2" s="629"/>
      <c r="FGV2" s="629"/>
      <c r="FGW2" s="629"/>
      <c r="FGX2" s="629"/>
      <c r="FGY2" s="629"/>
      <c r="FGZ2" s="629"/>
      <c r="FHA2" s="629"/>
      <c r="FHB2" s="629"/>
      <c r="FHC2" s="629"/>
      <c r="FHD2" s="629"/>
      <c r="FHE2" s="629"/>
      <c r="FHF2" s="629"/>
      <c r="FHG2" s="629"/>
      <c r="FHH2" s="629"/>
      <c r="FHI2" s="629"/>
      <c r="FHJ2" s="629"/>
      <c r="FHK2" s="629"/>
      <c r="FHL2" s="629"/>
      <c r="FHM2" s="629"/>
      <c r="FHN2" s="629"/>
      <c r="FHO2" s="629"/>
      <c r="FHP2" s="629"/>
      <c r="FHQ2" s="629"/>
      <c r="FHR2" s="629"/>
      <c r="FHS2" s="629"/>
      <c r="FHT2" s="629"/>
      <c r="FHU2" s="629"/>
      <c r="FHV2" s="629"/>
      <c r="FHW2" s="629"/>
      <c r="FHX2" s="629"/>
      <c r="FHY2" s="629"/>
      <c r="FHZ2" s="629"/>
      <c r="FIA2" s="629"/>
      <c r="FIB2" s="629"/>
      <c r="FIC2" s="629"/>
      <c r="FID2" s="629"/>
      <c r="FIE2" s="629"/>
      <c r="FIF2" s="629"/>
      <c r="FIG2" s="629"/>
      <c r="FIH2" s="629"/>
      <c r="FII2" s="629"/>
      <c r="FIJ2" s="629"/>
      <c r="FIK2" s="629"/>
      <c r="FIL2" s="629"/>
      <c r="FIM2" s="629"/>
      <c r="FIN2" s="629"/>
      <c r="FIO2" s="629"/>
      <c r="FIP2" s="629"/>
      <c r="FIQ2" s="629"/>
      <c r="FIR2" s="629"/>
      <c r="FIS2" s="629"/>
      <c r="FIT2" s="629"/>
      <c r="FIU2" s="629"/>
      <c r="FIV2" s="629"/>
      <c r="FIW2" s="629"/>
      <c r="FIX2" s="629"/>
      <c r="FIY2" s="629"/>
      <c r="FIZ2" s="629"/>
      <c r="FJA2" s="629"/>
      <c r="FJB2" s="629"/>
      <c r="FJC2" s="629"/>
      <c r="FJD2" s="629"/>
      <c r="FJE2" s="629"/>
      <c r="FJF2" s="629"/>
      <c r="FJG2" s="629"/>
      <c r="FJH2" s="629"/>
      <c r="FJI2" s="629"/>
      <c r="FJJ2" s="629"/>
      <c r="FJK2" s="629"/>
      <c r="FJL2" s="629"/>
      <c r="FJM2" s="629"/>
      <c r="FJN2" s="629"/>
      <c r="FJO2" s="629"/>
      <c r="FJP2" s="629"/>
      <c r="FJQ2" s="629"/>
      <c r="FJR2" s="629"/>
      <c r="FJS2" s="629"/>
      <c r="FJT2" s="629"/>
      <c r="FJU2" s="629"/>
      <c r="FJV2" s="629"/>
      <c r="FJW2" s="629"/>
      <c r="FJX2" s="629"/>
      <c r="FJY2" s="629"/>
      <c r="FJZ2" s="629"/>
      <c r="FKA2" s="629"/>
      <c r="FKB2" s="629"/>
      <c r="FKC2" s="629"/>
      <c r="FKD2" s="629"/>
      <c r="FKE2" s="629"/>
      <c r="FKF2" s="629"/>
      <c r="FKG2" s="629"/>
      <c r="FKH2" s="629"/>
      <c r="FKI2" s="629"/>
      <c r="FKJ2" s="629"/>
      <c r="FKK2" s="629"/>
      <c r="FKL2" s="629"/>
      <c r="FKM2" s="629"/>
      <c r="FKN2" s="629"/>
      <c r="FKO2" s="629"/>
      <c r="FKP2" s="629"/>
      <c r="FKQ2" s="629"/>
      <c r="FKR2" s="629"/>
      <c r="FKS2" s="629"/>
      <c r="FKT2" s="629"/>
      <c r="FKU2" s="629"/>
      <c r="FKV2" s="629"/>
      <c r="FKW2" s="629"/>
      <c r="FKX2" s="629"/>
      <c r="FKY2" s="629"/>
      <c r="FKZ2" s="629"/>
      <c r="FLA2" s="629"/>
      <c r="FLB2" s="629"/>
      <c r="FLC2" s="629"/>
      <c r="FLD2" s="629"/>
      <c r="FLE2" s="629"/>
      <c r="FLF2" s="629"/>
      <c r="FLG2" s="629"/>
      <c r="FLH2" s="629"/>
      <c r="FLI2" s="629"/>
      <c r="FLJ2" s="629"/>
      <c r="FLK2" s="629"/>
      <c r="FLL2" s="629"/>
      <c r="FLM2" s="629"/>
      <c r="FLN2" s="629"/>
      <c r="FLO2" s="629"/>
      <c r="FLP2" s="629"/>
      <c r="FLQ2" s="629"/>
      <c r="FLR2" s="629"/>
      <c r="FLS2" s="629"/>
      <c r="FLT2" s="629"/>
      <c r="FLU2" s="629"/>
      <c r="FLV2" s="629"/>
      <c r="FLW2" s="629"/>
      <c r="FLX2" s="629"/>
      <c r="FLY2" s="629"/>
      <c r="FLZ2" s="629"/>
      <c r="FMA2" s="629"/>
      <c r="FMB2" s="629"/>
      <c r="FMC2" s="629"/>
      <c r="FMD2" s="629"/>
      <c r="FME2" s="629"/>
      <c r="FMF2" s="629"/>
      <c r="FMG2" s="629"/>
      <c r="FMH2" s="629"/>
      <c r="FMI2" s="629"/>
      <c r="FMJ2" s="629"/>
      <c r="FMK2" s="629"/>
      <c r="FML2" s="629"/>
      <c r="FMM2" s="629"/>
      <c r="FMN2" s="629"/>
      <c r="FMO2" s="629"/>
      <c r="FMP2" s="629"/>
      <c r="FMQ2" s="629"/>
      <c r="FMR2" s="629"/>
      <c r="FMS2" s="629"/>
      <c r="FMT2" s="629"/>
      <c r="FMU2" s="629"/>
      <c r="FMV2" s="629"/>
      <c r="FMW2" s="629"/>
      <c r="FMX2" s="629"/>
      <c r="FMY2" s="629"/>
      <c r="FMZ2" s="629"/>
      <c r="FNA2" s="629"/>
      <c r="FNB2" s="629"/>
      <c r="FNC2" s="629"/>
      <c r="FND2" s="629"/>
      <c r="FNE2" s="629"/>
      <c r="FNF2" s="629"/>
      <c r="FNG2" s="629"/>
      <c r="FNH2" s="629"/>
      <c r="FNI2" s="629"/>
      <c r="FNJ2" s="629"/>
      <c r="FNK2" s="629"/>
      <c r="FNL2" s="629"/>
      <c r="FNM2" s="629"/>
      <c r="FNN2" s="629"/>
      <c r="FNO2" s="629"/>
      <c r="FNP2" s="629"/>
      <c r="FNQ2" s="629"/>
      <c r="FNR2" s="629"/>
      <c r="FNS2" s="629"/>
      <c r="FNT2" s="629"/>
      <c r="FNU2" s="629"/>
      <c r="FNV2" s="629"/>
      <c r="FNW2" s="629"/>
      <c r="FNX2" s="629"/>
      <c r="FNY2" s="629"/>
      <c r="FNZ2" s="629"/>
      <c r="FOA2" s="629"/>
      <c r="FOB2" s="629"/>
      <c r="FOC2" s="629"/>
      <c r="FOD2" s="629"/>
      <c r="FOE2" s="629"/>
      <c r="FOF2" s="629"/>
      <c r="FOG2" s="629"/>
      <c r="FOH2" s="629"/>
      <c r="FOI2" s="629"/>
      <c r="FOJ2" s="629"/>
      <c r="FOK2" s="629"/>
      <c r="FOL2" s="629"/>
      <c r="FOM2" s="629"/>
      <c r="FON2" s="629"/>
      <c r="FOO2" s="629"/>
      <c r="FOP2" s="629"/>
      <c r="FOQ2" s="629"/>
      <c r="FOR2" s="629"/>
      <c r="FOS2" s="629"/>
      <c r="FOT2" s="629"/>
      <c r="FOU2" s="629"/>
      <c r="FOV2" s="629"/>
      <c r="FOW2" s="629"/>
      <c r="FOX2" s="629"/>
      <c r="FOY2" s="629"/>
      <c r="FOZ2" s="629"/>
      <c r="FPA2" s="629"/>
      <c r="FPB2" s="629"/>
      <c r="FPC2" s="629"/>
      <c r="FPD2" s="629"/>
      <c r="FPE2" s="629"/>
      <c r="FPF2" s="629"/>
      <c r="FPG2" s="629"/>
      <c r="FPH2" s="629"/>
      <c r="FPI2" s="629"/>
      <c r="FPJ2" s="629"/>
      <c r="FPK2" s="629"/>
      <c r="FPL2" s="629"/>
      <c r="FPM2" s="629"/>
      <c r="FPN2" s="629"/>
      <c r="FPO2" s="629"/>
      <c r="FPP2" s="629"/>
      <c r="FPQ2" s="629"/>
      <c r="FPR2" s="629"/>
      <c r="FPS2" s="629"/>
      <c r="FPT2" s="629"/>
      <c r="FPU2" s="629"/>
      <c r="FPV2" s="629"/>
      <c r="FPW2" s="629"/>
      <c r="FPX2" s="629"/>
      <c r="FPY2" s="629"/>
      <c r="FPZ2" s="629"/>
      <c r="FQA2" s="629"/>
      <c r="FQB2" s="629"/>
      <c r="FQC2" s="629"/>
      <c r="FQD2" s="629"/>
      <c r="FQE2" s="629"/>
      <c r="FQF2" s="629"/>
      <c r="FQG2" s="629"/>
      <c r="FQH2" s="629"/>
      <c r="FQI2" s="629"/>
      <c r="FQJ2" s="629"/>
      <c r="FQK2" s="629"/>
      <c r="FQL2" s="629"/>
      <c r="FQM2" s="629"/>
      <c r="FQN2" s="629"/>
      <c r="FQO2" s="629"/>
      <c r="FQP2" s="629"/>
      <c r="FQQ2" s="629"/>
      <c r="FQR2" s="629"/>
      <c r="FQS2" s="629"/>
      <c r="FQT2" s="629"/>
      <c r="FQU2" s="629"/>
      <c r="FQV2" s="629"/>
      <c r="FQW2" s="629"/>
      <c r="FQX2" s="629"/>
      <c r="FQY2" s="629"/>
      <c r="FQZ2" s="629"/>
      <c r="FRA2" s="629"/>
      <c r="FRB2" s="629"/>
      <c r="FRC2" s="629"/>
      <c r="FRD2" s="629"/>
      <c r="FRE2" s="629"/>
      <c r="FRF2" s="629"/>
      <c r="FRG2" s="629"/>
      <c r="FRH2" s="629"/>
      <c r="FRI2" s="629"/>
      <c r="FRJ2" s="629"/>
      <c r="FRK2" s="629"/>
      <c r="FRL2" s="629"/>
      <c r="FRM2" s="629"/>
      <c r="FRN2" s="629"/>
      <c r="FRO2" s="629"/>
      <c r="FRP2" s="629"/>
      <c r="FRQ2" s="629"/>
      <c r="FRR2" s="629"/>
      <c r="FRS2" s="629"/>
      <c r="FRT2" s="629"/>
      <c r="FRU2" s="629"/>
      <c r="FRV2" s="629"/>
      <c r="FRW2" s="629"/>
      <c r="FRX2" s="629"/>
      <c r="FRY2" s="629"/>
      <c r="FRZ2" s="629"/>
      <c r="FSA2" s="629"/>
      <c r="FSB2" s="629"/>
      <c r="FSC2" s="629"/>
      <c r="FSD2" s="629"/>
      <c r="FSE2" s="629"/>
      <c r="FSF2" s="629"/>
      <c r="FSG2" s="629"/>
      <c r="FSH2" s="629"/>
      <c r="FSI2" s="629"/>
      <c r="FSJ2" s="629"/>
      <c r="FSK2" s="629"/>
      <c r="FSL2" s="629"/>
      <c r="FSM2" s="629"/>
      <c r="FSN2" s="629"/>
      <c r="FSO2" s="629"/>
      <c r="FSP2" s="629"/>
      <c r="FSQ2" s="629"/>
      <c r="FSR2" s="629"/>
      <c r="FSS2" s="629"/>
      <c r="FST2" s="629"/>
      <c r="FSU2" s="629"/>
      <c r="FSV2" s="629"/>
      <c r="FSW2" s="629"/>
      <c r="FSX2" s="629"/>
      <c r="FSY2" s="629"/>
      <c r="FSZ2" s="629"/>
      <c r="FTA2" s="629"/>
      <c r="FTB2" s="629"/>
      <c r="FTC2" s="629"/>
      <c r="FTD2" s="629"/>
      <c r="FTE2" s="629"/>
      <c r="FTF2" s="629"/>
      <c r="FTG2" s="629"/>
      <c r="FTH2" s="629"/>
      <c r="FTI2" s="629"/>
      <c r="FTJ2" s="629"/>
      <c r="FTK2" s="629"/>
      <c r="FTL2" s="629"/>
      <c r="FTM2" s="629"/>
      <c r="FTN2" s="629"/>
      <c r="FTO2" s="629"/>
      <c r="FTP2" s="629"/>
      <c r="FTQ2" s="629"/>
      <c r="FTR2" s="629"/>
      <c r="FTS2" s="629"/>
      <c r="FTT2" s="629"/>
      <c r="FTU2" s="629"/>
      <c r="FTV2" s="629"/>
      <c r="FTW2" s="629"/>
      <c r="FTX2" s="629"/>
      <c r="FTY2" s="629"/>
      <c r="FTZ2" s="629"/>
      <c r="FUA2" s="629"/>
      <c r="FUB2" s="629"/>
      <c r="FUC2" s="629"/>
      <c r="FUD2" s="629"/>
      <c r="FUE2" s="629"/>
      <c r="FUF2" s="629"/>
      <c r="FUG2" s="629"/>
      <c r="FUH2" s="629"/>
      <c r="FUI2" s="629"/>
      <c r="FUJ2" s="629"/>
      <c r="FUK2" s="629"/>
      <c r="FUL2" s="629"/>
      <c r="FUM2" s="629"/>
      <c r="FUN2" s="629"/>
      <c r="FUO2" s="629"/>
      <c r="FUP2" s="629"/>
      <c r="FUQ2" s="629"/>
      <c r="FUR2" s="629"/>
      <c r="FUS2" s="629"/>
      <c r="FUT2" s="629"/>
      <c r="FUU2" s="629"/>
      <c r="FUV2" s="629"/>
      <c r="FUW2" s="629"/>
      <c r="FUX2" s="629"/>
      <c r="FUY2" s="629"/>
      <c r="FUZ2" s="629"/>
      <c r="FVA2" s="629"/>
      <c r="FVB2" s="629"/>
      <c r="FVC2" s="629"/>
      <c r="FVD2" s="629"/>
      <c r="FVE2" s="629"/>
      <c r="FVF2" s="629"/>
      <c r="FVG2" s="629"/>
      <c r="FVH2" s="629"/>
      <c r="FVI2" s="629"/>
      <c r="FVJ2" s="629"/>
      <c r="FVK2" s="629"/>
      <c r="FVL2" s="629"/>
      <c r="FVM2" s="629"/>
      <c r="FVN2" s="629"/>
      <c r="FVO2" s="629"/>
      <c r="FVP2" s="629"/>
      <c r="FVQ2" s="629"/>
      <c r="FVR2" s="629"/>
      <c r="FVS2" s="629"/>
      <c r="FVT2" s="629"/>
      <c r="FVU2" s="629"/>
      <c r="FVV2" s="629"/>
      <c r="FVW2" s="629"/>
      <c r="FVX2" s="629"/>
      <c r="FVY2" s="629"/>
      <c r="FVZ2" s="629"/>
      <c r="FWA2" s="629"/>
      <c r="FWB2" s="629"/>
      <c r="FWC2" s="629"/>
      <c r="FWD2" s="629"/>
      <c r="FWE2" s="629"/>
      <c r="FWF2" s="629"/>
      <c r="FWG2" s="629"/>
      <c r="FWH2" s="629"/>
      <c r="FWI2" s="629"/>
      <c r="FWJ2" s="629"/>
      <c r="FWK2" s="629"/>
      <c r="FWL2" s="629"/>
      <c r="FWM2" s="629"/>
      <c r="FWN2" s="629"/>
      <c r="FWO2" s="629"/>
      <c r="FWP2" s="629"/>
      <c r="FWQ2" s="629"/>
      <c r="FWR2" s="629"/>
      <c r="FWS2" s="629"/>
      <c r="FWT2" s="629"/>
      <c r="FWU2" s="629"/>
      <c r="FWV2" s="629"/>
      <c r="FWW2" s="629"/>
      <c r="FWX2" s="629"/>
      <c r="FWY2" s="629"/>
      <c r="FWZ2" s="629"/>
      <c r="FXA2" s="629"/>
      <c r="FXB2" s="629"/>
      <c r="FXC2" s="629"/>
      <c r="FXD2" s="629"/>
      <c r="FXE2" s="629"/>
      <c r="FXF2" s="629"/>
      <c r="FXG2" s="629"/>
      <c r="FXH2" s="629"/>
      <c r="FXI2" s="629"/>
      <c r="FXJ2" s="629"/>
      <c r="FXK2" s="629"/>
      <c r="FXL2" s="629"/>
      <c r="FXM2" s="629"/>
      <c r="FXN2" s="629"/>
      <c r="FXO2" s="629"/>
      <c r="FXP2" s="629"/>
      <c r="FXQ2" s="629"/>
      <c r="FXR2" s="629"/>
      <c r="FXS2" s="629"/>
      <c r="FXT2" s="629"/>
      <c r="FXU2" s="629"/>
      <c r="FXV2" s="629"/>
      <c r="FXW2" s="629"/>
      <c r="FXX2" s="629"/>
      <c r="FXY2" s="629"/>
      <c r="FXZ2" s="629"/>
      <c r="FYA2" s="629"/>
      <c r="FYB2" s="629"/>
      <c r="FYC2" s="629"/>
      <c r="FYD2" s="629"/>
      <c r="FYE2" s="629"/>
      <c r="FYF2" s="629"/>
      <c r="FYG2" s="629"/>
      <c r="FYH2" s="629"/>
      <c r="FYI2" s="629"/>
      <c r="FYJ2" s="629"/>
      <c r="FYK2" s="629"/>
      <c r="FYL2" s="629"/>
      <c r="FYM2" s="629"/>
      <c r="FYN2" s="629"/>
      <c r="FYO2" s="629"/>
      <c r="FYP2" s="629"/>
      <c r="FYQ2" s="629"/>
      <c r="FYR2" s="629"/>
      <c r="FYS2" s="629"/>
      <c r="FYT2" s="629"/>
      <c r="FYU2" s="629"/>
      <c r="FYV2" s="629"/>
      <c r="FYW2" s="629"/>
      <c r="FYX2" s="629"/>
      <c r="FYY2" s="629"/>
      <c r="FYZ2" s="629"/>
      <c r="FZA2" s="629"/>
      <c r="FZB2" s="629"/>
      <c r="FZC2" s="629"/>
      <c r="FZD2" s="629"/>
      <c r="FZE2" s="629"/>
      <c r="FZF2" s="629"/>
      <c r="FZG2" s="629"/>
      <c r="FZH2" s="629"/>
      <c r="FZI2" s="629"/>
      <c r="FZJ2" s="629"/>
      <c r="FZK2" s="629"/>
      <c r="FZL2" s="629"/>
      <c r="FZM2" s="629"/>
      <c r="FZN2" s="629"/>
      <c r="FZO2" s="629"/>
      <c r="FZP2" s="629"/>
      <c r="FZQ2" s="629"/>
      <c r="FZR2" s="629"/>
      <c r="FZS2" s="629"/>
      <c r="FZT2" s="629"/>
      <c r="FZU2" s="629"/>
      <c r="FZV2" s="629"/>
      <c r="FZW2" s="629"/>
      <c r="FZX2" s="629"/>
      <c r="FZY2" s="629"/>
      <c r="FZZ2" s="629"/>
      <c r="GAA2" s="629"/>
      <c r="GAB2" s="629"/>
      <c r="GAC2" s="629"/>
      <c r="GAD2" s="629"/>
      <c r="GAE2" s="629"/>
      <c r="GAF2" s="629"/>
      <c r="GAG2" s="629"/>
      <c r="GAH2" s="629"/>
      <c r="GAI2" s="629"/>
      <c r="GAJ2" s="629"/>
      <c r="GAK2" s="629"/>
      <c r="GAL2" s="629"/>
      <c r="GAM2" s="629"/>
      <c r="GAN2" s="629"/>
      <c r="GAO2" s="629"/>
      <c r="GAP2" s="629"/>
      <c r="GAQ2" s="629"/>
      <c r="GAR2" s="629"/>
      <c r="GAS2" s="629"/>
      <c r="GAT2" s="629"/>
      <c r="GAU2" s="629"/>
      <c r="GAV2" s="629"/>
      <c r="GAW2" s="629"/>
      <c r="GAX2" s="629"/>
      <c r="GAY2" s="629"/>
      <c r="GAZ2" s="629"/>
      <c r="GBA2" s="629"/>
      <c r="GBB2" s="629"/>
      <c r="GBC2" s="629"/>
      <c r="GBD2" s="629"/>
      <c r="GBE2" s="629"/>
      <c r="GBF2" s="629"/>
      <c r="GBG2" s="629"/>
      <c r="GBH2" s="629"/>
      <c r="GBI2" s="629"/>
      <c r="GBJ2" s="629"/>
      <c r="GBK2" s="629"/>
      <c r="GBL2" s="629"/>
      <c r="GBM2" s="629"/>
      <c r="GBN2" s="629"/>
      <c r="GBO2" s="629"/>
      <c r="GBP2" s="629"/>
      <c r="GBQ2" s="629"/>
      <c r="GBR2" s="629"/>
      <c r="GBS2" s="629"/>
      <c r="GBT2" s="629"/>
      <c r="GBU2" s="629"/>
      <c r="GBV2" s="629"/>
      <c r="GBW2" s="629"/>
      <c r="GBX2" s="629"/>
      <c r="GBY2" s="629"/>
      <c r="GBZ2" s="629"/>
      <c r="GCA2" s="629"/>
      <c r="GCB2" s="629"/>
      <c r="GCC2" s="629"/>
      <c r="GCD2" s="629"/>
      <c r="GCE2" s="629"/>
      <c r="GCF2" s="629"/>
      <c r="GCG2" s="629"/>
      <c r="GCH2" s="629"/>
      <c r="GCI2" s="629"/>
      <c r="GCJ2" s="629"/>
      <c r="GCK2" s="629"/>
      <c r="GCL2" s="629"/>
      <c r="GCM2" s="629"/>
      <c r="GCN2" s="629"/>
      <c r="GCO2" s="629"/>
      <c r="GCP2" s="629"/>
      <c r="GCQ2" s="629"/>
      <c r="GCR2" s="629"/>
      <c r="GCS2" s="629"/>
      <c r="GCT2" s="629"/>
      <c r="GCU2" s="629"/>
      <c r="GCV2" s="629"/>
      <c r="GCW2" s="629"/>
      <c r="GCX2" s="629"/>
      <c r="GCY2" s="629"/>
      <c r="GCZ2" s="629"/>
      <c r="GDA2" s="629"/>
      <c r="GDB2" s="629"/>
      <c r="GDC2" s="629"/>
      <c r="GDD2" s="629"/>
      <c r="GDE2" s="629"/>
      <c r="GDF2" s="629"/>
      <c r="GDG2" s="629"/>
      <c r="GDH2" s="629"/>
      <c r="GDI2" s="629"/>
      <c r="GDJ2" s="629"/>
      <c r="GDK2" s="629"/>
      <c r="GDL2" s="629"/>
      <c r="GDM2" s="629"/>
      <c r="GDN2" s="629"/>
      <c r="GDO2" s="629"/>
      <c r="GDP2" s="629"/>
      <c r="GDQ2" s="629"/>
      <c r="GDR2" s="629"/>
      <c r="GDS2" s="629"/>
      <c r="GDT2" s="629"/>
      <c r="GDU2" s="629"/>
      <c r="GDV2" s="629"/>
      <c r="GDW2" s="629"/>
      <c r="GDX2" s="629"/>
      <c r="GDY2" s="629"/>
      <c r="GDZ2" s="629"/>
      <c r="GEA2" s="629"/>
      <c r="GEB2" s="629"/>
      <c r="GEC2" s="629"/>
      <c r="GED2" s="629"/>
      <c r="GEE2" s="629"/>
      <c r="GEF2" s="629"/>
      <c r="GEG2" s="629"/>
      <c r="GEH2" s="629"/>
      <c r="GEI2" s="629"/>
      <c r="GEJ2" s="629"/>
      <c r="GEK2" s="629"/>
      <c r="GEL2" s="629"/>
      <c r="GEM2" s="629"/>
      <c r="GEN2" s="629"/>
      <c r="GEO2" s="629"/>
      <c r="GEP2" s="629"/>
      <c r="GEQ2" s="629"/>
      <c r="GER2" s="629"/>
      <c r="GES2" s="629"/>
      <c r="GET2" s="629"/>
      <c r="GEU2" s="629"/>
      <c r="GEV2" s="629"/>
      <c r="GEW2" s="629"/>
      <c r="GEX2" s="629"/>
      <c r="GEY2" s="629"/>
      <c r="GEZ2" s="629"/>
      <c r="GFA2" s="629"/>
      <c r="GFB2" s="629"/>
      <c r="GFC2" s="629"/>
      <c r="GFD2" s="629"/>
      <c r="GFE2" s="629"/>
      <c r="GFF2" s="629"/>
      <c r="GFG2" s="629"/>
      <c r="GFH2" s="629"/>
      <c r="GFI2" s="629"/>
      <c r="GFJ2" s="629"/>
      <c r="GFK2" s="629"/>
      <c r="GFL2" s="629"/>
      <c r="GFM2" s="629"/>
      <c r="GFN2" s="629"/>
      <c r="GFO2" s="629"/>
      <c r="GFP2" s="629"/>
      <c r="GFQ2" s="629"/>
      <c r="GFR2" s="629"/>
      <c r="GFS2" s="629"/>
      <c r="GFT2" s="629"/>
      <c r="GFU2" s="629"/>
      <c r="GFV2" s="629"/>
      <c r="GFW2" s="629"/>
      <c r="GFX2" s="629"/>
      <c r="GFY2" s="629"/>
      <c r="GFZ2" s="629"/>
      <c r="GGA2" s="629"/>
      <c r="GGB2" s="629"/>
      <c r="GGC2" s="629"/>
      <c r="GGD2" s="629"/>
      <c r="GGE2" s="629"/>
      <c r="GGF2" s="629"/>
      <c r="GGG2" s="629"/>
      <c r="GGH2" s="629"/>
      <c r="GGI2" s="629"/>
      <c r="GGJ2" s="629"/>
      <c r="GGK2" s="629"/>
      <c r="GGL2" s="629"/>
      <c r="GGM2" s="629"/>
      <c r="GGN2" s="629"/>
      <c r="GGO2" s="629"/>
      <c r="GGP2" s="629"/>
      <c r="GGQ2" s="629"/>
      <c r="GGR2" s="629"/>
      <c r="GGS2" s="629"/>
      <c r="GGT2" s="629"/>
      <c r="GGU2" s="629"/>
      <c r="GGV2" s="629"/>
      <c r="GGW2" s="629"/>
      <c r="GGX2" s="629"/>
      <c r="GGY2" s="629"/>
      <c r="GGZ2" s="629"/>
      <c r="GHA2" s="629"/>
      <c r="GHB2" s="629"/>
      <c r="GHC2" s="629"/>
      <c r="GHD2" s="629"/>
      <c r="GHE2" s="629"/>
      <c r="GHF2" s="629"/>
      <c r="GHG2" s="629"/>
      <c r="GHH2" s="629"/>
      <c r="GHI2" s="629"/>
      <c r="GHJ2" s="629"/>
      <c r="GHK2" s="629"/>
      <c r="GHL2" s="629"/>
      <c r="GHM2" s="629"/>
      <c r="GHN2" s="629"/>
      <c r="GHO2" s="629"/>
      <c r="GHP2" s="629"/>
      <c r="GHQ2" s="629"/>
      <c r="GHR2" s="629"/>
      <c r="GHS2" s="629"/>
      <c r="GHT2" s="629"/>
      <c r="GHU2" s="629"/>
      <c r="GHV2" s="629"/>
      <c r="GHW2" s="629"/>
      <c r="GHX2" s="629"/>
      <c r="GHY2" s="629"/>
      <c r="GHZ2" s="629"/>
      <c r="GIA2" s="629"/>
      <c r="GIB2" s="629"/>
      <c r="GIC2" s="629"/>
      <c r="GID2" s="629"/>
      <c r="GIE2" s="629"/>
      <c r="GIF2" s="629"/>
      <c r="GIG2" s="629"/>
      <c r="GIH2" s="629"/>
      <c r="GII2" s="629"/>
      <c r="GIJ2" s="629"/>
      <c r="GIK2" s="629"/>
      <c r="GIL2" s="629"/>
      <c r="GIM2" s="629"/>
      <c r="GIN2" s="629"/>
      <c r="GIO2" s="629"/>
      <c r="GIP2" s="629"/>
      <c r="GIQ2" s="629"/>
      <c r="GIR2" s="629"/>
      <c r="GIS2" s="629"/>
      <c r="GIT2" s="629"/>
      <c r="GIU2" s="629"/>
      <c r="GIV2" s="629"/>
      <c r="GIW2" s="629"/>
      <c r="GIX2" s="629"/>
      <c r="GIY2" s="629"/>
      <c r="GIZ2" s="629"/>
      <c r="GJA2" s="629"/>
      <c r="GJB2" s="629"/>
      <c r="GJC2" s="629"/>
      <c r="GJD2" s="629"/>
      <c r="GJE2" s="629"/>
      <c r="GJF2" s="629"/>
      <c r="GJG2" s="629"/>
      <c r="GJH2" s="629"/>
      <c r="GJI2" s="629"/>
      <c r="GJJ2" s="629"/>
      <c r="GJK2" s="629"/>
      <c r="GJL2" s="629"/>
      <c r="GJM2" s="629"/>
      <c r="GJN2" s="629"/>
      <c r="GJO2" s="629"/>
      <c r="GJP2" s="629"/>
      <c r="GJQ2" s="629"/>
      <c r="GJR2" s="629"/>
      <c r="GJS2" s="629"/>
      <c r="GJT2" s="629"/>
      <c r="GJU2" s="629"/>
      <c r="GJV2" s="629"/>
      <c r="GJW2" s="629"/>
      <c r="GJX2" s="629"/>
      <c r="GJY2" s="629"/>
      <c r="GJZ2" s="629"/>
      <c r="GKA2" s="629"/>
      <c r="GKB2" s="629"/>
      <c r="GKC2" s="629"/>
      <c r="GKD2" s="629"/>
      <c r="GKE2" s="629"/>
      <c r="GKF2" s="629"/>
      <c r="GKG2" s="629"/>
      <c r="GKH2" s="629"/>
      <c r="GKI2" s="629"/>
      <c r="GKJ2" s="629"/>
      <c r="GKK2" s="629"/>
      <c r="GKL2" s="629"/>
      <c r="GKM2" s="629"/>
      <c r="GKN2" s="629"/>
      <c r="GKO2" s="629"/>
      <c r="GKP2" s="629"/>
      <c r="GKQ2" s="629"/>
      <c r="GKR2" s="629"/>
      <c r="GKS2" s="629"/>
      <c r="GKT2" s="629"/>
      <c r="GKU2" s="629"/>
      <c r="GKV2" s="629"/>
      <c r="GKW2" s="629"/>
      <c r="GKX2" s="629"/>
      <c r="GKY2" s="629"/>
      <c r="GKZ2" s="629"/>
      <c r="GLA2" s="629"/>
      <c r="GLB2" s="629"/>
      <c r="GLC2" s="629"/>
      <c r="GLD2" s="629"/>
      <c r="GLE2" s="629"/>
      <c r="GLF2" s="629"/>
      <c r="GLG2" s="629"/>
      <c r="GLH2" s="629"/>
      <c r="GLI2" s="629"/>
      <c r="GLJ2" s="629"/>
      <c r="GLK2" s="629"/>
      <c r="GLL2" s="629"/>
      <c r="GLM2" s="629"/>
      <c r="GLN2" s="629"/>
      <c r="GLO2" s="629"/>
      <c r="GLP2" s="629"/>
      <c r="GLQ2" s="629"/>
      <c r="GLR2" s="629"/>
      <c r="GLS2" s="629"/>
      <c r="GLT2" s="629"/>
      <c r="GLU2" s="629"/>
      <c r="GLV2" s="629"/>
      <c r="GLW2" s="629"/>
      <c r="GLX2" s="629"/>
      <c r="GLY2" s="629"/>
      <c r="GLZ2" s="629"/>
      <c r="GMA2" s="629"/>
      <c r="GMB2" s="629"/>
      <c r="GMC2" s="629"/>
      <c r="GMD2" s="629"/>
      <c r="GME2" s="629"/>
      <c r="GMF2" s="629"/>
      <c r="GMG2" s="629"/>
      <c r="GMH2" s="629"/>
      <c r="GMI2" s="629"/>
      <c r="GMJ2" s="629"/>
      <c r="GMK2" s="629"/>
      <c r="GML2" s="629"/>
      <c r="GMM2" s="629"/>
      <c r="GMN2" s="629"/>
      <c r="GMO2" s="629"/>
      <c r="GMP2" s="629"/>
      <c r="GMQ2" s="629"/>
      <c r="GMR2" s="629"/>
      <c r="GMS2" s="629"/>
      <c r="GMT2" s="629"/>
      <c r="GMU2" s="629"/>
      <c r="GMV2" s="629"/>
      <c r="GMW2" s="629"/>
      <c r="GMX2" s="629"/>
      <c r="GMY2" s="629"/>
      <c r="GMZ2" s="629"/>
      <c r="GNA2" s="629"/>
      <c r="GNB2" s="629"/>
      <c r="GNC2" s="629"/>
      <c r="GND2" s="629"/>
      <c r="GNE2" s="629"/>
      <c r="GNF2" s="629"/>
      <c r="GNG2" s="629"/>
      <c r="GNH2" s="629"/>
      <c r="GNI2" s="629"/>
      <c r="GNJ2" s="629"/>
      <c r="GNK2" s="629"/>
      <c r="GNL2" s="629"/>
      <c r="GNM2" s="629"/>
      <c r="GNN2" s="629"/>
      <c r="GNO2" s="629"/>
      <c r="GNP2" s="629"/>
      <c r="GNQ2" s="629"/>
      <c r="GNR2" s="629"/>
      <c r="GNS2" s="629"/>
      <c r="GNT2" s="629"/>
      <c r="GNU2" s="629"/>
      <c r="GNV2" s="629"/>
      <c r="GNW2" s="629"/>
      <c r="GNX2" s="629"/>
      <c r="GNY2" s="629"/>
      <c r="GNZ2" s="629"/>
      <c r="GOA2" s="629"/>
      <c r="GOB2" s="629"/>
      <c r="GOC2" s="629"/>
      <c r="GOD2" s="629"/>
      <c r="GOE2" s="629"/>
      <c r="GOF2" s="629"/>
      <c r="GOG2" s="629"/>
      <c r="GOH2" s="629"/>
      <c r="GOI2" s="629"/>
      <c r="GOJ2" s="629"/>
      <c r="GOK2" s="629"/>
      <c r="GOL2" s="629"/>
      <c r="GOM2" s="629"/>
      <c r="GON2" s="629"/>
      <c r="GOO2" s="629"/>
      <c r="GOP2" s="629"/>
      <c r="GOQ2" s="629"/>
      <c r="GOR2" s="629"/>
      <c r="GOS2" s="629"/>
      <c r="GOT2" s="629"/>
      <c r="GOU2" s="629"/>
      <c r="GOV2" s="629"/>
      <c r="GOW2" s="629"/>
      <c r="GOX2" s="629"/>
      <c r="GOY2" s="629"/>
      <c r="GOZ2" s="629"/>
      <c r="GPA2" s="629"/>
      <c r="GPB2" s="629"/>
      <c r="GPC2" s="629"/>
      <c r="GPD2" s="629"/>
      <c r="GPE2" s="629"/>
      <c r="GPF2" s="629"/>
      <c r="GPG2" s="629"/>
      <c r="GPH2" s="629"/>
      <c r="GPI2" s="629"/>
      <c r="GPJ2" s="629"/>
      <c r="GPK2" s="629"/>
      <c r="GPL2" s="629"/>
      <c r="GPM2" s="629"/>
      <c r="GPN2" s="629"/>
      <c r="GPO2" s="629"/>
      <c r="GPP2" s="629"/>
      <c r="GPQ2" s="629"/>
      <c r="GPR2" s="629"/>
      <c r="GPS2" s="629"/>
      <c r="GPT2" s="629"/>
      <c r="GPU2" s="629"/>
      <c r="GPV2" s="629"/>
      <c r="GPW2" s="629"/>
      <c r="GPX2" s="629"/>
      <c r="GPY2" s="629"/>
      <c r="GPZ2" s="629"/>
      <c r="GQA2" s="629"/>
      <c r="GQB2" s="629"/>
      <c r="GQC2" s="629"/>
      <c r="GQD2" s="629"/>
      <c r="GQE2" s="629"/>
      <c r="GQF2" s="629"/>
      <c r="GQG2" s="629"/>
      <c r="GQH2" s="629"/>
      <c r="GQI2" s="629"/>
      <c r="GQJ2" s="629"/>
      <c r="GQK2" s="629"/>
      <c r="GQL2" s="629"/>
      <c r="GQM2" s="629"/>
      <c r="GQN2" s="629"/>
      <c r="GQO2" s="629"/>
      <c r="GQP2" s="629"/>
      <c r="GQQ2" s="629"/>
      <c r="GQR2" s="629"/>
      <c r="GQS2" s="629"/>
      <c r="GQT2" s="629"/>
      <c r="GQU2" s="629"/>
      <c r="GQV2" s="629"/>
      <c r="GQW2" s="629"/>
      <c r="GQX2" s="629"/>
      <c r="GQY2" s="629"/>
      <c r="GQZ2" s="629"/>
      <c r="GRA2" s="629"/>
      <c r="GRB2" s="629"/>
      <c r="GRC2" s="629"/>
      <c r="GRD2" s="629"/>
      <c r="GRE2" s="629"/>
      <c r="GRF2" s="629"/>
      <c r="GRG2" s="629"/>
      <c r="GRH2" s="629"/>
      <c r="GRI2" s="629"/>
      <c r="GRJ2" s="629"/>
      <c r="GRK2" s="629"/>
      <c r="GRL2" s="629"/>
      <c r="GRM2" s="629"/>
      <c r="GRN2" s="629"/>
      <c r="GRO2" s="629"/>
      <c r="GRP2" s="629"/>
      <c r="GRQ2" s="629"/>
      <c r="GRR2" s="629"/>
      <c r="GRS2" s="629"/>
      <c r="GRT2" s="629"/>
      <c r="GRU2" s="629"/>
      <c r="GRV2" s="629"/>
      <c r="GRW2" s="629"/>
      <c r="GRX2" s="629"/>
      <c r="GRY2" s="629"/>
      <c r="GRZ2" s="629"/>
      <c r="GSA2" s="629"/>
      <c r="GSB2" s="629"/>
      <c r="GSC2" s="629"/>
      <c r="GSD2" s="629"/>
      <c r="GSE2" s="629"/>
      <c r="GSF2" s="629"/>
      <c r="GSG2" s="629"/>
      <c r="GSH2" s="629"/>
      <c r="GSI2" s="629"/>
      <c r="GSJ2" s="629"/>
      <c r="GSK2" s="629"/>
      <c r="GSL2" s="629"/>
      <c r="GSM2" s="629"/>
      <c r="GSN2" s="629"/>
      <c r="GSO2" s="629"/>
      <c r="GSP2" s="629"/>
      <c r="GSQ2" s="629"/>
      <c r="GSR2" s="629"/>
      <c r="GSS2" s="629"/>
      <c r="GST2" s="629"/>
      <c r="GSU2" s="629"/>
      <c r="GSV2" s="629"/>
      <c r="GSW2" s="629"/>
      <c r="GSX2" s="629"/>
      <c r="GSY2" s="629"/>
      <c r="GSZ2" s="629"/>
      <c r="GTA2" s="629"/>
      <c r="GTB2" s="629"/>
      <c r="GTC2" s="629"/>
      <c r="GTD2" s="629"/>
      <c r="GTE2" s="629"/>
      <c r="GTF2" s="629"/>
      <c r="GTG2" s="629"/>
      <c r="GTH2" s="629"/>
      <c r="GTI2" s="629"/>
      <c r="GTJ2" s="629"/>
      <c r="GTK2" s="629"/>
      <c r="GTL2" s="629"/>
      <c r="GTM2" s="629"/>
      <c r="GTN2" s="629"/>
      <c r="GTO2" s="629"/>
      <c r="GTP2" s="629"/>
      <c r="GTQ2" s="629"/>
      <c r="GTR2" s="629"/>
      <c r="GTS2" s="629"/>
      <c r="GTT2" s="629"/>
      <c r="GTU2" s="629"/>
      <c r="GTV2" s="629"/>
      <c r="GTW2" s="629"/>
      <c r="GTX2" s="629"/>
      <c r="GTY2" s="629"/>
      <c r="GTZ2" s="629"/>
      <c r="GUA2" s="629"/>
      <c r="GUB2" s="629"/>
      <c r="GUC2" s="629"/>
      <c r="GUD2" s="629"/>
      <c r="GUE2" s="629"/>
      <c r="GUF2" s="629"/>
      <c r="GUG2" s="629"/>
      <c r="GUH2" s="629"/>
      <c r="GUI2" s="629"/>
      <c r="GUJ2" s="629"/>
      <c r="GUK2" s="629"/>
      <c r="GUL2" s="629"/>
      <c r="GUM2" s="629"/>
      <c r="GUN2" s="629"/>
      <c r="GUO2" s="629"/>
      <c r="GUP2" s="629"/>
      <c r="GUQ2" s="629"/>
      <c r="GUR2" s="629"/>
      <c r="GUS2" s="629"/>
      <c r="GUT2" s="629"/>
      <c r="GUU2" s="629"/>
      <c r="GUV2" s="629"/>
      <c r="GUW2" s="629"/>
      <c r="GUX2" s="629"/>
      <c r="GUY2" s="629"/>
      <c r="GUZ2" s="629"/>
      <c r="GVA2" s="629"/>
      <c r="GVB2" s="629"/>
      <c r="GVC2" s="629"/>
      <c r="GVD2" s="629"/>
      <c r="GVE2" s="629"/>
      <c r="GVF2" s="629"/>
      <c r="GVG2" s="629"/>
      <c r="GVH2" s="629"/>
      <c r="GVI2" s="629"/>
      <c r="GVJ2" s="629"/>
      <c r="GVK2" s="629"/>
      <c r="GVL2" s="629"/>
      <c r="GVM2" s="629"/>
      <c r="GVN2" s="629"/>
      <c r="GVO2" s="629"/>
      <c r="GVP2" s="629"/>
      <c r="GVQ2" s="629"/>
      <c r="GVR2" s="629"/>
      <c r="GVS2" s="629"/>
      <c r="GVT2" s="629"/>
      <c r="GVU2" s="629"/>
      <c r="GVV2" s="629"/>
      <c r="GVW2" s="629"/>
      <c r="GVX2" s="629"/>
      <c r="GVY2" s="629"/>
      <c r="GVZ2" s="629"/>
      <c r="GWA2" s="629"/>
      <c r="GWB2" s="629"/>
      <c r="GWC2" s="629"/>
      <c r="GWD2" s="629"/>
      <c r="GWE2" s="629"/>
      <c r="GWF2" s="629"/>
      <c r="GWG2" s="629"/>
      <c r="GWH2" s="629"/>
      <c r="GWI2" s="629"/>
      <c r="GWJ2" s="629"/>
      <c r="GWK2" s="629"/>
      <c r="GWL2" s="629"/>
      <c r="GWM2" s="629"/>
      <c r="GWN2" s="629"/>
      <c r="GWO2" s="629"/>
      <c r="GWP2" s="629"/>
      <c r="GWQ2" s="629"/>
      <c r="GWR2" s="629"/>
      <c r="GWS2" s="629"/>
      <c r="GWT2" s="629"/>
      <c r="GWU2" s="629"/>
      <c r="GWV2" s="629"/>
      <c r="GWW2" s="629"/>
      <c r="GWX2" s="629"/>
      <c r="GWY2" s="629"/>
      <c r="GWZ2" s="629"/>
      <c r="GXA2" s="629"/>
      <c r="GXB2" s="629"/>
      <c r="GXC2" s="629"/>
      <c r="GXD2" s="629"/>
      <c r="GXE2" s="629"/>
      <c r="GXF2" s="629"/>
      <c r="GXG2" s="629"/>
      <c r="GXH2" s="629"/>
      <c r="GXI2" s="629"/>
      <c r="GXJ2" s="629"/>
      <c r="GXK2" s="629"/>
      <c r="GXL2" s="629"/>
      <c r="GXM2" s="629"/>
      <c r="GXN2" s="629"/>
      <c r="GXO2" s="629"/>
      <c r="GXP2" s="629"/>
      <c r="GXQ2" s="629"/>
      <c r="GXR2" s="629"/>
      <c r="GXS2" s="629"/>
      <c r="GXT2" s="629"/>
      <c r="GXU2" s="629"/>
      <c r="GXV2" s="629"/>
      <c r="GXW2" s="629"/>
      <c r="GXX2" s="629"/>
      <c r="GXY2" s="629"/>
      <c r="GXZ2" s="629"/>
      <c r="GYA2" s="629"/>
      <c r="GYB2" s="629"/>
      <c r="GYC2" s="629"/>
      <c r="GYD2" s="629"/>
      <c r="GYE2" s="629"/>
      <c r="GYF2" s="629"/>
      <c r="GYG2" s="629"/>
      <c r="GYH2" s="629"/>
      <c r="GYI2" s="629"/>
      <c r="GYJ2" s="629"/>
      <c r="GYK2" s="629"/>
      <c r="GYL2" s="629"/>
      <c r="GYM2" s="629"/>
      <c r="GYN2" s="629"/>
      <c r="GYO2" s="629"/>
      <c r="GYP2" s="629"/>
      <c r="GYQ2" s="629"/>
      <c r="GYR2" s="629"/>
      <c r="GYS2" s="629"/>
      <c r="GYT2" s="629"/>
      <c r="GYU2" s="629"/>
      <c r="GYV2" s="629"/>
      <c r="GYW2" s="629"/>
      <c r="GYX2" s="629"/>
      <c r="GYY2" s="629"/>
      <c r="GYZ2" s="629"/>
      <c r="GZA2" s="629"/>
      <c r="GZB2" s="629"/>
      <c r="GZC2" s="629"/>
      <c r="GZD2" s="629"/>
      <c r="GZE2" s="629"/>
      <c r="GZF2" s="629"/>
      <c r="GZG2" s="629"/>
      <c r="GZH2" s="629"/>
      <c r="GZI2" s="629"/>
      <c r="GZJ2" s="629"/>
      <c r="GZK2" s="629"/>
      <c r="GZL2" s="629"/>
      <c r="GZM2" s="629"/>
      <c r="GZN2" s="629"/>
      <c r="GZO2" s="629"/>
      <c r="GZP2" s="629"/>
      <c r="GZQ2" s="629"/>
      <c r="GZR2" s="629"/>
      <c r="GZS2" s="629"/>
      <c r="GZT2" s="629"/>
      <c r="GZU2" s="629"/>
      <c r="GZV2" s="629"/>
      <c r="GZW2" s="629"/>
      <c r="GZX2" s="629"/>
      <c r="GZY2" s="629"/>
      <c r="GZZ2" s="629"/>
      <c r="HAA2" s="629"/>
      <c r="HAB2" s="629"/>
      <c r="HAC2" s="629"/>
      <c r="HAD2" s="629"/>
      <c r="HAE2" s="629"/>
      <c r="HAF2" s="629"/>
      <c r="HAG2" s="629"/>
      <c r="HAH2" s="629"/>
      <c r="HAI2" s="629"/>
      <c r="HAJ2" s="629"/>
      <c r="HAK2" s="629"/>
      <c r="HAL2" s="629"/>
      <c r="HAM2" s="629"/>
      <c r="HAN2" s="629"/>
      <c r="HAO2" s="629"/>
      <c r="HAP2" s="629"/>
      <c r="HAQ2" s="629"/>
      <c r="HAR2" s="629"/>
      <c r="HAS2" s="629"/>
      <c r="HAT2" s="629"/>
      <c r="HAU2" s="629"/>
      <c r="HAV2" s="629"/>
      <c r="HAW2" s="629"/>
      <c r="HAX2" s="629"/>
      <c r="HAY2" s="629"/>
      <c r="HAZ2" s="629"/>
      <c r="HBA2" s="629"/>
      <c r="HBB2" s="629"/>
      <c r="HBC2" s="629"/>
      <c r="HBD2" s="629"/>
      <c r="HBE2" s="629"/>
      <c r="HBF2" s="629"/>
      <c r="HBG2" s="629"/>
      <c r="HBH2" s="629"/>
      <c r="HBI2" s="629"/>
      <c r="HBJ2" s="629"/>
      <c r="HBK2" s="629"/>
      <c r="HBL2" s="629"/>
      <c r="HBM2" s="629"/>
      <c r="HBN2" s="629"/>
      <c r="HBO2" s="629"/>
      <c r="HBP2" s="629"/>
      <c r="HBQ2" s="629"/>
      <c r="HBR2" s="629"/>
      <c r="HBS2" s="629"/>
      <c r="HBT2" s="629"/>
      <c r="HBU2" s="629"/>
      <c r="HBV2" s="629"/>
      <c r="HBW2" s="629"/>
      <c r="HBX2" s="629"/>
      <c r="HBY2" s="629"/>
      <c r="HBZ2" s="629"/>
      <c r="HCA2" s="629"/>
      <c r="HCB2" s="629"/>
      <c r="HCC2" s="629"/>
      <c r="HCD2" s="629"/>
      <c r="HCE2" s="629"/>
      <c r="HCF2" s="629"/>
      <c r="HCG2" s="629"/>
      <c r="HCH2" s="629"/>
      <c r="HCI2" s="629"/>
      <c r="HCJ2" s="629"/>
      <c r="HCK2" s="629"/>
      <c r="HCL2" s="629"/>
      <c r="HCM2" s="629"/>
      <c r="HCN2" s="629"/>
      <c r="HCO2" s="629"/>
      <c r="HCP2" s="629"/>
      <c r="HCQ2" s="629"/>
      <c r="HCR2" s="629"/>
      <c r="HCS2" s="629"/>
      <c r="HCT2" s="629"/>
      <c r="HCU2" s="629"/>
      <c r="HCV2" s="629"/>
      <c r="HCW2" s="629"/>
      <c r="HCX2" s="629"/>
      <c r="HCY2" s="629"/>
      <c r="HCZ2" s="629"/>
      <c r="HDA2" s="629"/>
      <c r="HDB2" s="629"/>
      <c r="HDC2" s="629"/>
      <c r="HDD2" s="629"/>
      <c r="HDE2" s="629"/>
      <c r="HDF2" s="629"/>
      <c r="HDG2" s="629"/>
      <c r="HDH2" s="629"/>
      <c r="HDI2" s="629"/>
      <c r="HDJ2" s="629"/>
      <c r="HDK2" s="629"/>
      <c r="HDL2" s="629"/>
      <c r="HDM2" s="629"/>
      <c r="HDN2" s="629"/>
      <c r="HDO2" s="629"/>
      <c r="HDP2" s="629"/>
      <c r="HDQ2" s="629"/>
      <c r="HDR2" s="629"/>
      <c r="HDS2" s="629"/>
      <c r="HDT2" s="629"/>
      <c r="HDU2" s="629"/>
      <c r="HDV2" s="629"/>
      <c r="HDW2" s="629"/>
      <c r="HDX2" s="629"/>
      <c r="HDY2" s="629"/>
      <c r="HDZ2" s="629"/>
      <c r="HEA2" s="629"/>
      <c r="HEB2" s="629"/>
      <c r="HEC2" s="629"/>
      <c r="HED2" s="629"/>
      <c r="HEE2" s="629"/>
      <c r="HEF2" s="629"/>
      <c r="HEG2" s="629"/>
      <c r="HEH2" s="629"/>
      <c r="HEI2" s="629"/>
      <c r="HEJ2" s="629"/>
      <c r="HEK2" s="629"/>
      <c r="HEL2" s="629"/>
      <c r="HEM2" s="629"/>
      <c r="HEN2" s="629"/>
      <c r="HEO2" s="629"/>
      <c r="HEP2" s="629"/>
      <c r="HEQ2" s="629"/>
      <c r="HER2" s="629"/>
      <c r="HES2" s="629"/>
      <c r="HET2" s="629"/>
      <c r="HEU2" s="629"/>
      <c r="HEV2" s="629"/>
      <c r="HEW2" s="629"/>
      <c r="HEX2" s="629"/>
      <c r="HEY2" s="629"/>
      <c r="HEZ2" s="629"/>
      <c r="HFA2" s="629"/>
      <c r="HFB2" s="629"/>
      <c r="HFC2" s="629"/>
      <c r="HFD2" s="629"/>
      <c r="HFE2" s="629"/>
      <c r="HFF2" s="629"/>
      <c r="HFG2" s="629"/>
      <c r="HFH2" s="629"/>
      <c r="HFI2" s="629"/>
      <c r="HFJ2" s="629"/>
      <c r="HFK2" s="629"/>
      <c r="HFL2" s="629"/>
      <c r="HFM2" s="629"/>
      <c r="HFN2" s="629"/>
      <c r="HFO2" s="629"/>
      <c r="HFP2" s="629"/>
      <c r="HFQ2" s="629"/>
      <c r="HFR2" s="629"/>
      <c r="HFS2" s="629"/>
      <c r="HFT2" s="629"/>
      <c r="HFU2" s="629"/>
      <c r="HFV2" s="629"/>
      <c r="HFW2" s="629"/>
      <c r="HFX2" s="629"/>
      <c r="HFY2" s="629"/>
      <c r="HFZ2" s="629"/>
      <c r="HGA2" s="629"/>
      <c r="HGB2" s="629"/>
      <c r="HGC2" s="629"/>
      <c r="HGD2" s="629"/>
      <c r="HGE2" s="629"/>
      <c r="HGF2" s="629"/>
      <c r="HGG2" s="629"/>
      <c r="HGH2" s="629"/>
      <c r="HGI2" s="629"/>
      <c r="HGJ2" s="629"/>
      <c r="HGK2" s="629"/>
      <c r="HGL2" s="629"/>
      <c r="HGM2" s="629"/>
      <c r="HGN2" s="629"/>
      <c r="HGO2" s="629"/>
      <c r="HGP2" s="629"/>
      <c r="HGQ2" s="629"/>
      <c r="HGR2" s="629"/>
      <c r="HGS2" s="629"/>
      <c r="HGT2" s="629"/>
      <c r="HGU2" s="629"/>
      <c r="HGV2" s="629"/>
      <c r="HGW2" s="629"/>
      <c r="HGX2" s="629"/>
      <c r="HGY2" s="629"/>
      <c r="HGZ2" s="629"/>
      <c r="HHA2" s="629"/>
      <c r="HHB2" s="629"/>
      <c r="HHC2" s="629"/>
      <c r="HHD2" s="629"/>
      <c r="HHE2" s="629"/>
      <c r="HHF2" s="629"/>
      <c r="HHG2" s="629"/>
      <c r="HHH2" s="629"/>
      <c r="HHI2" s="629"/>
      <c r="HHJ2" s="629"/>
      <c r="HHK2" s="629"/>
      <c r="HHL2" s="629"/>
      <c r="HHM2" s="629"/>
      <c r="HHN2" s="629"/>
      <c r="HHO2" s="629"/>
      <c r="HHP2" s="629"/>
      <c r="HHQ2" s="629"/>
      <c r="HHR2" s="629"/>
      <c r="HHS2" s="629"/>
      <c r="HHT2" s="629"/>
      <c r="HHU2" s="629"/>
      <c r="HHV2" s="629"/>
      <c r="HHW2" s="629"/>
      <c r="HHX2" s="629"/>
      <c r="HHY2" s="629"/>
      <c r="HHZ2" s="629"/>
      <c r="HIA2" s="629"/>
      <c r="HIB2" s="629"/>
      <c r="HIC2" s="629"/>
      <c r="HID2" s="629"/>
      <c r="HIE2" s="629"/>
      <c r="HIF2" s="629"/>
      <c r="HIG2" s="629"/>
      <c r="HIH2" s="629"/>
      <c r="HII2" s="629"/>
      <c r="HIJ2" s="629"/>
      <c r="HIK2" s="629"/>
      <c r="HIL2" s="629"/>
      <c r="HIM2" s="629"/>
      <c r="HIN2" s="629"/>
      <c r="HIO2" s="629"/>
      <c r="HIP2" s="629"/>
      <c r="HIQ2" s="629"/>
      <c r="HIR2" s="629"/>
      <c r="HIS2" s="629"/>
      <c r="HIT2" s="629"/>
      <c r="HIU2" s="629"/>
      <c r="HIV2" s="629"/>
      <c r="HIW2" s="629"/>
      <c r="HIX2" s="629"/>
      <c r="HIY2" s="629"/>
      <c r="HIZ2" s="629"/>
      <c r="HJA2" s="629"/>
      <c r="HJB2" s="629"/>
      <c r="HJC2" s="629"/>
      <c r="HJD2" s="629"/>
      <c r="HJE2" s="629"/>
      <c r="HJF2" s="629"/>
      <c r="HJG2" s="629"/>
      <c r="HJH2" s="629"/>
      <c r="HJI2" s="629"/>
      <c r="HJJ2" s="629"/>
      <c r="HJK2" s="629"/>
      <c r="HJL2" s="629"/>
      <c r="HJM2" s="629"/>
      <c r="HJN2" s="629"/>
      <c r="HJO2" s="629"/>
      <c r="HJP2" s="629"/>
      <c r="HJQ2" s="629"/>
      <c r="HJR2" s="629"/>
      <c r="HJS2" s="629"/>
      <c r="HJT2" s="629"/>
      <c r="HJU2" s="629"/>
      <c r="HJV2" s="629"/>
      <c r="HJW2" s="629"/>
      <c r="HJX2" s="629"/>
      <c r="HJY2" s="629"/>
      <c r="HJZ2" s="629"/>
      <c r="HKA2" s="629"/>
      <c r="HKB2" s="629"/>
      <c r="HKC2" s="629"/>
      <c r="HKD2" s="629"/>
      <c r="HKE2" s="629"/>
      <c r="HKF2" s="629"/>
      <c r="HKG2" s="629"/>
      <c r="HKH2" s="629"/>
      <c r="HKI2" s="629"/>
      <c r="HKJ2" s="629"/>
      <c r="HKK2" s="629"/>
      <c r="HKL2" s="629"/>
      <c r="HKM2" s="629"/>
      <c r="HKN2" s="629"/>
      <c r="HKO2" s="629"/>
      <c r="HKP2" s="629"/>
      <c r="HKQ2" s="629"/>
      <c r="HKR2" s="629"/>
      <c r="HKS2" s="629"/>
      <c r="HKT2" s="629"/>
      <c r="HKU2" s="629"/>
      <c r="HKV2" s="629"/>
      <c r="HKW2" s="629"/>
      <c r="HKX2" s="629"/>
      <c r="HKY2" s="629"/>
      <c r="HKZ2" s="629"/>
      <c r="HLA2" s="629"/>
      <c r="HLB2" s="629"/>
      <c r="HLC2" s="629"/>
      <c r="HLD2" s="629"/>
      <c r="HLE2" s="629"/>
      <c r="HLF2" s="629"/>
      <c r="HLG2" s="629"/>
      <c r="HLH2" s="629"/>
      <c r="HLI2" s="629"/>
      <c r="HLJ2" s="629"/>
      <c r="HLK2" s="629"/>
      <c r="HLL2" s="629"/>
      <c r="HLM2" s="629"/>
      <c r="HLN2" s="629"/>
      <c r="HLO2" s="629"/>
      <c r="HLP2" s="629"/>
      <c r="HLQ2" s="629"/>
      <c r="HLR2" s="629"/>
      <c r="HLS2" s="629"/>
      <c r="HLT2" s="629"/>
      <c r="HLU2" s="629"/>
      <c r="HLV2" s="629"/>
      <c r="HLW2" s="629"/>
      <c r="HLX2" s="629"/>
      <c r="HLY2" s="629"/>
      <c r="HLZ2" s="629"/>
      <c r="HMA2" s="629"/>
      <c r="HMB2" s="629"/>
      <c r="HMC2" s="629"/>
      <c r="HMD2" s="629"/>
      <c r="HME2" s="629"/>
      <c r="HMF2" s="629"/>
      <c r="HMG2" s="629"/>
      <c r="HMH2" s="629"/>
      <c r="HMI2" s="629"/>
      <c r="HMJ2" s="629"/>
      <c r="HMK2" s="629"/>
      <c r="HML2" s="629"/>
      <c r="HMM2" s="629"/>
      <c r="HMN2" s="629"/>
      <c r="HMO2" s="629"/>
      <c r="HMP2" s="629"/>
      <c r="HMQ2" s="629"/>
      <c r="HMR2" s="629"/>
      <c r="HMS2" s="629"/>
      <c r="HMT2" s="629"/>
      <c r="HMU2" s="629"/>
      <c r="HMV2" s="629"/>
      <c r="HMW2" s="629"/>
      <c r="HMX2" s="629"/>
      <c r="HMY2" s="629"/>
      <c r="HMZ2" s="629"/>
      <c r="HNA2" s="629"/>
      <c r="HNB2" s="629"/>
      <c r="HNC2" s="629"/>
      <c r="HND2" s="629"/>
      <c r="HNE2" s="629"/>
      <c r="HNF2" s="629"/>
      <c r="HNG2" s="629"/>
      <c r="HNH2" s="629"/>
      <c r="HNI2" s="629"/>
      <c r="HNJ2" s="629"/>
      <c r="HNK2" s="629"/>
      <c r="HNL2" s="629"/>
      <c r="HNM2" s="629"/>
      <c r="HNN2" s="629"/>
      <c r="HNO2" s="629"/>
      <c r="HNP2" s="629"/>
      <c r="HNQ2" s="629"/>
      <c r="HNR2" s="629"/>
      <c r="HNS2" s="629"/>
      <c r="HNT2" s="629"/>
      <c r="HNU2" s="629"/>
      <c r="HNV2" s="629"/>
      <c r="HNW2" s="629"/>
      <c r="HNX2" s="629"/>
      <c r="HNY2" s="629"/>
      <c r="HNZ2" s="629"/>
      <c r="HOA2" s="629"/>
      <c r="HOB2" s="629"/>
      <c r="HOC2" s="629"/>
      <c r="HOD2" s="629"/>
      <c r="HOE2" s="629"/>
      <c r="HOF2" s="629"/>
      <c r="HOG2" s="629"/>
      <c r="HOH2" s="629"/>
      <c r="HOI2" s="629"/>
      <c r="HOJ2" s="629"/>
      <c r="HOK2" s="629"/>
      <c r="HOL2" s="629"/>
      <c r="HOM2" s="629"/>
      <c r="HON2" s="629"/>
      <c r="HOO2" s="629"/>
      <c r="HOP2" s="629"/>
      <c r="HOQ2" s="629"/>
      <c r="HOR2" s="629"/>
      <c r="HOS2" s="629"/>
      <c r="HOT2" s="629"/>
      <c r="HOU2" s="629"/>
      <c r="HOV2" s="629"/>
      <c r="HOW2" s="629"/>
      <c r="HOX2" s="629"/>
      <c r="HOY2" s="629"/>
      <c r="HOZ2" s="629"/>
      <c r="HPA2" s="629"/>
      <c r="HPB2" s="629"/>
      <c r="HPC2" s="629"/>
      <c r="HPD2" s="629"/>
      <c r="HPE2" s="629"/>
      <c r="HPF2" s="629"/>
      <c r="HPG2" s="629"/>
      <c r="HPH2" s="629"/>
      <c r="HPI2" s="629"/>
      <c r="HPJ2" s="629"/>
      <c r="HPK2" s="629"/>
      <c r="HPL2" s="629"/>
      <c r="HPM2" s="629"/>
      <c r="HPN2" s="629"/>
      <c r="HPO2" s="629"/>
      <c r="HPP2" s="629"/>
      <c r="HPQ2" s="629"/>
      <c r="HPR2" s="629"/>
      <c r="HPS2" s="629"/>
      <c r="HPT2" s="629"/>
      <c r="HPU2" s="629"/>
      <c r="HPV2" s="629"/>
      <c r="HPW2" s="629"/>
      <c r="HPX2" s="629"/>
      <c r="HPY2" s="629"/>
      <c r="HPZ2" s="629"/>
      <c r="HQA2" s="629"/>
      <c r="HQB2" s="629"/>
      <c r="HQC2" s="629"/>
      <c r="HQD2" s="629"/>
      <c r="HQE2" s="629"/>
      <c r="HQF2" s="629"/>
      <c r="HQG2" s="629"/>
      <c r="HQH2" s="629"/>
      <c r="HQI2" s="629"/>
      <c r="HQJ2" s="629"/>
      <c r="HQK2" s="629"/>
      <c r="HQL2" s="629"/>
      <c r="HQM2" s="629"/>
      <c r="HQN2" s="629"/>
      <c r="HQO2" s="629"/>
      <c r="HQP2" s="629"/>
      <c r="HQQ2" s="629"/>
      <c r="HQR2" s="629"/>
      <c r="HQS2" s="629"/>
      <c r="HQT2" s="629"/>
      <c r="HQU2" s="629"/>
      <c r="HQV2" s="629"/>
      <c r="HQW2" s="629"/>
      <c r="HQX2" s="629"/>
      <c r="HQY2" s="629"/>
      <c r="HQZ2" s="629"/>
      <c r="HRA2" s="629"/>
      <c r="HRB2" s="629"/>
      <c r="HRC2" s="629"/>
      <c r="HRD2" s="629"/>
      <c r="HRE2" s="629"/>
      <c r="HRF2" s="629"/>
      <c r="HRG2" s="629"/>
      <c r="HRH2" s="629"/>
      <c r="HRI2" s="629"/>
      <c r="HRJ2" s="629"/>
      <c r="HRK2" s="629"/>
      <c r="HRL2" s="629"/>
      <c r="HRM2" s="629"/>
      <c r="HRN2" s="629"/>
      <c r="HRO2" s="629"/>
      <c r="HRP2" s="629"/>
      <c r="HRQ2" s="629"/>
      <c r="HRR2" s="629"/>
      <c r="HRS2" s="629"/>
      <c r="HRT2" s="629"/>
      <c r="HRU2" s="629"/>
      <c r="HRV2" s="629"/>
      <c r="HRW2" s="629"/>
      <c r="HRX2" s="629"/>
      <c r="HRY2" s="629"/>
      <c r="HRZ2" s="629"/>
      <c r="HSA2" s="629"/>
      <c r="HSB2" s="629"/>
      <c r="HSC2" s="629"/>
      <c r="HSD2" s="629"/>
      <c r="HSE2" s="629"/>
      <c r="HSF2" s="629"/>
      <c r="HSG2" s="629"/>
      <c r="HSH2" s="629"/>
      <c r="HSI2" s="629"/>
      <c r="HSJ2" s="629"/>
      <c r="HSK2" s="629"/>
      <c r="HSL2" s="629"/>
      <c r="HSM2" s="629"/>
      <c r="HSN2" s="629"/>
      <c r="HSO2" s="629"/>
      <c r="HSP2" s="629"/>
      <c r="HSQ2" s="629"/>
      <c r="HSR2" s="629"/>
      <c r="HSS2" s="629"/>
      <c r="HST2" s="629"/>
      <c r="HSU2" s="629"/>
      <c r="HSV2" s="629"/>
      <c r="HSW2" s="629"/>
      <c r="HSX2" s="629"/>
      <c r="HSY2" s="629"/>
      <c r="HSZ2" s="629"/>
      <c r="HTA2" s="629"/>
      <c r="HTB2" s="629"/>
      <c r="HTC2" s="629"/>
      <c r="HTD2" s="629"/>
      <c r="HTE2" s="629"/>
      <c r="HTF2" s="629"/>
      <c r="HTG2" s="629"/>
      <c r="HTH2" s="629"/>
      <c r="HTI2" s="629"/>
      <c r="HTJ2" s="629"/>
      <c r="HTK2" s="629"/>
      <c r="HTL2" s="629"/>
      <c r="HTM2" s="629"/>
      <c r="HTN2" s="629"/>
      <c r="HTO2" s="629"/>
      <c r="HTP2" s="629"/>
      <c r="HTQ2" s="629"/>
      <c r="HTR2" s="629"/>
      <c r="HTS2" s="629"/>
      <c r="HTT2" s="629"/>
      <c r="HTU2" s="629"/>
      <c r="HTV2" s="629"/>
      <c r="HTW2" s="629"/>
      <c r="HTX2" s="629"/>
      <c r="HTY2" s="629"/>
      <c r="HTZ2" s="629"/>
      <c r="HUA2" s="629"/>
      <c r="HUB2" s="629"/>
      <c r="HUC2" s="629"/>
      <c r="HUD2" s="629"/>
      <c r="HUE2" s="629"/>
      <c r="HUF2" s="629"/>
      <c r="HUG2" s="629"/>
      <c r="HUH2" s="629"/>
      <c r="HUI2" s="629"/>
      <c r="HUJ2" s="629"/>
      <c r="HUK2" s="629"/>
      <c r="HUL2" s="629"/>
      <c r="HUM2" s="629"/>
      <c r="HUN2" s="629"/>
      <c r="HUO2" s="629"/>
      <c r="HUP2" s="629"/>
      <c r="HUQ2" s="629"/>
      <c r="HUR2" s="629"/>
      <c r="HUS2" s="629"/>
      <c r="HUT2" s="629"/>
      <c r="HUU2" s="629"/>
      <c r="HUV2" s="629"/>
      <c r="HUW2" s="629"/>
      <c r="HUX2" s="629"/>
      <c r="HUY2" s="629"/>
      <c r="HUZ2" s="629"/>
      <c r="HVA2" s="629"/>
      <c r="HVB2" s="629"/>
      <c r="HVC2" s="629"/>
      <c r="HVD2" s="629"/>
      <c r="HVE2" s="629"/>
      <c r="HVF2" s="629"/>
      <c r="HVG2" s="629"/>
      <c r="HVH2" s="629"/>
      <c r="HVI2" s="629"/>
      <c r="HVJ2" s="629"/>
      <c r="HVK2" s="629"/>
      <c r="HVL2" s="629"/>
      <c r="HVM2" s="629"/>
      <c r="HVN2" s="629"/>
      <c r="HVO2" s="629"/>
      <c r="HVP2" s="629"/>
      <c r="HVQ2" s="629"/>
      <c r="HVR2" s="629"/>
      <c r="HVS2" s="629"/>
      <c r="HVT2" s="629"/>
      <c r="HVU2" s="629"/>
      <c r="HVV2" s="629"/>
      <c r="HVW2" s="629"/>
      <c r="HVX2" s="629"/>
      <c r="HVY2" s="629"/>
      <c r="HVZ2" s="629"/>
      <c r="HWA2" s="629"/>
      <c r="HWB2" s="629"/>
      <c r="HWC2" s="629"/>
      <c r="HWD2" s="629"/>
      <c r="HWE2" s="629"/>
      <c r="HWF2" s="629"/>
      <c r="HWG2" s="629"/>
      <c r="HWH2" s="629"/>
      <c r="HWI2" s="629"/>
      <c r="HWJ2" s="629"/>
      <c r="HWK2" s="629"/>
      <c r="HWL2" s="629"/>
      <c r="HWM2" s="629"/>
      <c r="HWN2" s="629"/>
      <c r="HWO2" s="629"/>
      <c r="HWP2" s="629"/>
      <c r="HWQ2" s="629"/>
      <c r="HWR2" s="629"/>
      <c r="HWS2" s="629"/>
      <c r="HWT2" s="629"/>
      <c r="HWU2" s="629"/>
      <c r="HWV2" s="629"/>
      <c r="HWW2" s="629"/>
      <c r="HWX2" s="629"/>
      <c r="HWY2" s="629"/>
      <c r="HWZ2" s="629"/>
      <c r="HXA2" s="629"/>
      <c r="HXB2" s="629"/>
      <c r="HXC2" s="629"/>
      <c r="HXD2" s="629"/>
      <c r="HXE2" s="629"/>
      <c r="HXF2" s="629"/>
      <c r="HXG2" s="629"/>
      <c r="HXH2" s="629"/>
      <c r="HXI2" s="629"/>
      <c r="HXJ2" s="629"/>
      <c r="HXK2" s="629"/>
      <c r="HXL2" s="629"/>
      <c r="HXM2" s="629"/>
      <c r="HXN2" s="629"/>
      <c r="HXO2" s="629"/>
      <c r="HXP2" s="629"/>
      <c r="HXQ2" s="629"/>
      <c r="HXR2" s="629"/>
      <c r="HXS2" s="629"/>
      <c r="HXT2" s="629"/>
      <c r="HXU2" s="629"/>
      <c r="HXV2" s="629"/>
      <c r="HXW2" s="629"/>
      <c r="HXX2" s="629"/>
      <c r="HXY2" s="629"/>
      <c r="HXZ2" s="629"/>
      <c r="HYA2" s="629"/>
      <c r="HYB2" s="629"/>
      <c r="HYC2" s="629"/>
      <c r="HYD2" s="629"/>
      <c r="HYE2" s="629"/>
      <c r="HYF2" s="629"/>
      <c r="HYG2" s="629"/>
      <c r="HYH2" s="629"/>
      <c r="HYI2" s="629"/>
      <c r="HYJ2" s="629"/>
      <c r="HYK2" s="629"/>
      <c r="HYL2" s="629"/>
      <c r="HYM2" s="629"/>
      <c r="HYN2" s="629"/>
      <c r="HYO2" s="629"/>
      <c r="HYP2" s="629"/>
      <c r="HYQ2" s="629"/>
      <c r="HYR2" s="629"/>
      <c r="HYS2" s="629"/>
      <c r="HYT2" s="629"/>
      <c r="HYU2" s="629"/>
      <c r="HYV2" s="629"/>
      <c r="HYW2" s="629"/>
      <c r="HYX2" s="629"/>
      <c r="HYY2" s="629"/>
      <c r="HYZ2" s="629"/>
      <c r="HZA2" s="629"/>
      <c r="HZB2" s="629"/>
      <c r="HZC2" s="629"/>
      <c r="HZD2" s="629"/>
      <c r="HZE2" s="629"/>
      <c r="HZF2" s="629"/>
      <c r="HZG2" s="629"/>
      <c r="HZH2" s="629"/>
      <c r="HZI2" s="629"/>
      <c r="HZJ2" s="629"/>
      <c r="HZK2" s="629"/>
      <c r="HZL2" s="629"/>
      <c r="HZM2" s="629"/>
      <c r="HZN2" s="629"/>
      <c r="HZO2" s="629"/>
      <c r="HZP2" s="629"/>
      <c r="HZQ2" s="629"/>
      <c r="HZR2" s="629"/>
      <c r="HZS2" s="629"/>
      <c r="HZT2" s="629"/>
      <c r="HZU2" s="629"/>
      <c r="HZV2" s="629"/>
      <c r="HZW2" s="629"/>
      <c r="HZX2" s="629"/>
      <c r="HZY2" s="629"/>
      <c r="HZZ2" s="629"/>
      <c r="IAA2" s="629"/>
      <c r="IAB2" s="629"/>
      <c r="IAC2" s="629"/>
      <c r="IAD2" s="629"/>
      <c r="IAE2" s="629"/>
      <c r="IAF2" s="629"/>
      <c r="IAG2" s="629"/>
      <c r="IAH2" s="629"/>
      <c r="IAI2" s="629"/>
      <c r="IAJ2" s="629"/>
      <c r="IAK2" s="629"/>
      <c r="IAL2" s="629"/>
      <c r="IAM2" s="629"/>
      <c r="IAN2" s="629"/>
      <c r="IAO2" s="629"/>
      <c r="IAP2" s="629"/>
      <c r="IAQ2" s="629"/>
      <c r="IAR2" s="629"/>
      <c r="IAS2" s="629"/>
      <c r="IAT2" s="629"/>
      <c r="IAU2" s="629"/>
      <c r="IAV2" s="629"/>
      <c r="IAW2" s="629"/>
      <c r="IAX2" s="629"/>
      <c r="IAY2" s="629"/>
      <c r="IAZ2" s="629"/>
      <c r="IBA2" s="629"/>
      <c r="IBB2" s="629"/>
      <c r="IBC2" s="629"/>
      <c r="IBD2" s="629"/>
      <c r="IBE2" s="629"/>
      <c r="IBF2" s="629"/>
      <c r="IBG2" s="629"/>
      <c r="IBH2" s="629"/>
      <c r="IBI2" s="629"/>
      <c r="IBJ2" s="629"/>
      <c r="IBK2" s="629"/>
      <c r="IBL2" s="629"/>
      <c r="IBM2" s="629"/>
      <c r="IBN2" s="629"/>
      <c r="IBO2" s="629"/>
      <c r="IBP2" s="629"/>
      <c r="IBQ2" s="629"/>
      <c r="IBR2" s="629"/>
      <c r="IBS2" s="629"/>
      <c r="IBT2" s="629"/>
      <c r="IBU2" s="629"/>
      <c r="IBV2" s="629"/>
      <c r="IBW2" s="629"/>
      <c r="IBX2" s="629"/>
      <c r="IBY2" s="629"/>
      <c r="IBZ2" s="629"/>
      <c r="ICA2" s="629"/>
      <c r="ICB2" s="629"/>
      <c r="ICC2" s="629"/>
      <c r="ICD2" s="629"/>
      <c r="ICE2" s="629"/>
      <c r="ICF2" s="629"/>
      <c r="ICG2" s="629"/>
      <c r="ICH2" s="629"/>
      <c r="ICI2" s="629"/>
      <c r="ICJ2" s="629"/>
      <c r="ICK2" s="629"/>
      <c r="ICL2" s="629"/>
      <c r="ICM2" s="629"/>
      <c r="ICN2" s="629"/>
      <c r="ICO2" s="629"/>
      <c r="ICP2" s="629"/>
      <c r="ICQ2" s="629"/>
      <c r="ICR2" s="629"/>
      <c r="ICS2" s="629"/>
      <c r="ICT2" s="629"/>
      <c r="ICU2" s="629"/>
      <c r="ICV2" s="629"/>
      <c r="ICW2" s="629"/>
      <c r="ICX2" s="629"/>
      <c r="ICY2" s="629"/>
      <c r="ICZ2" s="629"/>
      <c r="IDA2" s="629"/>
      <c r="IDB2" s="629"/>
      <c r="IDC2" s="629"/>
      <c r="IDD2" s="629"/>
      <c r="IDE2" s="629"/>
      <c r="IDF2" s="629"/>
      <c r="IDG2" s="629"/>
      <c r="IDH2" s="629"/>
      <c r="IDI2" s="629"/>
      <c r="IDJ2" s="629"/>
      <c r="IDK2" s="629"/>
      <c r="IDL2" s="629"/>
      <c r="IDM2" s="629"/>
      <c r="IDN2" s="629"/>
      <c r="IDO2" s="629"/>
      <c r="IDP2" s="629"/>
      <c r="IDQ2" s="629"/>
      <c r="IDR2" s="629"/>
      <c r="IDS2" s="629"/>
      <c r="IDT2" s="629"/>
      <c r="IDU2" s="629"/>
      <c r="IDV2" s="629"/>
      <c r="IDW2" s="629"/>
      <c r="IDX2" s="629"/>
      <c r="IDY2" s="629"/>
      <c r="IDZ2" s="629"/>
      <c r="IEA2" s="629"/>
      <c r="IEB2" s="629"/>
      <c r="IEC2" s="629"/>
      <c r="IED2" s="629"/>
      <c r="IEE2" s="629"/>
      <c r="IEF2" s="629"/>
      <c r="IEG2" s="629"/>
      <c r="IEH2" s="629"/>
      <c r="IEI2" s="629"/>
      <c r="IEJ2" s="629"/>
      <c r="IEK2" s="629"/>
      <c r="IEL2" s="629"/>
      <c r="IEM2" s="629"/>
      <c r="IEN2" s="629"/>
      <c r="IEO2" s="629"/>
      <c r="IEP2" s="629"/>
      <c r="IEQ2" s="629"/>
      <c r="IER2" s="629"/>
      <c r="IES2" s="629"/>
      <c r="IET2" s="629"/>
      <c r="IEU2" s="629"/>
      <c r="IEV2" s="629"/>
      <c r="IEW2" s="629"/>
      <c r="IEX2" s="629"/>
      <c r="IEY2" s="629"/>
      <c r="IEZ2" s="629"/>
      <c r="IFA2" s="629"/>
      <c r="IFB2" s="629"/>
      <c r="IFC2" s="629"/>
      <c r="IFD2" s="629"/>
      <c r="IFE2" s="629"/>
      <c r="IFF2" s="629"/>
      <c r="IFG2" s="629"/>
      <c r="IFH2" s="629"/>
      <c r="IFI2" s="629"/>
      <c r="IFJ2" s="629"/>
      <c r="IFK2" s="629"/>
      <c r="IFL2" s="629"/>
      <c r="IFM2" s="629"/>
      <c r="IFN2" s="629"/>
      <c r="IFO2" s="629"/>
      <c r="IFP2" s="629"/>
      <c r="IFQ2" s="629"/>
      <c r="IFR2" s="629"/>
      <c r="IFS2" s="629"/>
      <c r="IFT2" s="629"/>
      <c r="IFU2" s="629"/>
      <c r="IFV2" s="629"/>
      <c r="IFW2" s="629"/>
      <c r="IFX2" s="629"/>
      <c r="IFY2" s="629"/>
      <c r="IFZ2" s="629"/>
      <c r="IGA2" s="629"/>
      <c r="IGB2" s="629"/>
      <c r="IGC2" s="629"/>
      <c r="IGD2" s="629"/>
      <c r="IGE2" s="629"/>
      <c r="IGF2" s="629"/>
      <c r="IGG2" s="629"/>
      <c r="IGH2" s="629"/>
      <c r="IGI2" s="629"/>
      <c r="IGJ2" s="629"/>
      <c r="IGK2" s="629"/>
      <c r="IGL2" s="629"/>
      <c r="IGM2" s="629"/>
      <c r="IGN2" s="629"/>
      <c r="IGO2" s="629"/>
      <c r="IGP2" s="629"/>
      <c r="IGQ2" s="629"/>
      <c r="IGR2" s="629"/>
      <c r="IGS2" s="629"/>
      <c r="IGT2" s="629"/>
      <c r="IGU2" s="629"/>
      <c r="IGV2" s="629"/>
      <c r="IGW2" s="629"/>
      <c r="IGX2" s="629"/>
      <c r="IGY2" s="629"/>
      <c r="IGZ2" s="629"/>
      <c r="IHA2" s="629"/>
      <c r="IHB2" s="629"/>
      <c r="IHC2" s="629"/>
      <c r="IHD2" s="629"/>
      <c r="IHE2" s="629"/>
      <c r="IHF2" s="629"/>
      <c r="IHG2" s="629"/>
      <c r="IHH2" s="629"/>
      <c r="IHI2" s="629"/>
      <c r="IHJ2" s="629"/>
      <c r="IHK2" s="629"/>
      <c r="IHL2" s="629"/>
      <c r="IHM2" s="629"/>
      <c r="IHN2" s="629"/>
      <c r="IHO2" s="629"/>
      <c r="IHP2" s="629"/>
      <c r="IHQ2" s="629"/>
      <c r="IHR2" s="629"/>
      <c r="IHS2" s="629"/>
      <c r="IHT2" s="629"/>
      <c r="IHU2" s="629"/>
      <c r="IHV2" s="629"/>
      <c r="IHW2" s="629"/>
      <c r="IHX2" s="629"/>
      <c r="IHY2" s="629"/>
      <c r="IHZ2" s="629"/>
      <c r="IIA2" s="629"/>
      <c r="IIB2" s="629"/>
      <c r="IIC2" s="629"/>
      <c r="IID2" s="629"/>
      <c r="IIE2" s="629"/>
      <c r="IIF2" s="629"/>
      <c r="IIG2" s="629"/>
      <c r="IIH2" s="629"/>
      <c r="III2" s="629"/>
      <c r="IIJ2" s="629"/>
      <c r="IIK2" s="629"/>
      <c r="IIL2" s="629"/>
      <c r="IIM2" s="629"/>
      <c r="IIN2" s="629"/>
      <c r="IIO2" s="629"/>
      <c r="IIP2" s="629"/>
      <c r="IIQ2" s="629"/>
      <c r="IIR2" s="629"/>
      <c r="IIS2" s="629"/>
      <c r="IIT2" s="629"/>
      <c r="IIU2" s="629"/>
      <c r="IIV2" s="629"/>
      <c r="IIW2" s="629"/>
      <c r="IIX2" s="629"/>
      <c r="IIY2" s="629"/>
      <c r="IIZ2" s="629"/>
      <c r="IJA2" s="629"/>
      <c r="IJB2" s="629"/>
      <c r="IJC2" s="629"/>
      <c r="IJD2" s="629"/>
      <c r="IJE2" s="629"/>
      <c r="IJF2" s="629"/>
      <c r="IJG2" s="629"/>
      <c r="IJH2" s="629"/>
      <c r="IJI2" s="629"/>
      <c r="IJJ2" s="629"/>
      <c r="IJK2" s="629"/>
      <c r="IJL2" s="629"/>
      <c r="IJM2" s="629"/>
      <c r="IJN2" s="629"/>
      <c r="IJO2" s="629"/>
      <c r="IJP2" s="629"/>
      <c r="IJQ2" s="629"/>
      <c r="IJR2" s="629"/>
      <c r="IJS2" s="629"/>
      <c r="IJT2" s="629"/>
      <c r="IJU2" s="629"/>
      <c r="IJV2" s="629"/>
      <c r="IJW2" s="629"/>
      <c r="IJX2" s="629"/>
      <c r="IJY2" s="629"/>
      <c r="IJZ2" s="629"/>
      <c r="IKA2" s="629"/>
      <c r="IKB2" s="629"/>
      <c r="IKC2" s="629"/>
      <c r="IKD2" s="629"/>
      <c r="IKE2" s="629"/>
      <c r="IKF2" s="629"/>
      <c r="IKG2" s="629"/>
      <c r="IKH2" s="629"/>
      <c r="IKI2" s="629"/>
      <c r="IKJ2" s="629"/>
      <c r="IKK2" s="629"/>
      <c r="IKL2" s="629"/>
      <c r="IKM2" s="629"/>
      <c r="IKN2" s="629"/>
      <c r="IKO2" s="629"/>
      <c r="IKP2" s="629"/>
      <c r="IKQ2" s="629"/>
      <c r="IKR2" s="629"/>
      <c r="IKS2" s="629"/>
      <c r="IKT2" s="629"/>
      <c r="IKU2" s="629"/>
      <c r="IKV2" s="629"/>
      <c r="IKW2" s="629"/>
      <c r="IKX2" s="629"/>
      <c r="IKY2" s="629"/>
      <c r="IKZ2" s="629"/>
      <c r="ILA2" s="629"/>
      <c r="ILB2" s="629"/>
      <c r="ILC2" s="629"/>
      <c r="ILD2" s="629"/>
      <c r="ILE2" s="629"/>
      <c r="ILF2" s="629"/>
      <c r="ILG2" s="629"/>
      <c r="ILH2" s="629"/>
      <c r="ILI2" s="629"/>
      <c r="ILJ2" s="629"/>
      <c r="ILK2" s="629"/>
      <c r="ILL2" s="629"/>
      <c r="ILM2" s="629"/>
      <c r="ILN2" s="629"/>
      <c r="ILO2" s="629"/>
      <c r="ILP2" s="629"/>
      <c r="ILQ2" s="629"/>
      <c r="ILR2" s="629"/>
      <c r="ILS2" s="629"/>
      <c r="ILT2" s="629"/>
      <c r="ILU2" s="629"/>
      <c r="ILV2" s="629"/>
      <c r="ILW2" s="629"/>
      <c r="ILX2" s="629"/>
      <c r="ILY2" s="629"/>
      <c r="ILZ2" s="629"/>
      <c r="IMA2" s="629"/>
      <c r="IMB2" s="629"/>
      <c r="IMC2" s="629"/>
      <c r="IMD2" s="629"/>
      <c r="IME2" s="629"/>
      <c r="IMF2" s="629"/>
      <c r="IMG2" s="629"/>
      <c r="IMH2" s="629"/>
      <c r="IMI2" s="629"/>
      <c r="IMJ2" s="629"/>
      <c r="IMK2" s="629"/>
      <c r="IML2" s="629"/>
      <c r="IMM2" s="629"/>
      <c r="IMN2" s="629"/>
      <c r="IMO2" s="629"/>
      <c r="IMP2" s="629"/>
      <c r="IMQ2" s="629"/>
      <c r="IMR2" s="629"/>
      <c r="IMS2" s="629"/>
      <c r="IMT2" s="629"/>
      <c r="IMU2" s="629"/>
      <c r="IMV2" s="629"/>
      <c r="IMW2" s="629"/>
      <c r="IMX2" s="629"/>
      <c r="IMY2" s="629"/>
      <c r="IMZ2" s="629"/>
      <c r="INA2" s="629"/>
      <c r="INB2" s="629"/>
      <c r="INC2" s="629"/>
      <c r="IND2" s="629"/>
      <c r="INE2" s="629"/>
      <c r="INF2" s="629"/>
      <c r="ING2" s="629"/>
      <c r="INH2" s="629"/>
      <c r="INI2" s="629"/>
      <c r="INJ2" s="629"/>
      <c r="INK2" s="629"/>
      <c r="INL2" s="629"/>
      <c r="INM2" s="629"/>
      <c r="INN2" s="629"/>
      <c r="INO2" s="629"/>
      <c r="INP2" s="629"/>
      <c r="INQ2" s="629"/>
      <c r="INR2" s="629"/>
      <c r="INS2" s="629"/>
      <c r="INT2" s="629"/>
      <c r="INU2" s="629"/>
      <c r="INV2" s="629"/>
      <c r="INW2" s="629"/>
      <c r="INX2" s="629"/>
      <c r="INY2" s="629"/>
      <c r="INZ2" s="629"/>
      <c r="IOA2" s="629"/>
      <c r="IOB2" s="629"/>
      <c r="IOC2" s="629"/>
      <c r="IOD2" s="629"/>
      <c r="IOE2" s="629"/>
      <c r="IOF2" s="629"/>
      <c r="IOG2" s="629"/>
      <c r="IOH2" s="629"/>
      <c r="IOI2" s="629"/>
      <c r="IOJ2" s="629"/>
      <c r="IOK2" s="629"/>
      <c r="IOL2" s="629"/>
      <c r="IOM2" s="629"/>
      <c r="ION2" s="629"/>
      <c r="IOO2" s="629"/>
      <c r="IOP2" s="629"/>
      <c r="IOQ2" s="629"/>
      <c r="IOR2" s="629"/>
      <c r="IOS2" s="629"/>
      <c r="IOT2" s="629"/>
      <c r="IOU2" s="629"/>
      <c r="IOV2" s="629"/>
      <c r="IOW2" s="629"/>
      <c r="IOX2" s="629"/>
      <c r="IOY2" s="629"/>
      <c r="IOZ2" s="629"/>
      <c r="IPA2" s="629"/>
      <c r="IPB2" s="629"/>
      <c r="IPC2" s="629"/>
      <c r="IPD2" s="629"/>
      <c r="IPE2" s="629"/>
      <c r="IPF2" s="629"/>
      <c r="IPG2" s="629"/>
      <c r="IPH2" s="629"/>
      <c r="IPI2" s="629"/>
      <c r="IPJ2" s="629"/>
      <c r="IPK2" s="629"/>
      <c r="IPL2" s="629"/>
      <c r="IPM2" s="629"/>
      <c r="IPN2" s="629"/>
      <c r="IPO2" s="629"/>
      <c r="IPP2" s="629"/>
      <c r="IPQ2" s="629"/>
      <c r="IPR2" s="629"/>
      <c r="IPS2" s="629"/>
      <c r="IPT2" s="629"/>
      <c r="IPU2" s="629"/>
      <c r="IPV2" s="629"/>
      <c r="IPW2" s="629"/>
      <c r="IPX2" s="629"/>
      <c r="IPY2" s="629"/>
      <c r="IPZ2" s="629"/>
      <c r="IQA2" s="629"/>
      <c r="IQB2" s="629"/>
      <c r="IQC2" s="629"/>
      <c r="IQD2" s="629"/>
      <c r="IQE2" s="629"/>
      <c r="IQF2" s="629"/>
      <c r="IQG2" s="629"/>
      <c r="IQH2" s="629"/>
      <c r="IQI2" s="629"/>
      <c r="IQJ2" s="629"/>
      <c r="IQK2" s="629"/>
      <c r="IQL2" s="629"/>
      <c r="IQM2" s="629"/>
      <c r="IQN2" s="629"/>
      <c r="IQO2" s="629"/>
      <c r="IQP2" s="629"/>
      <c r="IQQ2" s="629"/>
      <c r="IQR2" s="629"/>
      <c r="IQS2" s="629"/>
      <c r="IQT2" s="629"/>
      <c r="IQU2" s="629"/>
      <c r="IQV2" s="629"/>
      <c r="IQW2" s="629"/>
      <c r="IQX2" s="629"/>
      <c r="IQY2" s="629"/>
      <c r="IQZ2" s="629"/>
      <c r="IRA2" s="629"/>
      <c r="IRB2" s="629"/>
      <c r="IRC2" s="629"/>
      <c r="IRD2" s="629"/>
      <c r="IRE2" s="629"/>
      <c r="IRF2" s="629"/>
      <c r="IRG2" s="629"/>
      <c r="IRH2" s="629"/>
      <c r="IRI2" s="629"/>
      <c r="IRJ2" s="629"/>
      <c r="IRK2" s="629"/>
      <c r="IRL2" s="629"/>
      <c r="IRM2" s="629"/>
      <c r="IRN2" s="629"/>
      <c r="IRO2" s="629"/>
      <c r="IRP2" s="629"/>
      <c r="IRQ2" s="629"/>
      <c r="IRR2" s="629"/>
      <c r="IRS2" s="629"/>
      <c r="IRT2" s="629"/>
      <c r="IRU2" s="629"/>
      <c r="IRV2" s="629"/>
      <c r="IRW2" s="629"/>
      <c r="IRX2" s="629"/>
      <c r="IRY2" s="629"/>
      <c r="IRZ2" s="629"/>
      <c r="ISA2" s="629"/>
      <c r="ISB2" s="629"/>
      <c r="ISC2" s="629"/>
      <c r="ISD2" s="629"/>
      <c r="ISE2" s="629"/>
      <c r="ISF2" s="629"/>
      <c r="ISG2" s="629"/>
      <c r="ISH2" s="629"/>
      <c r="ISI2" s="629"/>
      <c r="ISJ2" s="629"/>
      <c r="ISK2" s="629"/>
      <c r="ISL2" s="629"/>
      <c r="ISM2" s="629"/>
      <c r="ISN2" s="629"/>
      <c r="ISO2" s="629"/>
      <c r="ISP2" s="629"/>
      <c r="ISQ2" s="629"/>
      <c r="ISR2" s="629"/>
      <c r="ISS2" s="629"/>
      <c r="IST2" s="629"/>
      <c r="ISU2" s="629"/>
      <c r="ISV2" s="629"/>
      <c r="ISW2" s="629"/>
      <c r="ISX2" s="629"/>
      <c r="ISY2" s="629"/>
      <c r="ISZ2" s="629"/>
      <c r="ITA2" s="629"/>
      <c r="ITB2" s="629"/>
      <c r="ITC2" s="629"/>
      <c r="ITD2" s="629"/>
      <c r="ITE2" s="629"/>
      <c r="ITF2" s="629"/>
      <c r="ITG2" s="629"/>
      <c r="ITH2" s="629"/>
      <c r="ITI2" s="629"/>
      <c r="ITJ2" s="629"/>
      <c r="ITK2" s="629"/>
      <c r="ITL2" s="629"/>
      <c r="ITM2" s="629"/>
      <c r="ITN2" s="629"/>
      <c r="ITO2" s="629"/>
      <c r="ITP2" s="629"/>
      <c r="ITQ2" s="629"/>
      <c r="ITR2" s="629"/>
      <c r="ITS2" s="629"/>
      <c r="ITT2" s="629"/>
      <c r="ITU2" s="629"/>
      <c r="ITV2" s="629"/>
      <c r="ITW2" s="629"/>
      <c r="ITX2" s="629"/>
      <c r="ITY2" s="629"/>
      <c r="ITZ2" s="629"/>
      <c r="IUA2" s="629"/>
      <c r="IUB2" s="629"/>
      <c r="IUC2" s="629"/>
      <c r="IUD2" s="629"/>
      <c r="IUE2" s="629"/>
      <c r="IUF2" s="629"/>
      <c r="IUG2" s="629"/>
      <c r="IUH2" s="629"/>
      <c r="IUI2" s="629"/>
      <c r="IUJ2" s="629"/>
      <c r="IUK2" s="629"/>
      <c r="IUL2" s="629"/>
      <c r="IUM2" s="629"/>
      <c r="IUN2" s="629"/>
      <c r="IUO2" s="629"/>
      <c r="IUP2" s="629"/>
      <c r="IUQ2" s="629"/>
      <c r="IUR2" s="629"/>
      <c r="IUS2" s="629"/>
      <c r="IUT2" s="629"/>
      <c r="IUU2" s="629"/>
      <c r="IUV2" s="629"/>
      <c r="IUW2" s="629"/>
      <c r="IUX2" s="629"/>
      <c r="IUY2" s="629"/>
      <c r="IUZ2" s="629"/>
      <c r="IVA2" s="629"/>
      <c r="IVB2" s="629"/>
      <c r="IVC2" s="629"/>
      <c r="IVD2" s="629"/>
      <c r="IVE2" s="629"/>
      <c r="IVF2" s="629"/>
      <c r="IVG2" s="629"/>
      <c r="IVH2" s="629"/>
      <c r="IVI2" s="629"/>
      <c r="IVJ2" s="629"/>
      <c r="IVK2" s="629"/>
      <c r="IVL2" s="629"/>
      <c r="IVM2" s="629"/>
      <c r="IVN2" s="629"/>
      <c r="IVO2" s="629"/>
      <c r="IVP2" s="629"/>
      <c r="IVQ2" s="629"/>
      <c r="IVR2" s="629"/>
      <c r="IVS2" s="629"/>
      <c r="IVT2" s="629"/>
      <c r="IVU2" s="629"/>
      <c r="IVV2" s="629"/>
      <c r="IVW2" s="629"/>
      <c r="IVX2" s="629"/>
      <c r="IVY2" s="629"/>
      <c r="IVZ2" s="629"/>
      <c r="IWA2" s="629"/>
      <c r="IWB2" s="629"/>
      <c r="IWC2" s="629"/>
      <c r="IWD2" s="629"/>
      <c r="IWE2" s="629"/>
      <c r="IWF2" s="629"/>
      <c r="IWG2" s="629"/>
      <c r="IWH2" s="629"/>
      <c r="IWI2" s="629"/>
      <c r="IWJ2" s="629"/>
      <c r="IWK2" s="629"/>
      <c r="IWL2" s="629"/>
      <c r="IWM2" s="629"/>
      <c r="IWN2" s="629"/>
      <c r="IWO2" s="629"/>
      <c r="IWP2" s="629"/>
      <c r="IWQ2" s="629"/>
      <c r="IWR2" s="629"/>
      <c r="IWS2" s="629"/>
      <c r="IWT2" s="629"/>
      <c r="IWU2" s="629"/>
      <c r="IWV2" s="629"/>
      <c r="IWW2" s="629"/>
      <c r="IWX2" s="629"/>
      <c r="IWY2" s="629"/>
      <c r="IWZ2" s="629"/>
      <c r="IXA2" s="629"/>
      <c r="IXB2" s="629"/>
      <c r="IXC2" s="629"/>
      <c r="IXD2" s="629"/>
      <c r="IXE2" s="629"/>
      <c r="IXF2" s="629"/>
      <c r="IXG2" s="629"/>
      <c r="IXH2" s="629"/>
      <c r="IXI2" s="629"/>
      <c r="IXJ2" s="629"/>
      <c r="IXK2" s="629"/>
      <c r="IXL2" s="629"/>
      <c r="IXM2" s="629"/>
      <c r="IXN2" s="629"/>
      <c r="IXO2" s="629"/>
      <c r="IXP2" s="629"/>
      <c r="IXQ2" s="629"/>
      <c r="IXR2" s="629"/>
      <c r="IXS2" s="629"/>
      <c r="IXT2" s="629"/>
      <c r="IXU2" s="629"/>
      <c r="IXV2" s="629"/>
      <c r="IXW2" s="629"/>
      <c r="IXX2" s="629"/>
      <c r="IXY2" s="629"/>
      <c r="IXZ2" s="629"/>
      <c r="IYA2" s="629"/>
      <c r="IYB2" s="629"/>
      <c r="IYC2" s="629"/>
      <c r="IYD2" s="629"/>
      <c r="IYE2" s="629"/>
      <c r="IYF2" s="629"/>
      <c r="IYG2" s="629"/>
      <c r="IYH2" s="629"/>
      <c r="IYI2" s="629"/>
      <c r="IYJ2" s="629"/>
      <c r="IYK2" s="629"/>
      <c r="IYL2" s="629"/>
      <c r="IYM2" s="629"/>
      <c r="IYN2" s="629"/>
      <c r="IYO2" s="629"/>
      <c r="IYP2" s="629"/>
      <c r="IYQ2" s="629"/>
      <c r="IYR2" s="629"/>
      <c r="IYS2" s="629"/>
      <c r="IYT2" s="629"/>
      <c r="IYU2" s="629"/>
      <c r="IYV2" s="629"/>
      <c r="IYW2" s="629"/>
      <c r="IYX2" s="629"/>
      <c r="IYY2" s="629"/>
      <c r="IYZ2" s="629"/>
      <c r="IZA2" s="629"/>
      <c r="IZB2" s="629"/>
      <c r="IZC2" s="629"/>
      <c r="IZD2" s="629"/>
      <c r="IZE2" s="629"/>
      <c r="IZF2" s="629"/>
      <c r="IZG2" s="629"/>
      <c r="IZH2" s="629"/>
      <c r="IZI2" s="629"/>
      <c r="IZJ2" s="629"/>
      <c r="IZK2" s="629"/>
      <c r="IZL2" s="629"/>
      <c r="IZM2" s="629"/>
      <c r="IZN2" s="629"/>
      <c r="IZO2" s="629"/>
      <c r="IZP2" s="629"/>
      <c r="IZQ2" s="629"/>
      <c r="IZR2" s="629"/>
      <c r="IZS2" s="629"/>
      <c r="IZT2" s="629"/>
      <c r="IZU2" s="629"/>
      <c r="IZV2" s="629"/>
      <c r="IZW2" s="629"/>
      <c r="IZX2" s="629"/>
      <c r="IZY2" s="629"/>
      <c r="IZZ2" s="629"/>
      <c r="JAA2" s="629"/>
      <c r="JAB2" s="629"/>
      <c r="JAC2" s="629"/>
      <c r="JAD2" s="629"/>
      <c r="JAE2" s="629"/>
      <c r="JAF2" s="629"/>
      <c r="JAG2" s="629"/>
      <c r="JAH2" s="629"/>
      <c r="JAI2" s="629"/>
      <c r="JAJ2" s="629"/>
      <c r="JAK2" s="629"/>
      <c r="JAL2" s="629"/>
      <c r="JAM2" s="629"/>
      <c r="JAN2" s="629"/>
      <c r="JAO2" s="629"/>
      <c r="JAP2" s="629"/>
      <c r="JAQ2" s="629"/>
      <c r="JAR2" s="629"/>
      <c r="JAS2" s="629"/>
      <c r="JAT2" s="629"/>
      <c r="JAU2" s="629"/>
      <c r="JAV2" s="629"/>
      <c r="JAW2" s="629"/>
      <c r="JAX2" s="629"/>
      <c r="JAY2" s="629"/>
      <c r="JAZ2" s="629"/>
      <c r="JBA2" s="629"/>
      <c r="JBB2" s="629"/>
      <c r="JBC2" s="629"/>
      <c r="JBD2" s="629"/>
      <c r="JBE2" s="629"/>
      <c r="JBF2" s="629"/>
      <c r="JBG2" s="629"/>
      <c r="JBH2" s="629"/>
      <c r="JBI2" s="629"/>
      <c r="JBJ2" s="629"/>
      <c r="JBK2" s="629"/>
      <c r="JBL2" s="629"/>
      <c r="JBM2" s="629"/>
      <c r="JBN2" s="629"/>
      <c r="JBO2" s="629"/>
      <c r="JBP2" s="629"/>
      <c r="JBQ2" s="629"/>
      <c r="JBR2" s="629"/>
      <c r="JBS2" s="629"/>
      <c r="JBT2" s="629"/>
      <c r="JBU2" s="629"/>
      <c r="JBV2" s="629"/>
      <c r="JBW2" s="629"/>
      <c r="JBX2" s="629"/>
      <c r="JBY2" s="629"/>
      <c r="JBZ2" s="629"/>
      <c r="JCA2" s="629"/>
      <c r="JCB2" s="629"/>
      <c r="JCC2" s="629"/>
      <c r="JCD2" s="629"/>
      <c r="JCE2" s="629"/>
      <c r="JCF2" s="629"/>
      <c r="JCG2" s="629"/>
      <c r="JCH2" s="629"/>
      <c r="JCI2" s="629"/>
      <c r="JCJ2" s="629"/>
      <c r="JCK2" s="629"/>
      <c r="JCL2" s="629"/>
      <c r="JCM2" s="629"/>
      <c r="JCN2" s="629"/>
      <c r="JCO2" s="629"/>
      <c r="JCP2" s="629"/>
      <c r="JCQ2" s="629"/>
      <c r="JCR2" s="629"/>
      <c r="JCS2" s="629"/>
      <c r="JCT2" s="629"/>
      <c r="JCU2" s="629"/>
      <c r="JCV2" s="629"/>
      <c r="JCW2" s="629"/>
      <c r="JCX2" s="629"/>
      <c r="JCY2" s="629"/>
      <c r="JCZ2" s="629"/>
      <c r="JDA2" s="629"/>
      <c r="JDB2" s="629"/>
      <c r="JDC2" s="629"/>
      <c r="JDD2" s="629"/>
      <c r="JDE2" s="629"/>
      <c r="JDF2" s="629"/>
      <c r="JDG2" s="629"/>
      <c r="JDH2" s="629"/>
      <c r="JDI2" s="629"/>
      <c r="JDJ2" s="629"/>
      <c r="JDK2" s="629"/>
      <c r="JDL2" s="629"/>
      <c r="JDM2" s="629"/>
      <c r="JDN2" s="629"/>
      <c r="JDO2" s="629"/>
      <c r="JDP2" s="629"/>
      <c r="JDQ2" s="629"/>
      <c r="JDR2" s="629"/>
      <c r="JDS2" s="629"/>
      <c r="JDT2" s="629"/>
      <c r="JDU2" s="629"/>
      <c r="JDV2" s="629"/>
      <c r="JDW2" s="629"/>
      <c r="JDX2" s="629"/>
      <c r="JDY2" s="629"/>
      <c r="JDZ2" s="629"/>
      <c r="JEA2" s="629"/>
      <c r="JEB2" s="629"/>
      <c r="JEC2" s="629"/>
      <c r="JED2" s="629"/>
      <c r="JEE2" s="629"/>
      <c r="JEF2" s="629"/>
      <c r="JEG2" s="629"/>
      <c r="JEH2" s="629"/>
      <c r="JEI2" s="629"/>
      <c r="JEJ2" s="629"/>
      <c r="JEK2" s="629"/>
      <c r="JEL2" s="629"/>
      <c r="JEM2" s="629"/>
      <c r="JEN2" s="629"/>
      <c r="JEO2" s="629"/>
      <c r="JEP2" s="629"/>
      <c r="JEQ2" s="629"/>
      <c r="JER2" s="629"/>
      <c r="JES2" s="629"/>
      <c r="JET2" s="629"/>
      <c r="JEU2" s="629"/>
      <c r="JEV2" s="629"/>
      <c r="JEW2" s="629"/>
      <c r="JEX2" s="629"/>
      <c r="JEY2" s="629"/>
      <c r="JEZ2" s="629"/>
      <c r="JFA2" s="629"/>
      <c r="JFB2" s="629"/>
      <c r="JFC2" s="629"/>
      <c r="JFD2" s="629"/>
      <c r="JFE2" s="629"/>
      <c r="JFF2" s="629"/>
      <c r="JFG2" s="629"/>
      <c r="JFH2" s="629"/>
      <c r="JFI2" s="629"/>
      <c r="JFJ2" s="629"/>
      <c r="JFK2" s="629"/>
      <c r="JFL2" s="629"/>
      <c r="JFM2" s="629"/>
      <c r="JFN2" s="629"/>
      <c r="JFO2" s="629"/>
      <c r="JFP2" s="629"/>
      <c r="JFQ2" s="629"/>
      <c r="JFR2" s="629"/>
      <c r="JFS2" s="629"/>
      <c r="JFT2" s="629"/>
      <c r="JFU2" s="629"/>
      <c r="JFV2" s="629"/>
      <c r="JFW2" s="629"/>
      <c r="JFX2" s="629"/>
      <c r="JFY2" s="629"/>
      <c r="JFZ2" s="629"/>
      <c r="JGA2" s="629"/>
      <c r="JGB2" s="629"/>
      <c r="JGC2" s="629"/>
      <c r="JGD2" s="629"/>
      <c r="JGE2" s="629"/>
      <c r="JGF2" s="629"/>
      <c r="JGG2" s="629"/>
      <c r="JGH2" s="629"/>
      <c r="JGI2" s="629"/>
      <c r="JGJ2" s="629"/>
      <c r="JGK2" s="629"/>
      <c r="JGL2" s="629"/>
      <c r="JGM2" s="629"/>
      <c r="JGN2" s="629"/>
      <c r="JGO2" s="629"/>
      <c r="JGP2" s="629"/>
      <c r="JGQ2" s="629"/>
      <c r="JGR2" s="629"/>
      <c r="JGS2" s="629"/>
      <c r="JGT2" s="629"/>
      <c r="JGU2" s="629"/>
      <c r="JGV2" s="629"/>
      <c r="JGW2" s="629"/>
      <c r="JGX2" s="629"/>
      <c r="JGY2" s="629"/>
      <c r="JGZ2" s="629"/>
      <c r="JHA2" s="629"/>
      <c r="JHB2" s="629"/>
      <c r="JHC2" s="629"/>
      <c r="JHD2" s="629"/>
      <c r="JHE2" s="629"/>
      <c r="JHF2" s="629"/>
      <c r="JHG2" s="629"/>
      <c r="JHH2" s="629"/>
      <c r="JHI2" s="629"/>
      <c r="JHJ2" s="629"/>
      <c r="JHK2" s="629"/>
      <c r="JHL2" s="629"/>
      <c r="JHM2" s="629"/>
      <c r="JHN2" s="629"/>
      <c r="JHO2" s="629"/>
      <c r="JHP2" s="629"/>
      <c r="JHQ2" s="629"/>
      <c r="JHR2" s="629"/>
      <c r="JHS2" s="629"/>
      <c r="JHT2" s="629"/>
      <c r="JHU2" s="629"/>
      <c r="JHV2" s="629"/>
      <c r="JHW2" s="629"/>
      <c r="JHX2" s="629"/>
      <c r="JHY2" s="629"/>
      <c r="JHZ2" s="629"/>
      <c r="JIA2" s="629"/>
      <c r="JIB2" s="629"/>
      <c r="JIC2" s="629"/>
      <c r="JID2" s="629"/>
      <c r="JIE2" s="629"/>
      <c r="JIF2" s="629"/>
      <c r="JIG2" s="629"/>
      <c r="JIH2" s="629"/>
      <c r="JII2" s="629"/>
      <c r="JIJ2" s="629"/>
      <c r="JIK2" s="629"/>
      <c r="JIL2" s="629"/>
      <c r="JIM2" s="629"/>
      <c r="JIN2" s="629"/>
      <c r="JIO2" s="629"/>
      <c r="JIP2" s="629"/>
      <c r="JIQ2" s="629"/>
      <c r="JIR2" s="629"/>
      <c r="JIS2" s="629"/>
      <c r="JIT2" s="629"/>
      <c r="JIU2" s="629"/>
      <c r="JIV2" s="629"/>
      <c r="JIW2" s="629"/>
      <c r="JIX2" s="629"/>
      <c r="JIY2" s="629"/>
      <c r="JIZ2" s="629"/>
      <c r="JJA2" s="629"/>
      <c r="JJB2" s="629"/>
      <c r="JJC2" s="629"/>
      <c r="JJD2" s="629"/>
      <c r="JJE2" s="629"/>
      <c r="JJF2" s="629"/>
      <c r="JJG2" s="629"/>
      <c r="JJH2" s="629"/>
      <c r="JJI2" s="629"/>
      <c r="JJJ2" s="629"/>
      <c r="JJK2" s="629"/>
      <c r="JJL2" s="629"/>
      <c r="JJM2" s="629"/>
      <c r="JJN2" s="629"/>
      <c r="JJO2" s="629"/>
      <c r="JJP2" s="629"/>
      <c r="JJQ2" s="629"/>
      <c r="JJR2" s="629"/>
      <c r="JJS2" s="629"/>
      <c r="JJT2" s="629"/>
      <c r="JJU2" s="629"/>
      <c r="JJV2" s="629"/>
      <c r="JJW2" s="629"/>
      <c r="JJX2" s="629"/>
      <c r="JJY2" s="629"/>
      <c r="JJZ2" s="629"/>
      <c r="JKA2" s="629"/>
      <c r="JKB2" s="629"/>
      <c r="JKC2" s="629"/>
      <c r="JKD2" s="629"/>
      <c r="JKE2" s="629"/>
      <c r="JKF2" s="629"/>
      <c r="JKG2" s="629"/>
      <c r="JKH2" s="629"/>
      <c r="JKI2" s="629"/>
      <c r="JKJ2" s="629"/>
      <c r="JKK2" s="629"/>
      <c r="JKL2" s="629"/>
      <c r="JKM2" s="629"/>
      <c r="JKN2" s="629"/>
      <c r="JKO2" s="629"/>
      <c r="JKP2" s="629"/>
      <c r="JKQ2" s="629"/>
      <c r="JKR2" s="629"/>
      <c r="JKS2" s="629"/>
      <c r="JKT2" s="629"/>
      <c r="JKU2" s="629"/>
      <c r="JKV2" s="629"/>
      <c r="JKW2" s="629"/>
      <c r="JKX2" s="629"/>
      <c r="JKY2" s="629"/>
      <c r="JKZ2" s="629"/>
      <c r="JLA2" s="629"/>
      <c r="JLB2" s="629"/>
      <c r="JLC2" s="629"/>
      <c r="JLD2" s="629"/>
      <c r="JLE2" s="629"/>
      <c r="JLF2" s="629"/>
      <c r="JLG2" s="629"/>
      <c r="JLH2" s="629"/>
      <c r="JLI2" s="629"/>
      <c r="JLJ2" s="629"/>
      <c r="JLK2" s="629"/>
      <c r="JLL2" s="629"/>
      <c r="JLM2" s="629"/>
      <c r="JLN2" s="629"/>
      <c r="JLO2" s="629"/>
      <c r="JLP2" s="629"/>
      <c r="JLQ2" s="629"/>
      <c r="JLR2" s="629"/>
      <c r="JLS2" s="629"/>
      <c r="JLT2" s="629"/>
      <c r="JLU2" s="629"/>
      <c r="JLV2" s="629"/>
      <c r="JLW2" s="629"/>
      <c r="JLX2" s="629"/>
      <c r="JLY2" s="629"/>
      <c r="JLZ2" s="629"/>
      <c r="JMA2" s="629"/>
      <c r="JMB2" s="629"/>
      <c r="JMC2" s="629"/>
      <c r="JMD2" s="629"/>
      <c r="JME2" s="629"/>
      <c r="JMF2" s="629"/>
      <c r="JMG2" s="629"/>
      <c r="JMH2" s="629"/>
      <c r="JMI2" s="629"/>
      <c r="JMJ2" s="629"/>
      <c r="JMK2" s="629"/>
      <c r="JML2" s="629"/>
      <c r="JMM2" s="629"/>
      <c r="JMN2" s="629"/>
      <c r="JMO2" s="629"/>
      <c r="JMP2" s="629"/>
      <c r="JMQ2" s="629"/>
      <c r="JMR2" s="629"/>
      <c r="JMS2" s="629"/>
      <c r="JMT2" s="629"/>
      <c r="JMU2" s="629"/>
      <c r="JMV2" s="629"/>
      <c r="JMW2" s="629"/>
      <c r="JMX2" s="629"/>
      <c r="JMY2" s="629"/>
      <c r="JMZ2" s="629"/>
      <c r="JNA2" s="629"/>
      <c r="JNB2" s="629"/>
      <c r="JNC2" s="629"/>
      <c r="JND2" s="629"/>
      <c r="JNE2" s="629"/>
      <c r="JNF2" s="629"/>
      <c r="JNG2" s="629"/>
      <c r="JNH2" s="629"/>
      <c r="JNI2" s="629"/>
      <c r="JNJ2" s="629"/>
      <c r="JNK2" s="629"/>
      <c r="JNL2" s="629"/>
      <c r="JNM2" s="629"/>
      <c r="JNN2" s="629"/>
      <c r="JNO2" s="629"/>
      <c r="JNP2" s="629"/>
      <c r="JNQ2" s="629"/>
      <c r="JNR2" s="629"/>
      <c r="JNS2" s="629"/>
      <c r="JNT2" s="629"/>
      <c r="JNU2" s="629"/>
      <c r="JNV2" s="629"/>
      <c r="JNW2" s="629"/>
      <c r="JNX2" s="629"/>
      <c r="JNY2" s="629"/>
      <c r="JNZ2" s="629"/>
      <c r="JOA2" s="629"/>
      <c r="JOB2" s="629"/>
      <c r="JOC2" s="629"/>
      <c r="JOD2" s="629"/>
      <c r="JOE2" s="629"/>
      <c r="JOF2" s="629"/>
      <c r="JOG2" s="629"/>
      <c r="JOH2" s="629"/>
      <c r="JOI2" s="629"/>
      <c r="JOJ2" s="629"/>
      <c r="JOK2" s="629"/>
      <c r="JOL2" s="629"/>
      <c r="JOM2" s="629"/>
      <c r="JON2" s="629"/>
      <c r="JOO2" s="629"/>
      <c r="JOP2" s="629"/>
      <c r="JOQ2" s="629"/>
      <c r="JOR2" s="629"/>
      <c r="JOS2" s="629"/>
      <c r="JOT2" s="629"/>
      <c r="JOU2" s="629"/>
      <c r="JOV2" s="629"/>
      <c r="JOW2" s="629"/>
      <c r="JOX2" s="629"/>
      <c r="JOY2" s="629"/>
      <c r="JOZ2" s="629"/>
      <c r="JPA2" s="629"/>
      <c r="JPB2" s="629"/>
      <c r="JPC2" s="629"/>
      <c r="JPD2" s="629"/>
      <c r="JPE2" s="629"/>
      <c r="JPF2" s="629"/>
      <c r="JPG2" s="629"/>
      <c r="JPH2" s="629"/>
      <c r="JPI2" s="629"/>
      <c r="JPJ2" s="629"/>
      <c r="JPK2" s="629"/>
      <c r="JPL2" s="629"/>
      <c r="JPM2" s="629"/>
      <c r="JPN2" s="629"/>
      <c r="JPO2" s="629"/>
      <c r="JPP2" s="629"/>
      <c r="JPQ2" s="629"/>
      <c r="JPR2" s="629"/>
      <c r="JPS2" s="629"/>
      <c r="JPT2" s="629"/>
      <c r="JPU2" s="629"/>
      <c r="JPV2" s="629"/>
      <c r="JPW2" s="629"/>
      <c r="JPX2" s="629"/>
      <c r="JPY2" s="629"/>
      <c r="JPZ2" s="629"/>
      <c r="JQA2" s="629"/>
      <c r="JQB2" s="629"/>
      <c r="JQC2" s="629"/>
      <c r="JQD2" s="629"/>
      <c r="JQE2" s="629"/>
      <c r="JQF2" s="629"/>
      <c r="JQG2" s="629"/>
      <c r="JQH2" s="629"/>
      <c r="JQI2" s="629"/>
      <c r="JQJ2" s="629"/>
      <c r="JQK2" s="629"/>
      <c r="JQL2" s="629"/>
      <c r="JQM2" s="629"/>
      <c r="JQN2" s="629"/>
      <c r="JQO2" s="629"/>
      <c r="JQP2" s="629"/>
      <c r="JQQ2" s="629"/>
      <c r="JQR2" s="629"/>
      <c r="JQS2" s="629"/>
      <c r="JQT2" s="629"/>
      <c r="JQU2" s="629"/>
      <c r="JQV2" s="629"/>
      <c r="JQW2" s="629"/>
      <c r="JQX2" s="629"/>
      <c r="JQY2" s="629"/>
      <c r="JQZ2" s="629"/>
      <c r="JRA2" s="629"/>
      <c r="JRB2" s="629"/>
      <c r="JRC2" s="629"/>
      <c r="JRD2" s="629"/>
      <c r="JRE2" s="629"/>
      <c r="JRF2" s="629"/>
      <c r="JRG2" s="629"/>
      <c r="JRH2" s="629"/>
      <c r="JRI2" s="629"/>
      <c r="JRJ2" s="629"/>
      <c r="JRK2" s="629"/>
      <c r="JRL2" s="629"/>
      <c r="JRM2" s="629"/>
      <c r="JRN2" s="629"/>
      <c r="JRO2" s="629"/>
      <c r="JRP2" s="629"/>
      <c r="JRQ2" s="629"/>
      <c r="JRR2" s="629"/>
      <c r="JRS2" s="629"/>
      <c r="JRT2" s="629"/>
      <c r="JRU2" s="629"/>
      <c r="JRV2" s="629"/>
      <c r="JRW2" s="629"/>
      <c r="JRX2" s="629"/>
      <c r="JRY2" s="629"/>
      <c r="JRZ2" s="629"/>
      <c r="JSA2" s="629"/>
      <c r="JSB2" s="629"/>
      <c r="JSC2" s="629"/>
      <c r="JSD2" s="629"/>
      <c r="JSE2" s="629"/>
      <c r="JSF2" s="629"/>
      <c r="JSG2" s="629"/>
      <c r="JSH2" s="629"/>
      <c r="JSI2" s="629"/>
      <c r="JSJ2" s="629"/>
      <c r="JSK2" s="629"/>
      <c r="JSL2" s="629"/>
      <c r="JSM2" s="629"/>
      <c r="JSN2" s="629"/>
      <c r="JSO2" s="629"/>
      <c r="JSP2" s="629"/>
      <c r="JSQ2" s="629"/>
      <c r="JSR2" s="629"/>
      <c r="JSS2" s="629"/>
      <c r="JST2" s="629"/>
      <c r="JSU2" s="629"/>
      <c r="JSV2" s="629"/>
      <c r="JSW2" s="629"/>
      <c r="JSX2" s="629"/>
      <c r="JSY2" s="629"/>
      <c r="JSZ2" s="629"/>
      <c r="JTA2" s="629"/>
      <c r="JTB2" s="629"/>
      <c r="JTC2" s="629"/>
      <c r="JTD2" s="629"/>
      <c r="JTE2" s="629"/>
      <c r="JTF2" s="629"/>
      <c r="JTG2" s="629"/>
      <c r="JTH2" s="629"/>
      <c r="JTI2" s="629"/>
      <c r="JTJ2" s="629"/>
      <c r="JTK2" s="629"/>
      <c r="JTL2" s="629"/>
      <c r="JTM2" s="629"/>
      <c r="JTN2" s="629"/>
      <c r="JTO2" s="629"/>
      <c r="JTP2" s="629"/>
      <c r="JTQ2" s="629"/>
      <c r="JTR2" s="629"/>
      <c r="JTS2" s="629"/>
      <c r="JTT2" s="629"/>
      <c r="JTU2" s="629"/>
      <c r="JTV2" s="629"/>
      <c r="JTW2" s="629"/>
      <c r="JTX2" s="629"/>
      <c r="JTY2" s="629"/>
      <c r="JTZ2" s="629"/>
      <c r="JUA2" s="629"/>
      <c r="JUB2" s="629"/>
      <c r="JUC2" s="629"/>
      <c r="JUD2" s="629"/>
      <c r="JUE2" s="629"/>
      <c r="JUF2" s="629"/>
      <c r="JUG2" s="629"/>
      <c r="JUH2" s="629"/>
      <c r="JUI2" s="629"/>
      <c r="JUJ2" s="629"/>
      <c r="JUK2" s="629"/>
      <c r="JUL2" s="629"/>
      <c r="JUM2" s="629"/>
      <c r="JUN2" s="629"/>
      <c r="JUO2" s="629"/>
      <c r="JUP2" s="629"/>
      <c r="JUQ2" s="629"/>
      <c r="JUR2" s="629"/>
      <c r="JUS2" s="629"/>
      <c r="JUT2" s="629"/>
      <c r="JUU2" s="629"/>
      <c r="JUV2" s="629"/>
      <c r="JUW2" s="629"/>
      <c r="JUX2" s="629"/>
      <c r="JUY2" s="629"/>
      <c r="JUZ2" s="629"/>
      <c r="JVA2" s="629"/>
      <c r="JVB2" s="629"/>
      <c r="JVC2" s="629"/>
      <c r="JVD2" s="629"/>
      <c r="JVE2" s="629"/>
      <c r="JVF2" s="629"/>
      <c r="JVG2" s="629"/>
      <c r="JVH2" s="629"/>
      <c r="JVI2" s="629"/>
      <c r="JVJ2" s="629"/>
      <c r="JVK2" s="629"/>
      <c r="JVL2" s="629"/>
      <c r="JVM2" s="629"/>
      <c r="JVN2" s="629"/>
      <c r="JVO2" s="629"/>
      <c r="JVP2" s="629"/>
      <c r="JVQ2" s="629"/>
      <c r="JVR2" s="629"/>
      <c r="JVS2" s="629"/>
      <c r="JVT2" s="629"/>
      <c r="JVU2" s="629"/>
      <c r="JVV2" s="629"/>
      <c r="JVW2" s="629"/>
      <c r="JVX2" s="629"/>
      <c r="JVY2" s="629"/>
      <c r="JVZ2" s="629"/>
      <c r="JWA2" s="629"/>
      <c r="JWB2" s="629"/>
      <c r="JWC2" s="629"/>
      <c r="JWD2" s="629"/>
      <c r="JWE2" s="629"/>
      <c r="JWF2" s="629"/>
      <c r="JWG2" s="629"/>
      <c r="JWH2" s="629"/>
      <c r="JWI2" s="629"/>
      <c r="JWJ2" s="629"/>
      <c r="JWK2" s="629"/>
      <c r="JWL2" s="629"/>
      <c r="JWM2" s="629"/>
      <c r="JWN2" s="629"/>
      <c r="JWO2" s="629"/>
      <c r="JWP2" s="629"/>
      <c r="JWQ2" s="629"/>
      <c r="JWR2" s="629"/>
      <c r="JWS2" s="629"/>
      <c r="JWT2" s="629"/>
      <c r="JWU2" s="629"/>
      <c r="JWV2" s="629"/>
      <c r="JWW2" s="629"/>
      <c r="JWX2" s="629"/>
      <c r="JWY2" s="629"/>
      <c r="JWZ2" s="629"/>
      <c r="JXA2" s="629"/>
      <c r="JXB2" s="629"/>
      <c r="JXC2" s="629"/>
      <c r="JXD2" s="629"/>
      <c r="JXE2" s="629"/>
      <c r="JXF2" s="629"/>
      <c r="JXG2" s="629"/>
      <c r="JXH2" s="629"/>
      <c r="JXI2" s="629"/>
      <c r="JXJ2" s="629"/>
      <c r="JXK2" s="629"/>
      <c r="JXL2" s="629"/>
      <c r="JXM2" s="629"/>
      <c r="JXN2" s="629"/>
      <c r="JXO2" s="629"/>
      <c r="JXP2" s="629"/>
      <c r="JXQ2" s="629"/>
      <c r="JXR2" s="629"/>
      <c r="JXS2" s="629"/>
      <c r="JXT2" s="629"/>
      <c r="JXU2" s="629"/>
      <c r="JXV2" s="629"/>
      <c r="JXW2" s="629"/>
      <c r="JXX2" s="629"/>
      <c r="JXY2" s="629"/>
      <c r="JXZ2" s="629"/>
      <c r="JYA2" s="629"/>
      <c r="JYB2" s="629"/>
      <c r="JYC2" s="629"/>
      <c r="JYD2" s="629"/>
      <c r="JYE2" s="629"/>
      <c r="JYF2" s="629"/>
      <c r="JYG2" s="629"/>
      <c r="JYH2" s="629"/>
      <c r="JYI2" s="629"/>
      <c r="JYJ2" s="629"/>
      <c r="JYK2" s="629"/>
      <c r="JYL2" s="629"/>
      <c r="JYM2" s="629"/>
      <c r="JYN2" s="629"/>
      <c r="JYO2" s="629"/>
      <c r="JYP2" s="629"/>
      <c r="JYQ2" s="629"/>
      <c r="JYR2" s="629"/>
      <c r="JYS2" s="629"/>
      <c r="JYT2" s="629"/>
      <c r="JYU2" s="629"/>
      <c r="JYV2" s="629"/>
      <c r="JYW2" s="629"/>
      <c r="JYX2" s="629"/>
      <c r="JYY2" s="629"/>
      <c r="JYZ2" s="629"/>
      <c r="JZA2" s="629"/>
      <c r="JZB2" s="629"/>
      <c r="JZC2" s="629"/>
      <c r="JZD2" s="629"/>
      <c r="JZE2" s="629"/>
      <c r="JZF2" s="629"/>
      <c r="JZG2" s="629"/>
      <c r="JZH2" s="629"/>
      <c r="JZI2" s="629"/>
      <c r="JZJ2" s="629"/>
      <c r="JZK2" s="629"/>
      <c r="JZL2" s="629"/>
      <c r="JZM2" s="629"/>
      <c r="JZN2" s="629"/>
      <c r="JZO2" s="629"/>
      <c r="JZP2" s="629"/>
      <c r="JZQ2" s="629"/>
      <c r="JZR2" s="629"/>
      <c r="JZS2" s="629"/>
      <c r="JZT2" s="629"/>
      <c r="JZU2" s="629"/>
      <c r="JZV2" s="629"/>
      <c r="JZW2" s="629"/>
      <c r="JZX2" s="629"/>
      <c r="JZY2" s="629"/>
      <c r="JZZ2" s="629"/>
      <c r="KAA2" s="629"/>
      <c r="KAB2" s="629"/>
      <c r="KAC2" s="629"/>
      <c r="KAD2" s="629"/>
      <c r="KAE2" s="629"/>
      <c r="KAF2" s="629"/>
      <c r="KAG2" s="629"/>
      <c r="KAH2" s="629"/>
      <c r="KAI2" s="629"/>
      <c r="KAJ2" s="629"/>
      <c r="KAK2" s="629"/>
      <c r="KAL2" s="629"/>
      <c r="KAM2" s="629"/>
      <c r="KAN2" s="629"/>
      <c r="KAO2" s="629"/>
      <c r="KAP2" s="629"/>
      <c r="KAQ2" s="629"/>
      <c r="KAR2" s="629"/>
      <c r="KAS2" s="629"/>
      <c r="KAT2" s="629"/>
      <c r="KAU2" s="629"/>
      <c r="KAV2" s="629"/>
      <c r="KAW2" s="629"/>
      <c r="KAX2" s="629"/>
      <c r="KAY2" s="629"/>
      <c r="KAZ2" s="629"/>
      <c r="KBA2" s="629"/>
      <c r="KBB2" s="629"/>
      <c r="KBC2" s="629"/>
      <c r="KBD2" s="629"/>
      <c r="KBE2" s="629"/>
      <c r="KBF2" s="629"/>
      <c r="KBG2" s="629"/>
      <c r="KBH2" s="629"/>
      <c r="KBI2" s="629"/>
      <c r="KBJ2" s="629"/>
      <c r="KBK2" s="629"/>
      <c r="KBL2" s="629"/>
      <c r="KBM2" s="629"/>
      <c r="KBN2" s="629"/>
      <c r="KBO2" s="629"/>
      <c r="KBP2" s="629"/>
      <c r="KBQ2" s="629"/>
      <c r="KBR2" s="629"/>
      <c r="KBS2" s="629"/>
      <c r="KBT2" s="629"/>
      <c r="KBU2" s="629"/>
      <c r="KBV2" s="629"/>
      <c r="KBW2" s="629"/>
      <c r="KBX2" s="629"/>
      <c r="KBY2" s="629"/>
      <c r="KBZ2" s="629"/>
      <c r="KCA2" s="629"/>
      <c r="KCB2" s="629"/>
      <c r="KCC2" s="629"/>
      <c r="KCD2" s="629"/>
      <c r="KCE2" s="629"/>
      <c r="KCF2" s="629"/>
      <c r="KCG2" s="629"/>
      <c r="KCH2" s="629"/>
      <c r="KCI2" s="629"/>
      <c r="KCJ2" s="629"/>
      <c r="KCK2" s="629"/>
      <c r="KCL2" s="629"/>
      <c r="KCM2" s="629"/>
      <c r="KCN2" s="629"/>
      <c r="KCO2" s="629"/>
      <c r="KCP2" s="629"/>
      <c r="KCQ2" s="629"/>
      <c r="KCR2" s="629"/>
      <c r="KCS2" s="629"/>
      <c r="KCT2" s="629"/>
      <c r="KCU2" s="629"/>
      <c r="KCV2" s="629"/>
      <c r="KCW2" s="629"/>
      <c r="KCX2" s="629"/>
      <c r="KCY2" s="629"/>
      <c r="KCZ2" s="629"/>
      <c r="KDA2" s="629"/>
      <c r="KDB2" s="629"/>
      <c r="KDC2" s="629"/>
      <c r="KDD2" s="629"/>
      <c r="KDE2" s="629"/>
      <c r="KDF2" s="629"/>
      <c r="KDG2" s="629"/>
      <c r="KDH2" s="629"/>
      <c r="KDI2" s="629"/>
      <c r="KDJ2" s="629"/>
      <c r="KDK2" s="629"/>
      <c r="KDL2" s="629"/>
      <c r="KDM2" s="629"/>
      <c r="KDN2" s="629"/>
      <c r="KDO2" s="629"/>
      <c r="KDP2" s="629"/>
      <c r="KDQ2" s="629"/>
      <c r="KDR2" s="629"/>
      <c r="KDS2" s="629"/>
      <c r="KDT2" s="629"/>
      <c r="KDU2" s="629"/>
      <c r="KDV2" s="629"/>
      <c r="KDW2" s="629"/>
      <c r="KDX2" s="629"/>
      <c r="KDY2" s="629"/>
      <c r="KDZ2" s="629"/>
      <c r="KEA2" s="629"/>
      <c r="KEB2" s="629"/>
      <c r="KEC2" s="629"/>
      <c r="KED2" s="629"/>
      <c r="KEE2" s="629"/>
      <c r="KEF2" s="629"/>
      <c r="KEG2" s="629"/>
      <c r="KEH2" s="629"/>
      <c r="KEI2" s="629"/>
      <c r="KEJ2" s="629"/>
      <c r="KEK2" s="629"/>
      <c r="KEL2" s="629"/>
      <c r="KEM2" s="629"/>
      <c r="KEN2" s="629"/>
      <c r="KEO2" s="629"/>
      <c r="KEP2" s="629"/>
      <c r="KEQ2" s="629"/>
      <c r="KER2" s="629"/>
      <c r="KES2" s="629"/>
      <c r="KET2" s="629"/>
      <c r="KEU2" s="629"/>
      <c r="KEV2" s="629"/>
      <c r="KEW2" s="629"/>
      <c r="KEX2" s="629"/>
      <c r="KEY2" s="629"/>
      <c r="KEZ2" s="629"/>
      <c r="KFA2" s="629"/>
      <c r="KFB2" s="629"/>
      <c r="KFC2" s="629"/>
      <c r="KFD2" s="629"/>
      <c r="KFE2" s="629"/>
      <c r="KFF2" s="629"/>
      <c r="KFG2" s="629"/>
      <c r="KFH2" s="629"/>
      <c r="KFI2" s="629"/>
      <c r="KFJ2" s="629"/>
      <c r="KFK2" s="629"/>
      <c r="KFL2" s="629"/>
      <c r="KFM2" s="629"/>
      <c r="KFN2" s="629"/>
      <c r="KFO2" s="629"/>
      <c r="KFP2" s="629"/>
      <c r="KFQ2" s="629"/>
      <c r="KFR2" s="629"/>
      <c r="KFS2" s="629"/>
      <c r="KFT2" s="629"/>
      <c r="KFU2" s="629"/>
      <c r="KFV2" s="629"/>
      <c r="KFW2" s="629"/>
      <c r="KFX2" s="629"/>
      <c r="KFY2" s="629"/>
      <c r="KFZ2" s="629"/>
      <c r="KGA2" s="629"/>
      <c r="KGB2" s="629"/>
      <c r="KGC2" s="629"/>
      <c r="KGD2" s="629"/>
      <c r="KGE2" s="629"/>
      <c r="KGF2" s="629"/>
      <c r="KGG2" s="629"/>
      <c r="KGH2" s="629"/>
      <c r="KGI2" s="629"/>
      <c r="KGJ2" s="629"/>
      <c r="KGK2" s="629"/>
      <c r="KGL2" s="629"/>
      <c r="KGM2" s="629"/>
      <c r="KGN2" s="629"/>
      <c r="KGO2" s="629"/>
      <c r="KGP2" s="629"/>
      <c r="KGQ2" s="629"/>
      <c r="KGR2" s="629"/>
      <c r="KGS2" s="629"/>
      <c r="KGT2" s="629"/>
      <c r="KGU2" s="629"/>
      <c r="KGV2" s="629"/>
      <c r="KGW2" s="629"/>
      <c r="KGX2" s="629"/>
      <c r="KGY2" s="629"/>
      <c r="KGZ2" s="629"/>
      <c r="KHA2" s="629"/>
      <c r="KHB2" s="629"/>
      <c r="KHC2" s="629"/>
      <c r="KHD2" s="629"/>
      <c r="KHE2" s="629"/>
      <c r="KHF2" s="629"/>
      <c r="KHG2" s="629"/>
      <c r="KHH2" s="629"/>
      <c r="KHI2" s="629"/>
      <c r="KHJ2" s="629"/>
      <c r="KHK2" s="629"/>
      <c r="KHL2" s="629"/>
      <c r="KHM2" s="629"/>
      <c r="KHN2" s="629"/>
      <c r="KHO2" s="629"/>
      <c r="KHP2" s="629"/>
      <c r="KHQ2" s="629"/>
      <c r="KHR2" s="629"/>
      <c r="KHS2" s="629"/>
      <c r="KHT2" s="629"/>
      <c r="KHU2" s="629"/>
      <c r="KHV2" s="629"/>
      <c r="KHW2" s="629"/>
      <c r="KHX2" s="629"/>
      <c r="KHY2" s="629"/>
      <c r="KHZ2" s="629"/>
      <c r="KIA2" s="629"/>
      <c r="KIB2" s="629"/>
      <c r="KIC2" s="629"/>
      <c r="KID2" s="629"/>
      <c r="KIE2" s="629"/>
      <c r="KIF2" s="629"/>
      <c r="KIG2" s="629"/>
      <c r="KIH2" s="629"/>
      <c r="KII2" s="629"/>
      <c r="KIJ2" s="629"/>
      <c r="KIK2" s="629"/>
      <c r="KIL2" s="629"/>
      <c r="KIM2" s="629"/>
      <c r="KIN2" s="629"/>
      <c r="KIO2" s="629"/>
      <c r="KIP2" s="629"/>
      <c r="KIQ2" s="629"/>
      <c r="KIR2" s="629"/>
      <c r="KIS2" s="629"/>
      <c r="KIT2" s="629"/>
      <c r="KIU2" s="629"/>
      <c r="KIV2" s="629"/>
      <c r="KIW2" s="629"/>
      <c r="KIX2" s="629"/>
      <c r="KIY2" s="629"/>
      <c r="KIZ2" s="629"/>
      <c r="KJA2" s="629"/>
      <c r="KJB2" s="629"/>
      <c r="KJC2" s="629"/>
      <c r="KJD2" s="629"/>
      <c r="KJE2" s="629"/>
      <c r="KJF2" s="629"/>
      <c r="KJG2" s="629"/>
      <c r="KJH2" s="629"/>
      <c r="KJI2" s="629"/>
      <c r="KJJ2" s="629"/>
      <c r="KJK2" s="629"/>
      <c r="KJL2" s="629"/>
      <c r="KJM2" s="629"/>
      <c r="KJN2" s="629"/>
      <c r="KJO2" s="629"/>
      <c r="KJP2" s="629"/>
      <c r="KJQ2" s="629"/>
      <c r="KJR2" s="629"/>
      <c r="KJS2" s="629"/>
      <c r="KJT2" s="629"/>
      <c r="KJU2" s="629"/>
      <c r="KJV2" s="629"/>
      <c r="KJW2" s="629"/>
      <c r="KJX2" s="629"/>
      <c r="KJY2" s="629"/>
      <c r="KJZ2" s="629"/>
      <c r="KKA2" s="629"/>
      <c r="KKB2" s="629"/>
      <c r="KKC2" s="629"/>
      <c r="KKD2" s="629"/>
      <c r="KKE2" s="629"/>
      <c r="KKF2" s="629"/>
      <c r="KKG2" s="629"/>
      <c r="KKH2" s="629"/>
      <c r="KKI2" s="629"/>
      <c r="KKJ2" s="629"/>
      <c r="KKK2" s="629"/>
      <c r="KKL2" s="629"/>
      <c r="KKM2" s="629"/>
      <c r="KKN2" s="629"/>
      <c r="KKO2" s="629"/>
      <c r="KKP2" s="629"/>
      <c r="KKQ2" s="629"/>
      <c r="KKR2" s="629"/>
      <c r="KKS2" s="629"/>
      <c r="KKT2" s="629"/>
      <c r="KKU2" s="629"/>
      <c r="KKV2" s="629"/>
      <c r="KKW2" s="629"/>
      <c r="KKX2" s="629"/>
      <c r="KKY2" s="629"/>
      <c r="KKZ2" s="629"/>
      <c r="KLA2" s="629"/>
      <c r="KLB2" s="629"/>
      <c r="KLC2" s="629"/>
      <c r="KLD2" s="629"/>
      <c r="KLE2" s="629"/>
      <c r="KLF2" s="629"/>
      <c r="KLG2" s="629"/>
      <c r="KLH2" s="629"/>
      <c r="KLI2" s="629"/>
      <c r="KLJ2" s="629"/>
      <c r="KLK2" s="629"/>
      <c r="KLL2" s="629"/>
      <c r="KLM2" s="629"/>
      <c r="KLN2" s="629"/>
      <c r="KLO2" s="629"/>
      <c r="KLP2" s="629"/>
      <c r="KLQ2" s="629"/>
      <c r="KLR2" s="629"/>
      <c r="KLS2" s="629"/>
      <c r="KLT2" s="629"/>
      <c r="KLU2" s="629"/>
      <c r="KLV2" s="629"/>
      <c r="KLW2" s="629"/>
      <c r="KLX2" s="629"/>
      <c r="KLY2" s="629"/>
      <c r="KLZ2" s="629"/>
      <c r="KMA2" s="629"/>
      <c r="KMB2" s="629"/>
      <c r="KMC2" s="629"/>
      <c r="KMD2" s="629"/>
      <c r="KME2" s="629"/>
      <c r="KMF2" s="629"/>
      <c r="KMG2" s="629"/>
      <c r="KMH2" s="629"/>
      <c r="KMI2" s="629"/>
      <c r="KMJ2" s="629"/>
      <c r="KMK2" s="629"/>
      <c r="KML2" s="629"/>
      <c r="KMM2" s="629"/>
      <c r="KMN2" s="629"/>
      <c r="KMO2" s="629"/>
      <c r="KMP2" s="629"/>
      <c r="KMQ2" s="629"/>
      <c r="KMR2" s="629"/>
      <c r="KMS2" s="629"/>
      <c r="KMT2" s="629"/>
      <c r="KMU2" s="629"/>
      <c r="KMV2" s="629"/>
      <c r="KMW2" s="629"/>
      <c r="KMX2" s="629"/>
      <c r="KMY2" s="629"/>
      <c r="KMZ2" s="629"/>
      <c r="KNA2" s="629"/>
      <c r="KNB2" s="629"/>
      <c r="KNC2" s="629"/>
      <c r="KND2" s="629"/>
      <c r="KNE2" s="629"/>
      <c r="KNF2" s="629"/>
      <c r="KNG2" s="629"/>
      <c r="KNH2" s="629"/>
      <c r="KNI2" s="629"/>
      <c r="KNJ2" s="629"/>
      <c r="KNK2" s="629"/>
      <c r="KNL2" s="629"/>
      <c r="KNM2" s="629"/>
      <c r="KNN2" s="629"/>
      <c r="KNO2" s="629"/>
      <c r="KNP2" s="629"/>
      <c r="KNQ2" s="629"/>
      <c r="KNR2" s="629"/>
      <c r="KNS2" s="629"/>
      <c r="KNT2" s="629"/>
      <c r="KNU2" s="629"/>
      <c r="KNV2" s="629"/>
      <c r="KNW2" s="629"/>
      <c r="KNX2" s="629"/>
      <c r="KNY2" s="629"/>
      <c r="KNZ2" s="629"/>
      <c r="KOA2" s="629"/>
      <c r="KOB2" s="629"/>
      <c r="KOC2" s="629"/>
      <c r="KOD2" s="629"/>
      <c r="KOE2" s="629"/>
      <c r="KOF2" s="629"/>
      <c r="KOG2" s="629"/>
      <c r="KOH2" s="629"/>
      <c r="KOI2" s="629"/>
      <c r="KOJ2" s="629"/>
      <c r="KOK2" s="629"/>
      <c r="KOL2" s="629"/>
      <c r="KOM2" s="629"/>
      <c r="KON2" s="629"/>
      <c r="KOO2" s="629"/>
      <c r="KOP2" s="629"/>
      <c r="KOQ2" s="629"/>
      <c r="KOR2" s="629"/>
      <c r="KOS2" s="629"/>
      <c r="KOT2" s="629"/>
      <c r="KOU2" s="629"/>
      <c r="KOV2" s="629"/>
      <c r="KOW2" s="629"/>
      <c r="KOX2" s="629"/>
      <c r="KOY2" s="629"/>
      <c r="KOZ2" s="629"/>
      <c r="KPA2" s="629"/>
      <c r="KPB2" s="629"/>
      <c r="KPC2" s="629"/>
      <c r="KPD2" s="629"/>
      <c r="KPE2" s="629"/>
      <c r="KPF2" s="629"/>
      <c r="KPG2" s="629"/>
      <c r="KPH2" s="629"/>
      <c r="KPI2" s="629"/>
      <c r="KPJ2" s="629"/>
      <c r="KPK2" s="629"/>
      <c r="KPL2" s="629"/>
      <c r="KPM2" s="629"/>
      <c r="KPN2" s="629"/>
      <c r="KPO2" s="629"/>
      <c r="KPP2" s="629"/>
      <c r="KPQ2" s="629"/>
      <c r="KPR2" s="629"/>
      <c r="KPS2" s="629"/>
      <c r="KPT2" s="629"/>
      <c r="KPU2" s="629"/>
      <c r="KPV2" s="629"/>
      <c r="KPW2" s="629"/>
      <c r="KPX2" s="629"/>
      <c r="KPY2" s="629"/>
      <c r="KPZ2" s="629"/>
      <c r="KQA2" s="629"/>
      <c r="KQB2" s="629"/>
      <c r="KQC2" s="629"/>
      <c r="KQD2" s="629"/>
      <c r="KQE2" s="629"/>
      <c r="KQF2" s="629"/>
      <c r="KQG2" s="629"/>
      <c r="KQH2" s="629"/>
      <c r="KQI2" s="629"/>
      <c r="KQJ2" s="629"/>
      <c r="KQK2" s="629"/>
      <c r="KQL2" s="629"/>
      <c r="KQM2" s="629"/>
      <c r="KQN2" s="629"/>
      <c r="KQO2" s="629"/>
      <c r="KQP2" s="629"/>
      <c r="KQQ2" s="629"/>
      <c r="KQR2" s="629"/>
      <c r="KQS2" s="629"/>
      <c r="KQT2" s="629"/>
      <c r="KQU2" s="629"/>
      <c r="KQV2" s="629"/>
      <c r="KQW2" s="629"/>
      <c r="KQX2" s="629"/>
      <c r="KQY2" s="629"/>
      <c r="KQZ2" s="629"/>
      <c r="KRA2" s="629"/>
      <c r="KRB2" s="629"/>
      <c r="KRC2" s="629"/>
      <c r="KRD2" s="629"/>
      <c r="KRE2" s="629"/>
      <c r="KRF2" s="629"/>
      <c r="KRG2" s="629"/>
      <c r="KRH2" s="629"/>
      <c r="KRI2" s="629"/>
      <c r="KRJ2" s="629"/>
      <c r="KRK2" s="629"/>
      <c r="KRL2" s="629"/>
      <c r="KRM2" s="629"/>
      <c r="KRN2" s="629"/>
      <c r="KRO2" s="629"/>
      <c r="KRP2" s="629"/>
      <c r="KRQ2" s="629"/>
      <c r="KRR2" s="629"/>
      <c r="KRS2" s="629"/>
      <c r="KRT2" s="629"/>
      <c r="KRU2" s="629"/>
      <c r="KRV2" s="629"/>
      <c r="KRW2" s="629"/>
      <c r="KRX2" s="629"/>
      <c r="KRY2" s="629"/>
      <c r="KRZ2" s="629"/>
      <c r="KSA2" s="629"/>
      <c r="KSB2" s="629"/>
      <c r="KSC2" s="629"/>
      <c r="KSD2" s="629"/>
      <c r="KSE2" s="629"/>
      <c r="KSF2" s="629"/>
      <c r="KSG2" s="629"/>
      <c r="KSH2" s="629"/>
      <c r="KSI2" s="629"/>
      <c r="KSJ2" s="629"/>
      <c r="KSK2" s="629"/>
      <c r="KSL2" s="629"/>
      <c r="KSM2" s="629"/>
      <c r="KSN2" s="629"/>
      <c r="KSO2" s="629"/>
      <c r="KSP2" s="629"/>
      <c r="KSQ2" s="629"/>
      <c r="KSR2" s="629"/>
      <c r="KSS2" s="629"/>
      <c r="KST2" s="629"/>
      <c r="KSU2" s="629"/>
      <c r="KSV2" s="629"/>
      <c r="KSW2" s="629"/>
      <c r="KSX2" s="629"/>
      <c r="KSY2" s="629"/>
      <c r="KSZ2" s="629"/>
      <c r="KTA2" s="629"/>
      <c r="KTB2" s="629"/>
      <c r="KTC2" s="629"/>
      <c r="KTD2" s="629"/>
      <c r="KTE2" s="629"/>
      <c r="KTF2" s="629"/>
      <c r="KTG2" s="629"/>
      <c r="KTH2" s="629"/>
      <c r="KTI2" s="629"/>
      <c r="KTJ2" s="629"/>
      <c r="KTK2" s="629"/>
      <c r="KTL2" s="629"/>
      <c r="KTM2" s="629"/>
      <c r="KTN2" s="629"/>
      <c r="KTO2" s="629"/>
      <c r="KTP2" s="629"/>
      <c r="KTQ2" s="629"/>
      <c r="KTR2" s="629"/>
      <c r="KTS2" s="629"/>
      <c r="KTT2" s="629"/>
      <c r="KTU2" s="629"/>
      <c r="KTV2" s="629"/>
      <c r="KTW2" s="629"/>
      <c r="KTX2" s="629"/>
      <c r="KTY2" s="629"/>
      <c r="KTZ2" s="629"/>
      <c r="KUA2" s="629"/>
      <c r="KUB2" s="629"/>
      <c r="KUC2" s="629"/>
      <c r="KUD2" s="629"/>
      <c r="KUE2" s="629"/>
      <c r="KUF2" s="629"/>
      <c r="KUG2" s="629"/>
      <c r="KUH2" s="629"/>
      <c r="KUI2" s="629"/>
      <c r="KUJ2" s="629"/>
      <c r="KUK2" s="629"/>
      <c r="KUL2" s="629"/>
      <c r="KUM2" s="629"/>
      <c r="KUN2" s="629"/>
      <c r="KUO2" s="629"/>
      <c r="KUP2" s="629"/>
      <c r="KUQ2" s="629"/>
      <c r="KUR2" s="629"/>
      <c r="KUS2" s="629"/>
      <c r="KUT2" s="629"/>
      <c r="KUU2" s="629"/>
      <c r="KUV2" s="629"/>
      <c r="KUW2" s="629"/>
      <c r="KUX2" s="629"/>
      <c r="KUY2" s="629"/>
      <c r="KUZ2" s="629"/>
      <c r="KVA2" s="629"/>
      <c r="KVB2" s="629"/>
      <c r="KVC2" s="629"/>
      <c r="KVD2" s="629"/>
      <c r="KVE2" s="629"/>
      <c r="KVF2" s="629"/>
      <c r="KVG2" s="629"/>
      <c r="KVH2" s="629"/>
      <c r="KVI2" s="629"/>
      <c r="KVJ2" s="629"/>
      <c r="KVK2" s="629"/>
      <c r="KVL2" s="629"/>
      <c r="KVM2" s="629"/>
      <c r="KVN2" s="629"/>
      <c r="KVO2" s="629"/>
      <c r="KVP2" s="629"/>
      <c r="KVQ2" s="629"/>
      <c r="KVR2" s="629"/>
      <c r="KVS2" s="629"/>
      <c r="KVT2" s="629"/>
      <c r="KVU2" s="629"/>
      <c r="KVV2" s="629"/>
      <c r="KVW2" s="629"/>
      <c r="KVX2" s="629"/>
      <c r="KVY2" s="629"/>
      <c r="KVZ2" s="629"/>
      <c r="KWA2" s="629"/>
      <c r="KWB2" s="629"/>
      <c r="KWC2" s="629"/>
      <c r="KWD2" s="629"/>
      <c r="KWE2" s="629"/>
      <c r="KWF2" s="629"/>
      <c r="KWG2" s="629"/>
      <c r="KWH2" s="629"/>
      <c r="KWI2" s="629"/>
      <c r="KWJ2" s="629"/>
      <c r="KWK2" s="629"/>
      <c r="KWL2" s="629"/>
      <c r="KWM2" s="629"/>
      <c r="KWN2" s="629"/>
      <c r="KWO2" s="629"/>
      <c r="KWP2" s="629"/>
      <c r="KWQ2" s="629"/>
      <c r="KWR2" s="629"/>
      <c r="KWS2" s="629"/>
      <c r="KWT2" s="629"/>
      <c r="KWU2" s="629"/>
      <c r="KWV2" s="629"/>
      <c r="KWW2" s="629"/>
      <c r="KWX2" s="629"/>
      <c r="KWY2" s="629"/>
      <c r="KWZ2" s="629"/>
      <c r="KXA2" s="629"/>
      <c r="KXB2" s="629"/>
      <c r="KXC2" s="629"/>
      <c r="KXD2" s="629"/>
      <c r="KXE2" s="629"/>
      <c r="KXF2" s="629"/>
      <c r="KXG2" s="629"/>
      <c r="KXH2" s="629"/>
      <c r="KXI2" s="629"/>
      <c r="KXJ2" s="629"/>
      <c r="KXK2" s="629"/>
      <c r="KXL2" s="629"/>
      <c r="KXM2" s="629"/>
      <c r="KXN2" s="629"/>
      <c r="KXO2" s="629"/>
      <c r="KXP2" s="629"/>
      <c r="KXQ2" s="629"/>
      <c r="KXR2" s="629"/>
      <c r="KXS2" s="629"/>
      <c r="KXT2" s="629"/>
      <c r="KXU2" s="629"/>
      <c r="KXV2" s="629"/>
      <c r="KXW2" s="629"/>
      <c r="KXX2" s="629"/>
      <c r="KXY2" s="629"/>
      <c r="KXZ2" s="629"/>
      <c r="KYA2" s="629"/>
      <c r="KYB2" s="629"/>
      <c r="KYC2" s="629"/>
      <c r="KYD2" s="629"/>
      <c r="KYE2" s="629"/>
      <c r="KYF2" s="629"/>
      <c r="KYG2" s="629"/>
      <c r="KYH2" s="629"/>
      <c r="KYI2" s="629"/>
      <c r="KYJ2" s="629"/>
      <c r="KYK2" s="629"/>
      <c r="KYL2" s="629"/>
      <c r="KYM2" s="629"/>
      <c r="KYN2" s="629"/>
      <c r="KYO2" s="629"/>
      <c r="KYP2" s="629"/>
      <c r="KYQ2" s="629"/>
      <c r="KYR2" s="629"/>
      <c r="KYS2" s="629"/>
      <c r="KYT2" s="629"/>
      <c r="KYU2" s="629"/>
      <c r="KYV2" s="629"/>
      <c r="KYW2" s="629"/>
      <c r="KYX2" s="629"/>
      <c r="KYY2" s="629"/>
      <c r="KYZ2" s="629"/>
      <c r="KZA2" s="629"/>
      <c r="KZB2" s="629"/>
      <c r="KZC2" s="629"/>
      <c r="KZD2" s="629"/>
      <c r="KZE2" s="629"/>
      <c r="KZF2" s="629"/>
      <c r="KZG2" s="629"/>
      <c r="KZH2" s="629"/>
      <c r="KZI2" s="629"/>
      <c r="KZJ2" s="629"/>
      <c r="KZK2" s="629"/>
      <c r="KZL2" s="629"/>
      <c r="KZM2" s="629"/>
      <c r="KZN2" s="629"/>
      <c r="KZO2" s="629"/>
      <c r="KZP2" s="629"/>
      <c r="KZQ2" s="629"/>
      <c r="KZR2" s="629"/>
      <c r="KZS2" s="629"/>
      <c r="KZT2" s="629"/>
      <c r="KZU2" s="629"/>
      <c r="KZV2" s="629"/>
      <c r="KZW2" s="629"/>
      <c r="KZX2" s="629"/>
      <c r="KZY2" s="629"/>
      <c r="KZZ2" s="629"/>
      <c r="LAA2" s="629"/>
      <c r="LAB2" s="629"/>
      <c r="LAC2" s="629"/>
      <c r="LAD2" s="629"/>
      <c r="LAE2" s="629"/>
      <c r="LAF2" s="629"/>
      <c r="LAG2" s="629"/>
      <c r="LAH2" s="629"/>
      <c r="LAI2" s="629"/>
      <c r="LAJ2" s="629"/>
      <c r="LAK2" s="629"/>
      <c r="LAL2" s="629"/>
      <c r="LAM2" s="629"/>
      <c r="LAN2" s="629"/>
      <c r="LAO2" s="629"/>
      <c r="LAP2" s="629"/>
      <c r="LAQ2" s="629"/>
      <c r="LAR2" s="629"/>
      <c r="LAS2" s="629"/>
      <c r="LAT2" s="629"/>
      <c r="LAU2" s="629"/>
      <c r="LAV2" s="629"/>
      <c r="LAW2" s="629"/>
      <c r="LAX2" s="629"/>
      <c r="LAY2" s="629"/>
      <c r="LAZ2" s="629"/>
      <c r="LBA2" s="629"/>
      <c r="LBB2" s="629"/>
      <c r="LBC2" s="629"/>
      <c r="LBD2" s="629"/>
      <c r="LBE2" s="629"/>
      <c r="LBF2" s="629"/>
      <c r="LBG2" s="629"/>
      <c r="LBH2" s="629"/>
      <c r="LBI2" s="629"/>
      <c r="LBJ2" s="629"/>
      <c r="LBK2" s="629"/>
      <c r="LBL2" s="629"/>
      <c r="LBM2" s="629"/>
      <c r="LBN2" s="629"/>
      <c r="LBO2" s="629"/>
      <c r="LBP2" s="629"/>
      <c r="LBQ2" s="629"/>
      <c r="LBR2" s="629"/>
      <c r="LBS2" s="629"/>
      <c r="LBT2" s="629"/>
      <c r="LBU2" s="629"/>
      <c r="LBV2" s="629"/>
      <c r="LBW2" s="629"/>
      <c r="LBX2" s="629"/>
      <c r="LBY2" s="629"/>
      <c r="LBZ2" s="629"/>
      <c r="LCA2" s="629"/>
      <c r="LCB2" s="629"/>
      <c r="LCC2" s="629"/>
      <c r="LCD2" s="629"/>
      <c r="LCE2" s="629"/>
      <c r="LCF2" s="629"/>
      <c r="LCG2" s="629"/>
      <c r="LCH2" s="629"/>
      <c r="LCI2" s="629"/>
      <c r="LCJ2" s="629"/>
      <c r="LCK2" s="629"/>
      <c r="LCL2" s="629"/>
      <c r="LCM2" s="629"/>
      <c r="LCN2" s="629"/>
      <c r="LCO2" s="629"/>
      <c r="LCP2" s="629"/>
      <c r="LCQ2" s="629"/>
      <c r="LCR2" s="629"/>
      <c r="LCS2" s="629"/>
      <c r="LCT2" s="629"/>
      <c r="LCU2" s="629"/>
      <c r="LCV2" s="629"/>
      <c r="LCW2" s="629"/>
      <c r="LCX2" s="629"/>
      <c r="LCY2" s="629"/>
      <c r="LCZ2" s="629"/>
      <c r="LDA2" s="629"/>
      <c r="LDB2" s="629"/>
      <c r="LDC2" s="629"/>
      <c r="LDD2" s="629"/>
      <c r="LDE2" s="629"/>
      <c r="LDF2" s="629"/>
      <c r="LDG2" s="629"/>
      <c r="LDH2" s="629"/>
      <c r="LDI2" s="629"/>
      <c r="LDJ2" s="629"/>
      <c r="LDK2" s="629"/>
      <c r="LDL2" s="629"/>
      <c r="LDM2" s="629"/>
      <c r="LDN2" s="629"/>
      <c r="LDO2" s="629"/>
      <c r="LDP2" s="629"/>
      <c r="LDQ2" s="629"/>
      <c r="LDR2" s="629"/>
      <c r="LDS2" s="629"/>
      <c r="LDT2" s="629"/>
      <c r="LDU2" s="629"/>
      <c r="LDV2" s="629"/>
      <c r="LDW2" s="629"/>
      <c r="LDX2" s="629"/>
      <c r="LDY2" s="629"/>
      <c r="LDZ2" s="629"/>
      <c r="LEA2" s="629"/>
      <c r="LEB2" s="629"/>
      <c r="LEC2" s="629"/>
      <c r="LED2" s="629"/>
      <c r="LEE2" s="629"/>
      <c r="LEF2" s="629"/>
      <c r="LEG2" s="629"/>
      <c r="LEH2" s="629"/>
      <c r="LEI2" s="629"/>
      <c r="LEJ2" s="629"/>
      <c r="LEK2" s="629"/>
      <c r="LEL2" s="629"/>
      <c r="LEM2" s="629"/>
      <c r="LEN2" s="629"/>
      <c r="LEO2" s="629"/>
      <c r="LEP2" s="629"/>
      <c r="LEQ2" s="629"/>
      <c r="LER2" s="629"/>
      <c r="LES2" s="629"/>
      <c r="LET2" s="629"/>
      <c r="LEU2" s="629"/>
      <c r="LEV2" s="629"/>
      <c r="LEW2" s="629"/>
      <c r="LEX2" s="629"/>
      <c r="LEY2" s="629"/>
      <c r="LEZ2" s="629"/>
      <c r="LFA2" s="629"/>
      <c r="LFB2" s="629"/>
      <c r="LFC2" s="629"/>
      <c r="LFD2" s="629"/>
      <c r="LFE2" s="629"/>
      <c r="LFF2" s="629"/>
      <c r="LFG2" s="629"/>
      <c r="LFH2" s="629"/>
      <c r="LFI2" s="629"/>
      <c r="LFJ2" s="629"/>
      <c r="LFK2" s="629"/>
      <c r="LFL2" s="629"/>
      <c r="LFM2" s="629"/>
      <c r="LFN2" s="629"/>
      <c r="LFO2" s="629"/>
      <c r="LFP2" s="629"/>
      <c r="LFQ2" s="629"/>
      <c r="LFR2" s="629"/>
      <c r="LFS2" s="629"/>
      <c r="LFT2" s="629"/>
      <c r="LFU2" s="629"/>
      <c r="LFV2" s="629"/>
      <c r="LFW2" s="629"/>
      <c r="LFX2" s="629"/>
      <c r="LFY2" s="629"/>
      <c r="LFZ2" s="629"/>
      <c r="LGA2" s="629"/>
      <c r="LGB2" s="629"/>
      <c r="LGC2" s="629"/>
      <c r="LGD2" s="629"/>
      <c r="LGE2" s="629"/>
      <c r="LGF2" s="629"/>
      <c r="LGG2" s="629"/>
      <c r="LGH2" s="629"/>
      <c r="LGI2" s="629"/>
      <c r="LGJ2" s="629"/>
      <c r="LGK2" s="629"/>
      <c r="LGL2" s="629"/>
      <c r="LGM2" s="629"/>
      <c r="LGN2" s="629"/>
      <c r="LGO2" s="629"/>
      <c r="LGP2" s="629"/>
      <c r="LGQ2" s="629"/>
      <c r="LGR2" s="629"/>
      <c r="LGS2" s="629"/>
      <c r="LGT2" s="629"/>
      <c r="LGU2" s="629"/>
      <c r="LGV2" s="629"/>
      <c r="LGW2" s="629"/>
      <c r="LGX2" s="629"/>
      <c r="LGY2" s="629"/>
      <c r="LGZ2" s="629"/>
      <c r="LHA2" s="629"/>
      <c r="LHB2" s="629"/>
      <c r="LHC2" s="629"/>
      <c r="LHD2" s="629"/>
      <c r="LHE2" s="629"/>
      <c r="LHF2" s="629"/>
      <c r="LHG2" s="629"/>
      <c r="LHH2" s="629"/>
      <c r="LHI2" s="629"/>
      <c r="LHJ2" s="629"/>
      <c r="LHK2" s="629"/>
      <c r="LHL2" s="629"/>
      <c r="LHM2" s="629"/>
      <c r="LHN2" s="629"/>
      <c r="LHO2" s="629"/>
      <c r="LHP2" s="629"/>
      <c r="LHQ2" s="629"/>
      <c r="LHR2" s="629"/>
      <c r="LHS2" s="629"/>
      <c r="LHT2" s="629"/>
      <c r="LHU2" s="629"/>
      <c r="LHV2" s="629"/>
      <c r="LHW2" s="629"/>
      <c r="LHX2" s="629"/>
      <c r="LHY2" s="629"/>
      <c r="LHZ2" s="629"/>
      <c r="LIA2" s="629"/>
      <c r="LIB2" s="629"/>
      <c r="LIC2" s="629"/>
      <c r="LID2" s="629"/>
      <c r="LIE2" s="629"/>
      <c r="LIF2" s="629"/>
      <c r="LIG2" s="629"/>
      <c r="LIH2" s="629"/>
      <c r="LII2" s="629"/>
      <c r="LIJ2" s="629"/>
      <c r="LIK2" s="629"/>
      <c r="LIL2" s="629"/>
      <c r="LIM2" s="629"/>
      <c r="LIN2" s="629"/>
      <c r="LIO2" s="629"/>
      <c r="LIP2" s="629"/>
      <c r="LIQ2" s="629"/>
      <c r="LIR2" s="629"/>
      <c r="LIS2" s="629"/>
      <c r="LIT2" s="629"/>
      <c r="LIU2" s="629"/>
      <c r="LIV2" s="629"/>
      <c r="LIW2" s="629"/>
      <c r="LIX2" s="629"/>
      <c r="LIY2" s="629"/>
      <c r="LIZ2" s="629"/>
      <c r="LJA2" s="629"/>
      <c r="LJB2" s="629"/>
      <c r="LJC2" s="629"/>
      <c r="LJD2" s="629"/>
      <c r="LJE2" s="629"/>
      <c r="LJF2" s="629"/>
      <c r="LJG2" s="629"/>
      <c r="LJH2" s="629"/>
      <c r="LJI2" s="629"/>
      <c r="LJJ2" s="629"/>
      <c r="LJK2" s="629"/>
      <c r="LJL2" s="629"/>
      <c r="LJM2" s="629"/>
      <c r="LJN2" s="629"/>
      <c r="LJO2" s="629"/>
      <c r="LJP2" s="629"/>
      <c r="LJQ2" s="629"/>
      <c r="LJR2" s="629"/>
      <c r="LJS2" s="629"/>
      <c r="LJT2" s="629"/>
      <c r="LJU2" s="629"/>
      <c r="LJV2" s="629"/>
      <c r="LJW2" s="629"/>
      <c r="LJX2" s="629"/>
      <c r="LJY2" s="629"/>
      <c r="LJZ2" s="629"/>
      <c r="LKA2" s="629"/>
      <c r="LKB2" s="629"/>
      <c r="LKC2" s="629"/>
      <c r="LKD2" s="629"/>
      <c r="LKE2" s="629"/>
      <c r="LKF2" s="629"/>
      <c r="LKG2" s="629"/>
      <c r="LKH2" s="629"/>
      <c r="LKI2" s="629"/>
      <c r="LKJ2" s="629"/>
      <c r="LKK2" s="629"/>
      <c r="LKL2" s="629"/>
      <c r="LKM2" s="629"/>
      <c r="LKN2" s="629"/>
      <c r="LKO2" s="629"/>
      <c r="LKP2" s="629"/>
      <c r="LKQ2" s="629"/>
      <c r="LKR2" s="629"/>
      <c r="LKS2" s="629"/>
      <c r="LKT2" s="629"/>
      <c r="LKU2" s="629"/>
      <c r="LKV2" s="629"/>
      <c r="LKW2" s="629"/>
      <c r="LKX2" s="629"/>
      <c r="LKY2" s="629"/>
      <c r="LKZ2" s="629"/>
      <c r="LLA2" s="629"/>
      <c r="LLB2" s="629"/>
      <c r="LLC2" s="629"/>
      <c r="LLD2" s="629"/>
      <c r="LLE2" s="629"/>
      <c r="LLF2" s="629"/>
      <c r="LLG2" s="629"/>
      <c r="LLH2" s="629"/>
      <c r="LLI2" s="629"/>
      <c r="LLJ2" s="629"/>
      <c r="LLK2" s="629"/>
      <c r="LLL2" s="629"/>
      <c r="LLM2" s="629"/>
      <c r="LLN2" s="629"/>
      <c r="LLO2" s="629"/>
      <c r="LLP2" s="629"/>
      <c r="LLQ2" s="629"/>
      <c r="LLR2" s="629"/>
      <c r="LLS2" s="629"/>
      <c r="LLT2" s="629"/>
      <c r="LLU2" s="629"/>
      <c r="LLV2" s="629"/>
      <c r="LLW2" s="629"/>
      <c r="LLX2" s="629"/>
      <c r="LLY2" s="629"/>
      <c r="LLZ2" s="629"/>
      <c r="LMA2" s="629"/>
      <c r="LMB2" s="629"/>
      <c r="LMC2" s="629"/>
      <c r="LMD2" s="629"/>
      <c r="LME2" s="629"/>
      <c r="LMF2" s="629"/>
      <c r="LMG2" s="629"/>
      <c r="LMH2" s="629"/>
      <c r="LMI2" s="629"/>
      <c r="LMJ2" s="629"/>
      <c r="LMK2" s="629"/>
      <c r="LML2" s="629"/>
      <c r="LMM2" s="629"/>
      <c r="LMN2" s="629"/>
      <c r="LMO2" s="629"/>
      <c r="LMP2" s="629"/>
      <c r="LMQ2" s="629"/>
      <c r="LMR2" s="629"/>
      <c r="LMS2" s="629"/>
      <c r="LMT2" s="629"/>
      <c r="LMU2" s="629"/>
      <c r="LMV2" s="629"/>
      <c r="LMW2" s="629"/>
      <c r="LMX2" s="629"/>
      <c r="LMY2" s="629"/>
      <c r="LMZ2" s="629"/>
      <c r="LNA2" s="629"/>
      <c r="LNB2" s="629"/>
      <c r="LNC2" s="629"/>
      <c r="LND2" s="629"/>
      <c r="LNE2" s="629"/>
      <c r="LNF2" s="629"/>
      <c r="LNG2" s="629"/>
      <c r="LNH2" s="629"/>
      <c r="LNI2" s="629"/>
      <c r="LNJ2" s="629"/>
      <c r="LNK2" s="629"/>
      <c r="LNL2" s="629"/>
      <c r="LNM2" s="629"/>
      <c r="LNN2" s="629"/>
      <c r="LNO2" s="629"/>
      <c r="LNP2" s="629"/>
      <c r="LNQ2" s="629"/>
      <c r="LNR2" s="629"/>
      <c r="LNS2" s="629"/>
      <c r="LNT2" s="629"/>
      <c r="LNU2" s="629"/>
      <c r="LNV2" s="629"/>
      <c r="LNW2" s="629"/>
      <c r="LNX2" s="629"/>
      <c r="LNY2" s="629"/>
      <c r="LNZ2" s="629"/>
      <c r="LOA2" s="629"/>
      <c r="LOB2" s="629"/>
      <c r="LOC2" s="629"/>
      <c r="LOD2" s="629"/>
      <c r="LOE2" s="629"/>
      <c r="LOF2" s="629"/>
      <c r="LOG2" s="629"/>
      <c r="LOH2" s="629"/>
      <c r="LOI2" s="629"/>
      <c r="LOJ2" s="629"/>
      <c r="LOK2" s="629"/>
      <c r="LOL2" s="629"/>
      <c r="LOM2" s="629"/>
      <c r="LON2" s="629"/>
      <c r="LOO2" s="629"/>
      <c r="LOP2" s="629"/>
      <c r="LOQ2" s="629"/>
      <c r="LOR2" s="629"/>
      <c r="LOS2" s="629"/>
      <c r="LOT2" s="629"/>
      <c r="LOU2" s="629"/>
      <c r="LOV2" s="629"/>
      <c r="LOW2" s="629"/>
      <c r="LOX2" s="629"/>
      <c r="LOY2" s="629"/>
      <c r="LOZ2" s="629"/>
      <c r="LPA2" s="629"/>
      <c r="LPB2" s="629"/>
      <c r="LPC2" s="629"/>
      <c r="LPD2" s="629"/>
      <c r="LPE2" s="629"/>
      <c r="LPF2" s="629"/>
      <c r="LPG2" s="629"/>
      <c r="LPH2" s="629"/>
      <c r="LPI2" s="629"/>
      <c r="LPJ2" s="629"/>
      <c r="LPK2" s="629"/>
      <c r="LPL2" s="629"/>
      <c r="LPM2" s="629"/>
      <c r="LPN2" s="629"/>
      <c r="LPO2" s="629"/>
      <c r="LPP2" s="629"/>
      <c r="LPQ2" s="629"/>
      <c r="LPR2" s="629"/>
      <c r="LPS2" s="629"/>
      <c r="LPT2" s="629"/>
      <c r="LPU2" s="629"/>
      <c r="LPV2" s="629"/>
      <c r="LPW2" s="629"/>
      <c r="LPX2" s="629"/>
      <c r="LPY2" s="629"/>
      <c r="LPZ2" s="629"/>
      <c r="LQA2" s="629"/>
      <c r="LQB2" s="629"/>
      <c r="LQC2" s="629"/>
      <c r="LQD2" s="629"/>
      <c r="LQE2" s="629"/>
      <c r="LQF2" s="629"/>
      <c r="LQG2" s="629"/>
      <c r="LQH2" s="629"/>
      <c r="LQI2" s="629"/>
      <c r="LQJ2" s="629"/>
      <c r="LQK2" s="629"/>
      <c r="LQL2" s="629"/>
      <c r="LQM2" s="629"/>
      <c r="LQN2" s="629"/>
      <c r="LQO2" s="629"/>
      <c r="LQP2" s="629"/>
      <c r="LQQ2" s="629"/>
      <c r="LQR2" s="629"/>
      <c r="LQS2" s="629"/>
      <c r="LQT2" s="629"/>
      <c r="LQU2" s="629"/>
      <c r="LQV2" s="629"/>
      <c r="LQW2" s="629"/>
      <c r="LQX2" s="629"/>
      <c r="LQY2" s="629"/>
      <c r="LQZ2" s="629"/>
      <c r="LRA2" s="629"/>
      <c r="LRB2" s="629"/>
      <c r="LRC2" s="629"/>
      <c r="LRD2" s="629"/>
      <c r="LRE2" s="629"/>
      <c r="LRF2" s="629"/>
      <c r="LRG2" s="629"/>
      <c r="LRH2" s="629"/>
      <c r="LRI2" s="629"/>
      <c r="LRJ2" s="629"/>
      <c r="LRK2" s="629"/>
      <c r="LRL2" s="629"/>
      <c r="LRM2" s="629"/>
      <c r="LRN2" s="629"/>
      <c r="LRO2" s="629"/>
      <c r="LRP2" s="629"/>
      <c r="LRQ2" s="629"/>
      <c r="LRR2" s="629"/>
      <c r="LRS2" s="629"/>
      <c r="LRT2" s="629"/>
      <c r="LRU2" s="629"/>
      <c r="LRV2" s="629"/>
      <c r="LRW2" s="629"/>
      <c r="LRX2" s="629"/>
      <c r="LRY2" s="629"/>
      <c r="LRZ2" s="629"/>
      <c r="LSA2" s="629"/>
      <c r="LSB2" s="629"/>
      <c r="LSC2" s="629"/>
      <c r="LSD2" s="629"/>
      <c r="LSE2" s="629"/>
      <c r="LSF2" s="629"/>
      <c r="LSG2" s="629"/>
      <c r="LSH2" s="629"/>
      <c r="LSI2" s="629"/>
      <c r="LSJ2" s="629"/>
      <c r="LSK2" s="629"/>
      <c r="LSL2" s="629"/>
      <c r="LSM2" s="629"/>
      <c r="LSN2" s="629"/>
      <c r="LSO2" s="629"/>
      <c r="LSP2" s="629"/>
      <c r="LSQ2" s="629"/>
      <c r="LSR2" s="629"/>
      <c r="LSS2" s="629"/>
      <c r="LST2" s="629"/>
      <c r="LSU2" s="629"/>
      <c r="LSV2" s="629"/>
      <c r="LSW2" s="629"/>
      <c r="LSX2" s="629"/>
      <c r="LSY2" s="629"/>
      <c r="LSZ2" s="629"/>
      <c r="LTA2" s="629"/>
      <c r="LTB2" s="629"/>
      <c r="LTC2" s="629"/>
      <c r="LTD2" s="629"/>
      <c r="LTE2" s="629"/>
      <c r="LTF2" s="629"/>
      <c r="LTG2" s="629"/>
      <c r="LTH2" s="629"/>
      <c r="LTI2" s="629"/>
      <c r="LTJ2" s="629"/>
      <c r="LTK2" s="629"/>
      <c r="LTL2" s="629"/>
      <c r="LTM2" s="629"/>
      <c r="LTN2" s="629"/>
      <c r="LTO2" s="629"/>
      <c r="LTP2" s="629"/>
      <c r="LTQ2" s="629"/>
      <c r="LTR2" s="629"/>
      <c r="LTS2" s="629"/>
      <c r="LTT2" s="629"/>
      <c r="LTU2" s="629"/>
      <c r="LTV2" s="629"/>
      <c r="LTW2" s="629"/>
      <c r="LTX2" s="629"/>
      <c r="LTY2" s="629"/>
      <c r="LTZ2" s="629"/>
      <c r="LUA2" s="629"/>
      <c r="LUB2" s="629"/>
      <c r="LUC2" s="629"/>
      <c r="LUD2" s="629"/>
      <c r="LUE2" s="629"/>
      <c r="LUF2" s="629"/>
      <c r="LUG2" s="629"/>
      <c r="LUH2" s="629"/>
      <c r="LUI2" s="629"/>
      <c r="LUJ2" s="629"/>
      <c r="LUK2" s="629"/>
      <c r="LUL2" s="629"/>
      <c r="LUM2" s="629"/>
      <c r="LUN2" s="629"/>
      <c r="LUO2" s="629"/>
      <c r="LUP2" s="629"/>
      <c r="LUQ2" s="629"/>
      <c r="LUR2" s="629"/>
      <c r="LUS2" s="629"/>
      <c r="LUT2" s="629"/>
      <c r="LUU2" s="629"/>
      <c r="LUV2" s="629"/>
      <c r="LUW2" s="629"/>
      <c r="LUX2" s="629"/>
      <c r="LUY2" s="629"/>
      <c r="LUZ2" s="629"/>
      <c r="LVA2" s="629"/>
      <c r="LVB2" s="629"/>
      <c r="LVC2" s="629"/>
      <c r="LVD2" s="629"/>
      <c r="LVE2" s="629"/>
      <c r="LVF2" s="629"/>
      <c r="LVG2" s="629"/>
      <c r="LVH2" s="629"/>
      <c r="LVI2" s="629"/>
      <c r="LVJ2" s="629"/>
      <c r="LVK2" s="629"/>
      <c r="LVL2" s="629"/>
      <c r="LVM2" s="629"/>
      <c r="LVN2" s="629"/>
      <c r="LVO2" s="629"/>
      <c r="LVP2" s="629"/>
      <c r="LVQ2" s="629"/>
      <c r="LVR2" s="629"/>
      <c r="LVS2" s="629"/>
      <c r="LVT2" s="629"/>
      <c r="LVU2" s="629"/>
      <c r="LVV2" s="629"/>
      <c r="LVW2" s="629"/>
      <c r="LVX2" s="629"/>
      <c r="LVY2" s="629"/>
      <c r="LVZ2" s="629"/>
      <c r="LWA2" s="629"/>
      <c r="LWB2" s="629"/>
      <c r="LWC2" s="629"/>
      <c r="LWD2" s="629"/>
      <c r="LWE2" s="629"/>
      <c r="LWF2" s="629"/>
      <c r="LWG2" s="629"/>
      <c r="LWH2" s="629"/>
      <c r="LWI2" s="629"/>
      <c r="LWJ2" s="629"/>
      <c r="LWK2" s="629"/>
      <c r="LWL2" s="629"/>
      <c r="LWM2" s="629"/>
      <c r="LWN2" s="629"/>
      <c r="LWO2" s="629"/>
      <c r="LWP2" s="629"/>
      <c r="LWQ2" s="629"/>
      <c r="LWR2" s="629"/>
      <c r="LWS2" s="629"/>
      <c r="LWT2" s="629"/>
      <c r="LWU2" s="629"/>
      <c r="LWV2" s="629"/>
      <c r="LWW2" s="629"/>
      <c r="LWX2" s="629"/>
      <c r="LWY2" s="629"/>
      <c r="LWZ2" s="629"/>
      <c r="LXA2" s="629"/>
      <c r="LXB2" s="629"/>
      <c r="LXC2" s="629"/>
      <c r="LXD2" s="629"/>
      <c r="LXE2" s="629"/>
      <c r="LXF2" s="629"/>
      <c r="LXG2" s="629"/>
      <c r="LXH2" s="629"/>
      <c r="LXI2" s="629"/>
      <c r="LXJ2" s="629"/>
      <c r="LXK2" s="629"/>
      <c r="LXL2" s="629"/>
      <c r="LXM2" s="629"/>
      <c r="LXN2" s="629"/>
      <c r="LXO2" s="629"/>
      <c r="LXP2" s="629"/>
      <c r="LXQ2" s="629"/>
      <c r="LXR2" s="629"/>
      <c r="LXS2" s="629"/>
      <c r="LXT2" s="629"/>
      <c r="LXU2" s="629"/>
      <c r="LXV2" s="629"/>
      <c r="LXW2" s="629"/>
      <c r="LXX2" s="629"/>
      <c r="LXY2" s="629"/>
      <c r="LXZ2" s="629"/>
      <c r="LYA2" s="629"/>
      <c r="LYB2" s="629"/>
      <c r="LYC2" s="629"/>
      <c r="LYD2" s="629"/>
      <c r="LYE2" s="629"/>
      <c r="LYF2" s="629"/>
      <c r="LYG2" s="629"/>
      <c r="LYH2" s="629"/>
      <c r="LYI2" s="629"/>
      <c r="LYJ2" s="629"/>
      <c r="LYK2" s="629"/>
      <c r="LYL2" s="629"/>
      <c r="LYM2" s="629"/>
      <c r="LYN2" s="629"/>
      <c r="LYO2" s="629"/>
      <c r="LYP2" s="629"/>
      <c r="LYQ2" s="629"/>
      <c r="LYR2" s="629"/>
      <c r="LYS2" s="629"/>
      <c r="LYT2" s="629"/>
      <c r="LYU2" s="629"/>
      <c r="LYV2" s="629"/>
      <c r="LYW2" s="629"/>
      <c r="LYX2" s="629"/>
      <c r="LYY2" s="629"/>
      <c r="LYZ2" s="629"/>
      <c r="LZA2" s="629"/>
      <c r="LZB2" s="629"/>
      <c r="LZC2" s="629"/>
      <c r="LZD2" s="629"/>
      <c r="LZE2" s="629"/>
      <c r="LZF2" s="629"/>
      <c r="LZG2" s="629"/>
      <c r="LZH2" s="629"/>
      <c r="LZI2" s="629"/>
      <c r="LZJ2" s="629"/>
      <c r="LZK2" s="629"/>
      <c r="LZL2" s="629"/>
      <c r="LZM2" s="629"/>
      <c r="LZN2" s="629"/>
      <c r="LZO2" s="629"/>
      <c r="LZP2" s="629"/>
      <c r="LZQ2" s="629"/>
      <c r="LZR2" s="629"/>
      <c r="LZS2" s="629"/>
      <c r="LZT2" s="629"/>
      <c r="LZU2" s="629"/>
      <c r="LZV2" s="629"/>
      <c r="LZW2" s="629"/>
      <c r="LZX2" s="629"/>
      <c r="LZY2" s="629"/>
      <c r="LZZ2" s="629"/>
      <c r="MAA2" s="629"/>
      <c r="MAB2" s="629"/>
      <c r="MAC2" s="629"/>
      <c r="MAD2" s="629"/>
      <c r="MAE2" s="629"/>
      <c r="MAF2" s="629"/>
      <c r="MAG2" s="629"/>
      <c r="MAH2" s="629"/>
      <c r="MAI2" s="629"/>
      <c r="MAJ2" s="629"/>
      <c r="MAK2" s="629"/>
      <c r="MAL2" s="629"/>
      <c r="MAM2" s="629"/>
      <c r="MAN2" s="629"/>
      <c r="MAO2" s="629"/>
      <c r="MAP2" s="629"/>
      <c r="MAQ2" s="629"/>
      <c r="MAR2" s="629"/>
      <c r="MAS2" s="629"/>
      <c r="MAT2" s="629"/>
      <c r="MAU2" s="629"/>
      <c r="MAV2" s="629"/>
      <c r="MAW2" s="629"/>
      <c r="MAX2" s="629"/>
      <c r="MAY2" s="629"/>
      <c r="MAZ2" s="629"/>
      <c r="MBA2" s="629"/>
      <c r="MBB2" s="629"/>
      <c r="MBC2" s="629"/>
      <c r="MBD2" s="629"/>
      <c r="MBE2" s="629"/>
      <c r="MBF2" s="629"/>
      <c r="MBG2" s="629"/>
      <c r="MBH2" s="629"/>
      <c r="MBI2" s="629"/>
      <c r="MBJ2" s="629"/>
      <c r="MBK2" s="629"/>
      <c r="MBL2" s="629"/>
      <c r="MBM2" s="629"/>
      <c r="MBN2" s="629"/>
      <c r="MBO2" s="629"/>
      <c r="MBP2" s="629"/>
      <c r="MBQ2" s="629"/>
      <c r="MBR2" s="629"/>
      <c r="MBS2" s="629"/>
      <c r="MBT2" s="629"/>
      <c r="MBU2" s="629"/>
      <c r="MBV2" s="629"/>
      <c r="MBW2" s="629"/>
      <c r="MBX2" s="629"/>
      <c r="MBY2" s="629"/>
      <c r="MBZ2" s="629"/>
      <c r="MCA2" s="629"/>
      <c r="MCB2" s="629"/>
      <c r="MCC2" s="629"/>
      <c r="MCD2" s="629"/>
      <c r="MCE2" s="629"/>
      <c r="MCF2" s="629"/>
      <c r="MCG2" s="629"/>
      <c r="MCH2" s="629"/>
      <c r="MCI2" s="629"/>
      <c r="MCJ2" s="629"/>
      <c r="MCK2" s="629"/>
      <c r="MCL2" s="629"/>
      <c r="MCM2" s="629"/>
      <c r="MCN2" s="629"/>
      <c r="MCO2" s="629"/>
      <c r="MCP2" s="629"/>
      <c r="MCQ2" s="629"/>
      <c r="MCR2" s="629"/>
      <c r="MCS2" s="629"/>
      <c r="MCT2" s="629"/>
      <c r="MCU2" s="629"/>
      <c r="MCV2" s="629"/>
      <c r="MCW2" s="629"/>
      <c r="MCX2" s="629"/>
      <c r="MCY2" s="629"/>
      <c r="MCZ2" s="629"/>
      <c r="MDA2" s="629"/>
      <c r="MDB2" s="629"/>
      <c r="MDC2" s="629"/>
      <c r="MDD2" s="629"/>
      <c r="MDE2" s="629"/>
      <c r="MDF2" s="629"/>
      <c r="MDG2" s="629"/>
      <c r="MDH2" s="629"/>
      <c r="MDI2" s="629"/>
      <c r="MDJ2" s="629"/>
      <c r="MDK2" s="629"/>
      <c r="MDL2" s="629"/>
      <c r="MDM2" s="629"/>
      <c r="MDN2" s="629"/>
      <c r="MDO2" s="629"/>
      <c r="MDP2" s="629"/>
      <c r="MDQ2" s="629"/>
      <c r="MDR2" s="629"/>
      <c r="MDS2" s="629"/>
      <c r="MDT2" s="629"/>
      <c r="MDU2" s="629"/>
      <c r="MDV2" s="629"/>
      <c r="MDW2" s="629"/>
      <c r="MDX2" s="629"/>
      <c r="MDY2" s="629"/>
      <c r="MDZ2" s="629"/>
      <c r="MEA2" s="629"/>
      <c r="MEB2" s="629"/>
      <c r="MEC2" s="629"/>
      <c r="MED2" s="629"/>
      <c r="MEE2" s="629"/>
      <c r="MEF2" s="629"/>
      <c r="MEG2" s="629"/>
      <c r="MEH2" s="629"/>
      <c r="MEI2" s="629"/>
      <c r="MEJ2" s="629"/>
      <c r="MEK2" s="629"/>
      <c r="MEL2" s="629"/>
      <c r="MEM2" s="629"/>
      <c r="MEN2" s="629"/>
      <c r="MEO2" s="629"/>
      <c r="MEP2" s="629"/>
      <c r="MEQ2" s="629"/>
      <c r="MER2" s="629"/>
      <c r="MES2" s="629"/>
      <c r="MET2" s="629"/>
      <c r="MEU2" s="629"/>
      <c r="MEV2" s="629"/>
      <c r="MEW2" s="629"/>
      <c r="MEX2" s="629"/>
      <c r="MEY2" s="629"/>
      <c r="MEZ2" s="629"/>
      <c r="MFA2" s="629"/>
      <c r="MFB2" s="629"/>
      <c r="MFC2" s="629"/>
      <c r="MFD2" s="629"/>
      <c r="MFE2" s="629"/>
      <c r="MFF2" s="629"/>
      <c r="MFG2" s="629"/>
      <c r="MFH2" s="629"/>
      <c r="MFI2" s="629"/>
      <c r="MFJ2" s="629"/>
      <c r="MFK2" s="629"/>
      <c r="MFL2" s="629"/>
      <c r="MFM2" s="629"/>
      <c r="MFN2" s="629"/>
      <c r="MFO2" s="629"/>
      <c r="MFP2" s="629"/>
      <c r="MFQ2" s="629"/>
      <c r="MFR2" s="629"/>
      <c r="MFS2" s="629"/>
      <c r="MFT2" s="629"/>
      <c r="MFU2" s="629"/>
      <c r="MFV2" s="629"/>
      <c r="MFW2" s="629"/>
      <c r="MFX2" s="629"/>
      <c r="MFY2" s="629"/>
      <c r="MFZ2" s="629"/>
      <c r="MGA2" s="629"/>
      <c r="MGB2" s="629"/>
      <c r="MGC2" s="629"/>
      <c r="MGD2" s="629"/>
      <c r="MGE2" s="629"/>
      <c r="MGF2" s="629"/>
      <c r="MGG2" s="629"/>
      <c r="MGH2" s="629"/>
      <c r="MGI2" s="629"/>
      <c r="MGJ2" s="629"/>
      <c r="MGK2" s="629"/>
      <c r="MGL2" s="629"/>
      <c r="MGM2" s="629"/>
      <c r="MGN2" s="629"/>
      <c r="MGO2" s="629"/>
      <c r="MGP2" s="629"/>
      <c r="MGQ2" s="629"/>
      <c r="MGR2" s="629"/>
      <c r="MGS2" s="629"/>
      <c r="MGT2" s="629"/>
      <c r="MGU2" s="629"/>
      <c r="MGV2" s="629"/>
      <c r="MGW2" s="629"/>
      <c r="MGX2" s="629"/>
      <c r="MGY2" s="629"/>
      <c r="MGZ2" s="629"/>
      <c r="MHA2" s="629"/>
      <c r="MHB2" s="629"/>
      <c r="MHC2" s="629"/>
      <c r="MHD2" s="629"/>
      <c r="MHE2" s="629"/>
      <c r="MHF2" s="629"/>
      <c r="MHG2" s="629"/>
      <c r="MHH2" s="629"/>
      <c r="MHI2" s="629"/>
      <c r="MHJ2" s="629"/>
      <c r="MHK2" s="629"/>
      <c r="MHL2" s="629"/>
      <c r="MHM2" s="629"/>
      <c r="MHN2" s="629"/>
      <c r="MHO2" s="629"/>
      <c r="MHP2" s="629"/>
      <c r="MHQ2" s="629"/>
      <c r="MHR2" s="629"/>
      <c r="MHS2" s="629"/>
      <c r="MHT2" s="629"/>
      <c r="MHU2" s="629"/>
      <c r="MHV2" s="629"/>
      <c r="MHW2" s="629"/>
      <c r="MHX2" s="629"/>
      <c r="MHY2" s="629"/>
      <c r="MHZ2" s="629"/>
      <c r="MIA2" s="629"/>
      <c r="MIB2" s="629"/>
      <c r="MIC2" s="629"/>
      <c r="MID2" s="629"/>
      <c r="MIE2" s="629"/>
      <c r="MIF2" s="629"/>
      <c r="MIG2" s="629"/>
      <c r="MIH2" s="629"/>
      <c r="MII2" s="629"/>
      <c r="MIJ2" s="629"/>
      <c r="MIK2" s="629"/>
      <c r="MIL2" s="629"/>
      <c r="MIM2" s="629"/>
      <c r="MIN2" s="629"/>
      <c r="MIO2" s="629"/>
      <c r="MIP2" s="629"/>
      <c r="MIQ2" s="629"/>
      <c r="MIR2" s="629"/>
      <c r="MIS2" s="629"/>
      <c r="MIT2" s="629"/>
      <c r="MIU2" s="629"/>
      <c r="MIV2" s="629"/>
      <c r="MIW2" s="629"/>
      <c r="MIX2" s="629"/>
      <c r="MIY2" s="629"/>
      <c r="MIZ2" s="629"/>
      <c r="MJA2" s="629"/>
      <c r="MJB2" s="629"/>
      <c r="MJC2" s="629"/>
      <c r="MJD2" s="629"/>
      <c r="MJE2" s="629"/>
      <c r="MJF2" s="629"/>
      <c r="MJG2" s="629"/>
      <c r="MJH2" s="629"/>
      <c r="MJI2" s="629"/>
      <c r="MJJ2" s="629"/>
      <c r="MJK2" s="629"/>
      <c r="MJL2" s="629"/>
      <c r="MJM2" s="629"/>
      <c r="MJN2" s="629"/>
      <c r="MJO2" s="629"/>
      <c r="MJP2" s="629"/>
      <c r="MJQ2" s="629"/>
      <c r="MJR2" s="629"/>
      <c r="MJS2" s="629"/>
      <c r="MJT2" s="629"/>
      <c r="MJU2" s="629"/>
      <c r="MJV2" s="629"/>
      <c r="MJW2" s="629"/>
      <c r="MJX2" s="629"/>
      <c r="MJY2" s="629"/>
      <c r="MJZ2" s="629"/>
      <c r="MKA2" s="629"/>
      <c r="MKB2" s="629"/>
      <c r="MKC2" s="629"/>
      <c r="MKD2" s="629"/>
      <c r="MKE2" s="629"/>
      <c r="MKF2" s="629"/>
      <c r="MKG2" s="629"/>
      <c r="MKH2" s="629"/>
      <c r="MKI2" s="629"/>
      <c r="MKJ2" s="629"/>
      <c r="MKK2" s="629"/>
      <c r="MKL2" s="629"/>
      <c r="MKM2" s="629"/>
      <c r="MKN2" s="629"/>
      <c r="MKO2" s="629"/>
      <c r="MKP2" s="629"/>
      <c r="MKQ2" s="629"/>
      <c r="MKR2" s="629"/>
      <c r="MKS2" s="629"/>
      <c r="MKT2" s="629"/>
      <c r="MKU2" s="629"/>
      <c r="MKV2" s="629"/>
      <c r="MKW2" s="629"/>
      <c r="MKX2" s="629"/>
      <c r="MKY2" s="629"/>
      <c r="MKZ2" s="629"/>
      <c r="MLA2" s="629"/>
      <c r="MLB2" s="629"/>
      <c r="MLC2" s="629"/>
      <c r="MLD2" s="629"/>
      <c r="MLE2" s="629"/>
      <c r="MLF2" s="629"/>
      <c r="MLG2" s="629"/>
      <c r="MLH2" s="629"/>
      <c r="MLI2" s="629"/>
      <c r="MLJ2" s="629"/>
      <c r="MLK2" s="629"/>
      <c r="MLL2" s="629"/>
      <c r="MLM2" s="629"/>
      <c r="MLN2" s="629"/>
      <c r="MLO2" s="629"/>
      <c r="MLP2" s="629"/>
      <c r="MLQ2" s="629"/>
      <c r="MLR2" s="629"/>
      <c r="MLS2" s="629"/>
      <c r="MLT2" s="629"/>
      <c r="MLU2" s="629"/>
      <c r="MLV2" s="629"/>
      <c r="MLW2" s="629"/>
      <c r="MLX2" s="629"/>
      <c r="MLY2" s="629"/>
      <c r="MLZ2" s="629"/>
      <c r="MMA2" s="629"/>
      <c r="MMB2" s="629"/>
      <c r="MMC2" s="629"/>
      <c r="MMD2" s="629"/>
      <c r="MME2" s="629"/>
      <c r="MMF2" s="629"/>
      <c r="MMG2" s="629"/>
      <c r="MMH2" s="629"/>
      <c r="MMI2" s="629"/>
      <c r="MMJ2" s="629"/>
      <c r="MMK2" s="629"/>
      <c r="MML2" s="629"/>
      <c r="MMM2" s="629"/>
      <c r="MMN2" s="629"/>
      <c r="MMO2" s="629"/>
      <c r="MMP2" s="629"/>
      <c r="MMQ2" s="629"/>
      <c r="MMR2" s="629"/>
      <c r="MMS2" s="629"/>
      <c r="MMT2" s="629"/>
      <c r="MMU2" s="629"/>
      <c r="MMV2" s="629"/>
      <c r="MMW2" s="629"/>
      <c r="MMX2" s="629"/>
      <c r="MMY2" s="629"/>
      <c r="MMZ2" s="629"/>
      <c r="MNA2" s="629"/>
      <c r="MNB2" s="629"/>
      <c r="MNC2" s="629"/>
      <c r="MND2" s="629"/>
      <c r="MNE2" s="629"/>
      <c r="MNF2" s="629"/>
      <c r="MNG2" s="629"/>
      <c r="MNH2" s="629"/>
      <c r="MNI2" s="629"/>
      <c r="MNJ2" s="629"/>
      <c r="MNK2" s="629"/>
      <c r="MNL2" s="629"/>
      <c r="MNM2" s="629"/>
      <c r="MNN2" s="629"/>
      <c r="MNO2" s="629"/>
      <c r="MNP2" s="629"/>
      <c r="MNQ2" s="629"/>
      <c r="MNR2" s="629"/>
      <c r="MNS2" s="629"/>
      <c r="MNT2" s="629"/>
      <c r="MNU2" s="629"/>
      <c r="MNV2" s="629"/>
      <c r="MNW2" s="629"/>
      <c r="MNX2" s="629"/>
      <c r="MNY2" s="629"/>
      <c r="MNZ2" s="629"/>
      <c r="MOA2" s="629"/>
      <c r="MOB2" s="629"/>
      <c r="MOC2" s="629"/>
      <c r="MOD2" s="629"/>
      <c r="MOE2" s="629"/>
      <c r="MOF2" s="629"/>
      <c r="MOG2" s="629"/>
      <c r="MOH2" s="629"/>
      <c r="MOI2" s="629"/>
      <c r="MOJ2" s="629"/>
      <c r="MOK2" s="629"/>
      <c r="MOL2" s="629"/>
      <c r="MOM2" s="629"/>
      <c r="MON2" s="629"/>
      <c r="MOO2" s="629"/>
      <c r="MOP2" s="629"/>
      <c r="MOQ2" s="629"/>
      <c r="MOR2" s="629"/>
      <c r="MOS2" s="629"/>
      <c r="MOT2" s="629"/>
      <c r="MOU2" s="629"/>
      <c r="MOV2" s="629"/>
      <c r="MOW2" s="629"/>
      <c r="MOX2" s="629"/>
      <c r="MOY2" s="629"/>
      <c r="MOZ2" s="629"/>
      <c r="MPA2" s="629"/>
      <c r="MPB2" s="629"/>
      <c r="MPC2" s="629"/>
      <c r="MPD2" s="629"/>
      <c r="MPE2" s="629"/>
      <c r="MPF2" s="629"/>
      <c r="MPG2" s="629"/>
      <c r="MPH2" s="629"/>
      <c r="MPI2" s="629"/>
      <c r="MPJ2" s="629"/>
      <c r="MPK2" s="629"/>
      <c r="MPL2" s="629"/>
      <c r="MPM2" s="629"/>
      <c r="MPN2" s="629"/>
      <c r="MPO2" s="629"/>
      <c r="MPP2" s="629"/>
      <c r="MPQ2" s="629"/>
      <c r="MPR2" s="629"/>
      <c r="MPS2" s="629"/>
      <c r="MPT2" s="629"/>
      <c r="MPU2" s="629"/>
      <c r="MPV2" s="629"/>
      <c r="MPW2" s="629"/>
      <c r="MPX2" s="629"/>
      <c r="MPY2" s="629"/>
      <c r="MPZ2" s="629"/>
      <c r="MQA2" s="629"/>
      <c r="MQB2" s="629"/>
      <c r="MQC2" s="629"/>
      <c r="MQD2" s="629"/>
      <c r="MQE2" s="629"/>
      <c r="MQF2" s="629"/>
      <c r="MQG2" s="629"/>
      <c r="MQH2" s="629"/>
      <c r="MQI2" s="629"/>
      <c r="MQJ2" s="629"/>
      <c r="MQK2" s="629"/>
      <c r="MQL2" s="629"/>
      <c r="MQM2" s="629"/>
      <c r="MQN2" s="629"/>
      <c r="MQO2" s="629"/>
      <c r="MQP2" s="629"/>
      <c r="MQQ2" s="629"/>
      <c r="MQR2" s="629"/>
      <c r="MQS2" s="629"/>
      <c r="MQT2" s="629"/>
      <c r="MQU2" s="629"/>
      <c r="MQV2" s="629"/>
      <c r="MQW2" s="629"/>
      <c r="MQX2" s="629"/>
      <c r="MQY2" s="629"/>
      <c r="MQZ2" s="629"/>
      <c r="MRA2" s="629"/>
      <c r="MRB2" s="629"/>
      <c r="MRC2" s="629"/>
      <c r="MRD2" s="629"/>
      <c r="MRE2" s="629"/>
      <c r="MRF2" s="629"/>
      <c r="MRG2" s="629"/>
      <c r="MRH2" s="629"/>
      <c r="MRI2" s="629"/>
      <c r="MRJ2" s="629"/>
      <c r="MRK2" s="629"/>
      <c r="MRL2" s="629"/>
      <c r="MRM2" s="629"/>
      <c r="MRN2" s="629"/>
      <c r="MRO2" s="629"/>
      <c r="MRP2" s="629"/>
      <c r="MRQ2" s="629"/>
      <c r="MRR2" s="629"/>
      <c r="MRS2" s="629"/>
      <c r="MRT2" s="629"/>
      <c r="MRU2" s="629"/>
      <c r="MRV2" s="629"/>
      <c r="MRW2" s="629"/>
      <c r="MRX2" s="629"/>
      <c r="MRY2" s="629"/>
      <c r="MRZ2" s="629"/>
      <c r="MSA2" s="629"/>
      <c r="MSB2" s="629"/>
      <c r="MSC2" s="629"/>
      <c r="MSD2" s="629"/>
      <c r="MSE2" s="629"/>
      <c r="MSF2" s="629"/>
      <c r="MSG2" s="629"/>
      <c r="MSH2" s="629"/>
      <c r="MSI2" s="629"/>
      <c r="MSJ2" s="629"/>
      <c r="MSK2" s="629"/>
      <c r="MSL2" s="629"/>
      <c r="MSM2" s="629"/>
      <c r="MSN2" s="629"/>
      <c r="MSO2" s="629"/>
      <c r="MSP2" s="629"/>
      <c r="MSQ2" s="629"/>
      <c r="MSR2" s="629"/>
      <c r="MSS2" s="629"/>
      <c r="MST2" s="629"/>
      <c r="MSU2" s="629"/>
      <c r="MSV2" s="629"/>
      <c r="MSW2" s="629"/>
      <c r="MSX2" s="629"/>
      <c r="MSY2" s="629"/>
      <c r="MSZ2" s="629"/>
      <c r="MTA2" s="629"/>
      <c r="MTB2" s="629"/>
      <c r="MTC2" s="629"/>
      <c r="MTD2" s="629"/>
      <c r="MTE2" s="629"/>
      <c r="MTF2" s="629"/>
      <c r="MTG2" s="629"/>
      <c r="MTH2" s="629"/>
      <c r="MTI2" s="629"/>
      <c r="MTJ2" s="629"/>
      <c r="MTK2" s="629"/>
      <c r="MTL2" s="629"/>
      <c r="MTM2" s="629"/>
      <c r="MTN2" s="629"/>
      <c r="MTO2" s="629"/>
      <c r="MTP2" s="629"/>
      <c r="MTQ2" s="629"/>
      <c r="MTR2" s="629"/>
      <c r="MTS2" s="629"/>
      <c r="MTT2" s="629"/>
      <c r="MTU2" s="629"/>
      <c r="MTV2" s="629"/>
      <c r="MTW2" s="629"/>
      <c r="MTX2" s="629"/>
      <c r="MTY2" s="629"/>
      <c r="MTZ2" s="629"/>
      <c r="MUA2" s="629"/>
      <c r="MUB2" s="629"/>
      <c r="MUC2" s="629"/>
      <c r="MUD2" s="629"/>
      <c r="MUE2" s="629"/>
      <c r="MUF2" s="629"/>
      <c r="MUG2" s="629"/>
      <c r="MUH2" s="629"/>
      <c r="MUI2" s="629"/>
      <c r="MUJ2" s="629"/>
      <c r="MUK2" s="629"/>
      <c r="MUL2" s="629"/>
      <c r="MUM2" s="629"/>
      <c r="MUN2" s="629"/>
      <c r="MUO2" s="629"/>
      <c r="MUP2" s="629"/>
      <c r="MUQ2" s="629"/>
      <c r="MUR2" s="629"/>
      <c r="MUS2" s="629"/>
      <c r="MUT2" s="629"/>
      <c r="MUU2" s="629"/>
      <c r="MUV2" s="629"/>
      <c r="MUW2" s="629"/>
      <c r="MUX2" s="629"/>
      <c r="MUY2" s="629"/>
      <c r="MUZ2" s="629"/>
      <c r="MVA2" s="629"/>
      <c r="MVB2" s="629"/>
      <c r="MVC2" s="629"/>
      <c r="MVD2" s="629"/>
      <c r="MVE2" s="629"/>
      <c r="MVF2" s="629"/>
      <c r="MVG2" s="629"/>
      <c r="MVH2" s="629"/>
      <c r="MVI2" s="629"/>
      <c r="MVJ2" s="629"/>
      <c r="MVK2" s="629"/>
      <c r="MVL2" s="629"/>
      <c r="MVM2" s="629"/>
      <c r="MVN2" s="629"/>
      <c r="MVO2" s="629"/>
      <c r="MVP2" s="629"/>
      <c r="MVQ2" s="629"/>
      <c r="MVR2" s="629"/>
      <c r="MVS2" s="629"/>
      <c r="MVT2" s="629"/>
      <c r="MVU2" s="629"/>
      <c r="MVV2" s="629"/>
      <c r="MVW2" s="629"/>
      <c r="MVX2" s="629"/>
      <c r="MVY2" s="629"/>
      <c r="MVZ2" s="629"/>
      <c r="MWA2" s="629"/>
      <c r="MWB2" s="629"/>
      <c r="MWC2" s="629"/>
      <c r="MWD2" s="629"/>
      <c r="MWE2" s="629"/>
      <c r="MWF2" s="629"/>
      <c r="MWG2" s="629"/>
      <c r="MWH2" s="629"/>
      <c r="MWI2" s="629"/>
      <c r="MWJ2" s="629"/>
      <c r="MWK2" s="629"/>
      <c r="MWL2" s="629"/>
      <c r="MWM2" s="629"/>
      <c r="MWN2" s="629"/>
      <c r="MWO2" s="629"/>
      <c r="MWP2" s="629"/>
      <c r="MWQ2" s="629"/>
      <c r="MWR2" s="629"/>
      <c r="MWS2" s="629"/>
      <c r="MWT2" s="629"/>
      <c r="MWU2" s="629"/>
      <c r="MWV2" s="629"/>
      <c r="MWW2" s="629"/>
      <c r="MWX2" s="629"/>
      <c r="MWY2" s="629"/>
      <c r="MWZ2" s="629"/>
      <c r="MXA2" s="629"/>
      <c r="MXB2" s="629"/>
      <c r="MXC2" s="629"/>
      <c r="MXD2" s="629"/>
      <c r="MXE2" s="629"/>
      <c r="MXF2" s="629"/>
      <c r="MXG2" s="629"/>
      <c r="MXH2" s="629"/>
      <c r="MXI2" s="629"/>
      <c r="MXJ2" s="629"/>
      <c r="MXK2" s="629"/>
      <c r="MXL2" s="629"/>
      <c r="MXM2" s="629"/>
      <c r="MXN2" s="629"/>
      <c r="MXO2" s="629"/>
      <c r="MXP2" s="629"/>
      <c r="MXQ2" s="629"/>
      <c r="MXR2" s="629"/>
      <c r="MXS2" s="629"/>
      <c r="MXT2" s="629"/>
      <c r="MXU2" s="629"/>
      <c r="MXV2" s="629"/>
      <c r="MXW2" s="629"/>
      <c r="MXX2" s="629"/>
      <c r="MXY2" s="629"/>
      <c r="MXZ2" s="629"/>
      <c r="MYA2" s="629"/>
      <c r="MYB2" s="629"/>
      <c r="MYC2" s="629"/>
      <c r="MYD2" s="629"/>
      <c r="MYE2" s="629"/>
      <c r="MYF2" s="629"/>
      <c r="MYG2" s="629"/>
      <c r="MYH2" s="629"/>
      <c r="MYI2" s="629"/>
      <c r="MYJ2" s="629"/>
      <c r="MYK2" s="629"/>
      <c r="MYL2" s="629"/>
      <c r="MYM2" s="629"/>
      <c r="MYN2" s="629"/>
      <c r="MYO2" s="629"/>
      <c r="MYP2" s="629"/>
      <c r="MYQ2" s="629"/>
      <c r="MYR2" s="629"/>
      <c r="MYS2" s="629"/>
      <c r="MYT2" s="629"/>
      <c r="MYU2" s="629"/>
      <c r="MYV2" s="629"/>
      <c r="MYW2" s="629"/>
      <c r="MYX2" s="629"/>
      <c r="MYY2" s="629"/>
      <c r="MYZ2" s="629"/>
      <c r="MZA2" s="629"/>
      <c r="MZB2" s="629"/>
      <c r="MZC2" s="629"/>
      <c r="MZD2" s="629"/>
      <c r="MZE2" s="629"/>
      <c r="MZF2" s="629"/>
      <c r="MZG2" s="629"/>
      <c r="MZH2" s="629"/>
      <c r="MZI2" s="629"/>
      <c r="MZJ2" s="629"/>
      <c r="MZK2" s="629"/>
      <c r="MZL2" s="629"/>
      <c r="MZM2" s="629"/>
      <c r="MZN2" s="629"/>
      <c r="MZO2" s="629"/>
      <c r="MZP2" s="629"/>
      <c r="MZQ2" s="629"/>
      <c r="MZR2" s="629"/>
      <c r="MZS2" s="629"/>
      <c r="MZT2" s="629"/>
      <c r="MZU2" s="629"/>
      <c r="MZV2" s="629"/>
      <c r="MZW2" s="629"/>
      <c r="MZX2" s="629"/>
      <c r="MZY2" s="629"/>
      <c r="MZZ2" s="629"/>
      <c r="NAA2" s="629"/>
      <c r="NAB2" s="629"/>
      <c r="NAC2" s="629"/>
      <c r="NAD2" s="629"/>
      <c r="NAE2" s="629"/>
      <c r="NAF2" s="629"/>
      <c r="NAG2" s="629"/>
      <c r="NAH2" s="629"/>
      <c r="NAI2" s="629"/>
      <c r="NAJ2" s="629"/>
      <c r="NAK2" s="629"/>
      <c r="NAL2" s="629"/>
      <c r="NAM2" s="629"/>
      <c r="NAN2" s="629"/>
      <c r="NAO2" s="629"/>
      <c r="NAP2" s="629"/>
      <c r="NAQ2" s="629"/>
      <c r="NAR2" s="629"/>
      <c r="NAS2" s="629"/>
      <c r="NAT2" s="629"/>
      <c r="NAU2" s="629"/>
      <c r="NAV2" s="629"/>
      <c r="NAW2" s="629"/>
      <c r="NAX2" s="629"/>
      <c r="NAY2" s="629"/>
      <c r="NAZ2" s="629"/>
      <c r="NBA2" s="629"/>
      <c r="NBB2" s="629"/>
      <c r="NBC2" s="629"/>
      <c r="NBD2" s="629"/>
      <c r="NBE2" s="629"/>
      <c r="NBF2" s="629"/>
      <c r="NBG2" s="629"/>
      <c r="NBH2" s="629"/>
      <c r="NBI2" s="629"/>
      <c r="NBJ2" s="629"/>
      <c r="NBK2" s="629"/>
      <c r="NBL2" s="629"/>
      <c r="NBM2" s="629"/>
      <c r="NBN2" s="629"/>
      <c r="NBO2" s="629"/>
      <c r="NBP2" s="629"/>
      <c r="NBQ2" s="629"/>
      <c r="NBR2" s="629"/>
      <c r="NBS2" s="629"/>
      <c r="NBT2" s="629"/>
      <c r="NBU2" s="629"/>
      <c r="NBV2" s="629"/>
      <c r="NBW2" s="629"/>
      <c r="NBX2" s="629"/>
      <c r="NBY2" s="629"/>
      <c r="NBZ2" s="629"/>
      <c r="NCA2" s="629"/>
      <c r="NCB2" s="629"/>
      <c r="NCC2" s="629"/>
      <c r="NCD2" s="629"/>
      <c r="NCE2" s="629"/>
      <c r="NCF2" s="629"/>
      <c r="NCG2" s="629"/>
      <c r="NCH2" s="629"/>
      <c r="NCI2" s="629"/>
      <c r="NCJ2" s="629"/>
      <c r="NCK2" s="629"/>
      <c r="NCL2" s="629"/>
      <c r="NCM2" s="629"/>
      <c r="NCN2" s="629"/>
      <c r="NCO2" s="629"/>
      <c r="NCP2" s="629"/>
      <c r="NCQ2" s="629"/>
      <c r="NCR2" s="629"/>
      <c r="NCS2" s="629"/>
      <c r="NCT2" s="629"/>
      <c r="NCU2" s="629"/>
      <c r="NCV2" s="629"/>
      <c r="NCW2" s="629"/>
      <c r="NCX2" s="629"/>
      <c r="NCY2" s="629"/>
      <c r="NCZ2" s="629"/>
      <c r="NDA2" s="629"/>
      <c r="NDB2" s="629"/>
      <c r="NDC2" s="629"/>
      <c r="NDD2" s="629"/>
      <c r="NDE2" s="629"/>
      <c r="NDF2" s="629"/>
      <c r="NDG2" s="629"/>
      <c r="NDH2" s="629"/>
      <c r="NDI2" s="629"/>
      <c r="NDJ2" s="629"/>
      <c r="NDK2" s="629"/>
      <c r="NDL2" s="629"/>
      <c r="NDM2" s="629"/>
      <c r="NDN2" s="629"/>
      <c r="NDO2" s="629"/>
      <c r="NDP2" s="629"/>
      <c r="NDQ2" s="629"/>
      <c r="NDR2" s="629"/>
      <c r="NDS2" s="629"/>
      <c r="NDT2" s="629"/>
      <c r="NDU2" s="629"/>
      <c r="NDV2" s="629"/>
      <c r="NDW2" s="629"/>
      <c r="NDX2" s="629"/>
      <c r="NDY2" s="629"/>
      <c r="NDZ2" s="629"/>
      <c r="NEA2" s="629"/>
      <c r="NEB2" s="629"/>
      <c r="NEC2" s="629"/>
      <c r="NED2" s="629"/>
      <c r="NEE2" s="629"/>
      <c r="NEF2" s="629"/>
      <c r="NEG2" s="629"/>
      <c r="NEH2" s="629"/>
      <c r="NEI2" s="629"/>
      <c r="NEJ2" s="629"/>
      <c r="NEK2" s="629"/>
      <c r="NEL2" s="629"/>
      <c r="NEM2" s="629"/>
      <c r="NEN2" s="629"/>
      <c r="NEO2" s="629"/>
      <c r="NEP2" s="629"/>
      <c r="NEQ2" s="629"/>
      <c r="NER2" s="629"/>
      <c r="NES2" s="629"/>
      <c r="NET2" s="629"/>
      <c r="NEU2" s="629"/>
      <c r="NEV2" s="629"/>
      <c r="NEW2" s="629"/>
      <c r="NEX2" s="629"/>
      <c r="NEY2" s="629"/>
      <c r="NEZ2" s="629"/>
      <c r="NFA2" s="629"/>
      <c r="NFB2" s="629"/>
      <c r="NFC2" s="629"/>
      <c r="NFD2" s="629"/>
      <c r="NFE2" s="629"/>
      <c r="NFF2" s="629"/>
      <c r="NFG2" s="629"/>
      <c r="NFH2" s="629"/>
      <c r="NFI2" s="629"/>
      <c r="NFJ2" s="629"/>
      <c r="NFK2" s="629"/>
      <c r="NFL2" s="629"/>
      <c r="NFM2" s="629"/>
      <c r="NFN2" s="629"/>
      <c r="NFO2" s="629"/>
      <c r="NFP2" s="629"/>
      <c r="NFQ2" s="629"/>
      <c r="NFR2" s="629"/>
      <c r="NFS2" s="629"/>
      <c r="NFT2" s="629"/>
      <c r="NFU2" s="629"/>
      <c r="NFV2" s="629"/>
      <c r="NFW2" s="629"/>
      <c r="NFX2" s="629"/>
      <c r="NFY2" s="629"/>
      <c r="NFZ2" s="629"/>
      <c r="NGA2" s="629"/>
      <c r="NGB2" s="629"/>
      <c r="NGC2" s="629"/>
      <c r="NGD2" s="629"/>
      <c r="NGE2" s="629"/>
      <c r="NGF2" s="629"/>
      <c r="NGG2" s="629"/>
      <c r="NGH2" s="629"/>
      <c r="NGI2" s="629"/>
      <c r="NGJ2" s="629"/>
      <c r="NGK2" s="629"/>
      <c r="NGL2" s="629"/>
      <c r="NGM2" s="629"/>
      <c r="NGN2" s="629"/>
      <c r="NGO2" s="629"/>
      <c r="NGP2" s="629"/>
      <c r="NGQ2" s="629"/>
      <c r="NGR2" s="629"/>
      <c r="NGS2" s="629"/>
      <c r="NGT2" s="629"/>
      <c r="NGU2" s="629"/>
      <c r="NGV2" s="629"/>
      <c r="NGW2" s="629"/>
      <c r="NGX2" s="629"/>
      <c r="NGY2" s="629"/>
      <c r="NGZ2" s="629"/>
      <c r="NHA2" s="629"/>
      <c r="NHB2" s="629"/>
      <c r="NHC2" s="629"/>
      <c r="NHD2" s="629"/>
      <c r="NHE2" s="629"/>
      <c r="NHF2" s="629"/>
      <c r="NHG2" s="629"/>
      <c r="NHH2" s="629"/>
      <c r="NHI2" s="629"/>
      <c r="NHJ2" s="629"/>
      <c r="NHK2" s="629"/>
      <c r="NHL2" s="629"/>
      <c r="NHM2" s="629"/>
      <c r="NHN2" s="629"/>
      <c r="NHO2" s="629"/>
      <c r="NHP2" s="629"/>
      <c r="NHQ2" s="629"/>
      <c r="NHR2" s="629"/>
      <c r="NHS2" s="629"/>
      <c r="NHT2" s="629"/>
      <c r="NHU2" s="629"/>
      <c r="NHV2" s="629"/>
      <c r="NHW2" s="629"/>
      <c r="NHX2" s="629"/>
      <c r="NHY2" s="629"/>
      <c r="NHZ2" s="629"/>
      <c r="NIA2" s="629"/>
      <c r="NIB2" s="629"/>
      <c r="NIC2" s="629"/>
      <c r="NID2" s="629"/>
      <c r="NIE2" s="629"/>
      <c r="NIF2" s="629"/>
      <c r="NIG2" s="629"/>
      <c r="NIH2" s="629"/>
      <c r="NII2" s="629"/>
      <c r="NIJ2" s="629"/>
      <c r="NIK2" s="629"/>
      <c r="NIL2" s="629"/>
      <c r="NIM2" s="629"/>
      <c r="NIN2" s="629"/>
      <c r="NIO2" s="629"/>
      <c r="NIP2" s="629"/>
      <c r="NIQ2" s="629"/>
      <c r="NIR2" s="629"/>
      <c r="NIS2" s="629"/>
      <c r="NIT2" s="629"/>
      <c r="NIU2" s="629"/>
      <c r="NIV2" s="629"/>
      <c r="NIW2" s="629"/>
      <c r="NIX2" s="629"/>
      <c r="NIY2" s="629"/>
      <c r="NIZ2" s="629"/>
      <c r="NJA2" s="629"/>
      <c r="NJB2" s="629"/>
      <c r="NJC2" s="629"/>
      <c r="NJD2" s="629"/>
      <c r="NJE2" s="629"/>
      <c r="NJF2" s="629"/>
      <c r="NJG2" s="629"/>
      <c r="NJH2" s="629"/>
      <c r="NJI2" s="629"/>
      <c r="NJJ2" s="629"/>
      <c r="NJK2" s="629"/>
      <c r="NJL2" s="629"/>
      <c r="NJM2" s="629"/>
      <c r="NJN2" s="629"/>
      <c r="NJO2" s="629"/>
      <c r="NJP2" s="629"/>
      <c r="NJQ2" s="629"/>
      <c r="NJR2" s="629"/>
      <c r="NJS2" s="629"/>
      <c r="NJT2" s="629"/>
      <c r="NJU2" s="629"/>
      <c r="NJV2" s="629"/>
      <c r="NJW2" s="629"/>
      <c r="NJX2" s="629"/>
      <c r="NJY2" s="629"/>
      <c r="NJZ2" s="629"/>
      <c r="NKA2" s="629"/>
      <c r="NKB2" s="629"/>
      <c r="NKC2" s="629"/>
      <c r="NKD2" s="629"/>
      <c r="NKE2" s="629"/>
      <c r="NKF2" s="629"/>
      <c r="NKG2" s="629"/>
      <c r="NKH2" s="629"/>
      <c r="NKI2" s="629"/>
      <c r="NKJ2" s="629"/>
      <c r="NKK2" s="629"/>
      <c r="NKL2" s="629"/>
      <c r="NKM2" s="629"/>
      <c r="NKN2" s="629"/>
      <c r="NKO2" s="629"/>
      <c r="NKP2" s="629"/>
      <c r="NKQ2" s="629"/>
      <c r="NKR2" s="629"/>
      <c r="NKS2" s="629"/>
      <c r="NKT2" s="629"/>
      <c r="NKU2" s="629"/>
      <c r="NKV2" s="629"/>
      <c r="NKW2" s="629"/>
      <c r="NKX2" s="629"/>
      <c r="NKY2" s="629"/>
      <c r="NKZ2" s="629"/>
      <c r="NLA2" s="629"/>
      <c r="NLB2" s="629"/>
      <c r="NLC2" s="629"/>
      <c r="NLD2" s="629"/>
      <c r="NLE2" s="629"/>
      <c r="NLF2" s="629"/>
      <c r="NLG2" s="629"/>
      <c r="NLH2" s="629"/>
      <c r="NLI2" s="629"/>
      <c r="NLJ2" s="629"/>
      <c r="NLK2" s="629"/>
      <c r="NLL2" s="629"/>
      <c r="NLM2" s="629"/>
      <c r="NLN2" s="629"/>
      <c r="NLO2" s="629"/>
      <c r="NLP2" s="629"/>
      <c r="NLQ2" s="629"/>
      <c r="NLR2" s="629"/>
      <c r="NLS2" s="629"/>
      <c r="NLT2" s="629"/>
      <c r="NLU2" s="629"/>
      <c r="NLV2" s="629"/>
      <c r="NLW2" s="629"/>
      <c r="NLX2" s="629"/>
      <c r="NLY2" s="629"/>
      <c r="NLZ2" s="629"/>
      <c r="NMA2" s="629"/>
      <c r="NMB2" s="629"/>
      <c r="NMC2" s="629"/>
      <c r="NMD2" s="629"/>
      <c r="NME2" s="629"/>
      <c r="NMF2" s="629"/>
      <c r="NMG2" s="629"/>
      <c r="NMH2" s="629"/>
      <c r="NMI2" s="629"/>
      <c r="NMJ2" s="629"/>
      <c r="NMK2" s="629"/>
      <c r="NML2" s="629"/>
      <c r="NMM2" s="629"/>
      <c r="NMN2" s="629"/>
      <c r="NMO2" s="629"/>
      <c r="NMP2" s="629"/>
      <c r="NMQ2" s="629"/>
      <c r="NMR2" s="629"/>
      <c r="NMS2" s="629"/>
      <c r="NMT2" s="629"/>
      <c r="NMU2" s="629"/>
      <c r="NMV2" s="629"/>
      <c r="NMW2" s="629"/>
      <c r="NMX2" s="629"/>
      <c r="NMY2" s="629"/>
      <c r="NMZ2" s="629"/>
      <c r="NNA2" s="629"/>
      <c r="NNB2" s="629"/>
      <c r="NNC2" s="629"/>
      <c r="NND2" s="629"/>
      <c r="NNE2" s="629"/>
      <c r="NNF2" s="629"/>
      <c r="NNG2" s="629"/>
      <c r="NNH2" s="629"/>
      <c r="NNI2" s="629"/>
      <c r="NNJ2" s="629"/>
      <c r="NNK2" s="629"/>
      <c r="NNL2" s="629"/>
      <c r="NNM2" s="629"/>
      <c r="NNN2" s="629"/>
      <c r="NNO2" s="629"/>
      <c r="NNP2" s="629"/>
      <c r="NNQ2" s="629"/>
      <c r="NNR2" s="629"/>
      <c r="NNS2" s="629"/>
      <c r="NNT2" s="629"/>
      <c r="NNU2" s="629"/>
      <c r="NNV2" s="629"/>
      <c r="NNW2" s="629"/>
      <c r="NNX2" s="629"/>
      <c r="NNY2" s="629"/>
      <c r="NNZ2" s="629"/>
      <c r="NOA2" s="629"/>
      <c r="NOB2" s="629"/>
      <c r="NOC2" s="629"/>
      <c r="NOD2" s="629"/>
      <c r="NOE2" s="629"/>
      <c r="NOF2" s="629"/>
      <c r="NOG2" s="629"/>
      <c r="NOH2" s="629"/>
      <c r="NOI2" s="629"/>
      <c r="NOJ2" s="629"/>
      <c r="NOK2" s="629"/>
      <c r="NOL2" s="629"/>
      <c r="NOM2" s="629"/>
      <c r="NON2" s="629"/>
      <c r="NOO2" s="629"/>
      <c r="NOP2" s="629"/>
      <c r="NOQ2" s="629"/>
      <c r="NOR2" s="629"/>
      <c r="NOS2" s="629"/>
      <c r="NOT2" s="629"/>
      <c r="NOU2" s="629"/>
      <c r="NOV2" s="629"/>
      <c r="NOW2" s="629"/>
      <c r="NOX2" s="629"/>
      <c r="NOY2" s="629"/>
      <c r="NOZ2" s="629"/>
      <c r="NPA2" s="629"/>
      <c r="NPB2" s="629"/>
      <c r="NPC2" s="629"/>
      <c r="NPD2" s="629"/>
      <c r="NPE2" s="629"/>
      <c r="NPF2" s="629"/>
      <c r="NPG2" s="629"/>
      <c r="NPH2" s="629"/>
      <c r="NPI2" s="629"/>
      <c r="NPJ2" s="629"/>
      <c r="NPK2" s="629"/>
      <c r="NPL2" s="629"/>
      <c r="NPM2" s="629"/>
      <c r="NPN2" s="629"/>
      <c r="NPO2" s="629"/>
      <c r="NPP2" s="629"/>
      <c r="NPQ2" s="629"/>
      <c r="NPR2" s="629"/>
      <c r="NPS2" s="629"/>
      <c r="NPT2" s="629"/>
      <c r="NPU2" s="629"/>
      <c r="NPV2" s="629"/>
      <c r="NPW2" s="629"/>
      <c r="NPX2" s="629"/>
      <c r="NPY2" s="629"/>
      <c r="NPZ2" s="629"/>
      <c r="NQA2" s="629"/>
      <c r="NQB2" s="629"/>
      <c r="NQC2" s="629"/>
      <c r="NQD2" s="629"/>
      <c r="NQE2" s="629"/>
      <c r="NQF2" s="629"/>
      <c r="NQG2" s="629"/>
      <c r="NQH2" s="629"/>
      <c r="NQI2" s="629"/>
      <c r="NQJ2" s="629"/>
      <c r="NQK2" s="629"/>
      <c r="NQL2" s="629"/>
      <c r="NQM2" s="629"/>
      <c r="NQN2" s="629"/>
      <c r="NQO2" s="629"/>
      <c r="NQP2" s="629"/>
      <c r="NQQ2" s="629"/>
      <c r="NQR2" s="629"/>
      <c r="NQS2" s="629"/>
      <c r="NQT2" s="629"/>
      <c r="NQU2" s="629"/>
      <c r="NQV2" s="629"/>
      <c r="NQW2" s="629"/>
      <c r="NQX2" s="629"/>
      <c r="NQY2" s="629"/>
      <c r="NQZ2" s="629"/>
      <c r="NRA2" s="629"/>
      <c r="NRB2" s="629"/>
      <c r="NRC2" s="629"/>
      <c r="NRD2" s="629"/>
      <c r="NRE2" s="629"/>
      <c r="NRF2" s="629"/>
      <c r="NRG2" s="629"/>
      <c r="NRH2" s="629"/>
      <c r="NRI2" s="629"/>
      <c r="NRJ2" s="629"/>
      <c r="NRK2" s="629"/>
      <c r="NRL2" s="629"/>
      <c r="NRM2" s="629"/>
      <c r="NRN2" s="629"/>
      <c r="NRO2" s="629"/>
      <c r="NRP2" s="629"/>
      <c r="NRQ2" s="629"/>
      <c r="NRR2" s="629"/>
      <c r="NRS2" s="629"/>
      <c r="NRT2" s="629"/>
      <c r="NRU2" s="629"/>
      <c r="NRV2" s="629"/>
      <c r="NRW2" s="629"/>
      <c r="NRX2" s="629"/>
      <c r="NRY2" s="629"/>
      <c r="NRZ2" s="629"/>
      <c r="NSA2" s="629"/>
      <c r="NSB2" s="629"/>
      <c r="NSC2" s="629"/>
      <c r="NSD2" s="629"/>
      <c r="NSE2" s="629"/>
      <c r="NSF2" s="629"/>
      <c r="NSG2" s="629"/>
      <c r="NSH2" s="629"/>
      <c r="NSI2" s="629"/>
      <c r="NSJ2" s="629"/>
      <c r="NSK2" s="629"/>
      <c r="NSL2" s="629"/>
      <c r="NSM2" s="629"/>
      <c r="NSN2" s="629"/>
      <c r="NSO2" s="629"/>
      <c r="NSP2" s="629"/>
      <c r="NSQ2" s="629"/>
      <c r="NSR2" s="629"/>
      <c r="NSS2" s="629"/>
      <c r="NST2" s="629"/>
      <c r="NSU2" s="629"/>
      <c r="NSV2" s="629"/>
      <c r="NSW2" s="629"/>
      <c r="NSX2" s="629"/>
      <c r="NSY2" s="629"/>
      <c r="NSZ2" s="629"/>
      <c r="NTA2" s="629"/>
      <c r="NTB2" s="629"/>
      <c r="NTC2" s="629"/>
      <c r="NTD2" s="629"/>
      <c r="NTE2" s="629"/>
      <c r="NTF2" s="629"/>
      <c r="NTG2" s="629"/>
      <c r="NTH2" s="629"/>
      <c r="NTI2" s="629"/>
      <c r="NTJ2" s="629"/>
      <c r="NTK2" s="629"/>
      <c r="NTL2" s="629"/>
      <c r="NTM2" s="629"/>
      <c r="NTN2" s="629"/>
      <c r="NTO2" s="629"/>
      <c r="NTP2" s="629"/>
      <c r="NTQ2" s="629"/>
      <c r="NTR2" s="629"/>
      <c r="NTS2" s="629"/>
      <c r="NTT2" s="629"/>
      <c r="NTU2" s="629"/>
      <c r="NTV2" s="629"/>
      <c r="NTW2" s="629"/>
      <c r="NTX2" s="629"/>
      <c r="NTY2" s="629"/>
      <c r="NTZ2" s="629"/>
      <c r="NUA2" s="629"/>
      <c r="NUB2" s="629"/>
      <c r="NUC2" s="629"/>
      <c r="NUD2" s="629"/>
      <c r="NUE2" s="629"/>
      <c r="NUF2" s="629"/>
      <c r="NUG2" s="629"/>
      <c r="NUH2" s="629"/>
      <c r="NUI2" s="629"/>
      <c r="NUJ2" s="629"/>
      <c r="NUK2" s="629"/>
      <c r="NUL2" s="629"/>
      <c r="NUM2" s="629"/>
      <c r="NUN2" s="629"/>
      <c r="NUO2" s="629"/>
      <c r="NUP2" s="629"/>
      <c r="NUQ2" s="629"/>
      <c r="NUR2" s="629"/>
      <c r="NUS2" s="629"/>
      <c r="NUT2" s="629"/>
      <c r="NUU2" s="629"/>
      <c r="NUV2" s="629"/>
      <c r="NUW2" s="629"/>
      <c r="NUX2" s="629"/>
      <c r="NUY2" s="629"/>
      <c r="NUZ2" s="629"/>
      <c r="NVA2" s="629"/>
      <c r="NVB2" s="629"/>
      <c r="NVC2" s="629"/>
      <c r="NVD2" s="629"/>
      <c r="NVE2" s="629"/>
      <c r="NVF2" s="629"/>
      <c r="NVG2" s="629"/>
      <c r="NVH2" s="629"/>
      <c r="NVI2" s="629"/>
      <c r="NVJ2" s="629"/>
      <c r="NVK2" s="629"/>
      <c r="NVL2" s="629"/>
      <c r="NVM2" s="629"/>
      <c r="NVN2" s="629"/>
      <c r="NVO2" s="629"/>
      <c r="NVP2" s="629"/>
      <c r="NVQ2" s="629"/>
      <c r="NVR2" s="629"/>
      <c r="NVS2" s="629"/>
      <c r="NVT2" s="629"/>
      <c r="NVU2" s="629"/>
      <c r="NVV2" s="629"/>
      <c r="NVW2" s="629"/>
      <c r="NVX2" s="629"/>
      <c r="NVY2" s="629"/>
      <c r="NVZ2" s="629"/>
      <c r="NWA2" s="629"/>
      <c r="NWB2" s="629"/>
      <c r="NWC2" s="629"/>
      <c r="NWD2" s="629"/>
      <c r="NWE2" s="629"/>
      <c r="NWF2" s="629"/>
      <c r="NWG2" s="629"/>
      <c r="NWH2" s="629"/>
      <c r="NWI2" s="629"/>
      <c r="NWJ2" s="629"/>
      <c r="NWK2" s="629"/>
      <c r="NWL2" s="629"/>
      <c r="NWM2" s="629"/>
      <c r="NWN2" s="629"/>
      <c r="NWO2" s="629"/>
      <c r="NWP2" s="629"/>
      <c r="NWQ2" s="629"/>
      <c r="NWR2" s="629"/>
      <c r="NWS2" s="629"/>
      <c r="NWT2" s="629"/>
      <c r="NWU2" s="629"/>
      <c r="NWV2" s="629"/>
      <c r="NWW2" s="629"/>
      <c r="NWX2" s="629"/>
      <c r="NWY2" s="629"/>
      <c r="NWZ2" s="629"/>
      <c r="NXA2" s="629"/>
      <c r="NXB2" s="629"/>
      <c r="NXC2" s="629"/>
      <c r="NXD2" s="629"/>
      <c r="NXE2" s="629"/>
      <c r="NXF2" s="629"/>
      <c r="NXG2" s="629"/>
      <c r="NXH2" s="629"/>
      <c r="NXI2" s="629"/>
      <c r="NXJ2" s="629"/>
      <c r="NXK2" s="629"/>
      <c r="NXL2" s="629"/>
      <c r="NXM2" s="629"/>
      <c r="NXN2" s="629"/>
      <c r="NXO2" s="629"/>
      <c r="NXP2" s="629"/>
      <c r="NXQ2" s="629"/>
      <c r="NXR2" s="629"/>
      <c r="NXS2" s="629"/>
      <c r="NXT2" s="629"/>
      <c r="NXU2" s="629"/>
      <c r="NXV2" s="629"/>
      <c r="NXW2" s="629"/>
      <c r="NXX2" s="629"/>
      <c r="NXY2" s="629"/>
      <c r="NXZ2" s="629"/>
      <c r="NYA2" s="629"/>
      <c r="NYB2" s="629"/>
      <c r="NYC2" s="629"/>
      <c r="NYD2" s="629"/>
      <c r="NYE2" s="629"/>
      <c r="NYF2" s="629"/>
      <c r="NYG2" s="629"/>
      <c r="NYH2" s="629"/>
      <c r="NYI2" s="629"/>
      <c r="NYJ2" s="629"/>
      <c r="NYK2" s="629"/>
      <c r="NYL2" s="629"/>
      <c r="NYM2" s="629"/>
      <c r="NYN2" s="629"/>
      <c r="NYO2" s="629"/>
      <c r="NYP2" s="629"/>
      <c r="NYQ2" s="629"/>
      <c r="NYR2" s="629"/>
      <c r="NYS2" s="629"/>
      <c r="NYT2" s="629"/>
      <c r="NYU2" s="629"/>
      <c r="NYV2" s="629"/>
      <c r="NYW2" s="629"/>
      <c r="NYX2" s="629"/>
      <c r="NYY2" s="629"/>
      <c r="NYZ2" s="629"/>
      <c r="NZA2" s="629"/>
      <c r="NZB2" s="629"/>
      <c r="NZC2" s="629"/>
      <c r="NZD2" s="629"/>
      <c r="NZE2" s="629"/>
      <c r="NZF2" s="629"/>
      <c r="NZG2" s="629"/>
      <c r="NZH2" s="629"/>
      <c r="NZI2" s="629"/>
      <c r="NZJ2" s="629"/>
      <c r="NZK2" s="629"/>
      <c r="NZL2" s="629"/>
      <c r="NZM2" s="629"/>
      <c r="NZN2" s="629"/>
      <c r="NZO2" s="629"/>
      <c r="NZP2" s="629"/>
      <c r="NZQ2" s="629"/>
      <c r="NZR2" s="629"/>
      <c r="NZS2" s="629"/>
      <c r="NZT2" s="629"/>
      <c r="NZU2" s="629"/>
      <c r="NZV2" s="629"/>
      <c r="NZW2" s="629"/>
      <c r="NZX2" s="629"/>
      <c r="NZY2" s="629"/>
      <c r="NZZ2" s="629"/>
      <c r="OAA2" s="629"/>
      <c r="OAB2" s="629"/>
      <c r="OAC2" s="629"/>
      <c r="OAD2" s="629"/>
      <c r="OAE2" s="629"/>
      <c r="OAF2" s="629"/>
      <c r="OAG2" s="629"/>
      <c r="OAH2" s="629"/>
      <c r="OAI2" s="629"/>
      <c r="OAJ2" s="629"/>
      <c r="OAK2" s="629"/>
      <c r="OAL2" s="629"/>
      <c r="OAM2" s="629"/>
      <c r="OAN2" s="629"/>
      <c r="OAO2" s="629"/>
      <c r="OAP2" s="629"/>
      <c r="OAQ2" s="629"/>
      <c r="OAR2" s="629"/>
      <c r="OAS2" s="629"/>
      <c r="OAT2" s="629"/>
      <c r="OAU2" s="629"/>
      <c r="OAV2" s="629"/>
      <c r="OAW2" s="629"/>
      <c r="OAX2" s="629"/>
      <c r="OAY2" s="629"/>
      <c r="OAZ2" s="629"/>
      <c r="OBA2" s="629"/>
      <c r="OBB2" s="629"/>
      <c r="OBC2" s="629"/>
      <c r="OBD2" s="629"/>
      <c r="OBE2" s="629"/>
      <c r="OBF2" s="629"/>
      <c r="OBG2" s="629"/>
      <c r="OBH2" s="629"/>
      <c r="OBI2" s="629"/>
      <c r="OBJ2" s="629"/>
      <c r="OBK2" s="629"/>
      <c r="OBL2" s="629"/>
      <c r="OBM2" s="629"/>
      <c r="OBN2" s="629"/>
      <c r="OBO2" s="629"/>
      <c r="OBP2" s="629"/>
      <c r="OBQ2" s="629"/>
      <c r="OBR2" s="629"/>
      <c r="OBS2" s="629"/>
      <c r="OBT2" s="629"/>
      <c r="OBU2" s="629"/>
      <c r="OBV2" s="629"/>
      <c r="OBW2" s="629"/>
      <c r="OBX2" s="629"/>
      <c r="OBY2" s="629"/>
      <c r="OBZ2" s="629"/>
      <c r="OCA2" s="629"/>
      <c r="OCB2" s="629"/>
      <c r="OCC2" s="629"/>
      <c r="OCD2" s="629"/>
      <c r="OCE2" s="629"/>
      <c r="OCF2" s="629"/>
      <c r="OCG2" s="629"/>
      <c r="OCH2" s="629"/>
      <c r="OCI2" s="629"/>
      <c r="OCJ2" s="629"/>
      <c r="OCK2" s="629"/>
      <c r="OCL2" s="629"/>
      <c r="OCM2" s="629"/>
      <c r="OCN2" s="629"/>
      <c r="OCO2" s="629"/>
      <c r="OCP2" s="629"/>
      <c r="OCQ2" s="629"/>
      <c r="OCR2" s="629"/>
      <c r="OCS2" s="629"/>
      <c r="OCT2" s="629"/>
      <c r="OCU2" s="629"/>
      <c r="OCV2" s="629"/>
      <c r="OCW2" s="629"/>
      <c r="OCX2" s="629"/>
      <c r="OCY2" s="629"/>
      <c r="OCZ2" s="629"/>
      <c r="ODA2" s="629"/>
      <c r="ODB2" s="629"/>
      <c r="ODC2" s="629"/>
      <c r="ODD2" s="629"/>
      <c r="ODE2" s="629"/>
      <c r="ODF2" s="629"/>
      <c r="ODG2" s="629"/>
      <c r="ODH2" s="629"/>
      <c r="ODI2" s="629"/>
      <c r="ODJ2" s="629"/>
      <c r="ODK2" s="629"/>
      <c r="ODL2" s="629"/>
      <c r="ODM2" s="629"/>
      <c r="ODN2" s="629"/>
      <c r="ODO2" s="629"/>
      <c r="ODP2" s="629"/>
      <c r="ODQ2" s="629"/>
      <c r="ODR2" s="629"/>
      <c r="ODS2" s="629"/>
      <c r="ODT2" s="629"/>
      <c r="ODU2" s="629"/>
      <c r="ODV2" s="629"/>
      <c r="ODW2" s="629"/>
      <c r="ODX2" s="629"/>
      <c r="ODY2" s="629"/>
      <c r="ODZ2" s="629"/>
      <c r="OEA2" s="629"/>
      <c r="OEB2" s="629"/>
      <c r="OEC2" s="629"/>
      <c r="OED2" s="629"/>
      <c r="OEE2" s="629"/>
      <c r="OEF2" s="629"/>
      <c r="OEG2" s="629"/>
      <c r="OEH2" s="629"/>
      <c r="OEI2" s="629"/>
      <c r="OEJ2" s="629"/>
      <c r="OEK2" s="629"/>
      <c r="OEL2" s="629"/>
      <c r="OEM2" s="629"/>
      <c r="OEN2" s="629"/>
      <c r="OEO2" s="629"/>
      <c r="OEP2" s="629"/>
      <c r="OEQ2" s="629"/>
      <c r="OER2" s="629"/>
      <c r="OES2" s="629"/>
      <c r="OET2" s="629"/>
      <c r="OEU2" s="629"/>
      <c r="OEV2" s="629"/>
      <c r="OEW2" s="629"/>
      <c r="OEX2" s="629"/>
      <c r="OEY2" s="629"/>
      <c r="OEZ2" s="629"/>
      <c r="OFA2" s="629"/>
      <c r="OFB2" s="629"/>
      <c r="OFC2" s="629"/>
      <c r="OFD2" s="629"/>
      <c r="OFE2" s="629"/>
      <c r="OFF2" s="629"/>
      <c r="OFG2" s="629"/>
      <c r="OFH2" s="629"/>
      <c r="OFI2" s="629"/>
      <c r="OFJ2" s="629"/>
      <c r="OFK2" s="629"/>
      <c r="OFL2" s="629"/>
      <c r="OFM2" s="629"/>
      <c r="OFN2" s="629"/>
      <c r="OFO2" s="629"/>
      <c r="OFP2" s="629"/>
      <c r="OFQ2" s="629"/>
      <c r="OFR2" s="629"/>
      <c r="OFS2" s="629"/>
      <c r="OFT2" s="629"/>
      <c r="OFU2" s="629"/>
      <c r="OFV2" s="629"/>
      <c r="OFW2" s="629"/>
      <c r="OFX2" s="629"/>
      <c r="OFY2" s="629"/>
      <c r="OFZ2" s="629"/>
      <c r="OGA2" s="629"/>
      <c r="OGB2" s="629"/>
      <c r="OGC2" s="629"/>
      <c r="OGD2" s="629"/>
      <c r="OGE2" s="629"/>
      <c r="OGF2" s="629"/>
      <c r="OGG2" s="629"/>
      <c r="OGH2" s="629"/>
      <c r="OGI2" s="629"/>
      <c r="OGJ2" s="629"/>
      <c r="OGK2" s="629"/>
      <c r="OGL2" s="629"/>
      <c r="OGM2" s="629"/>
      <c r="OGN2" s="629"/>
      <c r="OGO2" s="629"/>
      <c r="OGP2" s="629"/>
      <c r="OGQ2" s="629"/>
      <c r="OGR2" s="629"/>
      <c r="OGS2" s="629"/>
      <c r="OGT2" s="629"/>
      <c r="OGU2" s="629"/>
      <c r="OGV2" s="629"/>
      <c r="OGW2" s="629"/>
      <c r="OGX2" s="629"/>
      <c r="OGY2" s="629"/>
      <c r="OGZ2" s="629"/>
      <c r="OHA2" s="629"/>
      <c r="OHB2" s="629"/>
      <c r="OHC2" s="629"/>
      <c r="OHD2" s="629"/>
      <c r="OHE2" s="629"/>
      <c r="OHF2" s="629"/>
      <c r="OHG2" s="629"/>
      <c r="OHH2" s="629"/>
      <c r="OHI2" s="629"/>
      <c r="OHJ2" s="629"/>
      <c r="OHK2" s="629"/>
      <c r="OHL2" s="629"/>
      <c r="OHM2" s="629"/>
      <c r="OHN2" s="629"/>
      <c r="OHO2" s="629"/>
      <c r="OHP2" s="629"/>
      <c r="OHQ2" s="629"/>
      <c r="OHR2" s="629"/>
      <c r="OHS2" s="629"/>
      <c r="OHT2" s="629"/>
      <c r="OHU2" s="629"/>
      <c r="OHV2" s="629"/>
      <c r="OHW2" s="629"/>
      <c r="OHX2" s="629"/>
      <c r="OHY2" s="629"/>
      <c r="OHZ2" s="629"/>
      <c r="OIA2" s="629"/>
      <c r="OIB2" s="629"/>
      <c r="OIC2" s="629"/>
      <c r="OID2" s="629"/>
      <c r="OIE2" s="629"/>
      <c r="OIF2" s="629"/>
      <c r="OIG2" s="629"/>
      <c r="OIH2" s="629"/>
      <c r="OII2" s="629"/>
      <c r="OIJ2" s="629"/>
      <c r="OIK2" s="629"/>
      <c r="OIL2" s="629"/>
      <c r="OIM2" s="629"/>
      <c r="OIN2" s="629"/>
      <c r="OIO2" s="629"/>
      <c r="OIP2" s="629"/>
      <c r="OIQ2" s="629"/>
      <c r="OIR2" s="629"/>
      <c r="OIS2" s="629"/>
      <c r="OIT2" s="629"/>
      <c r="OIU2" s="629"/>
      <c r="OIV2" s="629"/>
      <c r="OIW2" s="629"/>
      <c r="OIX2" s="629"/>
      <c r="OIY2" s="629"/>
      <c r="OIZ2" s="629"/>
      <c r="OJA2" s="629"/>
      <c r="OJB2" s="629"/>
      <c r="OJC2" s="629"/>
      <c r="OJD2" s="629"/>
      <c r="OJE2" s="629"/>
      <c r="OJF2" s="629"/>
      <c r="OJG2" s="629"/>
      <c r="OJH2" s="629"/>
      <c r="OJI2" s="629"/>
      <c r="OJJ2" s="629"/>
      <c r="OJK2" s="629"/>
      <c r="OJL2" s="629"/>
      <c r="OJM2" s="629"/>
      <c r="OJN2" s="629"/>
      <c r="OJO2" s="629"/>
      <c r="OJP2" s="629"/>
      <c r="OJQ2" s="629"/>
      <c r="OJR2" s="629"/>
      <c r="OJS2" s="629"/>
      <c r="OJT2" s="629"/>
      <c r="OJU2" s="629"/>
      <c r="OJV2" s="629"/>
      <c r="OJW2" s="629"/>
      <c r="OJX2" s="629"/>
      <c r="OJY2" s="629"/>
      <c r="OJZ2" s="629"/>
      <c r="OKA2" s="629"/>
      <c r="OKB2" s="629"/>
      <c r="OKC2" s="629"/>
      <c r="OKD2" s="629"/>
      <c r="OKE2" s="629"/>
      <c r="OKF2" s="629"/>
      <c r="OKG2" s="629"/>
      <c r="OKH2" s="629"/>
      <c r="OKI2" s="629"/>
      <c r="OKJ2" s="629"/>
      <c r="OKK2" s="629"/>
      <c r="OKL2" s="629"/>
      <c r="OKM2" s="629"/>
      <c r="OKN2" s="629"/>
      <c r="OKO2" s="629"/>
      <c r="OKP2" s="629"/>
      <c r="OKQ2" s="629"/>
      <c r="OKR2" s="629"/>
      <c r="OKS2" s="629"/>
      <c r="OKT2" s="629"/>
      <c r="OKU2" s="629"/>
      <c r="OKV2" s="629"/>
      <c r="OKW2" s="629"/>
      <c r="OKX2" s="629"/>
      <c r="OKY2" s="629"/>
      <c r="OKZ2" s="629"/>
      <c r="OLA2" s="629"/>
      <c r="OLB2" s="629"/>
      <c r="OLC2" s="629"/>
      <c r="OLD2" s="629"/>
      <c r="OLE2" s="629"/>
      <c r="OLF2" s="629"/>
      <c r="OLG2" s="629"/>
      <c r="OLH2" s="629"/>
      <c r="OLI2" s="629"/>
      <c r="OLJ2" s="629"/>
      <c r="OLK2" s="629"/>
      <c r="OLL2" s="629"/>
      <c r="OLM2" s="629"/>
      <c r="OLN2" s="629"/>
      <c r="OLO2" s="629"/>
      <c r="OLP2" s="629"/>
      <c r="OLQ2" s="629"/>
      <c r="OLR2" s="629"/>
      <c r="OLS2" s="629"/>
      <c r="OLT2" s="629"/>
      <c r="OLU2" s="629"/>
      <c r="OLV2" s="629"/>
      <c r="OLW2" s="629"/>
      <c r="OLX2" s="629"/>
      <c r="OLY2" s="629"/>
      <c r="OLZ2" s="629"/>
      <c r="OMA2" s="629"/>
      <c r="OMB2" s="629"/>
      <c r="OMC2" s="629"/>
      <c r="OMD2" s="629"/>
      <c r="OME2" s="629"/>
      <c r="OMF2" s="629"/>
      <c r="OMG2" s="629"/>
      <c r="OMH2" s="629"/>
      <c r="OMI2" s="629"/>
      <c r="OMJ2" s="629"/>
      <c r="OMK2" s="629"/>
      <c r="OML2" s="629"/>
      <c r="OMM2" s="629"/>
      <c r="OMN2" s="629"/>
      <c r="OMO2" s="629"/>
      <c r="OMP2" s="629"/>
      <c r="OMQ2" s="629"/>
      <c r="OMR2" s="629"/>
      <c r="OMS2" s="629"/>
      <c r="OMT2" s="629"/>
      <c r="OMU2" s="629"/>
      <c r="OMV2" s="629"/>
      <c r="OMW2" s="629"/>
      <c r="OMX2" s="629"/>
      <c r="OMY2" s="629"/>
      <c r="OMZ2" s="629"/>
      <c r="ONA2" s="629"/>
      <c r="ONB2" s="629"/>
      <c r="ONC2" s="629"/>
      <c r="OND2" s="629"/>
      <c r="ONE2" s="629"/>
      <c r="ONF2" s="629"/>
      <c r="ONG2" s="629"/>
      <c r="ONH2" s="629"/>
      <c r="ONI2" s="629"/>
      <c r="ONJ2" s="629"/>
      <c r="ONK2" s="629"/>
      <c r="ONL2" s="629"/>
      <c r="ONM2" s="629"/>
      <c r="ONN2" s="629"/>
      <c r="ONO2" s="629"/>
      <c r="ONP2" s="629"/>
      <c r="ONQ2" s="629"/>
      <c r="ONR2" s="629"/>
      <c r="ONS2" s="629"/>
      <c r="ONT2" s="629"/>
      <c r="ONU2" s="629"/>
      <c r="ONV2" s="629"/>
      <c r="ONW2" s="629"/>
      <c r="ONX2" s="629"/>
      <c r="ONY2" s="629"/>
      <c r="ONZ2" s="629"/>
      <c r="OOA2" s="629"/>
      <c r="OOB2" s="629"/>
      <c r="OOC2" s="629"/>
      <c r="OOD2" s="629"/>
      <c r="OOE2" s="629"/>
      <c r="OOF2" s="629"/>
      <c r="OOG2" s="629"/>
      <c r="OOH2" s="629"/>
      <c r="OOI2" s="629"/>
      <c r="OOJ2" s="629"/>
      <c r="OOK2" s="629"/>
      <c r="OOL2" s="629"/>
      <c r="OOM2" s="629"/>
      <c r="OON2" s="629"/>
      <c r="OOO2" s="629"/>
      <c r="OOP2" s="629"/>
      <c r="OOQ2" s="629"/>
      <c r="OOR2" s="629"/>
      <c r="OOS2" s="629"/>
      <c r="OOT2" s="629"/>
      <c r="OOU2" s="629"/>
      <c r="OOV2" s="629"/>
      <c r="OOW2" s="629"/>
      <c r="OOX2" s="629"/>
      <c r="OOY2" s="629"/>
      <c r="OOZ2" s="629"/>
      <c r="OPA2" s="629"/>
      <c r="OPB2" s="629"/>
      <c r="OPC2" s="629"/>
      <c r="OPD2" s="629"/>
      <c r="OPE2" s="629"/>
      <c r="OPF2" s="629"/>
      <c r="OPG2" s="629"/>
      <c r="OPH2" s="629"/>
      <c r="OPI2" s="629"/>
      <c r="OPJ2" s="629"/>
      <c r="OPK2" s="629"/>
      <c r="OPL2" s="629"/>
      <c r="OPM2" s="629"/>
      <c r="OPN2" s="629"/>
      <c r="OPO2" s="629"/>
      <c r="OPP2" s="629"/>
      <c r="OPQ2" s="629"/>
      <c r="OPR2" s="629"/>
      <c r="OPS2" s="629"/>
      <c r="OPT2" s="629"/>
      <c r="OPU2" s="629"/>
      <c r="OPV2" s="629"/>
      <c r="OPW2" s="629"/>
      <c r="OPX2" s="629"/>
      <c r="OPY2" s="629"/>
      <c r="OPZ2" s="629"/>
      <c r="OQA2" s="629"/>
      <c r="OQB2" s="629"/>
      <c r="OQC2" s="629"/>
      <c r="OQD2" s="629"/>
      <c r="OQE2" s="629"/>
      <c r="OQF2" s="629"/>
      <c r="OQG2" s="629"/>
      <c r="OQH2" s="629"/>
      <c r="OQI2" s="629"/>
      <c r="OQJ2" s="629"/>
      <c r="OQK2" s="629"/>
      <c r="OQL2" s="629"/>
      <c r="OQM2" s="629"/>
      <c r="OQN2" s="629"/>
      <c r="OQO2" s="629"/>
      <c r="OQP2" s="629"/>
      <c r="OQQ2" s="629"/>
      <c r="OQR2" s="629"/>
      <c r="OQS2" s="629"/>
      <c r="OQT2" s="629"/>
      <c r="OQU2" s="629"/>
      <c r="OQV2" s="629"/>
      <c r="OQW2" s="629"/>
      <c r="OQX2" s="629"/>
      <c r="OQY2" s="629"/>
      <c r="OQZ2" s="629"/>
      <c r="ORA2" s="629"/>
      <c r="ORB2" s="629"/>
      <c r="ORC2" s="629"/>
      <c r="ORD2" s="629"/>
      <c r="ORE2" s="629"/>
      <c r="ORF2" s="629"/>
      <c r="ORG2" s="629"/>
      <c r="ORH2" s="629"/>
      <c r="ORI2" s="629"/>
      <c r="ORJ2" s="629"/>
      <c r="ORK2" s="629"/>
      <c r="ORL2" s="629"/>
      <c r="ORM2" s="629"/>
      <c r="ORN2" s="629"/>
      <c r="ORO2" s="629"/>
      <c r="ORP2" s="629"/>
      <c r="ORQ2" s="629"/>
      <c r="ORR2" s="629"/>
      <c r="ORS2" s="629"/>
      <c r="ORT2" s="629"/>
      <c r="ORU2" s="629"/>
      <c r="ORV2" s="629"/>
      <c r="ORW2" s="629"/>
      <c r="ORX2" s="629"/>
      <c r="ORY2" s="629"/>
      <c r="ORZ2" s="629"/>
      <c r="OSA2" s="629"/>
      <c r="OSB2" s="629"/>
      <c r="OSC2" s="629"/>
      <c r="OSD2" s="629"/>
      <c r="OSE2" s="629"/>
      <c r="OSF2" s="629"/>
      <c r="OSG2" s="629"/>
      <c r="OSH2" s="629"/>
      <c r="OSI2" s="629"/>
      <c r="OSJ2" s="629"/>
      <c r="OSK2" s="629"/>
      <c r="OSL2" s="629"/>
      <c r="OSM2" s="629"/>
      <c r="OSN2" s="629"/>
      <c r="OSO2" s="629"/>
      <c r="OSP2" s="629"/>
      <c r="OSQ2" s="629"/>
      <c r="OSR2" s="629"/>
      <c r="OSS2" s="629"/>
      <c r="OST2" s="629"/>
      <c r="OSU2" s="629"/>
      <c r="OSV2" s="629"/>
      <c r="OSW2" s="629"/>
      <c r="OSX2" s="629"/>
      <c r="OSY2" s="629"/>
      <c r="OSZ2" s="629"/>
      <c r="OTA2" s="629"/>
      <c r="OTB2" s="629"/>
      <c r="OTC2" s="629"/>
      <c r="OTD2" s="629"/>
      <c r="OTE2" s="629"/>
      <c r="OTF2" s="629"/>
      <c r="OTG2" s="629"/>
      <c r="OTH2" s="629"/>
      <c r="OTI2" s="629"/>
      <c r="OTJ2" s="629"/>
      <c r="OTK2" s="629"/>
      <c r="OTL2" s="629"/>
      <c r="OTM2" s="629"/>
      <c r="OTN2" s="629"/>
      <c r="OTO2" s="629"/>
      <c r="OTP2" s="629"/>
      <c r="OTQ2" s="629"/>
      <c r="OTR2" s="629"/>
      <c r="OTS2" s="629"/>
      <c r="OTT2" s="629"/>
      <c r="OTU2" s="629"/>
      <c r="OTV2" s="629"/>
      <c r="OTW2" s="629"/>
      <c r="OTX2" s="629"/>
      <c r="OTY2" s="629"/>
      <c r="OTZ2" s="629"/>
      <c r="OUA2" s="629"/>
      <c r="OUB2" s="629"/>
      <c r="OUC2" s="629"/>
      <c r="OUD2" s="629"/>
      <c r="OUE2" s="629"/>
      <c r="OUF2" s="629"/>
      <c r="OUG2" s="629"/>
      <c r="OUH2" s="629"/>
      <c r="OUI2" s="629"/>
      <c r="OUJ2" s="629"/>
      <c r="OUK2" s="629"/>
      <c r="OUL2" s="629"/>
      <c r="OUM2" s="629"/>
      <c r="OUN2" s="629"/>
      <c r="OUO2" s="629"/>
      <c r="OUP2" s="629"/>
      <c r="OUQ2" s="629"/>
      <c r="OUR2" s="629"/>
      <c r="OUS2" s="629"/>
      <c r="OUT2" s="629"/>
      <c r="OUU2" s="629"/>
      <c r="OUV2" s="629"/>
      <c r="OUW2" s="629"/>
      <c r="OUX2" s="629"/>
      <c r="OUY2" s="629"/>
      <c r="OUZ2" s="629"/>
      <c r="OVA2" s="629"/>
      <c r="OVB2" s="629"/>
      <c r="OVC2" s="629"/>
      <c r="OVD2" s="629"/>
      <c r="OVE2" s="629"/>
      <c r="OVF2" s="629"/>
      <c r="OVG2" s="629"/>
      <c r="OVH2" s="629"/>
      <c r="OVI2" s="629"/>
      <c r="OVJ2" s="629"/>
      <c r="OVK2" s="629"/>
      <c r="OVL2" s="629"/>
      <c r="OVM2" s="629"/>
      <c r="OVN2" s="629"/>
      <c r="OVO2" s="629"/>
      <c r="OVP2" s="629"/>
      <c r="OVQ2" s="629"/>
      <c r="OVR2" s="629"/>
      <c r="OVS2" s="629"/>
      <c r="OVT2" s="629"/>
      <c r="OVU2" s="629"/>
      <c r="OVV2" s="629"/>
      <c r="OVW2" s="629"/>
      <c r="OVX2" s="629"/>
      <c r="OVY2" s="629"/>
      <c r="OVZ2" s="629"/>
      <c r="OWA2" s="629"/>
      <c r="OWB2" s="629"/>
      <c r="OWC2" s="629"/>
      <c r="OWD2" s="629"/>
      <c r="OWE2" s="629"/>
      <c r="OWF2" s="629"/>
      <c r="OWG2" s="629"/>
      <c r="OWH2" s="629"/>
      <c r="OWI2" s="629"/>
      <c r="OWJ2" s="629"/>
      <c r="OWK2" s="629"/>
      <c r="OWL2" s="629"/>
      <c r="OWM2" s="629"/>
      <c r="OWN2" s="629"/>
      <c r="OWO2" s="629"/>
      <c r="OWP2" s="629"/>
      <c r="OWQ2" s="629"/>
      <c r="OWR2" s="629"/>
      <c r="OWS2" s="629"/>
      <c r="OWT2" s="629"/>
      <c r="OWU2" s="629"/>
      <c r="OWV2" s="629"/>
      <c r="OWW2" s="629"/>
      <c r="OWX2" s="629"/>
      <c r="OWY2" s="629"/>
      <c r="OWZ2" s="629"/>
      <c r="OXA2" s="629"/>
      <c r="OXB2" s="629"/>
      <c r="OXC2" s="629"/>
      <c r="OXD2" s="629"/>
      <c r="OXE2" s="629"/>
      <c r="OXF2" s="629"/>
      <c r="OXG2" s="629"/>
      <c r="OXH2" s="629"/>
      <c r="OXI2" s="629"/>
      <c r="OXJ2" s="629"/>
      <c r="OXK2" s="629"/>
      <c r="OXL2" s="629"/>
      <c r="OXM2" s="629"/>
      <c r="OXN2" s="629"/>
      <c r="OXO2" s="629"/>
      <c r="OXP2" s="629"/>
      <c r="OXQ2" s="629"/>
      <c r="OXR2" s="629"/>
      <c r="OXS2" s="629"/>
      <c r="OXT2" s="629"/>
      <c r="OXU2" s="629"/>
      <c r="OXV2" s="629"/>
      <c r="OXW2" s="629"/>
      <c r="OXX2" s="629"/>
      <c r="OXY2" s="629"/>
      <c r="OXZ2" s="629"/>
      <c r="OYA2" s="629"/>
      <c r="OYB2" s="629"/>
      <c r="OYC2" s="629"/>
      <c r="OYD2" s="629"/>
      <c r="OYE2" s="629"/>
      <c r="OYF2" s="629"/>
      <c r="OYG2" s="629"/>
      <c r="OYH2" s="629"/>
      <c r="OYI2" s="629"/>
      <c r="OYJ2" s="629"/>
      <c r="OYK2" s="629"/>
      <c r="OYL2" s="629"/>
      <c r="OYM2" s="629"/>
      <c r="OYN2" s="629"/>
      <c r="OYO2" s="629"/>
      <c r="OYP2" s="629"/>
      <c r="OYQ2" s="629"/>
      <c r="OYR2" s="629"/>
      <c r="OYS2" s="629"/>
      <c r="OYT2" s="629"/>
      <c r="OYU2" s="629"/>
      <c r="OYV2" s="629"/>
      <c r="OYW2" s="629"/>
      <c r="OYX2" s="629"/>
      <c r="OYY2" s="629"/>
      <c r="OYZ2" s="629"/>
      <c r="OZA2" s="629"/>
      <c r="OZB2" s="629"/>
      <c r="OZC2" s="629"/>
      <c r="OZD2" s="629"/>
      <c r="OZE2" s="629"/>
      <c r="OZF2" s="629"/>
      <c r="OZG2" s="629"/>
      <c r="OZH2" s="629"/>
      <c r="OZI2" s="629"/>
      <c r="OZJ2" s="629"/>
      <c r="OZK2" s="629"/>
      <c r="OZL2" s="629"/>
      <c r="OZM2" s="629"/>
      <c r="OZN2" s="629"/>
      <c r="OZO2" s="629"/>
      <c r="OZP2" s="629"/>
      <c r="OZQ2" s="629"/>
      <c r="OZR2" s="629"/>
      <c r="OZS2" s="629"/>
      <c r="OZT2" s="629"/>
      <c r="OZU2" s="629"/>
      <c r="OZV2" s="629"/>
      <c r="OZW2" s="629"/>
      <c r="OZX2" s="629"/>
      <c r="OZY2" s="629"/>
      <c r="OZZ2" s="629"/>
      <c r="PAA2" s="629"/>
      <c r="PAB2" s="629"/>
      <c r="PAC2" s="629"/>
      <c r="PAD2" s="629"/>
      <c r="PAE2" s="629"/>
      <c r="PAF2" s="629"/>
      <c r="PAG2" s="629"/>
      <c r="PAH2" s="629"/>
      <c r="PAI2" s="629"/>
      <c r="PAJ2" s="629"/>
      <c r="PAK2" s="629"/>
      <c r="PAL2" s="629"/>
      <c r="PAM2" s="629"/>
      <c r="PAN2" s="629"/>
      <c r="PAO2" s="629"/>
      <c r="PAP2" s="629"/>
      <c r="PAQ2" s="629"/>
      <c r="PAR2" s="629"/>
      <c r="PAS2" s="629"/>
      <c r="PAT2" s="629"/>
      <c r="PAU2" s="629"/>
      <c r="PAV2" s="629"/>
      <c r="PAW2" s="629"/>
      <c r="PAX2" s="629"/>
      <c r="PAY2" s="629"/>
      <c r="PAZ2" s="629"/>
      <c r="PBA2" s="629"/>
      <c r="PBB2" s="629"/>
      <c r="PBC2" s="629"/>
      <c r="PBD2" s="629"/>
      <c r="PBE2" s="629"/>
      <c r="PBF2" s="629"/>
      <c r="PBG2" s="629"/>
      <c r="PBH2" s="629"/>
      <c r="PBI2" s="629"/>
      <c r="PBJ2" s="629"/>
      <c r="PBK2" s="629"/>
      <c r="PBL2" s="629"/>
      <c r="PBM2" s="629"/>
      <c r="PBN2" s="629"/>
      <c r="PBO2" s="629"/>
      <c r="PBP2" s="629"/>
      <c r="PBQ2" s="629"/>
      <c r="PBR2" s="629"/>
      <c r="PBS2" s="629"/>
      <c r="PBT2" s="629"/>
      <c r="PBU2" s="629"/>
      <c r="PBV2" s="629"/>
      <c r="PBW2" s="629"/>
      <c r="PBX2" s="629"/>
      <c r="PBY2" s="629"/>
      <c r="PBZ2" s="629"/>
      <c r="PCA2" s="629"/>
      <c r="PCB2" s="629"/>
      <c r="PCC2" s="629"/>
      <c r="PCD2" s="629"/>
      <c r="PCE2" s="629"/>
      <c r="PCF2" s="629"/>
      <c r="PCG2" s="629"/>
      <c r="PCH2" s="629"/>
      <c r="PCI2" s="629"/>
      <c r="PCJ2" s="629"/>
      <c r="PCK2" s="629"/>
      <c r="PCL2" s="629"/>
      <c r="PCM2" s="629"/>
      <c r="PCN2" s="629"/>
      <c r="PCO2" s="629"/>
      <c r="PCP2" s="629"/>
      <c r="PCQ2" s="629"/>
      <c r="PCR2" s="629"/>
      <c r="PCS2" s="629"/>
      <c r="PCT2" s="629"/>
      <c r="PCU2" s="629"/>
      <c r="PCV2" s="629"/>
      <c r="PCW2" s="629"/>
      <c r="PCX2" s="629"/>
      <c r="PCY2" s="629"/>
      <c r="PCZ2" s="629"/>
      <c r="PDA2" s="629"/>
      <c r="PDB2" s="629"/>
      <c r="PDC2" s="629"/>
      <c r="PDD2" s="629"/>
      <c r="PDE2" s="629"/>
      <c r="PDF2" s="629"/>
      <c r="PDG2" s="629"/>
      <c r="PDH2" s="629"/>
      <c r="PDI2" s="629"/>
      <c r="PDJ2" s="629"/>
      <c r="PDK2" s="629"/>
      <c r="PDL2" s="629"/>
      <c r="PDM2" s="629"/>
      <c r="PDN2" s="629"/>
      <c r="PDO2" s="629"/>
      <c r="PDP2" s="629"/>
      <c r="PDQ2" s="629"/>
      <c r="PDR2" s="629"/>
      <c r="PDS2" s="629"/>
      <c r="PDT2" s="629"/>
      <c r="PDU2" s="629"/>
      <c r="PDV2" s="629"/>
      <c r="PDW2" s="629"/>
      <c r="PDX2" s="629"/>
      <c r="PDY2" s="629"/>
      <c r="PDZ2" s="629"/>
      <c r="PEA2" s="629"/>
      <c r="PEB2" s="629"/>
      <c r="PEC2" s="629"/>
      <c r="PED2" s="629"/>
      <c r="PEE2" s="629"/>
      <c r="PEF2" s="629"/>
      <c r="PEG2" s="629"/>
      <c r="PEH2" s="629"/>
      <c r="PEI2" s="629"/>
      <c r="PEJ2" s="629"/>
      <c r="PEK2" s="629"/>
      <c r="PEL2" s="629"/>
      <c r="PEM2" s="629"/>
      <c r="PEN2" s="629"/>
      <c r="PEO2" s="629"/>
      <c r="PEP2" s="629"/>
      <c r="PEQ2" s="629"/>
      <c r="PER2" s="629"/>
      <c r="PES2" s="629"/>
      <c r="PET2" s="629"/>
      <c r="PEU2" s="629"/>
      <c r="PEV2" s="629"/>
      <c r="PEW2" s="629"/>
      <c r="PEX2" s="629"/>
      <c r="PEY2" s="629"/>
      <c r="PEZ2" s="629"/>
      <c r="PFA2" s="629"/>
      <c r="PFB2" s="629"/>
      <c r="PFC2" s="629"/>
      <c r="PFD2" s="629"/>
      <c r="PFE2" s="629"/>
      <c r="PFF2" s="629"/>
      <c r="PFG2" s="629"/>
      <c r="PFH2" s="629"/>
      <c r="PFI2" s="629"/>
      <c r="PFJ2" s="629"/>
      <c r="PFK2" s="629"/>
      <c r="PFL2" s="629"/>
      <c r="PFM2" s="629"/>
      <c r="PFN2" s="629"/>
      <c r="PFO2" s="629"/>
      <c r="PFP2" s="629"/>
      <c r="PFQ2" s="629"/>
      <c r="PFR2" s="629"/>
      <c r="PFS2" s="629"/>
      <c r="PFT2" s="629"/>
      <c r="PFU2" s="629"/>
      <c r="PFV2" s="629"/>
      <c r="PFW2" s="629"/>
      <c r="PFX2" s="629"/>
      <c r="PFY2" s="629"/>
      <c r="PFZ2" s="629"/>
      <c r="PGA2" s="629"/>
      <c r="PGB2" s="629"/>
      <c r="PGC2" s="629"/>
      <c r="PGD2" s="629"/>
      <c r="PGE2" s="629"/>
      <c r="PGF2" s="629"/>
      <c r="PGG2" s="629"/>
      <c r="PGH2" s="629"/>
      <c r="PGI2" s="629"/>
      <c r="PGJ2" s="629"/>
      <c r="PGK2" s="629"/>
      <c r="PGL2" s="629"/>
      <c r="PGM2" s="629"/>
      <c r="PGN2" s="629"/>
      <c r="PGO2" s="629"/>
      <c r="PGP2" s="629"/>
      <c r="PGQ2" s="629"/>
      <c r="PGR2" s="629"/>
      <c r="PGS2" s="629"/>
      <c r="PGT2" s="629"/>
      <c r="PGU2" s="629"/>
      <c r="PGV2" s="629"/>
      <c r="PGW2" s="629"/>
      <c r="PGX2" s="629"/>
      <c r="PGY2" s="629"/>
      <c r="PGZ2" s="629"/>
      <c r="PHA2" s="629"/>
      <c r="PHB2" s="629"/>
      <c r="PHC2" s="629"/>
      <c r="PHD2" s="629"/>
      <c r="PHE2" s="629"/>
      <c r="PHF2" s="629"/>
      <c r="PHG2" s="629"/>
      <c r="PHH2" s="629"/>
      <c r="PHI2" s="629"/>
      <c r="PHJ2" s="629"/>
      <c r="PHK2" s="629"/>
      <c r="PHL2" s="629"/>
      <c r="PHM2" s="629"/>
      <c r="PHN2" s="629"/>
      <c r="PHO2" s="629"/>
      <c r="PHP2" s="629"/>
      <c r="PHQ2" s="629"/>
      <c r="PHR2" s="629"/>
      <c r="PHS2" s="629"/>
      <c r="PHT2" s="629"/>
      <c r="PHU2" s="629"/>
      <c r="PHV2" s="629"/>
      <c r="PHW2" s="629"/>
      <c r="PHX2" s="629"/>
      <c r="PHY2" s="629"/>
      <c r="PHZ2" s="629"/>
      <c r="PIA2" s="629"/>
      <c r="PIB2" s="629"/>
      <c r="PIC2" s="629"/>
      <c r="PID2" s="629"/>
      <c r="PIE2" s="629"/>
      <c r="PIF2" s="629"/>
      <c r="PIG2" s="629"/>
      <c r="PIH2" s="629"/>
      <c r="PII2" s="629"/>
      <c r="PIJ2" s="629"/>
      <c r="PIK2" s="629"/>
      <c r="PIL2" s="629"/>
      <c r="PIM2" s="629"/>
      <c r="PIN2" s="629"/>
      <c r="PIO2" s="629"/>
      <c r="PIP2" s="629"/>
      <c r="PIQ2" s="629"/>
      <c r="PIR2" s="629"/>
      <c r="PIS2" s="629"/>
      <c r="PIT2" s="629"/>
      <c r="PIU2" s="629"/>
      <c r="PIV2" s="629"/>
      <c r="PIW2" s="629"/>
      <c r="PIX2" s="629"/>
      <c r="PIY2" s="629"/>
      <c r="PIZ2" s="629"/>
      <c r="PJA2" s="629"/>
      <c r="PJB2" s="629"/>
      <c r="PJC2" s="629"/>
      <c r="PJD2" s="629"/>
      <c r="PJE2" s="629"/>
      <c r="PJF2" s="629"/>
      <c r="PJG2" s="629"/>
      <c r="PJH2" s="629"/>
      <c r="PJI2" s="629"/>
      <c r="PJJ2" s="629"/>
      <c r="PJK2" s="629"/>
      <c r="PJL2" s="629"/>
      <c r="PJM2" s="629"/>
      <c r="PJN2" s="629"/>
      <c r="PJO2" s="629"/>
      <c r="PJP2" s="629"/>
      <c r="PJQ2" s="629"/>
      <c r="PJR2" s="629"/>
      <c r="PJS2" s="629"/>
      <c r="PJT2" s="629"/>
      <c r="PJU2" s="629"/>
      <c r="PJV2" s="629"/>
      <c r="PJW2" s="629"/>
      <c r="PJX2" s="629"/>
      <c r="PJY2" s="629"/>
      <c r="PJZ2" s="629"/>
      <c r="PKA2" s="629"/>
      <c r="PKB2" s="629"/>
      <c r="PKC2" s="629"/>
      <c r="PKD2" s="629"/>
      <c r="PKE2" s="629"/>
      <c r="PKF2" s="629"/>
      <c r="PKG2" s="629"/>
      <c r="PKH2" s="629"/>
      <c r="PKI2" s="629"/>
      <c r="PKJ2" s="629"/>
      <c r="PKK2" s="629"/>
      <c r="PKL2" s="629"/>
      <c r="PKM2" s="629"/>
      <c r="PKN2" s="629"/>
      <c r="PKO2" s="629"/>
      <c r="PKP2" s="629"/>
      <c r="PKQ2" s="629"/>
      <c r="PKR2" s="629"/>
      <c r="PKS2" s="629"/>
      <c r="PKT2" s="629"/>
      <c r="PKU2" s="629"/>
      <c r="PKV2" s="629"/>
      <c r="PKW2" s="629"/>
      <c r="PKX2" s="629"/>
      <c r="PKY2" s="629"/>
      <c r="PKZ2" s="629"/>
      <c r="PLA2" s="629"/>
      <c r="PLB2" s="629"/>
      <c r="PLC2" s="629"/>
      <c r="PLD2" s="629"/>
      <c r="PLE2" s="629"/>
      <c r="PLF2" s="629"/>
      <c r="PLG2" s="629"/>
      <c r="PLH2" s="629"/>
      <c r="PLI2" s="629"/>
      <c r="PLJ2" s="629"/>
      <c r="PLK2" s="629"/>
      <c r="PLL2" s="629"/>
      <c r="PLM2" s="629"/>
      <c r="PLN2" s="629"/>
      <c r="PLO2" s="629"/>
      <c r="PLP2" s="629"/>
      <c r="PLQ2" s="629"/>
      <c r="PLR2" s="629"/>
      <c r="PLS2" s="629"/>
      <c r="PLT2" s="629"/>
      <c r="PLU2" s="629"/>
      <c r="PLV2" s="629"/>
      <c r="PLW2" s="629"/>
      <c r="PLX2" s="629"/>
      <c r="PLY2" s="629"/>
      <c r="PLZ2" s="629"/>
      <c r="PMA2" s="629"/>
      <c r="PMB2" s="629"/>
      <c r="PMC2" s="629"/>
      <c r="PMD2" s="629"/>
      <c r="PME2" s="629"/>
      <c r="PMF2" s="629"/>
      <c r="PMG2" s="629"/>
      <c r="PMH2" s="629"/>
      <c r="PMI2" s="629"/>
      <c r="PMJ2" s="629"/>
      <c r="PMK2" s="629"/>
      <c r="PML2" s="629"/>
      <c r="PMM2" s="629"/>
      <c r="PMN2" s="629"/>
      <c r="PMO2" s="629"/>
      <c r="PMP2" s="629"/>
      <c r="PMQ2" s="629"/>
      <c r="PMR2" s="629"/>
      <c r="PMS2" s="629"/>
      <c r="PMT2" s="629"/>
      <c r="PMU2" s="629"/>
      <c r="PMV2" s="629"/>
      <c r="PMW2" s="629"/>
      <c r="PMX2" s="629"/>
      <c r="PMY2" s="629"/>
      <c r="PMZ2" s="629"/>
      <c r="PNA2" s="629"/>
      <c r="PNB2" s="629"/>
      <c r="PNC2" s="629"/>
      <c r="PND2" s="629"/>
      <c r="PNE2" s="629"/>
      <c r="PNF2" s="629"/>
      <c r="PNG2" s="629"/>
      <c r="PNH2" s="629"/>
      <c r="PNI2" s="629"/>
      <c r="PNJ2" s="629"/>
      <c r="PNK2" s="629"/>
      <c r="PNL2" s="629"/>
      <c r="PNM2" s="629"/>
      <c r="PNN2" s="629"/>
      <c r="PNO2" s="629"/>
      <c r="PNP2" s="629"/>
      <c r="PNQ2" s="629"/>
      <c r="PNR2" s="629"/>
      <c r="PNS2" s="629"/>
      <c r="PNT2" s="629"/>
      <c r="PNU2" s="629"/>
      <c r="PNV2" s="629"/>
      <c r="PNW2" s="629"/>
      <c r="PNX2" s="629"/>
      <c r="PNY2" s="629"/>
      <c r="PNZ2" s="629"/>
      <c r="POA2" s="629"/>
      <c r="POB2" s="629"/>
      <c r="POC2" s="629"/>
      <c r="POD2" s="629"/>
      <c r="POE2" s="629"/>
      <c r="POF2" s="629"/>
      <c r="POG2" s="629"/>
      <c r="POH2" s="629"/>
      <c r="POI2" s="629"/>
      <c r="POJ2" s="629"/>
      <c r="POK2" s="629"/>
      <c r="POL2" s="629"/>
      <c r="POM2" s="629"/>
      <c r="PON2" s="629"/>
      <c r="POO2" s="629"/>
      <c r="POP2" s="629"/>
      <c r="POQ2" s="629"/>
      <c r="POR2" s="629"/>
      <c r="POS2" s="629"/>
      <c r="POT2" s="629"/>
      <c r="POU2" s="629"/>
      <c r="POV2" s="629"/>
      <c r="POW2" s="629"/>
      <c r="POX2" s="629"/>
      <c r="POY2" s="629"/>
      <c r="POZ2" s="629"/>
      <c r="PPA2" s="629"/>
      <c r="PPB2" s="629"/>
      <c r="PPC2" s="629"/>
      <c r="PPD2" s="629"/>
      <c r="PPE2" s="629"/>
      <c r="PPF2" s="629"/>
      <c r="PPG2" s="629"/>
      <c r="PPH2" s="629"/>
      <c r="PPI2" s="629"/>
      <c r="PPJ2" s="629"/>
      <c r="PPK2" s="629"/>
      <c r="PPL2" s="629"/>
      <c r="PPM2" s="629"/>
      <c r="PPN2" s="629"/>
      <c r="PPO2" s="629"/>
      <c r="PPP2" s="629"/>
      <c r="PPQ2" s="629"/>
      <c r="PPR2" s="629"/>
      <c r="PPS2" s="629"/>
      <c r="PPT2" s="629"/>
      <c r="PPU2" s="629"/>
      <c r="PPV2" s="629"/>
      <c r="PPW2" s="629"/>
      <c r="PPX2" s="629"/>
      <c r="PPY2" s="629"/>
      <c r="PPZ2" s="629"/>
      <c r="PQA2" s="629"/>
      <c r="PQB2" s="629"/>
      <c r="PQC2" s="629"/>
      <c r="PQD2" s="629"/>
      <c r="PQE2" s="629"/>
      <c r="PQF2" s="629"/>
      <c r="PQG2" s="629"/>
      <c r="PQH2" s="629"/>
      <c r="PQI2" s="629"/>
      <c r="PQJ2" s="629"/>
      <c r="PQK2" s="629"/>
      <c r="PQL2" s="629"/>
      <c r="PQM2" s="629"/>
      <c r="PQN2" s="629"/>
      <c r="PQO2" s="629"/>
      <c r="PQP2" s="629"/>
      <c r="PQQ2" s="629"/>
      <c r="PQR2" s="629"/>
      <c r="PQS2" s="629"/>
      <c r="PQT2" s="629"/>
      <c r="PQU2" s="629"/>
      <c r="PQV2" s="629"/>
      <c r="PQW2" s="629"/>
      <c r="PQX2" s="629"/>
      <c r="PQY2" s="629"/>
      <c r="PQZ2" s="629"/>
      <c r="PRA2" s="629"/>
      <c r="PRB2" s="629"/>
      <c r="PRC2" s="629"/>
      <c r="PRD2" s="629"/>
      <c r="PRE2" s="629"/>
      <c r="PRF2" s="629"/>
      <c r="PRG2" s="629"/>
      <c r="PRH2" s="629"/>
      <c r="PRI2" s="629"/>
      <c r="PRJ2" s="629"/>
      <c r="PRK2" s="629"/>
      <c r="PRL2" s="629"/>
      <c r="PRM2" s="629"/>
      <c r="PRN2" s="629"/>
      <c r="PRO2" s="629"/>
      <c r="PRP2" s="629"/>
      <c r="PRQ2" s="629"/>
      <c r="PRR2" s="629"/>
      <c r="PRS2" s="629"/>
      <c r="PRT2" s="629"/>
      <c r="PRU2" s="629"/>
      <c r="PRV2" s="629"/>
      <c r="PRW2" s="629"/>
      <c r="PRX2" s="629"/>
      <c r="PRY2" s="629"/>
      <c r="PRZ2" s="629"/>
      <c r="PSA2" s="629"/>
      <c r="PSB2" s="629"/>
      <c r="PSC2" s="629"/>
      <c r="PSD2" s="629"/>
      <c r="PSE2" s="629"/>
      <c r="PSF2" s="629"/>
      <c r="PSG2" s="629"/>
      <c r="PSH2" s="629"/>
      <c r="PSI2" s="629"/>
      <c r="PSJ2" s="629"/>
      <c r="PSK2" s="629"/>
      <c r="PSL2" s="629"/>
      <c r="PSM2" s="629"/>
      <c r="PSN2" s="629"/>
      <c r="PSO2" s="629"/>
      <c r="PSP2" s="629"/>
      <c r="PSQ2" s="629"/>
      <c r="PSR2" s="629"/>
      <c r="PSS2" s="629"/>
      <c r="PST2" s="629"/>
      <c r="PSU2" s="629"/>
      <c r="PSV2" s="629"/>
      <c r="PSW2" s="629"/>
      <c r="PSX2" s="629"/>
      <c r="PSY2" s="629"/>
      <c r="PSZ2" s="629"/>
      <c r="PTA2" s="629"/>
      <c r="PTB2" s="629"/>
      <c r="PTC2" s="629"/>
      <c r="PTD2" s="629"/>
      <c r="PTE2" s="629"/>
      <c r="PTF2" s="629"/>
      <c r="PTG2" s="629"/>
      <c r="PTH2" s="629"/>
      <c r="PTI2" s="629"/>
      <c r="PTJ2" s="629"/>
      <c r="PTK2" s="629"/>
      <c r="PTL2" s="629"/>
      <c r="PTM2" s="629"/>
      <c r="PTN2" s="629"/>
      <c r="PTO2" s="629"/>
      <c r="PTP2" s="629"/>
      <c r="PTQ2" s="629"/>
      <c r="PTR2" s="629"/>
      <c r="PTS2" s="629"/>
      <c r="PTT2" s="629"/>
      <c r="PTU2" s="629"/>
      <c r="PTV2" s="629"/>
      <c r="PTW2" s="629"/>
      <c r="PTX2" s="629"/>
      <c r="PTY2" s="629"/>
      <c r="PTZ2" s="629"/>
      <c r="PUA2" s="629"/>
      <c r="PUB2" s="629"/>
      <c r="PUC2" s="629"/>
      <c r="PUD2" s="629"/>
      <c r="PUE2" s="629"/>
      <c r="PUF2" s="629"/>
      <c r="PUG2" s="629"/>
      <c r="PUH2" s="629"/>
      <c r="PUI2" s="629"/>
      <c r="PUJ2" s="629"/>
      <c r="PUK2" s="629"/>
      <c r="PUL2" s="629"/>
      <c r="PUM2" s="629"/>
      <c r="PUN2" s="629"/>
      <c r="PUO2" s="629"/>
      <c r="PUP2" s="629"/>
      <c r="PUQ2" s="629"/>
      <c r="PUR2" s="629"/>
      <c r="PUS2" s="629"/>
      <c r="PUT2" s="629"/>
      <c r="PUU2" s="629"/>
      <c r="PUV2" s="629"/>
      <c r="PUW2" s="629"/>
      <c r="PUX2" s="629"/>
      <c r="PUY2" s="629"/>
      <c r="PUZ2" s="629"/>
      <c r="PVA2" s="629"/>
      <c r="PVB2" s="629"/>
      <c r="PVC2" s="629"/>
      <c r="PVD2" s="629"/>
      <c r="PVE2" s="629"/>
      <c r="PVF2" s="629"/>
      <c r="PVG2" s="629"/>
      <c r="PVH2" s="629"/>
      <c r="PVI2" s="629"/>
      <c r="PVJ2" s="629"/>
      <c r="PVK2" s="629"/>
      <c r="PVL2" s="629"/>
      <c r="PVM2" s="629"/>
      <c r="PVN2" s="629"/>
      <c r="PVO2" s="629"/>
      <c r="PVP2" s="629"/>
      <c r="PVQ2" s="629"/>
      <c r="PVR2" s="629"/>
      <c r="PVS2" s="629"/>
      <c r="PVT2" s="629"/>
      <c r="PVU2" s="629"/>
      <c r="PVV2" s="629"/>
      <c r="PVW2" s="629"/>
      <c r="PVX2" s="629"/>
      <c r="PVY2" s="629"/>
      <c r="PVZ2" s="629"/>
      <c r="PWA2" s="629"/>
      <c r="PWB2" s="629"/>
      <c r="PWC2" s="629"/>
      <c r="PWD2" s="629"/>
      <c r="PWE2" s="629"/>
      <c r="PWF2" s="629"/>
      <c r="PWG2" s="629"/>
      <c r="PWH2" s="629"/>
      <c r="PWI2" s="629"/>
      <c r="PWJ2" s="629"/>
      <c r="PWK2" s="629"/>
      <c r="PWL2" s="629"/>
      <c r="PWM2" s="629"/>
      <c r="PWN2" s="629"/>
      <c r="PWO2" s="629"/>
      <c r="PWP2" s="629"/>
      <c r="PWQ2" s="629"/>
      <c r="PWR2" s="629"/>
      <c r="PWS2" s="629"/>
      <c r="PWT2" s="629"/>
      <c r="PWU2" s="629"/>
      <c r="PWV2" s="629"/>
      <c r="PWW2" s="629"/>
      <c r="PWX2" s="629"/>
      <c r="PWY2" s="629"/>
      <c r="PWZ2" s="629"/>
      <c r="PXA2" s="629"/>
      <c r="PXB2" s="629"/>
      <c r="PXC2" s="629"/>
      <c r="PXD2" s="629"/>
      <c r="PXE2" s="629"/>
      <c r="PXF2" s="629"/>
      <c r="PXG2" s="629"/>
      <c r="PXH2" s="629"/>
      <c r="PXI2" s="629"/>
      <c r="PXJ2" s="629"/>
      <c r="PXK2" s="629"/>
      <c r="PXL2" s="629"/>
      <c r="PXM2" s="629"/>
      <c r="PXN2" s="629"/>
      <c r="PXO2" s="629"/>
      <c r="PXP2" s="629"/>
      <c r="PXQ2" s="629"/>
      <c r="PXR2" s="629"/>
      <c r="PXS2" s="629"/>
      <c r="PXT2" s="629"/>
      <c r="PXU2" s="629"/>
      <c r="PXV2" s="629"/>
      <c r="PXW2" s="629"/>
      <c r="PXX2" s="629"/>
      <c r="PXY2" s="629"/>
      <c r="PXZ2" s="629"/>
      <c r="PYA2" s="629"/>
      <c r="PYB2" s="629"/>
      <c r="PYC2" s="629"/>
      <c r="PYD2" s="629"/>
      <c r="PYE2" s="629"/>
      <c r="PYF2" s="629"/>
      <c r="PYG2" s="629"/>
      <c r="PYH2" s="629"/>
      <c r="PYI2" s="629"/>
      <c r="PYJ2" s="629"/>
      <c r="PYK2" s="629"/>
      <c r="PYL2" s="629"/>
      <c r="PYM2" s="629"/>
      <c r="PYN2" s="629"/>
      <c r="PYO2" s="629"/>
      <c r="PYP2" s="629"/>
      <c r="PYQ2" s="629"/>
      <c r="PYR2" s="629"/>
      <c r="PYS2" s="629"/>
      <c r="PYT2" s="629"/>
      <c r="PYU2" s="629"/>
      <c r="PYV2" s="629"/>
      <c r="PYW2" s="629"/>
      <c r="PYX2" s="629"/>
      <c r="PYY2" s="629"/>
      <c r="PYZ2" s="629"/>
      <c r="PZA2" s="629"/>
      <c r="PZB2" s="629"/>
      <c r="PZC2" s="629"/>
      <c r="PZD2" s="629"/>
      <c r="PZE2" s="629"/>
      <c r="PZF2" s="629"/>
      <c r="PZG2" s="629"/>
      <c r="PZH2" s="629"/>
      <c r="PZI2" s="629"/>
      <c r="PZJ2" s="629"/>
      <c r="PZK2" s="629"/>
      <c r="PZL2" s="629"/>
      <c r="PZM2" s="629"/>
      <c r="PZN2" s="629"/>
      <c r="PZO2" s="629"/>
      <c r="PZP2" s="629"/>
      <c r="PZQ2" s="629"/>
      <c r="PZR2" s="629"/>
      <c r="PZS2" s="629"/>
      <c r="PZT2" s="629"/>
      <c r="PZU2" s="629"/>
      <c r="PZV2" s="629"/>
      <c r="PZW2" s="629"/>
      <c r="PZX2" s="629"/>
      <c r="PZY2" s="629"/>
      <c r="PZZ2" s="629"/>
      <c r="QAA2" s="629"/>
      <c r="QAB2" s="629"/>
      <c r="QAC2" s="629"/>
      <c r="QAD2" s="629"/>
      <c r="QAE2" s="629"/>
      <c r="QAF2" s="629"/>
      <c r="QAG2" s="629"/>
      <c r="QAH2" s="629"/>
      <c r="QAI2" s="629"/>
      <c r="QAJ2" s="629"/>
      <c r="QAK2" s="629"/>
      <c r="QAL2" s="629"/>
      <c r="QAM2" s="629"/>
      <c r="QAN2" s="629"/>
      <c r="QAO2" s="629"/>
      <c r="QAP2" s="629"/>
      <c r="QAQ2" s="629"/>
      <c r="QAR2" s="629"/>
      <c r="QAS2" s="629"/>
      <c r="QAT2" s="629"/>
      <c r="QAU2" s="629"/>
      <c r="QAV2" s="629"/>
      <c r="QAW2" s="629"/>
      <c r="QAX2" s="629"/>
      <c r="QAY2" s="629"/>
      <c r="QAZ2" s="629"/>
      <c r="QBA2" s="629"/>
      <c r="QBB2" s="629"/>
      <c r="QBC2" s="629"/>
      <c r="QBD2" s="629"/>
      <c r="QBE2" s="629"/>
      <c r="QBF2" s="629"/>
      <c r="QBG2" s="629"/>
      <c r="QBH2" s="629"/>
      <c r="QBI2" s="629"/>
      <c r="QBJ2" s="629"/>
      <c r="QBK2" s="629"/>
      <c r="QBL2" s="629"/>
      <c r="QBM2" s="629"/>
      <c r="QBN2" s="629"/>
      <c r="QBO2" s="629"/>
      <c r="QBP2" s="629"/>
      <c r="QBQ2" s="629"/>
      <c r="QBR2" s="629"/>
      <c r="QBS2" s="629"/>
      <c r="QBT2" s="629"/>
      <c r="QBU2" s="629"/>
      <c r="QBV2" s="629"/>
      <c r="QBW2" s="629"/>
      <c r="QBX2" s="629"/>
      <c r="QBY2" s="629"/>
      <c r="QBZ2" s="629"/>
      <c r="QCA2" s="629"/>
      <c r="QCB2" s="629"/>
      <c r="QCC2" s="629"/>
      <c r="QCD2" s="629"/>
      <c r="QCE2" s="629"/>
      <c r="QCF2" s="629"/>
      <c r="QCG2" s="629"/>
      <c r="QCH2" s="629"/>
      <c r="QCI2" s="629"/>
      <c r="QCJ2" s="629"/>
      <c r="QCK2" s="629"/>
      <c r="QCL2" s="629"/>
      <c r="QCM2" s="629"/>
      <c r="QCN2" s="629"/>
      <c r="QCO2" s="629"/>
      <c r="QCP2" s="629"/>
      <c r="QCQ2" s="629"/>
      <c r="QCR2" s="629"/>
      <c r="QCS2" s="629"/>
      <c r="QCT2" s="629"/>
      <c r="QCU2" s="629"/>
      <c r="QCV2" s="629"/>
      <c r="QCW2" s="629"/>
      <c r="QCX2" s="629"/>
      <c r="QCY2" s="629"/>
      <c r="QCZ2" s="629"/>
      <c r="QDA2" s="629"/>
      <c r="QDB2" s="629"/>
      <c r="QDC2" s="629"/>
      <c r="QDD2" s="629"/>
      <c r="QDE2" s="629"/>
      <c r="QDF2" s="629"/>
      <c r="QDG2" s="629"/>
      <c r="QDH2" s="629"/>
      <c r="QDI2" s="629"/>
      <c r="QDJ2" s="629"/>
      <c r="QDK2" s="629"/>
      <c r="QDL2" s="629"/>
      <c r="QDM2" s="629"/>
      <c r="QDN2" s="629"/>
      <c r="QDO2" s="629"/>
      <c r="QDP2" s="629"/>
      <c r="QDQ2" s="629"/>
      <c r="QDR2" s="629"/>
      <c r="QDS2" s="629"/>
      <c r="QDT2" s="629"/>
      <c r="QDU2" s="629"/>
      <c r="QDV2" s="629"/>
      <c r="QDW2" s="629"/>
      <c r="QDX2" s="629"/>
      <c r="QDY2" s="629"/>
      <c r="QDZ2" s="629"/>
      <c r="QEA2" s="629"/>
      <c r="QEB2" s="629"/>
      <c r="QEC2" s="629"/>
      <c r="QED2" s="629"/>
      <c r="QEE2" s="629"/>
      <c r="QEF2" s="629"/>
      <c r="QEG2" s="629"/>
      <c r="QEH2" s="629"/>
      <c r="QEI2" s="629"/>
      <c r="QEJ2" s="629"/>
      <c r="QEK2" s="629"/>
      <c r="QEL2" s="629"/>
      <c r="QEM2" s="629"/>
      <c r="QEN2" s="629"/>
      <c r="QEO2" s="629"/>
      <c r="QEP2" s="629"/>
      <c r="QEQ2" s="629"/>
      <c r="QER2" s="629"/>
      <c r="QES2" s="629"/>
      <c r="QET2" s="629"/>
      <c r="QEU2" s="629"/>
      <c r="QEV2" s="629"/>
      <c r="QEW2" s="629"/>
      <c r="QEX2" s="629"/>
      <c r="QEY2" s="629"/>
      <c r="QEZ2" s="629"/>
      <c r="QFA2" s="629"/>
      <c r="QFB2" s="629"/>
      <c r="QFC2" s="629"/>
      <c r="QFD2" s="629"/>
      <c r="QFE2" s="629"/>
      <c r="QFF2" s="629"/>
      <c r="QFG2" s="629"/>
      <c r="QFH2" s="629"/>
      <c r="QFI2" s="629"/>
      <c r="QFJ2" s="629"/>
      <c r="QFK2" s="629"/>
      <c r="QFL2" s="629"/>
      <c r="QFM2" s="629"/>
      <c r="QFN2" s="629"/>
      <c r="QFO2" s="629"/>
      <c r="QFP2" s="629"/>
      <c r="QFQ2" s="629"/>
      <c r="QFR2" s="629"/>
      <c r="QFS2" s="629"/>
      <c r="QFT2" s="629"/>
      <c r="QFU2" s="629"/>
      <c r="QFV2" s="629"/>
      <c r="QFW2" s="629"/>
      <c r="QFX2" s="629"/>
      <c r="QFY2" s="629"/>
      <c r="QFZ2" s="629"/>
      <c r="QGA2" s="629"/>
      <c r="QGB2" s="629"/>
      <c r="QGC2" s="629"/>
      <c r="QGD2" s="629"/>
      <c r="QGE2" s="629"/>
      <c r="QGF2" s="629"/>
      <c r="QGG2" s="629"/>
      <c r="QGH2" s="629"/>
      <c r="QGI2" s="629"/>
      <c r="QGJ2" s="629"/>
      <c r="QGK2" s="629"/>
      <c r="QGL2" s="629"/>
      <c r="QGM2" s="629"/>
      <c r="QGN2" s="629"/>
      <c r="QGO2" s="629"/>
      <c r="QGP2" s="629"/>
      <c r="QGQ2" s="629"/>
      <c r="QGR2" s="629"/>
      <c r="QGS2" s="629"/>
      <c r="QGT2" s="629"/>
      <c r="QGU2" s="629"/>
      <c r="QGV2" s="629"/>
      <c r="QGW2" s="629"/>
      <c r="QGX2" s="629"/>
      <c r="QGY2" s="629"/>
      <c r="QGZ2" s="629"/>
      <c r="QHA2" s="629"/>
      <c r="QHB2" s="629"/>
      <c r="QHC2" s="629"/>
      <c r="QHD2" s="629"/>
      <c r="QHE2" s="629"/>
      <c r="QHF2" s="629"/>
      <c r="QHG2" s="629"/>
      <c r="QHH2" s="629"/>
      <c r="QHI2" s="629"/>
      <c r="QHJ2" s="629"/>
      <c r="QHK2" s="629"/>
      <c r="QHL2" s="629"/>
      <c r="QHM2" s="629"/>
      <c r="QHN2" s="629"/>
      <c r="QHO2" s="629"/>
      <c r="QHP2" s="629"/>
      <c r="QHQ2" s="629"/>
      <c r="QHR2" s="629"/>
      <c r="QHS2" s="629"/>
      <c r="QHT2" s="629"/>
      <c r="QHU2" s="629"/>
      <c r="QHV2" s="629"/>
      <c r="QHW2" s="629"/>
      <c r="QHX2" s="629"/>
      <c r="QHY2" s="629"/>
      <c r="QHZ2" s="629"/>
      <c r="QIA2" s="629"/>
      <c r="QIB2" s="629"/>
      <c r="QIC2" s="629"/>
      <c r="QID2" s="629"/>
      <c r="QIE2" s="629"/>
      <c r="QIF2" s="629"/>
      <c r="QIG2" s="629"/>
      <c r="QIH2" s="629"/>
      <c r="QII2" s="629"/>
      <c r="QIJ2" s="629"/>
      <c r="QIK2" s="629"/>
      <c r="QIL2" s="629"/>
      <c r="QIM2" s="629"/>
      <c r="QIN2" s="629"/>
      <c r="QIO2" s="629"/>
      <c r="QIP2" s="629"/>
      <c r="QIQ2" s="629"/>
      <c r="QIR2" s="629"/>
      <c r="QIS2" s="629"/>
      <c r="QIT2" s="629"/>
      <c r="QIU2" s="629"/>
      <c r="QIV2" s="629"/>
      <c r="QIW2" s="629"/>
      <c r="QIX2" s="629"/>
      <c r="QIY2" s="629"/>
      <c r="QIZ2" s="629"/>
      <c r="QJA2" s="629"/>
      <c r="QJB2" s="629"/>
      <c r="QJC2" s="629"/>
      <c r="QJD2" s="629"/>
      <c r="QJE2" s="629"/>
      <c r="QJF2" s="629"/>
      <c r="QJG2" s="629"/>
      <c r="QJH2" s="629"/>
      <c r="QJI2" s="629"/>
      <c r="QJJ2" s="629"/>
      <c r="QJK2" s="629"/>
      <c r="QJL2" s="629"/>
      <c r="QJM2" s="629"/>
      <c r="QJN2" s="629"/>
      <c r="QJO2" s="629"/>
      <c r="QJP2" s="629"/>
      <c r="QJQ2" s="629"/>
      <c r="QJR2" s="629"/>
      <c r="QJS2" s="629"/>
      <c r="QJT2" s="629"/>
      <c r="QJU2" s="629"/>
      <c r="QJV2" s="629"/>
      <c r="QJW2" s="629"/>
      <c r="QJX2" s="629"/>
      <c r="QJY2" s="629"/>
      <c r="QJZ2" s="629"/>
      <c r="QKA2" s="629"/>
      <c r="QKB2" s="629"/>
      <c r="QKC2" s="629"/>
      <c r="QKD2" s="629"/>
      <c r="QKE2" s="629"/>
      <c r="QKF2" s="629"/>
      <c r="QKG2" s="629"/>
      <c r="QKH2" s="629"/>
      <c r="QKI2" s="629"/>
      <c r="QKJ2" s="629"/>
      <c r="QKK2" s="629"/>
      <c r="QKL2" s="629"/>
      <c r="QKM2" s="629"/>
      <c r="QKN2" s="629"/>
      <c r="QKO2" s="629"/>
      <c r="QKP2" s="629"/>
      <c r="QKQ2" s="629"/>
      <c r="QKR2" s="629"/>
      <c r="QKS2" s="629"/>
      <c r="QKT2" s="629"/>
      <c r="QKU2" s="629"/>
      <c r="QKV2" s="629"/>
      <c r="QKW2" s="629"/>
      <c r="QKX2" s="629"/>
      <c r="QKY2" s="629"/>
      <c r="QKZ2" s="629"/>
      <c r="QLA2" s="629"/>
      <c r="QLB2" s="629"/>
      <c r="QLC2" s="629"/>
      <c r="QLD2" s="629"/>
      <c r="QLE2" s="629"/>
      <c r="QLF2" s="629"/>
      <c r="QLG2" s="629"/>
      <c r="QLH2" s="629"/>
      <c r="QLI2" s="629"/>
      <c r="QLJ2" s="629"/>
      <c r="QLK2" s="629"/>
      <c r="QLL2" s="629"/>
      <c r="QLM2" s="629"/>
      <c r="QLN2" s="629"/>
      <c r="QLO2" s="629"/>
      <c r="QLP2" s="629"/>
      <c r="QLQ2" s="629"/>
      <c r="QLR2" s="629"/>
      <c r="QLS2" s="629"/>
      <c r="QLT2" s="629"/>
      <c r="QLU2" s="629"/>
      <c r="QLV2" s="629"/>
      <c r="QLW2" s="629"/>
      <c r="QLX2" s="629"/>
      <c r="QLY2" s="629"/>
      <c r="QLZ2" s="629"/>
      <c r="QMA2" s="629"/>
      <c r="QMB2" s="629"/>
      <c r="QMC2" s="629"/>
      <c r="QMD2" s="629"/>
      <c r="QME2" s="629"/>
      <c r="QMF2" s="629"/>
      <c r="QMG2" s="629"/>
      <c r="QMH2" s="629"/>
      <c r="QMI2" s="629"/>
      <c r="QMJ2" s="629"/>
      <c r="QMK2" s="629"/>
      <c r="QML2" s="629"/>
      <c r="QMM2" s="629"/>
      <c r="QMN2" s="629"/>
      <c r="QMO2" s="629"/>
      <c r="QMP2" s="629"/>
      <c r="QMQ2" s="629"/>
      <c r="QMR2" s="629"/>
      <c r="QMS2" s="629"/>
      <c r="QMT2" s="629"/>
      <c r="QMU2" s="629"/>
      <c r="QMV2" s="629"/>
      <c r="QMW2" s="629"/>
      <c r="QMX2" s="629"/>
      <c r="QMY2" s="629"/>
      <c r="QMZ2" s="629"/>
      <c r="QNA2" s="629"/>
      <c r="QNB2" s="629"/>
      <c r="QNC2" s="629"/>
      <c r="QND2" s="629"/>
      <c r="QNE2" s="629"/>
      <c r="QNF2" s="629"/>
      <c r="QNG2" s="629"/>
      <c r="QNH2" s="629"/>
      <c r="QNI2" s="629"/>
      <c r="QNJ2" s="629"/>
      <c r="QNK2" s="629"/>
      <c r="QNL2" s="629"/>
      <c r="QNM2" s="629"/>
      <c r="QNN2" s="629"/>
      <c r="QNO2" s="629"/>
      <c r="QNP2" s="629"/>
      <c r="QNQ2" s="629"/>
      <c r="QNR2" s="629"/>
      <c r="QNS2" s="629"/>
      <c r="QNT2" s="629"/>
      <c r="QNU2" s="629"/>
      <c r="QNV2" s="629"/>
      <c r="QNW2" s="629"/>
      <c r="QNX2" s="629"/>
      <c r="QNY2" s="629"/>
      <c r="QNZ2" s="629"/>
      <c r="QOA2" s="629"/>
      <c r="QOB2" s="629"/>
      <c r="QOC2" s="629"/>
      <c r="QOD2" s="629"/>
      <c r="QOE2" s="629"/>
      <c r="QOF2" s="629"/>
      <c r="QOG2" s="629"/>
      <c r="QOH2" s="629"/>
      <c r="QOI2" s="629"/>
      <c r="QOJ2" s="629"/>
      <c r="QOK2" s="629"/>
      <c r="QOL2" s="629"/>
      <c r="QOM2" s="629"/>
      <c r="QON2" s="629"/>
      <c r="QOO2" s="629"/>
      <c r="QOP2" s="629"/>
      <c r="QOQ2" s="629"/>
      <c r="QOR2" s="629"/>
      <c r="QOS2" s="629"/>
      <c r="QOT2" s="629"/>
      <c r="QOU2" s="629"/>
      <c r="QOV2" s="629"/>
      <c r="QOW2" s="629"/>
      <c r="QOX2" s="629"/>
      <c r="QOY2" s="629"/>
      <c r="QOZ2" s="629"/>
      <c r="QPA2" s="629"/>
      <c r="QPB2" s="629"/>
      <c r="QPC2" s="629"/>
      <c r="QPD2" s="629"/>
      <c r="QPE2" s="629"/>
      <c r="QPF2" s="629"/>
      <c r="QPG2" s="629"/>
      <c r="QPH2" s="629"/>
      <c r="QPI2" s="629"/>
      <c r="QPJ2" s="629"/>
      <c r="QPK2" s="629"/>
      <c r="QPL2" s="629"/>
      <c r="QPM2" s="629"/>
      <c r="QPN2" s="629"/>
      <c r="QPO2" s="629"/>
      <c r="QPP2" s="629"/>
      <c r="QPQ2" s="629"/>
      <c r="QPR2" s="629"/>
      <c r="QPS2" s="629"/>
      <c r="QPT2" s="629"/>
      <c r="QPU2" s="629"/>
      <c r="QPV2" s="629"/>
      <c r="QPW2" s="629"/>
      <c r="QPX2" s="629"/>
      <c r="QPY2" s="629"/>
      <c r="QPZ2" s="629"/>
      <c r="QQA2" s="629"/>
      <c r="QQB2" s="629"/>
      <c r="QQC2" s="629"/>
      <c r="QQD2" s="629"/>
      <c r="QQE2" s="629"/>
      <c r="QQF2" s="629"/>
      <c r="QQG2" s="629"/>
      <c r="QQH2" s="629"/>
      <c r="QQI2" s="629"/>
      <c r="QQJ2" s="629"/>
      <c r="QQK2" s="629"/>
      <c r="QQL2" s="629"/>
      <c r="QQM2" s="629"/>
      <c r="QQN2" s="629"/>
      <c r="QQO2" s="629"/>
      <c r="QQP2" s="629"/>
      <c r="QQQ2" s="629"/>
      <c r="QQR2" s="629"/>
      <c r="QQS2" s="629"/>
      <c r="QQT2" s="629"/>
      <c r="QQU2" s="629"/>
      <c r="QQV2" s="629"/>
      <c r="QQW2" s="629"/>
      <c r="QQX2" s="629"/>
      <c r="QQY2" s="629"/>
      <c r="QQZ2" s="629"/>
      <c r="QRA2" s="629"/>
      <c r="QRB2" s="629"/>
      <c r="QRC2" s="629"/>
      <c r="QRD2" s="629"/>
      <c r="QRE2" s="629"/>
      <c r="QRF2" s="629"/>
      <c r="QRG2" s="629"/>
      <c r="QRH2" s="629"/>
      <c r="QRI2" s="629"/>
      <c r="QRJ2" s="629"/>
      <c r="QRK2" s="629"/>
      <c r="QRL2" s="629"/>
      <c r="QRM2" s="629"/>
      <c r="QRN2" s="629"/>
      <c r="QRO2" s="629"/>
      <c r="QRP2" s="629"/>
      <c r="QRQ2" s="629"/>
      <c r="QRR2" s="629"/>
      <c r="QRS2" s="629"/>
      <c r="QRT2" s="629"/>
      <c r="QRU2" s="629"/>
      <c r="QRV2" s="629"/>
      <c r="QRW2" s="629"/>
      <c r="QRX2" s="629"/>
      <c r="QRY2" s="629"/>
      <c r="QRZ2" s="629"/>
      <c r="QSA2" s="629"/>
      <c r="QSB2" s="629"/>
      <c r="QSC2" s="629"/>
      <c r="QSD2" s="629"/>
      <c r="QSE2" s="629"/>
      <c r="QSF2" s="629"/>
      <c r="QSG2" s="629"/>
      <c r="QSH2" s="629"/>
      <c r="QSI2" s="629"/>
      <c r="QSJ2" s="629"/>
      <c r="QSK2" s="629"/>
      <c r="QSL2" s="629"/>
      <c r="QSM2" s="629"/>
      <c r="QSN2" s="629"/>
      <c r="QSO2" s="629"/>
      <c r="QSP2" s="629"/>
      <c r="QSQ2" s="629"/>
      <c r="QSR2" s="629"/>
      <c r="QSS2" s="629"/>
      <c r="QST2" s="629"/>
      <c r="QSU2" s="629"/>
      <c r="QSV2" s="629"/>
      <c r="QSW2" s="629"/>
      <c r="QSX2" s="629"/>
      <c r="QSY2" s="629"/>
      <c r="QSZ2" s="629"/>
      <c r="QTA2" s="629"/>
      <c r="QTB2" s="629"/>
      <c r="QTC2" s="629"/>
      <c r="QTD2" s="629"/>
      <c r="QTE2" s="629"/>
      <c r="QTF2" s="629"/>
      <c r="QTG2" s="629"/>
      <c r="QTH2" s="629"/>
      <c r="QTI2" s="629"/>
      <c r="QTJ2" s="629"/>
      <c r="QTK2" s="629"/>
      <c r="QTL2" s="629"/>
      <c r="QTM2" s="629"/>
      <c r="QTN2" s="629"/>
      <c r="QTO2" s="629"/>
      <c r="QTP2" s="629"/>
      <c r="QTQ2" s="629"/>
      <c r="QTR2" s="629"/>
      <c r="QTS2" s="629"/>
      <c r="QTT2" s="629"/>
      <c r="QTU2" s="629"/>
      <c r="QTV2" s="629"/>
      <c r="QTW2" s="629"/>
      <c r="QTX2" s="629"/>
      <c r="QTY2" s="629"/>
      <c r="QTZ2" s="629"/>
      <c r="QUA2" s="629"/>
      <c r="QUB2" s="629"/>
      <c r="QUC2" s="629"/>
      <c r="QUD2" s="629"/>
      <c r="QUE2" s="629"/>
      <c r="QUF2" s="629"/>
      <c r="QUG2" s="629"/>
      <c r="QUH2" s="629"/>
      <c r="QUI2" s="629"/>
      <c r="QUJ2" s="629"/>
      <c r="QUK2" s="629"/>
      <c r="QUL2" s="629"/>
      <c r="QUM2" s="629"/>
      <c r="QUN2" s="629"/>
      <c r="QUO2" s="629"/>
      <c r="QUP2" s="629"/>
      <c r="QUQ2" s="629"/>
      <c r="QUR2" s="629"/>
      <c r="QUS2" s="629"/>
      <c r="QUT2" s="629"/>
      <c r="QUU2" s="629"/>
      <c r="QUV2" s="629"/>
      <c r="QUW2" s="629"/>
      <c r="QUX2" s="629"/>
      <c r="QUY2" s="629"/>
      <c r="QUZ2" s="629"/>
      <c r="QVA2" s="629"/>
      <c r="QVB2" s="629"/>
      <c r="QVC2" s="629"/>
      <c r="QVD2" s="629"/>
      <c r="QVE2" s="629"/>
      <c r="QVF2" s="629"/>
      <c r="QVG2" s="629"/>
      <c r="QVH2" s="629"/>
      <c r="QVI2" s="629"/>
      <c r="QVJ2" s="629"/>
      <c r="QVK2" s="629"/>
      <c r="QVL2" s="629"/>
      <c r="QVM2" s="629"/>
      <c r="QVN2" s="629"/>
      <c r="QVO2" s="629"/>
      <c r="QVP2" s="629"/>
      <c r="QVQ2" s="629"/>
      <c r="QVR2" s="629"/>
      <c r="QVS2" s="629"/>
      <c r="QVT2" s="629"/>
      <c r="QVU2" s="629"/>
      <c r="QVV2" s="629"/>
      <c r="QVW2" s="629"/>
      <c r="QVX2" s="629"/>
      <c r="QVY2" s="629"/>
      <c r="QVZ2" s="629"/>
      <c r="QWA2" s="629"/>
      <c r="QWB2" s="629"/>
      <c r="QWC2" s="629"/>
      <c r="QWD2" s="629"/>
      <c r="QWE2" s="629"/>
      <c r="QWF2" s="629"/>
      <c r="QWG2" s="629"/>
      <c r="QWH2" s="629"/>
      <c r="QWI2" s="629"/>
      <c r="QWJ2" s="629"/>
      <c r="QWK2" s="629"/>
      <c r="QWL2" s="629"/>
      <c r="QWM2" s="629"/>
      <c r="QWN2" s="629"/>
      <c r="QWO2" s="629"/>
      <c r="QWP2" s="629"/>
      <c r="QWQ2" s="629"/>
      <c r="QWR2" s="629"/>
      <c r="QWS2" s="629"/>
      <c r="QWT2" s="629"/>
      <c r="QWU2" s="629"/>
      <c r="QWV2" s="629"/>
      <c r="QWW2" s="629"/>
      <c r="QWX2" s="629"/>
      <c r="QWY2" s="629"/>
      <c r="QWZ2" s="629"/>
      <c r="QXA2" s="629"/>
      <c r="QXB2" s="629"/>
      <c r="QXC2" s="629"/>
      <c r="QXD2" s="629"/>
      <c r="QXE2" s="629"/>
      <c r="QXF2" s="629"/>
      <c r="QXG2" s="629"/>
      <c r="QXH2" s="629"/>
      <c r="QXI2" s="629"/>
      <c r="QXJ2" s="629"/>
      <c r="QXK2" s="629"/>
      <c r="QXL2" s="629"/>
      <c r="QXM2" s="629"/>
      <c r="QXN2" s="629"/>
      <c r="QXO2" s="629"/>
      <c r="QXP2" s="629"/>
      <c r="QXQ2" s="629"/>
      <c r="QXR2" s="629"/>
      <c r="QXS2" s="629"/>
      <c r="QXT2" s="629"/>
      <c r="QXU2" s="629"/>
      <c r="QXV2" s="629"/>
      <c r="QXW2" s="629"/>
      <c r="QXX2" s="629"/>
      <c r="QXY2" s="629"/>
      <c r="QXZ2" s="629"/>
      <c r="QYA2" s="629"/>
      <c r="QYB2" s="629"/>
      <c r="QYC2" s="629"/>
      <c r="QYD2" s="629"/>
      <c r="QYE2" s="629"/>
      <c r="QYF2" s="629"/>
      <c r="QYG2" s="629"/>
      <c r="QYH2" s="629"/>
      <c r="QYI2" s="629"/>
      <c r="QYJ2" s="629"/>
      <c r="QYK2" s="629"/>
      <c r="QYL2" s="629"/>
      <c r="QYM2" s="629"/>
      <c r="QYN2" s="629"/>
      <c r="QYO2" s="629"/>
      <c r="QYP2" s="629"/>
      <c r="QYQ2" s="629"/>
      <c r="QYR2" s="629"/>
      <c r="QYS2" s="629"/>
      <c r="QYT2" s="629"/>
      <c r="QYU2" s="629"/>
      <c r="QYV2" s="629"/>
      <c r="QYW2" s="629"/>
      <c r="QYX2" s="629"/>
      <c r="QYY2" s="629"/>
      <c r="QYZ2" s="629"/>
      <c r="QZA2" s="629"/>
      <c r="QZB2" s="629"/>
      <c r="QZC2" s="629"/>
      <c r="QZD2" s="629"/>
      <c r="QZE2" s="629"/>
      <c r="QZF2" s="629"/>
      <c r="QZG2" s="629"/>
      <c r="QZH2" s="629"/>
      <c r="QZI2" s="629"/>
      <c r="QZJ2" s="629"/>
      <c r="QZK2" s="629"/>
      <c r="QZL2" s="629"/>
      <c r="QZM2" s="629"/>
      <c r="QZN2" s="629"/>
      <c r="QZO2" s="629"/>
      <c r="QZP2" s="629"/>
      <c r="QZQ2" s="629"/>
      <c r="QZR2" s="629"/>
      <c r="QZS2" s="629"/>
      <c r="QZT2" s="629"/>
      <c r="QZU2" s="629"/>
      <c r="QZV2" s="629"/>
      <c r="QZW2" s="629"/>
      <c r="QZX2" s="629"/>
      <c r="QZY2" s="629"/>
      <c r="QZZ2" s="629"/>
      <c r="RAA2" s="629"/>
      <c r="RAB2" s="629"/>
      <c r="RAC2" s="629"/>
      <c r="RAD2" s="629"/>
      <c r="RAE2" s="629"/>
      <c r="RAF2" s="629"/>
      <c r="RAG2" s="629"/>
      <c r="RAH2" s="629"/>
      <c r="RAI2" s="629"/>
      <c r="RAJ2" s="629"/>
      <c r="RAK2" s="629"/>
      <c r="RAL2" s="629"/>
      <c r="RAM2" s="629"/>
      <c r="RAN2" s="629"/>
      <c r="RAO2" s="629"/>
      <c r="RAP2" s="629"/>
      <c r="RAQ2" s="629"/>
      <c r="RAR2" s="629"/>
      <c r="RAS2" s="629"/>
      <c r="RAT2" s="629"/>
      <c r="RAU2" s="629"/>
      <c r="RAV2" s="629"/>
      <c r="RAW2" s="629"/>
      <c r="RAX2" s="629"/>
      <c r="RAY2" s="629"/>
      <c r="RAZ2" s="629"/>
      <c r="RBA2" s="629"/>
      <c r="RBB2" s="629"/>
      <c r="RBC2" s="629"/>
      <c r="RBD2" s="629"/>
      <c r="RBE2" s="629"/>
      <c r="RBF2" s="629"/>
      <c r="RBG2" s="629"/>
      <c r="RBH2" s="629"/>
      <c r="RBI2" s="629"/>
      <c r="RBJ2" s="629"/>
      <c r="RBK2" s="629"/>
      <c r="RBL2" s="629"/>
      <c r="RBM2" s="629"/>
      <c r="RBN2" s="629"/>
      <c r="RBO2" s="629"/>
      <c r="RBP2" s="629"/>
      <c r="RBQ2" s="629"/>
      <c r="RBR2" s="629"/>
      <c r="RBS2" s="629"/>
      <c r="RBT2" s="629"/>
      <c r="RBU2" s="629"/>
      <c r="RBV2" s="629"/>
      <c r="RBW2" s="629"/>
      <c r="RBX2" s="629"/>
      <c r="RBY2" s="629"/>
      <c r="RBZ2" s="629"/>
      <c r="RCA2" s="629"/>
      <c r="RCB2" s="629"/>
      <c r="RCC2" s="629"/>
      <c r="RCD2" s="629"/>
      <c r="RCE2" s="629"/>
      <c r="RCF2" s="629"/>
      <c r="RCG2" s="629"/>
      <c r="RCH2" s="629"/>
      <c r="RCI2" s="629"/>
      <c r="RCJ2" s="629"/>
      <c r="RCK2" s="629"/>
      <c r="RCL2" s="629"/>
      <c r="RCM2" s="629"/>
      <c r="RCN2" s="629"/>
      <c r="RCO2" s="629"/>
      <c r="RCP2" s="629"/>
      <c r="RCQ2" s="629"/>
      <c r="RCR2" s="629"/>
      <c r="RCS2" s="629"/>
      <c r="RCT2" s="629"/>
      <c r="RCU2" s="629"/>
      <c r="RCV2" s="629"/>
      <c r="RCW2" s="629"/>
      <c r="RCX2" s="629"/>
      <c r="RCY2" s="629"/>
      <c r="RCZ2" s="629"/>
      <c r="RDA2" s="629"/>
      <c r="RDB2" s="629"/>
      <c r="RDC2" s="629"/>
      <c r="RDD2" s="629"/>
      <c r="RDE2" s="629"/>
      <c r="RDF2" s="629"/>
      <c r="RDG2" s="629"/>
      <c r="RDH2" s="629"/>
      <c r="RDI2" s="629"/>
      <c r="RDJ2" s="629"/>
      <c r="RDK2" s="629"/>
      <c r="RDL2" s="629"/>
      <c r="RDM2" s="629"/>
      <c r="RDN2" s="629"/>
      <c r="RDO2" s="629"/>
      <c r="RDP2" s="629"/>
      <c r="RDQ2" s="629"/>
      <c r="RDR2" s="629"/>
      <c r="RDS2" s="629"/>
      <c r="RDT2" s="629"/>
      <c r="RDU2" s="629"/>
      <c r="RDV2" s="629"/>
      <c r="RDW2" s="629"/>
      <c r="RDX2" s="629"/>
      <c r="RDY2" s="629"/>
      <c r="RDZ2" s="629"/>
      <c r="REA2" s="629"/>
      <c r="REB2" s="629"/>
      <c r="REC2" s="629"/>
      <c r="RED2" s="629"/>
      <c r="REE2" s="629"/>
      <c r="REF2" s="629"/>
      <c r="REG2" s="629"/>
      <c r="REH2" s="629"/>
      <c r="REI2" s="629"/>
      <c r="REJ2" s="629"/>
      <c r="REK2" s="629"/>
      <c r="REL2" s="629"/>
      <c r="REM2" s="629"/>
      <c r="REN2" s="629"/>
      <c r="REO2" s="629"/>
      <c r="REP2" s="629"/>
      <c r="REQ2" s="629"/>
      <c r="RER2" s="629"/>
      <c r="RES2" s="629"/>
      <c r="RET2" s="629"/>
      <c r="REU2" s="629"/>
      <c r="REV2" s="629"/>
      <c r="REW2" s="629"/>
      <c r="REX2" s="629"/>
      <c r="REY2" s="629"/>
      <c r="REZ2" s="629"/>
      <c r="RFA2" s="629"/>
      <c r="RFB2" s="629"/>
      <c r="RFC2" s="629"/>
      <c r="RFD2" s="629"/>
      <c r="RFE2" s="629"/>
      <c r="RFF2" s="629"/>
      <c r="RFG2" s="629"/>
      <c r="RFH2" s="629"/>
      <c r="RFI2" s="629"/>
      <c r="RFJ2" s="629"/>
      <c r="RFK2" s="629"/>
      <c r="RFL2" s="629"/>
      <c r="RFM2" s="629"/>
      <c r="RFN2" s="629"/>
      <c r="RFO2" s="629"/>
      <c r="RFP2" s="629"/>
      <c r="RFQ2" s="629"/>
      <c r="RFR2" s="629"/>
      <c r="RFS2" s="629"/>
      <c r="RFT2" s="629"/>
      <c r="RFU2" s="629"/>
      <c r="RFV2" s="629"/>
      <c r="RFW2" s="629"/>
      <c r="RFX2" s="629"/>
      <c r="RFY2" s="629"/>
      <c r="RFZ2" s="629"/>
      <c r="RGA2" s="629"/>
      <c r="RGB2" s="629"/>
      <c r="RGC2" s="629"/>
      <c r="RGD2" s="629"/>
      <c r="RGE2" s="629"/>
      <c r="RGF2" s="629"/>
      <c r="RGG2" s="629"/>
      <c r="RGH2" s="629"/>
      <c r="RGI2" s="629"/>
      <c r="RGJ2" s="629"/>
      <c r="RGK2" s="629"/>
      <c r="RGL2" s="629"/>
      <c r="RGM2" s="629"/>
      <c r="RGN2" s="629"/>
      <c r="RGO2" s="629"/>
      <c r="RGP2" s="629"/>
      <c r="RGQ2" s="629"/>
      <c r="RGR2" s="629"/>
      <c r="RGS2" s="629"/>
      <c r="RGT2" s="629"/>
      <c r="RGU2" s="629"/>
      <c r="RGV2" s="629"/>
      <c r="RGW2" s="629"/>
      <c r="RGX2" s="629"/>
      <c r="RGY2" s="629"/>
      <c r="RGZ2" s="629"/>
      <c r="RHA2" s="629"/>
      <c r="RHB2" s="629"/>
      <c r="RHC2" s="629"/>
      <c r="RHD2" s="629"/>
      <c r="RHE2" s="629"/>
      <c r="RHF2" s="629"/>
      <c r="RHG2" s="629"/>
      <c r="RHH2" s="629"/>
      <c r="RHI2" s="629"/>
      <c r="RHJ2" s="629"/>
      <c r="RHK2" s="629"/>
      <c r="RHL2" s="629"/>
      <c r="RHM2" s="629"/>
      <c r="RHN2" s="629"/>
      <c r="RHO2" s="629"/>
      <c r="RHP2" s="629"/>
      <c r="RHQ2" s="629"/>
      <c r="RHR2" s="629"/>
      <c r="RHS2" s="629"/>
      <c r="RHT2" s="629"/>
      <c r="RHU2" s="629"/>
      <c r="RHV2" s="629"/>
      <c r="RHW2" s="629"/>
      <c r="RHX2" s="629"/>
      <c r="RHY2" s="629"/>
      <c r="RHZ2" s="629"/>
      <c r="RIA2" s="629"/>
      <c r="RIB2" s="629"/>
      <c r="RIC2" s="629"/>
      <c r="RID2" s="629"/>
      <c r="RIE2" s="629"/>
      <c r="RIF2" s="629"/>
      <c r="RIG2" s="629"/>
      <c r="RIH2" s="629"/>
      <c r="RII2" s="629"/>
      <c r="RIJ2" s="629"/>
      <c r="RIK2" s="629"/>
      <c r="RIL2" s="629"/>
      <c r="RIM2" s="629"/>
      <c r="RIN2" s="629"/>
      <c r="RIO2" s="629"/>
      <c r="RIP2" s="629"/>
      <c r="RIQ2" s="629"/>
      <c r="RIR2" s="629"/>
      <c r="RIS2" s="629"/>
      <c r="RIT2" s="629"/>
      <c r="RIU2" s="629"/>
      <c r="RIV2" s="629"/>
      <c r="RIW2" s="629"/>
      <c r="RIX2" s="629"/>
      <c r="RIY2" s="629"/>
      <c r="RIZ2" s="629"/>
      <c r="RJA2" s="629"/>
      <c r="RJB2" s="629"/>
      <c r="RJC2" s="629"/>
      <c r="RJD2" s="629"/>
      <c r="RJE2" s="629"/>
      <c r="RJF2" s="629"/>
      <c r="RJG2" s="629"/>
      <c r="RJH2" s="629"/>
      <c r="RJI2" s="629"/>
      <c r="RJJ2" s="629"/>
      <c r="RJK2" s="629"/>
      <c r="RJL2" s="629"/>
      <c r="RJM2" s="629"/>
      <c r="RJN2" s="629"/>
      <c r="RJO2" s="629"/>
      <c r="RJP2" s="629"/>
      <c r="RJQ2" s="629"/>
      <c r="RJR2" s="629"/>
      <c r="RJS2" s="629"/>
      <c r="RJT2" s="629"/>
      <c r="RJU2" s="629"/>
      <c r="RJV2" s="629"/>
      <c r="RJW2" s="629"/>
      <c r="RJX2" s="629"/>
      <c r="RJY2" s="629"/>
      <c r="RJZ2" s="629"/>
      <c r="RKA2" s="629"/>
      <c r="RKB2" s="629"/>
      <c r="RKC2" s="629"/>
      <c r="RKD2" s="629"/>
      <c r="RKE2" s="629"/>
      <c r="RKF2" s="629"/>
      <c r="RKG2" s="629"/>
      <c r="RKH2" s="629"/>
      <c r="RKI2" s="629"/>
      <c r="RKJ2" s="629"/>
      <c r="RKK2" s="629"/>
      <c r="RKL2" s="629"/>
      <c r="RKM2" s="629"/>
      <c r="RKN2" s="629"/>
      <c r="RKO2" s="629"/>
      <c r="RKP2" s="629"/>
      <c r="RKQ2" s="629"/>
      <c r="RKR2" s="629"/>
      <c r="RKS2" s="629"/>
      <c r="RKT2" s="629"/>
      <c r="RKU2" s="629"/>
      <c r="RKV2" s="629"/>
      <c r="RKW2" s="629"/>
      <c r="RKX2" s="629"/>
      <c r="RKY2" s="629"/>
      <c r="RKZ2" s="629"/>
      <c r="RLA2" s="629"/>
      <c r="RLB2" s="629"/>
      <c r="RLC2" s="629"/>
      <c r="RLD2" s="629"/>
      <c r="RLE2" s="629"/>
      <c r="RLF2" s="629"/>
      <c r="RLG2" s="629"/>
      <c r="RLH2" s="629"/>
      <c r="RLI2" s="629"/>
      <c r="RLJ2" s="629"/>
      <c r="RLK2" s="629"/>
      <c r="RLL2" s="629"/>
      <c r="RLM2" s="629"/>
      <c r="RLN2" s="629"/>
      <c r="RLO2" s="629"/>
      <c r="RLP2" s="629"/>
      <c r="RLQ2" s="629"/>
      <c r="RLR2" s="629"/>
      <c r="RLS2" s="629"/>
      <c r="RLT2" s="629"/>
      <c r="RLU2" s="629"/>
      <c r="RLV2" s="629"/>
      <c r="RLW2" s="629"/>
      <c r="RLX2" s="629"/>
      <c r="RLY2" s="629"/>
      <c r="RLZ2" s="629"/>
      <c r="RMA2" s="629"/>
      <c r="RMB2" s="629"/>
      <c r="RMC2" s="629"/>
      <c r="RMD2" s="629"/>
      <c r="RME2" s="629"/>
      <c r="RMF2" s="629"/>
      <c r="RMG2" s="629"/>
      <c r="RMH2" s="629"/>
      <c r="RMI2" s="629"/>
      <c r="RMJ2" s="629"/>
      <c r="RMK2" s="629"/>
      <c r="RML2" s="629"/>
      <c r="RMM2" s="629"/>
      <c r="RMN2" s="629"/>
      <c r="RMO2" s="629"/>
      <c r="RMP2" s="629"/>
      <c r="RMQ2" s="629"/>
      <c r="RMR2" s="629"/>
      <c r="RMS2" s="629"/>
      <c r="RMT2" s="629"/>
      <c r="RMU2" s="629"/>
      <c r="RMV2" s="629"/>
      <c r="RMW2" s="629"/>
      <c r="RMX2" s="629"/>
      <c r="RMY2" s="629"/>
      <c r="RMZ2" s="629"/>
      <c r="RNA2" s="629"/>
      <c r="RNB2" s="629"/>
      <c r="RNC2" s="629"/>
      <c r="RND2" s="629"/>
      <c r="RNE2" s="629"/>
      <c r="RNF2" s="629"/>
      <c r="RNG2" s="629"/>
      <c r="RNH2" s="629"/>
      <c r="RNI2" s="629"/>
      <c r="RNJ2" s="629"/>
      <c r="RNK2" s="629"/>
      <c r="RNL2" s="629"/>
      <c r="RNM2" s="629"/>
      <c r="RNN2" s="629"/>
      <c r="RNO2" s="629"/>
      <c r="RNP2" s="629"/>
      <c r="RNQ2" s="629"/>
      <c r="RNR2" s="629"/>
      <c r="RNS2" s="629"/>
      <c r="RNT2" s="629"/>
      <c r="RNU2" s="629"/>
      <c r="RNV2" s="629"/>
      <c r="RNW2" s="629"/>
      <c r="RNX2" s="629"/>
      <c r="RNY2" s="629"/>
      <c r="RNZ2" s="629"/>
      <c r="ROA2" s="629"/>
      <c r="ROB2" s="629"/>
      <c r="ROC2" s="629"/>
      <c r="ROD2" s="629"/>
      <c r="ROE2" s="629"/>
      <c r="ROF2" s="629"/>
      <c r="ROG2" s="629"/>
      <c r="ROH2" s="629"/>
      <c r="ROI2" s="629"/>
      <c r="ROJ2" s="629"/>
      <c r="ROK2" s="629"/>
      <c r="ROL2" s="629"/>
      <c r="ROM2" s="629"/>
      <c r="RON2" s="629"/>
      <c r="ROO2" s="629"/>
      <c r="ROP2" s="629"/>
      <c r="ROQ2" s="629"/>
      <c r="ROR2" s="629"/>
      <c r="ROS2" s="629"/>
      <c r="ROT2" s="629"/>
      <c r="ROU2" s="629"/>
      <c r="ROV2" s="629"/>
      <c r="ROW2" s="629"/>
      <c r="ROX2" s="629"/>
      <c r="ROY2" s="629"/>
      <c r="ROZ2" s="629"/>
      <c r="RPA2" s="629"/>
      <c r="RPB2" s="629"/>
      <c r="RPC2" s="629"/>
      <c r="RPD2" s="629"/>
      <c r="RPE2" s="629"/>
      <c r="RPF2" s="629"/>
      <c r="RPG2" s="629"/>
      <c r="RPH2" s="629"/>
      <c r="RPI2" s="629"/>
      <c r="RPJ2" s="629"/>
      <c r="RPK2" s="629"/>
      <c r="RPL2" s="629"/>
      <c r="RPM2" s="629"/>
      <c r="RPN2" s="629"/>
      <c r="RPO2" s="629"/>
      <c r="RPP2" s="629"/>
      <c r="RPQ2" s="629"/>
      <c r="RPR2" s="629"/>
      <c r="RPS2" s="629"/>
      <c r="RPT2" s="629"/>
      <c r="RPU2" s="629"/>
      <c r="RPV2" s="629"/>
      <c r="RPW2" s="629"/>
      <c r="RPX2" s="629"/>
      <c r="RPY2" s="629"/>
      <c r="RPZ2" s="629"/>
      <c r="RQA2" s="629"/>
      <c r="RQB2" s="629"/>
      <c r="RQC2" s="629"/>
      <c r="RQD2" s="629"/>
      <c r="RQE2" s="629"/>
      <c r="RQF2" s="629"/>
      <c r="RQG2" s="629"/>
      <c r="RQH2" s="629"/>
      <c r="RQI2" s="629"/>
      <c r="RQJ2" s="629"/>
      <c r="RQK2" s="629"/>
      <c r="RQL2" s="629"/>
      <c r="RQM2" s="629"/>
      <c r="RQN2" s="629"/>
      <c r="RQO2" s="629"/>
      <c r="RQP2" s="629"/>
      <c r="RQQ2" s="629"/>
      <c r="RQR2" s="629"/>
      <c r="RQS2" s="629"/>
      <c r="RQT2" s="629"/>
      <c r="RQU2" s="629"/>
      <c r="RQV2" s="629"/>
      <c r="RQW2" s="629"/>
      <c r="RQX2" s="629"/>
      <c r="RQY2" s="629"/>
      <c r="RQZ2" s="629"/>
      <c r="RRA2" s="629"/>
      <c r="RRB2" s="629"/>
      <c r="RRC2" s="629"/>
      <c r="RRD2" s="629"/>
      <c r="RRE2" s="629"/>
      <c r="RRF2" s="629"/>
      <c r="RRG2" s="629"/>
      <c r="RRH2" s="629"/>
      <c r="RRI2" s="629"/>
      <c r="RRJ2" s="629"/>
      <c r="RRK2" s="629"/>
      <c r="RRL2" s="629"/>
      <c r="RRM2" s="629"/>
      <c r="RRN2" s="629"/>
      <c r="RRO2" s="629"/>
      <c r="RRP2" s="629"/>
      <c r="RRQ2" s="629"/>
      <c r="RRR2" s="629"/>
      <c r="RRS2" s="629"/>
      <c r="RRT2" s="629"/>
      <c r="RRU2" s="629"/>
      <c r="RRV2" s="629"/>
      <c r="RRW2" s="629"/>
      <c r="RRX2" s="629"/>
      <c r="RRY2" s="629"/>
      <c r="RRZ2" s="629"/>
      <c r="RSA2" s="629"/>
      <c r="RSB2" s="629"/>
      <c r="RSC2" s="629"/>
      <c r="RSD2" s="629"/>
      <c r="RSE2" s="629"/>
      <c r="RSF2" s="629"/>
      <c r="RSG2" s="629"/>
      <c r="RSH2" s="629"/>
      <c r="RSI2" s="629"/>
      <c r="RSJ2" s="629"/>
      <c r="RSK2" s="629"/>
      <c r="RSL2" s="629"/>
      <c r="RSM2" s="629"/>
      <c r="RSN2" s="629"/>
      <c r="RSO2" s="629"/>
      <c r="RSP2" s="629"/>
      <c r="RSQ2" s="629"/>
      <c r="RSR2" s="629"/>
      <c r="RSS2" s="629"/>
      <c r="RST2" s="629"/>
      <c r="RSU2" s="629"/>
      <c r="RSV2" s="629"/>
      <c r="RSW2" s="629"/>
      <c r="RSX2" s="629"/>
      <c r="RSY2" s="629"/>
      <c r="RSZ2" s="629"/>
      <c r="RTA2" s="629"/>
      <c r="RTB2" s="629"/>
      <c r="RTC2" s="629"/>
      <c r="RTD2" s="629"/>
      <c r="RTE2" s="629"/>
      <c r="RTF2" s="629"/>
      <c r="RTG2" s="629"/>
      <c r="RTH2" s="629"/>
      <c r="RTI2" s="629"/>
      <c r="RTJ2" s="629"/>
      <c r="RTK2" s="629"/>
      <c r="RTL2" s="629"/>
      <c r="RTM2" s="629"/>
      <c r="RTN2" s="629"/>
      <c r="RTO2" s="629"/>
      <c r="RTP2" s="629"/>
      <c r="RTQ2" s="629"/>
      <c r="RTR2" s="629"/>
      <c r="RTS2" s="629"/>
      <c r="RTT2" s="629"/>
      <c r="RTU2" s="629"/>
      <c r="RTV2" s="629"/>
      <c r="RTW2" s="629"/>
      <c r="RTX2" s="629"/>
      <c r="RTY2" s="629"/>
      <c r="RTZ2" s="629"/>
      <c r="RUA2" s="629"/>
      <c r="RUB2" s="629"/>
      <c r="RUC2" s="629"/>
      <c r="RUD2" s="629"/>
      <c r="RUE2" s="629"/>
      <c r="RUF2" s="629"/>
      <c r="RUG2" s="629"/>
      <c r="RUH2" s="629"/>
      <c r="RUI2" s="629"/>
      <c r="RUJ2" s="629"/>
      <c r="RUK2" s="629"/>
      <c r="RUL2" s="629"/>
      <c r="RUM2" s="629"/>
      <c r="RUN2" s="629"/>
      <c r="RUO2" s="629"/>
      <c r="RUP2" s="629"/>
      <c r="RUQ2" s="629"/>
      <c r="RUR2" s="629"/>
      <c r="RUS2" s="629"/>
      <c r="RUT2" s="629"/>
      <c r="RUU2" s="629"/>
      <c r="RUV2" s="629"/>
      <c r="RUW2" s="629"/>
      <c r="RUX2" s="629"/>
      <c r="RUY2" s="629"/>
      <c r="RUZ2" s="629"/>
      <c r="RVA2" s="629"/>
      <c r="RVB2" s="629"/>
      <c r="RVC2" s="629"/>
      <c r="RVD2" s="629"/>
      <c r="RVE2" s="629"/>
      <c r="RVF2" s="629"/>
      <c r="RVG2" s="629"/>
      <c r="RVH2" s="629"/>
      <c r="RVI2" s="629"/>
      <c r="RVJ2" s="629"/>
      <c r="RVK2" s="629"/>
      <c r="RVL2" s="629"/>
      <c r="RVM2" s="629"/>
      <c r="RVN2" s="629"/>
      <c r="RVO2" s="629"/>
      <c r="RVP2" s="629"/>
      <c r="RVQ2" s="629"/>
      <c r="RVR2" s="629"/>
      <c r="RVS2" s="629"/>
      <c r="RVT2" s="629"/>
      <c r="RVU2" s="629"/>
      <c r="RVV2" s="629"/>
      <c r="RVW2" s="629"/>
      <c r="RVX2" s="629"/>
      <c r="RVY2" s="629"/>
      <c r="RVZ2" s="629"/>
      <c r="RWA2" s="629"/>
      <c r="RWB2" s="629"/>
      <c r="RWC2" s="629"/>
      <c r="RWD2" s="629"/>
      <c r="RWE2" s="629"/>
      <c r="RWF2" s="629"/>
      <c r="RWG2" s="629"/>
      <c r="RWH2" s="629"/>
      <c r="RWI2" s="629"/>
      <c r="RWJ2" s="629"/>
      <c r="RWK2" s="629"/>
      <c r="RWL2" s="629"/>
      <c r="RWM2" s="629"/>
      <c r="RWN2" s="629"/>
      <c r="RWO2" s="629"/>
      <c r="RWP2" s="629"/>
      <c r="RWQ2" s="629"/>
      <c r="RWR2" s="629"/>
      <c r="RWS2" s="629"/>
      <c r="RWT2" s="629"/>
      <c r="RWU2" s="629"/>
      <c r="RWV2" s="629"/>
      <c r="RWW2" s="629"/>
      <c r="RWX2" s="629"/>
      <c r="RWY2" s="629"/>
      <c r="RWZ2" s="629"/>
      <c r="RXA2" s="629"/>
      <c r="RXB2" s="629"/>
      <c r="RXC2" s="629"/>
      <c r="RXD2" s="629"/>
      <c r="RXE2" s="629"/>
      <c r="RXF2" s="629"/>
      <c r="RXG2" s="629"/>
      <c r="RXH2" s="629"/>
      <c r="RXI2" s="629"/>
      <c r="RXJ2" s="629"/>
      <c r="RXK2" s="629"/>
      <c r="RXL2" s="629"/>
      <c r="RXM2" s="629"/>
      <c r="RXN2" s="629"/>
      <c r="RXO2" s="629"/>
      <c r="RXP2" s="629"/>
      <c r="RXQ2" s="629"/>
      <c r="RXR2" s="629"/>
      <c r="RXS2" s="629"/>
      <c r="RXT2" s="629"/>
      <c r="RXU2" s="629"/>
      <c r="RXV2" s="629"/>
      <c r="RXW2" s="629"/>
      <c r="RXX2" s="629"/>
      <c r="RXY2" s="629"/>
      <c r="RXZ2" s="629"/>
      <c r="RYA2" s="629"/>
      <c r="RYB2" s="629"/>
      <c r="RYC2" s="629"/>
      <c r="RYD2" s="629"/>
      <c r="RYE2" s="629"/>
      <c r="RYF2" s="629"/>
      <c r="RYG2" s="629"/>
      <c r="RYH2" s="629"/>
      <c r="RYI2" s="629"/>
      <c r="RYJ2" s="629"/>
      <c r="RYK2" s="629"/>
      <c r="RYL2" s="629"/>
      <c r="RYM2" s="629"/>
      <c r="RYN2" s="629"/>
      <c r="RYO2" s="629"/>
      <c r="RYP2" s="629"/>
      <c r="RYQ2" s="629"/>
      <c r="RYR2" s="629"/>
      <c r="RYS2" s="629"/>
      <c r="RYT2" s="629"/>
      <c r="RYU2" s="629"/>
      <c r="RYV2" s="629"/>
      <c r="RYW2" s="629"/>
      <c r="RYX2" s="629"/>
      <c r="RYY2" s="629"/>
      <c r="RYZ2" s="629"/>
      <c r="RZA2" s="629"/>
      <c r="RZB2" s="629"/>
      <c r="RZC2" s="629"/>
      <c r="RZD2" s="629"/>
      <c r="RZE2" s="629"/>
      <c r="RZF2" s="629"/>
      <c r="RZG2" s="629"/>
      <c r="RZH2" s="629"/>
      <c r="RZI2" s="629"/>
      <c r="RZJ2" s="629"/>
      <c r="RZK2" s="629"/>
      <c r="RZL2" s="629"/>
      <c r="RZM2" s="629"/>
      <c r="RZN2" s="629"/>
      <c r="RZO2" s="629"/>
      <c r="RZP2" s="629"/>
      <c r="RZQ2" s="629"/>
      <c r="RZR2" s="629"/>
      <c r="RZS2" s="629"/>
      <c r="RZT2" s="629"/>
      <c r="RZU2" s="629"/>
      <c r="RZV2" s="629"/>
      <c r="RZW2" s="629"/>
      <c r="RZX2" s="629"/>
      <c r="RZY2" s="629"/>
      <c r="RZZ2" s="629"/>
      <c r="SAA2" s="629"/>
      <c r="SAB2" s="629"/>
      <c r="SAC2" s="629"/>
      <c r="SAD2" s="629"/>
      <c r="SAE2" s="629"/>
      <c r="SAF2" s="629"/>
      <c r="SAG2" s="629"/>
      <c r="SAH2" s="629"/>
      <c r="SAI2" s="629"/>
      <c r="SAJ2" s="629"/>
      <c r="SAK2" s="629"/>
      <c r="SAL2" s="629"/>
      <c r="SAM2" s="629"/>
      <c r="SAN2" s="629"/>
      <c r="SAO2" s="629"/>
      <c r="SAP2" s="629"/>
      <c r="SAQ2" s="629"/>
      <c r="SAR2" s="629"/>
      <c r="SAS2" s="629"/>
      <c r="SAT2" s="629"/>
      <c r="SAU2" s="629"/>
      <c r="SAV2" s="629"/>
      <c r="SAW2" s="629"/>
      <c r="SAX2" s="629"/>
      <c r="SAY2" s="629"/>
      <c r="SAZ2" s="629"/>
      <c r="SBA2" s="629"/>
      <c r="SBB2" s="629"/>
      <c r="SBC2" s="629"/>
      <c r="SBD2" s="629"/>
      <c r="SBE2" s="629"/>
      <c r="SBF2" s="629"/>
      <c r="SBG2" s="629"/>
      <c r="SBH2" s="629"/>
      <c r="SBI2" s="629"/>
      <c r="SBJ2" s="629"/>
      <c r="SBK2" s="629"/>
      <c r="SBL2" s="629"/>
      <c r="SBM2" s="629"/>
      <c r="SBN2" s="629"/>
      <c r="SBO2" s="629"/>
      <c r="SBP2" s="629"/>
      <c r="SBQ2" s="629"/>
      <c r="SBR2" s="629"/>
      <c r="SBS2" s="629"/>
      <c r="SBT2" s="629"/>
      <c r="SBU2" s="629"/>
      <c r="SBV2" s="629"/>
      <c r="SBW2" s="629"/>
      <c r="SBX2" s="629"/>
      <c r="SBY2" s="629"/>
      <c r="SBZ2" s="629"/>
      <c r="SCA2" s="629"/>
      <c r="SCB2" s="629"/>
      <c r="SCC2" s="629"/>
      <c r="SCD2" s="629"/>
      <c r="SCE2" s="629"/>
      <c r="SCF2" s="629"/>
      <c r="SCG2" s="629"/>
      <c r="SCH2" s="629"/>
      <c r="SCI2" s="629"/>
      <c r="SCJ2" s="629"/>
      <c r="SCK2" s="629"/>
      <c r="SCL2" s="629"/>
      <c r="SCM2" s="629"/>
      <c r="SCN2" s="629"/>
      <c r="SCO2" s="629"/>
      <c r="SCP2" s="629"/>
      <c r="SCQ2" s="629"/>
      <c r="SCR2" s="629"/>
      <c r="SCS2" s="629"/>
      <c r="SCT2" s="629"/>
      <c r="SCU2" s="629"/>
      <c r="SCV2" s="629"/>
      <c r="SCW2" s="629"/>
      <c r="SCX2" s="629"/>
      <c r="SCY2" s="629"/>
      <c r="SCZ2" s="629"/>
      <c r="SDA2" s="629"/>
      <c r="SDB2" s="629"/>
      <c r="SDC2" s="629"/>
      <c r="SDD2" s="629"/>
      <c r="SDE2" s="629"/>
      <c r="SDF2" s="629"/>
      <c r="SDG2" s="629"/>
      <c r="SDH2" s="629"/>
      <c r="SDI2" s="629"/>
      <c r="SDJ2" s="629"/>
      <c r="SDK2" s="629"/>
      <c r="SDL2" s="629"/>
      <c r="SDM2" s="629"/>
      <c r="SDN2" s="629"/>
      <c r="SDO2" s="629"/>
      <c r="SDP2" s="629"/>
      <c r="SDQ2" s="629"/>
      <c r="SDR2" s="629"/>
      <c r="SDS2" s="629"/>
      <c r="SDT2" s="629"/>
      <c r="SDU2" s="629"/>
      <c r="SDV2" s="629"/>
      <c r="SDW2" s="629"/>
      <c r="SDX2" s="629"/>
      <c r="SDY2" s="629"/>
      <c r="SDZ2" s="629"/>
      <c r="SEA2" s="629"/>
      <c r="SEB2" s="629"/>
      <c r="SEC2" s="629"/>
      <c r="SED2" s="629"/>
      <c r="SEE2" s="629"/>
      <c r="SEF2" s="629"/>
      <c r="SEG2" s="629"/>
      <c r="SEH2" s="629"/>
      <c r="SEI2" s="629"/>
      <c r="SEJ2" s="629"/>
      <c r="SEK2" s="629"/>
      <c r="SEL2" s="629"/>
      <c r="SEM2" s="629"/>
      <c r="SEN2" s="629"/>
      <c r="SEO2" s="629"/>
      <c r="SEP2" s="629"/>
      <c r="SEQ2" s="629"/>
      <c r="SER2" s="629"/>
      <c r="SES2" s="629"/>
      <c r="SET2" s="629"/>
      <c r="SEU2" s="629"/>
      <c r="SEV2" s="629"/>
      <c r="SEW2" s="629"/>
      <c r="SEX2" s="629"/>
      <c r="SEY2" s="629"/>
      <c r="SEZ2" s="629"/>
      <c r="SFA2" s="629"/>
      <c r="SFB2" s="629"/>
      <c r="SFC2" s="629"/>
      <c r="SFD2" s="629"/>
      <c r="SFE2" s="629"/>
      <c r="SFF2" s="629"/>
      <c r="SFG2" s="629"/>
      <c r="SFH2" s="629"/>
      <c r="SFI2" s="629"/>
      <c r="SFJ2" s="629"/>
      <c r="SFK2" s="629"/>
      <c r="SFL2" s="629"/>
      <c r="SFM2" s="629"/>
      <c r="SFN2" s="629"/>
      <c r="SFO2" s="629"/>
      <c r="SFP2" s="629"/>
      <c r="SFQ2" s="629"/>
      <c r="SFR2" s="629"/>
      <c r="SFS2" s="629"/>
      <c r="SFT2" s="629"/>
      <c r="SFU2" s="629"/>
      <c r="SFV2" s="629"/>
      <c r="SFW2" s="629"/>
      <c r="SFX2" s="629"/>
      <c r="SFY2" s="629"/>
      <c r="SFZ2" s="629"/>
      <c r="SGA2" s="629"/>
      <c r="SGB2" s="629"/>
      <c r="SGC2" s="629"/>
      <c r="SGD2" s="629"/>
      <c r="SGE2" s="629"/>
      <c r="SGF2" s="629"/>
      <c r="SGG2" s="629"/>
      <c r="SGH2" s="629"/>
      <c r="SGI2" s="629"/>
      <c r="SGJ2" s="629"/>
      <c r="SGK2" s="629"/>
      <c r="SGL2" s="629"/>
      <c r="SGM2" s="629"/>
      <c r="SGN2" s="629"/>
      <c r="SGO2" s="629"/>
      <c r="SGP2" s="629"/>
      <c r="SGQ2" s="629"/>
      <c r="SGR2" s="629"/>
      <c r="SGS2" s="629"/>
      <c r="SGT2" s="629"/>
      <c r="SGU2" s="629"/>
      <c r="SGV2" s="629"/>
      <c r="SGW2" s="629"/>
      <c r="SGX2" s="629"/>
      <c r="SGY2" s="629"/>
      <c r="SGZ2" s="629"/>
      <c r="SHA2" s="629"/>
      <c r="SHB2" s="629"/>
      <c r="SHC2" s="629"/>
      <c r="SHD2" s="629"/>
      <c r="SHE2" s="629"/>
      <c r="SHF2" s="629"/>
      <c r="SHG2" s="629"/>
      <c r="SHH2" s="629"/>
      <c r="SHI2" s="629"/>
      <c r="SHJ2" s="629"/>
      <c r="SHK2" s="629"/>
      <c r="SHL2" s="629"/>
      <c r="SHM2" s="629"/>
      <c r="SHN2" s="629"/>
      <c r="SHO2" s="629"/>
      <c r="SHP2" s="629"/>
      <c r="SHQ2" s="629"/>
      <c r="SHR2" s="629"/>
      <c r="SHS2" s="629"/>
      <c r="SHT2" s="629"/>
      <c r="SHU2" s="629"/>
      <c r="SHV2" s="629"/>
      <c r="SHW2" s="629"/>
      <c r="SHX2" s="629"/>
      <c r="SHY2" s="629"/>
      <c r="SHZ2" s="629"/>
      <c r="SIA2" s="629"/>
      <c r="SIB2" s="629"/>
      <c r="SIC2" s="629"/>
      <c r="SID2" s="629"/>
      <c r="SIE2" s="629"/>
      <c r="SIF2" s="629"/>
      <c r="SIG2" s="629"/>
      <c r="SIH2" s="629"/>
      <c r="SII2" s="629"/>
      <c r="SIJ2" s="629"/>
      <c r="SIK2" s="629"/>
      <c r="SIL2" s="629"/>
      <c r="SIM2" s="629"/>
      <c r="SIN2" s="629"/>
      <c r="SIO2" s="629"/>
      <c r="SIP2" s="629"/>
      <c r="SIQ2" s="629"/>
      <c r="SIR2" s="629"/>
      <c r="SIS2" s="629"/>
      <c r="SIT2" s="629"/>
      <c r="SIU2" s="629"/>
      <c r="SIV2" s="629"/>
      <c r="SIW2" s="629"/>
      <c r="SIX2" s="629"/>
      <c r="SIY2" s="629"/>
      <c r="SIZ2" s="629"/>
      <c r="SJA2" s="629"/>
      <c r="SJB2" s="629"/>
      <c r="SJC2" s="629"/>
      <c r="SJD2" s="629"/>
      <c r="SJE2" s="629"/>
      <c r="SJF2" s="629"/>
      <c r="SJG2" s="629"/>
      <c r="SJH2" s="629"/>
      <c r="SJI2" s="629"/>
      <c r="SJJ2" s="629"/>
      <c r="SJK2" s="629"/>
      <c r="SJL2" s="629"/>
      <c r="SJM2" s="629"/>
      <c r="SJN2" s="629"/>
      <c r="SJO2" s="629"/>
      <c r="SJP2" s="629"/>
      <c r="SJQ2" s="629"/>
      <c r="SJR2" s="629"/>
      <c r="SJS2" s="629"/>
      <c r="SJT2" s="629"/>
      <c r="SJU2" s="629"/>
      <c r="SJV2" s="629"/>
      <c r="SJW2" s="629"/>
      <c r="SJX2" s="629"/>
      <c r="SJY2" s="629"/>
      <c r="SJZ2" s="629"/>
      <c r="SKA2" s="629"/>
      <c r="SKB2" s="629"/>
      <c r="SKC2" s="629"/>
      <c r="SKD2" s="629"/>
      <c r="SKE2" s="629"/>
      <c r="SKF2" s="629"/>
      <c r="SKG2" s="629"/>
      <c r="SKH2" s="629"/>
      <c r="SKI2" s="629"/>
      <c r="SKJ2" s="629"/>
      <c r="SKK2" s="629"/>
      <c r="SKL2" s="629"/>
      <c r="SKM2" s="629"/>
      <c r="SKN2" s="629"/>
      <c r="SKO2" s="629"/>
      <c r="SKP2" s="629"/>
      <c r="SKQ2" s="629"/>
      <c r="SKR2" s="629"/>
      <c r="SKS2" s="629"/>
      <c r="SKT2" s="629"/>
      <c r="SKU2" s="629"/>
      <c r="SKV2" s="629"/>
      <c r="SKW2" s="629"/>
      <c r="SKX2" s="629"/>
      <c r="SKY2" s="629"/>
      <c r="SKZ2" s="629"/>
      <c r="SLA2" s="629"/>
      <c r="SLB2" s="629"/>
      <c r="SLC2" s="629"/>
      <c r="SLD2" s="629"/>
      <c r="SLE2" s="629"/>
      <c r="SLF2" s="629"/>
      <c r="SLG2" s="629"/>
      <c r="SLH2" s="629"/>
      <c r="SLI2" s="629"/>
      <c r="SLJ2" s="629"/>
      <c r="SLK2" s="629"/>
      <c r="SLL2" s="629"/>
      <c r="SLM2" s="629"/>
      <c r="SLN2" s="629"/>
      <c r="SLO2" s="629"/>
      <c r="SLP2" s="629"/>
      <c r="SLQ2" s="629"/>
      <c r="SLR2" s="629"/>
      <c r="SLS2" s="629"/>
      <c r="SLT2" s="629"/>
      <c r="SLU2" s="629"/>
      <c r="SLV2" s="629"/>
      <c r="SLW2" s="629"/>
      <c r="SLX2" s="629"/>
      <c r="SLY2" s="629"/>
      <c r="SLZ2" s="629"/>
      <c r="SMA2" s="629"/>
      <c r="SMB2" s="629"/>
      <c r="SMC2" s="629"/>
      <c r="SMD2" s="629"/>
      <c r="SME2" s="629"/>
      <c r="SMF2" s="629"/>
      <c r="SMG2" s="629"/>
      <c r="SMH2" s="629"/>
      <c r="SMI2" s="629"/>
      <c r="SMJ2" s="629"/>
      <c r="SMK2" s="629"/>
      <c r="SML2" s="629"/>
      <c r="SMM2" s="629"/>
      <c r="SMN2" s="629"/>
      <c r="SMO2" s="629"/>
      <c r="SMP2" s="629"/>
      <c r="SMQ2" s="629"/>
      <c r="SMR2" s="629"/>
      <c r="SMS2" s="629"/>
      <c r="SMT2" s="629"/>
      <c r="SMU2" s="629"/>
      <c r="SMV2" s="629"/>
      <c r="SMW2" s="629"/>
      <c r="SMX2" s="629"/>
      <c r="SMY2" s="629"/>
      <c r="SMZ2" s="629"/>
      <c r="SNA2" s="629"/>
      <c r="SNB2" s="629"/>
      <c r="SNC2" s="629"/>
      <c r="SND2" s="629"/>
      <c r="SNE2" s="629"/>
      <c r="SNF2" s="629"/>
      <c r="SNG2" s="629"/>
      <c r="SNH2" s="629"/>
      <c r="SNI2" s="629"/>
      <c r="SNJ2" s="629"/>
      <c r="SNK2" s="629"/>
      <c r="SNL2" s="629"/>
      <c r="SNM2" s="629"/>
      <c r="SNN2" s="629"/>
      <c r="SNO2" s="629"/>
      <c r="SNP2" s="629"/>
      <c r="SNQ2" s="629"/>
      <c r="SNR2" s="629"/>
      <c r="SNS2" s="629"/>
      <c r="SNT2" s="629"/>
      <c r="SNU2" s="629"/>
      <c r="SNV2" s="629"/>
      <c r="SNW2" s="629"/>
      <c r="SNX2" s="629"/>
      <c r="SNY2" s="629"/>
      <c r="SNZ2" s="629"/>
      <c r="SOA2" s="629"/>
      <c r="SOB2" s="629"/>
      <c r="SOC2" s="629"/>
      <c r="SOD2" s="629"/>
      <c r="SOE2" s="629"/>
      <c r="SOF2" s="629"/>
      <c r="SOG2" s="629"/>
      <c r="SOH2" s="629"/>
      <c r="SOI2" s="629"/>
      <c r="SOJ2" s="629"/>
      <c r="SOK2" s="629"/>
      <c r="SOL2" s="629"/>
      <c r="SOM2" s="629"/>
      <c r="SON2" s="629"/>
      <c r="SOO2" s="629"/>
      <c r="SOP2" s="629"/>
      <c r="SOQ2" s="629"/>
      <c r="SOR2" s="629"/>
      <c r="SOS2" s="629"/>
      <c r="SOT2" s="629"/>
      <c r="SOU2" s="629"/>
      <c r="SOV2" s="629"/>
      <c r="SOW2" s="629"/>
      <c r="SOX2" s="629"/>
      <c r="SOY2" s="629"/>
      <c r="SOZ2" s="629"/>
      <c r="SPA2" s="629"/>
      <c r="SPB2" s="629"/>
      <c r="SPC2" s="629"/>
      <c r="SPD2" s="629"/>
      <c r="SPE2" s="629"/>
      <c r="SPF2" s="629"/>
      <c r="SPG2" s="629"/>
      <c r="SPH2" s="629"/>
      <c r="SPI2" s="629"/>
      <c r="SPJ2" s="629"/>
      <c r="SPK2" s="629"/>
      <c r="SPL2" s="629"/>
      <c r="SPM2" s="629"/>
      <c r="SPN2" s="629"/>
      <c r="SPO2" s="629"/>
      <c r="SPP2" s="629"/>
      <c r="SPQ2" s="629"/>
      <c r="SPR2" s="629"/>
      <c r="SPS2" s="629"/>
      <c r="SPT2" s="629"/>
      <c r="SPU2" s="629"/>
      <c r="SPV2" s="629"/>
      <c r="SPW2" s="629"/>
      <c r="SPX2" s="629"/>
      <c r="SPY2" s="629"/>
      <c r="SPZ2" s="629"/>
      <c r="SQA2" s="629"/>
      <c r="SQB2" s="629"/>
      <c r="SQC2" s="629"/>
      <c r="SQD2" s="629"/>
      <c r="SQE2" s="629"/>
      <c r="SQF2" s="629"/>
      <c r="SQG2" s="629"/>
      <c r="SQH2" s="629"/>
      <c r="SQI2" s="629"/>
      <c r="SQJ2" s="629"/>
      <c r="SQK2" s="629"/>
      <c r="SQL2" s="629"/>
      <c r="SQM2" s="629"/>
      <c r="SQN2" s="629"/>
      <c r="SQO2" s="629"/>
      <c r="SQP2" s="629"/>
      <c r="SQQ2" s="629"/>
      <c r="SQR2" s="629"/>
      <c r="SQS2" s="629"/>
      <c r="SQT2" s="629"/>
      <c r="SQU2" s="629"/>
      <c r="SQV2" s="629"/>
      <c r="SQW2" s="629"/>
      <c r="SQX2" s="629"/>
      <c r="SQY2" s="629"/>
      <c r="SQZ2" s="629"/>
      <c r="SRA2" s="629"/>
      <c r="SRB2" s="629"/>
      <c r="SRC2" s="629"/>
      <c r="SRD2" s="629"/>
      <c r="SRE2" s="629"/>
      <c r="SRF2" s="629"/>
      <c r="SRG2" s="629"/>
      <c r="SRH2" s="629"/>
      <c r="SRI2" s="629"/>
      <c r="SRJ2" s="629"/>
      <c r="SRK2" s="629"/>
      <c r="SRL2" s="629"/>
      <c r="SRM2" s="629"/>
      <c r="SRN2" s="629"/>
      <c r="SRO2" s="629"/>
      <c r="SRP2" s="629"/>
      <c r="SRQ2" s="629"/>
      <c r="SRR2" s="629"/>
      <c r="SRS2" s="629"/>
      <c r="SRT2" s="629"/>
      <c r="SRU2" s="629"/>
      <c r="SRV2" s="629"/>
      <c r="SRW2" s="629"/>
      <c r="SRX2" s="629"/>
      <c r="SRY2" s="629"/>
      <c r="SRZ2" s="629"/>
      <c r="SSA2" s="629"/>
      <c r="SSB2" s="629"/>
      <c r="SSC2" s="629"/>
      <c r="SSD2" s="629"/>
      <c r="SSE2" s="629"/>
      <c r="SSF2" s="629"/>
      <c r="SSG2" s="629"/>
      <c r="SSH2" s="629"/>
      <c r="SSI2" s="629"/>
      <c r="SSJ2" s="629"/>
      <c r="SSK2" s="629"/>
      <c r="SSL2" s="629"/>
      <c r="SSM2" s="629"/>
      <c r="SSN2" s="629"/>
      <c r="SSO2" s="629"/>
      <c r="SSP2" s="629"/>
      <c r="SSQ2" s="629"/>
      <c r="SSR2" s="629"/>
      <c r="SSS2" s="629"/>
      <c r="SST2" s="629"/>
      <c r="SSU2" s="629"/>
      <c r="SSV2" s="629"/>
      <c r="SSW2" s="629"/>
      <c r="SSX2" s="629"/>
      <c r="SSY2" s="629"/>
      <c r="SSZ2" s="629"/>
      <c r="STA2" s="629"/>
      <c r="STB2" s="629"/>
      <c r="STC2" s="629"/>
      <c r="STD2" s="629"/>
      <c r="STE2" s="629"/>
      <c r="STF2" s="629"/>
      <c r="STG2" s="629"/>
      <c r="STH2" s="629"/>
      <c r="STI2" s="629"/>
      <c r="STJ2" s="629"/>
      <c r="STK2" s="629"/>
      <c r="STL2" s="629"/>
      <c r="STM2" s="629"/>
      <c r="STN2" s="629"/>
      <c r="STO2" s="629"/>
      <c r="STP2" s="629"/>
      <c r="STQ2" s="629"/>
      <c r="STR2" s="629"/>
      <c r="STS2" s="629"/>
      <c r="STT2" s="629"/>
      <c r="STU2" s="629"/>
      <c r="STV2" s="629"/>
      <c r="STW2" s="629"/>
      <c r="STX2" s="629"/>
      <c r="STY2" s="629"/>
      <c r="STZ2" s="629"/>
      <c r="SUA2" s="629"/>
      <c r="SUB2" s="629"/>
      <c r="SUC2" s="629"/>
      <c r="SUD2" s="629"/>
      <c r="SUE2" s="629"/>
      <c r="SUF2" s="629"/>
      <c r="SUG2" s="629"/>
      <c r="SUH2" s="629"/>
      <c r="SUI2" s="629"/>
      <c r="SUJ2" s="629"/>
      <c r="SUK2" s="629"/>
      <c r="SUL2" s="629"/>
      <c r="SUM2" s="629"/>
      <c r="SUN2" s="629"/>
      <c r="SUO2" s="629"/>
      <c r="SUP2" s="629"/>
      <c r="SUQ2" s="629"/>
      <c r="SUR2" s="629"/>
      <c r="SUS2" s="629"/>
      <c r="SUT2" s="629"/>
      <c r="SUU2" s="629"/>
      <c r="SUV2" s="629"/>
      <c r="SUW2" s="629"/>
      <c r="SUX2" s="629"/>
      <c r="SUY2" s="629"/>
      <c r="SUZ2" s="629"/>
      <c r="SVA2" s="629"/>
      <c r="SVB2" s="629"/>
      <c r="SVC2" s="629"/>
      <c r="SVD2" s="629"/>
      <c r="SVE2" s="629"/>
      <c r="SVF2" s="629"/>
      <c r="SVG2" s="629"/>
      <c r="SVH2" s="629"/>
      <c r="SVI2" s="629"/>
      <c r="SVJ2" s="629"/>
      <c r="SVK2" s="629"/>
      <c r="SVL2" s="629"/>
      <c r="SVM2" s="629"/>
      <c r="SVN2" s="629"/>
      <c r="SVO2" s="629"/>
      <c r="SVP2" s="629"/>
      <c r="SVQ2" s="629"/>
      <c r="SVR2" s="629"/>
      <c r="SVS2" s="629"/>
      <c r="SVT2" s="629"/>
      <c r="SVU2" s="629"/>
      <c r="SVV2" s="629"/>
      <c r="SVW2" s="629"/>
      <c r="SVX2" s="629"/>
      <c r="SVY2" s="629"/>
      <c r="SVZ2" s="629"/>
      <c r="SWA2" s="629"/>
      <c r="SWB2" s="629"/>
      <c r="SWC2" s="629"/>
      <c r="SWD2" s="629"/>
      <c r="SWE2" s="629"/>
      <c r="SWF2" s="629"/>
      <c r="SWG2" s="629"/>
      <c r="SWH2" s="629"/>
      <c r="SWI2" s="629"/>
      <c r="SWJ2" s="629"/>
      <c r="SWK2" s="629"/>
      <c r="SWL2" s="629"/>
      <c r="SWM2" s="629"/>
      <c r="SWN2" s="629"/>
      <c r="SWO2" s="629"/>
      <c r="SWP2" s="629"/>
      <c r="SWQ2" s="629"/>
      <c r="SWR2" s="629"/>
      <c r="SWS2" s="629"/>
      <c r="SWT2" s="629"/>
      <c r="SWU2" s="629"/>
      <c r="SWV2" s="629"/>
      <c r="SWW2" s="629"/>
      <c r="SWX2" s="629"/>
      <c r="SWY2" s="629"/>
      <c r="SWZ2" s="629"/>
      <c r="SXA2" s="629"/>
      <c r="SXB2" s="629"/>
      <c r="SXC2" s="629"/>
      <c r="SXD2" s="629"/>
      <c r="SXE2" s="629"/>
      <c r="SXF2" s="629"/>
      <c r="SXG2" s="629"/>
      <c r="SXH2" s="629"/>
      <c r="SXI2" s="629"/>
      <c r="SXJ2" s="629"/>
      <c r="SXK2" s="629"/>
      <c r="SXL2" s="629"/>
      <c r="SXM2" s="629"/>
      <c r="SXN2" s="629"/>
      <c r="SXO2" s="629"/>
      <c r="SXP2" s="629"/>
      <c r="SXQ2" s="629"/>
      <c r="SXR2" s="629"/>
      <c r="SXS2" s="629"/>
      <c r="SXT2" s="629"/>
      <c r="SXU2" s="629"/>
      <c r="SXV2" s="629"/>
      <c r="SXW2" s="629"/>
      <c r="SXX2" s="629"/>
      <c r="SXY2" s="629"/>
      <c r="SXZ2" s="629"/>
      <c r="SYA2" s="629"/>
      <c r="SYB2" s="629"/>
      <c r="SYC2" s="629"/>
      <c r="SYD2" s="629"/>
      <c r="SYE2" s="629"/>
      <c r="SYF2" s="629"/>
      <c r="SYG2" s="629"/>
      <c r="SYH2" s="629"/>
      <c r="SYI2" s="629"/>
      <c r="SYJ2" s="629"/>
      <c r="SYK2" s="629"/>
      <c r="SYL2" s="629"/>
      <c r="SYM2" s="629"/>
      <c r="SYN2" s="629"/>
      <c r="SYO2" s="629"/>
      <c r="SYP2" s="629"/>
      <c r="SYQ2" s="629"/>
      <c r="SYR2" s="629"/>
      <c r="SYS2" s="629"/>
      <c r="SYT2" s="629"/>
      <c r="SYU2" s="629"/>
      <c r="SYV2" s="629"/>
      <c r="SYW2" s="629"/>
      <c r="SYX2" s="629"/>
      <c r="SYY2" s="629"/>
      <c r="SYZ2" s="629"/>
      <c r="SZA2" s="629"/>
      <c r="SZB2" s="629"/>
      <c r="SZC2" s="629"/>
      <c r="SZD2" s="629"/>
      <c r="SZE2" s="629"/>
      <c r="SZF2" s="629"/>
      <c r="SZG2" s="629"/>
      <c r="SZH2" s="629"/>
      <c r="SZI2" s="629"/>
      <c r="SZJ2" s="629"/>
      <c r="SZK2" s="629"/>
      <c r="SZL2" s="629"/>
      <c r="SZM2" s="629"/>
      <c r="SZN2" s="629"/>
      <c r="SZO2" s="629"/>
      <c r="SZP2" s="629"/>
      <c r="SZQ2" s="629"/>
      <c r="SZR2" s="629"/>
      <c r="SZS2" s="629"/>
      <c r="SZT2" s="629"/>
      <c r="SZU2" s="629"/>
      <c r="SZV2" s="629"/>
      <c r="SZW2" s="629"/>
      <c r="SZX2" s="629"/>
      <c r="SZY2" s="629"/>
      <c r="SZZ2" s="629"/>
      <c r="TAA2" s="629"/>
      <c r="TAB2" s="629"/>
      <c r="TAC2" s="629"/>
      <c r="TAD2" s="629"/>
      <c r="TAE2" s="629"/>
      <c r="TAF2" s="629"/>
      <c r="TAG2" s="629"/>
      <c r="TAH2" s="629"/>
      <c r="TAI2" s="629"/>
      <c r="TAJ2" s="629"/>
      <c r="TAK2" s="629"/>
      <c r="TAL2" s="629"/>
      <c r="TAM2" s="629"/>
      <c r="TAN2" s="629"/>
      <c r="TAO2" s="629"/>
      <c r="TAP2" s="629"/>
      <c r="TAQ2" s="629"/>
      <c r="TAR2" s="629"/>
      <c r="TAS2" s="629"/>
      <c r="TAT2" s="629"/>
      <c r="TAU2" s="629"/>
      <c r="TAV2" s="629"/>
      <c r="TAW2" s="629"/>
      <c r="TAX2" s="629"/>
      <c r="TAY2" s="629"/>
      <c r="TAZ2" s="629"/>
      <c r="TBA2" s="629"/>
      <c r="TBB2" s="629"/>
      <c r="TBC2" s="629"/>
      <c r="TBD2" s="629"/>
      <c r="TBE2" s="629"/>
      <c r="TBF2" s="629"/>
      <c r="TBG2" s="629"/>
      <c r="TBH2" s="629"/>
      <c r="TBI2" s="629"/>
      <c r="TBJ2" s="629"/>
      <c r="TBK2" s="629"/>
      <c r="TBL2" s="629"/>
      <c r="TBM2" s="629"/>
      <c r="TBN2" s="629"/>
      <c r="TBO2" s="629"/>
      <c r="TBP2" s="629"/>
      <c r="TBQ2" s="629"/>
      <c r="TBR2" s="629"/>
      <c r="TBS2" s="629"/>
      <c r="TBT2" s="629"/>
      <c r="TBU2" s="629"/>
      <c r="TBV2" s="629"/>
      <c r="TBW2" s="629"/>
      <c r="TBX2" s="629"/>
      <c r="TBY2" s="629"/>
      <c r="TBZ2" s="629"/>
      <c r="TCA2" s="629"/>
      <c r="TCB2" s="629"/>
      <c r="TCC2" s="629"/>
      <c r="TCD2" s="629"/>
      <c r="TCE2" s="629"/>
      <c r="TCF2" s="629"/>
      <c r="TCG2" s="629"/>
      <c r="TCH2" s="629"/>
      <c r="TCI2" s="629"/>
      <c r="TCJ2" s="629"/>
      <c r="TCK2" s="629"/>
      <c r="TCL2" s="629"/>
      <c r="TCM2" s="629"/>
      <c r="TCN2" s="629"/>
      <c r="TCO2" s="629"/>
      <c r="TCP2" s="629"/>
      <c r="TCQ2" s="629"/>
      <c r="TCR2" s="629"/>
      <c r="TCS2" s="629"/>
      <c r="TCT2" s="629"/>
      <c r="TCU2" s="629"/>
      <c r="TCV2" s="629"/>
      <c r="TCW2" s="629"/>
      <c r="TCX2" s="629"/>
      <c r="TCY2" s="629"/>
      <c r="TCZ2" s="629"/>
      <c r="TDA2" s="629"/>
      <c r="TDB2" s="629"/>
      <c r="TDC2" s="629"/>
      <c r="TDD2" s="629"/>
      <c r="TDE2" s="629"/>
      <c r="TDF2" s="629"/>
      <c r="TDG2" s="629"/>
      <c r="TDH2" s="629"/>
      <c r="TDI2" s="629"/>
      <c r="TDJ2" s="629"/>
      <c r="TDK2" s="629"/>
      <c r="TDL2" s="629"/>
      <c r="TDM2" s="629"/>
      <c r="TDN2" s="629"/>
      <c r="TDO2" s="629"/>
      <c r="TDP2" s="629"/>
      <c r="TDQ2" s="629"/>
      <c r="TDR2" s="629"/>
      <c r="TDS2" s="629"/>
      <c r="TDT2" s="629"/>
      <c r="TDU2" s="629"/>
      <c r="TDV2" s="629"/>
      <c r="TDW2" s="629"/>
      <c r="TDX2" s="629"/>
      <c r="TDY2" s="629"/>
      <c r="TDZ2" s="629"/>
      <c r="TEA2" s="629"/>
      <c r="TEB2" s="629"/>
      <c r="TEC2" s="629"/>
      <c r="TED2" s="629"/>
      <c r="TEE2" s="629"/>
      <c r="TEF2" s="629"/>
      <c r="TEG2" s="629"/>
      <c r="TEH2" s="629"/>
      <c r="TEI2" s="629"/>
      <c r="TEJ2" s="629"/>
      <c r="TEK2" s="629"/>
      <c r="TEL2" s="629"/>
      <c r="TEM2" s="629"/>
      <c r="TEN2" s="629"/>
      <c r="TEO2" s="629"/>
      <c r="TEP2" s="629"/>
      <c r="TEQ2" s="629"/>
      <c r="TER2" s="629"/>
      <c r="TES2" s="629"/>
      <c r="TET2" s="629"/>
      <c r="TEU2" s="629"/>
      <c r="TEV2" s="629"/>
      <c r="TEW2" s="629"/>
      <c r="TEX2" s="629"/>
      <c r="TEY2" s="629"/>
      <c r="TEZ2" s="629"/>
      <c r="TFA2" s="629"/>
      <c r="TFB2" s="629"/>
      <c r="TFC2" s="629"/>
      <c r="TFD2" s="629"/>
      <c r="TFE2" s="629"/>
      <c r="TFF2" s="629"/>
      <c r="TFG2" s="629"/>
      <c r="TFH2" s="629"/>
      <c r="TFI2" s="629"/>
      <c r="TFJ2" s="629"/>
      <c r="TFK2" s="629"/>
      <c r="TFL2" s="629"/>
      <c r="TFM2" s="629"/>
      <c r="TFN2" s="629"/>
      <c r="TFO2" s="629"/>
      <c r="TFP2" s="629"/>
      <c r="TFQ2" s="629"/>
      <c r="TFR2" s="629"/>
      <c r="TFS2" s="629"/>
      <c r="TFT2" s="629"/>
      <c r="TFU2" s="629"/>
      <c r="TFV2" s="629"/>
      <c r="TFW2" s="629"/>
      <c r="TFX2" s="629"/>
      <c r="TFY2" s="629"/>
      <c r="TFZ2" s="629"/>
      <c r="TGA2" s="629"/>
      <c r="TGB2" s="629"/>
      <c r="TGC2" s="629"/>
      <c r="TGD2" s="629"/>
      <c r="TGE2" s="629"/>
      <c r="TGF2" s="629"/>
      <c r="TGG2" s="629"/>
      <c r="TGH2" s="629"/>
      <c r="TGI2" s="629"/>
      <c r="TGJ2" s="629"/>
      <c r="TGK2" s="629"/>
      <c r="TGL2" s="629"/>
      <c r="TGM2" s="629"/>
      <c r="TGN2" s="629"/>
      <c r="TGO2" s="629"/>
      <c r="TGP2" s="629"/>
      <c r="TGQ2" s="629"/>
      <c r="TGR2" s="629"/>
      <c r="TGS2" s="629"/>
      <c r="TGT2" s="629"/>
      <c r="TGU2" s="629"/>
      <c r="TGV2" s="629"/>
      <c r="TGW2" s="629"/>
      <c r="TGX2" s="629"/>
      <c r="TGY2" s="629"/>
      <c r="TGZ2" s="629"/>
      <c r="THA2" s="629"/>
      <c r="THB2" s="629"/>
      <c r="THC2" s="629"/>
      <c r="THD2" s="629"/>
      <c r="THE2" s="629"/>
      <c r="THF2" s="629"/>
      <c r="THG2" s="629"/>
      <c r="THH2" s="629"/>
      <c r="THI2" s="629"/>
      <c r="THJ2" s="629"/>
      <c r="THK2" s="629"/>
      <c r="THL2" s="629"/>
      <c r="THM2" s="629"/>
      <c r="THN2" s="629"/>
      <c r="THO2" s="629"/>
      <c r="THP2" s="629"/>
      <c r="THQ2" s="629"/>
      <c r="THR2" s="629"/>
      <c r="THS2" s="629"/>
      <c r="THT2" s="629"/>
      <c r="THU2" s="629"/>
      <c r="THV2" s="629"/>
      <c r="THW2" s="629"/>
      <c r="THX2" s="629"/>
      <c r="THY2" s="629"/>
      <c r="THZ2" s="629"/>
      <c r="TIA2" s="629"/>
      <c r="TIB2" s="629"/>
      <c r="TIC2" s="629"/>
      <c r="TID2" s="629"/>
      <c r="TIE2" s="629"/>
      <c r="TIF2" s="629"/>
      <c r="TIG2" s="629"/>
      <c r="TIH2" s="629"/>
      <c r="TII2" s="629"/>
      <c r="TIJ2" s="629"/>
      <c r="TIK2" s="629"/>
      <c r="TIL2" s="629"/>
      <c r="TIM2" s="629"/>
      <c r="TIN2" s="629"/>
      <c r="TIO2" s="629"/>
      <c r="TIP2" s="629"/>
      <c r="TIQ2" s="629"/>
      <c r="TIR2" s="629"/>
      <c r="TIS2" s="629"/>
      <c r="TIT2" s="629"/>
      <c r="TIU2" s="629"/>
      <c r="TIV2" s="629"/>
      <c r="TIW2" s="629"/>
      <c r="TIX2" s="629"/>
      <c r="TIY2" s="629"/>
      <c r="TIZ2" s="629"/>
      <c r="TJA2" s="629"/>
      <c r="TJB2" s="629"/>
      <c r="TJC2" s="629"/>
      <c r="TJD2" s="629"/>
      <c r="TJE2" s="629"/>
      <c r="TJF2" s="629"/>
      <c r="TJG2" s="629"/>
      <c r="TJH2" s="629"/>
      <c r="TJI2" s="629"/>
      <c r="TJJ2" s="629"/>
      <c r="TJK2" s="629"/>
      <c r="TJL2" s="629"/>
      <c r="TJM2" s="629"/>
      <c r="TJN2" s="629"/>
      <c r="TJO2" s="629"/>
      <c r="TJP2" s="629"/>
      <c r="TJQ2" s="629"/>
      <c r="TJR2" s="629"/>
      <c r="TJS2" s="629"/>
      <c r="TJT2" s="629"/>
      <c r="TJU2" s="629"/>
      <c r="TJV2" s="629"/>
      <c r="TJW2" s="629"/>
      <c r="TJX2" s="629"/>
      <c r="TJY2" s="629"/>
      <c r="TJZ2" s="629"/>
      <c r="TKA2" s="629"/>
      <c r="TKB2" s="629"/>
      <c r="TKC2" s="629"/>
      <c r="TKD2" s="629"/>
      <c r="TKE2" s="629"/>
      <c r="TKF2" s="629"/>
      <c r="TKG2" s="629"/>
      <c r="TKH2" s="629"/>
      <c r="TKI2" s="629"/>
      <c r="TKJ2" s="629"/>
      <c r="TKK2" s="629"/>
      <c r="TKL2" s="629"/>
      <c r="TKM2" s="629"/>
      <c r="TKN2" s="629"/>
      <c r="TKO2" s="629"/>
      <c r="TKP2" s="629"/>
      <c r="TKQ2" s="629"/>
      <c r="TKR2" s="629"/>
      <c r="TKS2" s="629"/>
      <c r="TKT2" s="629"/>
      <c r="TKU2" s="629"/>
      <c r="TKV2" s="629"/>
      <c r="TKW2" s="629"/>
      <c r="TKX2" s="629"/>
      <c r="TKY2" s="629"/>
      <c r="TKZ2" s="629"/>
      <c r="TLA2" s="629"/>
      <c r="TLB2" s="629"/>
      <c r="TLC2" s="629"/>
      <c r="TLD2" s="629"/>
      <c r="TLE2" s="629"/>
      <c r="TLF2" s="629"/>
      <c r="TLG2" s="629"/>
      <c r="TLH2" s="629"/>
      <c r="TLI2" s="629"/>
      <c r="TLJ2" s="629"/>
      <c r="TLK2" s="629"/>
      <c r="TLL2" s="629"/>
      <c r="TLM2" s="629"/>
      <c r="TLN2" s="629"/>
      <c r="TLO2" s="629"/>
      <c r="TLP2" s="629"/>
      <c r="TLQ2" s="629"/>
      <c r="TLR2" s="629"/>
      <c r="TLS2" s="629"/>
      <c r="TLT2" s="629"/>
      <c r="TLU2" s="629"/>
      <c r="TLV2" s="629"/>
      <c r="TLW2" s="629"/>
      <c r="TLX2" s="629"/>
      <c r="TLY2" s="629"/>
      <c r="TLZ2" s="629"/>
      <c r="TMA2" s="629"/>
      <c r="TMB2" s="629"/>
      <c r="TMC2" s="629"/>
      <c r="TMD2" s="629"/>
      <c r="TME2" s="629"/>
      <c r="TMF2" s="629"/>
      <c r="TMG2" s="629"/>
      <c r="TMH2" s="629"/>
      <c r="TMI2" s="629"/>
      <c r="TMJ2" s="629"/>
      <c r="TMK2" s="629"/>
      <c r="TML2" s="629"/>
      <c r="TMM2" s="629"/>
      <c r="TMN2" s="629"/>
      <c r="TMO2" s="629"/>
      <c r="TMP2" s="629"/>
      <c r="TMQ2" s="629"/>
      <c r="TMR2" s="629"/>
      <c r="TMS2" s="629"/>
      <c r="TMT2" s="629"/>
      <c r="TMU2" s="629"/>
      <c r="TMV2" s="629"/>
      <c r="TMW2" s="629"/>
      <c r="TMX2" s="629"/>
      <c r="TMY2" s="629"/>
      <c r="TMZ2" s="629"/>
      <c r="TNA2" s="629"/>
      <c r="TNB2" s="629"/>
      <c r="TNC2" s="629"/>
      <c r="TND2" s="629"/>
      <c r="TNE2" s="629"/>
      <c r="TNF2" s="629"/>
      <c r="TNG2" s="629"/>
      <c r="TNH2" s="629"/>
      <c r="TNI2" s="629"/>
      <c r="TNJ2" s="629"/>
      <c r="TNK2" s="629"/>
      <c r="TNL2" s="629"/>
      <c r="TNM2" s="629"/>
      <c r="TNN2" s="629"/>
      <c r="TNO2" s="629"/>
      <c r="TNP2" s="629"/>
      <c r="TNQ2" s="629"/>
      <c r="TNR2" s="629"/>
      <c r="TNS2" s="629"/>
      <c r="TNT2" s="629"/>
      <c r="TNU2" s="629"/>
      <c r="TNV2" s="629"/>
      <c r="TNW2" s="629"/>
      <c r="TNX2" s="629"/>
      <c r="TNY2" s="629"/>
      <c r="TNZ2" s="629"/>
      <c r="TOA2" s="629"/>
      <c r="TOB2" s="629"/>
      <c r="TOC2" s="629"/>
      <c r="TOD2" s="629"/>
      <c r="TOE2" s="629"/>
      <c r="TOF2" s="629"/>
      <c r="TOG2" s="629"/>
      <c r="TOH2" s="629"/>
      <c r="TOI2" s="629"/>
      <c r="TOJ2" s="629"/>
      <c r="TOK2" s="629"/>
      <c r="TOL2" s="629"/>
      <c r="TOM2" s="629"/>
      <c r="TON2" s="629"/>
      <c r="TOO2" s="629"/>
      <c r="TOP2" s="629"/>
      <c r="TOQ2" s="629"/>
      <c r="TOR2" s="629"/>
      <c r="TOS2" s="629"/>
      <c r="TOT2" s="629"/>
      <c r="TOU2" s="629"/>
      <c r="TOV2" s="629"/>
      <c r="TOW2" s="629"/>
      <c r="TOX2" s="629"/>
      <c r="TOY2" s="629"/>
      <c r="TOZ2" s="629"/>
      <c r="TPA2" s="629"/>
      <c r="TPB2" s="629"/>
      <c r="TPC2" s="629"/>
      <c r="TPD2" s="629"/>
      <c r="TPE2" s="629"/>
      <c r="TPF2" s="629"/>
      <c r="TPG2" s="629"/>
      <c r="TPH2" s="629"/>
      <c r="TPI2" s="629"/>
      <c r="TPJ2" s="629"/>
      <c r="TPK2" s="629"/>
      <c r="TPL2" s="629"/>
      <c r="TPM2" s="629"/>
      <c r="TPN2" s="629"/>
      <c r="TPO2" s="629"/>
      <c r="TPP2" s="629"/>
      <c r="TPQ2" s="629"/>
      <c r="TPR2" s="629"/>
      <c r="TPS2" s="629"/>
      <c r="TPT2" s="629"/>
      <c r="TPU2" s="629"/>
      <c r="TPV2" s="629"/>
      <c r="TPW2" s="629"/>
      <c r="TPX2" s="629"/>
      <c r="TPY2" s="629"/>
      <c r="TPZ2" s="629"/>
      <c r="TQA2" s="629"/>
      <c r="TQB2" s="629"/>
      <c r="TQC2" s="629"/>
      <c r="TQD2" s="629"/>
      <c r="TQE2" s="629"/>
      <c r="TQF2" s="629"/>
      <c r="TQG2" s="629"/>
      <c r="TQH2" s="629"/>
      <c r="TQI2" s="629"/>
      <c r="TQJ2" s="629"/>
      <c r="TQK2" s="629"/>
      <c r="TQL2" s="629"/>
      <c r="TQM2" s="629"/>
      <c r="TQN2" s="629"/>
      <c r="TQO2" s="629"/>
      <c r="TQP2" s="629"/>
      <c r="TQQ2" s="629"/>
      <c r="TQR2" s="629"/>
      <c r="TQS2" s="629"/>
      <c r="TQT2" s="629"/>
      <c r="TQU2" s="629"/>
      <c r="TQV2" s="629"/>
      <c r="TQW2" s="629"/>
      <c r="TQX2" s="629"/>
      <c r="TQY2" s="629"/>
      <c r="TQZ2" s="629"/>
      <c r="TRA2" s="629"/>
      <c r="TRB2" s="629"/>
      <c r="TRC2" s="629"/>
      <c r="TRD2" s="629"/>
      <c r="TRE2" s="629"/>
      <c r="TRF2" s="629"/>
      <c r="TRG2" s="629"/>
      <c r="TRH2" s="629"/>
      <c r="TRI2" s="629"/>
      <c r="TRJ2" s="629"/>
      <c r="TRK2" s="629"/>
      <c r="TRL2" s="629"/>
      <c r="TRM2" s="629"/>
      <c r="TRN2" s="629"/>
      <c r="TRO2" s="629"/>
      <c r="TRP2" s="629"/>
      <c r="TRQ2" s="629"/>
      <c r="TRR2" s="629"/>
      <c r="TRS2" s="629"/>
      <c r="TRT2" s="629"/>
      <c r="TRU2" s="629"/>
      <c r="TRV2" s="629"/>
      <c r="TRW2" s="629"/>
      <c r="TRX2" s="629"/>
      <c r="TRY2" s="629"/>
      <c r="TRZ2" s="629"/>
      <c r="TSA2" s="629"/>
      <c r="TSB2" s="629"/>
      <c r="TSC2" s="629"/>
      <c r="TSD2" s="629"/>
      <c r="TSE2" s="629"/>
      <c r="TSF2" s="629"/>
      <c r="TSG2" s="629"/>
      <c r="TSH2" s="629"/>
      <c r="TSI2" s="629"/>
      <c r="TSJ2" s="629"/>
      <c r="TSK2" s="629"/>
      <c r="TSL2" s="629"/>
      <c r="TSM2" s="629"/>
      <c r="TSN2" s="629"/>
      <c r="TSO2" s="629"/>
      <c r="TSP2" s="629"/>
      <c r="TSQ2" s="629"/>
      <c r="TSR2" s="629"/>
      <c r="TSS2" s="629"/>
      <c r="TST2" s="629"/>
      <c r="TSU2" s="629"/>
      <c r="TSV2" s="629"/>
      <c r="TSW2" s="629"/>
      <c r="TSX2" s="629"/>
      <c r="TSY2" s="629"/>
      <c r="TSZ2" s="629"/>
      <c r="TTA2" s="629"/>
      <c r="TTB2" s="629"/>
      <c r="TTC2" s="629"/>
      <c r="TTD2" s="629"/>
      <c r="TTE2" s="629"/>
      <c r="TTF2" s="629"/>
      <c r="TTG2" s="629"/>
      <c r="TTH2" s="629"/>
      <c r="TTI2" s="629"/>
      <c r="TTJ2" s="629"/>
      <c r="TTK2" s="629"/>
      <c r="TTL2" s="629"/>
      <c r="TTM2" s="629"/>
      <c r="TTN2" s="629"/>
      <c r="TTO2" s="629"/>
      <c r="TTP2" s="629"/>
      <c r="TTQ2" s="629"/>
      <c r="TTR2" s="629"/>
      <c r="TTS2" s="629"/>
      <c r="TTT2" s="629"/>
      <c r="TTU2" s="629"/>
      <c r="TTV2" s="629"/>
      <c r="TTW2" s="629"/>
      <c r="TTX2" s="629"/>
      <c r="TTY2" s="629"/>
      <c r="TTZ2" s="629"/>
      <c r="TUA2" s="629"/>
      <c r="TUB2" s="629"/>
      <c r="TUC2" s="629"/>
      <c r="TUD2" s="629"/>
      <c r="TUE2" s="629"/>
      <c r="TUF2" s="629"/>
      <c r="TUG2" s="629"/>
      <c r="TUH2" s="629"/>
      <c r="TUI2" s="629"/>
      <c r="TUJ2" s="629"/>
      <c r="TUK2" s="629"/>
      <c r="TUL2" s="629"/>
      <c r="TUM2" s="629"/>
      <c r="TUN2" s="629"/>
      <c r="TUO2" s="629"/>
      <c r="TUP2" s="629"/>
      <c r="TUQ2" s="629"/>
      <c r="TUR2" s="629"/>
      <c r="TUS2" s="629"/>
      <c r="TUT2" s="629"/>
      <c r="TUU2" s="629"/>
      <c r="TUV2" s="629"/>
      <c r="TUW2" s="629"/>
      <c r="TUX2" s="629"/>
      <c r="TUY2" s="629"/>
      <c r="TUZ2" s="629"/>
      <c r="TVA2" s="629"/>
      <c r="TVB2" s="629"/>
      <c r="TVC2" s="629"/>
      <c r="TVD2" s="629"/>
      <c r="TVE2" s="629"/>
      <c r="TVF2" s="629"/>
      <c r="TVG2" s="629"/>
      <c r="TVH2" s="629"/>
      <c r="TVI2" s="629"/>
      <c r="TVJ2" s="629"/>
      <c r="TVK2" s="629"/>
      <c r="TVL2" s="629"/>
      <c r="TVM2" s="629"/>
      <c r="TVN2" s="629"/>
      <c r="TVO2" s="629"/>
      <c r="TVP2" s="629"/>
      <c r="TVQ2" s="629"/>
      <c r="TVR2" s="629"/>
      <c r="TVS2" s="629"/>
      <c r="TVT2" s="629"/>
      <c r="TVU2" s="629"/>
      <c r="TVV2" s="629"/>
      <c r="TVW2" s="629"/>
      <c r="TVX2" s="629"/>
      <c r="TVY2" s="629"/>
      <c r="TVZ2" s="629"/>
      <c r="TWA2" s="629"/>
      <c r="TWB2" s="629"/>
      <c r="TWC2" s="629"/>
      <c r="TWD2" s="629"/>
      <c r="TWE2" s="629"/>
      <c r="TWF2" s="629"/>
      <c r="TWG2" s="629"/>
      <c r="TWH2" s="629"/>
      <c r="TWI2" s="629"/>
      <c r="TWJ2" s="629"/>
      <c r="TWK2" s="629"/>
      <c r="TWL2" s="629"/>
      <c r="TWM2" s="629"/>
      <c r="TWN2" s="629"/>
      <c r="TWO2" s="629"/>
      <c r="TWP2" s="629"/>
      <c r="TWQ2" s="629"/>
      <c r="TWR2" s="629"/>
      <c r="TWS2" s="629"/>
      <c r="TWT2" s="629"/>
      <c r="TWU2" s="629"/>
      <c r="TWV2" s="629"/>
      <c r="TWW2" s="629"/>
      <c r="TWX2" s="629"/>
      <c r="TWY2" s="629"/>
      <c r="TWZ2" s="629"/>
      <c r="TXA2" s="629"/>
      <c r="TXB2" s="629"/>
      <c r="TXC2" s="629"/>
      <c r="TXD2" s="629"/>
      <c r="TXE2" s="629"/>
      <c r="TXF2" s="629"/>
      <c r="TXG2" s="629"/>
      <c r="TXH2" s="629"/>
      <c r="TXI2" s="629"/>
      <c r="TXJ2" s="629"/>
      <c r="TXK2" s="629"/>
      <c r="TXL2" s="629"/>
      <c r="TXM2" s="629"/>
      <c r="TXN2" s="629"/>
      <c r="TXO2" s="629"/>
      <c r="TXP2" s="629"/>
      <c r="TXQ2" s="629"/>
      <c r="TXR2" s="629"/>
      <c r="TXS2" s="629"/>
      <c r="TXT2" s="629"/>
      <c r="TXU2" s="629"/>
      <c r="TXV2" s="629"/>
      <c r="TXW2" s="629"/>
      <c r="TXX2" s="629"/>
      <c r="TXY2" s="629"/>
      <c r="TXZ2" s="629"/>
      <c r="TYA2" s="629"/>
      <c r="TYB2" s="629"/>
      <c r="TYC2" s="629"/>
      <c r="TYD2" s="629"/>
      <c r="TYE2" s="629"/>
      <c r="TYF2" s="629"/>
      <c r="TYG2" s="629"/>
      <c r="TYH2" s="629"/>
      <c r="TYI2" s="629"/>
      <c r="TYJ2" s="629"/>
      <c r="TYK2" s="629"/>
      <c r="TYL2" s="629"/>
      <c r="TYM2" s="629"/>
      <c r="TYN2" s="629"/>
      <c r="TYO2" s="629"/>
      <c r="TYP2" s="629"/>
      <c r="TYQ2" s="629"/>
      <c r="TYR2" s="629"/>
      <c r="TYS2" s="629"/>
      <c r="TYT2" s="629"/>
      <c r="TYU2" s="629"/>
      <c r="TYV2" s="629"/>
      <c r="TYW2" s="629"/>
      <c r="TYX2" s="629"/>
      <c r="TYY2" s="629"/>
      <c r="TYZ2" s="629"/>
      <c r="TZA2" s="629"/>
      <c r="TZB2" s="629"/>
      <c r="TZC2" s="629"/>
      <c r="TZD2" s="629"/>
      <c r="TZE2" s="629"/>
      <c r="TZF2" s="629"/>
      <c r="TZG2" s="629"/>
      <c r="TZH2" s="629"/>
      <c r="TZI2" s="629"/>
      <c r="TZJ2" s="629"/>
      <c r="TZK2" s="629"/>
      <c r="TZL2" s="629"/>
      <c r="TZM2" s="629"/>
      <c r="TZN2" s="629"/>
      <c r="TZO2" s="629"/>
      <c r="TZP2" s="629"/>
      <c r="TZQ2" s="629"/>
      <c r="TZR2" s="629"/>
      <c r="TZS2" s="629"/>
      <c r="TZT2" s="629"/>
      <c r="TZU2" s="629"/>
      <c r="TZV2" s="629"/>
      <c r="TZW2" s="629"/>
      <c r="TZX2" s="629"/>
      <c r="TZY2" s="629"/>
      <c r="TZZ2" s="629"/>
      <c r="UAA2" s="629"/>
      <c r="UAB2" s="629"/>
      <c r="UAC2" s="629"/>
      <c r="UAD2" s="629"/>
      <c r="UAE2" s="629"/>
      <c r="UAF2" s="629"/>
      <c r="UAG2" s="629"/>
      <c r="UAH2" s="629"/>
      <c r="UAI2" s="629"/>
      <c r="UAJ2" s="629"/>
      <c r="UAK2" s="629"/>
      <c r="UAL2" s="629"/>
      <c r="UAM2" s="629"/>
      <c r="UAN2" s="629"/>
      <c r="UAO2" s="629"/>
      <c r="UAP2" s="629"/>
      <c r="UAQ2" s="629"/>
      <c r="UAR2" s="629"/>
      <c r="UAS2" s="629"/>
      <c r="UAT2" s="629"/>
      <c r="UAU2" s="629"/>
      <c r="UAV2" s="629"/>
      <c r="UAW2" s="629"/>
      <c r="UAX2" s="629"/>
      <c r="UAY2" s="629"/>
      <c r="UAZ2" s="629"/>
      <c r="UBA2" s="629"/>
      <c r="UBB2" s="629"/>
      <c r="UBC2" s="629"/>
      <c r="UBD2" s="629"/>
      <c r="UBE2" s="629"/>
      <c r="UBF2" s="629"/>
      <c r="UBG2" s="629"/>
      <c r="UBH2" s="629"/>
      <c r="UBI2" s="629"/>
      <c r="UBJ2" s="629"/>
      <c r="UBK2" s="629"/>
      <c r="UBL2" s="629"/>
      <c r="UBM2" s="629"/>
      <c r="UBN2" s="629"/>
      <c r="UBO2" s="629"/>
      <c r="UBP2" s="629"/>
      <c r="UBQ2" s="629"/>
      <c r="UBR2" s="629"/>
      <c r="UBS2" s="629"/>
      <c r="UBT2" s="629"/>
      <c r="UBU2" s="629"/>
      <c r="UBV2" s="629"/>
      <c r="UBW2" s="629"/>
      <c r="UBX2" s="629"/>
      <c r="UBY2" s="629"/>
      <c r="UBZ2" s="629"/>
      <c r="UCA2" s="629"/>
      <c r="UCB2" s="629"/>
      <c r="UCC2" s="629"/>
      <c r="UCD2" s="629"/>
      <c r="UCE2" s="629"/>
      <c r="UCF2" s="629"/>
      <c r="UCG2" s="629"/>
      <c r="UCH2" s="629"/>
      <c r="UCI2" s="629"/>
      <c r="UCJ2" s="629"/>
      <c r="UCK2" s="629"/>
      <c r="UCL2" s="629"/>
      <c r="UCM2" s="629"/>
      <c r="UCN2" s="629"/>
      <c r="UCO2" s="629"/>
      <c r="UCP2" s="629"/>
      <c r="UCQ2" s="629"/>
      <c r="UCR2" s="629"/>
      <c r="UCS2" s="629"/>
      <c r="UCT2" s="629"/>
      <c r="UCU2" s="629"/>
      <c r="UCV2" s="629"/>
      <c r="UCW2" s="629"/>
      <c r="UCX2" s="629"/>
      <c r="UCY2" s="629"/>
      <c r="UCZ2" s="629"/>
      <c r="UDA2" s="629"/>
      <c r="UDB2" s="629"/>
      <c r="UDC2" s="629"/>
      <c r="UDD2" s="629"/>
      <c r="UDE2" s="629"/>
      <c r="UDF2" s="629"/>
      <c r="UDG2" s="629"/>
      <c r="UDH2" s="629"/>
      <c r="UDI2" s="629"/>
      <c r="UDJ2" s="629"/>
      <c r="UDK2" s="629"/>
      <c r="UDL2" s="629"/>
      <c r="UDM2" s="629"/>
      <c r="UDN2" s="629"/>
      <c r="UDO2" s="629"/>
      <c r="UDP2" s="629"/>
      <c r="UDQ2" s="629"/>
      <c r="UDR2" s="629"/>
      <c r="UDS2" s="629"/>
      <c r="UDT2" s="629"/>
      <c r="UDU2" s="629"/>
      <c r="UDV2" s="629"/>
      <c r="UDW2" s="629"/>
      <c r="UDX2" s="629"/>
      <c r="UDY2" s="629"/>
      <c r="UDZ2" s="629"/>
      <c r="UEA2" s="629"/>
      <c r="UEB2" s="629"/>
      <c r="UEC2" s="629"/>
      <c r="UED2" s="629"/>
      <c r="UEE2" s="629"/>
      <c r="UEF2" s="629"/>
      <c r="UEG2" s="629"/>
      <c r="UEH2" s="629"/>
      <c r="UEI2" s="629"/>
      <c r="UEJ2" s="629"/>
      <c r="UEK2" s="629"/>
      <c r="UEL2" s="629"/>
      <c r="UEM2" s="629"/>
      <c r="UEN2" s="629"/>
      <c r="UEO2" s="629"/>
      <c r="UEP2" s="629"/>
      <c r="UEQ2" s="629"/>
      <c r="UER2" s="629"/>
      <c r="UES2" s="629"/>
      <c r="UET2" s="629"/>
      <c r="UEU2" s="629"/>
      <c r="UEV2" s="629"/>
      <c r="UEW2" s="629"/>
      <c r="UEX2" s="629"/>
      <c r="UEY2" s="629"/>
      <c r="UEZ2" s="629"/>
      <c r="UFA2" s="629"/>
      <c r="UFB2" s="629"/>
      <c r="UFC2" s="629"/>
      <c r="UFD2" s="629"/>
      <c r="UFE2" s="629"/>
      <c r="UFF2" s="629"/>
      <c r="UFG2" s="629"/>
      <c r="UFH2" s="629"/>
      <c r="UFI2" s="629"/>
      <c r="UFJ2" s="629"/>
      <c r="UFK2" s="629"/>
      <c r="UFL2" s="629"/>
      <c r="UFM2" s="629"/>
      <c r="UFN2" s="629"/>
      <c r="UFO2" s="629"/>
      <c r="UFP2" s="629"/>
      <c r="UFQ2" s="629"/>
      <c r="UFR2" s="629"/>
      <c r="UFS2" s="629"/>
      <c r="UFT2" s="629"/>
      <c r="UFU2" s="629"/>
      <c r="UFV2" s="629"/>
      <c r="UFW2" s="629"/>
      <c r="UFX2" s="629"/>
      <c r="UFY2" s="629"/>
      <c r="UFZ2" s="629"/>
      <c r="UGA2" s="629"/>
      <c r="UGB2" s="629"/>
      <c r="UGC2" s="629"/>
      <c r="UGD2" s="629"/>
      <c r="UGE2" s="629"/>
      <c r="UGF2" s="629"/>
      <c r="UGG2" s="629"/>
      <c r="UGH2" s="629"/>
      <c r="UGI2" s="629"/>
      <c r="UGJ2" s="629"/>
      <c r="UGK2" s="629"/>
      <c r="UGL2" s="629"/>
      <c r="UGM2" s="629"/>
      <c r="UGN2" s="629"/>
      <c r="UGO2" s="629"/>
      <c r="UGP2" s="629"/>
      <c r="UGQ2" s="629"/>
      <c r="UGR2" s="629"/>
      <c r="UGS2" s="629"/>
      <c r="UGT2" s="629"/>
      <c r="UGU2" s="629"/>
      <c r="UGV2" s="629"/>
      <c r="UGW2" s="629"/>
      <c r="UGX2" s="629"/>
      <c r="UGY2" s="629"/>
      <c r="UGZ2" s="629"/>
      <c r="UHA2" s="629"/>
      <c r="UHB2" s="629"/>
      <c r="UHC2" s="629"/>
      <c r="UHD2" s="629"/>
      <c r="UHE2" s="629"/>
      <c r="UHF2" s="629"/>
      <c r="UHG2" s="629"/>
      <c r="UHH2" s="629"/>
      <c r="UHI2" s="629"/>
      <c r="UHJ2" s="629"/>
      <c r="UHK2" s="629"/>
      <c r="UHL2" s="629"/>
      <c r="UHM2" s="629"/>
      <c r="UHN2" s="629"/>
      <c r="UHO2" s="629"/>
      <c r="UHP2" s="629"/>
      <c r="UHQ2" s="629"/>
      <c r="UHR2" s="629"/>
      <c r="UHS2" s="629"/>
      <c r="UHT2" s="629"/>
      <c r="UHU2" s="629"/>
      <c r="UHV2" s="629"/>
      <c r="UHW2" s="629"/>
      <c r="UHX2" s="629"/>
      <c r="UHY2" s="629"/>
      <c r="UHZ2" s="629"/>
      <c r="UIA2" s="629"/>
      <c r="UIB2" s="629"/>
      <c r="UIC2" s="629"/>
      <c r="UID2" s="629"/>
      <c r="UIE2" s="629"/>
      <c r="UIF2" s="629"/>
      <c r="UIG2" s="629"/>
      <c r="UIH2" s="629"/>
      <c r="UII2" s="629"/>
      <c r="UIJ2" s="629"/>
      <c r="UIK2" s="629"/>
      <c r="UIL2" s="629"/>
      <c r="UIM2" s="629"/>
      <c r="UIN2" s="629"/>
      <c r="UIO2" s="629"/>
      <c r="UIP2" s="629"/>
      <c r="UIQ2" s="629"/>
      <c r="UIR2" s="629"/>
      <c r="UIS2" s="629"/>
      <c r="UIT2" s="629"/>
      <c r="UIU2" s="629"/>
      <c r="UIV2" s="629"/>
      <c r="UIW2" s="629"/>
      <c r="UIX2" s="629"/>
      <c r="UIY2" s="629"/>
      <c r="UIZ2" s="629"/>
      <c r="UJA2" s="629"/>
      <c r="UJB2" s="629"/>
      <c r="UJC2" s="629"/>
      <c r="UJD2" s="629"/>
      <c r="UJE2" s="629"/>
      <c r="UJF2" s="629"/>
      <c r="UJG2" s="629"/>
      <c r="UJH2" s="629"/>
      <c r="UJI2" s="629"/>
      <c r="UJJ2" s="629"/>
      <c r="UJK2" s="629"/>
      <c r="UJL2" s="629"/>
      <c r="UJM2" s="629"/>
      <c r="UJN2" s="629"/>
      <c r="UJO2" s="629"/>
      <c r="UJP2" s="629"/>
      <c r="UJQ2" s="629"/>
      <c r="UJR2" s="629"/>
      <c r="UJS2" s="629"/>
      <c r="UJT2" s="629"/>
      <c r="UJU2" s="629"/>
      <c r="UJV2" s="629"/>
      <c r="UJW2" s="629"/>
      <c r="UJX2" s="629"/>
      <c r="UJY2" s="629"/>
      <c r="UJZ2" s="629"/>
      <c r="UKA2" s="629"/>
      <c r="UKB2" s="629"/>
      <c r="UKC2" s="629"/>
      <c r="UKD2" s="629"/>
      <c r="UKE2" s="629"/>
      <c r="UKF2" s="629"/>
      <c r="UKG2" s="629"/>
      <c r="UKH2" s="629"/>
      <c r="UKI2" s="629"/>
      <c r="UKJ2" s="629"/>
      <c r="UKK2" s="629"/>
      <c r="UKL2" s="629"/>
      <c r="UKM2" s="629"/>
      <c r="UKN2" s="629"/>
      <c r="UKO2" s="629"/>
      <c r="UKP2" s="629"/>
      <c r="UKQ2" s="629"/>
      <c r="UKR2" s="629"/>
      <c r="UKS2" s="629"/>
      <c r="UKT2" s="629"/>
      <c r="UKU2" s="629"/>
      <c r="UKV2" s="629"/>
      <c r="UKW2" s="629"/>
      <c r="UKX2" s="629"/>
      <c r="UKY2" s="629"/>
      <c r="UKZ2" s="629"/>
      <c r="ULA2" s="629"/>
      <c r="ULB2" s="629"/>
      <c r="ULC2" s="629"/>
      <c r="ULD2" s="629"/>
      <c r="ULE2" s="629"/>
      <c r="ULF2" s="629"/>
      <c r="ULG2" s="629"/>
      <c r="ULH2" s="629"/>
      <c r="ULI2" s="629"/>
      <c r="ULJ2" s="629"/>
      <c r="ULK2" s="629"/>
      <c r="ULL2" s="629"/>
      <c r="ULM2" s="629"/>
      <c r="ULN2" s="629"/>
      <c r="ULO2" s="629"/>
      <c r="ULP2" s="629"/>
      <c r="ULQ2" s="629"/>
      <c r="ULR2" s="629"/>
      <c r="ULS2" s="629"/>
      <c r="ULT2" s="629"/>
      <c r="ULU2" s="629"/>
      <c r="ULV2" s="629"/>
      <c r="ULW2" s="629"/>
      <c r="ULX2" s="629"/>
      <c r="ULY2" s="629"/>
      <c r="ULZ2" s="629"/>
      <c r="UMA2" s="629"/>
      <c r="UMB2" s="629"/>
      <c r="UMC2" s="629"/>
      <c r="UMD2" s="629"/>
      <c r="UME2" s="629"/>
      <c r="UMF2" s="629"/>
      <c r="UMG2" s="629"/>
      <c r="UMH2" s="629"/>
      <c r="UMI2" s="629"/>
      <c r="UMJ2" s="629"/>
      <c r="UMK2" s="629"/>
      <c r="UML2" s="629"/>
      <c r="UMM2" s="629"/>
      <c r="UMN2" s="629"/>
      <c r="UMO2" s="629"/>
      <c r="UMP2" s="629"/>
      <c r="UMQ2" s="629"/>
      <c r="UMR2" s="629"/>
      <c r="UMS2" s="629"/>
      <c r="UMT2" s="629"/>
      <c r="UMU2" s="629"/>
      <c r="UMV2" s="629"/>
      <c r="UMW2" s="629"/>
      <c r="UMX2" s="629"/>
      <c r="UMY2" s="629"/>
      <c r="UMZ2" s="629"/>
      <c r="UNA2" s="629"/>
      <c r="UNB2" s="629"/>
      <c r="UNC2" s="629"/>
      <c r="UND2" s="629"/>
      <c r="UNE2" s="629"/>
      <c r="UNF2" s="629"/>
      <c r="UNG2" s="629"/>
      <c r="UNH2" s="629"/>
      <c r="UNI2" s="629"/>
      <c r="UNJ2" s="629"/>
      <c r="UNK2" s="629"/>
      <c r="UNL2" s="629"/>
      <c r="UNM2" s="629"/>
      <c r="UNN2" s="629"/>
      <c r="UNO2" s="629"/>
      <c r="UNP2" s="629"/>
      <c r="UNQ2" s="629"/>
      <c r="UNR2" s="629"/>
      <c r="UNS2" s="629"/>
      <c r="UNT2" s="629"/>
      <c r="UNU2" s="629"/>
      <c r="UNV2" s="629"/>
      <c r="UNW2" s="629"/>
      <c r="UNX2" s="629"/>
      <c r="UNY2" s="629"/>
      <c r="UNZ2" s="629"/>
      <c r="UOA2" s="629"/>
      <c r="UOB2" s="629"/>
      <c r="UOC2" s="629"/>
      <c r="UOD2" s="629"/>
      <c r="UOE2" s="629"/>
      <c r="UOF2" s="629"/>
      <c r="UOG2" s="629"/>
      <c r="UOH2" s="629"/>
      <c r="UOI2" s="629"/>
      <c r="UOJ2" s="629"/>
      <c r="UOK2" s="629"/>
      <c r="UOL2" s="629"/>
      <c r="UOM2" s="629"/>
      <c r="UON2" s="629"/>
      <c r="UOO2" s="629"/>
      <c r="UOP2" s="629"/>
      <c r="UOQ2" s="629"/>
      <c r="UOR2" s="629"/>
      <c r="UOS2" s="629"/>
      <c r="UOT2" s="629"/>
      <c r="UOU2" s="629"/>
      <c r="UOV2" s="629"/>
      <c r="UOW2" s="629"/>
      <c r="UOX2" s="629"/>
      <c r="UOY2" s="629"/>
      <c r="UOZ2" s="629"/>
      <c r="UPA2" s="629"/>
      <c r="UPB2" s="629"/>
      <c r="UPC2" s="629"/>
      <c r="UPD2" s="629"/>
      <c r="UPE2" s="629"/>
      <c r="UPF2" s="629"/>
      <c r="UPG2" s="629"/>
      <c r="UPH2" s="629"/>
      <c r="UPI2" s="629"/>
      <c r="UPJ2" s="629"/>
      <c r="UPK2" s="629"/>
      <c r="UPL2" s="629"/>
      <c r="UPM2" s="629"/>
      <c r="UPN2" s="629"/>
      <c r="UPO2" s="629"/>
      <c r="UPP2" s="629"/>
      <c r="UPQ2" s="629"/>
      <c r="UPR2" s="629"/>
      <c r="UPS2" s="629"/>
      <c r="UPT2" s="629"/>
      <c r="UPU2" s="629"/>
      <c r="UPV2" s="629"/>
      <c r="UPW2" s="629"/>
      <c r="UPX2" s="629"/>
      <c r="UPY2" s="629"/>
      <c r="UPZ2" s="629"/>
      <c r="UQA2" s="629"/>
      <c r="UQB2" s="629"/>
      <c r="UQC2" s="629"/>
      <c r="UQD2" s="629"/>
      <c r="UQE2" s="629"/>
      <c r="UQF2" s="629"/>
      <c r="UQG2" s="629"/>
      <c r="UQH2" s="629"/>
      <c r="UQI2" s="629"/>
      <c r="UQJ2" s="629"/>
      <c r="UQK2" s="629"/>
      <c r="UQL2" s="629"/>
      <c r="UQM2" s="629"/>
      <c r="UQN2" s="629"/>
      <c r="UQO2" s="629"/>
      <c r="UQP2" s="629"/>
      <c r="UQQ2" s="629"/>
      <c r="UQR2" s="629"/>
      <c r="UQS2" s="629"/>
      <c r="UQT2" s="629"/>
      <c r="UQU2" s="629"/>
      <c r="UQV2" s="629"/>
      <c r="UQW2" s="629"/>
      <c r="UQX2" s="629"/>
      <c r="UQY2" s="629"/>
      <c r="UQZ2" s="629"/>
      <c r="URA2" s="629"/>
      <c r="URB2" s="629"/>
      <c r="URC2" s="629"/>
      <c r="URD2" s="629"/>
      <c r="URE2" s="629"/>
      <c r="URF2" s="629"/>
      <c r="URG2" s="629"/>
      <c r="URH2" s="629"/>
      <c r="URI2" s="629"/>
      <c r="URJ2" s="629"/>
      <c r="URK2" s="629"/>
      <c r="URL2" s="629"/>
      <c r="URM2" s="629"/>
      <c r="URN2" s="629"/>
      <c r="URO2" s="629"/>
      <c r="URP2" s="629"/>
      <c r="URQ2" s="629"/>
      <c r="URR2" s="629"/>
      <c r="URS2" s="629"/>
      <c r="URT2" s="629"/>
      <c r="URU2" s="629"/>
      <c r="URV2" s="629"/>
      <c r="URW2" s="629"/>
      <c r="URX2" s="629"/>
      <c r="URY2" s="629"/>
      <c r="URZ2" s="629"/>
      <c r="USA2" s="629"/>
      <c r="USB2" s="629"/>
      <c r="USC2" s="629"/>
      <c r="USD2" s="629"/>
      <c r="USE2" s="629"/>
      <c r="USF2" s="629"/>
      <c r="USG2" s="629"/>
      <c r="USH2" s="629"/>
      <c r="USI2" s="629"/>
      <c r="USJ2" s="629"/>
      <c r="USK2" s="629"/>
      <c r="USL2" s="629"/>
      <c r="USM2" s="629"/>
      <c r="USN2" s="629"/>
      <c r="USO2" s="629"/>
      <c r="USP2" s="629"/>
      <c r="USQ2" s="629"/>
      <c r="USR2" s="629"/>
      <c r="USS2" s="629"/>
      <c r="UST2" s="629"/>
      <c r="USU2" s="629"/>
      <c r="USV2" s="629"/>
      <c r="USW2" s="629"/>
      <c r="USX2" s="629"/>
      <c r="USY2" s="629"/>
      <c r="USZ2" s="629"/>
      <c r="UTA2" s="629"/>
      <c r="UTB2" s="629"/>
      <c r="UTC2" s="629"/>
      <c r="UTD2" s="629"/>
      <c r="UTE2" s="629"/>
      <c r="UTF2" s="629"/>
      <c r="UTG2" s="629"/>
      <c r="UTH2" s="629"/>
      <c r="UTI2" s="629"/>
      <c r="UTJ2" s="629"/>
      <c r="UTK2" s="629"/>
      <c r="UTL2" s="629"/>
      <c r="UTM2" s="629"/>
      <c r="UTN2" s="629"/>
      <c r="UTO2" s="629"/>
      <c r="UTP2" s="629"/>
      <c r="UTQ2" s="629"/>
      <c r="UTR2" s="629"/>
      <c r="UTS2" s="629"/>
      <c r="UTT2" s="629"/>
      <c r="UTU2" s="629"/>
      <c r="UTV2" s="629"/>
      <c r="UTW2" s="629"/>
      <c r="UTX2" s="629"/>
      <c r="UTY2" s="629"/>
      <c r="UTZ2" s="629"/>
      <c r="UUA2" s="629"/>
      <c r="UUB2" s="629"/>
      <c r="UUC2" s="629"/>
      <c r="UUD2" s="629"/>
      <c r="UUE2" s="629"/>
      <c r="UUF2" s="629"/>
      <c r="UUG2" s="629"/>
      <c r="UUH2" s="629"/>
      <c r="UUI2" s="629"/>
      <c r="UUJ2" s="629"/>
      <c r="UUK2" s="629"/>
      <c r="UUL2" s="629"/>
      <c r="UUM2" s="629"/>
      <c r="UUN2" s="629"/>
      <c r="UUO2" s="629"/>
      <c r="UUP2" s="629"/>
      <c r="UUQ2" s="629"/>
      <c r="UUR2" s="629"/>
      <c r="UUS2" s="629"/>
      <c r="UUT2" s="629"/>
      <c r="UUU2" s="629"/>
      <c r="UUV2" s="629"/>
      <c r="UUW2" s="629"/>
      <c r="UUX2" s="629"/>
      <c r="UUY2" s="629"/>
      <c r="UUZ2" s="629"/>
      <c r="UVA2" s="629"/>
      <c r="UVB2" s="629"/>
      <c r="UVC2" s="629"/>
      <c r="UVD2" s="629"/>
      <c r="UVE2" s="629"/>
      <c r="UVF2" s="629"/>
      <c r="UVG2" s="629"/>
      <c r="UVH2" s="629"/>
      <c r="UVI2" s="629"/>
      <c r="UVJ2" s="629"/>
      <c r="UVK2" s="629"/>
      <c r="UVL2" s="629"/>
      <c r="UVM2" s="629"/>
      <c r="UVN2" s="629"/>
      <c r="UVO2" s="629"/>
      <c r="UVP2" s="629"/>
      <c r="UVQ2" s="629"/>
      <c r="UVR2" s="629"/>
      <c r="UVS2" s="629"/>
      <c r="UVT2" s="629"/>
      <c r="UVU2" s="629"/>
      <c r="UVV2" s="629"/>
      <c r="UVW2" s="629"/>
      <c r="UVX2" s="629"/>
      <c r="UVY2" s="629"/>
      <c r="UVZ2" s="629"/>
      <c r="UWA2" s="629"/>
      <c r="UWB2" s="629"/>
      <c r="UWC2" s="629"/>
      <c r="UWD2" s="629"/>
      <c r="UWE2" s="629"/>
      <c r="UWF2" s="629"/>
      <c r="UWG2" s="629"/>
      <c r="UWH2" s="629"/>
      <c r="UWI2" s="629"/>
      <c r="UWJ2" s="629"/>
      <c r="UWK2" s="629"/>
      <c r="UWL2" s="629"/>
      <c r="UWM2" s="629"/>
      <c r="UWN2" s="629"/>
      <c r="UWO2" s="629"/>
      <c r="UWP2" s="629"/>
      <c r="UWQ2" s="629"/>
      <c r="UWR2" s="629"/>
      <c r="UWS2" s="629"/>
      <c r="UWT2" s="629"/>
      <c r="UWU2" s="629"/>
      <c r="UWV2" s="629"/>
      <c r="UWW2" s="629"/>
      <c r="UWX2" s="629"/>
      <c r="UWY2" s="629"/>
      <c r="UWZ2" s="629"/>
      <c r="UXA2" s="629"/>
      <c r="UXB2" s="629"/>
      <c r="UXC2" s="629"/>
      <c r="UXD2" s="629"/>
      <c r="UXE2" s="629"/>
      <c r="UXF2" s="629"/>
      <c r="UXG2" s="629"/>
      <c r="UXH2" s="629"/>
      <c r="UXI2" s="629"/>
      <c r="UXJ2" s="629"/>
      <c r="UXK2" s="629"/>
      <c r="UXL2" s="629"/>
      <c r="UXM2" s="629"/>
      <c r="UXN2" s="629"/>
      <c r="UXO2" s="629"/>
      <c r="UXP2" s="629"/>
      <c r="UXQ2" s="629"/>
      <c r="UXR2" s="629"/>
      <c r="UXS2" s="629"/>
      <c r="UXT2" s="629"/>
      <c r="UXU2" s="629"/>
      <c r="UXV2" s="629"/>
      <c r="UXW2" s="629"/>
      <c r="UXX2" s="629"/>
      <c r="UXY2" s="629"/>
      <c r="UXZ2" s="629"/>
      <c r="UYA2" s="629"/>
      <c r="UYB2" s="629"/>
      <c r="UYC2" s="629"/>
      <c r="UYD2" s="629"/>
      <c r="UYE2" s="629"/>
      <c r="UYF2" s="629"/>
      <c r="UYG2" s="629"/>
      <c r="UYH2" s="629"/>
      <c r="UYI2" s="629"/>
      <c r="UYJ2" s="629"/>
      <c r="UYK2" s="629"/>
      <c r="UYL2" s="629"/>
      <c r="UYM2" s="629"/>
      <c r="UYN2" s="629"/>
      <c r="UYO2" s="629"/>
      <c r="UYP2" s="629"/>
      <c r="UYQ2" s="629"/>
      <c r="UYR2" s="629"/>
      <c r="UYS2" s="629"/>
      <c r="UYT2" s="629"/>
      <c r="UYU2" s="629"/>
      <c r="UYV2" s="629"/>
      <c r="UYW2" s="629"/>
      <c r="UYX2" s="629"/>
      <c r="UYY2" s="629"/>
      <c r="UYZ2" s="629"/>
      <c r="UZA2" s="629"/>
      <c r="UZB2" s="629"/>
      <c r="UZC2" s="629"/>
      <c r="UZD2" s="629"/>
      <c r="UZE2" s="629"/>
      <c r="UZF2" s="629"/>
      <c r="UZG2" s="629"/>
      <c r="UZH2" s="629"/>
      <c r="UZI2" s="629"/>
      <c r="UZJ2" s="629"/>
      <c r="UZK2" s="629"/>
      <c r="UZL2" s="629"/>
      <c r="UZM2" s="629"/>
      <c r="UZN2" s="629"/>
      <c r="UZO2" s="629"/>
      <c r="UZP2" s="629"/>
      <c r="UZQ2" s="629"/>
      <c r="UZR2" s="629"/>
      <c r="UZS2" s="629"/>
      <c r="UZT2" s="629"/>
      <c r="UZU2" s="629"/>
      <c r="UZV2" s="629"/>
      <c r="UZW2" s="629"/>
      <c r="UZX2" s="629"/>
      <c r="UZY2" s="629"/>
      <c r="UZZ2" s="629"/>
      <c r="VAA2" s="629"/>
      <c r="VAB2" s="629"/>
      <c r="VAC2" s="629"/>
      <c r="VAD2" s="629"/>
      <c r="VAE2" s="629"/>
      <c r="VAF2" s="629"/>
      <c r="VAG2" s="629"/>
      <c r="VAH2" s="629"/>
      <c r="VAI2" s="629"/>
      <c r="VAJ2" s="629"/>
      <c r="VAK2" s="629"/>
      <c r="VAL2" s="629"/>
      <c r="VAM2" s="629"/>
      <c r="VAN2" s="629"/>
      <c r="VAO2" s="629"/>
      <c r="VAP2" s="629"/>
      <c r="VAQ2" s="629"/>
      <c r="VAR2" s="629"/>
      <c r="VAS2" s="629"/>
      <c r="VAT2" s="629"/>
      <c r="VAU2" s="629"/>
      <c r="VAV2" s="629"/>
      <c r="VAW2" s="629"/>
      <c r="VAX2" s="629"/>
      <c r="VAY2" s="629"/>
      <c r="VAZ2" s="629"/>
      <c r="VBA2" s="629"/>
      <c r="VBB2" s="629"/>
      <c r="VBC2" s="629"/>
      <c r="VBD2" s="629"/>
      <c r="VBE2" s="629"/>
      <c r="VBF2" s="629"/>
      <c r="VBG2" s="629"/>
      <c r="VBH2" s="629"/>
      <c r="VBI2" s="629"/>
      <c r="VBJ2" s="629"/>
      <c r="VBK2" s="629"/>
      <c r="VBL2" s="629"/>
      <c r="VBM2" s="629"/>
      <c r="VBN2" s="629"/>
      <c r="VBO2" s="629"/>
      <c r="VBP2" s="629"/>
      <c r="VBQ2" s="629"/>
      <c r="VBR2" s="629"/>
      <c r="VBS2" s="629"/>
      <c r="VBT2" s="629"/>
      <c r="VBU2" s="629"/>
      <c r="VBV2" s="629"/>
      <c r="VBW2" s="629"/>
      <c r="VBX2" s="629"/>
      <c r="VBY2" s="629"/>
      <c r="VBZ2" s="629"/>
      <c r="VCA2" s="629"/>
      <c r="VCB2" s="629"/>
      <c r="VCC2" s="629"/>
      <c r="VCD2" s="629"/>
      <c r="VCE2" s="629"/>
      <c r="VCF2" s="629"/>
      <c r="VCG2" s="629"/>
      <c r="VCH2" s="629"/>
      <c r="VCI2" s="629"/>
      <c r="VCJ2" s="629"/>
      <c r="VCK2" s="629"/>
      <c r="VCL2" s="629"/>
      <c r="VCM2" s="629"/>
      <c r="VCN2" s="629"/>
      <c r="VCO2" s="629"/>
      <c r="VCP2" s="629"/>
      <c r="VCQ2" s="629"/>
      <c r="VCR2" s="629"/>
      <c r="VCS2" s="629"/>
      <c r="VCT2" s="629"/>
      <c r="VCU2" s="629"/>
      <c r="VCV2" s="629"/>
      <c r="VCW2" s="629"/>
      <c r="VCX2" s="629"/>
      <c r="VCY2" s="629"/>
      <c r="VCZ2" s="629"/>
      <c r="VDA2" s="629"/>
      <c r="VDB2" s="629"/>
      <c r="VDC2" s="629"/>
      <c r="VDD2" s="629"/>
      <c r="VDE2" s="629"/>
      <c r="VDF2" s="629"/>
      <c r="VDG2" s="629"/>
      <c r="VDH2" s="629"/>
      <c r="VDI2" s="629"/>
      <c r="VDJ2" s="629"/>
      <c r="VDK2" s="629"/>
      <c r="VDL2" s="629"/>
      <c r="VDM2" s="629"/>
      <c r="VDN2" s="629"/>
      <c r="VDO2" s="629"/>
      <c r="VDP2" s="629"/>
      <c r="VDQ2" s="629"/>
      <c r="VDR2" s="629"/>
      <c r="VDS2" s="629"/>
      <c r="VDT2" s="629"/>
      <c r="VDU2" s="629"/>
      <c r="VDV2" s="629"/>
      <c r="VDW2" s="629"/>
      <c r="VDX2" s="629"/>
      <c r="VDY2" s="629"/>
      <c r="VDZ2" s="629"/>
      <c r="VEA2" s="629"/>
      <c r="VEB2" s="629"/>
      <c r="VEC2" s="629"/>
      <c r="VED2" s="629"/>
      <c r="VEE2" s="629"/>
      <c r="VEF2" s="629"/>
      <c r="VEG2" s="629"/>
      <c r="VEH2" s="629"/>
      <c r="VEI2" s="629"/>
      <c r="VEJ2" s="629"/>
      <c r="VEK2" s="629"/>
      <c r="VEL2" s="629"/>
      <c r="VEM2" s="629"/>
      <c r="VEN2" s="629"/>
      <c r="VEO2" s="629"/>
      <c r="VEP2" s="629"/>
      <c r="VEQ2" s="629"/>
      <c r="VER2" s="629"/>
      <c r="VES2" s="629"/>
      <c r="VET2" s="629"/>
      <c r="VEU2" s="629"/>
      <c r="VEV2" s="629"/>
      <c r="VEW2" s="629"/>
      <c r="VEX2" s="629"/>
      <c r="VEY2" s="629"/>
      <c r="VEZ2" s="629"/>
      <c r="VFA2" s="629"/>
      <c r="VFB2" s="629"/>
      <c r="VFC2" s="629"/>
      <c r="VFD2" s="629"/>
      <c r="VFE2" s="629"/>
      <c r="VFF2" s="629"/>
      <c r="VFG2" s="629"/>
      <c r="VFH2" s="629"/>
      <c r="VFI2" s="629"/>
      <c r="VFJ2" s="629"/>
      <c r="VFK2" s="629"/>
      <c r="VFL2" s="629"/>
      <c r="VFM2" s="629"/>
      <c r="VFN2" s="629"/>
      <c r="VFO2" s="629"/>
      <c r="VFP2" s="629"/>
      <c r="VFQ2" s="629"/>
      <c r="VFR2" s="629"/>
      <c r="VFS2" s="629"/>
      <c r="VFT2" s="629"/>
      <c r="VFU2" s="629"/>
      <c r="VFV2" s="629"/>
      <c r="VFW2" s="629"/>
      <c r="VFX2" s="629"/>
      <c r="VFY2" s="629"/>
      <c r="VFZ2" s="629"/>
      <c r="VGA2" s="629"/>
      <c r="VGB2" s="629"/>
      <c r="VGC2" s="629"/>
      <c r="VGD2" s="629"/>
      <c r="VGE2" s="629"/>
      <c r="VGF2" s="629"/>
      <c r="VGG2" s="629"/>
      <c r="VGH2" s="629"/>
      <c r="VGI2" s="629"/>
      <c r="VGJ2" s="629"/>
      <c r="VGK2" s="629"/>
      <c r="VGL2" s="629"/>
      <c r="VGM2" s="629"/>
      <c r="VGN2" s="629"/>
      <c r="VGO2" s="629"/>
      <c r="VGP2" s="629"/>
      <c r="VGQ2" s="629"/>
      <c r="VGR2" s="629"/>
      <c r="VGS2" s="629"/>
      <c r="VGT2" s="629"/>
      <c r="VGU2" s="629"/>
      <c r="VGV2" s="629"/>
      <c r="VGW2" s="629"/>
      <c r="VGX2" s="629"/>
      <c r="VGY2" s="629"/>
      <c r="VGZ2" s="629"/>
      <c r="VHA2" s="629"/>
      <c r="VHB2" s="629"/>
      <c r="VHC2" s="629"/>
      <c r="VHD2" s="629"/>
      <c r="VHE2" s="629"/>
      <c r="VHF2" s="629"/>
      <c r="VHG2" s="629"/>
      <c r="VHH2" s="629"/>
      <c r="VHI2" s="629"/>
      <c r="VHJ2" s="629"/>
      <c r="VHK2" s="629"/>
      <c r="VHL2" s="629"/>
      <c r="VHM2" s="629"/>
      <c r="VHN2" s="629"/>
      <c r="VHO2" s="629"/>
      <c r="VHP2" s="629"/>
      <c r="VHQ2" s="629"/>
      <c r="VHR2" s="629"/>
      <c r="VHS2" s="629"/>
      <c r="VHT2" s="629"/>
      <c r="VHU2" s="629"/>
      <c r="VHV2" s="629"/>
      <c r="VHW2" s="629"/>
      <c r="VHX2" s="629"/>
      <c r="VHY2" s="629"/>
      <c r="VHZ2" s="629"/>
      <c r="VIA2" s="629"/>
      <c r="VIB2" s="629"/>
      <c r="VIC2" s="629"/>
      <c r="VID2" s="629"/>
      <c r="VIE2" s="629"/>
      <c r="VIF2" s="629"/>
      <c r="VIG2" s="629"/>
      <c r="VIH2" s="629"/>
      <c r="VII2" s="629"/>
      <c r="VIJ2" s="629"/>
      <c r="VIK2" s="629"/>
      <c r="VIL2" s="629"/>
      <c r="VIM2" s="629"/>
      <c r="VIN2" s="629"/>
      <c r="VIO2" s="629"/>
      <c r="VIP2" s="629"/>
      <c r="VIQ2" s="629"/>
      <c r="VIR2" s="629"/>
      <c r="VIS2" s="629"/>
      <c r="VIT2" s="629"/>
      <c r="VIU2" s="629"/>
      <c r="VIV2" s="629"/>
      <c r="VIW2" s="629"/>
      <c r="VIX2" s="629"/>
      <c r="VIY2" s="629"/>
      <c r="VIZ2" s="629"/>
      <c r="VJA2" s="629"/>
      <c r="VJB2" s="629"/>
      <c r="VJC2" s="629"/>
      <c r="VJD2" s="629"/>
      <c r="VJE2" s="629"/>
      <c r="VJF2" s="629"/>
      <c r="VJG2" s="629"/>
      <c r="VJH2" s="629"/>
      <c r="VJI2" s="629"/>
      <c r="VJJ2" s="629"/>
      <c r="VJK2" s="629"/>
      <c r="VJL2" s="629"/>
      <c r="VJM2" s="629"/>
      <c r="VJN2" s="629"/>
      <c r="VJO2" s="629"/>
      <c r="VJP2" s="629"/>
      <c r="VJQ2" s="629"/>
      <c r="VJR2" s="629"/>
      <c r="VJS2" s="629"/>
      <c r="VJT2" s="629"/>
      <c r="VJU2" s="629"/>
      <c r="VJV2" s="629"/>
      <c r="VJW2" s="629"/>
      <c r="VJX2" s="629"/>
      <c r="VJY2" s="629"/>
      <c r="VJZ2" s="629"/>
      <c r="VKA2" s="629"/>
      <c r="VKB2" s="629"/>
      <c r="VKC2" s="629"/>
      <c r="VKD2" s="629"/>
      <c r="VKE2" s="629"/>
      <c r="VKF2" s="629"/>
      <c r="VKG2" s="629"/>
      <c r="VKH2" s="629"/>
      <c r="VKI2" s="629"/>
      <c r="VKJ2" s="629"/>
      <c r="VKK2" s="629"/>
      <c r="VKL2" s="629"/>
      <c r="VKM2" s="629"/>
      <c r="VKN2" s="629"/>
      <c r="VKO2" s="629"/>
      <c r="VKP2" s="629"/>
      <c r="VKQ2" s="629"/>
      <c r="VKR2" s="629"/>
      <c r="VKS2" s="629"/>
      <c r="VKT2" s="629"/>
      <c r="VKU2" s="629"/>
      <c r="VKV2" s="629"/>
      <c r="VKW2" s="629"/>
      <c r="VKX2" s="629"/>
      <c r="VKY2" s="629"/>
      <c r="VKZ2" s="629"/>
      <c r="VLA2" s="629"/>
      <c r="VLB2" s="629"/>
      <c r="VLC2" s="629"/>
      <c r="VLD2" s="629"/>
      <c r="VLE2" s="629"/>
      <c r="VLF2" s="629"/>
      <c r="VLG2" s="629"/>
      <c r="VLH2" s="629"/>
      <c r="VLI2" s="629"/>
      <c r="VLJ2" s="629"/>
      <c r="VLK2" s="629"/>
      <c r="VLL2" s="629"/>
      <c r="VLM2" s="629"/>
      <c r="VLN2" s="629"/>
      <c r="VLO2" s="629"/>
      <c r="VLP2" s="629"/>
      <c r="VLQ2" s="629"/>
      <c r="VLR2" s="629"/>
      <c r="VLS2" s="629"/>
      <c r="VLT2" s="629"/>
      <c r="VLU2" s="629"/>
      <c r="VLV2" s="629"/>
      <c r="VLW2" s="629"/>
      <c r="VLX2" s="629"/>
      <c r="VLY2" s="629"/>
      <c r="VLZ2" s="629"/>
      <c r="VMA2" s="629"/>
      <c r="VMB2" s="629"/>
      <c r="VMC2" s="629"/>
      <c r="VMD2" s="629"/>
      <c r="VME2" s="629"/>
      <c r="VMF2" s="629"/>
      <c r="VMG2" s="629"/>
      <c r="VMH2" s="629"/>
      <c r="VMI2" s="629"/>
      <c r="VMJ2" s="629"/>
      <c r="VMK2" s="629"/>
      <c r="VML2" s="629"/>
      <c r="VMM2" s="629"/>
      <c r="VMN2" s="629"/>
      <c r="VMO2" s="629"/>
      <c r="VMP2" s="629"/>
      <c r="VMQ2" s="629"/>
      <c r="VMR2" s="629"/>
      <c r="VMS2" s="629"/>
      <c r="VMT2" s="629"/>
      <c r="VMU2" s="629"/>
      <c r="VMV2" s="629"/>
      <c r="VMW2" s="629"/>
      <c r="VMX2" s="629"/>
      <c r="VMY2" s="629"/>
      <c r="VMZ2" s="629"/>
      <c r="VNA2" s="629"/>
      <c r="VNB2" s="629"/>
      <c r="VNC2" s="629"/>
      <c r="VND2" s="629"/>
      <c r="VNE2" s="629"/>
      <c r="VNF2" s="629"/>
      <c r="VNG2" s="629"/>
      <c r="VNH2" s="629"/>
      <c r="VNI2" s="629"/>
      <c r="VNJ2" s="629"/>
      <c r="VNK2" s="629"/>
      <c r="VNL2" s="629"/>
      <c r="VNM2" s="629"/>
      <c r="VNN2" s="629"/>
      <c r="VNO2" s="629"/>
      <c r="VNP2" s="629"/>
      <c r="VNQ2" s="629"/>
      <c r="VNR2" s="629"/>
      <c r="VNS2" s="629"/>
      <c r="VNT2" s="629"/>
      <c r="VNU2" s="629"/>
      <c r="VNV2" s="629"/>
      <c r="VNW2" s="629"/>
      <c r="VNX2" s="629"/>
      <c r="VNY2" s="629"/>
      <c r="VNZ2" s="629"/>
      <c r="VOA2" s="629"/>
      <c r="VOB2" s="629"/>
      <c r="VOC2" s="629"/>
      <c r="VOD2" s="629"/>
      <c r="VOE2" s="629"/>
      <c r="VOF2" s="629"/>
      <c r="VOG2" s="629"/>
      <c r="VOH2" s="629"/>
      <c r="VOI2" s="629"/>
      <c r="VOJ2" s="629"/>
      <c r="VOK2" s="629"/>
      <c r="VOL2" s="629"/>
      <c r="VOM2" s="629"/>
      <c r="VON2" s="629"/>
      <c r="VOO2" s="629"/>
      <c r="VOP2" s="629"/>
      <c r="VOQ2" s="629"/>
      <c r="VOR2" s="629"/>
      <c r="VOS2" s="629"/>
      <c r="VOT2" s="629"/>
      <c r="VOU2" s="629"/>
      <c r="VOV2" s="629"/>
      <c r="VOW2" s="629"/>
      <c r="VOX2" s="629"/>
      <c r="VOY2" s="629"/>
      <c r="VOZ2" s="629"/>
      <c r="VPA2" s="629"/>
      <c r="VPB2" s="629"/>
      <c r="VPC2" s="629"/>
      <c r="VPD2" s="629"/>
      <c r="VPE2" s="629"/>
      <c r="VPF2" s="629"/>
      <c r="VPG2" s="629"/>
      <c r="VPH2" s="629"/>
      <c r="VPI2" s="629"/>
      <c r="VPJ2" s="629"/>
      <c r="VPK2" s="629"/>
      <c r="VPL2" s="629"/>
      <c r="VPM2" s="629"/>
      <c r="VPN2" s="629"/>
      <c r="VPO2" s="629"/>
      <c r="VPP2" s="629"/>
      <c r="VPQ2" s="629"/>
      <c r="VPR2" s="629"/>
      <c r="VPS2" s="629"/>
      <c r="VPT2" s="629"/>
      <c r="VPU2" s="629"/>
      <c r="VPV2" s="629"/>
      <c r="VPW2" s="629"/>
      <c r="VPX2" s="629"/>
      <c r="VPY2" s="629"/>
      <c r="VPZ2" s="629"/>
      <c r="VQA2" s="629"/>
      <c r="VQB2" s="629"/>
      <c r="VQC2" s="629"/>
      <c r="VQD2" s="629"/>
      <c r="VQE2" s="629"/>
      <c r="VQF2" s="629"/>
      <c r="VQG2" s="629"/>
      <c r="VQH2" s="629"/>
      <c r="VQI2" s="629"/>
      <c r="VQJ2" s="629"/>
      <c r="VQK2" s="629"/>
      <c r="VQL2" s="629"/>
      <c r="VQM2" s="629"/>
      <c r="VQN2" s="629"/>
      <c r="VQO2" s="629"/>
      <c r="VQP2" s="629"/>
      <c r="VQQ2" s="629"/>
      <c r="VQR2" s="629"/>
      <c r="VQS2" s="629"/>
      <c r="VQT2" s="629"/>
      <c r="VQU2" s="629"/>
      <c r="VQV2" s="629"/>
      <c r="VQW2" s="629"/>
      <c r="VQX2" s="629"/>
      <c r="VQY2" s="629"/>
      <c r="VQZ2" s="629"/>
      <c r="VRA2" s="629"/>
      <c r="VRB2" s="629"/>
      <c r="VRC2" s="629"/>
      <c r="VRD2" s="629"/>
      <c r="VRE2" s="629"/>
      <c r="VRF2" s="629"/>
      <c r="VRG2" s="629"/>
      <c r="VRH2" s="629"/>
      <c r="VRI2" s="629"/>
      <c r="VRJ2" s="629"/>
      <c r="VRK2" s="629"/>
      <c r="VRL2" s="629"/>
      <c r="VRM2" s="629"/>
      <c r="VRN2" s="629"/>
      <c r="VRO2" s="629"/>
      <c r="VRP2" s="629"/>
      <c r="VRQ2" s="629"/>
      <c r="VRR2" s="629"/>
      <c r="VRS2" s="629"/>
      <c r="VRT2" s="629"/>
      <c r="VRU2" s="629"/>
      <c r="VRV2" s="629"/>
      <c r="VRW2" s="629"/>
      <c r="VRX2" s="629"/>
      <c r="VRY2" s="629"/>
      <c r="VRZ2" s="629"/>
      <c r="VSA2" s="629"/>
      <c r="VSB2" s="629"/>
      <c r="VSC2" s="629"/>
      <c r="VSD2" s="629"/>
      <c r="VSE2" s="629"/>
      <c r="VSF2" s="629"/>
      <c r="VSG2" s="629"/>
      <c r="VSH2" s="629"/>
      <c r="VSI2" s="629"/>
      <c r="VSJ2" s="629"/>
      <c r="VSK2" s="629"/>
      <c r="VSL2" s="629"/>
      <c r="VSM2" s="629"/>
      <c r="VSN2" s="629"/>
      <c r="VSO2" s="629"/>
      <c r="VSP2" s="629"/>
      <c r="VSQ2" s="629"/>
      <c r="VSR2" s="629"/>
      <c r="VSS2" s="629"/>
      <c r="VST2" s="629"/>
      <c r="VSU2" s="629"/>
      <c r="VSV2" s="629"/>
      <c r="VSW2" s="629"/>
      <c r="VSX2" s="629"/>
      <c r="VSY2" s="629"/>
      <c r="VSZ2" s="629"/>
      <c r="VTA2" s="629"/>
      <c r="VTB2" s="629"/>
      <c r="VTC2" s="629"/>
      <c r="VTD2" s="629"/>
      <c r="VTE2" s="629"/>
      <c r="VTF2" s="629"/>
      <c r="VTG2" s="629"/>
      <c r="VTH2" s="629"/>
      <c r="VTI2" s="629"/>
      <c r="VTJ2" s="629"/>
      <c r="VTK2" s="629"/>
      <c r="VTL2" s="629"/>
      <c r="VTM2" s="629"/>
      <c r="VTN2" s="629"/>
      <c r="VTO2" s="629"/>
      <c r="VTP2" s="629"/>
      <c r="VTQ2" s="629"/>
      <c r="VTR2" s="629"/>
      <c r="VTS2" s="629"/>
      <c r="VTT2" s="629"/>
      <c r="VTU2" s="629"/>
      <c r="VTV2" s="629"/>
      <c r="VTW2" s="629"/>
      <c r="VTX2" s="629"/>
      <c r="VTY2" s="629"/>
      <c r="VTZ2" s="629"/>
      <c r="VUA2" s="629"/>
      <c r="VUB2" s="629"/>
      <c r="VUC2" s="629"/>
      <c r="VUD2" s="629"/>
      <c r="VUE2" s="629"/>
      <c r="VUF2" s="629"/>
      <c r="VUG2" s="629"/>
      <c r="VUH2" s="629"/>
      <c r="VUI2" s="629"/>
      <c r="VUJ2" s="629"/>
      <c r="VUK2" s="629"/>
      <c r="VUL2" s="629"/>
      <c r="VUM2" s="629"/>
      <c r="VUN2" s="629"/>
      <c r="VUO2" s="629"/>
      <c r="VUP2" s="629"/>
      <c r="VUQ2" s="629"/>
      <c r="VUR2" s="629"/>
      <c r="VUS2" s="629"/>
      <c r="VUT2" s="629"/>
      <c r="VUU2" s="629"/>
      <c r="VUV2" s="629"/>
      <c r="VUW2" s="629"/>
      <c r="VUX2" s="629"/>
      <c r="VUY2" s="629"/>
      <c r="VUZ2" s="629"/>
      <c r="VVA2" s="629"/>
      <c r="VVB2" s="629"/>
      <c r="VVC2" s="629"/>
      <c r="VVD2" s="629"/>
      <c r="VVE2" s="629"/>
      <c r="VVF2" s="629"/>
      <c r="VVG2" s="629"/>
      <c r="VVH2" s="629"/>
      <c r="VVI2" s="629"/>
      <c r="VVJ2" s="629"/>
      <c r="VVK2" s="629"/>
      <c r="VVL2" s="629"/>
      <c r="VVM2" s="629"/>
      <c r="VVN2" s="629"/>
      <c r="VVO2" s="629"/>
      <c r="VVP2" s="629"/>
      <c r="VVQ2" s="629"/>
      <c r="VVR2" s="629"/>
      <c r="VVS2" s="629"/>
      <c r="VVT2" s="629"/>
      <c r="VVU2" s="629"/>
      <c r="VVV2" s="629"/>
      <c r="VVW2" s="629"/>
      <c r="VVX2" s="629"/>
      <c r="VVY2" s="629"/>
      <c r="VVZ2" s="629"/>
      <c r="VWA2" s="629"/>
      <c r="VWB2" s="629"/>
      <c r="VWC2" s="629"/>
      <c r="VWD2" s="629"/>
      <c r="VWE2" s="629"/>
      <c r="VWF2" s="629"/>
      <c r="VWG2" s="629"/>
      <c r="VWH2" s="629"/>
      <c r="VWI2" s="629"/>
      <c r="VWJ2" s="629"/>
      <c r="VWK2" s="629"/>
      <c r="VWL2" s="629"/>
      <c r="VWM2" s="629"/>
      <c r="VWN2" s="629"/>
      <c r="VWO2" s="629"/>
      <c r="VWP2" s="629"/>
      <c r="VWQ2" s="629"/>
      <c r="VWR2" s="629"/>
      <c r="VWS2" s="629"/>
      <c r="VWT2" s="629"/>
      <c r="VWU2" s="629"/>
      <c r="VWV2" s="629"/>
      <c r="VWW2" s="629"/>
      <c r="VWX2" s="629"/>
      <c r="VWY2" s="629"/>
      <c r="VWZ2" s="629"/>
      <c r="VXA2" s="629"/>
      <c r="VXB2" s="629"/>
      <c r="VXC2" s="629"/>
      <c r="VXD2" s="629"/>
      <c r="VXE2" s="629"/>
      <c r="VXF2" s="629"/>
      <c r="VXG2" s="629"/>
      <c r="VXH2" s="629"/>
      <c r="VXI2" s="629"/>
      <c r="VXJ2" s="629"/>
      <c r="VXK2" s="629"/>
      <c r="VXL2" s="629"/>
      <c r="VXM2" s="629"/>
      <c r="VXN2" s="629"/>
      <c r="VXO2" s="629"/>
      <c r="VXP2" s="629"/>
      <c r="VXQ2" s="629"/>
      <c r="VXR2" s="629"/>
      <c r="VXS2" s="629"/>
      <c r="VXT2" s="629"/>
      <c r="VXU2" s="629"/>
      <c r="VXV2" s="629"/>
      <c r="VXW2" s="629"/>
      <c r="VXX2" s="629"/>
      <c r="VXY2" s="629"/>
      <c r="VXZ2" s="629"/>
      <c r="VYA2" s="629"/>
      <c r="VYB2" s="629"/>
      <c r="VYC2" s="629"/>
      <c r="VYD2" s="629"/>
      <c r="VYE2" s="629"/>
      <c r="VYF2" s="629"/>
      <c r="VYG2" s="629"/>
      <c r="VYH2" s="629"/>
      <c r="VYI2" s="629"/>
      <c r="VYJ2" s="629"/>
      <c r="VYK2" s="629"/>
      <c r="VYL2" s="629"/>
      <c r="VYM2" s="629"/>
      <c r="VYN2" s="629"/>
      <c r="VYO2" s="629"/>
      <c r="VYP2" s="629"/>
      <c r="VYQ2" s="629"/>
      <c r="VYR2" s="629"/>
      <c r="VYS2" s="629"/>
      <c r="VYT2" s="629"/>
      <c r="VYU2" s="629"/>
      <c r="VYV2" s="629"/>
      <c r="VYW2" s="629"/>
      <c r="VYX2" s="629"/>
      <c r="VYY2" s="629"/>
      <c r="VYZ2" s="629"/>
      <c r="VZA2" s="629"/>
      <c r="VZB2" s="629"/>
      <c r="VZC2" s="629"/>
      <c r="VZD2" s="629"/>
      <c r="VZE2" s="629"/>
      <c r="VZF2" s="629"/>
      <c r="VZG2" s="629"/>
      <c r="VZH2" s="629"/>
      <c r="VZI2" s="629"/>
      <c r="VZJ2" s="629"/>
      <c r="VZK2" s="629"/>
      <c r="VZL2" s="629"/>
      <c r="VZM2" s="629"/>
      <c r="VZN2" s="629"/>
      <c r="VZO2" s="629"/>
      <c r="VZP2" s="629"/>
      <c r="VZQ2" s="629"/>
      <c r="VZR2" s="629"/>
      <c r="VZS2" s="629"/>
      <c r="VZT2" s="629"/>
      <c r="VZU2" s="629"/>
      <c r="VZV2" s="629"/>
      <c r="VZW2" s="629"/>
      <c r="VZX2" s="629"/>
      <c r="VZY2" s="629"/>
      <c r="VZZ2" s="629"/>
      <c r="WAA2" s="629"/>
      <c r="WAB2" s="629"/>
      <c r="WAC2" s="629"/>
      <c r="WAD2" s="629"/>
      <c r="WAE2" s="629"/>
      <c r="WAF2" s="629"/>
      <c r="WAG2" s="629"/>
      <c r="WAH2" s="629"/>
      <c r="WAI2" s="629"/>
      <c r="WAJ2" s="629"/>
      <c r="WAK2" s="629"/>
      <c r="WAL2" s="629"/>
      <c r="WAM2" s="629"/>
      <c r="WAN2" s="629"/>
      <c r="WAO2" s="629"/>
      <c r="WAP2" s="629"/>
      <c r="WAQ2" s="629"/>
      <c r="WAR2" s="629"/>
      <c r="WAS2" s="629"/>
      <c r="WAT2" s="629"/>
      <c r="WAU2" s="629"/>
      <c r="WAV2" s="629"/>
      <c r="WAW2" s="629"/>
      <c r="WAX2" s="629"/>
      <c r="WAY2" s="629"/>
      <c r="WAZ2" s="629"/>
      <c r="WBA2" s="629"/>
      <c r="WBB2" s="629"/>
      <c r="WBC2" s="629"/>
      <c r="WBD2" s="629"/>
      <c r="WBE2" s="629"/>
      <c r="WBF2" s="629"/>
      <c r="WBG2" s="629"/>
      <c r="WBH2" s="629"/>
      <c r="WBI2" s="629"/>
      <c r="WBJ2" s="629"/>
      <c r="WBK2" s="629"/>
      <c r="WBL2" s="629"/>
      <c r="WBM2" s="629"/>
      <c r="WBN2" s="629"/>
      <c r="WBO2" s="629"/>
      <c r="WBP2" s="629"/>
      <c r="WBQ2" s="629"/>
      <c r="WBR2" s="629"/>
      <c r="WBS2" s="629"/>
      <c r="WBT2" s="629"/>
      <c r="WBU2" s="629"/>
      <c r="WBV2" s="629"/>
      <c r="WBW2" s="629"/>
      <c r="WBX2" s="629"/>
      <c r="WBY2" s="629"/>
      <c r="WBZ2" s="629"/>
      <c r="WCA2" s="629"/>
      <c r="WCB2" s="629"/>
      <c r="WCC2" s="629"/>
      <c r="WCD2" s="629"/>
      <c r="WCE2" s="629"/>
      <c r="WCF2" s="629"/>
      <c r="WCG2" s="629"/>
      <c r="WCH2" s="629"/>
      <c r="WCI2" s="629"/>
      <c r="WCJ2" s="629"/>
      <c r="WCK2" s="629"/>
      <c r="WCL2" s="629"/>
      <c r="WCM2" s="629"/>
      <c r="WCN2" s="629"/>
      <c r="WCO2" s="629"/>
      <c r="WCP2" s="629"/>
      <c r="WCQ2" s="629"/>
      <c r="WCR2" s="629"/>
      <c r="WCS2" s="629"/>
      <c r="WCT2" s="629"/>
      <c r="WCU2" s="629"/>
      <c r="WCV2" s="629"/>
      <c r="WCW2" s="629"/>
      <c r="WCX2" s="629"/>
      <c r="WCY2" s="629"/>
      <c r="WCZ2" s="629"/>
      <c r="WDA2" s="629"/>
      <c r="WDB2" s="629"/>
      <c r="WDC2" s="629"/>
      <c r="WDD2" s="629"/>
      <c r="WDE2" s="629"/>
      <c r="WDF2" s="629"/>
      <c r="WDG2" s="629"/>
      <c r="WDH2" s="629"/>
      <c r="WDI2" s="629"/>
      <c r="WDJ2" s="629"/>
      <c r="WDK2" s="629"/>
      <c r="WDL2" s="629"/>
      <c r="WDM2" s="629"/>
      <c r="WDN2" s="629"/>
      <c r="WDO2" s="629"/>
      <c r="WDP2" s="629"/>
      <c r="WDQ2" s="629"/>
      <c r="WDR2" s="629"/>
      <c r="WDS2" s="629"/>
      <c r="WDT2" s="629"/>
      <c r="WDU2" s="629"/>
      <c r="WDV2" s="629"/>
      <c r="WDW2" s="629"/>
      <c r="WDX2" s="629"/>
      <c r="WDY2" s="629"/>
      <c r="WDZ2" s="629"/>
      <c r="WEA2" s="629"/>
      <c r="WEB2" s="629"/>
      <c r="WEC2" s="629"/>
      <c r="WED2" s="629"/>
      <c r="WEE2" s="629"/>
      <c r="WEF2" s="629"/>
      <c r="WEG2" s="629"/>
      <c r="WEH2" s="629"/>
      <c r="WEI2" s="629"/>
      <c r="WEJ2" s="629"/>
      <c r="WEK2" s="629"/>
      <c r="WEL2" s="629"/>
      <c r="WEM2" s="629"/>
      <c r="WEN2" s="629"/>
      <c r="WEO2" s="629"/>
      <c r="WEP2" s="629"/>
      <c r="WEQ2" s="629"/>
      <c r="WER2" s="629"/>
      <c r="WES2" s="629"/>
      <c r="WET2" s="629"/>
      <c r="WEU2" s="629"/>
      <c r="WEV2" s="629"/>
      <c r="WEW2" s="629"/>
      <c r="WEX2" s="629"/>
      <c r="WEY2" s="629"/>
      <c r="WEZ2" s="629"/>
      <c r="WFA2" s="629"/>
      <c r="WFB2" s="629"/>
      <c r="WFC2" s="629"/>
      <c r="WFD2" s="629"/>
      <c r="WFE2" s="629"/>
      <c r="WFF2" s="629"/>
      <c r="WFG2" s="629"/>
      <c r="WFH2" s="629"/>
      <c r="WFI2" s="629"/>
      <c r="WFJ2" s="629"/>
      <c r="WFK2" s="629"/>
      <c r="WFL2" s="629"/>
      <c r="WFM2" s="629"/>
      <c r="WFN2" s="629"/>
      <c r="WFO2" s="629"/>
      <c r="WFP2" s="629"/>
      <c r="WFQ2" s="629"/>
      <c r="WFR2" s="629"/>
      <c r="WFS2" s="629"/>
      <c r="WFT2" s="629"/>
      <c r="WFU2" s="629"/>
      <c r="WFV2" s="629"/>
      <c r="WFW2" s="629"/>
      <c r="WFX2" s="629"/>
      <c r="WFY2" s="629"/>
      <c r="WFZ2" s="629"/>
      <c r="WGA2" s="629"/>
      <c r="WGB2" s="629"/>
      <c r="WGC2" s="629"/>
      <c r="WGD2" s="629"/>
      <c r="WGE2" s="629"/>
      <c r="WGF2" s="629"/>
      <c r="WGG2" s="629"/>
      <c r="WGH2" s="629"/>
      <c r="WGI2" s="629"/>
      <c r="WGJ2" s="629"/>
      <c r="WGK2" s="629"/>
      <c r="WGL2" s="629"/>
      <c r="WGM2" s="629"/>
      <c r="WGN2" s="629"/>
      <c r="WGO2" s="629"/>
      <c r="WGP2" s="629"/>
      <c r="WGQ2" s="629"/>
      <c r="WGR2" s="629"/>
      <c r="WGS2" s="629"/>
      <c r="WGT2" s="629"/>
      <c r="WGU2" s="629"/>
      <c r="WGV2" s="629"/>
      <c r="WGW2" s="629"/>
      <c r="WGX2" s="629"/>
      <c r="WGY2" s="629"/>
      <c r="WGZ2" s="629"/>
      <c r="WHA2" s="629"/>
      <c r="WHB2" s="629"/>
      <c r="WHC2" s="629"/>
      <c r="WHD2" s="629"/>
      <c r="WHE2" s="629"/>
      <c r="WHF2" s="629"/>
      <c r="WHG2" s="629"/>
      <c r="WHH2" s="629"/>
      <c r="WHI2" s="629"/>
      <c r="WHJ2" s="629"/>
      <c r="WHK2" s="629"/>
      <c r="WHL2" s="629"/>
      <c r="WHM2" s="629"/>
      <c r="WHN2" s="629"/>
      <c r="WHO2" s="629"/>
      <c r="WHP2" s="629"/>
      <c r="WHQ2" s="629"/>
      <c r="WHR2" s="629"/>
      <c r="WHS2" s="629"/>
      <c r="WHT2" s="629"/>
      <c r="WHU2" s="629"/>
      <c r="WHV2" s="629"/>
      <c r="WHW2" s="629"/>
      <c r="WHX2" s="629"/>
      <c r="WHY2" s="629"/>
      <c r="WHZ2" s="629"/>
      <c r="WIA2" s="629"/>
      <c r="WIB2" s="629"/>
      <c r="WIC2" s="629"/>
      <c r="WID2" s="629"/>
      <c r="WIE2" s="629"/>
      <c r="WIF2" s="629"/>
      <c r="WIG2" s="629"/>
      <c r="WIH2" s="629"/>
      <c r="WII2" s="629"/>
      <c r="WIJ2" s="629"/>
      <c r="WIK2" s="629"/>
      <c r="WIL2" s="629"/>
      <c r="WIM2" s="629"/>
      <c r="WIN2" s="629"/>
      <c r="WIO2" s="629"/>
      <c r="WIP2" s="629"/>
      <c r="WIQ2" s="629"/>
      <c r="WIR2" s="629"/>
      <c r="WIS2" s="629"/>
      <c r="WIT2" s="629"/>
      <c r="WIU2" s="629"/>
      <c r="WIV2" s="629"/>
      <c r="WIW2" s="629"/>
      <c r="WIX2" s="629"/>
      <c r="WIY2" s="629"/>
      <c r="WIZ2" s="629"/>
      <c r="WJA2" s="629"/>
      <c r="WJB2" s="629"/>
      <c r="WJC2" s="629"/>
      <c r="WJD2" s="629"/>
      <c r="WJE2" s="629"/>
      <c r="WJF2" s="629"/>
      <c r="WJG2" s="629"/>
      <c r="WJH2" s="629"/>
      <c r="WJI2" s="629"/>
      <c r="WJJ2" s="629"/>
      <c r="WJK2" s="629"/>
      <c r="WJL2" s="629"/>
      <c r="WJM2" s="629"/>
      <c r="WJN2" s="629"/>
      <c r="WJO2" s="629"/>
      <c r="WJP2" s="629"/>
      <c r="WJQ2" s="629"/>
      <c r="WJR2" s="629"/>
      <c r="WJS2" s="629"/>
      <c r="WJT2" s="629"/>
      <c r="WJU2" s="629"/>
      <c r="WJV2" s="629"/>
      <c r="WJW2" s="629"/>
      <c r="WJX2" s="629"/>
      <c r="WJY2" s="629"/>
      <c r="WJZ2" s="629"/>
      <c r="WKA2" s="629"/>
      <c r="WKB2" s="629"/>
      <c r="WKC2" s="629"/>
      <c r="WKD2" s="629"/>
      <c r="WKE2" s="629"/>
      <c r="WKF2" s="629"/>
      <c r="WKG2" s="629"/>
      <c r="WKH2" s="629"/>
      <c r="WKI2" s="629"/>
      <c r="WKJ2" s="629"/>
      <c r="WKK2" s="629"/>
      <c r="WKL2" s="629"/>
      <c r="WKM2" s="629"/>
      <c r="WKN2" s="629"/>
      <c r="WKO2" s="629"/>
      <c r="WKP2" s="629"/>
      <c r="WKQ2" s="629"/>
      <c r="WKR2" s="629"/>
      <c r="WKS2" s="629"/>
      <c r="WKT2" s="629"/>
      <c r="WKU2" s="629"/>
      <c r="WKV2" s="629"/>
      <c r="WKW2" s="629"/>
      <c r="WKX2" s="629"/>
      <c r="WKY2" s="629"/>
      <c r="WKZ2" s="629"/>
      <c r="WLA2" s="629"/>
      <c r="WLB2" s="629"/>
      <c r="WLC2" s="629"/>
      <c r="WLD2" s="629"/>
      <c r="WLE2" s="629"/>
      <c r="WLF2" s="629"/>
      <c r="WLG2" s="629"/>
      <c r="WLH2" s="629"/>
      <c r="WLI2" s="629"/>
      <c r="WLJ2" s="629"/>
      <c r="WLK2" s="629"/>
      <c r="WLL2" s="629"/>
      <c r="WLM2" s="629"/>
      <c r="WLN2" s="629"/>
      <c r="WLO2" s="629"/>
      <c r="WLP2" s="629"/>
      <c r="WLQ2" s="629"/>
      <c r="WLR2" s="629"/>
      <c r="WLS2" s="629"/>
      <c r="WLT2" s="629"/>
      <c r="WLU2" s="629"/>
      <c r="WLV2" s="629"/>
      <c r="WLW2" s="629"/>
      <c r="WLX2" s="629"/>
      <c r="WLY2" s="629"/>
      <c r="WLZ2" s="629"/>
      <c r="WMA2" s="629"/>
      <c r="WMB2" s="629"/>
      <c r="WMC2" s="629"/>
      <c r="WMD2" s="629"/>
      <c r="WME2" s="629"/>
      <c r="WMF2" s="629"/>
      <c r="WMG2" s="629"/>
      <c r="WMH2" s="629"/>
      <c r="WMI2" s="629"/>
      <c r="WMJ2" s="629"/>
      <c r="WMK2" s="629"/>
      <c r="WML2" s="629"/>
      <c r="WMM2" s="629"/>
      <c r="WMN2" s="629"/>
      <c r="WMO2" s="629"/>
      <c r="WMP2" s="629"/>
      <c r="WMQ2" s="629"/>
      <c r="WMR2" s="629"/>
      <c r="WMS2" s="629"/>
      <c r="WMT2" s="629"/>
      <c r="WMU2" s="629"/>
      <c r="WMV2" s="629"/>
      <c r="WMW2" s="629"/>
      <c r="WMX2" s="629"/>
      <c r="WMY2" s="629"/>
      <c r="WMZ2" s="629"/>
      <c r="WNA2" s="629"/>
      <c r="WNB2" s="629"/>
      <c r="WNC2" s="629"/>
      <c r="WND2" s="629"/>
      <c r="WNE2" s="629"/>
      <c r="WNF2" s="629"/>
      <c r="WNG2" s="629"/>
      <c r="WNH2" s="629"/>
      <c r="WNI2" s="629"/>
      <c r="WNJ2" s="629"/>
      <c r="WNK2" s="629"/>
      <c r="WNL2" s="629"/>
      <c r="WNM2" s="629"/>
      <c r="WNN2" s="629"/>
      <c r="WNO2" s="629"/>
      <c r="WNP2" s="629"/>
      <c r="WNQ2" s="629"/>
      <c r="WNR2" s="629"/>
      <c r="WNS2" s="629"/>
      <c r="WNT2" s="629"/>
      <c r="WNU2" s="629"/>
      <c r="WNV2" s="629"/>
      <c r="WNW2" s="629"/>
      <c r="WNX2" s="629"/>
      <c r="WNY2" s="629"/>
      <c r="WNZ2" s="629"/>
      <c r="WOA2" s="629"/>
      <c r="WOB2" s="629"/>
      <c r="WOC2" s="629"/>
      <c r="WOD2" s="629"/>
      <c r="WOE2" s="629"/>
      <c r="WOF2" s="629"/>
      <c r="WOG2" s="629"/>
      <c r="WOH2" s="629"/>
      <c r="WOI2" s="629"/>
      <c r="WOJ2" s="629"/>
      <c r="WOK2" s="629"/>
      <c r="WOL2" s="629"/>
      <c r="WOM2" s="629"/>
      <c r="WON2" s="629"/>
      <c r="WOO2" s="629"/>
      <c r="WOP2" s="629"/>
      <c r="WOQ2" s="629"/>
      <c r="WOR2" s="629"/>
      <c r="WOS2" s="629"/>
      <c r="WOT2" s="629"/>
      <c r="WOU2" s="629"/>
      <c r="WOV2" s="629"/>
      <c r="WOW2" s="629"/>
      <c r="WOX2" s="629"/>
      <c r="WOY2" s="629"/>
      <c r="WOZ2" s="629"/>
      <c r="WPA2" s="629"/>
      <c r="WPB2" s="629"/>
      <c r="WPC2" s="629"/>
      <c r="WPD2" s="629"/>
      <c r="WPE2" s="629"/>
      <c r="WPF2" s="629"/>
      <c r="WPG2" s="629"/>
      <c r="WPH2" s="629"/>
      <c r="WPI2" s="629"/>
      <c r="WPJ2" s="629"/>
      <c r="WPK2" s="629"/>
      <c r="WPL2" s="629"/>
      <c r="WPM2" s="629"/>
      <c r="WPN2" s="629"/>
      <c r="WPO2" s="629"/>
      <c r="WPP2" s="629"/>
      <c r="WPQ2" s="629"/>
      <c r="WPR2" s="629"/>
      <c r="WPS2" s="629"/>
      <c r="WPT2" s="629"/>
      <c r="WPU2" s="629"/>
      <c r="WPV2" s="629"/>
      <c r="WPW2" s="629"/>
      <c r="WPX2" s="629"/>
      <c r="WPY2" s="629"/>
      <c r="WPZ2" s="629"/>
      <c r="WQA2" s="629"/>
      <c r="WQB2" s="629"/>
      <c r="WQC2" s="629"/>
      <c r="WQD2" s="629"/>
      <c r="WQE2" s="629"/>
      <c r="WQF2" s="629"/>
      <c r="WQG2" s="629"/>
      <c r="WQH2" s="629"/>
      <c r="WQI2" s="629"/>
      <c r="WQJ2" s="629"/>
      <c r="WQK2" s="629"/>
      <c r="WQL2" s="629"/>
      <c r="WQM2" s="629"/>
      <c r="WQN2" s="629"/>
      <c r="WQO2" s="629"/>
      <c r="WQP2" s="629"/>
      <c r="WQQ2" s="629"/>
      <c r="WQR2" s="629"/>
      <c r="WQS2" s="629"/>
      <c r="WQT2" s="629"/>
      <c r="WQU2" s="629"/>
      <c r="WQV2" s="629"/>
      <c r="WQW2" s="629"/>
      <c r="WQX2" s="629"/>
      <c r="WQY2" s="629"/>
      <c r="WQZ2" s="629"/>
      <c r="WRA2" s="629"/>
      <c r="WRB2" s="629"/>
      <c r="WRC2" s="629"/>
      <c r="WRD2" s="629"/>
      <c r="WRE2" s="629"/>
      <c r="WRF2" s="629"/>
      <c r="WRG2" s="629"/>
      <c r="WRH2" s="629"/>
      <c r="WRI2" s="629"/>
      <c r="WRJ2" s="629"/>
      <c r="WRK2" s="629"/>
      <c r="WRL2" s="629"/>
      <c r="WRM2" s="629"/>
      <c r="WRN2" s="629"/>
      <c r="WRO2" s="629"/>
      <c r="WRP2" s="629"/>
      <c r="WRQ2" s="629"/>
      <c r="WRR2" s="629"/>
      <c r="WRS2" s="629"/>
      <c r="WRT2" s="629"/>
      <c r="WRU2" s="629"/>
      <c r="WRV2" s="629"/>
      <c r="WRW2" s="629"/>
      <c r="WRX2" s="629"/>
      <c r="WRY2" s="629"/>
      <c r="WRZ2" s="629"/>
      <c r="WSA2" s="629"/>
      <c r="WSB2" s="629"/>
      <c r="WSC2" s="629"/>
      <c r="WSD2" s="629"/>
      <c r="WSE2" s="629"/>
      <c r="WSF2" s="629"/>
      <c r="WSG2" s="629"/>
      <c r="WSH2" s="629"/>
      <c r="WSI2" s="629"/>
      <c r="WSJ2" s="629"/>
      <c r="WSK2" s="629"/>
      <c r="WSL2" s="629"/>
      <c r="WSM2" s="629"/>
      <c r="WSN2" s="629"/>
      <c r="WSO2" s="629"/>
      <c r="WSP2" s="629"/>
      <c r="WSQ2" s="629"/>
      <c r="WSR2" s="629"/>
      <c r="WSS2" s="629"/>
      <c r="WST2" s="629"/>
      <c r="WSU2" s="629"/>
      <c r="WSV2" s="629"/>
      <c r="WSW2" s="629"/>
      <c r="WSX2" s="629"/>
      <c r="WSY2" s="629"/>
      <c r="WSZ2" s="629"/>
      <c r="WTA2" s="629"/>
      <c r="WTB2" s="629"/>
      <c r="WTC2" s="629"/>
      <c r="WTD2" s="629"/>
      <c r="WTE2" s="629"/>
      <c r="WTF2" s="629"/>
      <c r="WTG2" s="629"/>
      <c r="WTH2" s="629"/>
      <c r="WTI2" s="629"/>
      <c r="WTJ2" s="629"/>
      <c r="WTK2" s="629"/>
      <c r="WTL2" s="629"/>
      <c r="WTM2" s="629"/>
      <c r="WTN2" s="629"/>
      <c r="WTO2" s="629"/>
      <c r="WTP2" s="629"/>
      <c r="WTQ2" s="629"/>
      <c r="WTR2" s="629"/>
      <c r="WTS2" s="629"/>
      <c r="WTT2" s="629"/>
      <c r="WTU2" s="629"/>
      <c r="WTV2" s="629"/>
      <c r="WTW2" s="629"/>
      <c r="WTX2" s="629"/>
      <c r="WTY2" s="629"/>
      <c r="WTZ2" s="629"/>
      <c r="WUA2" s="629"/>
      <c r="WUB2" s="629"/>
      <c r="WUC2" s="629"/>
      <c r="WUD2" s="629"/>
      <c r="WUE2" s="629"/>
      <c r="WUF2" s="629"/>
      <c r="WUG2" s="629"/>
      <c r="WUH2" s="629"/>
      <c r="WUI2" s="629"/>
      <c r="WUJ2" s="629"/>
      <c r="WUK2" s="629"/>
      <c r="WUL2" s="629"/>
      <c r="WUM2" s="629"/>
      <c r="WUN2" s="629"/>
      <c r="WUO2" s="629"/>
      <c r="WUP2" s="629"/>
      <c r="WUQ2" s="629"/>
      <c r="WUR2" s="629"/>
      <c r="WUS2" s="629"/>
      <c r="WUT2" s="629"/>
      <c r="WUU2" s="629"/>
      <c r="WUV2" s="629"/>
      <c r="WUW2" s="629"/>
      <c r="WUX2" s="629"/>
      <c r="WUY2" s="629"/>
      <c r="WUZ2" s="629"/>
      <c r="WVA2" s="629"/>
      <c r="WVB2" s="629"/>
      <c r="WVC2" s="629"/>
      <c r="WVD2" s="629"/>
      <c r="WVE2" s="629"/>
      <c r="WVF2" s="629"/>
      <c r="WVG2" s="629"/>
      <c r="WVH2" s="629"/>
      <c r="WVI2" s="629"/>
      <c r="WVJ2" s="629"/>
      <c r="WVK2" s="629"/>
      <c r="WVL2" s="629"/>
      <c r="WVM2" s="629"/>
      <c r="WVN2" s="629"/>
      <c r="WVO2" s="629"/>
      <c r="WVP2" s="629"/>
      <c r="WVQ2" s="629"/>
      <c r="WVR2" s="629"/>
      <c r="WVS2" s="629"/>
      <c r="WVT2" s="629"/>
      <c r="WVU2" s="629"/>
      <c r="WVV2" s="629"/>
      <c r="WVW2" s="629"/>
      <c r="WVX2" s="629"/>
      <c r="WVY2" s="629"/>
      <c r="WVZ2" s="629"/>
      <c r="WWA2" s="629"/>
      <c r="WWB2" s="629"/>
      <c r="WWC2" s="629"/>
      <c r="WWD2" s="629"/>
      <c r="WWE2" s="629"/>
      <c r="WWF2" s="629"/>
      <c r="WWG2" s="629"/>
      <c r="WWH2" s="629"/>
      <c r="WWI2" s="629"/>
      <c r="WWJ2" s="629"/>
      <c r="WWK2" s="629"/>
      <c r="WWL2" s="629"/>
      <c r="WWM2" s="629"/>
      <c r="WWN2" s="629"/>
      <c r="WWO2" s="629"/>
      <c r="WWP2" s="629"/>
      <c r="WWQ2" s="629"/>
      <c r="WWR2" s="629"/>
      <c r="WWS2" s="629"/>
      <c r="WWT2" s="629"/>
      <c r="WWU2" s="629"/>
      <c r="WWV2" s="629"/>
      <c r="WWW2" s="629"/>
      <c r="WWX2" s="629"/>
      <c r="WWY2" s="629"/>
      <c r="WWZ2" s="629"/>
      <c r="WXA2" s="629"/>
      <c r="WXB2" s="629"/>
      <c r="WXC2" s="629"/>
      <c r="WXD2" s="629"/>
      <c r="WXE2" s="629"/>
      <c r="WXF2" s="629"/>
      <c r="WXG2" s="629"/>
      <c r="WXH2" s="629"/>
      <c r="WXI2" s="629"/>
      <c r="WXJ2" s="629"/>
      <c r="WXK2" s="629"/>
      <c r="WXL2" s="629"/>
      <c r="WXM2" s="629"/>
      <c r="WXN2" s="629"/>
      <c r="WXO2" s="629"/>
      <c r="WXP2" s="629"/>
      <c r="WXQ2" s="629"/>
      <c r="WXR2" s="629"/>
      <c r="WXS2" s="629"/>
      <c r="WXT2" s="629"/>
      <c r="WXU2" s="629"/>
      <c r="WXV2" s="629"/>
      <c r="WXW2" s="629"/>
      <c r="WXX2" s="629"/>
      <c r="WXY2" s="629"/>
      <c r="WXZ2" s="629"/>
      <c r="WYA2" s="629"/>
      <c r="WYB2" s="629"/>
      <c r="WYC2" s="629"/>
      <c r="WYD2" s="629"/>
      <c r="WYE2" s="629"/>
      <c r="WYF2" s="629"/>
      <c r="WYG2" s="629"/>
      <c r="WYH2" s="629"/>
      <c r="WYI2" s="629"/>
      <c r="WYJ2" s="629"/>
      <c r="WYK2" s="629"/>
      <c r="WYL2" s="629"/>
      <c r="WYM2" s="629"/>
      <c r="WYN2" s="629"/>
      <c r="WYO2" s="629"/>
      <c r="WYP2" s="629"/>
      <c r="WYQ2" s="629"/>
      <c r="WYR2" s="629"/>
      <c r="WYS2" s="629"/>
      <c r="WYT2" s="629"/>
      <c r="WYU2" s="629"/>
      <c r="WYV2" s="629"/>
      <c r="WYW2" s="629"/>
      <c r="WYX2" s="629"/>
      <c r="WYY2" s="629"/>
      <c r="WYZ2" s="629"/>
      <c r="WZA2" s="629"/>
      <c r="WZB2" s="629"/>
      <c r="WZC2" s="629"/>
      <c r="WZD2" s="629"/>
      <c r="WZE2" s="629"/>
      <c r="WZF2" s="629"/>
      <c r="WZG2" s="629"/>
      <c r="WZH2" s="629"/>
      <c r="WZI2" s="629"/>
      <c r="WZJ2" s="629"/>
      <c r="WZK2" s="629"/>
      <c r="WZL2" s="629"/>
      <c r="WZM2" s="629"/>
      <c r="WZN2" s="629"/>
      <c r="WZO2" s="629"/>
      <c r="WZP2" s="629"/>
      <c r="WZQ2" s="629"/>
      <c r="WZR2" s="629"/>
      <c r="WZS2" s="629"/>
      <c r="WZT2" s="629"/>
      <c r="WZU2" s="629"/>
      <c r="WZV2" s="629"/>
      <c r="WZW2" s="629"/>
      <c r="WZX2" s="629"/>
      <c r="WZY2" s="629"/>
      <c r="WZZ2" s="629"/>
      <c r="XAA2" s="629"/>
      <c r="XAB2" s="629"/>
      <c r="XAC2" s="629"/>
      <c r="XAD2" s="629"/>
      <c r="XAE2" s="629"/>
      <c r="XAF2" s="629"/>
      <c r="XAG2" s="629"/>
      <c r="XAH2" s="629"/>
      <c r="XAI2" s="629"/>
      <c r="XAJ2" s="629"/>
      <c r="XAK2" s="629"/>
      <c r="XAL2" s="629"/>
      <c r="XAM2" s="629"/>
      <c r="XAN2" s="629"/>
      <c r="XAO2" s="629"/>
      <c r="XAP2" s="629"/>
      <c r="XAQ2" s="629"/>
      <c r="XAR2" s="629"/>
      <c r="XAS2" s="629"/>
      <c r="XAT2" s="629"/>
      <c r="XAU2" s="629"/>
      <c r="XAV2" s="629"/>
      <c r="XAW2" s="629"/>
      <c r="XAX2" s="629"/>
      <c r="XAY2" s="629"/>
      <c r="XAZ2" s="629"/>
      <c r="XBA2" s="629"/>
      <c r="XBB2" s="629"/>
      <c r="XBC2" s="629"/>
      <c r="XBD2" s="629"/>
      <c r="XBE2" s="629"/>
      <c r="XBF2" s="629"/>
      <c r="XBG2" s="629"/>
      <c r="XBH2" s="629"/>
      <c r="XBI2" s="629"/>
      <c r="XBJ2" s="629"/>
      <c r="XBK2" s="629"/>
      <c r="XBL2" s="629"/>
      <c r="XBM2" s="629"/>
      <c r="XBN2" s="629"/>
      <c r="XBO2" s="629"/>
      <c r="XBP2" s="629"/>
      <c r="XBQ2" s="629"/>
      <c r="XBR2" s="629"/>
      <c r="XBS2" s="629"/>
      <c r="XBT2" s="629"/>
      <c r="XBU2" s="629"/>
      <c r="XBV2" s="629"/>
      <c r="XBW2" s="629"/>
      <c r="XBX2" s="629"/>
      <c r="XBY2" s="629"/>
      <c r="XBZ2" s="629"/>
      <c r="XCA2" s="629"/>
      <c r="XCB2" s="629"/>
      <c r="XCC2" s="629"/>
      <c r="XCD2" s="629"/>
      <c r="XCE2" s="629"/>
      <c r="XCF2" s="629"/>
      <c r="XCG2" s="629"/>
      <c r="XCH2" s="629"/>
      <c r="XCI2" s="629"/>
      <c r="XCJ2" s="629"/>
      <c r="XCK2" s="629"/>
      <c r="XCL2" s="629"/>
      <c r="XCM2" s="629"/>
      <c r="XCN2" s="629"/>
      <c r="XCO2" s="629"/>
      <c r="XCP2" s="629"/>
      <c r="XCQ2" s="629"/>
      <c r="XCR2" s="629"/>
      <c r="XCS2" s="629"/>
      <c r="XCT2" s="629"/>
      <c r="XCU2" s="629"/>
      <c r="XCV2" s="629"/>
      <c r="XCW2" s="629"/>
      <c r="XCX2" s="629"/>
      <c r="XCY2" s="629"/>
      <c r="XCZ2" s="629"/>
      <c r="XDA2" s="629"/>
      <c r="XDB2" s="629"/>
      <c r="XDC2" s="629"/>
      <c r="XDD2" s="629"/>
      <c r="XDE2" s="629"/>
      <c r="XDF2" s="629"/>
      <c r="XDG2" s="629"/>
      <c r="XDH2" s="629"/>
      <c r="XDI2" s="629"/>
      <c r="XDJ2" s="629"/>
      <c r="XDK2" s="629"/>
      <c r="XDL2" s="629"/>
      <c r="XDM2" s="629"/>
      <c r="XDN2" s="629"/>
      <c r="XDO2" s="629"/>
      <c r="XDP2" s="629"/>
      <c r="XDQ2" s="629"/>
      <c r="XDR2" s="629"/>
      <c r="XDS2" s="629"/>
      <c r="XDT2" s="629"/>
      <c r="XDU2" s="629"/>
      <c r="XDV2" s="629"/>
      <c r="XDW2" s="629"/>
      <c r="XDX2" s="629"/>
      <c r="XDY2" s="629"/>
      <c r="XDZ2" s="629"/>
      <c r="XEA2" s="629"/>
      <c r="XEB2" s="629"/>
      <c r="XEC2" s="629"/>
      <c r="XED2" s="629"/>
      <c r="XEE2" s="629"/>
      <c r="XEF2" s="629"/>
      <c r="XEG2" s="629"/>
      <c r="XEH2" s="629"/>
      <c r="XEI2" s="629"/>
      <c r="XEJ2" s="629"/>
      <c r="XEK2" s="629"/>
      <c r="XEL2" s="629"/>
      <c r="XEM2" s="629"/>
      <c r="XEN2" s="629"/>
      <c r="XEO2" s="629"/>
      <c r="XEP2" s="629"/>
      <c r="XEQ2" s="629"/>
      <c r="XER2" s="629"/>
      <c r="XES2" s="629"/>
      <c r="XET2" s="629"/>
      <c r="XEU2" s="629"/>
      <c r="XEV2" s="629"/>
      <c r="XEW2" s="629"/>
      <c r="XEX2" s="629"/>
      <c r="XEY2" s="629"/>
      <c r="XEZ2" s="629"/>
      <c r="XFA2" s="629"/>
      <c r="XFB2" s="629"/>
      <c r="XFC2" s="629"/>
      <c r="XFD2" s="629"/>
    </row>
    <row r="3" spans="1:16384" x14ac:dyDescent="0.2">
      <c r="A3" s="629" t="s">
        <v>358</v>
      </c>
      <c r="B3" s="629"/>
      <c r="C3" s="629"/>
      <c r="D3" s="629"/>
      <c r="E3" s="629"/>
      <c r="F3" s="629"/>
      <c r="G3" s="629"/>
      <c r="H3" s="629"/>
      <c r="I3" s="629"/>
      <c r="J3" s="629"/>
      <c r="K3" s="629"/>
      <c r="L3" s="629"/>
      <c r="M3" s="629"/>
      <c r="N3" s="629"/>
      <c r="O3" s="629"/>
      <c r="P3" s="629"/>
    </row>
    <row r="4" spans="1:16384" x14ac:dyDescent="0.2">
      <c r="A4" s="629" t="str">
        <f>'Rate Case Constants'!C15</f>
        <v>BASE YEAR FOR THE 12 MONTHS ENDED AUGUST 31, 2025</v>
      </c>
      <c r="B4" s="629"/>
      <c r="C4" s="629"/>
      <c r="D4" s="629"/>
      <c r="E4" s="629"/>
      <c r="F4" s="629"/>
      <c r="G4" s="629"/>
      <c r="H4" s="629"/>
      <c r="I4" s="629"/>
      <c r="J4" s="629"/>
      <c r="K4" s="629"/>
      <c r="L4" s="629"/>
      <c r="M4" s="629"/>
      <c r="N4" s="629"/>
      <c r="O4" s="629"/>
      <c r="P4" s="629"/>
    </row>
    <row r="5" spans="1:16384" x14ac:dyDescent="0.2">
      <c r="A5" s="81" t="s">
        <v>8</v>
      </c>
      <c r="P5" s="82" t="s">
        <v>103</v>
      </c>
    </row>
    <row r="6" spans="1:16384" x14ac:dyDescent="0.2">
      <c r="A6" s="81" t="str">
        <f>'Rate Case Constants'!$C$31</f>
        <v>TYPE OF FILING: __X__ ORIGINAL  _____ UPDATED  _____ REVISED</v>
      </c>
      <c r="P6" s="82" t="s">
        <v>820</v>
      </c>
    </row>
    <row r="7" spans="1:16384" x14ac:dyDescent="0.2">
      <c r="A7" s="81" t="s">
        <v>9</v>
      </c>
      <c r="P7" s="82" t="str">
        <f>'Rate Case Constants'!$C$36</f>
        <v>WITNESS:   A. M. FACKLER</v>
      </c>
    </row>
    <row r="8" spans="1:16384" x14ac:dyDescent="0.2">
      <c r="A8" s="83" t="s">
        <v>4</v>
      </c>
      <c r="B8" s="83" t="s">
        <v>6</v>
      </c>
      <c r="C8" s="84"/>
      <c r="D8" s="83" t="s">
        <v>1</v>
      </c>
      <c r="E8" s="83" t="s">
        <v>1</v>
      </c>
      <c r="F8" s="83" t="s">
        <v>1</v>
      </c>
      <c r="G8" s="83" t="s">
        <v>1</v>
      </c>
      <c r="H8" s="83" t="s">
        <v>1</v>
      </c>
      <c r="I8" s="83" t="s">
        <v>1</v>
      </c>
      <c r="J8" s="83" t="s">
        <v>2</v>
      </c>
      <c r="K8" s="83" t="s">
        <v>2</v>
      </c>
      <c r="L8" s="83" t="s">
        <v>2</v>
      </c>
      <c r="M8" s="83" t="s">
        <v>2</v>
      </c>
      <c r="N8" s="83" t="s">
        <v>2</v>
      </c>
      <c r="O8" s="83" t="s">
        <v>2</v>
      </c>
      <c r="P8" s="84"/>
    </row>
    <row r="9" spans="1:16384" x14ac:dyDescent="0.2">
      <c r="A9" s="85" t="s">
        <v>5</v>
      </c>
      <c r="B9" s="85" t="s">
        <v>5</v>
      </c>
      <c r="C9" s="86" t="s">
        <v>7</v>
      </c>
      <c r="D9" s="416">
        <v>45536</v>
      </c>
      <c r="E9" s="416">
        <v>45566</v>
      </c>
      <c r="F9" s="416">
        <v>45597</v>
      </c>
      <c r="G9" s="416">
        <v>45627</v>
      </c>
      <c r="H9" s="416">
        <v>45658</v>
      </c>
      <c r="I9" s="416">
        <v>45689</v>
      </c>
      <c r="J9" s="416">
        <v>45717</v>
      </c>
      <c r="K9" s="416">
        <v>45748</v>
      </c>
      <c r="L9" s="416">
        <v>45778</v>
      </c>
      <c r="M9" s="416">
        <v>45809</v>
      </c>
      <c r="N9" s="416">
        <v>45839</v>
      </c>
      <c r="O9" s="416">
        <v>45870</v>
      </c>
      <c r="P9" s="88" t="s">
        <v>3</v>
      </c>
    </row>
    <row r="10" spans="1:16384" x14ac:dyDescent="0.2">
      <c r="A10" s="375"/>
      <c r="B10" s="375"/>
      <c r="D10" s="417"/>
      <c r="E10" s="417"/>
      <c r="F10" s="417"/>
      <c r="G10" s="417"/>
      <c r="H10" s="417"/>
      <c r="I10" s="417"/>
      <c r="J10" s="417"/>
      <c r="K10" s="417"/>
      <c r="L10" s="417"/>
      <c r="M10" s="417"/>
      <c r="N10" s="417"/>
      <c r="O10" s="417"/>
      <c r="P10" s="82"/>
    </row>
    <row r="11" spans="1:16384" x14ac:dyDescent="0.2">
      <c r="A11" s="375">
        <v>1</v>
      </c>
      <c r="B11" s="375" t="s">
        <v>185</v>
      </c>
      <c r="C11" s="81" t="s">
        <v>359</v>
      </c>
      <c r="D11" s="415">
        <f>SUMIFS('IS E'!D$8:D$535,'IS E'!$A$8:$A$535,'SCH C-2.2 B'!$B11)*1</f>
        <v>21077243.129999999</v>
      </c>
      <c r="E11" s="415">
        <f>SUMIFS('IS E'!E$8:E$535,'IS E'!$A$8:$A$535,'SCH C-2.2 B'!$B11)*1</f>
        <v>21095976.050000001</v>
      </c>
      <c r="F11" s="415">
        <f>SUMIFS('IS E'!F$8:F$535,'IS E'!$A$8:$A$535,'SCH C-2.2 B'!$B11)*1</f>
        <v>21113432.469999999</v>
      </c>
      <c r="G11" s="415">
        <f>SUMIFS('IS E'!G$8:G$535,'IS E'!$A$8:$A$535,'SCH C-2.2 B'!$B11)*1</f>
        <v>20618016.369999997</v>
      </c>
      <c r="H11" s="415">
        <f>SUMIFS('IS E'!H$8:H$535,'IS E'!$A$8:$A$535,'SCH C-2.2 B'!$B11)*1</f>
        <v>20133973.490000002</v>
      </c>
      <c r="I11" s="415">
        <f>SUMIFS('IS E'!I$8:I$535,'IS E'!$A$8:$A$535,'SCH C-2.2 B'!$B11)*1</f>
        <v>20139169.019999996</v>
      </c>
      <c r="J11" s="415">
        <f>SUMIFS('IS E'!J$8:J$535,'IS E'!$A$8:$A$535,'SCH C-2.2 B'!$B11)*1</f>
        <v>20723786.152454171</v>
      </c>
      <c r="K11" s="415">
        <f>SUMIFS('IS E'!K$8:K$535,'IS E'!$A$8:$A$535,'SCH C-2.2 B'!$B11)*1</f>
        <v>20743121.178454168</v>
      </c>
      <c r="L11" s="415">
        <f>SUMIFS('IS E'!L$8:L$535,'IS E'!$A$8:$A$535,'SCH C-2.2 B'!$B11)*1</f>
        <v>20800625.398454167</v>
      </c>
      <c r="M11" s="415">
        <f>SUMIFS('IS E'!M$8:M$535,'IS E'!$A$8:$A$535,'SCH C-2.2 B'!$B11)*1</f>
        <v>20821521.474454168</v>
      </c>
      <c r="N11" s="415">
        <f>SUMIFS('IS E'!N$8:N$535,'IS E'!$A$8:$A$535,'SCH C-2.2 B'!$B11)*1</f>
        <v>20857841.828854162</v>
      </c>
      <c r="O11" s="415">
        <f>SUMIFS('IS E'!O$8:O$535,'IS E'!$A$8:$A$535,'SCH C-2.2 B'!$B11)*1</f>
        <v>20900899.244054168</v>
      </c>
      <c r="P11" s="418">
        <f>SUM(D11:O11)</f>
        <v>249025605.806725</v>
      </c>
    </row>
    <row r="12" spans="1:16384" x14ac:dyDescent="0.2">
      <c r="A12" s="375">
        <f>+A11+1</f>
        <v>2</v>
      </c>
      <c r="B12" s="419">
        <v>407</v>
      </c>
      <c r="C12" s="81" t="s">
        <v>1159</v>
      </c>
      <c r="D12" s="415">
        <f>SUMIFS('IS E'!D$8:D$535,'IS E'!$A$8:$A$535,'SCH C-2.2 B'!$B12)*1</f>
        <v>0</v>
      </c>
      <c r="E12" s="415">
        <f>SUMIFS('IS E'!E$8:E$535,'IS E'!$A$8:$A$535,'SCH C-2.2 B'!$B12)*1</f>
        <v>0</v>
      </c>
      <c r="F12" s="415">
        <f>SUMIFS('IS E'!F$8:F$535,'IS E'!$A$8:$A$535,'SCH C-2.2 B'!$B12)*1</f>
        <v>0</v>
      </c>
      <c r="G12" s="415">
        <f>SUMIFS('IS E'!G$8:G$535,'IS E'!$A$8:$A$535,'SCH C-2.2 B'!$B12)*1</f>
        <v>0</v>
      </c>
      <c r="H12" s="415">
        <f>SUMIFS('IS E'!H$8:H$535,'IS E'!$A$8:$A$535,'SCH C-2.2 B'!$B12)*1</f>
        <v>0</v>
      </c>
      <c r="I12" s="415">
        <f>SUMIFS('IS E'!I$8:I$535,'IS E'!$A$8:$A$535,'SCH C-2.2 B'!$B12)*1</f>
        <v>0</v>
      </c>
      <c r="J12" s="415">
        <f>SUMIFS('IS E'!J$8:J$535,'IS E'!$A$8:$A$535,'SCH C-2.2 B'!$B12)*1</f>
        <v>742723.58338263503</v>
      </c>
      <c r="K12" s="415">
        <f>SUMIFS('IS E'!K$8:K$535,'IS E'!$A$8:$A$535,'SCH C-2.2 B'!$B12)*1</f>
        <v>746691.90893168002</v>
      </c>
      <c r="L12" s="415">
        <f>SUMIFS('IS E'!L$8:L$535,'IS E'!$A$8:$A$535,'SCH C-2.2 B'!$B12)*1</f>
        <v>750681.43699538196</v>
      </c>
      <c r="M12" s="415">
        <f>SUMIFS('IS E'!M$8:M$535,'IS E'!$A$8:$A$535,'SCH C-2.2 B'!$B12)*1</f>
        <v>754692.280857448</v>
      </c>
      <c r="N12" s="415">
        <f>SUMIFS('IS E'!N$8:N$535,'IS E'!$A$8:$A$535,'SCH C-2.2 B'!$B12)*1</f>
        <v>758724.55440685304</v>
      </c>
      <c r="O12" s="415">
        <f>SUMIFS('IS E'!O$8:O$535,'IS E'!$A$8:$A$535,'SCH C-2.2 B'!$B12)*1</f>
        <v>762778.37214107299</v>
      </c>
      <c r="P12" s="418">
        <f>SUM(D12:O12)</f>
        <v>4516292.1367150713</v>
      </c>
    </row>
    <row r="13" spans="1:16384" x14ac:dyDescent="0.2">
      <c r="A13" s="375">
        <f t="shared" ref="A13:A17" si="0">+A12+1</f>
        <v>3</v>
      </c>
      <c r="B13" s="21">
        <v>407.3</v>
      </c>
      <c r="C13" s="5" t="s">
        <v>885</v>
      </c>
      <c r="D13" s="415">
        <f>SUMIFS('IS E'!D$8:D$535,'IS E'!$A$8:$A$535,'SCH C-2.2 B'!$B13)*1</f>
        <v>661991.3899999999</v>
      </c>
      <c r="E13" s="415">
        <f>SUMIFS('IS E'!E$8:E$535,'IS E'!$A$8:$A$535,'SCH C-2.2 B'!$B13)*1</f>
        <v>318876.57</v>
      </c>
      <c r="F13" s="415">
        <f>SUMIFS('IS E'!F$8:F$535,'IS E'!$A$8:$A$535,'SCH C-2.2 B'!$B13)*1</f>
        <v>324467.18</v>
      </c>
      <c r="G13" s="415">
        <f>SUMIFS('IS E'!G$8:G$535,'IS E'!$A$8:$A$535,'SCH C-2.2 B'!$B13)*1</f>
        <v>1145266.8600000001</v>
      </c>
      <c r="H13" s="415">
        <f>SUMIFS('IS E'!H$8:H$535,'IS E'!$A$8:$A$535,'SCH C-2.2 B'!$B13)*1</f>
        <v>331883.02</v>
      </c>
      <c r="I13" s="415">
        <f>SUMIFS('IS E'!I$8:I$535,'IS E'!$A$8:$A$535,'SCH C-2.2 B'!$B13)*1</f>
        <v>335499</v>
      </c>
      <c r="J13" s="415">
        <f>SUMIFS('IS E'!J$8:J$535,'IS E'!$A$8:$A$535,'SCH C-2.2 B'!$B13)*1</f>
        <v>1132313.1356920092</v>
      </c>
      <c r="K13" s="415">
        <f>SUMIFS('IS E'!K$8:K$535,'IS E'!$A$8:$A$535,'SCH C-2.2 B'!$B13)*1</f>
        <v>367087.3316753009</v>
      </c>
      <c r="L13" s="415">
        <f>SUMIFS('IS E'!L$8:L$535,'IS E'!$A$8:$A$535,'SCH C-2.2 B'!$B13)*1</f>
        <v>373668.04729385761</v>
      </c>
      <c r="M13" s="415">
        <f>SUMIFS('IS E'!M$8:M$535,'IS E'!$A$8:$A$535,'SCH C-2.2 B'!$B13)*1</f>
        <v>1257236.8505986074</v>
      </c>
      <c r="N13" s="415">
        <f>SUMIFS('IS E'!N$8:N$535,'IS E'!$A$8:$A$535,'SCH C-2.2 B'!$B13)*1</f>
        <v>386496.53200753423</v>
      </c>
      <c r="O13" s="415">
        <f>SUMIFS('IS E'!O$8:O$535,'IS E'!$A$8:$A$535,'SCH C-2.2 B'!$B13)*1</f>
        <v>386999.82431119913</v>
      </c>
      <c r="P13" s="418">
        <f t="shared" ref="P13" si="1">SUM(D13:O13)</f>
        <v>7021785.7415785082</v>
      </c>
    </row>
    <row r="14" spans="1:16384" x14ac:dyDescent="0.2">
      <c r="A14" s="375">
        <f t="shared" si="0"/>
        <v>4</v>
      </c>
      <c r="B14" s="21">
        <v>407.4</v>
      </c>
      <c r="C14" s="5" t="s">
        <v>1157</v>
      </c>
      <c r="D14" s="415">
        <f>SUMIFS('IS E'!D$8:D$535,'IS E'!$A$8:$A$535,'SCH C-2.2 B'!$B14)*1</f>
        <v>-30938.489999999998</v>
      </c>
      <c r="E14" s="415">
        <f>SUMIFS('IS E'!E$8:E$535,'IS E'!$A$8:$A$535,'SCH C-2.2 B'!$B14)*1</f>
        <v>-32368.769999999997</v>
      </c>
      <c r="F14" s="415">
        <f>SUMIFS('IS E'!F$8:F$535,'IS E'!$A$8:$A$535,'SCH C-2.2 B'!$B14)*1</f>
        <v>-34547.06</v>
      </c>
      <c r="G14" s="415">
        <f>SUMIFS('IS E'!G$8:G$535,'IS E'!$A$8:$A$535,'SCH C-2.2 B'!$B14)*1</f>
        <v>-38791.100000000006</v>
      </c>
      <c r="H14" s="415">
        <f>SUMIFS('IS E'!H$8:H$535,'IS E'!$A$8:$A$535,'SCH C-2.2 B'!$B14)*1</f>
        <v>-40806.210000000006</v>
      </c>
      <c r="I14" s="415">
        <f>SUMIFS('IS E'!I$8:I$535,'IS E'!$A$8:$A$535,'SCH C-2.2 B'!$B14)*1</f>
        <v>-59730.95</v>
      </c>
      <c r="J14" s="415">
        <f>SUMIFS('IS E'!J$8:J$535,'IS E'!$A$8:$A$535,'SCH C-2.2 B'!$B14)*1</f>
        <v>-75514.934000000008</v>
      </c>
      <c r="K14" s="415">
        <f>SUMIFS('IS E'!K$8:K$535,'IS E'!$A$8:$A$535,'SCH C-2.2 B'!$B14)*1</f>
        <v>-85400.354800000001</v>
      </c>
      <c r="L14" s="415">
        <f>SUMIFS('IS E'!L$8:L$535,'IS E'!$A$8:$A$535,'SCH C-2.2 B'!$B14)*1</f>
        <v>-90225.657199999987</v>
      </c>
      <c r="M14" s="415">
        <f>SUMIFS('IS E'!M$8:M$535,'IS E'!$A$8:$A$535,'SCH C-2.2 B'!$B14)*1</f>
        <v>-100833.7516</v>
      </c>
      <c r="N14" s="415">
        <f>SUMIFS('IS E'!N$8:N$535,'IS E'!$A$8:$A$535,'SCH C-2.2 B'!$B14)*1</f>
        <v>-110462.95159999997</v>
      </c>
      <c r="O14" s="415">
        <f>SUMIFS('IS E'!O$8:O$535,'IS E'!$A$8:$A$535,'SCH C-2.2 B'!$B14)*1</f>
        <v>-118098.25999999998</v>
      </c>
      <c r="P14" s="418">
        <f>SUM(D14:O14)</f>
        <v>-817718.48919999995</v>
      </c>
    </row>
    <row r="15" spans="1:16384" x14ac:dyDescent="0.2">
      <c r="A15" s="375">
        <f t="shared" si="0"/>
        <v>5</v>
      </c>
      <c r="B15" s="375">
        <v>408.1</v>
      </c>
      <c r="C15" s="81" t="s">
        <v>10</v>
      </c>
      <c r="D15" s="415">
        <f>SUMIFS('IS E'!D$8:D$535,'IS E'!$A$8:$A$535,'SCH C-2.2 B'!$B15)*1</f>
        <v>3745720.1100000003</v>
      </c>
      <c r="E15" s="415">
        <f>SUMIFS('IS E'!E$8:E$535,'IS E'!$A$8:$A$535,'SCH C-2.2 B'!$B15)*1</f>
        <v>3730711.74</v>
      </c>
      <c r="F15" s="415">
        <f>SUMIFS('IS E'!F$8:F$535,'IS E'!$A$8:$A$535,'SCH C-2.2 B'!$B15)*1</f>
        <v>3709650.7300000014</v>
      </c>
      <c r="G15" s="415">
        <f>SUMIFS('IS E'!G$8:G$535,'IS E'!$A$8:$A$535,'SCH C-2.2 B'!$B15)*1</f>
        <v>2593928.6000000006</v>
      </c>
      <c r="H15" s="415">
        <f>SUMIFS('IS E'!H$8:H$535,'IS E'!$A$8:$A$535,'SCH C-2.2 B'!$B15)*1</f>
        <v>3669204.9799999995</v>
      </c>
      <c r="I15" s="415">
        <f>SUMIFS('IS E'!I$8:I$535,'IS E'!$A$8:$A$535,'SCH C-2.2 B'!$B15)*1</f>
        <v>3770154.9000000013</v>
      </c>
      <c r="J15" s="415">
        <f>SUMIFS('IS E'!J$8:J$535,'IS E'!$A$8:$A$535,'SCH C-2.2 B'!$B15)*1</f>
        <v>3820034.1731178574</v>
      </c>
      <c r="K15" s="415">
        <f>SUMIFS('IS E'!K$8:K$535,'IS E'!$A$8:$A$535,'SCH C-2.2 B'!$B15)*1</f>
        <v>3867882.7222178578</v>
      </c>
      <c r="L15" s="415">
        <f>SUMIFS('IS E'!L$8:L$535,'IS E'!$A$8:$A$535,'SCH C-2.2 B'!$B15)*1</f>
        <v>3769413.9695178582</v>
      </c>
      <c r="M15" s="415">
        <f>SUMIFS('IS E'!M$8:M$535,'IS E'!$A$8:$A$535,'SCH C-2.2 B'!$B15)*1</f>
        <v>3750782.5160178579</v>
      </c>
      <c r="N15" s="415">
        <f>SUMIFS('IS E'!N$8:N$535,'IS E'!$A$8:$A$535,'SCH C-2.2 B'!$B15)*1</f>
        <v>3793739.2526003416</v>
      </c>
      <c r="O15" s="415">
        <f>SUMIFS('IS E'!O$8:O$535,'IS E'!$A$8:$A$535,'SCH C-2.2 B'!$B15)*1</f>
        <v>3756059.833200342</v>
      </c>
      <c r="P15" s="418">
        <f t="shared" ref="P15:P92" si="2">SUM(D15:O15)</f>
        <v>43977283.526672117</v>
      </c>
    </row>
    <row r="16" spans="1:16384" x14ac:dyDescent="0.2">
      <c r="A16" s="375">
        <f t="shared" si="0"/>
        <v>6</v>
      </c>
      <c r="B16" s="375">
        <v>411.8</v>
      </c>
      <c r="C16" s="81" t="s">
        <v>191</v>
      </c>
      <c r="D16" s="415">
        <f>SUMIFS('IS E'!D$8:D$535,'IS E'!$A$8:$A$535,'SCH C-2.2 B'!$B16)*1</f>
        <v>0</v>
      </c>
      <c r="E16" s="415">
        <f>SUMIFS('IS E'!E$8:E$535,'IS E'!$A$8:$A$535,'SCH C-2.2 B'!$B16)*1</f>
        <v>0</v>
      </c>
      <c r="F16" s="415">
        <f>SUMIFS('IS E'!F$8:F$535,'IS E'!$A$8:$A$535,'SCH C-2.2 B'!$B16)*1</f>
        <v>0</v>
      </c>
      <c r="G16" s="415">
        <f>SUMIFS('IS E'!G$8:G$535,'IS E'!$A$8:$A$535,'SCH C-2.2 B'!$B16)*1</f>
        <v>0</v>
      </c>
      <c r="H16" s="415">
        <f>SUMIFS('IS E'!H$8:H$535,'IS E'!$A$8:$A$535,'SCH C-2.2 B'!$B16)*1</f>
        <v>-47688.41</v>
      </c>
      <c r="I16" s="415">
        <f>SUMIFS('IS E'!I$8:I$535,'IS E'!$A$8:$A$535,'SCH C-2.2 B'!$B16)*1</f>
        <v>0</v>
      </c>
      <c r="J16" s="415">
        <f>SUMIFS('IS E'!J$8:J$535,'IS E'!$A$8:$A$535,'SCH C-2.2 B'!$B16)*1</f>
        <v>-17521.14</v>
      </c>
      <c r="K16" s="415">
        <f>SUMIFS('IS E'!K$8:K$535,'IS E'!$A$8:$A$535,'SCH C-2.2 B'!$B16)*1</f>
        <v>-16762.2</v>
      </c>
      <c r="L16" s="415">
        <f>SUMIFS('IS E'!L$8:L$535,'IS E'!$A$8:$A$535,'SCH C-2.2 B'!$B16)*1</f>
        <v>-21010.080000000002</v>
      </c>
      <c r="M16" s="415">
        <f>SUMIFS('IS E'!M$8:M$535,'IS E'!$A$8:$A$535,'SCH C-2.2 B'!$B16)*1</f>
        <v>-22247.315999999999</v>
      </c>
      <c r="N16" s="415">
        <f>SUMIFS('IS E'!N$8:N$535,'IS E'!$A$8:$A$535,'SCH C-2.2 B'!$B16)*1</f>
        <v>-19890.78</v>
      </c>
      <c r="O16" s="415">
        <f>SUMIFS('IS E'!O$8:O$535,'IS E'!$A$8:$A$535,'SCH C-2.2 B'!$B16)*1</f>
        <v>-19325.124</v>
      </c>
      <c r="P16" s="418">
        <f t="shared" si="2"/>
        <v>-164445.05000000002</v>
      </c>
    </row>
    <row r="17" spans="1:16" x14ac:dyDescent="0.2">
      <c r="A17" s="375">
        <f t="shared" si="0"/>
        <v>7</v>
      </c>
      <c r="B17" s="375">
        <v>440</v>
      </c>
      <c r="C17" s="81" t="s">
        <v>11</v>
      </c>
      <c r="D17" s="415">
        <f>SUMIFS('IS E'!D$8:D$535,'IS E'!$A$8:$A$535,'SCH C-2.2 B'!$B17)*-1</f>
        <v>-40257134.280000009</v>
      </c>
      <c r="E17" s="415">
        <f>SUMIFS('IS E'!E$8:E$535,'IS E'!$A$8:$A$535,'SCH C-2.2 B'!$B17)*-1</f>
        <v>-35095104.859999999</v>
      </c>
      <c r="F17" s="415">
        <f>SUMIFS('IS E'!F$8:F$535,'IS E'!$A$8:$A$535,'SCH C-2.2 B'!$B17)*-1</f>
        <v>-32546325.269999996</v>
      </c>
      <c r="G17" s="415">
        <f>SUMIFS('IS E'!G$8:G$535,'IS E'!$A$8:$A$535,'SCH C-2.2 B'!$B17)*-1</f>
        <v>-43716573.849999994</v>
      </c>
      <c r="H17" s="415">
        <f>SUMIFS('IS E'!H$8:H$535,'IS E'!$A$8:$A$535,'SCH C-2.2 B'!$B17)*-1</f>
        <v>-54204325.790000007</v>
      </c>
      <c r="I17" s="415">
        <f>SUMIFS('IS E'!I$8:I$535,'IS E'!$A$8:$A$535,'SCH C-2.2 B'!$B17)*-1</f>
        <v>-40778579.589999996</v>
      </c>
      <c r="J17" s="415">
        <f>SUMIFS('IS E'!J$8:J$535,'IS E'!$A$8:$A$535,'SCH C-2.2 B'!$B17)*-1</f>
        <v>-36829254.60659261</v>
      </c>
      <c r="K17" s="415">
        <f>SUMIFS('IS E'!K$8:K$535,'IS E'!$A$8:$A$535,'SCH C-2.2 B'!$B17)*-1</f>
        <v>-32112484.240115486</v>
      </c>
      <c r="L17" s="415">
        <f>SUMIFS('IS E'!L$8:L$535,'IS E'!$A$8:$A$535,'SCH C-2.2 B'!$B17)*-1</f>
        <v>-37995798.245687716</v>
      </c>
      <c r="M17" s="415">
        <f>SUMIFS('IS E'!M$8:M$535,'IS E'!$A$8:$A$535,'SCH C-2.2 B'!$B17)*-1</f>
        <v>-48424710.672407746</v>
      </c>
      <c r="N17" s="415">
        <f>SUMIFS('IS E'!N$8:N$535,'IS E'!$A$8:$A$535,'SCH C-2.2 B'!$B17)*-1</f>
        <v>-56890130.704175375</v>
      </c>
      <c r="O17" s="415">
        <f>SUMIFS('IS E'!O$8:O$535,'IS E'!$A$8:$A$535,'SCH C-2.2 B'!$B17)*-1</f>
        <v>-55219786.359341465</v>
      </c>
      <c r="P17" s="418">
        <f t="shared" si="2"/>
        <v>-514070208.46832037</v>
      </c>
    </row>
    <row r="18" spans="1:16" x14ac:dyDescent="0.2">
      <c r="A18" s="375">
        <f t="shared" ref="A18:A75" si="3">A17+1</f>
        <v>8</v>
      </c>
      <c r="B18" s="375">
        <v>442.2</v>
      </c>
      <c r="C18" s="81" t="s">
        <v>138</v>
      </c>
      <c r="D18" s="415">
        <f>SUMIFS('IS E'!D$8:D$535,'IS E'!$A$8:$A$535,'SCH C-2.2 B'!$B18)*-1</f>
        <v>-32991848.060000006</v>
      </c>
      <c r="E18" s="415">
        <f>SUMIFS('IS E'!E$8:E$535,'IS E'!$A$8:$A$535,'SCH C-2.2 B'!$B18)*-1</f>
        <v>-34832726.050000004</v>
      </c>
      <c r="F18" s="415">
        <f>SUMIFS('IS E'!F$8:F$535,'IS E'!$A$8:$A$535,'SCH C-2.2 B'!$B18)*-1</f>
        <v>-31994175.379999999</v>
      </c>
      <c r="G18" s="415">
        <f>SUMIFS('IS E'!G$8:G$535,'IS E'!$A$8:$A$535,'SCH C-2.2 B'!$B18)*-1</f>
        <v>-33081544.829999998</v>
      </c>
      <c r="H18" s="415">
        <f>SUMIFS('IS E'!H$8:H$535,'IS E'!$A$8:$A$535,'SCH C-2.2 B'!$B18)*-1</f>
        <v>-36715050.730000012</v>
      </c>
      <c r="I18" s="415">
        <f>SUMIFS('IS E'!I$8:I$535,'IS E'!$A$8:$A$535,'SCH C-2.2 B'!$B18)*-1</f>
        <v>-32765806.980000004</v>
      </c>
      <c r="J18" s="415">
        <f>SUMIFS('IS E'!J$8:J$535,'IS E'!$A$8:$A$535,'SCH C-2.2 B'!$B18)*-1</f>
        <v>-32224858.408199128</v>
      </c>
      <c r="K18" s="415">
        <f>SUMIFS('IS E'!K$8:K$535,'IS E'!$A$8:$A$535,'SCH C-2.2 B'!$B18)*-1</f>
        <v>-31824720.18973583</v>
      </c>
      <c r="L18" s="415">
        <f>SUMIFS('IS E'!L$8:L$535,'IS E'!$A$8:$A$535,'SCH C-2.2 B'!$B18)*-1</f>
        <v>-34631330.916484259</v>
      </c>
      <c r="M18" s="415">
        <f>SUMIFS('IS E'!M$8:M$535,'IS E'!$A$8:$A$535,'SCH C-2.2 B'!$B18)*-1</f>
        <v>-37638091.939027131</v>
      </c>
      <c r="N18" s="415">
        <f>SUMIFS('IS E'!N$8:N$535,'IS E'!$A$8:$A$535,'SCH C-2.2 B'!$B18)*-1</f>
        <v>-40474311.648823015</v>
      </c>
      <c r="O18" s="415">
        <f>SUMIFS('IS E'!O$8:O$535,'IS E'!$A$8:$A$535,'SCH C-2.2 B'!$B18)*-1</f>
        <v>-40356005.047089092</v>
      </c>
      <c r="P18" s="418">
        <f t="shared" si="2"/>
        <v>-419530470.17935848</v>
      </c>
    </row>
    <row r="19" spans="1:16" x14ac:dyDescent="0.2">
      <c r="A19" s="375">
        <f t="shared" si="3"/>
        <v>9</v>
      </c>
      <c r="B19" s="375">
        <v>442.3</v>
      </c>
      <c r="C19" s="81" t="s">
        <v>139</v>
      </c>
      <c r="D19" s="415">
        <f>SUMIFS('IS E'!D$8:D$535,'IS E'!$A$8:$A$535,'SCH C-2.2 B'!$B19)*-1</f>
        <v>-14352208.859999996</v>
      </c>
      <c r="E19" s="415">
        <f>SUMIFS('IS E'!E$8:E$535,'IS E'!$A$8:$A$535,'SCH C-2.2 B'!$B19)*-1</f>
        <v>-15447656.859999999</v>
      </c>
      <c r="F19" s="415">
        <f>SUMIFS('IS E'!F$8:F$535,'IS E'!$A$8:$A$535,'SCH C-2.2 B'!$B19)*-1</f>
        <v>-13761917.390000001</v>
      </c>
      <c r="G19" s="415">
        <f>SUMIFS('IS E'!G$8:G$535,'IS E'!$A$8:$A$535,'SCH C-2.2 B'!$B19)*-1</f>
        <v>-15143873.260000002</v>
      </c>
      <c r="H19" s="415">
        <f>SUMIFS('IS E'!H$8:H$535,'IS E'!$A$8:$A$535,'SCH C-2.2 B'!$B19)*-1</f>
        <v>-13984709.77</v>
      </c>
      <c r="I19" s="415">
        <f>SUMIFS('IS E'!I$8:I$535,'IS E'!$A$8:$A$535,'SCH C-2.2 B'!$B19)*-1</f>
        <v>-14137142.6</v>
      </c>
      <c r="J19" s="415">
        <f>SUMIFS('IS E'!J$8:J$535,'IS E'!$A$8:$A$535,'SCH C-2.2 B'!$B19)*-1</f>
        <v>-14362184.723683195</v>
      </c>
      <c r="K19" s="415">
        <f>SUMIFS('IS E'!K$8:K$535,'IS E'!$A$8:$A$535,'SCH C-2.2 B'!$B19)*-1</f>
        <v>-14315300.692731667</v>
      </c>
      <c r="L19" s="415">
        <f>SUMIFS('IS E'!L$8:L$535,'IS E'!$A$8:$A$535,'SCH C-2.2 B'!$B19)*-1</f>
        <v>-14938854.367482152</v>
      </c>
      <c r="M19" s="415">
        <f>SUMIFS('IS E'!M$8:M$535,'IS E'!$A$8:$A$535,'SCH C-2.2 B'!$B19)*-1</f>
        <v>-15312930.424690749</v>
      </c>
      <c r="N19" s="415">
        <f>SUMIFS('IS E'!N$8:N$535,'IS E'!$A$8:$A$535,'SCH C-2.2 B'!$B19)*-1</f>
        <v>-16020381.04209335</v>
      </c>
      <c r="O19" s="415">
        <f>SUMIFS('IS E'!O$8:O$535,'IS E'!$A$8:$A$535,'SCH C-2.2 B'!$B19)*-1</f>
        <v>-16358518.687882099</v>
      </c>
      <c r="P19" s="418">
        <f t="shared" si="2"/>
        <v>-178135678.67856318</v>
      </c>
    </row>
    <row r="20" spans="1:16" x14ac:dyDescent="0.2">
      <c r="A20" s="375">
        <f t="shared" si="3"/>
        <v>10</v>
      </c>
      <c r="B20" s="375">
        <v>444</v>
      </c>
      <c r="C20" s="81" t="s">
        <v>12</v>
      </c>
      <c r="D20" s="415">
        <f>SUMIFS('IS E'!D$8:D$535,'IS E'!$A$8:$A$535,'SCH C-2.2 B'!$B20)*-1</f>
        <v>-113175.22</v>
      </c>
      <c r="E20" s="415">
        <f>SUMIFS('IS E'!E$8:E$535,'IS E'!$A$8:$A$535,'SCH C-2.2 B'!$B20)*-1</f>
        <v>-141045.43000000005</v>
      </c>
      <c r="F20" s="415">
        <f>SUMIFS('IS E'!F$8:F$535,'IS E'!$A$8:$A$535,'SCH C-2.2 B'!$B20)*-1</f>
        <v>-141861.30000000002</v>
      </c>
      <c r="G20" s="415">
        <f>SUMIFS('IS E'!G$8:G$535,'IS E'!$A$8:$A$535,'SCH C-2.2 B'!$B20)*-1</f>
        <v>-126066.73</v>
      </c>
      <c r="H20" s="415">
        <f>SUMIFS('IS E'!H$8:H$535,'IS E'!$A$8:$A$535,'SCH C-2.2 B'!$B20)*-1</f>
        <v>-117458.20999999999</v>
      </c>
      <c r="I20" s="415">
        <f>SUMIFS('IS E'!I$8:I$535,'IS E'!$A$8:$A$535,'SCH C-2.2 B'!$B20)*-1</f>
        <v>-109978.2</v>
      </c>
      <c r="J20" s="415">
        <f>SUMIFS('IS E'!J$8:J$535,'IS E'!$A$8:$A$535,'SCH C-2.2 B'!$B20)*-1</f>
        <v>-111783.62782658738</v>
      </c>
      <c r="K20" s="415">
        <f>SUMIFS('IS E'!K$8:K$535,'IS E'!$A$8:$A$535,'SCH C-2.2 B'!$B20)*-1</f>
        <v>-110414.42835658323</v>
      </c>
      <c r="L20" s="415">
        <f>SUMIFS('IS E'!L$8:L$535,'IS E'!$A$8:$A$535,'SCH C-2.2 B'!$B20)*-1</f>
        <v>-109545.23691814397</v>
      </c>
      <c r="M20" s="415">
        <f>SUMIFS('IS E'!M$8:M$535,'IS E'!$A$8:$A$535,'SCH C-2.2 B'!$B20)*-1</f>
        <v>-109996.1969047957</v>
      </c>
      <c r="N20" s="415">
        <f>SUMIFS('IS E'!N$8:N$535,'IS E'!$A$8:$A$535,'SCH C-2.2 B'!$B20)*-1</f>
        <v>-110916.43545893887</v>
      </c>
      <c r="O20" s="415">
        <f>SUMIFS('IS E'!O$8:O$535,'IS E'!$A$8:$A$535,'SCH C-2.2 B'!$B20)*-1</f>
        <v>-110530.52939571795</v>
      </c>
      <c r="P20" s="418">
        <f t="shared" si="2"/>
        <v>-1412771.544860767</v>
      </c>
    </row>
    <row r="21" spans="1:16" x14ac:dyDescent="0.2">
      <c r="A21" s="375">
        <f t="shared" si="3"/>
        <v>11</v>
      </c>
      <c r="B21" s="375">
        <v>445</v>
      </c>
      <c r="C21" s="81" t="s">
        <v>97</v>
      </c>
      <c r="D21" s="415">
        <f>SUMIFS('IS E'!D$8:D$535,'IS E'!$A$8:$A$535,'SCH C-2.2 B'!$B21)*-1</f>
        <v>-8412558.4500000011</v>
      </c>
      <c r="E21" s="415">
        <f>SUMIFS('IS E'!E$8:E$535,'IS E'!$A$8:$A$535,'SCH C-2.2 B'!$B21)*-1</f>
        <v>-8742418.5</v>
      </c>
      <c r="F21" s="415">
        <f>SUMIFS('IS E'!F$8:F$535,'IS E'!$A$8:$A$535,'SCH C-2.2 B'!$B21)*-1</f>
        <v>-8339829.8599999985</v>
      </c>
      <c r="G21" s="415">
        <f>SUMIFS('IS E'!G$8:G$535,'IS E'!$A$8:$A$535,'SCH C-2.2 B'!$B21)*-1</f>
        <v>-7815080.1600000011</v>
      </c>
      <c r="H21" s="415">
        <f>SUMIFS('IS E'!H$8:H$535,'IS E'!$A$8:$A$535,'SCH C-2.2 B'!$B21)*-1</f>
        <v>-8497131.6899999995</v>
      </c>
      <c r="I21" s="415">
        <f>SUMIFS('IS E'!I$8:I$535,'IS E'!$A$8:$A$535,'SCH C-2.2 B'!$B21)*-1</f>
        <v>-7179549.9100000011</v>
      </c>
      <c r="J21" s="415">
        <f>SUMIFS('IS E'!J$8:J$535,'IS E'!$A$8:$A$535,'SCH C-2.2 B'!$B21)*-1</f>
        <v>-8033345.1787052406</v>
      </c>
      <c r="K21" s="415">
        <f>SUMIFS('IS E'!K$8:K$535,'IS E'!$A$8:$A$535,'SCH C-2.2 B'!$B21)*-1</f>
        <v>-7975450.4142812928</v>
      </c>
      <c r="L21" s="415">
        <f>SUMIFS('IS E'!L$8:L$535,'IS E'!$A$8:$A$535,'SCH C-2.2 B'!$B21)*-1</f>
        <v>-8411151.1953604612</v>
      </c>
      <c r="M21" s="415">
        <f>SUMIFS('IS E'!M$8:M$535,'IS E'!$A$8:$A$535,'SCH C-2.2 B'!$B21)*-1</f>
        <v>-8956056.8036961891</v>
      </c>
      <c r="N21" s="415">
        <f>SUMIFS('IS E'!N$8:N$535,'IS E'!$A$8:$A$535,'SCH C-2.2 B'!$B21)*-1</f>
        <v>-9514687.4191157203</v>
      </c>
      <c r="O21" s="415">
        <f>SUMIFS('IS E'!O$8:O$535,'IS E'!$A$8:$A$535,'SCH C-2.2 B'!$B21)*-1</f>
        <v>-9526026.1915117446</v>
      </c>
      <c r="P21" s="418">
        <f t="shared" si="2"/>
        <v>-101403285.77267066</v>
      </c>
    </row>
    <row r="22" spans="1:16" x14ac:dyDescent="0.2">
      <c r="A22" s="375">
        <f t="shared" si="3"/>
        <v>12</v>
      </c>
      <c r="B22" s="375">
        <v>447</v>
      </c>
      <c r="C22" s="81" t="s">
        <v>14</v>
      </c>
      <c r="D22" s="415">
        <f>SUMIFS('IS E'!D$8:D$535,'IS E'!$A$8:$A$535,'SCH C-2.2 B'!$B22)*-1</f>
        <v>-658531.49</v>
      </c>
      <c r="E22" s="415">
        <f>SUMIFS('IS E'!E$8:E$535,'IS E'!$A$8:$A$535,'SCH C-2.2 B'!$B22)*-1</f>
        <v>-3928220.61</v>
      </c>
      <c r="F22" s="415">
        <f>SUMIFS('IS E'!F$8:F$535,'IS E'!$A$8:$A$535,'SCH C-2.2 B'!$B22)*-1</f>
        <v>-4842727.6100000003</v>
      </c>
      <c r="G22" s="415">
        <f>SUMIFS('IS E'!G$8:G$535,'IS E'!$A$8:$A$535,'SCH C-2.2 B'!$B22)*-1</f>
        <v>-3916170.52</v>
      </c>
      <c r="H22" s="415">
        <f>SUMIFS('IS E'!H$8:H$535,'IS E'!$A$8:$A$535,'SCH C-2.2 B'!$B22)*-1</f>
        <v>-10502288.929999998</v>
      </c>
      <c r="I22" s="415">
        <f>SUMIFS('IS E'!I$8:I$535,'IS E'!$A$8:$A$535,'SCH C-2.2 B'!$B22)*-1</f>
        <v>-4846613.0799999991</v>
      </c>
      <c r="J22" s="415">
        <f>SUMIFS('IS E'!J$8:J$535,'IS E'!$A$8:$A$535,'SCH C-2.2 B'!$B22)*-1</f>
        <v>-3123381.0325594805</v>
      </c>
      <c r="K22" s="415">
        <f>SUMIFS('IS E'!K$8:K$535,'IS E'!$A$8:$A$535,'SCH C-2.2 B'!$B22)*-1</f>
        <v>-3469838.7933660247</v>
      </c>
      <c r="L22" s="415">
        <f>SUMIFS('IS E'!L$8:L$535,'IS E'!$A$8:$A$535,'SCH C-2.2 B'!$B22)*-1</f>
        <v>-5598140.4297087956</v>
      </c>
      <c r="M22" s="415">
        <f>SUMIFS('IS E'!M$8:M$535,'IS E'!$A$8:$A$535,'SCH C-2.2 B'!$B22)*-1</f>
        <v>-4352655.0196776856</v>
      </c>
      <c r="N22" s="415">
        <f>SUMIFS('IS E'!N$8:N$535,'IS E'!$A$8:$A$535,'SCH C-2.2 B'!$B22)*-1</f>
        <v>-2559971.0600052318</v>
      </c>
      <c r="O22" s="415">
        <f>SUMIFS('IS E'!O$8:O$535,'IS E'!$A$8:$A$535,'SCH C-2.2 B'!$B22)*-1</f>
        <v>-2402923.1960557066</v>
      </c>
      <c r="P22" s="418">
        <f t="shared" si="2"/>
        <v>-50201461.771372914</v>
      </c>
    </row>
    <row r="23" spans="1:16" x14ac:dyDescent="0.2">
      <c r="A23" s="375">
        <f t="shared" si="3"/>
        <v>13</v>
      </c>
      <c r="B23" s="375">
        <v>449</v>
      </c>
      <c r="C23" s="81" t="s">
        <v>13</v>
      </c>
      <c r="D23" s="415">
        <f>SUMIFS('IS E'!D$8:D$535,'IS E'!$A$8:$A$535,'SCH C-2.2 B'!$B23)*-1</f>
        <v>0</v>
      </c>
      <c r="E23" s="415">
        <f>SUMIFS('IS E'!E$8:E$535,'IS E'!$A$8:$A$535,'SCH C-2.2 B'!$B23)*-1</f>
        <v>0</v>
      </c>
      <c r="F23" s="415">
        <f>SUMIFS('IS E'!F$8:F$535,'IS E'!$A$8:$A$535,'SCH C-2.2 B'!$B23)*-1</f>
        <v>0</v>
      </c>
      <c r="G23" s="415">
        <f>SUMIFS('IS E'!G$8:G$535,'IS E'!$A$8:$A$535,'SCH C-2.2 B'!$B23)*-1</f>
        <v>0</v>
      </c>
      <c r="H23" s="415">
        <f>SUMIFS('IS E'!H$8:H$535,'IS E'!$A$8:$A$535,'SCH C-2.2 B'!$B23)*-1</f>
        <v>0</v>
      </c>
      <c r="I23" s="415">
        <f>SUMIFS('IS E'!I$8:I$535,'IS E'!$A$8:$A$535,'SCH C-2.2 B'!$B23)*-1</f>
        <v>0</v>
      </c>
      <c r="J23" s="415">
        <f>SUMIFS('IS E'!J$8:J$535,'IS E'!$A$8:$A$535,'SCH C-2.2 B'!$B23)*-1</f>
        <v>0</v>
      </c>
      <c r="K23" s="415">
        <f>SUMIFS('IS E'!K$8:K$535,'IS E'!$A$8:$A$535,'SCH C-2.2 B'!$B23)*-1</f>
        <v>0</v>
      </c>
      <c r="L23" s="415">
        <f>SUMIFS('IS E'!L$8:L$535,'IS E'!$A$8:$A$535,'SCH C-2.2 B'!$B23)*-1</f>
        <v>0</v>
      </c>
      <c r="M23" s="415">
        <f>SUMIFS('IS E'!M$8:M$535,'IS E'!$A$8:$A$535,'SCH C-2.2 B'!$B23)*-1</f>
        <v>0</v>
      </c>
      <c r="N23" s="415">
        <f>SUMIFS('IS E'!N$8:N$535,'IS E'!$A$8:$A$535,'SCH C-2.2 B'!$B23)*-1</f>
        <v>0</v>
      </c>
      <c r="O23" s="415">
        <f>SUMIFS('IS E'!O$8:O$535,'IS E'!$A$8:$A$535,'SCH C-2.2 B'!$B23)*-1</f>
        <v>0</v>
      </c>
      <c r="P23" s="418">
        <f t="shared" ref="P23" si="4">SUM(D23:O23)</f>
        <v>0</v>
      </c>
    </row>
    <row r="24" spans="1:16" x14ac:dyDescent="0.2">
      <c r="A24" s="375">
        <f t="shared" si="3"/>
        <v>14</v>
      </c>
      <c r="B24" s="375">
        <v>450</v>
      </c>
      <c r="C24" s="81" t="s">
        <v>15</v>
      </c>
      <c r="D24" s="415">
        <f>SUMIFS('IS E'!D$8:D$535,'IS E'!$A$8:$A$535,'SCH C-2.2 B'!$B24)*-1</f>
        <v>-213337.86</v>
      </c>
      <c r="E24" s="415">
        <f>SUMIFS('IS E'!E$8:E$535,'IS E'!$A$8:$A$535,'SCH C-2.2 B'!$B24)*-1</f>
        <v>-251590.01</v>
      </c>
      <c r="F24" s="415">
        <f>SUMIFS('IS E'!F$8:F$535,'IS E'!$A$8:$A$535,'SCH C-2.2 B'!$B24)*-1</f>
        <v>-111397.57</v>
      </c>
      <c r="G24" s="415">
        <f>SUMIFS('IS E'!G$8:G$535,'IS E'!$A$8:$A$535,'SCH C-2.2 B'!$B24)*-1</f>
        <v>-148106.28</v>
      </c>
      <c r="H24" s="415">
        <f>SUMIFS('IS E'!H$8:H$535,'IS E'!$A$8:$A$535,'SCH C-2.2 B'!$B24)*-1</f>
        <v>-282814.83</v>
      </c>
      <c r="I24" s="415">
        <f>SUMIFS('IS E'!I$8:I$535,'IS E'!$A$8:$A$535,'SCH C-2.2 B'!$B24)*-1</f>
        <v>-284741.63</v>
      </c>
      <c r="J24" s="415">
        <f>SUMIFS('IS E'!J$8:J$535,'IS E'!$A$8:$A$535,'SCH C-2.2 B'!$B24)*-1</f>
        <v>-188350.67800000001</v>
      </c>
      <c r="K24" s="415">
        <f>SUMIFS('IS E'!K$8:K$535,'IS E'!$A$8:$A$535,'SCH C-2.2 B'!$B24)*-1</f>
        <v>-149957.10200000001</v>
      </c>
      <c r="L24" s="415">
        <f>SUMIFS('IS E'!L$8:L$535,'IS E'!$A$8:$A$535,'SCH C-2.2 B'!$B24)*-1</f>
        <v>-154381.51800000001</v>
      </c>
      <c r="M24" s="415">
        <f>SUMIFS('IS E'!M$8:M$535,'IS E'!$A$8:$A$535,'SCH C-2.2 B'!$B24)*-1</f>
        <v>-185931.57</v>
      </c>
      <c r="N24" s="415">
        <f>SUMIFS('IS E'!N$8:N$535,'IS E'!$A$8:$A$535,'SCH C-2.2 B'!$B24)*-1</f>
        <v>-275196.46799999999</v>
      </c>
      <c r="O24" s="415">
        <f>SUMIFS('IS E'!O$8:O$535,'IS E'!$A$8:$A$535,'SCH C-2.2 B'!$B24)*-1</f>
        <v>-379858.68199999997</v>
      </c>
      <c r="P24" s="418">
        <f t="shared" si="2"/>
        <v>-2625664.1980000003</v>
      </c>
    </row>
    <row r="25" spans="1:16" x14ac:dyDescent="0.2">
      <c r="A25" s="375">
        <f t="shared" si="3"/>
        <v>15</v>
      </c>
      <c r="B25" s="375">
        <v>451</v>
      </c>
      <c r="C25" s="81" t="s">
        <v>16</v>
      </c>
      <c r="D25" s="415">
        <f>SUMIFS('IS E'!D$8:D$535,'IS E'!$A$8:$A$535,'SCH C-2.2 B'!$B25)*-1</f>
        <v>-46722.44</v>
      </c>
      <c r="E25" s="415">
        <f>SUMIFS('IS E'!E$8:E$535,'IS E'!$A$8:$A$535,'SCH C-2.2 B'!$B25)*-1</f>
        <v>-48583.59</v>
      </c>
      <c r="F25" s="415">
        <f>SUMIFS('IS E'!F$8:F$535,'IS E'!$A$8:$A$535,'SCH C-2.2 B'!$B25)*-1</f>
        <v>-42805.07</v>
      </c>
      <c r="G25" s="415">
        <f>SUMIFS('IS E'!G$8:G$535,'IS E'!$A$8:$A$535,'SCH C-2.2 B'!$B25)*-1</f>
        <v>-38310.92</v>
      </c>
      <c r="H25" s="415">
        <f>SUMIFS('IS E'!H$8:H$535,'IS E'!$A$8:$A$535,'SCH C-2.2 B'!$B25)*-1</f>
        <v>-38120.94</v>
      </c>
      <c r="I25" s="415">
        <f>SUMIFS('IS E'!I$8:I$535,'IS E'!$A$8:$A$535,'SCH C-2.2 B'!$B25)*-1</f>
        <v>-39919.279999999999</v>
      </c>
      <c r="J25" s="415">
        <f>SUMIFS('IS E'!J$8:J$535,'IS E'!$A$8:$A$535,'SCH C-2.2 B'!$B25)*-1</f>
        <v>-47446.664646713412</v>
      </c>
      <c r="K25" s="415">
        <f>SUMIFS('IS E'!K$8:K$535,'IS E'!$A$8:$A$535,'SCH C-2.2 B'!$B25)*-1</f>
        <v>-45818.742926484716</v>
      </c>
      <c r="L25" s="415">
        <f>SUMIFS('IS E'!L$8:L$535,'IS E'!$A$8:$A$535,'SCH C-2.2 B'!$B25)*-1</f>
        <v>-45725.646191762818</v>
      </c>
      <c r="M25" s="415">
        <f>SUMIFS('IS E'!M$8:M$535,'IS E'!$A$8:$A$535,'SCH C-2.2 B'!$B25)*-1</f>
        <v>-45180.212008219256</v>
      </c>
      <c r="N25" s="415">
        <f>SUMIFS('IS E'!N$8:N$535,'IS E'!$A$8:$A$535,'SCH C-2.2 B'!$B25)*-1</f>
        <v>-44073.511060442572</v>
      </c>
      <c r="O25" s="415">
        <f>SUMIFS('IS E'!O$8:O$535,'IS E'!$A$8:$A$535,'SCH C-2.2 B'!$B25)*-1</f>
        <v>-44862.921517066097</v>
      </c>
      <c r="P25" s="418">
        <f t="shared" si="2"/>
        <v>-527569.9383506889</v>
      </c>
    </row>
    <row r="26" spans="1:16" x14ac:dyDescent="0.2">
      <c r="A26" s="375">
        <f t="shared" si="3"/>
        <v>16</v>
      </c>
      <c r="B26" s="375">
        <v>454</v>
      </c>
      <c r="C26" s="81" t="s">
        <v>17</v>
      </c>
      <c r="D26" s="415">
        <f>SUMIFS('IS E'!D$8:D$535,'IS E'!$A$8:$A$535,'SCH C-2.2 B'!$B26)*-1</f>
        <v>-365154.49000000017</v>
      </c>
      <c r="E26" s="415">
        <f>SUMIFS('IS E'!E$8:E$535,'IS E'!$A$8:$A$535,'SCH C-2.2 B'!$B26)*-1</f>
        <v>-346027.05</v>
      </c>
      <c r="F26" s="415">
        <f>SUMIFS('IS E'!F$8:F$535,'IS E'!$A$8:$A$535,'SCH C-2.2 B'!$B26)*-1</f>
        <v>-285168.94</v>
      </c>
      <c r="G26" s="415">
        <f>SUMIFS('IS E'!G$8:G$535,'IS E'!$A$8:$A$535,'SCH C-2.2 B'!$B26)*-1</f>
        <v>-286854.42</v>
      </c>
      <c r="H26" s="415">
        <f>SUMIFS('IS E'!H$8:H$535,'IS E'!$A$8:$A$535,'SCH C-2.2 B'!$B26)*-1</f>
        <v>-288425.65000000002</v>
      </c>
      <c r="I26" s="415">
        <f>SUMIFS('IS E'!I$8:I$535,'IS E'!$A$8:$A$535,'SCH C-2.2 B'!$B26)*-1</f>
        <v>-251148.5</v>
      </c>
      <c r="J26" s="415">
        <f>SUMIFS('IS E'!J$8:J$535,'IS E'!$A$8:$A$535,'SCH C-2.2 B'!$B26)*-1</f>
        <v>-296168.07166666636</v>
      </c>
      <c r="K26" s="415">
        <f>SUMIFS('IS E'!K$8:K$535,'IS E'!$A$8:$A$535,'SCH C-2.2 B'!$B26)*-1</f>
        <v>-296168.07166666636</v>
      </c>
      <c r="L26" s="415">
        <f>SUMIFS('IS E'!L$8:L$535,'IS E'!$A$8:$A$535,'SCH C-2.2 B'!$B26)*-1</f>
        <v>-296168.07166666636</v>
      </c>
      <c r="M26" s="415">
        <f>SUMIFS('IS E'!M$8:M$535,'IS E'!$A$8:$A$535,'SCH C-2.2 B'!$B26)*-1</f>
        <v>-296168.07166666636</v>
      </c>
      <c r="N26" s="415">
        <f>SUMIFS('IS E'!N$8:N$535,'IS E'!$A$8:$A$535,'SCH C-2.2 B'!$B26)*-1</f>
        <v>-296691.18166666635</v>
      </c>
      <c r="O26" s="415">
        <f>SUMIFS('IS E'!O$8:O$535,'IS E'!$A$8:$A$535,'SCH C-2.2 B'!$B26)*-1</f>
        <v>-296691.18166666635</v>
      </c>
      <c r="P26" s="418">
        <f t="shared" si="2"/>
        <v>-3600833.6999999979</v>
      </c>
    </row>
    <row r="27" spans="1:16" x14ac:dyDescent="0.2">
      <c r="A27" s="375">
        <f t="shared" si="3"/>
        <v>17</v>
      </c>
      <c r="B27" s="375">
        <v>456</v>
      </c>
      <c r="C27" s="81" t="s">
        <v>18</v>
      </c>
      <c r="D27" s="415">
        <f>SUMIFS('IS E'!D$8:D$535,'IS E'!$A$8:$A$535,'SCH C-2.2 B'!$B27)*-1</f>
        <v>-1072784.3800000001</v>
      </c>
      <c r="E27" s="415">
        <f>SUMIFS('IS E'!E$8:E$535,'IS E'!$A$8:$A$535,'SCH C-2.2 B'!$B27)*-1</f>
        <v>-1084724.22</v>
      </c>
      <c r="F27" s="415">
        <f>SUMIFS('IS E'!F$8:F$535,'IS E'!$A$8:$A$535,'SCH C-2.2 B'!$B27)*-1</f>
        <v>-893116.02</v>
      </c>
      <c r="G27" s="415">
        <f>SUMIFS('IS E'!G$8:G$535,'IS E'!$A$8:$A$535,'SCH C-2.2 B'!$B27)*-1</f>
        <v>-1168936.6399999999</v>
      </c>
      <c r="H27" s="415">
        <f>SUMIFS('IS E'!H$8:H$535,'IS E'!$A$8:$A$535,'SCH C-2.2 B'!$B27)*-1</f>
        <v>-1449569.05</v>
      </c>
      <c r="I27" s="415">
        <f>SUMIFS('IS E'!I$8:I$535,'IS E'!$A$8:$A$535,'SCH C-2.2 B'!$B27)*-1</f>
        <v>-1301182.5699999998</v>
      </c>
      <c r="J27" s="415">
        <f>SUMIFS('IS E'!J$8:J$535,'IS E'!$A$8:$A$535,'SCH C-2.2 B'!$B27)*-1</f>
        <v>-937625.07956887886</v>
      </c>
      <c r="K27" s="415">
        <f>SUMIFS('IS E'!K$8:K$535,'IS E'!$A$8:$A$535,'SCH C-2.2 B'!$B27)*-1</f>
        <v>-1030473.5268545537</v>
      </c>
      <c r="L27" s="415">
        <f>SUMIFS('IS E'!L$8:L$535,'IS E'!$A$8:$A$535,'SCH C-2.2 B'!$B27)*-1</f>
        <v>-1022546.8943765768</v>
      </c>
      <c r="M27" s="415">
        <f>SUMIFS('IS E'!M$8:M$535,'IS E'!$A$8:$A$535,'SCH C-2.2 B'!$B27)*-1</f>
        <v>-1179372.0328161819</v>
      </c>
      <c r="N27" s="415">
        <f>SUMIFS('IS E'!N$8:N$535,'IS E'!$A$8:$A$535,'SCH C-2.2 B'!$B27)*-1</f>
        <v>-1249826.215689898</v>
      </c>
      <c r="O27" s="415">
        <f>SUMIFS('IS E'!O$8:O$535,'IS E'!$A$8:$A$535,'SCH C-2.2 B'!$B27)*-1</f>
        <v>-1182477.0732899979</v>
      </c>
      <c r="P27" s="418">
        <f t="shared" si="2"/>
        <v>-13572633.702596083</v>
      </c>
    </row>
    <row r="28" spans="1:16" x14ac:dyDescent="0.2">
      <c r="A28" s="375">
        <f t="shared" si="3"/>
        <v>18</v>
      </c>
      <c r="B28" s="375">
        <v>500</v>
      </c>
      <c r="C28" s="81" t="s">
        <v>31</v>
      </c>
      <c r="D28" s="415">
        <f>SUMIFS('IS E'!D$8:D$535,'IS E'!$A$8:$A$535,'SCH C-2.2 B'!$B28)*1</f>
        <v>208617.15000000017</v>
      </c>
      <c r="E28" s="415">
        <f>SUMIFS('IS E'!E$8:E$535,'IS E'!$A$8:$A$535,'SCH C-2.2 B'!$B28)*1</f>
        <v>230659.2500000002</v>
      </c>
      <c r="F28" s="415">
        <f>SUMIFS('IS E'!F$8:F$535,'IS E'!$A$8:$A$535,'SCH C-2.2 B'!$B28)*1</f>
        <v>180964.48999999993</v>
      </c>
      <c r="G28" s="415">
        <f>SUMIFS('IS E'!G$8:G$535,'IS E'!$A$8:$A$535,'SCH C-2.2 B'!$B28)*1</f>
        <v>234742.37999999998</v>
      </c>
      <c r="H28" s="415">
        <f>SUMIFS('IS E'!H$8:H$535,'IS E'!$A$8:$A$535,'SCH C-2.2 B'!$B28)*1</f>
        <v>210336.31000000035</v>
      </c>
      <c r="I28" s="415">
        <f>SUMIFS('IS E'!I$8:I$535,'IS E'!$A$8:$A$535,'SCH C-2.2 B'!$B28)*1</f>
        <v>253692.54999999955</v>
      </c>
      <c r="J28" s="415">
        <f>SUMIFS('IS E'!J$8:J$535,'IS E'!$A$8:$A$535,'SCH C-2.2 B'!$B28)*1</f>
        <v>334004.0999999998</v>
      </c>
      <c r="K28" s="415">
        <f>SUMIFS('IS E'!K$8:K$535,'IS E'!$A$8:$A$535,'SCH C-2.2 B'!$B28)*1</f>
        <v>364504.2899999998</v>
      </c>
      <c r="L28" s="415">
        <f>SUMIFS('IS E'!L$8:L$535,'IS E'!$A$8:$A$535,'SCH C-2.2 B'!$B28)*1</f>
        <v>344002.34999999963</v>
      </c>
      <c r="M28" s="415">
        <f>SUMIFS('IS E'!M$8:M$535,'IS E'!$A$8:$A$535,'SCH C-2.2 B'!$B28)*1</f>
        <v>322195.17999999964</v>
      </c>
      <c r="N28" s="415">
        <f>SUMIFS('IS E'!N$8:N$535,'IS E'!$A$8:$A$535,'SCH C-2.2 B'!$B28)*1</f>
        <v>361331.77999999974</v>
      </c>
      <c r="O28" s="415">
        <f>SUMIFS('IS E'!O$8:O$535,'IS E'!$A$8:$A$535,'SCH C-2.2 B'!$B28)*1</f>
        <v>337471.33999999962</v>
      </c>
      <c r="P28" s="418">
        <f t="shared" si="2"/>
        <v>3382521.169999999</v>
      </c>
    </row>
    <row r="29" spans="1:16" x14ac:dyDescent="0.2">
      <c r="A29" s="375">
        <f t="shared" si="3"/>
        <v>19</v>
      </c>
      <c r="B29" s="375">
        <v>501</v>
      </c>
      <c r="C29" s="81" t="s">
        <v>19</v>
      </c>
      <c r="D29" s="415">
        <f>SUMIFS('IS E'!D$8:D$535,'IS E'!$A$8:$A$535,'SCH C-2.2 B'!$B29)*1</f>
        <v>19233295.630000003</v>
      </c>
      <c r="E29" s="415">
        <f>SUMIFS('IS E'!E$8:E$535,'IS E'!$A$8:$A$535,'SCH C-2.2 B'!$B29)*1</f>
        <v>24560380.829999994</v>
      </c>
      <c r="F29" s="415">
        <f>SUMIFS('IS E'!F$8:F$535,'IS E'!$A$8:$A$535,'SCH C-2.2 B'!$B29)*1</f>
        <v>20813454.25</v>
      </c>
      <c r="G29" s="415">
        <f>SUMIFS('IS E'!G$8:G$535,'IS E'!$A$8:$A$535,'SCH C-2.2 B'!$B29)*1</f>
        <v>22847189.969999999</v>
      </c>
      <c r="H29" s="415">
        <f>SUMIFS('IS E'!H$8:H$535,'IS E'!$A$8:$A$535,'SCH C-2.2 B'!$B29)*1</f>
        <v>24723828.489999998</v>
      </c>
      <c r="I29" s="415">
        <f>SUMIFS('IS E'!I$8:I$535,'IS E'!$A$8:$A$535,'SCH C-2.2 B'!$B29)*1</f>
        <v>21580184.93</v>
      </c>
      <c r="J29" s="415">
        <f>SUMIFS('IS E'!J$8:J$535,'IS E'!$A$8:$A$535,'SCH C-2.2 B'!$B29)*1</f>
        <v>19428836.985487685</v>
      </c>
      <c r="K29" s="415">
        <f>SUMIFS('IS E'!K$8:K$535,'IS E'!$A$8:$A$535,'SCH C-2.2 B'!$B29)*1</f>
        <v>17845602.965593532</v>
      </c>
      <c r="L29" s="415">
        <f>SUMIFS('IS E'!L$8:L$535,'IS E'!$A$8:$A$535,'SCH C-2.2 B'!$B29)*1</f>
        <v>22161625.882343441</v>
      </c>
      <c r="M29" s="415">
        <f>SUMIFS('IS E'!M$8:M$535,'IS E'!$A$8:$A$535,'SCH C-2.2 B'!$B29)*1</f>
        <v>23687783.584061399</v>
      </c>
      <c r="N29" s="415">
        <f>SUMIFS('IS E'!N$8:N$535,'IS E'!$A$8:$A$535,'SCH C-2.2 B'!$B29)*1</f>
        <v>25638487.573058967</v>
      </c>
      <c r="O29" s="415">
        <f>SUMIFS('IS E'!O$8:O$535,'IS E'!$A$8:$A$535,'SCH C-2.2 B'!$B29)*1</f>
        <v>25289133.494313713</v>
      </c>
      <c r="P29" s="418">
        <f t="shared" si="2"/>
        <v>267809804.58485872</v>
      </c>
    </row>
    <row r="30" spans="1:16" x14ac:dyDescent="0.2">
      <c r="A30" s="375">
        <f t="shared" si="3"/>
        <v>20</v>
      </c>
      <c r="B30" s="375">
        <v>502</v>
      </c>
      <c r="C30" s="81" t="s">
        <v>20</v>
      </c>
      <c r="D30" s="415">
        <f>SUMIFS('IS E'!D$8:D$535,'IS E'!$A$8:$A$535,'SCH C-2.2 B'!$B30)*1</f>
        <v>495114.04000000004</v>
      </c>
      <c r="E30" s="415">
        <f>SUMIFS('IS E'!E$8:E$535,'IS E'!$A$8:$A$535,'SCH C-2.2 B'!$B30)*1</f>
        <v>573638.46999999869</v>
      </c>
      <c r="F30" s="415">
        <f>SUMIFS('IS E'!F$8:F$535,'IS E'!$A$8:$A$535,'SCH C-2.2 B'!$B30)*1</f>
        <v>807216.41000000096</v>
      </c>
      <c r="G30" s="415">
        <f>SUMIFS('IS E'!G$8:G$535,'IS E'!$A$8:$A$535,'SCH C-2.2 B'!$B30)*1</f>
        <v>629199.20999999938</v>
      </c>
      <c r="H30" s="415">
        <f>SUMIFS('IS E'!H$8:H$535,'IS E'!$A$8:$A$535,'SCH C-2.2 B'!$B30)*1</f>
        <v>826097.4300000004</v>
      </c>
      <c r="I30" s="415">
        <f>SUMIFS('IS E'!I$8:I$535,'IS E'!$A$8:$A$535,'SCH C-2.2 B'!$B30)*1</f>
        <v>344370.79000000213</v>
      </c>
      <c r="J30" s="415">
        <f>SUMIFS('IS E'!J$8:J$535,'IS E'!$A$8:$A$535,'SCH C-2.2 B'!$B30)*1</f>
        <v>17677.169999999409</v>
      </c>
      <c r="K30" s="415">
        <f>SUMIFS('IS E'!K$8:K$535,'IS E'!$A$8:$A$535,'SCH C-2.2 B'!$B30)*1</f>
        <v>171379.07000000044</v>
      </c>
      <c r="L30" s="415">
        <f>SUMIFS('IS E'!L$8:L$535,'IS E'!$A$8:$A$535,'SCH C-2.2 B'!$B30)*1</f>
        <v>89777.620000000228</v>
      </c>
      <c r="M30" s="415">
        <f>SUMIFS('IS E'!M$8:M$535,'IS E'!$A$8:$A$535,'SCH C-2.2 B'!$B30)*1</f>
        <v>143553.63999999943</v>
      </c>
      <c r="N30" s="415">
        <f>SUMIFS('IS E'!N$8:N$535,'IS E'!$A$8:$A$535,'SCH C-2.2 B'!$B30)*1</f>
        <v>165521.16999999899</v>
      </c>
      <c r="O30" s="415">
        <f>SUMIFS('IS E'!O$8:O$535,'IS E'!$A$8:$A$535,'SCH C-2.2 B'!$B30)*1</f>
        <v>160408.83999999962</v>
      </c>
      <c r="P30" s="418">
        <f t="shared" si="2"/>
        <v>4423953.8599999994</v>
      </c>
    </row>
    <row r="31" spans="1:16" x14ac:dyDescent="0.2">
      <c r="A31" s="375">
        <f t="shared" si="3"/>
        <v>21</v>
      </c>
      <c r="B31" s="375">
        <v>504</v>
      </c>
      <c r="C31" s="81" t="s">
        <v>21</v>
      </c>
      <c r="D31" s="415">
        <f>SUMIFS('IS E'!D$8:D$535,'IS E'!$A$8:$A$535,'SCH C-2.2 B'!$B31)*1</f>
        <v>0</v>
      </c>
      <c r="E31" s="415">
        <f>SUMIFS('IS E'!E$8:E$535,'IS E'!$A$8:$A$535,'SCH C-2.2 B'!$B31)*1</f>
        <v>0</v>
      </c>
      <c r="F31" s="415">
        <f>SUMIFS('IS E'!F$8:F$535,'IS E'!$A$8:$A$535,'SCH C-2.2 B'!$B31)*1</f>
        <v>0</v>
      </c>
      <c r="G31" s="415">
        <f>SUMIFS('IS E'!G$8:G$535,'IS E'!$A$8:$A$535,'SCH C-2.2 B'!$B31)*1</f>
        <v>0</v>
      </c>
      <c r="H31" s="415">
        <f>SUMIFS('IS E'!H$8:H$535,'IS E'!$A$8:$A$535,'SCH C-2.2 B'!$B31)*1</f>
        <v>0</v>
      </c>
      <c r="I31" s="415">
        <f>SUMIFS('IS E'!I$8:I$535,'IS E'!$A$8:$A$535,'SCH C-2.2 B'!$B31)*1</f>
        <v>0</v>
      </c>
      <c r="J31" s="415">
        <f>SUMIFS('IS E'!J$8:J$535,'IS E'!$A$8:$A$535,'SCH C-2.2 B'!$B31)*1</f>
        <v>0</v>
      </c>
      <c r="K31" s="415">
        <f>SUMIFS('IS E'!K$8:K$535,'IS E'!$A$8:$A$535,'SCH C-2.2 B'!$B31)*1</f>
        <v>0</v>
      </c>
      <c r="L31" s="415">
        <f>SUMIFS('IS E'!L$8:L$535,'IS E'!$A$8:$A$535,'SCH C-2.2 B'!$B31)*1</f>
        <v>0</v>
      </c>
      <c r="M31" s="415">
        <f>SUMIFS('IS E'!M$8:M$535,'IS E'!$A$8:$A$535,'SCH C-2.2 B'!$B31)*1</f>
        <v>0</v>
      </c>
      <c r="N31" s="415">
        <f>SUMIFS('IS E'!N$8:N$535,'IS E'!$A$8:$A$535,'SCH C-2.2 B'!$B31)*1</f>
        <v>0</v>
      </c>
      <c r="O31" s="415">
        <f>SUMIFS('IS E'!O$8:O$535,'IS E'!$A$8:$A$535,'SCH C-2.2 B'!$B31)*1</f>
        <v>0</v>
      </c>
      <c r="P31" s="418">
        <f t="shared" si="2"/>
        <v>0</v>
      </c>
    </row>
    <row r="32" spans="1:16" x14ac:dyDescent="0.2">
      <c r="A32" s="375">
        <f t="shared" si="3"/>
        <v>22</v>
      </c>
      <c r="B32" s="375">
        <v>505</v>
      </c>
      <c r="C32" s="81" t="s">
        <v>22</v>
      </c>
      <c r="D32" s="415">
        <f>SUMIFS('IS E'!D$8:D$535,'IS E'!$A$8:$A$535,'SCH C-2.2 B'!$B32)*1</f>
        <v>309961.06000000006</v>
      </c>
      <c r="E32" s="415">
        <f>SUMIFS('IS E'!E$8:E$535,'IS E'!$A$8:$A$535,'SCH C-2.2 B'!$B32)*1</f>
        <v>287679.26000000007</v>
      </c>
      <c r="F32" s="415">
        <f>SUMIFS('IS E'!F$8:F$535,'IS E'!$A$8:$A$535,'SCH C-2.2 B'!$B32)*1</f>
        <v>286265.40999999986</v>
      </c>
      <c r="G32" s="415">
        <f>SUMIFS('IS E'!G$8:G$535,'IS E'!$A$8:$A$535,'SCH C-2.2 B'!$B32)*1</f>
        <v>401653.2799999998</v>
      </c>
      <c r="H32" s="415">
        <f>SUMIFS('IS E'!H$8:H$535,'IS E'!$A$8:$A$535,'SCH C-2.2 B'!$B32)*1</f>
        <v>319087.14</v>
      </c>
      <c r="I32" s="415">
        <f>SUMIFS('IS E'!I$8:I$535,'IS E'!$A$8:$A$535,'SCH C-2.2 B'!$B32)*1</f>
        <v>286696.72000000009</v>
      </c>
      <c r="J32" s="415">
        <f>SUMIFS('IS E'!J$8:J$535,'IS E'!$A$8:$A$535,'SCH C-2.2 B'!$B32)*1</f>
        <v>222147.90000000002</v>
      </c>
      <c r="K32" s="415">
        <f>SUMIFS('IS E'!K$8:K$535,'IS E'!$A$8:$A$535,'SCH C-2.2 B'!$B32)*1</f>
        <v>216299.19</v>
      </c>
      <c r="L32" s="415">
        <f>SUMIFS('IS E'!L$8:L$535,'IS E'!$A$8:$A$535,'SCH C-2.2 B'!$B32)*1</f>
        <v>187230.93</v>
      </c>
      <c r="M32" s="415">
        <f>SUMIFS('IS E'!M$8:M$535,'IS E'!$A$8:$A$535,'SCH C-2.2 B'!$B32)*1</f>
        <v>181244.56999999998</v>
      </c>
      <c r="N32" s="415">
        <f>SUMIFS('IS E'!N$8:N$535,'IS E'!$A$8:$A$535,'SCH C-2.2 B'!$B32)*1</f>
        <v>193221.46999999997</v>
      </c>
      <c r="O32" s="415">
        <f>SUMIFS('IS E'!O$8:O$535,'IS E'!$A$8:$A$535,'SCH C-2.2 B'!$B32)*1</f>
        <v>187208.29999999993</v>
      </c>
      <c r="P32" s="418">
        <f t="shared" si="2"/>
        <v>3078695.2299999995</v>
      </c>
    </row>
    <row r="33" spans="1:16" x14ac:dyDescent="0.2">
      <c r="A33" s="375">
        <f t="shared" si="3"/>
        <v>23</v>
      </c>
      <c r="B33" s="375">
        <v>506</v>
      </c>
      <c r="C33" s="81" t="s">
        <v>23</v>
      </c>
      <c r="D33" s="415">
        <f>SUMIFS('IS E'!D$8:D$535,'IS E'!$A$8:$A$535,'SCH C-2.2 B'!$B33)*1</f>
        <v>1516966.14</v>
      </c>
      <c r="E33" s="415">
        <f>SUMIFS('IS E'!E$8:E$535,'IS E'!$A$8:$A$535,'SCH C-2.2 B'!$B33)*1</f>
        <v>1480333.3799999992</v>
      </c>
      <c r="F33" s="415">
        <f>SUMIFS('IS E'!F$8:F$535,'IS E'!$A$8:$A$535,'SCH C-2.2 B'!$B33)*1</f>
        <v>1332454.2000000004</v>
      </c>
      <c r="G33" s="415">
        <f>SUMIFS('IS E'!G$8:G$535,'IS E'!$A$8:$A$535,'SCH C-2.2 B'!$B33)*1</f>
        <v>1184035.8500000003</v>
      </c>
      <c r="H33" s="415">
        <f>SUMIFS('IS E'!H$8:H$535,'IS E'!$A$8:$A$535,'SCH C-2.2 B'!$B33)*1</f>
        <v>1234609.7199999997</v>
      </c>
      <c r="I33" s="415">
        <f>SUMIFS('IS E'!I$8:I$535,'IS E'!$A$8:$A$535,'SCH C-2.2 B'!$B33)*1</f>
        <v>1305479.7100000002</v>
      </c>
      <c r="J33" s="415">
        <f>SUMIFS('IS E'!J$8:J$535,'IS E'!$A$8:$A$535,'SCH C-2.2 B'!$B33)*1</f>
        <v>1175552.2699999996</v>
      </c>
      <c r="K33" s="415">
        <f>SUMIFS('IS E'!K$8:K$535,'IS E'!$A$8:$A$535,'SCH C-2.2 B'!$B33)*1</f>
        <v>1380037.9299999997</v>
      </c>
      <c r="L33" s="415">
        <f>SUMIFS('IS E'!L$8:L$535,'IS E'!$A$8:$A$535,'SCH C-2.2 B'!$B33)*1</f>
        <v>1480504.42</v>
      </c>
      <c r="M33" s="415">
        <f>SUMIFS('IS E'!M$8:M$535,'IS E'!$A$8:$A$535,'SCH C-2.2 B'!$B33)*1</f>
        <v>1611521.12</v>
      </c>
      <c r="N33" s="415">
        <f>SUMIFS('IS E'!N$8:N$535,'IS E'!$A$8:$A$535,'SCH C-2.2 B'!$B33)*1</f>
        <v>1687568.5599999998</v>
      </c>
      <c r="O33" s="415">
        <f>SUMIFS('IS E'!O$8:O$535,'IS E'!$A$8:$A$535,'SCH C-2.2 B'!$B33)*1</f>
        <v>1640358.5900000003</v>
      </c>
      <c r="P33" s="418">
        <f t="shared" si="2"/>
        <v>17029421.890000001</v>
      </c>
    </row>
    <row r="34" spans="1:16" x14ac:dyDescent="0.2">
      <c r="A34" s="375">
        <f t="shared" si="3"/>
        <v>24</v>
      </c>
      <c r="B34" s="375">
        <v>507</v>
      </c>
      <c r="C34" s="81" t="s">
        <v>24</v>
      </c>
      <c r="D34" s="415">
        <f>SUMIFS('IS E'!D$8:D$535,'IS E'!$A$8:$A$535,'SCH C-2.2 B'!$B34)*1</f>
        <v>2970</v>
      </c>
      <c r="E34" s="415">
        <f>SUMIFS('IS E'!E$8:E$535,'IS E'!$A$8:$A$535,'SCH C-2.2 B'!$B34)*1</f>
        <v>4752</v>
      </c>
      <c r="F34" s="415">
        <f>SUMIFS('IS E'!F$8:F$535,'IS E'!$A$8:$A$535,'SCH C-2.2 B'!$B34)*1</f>
        <v>2970</v>
      </c>
      <c r="G34" s="415">
        <f>SUMIFS('IS E'!G$8:G$535,'IS E'!$A$8:$A$535,'SCH C-2.2 B'!$B34)*1</f>
        <v>2970</v>
      </c>
      <c r="H34" s="415">
        <f>SUMIFS('IS E'!H$8:H$535,'IS E'!$A$8:$A$535,'SCH C-2.2 B'!$B34)*1</f>
        <v>3267</v>
      </c>
      <c r="I34" s="415">
        <f>SUMIFS('IS E'!I$8:I$535,'IS E'!$A$8:$A$535,'SCH C-2.2 B'!$B34)*1</f>
        <v>0</v>
      </c>
      <c r="J34" s="415">
        <f>SUMIFS('IS E'!J$8:J$535,'IS E'!$A$8:$A$535,'SCH C-2.2 B'!$B34)*1</f>
        <v>0</v>
      </c>
      <c r="K34" s="415">
        <f>SUMIFS('IS E'!K$8:K$535,'IS E'!$A$8:$A$535,'SCH C-2.2 B'!$B34)*1</f>
        <v>0</v>
      </c>
      <c r="L34" s="415">
        <f>SUMIFS('IS E'!L$8:L$535,'IS E'!$A$8:$A$535,'SCH C-2.2 B'!$B34)*1</f>
        <v>0</v>
      </c>
      <c r="M34" s="415">
        <f>SUMIFS('IS E'!M$8:M$535,'IS E'!$A$8:$A$535,'SCH C-2.2 B'!$B34)*1</f>
        <v>0</v>
      </c>
      <c r="N34" s="415">
        <f>SUMIFS('IS E'!N$8:N$535,'IS E'!$A$8:$A$535,'SCH C-2.2 B'!$B34)*1</f>
        <v>0</v>
      </c>
      <c r="O34" s="415">
        <f>SUMIFS('IS E'!O$8:O$535,'IS E'!$A$8:$A$535,'SCH C-2.2 B'!$B34)*1</f>
        <v>0</v>
      </c>
      <c r="P34" s="418">
        <f t="shared" si="2"/>
        <v>16929</v>
      </c>
    </row>
    <row r="35" spans="1:16" x14ac:dyDescent="0.2">
      <c r="A35" s="375">
        <f t="shared" si="3"/>
        <v>25</v>
      </c>
      <c r="B35" s="375">
        <v>509</v>
      </c>
      <c r="C35" s="81" t="s">
        <v>25</v>
      </c>
      <c r="D35" s="415">
        <f>SUMIFS('IS E'!D$8:D$535,'IS E'!$A$8:$A$535,'SCH C-2.2 B'!$B35)*1</f>
        <v>0.11000000000000001</v>
      </c>
      <c r="E35" s="415">
        <f>SUMIFS('IS E'!E$8:E$535,'IS E'!$A$8:$A$535,'SCH C-2.2 B'!$B35)*1</f>
        <v>0.13</v>
      </c>
      <c r="F35" s="415">
        <f>SUMIFS('IS E'!F$8:F$535,'IS E'!$A$8:$A$535,'SCH C-2.2 B'!$B35)*1</f>
        <v>0.14000000000000001</v>
      </c>
      <c r="G35" s="415">
        <f>SUMIFS('IS E'!G$8:G$535,'IS E'!$A$8:$A$535,'SCH C-2.2 B'!$B35)*1</f>
        <v>0.1</v>
      </c>
      <c r="H35" s="415">
        <f>SUMIFS('IS E'!H$8:H$535,'IS E'!$A$8:$A$535,'SCH C-2.2 B'!$B35)*1</f>
        <v>0.12000000000000001</v>
      </c>
      <c r="I35" s="415">
        <f>SUMIFS('IS E'!I$8:I$535,'IS E'!$A$8:$A$535,'SCH C-2.2 B'!$B35)*1</f>
        <v>0.08</v>
      </c>
      <c r="J35" s="415">
        <f>SUMIFS('IS E'!J$8:J$535,'IS E'!$A$8:$A$535,'SCH C-2.2 B'!$B35)*1</f>
        <v>0</v>
      </c>
      <c r="K35" s="415">
        <f>SUMIFS('IS E'!K$8:K$535,'IS E'!$A$8:$A$535,'SCH C-2.2 B'!$B35)*1</f>
        <v>0</v>
      </c>
      <c r="L35" s="415">
        <f>SUMIFS('IS E'!L$8:L$535,'IS E'!$A$8:$A$535,'SCH C-2.2 B'!$B35)*1</f>
        <v>0</v>
      </c>
      <c r="M35" s="415">
        <f>SUMIFS('IS E'!M$8:M$535,'IS E'!$A$8:$A$535,'SCH C-2.2 B'!$B35)*1</f>
        <v>0</v>
      </c>
      <c r="N35" s="415">
        <f>SUMIFS('IS E'!N$8:N$535,'IS E'!$A$8:$A$535,'SCH C-2.2 B'!$B35)*1</f>
        <v>0</v>
      </c>
      <c r="O35" s="415">
        <f>SUMIFS('IS E'!O$8:O$535,'IS E'!$A$8:$A$535,'SCH C-2.2 B'!$B35)*1</f>
        <v>0</v>
      </c>
      <c r="P35" s="418">
        <f t="shared" si="2"/>
        <v>0.67999999999999994</v>
      </c>
    </row>
    <row r="36" spans="1:16" x14ac:dyDescent="0.2">
      <c r="A36" s="375">
        <f t="shared" si="3"/>
        <v>26</v>
      </c>
      <c r="B36" s="375">
        <v>510</v>
      </c>
      <c r="C36" s="81" t="s">
        <v>26</v>
      </c>
      <c r="D36" s="415">
        <f>SUMIFS('IS E'!D$8:D$535,'IS E'!$A$8:$A$535,'SCH C-2.2 B'!$B36)*1</f>
        <v>513829.89999999962</v>
      </c>
      <c r="E36" s="415">
        <f>SUMIFS('IS E'!E$8:E$535,'IS E'!$A$8:$A$535,'SCH C-2.2 B'!$B36)*1</f>
        <v>569051.57999999996</v>
      </c>
      <c r="F36" s="415">
        <f>SUMIFS('IS E'!F$8:F$535,'IS E'!$A$8:$A$535,'SCH C-2.2 B'!$B36)*1</f>
        <v>505686.06999999995</v>
      </c>
      <c r="G36" s="415">
        <f>SUMIFS('IS E'!G$8:G$535,'IS E'!$A$8:$A$535,'SCH C-2.2 B'!$B36)*1</f>
        <v>605656.39999999956</v>
      </c>
      <c r="H36" s="415">
        <f>SUMIFS('IS E'!H$8:H$535,'IS E'!$A$8:$A$535,'SCH C-2.2 B'!$B36)*1</f>
        <v>491357.61999999982</v>
      </c>
      <c r="I36" s="415">
        <f>SUMIFS('IS E'!I$8:I$535,'IS E'!$A$8:$A$535,'SCH C-2.2 B'!$B36)*1</f>
        <v>476817.00999999978</v>
      </c>
      <c r="J36" s="415">
        <f>SUMIFS('IS E'!J$8:J$535,'IS E'!$A$8:$A$535,'SCH C-2.2 B'!$B36)*1</f>
        <v>422027.52000000008</v>
      </c>
      <c r="K36" s="415">
        <f>SUMIFS('IS E'!K$8:K$535,'IS E'!$A$8:$A$535,'SCH C-2.2 B'!$B36)*1</f>
        <v>554234.95000000007</v>
      </c>
      <c r="L36" s="415">
        <f>SUMIFS('IS E'!L$8:L$535,'IS E'!$A$8:$A$535,'SCH C-2.2 B'!$B36)*1</f>
        <v>512954.54000000004</v>
      </c>
      <c r="M36" s="415">
        <f>SUMIFS('IS E'!M$8:M$535,'IS E'!$A$8:$A$535,'SCH C-2.2 B'!$B36)*1</f>
        <v>494247.02000000019</v>
      </c>
      <c r="N36" s="415">
        <f>SUMIFS('IS E'!N$8:N$535,'IS E'!$A$8:$A$535,'SCH C-2.2 B'!$B36)*1</f>
        <v>552226.03</v>
      </c>
      <c r="O36" s="415">
        <f>SUMIFS('IS E'!O$8:O$535,'IS E'!$A$8:$A$535,'SCH C-2.2 B'!$B36)*1</f>
        <v>543072.27000000014</v>
      </c>
      <c r="P36" s="418">
        <f t="shared" si="2"/>
        <v>6241160.9099999992</v>
      </c>
    </row>
    <row r="37" spans="1:16" x14ac:dyDescent="0.2">
      <c r="A37" s="375">
        <f t="shared" si="3"/>
        <v>27</v>
      </c>
      <c r="B37" s="375">
        <v>511</v>
      </c>
      <c r="C37" s="81" t="s">
        <v>27</v>
      </c>
      <c r="D37" s="415">
        <f>SUMIFS('IS E'!D$8:D$535,'IS E'!$A$8:$A$535,'SCH C-2.2 B'!$B37)*1</f>
        <v>294229.95999999985</v>
      </c>
      <c r="E37" s="415">
        <f>SUMIFS('IS E'!E$8:E$535,'IS E'!$A$8:$A$535,'SCH C-2.2 B'!$B37)*1</f>
        <v>372486.27000000014</v>
      </c>
      <c r="F37" s="415">
        <f>SUMIFS('IS E'!F$8:F$535,'IS E'!$A$8:$A$535,'SCH C-2.2 B'!$B37)*1</f>
        <v>307810.19999999995</v>
      </c>
      <c r="G37" s="415">
        <f>SUMIFS('IS E'!G$8:G$535,'IS E'!$A$8:$A$535,'SCH C-2.2 B'!$B37)*1</f>
        <v>357389.74999999994</v>
      </c>
      <c r="H37" s="415">
        <f>SUMIFS('IS E'!H$8:H$535,'IS E'!$A$8:$A$535,'SCH C-2.2 B'!$B37)*1</f>
        <v>87142.669999999969</v>
      </c>
      <c r="I37" s="415">
        <f>SUMIFS('IS E'!I$8:I$535,'IS E'!$A$8:$A$535,'SCH C-2.2 B'!$B37)*1</f>
        <v>253343.56999999986</v>
      </c>
      <c r="J37" s="415">
        <f>SUMIFS('IS E'!J$8:J$535,'IS E'!$A$8:$A$535,'SCH C-2.2 B'!$B37)*1</f>
        <v>244736.09999999989</v>
      </c>
      <c r="K37" s="415">
        <f>SUMIFS('IS E'!K$8:K$535,'IS E'!$A$8:$A$535,'SCH C-2.2 B'!$B37)*1</f>
        <v>267491.39999999991</v>
      </c>
      <c r="L37" s="415">
        <f>SUMIFS('IS E'!L$8:L$535,'IS E'!$A$8:$A$535,'SCH C-2.2 B'!$B37)*1</f>
        <v>230905.04999999987</v>
      </c>
      <c r="M37" s="415">
        <f>SUMIFS('IS E'!M$8:M$535,'IS E'!$A$8:$A$535,'SCH C-2.2 B'!$B37)*1</f>
        <v>259722.07999999978</v>
      </c>
      <c r="N37" s="415">
        <f>SUMIFS('IS E'!N$8:N$535,'IS E'!$A$8:$A$535,'SCH C-2.2 B'!$B37)*1</f>
        <v>241282.93999999989</v>
      </c>
      <c r="O37" s="415">
        <f>SUMIFS('IS E'!O$8:O$535,'IS E'!$A$8:$A$535,'SCH C-2.2 B'!$B37)*1</f>
        <v>258289.58999999982</v>
      </c>
      <c r="P37" s="418">
        <f t="shared" si="2"/>
        <v>3174829.5799999987</v>
      </c>
    </row>
    <row r="38" spans="1:16" x14ac:dyDescent="0.2">
      <c r="A38" s="375">
        <f t="shared" si="3"/>
        <v>28</v>
      </c>
      <c r="B38" s="375">
        <v>512</v>
      </c>
      <c r="C38" s="81" t="s">
        <v>28</v>
      </c>
      <c r="D38" s="415">
        <f>SUMIFS('IS E'!D$8:D$535,'IS E'!$A$8:$A$535,'SCH C-2.2 B'!$B38)*1</f>
        <v>1842430.7500000009</v>
      </c>
      <c r="E38" s="415">
        <f>SUMIFS('IS E'!E$8:E$535,'IS E'!$A$8:$A$535,'SCH C-2.2 B'!$B38)*1</f>
        <v>2353825.8100000019</v>
      </c>
      <c r="F38" s="415">
        <f>SUMIFS('IS E'!F$8:F$535,'IS E'!$A$8:$A$535,'SCH C-2.2 B'!$B38)*1</f>
        <v>3183981.2999999989</v>
      </c>
      <c r="G38" s="415">
        <f>SUMIFS('IS E'!G$8:G$535,'IS E'!$A$8:$A$535,'SCH C-2.2 B'!$B38)*1</f>
        <v>2313391.4100000011</v>
      </c>
      <c r="H38" s="415">
        <f>SUMIFS('IS E'!H$8:H$535,'IS E'!$A$8:$A$535,'SCH C-2.2 B'!$B38)*1</f>
        <v>2251277.5500000003</v>
      </c>
      <c r="I38" s="415">
        <f>SUMIFS('IS E'!I$8:I$535,'IS E'!$A$8:$A$535,'SCH C-2.2 B'!$B38)*1</f>
        <v>2159534.3400000022</v>
      </c>
      <c r="J38" s="415">
        <f>SUMIFS('IS E'!J$8:J$535,'IS E'!$A$8:$A$535,'SCH C-2.2 B'!$B38)*1</f>
        <v>2995841.7000000007</v>
      </c>
      <c r="K38" s="415">
        <f>SUMIFS('IS E'!K$8:K$535,'IS E'!$A$8:$A$535,'SCH C-2.2 B'!$B38)*1</f>
        <v>2599945.7799999989</v>
      </c>
      <c r="L38" s="415">
        <f>SUMIFS('IS E'!L$8:L$535,'IS E'!$A$8:$A$535,'SCH C-2.2 B'!$B38)*1</f>
        <v>2366346.9599999986</v>
      </c>
      <c r="M38" s="415">
        <f>SUMIFS('IS E'!M$8:M$535,'IS E'!$A$8:$A$535,'SCH C-2.2 B'!$B38)*1</f>
        <v>2092879.6799999997</v>
      </c>
      <c r="N38" s="415">
        <f>SUMIFS('IS E'!N$8:N$535,'IS E'!$A$8:$A$535,'SCH C-2.2 B'!$B38)*1</f>
        <v>1808088.06</v>
      </c>
      <c r="O38" s="415">
        <f>SUMIFS('IS E'!O$8:O$535,'IS E'!$A$8:$A$535,'SCH C-2.2 B'!$B38)*1</f>
        <v>2476736.5299999989</v>
      </c>
      <c r="P38" s="418">
        <f t="shared" si="2"/>
        <v>28444279.869999997</v>
      </c>
    </row>
    <row r="39" spans="1:16" x14ac:dyDescent="0.2">
      <c r="A39" s="375">
        <f t="shared" si="3"/>
        <v>29</v>
      </c>
      <c r="B39" s="375">
        <v>513</v>
      </c>
      <c r="C39" s="81" t="s">
        <v>29</v>
      </c>
      <c r="D39" s="415">
        <f>SUMIFS('IS E'!D$8:D$535,'IS E'!$A$8:$A$535,'SCH C-2.2 B'!$B39)*1</f>
        <v>398389.33</v>
      </c>
      <c r="E39" s="415">
        <f>SUMIFS('IS E'!E$8:E$535,'IS E'!$A$8:$A$535,'SCH C-2.2 B'!$B39)*1</f>
        <v>510866.45000000007</v>
      </c>
      <c r="F39" s="415">
        <f>SUMIFS('IS E'!F$8:F$535,'IS E'!$A$8:$A$535,'SCH C-2.2 B'!$B39)*1</f>
        <v>556245.40000000014</v>
      </c>
      <c r="G39" s="415">
        <f>SUMIFS('IS E'!G$8:G$535,'IS E'!$A$8:$A$535,'SCH C-2.2 B'!$B39)*1</f>
        <v>451842.85</v>
      </c>
      <c r="H39" s="415">
        <f>SUMIFS('IS E'!H$8:H$535,'IS E'!$A$8:$A$535,'SCH C-2.2 B'!$B39)*1</f>
        <v>605255.09999999974</v>
      </c>
      <c r="I39" s="415">
        <f>SUMIFS('IS E'!I$8:I$535,'IS E'!$A$8:$A$535,'SCH C-2.2 B'!$B39)*1</f>
        <v>382767.84000000014</v>
      </c>
      <c r="J39" s="415">
        <f>SUMIFS('IS E'!J$8:J$535,'IS E'!$A$8:$A$535,'SCH C-2.2 B'!$B39)*1</f>
        <v>1389652.9899999998</v>
      </c>
      <c r="K39" s="415">
        <f>SUMIFS('IS E'!K$8:K$535,'IS E'!$A$8:$A$535,'SCH C-2.2 B'!$B39)*1</f>
        <v>1078038.3899999997</v>
      </c>
      <c r="L39" s="415">
        <f>SUMIFS('IS E'!L$8:L$535,'IS E'!$A$8:$A$535,'SCH C-2.2 B'!$B39)*1</f>
        <v>795539.2</v>
      </c>
      <c r="M39" s="415">
        <f>SUMIFS('IS E'!M$8:M$535,'IS E'!$A$8:$A$535,'SCH C-2.2 B'!$B39)*1</f>
        <v>724072.08999999985</v>
      </c>
      <c r="N39" s="415">
        <f>SUMIFS('IS E'!N$8:N$535,'IS E'!$A$8:$A$535,'SCH C-2.2 B'!$B39)*1</f>
        <v>579924.11</v>
      </c>
      <c r="O39" s="415">
        <f>SUMIFS('IS E'!O$8:O$535,'IS E'!$A$8:$A$535,'SCH C-2.2 B'!$B39)*1</f>
        <v>500651.54000000015</v>
      </c>
      <c r="P39" s="418">
        <f t="shared" si="2"/>
        <v>7973245.29</v>
      </c>
    </row>
    <row r="40" spans="1:16" x14ac:dyDescent="0.2">
      <c r="A40" s="375">
        <f t="shared" si="3"/>
        <v>30</v>
      </c>
      <c r="B40" s="375">
        <v>514</v>
      </c>
      <c r="C40" s="81" t="s">
        <v>30</v>
      </c>
      <c r="D40" s="415">
        <f>SUMIFS('IS E'!D$8:D$535,'IS E'!$A$8:$A$535,'SCH C-2.2 B'!$B40)*1</f>
        <v>176285.67</v>
      </c>
      <c r="E40" s="415">
        <f>SUMIFS('IS E'!E$8:E$535,'IS E'!$A$8:$A$535,'SCH C-2.2 B'!$B40)*1</f>
        <v>155528.57</v>
      </c>
      <c r="F40" s="415">
        <f>SUMIFS('IS E'!F$8:F$535,'IS E'!$A$8:$A$535,'SCH C-2.2 B'!$B40)*1</f>
        <v>153579.54000000004</v>
      </c>
      <c r="G40" s="415">
        <f>SUMIFS('IS E'!G$8:G$535,'IS E'!$A$8:$A$535,'SCH C-2.2 B'!$B40)*1</f>
        <v>150934.87000000005</v>
      </c>
      <c r="H40" s="415">
        <f>SUMIFS('IS E'!H$8:H$535,'IS E'!$A$8:$A$535,'SCH C-2.2 B'!$B40)*1</f>
        <v>119270.70000000001</v>
      </c>
      <c r="I40" s="415">
        <f>SUMIFS('IS E'!I$8:I$535,'IS E'!$A$8:$A$535,'SCH C-2.2 B'!$B40)*1</f>
        <v>131129.85000000003</v>
      </c>
      <c r="J40" s="415">
        <f>SUMIFS('IS E'!J$8:J$535,'IS E'!$A$8:$A$535,'SCH C-2.2 B'!$B40)*1</f>
        <v>100977.02999999998</v>
      </c>
      <c r="K40" s="415">
        <f>SUMIFS('IS E'!K$8:K$535,'IS E'!$A$8:$A$535,'SCH C-2.2 B'!$B40)*1</f>
        <v>84817.159999999989</v>
      </c>
      <c r="L40" s="415">
        <f>SUMIFS('IS E'!L$8:L$535,'IS E'!$A$8:$A$535,'SCH C-2.2 B'!$B40)*1</f>
        <v>74150.539999999979</v>
      </c>
      <c r="M40" s="415">
        <f>SUMIFS('IS E'!M$8:M$535,'IS E'!$A$8:$A$535,'SCH C-2.2 B'!$B40)*1</f>
        <v>88639.939999999988</v>
      </c>
      <c r="N40" s="415">
        <f>SUMIFS('IS E'!N$8:N$535,'IS E'!$A$8:$A$535,'SCH C-2.2 B'!$B40)*1</f>
        <v>74512.209999999992</v>
      </c>
      <c r="O40" s="415">
        <f>SUMIFS('IS E'!O$8:O$535,'IS E'!$A$8:$A$535,'SCH C-2.2 B'!$B40)*1</f>
        <v>74166.179999999993</v>
      </c>
      <c r="P40" s="418">
        <f t="shared" si="2"/>
        <v>1383992.26</v>
      </c>
    </row>
    <row r="41" spans="1:16" x14ac:dyDescent="0.2">
      <c r="A41" s="375">
        <f t="shared" si="3"/>
        <v>31</v>
      </c>
      <c r="B41" s="375">
        <v>535</v>
      </c>
      <c r="C41" s="81" t="s">
        <v>32</v>
      </c>
      <c r="D41" s="415">
        <f>SUMIFS('IS E'!D$8:D$535,'IS E'!$A$8:$A$535,'SCH C-2.2 B'!$B41)*1</f>
        <v>7882.6699999999983</v>
      </c>
      <c r="E41" s="415">
        <f>SUMIFS('IS E'!E$8:E$535,'IS E'!$A$8:$A$535,'SCH C-2.2 B'!$B41)*1</f>
        <v>13279.74</v>
      </c>
      <c r="F41" s="415">
        <f>SUMIFS('IS E'!F$8:F$535,'IS E'!$A$8:$A$535,'SCH C-2.2 B'!$B41)*1</f>
        <v>6444.5800000000008</v>
      </c>
      <c r="G41" s="415">
        <f>SUMIFS('IS E'!G$8:G$535,'IS E'!$A$8:$A$535,'SCH C-2.2 B'!$B41)*1</f>
        <v>5343.01</v>
      </c>
      <c r="H41" s="415">
        <f>SUMIFS('IS E'!H$8:H$535,'IS E'!$A$8:$A$535,'SCH C-2.2 B'!$B41)*1</f>
        <v>8076.1900000000005</v>
      </c>
      <c r="I41" s="415">
        <f>SUMIFS('IS E'!I$8:I$535,'IS E'!$A$8:$A$535,'SCH C-2.2 B'!$B41)*1</f>
        <v>6540.74</v>
      </c>
      <c r="J41" s="415">
        <f>SUMIFS('IS E'!J$8:J$535,'IS E'!$A$8:$A$535,'SCH C-2.2 B'!$B41)*1</f>
        <v>9104.7800000000007</v>
      </c>
      <c r="K41" s="415">
        <f>SUMIFS('IS E'!K$8:K$535,'IS E'!$A$8:$A$535,'SCH C-2.2 B'!$B41)*1</f>
        <v>9544.19</v>
      </c>
      <c r="L41" s="415">
        <f>SUMIFS('IS E'!L$8:L$535,'IS E'!$A$8:$A$535,'SCH C-2.2 B'!$B41)*1</f>
        <v>9071.2999999999993</v>
      </c>
      <c r="M41" s="415">
        <f>SUMIFS('IS E'!M$8:M$535,'IS E'!$A$8:$A$535,'SCH C-2.2 B'!$B41)*1</f>
        <v>8760.52</v>
      </c>
      <c r="N41" s="415">
        <f>SUMIFS('IS E'!N$8:N$535,'IS E'!$A$8:$A$535,'SCH C-2.2 B'!$B41)*1</f>
        <v>9393.0300000000007</v>
      </c>
      <c r="O41" s="415">
        <f>SUMIFS('IS E'!O$8:O$535,'IS E'!$A$8:$A$535,'SCH C-2.2 B'!$B41)*1</f>
        <v>9099.4</v>
      </c>
      <c r="P41" s="418">
        <f t="shared" si="2"/>
        <v>102540.15</v>
      </c>
    </row>
    <row r="42" spans="1:16" x14ac:dyDescent="0.2">
      <c r="A42" s="375">
        <f t="shared" si="3"/>
        <v>32</v>
      </c>
      <c r="B42" s="375">
        <v>536</v>
      </c>
      <c r="C42" s="81" t="s">
        <v>33</v>
      </c>
      <c r="D42" s="415">
        <f>SUMIFS('IS E'!D$8:D$535,'IS E'!$A$8:$A$535,'SCH C-2.2 B'!$B42)*1</f>
        <v>3289.58</v>
      </c>
      <c r="E42" s="415">
        <f>SUMIFS('IS E'!E$8:E$535,'IS E'!$A$8:$A$535,'SCH C-2.2 B'!$B42)*1</f>
        <v>3289.58</v>
      </c>
      <c r="F42" s="415">
        <f>SUMIFS('IS E'!F$8:F$535,'IS E'!$A$8:$A$535,'SCH C-2.2 B'!$B42)*1</f>
        <v>3289.58</v>
      </c>
      <c r="G42" s="415">
        <f>SUMIFS('IS E'!G$8:G$535,'IS E'!$A$8:$A$535,'SCH C-2.2 B'!$B42)*1</f>
        <v>3289.61</v>
      </c>
      <c r="H42" s="415">
        <f>SUMIFS('IS E'!H$8:H$535,'IS E'!$A$8:$A$535,'SCH C-2.2 B'!$B42)*1</f>
        <v>3289.58</v>
      </c>
      <c r="I42" s="415">
        <f>SUMIFS('IS E'!I$8:I$535,'IS E'!$A$8:$A$535,'SCH C-2.2 B'!$B42)*1</f>
        <v>3289.58</v>
      </c>
      <c r="J42" s="415">
        <f>SUMIFS('IS E'!J$8:J$535,'IS E'!$A$8:$A$535,'SCH C-2.2 B'!$B42)*1</f>
        <v>3293.2</v>
      </c>
      <c r="K42" s="415">
        <f>SUMIFS('IS E'!K$8:K$535,'IS E'!$A$8:$A$535,'SCH C-2.2 B'!$B42)*1</f>
        <v>3293.2</v>
      </c>
      <c r="L42" s="415">
        <f>SUMIFS('IS E'!L$8:L$535,'IS E'!$A$8:$A$535,'SCH C-2.2 B'!$B42)*1</f>
        <v>3293.2</v>
      </c>
      <c r="M42" s="415">
        <f>SUMIFS('IS E'!M$8:M$535,'IS E'!$A$8:$A$535,'SCH C-2.2 B'!$B42)*1</f>
        <v>3293.2</v>
      </c>
      <c r="N42" s="415">
        <f>SUMIFS('IS E'!N$8:N$535,'IS E'!$A$8:$A$535,'SCH C-2.2 B'!$B42)*1</f>
        <v>3293.2</v>
      </c>
      <c r="O42" s="415">
        <f>SUMIFS('IS E'!O$8:O$535,'IS E'!$A$8:$A$535,'SCH C-2.2 B'!$B42)*1</f>
        <v>3293.2</v>
      </c>
      <c r="P42" s="418">
        <f t="shared" si="2"/>
        <v>39496.71</v>
      </c>
    </row>
    <row r="43" spans="1:16" x14ac:dyDescent="0.2">
      <c r="A43" s="375">
        <f t="shared" si="3"/>
        <v>33</v>
      </c>
      <c r="B43" s="375">
        <v>537</v>
      </c>
      <c r="C43" s="81" t="s">
        <v>34</v>
      </c>
      <c r="D43" s="415">
        <f>SUMIFS('IS E'!D$8:D$535,'IS E'!$A$8:$A$535,'SCH C-2.2 B'!$B43)*1</f>
        <v>0</v>
      </c>
      <c r="E43" s="415">
        <f>SUMIFS('IS E'!E$8:E$535,'IS E'!$A$8:$A$535,'SCH C-2.2 B'!$B43)*1</f>
        <v>0</v>
      </c>
      <c r="F43" s="415">
        <f>SUMIFS('IS E'!F$8:F$535,'IS E'!$A$8:$A$535,'SCH C-2.2 B'!$B43)*1</f>
        <v>0</v>
      </c>
      <c r="G43" s="415">
        <f>SUMIFS('IS E'!G$8:G$535,'IS E'!$A$8:$A$535,'SCH C-2.2 B'!$B43)*1</f>
        <v>0</v>
      </c>
      <c r="H43" s="415">
        <f>SUMIFS('IS E'!H$8:H$535,'IS E'!$A$8:$A$535,'SCH C-2.2 B'!$B43)*1</f>
        <v>0</v>
      </c>
      <c r="I43" s="415">
        <f>SUMIFS('IS E'!I$8:I$535,'IS E'!$A$8:$A$535,'SCH C-2.2 B'!$B43)*1</f>
        <v>0</v>
      </c>
      <c r="J43" s="415">
        <f>SUMIFS('IS E'!J$8:J$535,'IS E'!$A$8:$A$535,'SCH C-2.2 B'!$B43)*1</f>
        <v>0</v>
      </c>
      <c r="K43" s="415">
        <f>SUMIFS('IS E'!K$8:K$535,'IS E'!$A$8:$A$535,'SCH C-2.2 B'!$B43)*1</f>
        <v>0</v>
      </c>
      <c r="L43" s="415">
        <f>SUMIFS('IS E'!L$8:L$535,'IS E'!$A$8:$A$535,'SCH C-2.2 B'!$B43)*1</f>
        <v>0</v>
      </c>
      <c r="M43" s="415">
        <f>SUMIFS('IS E'!M$8:M$535,'IS E'!$A$8:$A$535,'SCH C-2.2 B'!$B43)*1</f>
        <v>0</v>
      </c>
      <c r="N43" s="415">
        <f>SUMIFS('IS E'!N$8:N$535,'IS E'!$A$8:$A$535,'SCH C-2.2 B'!$B43)*1</f>
        <v>0</v>
      </c>
      <c r="O43" s="415">
        <f>SUMIFS('IS E'!O$8:O$535,'IS E'!$A$8:$A$535,'SCH C-2.2 B'!$B43)*1</f>
        <v>0</v>
      </c>
      <c r="P43" s="418">
        <f t="shared" si="2"/>
        <v>0</v>
      </c>
    </row>
    <row r="44" spans="1:16" x14ac:dyDescent="0.2">
      <c r="A44" s="375">
        <f t="shared" si="3"/>
        <v>34</v>
      </c>
      <c r="B44" s="375">
        <v>538</v>
      </c>
      <c r="C44" s="81" t="s">
        <v>22</v>
      </c>
      <c r="D44" s="415">
        <f>SUMIFS('IS E'!D$8:D$535,'IS E'!$A$8:$A$535,'SCH C-2.2 B'!$B44)*1</f>
        <v>14481.619999999999</v>
      </c>
      <c r="E44" s="415">
        <f>SUMIFS('IS E'!E$8:E$535,'IS E'!$A$8:$A$535,'SCH C-2.2 B'!$B44)*1</f>
        <v>19602.89</v>
      </c>
      <c r="F44" s="415">
        <f>SUMIFS('IS E'!F$8:F$535,'IS E'!$A$8:$A$535,'SCH C-2.2 B'!$B44)*1</f>
        <v>15015.92</v>
      </c>
      <c r="G44" s="415">
        <f>SUMIFS('IS E'!G$8:G$535,'IS E'!$A$8:$A$535,'SCH C-2.2 B'!$B44)*1</f>
        <v>21527.93</v>
      </c>
      <c r="H44" s="415">
        <f>SUMIFS('IS E'!H$8:H$535,'IS E'!$A$8:$A$535,'SCH C-2.2 B'!$B44)*1</f>
        <v>18716.8</v>
      </c>
      <c r="I44" s="415">
        <f>SUMIFS('IS E'!I$8:I$535,'IS E'!$A$8:$A$535,'SCH C-2.2 B'!$B44)*1</f>
        <v>14702.67</v>
      </c>
      <c r="J44" s="415">
        <f>SUMIFS('IS E'!J$8:J$535,'IS E'!$A$8:$A$535,'SCH C-2.2 B'!$B44)*1</f>
        <v>22391.95</v>
      </c>
      <c r="K44" s="415">
        <f>SUMIFS('IS E'!K$8:K$535,'IS E'!$A$8:$A$535,'SCH C-2.2 B'!$B44)*1</f>
        <v>23477.89</v>
      </c>
      <c r="L44" s="415">
        <f>SUMIFS('IS E'!L$8:L$535,'IS E'!$A$8:$A$535,'SCH C-2.2 B'!$B44)*1</f>
        <v>22473.72</v>
      </c>
      <c r="M44" s="415">
        <f>SUMIFS('IS E'!M$8:M$535,'IS E'!$A$8:$A$535,'SCH C-2.2 B'!$B44)*1</f>
        <v>21660.880000000001</v>
      </c>
      <c r="N44" s="415">
        <f>SUMIFS('IS E'!N$8:N$535,'IS E'!$A$8:$A$535,'SCH C-2.2 B'!$B44)*1</f>
        <v>23309.77</v>
      </c>
      <c r="O44" s="415">
        <f>SUMIFS('IS E'!O$8:O$535,'IS E'!$A$8:$A$535,'SCH C-2.2 B'!$B44)*1</f>
        <v>22380.49</v>
      </c>
      <c r="P44" s="418">
        <f t="shared" si="2"/>
        <v>239742.52999999997</v>
      </c>
    </row>
    <row r="45" spans="1:16" x14ac:dyDescent="0.2">
      <c r="A45" s="375">
        <f t="shared" si="3"/>
        <v>35</v>
      </c>
      <c r="B45" s="375">
        <v>539</v>
      </c>
      <c r="C45" s="81" t="s">
        <v>35</v>
      </c>
      <c r="D45" s="415">
        <f>SUMIFS('IS E'!D$8:D$535,'IS E'!$A$8:$A$535,'SCH C-2.2 B'!$B45)*1</f>
        <v>4793.4700000000012</v>
      </c>
      <c r="E45" s="415">
        <f>SUMIFS('IS E'!E$8:E$535,'IS E'!$A$8:$A$535,'SCH C-2.2 B'!$B45)*1</f>
        <v>20093.849999999999</v>
      </c>
      <c r="F45" s="415">
        <f>SUMIFS('IS E'!F$8:F$535,'IS E'!$A$8:$A$535,'SCH C-2.2 B'!$B45)*1</f>
        <v>-12619.160000000003</v>
      </c>
      <c r="G45" s="415">
        <f>SUMIFS('IS E'!G$8:G$535,'IS E'!$A$8:$A$535,'SCH C-2.2 B'!$B45)*1</f>
        <v>12540.149999999998</v>
      </c>
      <c r="H45" s="415">
        <f>SUMIFS('IS E'!H$8:H$535,'IS E'!$A$8:$A$535,'SCH C-2.2 B'!$B45)*1</f>
        <v>6794.59</v>
      </c>
      <c r="I45" s="415">
        <f>SUMIFS('IS E'!I$8:I$535,'IS E'!$A$8:$A$535,'SCH C-2.2 B'!$B45)*1</f>
        <v>6899.66</v>
      </c>
      <c r="J45" s="415">
        <f>SUMIFS('IS E'!J$8:J$535,'IS E'!$A$8:$A$535,'SCH C-2.2 B'!$B45)*1</f>
        <v>13018.29</v>
      </c>
      <c r="K45" s="415">
        <f>SUMIFS('IS E'!K$8:K$535,'IS E'!$A$8:$A$535,'SCH C-2.2 B'!$B45)*1</f>
        <v>7068.68</v>
      </c>
      <c r="L45" s="415">
        <f>SUMIFS('IS E'!L$8:L$535,'IS E'!$A$8:$A$535,'SCH C-2.2 B'!$B45)*1</f>
        <v>7831.4000000000015</v>
      </c>
      <c r="M45" s="415">
        <f>SUMIFS('IS E'!M$8:M$535,'IS E'!$A$8:$A$535,'SCH C-2.2 B'!$B45)*1</f>
        <v>14885.6</v>
      </c>
      <c r="N45" s="415">
        <f>SUMIFS('IS E'!N$8:N$535,'IS E'!$A$8:$A$535,'SCH C-2.2 B'!$B45)*1</f>
        <v>7141.12</v>
      </c>
      <c r="O45" s="415">
        <f>SUMIFS('IS E'!O$8:O$535,'IS E'!$A$8:$A$535,'SCH C-2.2 B'!$B45)*1</f>
        <v>7522.4800000000005</v>
      </c>
      <c r="P45" s="418">
        <f t="shared" si="2"/>
        <v>95970.12999999999</v>
      </c>
    </row>
    <row r="46" spans="1:16" x14ac:dyDescent="0.2">
      <c r="A46" s="375">
        <f t="shared" si="3"/>
        <v>36</v>
      </c>
      <c r="B46" s="375">
        <v>540</v>
      </c>
      <c r="C46" s="81" t="s">
        <v>24</v>
      </c>
      <c r="D46" s="415">
        <f>SUMIFS('IS E'!D$8:D$535,'IS E'!$A$8:$A$535,'SCH C-2.2 B'!$B46)*1</f>
        <v>12733.75</v>
      </c>
      <c r="E46" s="415">
        <f>SUMIFS('IS E'!E$8:E$535,'IS E'!$A$8:$A$535,'SCH C-2.2 B'!$B46)*1</f>
        <v>22015.54</v>
      </c>
      <c r="F46" s="415">
        <f>SUMIFS('IS E'!F$8:F$535,'IS E'!$A$8:$A$535,'SCH C-2.2 B'!$B46)*1</f>
        <v>29398.97</v>
      </c>
      <c r="G46" s="415">
        <f>SUMIFS('IS E'!G$8:G$535,'IS E'!$A$8:$A$535,'SCH C-2.2 B'!$B46)*1</f>
        <v>53523.76</v>
      </c>
      <c r="H46" s="415">
        <f>SUMIFS('IS E'!H$8:H$535,'IS E'!$A$8:$A$535,'SCH C-2.2 B'!$B46)*1</f>
        <v>71522.98</v>
      </c>
      <c r="I46" s="415">
        <f>SUMIFS('IS E'!I$8:I$535,'IS E'!$A$8:$A$535,'SCH C-2.2 B'!$B46)*1</f>
        <v>3395.48</v>
      </c>
      <c r="J46" s="415">
        <f>SUMIFS('IS E'!J$8:J$535,'IS E'!$A$8:$A$535,'SCH C-2.2 B'!$B46)*1</f>
        <v>34340.909999999996</v>
      </c>
      <c r="K46" s="415">
        <f>SUMIFS('IS E'!K$8:K$535,'IS E'!$A$8:$A$535,'SCH C-2.2 B'!$B46)*1</f>
        <v>34340.909999999996</v>
      </c>
      <c r="L46" s="415">
        <f>SUMIFS('IS E'!L$8:L$535,'IS E'!$A$8:$A$535,'SCH C-2.2 B'!$B46)*1</f>
        <v>34340.909999999996</v>
      </c>
      <c r="M46" s="415">
        <f>SUMIFS('IS E'!M$8:M$535,'IS E'!$A$8:$A$535,'SCH C-2.2 B'!$B46)*1</f>
        <v>34340.909999999996</v>
      </c>
      <c r="N46" s="415">
        <f>SUMIFS('IS E'!N$8:N$535,'IS E'!$A$8:$A$535,'SCH C-2.2 B'!$B46)*1</f>
        <v>34340.909999999996</v>
      </c>
      <c r="O46" s="415">
        <f>SUMIFS('IS E'!O$8:O$535,'IS E'!$A$8:$A$535,'SCH C-2.2 B'!$B46)*1</f>
        <v>34340.909999999996</v>
      </c>
      <c r="P46" s="418">
        <f t="shared" si="2"/>
        <v>398635.93999999994</v>
      </c>
    </row>
    <row r="47" spans="1:16" x14ac:dyDescent="0.2">
      <c r="A47" s="375">
        <f t="shared" si="3"/>
        <v>37</v>
      </c>
      <c r="B47" s="375">
        <v>541</v>
      </c>
      <c r="C47" s="81" t="s">
        <v>36</v>
      </c>
      <c r="D47" s="415">
        <f>SUMIFS('IS E'!D$8:D$535,'IS E'!$A$8:$A$535,'SCH C-2.2 B'!$B47)*1</f>
        <v>0</v>
      </c>
      <c r="E47" s="415">
        <f>SUMIFS('IS E'!E$8:E$535,'IS E'!$A$8:$A$535,'SCH C-2.2 B'!$B47)*1</f>
        <v>0</v>
      </c>
      <c r="F47" s="415">
        <f>SUMIFS('IS E'!F$8:F$535,'IS E'!$A$8:$A$535,'SCH C-2.2 B'!$B47)*1</f>
        <v>0</v>
      </c>
      <c r="G47" s="415">
        <f>SUMIFS('IS E'!G$8:G$535,'IS E'!$A$8:$A$535,'SCH C-2.2 B'!$B47)*1</f>
        <v>0</v>
      </c>
      <c r="H47" s="415">
        <f>SUMIFS('IS E'!H$8:H$535,'IS E'!$A$8:$A$535,'SCH C-2.2 B'!$B47)*1</f>
        <v>0</v>
      </c>
      <c r="I47" s="415">
        <f>SUMIFS('IS E'!I$8:I$535,'IS E'!$A$8:$A$535,'SCH C-2.2 B'!$B47)*1</f>
        <v>729.61</v>
      </c>
      <c r="J47" s="415">
        <f>SUMIFS('IS E'!J$8:J$535,'IS E'!$A$8:$A$535,'SCH C-2.2 B'!$B47)*1</f>
        <v>0</v>
      </c>
      <c r="K47" s="415">
        <f>SUMIFS('IS E'!K$8:K$535,'IS E'!$A$8:$A$535,'SCH C-2.2 B'!$B47)*1</f>
        <v>0</v>
      </c>
      <c r="L47" s="415">
        <f>SUMIFS('IS E'!L$8:L$535,'IS E'!$A$8:$A$535,'SCH C-2.2 B'!$B47)*1</f>
        <v>0</v>
      </c>
      <c r="M47" s="415">
        <f>SUMIFS('IS E'!M$8:M$535,'IS E'!$A$8:$A$535,'SCH C-2.2 B'!$B47)*1</f>
        <v>0</v>
      </c>
      <c r="N47" s="415">
        <f>SUMIFS('IS E'!N$8:N$535,'IS E'!$A$8:$A$535,'SCH C-2.2 B'!$B47)*1</f>
        <v>0</v>
      </c>
      <c r="O47" s="415">
        <f>SUMIFS('IS E'!O$8:O$535,'IS E'!$A$8:$A$535,'SCH C-2.2 B'!$B47)*1</f>
        <v>0</v>
      </c>
      <c r="P47" s="418">
        <f t="shared" si="2"/>
        <v>729.61</v>
      </c>
    </row>
    <row r="48" spans="1:16" x14ac:dyDescent="0.2">
      <c r="A48" s="375">
        <f t="shared" si="3"/>
        <v>38</v>
      </c>
      <c r="B48" s="375">
        <v>542</v>
      </c>
      <c r="C48" s="81" t="s">
        <v>27</v>
      </c>
      <c r="D48" s="415">
        <f>SUMIFS('IS E'!D$8:D$535,'IS E'!$A$8:$A$535,'SCH C-2.2 B'!$B48)*1</f>
        <v>37479.719999999994</v>
      </c>
      <c r="E48" s="415">
        <f>SUMIFS('IS E'!E$8:E$535,'IS E'!$A$8:$A$535,'SCH C-2.2 B'!$B48)*1</f>
        <v>22553.460000000003</v>
      </c>
      <c r="F48" s="415">
        <f>SUMIFS('IS E'!F$8:F$535,'IS E'!$A$8:$A$535,'SCH C-2.2 B'!$B48)*1</f>
        <v>8269.59</v>
      </c>
      <c r="G48" s="415">
        <f>SUMIFS('IS E'!G$8:G$535,'IS E'!$A$8:$A$535,'SCH C-2.2 B'!$B48)*1</f>
        <v>47754.5</v>
      </c>
      <c r="H48" s="415">
        <f>SUMIFS('IS E'!H$8:H$535,'IS E'!$A$8:$A$535,'SCH C-2.2 B'!$B48)*1</f>
        <v>11128.630000000001</v>
      </c>
      <c r="I48" s="415">
        <f>SUMIFS('IS E'!I$8:I$535,'IS E'!$A$8:$A$535,'SCH C-2.2 B'!$B48)*1</f>
        <v>1119.5999999999999</v>
      </c>
      <c r="J48" s="415">
        <f>SUMIFS('IS E'!J$8:J$535,'IS E'!$A$8:$A$535,'SCH C-2.2 B'!$B48)*1</f>
        <v>47579.969999999994</v>
      </c>
      <c r="K48" s="415">
        <f>SUMIFS('IS E'!K$8:K$535,'IS E'!$A$8:$A$535,'SCH C-2.2 B'!$B48)*1</f>
        <v>30345.529999999995</v>
      </c>
      <c r="L48" s="415">
        <f>SUMIFS('IS E'!L$8:L$535,'IS E'!$A$8:$A$535,'SCH C-2.2 B'!$B48)*1</f>
        <v>11603.529999999999</v>
      </c>
      <c r="M48" s="415">
        <f>SUMIFS('IS E'!M$8:M$535,'IS E'!$A$8:$A$535,'SCH C-2.2 B'!$B48)*1</f>
        <v>56436.62</v>
      </c>
      <c r="N48" s="415">
        <f>SUMIFS('IS E'!N$8:N$535,'IS E'!$A$8:$A$535,'SCH C-2.2 B'!$B48)*1</f>
        <v>14679.020000000002</v>
      </c>
      <c r="O48" s="415">
        <f>SUMIFS('IS E'!O$8:O$535,'IS E'!$A$8:$A$535,'SCH C-2.2 B'!$B48)*1</f>
        <v>14020.86</v>
      </c>
      <c r="P48" s="418">
        <f t="shared" si="2"/>
        <v>302971.03000000003</v>
      </c>
    </row>
    <row r="49" spans="1:16" x14ac:dyDescent="0.2">
      <c r="A49" s="375">
        <f t="shared" si="3"/>
        <v>39</v>
      </c>
      <c r="B49" s="375">
        <v>543</v>
      </c>
      <c r="C49" s="81" t="s">
        <v>37</v>
      </c>
      <c r="D49" s="415">
        <f>SUMIFS('IS E'!D$8:D$535,'IS E'!$A$8:$A$535,'SCH C-2.2 B'!$B49)*1</f>
        <v>138258.31</v>
      </c>
      <c r="E49" s="415">
        <f>SUMIFS('IS E'!E$8:E$535,'IS E'!$A$8:$A$535,'SCH C-2.2 B'!$B49)*1</f>
        <v>134559.61000000002</v>
      </c>
      <c r="F49" s="415">
        <f>SUMIFS('IS E'!F$8:F$535,'IS E'!$A$8:$A$535,'SCH C-2.2 B'!$B49)*1</f>
        <v>922.00999999999988</v>
      </c>
      <c r="G49" s="415">
        <f>SUMIFS('IS E'!G$8:G$535,'IS E'!$A$8:$A$535,'SCH C-2.2 B'!$B49)*1</f>
        <v>7345.56</v>
      </c>
      <c r="H49" s="415">
        <f>SUMIFS('IS E'!H$8:H$535,'IS E'!$A$8:$A$535,'SCH C-2.2 B'!$B49)*1</f>
        <v>1058.5100000000002</v>
      </c>
      <c r="I49" s="415">
        <f>SUMIFS('IS E'!I$8:I$535,'IS E'!$A$8:$A$535,'SCH C-2.2 B'!$B49)*1</f>
        <v>13023.670000000002</v>
      </c>
      <c r="J49" s="415">
        <f>SUMIFS('IS E'!J$8:J$535,'IS E'!$A$8:$A$535,'SCH C-2.2 B'!$B49)*1</f>
        <v>17085.03</v>
      </c>
      <c r="K49" s="415">
        <f>SUMIFS('IS E'!K$8:K$535,'IS E'!$A$8:$A$535,'SCH C-2.2 B'!$B49)*1</f>
        <v>8349.74</v>
      </c>
      <c r="L49" s="415">
        <f>SUMIFS('IS E'!L$8:L$535,'IS E'!$A$8:$A$535,'SCH C-2.2 B'!$B49)*1</f>
        <v>8230.1200000000008</v>
      </c>
      <c r="M49" s="415">
        <f>SUMIFS('IS E'!M$8:M$535,'IS E'!$A$8:$A$535,'SCH C-2.2 B'!$B49)*1</f>
        <v>16997.969999999998</v>
      </c>
      <c r="N49" s="415">
        <f>SUMIFS('IS E'!N$8:N$535,'IS E'!$A$8:$A$535,'SCH C-2.2 B'!$B49)*1</f>
        <v>220343.21</v>
      </c>
      <c r="O49" s="415">
        <f>SUMIFS('IS E'!O$8:O$535,'IS E'!$A$8:$A$535,'SCH C-2.2 B'!$B49)*1</f>
        <v>8218.82</v>
      </c>
      <c r="P49" s="418">
        <f t="shared" si="2"/>
        <v>574392.55999999994</v>
      </c>
    </row>
    <row r="50" spans="1:16" x14ac:dyDescent="0.2">
      <c r="A50" s="375">
        <f t="shared" si="3"/>
        <v>40</v>
      </c>
      <c r="B50" s="375">
        <v>544</v>
      </c>
      <c r="C50" s="81" t="s">
        <v>29</v>
      </c>
      <c r="D50" s="415">
        <f>SUMIFS('IS E'!D$8:D$535,'IS E'!$A$8:$A$535,'SCH C-2.2 B'!$B50)*1</f>
        <v>25911.820000000007</v>
      </c>
      <c r="E50" s="415">
        <f>SUMIFS('IS E'!E$8:E$535,'IS E'!$A$8:$A$535,'SCH C-2.2 B'!$B50)*1</f>
        <v>217994.87</v>
      </c>
      <c r="F50" s="415">
        <f>SUMIFS('IS E'!F$8:F$535,'IS E'!$A$8:$A$535,'SCH C-2.2 B'!$B50)*1</f>
        <v>27542</v>
      </c>
      <c r="G50" s="415">
        <f>SUMIFS('IS E'!G$8:G$535,'IS E'!$A$8:$A$535,'SCH C-2.2 B'!$B50)*1</f>
        <v>20155.219999999998</v>
      </c>
      <c r="H50" s="415">
        <f>SUMIFS('IS E'!H$8:H$535,'IS E'!$A$8:$A$535,'SCH C-2.2 B'!$B50)*1</f>
        <v>25407.500000000004</v>
      </c>
      <c r="I50" s="415">
        <f>SUMIFS('IS E'!I$8:I$535,'IS E'!$A$8:$A$535,'SCH C-2.2 B'!$B50)*1</f>
        <v>27233.51</v>
      </c>
      <c r="J50" s="415">
        <f>SUMIFS('IS E'!J$8:J$535,'IS E'!$A$8:$A$535,'SCH C-2.2 B'!$B50)*1</f>
        <v>37542.28</v>
      </c>
      <c r="K50" s="415">
        <f>SUMIFS('IS E'!K$8:K$535,'IS E'!$A$8:$A$535,'SCH C-2.2 B'!$B50)*1</f>
        <v>92923.04</v>
      </c>
      <c r="L50" s="415">
        <f>SUMIFS('IS E'!L$8:L$535,'IS E'!$A$8:$A$535,'SCH C-2.2 B'!$B50)*1</f>
        <v>28842.58</v>
      </c>
      <c r="M50" s="415">
        <f>SUMIFS('IS E'!M$8:M$535,'IS E'!$A$8:$A$535,'SCH C-2.2 B'!$B50)*1</f>
        <v>39769.21</v>
      </c>
      <c r="N50" s="415">
        <f>SUMIFS('IS E'!N$8:N$535,'IS E'!$A$8:$A$535,'SCH C-2.2 B'!$B50)*1</f>
        <v>27932.879999999994</v>
      </c>
      <c r="O50" s="415">
        <f>SUMIFS('IS E'!O$8:O$535,'IS E'!$A$8:$A$535,'SCH C-2.2 B'!$B50)*1</f>
        <v>26968.2</v>
      </c>
      <c r="P50" s="418">
        <f t="shared" si="2"/>
        <v>598223.10999999987</v>
      </c>
    </row>
    <row r="51" spans="1:16" x14ac:dyDescent="0.2">
      <c r="A51" s="375">
        <f t="shared" si="3"/>
        <v>41</v>
      </c>
      <c r="B51" s="375">
        <v>545</v>
      </c>
      <c r="C51" s="81" t="s">
        <v>38</v>
      </c>
      <c r="D51" s="415">
        <f>SUMIFS('IS E'!D$8:D$535,'IS E'!$A$8:$A$535,'SCH C-2.2 B'!$B51)*1</f>
        <v>5671.07</v>
      </c>
      <c r="E51" s="415">
        <f>SUMIFS('IS E'!E$8:E$535,'IS E'!$A$8:$A$535,'SCH C-2.2 B'!$B51)*1</f>
        <v>9498.5</v>
      </c>
      <c r="F51" s="415">
        <f>SUMIFS('IS E'!F$8:F$535,'IS E'!$A$8:$A$535,'SCH C-2.2 B'!$B51)*1</f>
        <v>14963.99</v>
      </c>
      <c r="G51" s="415">
        <f>SUMIFS('IS E'!G$8:G$535,'IS E'!$A$8:$A$535,'SCH C-2.2 B'!$B51)*1</f>
        <v>-3066.5</v>
      </c>
      <c r="H51" s="415">
        <f>SUMIFS('IS E'!H$8:H$535,'IS E'!$A$8:$A$535,'SCH C-2.2 B'!$B51)*1</f>
        <v>9333.74</v>
      </c>
      <c r="I51" s="415">
        <f>SUMIFS('IS E'!I$8:I$535,'IS E'!$A$8:$A$535,'SCH C-2.2 B'!$B51)*1</f>
        <v>0</v>
      </c>
      <c r="J51" s="415">
        <f>SUMIFS('IS E'!J$8:J$535,'IS E'!$A$8:$A$535,'SCH C-2.2 B'!$B51)*1</f>
        <v>486.79999999999995</v>
      </c>
      <c r="K51" s="415">
        <f>SUMIFS('IS E'!K$8:K$535,'IS E'!$A$8:$A$535,'SCH C-2.2 B'!$B51)*1</f>
        <v>486.79999999999995</v>
      </c>
      <c r="L51" s="415">
        <f>SUMIFS('IS E'!L$8:L$535,'IS E'!$A$8:$A$535,'SCH C-2.2 B'!$B51)*1</f>
        <v>486.79999999999995</v>
      </c>
      <c r="M51" s="415">
        <f>SUMIFS('IS E'!M$8:M$535,'IS E'!$A$8:$A$535,'SCH C-2.2 B'!$B51)*1</f>
        <v>486.79999999999995</v>
      </c>
      <c r="N51" s="415">
        <f>SUMIFS('IS E'!N$8:N$535,'IS E'!$A$8:$A$535,'SCH C-2.2 B'!$B51)*1</f>
        <v>486.79999999999995</v>
      </c>
      <c r="O51" s="415">
        <f>SUMIFS('IS E'!O$8:O$535,'IS E'!$A$8:$A$535,'SCH C-2.2 B'!$B51)*1</f>
        <v>486.79999999999995</v>
      </c>
      <c r="P51" s="418">
        <f t="shared" si="2"/>
        <v>39321.600000000013</v>
      </c>
    </row>
    <row r="52" spans="1:16" x14ac:dyDescent="0.2">
      <c r="A52" s="375">
        <f t="shared" si="3"/>
        <v>42</v>
      </c>
      <c r="B52" s="375">
        <v>546</v>
      </c>
      <c r="C52" s="81" t="s">
        <v>39</v>
      </c>
      <c r="D52" s="415">
        <f>SUMIFS('IS E'!D$8:D$535,'IS E'!$A$8:$A$535,'SCH C-2.2 B'!$B52)*1</f>
        <v>13546.970000000001</v>
      </c>
      <c r="E52" s="415">
        <f>SUMIFS('IS E'!E$8:E$535,'IS E'!$A$8:$A$535,'SCH C-2.2 B'!$B52)*1</f>
        <v>14223.870000000008</v>
      </c>
      <c r="F52" s="415">
        <f>SUMIFS('IS E'!F$8:F$535,'IS E'!$A$8:$A$535,'SCH C-2.2 B'!$B52)*1</f>
        <v>10053.899999999998</v>
      </c>
      <c r="G52" s="415">
        <f>SUMIFS('IS E'!G$8:G$535,'IS E'!$A$8:$A$535,'SCH C-2.2 B'!$B52)*1</f>
        <v>14139.380000000014</v>
      </c>
      <c r="H52" s="415">
        <f>SUMIFS('IS E'!H$8:H$535,'IS E'!$A$8:$A$535,'SCH C-2.2 B'!$B52)*1</f>
        <v>15622.319999999982</v>
      </c>
      <c r="I52" s="415">
        <f>SUMIFS('IS E'!I$8:I$535,'IS E'!$A$8:$A$535,'SCH C-2.2 B'!$B52)*1</f>
        <v>19175.950000000008</v>
      </c>
      <c r="J52" s="415">
        <f>SUMIFS('IS E'!J$8:J$535,'IS E'!$A$8:$A$535,'SCH C-2.2 B'!$B52)*1</f>
        <v>13423.199999999997</v>
      </c>
      <c r="K52" s="415">
        <f>SUMIFS('IS E'!K$8:K$535,'IS E'!$A$8:$A$535,'SCH C-2.2 B'!$B52)*1</f>
        <v>14019.099999999999</v>
      </c>
      <c r="L52" s="415">
        <f>SUMIFS('IS E'!L$8:L$535,'IS E'!$A$8:$A$535,'SCH C-2.2 B'!$B52)*1</f>
        <v>13014.92</v>
      </c>
      <c r="M52" s="415">
        <f>SUMIFS('IS E'!M$8:M$535,'IS E'!$A$8:$A$535,'SCH C-2.2 B'!$B52)*1</f>
        <v>12210.460000000006</v>
      </c>
      <c r="N52" s="415">
        <f>SUMIFS('IS E'!N$8:N$535,'IS E'!$A$8:$A$535,'SCH C-2.2 B'!$B52)*1</f>
        <v>13259.459999999995</v>
      </c>
      <c r="O52" s="415">
        <f>SUMIFS('IS E'!O$8:O$535,'IS E'!$A$8:$A$535,'SCH C-2.2 B'!$B52)*1</f>
        <v>13435.369999999997</v>
      </c>
      <c r="P52" s="418">
        <f t="shared" si="2"/>
        <v>166124.9</v>
      </c>
    </row>
    <row r="53" spans="1:16" x14ac:dyDescent="0.2">
      <c r="A53" s="375">
        <f t="shared" si="3"/>
        <v>43</v>
      </c>
      <c r="B53" s="375">
        <v>547</v>
      </c>
      <c r="C53" s="81" t="s">
        <v>40</v>
      </c>
      <c r="D53" s="415">
        <f>SUMIFS('IS E'!D$8:D$535,'IS E'!$A$8:$A$535,'SCH C-2.2 B'!$B53)*1</f>
        <v>3738353.28</v>
      </c>
      <c r="E53" s="415">
        <f>SUMIFS('IS E'!E$8:E$535,'IS E'!$A$8:$A$535,'SCH C-2.2 B'!$B53)*1</f>
        <v>3249707.07</v>
      </c>
      <c r="F53" s="415">
        <f>SUMIFS('IS E'!F$8:F$535,'IS E'!$A$8:$A$535,'SCH C-2.2 B'!$B53)*1</f>
        <v>4265538.16</v>
      </c>
      <c r="G53" s="415">
        <f>SUMIFS('IS E'!G$8:G$535,'IS E'!$A$8:$A$535,'SCH C-2.2 B'!$B53)*1</f>
        <v>4490334.3599999994</v>
      </c>
      <c r="H53" s="415">
        <f>SUMIFS('IS E'!H$8:H$535,'IS E'!$A$8:$A$535,'SCH C-2.2 B'!$B53)*1</f>
        <v>9585552.2400000002</v>
      </c>
      <c r="I53" s="415">
        <f>SUMIFS('IS E'!I$8:I$535,'IS E'!$A$8:$A$535,'SCH C-2.2 B'!$B53)*1</f>
        <v>5632618.5399999991</v>
      </c>
      <c r="J53" s="415">
        <f>SUMIFS('IS E'!J$8:J$535,'IS E'!$A$8:$A$535,'SCH C-2.2 B'!$B53)*1</f>
        <v>4824821.9657267947</v>
      </c>
      <c r="K53" s="415">
        <f>SUMIFS('IS E'!K$8:K$535,'IS E'!$A$8:$A$535,'SCH C-2.2 B'!$B53)*1</f>
        <v>3343588.1000326662</v>
      </c>
      <c r="L53" s="415">
        <f>SUMIFS('IS E'!L$8:L$535,'IS E'!$A$8:$A$535,'SCH C-2.2 B'!$B53)*1</f>
        <v>4057517.4022670877</v>
      </c>
      <c r="M53" s="415">
        <f>SUMIFS('IS E'!M$8:M$535,'IS E'!$A$8:$A$535,'SCH C-2.2 B'!$B53)*1</f>
        <v>4358534.7690326655</v>
      </c>
      <c r="N53" s="415">
        <f>SUMIFS('IS E'!N$8:N$535,'IS E'!$A$8:$A$535,'SCH C-2.2 B'!$B53)*1</f>
        <v>5292833.259267089</v>
      </c>
      <c r="O53" s="415">
        <f>SUMIFS('IS E'!O$8:O$535,'IS E'!$A$8:$A$535,'SCH C-2.2 B'!$B53)*1</f>
        <v>5437903.6632670881</v>
      </c>
      <c r="P53" s="418">
        <f t="shared" si="2"/>
        <v>58277302.809593394</v>
      </c>
    </row>
    <row r="54" spans="1:16" x14ac:dyDescent="0.2">
      <c r="A54" s="375">
        <f t="shared" si="3"/>
        <v>44</v>
      </c>
      <c r="B54" s="375">
        <v>548</v>
      </c>
      <c r="C54" s="81" t="s">
        <v>41</v>
      </c>
      <c r="D54" s="415">
        <f>SUMIFS('IS E'!D$8:D$535,'IS E'!$A$8:$A$535,'SCH C-2.2 B'!$B54)*1</f>
        <v>23742.98</v>
      </c>
      <c r="E54" s="415">
        <f>SUMIFS('IS E'!E$8:E$535,'IS E'!$A$8:$A$535,'SCH C-2.2 B'!$B54)*1</f>
        <v>22596.92</v>
      </c>
      <c r="F54" s="415">
        <f>SUMIFS('IS E'!F$8:F$535,'IS E'!$A$8:$A$535,'SCH C-2.2 B'!$B54)*1</f>
        <v>26618.769999999993</v>
      </c>
      <c r="G54" s="415">
        <f>SUMIFS('IS E'!G$8:G$535,'IS E'!$A$8:$A$535,'SCH C-2.2 B'!$B54)*1</f>
        <v>27915.809999999998</v>
      </c>
      <c r="H54" s="415">
        <f>SUMIFS('IS E'!H$8:H$535,'IS E'!$A$8:$A$535,'SCH C-2.2 B'!$B54)*1</f>
        <v>26215.459999999977</v>
      </c>
      <c r="I54" s="415">
        <f>SUMIFS('IS E'!I$8:I$535,'IS E'!$A$8:$A$535,'SCH C-2.2 B'!$B54)*1</f>
        <v>29929.499999999996</v>
      </c>
      <c r="J54" s="415">
        <f>SUMIFS('IS E'!J$8:J$535,'IS E'!$A$8:$A$535,'SCH C-2.2 B'!$B54)*1</f>
        <v>32272.720000000008</v>
      </c>
      <c r="K54" s="415">
        <f>SUMIFS('IS E'!K$8:K$535,'IS E'!$A$8:$A$535,'SCH C-2.2 B'!$B54)*1</f>
        <v>16760.199999999997</v>
      </c>
      <c r="L54" s="415">
        <f>SUMIFS('IS E'!L$8:L$535,'IS E'!$A$8:$A$535,'SCH C-2.2 B'!$B54)*1</f>
        <v>13133.410000000005</v>
      </c>
      <c r="M54" s="415">
        <f>SUMIFS('IS E'!M$8:M$535,'IS E'!$A$8:$A$535,'SCH C-2.2 B'!$B54)*1</f>
        <v>12970.980000000001</v>
      </c>
      <c r="N54" s="415">
        <f>SUMIFS('IS E'!N$8:N$535,'IS E'!$A$8:$A$535,'SCH C-2.2 B'!$B54)*1</f>
        <v>18004.920000000009</v>
      </c>
      <c r="O54" s="415">
        <f>SUMIFS('IS E'!O$8:O$535,'IS E'!$A$8:$A$535,'SCH C-2.2 B'!$B54)*1</f>
        <v>17429.22</v>
      </c>
      <c r="P54" s="418">
        <f t="shared" si="2"/>
        <v>267590.88999999996</v>
      </c>
    </row>
    <row r="55" spans="1:16" x14ac:dyDescent="0.2">
      <c r="A55" s="375">
        <f t="shared" si="3"/>
        <v>45</v>
      </c>
      <c r="B55" s="375">
        <v>549</v>
      </c>
      <c r="C55" s="81" t="s">
        <v>42</v>
      </c>
      <c r="D55" s="415">
        <f>SUMIFS('IS E'!D$8:D$535,'IS E'!$A$8:$A$535,'SCH C-2.2 B'!$B55)*1</f>
        <v>160223.64999999985</v>
      </c>
      <c r="E55" s="415">
        <f>SUMIFS('IS E'!E$8:E$535,'IS E'!$A$8:$A$535,'SCH C-2.2 B'!$B55)*1</f>
        <v>154931.83000000013</v>
      </c>
      <c r="F55" s="415">
        <f>SUMIFS('IS E'!F$8:F$535,'IS E'!$A$8:$A$535,'SCH C-2.2 B'!$B55)*1</f>
        <v>144328.76999999967</v>
      </c>
      <c r="G55" s="415">
        <f>SUMIFS('IS E'!G$8:G$535,'IS E'!$A$8:$A$535,'SCH C-2.2 B'!$B55)*1</f>
        <v>174304.10999999993</v>
      </c>
      <c r="H55" s="415">
        <f>SUMIFS('IS E'!H$8:H$535,'IS E'!$A$8:$A$535,'SCH C-2.2 B'!$B55)*1</f>
        <v>114396.41999999993</v>
      </c>
      <c r="I55" s="415">
        <f>SUMIFS('IS E'!I$8:I$535,'IS E'!$A$8:$A$535,'SCH C-2.2 B'!$B55)*1</f>
        <v>119028.47999999986</v>
      </c>
      <c r="J55" s="415">
        <f>SUMIFS('IS E'!J$8:J$535,'IS E'!$A$8:$A$535,'SCH C-2.2 B'!$B55)*1</f>
        <v>114685.59000000013</v>
      </c>
      <c r="K55" s="415">
        <f>SUMIFS('IS E'!K$8:K$535,'IS E'!$A$8:$A$535,'SCH C-2.2 B'!$B55)*1</f>
        <v>197149.5100000001</v>
      </c>
      <c r="L55" s="415">
        <f>SUMIFS('IS E'!L$8:L$535,'IS E'!$A$8:$A$535,'SCH C-2.2 B'!$B55)*1</f>
        <v>137461.39000000019</v>
      </c>
      <c r="M55" s="415">
        <f>SUMIFS('IS E'!M$8:M$535,'IS E'!$A$8:$A$535,'SCH C-2.2 B'!$B55)*1</f>
        <v>129315.72000000006</v>
      </c>
      <c r="N55" s="415">
        <f>SUMIFS('IS E'!N$8:N$535,'IS E'!$A$8:$A$535,'SCH C-2.2 B'!$B55)*1</f>
        <v>158321.55000000008</v>
      </c>
      <c r="O55" s="415">
        <f>SUMIFS('IS E'!O$8:O$535,'IS E'!$A$8:$A$535,'SCH C-2.2 B'!$B55)*1</f>
        <v>137110.73000000019</v>
      </c>
      <c r="P55" s="418">
        <f t="shared" si="2"/>
        <v>1741257.75</v>
      </c>
    </row>
    <row r="56" spans="1:16" x14ac:dyDescent="0.2">
      <c r="A56" s="375">
        <f t="shared" si="3"/>
        <v>46</v>
      </c>
      <c r="B56" s="375">
        <v>550</v>
      </c>
      <c r="C56" s="81" t="s">
        <v>24</v>
      </c>
      <c r="D56" s="415">
        <f>SUMIFS('IS E'!D$8:D$535,'IS E'!$A$8:$A$535,'SCH C-2.2 B'!$B56)*1</f>
        <v>0</v>
      </c>
      <c r="E56" s="415">
        <f>SUMIFS('IS E'!E$8:E$535,'IS E'!$A$8:$A$535,'SCH C-2.2 B'!$B56)*1</f>
        <v>501.55000000000007</v>
      </c>
      <c r="F56" s="415">
        <f>SUMIFS('IS E'!F$8:F$535,'IS E'!$A$8:$A$535,'SCH C-2.2 B'!$B56)*1</f>
        <v>0</v>
      </c>
      <c r="G56" s="415">
        <f>SUMIFS('IS E'!G$8:G$535,'IS E'!$A$8:$A$535,'SCH C-2.2 B'!$B56)*1</f>
        <v>1348.93</v>
      </c>
      <c r="H56" s="415">
        <f>SUMIFS('IS E'!H$8:H$535,'IS E'!$A$8:$A$535,'SCH C-2.2 B'!$B56)*1</f>
        <v>442.40000000000003</v>
      </c>
      <c r="I56" s="415">
        <f>SUMIFS('IS E'!I$8:I$535,'IS E'!$A$8:$A$535,'SCH C-2.2 B'!$B56)*1</f>
        <v>-102.27000000000001</v>
      </c>
      <c r="J56" s="415">
        <f>SUMIFS('IS E'!J$8:J$535,'IS E'!$A$8:$A$535,'SCH C-2.2 B'!$B56)*1</f>
        <v>1022.7399999999999</v>
      </c>
      <c r="K56" s="415">
        <f>SUMIFS('IS E'!K$8:K$535,'IS E'!$A$8:$A$535,'SCH C-2.2 B'!$B56)*1</f>
        <v>1022.7399999999999</v>
      </c>
      <c r="L56" s="415">
        <f>SUMIFS('IS E'!L$8:L$535,'IS E'!$A$8:$A$535,'SCH C-2.2 B'!$B56)*1</f>
        <v>1022.7399999999999</v>
      </c>
      <c r="M56" s="415">
        <f>SUMIFS('IS E'!M$8:M$535,'IS E'!$A$8:$A$535,'SCH C-2.2 B'!$B56)*1</f>
        <v>1022.7399999999999</v>
      </c>
      <c r="N56" s="415">
        <f>SUMIFS('IS E'!N$8:N$535,'IS E'!$A$8:$A$535,'SCH C-2.2 B'!$B56)*1</f>
        <v>1022.7399999999999</v>
      </c>
      <c r="O56" s="415">
        <f>SUMIFS('IS E'!O$8:O$535,'IS E'!$A$8:$A$535,'SCH C-2.2 B'!$B56)*1</f>
        <v>1022.7399999999999</v>
      </c>
      <c r="P56" s="418">
        <f t="shared" si="2"/>
        <v>8327.0499999999993</v>
      </c>
    </row>
    <row r="57" spans="1:16" x14ac:dyDescent="0.2">
      <c r="A57" s="375">
        <f t="shared" si="3"/>
        <v>47</v>
      </c>
      <c r="B57" s="375">
        <v>551</v>
      </c>
      <c r="C57" s="81" t="s">
        <v>26</v>
      </c>
      <c r="D57" s="415">
        <f>SUMIFS('IS E'!D$8:D$535,'IS E'!$A$8:$A$535,'SCH C-2.2 B'!$B57)*1</f>
        <v>24247.840000000007</v>
      </c>
      <c r="E57" s="415">
        <f>SUMIFS('IS E'!E$8:E$535,'IS E'!$A$8:$A$535,'SCH C-2.2 B'!$B57)*1</f>
        <v>27038.399999999976</v>
      </c>
      <c r="F57" s="415">
        <f>SUMIFS('IS E'!F$8:F$535,'IS E'!$A$8:$A$535,'SCH C-2.2 B'!$B57)*1</f>
        <v>23821.610000000008</v>
      </c>
      <c r="G57" s="415">
        <f>SUMIFS('IS E'!G$8:G$535,'IS E'!$A$8:$A$535,'SCH C-2.2 B'!$B57)*1</f>
        <v>27435.370000000006</v>
      </c>
      <c r="H57" s="415">
        <f>SUMIFS('IS E'!H$8:H$535,'IS E'!$A$8:$A$535,'SCH C-2.2 B'!$B57)*1</f>
        <v>28936.799999999996</v>
      </c>
      <c r="I57" s="415">
        <f>SUMIFS('IS E'!I$8:I$535,'IS E'!$A$8:$A$535,'SCH C-2.2 B'!$B57)*1</f>
        <v>28187.25</v>
      </c>
      <c r="J57" s="415">
        <f>SUMIFS('IS E'!J$8:J$535,'IS E'!$A$8:$A$535,'SCH C-2.2 B'!$B57)*1</f>
        <v>19272.179999999997</v>
      </c>
      <c r="K57" s="415">
        <f>SUMIFS('IS E'!K$8:K$535,'IS E'!$A$8:$A$535,'SCH C-2.2 B'!$B57)*1</f>
        <v>19709.219999999987</v>
      </c>
      <c r="L57" s="415">
        <f>SUMIFS('IS E'!L$8:L$535,'IS E'!$A$8:$A$535,'SCH C-2.2 B'!$B57)*1</f>
        <v>19326</v>
      </c>
      <c r="M57" s="415">
        <f>SUMIFS('IS E'!M$8:M$535,'IS E'!$A$8:$A$535,'SCH C-2.2 B'!$B57)*1</f>
        <v>18542.239999999998</v>
      </c>
      <c r="N57" s="415">
        <f>SUMIFS('IS E'!N$8:N$535,'IS E'!$A$8:$A$535,'SCH C-2.2 B'!$B57)*1</f>
        <v>21353.179999999997</v>
      </c>
      <c r="O57" s="415">
        <f>SUMIFS('IS E'!O$8:O$535,'IS E'!$A$8:$A$535,'SCH C-2.2 B'!$B57)*1</f>
        <v>20106.579999999998</v>
      </c>
      <c r="P57" s="418">
        <f t="shared" si="2"/>
        <v>277976.67</v>
      </c>
    </row>
    <row r="58" spans="1:16" x14ac:dyDescent="0.2">
      <c r="A58" s="375">
        <f t="shared" si="3"/>
        <v>48</v>
      </c>
      <c r="B58" s="375">
        <v>552</v>
      </c>
      <c r="C58" s="81" t="s">
        <v>27</v>
      </c>
      <c r="D58" s="415">
        <f>SUMIFS('IS E'!D$8:D$535,'IS E'!$A$8:$A$535,'SCH C-2.2 B'!$B58)*1</f>
        <v>17790.309999999994</v>
      </c>
      <c r="E58" s="415">
        <f>SUMIFS('IS E'!E$8:E$535,'IS E'!$A$8:$A$535,'SCH C-2.2 B'!$B58)*1</f>
        <v>18340.62</v>
      </c>
      <c r="F58" s="415">
        <f>SUMIFS('IS E'!F$8:F$535,'IS E'!$A$8:$A$535,'SCH C-2.2 B'!$B58)*1</f>
        <v>14162.809999999994</v>
      </c>
      <c r="G58" s="415">
        <f>SUMIFS('IS E'!G$8:G$535,'IS E'!$A$8:$A$535,'SCH C-2.2 B'!$B58)*1</f>
        <v>42320.950000000012</v>
      </c>
      <c r="H58" s="415">
        <f>SUMIFS('IS E'!H$8:H$535,'IS E'!$A$8:$A$535,'SCH C-2.2 B'!$B58)*1</f>
        <v>27077.85999999999</v>
      </c>
      <c r="I58" s="415">
        <f>SUMIFS('IS E'!I$8:I$535,'IS E'!$A$8:$A$535,'SCH C-2.2 B'!$B58)*1</f>
        <v>18219.039999999997</v>
      </c>
      <c r="J58" s="415">
        <f>SUMIFS('IS E'!J$8:J$535,'IS E'!$A$8:$A$535,'SCH C-2.2 B'!$B58)*1</f>
        <v>43600.360000000015</v>
      </c>
      <c r="K58" s="415">
        <f>SUMIFS('IS E'!K$8:K$535,'IS E'!$A$8:$A$535,'SCH C-2.2 B'!$B58)*1</f>
        <v>29659.910000000007</v>
      </c>
      <c r="L58" s="415">
        <f>SUMIFS('IS E'!L$8:L$535,'IS E'!$A$8:$A$535,'SCH C-2.2 B'!$B58)*1</f>
        <v>29108.450000000012</v>
      </c>
      <c r="M58" s="415">
        <f>SUMIFS('IS E'!M$8:M$535,'IS E'!$A$8:$A$535,'SCH C-2.2 B'!$B58)*1</f>
        <v>29034.330000000009</v>
      </c>
      <c r="N58" s="415">
        <f>SUMIFS('IS E'!N$8:N$535,'IS E'!$A$8:$A$535,'SCH C-2.2 B'!$B58)*1</f>
        <v>29532.260000000017</v>
      </c>
      <c r="O58" s="415">
        <f>SUMIFS('IS E'!O$8:O$535,'IS E'!$A$8:$A$535,'SCH C-2.2 B'!$B58)*1</f>
        <v>29334.62000000001</v>
      </c>
      <c r="P58" s="418">
        <f t="shared" si="2"/>
        <v>328181.52</v>
      </c>
    </row>
    <row r="59" spans="1:16" x14ac:dyDescent="0.2">
      <c r="A59" s="375">
        <f t="shared" si="3"/>
        <v>49</v>
      </c>
      <c r="B59" s="375">
        <v>553</v>
      </c>
      <c r="C59" s="81" t="s">
        <v>43</v>
      </c>
      <c r="D59" s="415">
        <f>SUMIFS('IS E'!D$8:D$535,'IS E'!$A$8:$A$535,'SCH C-2.2 B'!$B59)*1</f>
        <v>88637.62999999999</v>
      </c>
      <c r="E59" s="415">
        <f>SUMIFS('IS E'!E$8:E$535,'IS E'!$A$8:$A$535,'SCH C-2.2 B'!$B59)*1</f>
        <v>174812.08000000002</v>
      </c>
      <c r="F59" s="415">
        <f>SUMIFS('IS E'!F$8:F$535,'IS E'!$A$8:$A$535,'SCH C-2.2 B'!$B59)*1</f>
        <v>252735.62000000011</v>
      </c>
      <c r="G59" s="415">
        <f>SUMIFS('IS E'!G$8:G$535,'IS E'!$A$8:$A$535,'SCH C-2.2 B'!$B59)*1</f>
        <v>91971.569999999992</v>
      </c>
      <c r="H59" s="415">
        <f>SUMIFS('IS E'!H$8:H$535,'IS E'!$A$8:$A$535,'SCH C-2.2 B'!$B59)*1</f>
        <v>165623.04999999999</v>
      </c>
      <c r="I59" s="415">
        <f>SUMIFS('IS E'!I$8:I$535,'IS E'!$A$8:$A$535,'SCH C-2.2 B'!$B59)*1</f>
        <v>155996.5800000001</v>
      </c>
      <c r="J59" s="415">
        <f>SUMIFS('IS E'!J$8:J$535,'IS E'!$A$8:$A$535,'SCH C-2.2 B'!$B59)*1</f>
        <v>163712.07000000007</v>
      </c>
      <c r="K59" s="415">
        <f>SUMIFS('IS E'!K$8:K$535,'IS E'!$A$8:$A$535,'SCH C-2.2 B'!$B59)*1</f>
        <v>362899.2900000001</v>
      </c>
      <c r="L59" s="415">
        <f>SUMIFS('IS E'!L$8:L$535,'IS E'!$A$8:$A$535,'SCH C-2.2 B'!$B59)*1</f>
        <v>257179.87</v>
      </c>
      <c r="M59" s="415">
        <f>SUMIFS('IS E'!M$8:M$535,'IS E'!$A$8:$A$535,'SCH C-2.2 B'!$B59)*1</f>
        <v>144191.6400000001</v>
      </c>
      <c r="N59" s="415">
        <f>SUMIFS('IS E'!N$8:N$535,'IS E'!$A$8:$A$535,'SCH C-2.2 B'!$B59)*1</f>
        <v>136791.75000000003</v>
      </c>
      <c r="O59" s="415">
        <f>SUMIFS('IS E'!O$8:O$535,'IS E'!$A$8:$A$535,'SCH C-2.2 B'!$B59)*1</f>
        <v>223320.92</v>
      </c>
      <c r="P59" s="418">
        <f t="shared" si="2"/>
        <v>2217872.0700000003</v>
      </c>
    </row>
    <row r="60" spans="1:16" x14ac:dyDescent="0.2">
      <c r="A60" s="375">
        <f t="shared" si="3"/>
        <v>50</v>
      </c>
      <c r="B60" s="375">
        <v>554</v>
      </c>
      <c r="C60" s="81" t="s">
        <v>44</v>
      </c>
      <c r="D60" s="415">
        <f>SUMIFS('IS E'!D$8:D$535,'IS E'!$A$8:$A$535,'SCH C-2.2 B'!$B60)*1</f>
        <v>61117.640000000029</v>
      </c>
      <c r="E60" s="415">
        <f>SUMIFS('IS E'!E$8:E$535,'IS E'!$A$8:$A$535,'SCH C-2.2 B'!$B60)*1</f>
        <v>70409.749999999913</v>
      </c>
      <c r="F60" s="415">
        <f>SUMIFS('IS E'!F$8:F$535,'IS E'!$A$8:$A$535,'SCH C-2.2 B'!$B60)*1</f>
        <v>42612.919999999984</v>
      </c>
      <c r="G60" s="415">
        <f>SUMIFS('IS E'!G$8:G$535,'IS E'!$A$8:$A$535,'SCH C-2.2 B'!$B60)*1</f>
        <v>54216.349999999991</v>
      </c>
      <c r="H60" s="415">
        <f>SUMIFS('IS E'!H$8:H$535,'IS E'!$A$8:$A$535,'SCH C-2.2 B'!$B60)*1</f>
        <v>68924.979999999894</v>
      </c>
      <c r="I60" s="415">
        <f>SUMIFS('IS E'!I$8:I$535,'IS E'!$A$8:$A$535,'SCH C-2.2 B'!$B60)*1</f>
        <v>52789.269999999968</v>
      </c>
      <c r="J60" s="415">
        <f>SUMIFS('IS E'!J$8:J$535,'IS E'!$A$8:$A$535,'SCH C-2.2 B'!$B60)*1</f>
        <v>-140942.82999999999</v>
      </c>
      <c r="K60" s="415">
        <f>SUMIFS('IS E'!K$8:K$535,'IS E'!$A$8:$A$535,'SCH C-2.2 B'!$B60)*1</f>
        <v>-22828.789999999943</v>
      </c>
      <c r="L60" s="415">
        <f>SUMIFS('IS E'!L$8:L$535,'IS E'!$A$8:$A$535,'SCH C-2.2 B'!$B60)*1</f>
        <v>-106174.32999999999</v>
      </c>
      <c r="M60" s="415">
        <f>SUMIFS('IS E'!M$8:M$535,'IS E'!$A$8:$A$535,'SCH C-2.2 B'!$B60)*1</f>
        <v>91590.340000000026</v>
      </c>
      <c r="N60" s="415">
        <f>SUMIFS('IS E'!N$8:N$535,'IS E'!$A$8:$A$535,'SCH C-2.2 B'!$B60)*1</f>
        <v>64295.080000000016</v>
      </c>
      <c r="O60" s="415">
        <f>SUMIFS('IS E'!O$8:O$535,'IS E'!$A$8:$A$535,'SCH C-2.2 B'!$B60)*1</f>
        <v>65613.930000000008</v>
      </c>
      <c r="P60" s="418">
        <f t="shared" si="2"/>
        <v>301624.30999999988</v>
      </c>
    </row>
    <row r="61" spans="1:16" x14ac:dyDescent="0.2">
      <c r="A61" s="375">
        <f t="shared" si="3"/>
        <v>51</v>
      </c>
      <c r="B61" s="375">
        <v>555</v>
      </c>
      <c r="C61" s="81" t="s">
        <v>45</v>
      </c>
      <c r="D61" s="415">
        <f>SUMIFS('IS E'!D$8:D$535,'IS E'!$A$8:$A$535,'SCH C-2.2 B'!$B61)*1</f>
        <v>6802878.7299999995</v>
      </c>
      <c r="E61" s="415">
        <f>SUMIFS('IS E'!E$8:E$535,'IS E'!$A$8:$A$535,'SCH C-2.2 B'!$B61)*1</f>
        <v>4494698.7500000009</v>
      </c>
      <c r="F61" s="415">
        <f>SUMIFS('IS E'!F$8:F$535,'IS E'!$A$8:$A$535,'SCH C-2.2 B'!$B61)*1</f>
        <v>3927062.2399999998</v>
      </c>
      <c r="G61" s="415">
        <f>SUMIFS('IS E'!G$8:G$535,'IS E'!$A$8:$A$535,'SCH C-2.2 B'!$B61)*1</f>
        <v>5046834.42</v>
      </c>
      <c r="H61" s="415">
        <f>SUMIFS('IS E'!H$8:H$535,'IS E'!$A$8:$A$535,'SCH C-2.2 B'!$B61)*1</f>
        <v>5918452.9400000004</v>
      </c>
      <c r="I61" s="415">
        <f>SUMIFS('IS E'!I$8:I$535,'IS E'!$A$8:$A$535,'SCH C-2.2 B'!$B61)*1</f>
        <v>5285668.3199999994</v>
      </c>
      <c r="J61" s="415">
        <f>SUMIFS('IS E'!J$8:J$535,'IS E'!$A$8:$A$535,'SCH C-2.2 B'!$B61)*1</f>
        <v>4298054.7</v>
      </c>
      <c r="K61" s="415">
        <f>SUMIFS('IS E'!K$8:K$535,'IS E'!$A$8:$A$535,'SCH C-2.2 B'!$B61)*1</f>
        <v>4680990.2000000011</v>
      </c>
      <c r="L61" s="415">
        <f>SUMIFS('IS E'!L$8:L$535,'IS E'!$A$8:$A$535,'SCH C-2.2 B'!$B61)*1</f>
        <v>4193538.0999999996</v>
      </c>
      <c r="M61" s="415">
        <f>SUMIFS('IS E'!M$8:M$535,'IS E'!$A$8:$A$535,'SCH C-2.2 B'!$B61)*1</f>
        <v>4922676</v>
      </c>
      <c r="N61" s="415">
        <f>SUMIFS('IS E'!N$8:N$535,'IS E'!$A$8:$A$535,'SCH C-2.2 B'!$B61)*1</f>
        <v>5140711.8</v>
      </c>
      <c r="O61" s="415">
        <f>SUMIFS('IS E'!O$8:O$535,'IS E'!$A$8:$A$535,'SCH C-2.2 B'!$B61)*1</f>
        <v>5089195.3000000007</v>
      </c>
      <c r="P61" s="418">
        <f t="shared" si="2"/>
        <v>59800761.5</v>
      </c>
    </row>
    <row r="62" spans="1:16" x14ac:dyDescent="0.2">
      <c r="A62" s="375">
        <f t="shared" si="3"/>
        <v>52</v>
      </c>
      <c r="B62" s="375">
        <v>556</v>
      </c>
      <c r="C62" s="81" t="s">
        <v>46</v>
      </c>
      <c r="D62" s="415">
        <f>SUMIFS('IS E'!D$8:D$535,'IS E'!$A$8:$A$535,'SCH C-2.2 B'!$B62)*1</f>
        <v>118575.59000000001</v>
      </c>
      <c r="E62" s="415">
        <f>SUMIFS('IS E'!E$8:E$535,'IS E'!$A$8:$A$535,'SCH C-2.2 B'!$B62)*1</f>
        <v>133010.64000000001</v>
      </c>
      <c r="F62" s="415">
        <f>SUMIFS('IS E'!F$8:F$535,'IS E'!$A$8:$A$535,'SCH C-2.2 B'!$B62)*1</f>
        <v>119500.91</v>
      </c>
      <c r="G62" s="415">
        <f>SUMIFS('IS E'!G$8:G$535,'IS E'!$A$8:$A$535,'SCH C-2.2 B'!$B62)*1</f>
        <v>158751.09</v>
      </c>
      <c r="H62" s="415">
        <f>SUMIFS('IS E'!H$8:H$535,'IS E'!$A$8:$A$535,'SCH C-2.2 B'!$B62)*1</f>
        <v>134143.08000000002</v>
      </c>
      <c r="I62" s="415">
        <f>SUMIFS('IS E'!I$8:I$535,'IS E'!$A$8:$A$535,'SCH C-2.2 B'!$B62)*1</f>
        <v>122350.07</v>
      </c>
      <c r="J62" s="415">
        <f>SUMIFS('IS E'!J$8:J$535,'IS E'!$A$8:$A$535,'SCH C-2.2 B'!$B62)*1</f>
        <v>135461.38999999998</v>
      </c>
      <c r="K62" s="415">
        <f>SUMIFS('IS E'!K$8:K$535,'IS E'!$A$8:$A$535,'SCH C-2.2 B'!$B62)*1</f>
        <v>144930.28</v>
      </c>
      <c r="L62" s="415">
        <f>SUMIFS('IS E'!L$8:L$535,'IS E'!$A$8:$A$535,'SCH C-2.2 B'!$B62)*1</f>
        <v>136667.82</v>
      </c>
      <c r="M62" s="415">
        <f>SUMIFS('IS E'!M$8:M$535,'IS E'!$A$8:$A$535,'SCH C-2.2 B'!$B62)*1</f>
        <v>127770.45</v>
      </c>
      <c r="N62" s="415">
        <f>SUMIFS('IS E'!N$8:N$535,'IS E'!$A$8:$A$535,'SCH C-2.2 B'!$B62)*1</f>
        <v>137299.15</v>
      </c>
      <c r="O62" s="415">
        <f>SUMIFS('IS E'!O$8:O$535,'IS E'!$A$8:$A$535,'SCH C-2.2 B'!$B62)*1</f>
        <v>133752.36000000002</v>
      </c>
      <c r="P62" s="418">
        <f t="shared" si="2"/>
        <v>1602212.83</v>
      </c>
    </row>
    <row r="63" spans="1:16" x14ac:dyDescent="0.2">
      <c r="A63" s="375">
        <f t="shared" si="3"/>
        <v>53</v>
      </c>
      <c r="B63" s="375">
        <v>557</v>
      </c>
      <c r="C63" s="81" t="s">
        <v>47</v>
      </c>
      <c r="D63" s="415">
        <f>SUMIFS('IS E'!D$8:D$535,'IS E'!$A$8:$A$535,'SCH C-2.2 B'!$B63)*1</f>
        <v>9425.8000000000011</v>
      </c>
      <c r="E63" s="415">
        <f>SUMIFS('IS E'!E$8:E$535,'IS E'!$A$8:$A$535,'SCH C-2.2 B'!$B63)*1</f>
        <v>11744.93</v>
      </c>
      <c r="F63" s="415">
        <f>SUMIFS('IS E'!F$8:F$535,'IS E'!$A$8:$A$535,'SCH C-2.2 B'!$B63)*1</f>
        <v>9392.74</v>
      </c>
      <c r="G63" s="415">
        <f>SUMIFS('IS E'!G$8:G$535,'IS E'!$A$8:$A$535,'SCH C-2.2 B'!$B63)*1</f>
        <v>13375.480000000001</v>
      </c>
      <c r="H63" s="415">
        <f>SUMIFS('IS E'!H$8:H$535,'IS E'!$A$8:$A$535,'SCH C-2.2 B'!$B63)*1</f>
        <v>92087.37000000001</v>
      </c>
      <c r="I63" s="415">
        <f>SUMIFS('IS E'!I$8:I$535,'IS E'!$A$8:$A$535,'SCH C-2.2 B'!$B63)*1</f>
        <v>39850.080000000002</v>
      </c>
      <c r="J63" s="415">
        <f>SUMIFS('IS E'!J$8:J$535,'IS E'!$A$8:$A$535,'SCH C-2.2 B'!$B63)*1</f>
        <v>12674</v>
      </c>
      <c r="K63" s="415">
        <f>SUMIFS('IS E'!K$8:K$535,'IS E'!$A$8:$A$535,'SCH C-2.2 B'!$B63)*1</f>
        <v>23841</v>
      </c>
      <c r="L63" s="415">
        <f>SUMIFS('IS E'!L$8:L$535,'IS E'!$A$8:$A$535,'SCH C-2.2 B'!$B63)*1</f>
        <v>31409</v>
      </c>
      <c r="M63" s="415">
        <f>SUMIFS('IS E'!M$8:M$535,'IS E'!$A$8:$A$535,'SCH C-2.2 B'!$B63)*1</f>
        <v>27881</v>
      </c>
      <c r="N63" s="415">
        <f>SUMIFS('IS E'!N$8:N$535,'IS E'!$A$8:$A$535,'SCH C-2.2 B'!$B63)*1</f>
        <v>15795</v>
      </c>
      <c r="O63" s="415">
        <f>SUMIFS('IS E'!O$8:O$535,'IS E'!$A$8:$A$535,'SCH C-2.2 B'!$B63)*1</f>
        <v>13602</v>
      </c>
      <c r="P63" s="418">
        <f t="shared" si="2"/>
        <v>301078.40000000002</v>
      </c>
    </row>
    <row r="64" spans="1:16" x14ac:dyDescent="0.2">
      <c r="A64" s="375">
        <f t="shared" si="3"/>
        <v>54</v>
      </c>
      <c r="B64" s="420">
        <v>558.1</v>
      </c>
      <c r="C64" s="5" t="s">
        <v>1458</v>
      </c>
      <c r="D64" s="415">
        <f>SUMIFS('IS E'!D$8:D$535,'IS E'!$A$8:$A$535,'SCH C-2.2 B'!$B64)*1</f>
        <v>0</v>
      </c>
      <c r="E64" s="415">
        <f>SUMIFS('IS E'!E$8:E$535,'IS E'!$A$8:$A$535,'SCH C-2.2 B'!$B64)*1</f>
        <v>0</v>
      </c>
      <c r="F64" s="415">
        <f>SUMIFS('IS E'!F$8:F$535,'IS E'!$A$8:$A$535,'SCH C-2.2 B'!$B64)*1</f>
        <v>0</v>
      </c>
      <c r="G64" s="415">
        <f>SUMIFS('IS E'!G$8:G$535,'IS E'!$A$8:$A$535,'SCH C-2.2 B'!$B64)*1</f>
        <v>0</v>
      </c>
      <c r="H64" s="415">
        <f>SUMIFS('IS E'!H$8:H$535,'IS E'!$A$8:$A$535,'SCH C-2.2 B'!$B64)*1</f>
        <v>0</v>
      </c>
      <c r="I64" s="415">
        <f>SUMIFS('IS E'!I$8:I$535,'IS E'!$A$8:$A$535,'SCH C-2.2 B'!$B64)*1</f>
        <v>572.70000000000005</v>
      </c>
      <c r="J64" s="415">
        <f>SUMIFS('IS E'!J$8:J$535,'IS E'!$A$8:$A$535,'SCH C-2.2 B'!$B64)*1</f>
        <v>746.08</v>
      </c>
      <c r="K64" s="415">
        <f>SUMIFS('IS E'!K$8:K$535,'IS E'!$A$8:$A$535,'SCH C-2.2 B'!$B64)*1</f>
        <v>781.26</v>
      </c>
      <c r="L64" s="415">
        <f>SUMIFS('IS E'!L$8:L$535,'IS E'!$A$8:$A$535,'SCH C-2.2 B'!$B64)*1</f>
        <v>748.13</v>
      </c>
      <c r="M64" s="415">
        <f>SUMIFS('IS E'!M$8:M$535,'IS E'!$A$8:$A$535,'SCH C-2.2 B'!$B64)*1</f>
        <v>716.81999999999994</v>
      </c>
      <c r="N64" s="415">
        <f>SUMIFS('IS E'!N$8:N$535,'IS E'!$A$8:$A$535,'SCH C-2.2 B'!$B64)*1</f>
        <v>771.69</v>
      </c>
      <c r="O64" s="415">
        <f>SUMIFS('IS E'!O$8:O$535,'IS E'!$A$8:$A$535,'SCH C-2.2 B'!$B64)*1</f>
        <v>743.27</v>
      </c>
      <c r="P64" s="418">
        <f t="shared" ref="P64:P67" si="5">SUM(D64:O64)</f>
        <v>5079.9500000000007</v>
      </c>
    </row>
    <row r="65" spans="1:16384" x14ac:dyDescent="0.2">
      <c r="A65" s="375">
        <f t="shared" si="3"/>
        <v>55</v>
      </c>
      <c r="B65" s="21">
        <v>558.11</v>
      </c>
      <c r="C65" s="5" t="s">
        <v>1461</v>
      </c>
      <c r="D65" s="415">
        <f>SUMIFS('IS E'!D$8:D$535,'IS E'!$A$8:$A$535,'SCH C-2.2 B'!$B65)*1</f>
        <v>0</v>
      </c>
      <c r="E65" s="415">
        <f>SUMIFS('IS E'!E$8:E$535,'IS E'!$A$8:$A$535,'SCH C-2.2 B'!$B65)*1</f>
        <v>0</v>
      </c>
      <c r="F65" s="415">
        <f>SUMIFS('IS E'!F$8:F$535,'IS E'!$A$8:$A$535,'SCH C-2.2 B'!$B65)*1</f>
        <v>0</v>
      </c>
      <c r="G65" s="415">
        <f>SUMIFS('IS E'!G$8:G$535,'IS E'!$A$8:$A$535,'SCH C-2.2 B'!$B65)*1</f>
        <v>0</v>
      </c>
      <c r="H65" s="415">
        <f>SUMIFS('IS E'!H$8:H$535,'IS E'!$A$8:$A$535,'SCH C-2.2 B'!$B65)*1</f>
        <v>0</v>
      </c>
      <c r="I65" s="415">
        <f>SUMIFS('IS E'!I$8:I$535,'IS E'!$A$8:$A$535,'SCH C-2.2 B'!$B65)*1</f>
        <v>0</v>
      </c>
      <c r="J65" s="415">
        <f>SUMIFS('IS E'!J$8:J$535,'IS E'!$A$8:$A$535,'SCH C-2.2 B'!$B65)*1</f>
        <v>3871.2799999999997</v>
      </c>
      <c r="K65" s="415">
        <f>SUMIFS('IS E'!K$8:K$535,'IS E'!$A$8:$A$535,'SCH C-2.2 B'!$B65)*1</f>
        <v>5466.15</v>
      </c>
      <c r="L65" s="415">
        <f>SUMIFS('IS E'!L$8:L$535,'IS E'!$A$8:$A$535,'SCH C-2.2 B'!$B65)*1</f>
        <v>3907.9500000000003</v>
      </c>
      <c r="M65" s="415">
        <f>SUMIFS('IS E'!M$8:M$535,'IS E'!$A$8:$A$535,'SCH C-2.2 B'!$B65)*1</f>
        <v>3841.52</v>
      </c>
      <c r="N65" s="415">
        <f>SUMIFS('IS E'!N$8:N$535,'IS E'!$A$8:$A$535,'SCH C-2.2 B'!$B65)*1</f>
        <v>4009.18</v>
      </c>
      <c r="O65" s="415">
        <f>SUMIFS('IS E'!O$8:O$535,'IS E'!$A$8:$A$535,'SCH C-2.2 B'!$B65)*1</f>
        <v>3861.42</v>
      </c>
      <c r="P65" s="418">
        <f t="shared" si="5"/>
        <v>24957.5</v>
      </c>
    </row>
    <row r="66" spans="1:16384" x14ac:dyDescent="0.2">
      <c r="A66" s="375">
        <f t="shared" si="3"/>
        <v>56</v>
      </c>
      <c r="B66" s="21">
        <v>558.70000000000005</v>
      </c>
      <c r="C66" s="5" t="s">
        <v>1459</v>
      </c>
      <c r="D66" s="415">
        <f>SUMIFS('IS E'!D$8:D$535,'IS E'!$A$8:$A$535,'SCH C-2.2 B'!$B66)*1</f>
        <v>0</v>
      </c>
      <c r="E66" s="415">
        <f>SUMIFS('IS E'!E$8:E$535,'IS E'!$A$8:$A$535,'SCH C-2.2 B'!$B66)*1</f>
        <v>0</v>
      </c>
      <c r="F66" s="415">
        <f>SUMIFS('IS E'!F$8:F$535,'IS E'!$A$8:$A$535,'SCH C-2.2 B'!$B66)*1</f>
        <v>0</v>
      </c>
      <c r="G66" s="415">
        <f>SUMIFS('IS E'!G$8:G$535,'IS E'!$A$8:$A$535,'SCH C-2.2 B'!$B66)*1</f>
        <v>0</v>
      </c>
      <c r="H66" s="415">
        <f>SUMIFS('IS E'!H$8:H$535,'IS E'!$A$8:$A$535,'SCH C-2.2 B'!$B66)*1</f>
        <v>0</v>
      </c>
      <c r="I66" s="415">
        <f>SUMIFS('IS E'!I$8:I$535,'IS E'!$A$8:$A$535,'SCH C-2.2 B'!$B66)*1</f>
        <v>0</v>
      </c>
      <c r="J66" s="415">
        <f>SUMIFS('IS E'!J$8:J$535,'IS E'!$A$8:$A$535,'SCH C-2.2 B'!$B66)*1</f>
        <v>2864.24</v>
      </c>
      <c r="K66" s="415">
        <f>SUMIFS('IS E'!K$8:K$535,'IS E'!$A$8:$A$535,'SCH C-2.2 B'!$B66)*1</f>
        <v>2864.24</v>
      </c>
      <c r="L66" s="415">
        <f>SUMIFS('IS E'!L$8:L$535,'IS E'!$A$8:$A$535,'SCH C-2.2 B'!$B66)*1</f>
        <v>2864.24</v>
      </c>
      <c r="M66" s="415">
        <f>SUMIFS('IS E'!M$8:M$535,'IS E'!$A$8:$A$535,'SCH C-2.2 B'!$B66)*1</f>
        <v>2864.24</v>
      </c>
      <c r="N66" s="415">
        <f>SUMIFS('IS E'!N$8:N$535,'IS E'!$A$8:$A$535,'SCH C-2.2 B'!$B66)*1</f>
        <v>2864.24</v>
      </c>
      <c r="O66" s="415">
        <f>SUMIFS('IS E'!O$8:O$535,'IS E'!$A$8:$A$535,'SCH C-2.2 B'!$B66)*1</f>
        <v>2864.24</v>
      </c>
      <c r="P66" s="418">
        <f t="shared" si="5"/>
        <v>17185.439999999999</v>
      </c>
    </row>
    <row r="67" spans="1:16384" x14ac:dyDescent="0.2">
      <c r="A67" s="375">
        <f t="shared" si="3"/>
        <v>57</v>
      </c>
      <c r="B67" s="21">
        <v>558.9</v>
      </c>
      <c r="C67" s="5" t="s">
        <v>1460</v>
      </c>
      <c r="D67" s="415">
        <f>SUMIFS('IS E'!D$8:D$535,'IS E'!$A$8:$A$535,'SCH C-2.2 B'!$B67)*1</f>
        <v>0</v>
      </c>
      <c r="E67" s="415">
        <f>SUMIFS('IS E'!E$8:E$535,'IS E'!$A$8:$A$535,'SCH C-2.2 B'!$B67)*1</f>
        <v>0</v>
      </c>
      <c r="F67" s="415">
        <f>SUMIFS('IS E'!F$8:F$535,'IS E'!$A$8:$A$535,'SCH C-2.2 B'!$B67)*1</f>
        <v>0</v>
      </c>
      <c r="G67" s="415">
        <f>SUMIFS('IS E'!G$8:G$535,'IS E'!$A$8:$A$535,'SCH C-2.2 B'!$B67)*1</f>
        <v>0</v>
      </c>
      <c r="H67" s="415">
        <f>SUMIFS('IS E'!H$8:H$535,'IS E'!$A$8:$A$535,'SCH C-2.2 B'!$B67)*1</f>
        <v>0</v>
      </c>
      <c r="I67" s="415">
        <f>SUMIFS('IS E'!I$8:I$535,'IS E'!$A$8:$A$535,'SCH C-2.2 B'!$B67)*1</f>
        <v>639.29999999999995</v>
      </c>
      <c r="J67" s="415">
        <f>SUMIFS('IS E'!J$8:J$535,'IS E'!$A$8:$A$535,'SCH C-2.2 B'!$B67)*1</f>
        <v>0</v>
      </c>
      <c r="K67" s="415">
        <f>SUMIFS('IS E'!K$8:K$535,'IS E'!$A$8:$A$535,'SCH C-2.2 B'!$B67)*1</f>
        <v>0</v>
      </c>
      <c r="L67" s="415">
        <f>SUMIFS('IS E'!L$8:L$535,'IS E'!$A$8:$A$535,'SCH C-2.2 B'!$B67)*1</f>
        <v>0</v>
      </c>
      <c r="M67" s="415">
        <f>SUMIFS('IS E'!M$8:M$535,'IS E'!$A$8:$A$535,'SCH C-2.2 B'!$B67)*1</f>
        <v>0</v>
      </c>
      <c r="N67" s="415">
        <f>SUMIFS('IS E'!N$8:N$535,'IS E'!$A$8:$A$535,'SCH C-2.2 B'!$B67)*1</f>
        <v>0</v>
      </c>
      <c r="O67" s="415">
        <f>SUMIFS('IS E'!O$8:O$535,'IS E'!$A$8:$A$535,'SCH C-2.2 B'!$B67)*1</f>
        <v>0</v>
      </c>
      <c r="P67" s="418">
        <f t="shared" si="5"/>
        <v>639.29999999999995</v>
      </c>
    </row>
    <row r="68" spans="1:16384" x14ac:dyDescent="0.2">
      <c r="A68" s="375">
        <f t="shared" si="3"/>
        <v>58</v>
      </c>
      <c r="B68" s="375">
        <v>560</v>
      </c>
      <c r="C68" s="81" t="s">
        <v>48</v>
      </c>
      <c r="D68" s="415">
        <f>SUMIFS('IS E'!D$8:D$535,'IS E'!$A$8:$A$535,'SCH C-2.2 B'!$B68)*1</f>
        <v>83636.26999999999</v>
      </c>
      <c r="E68" s="415">
        <f>SUMIFS('IS E'!E$8:E$535,'IS E'!$A$8:$A$535,'SCH C-2.2 B'!$B68)*1</f>
        <v>99916.809999999954</v>
      </c>
      <c r="F68" s="415">
        <f>SUMIFS('IS E'!F$8:F$535,'IS E'!$A$8:$A$535,'SCH C-2.2 B'!$B68)*1</f>
        <v>87323.520000000004</v>
      </c>
      <c r="G68" s="415">
        <f>SUMIFS('IS E'!G$8:G$535,'IS E'!$A$8:$A$535,'SCH C-2.2 B'!$B68)*1</f>
        <v>97773.269999999946</v>
      </c>
      <c r="H68" s="415">
        <f>SUMIFS('IS E'!H$8:H$535,'IS E'!$A$8:$A$535,'SCH C-2.2 B'!$B68)*1</f>
        <v>104169.68999999997</v>
      </c>
      <c r="I68" s="415">
        <f>SUMIFS('IS E'!I$8:I$535,'IS E'!$A$8:$A$535,'SCH C-2.2 B'!$B68)*1</f>
        <v>107852.36999999998</v>
      </c>
      <c r="J68" s="415">
        <f>SUMIFS('IS E'!J$8:J$535,'IS E'!$A$8:$A$535,'SCH C-2.2 B'!$B68)*1</f>
        <v>90357.569999999992</v>
      </c>
      <c r="K68" s="415">
        <f>SUMIFS('IS E'!K$8:K$535,'IS E'!$A$8:$A$535,'SCH C-2.2 B'!$B68)*1</f>
        <v>88263.810000000012</v>
      </c>
      <c r="L68" s="415">
        <f>SUMIFS('IS E'!L$8:L$535,'IS E'!$A$8:$A$535,'SCH C-2.2 B'!$B68)*1</f>
        <v>83161.330000000031</v>
      </c>
      <c r="M68" s="415">
        <f>SUMIFS('IS E'!M$8:M$535,'IS E'!$A$8:$A$535,'SCH C-2.2 B'!$B68)*1</f>
        <v>78559.02</v>
      </c>
      <c r="N68" s="415">
        <f>SUMIFS('IS E'!N$8:N$535,'IS E'!$A$8:$A$535,'SCH C-2.2 B'!$B68)*1</f>
        <v>85541.150000000023</v>
      </c>
      <c r="O68" s="415">
        <f>SUMIFS('IS E'!O$8:O$535,'IS E'!$A$8:$A$535,'SCH C-2.2 B'!$B68)*1</f>
        <v>82740.510000000024</v>
      </c>
      <c r="P68" s="418">
        <f t="shared" si="2"/>
        <v>1089295.32</v>
      </c>
    </row>
    <row r="69" spans="1:16384" x14ac:dyDescent="0.2">
      <c r="A69" s="375">
        <f t="shared" si="3"/>
        <v>59</v>
      </c>
      <c r="B69" s="375">
        <v>561</v>
      </c>
      <c r="C69" s="81" t="s">
        <v>49</v>
      </c>
      <c r="D69" s="415">
        <f>SUMIFS('IS E'!D$8:D$535,'IS E'!$A$8:$A$535,'SCH C-2.2 B'!$B69)*1</f>
        <v>186738.59999999995</v>
      </c>
      <c r="E69" s="415">
        <f>SUMIFS('IS E'!E$8:E$535,'IS E'!$A$8:$A$535,'SCH C-2.2 B'!$B69)*1</f>
        <v>215849.19999999995</v>
      </c>
      <c r="F69" s="415">
        <f>SUMIFS('IS E'!F$8:F$535,'IS E'!$A$8:$A$535,'SCH C-2.2 B'!$B69)*1</f>
        <v>170175.33999999997</v>
      </c>
      <c r="G69" s="415">
        <f>SUMIFS('IS E'!G$8:G$535,'IS E'!$A$8:$A$535,'SCH C-2.2 B'!$B69)*1</f>
        <v>265854.71999999997</v>
      </c>
      <c r="H69" s="415">
        <f>SUMIFS('IS E'!H$8:H$535,'IS E'!$A$8:$A$535,'SCH C-2.2 B'!$B69)*1</f>
        <v>237987.23000000007</v>
      </c>
      <c r="I69" s="415">
        <f>SUMIFS('IS E'!I$8:I$535,'IS E'!$A$8:$A$535,'SCH C-2.2 B'!$B69)*1</f>
        <v>241645.88999999996</v>
      </c>
      <c r="J69" s="415">
        <f>SUMIFS('IS E'!J$8:J$535,'IS E'!$A$8:$A$535,'SCH C-2.2 B'!$B69)*1</f>
        <v>194208.52000000002</v>
      </c>
      <c r="K69" s="415">
        <f>SUMIFS('IS E'!K$8:K$535,'IS E'!$A$8:$A$535,'SCH C-2.2 B'!$B69)*1</f>
        <v>148144.97999999998</v>
      </c>
      <c r="L69" s="415">
        <f>SUMIFS('IS E'!L$8:L$535,'IS E'!$A$8:$A$535,'SCH C-2.2 B'!$B69)*1</f>
        <v>201406.3</v>
      </c>
      <c r="M69" s="415">
        <f>SUMIFS('IS E'!M$8:M$535,'IS E'!$A$8:$A$535,'SCH C-2.2 B'!$B69)*1</f>
        <v>193337.63</v>
      </c>
      <c r="N69" s="415">
        <f>SUMIFS('IS E'!N$8:N$535,'IS E'!$A$8:$A$535,'SCH C-2.2 B'!$B69)*1</f>
        <v>206784.33</v>
      </c>
      <c r="O69" s="415">
        <f>SUMIFS('IS E'!O$8:O$535,'IS E'!$A$8:$A$535,'SCH C-2.2 B'!$B69)*1</f>
        <v>201285.16000000003</v>
      </c>
      <c r="P69" s="418">
        <f t="shared" si="2"/>
        <v>2463417.9</v>
      </c>
    </row>
    <row r="70" spans="1:16384" x14ac:dyDescent="0.2">
      <c r="A70" s="375">
        <f t="shared" si="3"/>
        <v>60</v>
      </c>
      <c r="B70" s="375">
        <v>562</v>
      </c>
      <c r="C70" s="81" t="s">
        <v>50</v>
      </c>
      <c r="D70" s="415">
        <f>SUMIFS('IS E'!D$8:D$535,'IS E'!$A$8:$A$535,'SCH C-2.2 B'!$B70)*1</f>
        <v>50479.749999999971</v>
      </c>
      <c r="E70" s="415">
        <f>SUMIFS('IS E'!E$8:E$535,'IS E'!$A$8:$A$535,'SCH C-2.2 B'!$B70)*1</f>
        <v>80407.240000000005</v>
      </c>
      <c r="F70" s="415">
        <f>SUMIFS('IS E'!F$8:F$535,'IS E'!$A$8:$A$535,'SCH C-2.2 B'!$B70)*1</f>
        <v>196043.13999999998</v>
      </c>
      <c r="G70" s="415">
        <f>SUMIFS('IS E'!G$8:G$535,'IS E'!$A$8:$A$535,'SCH C-2.2 B'!$B70)*1</f>
        <v>62936.72</v>
      </c>
      <c r="H70" s="415">
        <f>SUMIFS('IS E'!H$8:H$535,'IS E'!$A$8:$A$535,'SCH C-2.2 B'!$B70)*1</f>
        <v>54931.48000000001</v>
      </c>
      <c r="I70" s="415">
        <f>SUMIFS('IS E'!I$8:I$535,'IS E'!$A$8:$A$535,'SCH C-2.2 B'!$B70)*1</f>
        <v>43034.15</v>
      </c>
      <c r="J70" s="415">
        <f>SUMIFS('IS E'!J$8:J$535,'IS E'!$A$8:$A$535,'SCH C-2.2 B'!$B70)*1</f>
        <v>61529.91</v>
      </c>
      <c r="K70" s="415">
        <f>SUMIFS('IS E'!K$8:K$535,'IS E'!$A$8:$A$535,'SCH C-2.2 B'!$B70)*1</f>
        <v>63543.61</v>
      </c>
      <c r="L70" s="415">
        <f>SUMIFS('IS E'!L$8:L$535,'IS E'!$A$8:$A$535,'SCH C-2.2 B'!$B70)*1</f>
        <v>61472.630000000005</v>
      </c>
      <c r="M70" s="415">
        <f>SUMIFS('IS E'!M$8:M$535,'IS E'!$A$8:$A$535,'SCH C-2.2 B'!$B70)*1</f>
        <v>60203.260000000017</v>
      </c>
      <c r="N70" s="415">
        <f>SUMIFS('IS E'!N$8:N$535,'IS E'!$A$8:$A$535,'SCH C-2.2 B'!$B70)*1</f>
        <v>63083.170000000013</v>
      </c>
      <c r="O70" s="415">
        <f>SUMIFS('IS E'!O$8:O$535,'IS E'!$A$8:$A$535,'SCH C-2.2 B'!$B70)*1</f>
        <v>61648.850000000006</v>
      </c>
      <c r="P70" s="418">
        <f t="shared" si="2"/>
        <v>859313.91</v>
      </c>
    </row>
    <row r="71" spans="1:16384" x14ac:dyDescent="0.2">
      <c r="A71" s="375">
        <f t="shared" si="3"/>
        <v>61</v>
      </c>
      <c r="B71" s="375">
        <v>563</v>
      </c>
      <c r="C71" s="81" t="s">
        <v>51</v>
      </c>
      <c r="D71" s="415">
        <f>SUMIFS('IS E'!D$8:D$535,'IS E'!$A$8:$A$535,'SCH C-2.2 B'!$B71)*1</f>
        <v>10184.379999999999</v>
      </c>
      <c r="E71" s="415">
        <f>SUMIFS('IS E'!E$8:E$535,'IS E'!$A$8:$A$535,'SCH C-2.2 B'!$B71)*1</f>
        <v>29761.14</v>
      </c>
      <c r="F71" s="415">
        <f>SUMIFS('IS E'!F$8:F$535,'IS E'!$A$8:$A$535,'SCH C-2.2 B'!$B71)*1</f>
        <v>11201</v>
      </c>
      <c r="G71" s="415">
        <f>SUMIFS('IS E'!G$8:G$535,'IS E'!$A$8:$A$535,'SCH C-2.2 B'!$B71)*1</f>
        <v>23500.93</v>
      </c>
      <c r="H71" s="415">
        <f>SUMIFS('IS E'!H$8:H$535,'IS E'!$A$8:$A$535,'SCH C-2.2 B'!$B71)*1</f>
        <v>10339.119999999999</v>
      </c>
      <c r="I71" s="415">
        <f>SUMIFS('IS E'!I$8:I$535,'IS E'!$A$8:$A$535,'SCH C-2.2 B'!$B71)*1</f>
        <v>12642.26</v>
      </c>
      <c r="J71" s="415">
        <f>SUMIFS('IS E'!J$8:J$535,'IS E'!$A$8:$A$535,'SCH C-2.2 B'!$B71)*1</f>
        <v>17718.2</v>
      </c>
      <c r="K71" s="415">
        <f>SUMIFS('IS E'!K$8:K$535,'IS E'!$A$8:$A$535,'SCH C-2.2 B'!$B71)*1</f>
        <v>19885.2</v>
      </c>
      <c r="L71" s="415">
        <f>SUMIFS('IS E'!L$8:L$535,'IS E'!$A$8:$A$535,'SCH C-2.2 B'!$B71)*1</f>
        <v>17885.2</v>
      </c>
      <c r="M71" s="415">
        <f>SUMIFS('IS E'!M$8:M$535,'IS E'!$A$8:$A$535,'SCH C-2.2 B'!$B71)*1</f>
        <v>16953.400000000001</v>
      </c>
      <c r="N71" s="415">
        <f>SUMIFS('IS E'!N$8:N$535,'IS E'!$A$8:$A$535,'SCH C-2.2 B'!$B71)*1</f>
        <v>17885.2</v>
      </c>
      <c r="O71" s="415">
        <f>SUMIFS('IS E'!O$8:O$535,'IS E'!$A$8:$A$535,'SCH C-2.2 B'!$B71)*1</f>
        <v>17885.2</v>
      </c>
      <c r="P71" s="418">
        <f t="shared" si="2"/>
        <v>205841.23</v>
      </c>
    </row>
    <row r="72" spans="1:16384" x14ac:dyDescent="0.2">
      <c r="A72" s="375">
        <f t="shared" si="3"/>
        <v>62</v>
      </c>
      <c r="B72" s="375">
        <v>564</v>
      </c>
      <c r="C72" s="81" t="s">
        <v>52</v>
      </c>
      <c r="D72" s="415">
        <f>SUMIFS('IS E'!D$8:D$535,'IS E'!$A$8:$A$535,'SCH C-2.2 B'!$B72)*1</f>
        <v>0</v>
      </c>
      <c r="E72" s="415">
        <f>SUMIFS('IS E'!E$8:E$535,'IS E'!$A$8:$A$535,'SCH C-2.2 B'!$B72)*1</f>
        <v>0</v>
      </c>
      <c r="F72" s="415">
        <f>SUMIFS('IS E'!F$8:F$535,'IS E'!$A$8:$A$535,'SCH C-2.2 B'!$B72)*1</f>
        <v>0</v>
      </c>
      <c r="G72" s="415">
        <f>SUMIFS('IS E'!G$8:G$535,'IS E'!$A$8:$A$535,'SCH C-2.2 B'!$B72)*1</f>
        <v>0</v>
      </c>
      <c r="H72" s="415">
        <f>SUMIFS('IS E'!H$8:H$535,'IS E'!$A$8:$A$535,'SCH C-2.2 B'!$B72)*1</f>
        <v>0</v>
      </c>
      <c r="I72" s="415">
        <f>SUMIFS('IS E'!I$8:I$535,'IS E'!$A$8:$A$535,'SCH C-2.2 B'!$B72)*1</f>
        <v>0</v>
      </c>
      <c r="J72" s="415">
        <f>SUMIFS('IS E'!J$8:J$535,'IS E'!$A$8:$A$535,'SCH C-2.2 B'!$B72)*1</f>
        <v>0</v>
      </c>
      <c r="K72" s="415">
        <f>SUMIFS('IS E'!K$8:K$535,'IS E'!$A$8:$A$535,'SCH C-2.2 B'!$B72)*1</f>
        <v>0</v>
      </c>
      <c r="L72" s="415">
        <f>SUMIFS('IS E'!L$8:L$535,'IS E'!$A$8:$A$535,'SCH C-2.2 B'!$B72)*1</f>
        <v>0</v>
      </c>
      <c r="M72" s="415">
        <f>SUMIFS('IS E'!M$8:M$535,'IS E'!$A$8:$A$535,'SCH C-2.2 B'!$B72)*1</f>
        <v>0</v>
      </c>
      <c r="N72" s="415">
        <f>SUMIFS('IS E'!N$8:N$535,'IS E'!$A$8:$A$535,'SCH C-2.2 B'!$B72)*1</f>
        <v>0</v>
      </c>
      <c r="O72" s="415">
        <f>SUMIFS('IS E'!O$8:O$535,'IS E'!$A$8:$A$535,'SCH C-2.2 B'!$B72)*1</f>
        <v>0</v>
      </c>
      <c r="P72" s="418">
        <f t="shared" si="2"/>
        <v>0</v>
      </c>
    </row>
    <row r="73" spans="1:16384" x14ac:dyDescent="0.2">
      <c r="A73" s="375">
        <f t="shared" si="3"/>
        <v>63</v>
      </c>
      <c r="B73" s="375">
        <v>565</v>
      </c>
      <c r="C73" s="81" t="s">
        <v>53</v>
      </c>
      <c r="D73" s="415">
        <f>SUMIFS('IS E'!D$8:D$535,'IS E'!$A$8:$A$535,'SCH C-2.2 B'!$B73)*1</f>
        <v>17105.079999999998</v>
      </c>
      <c r="E73" s="415">
        <f>SUMIFS('IS E'!E$8:E$535,'IS E'!$A$8:$A$535,'SCH C-2.2 B'!$B73)*1</f>
        <v>128178.09000000003</v>
      </c>
      <c r="F73" s="415">
        <f>SUMIFS('IS E'!F$8:F$535,'IS E'!$A$8:$A$535,'SCH C-2.2 B'!$B73)*1</f>
        <v>9602.3300000000017</v>
      </c>
      <c r="G73" s="415">
        <f>SUMIFS('IS E'!G$8:G$535,'IS E'!$A$8:$A$535,'SCH C-2.2 B'!$B73)*1</f>
        <v>123244.68999999999</v>
      </c>
      <c r="H73" s="415">
        <f>SUMIFS('IS E'!H$8:H$535,'IS E'!$A$8:$A$535,'SCH C-2.2 B'!$B73)*1</f>
        <v>504597.60000000009</v>
      </c>
      <c r="I73" s="415">
        <f>SUMIFS('IS E'!I$8:I$535,'IS E'!$A$8:$A$535,'SCH C-2.2 B'!$B73)*1</f>
        <v>277476.83</v>
      </c>
      <c r="J73" s="415">
        <f>SUMIFS('IS E'!J$8:J$535,'IS E'!$A$8:$A$535,'SCH C-2.2 B'!$B73)*1</f>
        <v>52782.999999999985</v>
      </c>
      <c r="K73" s="415">
        <f>SUMIFS('IS E'!K$8:K$535,'IS E'!$A$8:$A$535,'SCH C-2.2 B'!$B73)*1</f>
        <v>284836.99999999994</v>
      </c>
      <c r="L73" s="415">
        <f>SUMIFS('IS E'!L$8:L$535,'IS E'!$A$8:$A$535,'SCH C-2.2 B'!$B73)*1</f>
        <v>398941.99999999988</v>
      </c>
      <c r="M73" s="415">
        <f>SUMIFS('IS E'!M$8:M$535,'IS E'!$A$8:$A$535,'SCH C-2.2 B'!$B73)*1</f>
        <v>321609.99999999994</v>
      </c>
      <c r="N73" s="415">
        <f>SUMIFS('IS E'!N$8:N$535,'IS E'!$A$8:$A$535,'SCH C-2.2 B'!$B73)*1</f>
        <v>113773.99999999997</v>
      </c>
      <c r="O73" s="415">
        <f>SUMIFS('IS E'!O$8:O$535,'IS E'!$A$8:$A$535,'SCH C-2.2 B'!$B73)*1</f>
        <v>51406.999999999993</v>
      </c>
      <c r="P73" s="418">
        <f t="shared" si="2"/>
        <v>2283557.62</v>
      </c>
    </row>
    <row r="74" spans="1:16384" x14ac:dyDescent="0.2">
      <c r="A74" s="375">
        <f t="shared" si="3"/>
        <v>64</v>
      </c>
      <c r="B74" s="375">
        <v>566</v>
      </c>
      <c r="C74" s="81" t="s">
        <v>54</v>
      </c>
      <c r="D74" s="415">
        <f>SUMIFS('IS E'!D$8:D$535,'IS E'!$A$8:$A$535,'SCH C-2.2 B'!$B74)*1</f>
        <v>1004341.67</v>
      </c>
      <c r="E74" s="415">
        <f>SUMIFS('IS E'!E$8:E$535,'IS E'!$A$8:$A$535,'SCH C-2.2 B'!$B74)*1</f>
        <v>1149337.8799999999</v>
      </c>
      <c r="F74" s="415">
        <f>SUMIFS('IS E'!F$8:F$535,'IS E'!$A$8:$A$535,'SCH C-2.2 B'!$B74)*1</f>
        <v>1046630.3500000002</v>
      </c>
      <c r="G74" s="415">
        <f>SUMIFS('IS E'!G$8:G$535,'IS E'!$A$8:$A$535,'SCH C-2.2 B'!$B74)*1</f>
        <v>1041064.7999999999</v>
      </c>
      <c r="H74" s="415">
        <f>SUMIFS('IS E'!H$8:H$535,'IS E'!$A$8:$A$535,'SCH C-2.2 B'!$B74)*1</f>
        <v>1187700.9899999998</v>
      </c>
      <c r="I74" s="415">
        <f>SUMIFS('IS E'!I$8:I$535,'IS E'!$A$8:$A$535,'SCH C-2.2 B'!$B74)*1</f>
        <v>1146461.1299999999</v>
      </c>
      <c r="J74" s="415">
        <f>SUMIFS('IS E'!J$8:J$535,'IS E'!$A$8:$A$535,'SCH C-2.2 B'!$B74)*1</f>
        <v>1053304.3200000001</v>
      </c>
      <c r="K74" s="415">
        <f>SUMIFS('IS E'!K$8:K$535,'IS E'!$A$8:$A$535,'SCH C-2.2 B'!$B74)*1</f>
        <v>1096683.51</v>
      </c>
      <c r="L74" s="415">
        <f>SUMIFS('IS E'!L$8:L$535,'IS E'!$A$8:$A$535,'SCH C-2.2 B'!$B74)*1</f>
        <v>1024267.0800000001</v>
      </c>
      <c r="M74" s="415">
        <f>SUMIFS('IS E'!M$8:M$535,'IS E'!$A$8:$A$535,'SCH C-2.2 B'!$B74)*1</f>
        <v>1054510.1300000001</v>
      </c>
      <c r="N74" s="415">
        <f>SUMIFS('IS E'!N$8:N$535,'IS E'!$A$8:$A$535,'SCH C-2.2 B'!$B74)*1</f>
        <v>1209226.03</v>
      </c>
      <c r="O74" s="415">
        <f>SUMIFS('IS E'!O$8:O$535,'IS E'!$A$8:$A$535,'SCH C-2.2 B'!$B74)*1</f>
        <v>1069418.6300000001</v>
      </c>
      <c r="P74" s="418">
        <f t="shared" si="2"/>
        <v>13082946.520000001</v>
      </c>
    </row>
    <row r="75" spans="1:16384" x14ac:dyDescent="0.2">
      <c r="A75" s="375">
        <f t="shared" si="3"/>
        <v>65</v>
      </c>
      <c r="B75" s="375">
        <v>567</v>
      </c>
      <c r="C75" s="81" t="s">
        <v>24</v>
      </c>
      <c r="D75" s="415">
        <f>SUMIFS('IS E'!D$8:D$535,'IS E'!$A$8:$A$535,'SCH C-2.2 B'!$B75)*1</f>
        <v>1631.48</v>
      </c>
      <c r="E75" s="415">
        <f>SUMIFS('IS E'!E$8:E$535,'IS E'!$A$8:$A$535,'SCH C-2.2 B'!$B75)*1</f>
        <v>1851</v>
      </c>
      <c r="F75" s="415">
        <f>SUMIFS('IS E'!F$8:F$535,'IS E'!$A$8:$A$535,'SCH C-2.2 B'!$B75)*1</f>
        <v>6613.02</v>
      </c>
      <c r="G75" s="415">
        <f>SUMIFS('IS E'!G$8:G$535,'IS E'!$A$8:$A$535,'SCH C-2.2 B'!$B75)*1</f>
        <v>3129.62</v>
      </c>
      <c r="H75" s="415">
        <f>SUMIFS('IS E'!H$8:H$535,'IS E'!$A$8:$A$535,'SCH C-2.2 B'!$B75)*1</f>
        <v>6396.34</v>
      </c>
      <c r="I75" s="415">
        <f>SUMIFS('IS E'!I$8:I$535,'IS E'!$A$8:$A$535,'SCH C-2.2 B'!$B75)*1</f>
        <v>31232.54</v>
      </c>
      <c r="J75" s="415">
        <f>SUMIFS('IS E'!J$8:J$535,'IS E'!$A$8:$A$535,'SCH C-2.2 B'!$B75)*1</f>
        <v>2864.38</v>
      </c>
      <c r="K75" s="415">
        <f>SUMIFS('IS E'!K$8:K$535,'IS E'!$A$8:$A$535,'SCH C-2.2 B'!$B75)*1</f>
        <v>4391.32</v>
      </c>
      <c r="L75" s="415">
        <f>SUMIFS('IS E'!L$8:L$535,'IS E'!$A$8:$A$535,'SCH C-2.2 B'!$B75)*1</f>
        <v>2527.7799999999997</v>
      </c>
      <c r="M75" s="415">
        <f>SUMIFS('IS E'!M$8:M$535,'IS E'!$A$8:$A$535,'SCH C-2.2 B'!$B75)*1</f>
        <v>3895.6000000000004</v>
      </c>
      <c r="N75" s="415">
        <f>SUMIFS('IS E'!N$8:N$535,'IS E'!$A$8:$A$535,'SCH C-2.2 B'!$B75)*1</f>
        <v>15214.54</v>
      </c>
      <c r="O75" s="415">
        <f>SUMIFS('IS E'!O$8:O$535,'IS E'!$A$8:$A$535,'SCH C-2.2 B'!$B75)*1</f>
        <v>20648.079999999998</v>
      </c>
      <c r="P75" s="418">
        <f t="shared" si="2"/>
        <v>100395.7</v>
      </c>
    </row>
    <row r="76" spans="1:16384" x14ac:dyDescent="0.2">
      <c r="A76" s="629" t="str">
        <f>A1</f>
        <v>LOUISVILLE GAS AND ELECTRIC COMPANY</v>
      </c>
      <c r="B76" s="629"/>
      <c r="C76" s="629"/>
      <c r="D76" s="629"/>
      <c r="E76" s="629"/>
      <c r="F76" s="629"/>
      <c r="G76" s="629"/>
      <c r="H76" s="629"/>
      <c r="I76" s="629"/>
      <c r="J76" s="629"/>
      <c r="K76" s="629"/>
      <c r="L76" s="629"/>
      <c r="M76" s="629"/>
      <c r="N76" s="629"/>
      <c r="O76" s="629"/>
      <c r="P76" s="629"/>
      <c r="Q76" s="629"/>
      <c r="R76" s="629"/>
      <c r="S76" s="629"/>
      <c r="T76" s="629"/>
      <c r="U76" s="629"/>
      <c r="V76" s="629"/>
      <c r="W76" s="629"/>
      <c r="X76" s="629"/>
      <c r="Y76" s="629"/>
      <c r="Z76" s="629"/>
      <c r="AA76" s="629"/>
      <c r="AB76" s="629"/>
      <c r="AC76" s="629"/>
      <c r="AD76" s="629"/>
      <c r="AE76" s="629"/>
      <c r="AF76" s="629"/>
      <c r="AG76" s="629"/>
      <c r="AH76" s="629"/>
      <c r="AI76" s="629"/>
      <c r="AJ76" s="629"/>
      <c r="AK76" s="629"/>
      <c r="AL76" s="629"/>
      <c r="AM76" s="629"/>
      <c r="AN76" s="629"/>
      <c r="AO76" s="629"/>
      <c r="AP76" s="629"/>
      <c r="AQ76" s="629"/>
      <c r="AR76" s="629"/>
      <c r="AS76" s="629"/>
      <c r="AT76" s="629"/>
      <c r="AU76" s="629"/>
      <c r="AV76" s="629"/>
      <c r="AW76" s="629"/>
      <c r="AX76" s="629"/>
      <c r="AY76" s="629"/>
      <c r="AZ76" s="629"/>
      <c r="BA76" s="629"/>
      <c r="BB76" s="629"/>
      <c r="BC76" s="629"/>
      <c r="BD76" s="629"/>
      <c r="BE76" s="629"/>
      <c r="BF76" s="629"/>
      <c r="BG76" s="629"/>
      <c r="BH76" s="629"/>
      <c r="BI76" s="629"/>
      <c r="BJ76" s="629"/>
      <c r="BK76" s="629"/>
      <c r="BL76" s="629"/>
      <c r="BM76" s="629"/>
      <c r="BN76" s="629"/>
      <c r="BO76" s="629"/>
      <c r="BP76" s="629"/>
      <c r="BQ76" s="629"/>
      <c r="BR76" s="629"/>
      <c r="BS76" s="629"/>
      <c r="BT76" s="629"/>
      <c r="BU76" s="629"/>
      <c r="BV76" s="629"/>
      <c r="BW76" s="629"/>
      <c r="BX76" s="629"/>
      <c r="BY76" s="629"/>
      <c r="BZ76" s="629"/>
      <c r="CA76" s="629"/>
      <c r="CB76" s="629"/>
      <c r="CC76" s="629"/>
      <c r="CD76" s="629"/>
      <c r="CE76" s="629"/>
      <c r="CF76" s="629"/>
      <c r="CG76" s="629"/>
      <c r="CH76" s="629"/>
      <c r="CI76" s="629"/>
      <c r="CJ76" s="629"/>
      <c r="CK76" s="629"/>
      <c r="CL76" s="629"/>
      <c r="CM76" s="629"/>
      <c r="CN76" s="629"/>
      <c r="CO76" s="629"/>
      <c r="CP76" s="629"/>
      <c r="CQ76" s="629"/>
      <c r="CR76" s="629"/>
      <c r="CS76" s="629"/>
      <c r="CT76" s="629"/>
      <c r="CU76" s="629"/>
      <c r="CV76" s="629"/>
      <c r="CW76" s="629"/>
      <c r="CX76" s="629"/>
      <c r="CY76" s="629"/>
      <c r="CZ76" s="629"/>
      <c r="DA76" s="629"/>
      <c r="DB76" s="629"/>
      <c r="DC76" s="629"/>
      <c r="DD76" s="629"/>
      <c r="DE76" s="629"/>
      <c r="DF76" s="629"/>
      <c r="DG76" s="629"/>
      <c r="DH76" s="629"/>
      <c r="DI76" s="629"/>
      <c r="DJ76" s="629"/>
      <c r="DK76" s="629"/>
      <c r="DL76" s="629"/>
      <c r="DM76" s="629"/>
      <c r="DN76" s="629"/>
      <c r="DO76" s="629"/>
      <c r="DP76" s="629"/>
      <c r="DQ76" s="629"/>
      <c r="DR76" s="629"/>
      <c r="DS76" s="629"/>
      <c r="DT76" s="629"/>
      <c r="DU76" s="629"/>
      <c r="DV76" s="629"/>
      <c r="DW76" s="629"/>
      <c r="DX76" s="629"/>
      <c r="DY76" s="629"/>
      <c r="DZ76" s="629"/>
      <c r="EA76" s="629"/>
      <c r="EB76" s="629"/>
      <c r="EC76" s="629"/>
      <c r="ED76" s="629"/>
      <c r="EE76" s="629"/>
      <c r="EF76" s="629"/>
      <c r="EG76" s="629"/>
      <c r="EH76" s="629"/>
      <c r="EI76" s="629"/>
      <c r="EJ76" s="629"/>
      <c r="EK76" s="629"/>
      <c r="EL76" s="629"/>
      <c r="EM76" s="629"/>
      <c r="EN76" s="629"/>
      <c r="EO76" s="629"/>
      <c r="EP76" s="629"/>
      <c r="EQ76" s="629"/>
      <c r="ER76" s="629"/>
      <c r="ES76" s="629"/>
      <c r="ET76" s="629"/>
      <c r="EU76" s="629"/>
      <c r="EV76" s="629"/>
      <c r="EW76" s="629"/>
      <c r="EX76" s="629"/>
      <c r="EY76" s="629"/>
      <c r="EZ76" s="629"/>
      <c r="FA76" s="629"/>
      <c r="FB76" s="629"/>
      <c r="FC76" s="629"/>
      <c r="FD76" s="629"/>
      <c r="FE76" s="629"/>
      <c r="FF76" s="629"/>
      <c r="FG76" s="629"/>
      <c r="FH76" s="629"/>
      <c r="FI76" s="629"/>
      <c r="FJ76" s="629"/>
      <c r="FK76" s="629"/>
      <c r="FL76" s="629"/>
      <c r="FM76" s="629"/>
      <c r="FN76" s="629"/>
      <c r="FO76" s="629"/>
      <c r="FP76" s="629"/>
      <c r="FQ76" s="629"/>
      <c r="FR76" s="629"/>
      <c r="FS76" s="629"/>
      <c r="FT76" s="629"/>
      <c r="FU76" s="629"/>
      <c r="FV76" s="629"/>
      <c r="FW76" s="629"/>
      <c r="FX76" s="629"/>
      <c r="FY76" s="629"/>
      <c r="FZ76" s="629"/>
      <c r="GA76" s="629"/>
      <c r="GB76" s="629"/>
      <c r="GC76" s="629"/>
      <c r="GD76" s="629"/>
      <c r="GE76" s="629"/>
      <c r="GF76" s="629"/>
      <c r="GG76" s="629"/>
      <c r="GH76" s="629"/>
      <c r="GI76" s="629"/>
      <c r="GJ76" s="629"/>
      <c r="GK76" s="629"/>
      <c r="GL76" s="629"/>
      <c r="GM76" s="629"/>
      <c r="GN76" s="629"/>
      <c r="GO76" s="629"/>
      <c r="GP76" s="629"/>
      <c r="GQ76" s="629"/>
      <c r="GR76" s="629"/>
      <c r="GS76" s="629"/>
      <c r="GT76" s="629"/>
      <c r="GU76" s="629"/>
      <c r="GV76" s="629"/>
      <c r="GW76" s="629"/>
      <c r="GX76" s="629"/>
      <c r="GY76" s="629"/>
      <c r="GZ76" s="629"/>
      <c r="HA76" s="629"/>
      <c r="HB76" s="629"/>
      <c r="HC76" s="629"/>
      <c r="HD76" s="629"/>
      <c r="HE76" s="629"/>
      <c r="HF76" s="629"/>
      <c r="HG76" s="629"/>
      <c r="HH76" s="629"/>
      <c r="HI76" s="629"/>
      <c r="HJ76" s="629"/>
      <c r="HK76" s="629"/>
      <c r="HL76" s="629"/>
      <c r="HM76" s="629"/>
      <c r="HN76" s="629"/>
      <c r="HO76" s="629"/>
      <c r="HP76" s="629"/>
      <c r="HQ76" s="629"/>
      <c r="HR76" s="629"/>
      <c r="HS76" s="629"/>
      <c r="HT76" s="629"/>
      <c r="HU76" s="629"/>
      <c r="HV76" s="629"/>
      <c r="HW76" s="629"/>
      <c r="HX76" s="629"/>
      <c r="HY76" s="629"/>
      <c r="HZ76" s="629"/>
      <c r="IA76" s="629"/>
      <c r="IB76" s="629"/>
      <c r="IC76" s="629"/>
      <c r="ID76" s="629"/>
      <c r="IE76" s="629"/>
      <c r="IF76" s="629"/>
      <c r="IG76" s="629"/>
      <c r="IH76" s="629"/>
      <c r="II76" s="629"/>
      <c r="IJ76" s="629"/>
      <c r="IK76" s="629"/>
      <c r="IL76" s="629"/>
      <c r="IM76" s="629"/>
      <c r="IN76" s="629"/>
      <c r="IO76" s="629"/>
      <c r="IP76" s="629"/>
      <c r="IQ76" s="629"/>
      <c r="IR76" s="629"/>
      <c r="IS76" s="629"/>
      <c r="IT76" s="629"/>
      <c r="IU76" s="629"/>
      <c r="IV76" s="629"/>
      <c r="IW76" s="629"/>
      <c r="IX76" s="629"/>
      <c r="IY76" s="629"/>
      <c r="IZ76" s="629"/>
      <c r="JA76" s="629"/>
      <c r="JB76" s="629"/>
      <c r="JC76" s="629"/>
      <c r="JD76" s="629"/>
      <c r="JE76" s="629"/>
      <c r="JF76" s="629"/>
      <c r="JG76" s="629"/>
      <c r="JH76" s="629"/>
      <c r="JI76" s="629"/>
      <c r="JJ76" s="629"/>
      <c r="JK76" s="629"/>
      <c r="JL76" s="629"/>
      <c r="JM76" s="629"/>
      <c r="JN76" s="629"/>
      <c r="JO76" s="629"/>
      <c r="JP76" s="629"/>
      <c r="JQ76" s="629"/>
      <c r="JR76" s="629"/>
      <c r="JS76" s="629"/>
      <c r="JT76" s="629"/>
      <c r="JU76" s="629"/>
      <c r="JV76" s="629"/>
      <c r="JW76" s="629"/>
      <c r="JX76" s="629"/>
      <c r="JY76" s="629"/>
      <c r="JZ76" s="629"/>
      <c r="KA76" s="629"/>
      <c r="KB76" s="629"/>
      <c r="KC76" s="629"/>
      <c r="KD76" s="629"/>
      <c r="KE76" s="629"/>
      <c r="KF76" s="629"/>
      <c r="KG76" s="629"/>
      <c r="KH76" s="629"/>
      <c r="KI76" s="629"/>
      <c r="KJ76" s="629"/>
      <c r="KK76" s="629"/>
      <c r="KL76" s="629"/>
      <c r="KM76" s="629"/>
      <c r="KN76" s="629"/>
      <c r="KO76" s="629"/>
      <c r="KP76" s="629"/>
      <c r="KQ76" s="629"/>
      <c r="KR76" s="629"/>
      <c r="KS76" s="629"/>
      <c r="KT76" s="629"/>
      <c r="KU76" s="629"/>
      <c r="KV76" s="629"/>
      <c r="KW76" s="629"/>
      <c r="KX76" s="629"/>
      <c r="KY76" s="629"/>
      <c r="KZ76" s="629"/>
      <c r="LA76" s="629"/>
      <c r="LB76" s="629"/>
      <c r="LC76" s="629"/>
      <c r="LD76" s="629"/>
      <c r="LE76" s="629"/>
      <c r="LF76" s="629"/>
      <c r="LG76" s="629"/>
      <c r="LH76" s="629"/>
      <c r="LI76" s="629"/>
      <c r="LJ76" s="629"/>
      <c r="LK76" s="629"/>
      <c r="LL76" s="629"/>
      <c r="LM76" s="629"/>
      <c r="LN76" s="629"/>
      <c r="LO76" s="629"/>
      <c r="LP76" s="629"/>
      <c r="LQ76" s="629"/>
      <c r="LR76" s="629"/>
      <c r="LS76" s="629"/>
      <c r="LT76" s="629"/>
      <c r="LU76" s="629"/>
      <c r="LV76" s="629"/>
      <c r="LW76" s="629"/>
      <c r="LX76" s="629"/>
      <c r="LY76" s="629"/>
      <c r="LZ76" s="629"/>
      <c r="MA76" s="629"/>
      <c r="MB76" s="629"/>
      <c r="MC76" s="629"/>
      <c r="MD76" s="629"/>
      <c r="ME76" s="629"/>
      <c r="MF76" s="629"/>
      <c r="MG76" s="629"/>
      <c r="MH76" s="629"/>
      <c r="MI76" s="629"/>
      <c r="MJ76" s="629"/>
      <c r="MK76" s="629"/>
      <c r="ML76" s="629"/>
      <c r="MM76" s="629"/>
      <c r="MN76" s="629"/>
      <c r="MO76" s="629"/>
      <c r="MP76" s="629"/>
      <c r="MQ76" s="629"/>
      <c r="MR76" s="629"/>
      <c r="MS76" s="629"/>
      <c r="MT76" s="629"/>
      <c r="MU76" s="629"/>
      <c r="MV76" s="629"/>
      <c r="MW76" s="629"/>
      <c r="MX76" s="629"/>
      <c r="MY76" s="629"/>
      <c r="MZ76" s="629"/>
      <c r="NA76" s="629"/>
      <c r="NB76" s="629"/>
      <c r="NC76" s="629"/>
      <c r="ND76" s="629"/>
      <c r="NE76" s="629"/>
      <c r="NF76" s="629"/>
      <c r="NG76" s="629"/>
      <c r="NH76" s="629"/>
      <c r="NI76" s="629"/>
      <c r="NJ76" s="629"/>
      <c r="NK76" s="629"/>
      <c r="NL76" s="629"/>
      <c r="NM76" s="629"/>
      <c r="NN76" s="629"/>
      <c r="NO76" s="629"/>
      <c r="NP76" s="629"/>
      <c r="NQ76" s="629"/>
      <c r="NR76" s="629"/>
      <c r="NS76" s="629"/>
      <c r="NT76" s="629"/>
      <c r="NU76" s="629"/>
      <c r="NV76" s="629"/>
      <c r="NW76" s="629"/>
      <c r="NX76" s="629"/>
      <c r="NY76" s="629"/>
      <c r="NZ76" s="629"/>
      <c r="OA76" s="629"/>
      <c r="OB76" s="629"/>
      <c r="OC76" s="629"/>
      <c r="OD76" s="629"/>
      <c r="OE76" s="629"/>
      <c r="OF76" s="629"/>
      <c r="OG76" s="629"/>
      <c r="OH76" s="629"/>
      <c r="OI76" s="629"/>
      <c r="OJ76" s="629"/>
      <c r="OK76" s="629"/>
      <c r="OL76" s="629"/>
      <c r="OM76" s="629"/>
      <c r="ON76" s="629"/>
      <c r="OO76" s="629"/>
      <c r="OP76" s="629"/>
      <c r="OQ76" s="629"/>
      <c r="OR76" s="629"/>
      <c r="OS76" s="629"/>
      <c r="OT76" s="629"/>
      <c r="OU76" s="629"/>
      <c r="OV76" s="629"/>
      <c r="OW76" s="629"/>
      <c r="OX76" s="629"/>
      <c r="OY76" s="629"/>
      <c r="OZ76" s="629"/>
      <c r="PA76" s="629"/>
      <c r="PB76" s="629"/>
      <c r="PC76" s="629"/>
      <c r="PD76" s="629"/>
      <c r="PE76" s="629"/>
      <c r="PF76" s="629"/>
      <c r="PG76" s="629"/>
      <c r="PH76" s="629"/>
      <c r="PI76" s="629"/>
      <c r="PJ76" s="629"/>
      <c r="PK76" s="629"/>
      <c r="PL76" s="629"/>
      <c r="PM76" s="629"/>
      <c r="PN76" s="629"/>
      <c r="PO76" s="629"/>
      <c r="PP76" s="629"/>
      <c r="PQ76" s="629"/>
      <c r="PR76" s="629"/>
      <c r="PS76" s="629"/>
      <c r="PT76" s="629"/>
      <c r="PU76" s="629"/>
      <c r="PV76" s="629"/>
      <c r="PW76" s="629"/>
      <c r="PX76" s="629"/>
      <c r="PY76" s="629"/>
      <c r="PZ76" s="629"/>
      <c r="QA76" s="629"/>
      <c r="QB76" s="629"/>
      <c r="QC76" s="629"/>
      <c r="QD76" s="629"/>
      <c r="QE76" s="629"/>
      <c r="QF76" s="629"/>
      <c r="QG76" s="629"/>
      <c r="QH76" s="629"/>
      <c r="QI76" s="629"/>
      <c r="QJ76" s="629"/>
      <c r="QK76" s="629"/>
      <c r="QL76" s="629"/>
      <c r="QM76" s="629"/>
      <c r="QN76" s="629"/>
      <c r="QO76" s="629"/>
      <c r="QP76" s="629"/>
      <c r="QQ76" s="629"/>
      <c r="QR76" s="629"/>
      <c r="QS76" s="629"/>
      <c r="QT76" s="629"/>
      <c r="QU76" s="629"/>
      <c r="QV76" s="629"/>
      <c r="QW76" s="629"/>
      <c r="QX76" s="629"/>
      <c r="QY76" s="629"/>
      <c r="QZ76" s="629"/>
      <c r="RA76" s="629"/>
      <c r="RB76" s="629"/>
      <c r="RC76" s="629"/>
      <c r="RD76" s="629"/>
      <c r="RE76" s="629"/>
      <c r="RF76" s="629"/>
      <c r="RG76" s="629"/>
      <c r="RH76" s="629"/>
      <c r="RI76" s="629"/>
      <c r="RJ76" s="629"/>
      <c r="RK76" s="629"/>
      <c r="RL76" s="629"/>
      <c r="RM76" s="629"/>
      <c r="RN76" s="629"/>
      <c r="RO76" s="629"/>
      <c r="RP76" s="629"/>
      <c r="RQ76" s="629"/>
      <c r="RR76" s="629"/>
      <c r="RS76" s="629"/>
      <c r="RT76" s="629"/>
      <c r="RU76" s="629"/>
      <c r="RV76" s="629"/>
      <c r="RW76" s="629"/>
      <c r="RX76" s="629"/>
      <c r="RY76" s="629"/>
      <c r="RZ76" s="629"/>
      <c r="SA76" s="629"/>
      <c r="SB76" s="629"/>
      <c r="SC76" s="629"/>
      <c r="SD76" s="629"/>
      <c r="SE76" s="629"/>
      <c r="SF76" s="629"/>
      <c r="SG76" s="629"/>
      <c r="SH76" s="629"/>
      <c r="SI76" s="629"/>
      <c r="SJ76" s="629"/>
      <c r="SK76" s="629"/>
      <c r="SL76" s="629"/>
      <c r="SM76" s="629"/>
      <c r="SN76" s="629"/>
      <c r="SO76" s="629"/>
      <c r="SP76" s="629"/>
      <c r="SQ76" s="629"/>
      <c r="SR76" s="629"/>
      <c r="SS76" s="629"/>
      <c r="ST76" s="629"/>
      <c r="SU76" s="629"/>
      <c r="SV76" s="629"/>
      <c r="SW76" s="629"/>
      <c r="SX76" s="629"/>
      <c r="SY76" s="629"/>
      <c r="SZ76" s="629"/>
      <c r="TA76" s="629"/>
      <c r="TB76" s="629"/>
      <c r="TC76" s="629"/>
      <c r="TD76" s="629"/>
      <c r="TE76" s="629"/>
      <c r="TF76" s="629"/>
      <c r="TG76" s="629"/>
      <c r="TH76" s="629"/>
      <c r="TI76" s="629"/>
      <c r="TJ76" s="629"/>
      <c r="TK76" s="629"/>
      <c r="TL76" s="629"/>
      <c r="TM76" s="629"/>
      <c r="TN76" s="629"/>
      <c r="TO76" s="629"/>
      <c r="TP76" s="629"/>
      <c r="TQ76" s="629"/>
      <c r="TR76" s="629"/>
      <c r="TS76" s="629"/>
      <c r="TT76" s="629"/>
      <c r="TU76" s="629"/>
      <c r="TV76" s="629"/>
      <c r="TW76" s="629"/>
      <c r="TX76" s="629"/>
      <c r="TY76" s="629"/>
      <c r="TZ76" s="629"/>
      <c r="UA76" s="629"/>
      <c r="UB76" s="629"/>
      <c r="UC76" s="629"/>
      <c r="UD76" s="629"/>
      <c r="UE76" s="629"/>
      <c r="UF76" s="629"/>
      <c r="UG76" s="629"/>
      <c r="UH76" s="629"/>
      <c r="UI76" s="629"/>
      <c r="UJ76" s="629"/>
      <c r="UK76" s="629"/>
      <c r="UL76" s="629"/>
      <c r="UM76" s="629"/>
      <c r="UN76" s="629"/>
      <c r="UO76" s="629"/>
      <c r="UP76" s="629"/>
      <c r="UQ76" s="629"/>
      <c r="UR76" s="629"/>
      <c r="US76" s="629"/>
      <c r="UT76" s="629"/>
      <c r="UU76" s="629"/>
      <c r="UV76" s="629"/>
      <c r="UW76" s="629"/>
      <c r="UX76" s="629"/>
      <c r="UY76" s="629"/>
      <c r="UZ76" s="629"/>
      <c r="VA76" s="629"/>
      <c r="VB76" s="629"/>
      <c r="VC76" s="629"/>
      <c r="VD76" s="629"/>
      <c r="VE76" s="629"/>
      <c r="VF76" s="629"/>
      <c r="VG76" s="629"/>
      <c r="VH76" s="629"/>
      <c r="VI76" s="629"/>
      <c r="VJ76" s="629"/>
      <c r="VK76" s="629"/>
      <c r="VL76" s="629"/>
      <c r="VM76" s="629"/>
      <c r="VN76" s="629"/>
      <c r="VO76" s="629"/>
      <c r="VP76" s="629"/>
      <c r="VQ76" s="629"/>
      <c r="VR76" s="629"/>
      <c r="VS76" s="629"/>
      <c r="VT76" s="629"/>
      <c r="VU76" s="629"/>
      <c r="VV76" s="629"/>
      <c r="VW76" s="629"/>
      <c r="VX76" s="629"/>
      <c r="VY76" s="629"/>
      <c r="VZ76" s="629"/>
      <c r="WA76" s="629"/>
      <c r="WB76" s="629"/>
      <c r="WC76" s="629"/>
      <c r="WD76" s="629"/>
      <c r="WE76" s="629"/>
      <c r="WF76" s="629"/>
      <c r="WG76" s="629"/>
      <c r="WH76" s="629"/>
      <c r="WI76" s="629"/>
      <c r="WJ76" s="629"/>
      <c r="WK76" s="629"/>
      <c r="WL76" s="629"/>
      <c r="WM76" s="629"/>
      <c r="WN76" s="629"/>
      <c r="WO76" s="629"/>
      <c r="WP76" s="629"/>
      <c r="WQ76" s="629"/>
      <c r="WR76" s="629"/>
      <c r="WS76" s="629"/>
      <c r="WT76" s="629"/>
      <c r="WU76" s="629"/>
      <c r="WV76" s="629"/>
      <c r="WW76" s="629"/>
      <c r="WX76" s="629"/>
      <c r="WY76" s="629"/>
      <c r="WZ76" s="629"/>
      <c r="XA76" s="629"/>
      <c r="XB76" s="629"/>
      <c r="XC76" s="629"/>
      <c r="XD76" s="629"/>
      <c r="XE76" s="629"/>
      <c r="XF76" s="629"/>
      <c r="XG76" s="629"/>
      <c r="XH76" s="629"/>
      <c r="XI76" s="629"/>
      <c r="XJ76" s="629"/>
      <c r="XK76" s="629"/>
      <c r="XL76" s="629"/>
      <c r="XM76" s="629"/>
      <c r="XN76" s="629"/>
      <c r="XO76" s="629"/>
      <c r="XP76" s="629"/>
      <c r="XQ76" s="629"/>
      <c r="XR76" s="629"/>
      <c r="XS76" s="629"/>
      <c r="XT76" s="629"/>
      <c r="XU76" s="629"/>
      <c r="XV76" s="629"/>
      <c r="XW76" s="629"/>
      <c r="XX76" s="629"/>
      <c r="XY76" s="629"/>
      <c r="XZ76" s="629"/>
      <c r="YA76" s="629"/>
      <c r="YB76" s="629"/>
      <c r="YC76" s="629"/>
      <c r="YD76" s="629"/>
      <c r="YE76" s="629"/>
      <c r="YF76" s="629"/>
      <c r="YG76" s="629"/>
      <c r="YH76" s="629"/>
      <c r="YI76" s="629"/>
      <c r="YJ76" s="629"/>
      <c r="YK76" s="629"/>
      <c r="YL76" s="629"/>
      <c r="YM76" s="629"/>
      <c r="YN76" s="629"/>
      <c r="YO76" s="629"/>
      <c r="YP76" s="629"/>
      <c r="YQ76" s="629"/>
      <c r="YR76" s="629"/>
      <c r="YS76" s="629"/>
      <c r="YT76" s="629"/>
      <c r="YU76" s="629"/>
      <c r="YV76" s="629"/>
      <c r="YW76" s="629"/>
      <c r="YX76" s="629"/>
      <c r="YY76" s="629"/>
      <c r="YZ76" s="629"/>
      <c r="ZA76" s="629"/>
      <c r="ZB76" s="629"/>
      <c r="ZC76" s="629"/>
      <c r="ZD76" s="629"/>
      <c r="ZE76" s="629"/>
      <c r="ZF76" s="629"/>
      <c r="ZG76" s="629"/>
      <c r="ZH76" s="629"/>
      <c r="ZI76" s="629"/>
      <c r="ZJ76" s="629"/>
      <c r="ZK76" s="629"/>
      <c r="ZL76" s="629"/>
      <c r="ZM76" s="629"/>
      <c r="ZN76" s="629"/>
      <c r="ZO76" s="629"/>
      <c r="ZP76" s="629"/>
      <c r="ZQ76" s="629"/>
      <c r="ZR76" s="629"/>
      <c r="ZS76" s="629"/>
      <c r="ZT76" s="629"/>
      <c r="ZU76" s="629"/>
      <c r="ZV76" s="629"/>
      <c r="ZW76" s="629"/>
      <c r="ZX76" s="629"/>
      <c r="ZY76" s="629"/>
      <c r="ZZ76" s="629"/>
      <c r="AAA76" s="629"/>
      <c r="AAB76" s="629"/>
      <c r="AAC76" s="629"/>
      <c r="AAD76" s="629"/>
      <c r="AAE76" s="629"/>
      <c r="AAF76" s="629"/>
      <c r="AAG76" s="629"/>
      <c r="AAH76" s="629"/>
      <c r="AAI76" s="629"/>
      <c r="AAJ76" s="629"/>
      <c r="AAK76" s="629"/>
      <c r="AAL76" s="629"/>
      <c r="AAM76" s="629"/>
      <c r="AAN76" s="629"/>
      <c r="AAO76" s="629"/>
      <c r="AAP76" s="629"/>
      <c r="AAQ76" s="629"/>
      <c r="AAR76" s="629"/>
      <c r="AAS76" s="629"/>
      <c r="AAT76" s="629"/>
      <c r="AAU76" s="629"/>
      <c r="AAV76" s="629"/>
      <c r="AAW76" s="629"/>
      <c r="AAX76" s="629"/>
      <c r="AAY76" s="629"/>
      <c r="AAZ76" s="629"/>
      <c r="ABA76" s="629"/>
      <c r="ABB76" s="629"/>
      <c r="ABC76" s="629"/>
      <c r="ABD76" s="629"/>
      <c r="ABE76" s="629"/>
      <c r="ABF76" s="629"/>
      <c r="ABG76" s="629"/>
      <c r="ABH76" s="629"/>
      <c r="ABI76" s="629"/>
      <c r="ABJ76" s="629"/>
      <c r="ABK76" s="629"/>
      <c r="ABL76" s="629"/>
      <c r="ABM76" s="629"/>
      <c r="ABN76" s="629"/>
      <c r="ABO76" s="629"/>
      <c r="ABP76" s="629"/>
      <c r="ABQ76" s="629"/>
      <c r="ABR76" s="629"/>
      <c r="ABS76" s="629"/>
      <c r="ABT76" s="629"/>
      <c r="ABU76" s="629"/>
      <c r="ABV76" s="629"/>
      <c r="ABW76" s="629"/>
      <c r="ABX76" s="629"/>
      <c r="ABY76" s="629"/>
      <c r="ABZ76" s="629"/>
      <c r="ACA76" s="629"/>
      <c r="ACB76" s="629"/>
      <c r="ACC76" s="629"/>
      <c r="ACD76" s="629"/>
      <c r="ACE76" s="629"/>
      <c r="ACF76" s="629"/>
      <c r="ACG76" s="629"/>
      <c r="ACH76" s="629"/>
      <c r="ACI76" s="629"/>
      <c r="ACJ76" s="629"/>
      <c r="ACK76" s="629"/>
      <c r="ACL76" s="629"/>
      <c r="ACM76" s="629"/>
      <c r="ACN76" s="629"/>
      <c r="ACO76" s="629"/>
      <c r="ACP76" s="629"/>
      <c r="ACQ76" s="629"/>
      <c r="ACR76" s="629"/>
      <c r="ACS76" s="629"/>
      <c r="ACT76" s="629"/>
      <c r="ACU76" s="629"/>
      <c r="ACV76" s="629"/>
      <c r="ACW76" s="629"/>
      <c r="ACX76" s="629"/>
      <c r="ACY76" s="629"/>
      <c r="ACZ76" s="629"/>
      <c r="ADA76" s="629"/>
      <c r="ADB76" s="629"/>
      <c r="ADC76" s="629"/>
      <c r="ADD76" s="629"/>
      <c r="ADE76" s="629"/>
      <c r="ADF76" s="629"/>
      <c r="ADG76" s="629"/>
      <c r="ADH76" s="629"/>
      <c r="ADI76" s="629"/>
      <c r="ADJ76" s="629"/>
      <c r="ADK76" s="629"/>
      <c r="ADL76" s="629"/>
      <c r="ADM76" s="629"/>
      <c r="ADN76" s="629"/>
      <c r="ADO76" s="629"/>
      <c r="ADP76" s="629"/>
      <c r="ADQ76" s="629"/>
      <c r="ADR76" s="629"/>
      <c r="ADS76" s="629"/>
      <c r="ADT76" s="629"/>
      <c r="ADU76" s="629"/>
      <c r="ADV76" s="629"/>
      <c r="ADW76" s="629"/>
      <c r="ADX76" s="629"/>
      <c r="ADY76" s="629"/>
      <c r="ADZ76" s="629"/>
      <c r="AEA76" s="629"/>
      <c r="AEB76" s="629"/>
      <c r="AEC76" s="629"/>
      <c r="AED76" s="629"/>
      <c r="AEE76" s="629"/>
      <c r="AEF76" s="629"/>
      <c r="AEG76" s="629"/>
      <c r="AEH76" s="629"/>
      <c r="AEI76" s="629"/>
      <c r="AEJ76" s="629"/>
      <c r="AEK76" s="629"/>
      <c r="AEL76" s="629"/>
      <c r="AEM76" s="629"/>
      <c r="AEN76" s="629"/>
      <c r="AEO76" s="629"/>
      <c r="AEP76" s="629"/>
      <c r="AEQ76" s="629"/>
      <c r="AER76" s="629"/>
      <c r="AES76" s="629"/>
      <c r="AET76" s="629"/>
      <c r="AEU76" s="629"/>
      <c r="AEV76" s="629"/>
      <c r="AEW76" s="629"/>
      <c r="AEX76" s="629"/>
      <c r="AEY76" s="629"/>
      <c r="AEZ76" s="629"/>
      <c r="AFA76" s="629"/>
      <c r="AFB76" s="629"/>
      <c r="AFC76" s="629"/>
      <c r="AFD76" s="629"/>
      <c r="AFE76" s="629"/>
      <c r="AFF76" s="629"/>
      <c r="AFG76" s="629"/>
      <c r="AFH76" s="629"/>
      <c r="AFI76" s="629"/>
      <c r="AFJ76" s="629"/>
      <c r="AFK76" s="629"/>
      <c r="AFL76" s="629"/>
      <c r="AFM76" s="629"/>
      <c r="AFN76" s="629"/>
      <c r="AFO76" s="629"/>
      <c r="AFP76" s="629"/>
      <c r="AFQ76" s="629"/>
      <c r="AFR76" s="629"/>
      <c r="AFS76" s="629"/>
      <c r="AFT76" s="629"/>
      <c r="AFU76" s="629"/>
      <c r="AFV76" s="629"/>
      <c r="AFW76" s="629"/>
      <c r="AFX76" s="629"/>
      <c r="AFY76" s="629"/>
      <c r="AFZ76" s="629"/>
      <c r="AGA76" s="629"/>
      <c r="AGB76" s="629"/>
      <c r="AGC76" s="629"/>
      <c r="AGD76" s="629"/>
      <c r="AGE76" s="629"/>
      <c r="AGF76" s="629"/>
      <c r="AGG76" s="629"/>
      <c r="AGH76" s="629"/>
      <c r="AGI76" s="629"/>
      <c r="AGJ76" s="629"/>
      <c r="AGK76" s="629"/>
      <c r="AGL76" s="629"/>
      <c r="AGM76" s="629"/>
      <c r="AGN76" s="629"/>
      <c r="AGO76" s="629"/>
      <c r="AGP76" s="629"/>
      <c r="AGQ76" s="629"/>
      <c r="AGR76" s="629"/>
      <c r="AGS76" s="629"/>
      <c r="AGT76" s="629"/>
      <c r="AGU76" s="629"/>
      <c r="AGV76" s="629"/>
      <c r="AGW76" s="629"/>
      <c r="AGX76" s="629"/>
      <c r="AGY76" s="629"/>
      <c r="AGZ76" s="629"/>
      <c r="AHA76" s="629"/>
      <c r="AHB76" s="629"/>
      <c r="AHC76" s="629"/>
      <c r="AHD76" s="629"/>
      <c r="AHE76" s="629"/>
      <c r="AHF76" s="629"/>
      <c r="AHG76" s="629"/>
      <c r="AHH76" s="629"/>
      <c r="AHI76" s="629"/>
      <c r="AHJ76" s="629"/>
      <c r="AHK76" s="629"/>
      <c r="AHL76" s="629"/>
      <c r="AHM76" s="629"/>
      <c r="AHN76" s="629"/>
      <c r="AHO76" s="629"/>
      <c r="AHP76" s="629"/>
      <c r="AHQ76" s="629"/>
      <c r="AHR76" s="629"/>
      <c r="AHS76" s="629"/>
      <c r="AHT76" s="629"/>
      <c r="AHU76" s="629"/>
      <c r="AHV76" s="629"/>
      <c r="AHW76" s="629"/>
      <c r="AHX76" s="629"/>
      <c r="AHY76" s="629"/>
      <c r="AHZ76" s="629"/>
      <c r="AIA76" s="629"/>
      <c r="AIB76" s="629"/>
      <c r="AIC76" s="629"/>
      <c r="AID76" s="629"/>
      <c r="AIE76" s="629"/>
      <c r="AIF76" s="629"/>
      <c r="AIG76" s="629"/>
      <c r="AIH76" s="629"/>
      <c r="AII76" s="629"/>
      <c r="AIJ76" s="629"/>
      <c r="AIK76" s="629"/>
      <c r="AIL76" s="629"/>
      <c r="AIM76" s="629"/>
      <c r="AIN76" s="629"/>
      <c r="AIO76" s="629"/>
      <c r="AIP76" s="629"/>
      <c r="AIQ76" s="629"/>
      <c r="AIR76" s="629"/>
      <c r="AIS76" s="629"/>
      <c r="AIT76" s="629"/>
      <c r="AIU76" s="629"/>
      <c r="AIV76" s="629"/>
      <c r="AIW76" s="629"/>
      <c r="AIX76" s="629"/>
      <c r="AIY76" s="629"/>
      <c r="AIZ76" s="629"/>
      <c r="AJA76" s="629"/>
      <c r="AJB76" s="629"/>
      <c r="AJC76" s="629"/>
      <c r="AJD76" s="629"/>
      <c r="AJE76" s="629"/>
      <c r="AJF76" s="629"/>
      <c r="AJG76" s="629"/>
      <c r="AJH76" s="629"/>
      <c r="AJI76" s="629"/>
      <c r="AJJ76" s="629"/>
      <c r="AJK76" s="629"/>
      <c r="AJL76" s="629"/>
      <c r="AJM76" s="629"/>
      <c r="AJN76" s="629"/>
      <c r="AJO76" s="629"/>
      <c r="AJP76" s="629"/>
      <c r="AJQ76" s="629"/>
      <c r="AJR76" s="629"/>
      <c r="AJS76" s="629"/>
      <c r="AJT76" s="629"/>
      <c r="AJU76" s="629"/>
      <c r="AJV76" s="629"/>
      <c r="AJW76" s="629"/>
      <c r="AJX76" s="629"/>
      <c r="AJY76" s="629"/>
      <c r="AJZ76" s="629"/>
      <c r="AKA76" s="629"/>
      <c r="AKB76" s="629"/>
      <c r="AKC76" s="629"/>
      <c r="AKD76" s="629"/>
      <c r="AKE76" s="629"/>
      <c r="AKF76" s="629"/>
      <c r="AKG76" s="629"/>
      <c r="AKH76" s="629"/>
      <c r="AKI76" s="629"/>
      <c r="AKJ76" s="629"/>
      <c r="AKK76" s="629"/>
      <c r="AKL76" s="629"/>
      <c r="AKM76" s="629"/>
      <c r="AKN76" s="629"/>
      <c r="AKO76" s="629"/>
      <c r="AKP76" s="629"/>
      <c r="AKQ76" s="629"/>
      <c r="AKR76" s="629"/>
      <c r="AKS76" s="629"/>
      <c r="AKT76" s="629"/>
      <c r="AKU76" s="629"/>
      <c r="AKV76" s="629"/>
      <c r="AKW76" s="629"/>
      <c r="AKX76" s="629"/>
      <c r="AKY76" s="629"/>
      <c r="AKZ76" s="629"/>
      <c r="ALA76" s="629"/>
      <c r="ALB76" s="629"/>
      <c r="ALC76" s="629"/>
      <c r="ALD76" s="629"/>
      <c r="ALE76" s="629"/>
      <c r="ALF76" s="629"/>
      <c r="ALG76" s="629"/>
      <c r="ALH76" s="629"/>
      <c r="ALI76" s="629"/>
      <c r="ALJ76" s="629"/>
      <c r="ALK76" s="629"/>
      <c r="ALL76" s="629"/>
      <c r="ALM76" s="629"/>
      <c r="ALN76" s="629"/>
      <c r="ALO76" s="629"/>
      <c r="ALP76" s="629"/>
      <c r="ALQ76" s="629"/>
      <c r="ALR76" s="629"/>
      <c r="ALS76" s="629"/>
      <c r="ALT76" s="629"/>
      <c r="ALU76" s="629"/>
      <c r="ALV76" s="629"/>
      <c r="ALW76" s="629"/>
      <c r="ALX76" s="629"/>
      <c r="ALY76" s="629"/>
      <c r="ALZ76" s="629"/>
      <c r="AMA76" s="629"/>
      <c r="AMB76" s="629"/>
      <c r="AMC76" s="629"/>
      <c r="AMD76" s="629"/>
      <c r="AME76" s="629"/>
      <c r="AMF76" s="629"/>
      <c r="AMG76" s="629"/>
      <c r="AMH76" s="629"/>
      <c r="AMI76" s="629"/>
      <c r="AMJ76" s="629"/>
      <c r="AMK76" s="629"/>
      <c r="AML76" s="629"/>
      <c r="AMM76" s="629"/>
      <c r="AMN76" s="629"/>
      <c r="AMO76" s="629"/>
      <c r="AMP76" s="629"/>
      <c r="AMQ76" s="629"/>
      <c r="AMR76" s="629"/>
      <c r="AMS76" s="629"/>
      <c r="AMT76" s="629"/>
      <c r="AMU76" s="629"/>
      <c r="AMV76" s="629"/>
      <c r="AMW76" s="629"/>
      <c r="AMX76" s="629"/>
      <c r="AMY76" s="629"/>
      <c r="AMZ76" s="629"/>
      <c r="ANA76" s="629"/>
      <c r="ANB76" s="629"/>
      <c r="ANC76" s="629"/>
      <c r="AND76" s="629"/>
      <c r="ANE76" s="629"/>
      <c r="ANF76" s="629"/>
      <c r="ANG76" s="629"/>
      <c r="ANH76" s="629"/>
      <c r="ANI76" s="629"/>
      <c r="ANJ76" s="629"/>
      <c r="ANK76" s="629"/>
      <c r="ANL76" s="629"/>
      <c r="ANM76" s="629"/>
      <c r="ANN76" s="629"/>
      <c r="ANO76" s="629"/>
      <c r="ANP76" s="629"/>
      <c r="ANQ76" s="629"/>
      <c r="ANR76" s="629"/>
      <c r="ANS76" s="629"/>
      <c r="ANT76" s="629"/>
      <c r="ANU76" s="629"/>
      <c r="ANV76" s="629"/>
      <c r="ANW76" s="629"/>
      <c r="ANX76" s="629"/>
      <c r="ANY76" s="629"/>
      <c r="ANZ76" s="629"/>
      <c r="AOA76" s="629"/>
      <c r="AOB76" s="629"/>
      <c r="AOC76" s="629"/>
      <c r="AOD76" s="629"/>
      <c r="AOE76" s="629"/>
      <c r="AOF76" s="629"/>
      <c r="AOG76" s="629"/>
      <c r="AOH76" s="629"/>
      <c r="AOI76" s="629"/>
      <c r="AOJ76" s="629"/>
      <c r="AOK76" s="629"/>
      <c r="AOL76" s="629"/>
      <c r="AOM76" s="629"/>
      <c r="AON76" s="629"/>
      <c r="AOO76" s="629"/>
      <c r="AOP76" s="629"/>
      <c r="AOQ76" s="629"/>
      <c r="AOR76" s="629"/>
      <c r="AOS76" s="629"/>
      <c r="AOT76" s="629"/>
      <c r="AOU76" s="629"/>
      <c r="AOV76" s="629"/>
      <c r="AOW76" s="629"/>
      <c r="AOX76" s="629"/>
      <c r="AOY76" s="629"/>
      <c r="AOZ76" s="629"/>
      <c r="APA76" s="629"/>
      <c r="APB76" s="629"/>
      <c r="APC76" s="629"/>
      <c r="APD76" s="629"/>
      <c r="APE76" s="629"/>
      <c r="APF76" s="629"/>
      <c r="APG76" s="629"/>
      <c r="APH76" s="629"/>
      <c r="API76" s="629"/>
      <c r="APJ76" s="629"/>
      <c r="APK76" s="629"/>
      <c r="APL76" s="629"/>
      <c r="APM76" s="629"/>
      <c r="APN76" s="629"/>
      <c r="APO76" s="629"/>
      <c r="APP76" s="629"/>
      <c r="APQ76" s="629"/>
      <c r="APR76" s="629"/>
      <c r="APS76" s="629"/>
      <c r="APT76" s="629"/>
      <c r="APU76" s="629"/>
      <c r="APV76" s="629"/>
      <c r="APW76" s="629"/>
      <c r="APX76" s="629"/>
      <c r="APY76" s="629"/>
      <c r="APZ76" s="629"/>
      <c r="AQA76" s="629"/>
      <c r="AQB76" s="629"/>
      <c r="AQC76" s="629"/>
      <c r="AQD76" s="629"/>
      <c r="AQE76" s="629"/>
      <c r="AQF76" s="629"/>
      <c r="AQG76" s="629"/>
      <c r="AQH76" s="629"/>
      <c r="AQI76" s="629"/>
      <c r="AQJ76" s="629"/>
      <c r="AQK76" s="629"/>
      <c r="AQL76" s="629"/>
      <c r="AQM76" s="629"/>
      <c r="AQN76" s="629"/>
      <c r="AQO76" s="629"/>
      <c r="AQP76" s="629"/>
      <c r="AQQ76" s="629"/>
      <c r="AQR76" s="629"/>
      <c r="AQS76" s="629"/>
      <c r="AQT76" s="629"/>
      <c r="AQU76" s="629"/>
      <c r="AQV76" s="629"/>
      <c r="AQW76" s="629"/>
      <c r="AQX76" s="629"/>
      <c r="AQY76" s="629"/>
      <c r="AQZ76" s="629"/>
      <c r="ARA76" s="629"/>
      <c r="ARB76" s="629"/>
      <c r="ARC76" s="629"/>
      <c r="ARD76" s="629"/>
      <c r="ARE76" s="629"/>
      <c r="ARF76" s="629"/>
      <c r="ARG76" s="629"/>
      <c r="ARH76" s="629"/>
      <c r="ARI76" s="629"/>
      <c r="ARJ76" s="629"/>
      <c r="ARK76" s="629"/>
      <c r="ARL76" s="629"/>
      <c r="ARM76" s="629"/>
      <c r="ARN76" s="629"/>
      <c r="ARO76" s="629"/>
      <c r="ARP76" s="629"/>
      <c r="ARQ76" s="629"/>
      <c r="ARR76" s="629"/>
      <c r="ARS76" s="629"/>
      <c r="ART76" s="629"/>
      <c r="ARU76" s="629"/>
      <c r="ARV76" s="629"/>
      <c r="ARW76" s="629"/>
      <c r="ARX76" s="629"/>
      <c r="ARY76" s="629"/>
      <c r="ARZ76" s="629"/>
      <c r="ASA76" s="629"/>
      <c r="ASB76" s="629"/>
      <c r="ASC76" s="629"/>
      <c r="ASD76" s="629"/>
      <c r="ASE76" s="629"/>
      <c r="ASF76" s="629"/>
      <c r="ASG76" s="629"/>
      <c r="ASH76" s="629"/>
      <c r="ASI76" s="629"/>
      <c r="ASJ76" s="629"/>
      <c r="ASK76" s="629"/>
      <c r="ASL76" s="629"/>
      <c r="ASM76" s="629"/>
      <c r="ASN76" s="629"/>
      <c r="ASO76" s="629"/>
      <c r="ASP76" s="629"/>
      <c r="ASQ76" s="629"/>
      <c r="ASR76" s="629"/>
      <c r="ASS76" s="629"/>
      <c r="AST76" s="629"/>
      <c r="ASU76" s="629"/>
      <c r="ASV76" s="629"/>
      <c r="ASW76" s="629"/>
      <c r="ASX76" s="629"/>
      <c r="ASY76" s="629"/>
      <c r="ASZ76" s="629"/>
      <c r="ATA76" s="629"/>
      <c r="ATB76" s="629"/>
      <c r="ATC76" s="629"/>
      <c r="ATD76" s="629"/>
      <c r="ATE76" s="629"/>
      <c r="ATF76" s="629"/>
      <c r="ATG76" s="629"/>
      <c r="ATH76" s="629"/>
      <c r="ATI76" s="629"/>
      <c r="ATJ76" s="629"/>
      <c r="ATK76" s="629"/>
      <c r="ATL76" s="629"/>
      <c r="ATM76" s="629"/>
      <c r="ATN76" s="629"/>
      <c r="ATO76" s="629"/>
      <c r="ATP76" s="629"/>
      <c r="ATQ76" s="629"/>
      <c r="ATR76" s="629"/>
      <c r="ATS76" s="629"/>
      <c r="ATT76" s="629"/>
      <c r="ATU76" s="629"/>
      <c r="ATV76" s="629"/>
      <c r="ATW76" s="629"/>
      <c r="ATX76" s="629"/>
      <c r="ATY76" s="629"/>
      <c r="ATZ76" s="629"/>
      <c r="AUA76" s="629"/>
      <c r="AUB76" s="629"/>
      <c r="AUC76" s="629"/>
      <c r="AUD76" s="629"/>
      <c r="AUE76" s="629"/>
      <c r="AUF76" s="629"/>
      <c r="AUG76" s="629"/>
      <c r="AUH76" s="629"/>
      <c r="AUI76" s="629"/>
      <c r="AUJ76" s="629"/>
      <c r="AUK76" s="629"/>
      <c r="AUL76" s="629"/>
      <c r="AUM76" s="629"/>
      <c r="AUN76" s="629"/>
      <c r="AUO76" s="629"/>
      <c r="AUP76" s="629"/>
      <c r="AUQ76" s="629"/>
      <c r="AUR76" s="629"/>
      <c r="AUS76" s="629"/>
      <c r="AUT76" s="629"/>
      <c r="AUU76" s="629"/>
      <c r="AUV76" s="629"/>
      <c r="AUW76" s="629"/>
      <c r="AUX76" s="629"/>
      <c r="AUY76" s="629"/>
      <c r="AUZ76" s="629"/>
      <c r="AVA76" s="629"/>
      <c r="AVB76" s="629"/>
      <c r="AVC76" s="629"/>
      <c r="AVD76" s="629"/>
      <c r="AVE76" s="629"/>
      <c r="AVF76" s="629"/>
      <c r="AVG76" s="629"/>
      <c r="AVH76" s="629"/>
      <c r="AVI76" s="629"/>
      <c r="AVJ76" s="629"/>
      <c r="AVK76" s="629"/>
      <c r="AVL76" s="629"/>
      <c r="AVM76" s="629"/>
      <c r="AVN76" s="629"/>
      <c r="AVO76" s="629"/>
      <c r="AVP76" s="629"/>
      <c r="AVQ76" s="629"/>
      <c r="AVR76" s="629"/>
      <c r="AVS76" s="629"/>
      <c r="AVT76" s="629"/>
      <c r="AVU76" s="629"/>
      <c r="AVV76" s="629"/>
      <c r="AVW76" s="629"/>
      <c r="AVX76" s="629"/>
      <c r="AVY76" s="629"/>
      <c r="AVZ76" s="629"/>
      <c r="AWA76" s="629"/>
      <c r="AWB76" s="629"/>
      <c r="AWC76" s="629"/>
      <c r="AWD76" s="629"/>
      <c r="AWE76" s="629"/>
      <c r="AWF76" s="629"/>
      <c r="AWG76" s="629"/>
      <c r="AWH76" s="629"/>
      <c r="AWI76" s="629"/>
      <c r="AWJ76" s="629"/>
      <c r="AWK76" s="629"/>
      <c r="AWL76" s="629"/>
      <c r="AWM76" s="629"/>
      <c r="AWN76" s="629"/>
      <c r="AWO76" s="629"/>
      <c r="AWP76" s="629"/>
      <c r="AWQ76" s="629"/>
      <c r="AWR76" s="629"/>
      <c r="AWS76" s="629"/>
      <c r="AWT76" s="629"/>
      <c r="AWU76" s="629"/>
      <c r="AWV76" s="629"/>
      <c r="AWW76" s="629"/>
      <c r="AWX76" s="629"/>
      <c r="AWY76" s="629"/>
      <c r="AWZ76" s="629"/>
      <c r="AXA76" s="629"/>
      <c r="AXB76" s="629"/>
      <c r="AXC76" s="629"/>
      <c r="AXD76" s="629"/>
      <c r="AXE76" s="629"/>
      <c r="AXF76" s="629"/>
      <c r="AXG76" s="629"/>
      <c r="AXH76" s="629"/>
      <c r="AXI76" s="629"/>
      <c r="AXJ76" s="629"/>
      <c r="AXK76" s="629"/>
      <c r="AXL76" s="629"/>
      <c r="AXM76" s="629"/>
      <c r="AXN76" s="629"/>
      <c r="AXO76" s="629"/>
      <c r="AXP76" s="629"/>
      <c r="AXQ76" s="629"/>
      <c r="AXR76" s="629"/>
      <c r="AXS76" s="629"/>
      <c r="AXT76" s="629"/>
      <c r="AXU76" s="629"/>
      <c r="AXV76" s="629"/>
      <c r="AXW76" s="629"/>
      <c r="AXX76" s="629"/>
      <c r="AXY76" s="629"/>
      <c r="AXZ76" s="629"/>
      <c r="AYA76" s="629"/>
      <c r="AYB76" s="629"/>
      <c r="AYC76" s="629"/>
      <c r="AYD76" s="629"/>
      <c r="AYE76" s="629"/>
      <c r="AYF76" s="629"/>
      <c r="AYG76" s="629"/>
      <c r="AYH76" s="629"/>
      <c r="AYI76" s="629"/>
      <c r="AYJ76" s="629"/>
      <c r="AYK76" s="629"/>
      <c r="AYL76" s="629"/>
      <c r="AYM76" s="629"/>
      <c r="AYN76" s="629"/>
      <c r="AYO76" s="629"/>
      <c r="AYP76" s="629"/>
      <c r="AYQ76" s="629"/>
      <c r="AYR76" s="629"/>
      <c r="AYS76" s="629"/>
      <c r="AYT76" s="629"/>
      <c r="AYU76" s="629"/>
      <c r="AYV76" s="629"/>
      <c r="AYW76" s="629"/>
      <c r="AYX76" s="629"/>
      <c r="AYY76" s="629"/>
      <c r="AYZ76" s="629"/>
      <c r="AZA76" s="629"/>
      <c r="AZB76" s="629"/>
      <c r="AZC76" s="629"/>
      <c r="AZD76" s="629"/>
      <c r="AZE76" s="629"/>
      <c r="AZF76" s="629"/>
      <c r="AZG76" s="629"/>
      <c r="AZH76" s="629"/>
      <c r="AZI76" s="629"/>
      <c r="AZJ76" s="629"/>
      <c r="AZK76" s="629"/>
      <c r="AZL76" s="629"/>
      <c r="AZM76" s="629"/>
      <c r="AZN76" s="629"/>
      <c r="AZO76" s="629"/>
      <c r="AZP76" s="629"/>
      <c r="AZQ76" s="629"/>
      <c r="AZR76" s="629"/>
      <c r="AZS76" s="629"/>
      <c r="AZT76" s="629"/>
      <c r="AZU76" s="629"/>
      <c r="AZV76" s="629"/>
      <c r="AZW76" s="629"/>
      <c r="AZX76" s="629"/>
      <c r="AZY76" s="629"/>
      <c r="AZZ76" s="629"/>
      <c r="BAA76" s="629"/>
      <c r="BAB76" s="629"/>
      <c r="BAC76" s="629"/>
      <c r="BAD76" s="629"/>
      <c r="BAE76" s="629"/>
      <c r="BAF76" s="629"/>
      <c r="BAG76" s="629"/>
      <c r="BAH76" s="629"/>
      <c r="BAI76" s="629"/>
      <c r="BAJ76" s="629"/>
      <c r="BAK76" s="629"/>
      <c r="BAL76" s="629"/>
      <c r="BAM76" s="629"/>
      <c r="BAN76" s="629"/>
      <c r="BAO76" s="629"/>
      <c r="BAP76" s="629"/>
      <c r="BAQ76" s="629"/>
      <c r="BAR76" s="629"/>
      <c r="BAS76" s="629"/>
      <c r="BAT76" s="629"/>
      <c r="BAU76" s="629"/>
      <c r="BAV76" s="629"/>
      <c r="BAW76" s="629"/>
      <c r="BAX76" s="629"/>
      <c r="BAY76" s="629"/>
      <c r="BAZ76" s="629"/>
      <c r="BBA76" s="629"/>
      <c r="BBB76" s="629"/>
      <c r="BBC76" s="629"/>
      <c r="BBD76" s="629"/>
      <c r="BBE76" s="629"/>
      <c r="BBF76" s="629"/>
      <c r="BBG76" s="629"/>
      <c r="BBH76" s="629"/>
      <c r="BBI76" s="629"/>
      <c r="BBJ76" s="629"/>
      <c r="BBK76" s="629"/>
      <c r="BBL76" s="629"/>
      <c r="BBM76" s="629"/>
      <c r="BBN76" s="629"/>
      <c r="BBO76" s="629"/>
      <c r="BBP76" s="629"/>
      <c r="BBQ76" s="629"/>
      <c r="BBR76" s="629"/>
      <c r="BBS76" s="629"/>
      <c r="BBT76" s="629"/>
      <c r="BBU76" s="629"/>
      <c r="BBV76" s="629"/>
      <c r="BBW76" s="629"/>
      <c r="BBX76" s="629"/>
      <c r="BBY76" s="629"/>
      <c r="BBZ76" s="629"/>
      <c r="BCA76" s="629"/>
      <c r="BCB76" s="629"/>
      <c r="BCC76" s="629"/>
      <c r="BCD76" s="629"/>
      <c r="BCE76" s="629"/>
      <c r="BCF76" s="629"/>
      <c r="BCG76" s="629"/>
      <c r="BCH76" s="629"/>
      <c r="BCI76" s="629"/>
      <c r="BCJ76" s="629"/>
      <c r="BCK76" s="629"/>
      <c r="BCL76" s="629"/>
      <c r="BCM76" s="629"/>
      <c r="BCN76" s="629"/>
      <c r="BCO76" s="629"/>
      <c r="BCP76" s="629"/>
      <c r="BCQ76" s="629"/>
      <c r="BCR76" s="629"/>
      <c r="BCS76" s="629"/>
      <c r="BCT76" s="629"/>
      <c r="BCU76" s="629"/>
      <c r="BCV76" s="629"/>
      <c r="BCW76" s="629"/>
      <c r="BCX76" s="629"/>
      <c r="BCY76" s="629"/>
      <c r="BCZ76" s="629"/>
      <c r="BDA76" s="629"/>
      <c r="BDB76" s="629"/>
      <c r="BDC76" s="629"/>
      <c r="BDD76" s="629"/>
      <c r="BDE76" s="629"/>
      <c r="BDF76" s="629"/>
      <c r="BDG76" s="629"/>
      <c r="BDH76" s="629"/>
      <c r="BDI76" s="629"/>
      <c r="BDJ76" s="629"/>
      <c r="BDK76" s="629"/>
      <c r="BDL76" s="629"/>
      <c r="BDM76" s="629"/>
      <c r="BDN76" s="629"/>
      <c r="BDO76" s="629"/>
      <c r="BDP76" s="629"/>
      <c r="BDQ76" s="629"/>
      <c r="BDR76" s="629"/>
      <c r="BDS76" s="629"/>
      <c r="BDT76" s="629"/>
      <c r="BDU76" s="629"/>
      <c r="BDV76" s="629"/>
      <c r="BDW76" s="629"/>
      <c r="BDX76" s="629"/>
      <c r="BDY76" s="629"/>
      <c r="BDZ76" s="629"/>
      <c r="BEA76" s="629"/>
      <c r="BEB76" s="629"/>
      <c r="BEC76" s="629"/>
      <c r="BED76" s="629"/>
      <c r="BEE76" s="629"/>
      <c r="BEF76" s="629"/>
      <c r="BEG76" s="629"/>
      <c r="BEH76" s="629"/>
      <c r="BEI76" s="629"/>
      <c r="BEJ76" s="629"/>
      <c r="BEK76" s="629"/>
      <c r="BEL76" s="629"/>
      <c r="BEM76" s="629"/>
      <c r="BEN76" s="629"/>
      <c r="BEO76" s="629"/>
      <c r="BEP76" s="629"/>
      <c r="BEQ76" s="629"/>
      <c r="BER76" s="629"/>
      <c r="BES76" s="629"/>
      <c r="BET76" s="629"/>
      <c r="BEU76" s="629"/>
      <c r="BEV76" s="629"/>
      <c r="BEW76" s="629"/>
      <c r="BEX76" s="629"/>
      <c r="BEY76" s="629"/>
      <c r="BEZ76" s="629"/>
      <c r="BFA76" s="629"/>
      <c r="BFB76" s="629"/>
      <c r="BFC76" s="629"/>
      <c r="BFD76" s="629"/>
      <c r="BFE76" s="629"/>
      <c r="BFF76" s="629"/>
      <c r="BFG76" s="629"/>
      <c r="BFH76" s="629"/>
      <c r="BFI76" s="629"/>
      <c r="BFJ76" s="629"/>
      <c r="BFK76" s="629"/>
      <c r="BFL76" s="629"/>
      <c r="BFM76" s="629"/>
      <c r="BFN76" s="629"/>
      <c r="BFO76" s="629"/>
      <c r="BFP76" s="629"/>
      <c r="BFQ76" s="629"/>
      <c r="BFR76" s="629"/>
      <c r="BFS76" s="629"/>
      <c r="BFT76" s="629"/>
      <c r="BFU76" s="629"/>
      <c r="BFV76" s="629"/>
      <c r="BFW76" s="629"/>
      <c r="BFX76" s="629"/>
      <c r="BFY76" s="629"/>
      <c r="BFZ76" s="629"/>
      <c r="BGA76" s="629"/>
      <c r="BGB76" s="629"/>
      <c r="BGC76" s="629"/>
      <c r="BGD76" s="629"/>
      <c r="BGE76" s="629"/>
      <c r="BGF76" s="629"/>
      <c r="BGG76" s="629"/>
      <c r="BGH76" s="629"/>
      <c r="BGI76" s="629"/>
      <c r="BGJ76" s="629"/>
      <c r="BGK76" s="629"/>
      <c r="BGL76" s="629"/>
      <c r="BGM76" s="629"/>
      <c r="BGN76" s="629"/>
      <c r="BGO76" s="629"/>
      <c r="BGP76" s="629"/>
      <c r="BGQ76" s="629"/>
      <c r="BGR76" s="629"/>
      <c r="BGS76" s="629"/>
      <c r="BGT76" s="629"/>
      <c r="BGU76" s="629"/>
      <c r="BGV76" s="629"/>
      <c r="BGW76" s="629"/>
      <c r="BGX76" s="629"/>
      <c r="BGY76" s="629"/>
      <c r="BGZ76" s="629"/>
      <c r="BHA76" s="629"/>
      <c r="BHB76" s="629"/>
      <c r="BHC76" s="629"/>
      <c r="BHD76" s="629"/>
      <c r="BHE76" s="629"/>
      <c r="BHF76" s="629"/>
      <c r="BHG76" s="629"/>
      <c r="BHH76" s="629"/>
      <c r="BHI76" s="629"/>
      <c r="BHJ76" s="629"/>
      <c r="BHK76" s="629"/>
      <c r="BHL76" s="629"/>
      <c r="BHM76" s="629"/>
      <c r="BHN76" s="629"/>
      <c r="BHO76" s="629"/>
      <c r="BHP76" s="629"/>
      <c r="BHQ76" s="629"/>
      <c r="BHR76" s="629"/>
      <c r="BHS76" s="629"/>
      <c r="BHT76" s="629"/>
      <c r="BHU76" s="629"/>
      <c r="BHV76" s="629"/>
      <c r="BHW76" s="629"/>
      <c r="BHX76" s="629"/>
      <c r="BHY76" s="629"/>
      <c r="BHZ76" s="629"/>
      <c r="BIA76" s="629"/>
      <c r="BIB76" s="629"/>
      <c r="BIC76" s="629"/>
      <c r="BID76" s="629"/>
      <c r="BIE76" s="629"/>
      <c r="BIF76" s="629"/>
      <c r="BIG76" s="629"/>
      <c r="BIH76" s="629"/>
      <c r="BII76" s="629"/>
      <c r="BIJ76" s="629"/>
      <c r="BIK76" s="629"/>
      <c r="BIL76" s="629"/>
      <c r="BIM76" s="629"/>
      <c r="BIN76" s="629"/>
      <c r="BIO76" s="629"/>
      <c r="BIP76" s="629"/>
      <c r="BIQ76" s="629"/>
      <c r="BIR76" s="629"/>
      <c r="BIS76" s="629"/>
      <c r="BIT76" s="629"/>
      <c r="BIU76" s="629"/>
      <c r="BIV76" s="629"/>
      <c r="BIW76" s="629"/>
      <c r="BIX76" s="629"/>
      <c r="BIY76" s="629"/>
      <c r="BIZ76" s="629"/>
      <c r="BJA76" s="629"/>
      <c r="BJB76" s="629"/>
      <c r="BJC76" s="629"/>
      <c r="BJD76" s="629"/>
      <c r="BJE76" s="629"/>
      <c r="BJF76" s="629"/>
      <c r="BJG76" s="629"/>
      <c r="BJH76" s="629"/>
      <c r="BJI76" s="629"/>
      <c r="BJJ76" s="629"/>
      <c r="BJK76" s="629"/>
      <c r="BJL76" s="629"/>
      <c r="BJM76" s="629"/>
      <c r="BJN76" s="629"/>
      <c r="BJO76" s="629"/>
      <c r="BJP76" s="629"/>
      <c r="BJQ76" s="629"/>
      <c r="BJR76" s="629"/>
      <c r="BJS76" s="629"/>
      <c r="BJT76" s="629"/>
      <c r="BJU76" s="629"/>
      <c r="BJV76" s="629"/>
      <c r="BJW76" s="629"/>
      <c r="BJX76" s="629"/>
      <c r="BJY76" s="629"/>
      <c r="BJZ76" s="629"/>
      <c r="BKA76" s="629"/>
      <c r="BKB76" s="629"/>
      <c r="BKC76" s="629"/>
      <c r="BKD76" s="629"/>
      <c r="BKE76" s="629"/>
      <c r="BKF76" s="629"/>
      <c r="BKG76" s="629"/>
      <c r="BKH76" s="629"/>
      <c r="BKI76" s="629"/>
      <c r="BKJ76" s="629"/>
      <c r="BKK76" s="629"/>
      <c r="BKL76" s="629"/>
      <c r="BKM76" s="629"/>
      <c r="BKN76" s="629"/>
      <c r="BKO76" s="629"/>
      <c r="BKP76" s="629"/>
      <c r="BKQ76" s="629"/>
      <c r="BKR76" s="629"/>
      <c r="BKS76" s="629"/>
      <c r="BKT76" s="629"/>
      <c r="BKU76" s="629"/>
      <c r="BKV76" s="629"/>
      <c r="BKW76" s="629"/>
      <c r="BKX76" s="629"/>
      <c r="BKY76" s="629"/>
      <c r="BKZ76" s="629"/>
      <c r="BLA76" s="629"/>
      <c r="BLB76" s="629"/>
      <c r="BLC76" s="629"/>
      <c r="BLD76" s="629"/>
      <c r="BLE76" s="629"/>
      <c r="BLF76" s="629"/>
      <c r="BLG76" s="629"/>
      <c r="BLH76" s="629"/>
      <c r="BLI76" s="629"/>
      <c r="BLJ76" s="629"/>
      <c r="BLK76" s="629"/>
      <c r="BLL76" s="629"/>
      <c r="BLM76" s="629"/>
      <c r="BLN76" s="629"/>
      <c r="BLO76" s="629"/>
      <c r="BLP76" s="629"/>
      <c r="BLQ76" s="629"/>
      <c r="BLR76" s="629"/>
      <c r="BLS76" s="629"/>
      <c r="BLT76" s="629"/>
      <c r="BLU76" s="629"/>
      <c r="BLV76" s="629"/>
      <c r="BLW76" s="629"/>
      <c r="BLX76" s="629"/>
      <c r="BLY76" s="629"/>
      <c r="BLZ76" s="629"/>
      <c r="BMA76" s="629"/>
      <c r="BMB76" s="629"/>
      <c r="BMC76" s="629"/>
      <c r="BMD76" s="629"/>
      <c r="BME76" s="629"/>
      <c r="BMF76" s="629"/>
      <c r="BMG76" s="629"/>
      <c r="BMH76" s="629"/>
      <c r="BMI76" s="629"/>
      <c r="BMJ76" s="629"/>
      <c r="BMK76" s="629"/>
      <c r="BML76" s="629"/>
      <c r="BMM76" s="629"/>
      <c r="BMN76" s="629"/>
      <c r="BMO76" s="629"/>
      <c r="BMP76" s="629"/>
      <c r="BMQ76" s="629"/>
      <c r="BMR76" s="629"/>
      <c r="BMS76" s="629"/>
      <c r="BMT76" s="629"/>
      <c r="BMU76" s="629"/>
      <c r="BMV76" s="629"/>
      <c r="BMW76" s="629"/>
      <c r="BMX76" s="629"/>
      <c r="BMY76" s="629"/>
      <c r="BMZ76" s="629"/>
      <c r="BNA76" s="629"/>
      <c r="BNB76" s="629"/>
      <c r="BNC76" s="629"/>
      <c r="BND76" s="629"/>
      <c r="BNE76" s="629"/>
      <c r="BNF76" s="629"/>
      <c r="BNG76" s="629"/>
      <c r="BNH76" s="629"/>
      <c r="BNI76" s="629"/>
      <c r="BNJ76" s="629"/>
      <c r="BNK76" s="629"/>
      <c r="BNL76" s="629"/>
      <c r="BNM76" s="629"/>
      <c r="BNN76" s="629"/>
      <c r="BNO76" s="629"/>
      <c r="BNP76" s="629"/>
      <c r="BNQ76" s="629"/>
      <c r="BNR76" s="629"/>
      <c r="BNS76" s="629"/>
      <c r="BNT76" s="629"/>
      <c r="BNU76" s="629"/>
      <c r="BNV76" s="629"/>
      <c r="BNW76" s="629"/>
      <c r="BNX76" s="629"/>
      <c r="BNY76" s="629"/>
      <c r="BNZ76" s="629"/>
      <c r="BOA76" s="629"/>
      <c r="BOB76" s="629"/>
      <c r="BOC76" s="629"/>
      <c r="BOD76" s="629"/>
      <c r="BOE76" s="629"/>
      <c r="BOF76" s="629"/>
      <c r="BOG76" s="629"/>
      <c r="BOH76" s="629"/>
      <c r="BOI76" s="629"/>
      <c r="BOJ76" s="629"/>
      <c r="BOK76" s="629"/>
      <c r="BOL76" s="629"/>
      <c r="BOM76" s="629"/>
      <c r="BON76" s="629"/>
      <c r="BOO76" s="629"/>
      <c r="BOP76" s="629"/>
      <c r="BOQ76" s="629"/>
      <c r="BOR76" s="629"/>
      <c r="BOS76" s="629"/>
      <c r="BOT76" s="629"/>
      <c r="BOU76" s="629"/>
      <c r="BOV76" s="629"/>
      <c r="BOW76" s="629"/>
      <c r="BOX76" s="629"/>
      <c r="BOY76" s="629"/>
      <c r="BOZ76" s="629"/>
      <c r="BPA76" s="629"/>
      <c r="BPB76" s="629"/>
      <c r="BPC76" s="629"/>
      <c r="BPD76" s="629"/>
      <c r="BPE76" s="629"/>
      <c r="BPF76" s="629"/>
      <c r="BPG76" s="629"/>
      <c r="BPH76" s="629"/>
      <c r="BPI76" s="629"/>
      <c r="BPJ76" s="629"/>
      <c r="BPK76" s="629"/>
      <c r="BPL76" s="629"/>
      <c r="BPM76" s="629"/>
      <c r="BPN76" s="629"/>
      <c r="BPO76" s="629"/>
      <c r="BPP76" s="629"/>
      <c r="BPQ76" s="629"/>
      <c r="BPR76" s="629"/>
      <c r="BPS76" s="629"/>
      <c r="BPT76" s="629"/>
      <c r="BPU76" s="629"/>
      <c r="BPV76" s="629"/>
      <c r="BPW76" s="629"/>
      <c r="BPX76" s="629"/>
      <c r="BPY76" s="629"/>
      <c r="BPZ76" s="629"/>
      <c r="BQA76" s="629"/>
      <c r="BQB76" s="629"/>
      <c r="BQC76" s="629"/>
      <c r="BQD76" s="629"/>
      <c r="BQE76" s="629"/>
      <c r="BQF76" s="629"/>
      <c r="BQG76" s="629"/>
      <c r="BQH76" s="629"/>
      <c r="BQI76" s="629"/>
      <c r="BQJ76" s="629"/>
      <c r="BQK76" s="629"/>
      <c r="BQL76" s="629"/>
      <c r="BQM76" s="629"/>
      <c r="BQN76" s="629"/>
      <c r="BQO76" s="629"/>
      <c r="BQP76" s="629"/>
      <c r="BQQ76" s="629"/>
      <c r="BQR76" s="629"/>
      <c r="BQS76" s="629"/>
      <c r="BQT76" s="629"/>
      <c r="BQU76" s="629"/>
      <c r="BQV76" s="629"/>
      <c r="BQW76" s="629"/>
      <c r="BQX76" s="629"/>
      <c r="BQY76" s="629"/>
      <c r="BQZ76" s="629"/>
      <c r="BRA76" s="629"/>
      <c r="BRB76" s="629"/>
      <c r="BRC76" s="629"/>
      <c r="BRD76" s="629"/>
      <c r="BRE76" s="629"/>
      <c r="BRF76" s="629"/>
      <c r="BRG76" s="629"/>
      <c r="BRH76" s="629"/>
      <c r="BRI76" s="629"/>
      <c r="BRJ76" s="629"/>
      <c r="BRK76" s="629"/>
      <c r="BRL76" s="629"/>
      <c r="BRM76" s="629"/>
      <c r="BRN76" s="629"/>
      <c r="BRO76" s="629"/>
      <c r="BRP76" s="629"/>
      <c r="BRQ76" s="629"/>
      <c r="BRR76" s="629"/>
      <c r="BRS76" s="629"/>
      <c r="BRT76" s="629"/>
      <c r="BRU76" s="629"/>
      <c r="BRV76" s="629"/>
      <c r="BRW76" s="629"/>
      <c r="BRX76" s="629"/>
      <c r="BRY76" s="629"/>
      <c r="BRZ76" s="629"/>
      <c r="BSA76" s="629"/>
      <c r="BSB76" s="629"/>
      <c r="BSC76" s="629"/>
      <c r="BSD76" s="629"/>
      <c r="BSE76" s="629"/>
      <c r="BSF76" s="629"/>
      <c r="BSG76" s="629"/>
      <c r="BSH76" s="629"/>
      <c r="BSI76" s="629"/>
      <c r="BSJ76" s="629"/>
      <c r="BSK76" s="629"/>
      <c r="BSL76" s="629"/>
      <c r="BSM76" s="629"/>
      <c r="BSN76" s="629"/>
      <c r="BSO76" s="629"/>
      <c r="BSP76" s="629"/>
      <c r="BSQ76" s="629"/>
      <c r="BSR76" s="629"/>
      <c r="BSS76" s="629"/>
      <c r="BST76" s="629"/>
      <c r="BSU76" s="629"/>
      <c r="BSV76" s="629"/>
      <c r="BSW76" s="629"/>
      <c r="BSX76" s="629"/>
      <c r="BSY76" s="629"/>
      <c r="BSZ76" s="629"/>
      <c r="BTA76" s="629"/>
      <c r="BTB76" s="629"/>
      <c r="BTC76" s="629"/>
      <c r="BTD76" s="629"/>
      <c r="BTE76" s="629"/>
      <c r="BTF76" s="629"/>
      <c r="BTG76" s="629"/>
      <c r="BTH76" s="629"/>
      <c r="BTI76" s="629"/>
      <c r="BTJ76" s="629"/>
      <c r="BTK76" s="629"/>
      <c r="BTL76" s="629"/>
      <c r="BTM76" s="629"/>
      <c r="BTN76" s="629"/>
      <c r="BTO76" s="629"/>
      <c r="BTP76" s="629"/>
      <c r="BTQ76" s="629"/>
      <c r="BTR76" s="629"/>
      <c r="BTS76" s="629"/>
      <c r="BTT76" s="629"/>
      <c r="BTU76" s="629"/>
      <c r="BTV76" s="629"/>
      <c r="BTW76" s="629"/>
      <c r="BTX76" s="629"/>
      <c r="BTY76" s="629"/>
      <c r="BTZ76" s="629"/>
      <c r="BUA76" s="629"/>
      <c r="BUB76" s="629"/>
      <c r="BUC76" s="629"/>
      <c r="BUD76" s="629"/>
      <c r="BUE76" s="629"/>
      <c r="BUF76" s="629"/>
      <c r="BUG76" s="629"/>
      <c r="BUH76" s="629"/>
      <c r="BUI76" s="629"/>
      <c r="BUJ76" s="629"/>
      <c r="BUK76" s="629"/>
      <c r="BUL76" s="629"/>
      <c r="BUM76" s="629"/>
      <c r="BUN76" s="629"/>
      <c r="BUO76" s="629"/>
      <c r="BUP76" s="629"/>
      <c r="BUQ76" s="629"/>
      <c r="BUR76" s="629"/>
      <c r="BUS76" s="629"/>
      <c r="BUT76" s="629"/>
      <c r="BUU76" s="629"/>
      <c r="BUV76" s="629"/>
      <c r="BUW76" s="629"/>
      <c r="BUX76" s="629"/>
      <c r="BUY76" s="629"/>
      <c r="BUZ76" s="629"/>
      <c r="BVA76" s="629"/>
      <c r="BVB76" s="629"/>
      <c r="BVC76" s="629"/>
      <c r="BVD76" s="629"/>
      <c r="BVE76" s="629"/>
      <c r="BVF76" s="629"/>
      <c r="BVG76" s="629"/>
      <c r="BVH76" s="629"/>
      <c r="BVI76" s="629"/>
      <c r="BVJ76" s="629"/>
      <c r="BVK76" s="629"/>
      <c r="BVL76" s="629"/>
      <c r="BVM76" s="629"/>
      <c r="BVN76" s="629"/>
      <c r="BVO76" s="629"/>
      <c r="BVP76" s="629"/>
      <c r="BVQ76" s="629"/>
      <c r="BVR76" s="629"/>
      <c r="BVS76" s="629"/>
      <c r="BVT76" s="629"/>
      <c r="BVU76" s="629"/>
      <c r="BVV76" s="629"/>
      <c r="BVW76" s="629"/>
      <c r="BVX76" s="629"/>
      <c r="BVY76" s="629"/>
      <c r="BVZ76" s="629"/>
      <c r="BWA76" s="629"/>
      <c r="BWB76" s="629"/>
      <c r="BWC76" s="629"/>
      <c r="BWD76" s="629"/>
      <c r="BWE76" s="629"/>
      <c r="BWF76" s="629"/>
      <c r="BWG76" s="629"/>
      <c r="BWH76" s="629"/>
      <c r="BWI76" s="629"/>
      <c r="BWJ76" s="629"/>
      <c r="BWK76" s="629"/>
      <c r="BWL76" s="629"/>
      <c r="BWM76" s="629"/>
      <c r="BWN76" s="629"/>
      <c r="BWO76" s="629"/>
      <c r="BWP76" s="629"/>
      <c r="BWQ76" s="629"/>
      <c r="BWR76" s="629"/>
      <c r="BWS76" s="629"/>
      <c r="BWT76" s="629"/>
      <c r="BWU76" s="629"/>
      <c r="BWV76" s="629"/>
      <c r="BWW76" s="629"/>
      <c r="BWX76" s="629"/>
      <c r="BWY76" s="629"/>
      <c r="BWZ76" s="629"/>
      <c r="BXA76" s="629"/>
      <c r="BXB76" s="629"/>
      <c r="BXC76" s="629"/>
      <c r="BXD76" s="629"/>
      <c r="BXE76" s="629"/>
      <c r="BXF76" s="629"/>
      <c r="BXG76" s="629"/>
      <c r="BXH76" s="629"/>
      <c r="BXI76" s="629"/>
      <c r="BXJ76" s="629"/>
      <c r="BXK76" s="629"/>
      <c r="BXL76" s="629"/>
      <c r="BXM76" s="629"/>
      <c r="BXN76" s="629"/>
      <c r="BXO76" s="629"/>
      <c r="BXP76" s="629"/>
      <c r="BXQ76" s="629"/>
      <c r="BXR76" s="629"/>
      <c r="BXS76" s="629"/>
      <c r="BXT76" s="629"/>
      <c r="BXU76" s="629"/>
      <c r="BXV76" s="629"/>
      <c r="BXW76" s="629"/>
      <c r="BXX76" s="629"/>
      <c r="BXY76" s="629"/>
      <c r="BXZ76" s="629"/>
      <c r="BYA76" s="629"/>
      <c r="BYB76" s="629"/>
      <c r="BYC76" s="629"/>
      <c r="BYD76" s="629"/>
      <c r="BYE76" s="629"/>
      <c r="BYF76" s="629"/>
      <c r="BYG76" s="629"/>
      <c r="BYH76" s="629"/>
      <c r="BYI76" s="629"/>
      <c r="BYJ76" s="629"/>
      <c r="BYK76" s="629"/>
      <c r="BYL76" s="629"/>
      <c r="BYM76" s="629"/>
      <c r="BYN76" s="629"/>
      <c r="BYO76" s="629"/>
      <c r="BYP76" s="629"/>
      <c r="BYQ76" s="629"/>
      <c r="BYR76" s="629"/>
      <c r="BYS76" s="629"/>
      <c r="BYT76" s="629"/>
      <c r="BYU76" s="629"/>
      <c r="BYV76" s="629"/>
      <c r="BYW76" s="629"/>
      <c r="BYX76" s="629"/>
      <c r="BYY76" s="629"/>
      <c r="BYZ76" s="629"/>
      <c r="BZA76" s="629"/>
      <c r="BZB76" s="629"/>
      <c r="BZC76" s="629"/>
      <c r="BZD76" s="629"/>
      <c r="BZE76" s="629"/>
      <c r="BZF76" s="629"/>
      <c r="BZG76" s="629"/>
      <c r="BZH76" s="629"/>
      <c r="BZI76" s="629"/>
      <c r="BZJ76" s="629"/>
      <c r="BZK76" s="629"/>
      <c r="BZL76" s="629"/>
      <c r="BZM76" s="629"/>
      <c r="BZN76" s="629"/>
      <c r="BZO76" s="629"/>
      <c r="BZP76" s="629"/>
      <c r="BZQ76" s="629"/>
      <c r="BZR76" s="629"/>
      <c r="BZS76" s="629"/>
      <c r="BZT76" s="629"/>
      <c r="BZU76" s="629"/>
      <c r="BZV76" s="629"/>
      <c r="BZW76" s="629"/>
      <c r="BZX76" s="629"/>
      <c r="BZY76" s="629"/>
      <c r="BZZ76" s="629"/>
      <c r="CAA76" s="629"/>
      <c r="CAB76" s="629"/>
      <c r="CAC76" s="629"/>
      <c r="CAD76" s="629"/>
      <c r="CAE76" s="629"/>
      <c r="CAF76" s="629"/>
      <c r="CAG76" s="629"/>
      <c r="CAH76" s="629"/>
      <c r="CAI76" s="629"/>
      <c r="CAJ76" s="629"/>
      <c r="CAK76" s="629"/>
      <c r="CAL76" s="629"/>
      <c r="CAM76" s="629"/>
      <c r="CAN76" s="629"/>
      <c r="CAO76" s="629"/>
      <c r="CAP76" s="629"/>
      <c r="CAQ76" s="629"/>
      <c r="CAR76" s="629"/>
      <c r="CAS76" s="629"/>
      <c r="CAT76" s="629"/>
      <c r="CAU76" s="629"/>
      <c r="CAV76" s="629"/>
      <c r="CAW76" s="629"/>
      <c r="CAX76" s="629"/>
      <c r="CAY76" s="629"/>
      <c r="CAZ76" s="629"/>
      <c r="CBA76" s="629"/>
      <c r="CBB76" s="629"/>
      <c r="CBC76" s="629"/>
      <c r="CBD76" s="629"/>
      <c r="CBE76" s="629"/>
      <c r="CBF76" s="629"/>
      <c r="CBG76" s="629"/>
      <c r="CBH76" s="629"/>
      <c r="CBI76" s="629"/>
      <c r="CBJ76" s="629"/>
      <c r="CBK76" s="629"/>
      <c r="CBL76" s="629"/>
      <c r="CBM76" s="629"/>
      <c r="CBN76" s="629"/>
      <c r="CBO76" s="629"/>
      <c r="CBP76" s="629"/>
      <c r="CBQ76" s="629"/>
      <c r="CBR76" s="629"/>
      <c r="CBS76" s="629"/>
      <c r="CBT76" s="629"/>
      <c r="CBU76" s="629"/>
      <c r="CBV76" s="629"/>
      <c r="CBW76" s="629"/>
      <c r="CBX76" s="629"/>
      <c r="CBY76" s="629"/>
      <c r="CBZ76" s="629"/>
      <c r="CCA76" s="629"/>
      <c r="CCB76" s="629"/>
      <c r="CCC76" s="629"/>
      <c r="CCD76" s="629"/>
      <c r="CCE76" s="629"/>
      <c r="CCF76" s="629"/>
      <c r="CCG76" s="629"/>
      <c r="CCH76" s="629"/>
      <c r="CCI76" s="629"/>
      <c r="CCJ76" s="629"/>
      <c r="CCK76" s="629"/>
      <c r="CCL76" s="629"/>
      <c r="CCM76" s="629"/>
      <c r="CCN76" s="629"/>
      <c r="CCO76" s="629"/>
      <c r="CCP76" s="629"/>
      <c r="CCQ76" s="629"/>
      <c r="CCR76" s="629"/>
      <c r="CCS76" s="629"/>
      <c r="CCT76" s="629"/>
      <c r="CCU76" s="629"/>
      <c r="CCV76" s="629"/>
      <c r="CCW76" s="629"/>
      <c r="CCX76" s="629"/>
      <c r="CCY76" s="629"/>
      <c r="CCZ76" s="629"/>
      <c r="CDA76" s="629"/>
      <c r="CDB76" s="629"/>
      <c r="CDC76" s="629"/>
      <c r="CDD76" s="629"/>
      <c r="CDE76" s="629"/>
      <c r="CDF76" s="629"/>
      <c r="CDG76" s="629"/>
      <c r="CDH76" s="629"/>
      <c r="CDI76" s="629"/>
      <c r="CDJ76" s="629"/>
      <c r="CDK76" s="629"/>
      <c r="CDL76" s="629"/>
      <c r="CDM76" s="629"/>
      <c r="CDN76" s="629"/>
      <c r="CDO76" s="629"/>
      <c r="CDP76" s="629"/>
      <c r="CDQ76" s="629"/>
      <c r="CDR76" s="629"/>
      <c r="CDS76" s="629"/>
      <c r="CDT76" s="629"/>
      <c r="CDU76" s="629"/>
      <c r="CDV76" s="629"/>
      <c r="CDW76" s="629"/>
      <c r="CDX76" s="629"/>
      <c r="CDY76" s="629"/>
      <c r="CDZ76" s="629"/>
      <c r="CEA76" s="629"/>
      <c r="CEB76" s="629"/>
      <c r="CEC76" s="629"/>
      <c r="CED76" s="629"/>
      <c r="CEE76" s="629"/>
      <c r="CEF76" s="629"/>
      <c r="CEG76" s="629"/>
      <c r="CEH76" s="629"/>
      <c r="CEI76" s="629"/>
      <c r="CEJ76" s="629"/>
      <c r="CEK76" s="629"/>
      <c r="CEL76" s="629"/>
      <c r="CEM76" s="629"/>
      <c r="CEN76" s="629"/>
      <c r="CEO76" s="629"/>
      <c r="CEP76" s="629"/>
      <c r="CEQ76" s="629"/>
      <c r="CER76" s="629"/>
      <c r="CES76" s="629"/>
      <c r="CET76" s="629"/>
      <c r="CEU76" s="629"/>
      <c r="CEV76" s="629"/>
      <c r="CEW76" s="629"/>
      <c r="CEX76" s="629"/>
      <c r="CEY76" s="629"/>
      <c r="CEZ76" s="629"/>
      <c r="CFA76" s="629"/>
      <c r="CFB76" s="629"/>
      <c r="CFC76" s="629"/>
      <c r="CFD76" s="629"/>
      <c r="CFE76" s="629"/>
      <c r="CFF76" s="629"/>
      <c r="CFG76" s="629"/>
      <c r="CFH76" s="629"/>
      <c r="CFI76" s="629"/>
      <c r="CFJ76" s="629"/>
      <c r="CFK76" s="629"/>
      <c r="CFL76" s="629"/>
      <c r="CFM76" s="629"/>
      <c r="CFN76" s="629"/>
      <c r="CFO76" s="629"/>
      <c r="CFP76" s="629"/>
      <c r="CFQ76" s="629"/>
      <c r="CFR76" s="629"/>
      <c r="CFS76" s="629"/>
      <c r="CFT76" s="629"/>
      <c r="CFU76" s="629"/>
      <c r="CFV76" s="629"/>
      <c r="CFW76" s="629"/>
      <c r="CFX76" s="629"/>
      <c r="CFY76" s="629"/>
      <c r="CFZ76" s="629"/>
      <c r="CGA76" s="629"/>
      <c r="CGB76" s="629"/>
      <c r="CGC76" s="629"/>
      <c r="CGD76" s="629"/>
      <c r="CGE76" s="629"/>
      <c r="CGF76" s="629"/>
      <c r="CGG76" s="629"/>
      <c r="CGH76" s="629"/>
      <c r="CGI76" s="629"/>
      <c r="CGJ76" s="629"/>
      <c r="CGK76" s="629"/>
      <c r="CGL76" s="629"/>
      <c r="CGM76" s="629"/>
      <c r="CGN76" s="629"/>
      <c r="CGO76" s="629"/>
      <c r="CGP76" s="629"/>
      <c r="CGQ76" s="629"/>
      <c r="CGR76" s="629"/>
      <c r="CGS76" s="629"/>
      <c r="CGT76" s="629"/>
      <c r="CGU76" s="629"/>
      <c r="CGV76" s="629"/>
      <c r="CGW76" s="629"/>
      <c r="CGX76" s="629"/>
      <c r="CGY76" s="629"/>
      <c r="CGZ76" s="629"/>
      <c r="CHA76" s="629"/>
      <c r="CHB76" s="629"/>
      <c r="CHC76" s="629"/>
      <c r="CHD76" s="629"/>
      <c r="CHE76" s="629"/>
      <c r="CHF76" s="629"/>
      <c r="CHG76" s="629"/>
      <c r="CHH76" s="629"/>
      <c r="CHI76" s="629"/>
      <c r="CHJ76" s="629"/>
      <c r="CHK76" s="629"/>
      <c r="CHL76" s="629"/>
      <c r="CHM76" s="629"/>
      <c r="CHN76" s="629"/>
      <c r="CHO76" s="629"/>
      <c r="CHP76" s="629"/>
      <c r="CHQ76" s="629"/>
      <c r="CHR76" s="629"/>
      <c r="CHS76" s="629"/>
      <c r="CHT76" s="629"/>
      <c r="CHU76" s="629"/>
      <c r="CHV76" s="629"/>
      <c r="CHW76" s="629"/>
      <c r="CHX76" s="629"/>
      <c r="CHY76" s="629"/>
      <c r="CHZ76" s="629"/>
      <c r="CIA76" s="629"/>
      <c r="CIB76" s="629"/>
      <c r="CIC76" s="629"/>
      <c r="CID76" s="629"/>
      <c r="CIE76" s="629"/>
      <c r="CIF76" s="629"/>
      <c r="CIG76" s="629"/>
      <c r="CIH76" s="629"/>
      <c r="CII76" s="629"/>
      <c r="CIJ76" s="629"/>
      <c r="CIK76" s="629"/>
      <c r="CIL76" s="629"/>
      <c r="CIM76" s="629"/>
      <c r="CIN76" s="629"/>
      <c r="CIO76" s="629"/>
      <c r="CIP76" s="629"/>
      <c r="CIQ76" s="629"/>
      <c r="CIR76" s="629"/>
      <c r="CIS76" s="629"/>
      <c r="CIT76" s="629"/>
      <c r="CIU76" s="629"/>
      <c r="CIV76" s="629"/>
      <c r="CIW76" s="629"/>
      <c r="CIX76" s="629"/>
      <c r="CIY76" s="629"/>
      <c r="CIZ76" s="629"/>
      <c r="CJA76" s="629"/>
      <c r="CJB76" s="629"/>
      <c r="CJC76" s="629"/>
      <c r="CJD76" s="629"/>
      <c r="CJE76" s="629"/>
      <c r="CJF76" s="629"/>
      <c r="CJG76" s="629"/>
      <c r="CJH76" s="629"/>
      <c r="CJI76" s="629"/>
      <c r="CJJ76" s="629"/>
      <c r="CJK76" s="629"/>
      <c r="CJL76" s="629"/>
      <c r="CJM76" s="629"/>
      <c r="CJN76" s="629"/>
      <c r="CJO76" s="629"/>
      <c r="CJP76" s="629"/>
      <c r="CJQ76" s="629"/>
      <c r="CJR76" s="629"/>
      <c r="CJS76" s="629"/>
      <c r="CJT76" s="629"/>
      <c r="CJU76" s="629"/>
      <c r="CJV76" s="629"/>
      <c r="CJW76" s="629"/>
      <c r="CJX76" s="629"/>
      <c r="CJY76" s="629"/>
      <c r="CJZ76" s="629"/>
      <c r="CKA76" s="629"/>
      <c r="CKB76" s="629"/>
      <c r="CKC76" s="629"/>
      <c r="CKD76" s="629"/>
      <c r="CKE76" s="629"/>
      <c r="CKF76" s="629"/>
      <c r="CKG76" s="629"/>
      <c r="CKH76" s="629"/>
      <c r="CKI76" s="629"/>
      <c r="CKJ76" s="629"/>
      <c r="CKK76" s="629"/>
      <c r="CKL76" s="629"/>
      <c r="CKM76" s="629"/>
      <c r="CKN76" s="629"/>
      <c r="CKO76" s="629"/>
      <c r="CKP76" s="629"/>
      <c r="CKQ76" s="629"/>
      <c r="CKR76" s="629"/>
      <c r="CKS76" s="629"/>
      <c r="CKT76" s="629"/>
      <c r="CKU76" s="629"/>
      <c r="CKV76" s="629"/>
      <c r="CKW76" s="629"/>
      <c r="CKX76" s="629"/>
      <c r="CKY76" s="629"/>
      <c r="CKZ76" s="629"/>
      <c r="CLA76" s="629"/>
      <c r="CLB76" s="629"/>
      <c r="CLC76" s="629"/>
      <c r="CLD76" s="629"/>
      <c r="CLE76" s="629"/>
      <c r="CLF76" s="629"/>
      <c r="CLG76" s="629"/>
      <c r="CLH76" s="629"/>
      <c r="CLI76" s="629"/>
      <c r="CLJ76" s="629"/>
      <c r="CLK76" s="629"/>
      <c r="CLL76" s="629"/>
      <c r="CLM76" s="629"/>
      <c r="CLN76" s="629"/>
      <c r="CLO76" s="629"/>
      <c r="CLP76" s="629"/>
      <c r="CLQ76" s="629"/>
      <c r="CLR76" s="629"/>
      <c r="CLS76" s="629"/>
      <c r="CLT76" s="629"/>
      <c r="CLU76" s="629"/>
      <c r="CLV76" s="629"/>
      <c r="CLW76" s="629"/>
      <c r="CLX76" s="629"/>
      <c r="CLY76" s="629"/>
      <c r="CLZ76" s="629"/>
      <c r="CMA76" s="629"/>
      <c r="CMB76" s="629"/>
      <c r="CMC76" s="629"/>
      <c r="CMD76" s="629"/>
      <c r="CME76" s="629"/>
      <c r="CMF76" s="629"/>
      <c r="CMG76" s="629"/>
      <c r="CMH76" s="629"/>
      <c r="CMI76" s="629"/>
      <c r="CMJ76" s="629"/>
      <c r="CMK76" s="629"/>
      <c r="CML76" s="629"/>
      <c r="CMM76" s="629"/>
      <c r="CMN76" s="629"/>
      <c r="CMO76" s="629"/>
      <c r="CMP76" s="629"/>
      <c r="CMQ76" s="629"/>
      <c r="CMR76" s="629"/>
      <c r="CMS76" s="629"/>
      <c r="CMT76" s="629"/>
      <c r="CMU76" s="629"/>
      <c r="CMV76" s="629"/>
      <c r="CMW76" s="629"/>
      <c r="CMX76" s="629"/>
      <c r="CMY76" s="629"/>
      <c r="CMZ76" s="629"/>
      <c r="CNA76" s="629"/>
      <c r="CNB76" s="629"/>
      <c r="CNC76" s="629"/>
      <c r="CND76" s="629"/>
      <c r="CNE76" s="629"/>
      <c r="CNF76" s="629"/>
      <c r="CNG76" s="629"/>
      <c r="CNH76" s="629"/>
      <c r="CNI76" s="629"/>
      <c r="CNJ76" s="629"/>
      <c r="CNK76" s="629"/>
      <c r="CNL76" s="629"/>
      <c r="CNM76" s="629"/>
      <c r="CNN76" s="629"/>
      <c r="CNO76" s="629"/>
      <c r="CNP76" s="629"/>
      <c r="CNQ76" s="629"/>
      <c r="CNR76" s="629"/>
      <c r="CNS76" s="629"/>
      <c r="CNT76" s="629"/>
      <c r="CNU76" s="629"/>
      <c r="CNV76" s="629"/>
      <c r="CNW76" s="629"/>
      <c r="CNX76" s="629"/>
      <c r="CNY76" s="629"/>
      <c r="CNZ76" s="629"/>
      <c r="COA76" s="629"/>
      <c r="COB76" s="629"/>
      <c r="COC76" s="629"/>
      <c r="COD76" s="629"/>
      <c r="COE76" s="629"/>
      <c r="COF76" s="629"/>
      <c r="COG76" s="629"/>
      <c r="COH76" s="629"/>
      <c r="COI76" s="629"/>
      <c r="COJ76" s="629"/>
      <c r="COK76" s="629"/>
      <c r="COL76" s="629"/>
      <c r="COM76" s="629"/>
      <c r="CON76" s="629"/>
      <c r="COO76" s="629"/>
      <c r="COP76" s="629"/>
      <c r="COQ76" s="629"/>
      <c r="COR76" s="629"/>
      <c r="COS76" s="629"/>
      <c r="COT76" s="629"/>
      <c r="COU76" s="629"/>
      <c r="COV76" s="629"/>
      <c r="COW76" s="629"/>
      <c r="COX76" s="629"/>
      <c r="COY76" s="629"/>
      <c r="COZ76" s="629"/>
      <c r="CPA76" s="629"/>
      <c r="CPB76" s="629"/>
      <c r="CPC76" s="629"/>
      <c r="CPD76" s="629"/>
      <c r="CPE76" s="629"/>
      <c r="CPF76" s="629"/>
      <c r="CPG76" s="629"/>
      <c r="CPH76" s="629"/>
      <c r="CPI76" s="629"/>
      <c r="CPJ76" s="629"/>
      <c r="CPK76" s="629"/>
      <c r="CPL76" s="629"/>
      <c r="CPM76" s="629"/>
      <c r="CPN76" s="629"/>
      <c r="CPO76" s="629"/>
      <c r="CPP76" s="629"/>
      <c r="CPQ76" s="629"/>
      <c r="CPR76" s="629"/>
      <c r="CPS76" s="629"/>
      <c r="CPT76" s="629"/>
      <c r="CPU76" s="629"/>
      <c r="CPV76" s="629"/>
      <c r="CPW76" s="629"/>
      <c r="CPX76" s="629"/>
      <c r="CPY76" s="629"/>
      <c r="CPZ76" s="629"/>
      <c r="CQA76" s="629"/>
      <c r="CQB76" s="629"/>
      <c r="CQC76" s="629"/>
      <c r="CQD76" s="629"/>
      <c r="CQE76" s="629"/>
      <c r="CQF76" s="629"/>
      <c r="CQG76" s="629"/>
      <c r="CQH76" s="629"/>
      <c r="CQI76" s="629"/>
      <c r="CQJ76" s="629"/>
      <c r="CQK76" s="629"/>
      <c r="CQL76" s="629"/>
      <c r="CQM76" s="629"/>
      <c r="CQN76" s="629"/>
      <c r="CQO76" s="629"/>
      <c r="CQP76" s="629"/>
      <c r="CQQ76" s="629"/>
      <c r="CQR76" s="629"/>
      <c r="CQS76" s="629"/>
      <c r="CQT76" s="629"/>
      <c r="CQU76" s="629"/>
      <c r="CQV76" s="629"/>
      <c r="CQW76" s="629"/>
      <c r="CQX76" s="629"/>
      <c r="CQY76" s="629"/>
      <c r="CQZ76" s="629"/>
      <c r="CRA76" s="629"/>
      <c r="CRB76" s="629"/>
      <c r="CRC76" s="629"/>
      <c r="CRD76" s="629"/>
      <c r="CRE76" s="629"/>
      <c r="CRF76" s="629"/>
      <c r="CRG76" s="629"/>
      <c r="CRH76" s="629"/>
      <c r="CRI76" s="629"/>
      <c r="CRJ76" s="629"/>
      <c r="CRK76" s="629"/>
      <c r="CRL76" s="629"/>
      <c r="CRM76" s="629"/>
      <c r="CRN76" s="629"/>
      <c r="CRO76" s="629"/>
      <c r="CRP76" s="629"/>
      <c r="CRQ76" s="629"/>
      <c r="CRR76" s="629"/>
      <c r="CRS76" s="629"/>
      <c r="CRT76" s="629"/>
      <c r="CRU76" s="629"/>
      <c r="CRV76" s="629"/>
      <c r="CRW76" s="629"/>
      <c r="CRX76" s="629"/>
      <c r="CRY76" s="629"/>
      <c r="CRZ76" s="629"/>
      <c r="CSA76" s="629"/>
      <c r="CSB76" s="629"/>
      <c r="CSC76" s="629"/>
      <c r="CSD76" s="629"/>
      <c r="CSE76" s="629"/>
      <c r="CSF76" s="629"/>
      <c r="CSG76" s="629"/>
      <c r="CSH76" s="629"/>
      <c r="CSI76" s="629"/>
      <c r="CSJ76" s="629"/>
      <c r="CSK76" s="629"/>
      <c r="CSL76" s="629"/>
      <c r="CSM76" s="629"/>
      <c r="CSN76" s="629"/>
      <c r="CSO76" s="629"/>
      <c r="CSP76" s="629"/>
      <c r="CSQ76" s="629"/>
      <c r="CSR76" s="629"/>
      <c r="CSS76" s="629"/>
      <c r="CST76" s="629"/>
      <c r="CSU76" s="629"/>
      <c r="CSV76" s="629"/>
      <c r="CSW76" s="629"/>
      <c r="CSX76" s="629"/>
      <c r="CSY76" s="629"/>
      <c r="CSZ76" s="629"/>
      <c r="CTA76" s="629"/>
      <c r="CTB76" s="629"/>
      <c r="CTC76" s="629"/>
      <c r="CTD76" s="629"/>
      <c r="CTE76" s="629"/>
      <c r="CTF76" s="629"/>
      <c r="CTG76" s="629"/>
      <c r="CTH76" s="629"/>
      <c r="CTI76" s="629"/>
      <c r="CTJ76" s="629"/>
      <c r="CTK76" s="629"/>
      <c r="CTL76" s="629"/>
      <c r="CTM76" s="629"/>
      <c r="CTN76" s="629"/>
      <c r="CTO76" s="629"/>
      <c r="CTP76" s="629"/>
      <c r="CTQ76" s="629"/>
      <c r="CTR76" s="629"/>
      <c r="CTS76" s="629"/>
      <c r="CTT76" s="629"/>
      <c r="CTU76" s="629"/>
      <c r="CTV76" s="629"/>
      <c r="CTW76" s="629"/>
      <c r="CTX76" s="629"/>
      <c r="CTY76" s="629"/>
      <c r="CTZ76" s="629"/>
      <c r="CUA76" s="629"/>
      <c r="CUB76" s="629"/>
      <c r="CUC76" s="629"/>
      <c r="CUD76" s="629"/>
      <c r="CUE76" s="629"/>
      <c r="CUF76" s="629"/>
      <c r="CUG76" s="629"/>
      <c r="CUH76" s="629"/>
      <c r="CUI76" s="629"/>
      <c r="CUJ76" s="629"/>
      <c r="CUK76" s="629"/>
      <c r="CUL76" s="629"/>
      <c r="CUM76" s="629"/>
      <c r="CUN76" s="629"/>
      <c r="CUO76" s="629"/>
      <c r="CUP76" s="629"/>
      <c r="CUQ76" s="629"/>
      <c r="CUR76" s="629"/>
      <c r="CUS76" s="629"/>
      <c r="CUT76" s="629"/>
      <c r="CUU76" s="629"/>
      <c r="CUV76" s="629"/>
      <c r="CUW76" s="629"/>
      <c r="CUX76" s="629"/>
      <c r="CUY76" s="629"/>
      <c r="CUZ76" s="629"/>
      <c r="CVA76" s="629"/>
      <c r="CVB76" s="629"/>
      <c r="CVC76" s="629"/>
      <c r="CVD76" s="629"/>
      <c r="CVE76" s="629"/>
      <c r="CVF76" s="629"/>
      <c r="CVG76" s="629"/>
      <c r="CVH76" s="629"/>
      <c r="CVI76" s="629"/>
      <c r="CVJ76" s="629"/>
      <c r="CVK76" s="629"/>
      <c r="CVL76" s="629"/>
      <c r="CVM76" s="629"/>
      <c r="CVN76" s="629"/>
      <c r="CVO76" s="629"/>
      <c r="CVP76" s="629"/>
      <c r="CVQ76" s="629"/>
      <c r="CVR76" s="629"/>
      <c r="CVS76" s="629"/>
      <c r="CVT76" s="629"/>
      <c r="CVU76" s="629"/>
      <c r="CVV76" s="629"/>
      <c r="CVW76" s="629"/>
      <c r="CVX76" s="629"/>
      <c r="CVY76" s="629"/>
      <c r="CVZ76" s="629"/>
      <c r="CWA76" s="629"/>
      <c r="CWB76" s="629"/>
      <c r="CWC76" s="629"/>
      <c r="CWD76" s="629"/>
      <c r="CWE76" s="629"/>
      <c r="CWF76" s="629"/>
      <c r="CWG76" s="629"/>
      <c r="CWH76" s="629"/>
      <c r="CWI76" s="629"/>
      <c r="CWJ76" s="629"/>
      <c r="CWK76" s="629"/>
      <c r="CWL76" s="629"/>
      <c r="CWM76" s="629"/>
      <c r="CWN76" s="629"/>
      <c r="CWO76" s="629"/>
      <c r="CWP76" s="629"/>
      <c r="CWQ76" s="629"/>
      <c r="CWR76" s="629"/>
      <c r="CWS76" s="629"/>
      <c r="CWT76" s="629"/>
      <c r="CWU76" s="629"/>
      <c r="CWV76" s="629"/>
      <c r="CWW76" s="629"/>
      <c r="CWX76" s="629"/>
      <c r="CWY76" s="629"/>
      <c r="CWZ76" s="629"/>
      <c r="CXA76" s="629"/>
      <c r="CXB76" s="629"/>
      <c r="CXC76" s="629"/>
      <c r="CXD76" s="629"/>
      <c r="CXE76" s="629"/>
      <c r="CXF76" s="629"/>
      <c r="CXG76" s="629"/>
      <c r="CXH76" s="629"/>
      <c r="CXI76" s="629"/>
      <c r="CXJ76" s="629"/>
      <c r="CXK76" s="629"/>
      <c r="CXL76" s="629"/>
      <c r="CXM76" s="629"/>
      <c r="CXN76" s="629"/>
      <c r="CXO76" s="629"/>
      <c r="CXP76" s="629"/>
      <c r="CXQ76" s="629"/>
      <c r="CXR76" s="629"/>
      <c r="CXS76" s="629"/>
      <c r="CXT76" s="629"/>
      <c r="CXU76" s="629"/>
      <c r="CXV76" s="629"/>
      <c r="CXW76" s="629"/>
      <c r="CXX76" s="629"/>
      <c r="CXY76" s="629"/>
      <c r="CXZ76" s="629"/>
      <c r="CYA76" s="629"/>
      <c r="CYB76" s="629"/>
      <c r="CYC76" s="629"/>
      <c r="CYD76" s="629"/>
      <c r="CYE76" s="629"/>
      <c r="CYF76" s="629"/>
      <c r="CYG76" s="629"/>
      <c r="CYH76" s="629"/>
      <c r="CYI76" s="629"/>
      <c r="CYJ76" s="629"/>
      <c r="CYK76" s="629"/>
      <c r="CYL76" s="629"/>
      <c r="CYM76" s="629"/>
      <c r="CYN76" s="629"/>
      <c r="CYO76" s="629"/>
      <c r="CYP76" s="629"/>
      <c r="CYQ76" s="629"/>
      <c r="CYR76" s="629"/>
      <c r="CYS76" s="629"/>
      <c r="CYT76" s="629"/>
      <c r="CYU76" s="629"/>
      <c r="CYV76" s="629"/>
      <c r="CYW76" s="629"/>
      <c r="CYX76" s="629"/>
      <c r="CYY76" s="629"/>
      <c r="CYZ76" s="629"/>
      <c r="CZA76" s="629"/>
      <c r="CZB76" s="629"/>
      <c r="CZC76" s="629"/>
      <c r="CZD76" s="629"/>
      <c r="CZE76" s="629"/>
      <c r="CZF76" s="629"/>
      <c r="CZG76" s="629"/>
      <c r="CZH76" s="629"/>
      <c r="CZI76" s="629"/>
      <c r="CZJ76" s="629"/>
      <c r="CZK76" s="629"/>
      <c r="CZL76" s="629"/>
      <c r="CZM76" s="629"/>
      <c r="CZN76" s="629"/>
      <c r="CZO76" s="629"/>
      <c r="CZP76" s="629"/>
      <c r="CZQ76" s="629"/>
      <c r="CZR76" s="629"/>
      <c r="CZS76" s="629"/>
      <c r="CZT76" s="629"/>
      <c r="CZU76" s="629"/>
      <c r="CZV76" s="629"/>
      <c r="CZW76" s="629"/>
      <c r="CZX76" s="629"/>
      <c r="CZY76" s="629"/>
      <c r="CZZ76" s="629"/>
      <c r="DAA76" s="629"/>
      <c r="DAB76" s="629"/>
      <c r="DAC76" s="629"/>
      <c r="DAD76" s="629"/>
      <c r="DAE76" s="629"/>
      <c r="DAF76" s="629"/>
      <c r="DAG76" s="629"/>
      <c r="DAH76" s="629"/>
      <c r="DAI76" s="629"/>
      <c r="DAJ76" s="629"/>
      <c r="DAK76" s="629"/>
      <c r="DAL76" s="629"/>
      <c r="DAM76" s="629"/>
      <c r="DAN76" s="629"/>
      <c r="DAO76" s="629"/>
      <c r="DAP76" s="629"/>
      <c r="DAQ76" s="629"/>
      <c r="DAR76" s="629"/>
      <c r="DAS76" s="629"/>
      <c r="DAT76" s="629"/>
      <c r="DAU76" s="629"/>
      <c r="DAV76" s="629"/>
      <c r="DAW76" s="629"/>
      <c r="DAX76" s="629"/>
      <c r="DAY76" s="629"/>
      <c r="DAZ76" s="629"/>
      <c r="DBA76" s="629"/>
      <c r="DBB76" s="629"/>
      <c r="DBC76" s="629"/>
      <c r="DBD76" s="629"/>
      <c r="DBE76" s="629"/>
      <c r="DBF76" s="629"/>
      <c r="DBG76" s="629"/>
      <c r="DBH76" s="629"/>
      <c r="DBI76" s="629"/>
      <c r="DBJ76" s="629"/>
      <c r="DBK76" s="629"/>
      <c r="DBL76" s="629"/>
      <c r="DBM76" s="629"/>
      <c r="DBN76" s="629"/>
      <c r="DBO76" s="629"/>
      <c r="DBP76" s="629"/>
      <c r="DBQ76" s="629"/>
      <c r="DBR76" s="629"/>
      <c r="DBS76" s="629"/>
      <c r="DBT76" s="629"/>
      <c r="DBU76" s="629"/>
      <c r="DBV76" s="629"/>
      <c r="DBW76" s="629"/>
      <c r="DBX76" s="629"/>
      <c r="DBY76" s="629"/>
      <c r="DBZ76" s="629"/>
      <c r="DCA76" s="629"/>
      <c r="DCB76" s="629"/>
      <c r="DCC76" s="629"/>
      <c r="DCD76" s="629"/>
      <c r="DCE76" s="629"/>
      <c r="DCF76" s="629"/>
      <c r="DCG76" s="629"/>
      <c r="DCH76" s="629"/>
      <c r="DCI76" s="629"/>
      <c r="DCJ76" s="629"/>
      <c r="DCK76" s="629"/>
      <c r="DCL76" s="629"/>
      <c r="DCM76" s="629"/>
      <c r="DCN76" s="629"/>
      <c r="DCO76" s="629"/>
      <c r="DCP76" s="629"/>
      <c r="DCQ76" s="629"/>
      <c r="DCR76" s="629"/>
      <c r="DCS76" s="629"/>
      <c r="DCT76" s="629"/>
      <c r="DCU76" s="629"/>
      <c r="DCV76" s="629"/>
      <c r="DCW76" s="629"/>
      <c r="DCX76" s="629"/>
      <c r="DCY76" s="629"/>
      <c r="DCZ76" s="629"/>
      <c r="DDA76" s="629"/>
      <c r="DDB76" s="629"/>
      <c r="DDC76" s="629"/>
      <c r="DDD76" s="629"/>
      <c r="DDE76" s="629"/>
      <c r="DDF76" s="629"/>
      <c r="DDG76" s="629"/>
      <c r="DDH76" s="629"/>
      <c r="DDI76" s="629"/>
      <c r="DDJ76" s="629"/>
      <c r="DDK76" s="629"/>
      <c r="DDL76" s="629"/>
      <c r="DDM76" s="629"/>
      <c r="DDN76" s="629"/>
      <c r="DDO76" s="629"/>
      <c r="DDP76" s="629"/>
      <c r="DDQ76" s="629"/>
      <c r="DDR76" s="629"/>
      <c r="DDS76" s="629"/>
      <c r="DDT76" s="629"/>
      <c r="DDU76" s="629"/>
      <c r="DDV76" s="629"/>
      <c r="DDW76" s="629"/>
      <c r="DDX76" s="629"/>
      <c r="DDY76" s="629"/>
      <c r="DDZ76" s="629"/>
      <c r="DEA76" s="629"/>
      <c r="DEB76" s="629"/>
      <c r="DEC76" s="629"/>
      <c r="DED76" s="629"/>
      <c r="DEE76" s="629"/>
      <c r="DEF76" s="629"/>
      <c r="DEG76" s="629"/>
      <c r="DEH76" s="629"/>
      <c r="DEI76" s="629"/>
      <c r="DEJ76" s="629"/>
      <c r="DEK76" s="629"/>
      <c r="DEL76" s="629"/>
      <c r="DEM76" s="629"/>
      <c r="DEN76" s="629"/>
      <c r="DEO76" s="629"/>
      <c r="DEP76" s="629"/>
      <c r="DEQ76" s="629"/>
      <c r="DER76" s="629"/>
      <c r="DES76" s="629"/>
      <c r="DET76" s="629"/>
      <c r="DEU76" s="629"/>
      <c r="DEV76" s="629"/>
      <c r="DEW76" s="629"/>
      <c r="DEX76" s="629"/>
      <c r="DEY76" s="629"/>
      <c r="DEZ76" s="629"/>
      <c r="DFA76" s="629"/>
      <c r="DFB76" s="629"/>
      <c r="DFC76" s="629"/>
      <c r="DFD76" s="629"/>
      <c r="DFE76" s="629"/>
      <c r="DFF76" s="629"/>
      <c r="DFG76" s="629"/>
      <c r="DFH76" s="629"/>
      <c r="DFI76" s="629"/>
      <c r="DFJ76" s="629"/>
      <c r="DFK76" s="629"/>
      <c r="DFL76" s="629"/>
      <c r="DFM76" s="629"/>
      <c r="DFN76" s="629"/>
      <c r="DFO76" s="629"/>
      <c r="DFP76" s="629"/>
      <c r="DFQ76" s="629"/>
      <c r="DFR76" s="629"/>
      <c r="DFS76" s="629"/>
      <c r="DFT76" s="629"/>
      <c r="DFU76" s="629"/>
      <c r="DFV76" s="629"/>
      <c r="DFW76" s="629"/>
      <c r="DFX76" s="629"/>
      <c r="DFY76" s="629"/>
      <c r="DFZ76" s="629"/>
      <c r="DGA76" s="629"/>
      <c r="DGB76" s="629"/>
      <c r="DGC76" s="629"/>
      <c r="DGD76" s="629"/>
      <c r="DGE76" s="629"/>
      <c r="DGF76" s="629"/>
      <c r="DGG76" s="629"/>
      <c r="DGH76" s="629"/>
      <c r="DGI76" s="629"/>
      <c r="DGJ76" s="629"/>
      <c r="DGK76" s="629"/>
      <c r="DGL76" s="629"/>
      <c r="DGM76" s="629"/>
      <c r="DGN76" s="629"/>
      <c r="DGO76" s="629"/>
      <c r="DGP76" s="629"/>
      <c r="DGQ76" s="629"/>
      <c r="DGR76" s="629"/>
      <c r="DGS76" s="629"/>
      <c r="DGT76" s="629"/>
      <c r="DGU76" s="629"/>
      <c r="DGV76" s="629"/>
      <c r="DGW76" s="629"/>
      <c r="DGX76" s="629"/>
      <c r="DGY76" s="629"/>
      <c r="DGZ76" s="629"/>
      <c r="DHA76" s="629"/>
      <c r="DHB76" s="629"/>
      <c r="DHC76" s="629"/>
      <c r="DHD76" s="629"/>
      <c r="DHE76" s="629"/>
      <c r="DHF76" s="629"/>
      <c r="DHG76" s="629"/>
      <c r="DHH76" s="629"/>
      <c r="DHI76" s="629"/>
      <c r="DHJ76" s="629"/>
      <c r="DHK76" s="629"/>
      <c r="DHL76" s="629"/>
      <c r="DHM76" s="629"/>
      <c r="DHN76" s="629"/>
      <c r="DHO76" s="629"/>
      <c r="DHP76" s="629"/>
      <c r="DHQ76" s="629"/>
      <c r="DHR76" s="629"/>
      <c r="DHS76" s="629"/>
      <c r="DHT76" s="629"/>
      <c r="DHU76" s="629"/>
      <c r="DHV76" s="629"/>
      <c r="DHW76" s="629"/>
      <c r="DHX76" s="629"/>
      <c r="DHY76" s="629"/>
      <c r="DHZ76" s="629"/>
      <c r="DIA76" s="629"/>
      <c r="DIB76" s="629"/>
      <c r="DIC76" s="629"/>
      <c r="DID76" s="629"/>
      <c r="DIE76" s="629"/>
      <c r="DIF76" s="629"/>
      <c r="DIG76" s="629"/>
      <c r="DIH76" s="629"/>
      <c r="DII76" s="629"/>
      <c r="DIJ76" s="629"/>
      <c r="DIK76" s="629"/>
      <c r="DIL76" s="629"/>
      <c r="DIM76" s="629"/>
      <c r="DIN76" s="629"/>
      <c r="DIO76" s="629"/>
      <c r="DIP76" s="629"/>
      <c r="DIQ76" s="629"/>
      <c r="DIR76" s="629"/>
      <c r="DIS76" s="629"/>
      <c r="DIT76" s="629"/>
      <c r="DIU76" s="629"/>
      <c r="DIV76" s="629"/>
      <c r="DIW76" s="629"/>
      <c r="DIX76" s="629"/>
      <c r="DIY76" s="629"/>
      <c r="DIZ76" s="629"/>
      <c r="DJA76" s="629"/>
      <c r="DJB76" s="629"/>
      <c r="DJC76" s="629"/>
      <c r="DJD76" s="629"/>
      <c r="DJE76" s="629"/>
      <c r="DJF76" s="629"/>
      <c r="DJG76" s="629"/>
      <c r="DJH76" s="629"/>
      <c r="DJI76" s="629"/>
      <c r="DJJ76" s="629"/>
      <c r="DJK76" s="629"/>
      <c r="DJL76" s="629"/>
      <c r="DJM76" s="629"/>
      <c r="DJN76" s="629"/>
      <c r="DJO76" s="629"/>
      <c r="DJP76" s="629"/>
      <c r="DJQ76" s="629"/>
      <c r="DJR76" s="629"/>
      <c r="DJS76" s="629"/>
      <c r="DJT76" s="629"/>
      <c r="DJU76" s="629"/>
      <c r="DJV76" s="629"/>
      <c r="DJW76" s="629"/>
      <c r="DJX76" s="629"/>
      <c r="DJY76" s="629"/>
      <c r="DJZ76" s="629"/>
      <c r="DKA76" s="629"/>
      <c r="DKB76" s="629"/>
      <c r="DKC76" s="629"/>
      <c r="DKD76" s="629"/>
      <c r="DKE76" s="629"/>
      <c r="DKF76" s="629"/>
      <c r="DKG76" s="629"/>
      <c r="DKH76" s="629"/>
      <c r="DKI76" s="629"/>
      <c r="DKJ76" s="629"/>
      <c r="DKK76" s="629"/>
      <c r="DKL76" s="629"/>
      <c r="DKM76" s="629"/>
      <c r="DKN76" s="629"/>
      <c r="DKO76" s="629"/>
      <c r="DKP76" s="629"/>
      <c r="DKQ76" s="629"/>
      <c r="DKR76" s="629"/>
      <c r="DKS76" s="629"/>
      <c r="DKT76" s="629"/>
      <c r="DKU76" s="629"/>
      <c r="DKV76" s="629"/>
      <c r="DKW76" s="629"/>
      <c r="DKX76" s="629"/>
      <c r="DKY76" s="629"/>
      <c r="DKZ76" s="629"/>
      <c r="DLA76" s="629"/>
      <c r="DLB76" s="629"/>
      <c r="DLC76" s="629"/>
      <c r="DLD76" s="629"/>
      <c r="DLE76" s="629"/>
      <c r="DLF76" s="629"/>
      <c r="DLG76" s="629"/>
      <c r="DLH76" s="629"/>
      <c r="DLI76" s="629"/>
      <c r="DLJ76" s="629"/>
      <c r="DLK76" s="629"/>
      <c r="DLL76" s="629"/>
      <c r="DLM76" s="629"/>
      <c r="DLN76" s="629"/>
      <c r="DLO76" s="629"/>
      <c r="DLP76" s="629"/>
      <c r="DLQ76" s="629"/>
      <c r="DLR76" s="629"/>
      <c r="DLS76" s="629"/>
      <c r="DLT76" s="629"/>
      <c r="DLU76" s="629"/>
      <c r="DLV76" s="629"/>
      <c r="DLW76" s="629"/>
      <c r="DLX76" s="629"/>
      <c r="DLY76" s="629"/>
      <c r="DLZ76" s="629"/>
      <c r="DMA76" s="629"/>
      <c r="DMB76" s="629"/>
      <c r="DMC76" s="629"/>
      <c r="DMD76" s="629"/>
      <c r="DME76" s="629"/>
      <c r="DMF76" s="629"/>
      <c r="DMG76" s="629"/>
      <c r="DMH76" s="629"/>
      <c r="DMI76" s="629"/>
      <c r="DMJ76" s="629"/>
      <c r="DMK76" s="629"/>
      <c r="DML76" s="629"/>
      <c r="DMM76" s="629"/>
      <c r="DMN76" s="629"/>
      <c r="DMO76" s="629"/>
      <c r="DMP76" s="629"/>
      <c r="DMQ76" s="629"/>
      <c r="DMR76" s="629"/>
      <c r="DMS76" s="629"/>
      <c r="DMT76" s="629"/>
      <c r="DMU76" s="629"/>
      <c r="DMV76" s="629"/>
      <c r="DMW76" s="629"/>
      <c r="DMX76" s="629"/>
      <c r="DMY76" s="629"/>
      <c r="DMZ76" s="629"/>
      <c r="DNA76" s="629"/>
      <c r="DNB76" s="629"/>
      <c r="DNC76" s="629"/>
      <c r="DND76" s="629"/>
      <c r="DNE76" s="629"/>
      <c r="DNF76" s="629"/>
      <c r="DNG76" s="629"/>
      <c r="DNH76" s="629"/>
      <c r="DNI76" s="629"/>
      <c r="DNJ76" s="629"/>
      <c r="DNK76" s="629"/>
      <c r="DNL76" s="629"/>
      <c r="DNM76" s="629"/>
      <c r="DNN76" s="629"/>
      <c r="DNO76" s="629"/>
      <c r="DNP76" s="629"/>
      <c r="DNQ76" s="629"/>
      <c r="DNR76" s="629"/>
      <c r="DNS76" s="629"/>
      <c r="DNT76" s="629"/>
      <c r="DNU76" s="629"/>
      <c r="DNV76" s="629"/>
      <c r="DNW76" s="629"/>
      <c r="DNX76" s="629"/>
      <c r="DNY76" s="629"/>
      <c r="DNZ76" s="629"/>
      <c r="DOA76" s="629"/>
      <c r="DOB76" s="629"/>
      <c r="DOC76" s="629"/>
      <c r="DOD76" s="629"/>
      <c r="DOE76" s="629"/>
      <c r="DOF76" s="629"/>
      <c r="DOG76" s="629"/>
      <c r="DOH76" s="629"/>
      <c r="DOI76" s="629"/>
      <c r="DOJ76" s="629"/>
      <c r="DOK76" s="629"/>
      <c r="DOL76" s="629"/>
      <c r="DOM76" s="629"/>
      <c r="DON76" s="629"/>
      <c r="DOO76" s="629"/>
      <c r="DOP76" s="629"/>
      <c r="DOQ76" s="629"/>
      <c r="DOR76" s="629"/>
      <c r="DOS76" s="629"/>
      <c r="DOT76" s="629"/>
      <c r="DOU76" s="629"/>
      <c r="DOV76" s="629"/>
      <c r="DOW76" s="629"/>
      <c r="DOX76" s="629"/>
      <c r="DOY76" s="629"/>
      <c r="DOZ76" s="629"/>
      <c r="DPA76" s="629"/>
      <c r="DPB76" s="629"/>
      <c r="DPC76" s="629"/>
      <c r="DPD76" s="629"/>
      <c r="DPE76" s="629"/>
      <c r="DPF76" s="629"/>
      <c r="DPG76" s="629"/>
      <c r="DPH76" s="629"/>
      <c r="DPI76" s="629"/>
      <c r="DPJ76" s="629"/>
      <c r="DPK76" s="629"/>
      <c r="DPL76" s="629"/>
      <c r="DPM76" s="629"/>
      <c r="DPN76" s="629"/>
      <c r="DPO76" s="629"/>
      <c r="DPP76" s="629"/>
      <c r="DPQ76" s="629"/>
      <c r="DPR76" s="629"/>
      <c r="DPS76" s="629"/>
      <c r="DPT76" s="629"/>
      <c r="DPU76" s="629"/>
      <c r="DPV76" s="629"/>
      <c r="DPW76" s="629"/>
      <c r="DPX76" s="629"/>
      <c r="DPY76" s="629"/>
      <c r="DPZ76" s="629"/>
      <c r="DQA76" s="629"/>
      <c r="DQB76" s="629"/>
      <c r="DQC76" s="629"/>
      <c r="DQD76" s="629"/>
      <c r="DQE76" s="629"/>
      <c r="DQF76" s="629"/>
      <c r="DQG76" s="629"/>
      <c r="DQH76" s="629"/>
      <c r="DQI76" s="629"/>
      <c r="DQJ76" s="629"/>
      <c r="DQK76" s="629"/>
      <c r="DQL76" s="629"/>
      <c r="DQM76" s="629"/>
      <c r="DQN76" s="629"/>
      <c r="DQO76" s="629"/>
      <c r="DQP76" s="629"/>
      <c r="DQQ76" s="629"/>
      <c r="DQR76" s="629"/>
      <c r="DQS76" s="629"/>
      <c r="DQT76" s="629"/>
      <c r="DQU76" s="629"/>
      <c r="DQV76" s="629"/>
      <c r="DQW76" s="629"/>
      <c r="DQX76" s="629"/>
      <c r="DQY76" s="629"/>
      <c r="DQZ76" s="629"/>
      <c r="DRA76" s="629"/>
      <c r="DRB76" s="629"/>
      <c r="DRC76" s="629"/>
      <c r="DRD76" s="629"/>
      <c r="DRE76" s="629"/>
      <c r="DRF76" s="629"/>
      <c r="DRG76" s="629"/>
      <c r="DRH76" s="629"/>
      <c r="DRI76" s="629"/>
      <c r="DRJ76" s="629"/>
      <c r="DRK76" s="629"/>
      <c r="DRL76" s="629"/>
      <c r="DRM76" s="629"/>
      <c r="DRN76" s="629"/>
      <c r="DRO76" s="629"/>
      <c r="DRP76" s="629"/>
      <c r="DRQ76" s="629"/>
      <c r="DRR76" s="629"/>
      <c r="DRS76" s="629"/>
      <c r="DRT76" s="629"/>
      <c r="DRU76" s="629"/>
      <c r="DRV76" s="629"/>
      <c r="DRW76" s="629"/>
      <c r="DRX76" s="629"/>
      <c r="DRY76" s="629"/>
      <c r="DRZ76" s="629"/>
      <c r="DSA76" s="629"/>
      <c r="DSB76" s="629"/>
      <c r="DSC76" s="629"/>
      <c r="DSD76" s="629"/>
      <c r="DSE76" s="629"/>
      <c r="DSF76" s="629"/>
      <c r="DSG76" s="629"/>
      <c r="DSH76" s="629"/>
      <c r="DSI76" s="629"/>
      <c r="DSJ76" s="629"/>
      <c r="DSK76" s="629"/>
      <c r="DSL76" s="629"/>
      <c r="DSM76" s="629"/>
      <c r="DSN76" s="629"/>
      <c r="DSO76" s="629"/>
      <c r="DSP76" s="629"/>
      <c r="DSQ76" s="629"/>
      <c r="DSR76" s="629"/>
      <c r="DSS76" s="629"/>
      <c r="DST76" s="629"/>
      <c r="DSU76" s="629"/>
      <c r="DSV76" s="629"/>
      <c r="DSW76" s="629"/>
      <c r="DSX76" s="629"/>
      <c r="DSY76" s="629"/>
      <c r="DSZ76" s="629"/>
      <c r="DTA76" s="629"/>
      <c r="DTB76" s="629"/>
      <c r="DTC76" s="629"/>
      <c r="DTD76" s="629"/>
      <c r="DTE76" s="629"/>
      <c r="DTF76" s="629"/>
      <c r="DTG76" s="629"/>
      <c r="DTH76" s="629"/>
      <c r="DTI76" s="629"/>
      <c r="DTJ76" s="629"/>
      <c r="DTK76" s="629"/>
      <c r="DTL76" s="629"/>
      <c r="DTM76" s="629"/>
      <c r="DTN76" s="629"/>
      <c r="DTO76" s="629"/>
      <c r="DTP76" s="629"/>
      <c r="DTQ76" s="629"/>
      <c r="DTR76" s="629"/>
      <c r="DTS76" s="629"/>
      <c r="DTT76" s="629"/>
      <c r="DTU76" s="629"/>
      <c r="DTV76" s="629"/>
      <c r="DTW76" s="629"/>
      <c r="DTX76" s="629"/>
      <c r="DTY76" s="629"/>
      <c r="DTZ76" s="629"/>
      <c r="DUA76" s="629"/>
      <c r="DUB76" s="629"/>
      <c r="DUC76" s="629"/>
      <c r="DUD76" s="629"/>
      <c r="DUE76" s="629"/>
      <c r="DUF76" s="629"/>
      <c r="DUG76" s="629"/>
      <c r="DUH76" s="629"/>
      <c r="DUI76" s="629"/>
      <c r="DUJ76" s="629"/>
      <c r="DUK76" s="629"/>
      <c r="DUL76" s="629"/>
      <c r="DUM76" s="629"/>
      <c r="DUN76" s="629"/>
      <c r="DUO76" s="629"/>
      <c r="DUP76" s="629"/>
      <c r="DUQ76" s="629"/>
      <c r="DUR76" s="629"/>
      <c r="DUS76" s="629"/>
      <c r="DUT76" s="629"/>
      <c r="DUU76" s="629"/>
      <c r="DUV76" s="629"/>
      <c r="DUW76" s="629"/>
      <c r="DUX76" s="629"/>
      <c r="DUY76" s="629"/>
      <c r="DUZ76" s="629"/>
      <c r="DVA76" s="629"/>
      <c r="DVB76" s="629"/>
      <c r="DVC76" s="629"/>
      <c r="DVD76" s="629"/>
      <c r="DVE76" s="629"/>
      <c r="DVF76" s="629"/>
      <c r="DVG76" s="629"/>
      <c r="DVH76" s="629"/>
      <c r="DVI76" s="629"/>
      <c r="DVJ76" s="629"/>
      <c r="DVK76" s="629"/>
      <c r="DVL76" s="629"/>
      <c r="DVM76" s="629"/>
      <c r="DVN76" s="629"/>
      <c r="DVO76" s="629"/>
      <c r="DVP76" s="629"/>
      <c r="DVQ76" s="629"/>
      <c r="DVR76" s="629"/>
      <c r="DVS76" s="629"/>
      <c r="DVT76" s="629"/>
      <c r="DVU76" s="629"/>
      <c r="DVV76" s="629"/>
      <c r="DVW76" s="629"/>
      <c r="DVX76" s="629"/>
      <c r="DVY76" s="629"/>
      <c r="DVZ76" s="629"/>
      <c r="DWA76" s="629"/>
      <c r="DWB76" s="629"/>
      <c r="DWC76" s="629"/>
      <c r="DWD76" s="629"/>
      <c r="DWE76" s="629"/>
      <c r="DWF76" s="629"/>
      <c r="DWG76" s="629"/>
      <c r="DWH76" s="629"/>
      <c r="DWI76" s="629"/>
      <c r="DWJ76" s="629"/>
      <c r="DWK76" s="629"/>
      <c r="DWL76" s="629"/>
      <c r="DWM76" s="629"/>
      <c r="DWN76" s="629"/>
      <c r="DWO76" s="629"/>
      <c r="DWP76" s="629"/>
      <c r="DWQ76" s="629"/>
      <c r="DWR76" s="629"/>
      <c r="DWS76" s="629"/>
      <c r="DWT76" s="629"/>
      <c r="DWU76" s="629"/>
      <c r="DWV76" s="629"/>
      <c r="DWW76" s="629"/>
      <c r="DWX76" s="629"/>
      <c r="DWY76" s="629"/>
      <c r="DWZ76" s="629"/>
      <c r="DXA76" s="629"/>
      <c r="DXB76" s="629"/>
      <c r="DXC76" s="629"/>
      <c r="DXD76" s="629"/>
      <c r="DXE76" s="629"/>
      <c r="DXF76" s="629"/>
      <c r="DXG76" s="629"/>
      <c r="DXH76" s="629"/>
      <c r="DXI76" s="629"/>
      <c r="DXJ76" s="629"/>
      <c r="DXK76" s="629"/>
      <c r="DXL76" s="629"/>
      <c r="DXM76" s="629"/>
      <c r="DXN76" s="629"/>
      <c r="DXO76" s="629"/>
      <c r="DXP76" s="629"/>
      <c r="DXQ76" s="629"/>
      <c r="DXR76" s="629"/>
      <c r="DXS76" s="629"/>
      <c r="DXT76" s="629"/>
      <c r="DXU76" s="629"/>
      <c r="DXV76" s="629"/>
      <c r="DXW76" s="629"/>
      <c r="DXX76" s="629"/>
      <c r="DXY76" s="629"/>
      <c r="DXZ76" s="629"/>
      <c r="DYA76" s="629"/>
      <c r="DYB76" s="629"/>
      <c r="DYC76" s="629"/>
      <c r="DYD76" s="629"/>
      <c r="DYE76" s="629"/>
      <c r="DYF76" s="629"/>
      <c r="DYG76" s="629"/>
      <c r="DYH76" s="629"/>
      <c r="DYI76" s="629"/>
      <c r="DYJ76" s="629"/>
      <c r="DYK76" s="629"/>
      <c r="DYL76" s="629"/>
      <c r="DYM76" s="629"/>
      <c r="DYN76" s="629"/>
      <c r="DYO76" s="629"/>
      <c r="DYP76" s="629"/>
      <c r="DYQ76" s="629"/>
      <c r="DYR76" s="629"/>
      <c r="DYS76" s="629"/>
      <c r="DYT76" s="629"/>
      <c r="DYU76" s="629"/>
      <c r="DYV76" s="629"/>
      <c r="DYW76" s="629"/>
      <c r="DYX76" s="629"/>
      <c r="DYY76" s="629"/>
      <c r="DYZ76" s="629"/>
      <c r="DZA76" s="629"/>
      <c r="DZB76" s="629"/>
      <c r="DZC76" s="629"/>
      <c r="DZD76" s="629"/>
      <c r="DZE76" s="629"/>
      <c r="DZF76" s="629"/>
      <c r="DZG76" s="629"/>
      <c r="DZH76" s="629"/>
      <c r="DZI76" s="629"/>
      <c r="DZJ76" s="629"/>
      <c r="DZK76" s="629"/>
      <c r="DZL76" s="629"/>
      <c r="DZM76" s="629"/>
      <c r="DZN76" s="629"/>
      <c r="DZO76" s="629"/>
      <c r="DZP76" s="629"/>
      <c r="DZQ76" s="629"/>
      <c r="DZR76" s="629"/>
      <c r="DZS76" s="629"/>
      <c r="DZT76" s="629"/>
      <c r="DZU76" s="629"/>
      <c r="DZV76" s="629"/>
      <c r="DZW76" s="629"/>
      <c r="DZX76" s="629"/>
      <c r="DZY76" s="629"/>
      <c r="DZZ76" s="629"/>
      <c r="EAA76" s="629"/>
      <c r="EAB76" s="629"/>
      <c r="EAC76" s="629"/>
      <c r="EAD76" s="629"/>
      <c r="EAE76" s="629"/>
      <c r="EAF76" s="629"/>
      <c r="EAG76" s="629"/>
      <c r="EAH76" s="629"/>
      <c r="EAI76" s="629"/>
      <c r="EAJ76" s="629"/>
      <c r="EAK76" s="629"/>
      <c r="EAL76" s="629"/>
      <c r="EAM76" s="629"/>
      <c r="EAN76" s="629"/>
      <c r="EAO76" s="629"/>
      <c r="EAP76" s="629"/>
      <c r="EAQ76" s="629"/>
      <c r="EAR76" s="629"/>
      <c r="EAS76" s="629"/>
      <c r="EAT76" s="629"/>
      <c r="EAU76" s="629"/>
      <c r="EAV76" s="629"/>
      <c r="EAW76" s="629"/>
      <c r="EAX76" s="629"/>
      <c r="EAY76" s="629"/>
      <c r="EAZ76" s="629"/>
      <c r="EBA76" s="629"/>
      <c r="EBB76" s="629"/>
      <c r="EBC76" s="629"/>
      <c r="EBD76" s="629"/>
      <c r="EBE76" s="629"/>
      <c r="EBF76" s="629"/>
      <c r="EBG76" s="629"/>
      <c r="EBH76" s="629"/>
      <c r="EBI76" s="629"/>
      <c r="EBJ76" s="629"/>
      <c r="EBK76" s="629"/>
      <c r="EBL76" s="629"/>
      <c r="EBM76" s="629"/>
      <c r="EBN76" s="629"/>
      <c r="EBO76" s="629"/>
      <c r="EBP76" s="629"/>
      <c r="EBQ76" s="629"/>
      <c r="EBR76" s="629"/>
      <c r="EBS76" s="629"/>
      <c r="EBT76" s="629"/>
      <c r="EBU76" s="629"/>
      <c r="EBV76" s="629"/>
      <c r="EBW76" s="629"/>
      <c r="EBX76" s="629"/>
      <c r="EBY76" s="629"/>
      <c r="EBZ76" s="629"/>
      <c r="ECA76" s="629"/>
      <c r="ECB76" s="629"/>
      <c r="ECC76" s="629"/>
      <c r="ECD76" s="629"/>
      <c r="ECE76" s="629"/>
      <c r="ECF76" s="629"/>
      <c r="ECG76" s="629"/>
      <c r="ECH76" s="629"/>
      <c r="ECI76" s="629"/>
      <c r="ECJ76" s="629"/>
      <c r="ECK76" s="629"/>
      <c r="ECL76" s="629"/>
      <c r="ECM76" s="629"/>
      <c r="ECN76" s="629"/>
      <c r="ECO76" s="629"/>
      <c r="ECP76" s="629"/>
      <c r="ECQ76" s="629"/>
      <c r="ECR76" s="629"/>
      <c r="ECS76" s="629"/>
      <c r="ECT76" s="629"/>
      <c r="ECU76" s="629"/>
      <c r="ECV76" s="629"/>
      <c r="ECW76" s="629"/>
      <c r="ECX76" s="629"/>
      <c r="ECY76" s="629"/>
      <c r="ECZ76" s="629"/>
      <c r="EDA76" s="629"/>
      <c r="EDB76" s="629"/>
      <c r="EDC76" s="629"/>
      <c r="EDD76" s="629"/>
      <c r="EDE76" s="629"/>
      <c r="EDF76" s="629"/>
      <c r="EDG76" s="629"/>
      <c r="EDH76" s="629"/>
      <c r="EDI76" s="629"/>
      <c r="EDJ76" s="629"/>
      <c r="EDK76" s="629"/>
      <c r="EDL76" s="629"/>
      <c r="EDM76" s="629"/>
      <c r="EDN76" s="629"/>
      <c r="EDO76" s="629"/>
      <c r="EDP76" s="629"/>
      <c r="EDQ76" s="629"/>
      <c r="EDR76" s="629"/>
      <c r="EDS76" s="629"/>
      <c r="EDT76" s="629"/>
      <c r="EDU76" s="629"/>
      <c r="EDV76" s="629"/>
      <c r="EDW76" s="629"/>
      <c r="EDX76" s="629"/>
      <c r="EDY76" s="629"/>
      <c r="EDZ76" s="629"/>
      <c r="EEA76" s="629"/>
      <c r="EEB76" s="629"/>
      <c r="EEC76" s="629"/>
      <c r="EED76" s="629"/>
      <c r="EEE76" s="629"/>
      <c r="EEF76" s="629"/>
      <c r="EEG76" s="629"/>
      <c r="EEH76" s="629"/>
      <c r="EEI76" s="629"/>
      <c r="EEJ76" s="629"/>
      <c r="EEK76" s="629"/>
      <c r="EEL76" s="629"/>
      <c r="EEM76" s="629"/>
      <c r="EEN76" s="629"/>
      <c r="EEO76" s="629"/>
      <c r="EEP76" s="629"/>
      <c r="EEQ76" s="629"/>
      <c r="EER76" s="629"/>
      <c r="EES76" s="629"/>
      <c r="EET76" s="629"/>
      <c r="EEU76" s="629"/>
      <c r="EEV76" s="629"/>
      <c r="EEW76" s="629"/>
      <c r="EEX76" s="629"/>
      <c r="EEY76" s="629"/>
      <c r="EEZ76" s="629"/>
      <c r="EFA76" s="629"/>
      <c r="EFB76" s="629"/>
      <c r="EFC76" s="629"/>
      <c r="EFD76" s="629"/>
      <c r="EFE76" s="629"/>
      <c r="EFF76" s="629"/>
      <c r="EFG76" s="629"/>
      <c r="EFH76" s="629"/>
      <c r="EFI76" s="629"/>
      <c r="EFJ76" s="629"/>
      <c r="EFK76" s="629"/>
      <c r="EFL76" s="629"/>
      <c r="EFM76" s="629"/>
      <c r="EFN76" s="629"/>
      <c r="EFO76" s="629"/>
      <c r="EFP76" s="629"/>
      <c r="EFQ76" s="629"/>
      <c r="EFR76" s="629"/>
      <c r="EFS76" s="629"/>
      <c r="EFT76" s="629"/>
      <c r="EFU76" s="629"/>
      <c r="EFV76" s="629"/>
      <c r="EFW76" s="629"/>
      <c r="EFX76" s="629"/>
      <c r="EFY76" s="629"/>
      <c r="EFZ76" s="629"/>
      <c r="EGA76" s="629"/>
      <c r="EGB76" s="629"/>
      <c r="EGC76" s="629"/>
      <c r="EGD76" s="629"/>
      <c r="EGE76" s="629"/>
      <c r="EGF76" s="629"/>
      <c r="EGG76" s="629"/>
      <c r="EGH76" s="629"/>
      <c r="EGI76" s="629"/>
      <c r="EGJ76" s="629"/>
      <c r="EGK76" s="629"/>
      <c r="EGL76" s="629"/>
      <c r="EGM76" s="629"/>
      <c r="EGN76" s="629"/>
      <c r="EGO76" s="629"/>
      <c r="EGP76" s="629"/>
      <c r="EGQ76" s="629"/>
      <c r="EGR76" s="629"/>
      <c r="EGS76" s="629"/>
      <c r="EGT76" s="629"/>
      <c r="EGU76" s="629"/>
      <c r="EGV76" s="629"/>
      <c r="EGW76" s="629"/>
      <c r="EGX76" s="629"/>
      <c r="EGY76" s="629"/>
      <c r="EGZ76" s="629"/>
      <c r="EHA76" s="629"/>
      <c r="EHB76" s="629"/>
      <c r="EHC76" s="629"/>
      <c r="EHD76" s="629"/>
      <c r="EHE76" s="629"/>
      <c r="EHF76" s="629"/>
      <c r="EHG76" s="629"/>
      <c r="EHH76" s="629"/>
      <c r="EHI76" s="629"/>
      <c r="EHJ76" s="629"/>
      <c r="EHK76" s="629"/>
      <c r="EHL76" s="629"/>
      <c r="EHM76" s="629"/>
      <c r="EHN76" s="629"/>
      <c r="EHO76" s="629"/>
      <c r="EHP76" s="629"/>
      <c r="EHQ76" s="629"/>
      <c r="EHR76" s="629"/>
      <c r="EHS76" s="629"/>
      <c r="EHT76" s="629"/>
      <c r="EHU76" s="629"/>
      <c r="EHV76" s="629"/>
      <c r="EHW76" s="629"/>
      <c r="EHX76" s="629"/>
      <c r="EHY76" s="629"/>
      <c r="EHZ76" s="629"/>
      <c r="EIA76" s="629"/>
      <c r="EIB76" s="629"/>
      <c r="EIC76" s="629"/>
      <c r="EID76" s="629"/>
      <c r="EIE76" s="629"/>
      <c r="EIF76" s="629"/>
      <c r="EIG76" s="629"/>
      <c r="EIH76" s="629"/>
      <c r="EII76" s="629"/>
      <c r="EIJ76" s="629"/>
      <c r="EIK76" s="629"/>
      <c r="EIL76" s="629"/>
      <c r="EIM76" s="629"/>
      <c r="EIN76" s="629"/>
      <c r="EIO76" s="629"/>
      <c r="EIP76" s="629"/>
      <c r="EIQ76" s="629"/>
      <c r="EIR76" s="629"/>
      <c r="EIS76" s="629"/>
      <c r="EIT76" s="629"/>
      <c r="EIU76" s="629"/>
      <c r="EIV76" s="629"/>
      <c r="EIW76" s="629"/>
      <c r="EIX76" s="629"/>
      <c r="EIY76" s="629"/>
      <c r="EIZ76" s="629"/>
      <c r="EJA76" s="629"/>
      <c r="EJB76" s="629"/>
      <c r="EJC76" s="629"/>
      <c r="EJD76" s="629"/>
      <c r="EJE76" s="629"/>
      <c r="EJF76" s="629"/>
      <c r="EJG76" s="629"/>
      <c r="EJH76" s="629"/>
      <c r="EJI76" s="629"/>
      <c r="EJJ76" s="629"/>
      <c r="EJK76" s="629"/>
      <c r="EJL76" s="629"/>
      <c r="EJM76" s="629"/>
      <c r="EJN76" s="629"/>
      <c r="EJO76" s="629"/>
      <c r="EJP76" s="629"/>
      <c r="EJQ76" s="629"/>
      <c r="EJR76" s="629"/>
      <c r="EJS76" s="629"/>
      <c r="EJT76" s="629"/>
      <c r="EJU76" s="629"/>
      <c r="EJV76" s="629"/>
      <c r="EJW76" s="629"/>
      <c r="EJX76" s="629"/>
      <c r="EJY76" s="629"/>
      <c r="EJZ76" s="629"/>
      <c r="EKA76" s="629"/>
      <c r="EKB76" s="629"/>
      <c r="EKC76" s="629"/>
      <c r="EKD76" s="629"/>
      <c r="EKE76" s="629"/>
      <c r="EKF76" s="629"/>
      <c r="EKG76" s="629"/>
      <c r="EKH76" s="629"/>
      <c r="EKI76" s="629"/>
      <c r="EKJ76" s="629"/>
      <c r="EKK76" s="629"/>
      <c r="EKL76" s="629"/>
      <c r="EKM76" s="629"/>
      <c r="EKN76" s="629"/>
      <c r="EKO76" s="629"/>
      <c r="EKP76" s="629"/>
      <c r="EKQ76" s="629"/>
      <c r="EKR76" s="629"/>
      <c r="EKS76" s="629"/>
      <c r="EKT76" s="629"/>
      <c r="EKU76" s="629"/>
      <c r="EKV76" s="629"/>
      <c r="EKW76" s="629"/>
      <c r="EKX76" s="629"/>
      <c r="EKY76" s="629"/>
      <c r="EKZ76" s="629"/>
      <c r="ELA76" s="629"/>
      <c r="ELB76" s="629"/>
      <c r="ELC76" s="629"/>
      <c r="ELD76" s="629"/>
      <c r="ELE76" s="629"/>
      <c r="ELF76" s="629"/>
      <c r="ELG76" s="629"/>
      <c r="ELH76" s="629"/>
      <c r="ELI76" s="629"/>
      <c r="ELJ76" s="629"/>
      <c r="ELK76" s="629"/>
      <c r="ELL76" s="629"/>
      <c r="ELM76" s="629"/>
      <c r="ELN76" s="629"/>
      <c r="ELO76" s="629"/>
      <c r="ELP76" s="629"/>
      <c r="ELQ76" s="629"/>
      <c r="ELR76" s="629"/>
      <c r="ELS76" s="629"/>
      <c r="ELT76" s="629"/>
      <c r="ELU76" s="629"/>
      <c r="ELV76" s="629"/>
      <c r="ELW76" s="629"/>
      <c r="ELX76" s="629"/>
      <c r="ELY76" s="629"/>
      <c r="ELZ76" s="629"/>
      <c r="EMA76" s="629"/>
      <c r="EMB76" s="629"/>
      <c r="EMC76" s="629"/>
      <c r="EMD76" s="629"/>
      <c r="EME76" s="629"/>
      <c r="EMF76" s="629"/>
      <c r="EMG76" s="629"/>
      <c r="EMH76" s="629"/>
      <c r="EMI76" s="629"/>
      <c r="EMJ76" s="629"/>
      <c r="EMK76" s="629"/>
      <c r="EML76" s="629"/>
      <c r="EMM76" s="629"/>
      <c r="EMN76" s="629"/>
      <c r="EMO76" s="629"/>
      <c r="EMP76" s="629"/>
      <c r="EMQ76" s="629"/>
      <c r="EMR76" s="629"/>
      <c r="EMS76" s="629"/>
      <c r="EMT76" s="629"/>
      <c r="EMU76" s="629"/>
      <c r="EMV76" s="629"/>
      <c r="EMW76" s="629"/>
      <c r="EMX76" s="629"/>
      <c r="EMY76" s="629"/>
      <c r="EMZ76" s="629"/>
      <c r="ENA76" s="629"/>
      <c r="ENB76" s="629"/>
      <c r="ENC76" s="629"/>
      <c r="END76" s="629"/>
      <c r="ENE76" s="629"/>
      <c r="ENF76" s="629"/>
      <c r="ENG76" s="629"/>
      <c r="ENH76" s="629"/>
      <c r="ENI76" s="629"/>
      <c r="ENJ76" s="629"/>
      <c r="ENK76" s="629"/>
      <c r="ENL76" s="629"/>
      <c r="ENM76" s="629"/>
      <c r="ENN76" s="629"/>
      <c r="ENO76" s="629"/>
      <c r="ENP76" s="629"/>
      <c r="ENQ76" s="629"/>
      <c r="ENR76" s="629"/>
      <c r="ENS76" s="629"/>
      <c r="ENT76" s="629"/>
      <c r="ENU76" s="629"/>
      <c r="ENV76" s="629"/>
      <c r="ENW76" s="629"/>
      <c r="ENX76" s="629"/>
      <c r="ENY76" s="629"/>
      <c r="ENZ76" s="629"/>
      <c r="EOA76" s="629"/>
      <c r="EOB76" s="629"/>
      <c r="EOC76" s="629"/>
      <c r="EOD76" s="629"/>
      <c r="EOE76" s="629"/>
      <c r="EOF76" s="629"/>
      <c r="EOG76" s="629"/>
      <c r="EOH76" s="629"/>
      <c r="EOI76" s="629"/>
      <c r="EOJ76" s="629"/>
      <c r="EOK76" s="629"/>
      <c r="EOL76" s="629"/>
      <c r="EOM76" s="629"/>
      <c r="EON76" s="629"/>
      <c r="EOO76" s="629"/>
      <c r="EOP76" s="629"/>
      <c r="EOQ76" s="629"/>
      <c r="EOR76" s="629"/>
      <c r="EOS76" s="629"/>
      <c r="EOT76" s="629"/>
      <c r="EOU76" s="629"/>
      <c r="EOV76" s="629"/>
      <c r="EOW76" s="629"/>
      <c r="EOX76" s="629"/>
      <c r="EOY76" s="629"/>
      <c r="EOZ76" s="629"/>
      <c r="EPA76" s="629"/>
      <c r="EPB76" s="629"/>
      <c r="EPC76" s="629"/>
      <c r="EPD76" s="629"/>
      <c r="EPE76" s="629"/>
      <c r="EPF76" s="629"/>
      <c r="EPG76" s="629"/>
      <c r="EPH76" s="629"/>
      <c r="EPI76" s="629"/>
      <c r="EPJ76" s="629"/>
      <c r="EPK76" s="629"/>
      <c r="EPL76" s="629"/>
      <c r="EPM76" s="629"/>
      <c r="EPN76" s="629"/>
      <c r="EPO76" s="629"/>
      <c r="EPP76" s="629"/>
      <c r="EPQ76" s="629"/>
      <c r="EPR76" s="629"/>
      <c r="EPS76" s="629"/>
      <c r="EPT76" s="629"/>
      <c r="EPU76" s="629"/>
      <c r="EPV76" s="629"/>
      <c r="EPW76" s="629"/>
      <c r="EPX76" s="629"/>
      <c r="EPY76" s="629"/>
      <c r="EPZ76" s="629"/>
      <c r="EQA76" s="629"/>
      <c r="EQB76" s="629"/>
      <c r="EQC76" s="629"/>
      <c r="EQD76" s="629"/>
      <c r="EQE76" s="629"/>
      <c r="EQF76" s="629"/>
      <c r="EQG76" s="629"/>
      <c r="EQH76" s="629"/>
      <c r="EQI76" s="629"/>
      <c r="EQJ76" s="629"/>
      <c r="EQK76" s="629"/>
      <c r="EQL76" s="629"/>
      <c r="EQM76" s="629"/>
      <c r="EQN76" s="629"/>
      <c r="EQO76" s="629"/>
      <c r="EQP76" s="629"/>
      <c r="EQQ76" s="629"/>
      <c r="EQR76" s="629"/>
      <c r="EQS76" s="629"/>
      <c r="EQT76" s="629"/>
      <c r="EQU76" s="629"/>
      <c r="EQV76" s="629"/>
      <c r="EQW76" s="629"/>
      <c r="EQX76" s="629"/>
      <c r="EQY76" s="629"/>
      <c r="EQZ76" s="629"/>
      <c r="ERA76" s="629"/>
      <c r="ERB76" s="629"/>
      <c r="ERC76" s="629"/>
      <c r="ERD76" s="629"/>
      <c r="ERE76" s="629"/>
      <c r="ERF76" s="629"/>
      <c r="ERG76" s="629"/>
      <c r="ERH76" s="629"/>
      <c r="ERI76" s="629"/>
      <c r="ERJ76" s="629"/>
      <c r="ERK76" s="629"/>
      <c r="ERL76" s="629"/>
      <c r="ERM76" s="629"/>
      <c r="ERN76" s="629"/>
      <c r="ERO76" s="629"/>
      <c r="ERP76" s="629"/>
      <c r="ERQ76" s="629"/>
      <c r="ERR76" s="629"/>
      <c r="ERS76" s="629"/>
      <c r="ERT76" s="629"/>
      <c r="ERU76" s="629"/>
      <c r="ERV76" s="629"/>
      <c r="ERW76" s="629"/>
      <c r="ERX76" s="629"/>
      <c r="ERY76" s="629"/>
      <c r="ERZ76" s="629"/>
      <c r="ESA76" s="629"/>
      <c r="ESB76" s="629"/>
      <c r="ESC76" s="629"/>
      <c r="ESD76" s="629"/>
      <c r="ESE76" s="629"/>
      <c r="ESF76" s="629"/>
      <c r="ESG76" s="629"/>
      <c r="ESH76" s="629"/>
      <c r="ESI76" s="629"/>
      <c r="ESJ76" s="629"/>
      <c r="ESK76" s="629"/>
      <c r="ESL76" s="629"/>
      <c r="ESM76" s="629"/>
      <c r="ESN76" s="629"/>
      <c r="ESO76" s="629"/>
      <c r="ESP76" s="629"/>
      <c r="ESQ76" s="629"/>
      <c r="ESR76" s="629"/>
      <c r="ESS76" s="629"/>
      <c r="EST76" s="629"/>
      <c r="ESU76" s="629"/>
      <c r="ESV76" s="629"/>
      <c r="ESW76" s="629"/>
      <c r="ESX76" s="629"/>
      <c r="ESY76" s="629"/>
      <c r="ESZ76" s="629"/>
      <c r="ETA76" s="629"/>
      <c r="ETB76" s="629"/>
      <c r="ETC76" s="629"/>
      <c r="ETD76" s="629"/>
      <c r="ETE76" s="629"/>
      <c r="ETF76" s="629"/>
      <c r="ETG76" s="629"/>
      <c r="ETH76" s="629"/>
      <c r="ETI76" s="629"/>
      <c r="ETJ76" s="629"/>
      <c r="ETK76" s="629"/>
      <c r="ETL76" s="629"/>
      <c r="ETM76" s="629"/>
      <c r="ETN76" s="629"/>
      <c r="ETO76" s="629"/>
      <c r="ETP76" s="629"/>
      <c r="ETQ76" s="629"/>
      <c r="ETR76" s="629"/>
      <c r="ETS76" s="629"/>
      <c r="ETT76" s="629"/>
      <c r="ETU76" s="629"/>
      <c r="ETV76" s="629"/>
      <c r="ETW76" s="629"/>
      <c r="ETX76" s="629"/>
      <c r="ETY76" s="629"/>
      <c r="ETZ76" s="629"/>
      <c r="EUA76" s="629"/>
      <c r="EUB76" s="629"/>
      <c r="EUC76" s="629"/>
      <c r="EUD76" s="629"/>
      <c r="EUE76" s="629"/>
      <c r="EUF76" s="629"/>
      <c r="EUG76" s="629"/>
      <c r="EUH76" s="629"/>
      <c r="EUI76" s="629"/>
      <c r="EUJ76" s="629"/>
      <c r="EUK76" s="629"/>
      <c r="EUL76" s="629"/>
      <c r="EUM76" s="629"/>
      <c r="EUN76" s="629"/>
      <c r="EUO76" s="629"/>
      <c r="EUP76" s="629"/>
      <c r="EUQ76" s="629"/>
      <c r="EUR76" s="629"/>
      <c r="EUS76" s="629"/>
      <c r="EUT76" s="629"/>
      <c r="EUU76" s="629"/>
      <c r="EUV76" s="629"/>
      <c r="EUW76" s="629"/>
      <c r="EUX76" s="629"/>
      <c r="EUY76" s="629"/>
      <c r="EUZ76" s="629"/>
      <c r="EVA76" s="629"/>
      <c r="EVB76" s="629"/>
      <c r="EVC76" s="629"/>
      <c r="EVD76" s="629"/>
      <c r="EVE76" s="629"/>
      <c r="EVF76" s="629"/>
      <c r="EVG76" s="629"/>
      <c r="EVH76" s="629"/>
      <c r="EVI76" s="629"/>
      <c r="EVJ76" s="629"/>
      <c r="EVK76" s="629"/>
      <c r="EVL76" s="629"/>
      <c r="EVM76" s="629"/>
      <c r="EVN76" s="629"/>
      <c r="EVO76" s="629"/>
      <c r="EVP76" s="629"/>
      <c r="EVQ76" s="629"/>
      <c r="EVR76" s="629"/>
      <c r="EVS76" s="629"/>
      <c r="EVT76" s="629"/>
      <c r="EVU76" s="629"/>
      <c r="EVV76" s="629"/>
      <c r="EVW76" s="629"/>
      <c r="EVX76" s="629"/>
      <c r="EVY76" s="629"/>
      <c r="EVZ76" s="629"/>
      <c r="EWA76" s="629"/>
      <c r="EWB76" s="629"/>
      <c r="EWC76" s="629"/>
      <c r="EWD76" s="629"/>
      <c r="EWE76" s="629"/>
      <c r="EWF76" s="629"/>
      <c r="EWG76" s="629"/>
      <c r="EWH76" s="629"/>
      <c r="EWI76" s="629"/>
      <c r="EWJ76" s="629"/>
      <c r="EWK76" s="629"/>
      <c r="EWL76" s="629"/>
      <c r="EWM76" s="629"/>
      <c r="EWN76" s="629"/>
      <c r="EWO76" s="629"/>
      <c r="EWP76" s="629"/>
      <c r="EWQ76" s="629"/>
      <c r="EWR76" s="629"/>
      <c r="EWS76" s="629"/>
      <c r="EWT76" s="629"/>
      <c r="EWU76" s="629"/>
      <c r="EWV76" s="629"/>
      <c r="EWW76" s="629"/>
      <c r="EWX76" s="629"/>
      <c r="EWY76" s="629"/>
      <c r="EWZ76" s="629"/>
      <c r="EXA76" s="629"/>
      <c r="EXB76" s="629"/>
      <c r="EXC76" s="629"/>
      <c r="EXD76" s="629"/>
      <c r="EXE76" s="629"/>
      <c r="EXF76" s="629"/>
      <c r="EXG76" s="629"/>
      <c r="EXH76" s="629"/>
      <c r="EXI76" s="629"/>
      <c r="EXJ76" s="629"/>
      <c r="EXK76" s="629"/>
      <c r="EXL76" s="629"/>
      <c r="EXM76" s="629"/>
      <c r="EXN76" s="629"/>
      <c r="EXO76" s="629"/>
      <c r="EXP76" s="629"/>
      <c r="EXQ76" s="629"/>
      <c r="EXR76" s="629"/>
      <c r="EXS76" s="629"/>
      <c r="EXT76" s="629"/>
      <c r="EXU76" s="629"/>
      <c r="EXV76" s="629"/>
      <c r="EXW76" s="629"/>
      <c r="EXX76" s="629"/>
      <c r="EXY76" s="629"/>
      <c r="EXZ76" s="629"/>
      <c r="EYA76" s="629"/>
      <c r="EYB76" s="629"/>
      <c r="EYC76" s="629"/>
      <c r="EYD76" s="629"/>
      <c r="EYE76" s="629"/>
      <c r="EYF76" s="629"/>
      <c r="EYG76" s="629"/>
      <c r="EYH76" s="629"/>
      <c r="EYI76" s="629"/>
      <c r="EYJ76" s="629"/>
      <c r="EYK76" s="629"/>
      <c r="EYL76" s="629"/>
      <c r="EYM76" s="629"/>
      <c r="EYN76" s="629"/>
      <c r="EYO76" s="629"/>
      <c r="EYP76" s="629"/>
      <c r="EYQ76" s="629"/>
      <c r="EYR76" s="629"/>
      <c r="EYS76" s="629"/>
      <c r="EYT76" s="629"/>
      <c r="EYU76" s="629"/>
      <c r="EYV76" s="629"/>
      <c r="EYW76" s="629"/>
      <c r="EYX76" s="629"/>
      <c r="EYY76" s="629"/>
      <c r="EYZ76" s="629"/>
      <c r="EZA76" s="629"/>
      <c r="EZB76" s="629"/>
      <c r="EZC76" s="629"/>
      <c r="EZD76" s="629"/>
      <c r="EZE76" s="629"/>
      <c r="EZF76" s="629"/>
      <c r="EZG76" s="629"/>
      <c r="EZH76" s="629"/>
      <c r="EZI76" s="629"/>
      <c r="EZJ76" s="629"/>
      <c r="EZK76" s="629"/>
      <c r="EZL76" s="629"/>
      <c r="EZM76" s="629"/>
      <c r="EZN76" s="629"/>
      <c r="EZO76" s="629"/>
      <c r="EZP76" s="629"/>
      <c r="EZQ76" s="629"/>
      <c r="EZR76" s="629"/>
      <c r="EZS76" s="629"/>
      <c r="EZT76" s="629"/>
      <c r="EZU76" s="629"/>
      <c r="EZV76" s="629"/>
      <c r="EZW76" s="629"/>
      <c r="EZX76" s="629"/>
      <c r="EZY76" s="629"/>
      <c r="EZZ76" s="629"/>
      <c r="FAA76" s="629"/>
      <c r="FAB76" s="629"/>
      <c r="FAC76" s="629"/>
      <c r="FAD76" s="629"/>
      <c r="FAE76" s="629"/>
      <c r="FAF76" s="629"/>
      <c r="FAG76" s="629"/>
      <c r="FAH76" s="629"/>
      <c r="FAI76" s="629"/>
      <c r="FAJ76" s="629"/>
      <c r="FAK76" s="629"/>
      <c r="FAL76" s="629"/>
      <c r="FAM76" s="629"/>
      <c r="FAN76" s="629"/>
      <c r="FAO76" s="629"/>
      <c r="FAP76" s="629"/>
      <c r="FAQ76" s="629"/>
      <c r="FAR76" s="629"/>
      <c r="FAS76" s="629"/>
      <c r="FAT76" s="629"/>
      <c r="FAU76" s="629"/>
      <c r="FAV76" s="629"/>
      <c r="FAW76" s="629"/>
      <c r="FAX76" s="629"/>
      <c r="FAY76" s="629"/>
      <c r="FAZ76" s="629"/>
      <c r="FBA76" s="629"/>
      <c r="FBB76" s="629"/>
      <c r="FBC76" s="629"/>
      <c r="FBD76" s="629"/>
      <c r="FBE76" s="629"/>
      <c r="FBF76" s="629"/>
      <c r="FBG76" s="629"/>
      <c r="FBH76" s="629"/>
      <c r="FBI76" s="629"/>
      <c r="FBJ76" s="629"/>
      <c r="FBK76" s="629"/>
      <c r="FBL76" s="629"/>
      <c r="FBM76" s="629"/>
      <c r="FBN76" s="629"/>
      <c r="FBO76" s="629"/>
      <c r="FBP76" s="629"/>
      <c r="FBQ76" s="629"/>
      <c r="FBR76" s="629"/>
      <c r="FBS76" s="629"/>
      <c r="FBT76" s="629"/>
      <c r="FBU76" s="629"/>
      <c r="FBV76" s="629"/>
      <c r="FBW76" s="629"/>
      <c r="FBX76" s="629"/>
      <c r="FBY76" s="629"/>
      <c r="FBZ76" s="629"/>
      <c r="FCA76" s="629"/>
      <c r="FCB76" s="629"/>
      <c r="FCC76" s="629"/>
      <c r="FCD76" s="629"/>
      <c r="FCE76" s="629"/>
      <c r="FCF76" s="629"/>
      <c r="FCG76" s="629"/>
      <c r="FCH76" s="629"/>
      <c r="FCI76" s="629"/>
      <c r="FCJ76" s="629"/>
      <c r="FCK76" s="629"/>
      <c r="FCL76" s="629"/>
      <c r="FCM76" s="629"/>
      <c r="FCN76" s="629"/>
      <c r="FCO76" s="629"/>
      <c r="FCP76" s="629"/>
      <c r="FCQ76" s="629"/>
      <c r="FCR76" s="629"/>
      <c r="FCS76" s="629"/>
      <c r="FCT76" s="629"/>
      <c r="FCU76" s="629"/>
      <c r="FCV76" s="629"/>
      <c r="FCW76" s="629"/>
      <c r="FCX76" s="629"/>
      <c r="FCY76" s="629"/>
      <c r="FCZ76" s="629"/>
      <c r="FDA76" s="629"/>
      <c r="FDB76" s="629"/>
      <c r="FDC76" s="629"/>
      <c r="FDD76" s="629"/>
      <c r="FDE76" s="629"/>
      <c r="FDF76" s="629"/>
      <c r="FDG76" s="629"/>
      <c r="FDH76" s="629"/>
      <c r="FDI76" s="629"/>
      <c r="FDJ76" s="629"/>
      <c r="FDK76" s="629"/>
      <c r="FDL76" s="629"/>
      <c r="FDM76" s="629"/>
      <c r="FDN76" s="629"/>
      <c r="FDO76" s="629"/>
      <c r="FDP76" s="629"/>
      <c r="FDQ76" s="629"/>
      <c r="FDR76" s="629"/>
      <c r="FDS76" s="629"/>
      <c r="FDT76" s="629"/>
      <c r="FDU76" s="629"/>
      <c r="FDV76" s="629"/>
      <c r="FDW76" s="629"/>
      <c r="FDX76" s="629"/>
      <c r="FDY76" s="629"/>
      <c r="FDZ76" s="629"/>
      <c r="FEA76" s="629"/>
      <c r="FEB76" s="629"/>
      <c r="FEC76" s="629"/>
      <c r="FED76" s="629"/>
      <c r="FEE76" s="629"/>
      <c r="FEF76" s="629"/>
      <c r="FEG76" s="629"/>
      <c r="FEH76" s="629"/>
      <c r="FEI76" s="629"/>
      <c r="FEJ76" s="629"/>
      <c r="FEK76" s="629"/>
      <c r="FEL76" s="629"/>
      <c r="FEM76" s="629"/>
      <c r="FEN76" s="629"/>
      <c r="FEO76" s="629"/>
      <c r="FEP76" s="629"/>
      <c r="FEQ76" s="629"/>
      <c r="FER76" s="629"/>
      <c r="FES76" s="629"/>
      <c r="FET76" s="629"/>
      <c r="FEU76" s="629"/>
      <c r="FEV76" s="629"/>
      <c r="FEW76" s="629"/>
      <c r="FEX76" s="629"/>
      <c r="FEY76" s="629"/>
      <c r="FEZ76" s="629"/>
      <c r="FFA76" s="629"/>
      <c r="FFB76" s="629"/>
      <c r="FFC76" s="629"/>
      <c r="FFD76" s="629"/>
      <c r="FFE76" s="629"/>
      <c r="FFF76" s="629"/>
      <c r="FFG76" s="629"/>
      <c r="FFH76" s="629"/>
      <c r="FFI76" s="629"/>
      <c r="FFJ76" s="629"/>
      <c r="FFK76" s="629"/>
      <c r="FFL76" s="629"/>
      <c r="FFM76" s="629"/>
      <c r="FFN76" s="629"/>
      <c r="FFO76" s="629"/>
      <c r="FFP76" s="629"/>
      <c r="FFQ76" s="629"/>
      <c r="FFR76" s="629"/>
      <c r="FFS76" s="629"/>
      <c r="FFT76" s="629"/>
      <c r="FFU76" s="629"/>
      <c r="FFV76" s="629"/>
      <c r="FFW76" s="629"/>
      <c r="FFX76" s="629"/>
      <c r="FFY76" s="629"/>
      <c r="FFZ76" s="629"/>
      <c r="FGA76" s="629"/>
      <c r="FGB76" s="629"/>
      <c r="FGC76" s="629"/>
      <c r="FGD76" s="629"/>
      <c r="FGE76" s="629"/>
      <c r="FGF76" s="629"/>
      <c r="FGG76" s="629"/>
      <c r="FGH76" s="629"/>
      <c r="FGI76" s="629"/>
      <c r="FGJ76" s="629"/>
      <c r="FGK76" s="629"/>
      <c r="FGL76" s="629"/>
      <c r="FGM76" s="629"/>
      <c r="FGN76" s="629"/>
      <c r="FGO76" s="629"/>
      <c r="FGP76" s="629"/>
      <c r="FGQ76" s="629"/>
      <c r="FGR76" s="629"/>
      <c r="FGS76" s="629"/>
      <c r="FGT76" s="629"/>
      <c r="FGU76" s="629"/>
      <c r="FGV76" s="629"/>
      <c r="FGW76" s="629"/>
      <c r="FGX76" s="629"/>
      <c r="FGY76" s="629"/>
      <c r="FGZ76" s="629"/>
      <c r="FHA76" s="629"/>
      <c r="FHB76" s="629"/>
      <c r="FHC76" s="629"/>
      <c r="FHD76" s="629"/>
      <c r="FHE76" s="629"/>
      <c r="FHF76" s="629"/>
      <c r="FHG76" s="629"/>
      <c r="FHH76" s="629"/>
      <c r="FHI76" s="629"/>
      <c r="FHJ76" s="629"/>
      <c r="FHK76" s="629"/>
      <c r="FHL76" s="629"/>
      <c r="FHM76" s="629"/>
      <c r="FHN76" s="629"/>
      <c r="FHO76" s="629"/>
      <c r="FHP76" s="629"/>
      <c r="FHQ76" s="629"/>
      <c r="FHR76" s="629"/>
      <c r="FHS76" s="629"/>
      <c r="FHT76" s="629"/>
      <c r="FHU76" s="629"/>
      <c r="FHV76" s="629"/>
      <c r="FHW76" s="629"/>
      <c r="FHX76" s="629"/>
      <c r="FHY76" s="629"/>
      <c r="FHZ76" s="629"/>
      <c r="FIA76" s="629"/>
      <c r="FIB76" s="629"/>
      <c r="FIC76" s="629"/>
      <c r="FID76" s="629"/>
      <c r="FIE76" s="629"/>
      <c r="FIF76" s="629"/>
      <c r="FIG76" s="629"/>
      <c r="FIH76" s="629"/>
      <c r="FII76" s="629"/>
      <c r="FIJ76" s="629"/>
      <c r="FIK76" s="629"/>
      <c r="FIL76" s="629"/>
      <c r="FIM76" s="629"/>
      <c r="FIN76" s="629"/>
      <c r="FIO76" s="629"/>
      <c r="FIP76" s="629"/>
      <c r="FIQ76" s="629"/>
      <c r="FIR76" s="629"/>
      <c r="FIS76" s="629"/>
      <c r="FIT76" s="629"/>
      <c r="FIU76" s="629"/>
      <c r="FIV76" s="629"/>
      <c r="FIW76" s="629"/>
      <c r="FIX76" s="629"/>
      <c r="FIY76" s="629"/>
      <c r="FIZ76" s="629"/>
      <c r="FJA76" s="629"/>
      <c r="FJB76" s="629"/>
      <c r="FJC76" s="629"/>
      <c r="FJD76" s="629"/>
      <c r="FJE76" s="629"/>
      <c r="FJF76" s="629"/>
      <c r="FJG76" s="629"/>
      <c r="FJH76" s="629"/>
      <c r="FJI76" s="629"/>
      <c r="FJJ76" s="629"/>
      <c r="FJK76" s="629"/>
      <c r="FJL76" s="629"/>
      <c r="FJM76" s="629"/>
      <c r="FJN76" s="629"/>
      <c r="FJO76" s="629"/>
      <c r="FJP76" s="629"/>
      <c r="FJQ76" s="629"/>
      <c r="FJR76" s="629"/>
      <c r="FJS76" s="629"/>
      <c r="FJT76" s="629"/>
      <c r="FJU76" s="629"/>
      <c r="FJV76" s="629"/>
      <c r="FJW76" s="629"/>
      <c r="FJX76" s="629"/>
      <c r="FJY76" s="629"/>
      <c r="FJZ76" s="629"/>
      <c r="FKA76" s="629"/>
      <c r="FKB76" s="629"/>
      <c r="FKC76" s="629"/>
      <c r="FKD76" s="629"/>
      <c r="FKE76" s="629"/>
      <c r="FKF76" s="629"/>
      <c r="FKG76" s="629"/>
      <c r="FKH76" s="629"/>
      <c r="FKI76" s="629"/>
      <c r="FKJ76" s="629"/>
      <c r="FKK76" s="629"/>
      <c r="FKL76" s="629"/>
      <c r="FKM76" s="629"/>
      <c r="FKN76" s="629"/>
      <c r="FKO76" s="629"/>
      <c r="FKP76" s="629"/>
      <c r="FKQ76" s="629"/>
      <c r="FKR76" s="629"/>
      <c r="FKS76" s="629"/>
      <c r="FKT76" s="629"/>
      <c r="FKU76" s="629"/>
      <c r="FKV76" s="629"/>
      <c r="FKW76" s="629"/>
      <c r="FKX76" s="629"/>
      <c r="FKY76" s="629"/>
      <c r="FKZ76" s="629"/>
      <c r="FLA76" s="629"/>
      <c r="FLB76" s="629"/>
      <c r="FLC76" s="629"/>
      <c r="FLD76" s="629"/>
      <c r="FLE76" s="629"/>
      <c r="FLF76" s="629"/>
      <c r="FLG76" s="629"/>
      <c r="FLH76" s="629"/>
      <c r="FLI76" s="629"/>
      <c r="FLJ76" s="629"/>
      <c r="FLK76" s="629"/>
      <c r="FLL76" s="629"/>
      <c r="FLM76" s="629"/>
      <c r="FLN76" s="629"/>
      <c r="FLO76" s="629"/>
      <c r="FLP76" s="629"/>
      <c r="FLQ76" s="629"/>
      <c r="FLR76" s="629"/>
      <c r="FLS76" s="629"/>
      <c r="FLT76" s="629"/>
      <c r="FLU76" s="629"/>
      <c r="FLV76" s="629"/>
      <c r="FLW76" s="629"/>
      <c r="FLX76" s="629"/>
      <c r="FLY76" s="629"/>
      <c r="FLZ76" s="629"/>
      <c r="FMA76" s="629"/>
      <c r="FMB76" s="629"/>
      <c r="FMC76" s="629"/>
      <c r="FMD76" s="629"/>
      <c r="FME76" s="629"/>
      <c r="FMF76" s="629"/>
      <c r="FMG76" s="629"/>
      <c r="FMH76" s="629"/>
      <c r="FMI76" s="629"/>
      <c r="FMJ76" s="629"/>
      <c r="FMK76" s="629"/>
      <c r="FML76" s="629"/>
      <c r="FMM76" s="629"/>
      <c r="FMN76" s="629"/>
      <c r="FMO76" s="629"/>
      <c r="FMP76" s="629"/>
      <c r="FMQ76" s="629"/>
      <c r="FMR76" s="629"/>
      <c r="FMS76" s="629"/>
      <c r="FMT76" s="629"/>
      <c r="FMU76" s="629"/>
      <c r="FMV76" s="629"/>
      <c r="FMW76" s="629"/>
      <c r="FMX76" s="629"/>
      <c r="FMY76" s="629"/>
      <c r="FMZ76" s="629"/>
      <c r="FNA76" s="629"/>
      <c r="FNB76" s="629"/>
      <c r="FNC76" s="629"/>
      <c r="FND76" s="629"/>
      <c r="FNE76" s="629"/>
      <c r="FNF76" s="629"/>
      <c r="FNG76" s="629"/>
      <c r="FNH76" s="629"/>
      <c r="FNI76" s="629"/>
      <c r="FNJ76" s="629"/>
      <c r="FNK76" s="629"/>
      <c r="FNL76" s="629"/>
      <c r="FNM76" s="629"/>
      <c r="FNN76" s="629"/>
      <c r="FNO76" s="629"/>
      <c r="FNP76" s="629"/>
      <c r="FNQ76" s="629"/>
      <c r="FNR76" s="629"/>
      <c r="FNS76" s="629"/>
      <c r="FNT76" s="629"/>
      <c r="FNU76" s="629"/>
      <c r="FNV76" s="629"/>
      <c r="FNW76" s="629"/>
      <c r="FNX76" s="629"/>
      <c r="FNY76" s="629"/>
      <c r="FNZ76" s="629"/>
      <c r="FOA76" s="629"/>
      <c r="FOB76" s="629"/>
      <c r="FOC76" s="629"/>
      <c r="FOD76" s="629"/>
      <c r="FOE76" s="629"/>
      <c r="FOF76" s="629"/>
      <c r="FOG76" s="629"/>
      <c r="FOH76" s="629"/>
      <c r="FOI76" s="629"/>
      <c r="FOJ76" s="629"/>
      <c r="FOK76" s="629"/>
      <c r="FOL76" s="629"/>
      <c r="FOM76" s="629"/>
      <c r="FON76" s="629"/>
      <c r="FOO76" s="629"/>
      <c r="FOP76" s="629"/>
      <c r="FOQ76" s="629"/>
      <c r="FOR76" s="629"/>
      <c r="FOS76" s="629"/>
      <c r="FOT76" s="629"/>
      <c r="FOU76" s="629"/>
      <c r="FOV76" s="629"/>
      <c r="FOW76" s="629"/>
      <c r="FOX76" s="629"/>
      <c r="FOY76" s="629"/>
      <c r="FOZ76" s="629"/>
      <c r="FPA76" s="629"/>
      <c r="FPB76" s="629"/>
      <c r="FPC76" s="629"/>
      <c r="FPD76" s="629"/>
      <c r="FPE76" s="629"/>
      <c r="FPF76" s="629"/>
      <c r="FPG76" s="629"/>
      <c r="FPH76" s="629"/>
      <c r="FPI76" s="629"/>
      <c r="FPJ76" s="629"/>
      <c r="FPK76" s="629"/>
      <c r="FPL76" s="629"/>
      <c r="FPM76" s="629"/>
      <c r="FPN76" s="629"/>
      <c r="FPO76" s="629"/>
      <c r="FPP76" s="629"/>
      <c r="FPQ76" s="629"/>
      <c r="FPR76" s="629"/>
      <c r="FPS76" s="629"/>
      <c r="FPT76" s="629"/>
      <c r="FPU76" s="629"/>
      <c r="FPV76" s="629"/>
      <c r="FPW76" s="629"/>
      <c r="FPX76" s="629"/>
      <c r="FPY76" s="629"/>
      <c r="FPZ76" s="629"/>
      <c r="FQA76" s="629"/>
      <c r="FQB76" s="629"/>
      <c r="FQC76" s="629"/>
      <c r="FQD76" s="629"/>
      <c r="FQE76" s="629"/>
      <c r="FQF76" s="629"/>
      <c r="FQG76" s="629"/>
      <c r="FQH76" s="629"/>
      <c r="FQI76" s="629"/>
      <c r="FQJ76" s="629"/>
      <c r="FQK76" s="629"/>
      <c r="FQL76" s="629"/>
      <c r="FQM76" s="629"/>
      <c r="FQN76" s="629"/>
      <c r="FQO76" s="629"/>
      <c r="FQP76" s="629"/>
      <c r="FQQ76" s="629"/>
      <c r="FQR76" s="629"/>
      <c r="FQS76" s="629"/>
      <c r="FQT76" s="629"/>
      <c r="FQU76" s="629"/>
      <c r="FQV76" s="629"/>
      <c r="FQW76" s="629"/>
      <c r="FQX76" s="629"/>
      <c r="FQY76" s="629"/>
      <c r="FQZ76" s="629"/>
      <c r="FRA76" s="629"/>
      <c r="FRB76" s="629"/>
      <c r="FRC76" s="629"/>
      <c r="FRD76" s="629"/>
      <c r="FRE76" s="629"/>
      <c r="FRF76" s="629"/>
      <c r="FRG76" s="629"/>
      <c r="FRH76" s="629"/>
      <c r="FRI76" s="629"/>
      <c r="FRJ76" s="629"/>
      <c r="FRK76" s="629"/>
      <c r="FRL76" s="629"/>
      <c r="FRM76" s="629"/>
      <c r="FRN76" s="629"/>
      <c r="FRO76" s="629"/>
      <c r="FRP76" s="629"/>
      <c r="FRQ76" s="629"/>
      <c r="FRR76" s="629"/>
      <c r="FRS76" s="629"/>
      <c r="FRT76" s="629"/>
      <c r="FRU76" s="629"/>
      <c r="FRV76" s="629"/>
      <c r="FRW76" s="629"/>
      <c r="FRX76" s="629"/>
      <c r="FRY76" s="629"/>
      <c r="FRZ76" s="629"/>
      <c r="FSA76" s="629"/>
      <c r="FSB76" s="629"/>
      <c r="FSC76" s="629"/>
      <c r="FSD76" s="629"/>
      <c r="FSE76" s="629"/>
      <c r="FSF76" s="629"/>
      <c r="FSG76" s="629"/>
      <c r="FSH76" s="629"/>
      <c r="FSI76" s="629"/>
      <c r="FSJ76" s="629"/>
      <c r="FSK76" s="629"/>
      <c r="FSL76" s="629"/>
      <c r="FSM76" s="629"/>
      <c r="FSN76" s="629"/>
      <c r="FSO76" s="629"/>
      <c r="FSP76" s="629"/>
      <c r="FSQ76" s="629"/>
      <c r="FSR76" s="629"/>
      <c r="FSS76" s="629"/>
      <c r="FST76" s="629"/>
      <c r="FSU76" s="629"/>
      <c r="FSV76" s="629"/>
      <c r="FSW76" s="629"/>
      <c r="FSX76" s="629"/>
      <c r="FSY76" s="629"/>
      <c r="FSZ76" s="629"/>
      <c r="FTA76" s="629"/>
      <c r="FTB76" s="629"/>
      <c r="FTC76" s="629"/>
      <c r="FTD76" s="629"/>
      <c r="FTE76" s="629"/>
      <c r="FTF76" s="629"/>
      <c r="FTG76" s="629"/>
      <c r="FTH76" s="629"/>
      <c r="FTI76" s="629"/>
      <c r="FTJ76" s="629"/>
      <c r="FTK76" s="629"/>
      <c r="FTL76" s="629"/>
      <c r="FTM76" s="629"/>
      <c r="FTN76" s="629"/>
      <c r="FTO76" s="629"/>
      <c r="FTP76" s="629"/>
      <c r="FTQ76" s="629"/>
      <c r="FTR76" s="629"/>
      <c r="FTS76" s="629"/>
      <c r="FTT76" s="629"/>
      <c r="FTU76" s="629"/>
      <c r="FTV76" s="629"/>
      <c r="FTW76" s="629"/>
      <c r="FTX76" s="629"/>
      <c r="FTY76" s="629"/>
      <c r="FTZ76" s="629"/>
      <c r="FUA76" s="629"/>
      <c r="FUB76" s="629"/>
      <c r="FUC76" s="629"/>
      <c r="FUD76" s="629"/>
      <c r="FUE76" s="629"/>
      <c r="FUF76" s="629"/>
      <c r="FUG76" s="629"/>
      <c r="FUH76" s="629"/>
      <c r="FUI76" s="629"/>
      <c r="FUJ76" s="629"/>
      <c r="FUK76" s="629"/>
      <c r="FUL76" s="629"/>
      <c r="FUM76" s="629"/>
      <c r="FUN76" s="629"/>
      <c r="FUO76" s="629"/>
      <c r="FUP76" s="629"/>
      <c r="FUQ76" s="629"/>
      <c r="FUR76" s="629"/>
      <c r="FUS76" s="629"/>
      <c r="FUT76" s="629"/>
      <c r="FUU76" s="629"/>
      <c r="FUV76" s="629"/>
      <c r="FUW76" s="629"/>
      <c r="FUX76" s="629"/>
      <c r="FUY76" s="629"/>
      <c r="FUZ76" s="629"/>
      <c r="FVA76" s="629"/>
      <c r="FVB76" s="629"/>
      <c r="FVC76" s="629"/>
      <c r="FVD76" s="629"/>
      <c r="FVE76" s="629"/>
      <c r="FVF76" s="629"/>
      <c r="FVG76" s="629"/>
      <c r="FVH76" s="629"/>
      <c r="FVI76" s="629"/>
      <c r="FVJ76" s="629"/>
      <c r="FVK76" s="629"/>
      <c r="FVL76" s="629"/>
      <c r="FVM76" s="629"/>
      <c r="FVN76" s="629"/>
      <c r="FVO76" s="629"/>
      <c r="FVP76" s="629"/>
      <c r="FVQ76" s="629"/>
      <c r="FVR76" s="629"/>
      <c r="FVS76" s="629"/>
      <c r="FVT76" s="629"/>
      <c r="FVU76" s="629"/>
      <c r="FVV76" s="629"/>
      <c r="FVW76" s="629"/>
      <c r="FVX76" s="629"/>
      <c r="FVY76" s="629"/>
      <c r="FVZ76" s="629"/>
      <c r="FWA76" s="629"/>
      <c r="FWB76" s="629"/>
      <c r="FWC76" s="629"/>
      <c r="FWD76" s="629"/>
      <c r="FWE76" s="629"/>
      <c r="FWF76" s="629"/>
      <c r="FWG76" s="629"/>
      <c r="FWH76" s="629"/>
      <c r="FWI76" s="629"/>
      <c r="FWJ76" s="629"/>
      <c r="FWK76" s="629"/>
      <c r="FWL76" s="629"/>
      <c r="FWM76" s="629"/>
      <c r="FWN76" s="629"/>
      <c r="FWO76" s="629"/>
      <c r="FWP76" s="629"/>
      <c r="FWQ76" s="629"/>
      <c r="FWR76" s="629"/>
      <c r="FWS76" s="629"/>
      <c r="FWT76" s="629"/>
      <c r="FWU76" s="629"/>
      <c r="FWV76" s="629"/>
      <c r="FWW76" s="629"/>
      <c r="FWX76" s="629"/>
      <c r="FWY76" s="629"/>
      <c r="FWZ76" s="629"/>
      <c r="FXA76" s="629"/>
      <c r="FXB76" s="629"/>
      <c r="FXC76" s="629"/>
      <c r="FXD76" s="629"/>
      <c r="FXE76" s="629"/>
      <c r="FXF76" s="629"/>
      <c r="FXG76" s="629"/>
      <c r="FXH76" s="629"/>
      <c r="FXI76" s="629"/>
      <c r="FXJ76" s="629"/>
      <c r="FXK76" s="629"/>
      <c r="FXL76" s="629"/>
      <c r="FXM76" s="629"/>
      <c r="FXN76" s="629"/>
      <c r="FXO76" s="629"/>
      <c r="FXP76" s="629"/>
      <c r="FXQ76" s="629"/>
      <c r="FXR76" s="629"/>
      <c r="FXS76" s="629"/>
      <c r="FXT76" s="629"/>
      <c r="FXU76" s="629"/>
      <c r="FXV76" s="629"/>
      <c r="FXW76" s="629"/>
      <c r="FXX76" s="629"/>
      <c r="FXY76" s="629"/>
      <c r="FXZ76" s="629"/>
      <c r="FYA76" s="629"/>
      <c r="FYB76" s="629"/>
      <c r="FYC76" s="629"/>
      <c r="FYD76" s="629"/>
      <c r="FYE76" s="629"/>
      <c r="FYF76" s="629"/>
      <c r="FYG76" s="629"/>
      <c r="FYH76" s="629"/>
      <c r="FYI76" s="629"/>
      <c r="FYJ76" s="629"/>
      <c r="FYK76" s="629"/>
      <c r="FYL76" s="629"/>
      <c r="FYM76" s="629"/>
      <c r="FYN76" s="629"/>
      <c r="FYO76" s="629"/>
      <c r="FYP76" s="629"/>
      <c r="FYQ76" s="629"/>
      <c r="FYR76" s="629"/>
      <c r="FYS76" s="629"/>
      <c r="FYT76" s="629"/>
      <c r="FYU76" s="629"/>
      <c r="FYV76" s="629"/>
      <c r="FYW76" s="629"/>
      <c r="FYX76" s="629"/>
      <c r="FYY76" s="629"/>
      <c r="FYZ76" s="629"/>
      <c r="FZA76" s="629"/>
      <c r="FZB76" s="629"/>
      <c r="FZC76" s="629"/>
      <c r="FZD76" s="629"/>
      <c r="FZE76" s="629"/>
      <c r="FZF76" s="629"/>
      <c r="FZG76" s="629"/>
      <c r="FZH76" s="629"/>
      <c r="FZI76" s="629"/>
      <c r="FZJ76" s="629"/>
      <c r="FZK76" s="629"/>
      <c r="FZL76" s="629"/>
      <c r="FZM76" s="629"/>
      <c r="FZN76" s="629"/>
      <c r="FZO76" s="629"/>
      <c r="FZP76" s="629"/>
      <c r="FZQ76" s="629"/>
      <c r="FZR76" s="629"/>
      <c r="FZS76" s="629"/>
      <c r="FZT76" s="629"/>
      <c r="FZU76" s="629"/>
      <c r="FZV76" s="629"/>
      <c r="FZW76" s="629"/>
      <c r="FZX76" s="629"/>
      <c r="FZY76" s="629"/>
      <c r="FZZ76" s="629"/>
      <c r="GAA76" s="629"/>
      <c r="GAB76" s="629"/>
      <c r="GAC76" s="629"/>
      <c r="GAD76" s="629"/>
      <c r="GAE76" s="629"/>
      <c r="GAF76" s="629"/>
      <c r="GAG76" s="629"/>
      <c r="GAH76" s="629"/>
      <c r="GAI76" s="629"/>
      <c r="GAJ76" s="629"/>
      <c r="GAK76" s="629"/>
      <c r="GAL76" s="629"/>
      <c r="GAM76" s="629"/>
      <c r="GAN76" s="629"/>
      <c r="GAO76" s="629"/>
      <c r="GAP76" s="629"/>
      <c r="GAQ76" s="629"/>
      <c r="GAR76" s="629"/>
      <c r="GAS76" s="629"/>
      <c r="GAT76" s="629"/>
      <c r="GAU76" s="629"/>
      <c r="GAV76" s="629"/>
      <c r="GAW76" s="629"/>
      <c r="GAX76" s="629"/>
      <c r="GAY76" s="629"/>
      <c r="GAZ76" s="629"/>
      <c r="GBA76" s="629"/>
      <c r="GBB76" s="629"/>
      <c r="GBC76" s="629"/>
      <c r="GBD76" s="629"/>
      <c r="GBE76" s="629"/>
      <c r="GBF76" s="629"/>
      <c r="GBG76" s="629"/>
      <c r="GBH76" s="629"/>
      <c r="GBI76" s="629"/>
      <c r="GBJ76" s="629"/>
      <c r="GBK76" s="629"/>
      <c r="GBL76" s="629"/>
      <c r="GBM76" s="629"/>
      <c r="GBN76" s="629"/>
      <c r="GBO76" s="629"/>
      <c r="GBP76" s="629"/>
      <c r="GBQ76" s="629"/>
      <c r="GBR76" s="629"/>
      <c r="GBS76" s="629"/>
      <c r="GBT76" s="629"/>
      <c r="GBU76" s="629"/>
      <c r="GBV76" s="629"/>
      <c r="GBW76" s="629"/>
      <c r="GBX76" s="629"/>
      <c r="GBY76" s="629"/>
      <c r="GBZ76" s="629"/>
      <c r="GCA76" s="629"/>
      <c r="GCB76" s="629"/>
      <c r="GCC76" s="629"/>
      <c r="GCD76" s="629"/>
      <c r="GCE76" s="629"/>
      <c r="GCF76" s="629"/>
      <c r="GCG76" s="629"/>
      <c r="GCH76" s="629"/>
      <c r="GCI76" s="629"/>
      <c r="GCJ76" s="629"/>
      <c r="GCK76" s="629"/>
      <c r="GCL76" s="629"/>
      <c r="GCM76" s="629"/>
      <c r="GCN76" s="629"/>
      <c r="GCO76" s="629"/>
      <c r="GCP76" s="629"/>
      <c r="GCQ76" s="629"/>
      <c r="GCR76" s="629"/>
      <c r="GCS76" s="629"/>
      <c r="GCT76" s="629"/>
      <c r="GCU76" s="629"/>
      <c r="GCV76" s="629"/>
      <c r="GCW76" s="629"/>
      <c r="GCX76" s="629"/>
      <c r="GCY76" s="629"/>
      <c r="GCZ76" s="629"/>
      <c r="GDA76" s="629"/>
      <c r="GDB76" s="629"/>
      <c r="GDC76" s="629"/>
      <c r="GDD76" s="629"/>
      <c r="GDE76" s="629"/>
      <c r="GDF76" s="629"/>
      <c r="GDG76" s="629"/>
      <c r="GDH76" s="629"/>
      <c r="GDI76" s="629"/>
      <c r="GDJ76" s="629"/>
      <c r="GDK76" s="629"/>
      <c r="GDL76" s="629"/>
      <c r="GDM76" s="629"/>
      <c r="GDN76" s="629"/>
      <c r="GDO76" s="629"/>
      <c r="GDP76" s="629"/>
      <c r="GDQ76" s="629"/>
      <c r="GDR76" s="629"/>
      <c r="GDS76" s="629"/>
      <c r="GDT76" s="629"/>
      <c r="GDU76" s="629"/>
      <c r="GDV76" s="629"/>
      <c r="GDW76" s="629"/>
      <c r="GDX76" s="629"/>
      <c r="GDY76" s="629"/>
      <c r="GDZ76" s="629"/>
      <c r="GEA76" s="629"/>
      <c r="GEB76" s="629"/>
      <c r="GEC76" s="629"/>
      <c r="GED76" s="629"/>
      <c r="GEE76" s="629"/>
      <c r="GEF76" s="629"/>
      <c r="GEG76" s="629"/>
      <c r="GEH76" s="629"/>
      <c r="GEI76" s="629"/>
      <c r="GEJ76" s="629"/>
      <c r="GEK76" s="629"/>
      <c r="GEL76" s="629"/>
      <c r="GEM76" s="629"/>
      <c r="GEN76" s="629"/>
      <c r="GEO76" s="629"/>
      <c r="GEP76" s="629"/>
      <c r="GEQ76" s="629"/>
      <c r="GER76" s="629"/>
      <c r="GES76" s="629"/>
      <c r="GET76" s="629"/>
      <c r="GEU76" s="629"/>
      <c r="GEV76" s="629"/>
      <c r="GEW76" s="629"/>
      <c r="GEX76" s="629"/>
      <c r="GEY76" s="629"/>
      <c r="GEZ76" s="629"/>
      <c r="GFA76" s="629"/>
      <c r="GFB76" s="629"/>
      <c r="GFC76" s="629"/>
      <c r="GFD76" s="629"/>
      <c r="GFE76" s="629"/>
      <c r="GFF76" s="629"/>
      <c r="GFG76" s="629"/>
      <c r="GFH76" s="629"/>
      <c r="GFI76" s="629"/>
      <c r="GFJ76" s="629"/>
      <c r="GFK76" s="629"/>
      <c r="GFL76" s="629"/>
      <c r="GFM76" s="629"/>
      <c r="GFN76" s="629"/>
      <c r="GFO76" s="629"/>
      <c r="GFP76" s="629"/>
      <c r="GFQ76" s="629"/>
      <c r="GFR76" s="629"/>
      <c r="GFS76" s="629"/>
      <c r="GFT76" s="629"/>
      <c r="GFU76" s="629"/>
      <c r="GFV76" s="629"/>
      <c r="GFW76" s="629"/>
      <c r="GFX76" s="629"/>
      <c r="GFY76" s="629"/>
      <c r="GFZ76" s="629"/>
      <c r="GGA76" s="629"/>
      <c r="GGB76" s="629"/>
      <c r="GGC76" s="629"/>
      <c r="GGD76" s="629"/>
      <c r="GGE76" s="629"/>
      <c r="GGF76" s="629"/>
      <c r="GGG76" s="629"/>
      <c r="GGH76" s="629"/>
      <c r="GGI76" s="629"/>
      <c r="GGJ76" s="629"/>
      <c r="GGK76" s="629"/>
      <c r="GGL76" s="629"/>
      <c r="GGM76" s="629"/>
      <c r="GGN76" s="629"/>
      <c r="GGO76" s="629"/>
      <c r="GGP76" s="629"/>
      <c r="GGQ76" s="629"/>
      <c r="GGR76" s="629"/>
      <c r="GGS76" s="629"/>
      <c r="GGT76" s="629"/>
      <c r="GGU76" s="629"/>
      <c r="GGV76" s="629"/>
      <c r="GGW76" s="629"/>
      <c r="GGX76" s="629"/>
      <c r="GGY76" s="629"/>
      <c r="GGZ76" s="629"/>
      <c r="GHA76" s="629"/>
      <c r="GHB76" s="629"/>
      <c r="GHC76" s="629"/>
      <c r="GHD76" s="629"/>
      <c r="GHE76" s="629"/>
      <c r="GHF76" s="629"/>
      <c r="GHG76" s="629"/>
      <c r="GHH76" s="629"/>
      <c r="GHI76" s="629"/>
      <c r="GHJ76" s="629"/>
      <c r="GHK76" s="629"/>
      <c r="GHL76" s="629"/>
      <c r="GHM76" s="629"/>
      <c r="GHN76" s="629"/>
      <c r="GHO76" s="629"/>
      <c r="GHP76" s="629"/>
      <c r="GHQ76" s="629"/>
      <c r="GHR76" s="629"/>
      <c r="GHS76" s="629"/>
      <c r="GHT76" s="629"/>
      <c r="GHU76" s="629"/>
      <c r="GHV76" s="629"/>
      <c r="GHW76" s="629"/>
      <c r="GHX76" s="629"/>
      <c r="GHY76" s="629"/>
      <c r="GHZ76" s="629"/>
      <c r="GIA76" s="629"/>
      <c r="GIB76" s="629"/>
      <c r="GIC76" s="629"/>
      <c r="GID76" s="629"/>
      <c r="GIE76" s="629"/>
      <c r="GIF76" s="629"/>
      <c r="GIG76" s="629"/>
      <c r="GIH76" s="629"/>
      <c r="GII76" s="629"/>
      <c r="GIJ76" s="629"/>
      <c r="GIK76" s="629"/>
      <c r="GIL76" s="629"/>
      <c r="GIM76" s="629"/>
      <c r="GIN76" s="629"/>
      <c r="GIO76" s="629"/>
      <c r="GIP76" s="629"/>
      <c r="GIQ76" s="629"/>
      <c r="GIR76" s="629"/>
      <c r="GIS76" s="629"/>
      <c r="GIT76" s="629"/>
      <c r="GIU76" s="629"/>
      <c r="GIV76" s="629"/>
      <c r="GIW76" s="629"/>
      <c r="GIX76" s="629"/>
      <c r="GIY76" s="629"/>
      <c r="GIZ76" s="629"/>
      <c r="GJA76" s="629"/>
      <c r="GJB76" s="629"/>
      <c r="GJC76" s="629"/>
      <c r="GJD76" s="629"/>
      <c r="GJE76" s="629"/>
      <c r="GJF76" s="629"/>
      <c r="GJG76" s="629"/>
      <c r="GJH76" s="629"/>
      <c r="GJI76" s="629"/>
      <c r="GJJ76" s="629"/>
      <c r="GJK76" s="629"/>
      <c r="GJL76" s="629"/>
      <c r="GJM76" s="629"/>
      <c r="GJN76" s="629"/>
      <c r="GJO76" s="629"/>
      <c r="GJP76" s="629"/>
      <c r="GJQ76" s="629"/>
      <c r="GJR76" s="629"/>
      <c r="GJS76" s="629"/>
      <c r="GJT76" s="629"/>
      <c r="GJU76" s="629"/>
      <c r="GJV76" s="629"/>
      <c r="GJW76" s="629"/>
      <c r="GJX76" s="629"/>
      <c r="GJY76" s="629"/>
      <c r="GJZ76" s="629"/>
      <c r="GKA76" s="629"/>
      <c r="GKB76" s="629"/>
      <c r="GKC76" s="629"/>
      <c r="GKD76" s="629"/>
      <c r="GKE76" s="629"/>
      <c r="GKF76" s="629"/>
      <c r="GKG76" s="629"/>
      <c r="GKH76" s="629"/>
      <c r="GKI76" s="629"/>
      <c r="GKJ76" s="629"/>
      <c r="GKK76" s="629"/>
      <c r="GKL76" s="629"/>
      <c r="GKM76" s="629"/>
      <c r="GKN76" s="629"/>
      <c r="GKO76" s="629"/>
      <c r="GKP76" s="629"/>
      <c r="GKQ76" s="629"/>
      <c r="GKR76" s="629"/>
      <c r="GKS76" s="629"/>
      <c r="GKT76" s="629"/>
      <c r="GKU76" s="629"/>
      <c r="GKV76" s="629"/>
      <c r="GKW76" s="629"/>
      <c r="GKX76" s="629"/>
      <c r="GKY76" s="629"/>
      <c r="GKZ76" s="629"/>
      <c r="GLA76" s="629"/>
      <c r="GLB76" s="629"/>
      <c r="GLC76" s="629"/>
      <c r="GLD76" s="629"/>
      <c r="GLE76" s="629"/>
      <c r="GLF76" s="629"/>
      <c r="GLG76" s="629"/>
      <c r="GLH76" s="629"/>
      <c r="GLI76" s="629"/>
      <c r="GLJ76" s="629"/>
      <c r="GLK76" s="629"/>
      <c r="GLL76" s="629"/>
      <c r="GLM76" s="629"/>
      <c r="GLN76" s="629"/>
      <c r="GLO76" s="629"/>
      <c r="GLP76" s="629"/>
      <c r="GLQ76" s="629"/>
      <c r="GLR76" s="629"/>
      <c r="GLS76" s="629"/>
      <c r="GLT76" s="629"/>
      <c r="GLU76" s="629"/>
      <c r="GLV76" s="629"/>
      <c r="GLW76" s="629"/>
      <c r="GLX76" s="629"/>
      <c r="GLY76" s="629"/>
      <c r="GLZ76" s="629"/>
      <c r="GMA76" s="629"/>
      <c r="GMB76" s="629"/>
      <c r="GMC76" s="629"/>
      <c r="GMD76" s="629"/>
      <c r="GME76" s="629"/>
      <c r="GMF76" s="629"/>
      <c r="GMG76" s="629"/>
      <c r="GMH76" s="629"/>
      <c r="GMI76" s="629"/>
      <c r="GMJ76" s="629"/>
      <c r="GMK76" s="629"/>
      <c r="GML76" s="629"/>
      <c r="GMM76" s="629"/>
      <c r="GMN76" s="629"/>
      <c r="GMO76" s="629"/>
      <c r="GMP76" s="629"/>
      <c r="GMQ76" s="629"/>
      <c r="GMR76" s="629"/>
      <c r="GMS76" s="629"/>
      <c r="GMT76" s="629"/>
      <c r="GMU76" s="629"/>
      <c r="GMV76" s="629"/>
      <c r="GMW76" s="629"/>
      <c r="GMX76" s="629"/>
      <c r="GMY76" s="629"/>
      <c r="GMZ76" s="629"/>
      <c r="GNA76" s="629"/>
      <c r="GNB76" s="629"/>
      <c r="GNC76" s="629"/>
      <c r="GND76" s="629"/>
      <c r="GNE76" s="629"/>
      <c r="GNF76" s="629"/>
      <c r="GNG76" s="629"/>
      <c r="GNH76" s="629"/>
      <c r="GNI76" s="629"/>
      <c r="GNJ76" s="629"/>
      <c r="GNK76" s="629"/>
      <c r="GNL76" s="629"/>
      <c r="GNM76" s="629"/>
      <c r="GNN76" s="629"/>
      <c r="GNO76" s="629"/>
      <c r="GNP76" s="629"/>
      <c r="GNQ76" s="629"/>
      <c r="GNR76" s="629"/>
      <c r="GNS76" s="629"/>
      <c r="GNT76" s="629"/>
      <c r="GNU76" s="629"/>
      <c r="GNV76" s="629"/>
      <c r="GNW76" s="629"/>
      <c r="GNX76" s="629"/>
      <c r="GNY76" s="629"/>
      <c r="GNZ76" s="629"/>
      <c r="GOA76" s="629"/>
      <c r="GOB76" s="629"/>
      <c r="GOC76" s="629"/>
      <c r="GOD76" s="629"/>
      <c r="GOE76" s="629"/>
      <c r="GOF76" s="629"/>
      <c r="GOG76" s="629"/>
      <c r="GOH76" s="629"/>
      <c r="GOI76" s="629"/>
      <c r="GOJ76" s="629"/>
      <c r="GOK76" s="629"/>
      <c r="GOL76" s="629"/>
      <c r="GOM76" s="629"/>
      <c r="GON76" s="629"/>
      <c r="GOO76" s="629"/>
      <c r="GOP76" s="629"/>
      <c r="GOQ76" s="629"/>
      <c r="GOR76" s="629"/>
      <c r="GOS76" s="629"/>
      <c r="GOT76" s="629"/>
      <c r="GOU76" s="629"/>
      <c r="GOV76" s="629"/>
      <c r="GOW76" s="629"/>
      <c r="GOX76" s="629"/>
      <c r="GOY76" s="629"/>
      <c r="GOZ76" s="629"/>
      <c r="GPA76" s="629"/>
      <c r="GPB76" s="629"/>
      <c r="GPC76" s="629"/>
      <c r="GPD76" s="629"/>
      <c r="GPE76" s="629"/>
      <c r="GPF76" s="629"/>
      <c r="GPG76" s="629"/>
      <c r="GPH76" s="629"/>
      <c r="GPI76" s="629"/>
      <c r="GPJ76" s="629"/>
      <c r="GPK76" s="629"/>
      <c r="GPL76" s="629"/>
      <c r="GPM76" s="629"/>
      <c r="GPN76" s="629"/>
      <c r="GPO76" s="629"/>
      <c r="GPP76" s="629"/>
      <c r="GPQ76" s="629"/>
      <c r="GPR76" s="629"/>
      <c r="GPS76" s="629"/>
      <c r="GPT76" s="629"/>
      <c r="GPU76" s="629"/>
      <c r="GPV76" s="629"/>
      <c r="GPW76" s="629"/>
      <c r="GPX76" s="629"/>
      <c r="GPY76" s="629"/>
      <c r="GPZ76" s="629"/>
      <c r="GQA76" s="629"/>
      <c r="GQB76" s="629"/>
      <c r="GQC76" s="629"/>
      <c r="GQD76" s="629"/>
      <c r="GQE76" s="629"/>
      <c r="GQF76" s="629"/>
      <c r="GQG76" s="629"/>
      <c r="GQH76" s="629"/>
      <c r="GQI76" s="629"/>
      <c r="GQJ76" s="629"/>
      <c r="GQK76" s="629"/>
      <c r="GQL76" s="629"/>
      <c r="GQM76" s="629"/>
      <c r="GQN76" s="629"/>
      <c r="GQO76" s="629"/>
      <c r="GQP76" s="629"/>
      <c r="GQQ76" s="629"/>
      <c r="GQR76" s="629"/>
      <c r="GQS76" s="629"/>
      <c r="GQT76" s="629"/>
      <c r="GQU76" s="629"/>
      <c r="GQV76" s="629"/>
      <c r="GQW76" s="629"/>
      <c r="GQX76" s="629"/>
      <c r="GQY76" s="629"/>
      <c r="GQZ76" s="629"/>
      <c r="GRA76" s="629"/>
      <c r="GRB76" s="629"/>
      <c r="GRC76" s="629"/>
      <c r="GRD76" s="629"/>
      <c r="GRE76" s="629"/>
      <c r="GRF76" s="629"/>
      <c r="GRG76" s="629"/>
      <c r="GRH76" s="629"/>
      <c r="GRI76" s="629"/>
      <c r="GRJ76" s="629"/>
      <c r="GRK76" s="629"/>
      <c r="GRL76" s="629"/>
      <c r="GRM76" s="629"/>
      <c r="GRN76" s="629"/>
      <c r="GRO76" s="629"/>
      <c r="GRP76" s="629"/>
      <c r="GRQ76" s="629"/>
      <c r="GRR76" s="629"/>
      <c r="GRS76" s="629"/>
      <c r="GRT76" s="629"/>
      <c r="GRU76" s="629"/>
      <c r="GRV76" s="629"/>
      <c r="GRW76" s="629"/>
      <c r="GRX76" s="629"/>
      <c r="GRY76" s="629"/>
      <c r="GRZ76" s="629"/>
      <c r="GSA76" s="629"/>
      <c r="GSB76" s="629"/>
      <c r="GSC76" s="629"/>
      <c r="GSD76" s="629"/>
      <c r="GSE76" s="629"/>
      <c r="GSF76" s="629"/>
      <c r="GSG76" s="629"/>
      <c r="GSH76" s="629"/>
      <c r="GSI76" s="629"/>
      <c r="GSJ76" s="629"/>
      <c r="GSK76" s="629"/>
      <c r="GSL76" s="629"/>
      <c r="GSM76" s="629"/>
      <c r="GSN76" s="629"/>
      <c r="GSO76" s="629"/>
      <c r="GSP76" s="629"/>
      <c r="GSQ76" s="629"/>
      <c r="GSR76" s="629"/>
      <c r="GSS76" s="629"/>
      <c r="GST76" s="629"/>
      <c r="GSU76" s="629"/>
      <c r="GSV76" s="629"/>
      <c r="GSW76" s="629"/>
      <c r="GSX76" s="629"/>
      <c r="GSY76" s="629"/>
      <c r="GSZ76" s="629"/>
      <c r="GTA76" s="629"/>
      <c r="GTB76" s="629"/>
      <c r="GTC76" s="629"/>
      <c r="GTD76" s="629"/>
      <c r="GTE76" s="629"/>
      <c r="GTF76" s="629"/>
      <c r="GTG76" s="629"/>
      <c r="GTH76" s="629"/>
      <c r="GTI76" s="629"/>
      <c r="GTJ76" s="629"/>
      <c r="GTK76" s="629"/>
      <c r="GTL76" s="629"/>
      <c r="GTM76" s="629"/>
      <c r="GTN76" s="629"/>
      <c r="GTO76" s="629"/>
      <c r="GTP76" s="629"/>
      <c r="GTQ76" s="629"/>
      <c r="GTR76" s="629"/>
      <c r="GTS76" s="629"/>
      <c r="GTT76" s="629"/>
      <c r="GTU76" s="629"/>
      <c r="GTV76" s="629"/>
      <c r="GTW76" s="629"/>
      <c r="GTX76" s="629"/>
      <c r="GTY76" s="629"/>
      <c r="GTZ76" s="629"/>
      <c r="GUA76" s="629"/>
      <c r="GUB76" s="629"/>
      <c r="GUC76" s="629"/>
      <c r="GUD76" s="629"/>
      <c r="GUE76" s="629"/>
      <c r="GUF76" s="629"/>
      <c r="GUG76" s="629"/>
      <c r="GUH76" s="629"/>
      <c r="GUI76" s="629"/>
      <c r="GUJ76" s="629"/>
      <c r="GUK76" s="629"/>
      <c r="GUL76" s="629"/>
      <c r="GUM76" s="629"/>
      <c r="GUN76" s="629"/>
      <c r="GUO76" s="629"/>
      <c r="GUP76" s="629"/>
      <c r="GUQ76" s="629"/>
      <c r="GUR76" s="629"/>
      <c r="GUS76" s="629"/>
      <c r="GUT76" s="629"/>
      <c r="GUU76" s="629"/>
      <c r="GUV76" s="629"/>
      <c r="GUW76" s="629"/>
      <c r="GUX76" s="629"/>
      <c r="GUY76" s="629"/>
      <c r="GUZ76" s="629"/>
      <c r="GVA76" s="629"/>
      <c r="GVB76" s="629"/>
      <c r="GVC76" s="629"/>
      <c r="GVD76" s="629"/>
      <c r="GVE76" s="629"/>
      <c r="GVF76" s="629"/>
      <c r="GVG76" s="629"/>
      <c r="GVH76" s="629"/>
      <c r="GVI76" s="629"/>
      <c r="GVJ76" s="629"/>
      <c r="GVK76" s="629"/>
      <c r="GVL76" s="629"/>
      <c r="GVM76" s="629"/>
      <c r="GVN76" s="629"/>
      <c r="GVO76" s="629"/>
      <c r="GVP76" s="629"/>
      <c r="GVQ76" s="629"/>
      <c r="GVR76" s="629"/>
      <c r="GVS76" s="629"/>
      <c r="GVT76" s="629"/>
      <c r="GVU76" s="629"/>
      <c r="GVV76" s="629"/>
      <c r="GVW76" s="629"/>
      <c r="GVX76" s="629"/>
      <c r="GVY76" s="629"/>
      <c r="GVZ76" s="629"/>
      <c r="GWA76" s="629"/>
      <c r="GWB76" s="629"/>
      <c r="GWC76" s="629"/>
      <c r="GWD76" s="629"/>
      <c r="GWE76" s="629"/>
      <c r="GWF76" s="629"/>
      <c r="GWG76" s="629"/>
      <c r="GWH76" s="629"/>
      <c r="GWI76" s="629"/>
      <c r="GWJ76" s="629"/>
      <c r="GWK76" s="629"/>
      <c r="GWL76" s="629"/>
      <c r="GWM76" s="629"/>
      <c r="GWN76" s="629"/>
      <c r="GWO76" s="629"/>
      <c r="GWP76" s="629"/>
      <c r="GWQ76" s="629"/>
      <c r="GWR76" s="629"/>
      <c r="GWS76" s="629"/>
      <c r="GWT76" s="629"/>
      <c r="GWU76" s="629"/>
      <c r="GWV76" s="629"/>
      <c r="GWW76" s="629"/>
      <c r="GWX76" s="629"/>
      <c r="GWY76" s="629"/>
      <c r="GWZ76" s="629"/>
      <c r="GXA76" s="629"/>
      <c r="GXB76" s="629"/>
      <c r="GXC76" s="629"/>
      <c r="GXD76" s="629"/>
      <c r="GXE76" s="629"/>
      <c r="GXF76" s="629"/>
      <c r="GXG76" s="629"/>
      <c r="GXH76" s="629"/>
      <c r="GXI76" s="629"/>
      <c r="GXJ76" s="629"/>
      <c r="GXK76" s="629"/>
      <c r="GXL76" s="629"/>
      <c r="GXM76" s="629"/>
      <c r="GXN76" s="629"/>
      <c r="GXO76" s="629"/>
      <c r="GXP76" s="629"/>
      <c r="GXQ76" s="629"/>
      <c r="GXR76" s="629"/>
      <c r="GXS76" s="629"/>
      <c r="GXT76" s="629"/>
      <c r="GXU76" s="629"/>
      <c r="GXV76" s="629"/>
      <c r="GXW76" s="629"/>
      <c r="GXX76" s="629"/>
      <c r="GXY76" s="629"/>
      <c r="GXZ76" s="629"/>
      <c r="GYA76" s="629"/>
      <c r="GYB76" s="629"/>
      <c r="GYC76" s="629"/>
      <c r="GYD76" s="629"/>
      <c r="GYE76" s="629"/>
      <c r="GYF76" s="629"/>
      <c r="GYG76" s="629"/>
      <c r="GYH76" s="629"/>
      <c r="GYI76" s="629"/>
      <c r="GYJ76" s="629"/>
      <c r="GYK76" s="629"/>
      <c r="GYL76" s="629"/>
      <c r="GYM76" s="629"/>
      <c r="GYN76" s="629"/>
      <c r="GYO76" s="629"/>
      <c r="GYP76" s="629"/>
      <c r="GYQ76" s="629"/>
      <c r="GYR76" s="629"/>
      <c r="GYS76" s="629"/>
      <c r="GYT76" s="629"/>
      <c r="GYU76" s="629"/>
      <c r="GYV76" s="629"/>
      <c r="GYW76" s="629"/>
      <c r="GYX76" s="629"/>
      <c r="GYY76" s="629"/>
      <c r="GYZ76" s="629"/>
      <c r="GZA76" s="629"/>
      <c r="GZB76" s="629"/>
      <c r="GZC76" s="629"/>
      <c r="GZD76" s="629"/>
      <c r="GZE76" s="629"/>
      <c r="GZF76" s="629"/>
      <c r="GZG76" s="629"/>
      <c r="GZH76" s="629"/>
      <c r="GZI76" s="629"/>
      <c r="GZJ76" s="629"/>
      <c r="GZK76" s="629"/>
      <c r="GZL76" s="629"/>
      <c r="GZM76" s="629"/>
      <c r="GZN76" s="629"/>
      <c r="GZO76" s="629"/>
      <c r="GZP76" s="629"/>
      <c r="GZQ76" s="629"/>
      <c r="GZR76" s="629"/>
      <c r="GZS76" s="629"/>
      <c r="GZT76" s="629"/>
      <c r="GZU76" s="629"/>
      <c r="GZV76" s="629"/>
      <c r="GZW76" s="629"/>
      <c r="GZX76" s="629"/>
      <c r="GZY76" s="629"/>
      <c r="GZZ76" s="629"/>
      <c r="HAA76" s="629"/>
      <c r="HAB76" s="629"/>
      <c r="HAC76" s="629"/>
      <c r="HAD76" s="629"/>
      <c r="HAE76" s="629"/>
      <c r="HAF76" s="629"/>
      <c r="HAG76" s="629"/>
      <c r="HAH76" s="629"/>
      <c r="HAI76" s="629"/>
      <c r="HAJ76" s="629"/>
      <c r="HAK76" s="629"/>
      <c r="HAL76" s="629"/>
      <c r="HAM76" s="629"/>
      <c r="HAN76" s="629"/>
      <c r="HAO76" s="629"/>
      <c r="HAP76" s="629"/>
      <c r="HAQ76" s="629"/>
      <c r="HAR76" s="629"/>
      <c r="HAS76" s="629"/>
      <c r="HAT76" s="629"/>
      <c r="HAU76" s="629"/>
      <c r="HAV76" s="629"/>
      <c r="HAW76" s="629"/>
      <c r="HAX76" s="629"/>
      <c r="HAY76" s="629"/>
      <c r="HAZ76" s="629"/>
      <c r="HBA76" s="629"/>
      <c r="HBB76" s="629"/>
      <c r="HBC76" s="629"/>
      <c r="HBD76" s="629"/>
      <c r="HBE76" s="629"/>
      <c r="HBF76" s="629"/>
      <c r="HBG76" s="629"/>
      <c r="HBH76" s="629"/>
      <c r="HBI76" s="629"/>
      <c r="HBJ76" s="629"/>
      <c r="HBK76" s="629"/>
      <c r="HBL76" s="629"/>
      <c r="HBM76" s="629"/>
      <c r="HBN76" s="629"/>
      <c r="HBO76" s="629"/>
      <c r="HBP76" s="629"/>
      <c r="HBQ76" s="629"/>
      <c r="HBR76" s="629"/>
      <c r="HBS76" s="629"/>
      <c r="HBT76" s="629"/>
      <c r="HBU76" s="629"/>
      <c r="HBV76" s="629"/>
      <c r="HBW76" s="629"/>
      <c r="HBX76" s="629"/>
      <c r="HBY76" s="629"/>
      <c r="HBZ76" s="629"/>
      <c r="HCA76" s="629"/>
      <c r="HCB76" s="629"/>
      <c r="HCC76" s="629"/>
      <c r="HCD76" s="629"/>
      <c r="HCE76" s="629"/>
      <c r="HCF76" s="629"/>
      <c r="HCG76" s="629"/>
      <c r="HCH76" s="629"/>
      <c r="HCI76" s="629"/>
      <c r="HCJ76" s="629"/>
      <c r="HCK76" s="629"/>
      <c r="HCL76" s="629"/>
      <c r="HCM76" s="629"/>
      <c r="HCN76" s="629"/>
      <c r="HCO76" s="629"/>
      <c r="HCP76" s="629"/>
      <c r="HCQ76" s="629"/>
      <c r="HCR76" s="629"/>
      <c r="HCS76" s="629"/>
      <c r="HCT76" s="629"/>
      <c r="HCU76" s="629"/>
      <c r="HCV76" s="629"/>
      <c r="HCW76" s="629"/>
      <c r="HCX76" s="629"/>
      <c r="HCY76" s="629"/>
      <c r="HCZ76" s="629"/>
      <c r="HDA76" s="629"/>
      <c r="HDB76" s="629"/>
      <c r="HDC76" s="629"/>
      <c r="HDD76" s="629"/>
      <c r="HDE76" s="629"/>
      <c r="HDF76" s="629"/>
      <c r="HDG76" s="629"/>
      <c r="HDH76" s="629"/>
      <c r="HDI76" s="629"/>
      <c r="HDJ76" s="629"/>
      <c r="HDK76" s="629"/>
      <c r="HDL76" s="629"/>
      <c r="HDM76" s="629"/>
      <c r="HDN76" s="629"/>
      <c r="HDO76" s="629"/>
      <c r="HDP76" s="629"/>
      <c r="HDQ76" s="629"/>
      <c r="HDR76" s="629"/>
      <c r="HDS76" s="629"/>
      <c r="HDT76" s="629"/>
      <c r="HDU76" s="629"/>
      <c r="HDV76" s="629"/>
      <c r="HDW76" s="629"/>
      <c r="HDX76" s="629"/>
      <c r="HDY76" s="629"/>
      <c r="HDZ76" s="629"/>
      <c r="HEA76" s="629"/>
      <c r="HEB76" s="629"/>
      <c r="HEC76" s="629"/>
      <c r="HED76" s="629"/>
      <c r="HEE76" s="629"/>
      <c r="HEF76" s="629"/>
      <c r="HEG76" s="629"/>
      <c r="HEH76" s="629"/>
      <c r="HEI76" s="629"/>
      <c r="HEJ76" s="629"/>
      <c r="HEK76" s="629"/>
      <c r="HEL76" s="629"/>
      <c r="HEM76" s="629"/>
      <c r="HEN76" s="629"/>
      <c r="HEO76" s="629"/>
      <c r="HEP76" s="629"/>
      <c r="HEQ76" s="629"/>
      <c r="HER76" s="629"/>
      <c r="HES76" s="629"/>
      <c r="HET76" s="629"/>
      <c r="HEU76" s="629"/>
      <c r="HEV76" s="629"/>
      <c r="HEW76" s="629"/>
      <c r="HEX76" s="629"/>
      <c r="HEY76" s="629"/>
      <c r="HEZ76" s="629"/>
      <c r="HFA76" s="629"/>
      <c r="HFB76" s="629"/>
      <c r="HFC76" s="629"/>
      <c r="HFD76" s="629"/>
      <c r="HFE76" s="629"/>
      <c r="HFF76" s="629"/>
      <c r="HFG76" s="629"/>
      <c r="HFH76" s="629"/>
      <c r="HFI76" s="629"/>
      <c r="HFJ76" s="629"/>
      <c r="HFK76" s="629"/>
      <c r="HFL76" s="629"/>
      <c r="HFM76" s="629"/>
      <c r="HFN76" s="629"/>
      <c r="HFO76" s="629"/>
      <c r="HFP76" s="629"/>
      <c r="HFQ76" s="629"/>
      <c r="HFR76" s="629"/>
      <c r="HFS76" s="629"/>
      <c r="HFT76" s="629"/>
      <c r="HFU76" s="629"/>
      <c r="HFV76" s="629"/>
      <c r="HFW76" s="629"/>
      <c r="HFX76" s="629"/>
      <c r="HFY76" s="629"/>
      <c r="HFZ76" s="629"/>
      <c r="HGA76" s="629"/>
      <c r="HGB76" s="629"/>
      <c r="HGC76" s="629"/>
      <c r="HGD76" s="629"/>
      <c r="HGE76" s="629"/>
      <c r="HGF76" s="629"/>
      <c r="HGG76" s="629"/>
      <c r="HGH76" s="629"/>
      <c r="HGI76" s="629"/>
      <c r="HGJ76" s="629"/>
      <c r="HGK76" s="629"/>
      <c r="HGL76" s="629"/>
      <c r="HGM76" s="629"/>
      <c r="HGN76" s="629"/>
      <c r="HGO76" s="629"/>
      <c r="HGP76" s="629"/>
      <c r="HGQ76" s="629"/>
      <c r="HGR76" s="629"/>
      <c r="HGS76" s="629"/>
      <c r="HGT76" s="629"/>
      <c r="HGU76" s="629"/>
      <c r="HGV76" s="629"/>
      <c r="HGW76" s="629"/>
      <c r="HGX76" s="629"/>
      <c r="HGY76" s="629"/>
      <c r="HGZ76" s="629"/>
      <c r="HHA76" s="629"/>
      <c r="HHB76" s="629"/>
      <c r="HHC76" s="629"/>
      <c r="HHD76" s="629"/>
      <c r="HHE76" s="629"/>
      <c r="HHF76" s="629"/>
      <c r="HHG76" s="629"/>
      <c r="HHH76" s="629"/>
      <c r="HHI76" s="629"/>
      <c r="HHJ76" s="629"/>
      <c r="HHK76" s="629"/>
      <c r="HHL76" s="629"/>
      <c r="HHM76" s="629"/>
      <c r="HHN76" s="629"/>
      <c r="HHO76" s="629"/>
      <c r="HHP76" s="629"/>
      <c r="HHQ76" s="629"/>
      <c r="HHR76" s="629"/>
      <c r="HHS76" s="629"/>
      <c r="HHT76" s="629"/>
      <c r="HHU76" s="629"/>
      <c r="HHV76" s="629"/>
      <c r="HHW76" s="629"/>
      <c r="HHX76" s="629"/>
      <c r="HHY76" s="629"/>
      <c r="HHZ76" s="629"/>
      <c r="HIA76" s="629"/>
      <c r="HIB76" s="629"/>
      <c r="HIC76" s="629"/>
      <c r="HID76" s="629"/>
      <c r="HIE76" s="629"/>
      <c r="HIF76" s="629"/>
      <c r="HIG76" s="629"/>
      <c r="HIH76" s="629"/>
      <c r="HII76" s="629"/>
      <c r="HIJ76" s="629"/>
      <c r="HIK76" s="629"/>
      <c r="HIL76" s="629"/>
      <c r="HIM76" s="629"/>
      <c r="HIN76" s="629"/>
      <c r="HIO76" s="629"/>
      <c r="HIP76" s="629"/>
      <c r="HIQ76" s="629"/>
      <c r="HIR76" s="629"/>
      <c r="HIS76" s="629"/>
      <c r="HIT76" s="629"/>
      <c r="HIU76" s="629"/>
      <c r="HIV76" s="629"/>
      <c r="HIW76" s="629"/>
      <c r="HIX76" s="629"/>
      <c r="HIY76" s="629"/>
      <c r="HIZ76" s="629"/>
      <c r="HJA76" s="629"/>
      <c r="HJB76" s="629"/>
      <c r="HJC76" s="629"/>
      <c r="HJD76" s="629"/>
      <c r="HJE76" s="629"/>
      <c r="HJF76" s="629"/>
      <c r="HJG76" s="629"/>
      <c r="HJH76" s="629"/>
      <c r="HJI76" s="629"/>
      <c r="HJJ76" s="629"/>
      <c r="HJK76" s="629"/>
      <c r="HJL76" s="629"/>
      <c r="HJM76" s="629"/>
      <c r="HJN76" s="629"/>
      <c r="HJO76" s="629"/>
      <c r="HJP76" s="629"/>
      <c r="HJQ76" s="629"/>
      <c r="HJR76" s="629"/>
      <c r="HJS76" s="629"/>
      <c r="HJT76" s="629"/>
      <c r="HJU76" s="629"/>
      <c r="HJV76" s="629"/>
      <c r="HJW76" s="629"/>
      <c r="HJX76" s="629"/>
      <c r="HJY76" s="629"/>
      <c r="HJZ76" s="629"/>
      <c r="HKA76" s="629"/>
      <c r="HKB76" s="629"/>
      <c r="HKC76" s="629"/>
      <c r="HKD76" s="629"/>
      <c r="HKE76" s="629"/>
      <c r="HKF76" s="629"/>
      <c r="HKG76" s="629"/>
      <c r="HKH76" s="629"/>
      <c r="HKI76" s="629"/>
      <c r="HKJ76" s="629"/>
      <c r="HKK76" s="629"/>
      <c r="HKL76" s="629"/>
      <c r="HKM76" s="629"/>
      <c r="HKN76" s="629"/>
      <c r="HKO76" s="629"/>
      <c r="HKP76" s="629"/>
      <c r="HKQ76" s="629"/>
      <c r="HKR76" s="629"/>
      <c r="HKS76" s="629"/>
      <c r="HKT76" s="629"/>
      <c r="HKU76" s="629"/>
      <c r="HKV76" s="629"/>
      <c r="HKW76" s="629"/>
      <c r="HKX76" s="629"/>
      <c r="HKY76" s="629"/>
      <c r="HKZ76" s="629"/>
      <c r="HLA76" s="629"/>
      <c r="HLB76" s="629"/>
      <c r="HLC76" s="629"/>
      <c r="HLD76" s="629"/>
      <c r="HLE76" s="629"/>
      <c r="HLF76" s="629"/>
      <c r="HLG76" s="629"/>
      <c r="HLH76" s="629"/>
      <c r="HLI76" s="629"/>
      <c r="HLJ76" s="629"/>
      <c r="HLK76" s="629"/>
      <c r="HLL76" s="629"/>
      <c r="HLM76" s="629"/>
      <c r="HLN76" s="629"/>
      <c r="HLO76" s="629"/>
      <c r="HLP76" s="629"/>
      <c r="HLQ76" s="629"/>
      <c r="HLR76" s="629"/>
      <c r="HLS76" s="629"/>
      <c r="HLT76" s="629"/>
      <c r="HLU76" s="629"/>
      <c r="HLV76" s="629"/>
      <c r="HLW76" s="629"/>
      <c r="HLX76" s="629"/>
      <c r="HLY76" s="629"/>
      <c r="HLZ76" s="629"/>
      <c r="HMA76" s="629"/>
      <c r="HMB76" s="629"/>
      <c r="HMC76" s="629"/>
      <c r="HMD76" s="629"/>
      <c r="HME76" s="629"/>
      <c r="HMF76" s="629"/>
      <c r="HMG76" s="629"/>
      <c r="HMH76" s="629"/>
      <c r="HMI76" s="629"/>
      <c r="HMJ76" s="629"/>
      <c r="HMK76" s="629"/>
      <c r="HML76" s="629"/>
      <c r="HMM76" s="629"/>
      <c r="HMN76" s="629"/>
      <c r="HMO76" s="629"/>
      <c r="HMP76" s="629"/>
      <c r="HMQ76" s="629"/>
      <c r="HMR76" s="629"/>
      <c r="HMS76" s="629"/>
      <c r="HMT76" s="629"/>
      <c r="HMU76" s="629"/>
      <c r="HMV76" s="629"/>
      <c r="HMW76" s="629"/>
      <c r="HMX76" s="629"/>
      <c r="HMY76" s="629"/>
      <c r="HMZ76" s="629"/>
      <c r="HNA76" s="629"/>
      <c r="HNB76" s="629"/>
      <c r="HNC76" s="629"/>
      <c r="HND76" s="629"/>
      <c r="HNE76" s="629"/>
      <c r="HNF76" s="629"/>
      <c r="HNG76" s="629"/>
      <c r="HNH76" s="629"/>
      <c r="HNI76" s="629"/>
      <c r="HNJ76" s="629"/>
      <c r="HNK76" s="629"/>
      <c r="HNL76" s="629"/>
      <c r="HNM76" s="629"/>
      <c r="HNN76" s="629"/>
      <c r="HNO76" s="629"/>
      <c r="HNP76" s="629"/>
      <c r="HNQ76" s="629"/>
      <c r="HNR76" s="629"/>
      <c r="HNS76" s="629"/>
      <c r="HNT76" s="629"/>
      <c r="HNU76" s="629"/>
      <c r="HNV76" s="629"/>
      <c r="HNW76" s="629"/>
      <c r="HNX76" s="629"/>
      <c r="HNY76" s="629"/>
      <c r="HNZ76" s="629"/>
      <c r="HOA76" s="629"/>
      <c r="HOB76" s="629"/>
      <c r="HOC76" s="629"/>
      <c r="HOD76" s="629"/>
      <c r="HOE76" s="629"/>
      <c r="HOF76" s="629"/>
      <c r="HOG76" s="629"/>
      <c r="HOH76" s="629"/>
      <c r="HOI76" s="629"/>
      <c r="HOJ76" s="629"/>
      <c r="HOK76" s="629"/>
      <c r="HOL76" s="629"/>
      <c r="HOM76" s="629"/>
      <c r="HON76" s="629"/>
      <c r="HOO76" s="629"/>
      <c r="HOP76" s="629"/>
      <c r="HOQ76" s="629"/>
      <c r="HOR76" s="629"/>
      <c r="HOS76" s="629"/>
      <c r="HOT76" s="629"/>
      <c r="HOU76" s="629"/>
      <c r="HOV76" s="629"/>
      <c r="HOW76" s="629"/>
      <c r="HOX76" s="629"/>
      <c r="HOY76" s="629"/>
      <c r="HOZ76" s="629"/>
      <c r="HPA76" s="629"/>
      <c r="HPB76" s="629"/>
      <c r="HPC76" s="629"/>
      <c r="HPD76" s="629"/>
      <c r="HPE76" s="629"/>
      <c r="HPF76" s="629"/>
      <c r="HPG76" s="629"/>
      <c r="HPH76" s="629"/>
      <c r="HPI76" s="629"/>
      <c r="HPJ76" s="629"/>
      <c r="HPK76" s="629"/>
      <c r="HPL76" s="629"/>
      <c r="HPM76" s="629"/>
      <c r="HPN76" s="629"/>
      <c r="HPO76" s="629"/>
      <c r="HPP76" s="629"/>
      <c r="HPQ76" s="629"/>
      <c r="HPR76" s="629"/>
      <c r="HPS76" s="629"/>
      <c r="HPT76" s="629"/>
      <c r="HPU76" s="629"/>
      <c r="HPV76" s="629"/>
      <c r="HPW76" s="629"/>
      <c r="HPX76" s="629"/>
      <c r="HPY76" s="629"/>
      <c r="HPZ76" s="629"/>
      <c r="HQA76" s="629"/>
      <c r="HQB76" s="629"/>
      <c r="HQC76" s="629"/>
      <c r="HQD76" s="629"/>
      <c r="HQE76" s="629"/>
      <c r="HQF76" s="629"/>
      <c r="HQG76" s="629"/>
      <c r="HQH76" s="629"/>
      <c r="HQI76" s="629"/>
      <c r="HQJ76" s="629"/>
      <c r="HQK76" s="629"/>
      <c r="HQL76" s="629"/>
      <c r="HQM76" s="629"/>
      <c r="HQN76" s="629"/>
      <c r="HQO76" s="629"/>
      <c r="HQP76" s="629"/>
      <c r="HQQ76" s="629"/>
      <c r="HQR76" s="629"/>
      <c r="HQS76" s="629"/>
      <c r="HQT76" s="629"/>
      <c r="HQU76" s="629"/>
      <c r="HQV76" s="629"/>
      <c r="HQW76" s="629"/>
      <c r="HQX76" s="629"/>
      <c r="HQY76" s="629"/>
      <c r="HQZ76" s="629"/>
      <c r="HRA76" s="629"/>
      <c r="HRB76" s="629"/>
      <c r="HRC76" s="629"/>
      <c r="HRD76" s="629"/>
      <c r="HRE76" s="629"/>
      <c r="HRF76" s="629"/>
      <c r="HRG76" s="629"/>
      <c r="HRH76" s="629"/>
      <c r="HRI76" s="629"/>
      <c r="HRJ76" s="629"/>
      <c r="HRK76" s="629"/>
      <c r="HRL76" s="629"/>
      <c r="HRM76" s="629"/>
      <c r="HRN76" s="629"/>
      <c r="HRO76" s="629"/>
      <c r="HRP76" s="629"/>
      <c r="HRQ76" s="629"/>
      <c r="HRR76" s="629"/>
      <c r="HRS76" s="629"/>
      <c r="HRT76" s="629"/>
      <c r="HRU76" s="629"/>
      <c r="HRV76" s="629"/>
      <c r="HRW76" s="629"/>
      <c r="HRX76" s="629"/>
      <c r="HRY76" s="629"/>
      <c r="HRZ76" s="629"/>
      <c r="HSA76" s="629"/>
      <c r="HSB76" s="629"/>
      <c r="HSC76" s="629"/>
      <c r="HSD76" s="629"/>
      <c r="HSE76" s="629"/>
      <c r="HSF76" s="629"/>
      <c r="HSG76" s="629"/>
      <c r="HSH76" s="629"/>
      <c r="HSI76" s="629"/>
      <c r="HSJ76" s="629"/>
      <c r="HSK76" s="629"/>
      <c r="HSL76" s="629"/>
      <c r="HSM76" s="629"/>
      <c r="HSN76" s="629"/>
      <c r="HSO76" s="629"/>
      <c r="HSP76" s="629"/>
      <c r="HSQ76" s="629"/>
      <c r="HSR76" s="629"/>
      <c r="HSS76" s="629"/>
      <c r="HST76" s="629"/>
      <c r="HSU76" s="629"/>
      <c r="HSV76" s="629"/>
      <c r="HSW76" s="629"/>
      <c r="HSX76" s="629"/>
      <c r="HSY76" s="629"/>
      <c r="HSZ76" s="629"/>
      <c r="HTA76" s="629"/>
      <c r="HTB76" s="629"/>
      <c r="HTC76" s="629"/>
      <c r="HTD76" s="629"/>
      <c r="HTE76" s="629"/>
      <c r="HTF76" s="629"/>
      <c r="HTG76" s="629"/>
      <c r="HTH76" s="629"/>
      <c r="HTI76" s="629"/>
      <c r="HTJ76" s="629"/>
      <c r="HTK76" s="629"/>
      <c r="HTL76" s="629"/>
      <c r="HTM76" s="629"/>
      <c r="HTN76" s="629"/>
      <c r="HTO76" s="629"/>
      <c r="HTP76" s="629"/>
      <c r="HTQ76" s="629"/>
      <c r="HTR76" s="629"/>
      <c r="HTS76" s="629"/>
      <c r="HTT76" s="629"/>
      <c r="HTU76" s="629"/>
      <c r="HTV76" s="629"/>
      <c r="HTW76" s="629"/>
      <c r="HTX76" s="629"/>
      <c r="HTY76" s="629"/>
      <c r="HTZ76" s="629"/>
      <c r="HUA76" s="629"/>
      <c r="HUB76" s="629"/>
      <c r="HUC76" s="629"/>
      <c r="HUD76" s="629"/>
      <c r="HUE76" s="629"/>
      <c r="HUF76" s="629"/>
      <c r="HUG76" s="629"/>
      <c r="HUH76" s="629"/>
      <c r="HUI76" s="629"/>
      <c r="HUJ76" s="629"/>
      <c r="HUK76" s="629"/>
      <c r="HUL76" s="629"/>
      <c r="HUM76" s="629"/>
      <c r="HUN76" s="629"/>
      <c r="HUO76" s="629"/>
      <c r="HUP76" s="629"/>
      <c r="HUQ76" s="629"/>
      <c r="HUR76" s="629"/>
      <c r="HUS76" s="629"/>
      <c r="HUT76" s="629"/>
      <c r="HUU76" s="629"/>
      <c r="HUV76" s="629"/>
      <c r="HUW76" s="629"/>
      <c r="HUX76" s="629"/>
      <c r="HUY76" s="629"/>
      <c r="HUZ76" s="629"/>
      <c r="HVA76" s="629"/>
      <c r="HVB76" s="629"/>
      <c r="HVC76" s="629"/>
      <c r="HVD76" s="629"/>
      <c r="HVE76" s="629"/>
      <c r="HVF76" s="629"/>
      <c r="HVG76" s="629"/>
      <c r="HVH76" s="629"/>
      <c r="HVI76" s="629"/>
      <c r="HVJ76" s="629"/>
      <c r="HVK76" s="629"/>
      <c r="HVL76" s="629"/>
      <c r="HVM76" s="629"/>
      <c r="HVN76" s="629"/>
      <c r="HVO76" s="629"/>
      <c r="HVP76" s="629"/>
      <c r="HVQ76" s="629"/>
      <c r="HVR76" s="629"/>
      <c r="HVS76" s="629"/>
      <c r="HVT76" s="629"/>
      <c r="HVU76" s="629"/>
      <c r="HVV76" s="629"/>
      <c r="HVW76" s="629"/>
      <c r="HVX76" s="629"/>
      <c r="HVY76" s="629"/>
      <c r="HVZ76" s="629"/>
      <c r="HWA76" s="629"/>
      <c r="HWB76" s="629"/>
      <c r="HWC76" s="629"/>
      <c r="HWD76" s="629"/>
      <c r="HWE76" s="629"/>
      <c r="HWF76" s="629"/>
      <c r="HWG76" s="629"/>
      <c r="HWH76" s="629"/>
      <c r="HWI76" s="629"/>
      <c r="HWJ76" s="629"/>
      <c r="HWK76" s="629"/>
      <c r="HWL76" s="629"/>
      <c r="HWM76" s="629"/>
      <c r="HWN76" s="629"/>
      <c r="HWO76" s="629"/>
      <c r="HWP76" s="629"/>
      <c r="HWQ76" s="629"/>
      <c r="HWR76" s="629"/>
      <c r="HWS76" s="629"/>
      <c r="HWT76" s="629"/>
      <c r="HWU76" s="629"/>
      <c r="HWV76" s="629"/>
      <c r="HWW76" s="629"/>
      <c r="HWX76" s="629"/>
      <c r="HWY76" s="629"/>
      <c r="HWZ76" s="629"/>
      <c r="HXA76" s="629"/>
      <c r="HXB76" s="629"/>
      <c r="HXC76" s="629"/>
      <c r="HXD76" s="629"/>
      <c r="HXE76" s="629"/>
      <c r="HXF76" s="629"/>
      <c r="HXG76" s="629"/>
      <c r="HXH76" s="629"/>
      <c r="HXI76" s="629"/>
      <c r="HXJ76" s="629"/>
      <c r="HXK76" s="629"/>
      <c r="HXL76" s="629"/>
      <c r="HXM76" s="629"/>
      <c r="HXN76" s="629"/>
      <c r="HXO76" s="629"/>
      <c r="HXP76" s="629"/>
      <c r="HXQ76" s="629"/>
      <c r="HXR76" s="629"/>
      <c r="HXS76" s="629"/>
      <c r="HXT76" s="629"/>
      <c r="HXU76" s="629"/>
      <c r="HXV76" s="629"/>
      <c r="HXW76" s="629"/>
      <c r="HXX76" s="629"/>
      <c r="HXY76" s="629"/>
      <c r="HXZ76" s="629"/>
      <c r="HYA76" s="629"/>
      <c r="HYB76" s="629"/>
      <c r="HYC76" s="629"/>
      <c r="HYD76" s="629"/>
      <c r="HYE76" s="629"/>
      <c r="HYF76" s="629"/>
      <c r="HYG76" s="629"/>
      <c r="HYH76" s="629"/>
      <c r="HYI76" s="629"/>
      <c r="HYJ76" s="629"/>
      <c r="HYK76" s="629"/>
      <c r="HYL76" s="629"/>
      <c r="HYM76" s="629"/>
      <c r="HYN76" s="629"/>
      <c r="HYO76" s="629"/>
      <c r="HYP76" s="629"/>
      <c r="HYQ76" s="629"/>
      <c r="HYR76" s="629"/>
      <c r="HYS76" s="629"/>
      <c r="HYT76" s="629"/>
      <c r="HYU76" s="629"/>
      <c r="HYV76" s="629"/>
      <c r="HYW76" s="629"/>
      <c r="HYX76" s="629"/>
      <c r="HYY76" s="629"/>
      <c r="HYZ76" s="629"/>
      <c r="HZA76" s="629"/>
      <c r="HZB76" s="629"/>
      <c r="HZC76" s="629"/>
      <c r="HZD76" s="629"/>
      <c r="HZE76" s="629"/>
      <c r="HZF76" s="629"/>
      <c r="HZG76" s="629"/>
      <c r="HZH76" s="629"/>
      <c r="HZI76" s="629"/>
      <c r="HZJ76" s="629"/>
      <c r="HZK76" s="629"/>
      <c r="HZL76" s="629"/>
      <c r="HZM76" s="629"/>
      <c r="HZN76" s="629"/>
      <c r="HZO76" s="629"/>
      <c r="HZP76" s="629"/>
      <c r="HZQ76" s="629"/>
      <c r="HZR76" s="629"/>
      <c r="HZS76" s="629"/>
      <c r="HZT76" s="629"/>
      <c r="HZU76" s="629"/>
      <c r="HZV76" s="629"/>
      <c r="HZW76" s="629"/>
      <c r="HZX76" s="629"/>
      <c r="HZY76" s="629"/>
      <c r="HZZ76" s="629"/>
      <c r="IAA76" s="629"/>
      <c r="IAB76" s="629"/>
      <c r="IAC76" s="629"/>
      <c r="IAD76" s="629"/>
      <c r="IAE76" s="629"/>
      <c r="IAF76" s="629"/>
      <c r="IAG76" s="629"/>
      <c r="IAH76" s="629"/>
      <c r="IAI76" s="629"/>
      <c r="IAJ76" s="629"/>
      <c r="IAK76" s="629"/>
      <c r="IAL76" s="629"/>
      <c r="IAM76" s="629"/>
      <c r="IAN76" s="629"/>
      <c r="IAO76" s="629"/>
      <c r="IAP76" s="629"/>
      <c r="IAQ76" s="629"/>
      <c r="IAR76" s="629"/>
      <c r="IAS76" s="629"/>
      <c r="IAT76" s="629"/>
      <c r="IAU76" s="629"/>
      <c r="IAV76" s="629"/>
      <c r="IAW76" s="629"/>
      <c r="IAX76" s="629"/>
      <c r="IAY76" s="629"/>
      <c r="IAZ76" s="629"/>
      <c r="IBA76" s="629"/>
      <c r="IBB76" s="629"/>
      <c r="IBC76" s="629"/>
      <c r="IBD76" s="629"/>
      <c r="IBE76" s="629"/>
      <c r="IBF76" s="629"/>
      <c r="IBG76" s="629"/>
      <c r="IBH76" s="629"/>
      <c r="IBI76" s="629"/>
      <c r="IBJ76" s="629"/>
      <c r="IBK76" s="629"/>
      <c r="IBL76" s="629"/>
      <c r="IBM76" s="629"/>
      <c r="IBN76" s="629"/>
      <c r="IBO76" s="629"/>
      <c r="IBP76" s="629"/>
      <c r="IBQ76" s="629"/>
      <c r="IBR76" s="629"/>
      <c r="IBS76" s="629"/>
      <c r="IBT76" s="629"/>
      <c r="IBU76" s="629"/>
      <c r="IBV76" s="629"/>
      <c r="IBW76" s="629"/>
      <c r="IBX76" s="629"/>
      <c r="IBY76" s="629"/>
      <c r="IBZ76" s="629"/>
      <c r="ICA76" s="629"/>
      <c r="ICB76" s="629"/>
      <c r="ICC76" s="629"/>
      <c r="ICD76" s="629"/>
      <c r="ICE76" s="629"/>
      <c r="ICF76" s="629"/>
      <c r="ICG76" s="629"/>
      <c r="ICH76" s="629"/>
      <c r="ICI76" s="629"/>
      <c r="ICJ76" s="629"/>
      <c r="ICK76" s="629"/>
      <c r="ICL76" s="629"/>
      <c r="ICM76" s="629"/>
      <c r="ICN76" s="629"/>
      <c r="ICO76" s="629"/>
      <c r="ICP76" s="629"/>
      <c r="ICQ76" s="629"/>
      <c r="ICR76" s="629"/>
      <c r="ICS76" s="629"/>
      <c r="ICT76" s="629"/>
      <c r="ICU76" s="629"/>
      <c r="ICV76" s="629"/>
      <c r="ICW76" s="629"/>
      <c r="ICX76" s="629"/>
      <c r="ICY76" s="629"/>
      <c r="ICZ76" s="629"/>
      <c r="IDA76" s="629"/>
      <c r="IDB76" s="629"/>
      <c r="IDC76" s="629"/>
      <c r="IDD76" s="629"/>
      <c r="IDE76" s="629"/>
      <c r="IDF76" s="629"/>
      <c r="IDG76" s="629"/>
      <c r="IDH76" s="629"/>
      <c r="IDI76" s="629"/>
      <c r="IDJ76" s="629"/>
      <c r="IDK76" s="629"/>
      <c r="IDL76" s="629"/>
      <c r="IDM76" s="629"/>
      <c r="IDN76" s="629"/>
      <c r="IDO76" s="629"/>
      <c r="IDP76" s="629"/>
      <c r="IDQ76" s="629"/>
      <c r="IDR76" s="629"/>
      <c r="IDS76" s="629"/>
      <c r="IDT76" s="629"/>
      <c r="IDU76" s="629"/>
      <c r="IDV76" s="629"/>
      <c r="IDW76" s="629"/>
      <c r="IDX76" s="629"/>
      <c r="IDY76" s="629"/>
      <c r="IDZ76" s="629"/>
      <c r="IEA76" s="629"/>
      <c r="IEB76" s="629"/>
      <c r="IEC76" s="629"/>
      <c r="IED76" s="629"/>
      <c r="IEE76" s="629"/>
      <c r="IEF76" s="629"/>
      <c r="IEG76" s="629"/>
      <c r="IEH76" s="629"/>
      <c r="IEI76" s="629"/>
      <c r="IEJ76" s="629"/>
      <c r="IEK76" s="629"/>
      <c r="IEL76" s="629"/>
      <c r="IEM76" s="629"/>
      <c r="IEN76" s="629"/>
      <c r="IEO76" s="629"/>
      <c r="IEP76" s="629"/>
      <c r="IEQ76" s="629"/>
      <c r="IER76" s="629"/>
      <c r="IES76" s="629"/>
      <c r="IET76" s="629"/>
      <c r="IEU76" s="629"/>
      <c r="IEV76" s="629"/>
      <c r="IEW76" s="629"/>
      <c r="IEX76" s="629"/>
      <c r="IEY76" s="629"/>
      <c r="IEZ76" s="629"/>
      <c r="IFA76" s="629"/>
      <c r="IFB76" s="629"/>
      <c r="IFC76" s="629"/>
      <c r="IFD76" s="629"/>
      <c r="IFE76" s="629"/>
      <c r="IFF76" s="629"/>
      <c r="IFG76" s="629"/>
      <c r="IFH76" s="629"/>
      <c r="IFI76" s="629"/>
      <c r="IFJ76" s="629"/>
      <c r="IFK76" s="629"/>
      <c r="IFL76" s="629"/>
      <c r="IFM76" s="629"/>
      <c r="IFN76" s="629"/>
      <c r="IFO76" s="629"/>
      <c r="IFP76" s="629"/>
      <c r="IFQ76" s="629"/>
      <c r="IFR76" s="629"/>
      <c r="IFS76" s="629"/>
      <c r="IFT76" s="629"/>
      <c r="IFU76" s="629"/>
      <c r="IFV76" s="629"/>
      <c r="IFW76" s="629"/>
      <c r="IFX76" s="629"/>
      <c r="IFY76" s="629"/>
      <c r="IFZ76" s="629"/>
      <c r="IGA76" s="629"/>
      <c r="IGB76" s="629"/>
      <c r="IGC76" s="629"/>
      <c r="IGD76" s="629"/>
      <c r="IGE76" s="629"/>
      <c r="IGF76" s="629"/>
      <c r="IGG76" s="629"/>
      <c r="IGH76" s="629"/>
      <c r="IGI76" s="629"/>
      <c r="IGJ76" s="629"/>
      <c r="IGK76" s="629"/>
      <c r="IGL76" s="629"/>
      <c r="IGM76" s="629"/>
      <c r="IGN76" s="629"/>
      <c r="IGO76" s="629"/>
      <c r="IGP76" s="629"/>
      <c r="IGQ76" s="629"/>
      <c r="IGR76" s="629"/>
      <c r="IGS76" s="629"/>
      <c r="IGT76" s="629"/>
      <c r="IGU76" s="629"/>
      <c r="IGV76" s="629"/>
      <c r="IGW76" s="629"/>
      <c r="IGX76" s="629"/>
      <c r="IGY76" s="629"/>
      <c r="IGZ76" s="629"/>
      <c r="IHA76" s="629"/>
      <c r="IHB76" s="629"/>
      <c r="IHC76" s="629"/>
      <c r="IHD76" s="629"/>
      <c r="IHE76" s="629"/>
      <c r="IHF76" s="629"/>
      <c r="IHG76" s="629"/>
      <c r="IHH76" s="629"/>
      <c r="IHI76" s="629"/>
      <c r="IHJ76" s="629"/>
      <c r="IHK76" s="629"/>
      <c r="IHL76" s="629"/>
      <c r="IHM76" s="629"/>
      <c r="IHN76" s="629"/>
      <c r="IHO76" s="629"/>
      <c r="IHP76" s="629"/>
      <c r="IHQ76" s="629"/>
      <c r="IHR76" s="629"/>
      <c r="IHS76" s="629"/>
      <c r="IHT76" s="629"/>
      <c r="IHU76" s="629"/>
      <c r="IHV76" s="629"/>
      <c r="IHW76" s="629"/>
      <c r="IHX76" s="629"/>
      <c r="IHY76" s="629"/>
      <c r="IHZ76" s="629"/>
      <c r="IIA76" s="629"/>
      <c r="IIB76" s="629"/>
      <c r="IIC76" s="629"/>
      <c r="IID76" s="629"/>
      <c r="IIE76" s="629"/>
      <c r="IIF76" s="629"/>
      <c r="IIG76" s="629"/>
      <c r="IIH76" s="629"/>
      <c r="III76" s="629"/>
      <c r="IIJ76" s="629"/>
      <c r="IIK76" s="629"/>
      <c r="IIL76" s="629"/>
      <c r="IIM76" s="629"/>
      <c r="IIN76" s="629"/>
      <c r="IIO76" s="629"/>
      <c r="IIP76" s="629"/>
      <c r="IIQ76" s="629"/>
      <c r="IIR76" s="629"/>
      <c r="IIS76" s="629"/>
      <c r="IIT76" s="629"/>
      <c r="IIU76" s="629"/>
      <c r="IIV76" s="629"/>
      <c r="IIW76" s="629"/>
      <c r="IIX76" s="629"/>
      <c r="IIY76" s="629"/>
      <c r="IIZ76" s="629"/>
      <c r="IJA76" s="629"/>
      <c r="IJB76" s="629"/>
      <c r="IJC76" s="629"/>
      <c r="IJD76" s="629"/>
      <c r="IJE76" s="629"/>
      <c r="IJF76" s="629"/>
      <c r="IJG76" s="629"/>
      <c r="IJH76" s="629"/>
      <c r="IJI76" s="629"/>
      <c r="IJJ76" s="629"/>
      <c r="IJK76" s="629"/>
      <c r="IJL76" s="629"/>
      <c r="IJM76" s="629"/>
      <c r="IJN76" s="629"/>
      <c r="IJO76" s="629"/>
      <c r="IJP76" s="629"/>
      <c r="IJQ76" s="629"/>
      <c r="IJR76" s="629"/>
      <c r="IJS76" s="629"/>
      <c r="IJT76" s="629"/>
      <c r="IJU76" s="629"/>
      <c r="IJV76" s="629"/>
      <c r="IJW76" s="629"/>
      <c r="IJX76" s="629"/>
      <c r="IJY76" s="629"/>
      <c r="IJZ76" s="629"/>
      <c r="IKA76" s="629"/>
      <c r="IKB76" s="629"/>
      <c r="IKC76" s="629"/>
      <c r="IKD76" s="629"/>
      <c r="IKE76" s="629"/>
      <c r="IKF76" s="629"/>
      <c r="IKG76" s="629"/>
      <c r="IKH76" s="629"/>
      <c r="IKI76" s="629"/>
      <c r="IKJ76" s="629"/>
      <c r="IKK76" s="629"/>
      <c r="IKL76" s="629"/>
      <c r="IKM76" s="629"/>
      <c r="IKN76" s="629"/>
      <c r="IKO76" s="629"/>
      <c r="IKP76" s="629"/>
      <c r="IKQ76" s="629"/>
      <c r="IKR76" s="629"/>
      <c r="IKS76" s="629"/>
      <c r="IKT76" s="629"/>
      <c r="IKU76" s="629"/>
      <c r="IKV76" s="629"/>
      <c r="IKW76" s="629"/>
      <c r="IKX76" s="629"/>
      <c r="IKY76" s="629"/>
      <c r="IKZ76" s="629"/>
      <c r="ILA76" s="629"/>
      <c r="ILB76" s="629"/>
      <c r="ILC76" s="629"/>
      <c r="ILD76" s="629"/>
      <c r="ILE76" s="629"/>
      <c r="ILF76" s="629"/>
      <c r="ILG76" s="629"/>
      <c r="ILH76" s="629"/>
      <c r="ILI76" s="629"/>
      <c r="ILJ76" s="629"/>
      <c r="ILK76" s="629"/>
      <c r="ILL76" s="629"/>
      <c r="ILM76" s="629"/>
      <c r="ILN76" s="629"/>
      <c r="ILO76" s="629"/>
      <c r="ILP76" s="629"/>
      <c r="ILQ76" s="629"/>
      <c r="ILR76" s="629"/>
      <c r="ILS76" s="629"/>
      <c r="ILT76" s="629"/>
      <c r="ILU76" s="629"/>
      <c r="ILV76" s="629"/>
      <c r="ILW76" s="629"/>
      <c r="ILX76" s="629"/>
      <c r="ILY76" s="629"/>
      <c r="ILZ76" s="629"/>
      <c r="IMA76" s="629"/>
      <c r="IMB76" s="629"/>
      <c r="IMC76" s="629"/>
      <c r="IMD76" s="629"/>
      <c r="IME76" s="629"/>
      <c r="IMF76" s="629"/>
      <c r="IMG76" s="629"/>
      <c r="IMH76" s="629"/>
      <c r="IMI76" s="629"/>
      <c r="IMJ76" s="629"/>
      <c r="IMK76" s="629"/>
      <c r="IML76" s="629"/>
      <c r="IMM76" s="629"/>
      <c r="IMN76" s="629"/>
      <c r="IMO76" s="629"/>
      <c r="IMP76" s="629"/>
      <c r="IMQ76" s="629"/>
      <c r="IMR76" s="629"/>
      <c r="IMS76" s="629"/>
      <c r="IMT76" s="629"/>
      <c r="IMU76" s="629"/>
      <c r="IMV76" s="629"/>
      <c r="IMW76" s="629"/>
      <c r="IMX76" s="629"/>
      <c r="IMY76" s="629"/>
      <c r="IMZ76" s="629"/>
      <c r="INA76" s="629"/>
      <c r="INB76" s="629"/>
      <c r="INC76" s="629"/>
      <c r="IND76" s="629"/>
      <c r="INE76" s="629"/>
      <c r="INF76" s="629"/>
      <c r="ING76" s="629"/>
      <c r="INH76" s="629"/>
      <c r="INI76" s="629"/>
      <c r="INJ76" s="629"/>
      <c r="INK76" s="629"/>
      <c r="INL76" s="629"/>
      <c r="INM76" s="629"/>
      <c r="INN76" s="629"/>
      <c r="INO76" s="629"/>
      <c r="INP76" s="629"/>
      <c r="INQ76" s="629"/>
      <c r="INR76" s="629"/>
      <c r="INS76" s="629"/>
      <c r="INT76" s="629"/>
      <c r="INU76" s="629"/>
      <c r="INV76" s="629"/>
      <c r="INW76" s="629"/>
      <c r="INX76" s="629"/>
      <c r="INY76" s="629"/>
      <c r="INZ76" s="629"/>
      <c r="IOA76" s="629"/>
      <c r="IOB76" s="629"/>
      <c r="IOC76" s="629"/>
      <c r="IOD76" s="629"/>
      <c r="IOE76" s="629"/>
      <c r="IOF76" s="629"/>
      <c r="IOG76" s="629"/>
      <c r="IOH76" s="629"/>
      <c r="IOI76" s="629"/>
      <c r="IOJ76" s="629"/>
      <c r="IOK76" s="629"/>
      <c r="IOL76" s="629"/>
      <c r="IOM76" s="629"/>
      <c r="ION76" s="629"/>
      <c r="IOO76" s="629"/>
      <c r="IOP76" s="629"/>
      <c r="IOQ76" s="629"/>
      <c r="IOR76" s="629"/>
      <c r="IOS76" s="629"/>
      <c r="IOT76" s="629"/>
      <c r="IOU76" s="629"/>
      <c r="IOV76" s="629"/>
      <c r="IOW76" s="629"/>
      <c r="IOX76" s="629"/>
      <c r="IOY76" s="629"/>
      <c r="IOZ76" s="629"/>
      <c r="IPA76" s="629"/>
      <c r="IPB76" s="629"/>
      <c r="IPC76" s="629"/>
      <c r="IPD76" s="629"/>
      <c r="IPE76" s="629"/>
      <c r="IPF76" s="629"/>
      <c r="IPG76" s="629"/>
      <c r="IPH76" s="629"/>
      <c r="IPI76" s="629"/>
      <c r="IPJ76" s="629"/>
      <c r="IPK76" s="629"/>
      <c r="IPL76" s="629"/>
      <c r="IPM76" s="629"/>
      <c r="IPN76" s="629"/>
      <c r="IPO76" s="629"/>
      <c r="IPP76" s="629"/>
      <c r="IPQ76" s="629"/>
      <c r="IPR76" s="629"/>
      <c r="IPS76" s="629"/>
      <c r="IPT76" s="629"/>
      <c r="IPU76" s="629"/>
      <c r="IPV76" s="629"/>
      <c r="IPW76" s="629"/>
      <c r="IPX76" s="629"/>
      <c r="IPY76" s="629"/>
      <c r="IPZ76" s="629"/>
      <c r="IQA76" s="629"/>
      <c r="IQB76" s="629"/>
      <c r="IQC76" s="629"/>
      <c r="IQD76" s="629"/>
      <c r="IQE76" s="629"/>
      <c r="IQF76" s="629"/>
      <c r="IQG76" s="629"/>
      <c r="IQH76" s="629"/>
      <c r="IQI76" s="629"/>
      <c r="IQJ76" s="629"/>
      <c r="IQK76" s="629"/>
      <c r="IQL76" s="629"/>
      <c r="IQM76" s="629"/>
      <c r="IQN76" s="629"/>
      <c r="IQO76" s="629"/>
      <c r="IQP76" s="629"/>
      <c r="IQQ76" s="629"/>
      <c r="IQR76" s="629"/>
      <c r="IQS76" s="629"/>
      <c r="IQT76" s="629"/>
      <c r="IQU76" s="629"/>
      <c r="IQV76" s="629"/>
      <c r="IQW76" s="629"/>
      <c r="IQX76" s="629"/>
      <c r="IQY76" s="629"/>
      <c r="IQZ76" s="629"/>
      <c r="IRA76" s="629"/>
      <c r="IRB76" s="629"/>
      <c r="IRC76" s="629"/>
      <c r="IRD76" s="629"/>
      <c r="IRE76" s="629"/>
      <c r="IRF76" s="629"/>
      <c r="IRG76" s="629"/>
      <c r="IRH76" s="629"/>
      <c r="IRI76" s="629"/>
      <c r="IRJ76" s="629"/>
      <c r="IRK76" s="629"/>
      <c r="IRL76" s="629"/>
      <c r="IRM76" s="629"/>
      <c r="IRN76" s="629"/>
      <c r="IRO76" s="629"/>
      <c r="IRP76" s="629"/>
      <c r="IRQ76" s="629"/>
      <c r="IRR76" s="629"/>
      <c r="IRS76" s="629"/>
      <c r="IRT76" s="629"/>
      <c r="IRU76" s="629"/>
      <c r="IRV76" s="629"/>
      <c r="IRW76" s="629"/>
      <c r="IRX76" s="629"/>
      <c r="IRY76" s="629"/>
      <c r="IRZ76" s="629"/>
      <c r="ISA76" s="629"/>
      <c r="ISB76" s="629"/>
      <c r="ISC76" s="629"/>
      <c r="ISD76" s="629"/>
      <c r="ISE76" s="629"/>
      <c r="ISF76" s="629"/>
      <c r="ISG76" s="629"/>
      <c r="ISH76" s="629"/>
      <c r="ISI76" s="629"/>
      <c r="ISJ76" s="629"/>
      <c r="ISK76" s="629"/>
      <c r="ISL76" s="629"/>
      <c r="ISM76" s="629"/>
      <c r="ISN76" s="629"/>
      <c r="ISO76" s="629"/>
      <c r="ISP76" s="629"/>
      <c r="ISQ76" s="629"/>
      <c r="ISR76" s="629"/>
      <c r="ISS76" s="629"/>
      <c r="IST76" s="629"/>
      <c r="ISU76" s="629"/>
      <c r="ISV76" s="629"/>
      <c r="ISW76" s="629"/>
      <c r="ISX76" s="629"/>
      <c r="ISY76" s="629"/>
      <c r="ISZ76" s="629"/>
      <c r="ITA76" s="629"/>
      <c r="ITB76" s="629"/>
      <c r="ITC76" s="629"/>
      <c r="ITD76" s="629"/>
      <c r="ITE76" s="629"/>
      <c r="ITF76" s="629"/>
      <c r="ITG76" s="629"/>
      <c r="ITH76" s="629"/>
      <c r="ITI76" s="629"/>
      <c r="ITJ76" s="629"/>
      <c r="ITK76" s="629"/>
      <c r="ITL76" s="629"/>
      <c r="ITM76" s="629"/>
      <c r="ITN76" s="629"/>
      <c r="ITO76" s="629"/>
      <c r="ITP76" s="629"/>
      <c r="ITQ76" s="629"/>
      <c r="ITR76" s="629"/>
      <c r="ITS76" s="629"/>
      <c r="ITT76" s="629"/>
      <c r="ITU76" s="629"/>
      <c r="ITV76" s="629"/>
      <c r="ITW76" s="629"/>
      <c r="ITX76" s="629"/>
      <c r="ITY76" s="629"/>
      <c r="ITZ76" s="629"/>
      <c r="IUA76" s="629"/>
      <c r="IUB76" s="629"/>
      <c r="IUC76" s="629"/>
      <c r="IUD76" s="629"/>
      <c r="IUE76" s="629"/>
      <c r="IUF76" s="629"/>
      <c r="IUG76" s="629"/>
      <c r="IUH76" s="629"/>
      <c r="IUI76" s="629"/>
      <c r="IUJ76" s="629"/>
      <c r="IUK76" s="629"/>
      <c r="IUL76" s="629"/>
      <c r="IUM76" s="629"/>
      <c r="IUN76" s="629"/>
      <c r="IUO76" s="629"/>
      <c r="IUP76" s="629"/>
      <c r="IUQ76" s="629"/>
      <c r="IUR76" s="629"/>
      <c r="IUS76" s="629"/>
      <c r="IUT76" s="629"/>
      <c r="IUU76" s="629"/>
      <c r="IUV76" s="629"/>
      <c r="IUW76" s="629"/>
      <c r="IUX76" s="629"/>
      <c r="IUY76" s="629"/>
      <c r="IUZ76" s="629"/>
      <c r="IVA76" s="629"/>
      <c r="IVB76" s="629"/>
      <c r="IVC76" s="629"/>
      <c r="IVD76" s="629"/>
      <c r="IVE76" s="629"/>
      <c r="IVF76" s="629"/>
      <c r="IVG76" s="629"/>
      <c r="IVH76" s="629"/>
      <c r="IVI76" s="629"/>
      <c r="IVJ76" s="629"/>
      <c r="IVK76" s="629"/>
      <c r="IVL76" s="629"/>
      <c r="IVM76" s="629"/>
      <c r="IVN76" s="629"/>
      <c r="IVO76" s="629"/>
      <c r="IVP76" s="629"/>
      <c r="IVQ76" s="629"/>
      <c r="IVR76" s="629"/>
      <c r="IVS76" s="629"/>
      <c r="IVT76" s="629"/>
      <c r="IVU76" s="629"/>
      <c r="IVV76" s="629"/>
      <c r="IVW76" s="629"/>
      <c r="IVX76" s="629"/>
      <c r="IVY76" s="629"/>
      <c r="IVZ76" s="629"/>
      <c r="IWA76" s="629"/>
      <c r="IWB76" s="629"/>
      <c r="IWC76" s="629"/>
      <c r="IWD76" s="629"/>
      <c r="IWE76" s="629"/>
      <c r="IWF76" s="629"/>
      <c r="IWG76" s="629"/>
      <c r="IWH76" s="629"/>
      <c r="IWI76" s="629"/>
      <c r="IWJ76" s="629"/>
      <c r="IWK76" s="629"/>
      <c r="IWL76" s="629"/>
      <c r="IWM76" s="629"/>
      <c r="IWN76" s="629"/>
      <c r="IWO76" s="629"/>
      <c r="IWP76" s="629"/>
      <c r="IWQ76" s="629"/>
      <c r="IWR76" s="629"/>
      <c r="IWS76" s="629"/>
      <c r="IWT76" s="629"/>
      <c r="IWU76" s="629"/>
      <c r="IWV76" s="629"/>
      <c r="IWW76" s="629"/>
      <c r="IWX76" s="629"/>
      <c r="IWY76" s="629"/>
      <c r="IWZ76" s="629"/>
      <c r="IXA76" s="629"/>
      <c r="IXB76" s="629"/>
      <c r="IXC76" s="629"/>
      <c r="IXD76" s="629"/>
      <c r="IXE76" s="629"/>
      <c r="IXF76" s="629"/>
      <c r="IXG76" s="629"/>
      <c r="IXH76" s="629"/>
      <c r="IXI76" s="629"/>
      <c r="IXJ76" s="629"/>
      <c r="IXK76" s="629"/>
      <c r="IXL76" s="629"/>
      <c r="IXM76" s="629"/>
      <c r="IXN76" s="629"/>
      <c r="IXO76" s="629"/>
      <c r="IXP76" s="629"/>
      <c r="IXQ76" s="629"/>
      <c r="IXR76" s="629"/>
      <c r="IXS76" s="629"/>
      <c r="IXT76" s="629"/>
      <c r="IXU76" s="629"/>
      <c r="IXV76" s="629"/>
      <c r="IXW76" s="629"/>
      <c r="IXX76" s="629"/>
      <c r="IXY76" s="629"/>
      <c r="IXZ76" s="629"/>
      <c r="IYA76" s="629"/>
      <c r="IYB76" s="629"/>
      <c r="IYC76" s="629"/>
      <c r="IYD76" s="629"/>
      <c r="IYE76" s="629"/>
      <c r="IYF76" s="629"/>
      <c r="IYG76" s="629"/>
      <c r="IYH76" s="629"/>
      <c r="IYI76" s="629"/>
      <c r="IYJ76" s="629"/>
      <c r="IYK76" s="629"/>
      <c r="IYL76" s="629"/>
      <c r="IYM76" s="629"/>
      <c r="IYN76" s="629"/>
      <c r="IYO76" s="629"/>
      <c r="IYP76" s="629"/>
      <c r="IYQ76" s="629"/>
      <c r="IYR76" s="629"/>
      <c r="IYS76" s="629"/>
      <c r="IYT76" s="629"/>
      <c r="IYU76" s="629"/>
      <c r="IYV76" s="629"/>
      <c r="IYW76" s="629"/>
      <c r="IYX76" s="629"/>
      <c r="IYY76" s="629"/>
      <c r="IYZ76" s="629"/>
      <c r="IZA76" s="629"/>
      <c r="IZB76" s="629"/>
      <c r="IZC76" s="629"/>
      <c r="IZD76" s="629"/>
      <c r="IZE76" s="629"/>
      <c r="IZF76" s="629"/>
      <c r="IZG76" s="629"/>
      <c r="IZH76" s="629"/>
      <c r="IZI76" s="629"/>
      <c r="IZJ76" s="629"/>
      <c r="IZK76" s="629"/>
      <c r="IZL76" s="629"/>
      <c r="IZM76" s="629"/>
      <c r="IZN76" s="629"/>
      <c r="IZO76" s="629"/>
      <c r="IZP76" s="629"/>
      <c r="IZQ76" s="629"/>
      <c r="IZR76" s="629"/>
      <c r="IZS76" s="629"/>
      <c r="IZT76" s="629"/>
      <c r="IZU76" s="629"/>
      <c r="IZV76" s="629"/>
      <c r="IZW76" s="629"/>
      <c r="IZX76" s="629"/>
      <c r="IZY76" s="629"/>
      <c r="IZZ76" s="629"/>
      <c r="JAA76" s="629"/>
      <c r="JAB76" s="629"/>
      <c r="JAC76" s="629"/>
      <c r="JAD76" s="629"/>
      <c r="JAE76" s="629"/>
      <c r="JAF76" s="629"/>
      <c r="JAG76" s="629"/>
      <c r="JAH76" s="629"/>
      <c r="JAI76" s="629"/>
      <c r="JAJ76" s="629"/>
      <c r="JAK76" s="629"/>
      <c r="JAL76" s="629"/>
      <c r="JAM76" s="629"/>
      <c r="JAN76" s="629"/>
      <c r="JAO76" s="629"/>
      <c r="JAP76" s="629"/>
      <c r="JAQ76" s="629"/>
      <c r="JAR76" s="629"/>
      <c r="JAS76" s="629"/>
      <c r="JAT76" s="629"/>
      <c r="JAU76" s="629"/>
      <c r="JAV76" s="629"/>
      <c r="JAW76" s="629"/>
      <c r="JAX76" s="629"/>
      <c r="JAY76" s="629"/>
      <c r="JAZ76" s="629"/>
      <c r="JBA76" s="629"/>
      <c r="JBB76" s="629"/>
      <c r="JBC76" s="629"/>
      <c r="JBD76" s="629"/>
      <c r="JBE76" s="629"/>
      <c r="JBF76" s="629"/>
      <c r="JBG76" s="629"/>
      <c r="JBH76" s="629"/>
      <c r="JBI76" s="629"/>
      <c r="JBJ76" s="629"/>
      <c r="JBK76" s="629"/>
      <c r="JBL76" s="629"/>
      <c r="JBM76" s="629"/>
      <c r="JBN76" s="629"/>
      <c r="JBO76" s="629"/>
      <c r="JBP76" s="629"/>
      <c r="JBQ76" s="629"/>
      <c r="JBR76" s="629"/>
      <c r="JBS76" s="629"/>
      <c r="JBT76" s="629"/>
      <c r="JBU76" s="629"/>
      <c r="JBV76" s="629"/>
      <c r="JBW76" s="629"/>
      <c r="JBX76" s="629"/>
      <c r="JBY76" s="629"/>
      <c r="JBZ76" s="629"/>
      <c r="JCA76" s="629"/>
      <c r="JCB76" s="629"/>
      <c r="JCC76" s="629"/>
      <c r="JCD76" s="629"/>
      <c r="JCE76" s="629"/>
      <c r="JCF76" s="629"/>
      <c r="JCG76" s="629"/>
      <c r="JCH76" s="629"/>
      <c r="JCI76" s="629"/>
      <c r="JCJ76" s="629"/>
      <c r="JCK76" s="629"/>
      <c r="JCL76" s="629"/>
      <c r="JCM76" s="629"/>
      <c r="JCN76" s="629"/>
      <c r="JCO76" s="629"/>
      <c r="JCP76" s="629"/>
      <c r="JCQ76" s="629"/>
      <c r="JCR76" s="629"/>
      <c r="JCS76" s="629"/>
      <c r="JCT76" s="629"/>
      <c r="JCU76" s="629"/>
      <c r="JCV76" s="629"/>
      <c r="JCW76" s="629"/>
      <c r="JCX76" s="629"/>
      <c r="JCY76" s="629"/>
      <c r="JCZ76" s="629"/>
      <c r="JDA76" s="629"/>
      <c r="JDB76" s="629"/>
      <c r="JDC76" s="629"/>
      <c r="JDD76" s="629"/>
      <c r="JDE76" s="629"/>
      <c r="JDF76" s="629"/>
      <c r="JDG76" s="629"/>
      <c r="JDH76" s="629"/>
      <c r="JDI76" s="629"/>
      <c r="JDJ76" s="629"/>
      <c r="JDK76" s="629"/>
      <c r="JDL76" s="629"/>
      <c r="JDM76" s="629"/>
      <c r="JDN76" s="629"/>
      <c r="JDO76" s="629"/>
      <c r="JDP76" s="629"/>
      <c r="JDQ76" s="629"/>
      <c r="JDR76" s="629"/>
      <c r="JDS76" s="629"/>
      <c r="JDT76" s="629"/>
      <c r="JDU76" s="629"/>
      <c r="JDV76" s="629"/>
      <c r="JDW76" s="629"/>
      <c r="JDX76" s="629"/>
      <c r="JDY76" s="629"/>
      <c r="JDZ76" s="629"/>
      <c r="JEA76" s="629"/>
      <c r="JEB76" s="629"/>
      <c r="JEC76" s="629"/>
      <c r="JED76" s="629"/>
      <c r="JEE76" s="629"/>
      <c r="JEF76" s="629"/>
      <c r="JEG76" s="629"/>
      <c r="JEH76" s="629"/>
      <c r="JEI76" s="629"/>
      <c r="JEJ76" s="629"/>
      <c r="JEK76" s="629"/>
      <c r="JEL76" s="629"/>
      <c r="JEM76" s="629"/>
      <c r="JEN76" s="629"/>
      <c r="JEO76" s="629"/>
      <c r="JEP76" s="629"/>
      <c r="JEQ76" s="629"/>
      <c r="JER76" s="629"/>
      <c r="JES76" s="629"/>
      <c r="JET76" s="629"/>
      <c r="JEU76" s="629"/>
      <c r="JEV76" s="629"/>
      <c r="JEW76" s="629"/>
      <c r="JEX76" s="629"/>
      <c r="JEY76" s="629"/>
      <c r="JEZ76" s="629"/>
      <c r="JFA76" s="629"/>
      <c r="JFB76" s="629"/>
      <c r="JFC76" s="629"/>
      <c r="JFD76" s="629"/>
      <c r="JFE76" s="629"/>
      <c r="JFF76" s="629"/>
      <c r="JFG76" s="629"/>
      <c r="JFH76" s="629"/>
      <c r="JFI76" s="629"/>
      <c r="JFJ76" s="629"/>
      <c r="JFK76" s="629"/>
      <c r="JFL76" s="629"/>
      <c r="JFM76" s="629"/>
      <c r="JFN76" s="629"/>
      <c r="JFO76" s="629"/>
      <c r="JFP76" s="629"/>
      <c r="JFQ76" s="629"/>
      <c r="JFR76" s="629"/>
      <c r="JFS76" s="629"/>
      <c r="JFT76" s="629"/>
      <c r="JFU76" s="629"/>
      <c r="JFV76" s="629"/>
      <c r="JFW76" s="629"/>
      <c r="JFX76" s="629"/>
      <c r="JFY76" s="629"/>
      <c r="JFZ76" s="629"/>
      <c r="JGA76" s="629"/>
      <c r="JGB76" s="629"/>
      <c r="JGC76" s="629"/>
      <c r="JGD76" s="629"/>
      <c r="JGE76" s="629"/>
      <c r="JGF76" s="629"/>
      <c r="JGG76" s="629"/>
      <c r="JGH76" s="629"/>
      <c r="JGI76" s="629"/>
      <c r="JGJ76" s="629"/>
      <c r="JGK76" s="629"/>
      <c r="JGL76" s="629"/>
      <c r="JGM76" s="629"/>
      <c r="JGN76" s="629"/>
      <c r="JGO76" s="629"/>
      <c r="JGP76" s="629"/>
      <c r="JGQ76" s="629"/>
      <c r="JGR76" s="629"/>
      <c r="JGS76" s="629"/>
      <c r="JGT76" s="629"/>
      <c r="JGU76" s="629"/>
      <c r="JGV76" s="629"/>
      <c r="JGW76" s="629"/>
      <c r="JGX76" s="629"/>
      <c r="JGY76" s="629"/>
      <c r="JGZ76" s="629"/>
      <c r="JHA76" s="629"/>
      <c r="JHB76" s="629"/>
      <c r="JHC76" s="629"/>
      <c r="JHD76" s="629"/>
      <c r="JHE76" s="629"/>
      <c r="JHF76" s="629"/>
      <c r="JHG76" s="629"/>
      <c r="JHH76" s="629"/>
      <c r="JHI76" s="629"/>
      <c r="JHJ76" s="629"/>
      <c r="JHK76" s="629"/>
      <c r="JHL76" s="629"/>
      <c r="JHM76" s="629"/>
      <c r="JHN76" s="629"/>
      <c r="JHO76" s="629"/>
      <c r="JHP76" s="629"/>
      <c r="JHQ76" s="629"/>
      <c r="JHR76" s="629"/>
      <c r="JHS76" s="629"/>
      <c r="JHT76" s="629"/>
      <c r="JHU76" s="629"/>
      <c r="JHV76" s="629"/>
      <c r="JHW76" s="629"/>
      <c r="JHX76" s="629"/>
      <c r="JHY76" s="629"/>
      <c r="JHZ76" s="629"/>
      <c r="JIA76" s="629"/>
      <c r="JIB76" s="629"/>
      <c r="JIC76" s="629"/>
      <c r="JID76" s="629"/>
      <c r="JIE76" s="629"/>
      <c r="JIF76" s="629"/>
      <c r="JIG76" s="629"/>
      <c r="JIH76" s="629"/>
      <c r="JII76" s="629"/>
      <c r="JIJ76" s="629"/>
      <c r="JIK76" s="629"/>
      <c r="JIL76" s="629"/>
      <c r="JIM76" s="629"/>
      <c r="JIN76" s="629"/>
      <c r="JIO76" s="629"/>
      <c r="JIP76" s="629"/>
      <c r="JIQ76" s="629"/>
      <c r="JIR76" s="629"/>
      <c r="JIS76" s="629"/>
      <c r="JIT76" s="629"/>
      <c r="JIU76" s="629"/>
      <c r="JIV76" s="629"/>
      <c r="JIW76" s="629"/>
      <c r="JIX76" s="629"/>
      <c r="JIY76" s="629"/>
      <c r="JIZ76" s="629"/>
      <c r="JJA76" s="629"/>
      <c r="JJB76" s="629"/>
      <c r="JJC76" s="629"/>
      <c r="JJD76" s="629"/>
      <c r="JJE76" s="629"/>
      <c r="JJF76" s="629"/>
      <c r="JJG76" s="629"/>
      <c r="JJH76" s="629"/>
      <c r="JJI76" s="629"/>
      <c r="JJJ76" s="629"/>
      <c r="JJK76" s="629"/>
      <c r="JJL76" s="629"/>
      <c r="JJM76" s="629"/>
      <c r="JJN76" s="629"/>
      <c r="JJO76" s="629"/>
      <c r="JJP76" s="629"/>
      <c r="JJQ76" s="629"/>
      <c r="JJR76" s="629"/>
      <c r="JJS76" s="629"/>
      <c r="JJT76" s="629"/>
      <c r="JJU76" s="629"/>
      <c r="JJV76" s="629"/>
      <c r="JJW76" s="629"/>
      <c r="JJX76" s="629"/>
      <c r="JJY76" s="629"/>
      <c r="JJZ76" s="629"/>
      <c r="JKA76" s="629"/>
      <c r="JKB76" s="629"/>
      <c r="JKC76" s="629"/>
      <c r="JKD76" s="629"/>
      <c r="JKE76" s="629"/>
      <c r="JKF76" s="629"/>
      <c r="JKG76" s="629"/>
      <c r="JKH76" s="629"/>
      <c r="JKI76" s="629"/>
      <c r="JKJ76" s="629"/>
      <c r="JKK76" s="629"/>
      <c r="JKL76" s="629"/>
      <c r="JKM76" s="629"/>
      <c r="JKN76" s="629"/>
      <c r="JKO76" s="629"/>
      <c r="JKP76" s="629"/>
      <c r="JKQ76" s="629"/>
      <c r="JKR76" s="629"/>
      <c r="JKS76" s="629"/>
      <c r="JKT76" s="629"/>
      <c r="JKU76" s="629"/>
      <c r="JKV76" s="629"/>
      <c r="JKW76" s="629"/>
      <c r="JKX76" s="629"/>
      <c r="JKY76" s="629"/>
      <c r="JKZ76" s="629"/>
      <c r="JLA76" s="629"/>
      <c r="JLB76" s="629"/>
      <c r="JLC76" s="629"/>
      <c r="JLD76" s="629"/>
      <c r="JLE76" s="629"/>
      <c r="JLF76" s="629"/>
      <c r="JLG76" s="629"/>
      <c r="JLH76" s="629"/>
      <c r="JLI76" s="629"/>
      <c r="JLJ76" s="629"/>
      <c r="JLK76" s="629"/>
      <c r="JLL76" s="629"/>
      <c r="JLM76" s="629"/>
      <c r="JLN76" s="629"/>
      <c r="JLO76" s="629"/>
      <c r="JLP76" s="629"/>
      <c r="JLQ76" s="629"/>
      <c r="JLR76" s="629"/>
      <c r="JLS76" s="629"/>
      <c r="JLT76" s="629"/>
      <c r="JLU76" s="629"/>
      <c r="JLV76" s="629"/>
      <c r="JLW76" s="629"/>
      <c r="JLX76" s="629"/>
      <c r="JLY76" s="629"/>
      <c r="JLZ76" s="629"/>
      <c r="JMA76" s="629"/>
      <c r="JMB76" s="629"/>
      <c r="JMC76" s="629"/>
      <c r="JMD76" s="629"/>
      <c r="JME76" s="629"/>
      <c r="JMF76" s="629"/>
      <c r="JMG76" s="629"/>
      <c r="JMH76" s="629"/>
      <c r="JMI76" s="629"/>
      <c r="JMJ76" s="629"/>
      <c r="JMK76" s="629"/>
      <c r="JML76" s="629"/>
      <c r="JMM76" s="629"/>
      <c r="JMN76" s="629"/>
      <c r="JMO76" s="629"/>
      <c r="JMP76" s="629"/>
      <c r="JMQ76" s="629"/>
      <c r="JMR76" s="629"/>
      <c r="JMS76" s="629"/>
      <c r="JMT76" s="629"/>
      <c r="JMU76" s="629"/>
      <c r="JMV76" s="629"/>
      <c r="JMW76" s="629"/>
      <c r="JMX76" s="629"/>
      <c r="JMY76" s="629"/>
      <c r="JMZ76" s="629"/>
      <c r="JNA76" s="629"/>
      <c r="JNB76" s="629"/>
      <c r="JNC76" s="629"/>
      <c r="JND76" s="629"/>
      <c r="JNE76" s="629"/>
      <c r="JNF76" s="629"/>
      <c r="JNG76" s="629"/>
      <c r="JNH76" s="629"/>
      <c r="JNI76" s="629"/>
      <c r="JNJ76" s="629"/>
      <c r="JNK76" s="629"/>
      <c r="JNL76" s="629"/>
      <c r="JNM76" s="629"/>
      <c r="JNN76" s="629"/>
      <c r="JNO76" s="629"/>
      <c r="JNP76" s="629"/>
      <c r="JNQ76" s="629"/>
      <c r="JNR76" s="629"/>
      <c r="JNS76" s="629"/>
      <c r="JNT76" s="629"/>
      <c r="JNU76" s="629"/>
      <c r="JNV76" s="629"/>
      <c r="JNW76" s="629"/>
      <c r="JNX76" s="629"/>
      <c r="JNY76" s="629"/>
      <c r="JNZ76" s="629"/>
      <c r="JOA76" s="629"/>
      <c r="JOB76" s="629"/>
      <c r="JOC76" s="629"/>
      <c r="JOD76" s="629"/>
      <c r="JOE76" s="629"/>
      <c r="JOF76" s="629"/>
      <c r="JOG76" s="629"/>
      <c r="JOH76" s="629"/>
      <c r="JOI76" s="629"/>
      <c r="JOJ76" s="629"/>
      <c r="JOK76" s="629"/>
      <c r="JOL76" s="629"/>
      <c r="JOM76" s="629"/>
      <c r="JON76" s="629"/>
      <c r="JOO76" s="629"/>
      <c r="JOP76" s="629"/>
      <c r="JOQ76" s="629"/>
      <c r="JOR76" s="629"/>
      <c r="JOS76" s="629"/>
      <c r="JOT76" s="629"/>
      <c r="JOU76" s="629"/>
      <c r="JOV76" s="629"/>
      <c r="JOW76" s="629"/>
      <c r="JOX76" s="629"/>
      <c r="JOY76" s="629"/>
      <c r="JOZ76" s="629"/>
      <c r="JPA76" s="629"/>
      <c r="JPB76" s="629"/>
      <c r="JPC76" s="629"/>
      <c r="JPD76" s="629"/>
      <c r="JPE76" s="629"/>
      <c r="JPF76" s="629"/>
      <c r="JPG76" s="629"/>
      <c r="JPH76" s="629"/>
      <c r="JPI76" s="629"/>
      <c r="JPJ76" s="629"/>
      <c r="JPK76" s="629"/>
      <c r="JPL76" s="629"/>
      <c r="JPM76" s="629"/>
      <c r="JPN76" s="629"/>
      <c r="JPO76" s="629"/>
      <c r="JPP76" s="629"/>
      <c r="JPQ76" s="629"/>
      <c r="JPR76" s="629"/>
      <c r="JPS76" s="629"/>
      <c r="JPT76" s="629"/>
      <c r="JPU76" s="629"/>
      <c r="JPV76" s="629"/>
      <c r="JPW76" s="629"/>
      <c r="JPX76" s="629"/>
      <c r="JPY76" s="629"/>
      <c r="JPZ76" s="629"/>
      <c r="JQA76" s="629"/>
      <c r="JQB76" s="629"/>
      <c r="JQC76" s="629"/>
      <c r="JQD76" s="629"/>
      <c r="JQE76" s="629"/>
      <c r="JQF76" s="629"/>
      <c r="JQG76" s="629"/>
      <c r="JQH76" s="629"/>
      <c r="JQI76" s="629"/>
      <c r="JQJ76" s="629"/>
      <c r="JQK76" s="629"/>
      <c r="JQL76" s="629"/>
      <c r="JQM76" s="629"/>
      <c r="JQN76" s="629"/>
      <c r="JQO76" s="629"/>
      <c r="JQP76" s="629"/>
      <c r="JQQ76" s="629"/>
      <c r="JQR76" s="629"/>
      <c r="JQS76" s="629"/>
      <c r="JQT76" s="629"/>
      <c r="JQU76" s="629"/>
      <c r="JQV76" s="629"/>
      <c r="JQW76" s="629"/>
      <c r="JQX76" s="629"/>
      <c r="JQY76" s="629"/>
      <c r="JQZ76" s="629"/>
      <c r="JRA76" s="629"/>
      <c r="JRB76" s="629"/>
      <c r="JRC76" s="629"/>
      <c r="JRD76" s="629"/>
      <c r="JRE76" s="629"/>
      <c r="JRF76" s="629"/>
      <c r="JRG76" s="629"/>
      <c r="JRH76" s="629"/>
      <c r="JRI76" s="629"/>
      <c r="JRJ76" s="629"/>
      <c r="JRK76" s="629"/>
      <c r="JRL76" s="629"/>
      <c r="JRM76" s="629"/>
      <c r="JRN76" s="629"/>
      <c r="JRO76" s="629"/>
      <c r="JRP76" s="629"/>
      <c r="JRQ76" s="629"/>
      <c r="JRR76" s="629"/>
      <c r="JRS76" s="629"/>
      <c r="JRT76" s="629"/>
      <c r="JRU76" s="629"/>
      <c r="JRV76" s="629"/>
      <c r="JRW76" s="629"/>
      <c r="JRX76" s="629"/>
      <c r="JRY76" s="629"/>
      <c r="JRZ76" s="629"/>
      <c r="JSA76" s="629"/>
      <c r="JSB76" s="629"/>
      <c r="JSC76" s="629"/>
      <c r="JSD76" s="629"/>
      <c r="JSE76" s="629"/>
      <c r="JSF76" s="629"/>
      <c r="JSG76" s="629"/>
      <c r="JSH76" s="629"/>
      <c r="JSI76" s="629"/>
      <c r="JSJ76" s="629"/>
      <c r="JSK76" s="629"/>
      <c r="JSL76" s="629"/>
      <c r="JSM76" s="629"/>
      <c r="JSN76" s="629"/>
      <c r="JSO76" s="629"/>
      <c r="JSP76" s="629"/>
      <c r="JSQ76" s="629"/>
      <c r="JSR76" s="629"/>
      <c r="JSS76" s="629"/>
      <c r="JST76" s="629"/>
      <c r="JSU76" s="629"/>
      <c r="JSV76" s="629"/>
      <c r="JSW76" s="629"/>
      <c r="JSX76" s="629"/>
      <c r="JSY76" s="629"/>
      <c r="JSZ76" s="629"/>
      <c r="JTA76" s="629"/>
      <c r="JTB76" s="629"/>
      <c r="JTC76" s="629"/>
      <c r="JTD76" s="629"/>
      <c r="JTE76" s="629"/>
      <c r="JTF76" s="629"/>
      <c r="JTG76" s="629"/>
      <c r="JTH76" s="629"/>
      <c r="JTI76" s="629"/>
      <c r="JTJ76" s="629"/>
      <c r="JTK76" s="629"/>
      <c r="JTL76" s="629"/>
      <c r="JTM76" s="629"/>
      <c r="JTN76" s="629"/>
      <c r="JTO76" s="629"/>
      <c r="JTP76" s="629"/>
      <c r="JTQ76" s="629"/>
      <c r="JTR76" s="629"/>
      <c r="JTS76" s="629"/>
      <c r="JTT76" s="629"/>
      <c r="JTU76" s="629"/>
      <c r="JTV76" s="629"/>
      <c r="JTW76" s="629"/>
      <c r="JTX76" s="629"/>
      <c r="JTY76" s="629"/>
      <c r="JTZ76" s="629"/>
      <c r="JUA76" s="629"/>
      <c r="JUB76" s="629"/>
      <c r="JUC76" s="629"/>
      <c r="JUD76" s="629"/>
      <c r="JUE76" s="629"/>
      <c r="JUF76" s="629"/>
      <c r="JUG76" s="629"/>
      <c r="JUH76" s="629"/>
      <c r="JUI76" s="629"/>
      <c r="JUJ76" s="629"/>
      <c r="JUK76" s="629"/>
      <c r="JUL76" s="629"/>
      <c r="JUM76" s="629"/>
      <c r="JUN76" s="629"/>
      <c r="JUO76" s="629"/>
      <c r="JUP76" s="629"/>
      <c r="JUQ76" s="629"/>
      <c r="JUR76" s="629"/>
      <c r="JUS76" s="629"/>
      <c r="JUT76" s="629"/>
      <c r="JUU76" s="629"/>
      <c r="JUV76" s="629"/>
      <c r="JUW76" s="629"/>
      <c r="JUX76" s="629"/>
      <c r="JUY76" s="629"/>
      <c r="JUZ76" s="629"/>
      <c r="JVA76" s="629"/>
      <c r="JVB76" s="629"/>
      <c r="JVC76" s="629"/>
      <c r="JVD76" s="629"/>
      <c r="JVE76" s="629"/>
      <c r="JVF76" s="629"/>
      <c r="JVG76" s="629"/>
      <c r="JVH76" s="629"/>
      <c r="JVI76" s="629"/>
      <c r="JVJ76" s="629"/>
      <c r="JVK76" s="629"/>
      <c r="JVL76" s="629"/>
      <c r="JVM76" s="629"/>
      <c r="JVN76" s="629"/>
      <c r="JVO76" s="629"/>
      <c r="JVP76" s="629"/>
      <c r="JVQ76" s="629"/>
      <c r="JVR76" s="629"/>
      <c r="JVS76" s="629"/>
      <c r="JVT76" s="629"/>
      <c r="JVU76" s="629"/>
      <c r="JVV76" s="629"/>
      <c r="JVW76" s="629"/>
      <c r="JVX76" s="629"/>
      <c r="JVY76" s="629"/>
      <c r="JVZ76" s="629"/>
      <c r="JWA76" s="629"/>
      <c r="JWB76" s="629"/>
      <c r="JWC76" s="629"/>
      <c r="JWD76" s="629"/>
      <c r="JWE76" s="629"/>
      <c r="JWF76" s="629"/>
      <c r="JWG76" s="629"/>
      <c r="JWH76" s="629"/>
      <c r="JWI76" s="629"/>
      <c r="JWJ76" s="629"/>
      <c r="JWK76" s="629"/>
      <c r="JWL76" s="629"/>
      <c r="JWM76" s="629"/>
      <c r="JWN76" s="629"/>
      <c r="JWO76" s="629"/>
      <c r="JWP76" s="629"/>
      <c r="JWQ76" s="629"/>
      <c r="JWR76" s="629"/>
      <c r="JWS76" s="629"/>
      <c r="JWT76" s="629"/>
      <c r="JWU76" s="629"/>
      <c r="JWV76" s="629"/>
      <c r="JWW76" s="629"/>
      <c r="JWX76" s="629"/>
      <c r="JWY76" s="629"/>
      <c r="JWZ76" s="629"/>
      <c r="JXA76" s="629"/>
      <c r="JXB76" s="629"/>
      <c r="JXC76" s="629"/>
      <c r="JXD76" s="629"/>
      <c r="JXE76" s="629"/>
      <c r="JXF76" s="629"/>
      <c r="JXG76" s="629"/>
      <c r="JXH76" s="629"/>
      <c r="JXI76" s="629"/>
      <c r="JXJ76" s="629"/>
      <c r="JXK76" s="629"/>
      <c r="JXL76" s="629"/>
      <c r="JXM76" s="629"/>
      <c r="JXN76" s="629"/>
      <c r="JXO76" s="629"/>
      <c r="JXP76" s="629"/>
      <c r="JXQ76" s="629"/>
      <c r="JXR76" s="629"/>
      <c r="JXS76" s="629"/>
      <c r="JXT76" s="629"/>
      <c r="JXU76" s="629"/>
      <c r="JXV76" s="629"/>
      <c r="JXW76" s="629"/>
      <c r="JXX76" s="629"/>
      <c r="JXY76" s="629"/>
      <c r="JXZ76" s="629"/>
      <c r="JYA76" s="629"/>
      <c r="JYB76" s="629"/>
      <c r="JYC76" s="629"/>
      <c r="JYD76" s="629"/>
      <c r="JYE76" s="629"/>
      <c r="JYF76" s="629"/>
      <c r="JYG76" s="629"/>
      <c r="JYH76" s="629"/>
      <c r="JYI76" s="629"/>
      <c r="JYJ76" s="629"/>
      <c r="JYK76" s="629"/>
      <c r="JYL76" s="629"/>
      <c r="JYM76" s="629"/>
      <c r="JYN76" s="629"/>
      <c r="JYO76" s="629"/>
      <c r="JYP76" s="629"/>
      <c r="JYQ76" s="629"/>
      <c r="JYR76" s="629"/>
      <c r="JYS76" s="629"/>
      <c r="JYT76" s="629"/>
      <c r="JYU76" s="629"/>
      <c r="JYV76" s="629"/>
      <c r="JYW76" s="629"/>
      <c r="JYX76" s="629"/>
      <c r="JYY76" s="629"/>
      <c r="JYZ76" s="629"/>
      <c r="JZA76" s="629"/>
      <c r="JZB76" s="629"/>
      <c r="JZC76" s="629"/>
      <c r="JZD76" s="629"/>
      <c r="JZE76" s="629"/>
      <c r="JZF76" s="629"/>
      <c r="JZG76" s="629"/>
      <c r="JZH76" s="629"/>
      <c r="JZI76" s="629"/>
      <c r="JZJ76" s="629"/>
      <c r="JZK76" s="629"/>
      <c r="JZL76" s="629"/>
      <c r="JZM76" s="629"/>
      <c r="JZN76" s="629"/>
      <c r="JZO76" s="629"/>
      <c r="JZP76" s="629"/>
      <c r="JZQ76" s="629"/>
      <c r="JZR76" s="629"/>
      <c r="JZS76" s="629"/>
      <c r="JZT76" s="629"/>
      <c r="JZU76" s="629"/>
      <c r="JZV76" s="629"/>
      <c r="JZW76" s="629"/>
      <c r="JZX76" s="629"/>
      <c r="JZY76" s="629"/>
      <c r="JZZ76" s="629"/>
      <c r="KAA76" s="629"/>
      <c r="KAB76" s="629"/>
      <c r="KAC76" s="629"/>
      <c r="KAD76" s="629"/>
      <c r="KAE76" s="629"/>
      <c r="KAF76" s="629"/>
      <c r="KAG76" s="629"/>
      <c r="KAH76" s="629"/>
      <c r="KAI76" s="629"/>
      <c r="KAJ76" s="629"/>
      <c r="KAK76" s="629"/>
      <c r="KAL76" s="629"/>
      <c r="KAM76" s="629"/>
      <c r="KAN76" s="629"/>
      <c r="KAO76" s="629"/>
      <c r="KAP76" s="629"/>
      <c r="KAQ76" s="629"/>
      <c r="KAR76" s="629"/>
      <c r="KAS76" s="629"/>
      <c r="KAT76" s="629"/>
      <c r="KAU76" s="629"/>
      <c r="KAV76" s="629"/>
      <c r="KAW76" s="629"/>
      <c r="KAX76" s="629"/>
      <c r="KAY76" s="629"/>
      <c r="KAZ76" s="629"/>
      <c r="KBA76" s="629"/>
      <c r="KBB76" s="629"/>
      <c r="KBC76" s="629"/>
      <c r="KBD76" s="629"/>
      <c r="KBE76" s="629"/>
      <c r="KBF76" s="629"/>
      <c r="KBG76" s="629"/>
      <c r="KBH76" s="629"/>
      <c r="KBI76" s="629"/>
      <c r="KBJ76" s="629"/>
      <c r="KBK76" s="629"/>
      <c r="KBL76" s="629"/>
      <c r="KBM76" s="629"/>
      <c r="KBN76" s="629"/>
      <c r="KBO76" s="629"/>
      <c r="KBP76" s="629"/>
      <c r="KBQ76" s="629"/>
      <c r="KBR76" s="629"/>
      <c r="KBS76" s="629"/>
      <c r="KBT76" s="629"/>
      <c r="KBU76" s="629"/>
      <c r="KBV76" s="629"/>
      <c r="KBW76" s="629"/>
      <c r="KBX76" s="629"/>
      <c r="KBY76" s="629"/>
      <c r="KBZ76" s="629"/>
      <c r="KCA76" s="629"/>
      <c r="KCB76" s="629"/>
      <c r="KCC76" s="629"/>
      <c r="KCD76" s="629"/>
      <c r="KCE76" s="629"/>
      <c r="KCF76" s="629"/>
      <c r="KCG76" s="629"/>
      <c r="KCH76" s="629"/>
      <c r="KCI76" s="629"/>
      <c r="KCJ76" s="629"/>
      <c r="KCK76" s="629"/>
      <c r="KCL76" s="629"/>
      <c r="KCM76" s="629"/>
      <c r="KCN76" s="629"/>
      <c r="KCO76" s="629"/>
      <c r="KCP76" s="629"/>
      <c r="KCQ76" s="629"/>
      <c r="KCR76" s="629"/>
      <c r="KCS76" s="629"/>
      <c r="KCT76" s="629"/>
      <c r="KCU76" s="629"/>
      <c r="KCV76" s="629"/>
      <c r="KCW76" s="629"/>
      <c r="KCX76" s="629"/>
      <c r="KCY76" s="629"/>
      <c r="KCZ76" s="629"/>
      <c r="KDA76" s="629"/>
      <c r="KDB76" s="629"/>
      <c r="KDC76" s="629"/>
      <c r="KDD76" s="629"/>
      <c r="KDE76" s="629"/>
      <c r="KDF76" s="629"/>
      <c r="KDG76" s="629"/>
      <c r="KDH76" s="629"/>
      <c r="KDI76" s="629"/>
      <c r="KDJ76" s="629"/>
      <c r="KDK76" s="629"/>
      <c r="KDL76" s="629"/>
      <c r="KDM76" s="629"/>
      <c r="KDN76" s="629"/>
      <c r="KDO76" s="629"/>
      <c r="KDP76" s="629"/>
      <c r="KDQ76" s="629"/>
      <c r="KDR76" s="629"/>
      <c r="KDS76" s="629"/>
      <c r="KDT76" s="629"/>
      <c r="KDU76" s="629"/>
      <c r="KDV76" s="629"/>
      <c r="KDW76" s="629"/>
      <c r="KDX76" s="629"/>
      <c r="KDY76" s="629"/>
      <c r="KDZ76" s="629"/>
      <c r="KEA76" s="629"/>
      <c r="KEB76" s="629"/>
      <c r="KEC76" s="629"/>
      <c r="KED76" s="629"/>
      <c r="KEE76" s="629"/>
      <c r="KEF76" s="629"/>
      <c r="KEG76" s="629"/>
      <c r="KEH76" s="629"/>
      <c r="KEI76" s="629"/>
      <c r="KEJ76" s="629"/>
      <c r="KEK76" s="629"/>
      <c r="KEL76" s="629"/>
      <c r="KEM76" s="629"/>
      <c r="KEN76" s="629"/>
      <c r="KEO76" s="629"/>
      <c r="KEP76" s="629"/>
      <c r="KEQ76" s="629"/>
      <c r="KER76" s="629"/>
      <c r="KES76" s="629"/>
      <c r="KET76" s="629"/>
      <c r="KEU76" s="629"/>
      <c r="KEV76" s="629"/>
      <c r="KEW76" s="629"/>
      <c r="KEX76" s="629"/>
      <c r="KEY76" s="629"/>
      <c r="KEZ76" s="629"/>
      <c r="KFA76" s="629"/>
      <c r="KFB76" s="629"/>
      <c r="KFC76" s="629"/>
      <c r="KFD76" s="629"/>
      <c r="KFE76" s="629"/>
      <c r="KFF76" s="629"/>
      <c r="KFG76" s="629"/>
      <c r="KFH76" s="629"/>
      <c r="KFI76" s="629"/>
      <c r="KFJ76" s="629"/>
      <c r="KFK76" s="629"/>
      <c r="KFL76" s="629"/>
      <c r="KFM76" s="629"/>
      <c r="KFN76" s="629"/>
      <c r="KFO76" s="629"/>
      <c r="KFP76" s="629"/>
      <c r="KFQ76" s="629"/>
      <c r="KFR76" s="629"/>
      <c r="KFS76" s="629"/>
      <c r="KFT76" s="629"/>
      <c r="KFU76" s="629"/>
      <c r="KFV76" s="629"/>
      <c r="KFW76" s="629"/>
      <c r="KFX76" s="629"/>
      <c r="KFY76" s="629"/>
      <c r="KFZ76" s="629"/>
      <c r="KGA76" s="629"/>
      <c r="KGB76" s="629"/>
      <c r="KGC76" s="629"/>
      <c r="KGD76" s="629"/>
      <c r="KGE76" s="629"/>
      <c r="KGF76" s="629"/>
      <c r="KGG76" s="629"/>
      <c r="KGH76" s="629"/>
      <c r="KGI76" s="629"/>
      <c r="KGJ76" s="629"/>
      <c r="KGK76" s="629"/>
      <c r="KGL76" s="629"/>
      <c r="KGM76" s="629"/>
      <c r="KGN76" s="629"/>
      <c r="KGO76" s="629"/>
      <c r="KGP76" s="629"/>
      <c r="KGQ76" s="629"/>
      <c r="KGR76" s="629"/>
      <c r="KGS76" s="629"/>
      <c r="KGT76" s="629"/>
      <c r="KGU76" s="629"/>
      <c r="KGV76" s="629"/>
      <c r="KGW76" s="629"/>
      <c r="KGX76" s="629"/>
      <c r="KGY76" s="629"/>
      <c r="KGZ76" s="629"/>
      <c r="KHA76" s="629"/>
      <c r="KHB76" s="629"/>
      <c r="KHC76" s="629"/>
      <c r="KHD76" s="629"/>
      <c r="KHE76" s="629"/>
      <c r="KHF76" s="629"/>
      <c r="KHG76" s="629"/>
      <c r="KHH76" s="629"/>
      <c r="KHI76" s="629"/>
      <c r="KHJ76" s="629"/>
      <c r="KHK76" s="629"/>
      <c r="KHL76" s="629"/>
      <c r="KHM76" s="629"/>
      <c r="KHN76" s="629"/>
      <c r="KHO76" s="629"/>
      <c r="KHP76" s="629"/>
      <c r="KHQ76" s="629"/>
      <c r="KHR76" s="629"/>
      <c r="KHS76" s="629"/>
      <c r="KHT76" s="629"/>
      <c r="KHU76" s="629"/>
      <c r="KHV76" s="629"/>
      <c r="KHW76" s="629"/>
      <c r="KHX76" s="629"/>
      <c r="KHY76" s="629"/>
      <c r="KHZ76" s="629"/>
      <c r="KIA76" s="629"/>
      <c r="KIB76" s="629"/>
      <c r="KIC76" s="629"/>
      <c r="KID76" s="629"/>
      <c r="KIE76" s="629"/>
      <c r="KIF76" s="629"/>
      <c r="KIG76" s="629"/>
      <c r="KIH76" s="629"/>
      <c r="KII76" s="629"/>
      <c r="KIJ76" s="629"/>
      <c r="KIK76" s="629"/>
      <c r="KIL76" s="629"/>
      <c r="KIM76" s="629"/>
      <c r="KIN76" s="629"/>
      <c r="KIO76" s="629"/>
      <c r="KIP76" s="629"/>
      <c r="KIQ76" s="629"/>
      <c r="KIR76" s="629"/>
      <c r="KIS76" s="629"/>
      <c r="KIT76" s="629"/>
      <c r="KIU76" s="629"/>
      <c r="KIV76" s="629"/>
      <c r="KIW76" s="629"/>
      <c r="KIX76" s="629"/>
      <c r="KIY76" s="629"/>
      <c r="KIZ76" s="629"/>
      <c r="KJA76" s="629"/>
      <c r="KJB76" s="629"/>
      <c r="KJC76" s="629"/>
      <c r="KJD76" s="629"/>
      <c r="KJE76" s="629"/>
      <c r="KJF76" s="629"/>
      <c r="KJG76" s="629"/>
      <c r="KJH76" s="629"/>
      <c r="KJI76" s="629"/>
      <c r="KJJ76" s="629"/>
      <c r="KJK76" s="629"/>
      <c r="KJL76" s="629"/>
      <c r="KJM76" s="629"/>
      <c r="KJN76" s="629"/>
      <c r="KJO76" s="629"/>
      <c r="KJP76" s="629"/>
      <c r="KJQ76" s="629"/>
      <c r="KJR76" s="629"/>
      <c r="KJS76" s="629"/>
      <c r="KJT76" s="629"/>
      <c r="KJU76" s="629"/>
      <c r="KJV76" s="629"/>
      <c r="KJW76" s="629"/>
      <c r="KJX76" s="629"/>
      <c r="KJY76" s="629"/>
      <c r="KJZ76" s="629"/>
      <c r="KKA76" s="629"/>
      <c r="KKB76" s="629"/>
      <c r="KKC76" s="629"/>
      <c r="KKD76" s="629"/>
      <c r="KKE76" s="629"/>
      <c r="KKF76" s="629"/>
      <c r="KKG76" s="629"/>
      <c r="KKH76" s="629"/>
      <c r="KKI76" s="629"/>
      <c r="KKJ76" s="629"/>
      <c r="KKK76" s="629"/>
      <c r="KKL76" s="629"/>
      <c r="KKM76" s="629"/>
      <c r="KKN76" s="629"/>
      <c r="KKO76" s="629"/>
      <c r="KKP76" s="629"/>
      <c r="KKQ76" s="629"/>
      <c r="KKR76" s="629"/>
      <c r="KKS76" s="629"/>
      <c r="KKT76" s="629"/>
      <c r="KKU76" s="629"/>
      <c r="KKV76" s="629"/>
      <c r="KKW76" s="629"/>
      <c r="KKX76" s="629"/>
      <c r="KKY76" s="629"/>
      <c r="KKZ76" s="629"/>
      <c r="KLA76" s="629"/>
      <c r="KLB76" s="629"/>
      <c r="KLC76" s="629"/>
      <c r="KLD76" s="629"/>
      <c r="KLE76" s="629"/>
      <c r="KLF76" s="629"/>
      <c r="KLG76" s="629"/>
      <c r="KLH76" s="629"/>
      <c r="KLI76" s="629"/>
      <c r="KLJ76" s="629"/>
      <c r="KLK76" s="629"/>
      <c r="KLL76" s="629"/>
      <c r="KLM76" s="629"/>
      <c r="KLN76" s="629"/>
      <c r="KLO76" s="629"/>
      <c r="KLP76" s="629"/>
      <c r="KLQ76" s="629"/>
      <c r="KLR76" s="629"/>
      <c r="KLS76" s="629"/>
      <c r="KLT76" s="629"/>
      <c r="KLU76" s="629"/>
      <c r="KLV76" s="629"/>
      <c r="KLW76" s="629"/>
      <c r="KLX76" s="629"/>
      <c r="KLY76" s="629"/>
      <c r="KLZ76" s="629"/>
      <c r="KMA76" s="629"/>
      <c r="KMB76" s="629"/>
      <c r="KMC76" s="629"/>
      <c r="KMD76" s="629"/>
      <c r="KME76" s="629"/>
      <c r="KMF76" s="629"/>
      <c r="KMG76" s="629"/>
      <c r="KMH76" s="629"/>
      <c r="KMI76" s="629"/>
      <c r="KMJ76" s="629"/>
      <c r="KMK76" s="629"/>
      <c r="KML76" s="629"/>
      <c r="KMM76" s="629"/>
      <c r="KMN76" s="629"/>
      <c r="KMO76" s="629"/>
      <c r="KMP76" s="629"/>
      <c r="KMQ76" s="629"/>
      <c r="KMR76" s="629"/>
      <c r="KMS76" s="629"/>
      <c r="KMT76" s="629"/>
      <c r="KMU76" s="629"/>
      <c r="KMV76" s="629"/>
      <c r="KMW76" s="629"/>
      <c r="KMX76" s="629"/>
      <c r="KMY76" s="629"/>
      <c r="KMZ76" s="629"/>
      <c r="KNA76" s="629"/>
      <c r="KNB76" s="629"/>
      <c r="KNC76" s="629"/>
      <c r="KND76" s="629"/>
      <c r="KNE76" s="629"/>
      <c r="KNF76" s="629"/>
      <c r="KNG76" s="629"/>
      <c r="KNH76" s="629"/>
      <c r="KNI76" s="629"/>
      <c r="KNJ76" s="629"/>
      <c r="KNK76" s="629"/>
      <c r="KNL76" s="629"/>
      <c r="KNM76" s="629"/>
      <c r="KNN76" s="629"/>
      <c r="KNO76" s="629"/>
      <c r="KNP76" s="629"/>
      <c r="KNQ76" s="629"/>
      <c r="KNR76" s="629"/>
      <c r="KNS76" s="629"/>
      <c r="KNT76" s="629"/>
      <c r="KNU76" s="629"/>
      <c r="KNV76" s="629"/>
      <c r="KNW76" s="629"/>
      <c r="KNX76" s="629"/>
      <c r="KNY76" s="629"/>
      <c r="KNZ76" s="629"/>
      <c r="KOA76" s="629"/>
      <c r="KOB76" s="629"/>
      <c r="KOC76" s="629"/>
      <c r="KOD76" s="629"/>
      <c r="KOE76" s="629"/>
      <c r="KOF76" s="629"/>
      <c r="KOG76" s="629"/>
      <c r="KOH76" s="629"/>
      <c r="KOI76" s="629"/>
      <c r="KOJ76" s="629"/>
      <c r="KOK76" s="629"/>
      <c r="KOL76" s="629"/>
      <c r="KOM76" s="629"/>
      <c r="KON76" s="629"/>
      <c r="KOO76" s="629"/>
      <c r="KOP76" s="629"/>
      <c r="KOQ76" s="629"/>
      <c r="KOR76" s="629"/>
      <c r="KOS76" s="629"/>
      <c r="KOT76" s="629"/>
      <c r="KOU76" s="629"/>
      <c r="KOV76" s="629"/>
      <c r="KOW76" s="629"/>
      <c r="KOX76" s="629"/>
      <c r="KOY76" s="629"/>
      <c r="KOZ76" s="629"/>
      <c r="KPA76" s="629"/>
      <c r="KPB76" s="629"/>
      <c r="KPC76" s="629"/>
      <c r="KPD76" s="629"/>
      <c r="KPE76" s="629"/>
      <c r="KPF76" s="629"/>
      <c r="KPG76" s="629"/>
      <c r="KPH76" s="629"/>
      <c r="KPI76" s="629"/>
      <c r="KPJ76" s="629"/>
      <c r="KPK76" s="629"/>
      <c r="KPL76" s="629"/>
      <c r="KPM76" s="629"/>
      <c r="KPN76" s="629"/>
      <c r="KPO76" s="629"/>
      <c r="KPP76" s="629"/>
      <c r="KPQ76" s="629"/>
      <c r="KPR76" s="629"/>
      <c r="KPS76" s="629"/>
      <c r="KPT76" s="629"/>
      <c r="KPU76" s="629"/>
      <c r="KPV76" s="629"/>
      <c r="KPW76" s="629"/>
      <c r="KPX76" s="629"/>
      <c r="KPY76" s="629"/>
      <c r="KPZ76" s="629"/>
      <c r="KQA76" s="629"/>
      <c r="KQB76" s="629"/>
      <c r="KQC76" s="629"/>
      <c r="KQD76" s="629"/>
      <c r="KQE76" s="629"/>
      <c r="KQF76" s="629"/>
      <c r="KQG76" s="629"/>
      <c r="KQH76" s="629"/>
      <c r="KQI76" s="629"/>
      <c r="KQJ76" s="629"/>
      <c r="KQK76" s="629"/>
      <c r="KQL76" s="629"/>
      <c r="KQM76" s="629"/>
      <c r="KQN76" s="629"/>
      <c r="KQO76" s="629"/>
      <c r="KQP76" s="629"/>
      <c r="KQQ76" s="629"/>
      <c r="KQR76" s="629"/>
      <c r="KQS76" s="629"/>
      <c r="KQT76" s="629"/>
      <c r="KQU76" s="629"/>
      <c r="KQV76" s="629"/>
      <c r="KQW76" s="629"/>
      <c r="KQX76" s="629"/>
      <c r="KQY76" s="629"/>
      <c r="KQZ76" s="629"/>
      <c r="KRA76" s="629"/>
      <c r="KRB76" s="629"/>
      <c r="KRC76" s="629"/>
      <c r="KRD76" s="629"/>
      <c r="KRE76" s="629"/>
      <c r="KRF76" s="629"/>
      <c r="KRG76" s="629"/>
      <c r="KRH76" s="629"/>
      <c r="KRI76" s="629"/>
      <c r="KRJ76" s="629"/>
      <c r="KRK76" s="629"/>
      <c r="KRL76" s="629"/>
      <c r="KRM76" s="629"/>
      <c r="KRN76" s="629"/>
      <c r="KRO76" s="629"/>
      <c r="KRP76" s="629"/>
      <c r="KRQ76" s="629"/>
      <c r="KRR76" s="629"/>
      <c r="KRS76" s="629"/>
      <c r="KRT76" s="629"/>
      <c r="KRU76" s="629"/>
      <c r="KRV76" s="629"/>
      <c r="KRW76" s="629"/>
      <c r="KRX76" s="629"/>
      <c r="KRY76" s="629"/>
      <c r="KRZ76" s="629"/>
      <c r="KSA76" s="629"/>
      <c r="KSB76" s="629"/>
      <c r="KSC76" s="629"/>
      <c r="KSD76" s="629"/>
      <c r="KSE76" s="629"/>
      <c r="KSF76" s="629"/>
      <c r="KSG76" s="629"/>
      <c r="KSH76" s="629"/>
      <c r="KSI76" s="629"/>
      <c r="KSJ76" s="629"/>
      <c r="KSK76" s="629"/>
      <c r="KSL76" s="629"/>
      <c r="KSM76" s="629"/>
      <c r="KSN76" s="629"/>
      <c r="KSO76" s="629"/>
      <c r="KSP76" s="629"/>
      <c r="KSQ76" s="629"/>
      <c r="KSR76" s="629"/>
      <c r="KSS76" s="629"/>
      <c r="KST76" s="629"/>
      <c r="KSU76" s="629"/>
      <c r="KSV76" s="629"/>
      <c r="KSW76" s="629"/>
      <c r="KSX76" s="629"/>
      <c r="KSY76" s="629"/>
      <c r="KSZ76" s="629"/>
      <c r="KTA76" s="629"/>
      <c r="KTB76" s="629"/>
      <c r="KTC76" s="629"/>
      <c r="KTD76" s="629"/>
      <c r="KTE76" s="629"/>
      <c r="KTF76" s="629"/>
      <c r="KTG76" s="629"/>
      <c r="KTH76" s="629"/>
      <c r="KTI76" s="629"/>
      <c r="KTJ76" s="629"/>
      <c r="KTK76" s="629"/>
      <c r="KTL76" s="629"/>
      <c r="KTM76" s="629"/>
      <c r="KTN76" s="629"/>
      <c r="KTO76" s="629"/>
      <c r="KTP76" s="629"/>
      <c r="KTQ76" s="629"/>
      <c r="KTR76" s="629"/>
      <c r="KTS76" s="629"/>
      <c r="KTT76" s="629"/>
      <c r="KTU76" s="629"/>
      <c r="KTV76" s="629"/>
      <c r="KTW76" s="629"/>
      <c r="KTX76" s="629"/>
      <c r="KTY76" s="629"/>
      <c r="KTZ76" s="629"/>
      <c r="KUA76" s="629"/>
      <c r="KUB76" s="629"/>
      <c r="KUC76" s="629"/>
      <c r="KUD76" s="629"/>
      <c r="KUE76" s="629"/>
      <c r="KUF76" s="629"/>
      <c r="KUG76" s="629"/>
      <c r="KUH76" s="629"/>
      <c r="KUI76" s="629"/>
      <c r="KUJ76" s="629"/>
      <c r="KUK76" s="629"/>
      <c r="KUL76" s="629"/>
      <c r="KUM76" s="629"/>
      <c r="KUN76" s="629"/>
      <c r="KUO76" s="629"/>
      <c r="KUP76" s="629"/>
      <c r="KUQ76" s="629"/>
      <c r="KUR76" s="629"/>
      <c r="KUS76" s="629"/>
      <c r="KUT76" s="629"/>
      <c r="KUU76" s="629"/>
      <c r="KUV76" s="629"/>
      <c r="KUW76" s="629"/>
      <c r="KUX76" s="629"/>
      <c r="KUY76" s="629"/>
      <c r="KUZ76" s="629"/>
      <c r="KVA76" s="629"/>
      <c r="KVB76" s="629"/>
      <c r="KVC76" s="629"/>
      <c r="KVD76" s="629"/>
      <c r="KVE76" s="629"/>
      <c r="KVF76" s="629"/>
      <c r="KVG76" s="629"/>
      <c r="KVH76" s="629"/>
      <c r="KVI76" s="629"/>
      <c r="KVJ76" s="629"/>
      <c r="KVK76" s="629"/>
      <c r="KVL76" s="629"/>
      <c r="KVM76" s="629"/>
      <c r="KVN76" s="629"/>
      <c r="KVO76" s="629"/>
      <c r="KVP76" s="629"/>
      <c r="KVQ76" s="629"/>
      <c r="KVR76" s="629"/>
      <c r="KVS76" s="629"/>
      <c r="KVT76" s="629"/>
      <c r="KVU76" s="629"/>
      <c r="KVV76" s="629"/>
      <c r="KVW76" s="629"/>
      <c r="KVX76" s="629"/>
      <c r="KVY76" s="629"/>
      <c r="KVZ76" s="629"/>
      <c r="KWA76" s="629"/>
      <c r="KWB76" s="629"/>
      <c r="KWC76" s="629"/>
      <c r="KWD76" s="629"/>
      <c r="KWE76" s="629"/>
      <c r="KWF76" s="629"/>
      <c r="KWG76" s="629"/>
      <c r="KWH76" s="629"/>
      <c r="KWI76" s="629"/>
      <c r="KWJ76" s="629"/>
      <c r="KWK76" s="629"/>
      <c r="KWL76" s="629"/>
      <c r="KWM76" s="629"/>
      <c r="KWN76" s="629"/>
      <c r="KWO76" s="629"/>
      <c r="KWP76" s="629"/>
      <c r="KWQ76" s="629"/>
      <c r="KWR76" s="629"/>
      <c r="KWS76" s="629"/>
      <c r="KWT76" s="629"/>
      <c r="KWU76" s="629"/>
      <c r="KWV76" s="629"/>
      <c r="KWW76" s="629"/>
      <c r="KWX76" s="629"/>
      <c r="KWY76" s="629"/>
      <c r="KWZ76" s="629"/>
      <c r="KXA76" s="629"/>
      <c r="KXB76" s="629"/>
      <c r="KXC76" s="629"/>
      <c r="KXD76" s="629"/>
      <c r="KXE76" s="629"/>
      <c r="KXF76" s="629"/>
      <c r="KXG76" s="629"/>
      <c r="KXH76" s="629"/>
      <c r="KXI76" s="629"/>
      <c r="KXJ76" s="629"/>
      <c r="KXK76" s="629"/>
      <c r="KXL76" s="629"/>
      <c r="KXM76" s="629"/>
      <c r="KXN76" s="629"/>
      <c r="KXO76" s="629"/>
      <c r="KXP76" s="629"/>
      <c r="KXQ76" s="629"/>
      <c r="KXR76" s="629"/>
      <c r="KXS76" s="629"/>
      <c r="KXT76" s="629"/>
      <c r="KXU76" s="629"/>
      <c r="KXV76" s="629"/>
      <c r="KXW76" s="629"/>
      <c r="KXX76" s="629"/>
      <c r="KXY76" s="629"/>
      <c r="KXZ76" s="629"/>
      <c r="KYA76" s="629"/>
      <c r="KYB76" s="629"/>
      <c r="KYC76" s="629"/>
      <c r="KYD76" s="629"/>
      <c r="KYE76" s="629"/>
      <c r="KYF76" s="629"/>
      <c r="KYG76" s="629"/>
      <c r="KYH76" s="629"/>
      <c r="KYI76" s="629"/>
      <c r="KYJ76" s="629"/>
      <c r="KYK76" s="629"/>
      <c r="KYL76" s="629"/>
      <c r="KYM76" s="629"/>
      <c r="KYN76" s="629"/>
      <c r="KYO76" s="629"/>
      <c r="KYP76" s="629"/>
      <c r="KYQ76" s="629"/>
      <c r="KYR76" s="629"/>
      <c r="KYS76" s="629"/>
      <c r="KYT76" s="629"/>
      <c r="KYU76" s="629"/>
      <c r="KYV76" s="629"/>
      <c r="KYW76" s="629"/>
      <c r="KYX76" s="629"/>
      <c r="KYY76" s="629"/>
      <c r="KYZ76" s="629"/>
      <c r="KZA76" s="629"/>
      <c r="KZB76" s="629"/>
      <c r="KZC76" s="629"/>
      <c r="KZD76" s="629"/>
      <c r="KZE76" s="629"/>
      <c r="KZF76" s="629"/>
      <c r="KZG76" s="629"/>
      <c r="KZH76" s="629"/>
      <c r="KZI76" s="629"/>
      <c r="KZJ76" s="629"/>
      <c r="KZK76" s="629"/>
      <c r="KZL76" s="629"/>
      <c r="KZM76" s="629"/>
      <c r="KZN76" s="629"/>
      <c r="KZO76" s="629"/>
      <c r="KZP76" s="629"/>
      <c r="KZQ76" s="629"/>
      <c r="KZR76" s="629"/>
      <c r="KZS76" s="629"/>
      <c r="KZT76" s="629"/>
      <c r="KZU76" s="629"/>
      <c r="KZV76" s="629"/>
      <c r="KZW76" s="629"/>
      <c r="KZX76" s="629"/>
      <c r="KZY76" s="629"/>
      <c r="KZZ76" s="629"/>
      <c r="LAA76" s="629"/>
      <c r="LAB76" s="629"/>
      <c r="LAC76" s="629"/>
      <c r="LAD76" s="629"/>
      <c r="LAE76" s="629"/>
      <c r="LAF76" s="629"/>
      <c r="LAG76" s="629"/>
      <c r="LAH76" s="629"/>
      <c r="LAI76" s="629"/>
      <c r="LAJ76" s="629"/>
      <c r="LAK76" s="629"/>
      <c r="LAL76" s="629"/>
      <c r="LAM76" s="629"/>
      <c r="LAN76" s="629"/>
      <c r="LAO76" s="629"/>
      <c r="LAP76" s="629"/>
      <c r="LAQ76" s="629"/>
      <c r="LAR76" s="629"/>
      <c r="LAS76" s="629"/>
      <c r="LAT76" s="629"/>
      <c r="LAU76" s="629"/>
      <c r="LAV76" s="629"/>
      <c r="LAW76" s="629"/>
      <c r="LAX76" s="629"/>
      <c r="LAY76" s="629"/>
      <c r="LAZ76" s="629"/>
      <c r="LBA76" s="629"/>
      <c r="LBB76" s="629"/>
      <c r="LBC76" s="629"/>
      <c r="LBD76" s="629"/>
      <c r="LBE76" s="629"/>
      <c r="LBF76" s="629"/>
      <c r="LBG76" s="629"/>
      <c r="LBH76" s="629"/>
      <c r="LBI76" s="629"/>
      <c r="LBJ76" s="629"/>
      <c r="LBK76" s="629"/>
      <c r="LBL76" s="629"/>
      <c r="LBM76" s="629"/>
      <c r="LBN76" s="629"/>
      <c r="LBO76" s="629"/>
      <c r="LBP76" s="629"/>
      <c r="LBQ76" s="629"/>
      <c r="LBR76" s="629"/>
      <c r="LBS76" s="629"/>
      <c r="LBT76" s="629"/>
      <c r="LBU76" s="629"/>
      <c r="LBV76" s="629"/>
      <c r="LBW76" s="629"/>
      <c r="LBX76" s="629"/>
      <c r="LBY76" s="629"/>
      <c r="LBZ76" s="629"/>
      <c r="LCA76" s="629"/>
      <c r="LCB76" s="629"/>
      <c r="LCC76" s="629"/>
      <c r="LCD76" s="629"/>
      <c r="LCE76" s="629"/>
      <c r="LCF76" s="629"/>
      <c r="LCG76" s="629"/>
      <c r="LCH76" s="629"/>
      <c r="LCI76" s="629"/>
      <c r="LCJ76" s="629"/>
      <c r="LCK76" s="629"/>
      <c r="LCL76" s="629"/>
      <c r="LCM76" s="629"/>
      <c r="LCN76" s="629"/>
      <c r="LCO76" s="629"/>
      <c r="LCP76" s="629"/>
      <c r="LCQ76" s="629"/>
      <c r="LCR76" s="629"/>
      <c r="LCS76" s="629"/>
      <c r="LCT76" s="629"/>
      <c r="LCU76" s="629"/>
      <c r="LCV76" s="629"/>
      <c r="LCW76" s="629"/>
      <c r="LCX76" s="629"/>
      <c r="LCY76" s="629"/>
      <c r="LCZ76" s="629"/>
      <c r="LDA76" s="629"/>
      <c r="LDB76" s="629"/>
      <c r="LDC76" s="629"/>
      <c r="LDD76" s="629"/>
      <c r="LDE76" s="629"/>
      <c r="LDF76" s="629"/>
      <c r="LDG76" s="629"/>
      <c r="LDH76" s="629"/>
      <c r="LDI76" s="629"/>
      <c r="LDJ76" s="629"/>
      <c r="LDK76" s="629"/>
      <c r="LDL76" s="629"/>
      <c r="LDM76" s="629"/>
      <c r="LDN76" s="629"/>
      <c r="LDO76" s="629"/>
      <c r="LDP76" s="629"/>
      <c r="LDQ76" s="629"/>
      <c r="LDR76" s="629"/>
      <c r="LDS76" s="629"/>
      <c r="LDT76" s="629"/>
      <c r="LDU76" s="629"/>
      <c r="LDV76" s="629"/>
      <c r="LDW76" s="629"/>
      <c r="LDX76" s="629"/>
      <c r="LDY76" s="629"/>
      <c r="LDZ76" s="629"/>
      <c r="LEA76" s="629"/>
      <c r="LEB76" s="629"/>
      <c r="LEC76" s="629"/>
      <c r="LED76" s="629"/>
      <c r="LEE76" s="629"/>
      <c r="LEF76" s="629"/>
      <c r="LEG76" s="629"/>
      <c r="LEH76" s="629"/>
      <c r="LEI76" s="629"/>
      <c r="LEJ76" s="629"/>
      <c r="LEK76" s="629"/>
      <c r="LEL76" s="629"/>
      <c r="LEM76" s="629"/>
      <c r="LEN76" s="629"/>
      <c r="LEO76" s="629"/>
      <c r="LEP76" s="629"/>
      <c r="LEQ76" s="629"/>
      <c r="LER76" s="629"/>
      <c r="LES76" s="629"/>
      <c r="LET76" s="629"/>
      <c r="LEU76" s="629"/>
      <c r="LEV76" s="629"/>
      <c r="LEW76" s="629"/>
      <c r="LEX76" s="629"/>
      <c r="LEY76" s="629"/>
      <c r="LEZ76" s="629"/>
      <c r="LFA76" s="629"/>
      <c r="LFB76" s="629"/>
      <c r="LFC76" s="629"/>
      <c r="LFD76" s="629"/>
      <c r="LFE76" s="629"/>
      <c r="LFF76" s="629"/>
      <c r="LFG76" s="629"/>
      <c r="LFH76" s="629"/>
      <c r="LFI76" s="629"/>
      <c r="LFJ76" s="629"/>
      <c r="LFK76" s="629"/>
      <c r="LFL76" s="629"/>
      <c r="LFM76" s="629"/>
      <c r="LFN76" s="629"/>
      <c r="LFO76" s="629"/>
      <c r="LFP76" s="629"/>
      <c r="LFQ76" s="629"/>
      <c r="LFR76" s="629"/>
      <c r="LFS76" s="629"/>
      <c r="LFT76" s="629"/>
      <c r="LFU76" s="629"/>
      <c r="LFV76" s="629"/>
      <c r="LFW76" s="629"/>
      <c r="LFX76" s="629"/>
      <c r="LFY76" s="629"/>
      <c r="LFZ76" s="629"/>
      <c r="LGA76" s="629"/>
      <c r="LGB76" s="629"/>
      <c r="LGC76" s="629"/>
      <c r="LGD76" s="629"/>
      <c r="LGE76" s="629"/>
      <c r="LGF76" s="629"/>
      <c r="LGG76" s="629"/>
      <c r="LGH76" s="629"/>
      <c r="LGI76" s="629"/>
      <c r="LGJ76" s="629"/>
      <c r="LGK76" s="629"/>
      <c r="LGL76" s="629"/>
      <c r="LGM76" s="629"/>
      <c r="LGN76" s="629"/>
      <c r="LGO76" s="629"/>
      <c r="LGP76" s="629"/>
      <c r="LGQ76" s="629"/>
      <c r="LGR76" s="629"/>
      <c r="LGS76" s="629"/>
      <c r="LGT76" s="629"/>
      <c r="LGU76" s="629"/>
      <c r="LGV76" s="629"/>
      <c r="LGW76" s="629"/>
      <c r="LGX76" s="629"/>
      <c r="LGY76" s="629"/>
      <c r="LGZ76" s="629"/>
      <c r="LHA76" s="629"/>
      <c r="LHB76" s="629"/>
      <c r="LHC76" s="629"/>
      <c r="LHD76" s="629"/>
      <c r="LHE76" s="629"/>
      <c r="LHF76" s="629"/>
      <c r="LHG76" s="629"/>
      <c r="LHH76" s="629"/>
      <c r="LHI76" s="629"/>
      <c r="LHJ76" s="629"/>
      <c r="LHK76" s="629"/>
      <c r="LHL76" s="629"/>
      <c r="LHM76" s="629"/>
      <c r="LHN76" s="629"/>
      <c r="LHO76" s="629"/>
      <c r="LHP76" s="629"/>
      <c r="LHQ76" s="629"/>
      <c r="LHR76" s="629"/>
      <c r="LHS76" s="629"/>
      <c r="LHT76" s="629"/>
      <c r="LHU76" s="629"/>
      <c r="LHV76" s="629"/>
      <c r="LHW76" s="629"/>
      <c r="LHX76" s="629"/>
      <c r="LHY76" s="629"/>
      <c r="LHZ76" s="629"/>
      <c r="LIA76" s="629"/>
      <c r="LIB76" s="629"/>
      <c r="LIC76" s="629"/>
      <c r="LID76" s="629"/>
      <c r="LIE76" s="629"/>
      <c r="LIF76" s="629"/>
      <c r="LIG76" s="629"/>
      <c r="LIH76" s="629"/>
      <c r="LII76" s="629"/>
      <c r="LIJ76" s="629"/>
      <c r="LIK76" s="629"/>
      <c r="LIL76" s="629"/>
      <c r="LIM76" s="629"/>
      <c r="LIN76" s="629"/>
      <c r="LIO76" s="629"/>
      <c r="LIP76" s="629"/>
      <c r="LIQ76" s="629"/>
      <c r="LIR76" s="629"/>
      <c r="LIS76" s="629"/>
      <c r="LIT76" s="629"/>
      <c r="LIU76" s="629"/>
      <c r="LIV76" s="629"/>
      <c r="LIW76" s="629"/>
      <c r="LIX76" s="629"/>
      <c r="LIY76" s="629"/>
      <c r="LIZ76" s="629"/>
      <c r="LJA76" s="629"/>
      <c r="LJB76" s="629"/>
      <c r="LJC76" s="629"/>
      <c r="LJD76" s="629"/>
      <c r="LJE76" s="629"/>
      <c r="LJF76" s="629"/>
      <c r="LJG76" s="629"/>
      <c r="LJH76" s="629"/>
      <c r="LJI76" s="629"/>
      <c r="LJJ76" s="629"/>
      <c r="LJK76" s="629"/>
      <c r="LJL76" s="629"/>
      <c r="LJM76" s="629"/>
      <c r="LJN76" s="629"/>
      <c r="LJO76" s="629"/>
      <c r="LJP76" s="629"/>
      <c r="LJQ76" s="629"/>
      <c r="LJR76" s="629"/>
      <c r="LJS76" s="629"/>
      <c r="LJT76" s="629"/>
      <c r="LJU76" s="629"/>
      <c r="LJV76" s="629"/>
      <c r="LJW76" s="629"/>
      <c r="LJX76" s="629"/>
      <c r="LJY76" s="629"/>
      <c r="LJZ76" s="629"/>
      <c r="LKA76" s="629"/>
      <c r="LKB76" s="629"/>
      <c r="LKC76" s="629"/>
      <c r="LKD76" s="629"/>
      <c r="LKE76" s="629"/>
      <c r="LKF76" s="629"/>
      <c r="LKG76" s="629"/>
      <c r="LKH76" s="629"/>
      <c r="LKI76" s="629"/>
      <c r="LKJ76" s="629"/>
      <c r="LKK76" s="629"/>
      <c r="LKL76" s="629"/>
      <c r="LKM76" s="629"/>
      <c r="LKN76" s="629"/>
      <c r="LKO76" s="629"/>
      <c r="LKP76" s="629"/>
      <c r="LKQ76" s="629"/>
      <c r="LKR76" s="629"/>
      <c r="LKS76" s="629"/>
      <c r="LKT76" s="629"/>
      <c r="LKU76" s="629"/>
      <c r="LKV76" s="629"/>
      <c r="LKW76" s="629"/>
      <c r="LKX76" s="629"/>
      <c r="LKY76" s="629"/>
      <c r="LKZ76" s="629"/>
      <c r="LLA76" s="629"/>
      <c r="LLB76" s="629"/>
      <c r="LLC76" s="629"/>
      <c r="LLD76" s="629"/>
      <c r="LLE76" s="629"/>
      <c r="LLF76" s="629"/>
      <c r="LLG76" s="629"/>
      <c r="LLH76" s="629"/>
      <c r="LLI76" s="629"/>
      <c r="LLJ76" s="629"/>
      <c r="LLK76" s="629"/>
      <c r="LLL76" s="629"/>
      <c r="LLM76" s="629"/>
      <c r="LLN76" s="629"/>
      <c r="LLO76" s="629"/>
      <c r="LLP76" s="629"/>
      <c r="LLQ76" s="629"/>
      <c r="LLR76" s="629"/>
      <c r="LLS76" s="629"/>
      <c r="LLT76" s="629"/>
      <c r="LLU76" s="629"/>
      <c r="LLV76" s="629"/>
      <c r="LLW76" s="629"/>
      <c r="LLX76" s="629"/>
      <c r="LLY76" s="629"/>
      <c r="LLZ76" s="629"/>
      <c r="LMA76" s="629"/>
      <c r="LMB76" s="629"/>
      <c r="LMC76" s="629"/>
      <c r="LMD76" s="629"/>
      <c r="LME76" s="629"/>
      <c r="LMF76" s="629"/>
      <c r="LMG76" s="629"/>
      <c r="LMH76" s="629"/>
      <c r="LMI76" s="629"/>
      <c r="LMJ76" s="629"/>
      <c r="LMK76" s="629"/>
      <c r="LML76" s="629"/>
      <c r="LMM76" s="629"/>
      <c r="LMN76" s="629"/>
      <c r="LMO76" s="629"/>
      <c r="LMP76" s="629"/>
      <c r="LMQ76" s="629"/>
      <c r="LMR76" s="629"/>
      <c r="LMS76" s="629"/>
      <c r="LMT76" s="629"/>
      <c r="LMU76" s="629"/>
      <c r="LMV76" s="629"/>
      <c r="LMW76" s="629"/>
      <c r="LMX76" s="629"/>
      <c r="LMY76" s="629"/>
      <c r="LMZ76" s="629"/>
      <c r="LNA76" s="629"/>
      <c r="LNB76" s="629"/>
      <c r="LNC76" s="629"/>
      <c r="LND76" s="629"/>
      <c r="LNE76" s="629"/>
      <c r="LNF76" s="629"/>
      <c r="LNG76" s="629"/>
      <c r="LNH76" s="629"/>
      <c r="LNI76" s="629"/>
      <c r="LNJ76" s="629"/>
      <c r="LNK76" s="629"/>
      <c r="LNL76" s="629"/>
      <c r="LNM76" s="629"/>
      <c r="LNN76" s="629"/>
      <c r="LNO76" s="629"/>
      <c r="LNP76" s="629"/>
      <c r="LNQ76" s="629"/>
      <c r="LNR76" s="629"/>
      <c r="LNS76" s="629"/>
      <c r="LNT76" s="629"/>
      <c r="LNU76" s="629"/>
      <c r="LNV76" s="629"/>
      <c r="LNW76" s="629"/>
      <c r="LNX76" s="629"/>
      <c r="LNY76" s="629"/>
      <c r="LNZ76" s="629"/>
      <c r="LOA76" s="629"/>
      <c r="LOB76" s="629"/>
      <c r="LOC76" s="629"/>
      <c r="LOD76" s="629"/>
      <c r="LOE76" s="629"/>
      <c r="LOF76" s="629"/>
      <c r="LOG76" s="629"/>
      <c r="LOH76" s="629"/>
      <c r="LOI76" s="629"/>
      <c r="LOJ76" s="629"/>
      <c r="LOK76" s="629"/>
      <c r="LOL76" s="629"/>
      <c r="LOM76" s="629"/>
      <c r="LON76" s="629"/>
      <c r="LOO76" s="629"/>
      <c r="LOP76" s="629"/>
      <c r="LOQ76" s="629"/>
      <c r="LOR76" s="629"/>
      <c r="LOS76" s="629"/>
      <c r="LOT76" s="629"/>
      <c r="LOU76" s="629"/>
      <c r="LOV76" s="629"/>
      <c r="LOW76" s="629"/>
      <c r="LOX76" s="629"/>
      <c r="LOY76" s="629"/>
      <c r="LOZ76" s="629"/>
      <c r="LPA76" s="629"/>
      <c r="LPB76" s="629"/>
      <c r="LPC76" s="629"/>
      <c r="LPD76" s="629"/>
      <c r="LPE76" s="629"/>
      <c r="LPF76" s="629"/>
      <c r="LPG76" s="629"/>
      <c r="LPH76" s="629"/>
      <c r="LPI76" s="629"/>
      <c r="LPJ76" s="629"/>
      <c r="LPK76" s="629"/>
      <c r="LPL76" s="629"/>
      <c r="LPM76" s="629"/>
      <c r="LPN76" s="629"/>
      <c r="LPO76" s="629"/>
      <c r="LPP76" s="629"/>
      <c r="LPQ76" s="629"/>
      <c r="LPR76" s="629"/>
      <c r="LPS76" s="629"/>
      <c r="LPT76" s="629"/>
      <c r="LPU76" s="629"/>
      <c r="LPV76" s="629"/>
      <c r="LPW76" s="629"/>
      <c r="LPX76" s="629"/>
      <c r="LPY76" s="629"/>
      <c r="LPZ76" s="629"/>
      <c r="LQA76" s="629"/>
      <c r="LQB76" s="629"/>
      <c r="LQC76" s="629"/>
      <c r="LQD76" s="629"/>
      <c r="LQE76" s="629"/>
      <c r="LQF76" s="629"/>
      <c r="LQG76" s="629"/>
      <c r="LQH76" s="629"/>
      <c r="LQI76" s="629"/>
      <c r="LQJ76" s="629"/>
      <c r="LQK76" s="629"/>
      <c r="LQL76" s="629"/>
      <c r="LQM76" s="629"/>
      <c r="LQN76" s="629"/>
      <c r="LQO76" s="629"/>
      <c r="LQP76" s="629"/>
      <c r="LQQ76" s="629"/>
      <c r="LQR76" s="629"/>
      <c r="LQS76" s="629"/>
      <c r="LQT76" s="629"/>
      <c r="LQU76" s="629"/>
      <c r="LQV76" s="629"/>
      <c r="LQW76" s="629"/>
      <c r="LQX76" s="629"/>
      <c r="LQY76" s="629"/>
      <c r="LQZ76" s="629"/>
      <c r="LRA76" s="629"/>
      <c r="LRB76" s="629"/>
      <c r="LRC76" s="629"/>
      <c r="LRD76" s="629"/>
      <c r="LRE76" s="629"/>
      <c r="LRF76" s="629"/>
      <c r="LRG76" s="629"/>
      <c r="LRH76" s="629"/>
      <c r="LRI76" s="629"/>
      <c r="LRJ76" s="629"/>
      <c r="LRK76" s="629"/>
      <c r="LRL76" s="629"/>
      <c r="LRM76" s="629"/>
      <c r="LRN76" s="629"/>
      <c r="LRO76" s="629"/>
      <c r="LRP76" s="629"/>
      <c r="LRQ76" s="629"/>
      <c r="LRR76" s="629"/>
      <c r="LRS76" s="629"/>
      <c r="LRT76" s="629"/>
      <c r="LRU76" s="629"/>
      <c r="LRV76" s="629"/>
      <c r="LRW76" s="629"/>
      <c r="LRX76" s="629"/>
      <c r="LRY76" s="629"/>
      <c r="LRZ76" s="629"/>
      <c r="LSA76" s="629"/>
      <c r="LSB76" s="629"/>
      <c r="LSC76" s="629"/>
      <c r="LSD76" s="629"/>
      <c r="LSE76" s="629"/>
      <c r="LSF76" s="629"/>
      <c r="LSG76" s="629"/>
      <c r="LSH76" s="629"/>
      <c r="LSI76" s="629"/>
      <c r="LSJ76" s="629"/>
      <c r="LSK76" s="629"/>
      <c r="LSL76" s="629"/>
      <c r="LSM76" s="629"/>
      <c r="LSN76" s="629"/>
      <c r="LSO76" s="629"/>
      <c r="LSP76" s="629"/>
      <c r="LSQ76" s="629"/>
      <c r="LSR76" s="629"/>
      <c r="LSS76" s="629"/>
      <c r="LST76" s="629"/>
      <c r="LSU76" s="629"/>
      <c r="LSV76" s="629"/>
      <c r="LSW76" s="629"/>
      <c r="LSX76" s="629"/>
      <c r="LSY76" s="629"/>
      <c r="LSZ76" s="629"/>
      <c r="LTA76" s="629"/>
      <c r="LTB76" s="629"/>
      <c r="LTC76" s="629"/>
      <c r="LTD76" s="629"/>
      <c r="LTE76" s="629"/>
      <c r="LTF76" s="629"/>
      <c r="LTG76" s="629"/>
      <c r="LTH76" s="629"/>
      <c r="LTI76" s="629"/>
      <c r="LTJ76" s="629"/>
      <c r="LTK76" s="629"/>
      <c r="LTL76" s="629"/>
      <c r="LTM76" s="629"/>
      <c r="LTN76" s="629"/>
      <c r="LTO76" s="629"/>
      <c r="LTP76" s="629"/>
      <c r="LTQ76" s="629"/>
      <c r="LTR76" s="629"/>
      <c r="LTS76" s="629"/>
      <c r="LTT76" s="629"/>
      <c r="LTU76" s="629"/>
      <c r="LTV76" s="629"/>
      <c r="LTW76" s="629"/>
      <c r="LTX76" s="629"/>
      <c r="LTY76" s="629"/>
      <c r="LTZ76" s="629"/>
      <c r="LUA76" s="629"/>
      <c r="LUB76" s="629"/>
      <c r="LUC76" s="629"/>
      <c r="LUD76" s="629"/>
      <c r="LUE76" s="629"/>
      <c r="LUF76" s="629"/>
      <c r="LUG76" s="629"/>
      <c r="LUH76" s="629"/>
      <c r="LUI76" s="629"/>
      <c r="LUJ76" s="629"/>
      <c r="LUK76" s="629"/>
      <c r="LUL76" s="629"/>
      <c r="LUM76" s="629"/>
      <c r="LUN76" s="629"/>
      <c r="LUO76" s="629"/>
      <c r="LUP76" s="629"/>
      <c r="LUQ76" s="629"/>
      <c r="LUR76" s="629"/>
      <c r="LUS76" s="629"/>
      <c r="LUT76" s="629"/>
      <c r="LUU76" s="629"/>
      <c r="LUV76" s="629"/>
      <c r="LUW76" s="629"/>
      <c r="LUX76" s="629"/>
      <c r="LUY76" s="629"/>
      <c r="LUZ76" s="629"/>
      <c r="LVA76" s="629"/>
      <c r="LVB76" s="629"/>
      <c r="LVC76" s="629"/>
      <c r="LVD76" s="629"/>
      <c r="LVE76" s="629"/>
      <c r="LVF76" s="629"/>
      <c r="LVG76" s="629"/>
      <c r="LVH76" s="629"/>
      <c r="LVI76" s="629"/>
      <c r="LVJ76" s="629"/>
      <c r="LVK76" s="629"/>
      <c r="LVL76" s="629"/>
      <c r="LVM76" s="629"/>
      <c r="LVN76" s="629"/>
      <c r="LVO76" s="629"/>
      <c r="LVP76" s="629"/>
      <c r="LVQ76" s="629"/>
      <c r="LVR76" s="629"/>
      <c r="LVS76" s="629"/>
      <c r="LVT76" s="629"/>
      <c r="LVU76" s="629"/>
      <c r="LVV76" s="629"/>
      <c r="LVW76" s="629"/>
      <c r="LVX76" s="629"/>
      <c r="LVY76" s="629"/>
      <c r="LVZ76" s="629"/>
      <c r="LWA76" s="629"/>
      <c r="LWB76" s="629"/>
      <c r="LWC76" s="629"/>
      <c r="LWD76" s="629"/>
      <c r="LWE76" s="629"/>
      <c r="LWF76" s="629"/>
      <c r="LWG76" s="629"/>
      <c r="LWH76" s="629"/>
      <c r="LWI76" s="629"/>
      <c r="LWJ76" s="629"/>
      <c r="LWK76" s="629"/>
      <c r="LWL76" s="629"/>
      <c r="LWM76" s="629"/>
      <c r="LWN76" s="629"/>
      <c r="LWO76" s="629"/>
      <c r="LWP76" s="629"/>
      <c r="LWQ76" s="629"/>
      <c r="LWR76" s="629"/>
      <c r="LWS76" s="629"/>
      <c r="LWT76" s="629"/>
      <c r="LWU76" s="629"/>
      <c r="LWV76" s="629"/>
      <c r="LWW76" s="629"/>
      <c r="LWX76" s="629"/>
      <c r="LWY76" s="629"/>
      <c r="LWZ76" s="629"/>
      <c r="LXA76" s="629"/>
      <c r="LXB76" s="629"/>
      <c r="LXC76" s="629"/>
      <c r="LXD76" s="629"/>
      <c r="LXE76" s="629"/>
      <c r="LXF76" s="629"/>
      <c r="LXG76" s="629"/>
      <c r="LXH76" s="629"/>
      <c r="LXI76" s="629"/>
      <c r="LXJ76" s="629"/>
      <c r="LXK76" s="629"/>
      <c r="LXL76" s="629"/>
      <c r="LXM76" s="629"/>
      <c r="LXN76" s="629"/>
      <c r="LXO76" s="629"/>
      <c r="LXP76" s="629"/>
      <c r="LXQ76" s="629"/>
      <c r="LXR76" s="629"/>
      <c r="LXS76" s="629"/>
      <c r="LXT76" s="629"/>
      <c r="LXU76" s="629"/>
      <c r="LXV76" s="629"/>
      <c r="LXW76" s="629"/>
      <c r="LXX76" s="629"/>
      <c r="LXY76" s="629"/>
      <c r="LXZ76" s="629"/>
      <c r="LYA76" s="629"/>
      <c r="LYB76" s="629"/>
      <c r="LYC76" s="629"/>
      <c r="LYD76" s="629"/>
      <c r="LYE76" s="629"/>
      <c r="LYF76" s="629"/>
      <c r="LYG76" s="629"/>
      <c r="LYH76" s="629"/>
      <c r="LYI76" s="629"/>
      <c r="LYJ76" s="629"/>
      <c r="LYK76" s="629"/>
      <c r="LYL76" s="629"/>
      <c r="LYM76" s="629"/>
      <c r="LYN76" s="629"/>
      <c r="LYO76" s="629"/>
      <c r="LYP76" s="629"/>
      <c r="LYQ76" s="629"/>
      <c r="LYR76" s="629"/>
      <c r="LYS76" s="629"/>
      <c r="LYT76" s="629"/>
      <c r="LYU76" s="629"/>
      <c r="LYV76" s="629"/>
      <c r="LYW76" s="629"/>
      <c r="LYX76" s="629"/>
      <c r="LYY76" s="629"/>
      <c r="LYZ76" s="629"/>
      <c r="LZA76" s="629"/>
      <c r="LZB76" s="629"/>
      <c r="LZC76" s="629"/>
      <c r="LZD76" s="629"/>
      <c r="LZE76" s="629"/>
      <c r="LZF76" s="629"/>
      <c r="LZG76" s="629"/>
      <c r="LZH76" s="629"/>
      <c r="LZI76" s="629"/>
      <c r="LZJ76" s="629"/>
      <c r="LZK76" s="629"/>
      <c r="LZL76" s="629"/>
      <c r="LZM76" s="629"/>
      <c r="LZN76" s="629"/>
      <c r="LZO76" s="629"/>
      <c r="LZP76" s="629"/>
      <c r="LZQ76" s="629"/>
      <c r="LZR76" s="629"/>
      <c r="LZS76" s="629"/>
      <c r="LZT76" s="629"/>
      <c r="LZU76" s="629"/>
      <c r="LZV76" s="629"/>
      <c r="LZW76" s="629"/>
      <c r="LZX76" s="629"/>
      <c r="LZY76" s="629"/>
      <c r="LZZ76" s="629"/>
      <c r="MAA76" s="629"/>
      <c r="MAB76" s="629"/>
      <c r="MAC76" s="629"/>
      <c r="MAD76" s="629"/>
      <c r="MAE76" s="629"/>
      <c r="MAF76" s="629"/>
      <c r="MAG76" s="629"/>
      <c r="MAH76" s="629"/>
      <c r="MAI76" s="629"/>
      <c r="MAJ76" s="629"/>
      <c r="MAK76" s="629"/>
      <c r="MAL76" s="629"/>
      <c r="MAM76" s="629"/>
      <c r="MAN76" s="629"/>
      <c r="MAO76" s="629"/>
      <c r="MAP76" s="629"/>
      <c r="MAQ76" s="629"/>
      <c r="MAR76" s="629"/>
      <c r="MAS76" s="629"/>
      <c r="MAT76" s="629"/>
      <c r="MAU76" s="629"/>
      <c r="MAV76" s="629"/>
      <c r="MAW76" s="629"/>
      <c r="MAX76" s="629"/>
      <c r="MAY76" s="629"/>
      <c r="MAZ76" s="629"/>
      <c r="MBA76" s="629"/>
      <c r="MBB76" s="629"/>
      <c r="MBC76" s="629"/>
      <c r="MBD76" s="629"/>
      <c r="MBE76" s="629"/>
      <c r="MBF76" s="629"/>
      <c r="MBG76" s="629"/>
      <c r="MBH76" s="629"/>
      <c r="MBI76" s="629"/>
      <c r="MBJ76" s="629"/>
      <c r="MBK76" s="629"/>
      <c r="MBL76" s="629"/>
      <c r="MBM76" s="629"/>
      <c r="MBN76" s="629"/>
      <c r="MBO76" s="629"/>
      <c r="MBP76" s="629"/>
      <c r="MBQ76" s="629"/>
      <c r="MBR76" s="629"/>
      <c r="MBS76" s="629"/>
      <c r="MBT76" s="629"/>
      <c r="MBU76" s="629"/>
      <c r="MBV76" s="629"/>
      <c r="MBW76" s="629"/>
      <c r="MBX76" s="629"/>
      <c r="MBY76" s="629"/>
      <c r="MBZ76" s="629"/>
      <c r="MCA76" s="629"/>
      <c r="MCB76" s="629"/>
      <c r="MCC76" s="629"/>
      <c r="MCD76" s="629"/>
      <c r="MCE76" s="629"/>
      <c r="MCF76" s="629"/>
      <c r="MCG76" s="629"/>
      <c r="MCH76" s="629"/>
      <c r="MCI76" s="629"/>
      <c r="MCJ76" s="629"/>
      <c r="MCK76" s="629"/>
      <c r="MCL76" s="629"/>
      <c r="MCM76" s="629"/>
      <c r="MCN76" s="629"/>
      <c r="MCO76" s="629"/>
      <c r="MCP76" s="629"/>
      <c r="MCQ76" s="629"/>
      <c r="MCR76" s="629"/>
      <c r="MCS76" s="629"/>
      <c r="MCT76" s="629"/>
      <c r="MCU76" s="629"/>
      <c r="MCV76" s="629"/>
      <c r="MCW76" s="629"/>
      <c r="MCX76" s="629"/>
      <c r="MCY76" s="629"/>
      <c r="MCZ76" s="629"/>
      <c r="MDA76" s="629"/>
      <c r="MDB76" s="629"/>
      <c r="MDC76" s="629"/>
      <c r="MDD76" s="629"/>
      <c r="MDE76" s="629"/>
      <c r="MDF76" s="629"/>
      <c r="MDG76" s="629"/>
      <c r="MDH76" s="629"/>
      <c r="MDI76" s="629"/>
      <c r="MDJ76" s="629"/>
      <c r="MDK76" s="629"/>
      <c r="MDL76" s="629"/>
      <c r="MDM76" s="629"/>
      <c r="MDN76" s="629"/>
      <c r="MDO76" s="629"/>
      <c r="MDP76" s="629"/>
      <c r="MDQ76" s="629"/>
      <c r="MDR76" s="629"/>
      <c r="MDS76" s="629"/>
      <c r="MDT76" s="629"/>
      <c r="MDU76" s="629"/>
      <c r="MDV76" s="629"/>
      <c r="MDW76" s="629"/>
      <c r="MDX76" s="629"/>
      <c r="MDY76" s="629"/>
      <c r="MDZ76" s="629"/>
      <c r="MEA76" s="629"/>
      <c r="MEB76" s="629"/>
      <c r="MEC76" s="629"/>
      <c r="MED76" s="629"/>
      <c r="MEE76" s="629"/>
      <c r="MEF76" s="629"/>
      <c r="MEG76" s="629"/>
      <c r="MEH76" s="629"/>
      <c r="MEI76" s="629"/>
      <c r="MEJ76" s="629"/>
      <c r="MEK76" s="629"/>
      <c r="MEL76" s="629"/>
      <c r="MEM76" s="629"/>
      <c r="MEN76" s="629"/>
      <c r="MEO76" s="629"/>
      <c r="MEP76" s="629"/>
      <c r="MEQ76" s="629"/>
      <c r="MER76" s="629"/>
      <c r="MES76" s="629"/>
      <c r="MET76" s="629"/>
      <c r="MEU76" s="629"/>
      <c r="MEV76" s="629"/>
      <c r="MEW76" s="629"/>
      <c r="MEX76" s="629"/>
      <c r="MEY76" s="629"/>
      <c r="MEZ76" s="629"/>
      <c r="MFA76" s="629"/>
      <c r="MFB76" s="629"/>
      <c r="MFC76" s="629"/>
      <c r="MFD76" s="629"/>
      <c r="MFE76" s="629"/>
      <c r="MFF76" s="629"/>
      <c r="MFG76" s="629"/>
      <c r="MFH76" s="629"/>
      <c r="MFI76" s="629"/>
      <c r="MFJ76" s="629"/>
      <c r="MFK76" s="629"/>
      <c r="MFL76" s="629"/>
      <c r="MFM76" s="629"/>
      <c r="MFN76" s="629"/>
      <c r="MFO76" s="629"/>
      <c r="MFP76" s="629"/>
      <c r="MFQ76" s="629"/>
      <c r="MFR76" s="629"/>
      <c r="MFS76" s="629"/>
      <c r="MFT76" s="629"/>
      <c r="MFU76" s="629"/>
      <c r="MFV76" s="629"/>
      <c r="MFW76" s="629"/>
      <c r="MFX76" s="629"/>
      <c r="MFY76" s="629"/>
      <c r="MFZ76" s="629"/>
      <c r="MGA76" s="629"/>
      <c r="MGB76" s="629"/>
      <c r="MGC76" s="629"/>
      <c r="MGD76" s="629"/>
      <c r="MGE76" s="629"/>
      <c r="MGF76" s="629"/>
      <c r="MGG76" s="629"/>
      <c r="MGH76" s="629"/>
      <c r="MGI76" s="629"/>
      <c r="MGJ76" s="629"/>
      <c r="MGK76" s="629"/>
      <c r="MGL76" s="629"/>
      <c r="MGM76" s="629"/>
      <c r="MGN76" s="629"/>
      <c r="MGO76" s="629"/>
      <c r="MGP76" s="629"/>
      <c r="MGQ76" s="629"/>
      <c r="MGR76" s="629"/>
      <c r="MGS76" s="629"/>
      <c r="MGT76" s="629"/>
      <c r="MGU76" s="629"/>
      <c r="MGV76" s="629"/>
      <c r="MGW76" s="629"/>
      <c r="MGX76" s="629"/>
      <c r="MGY76" s="629"/>
      <c r="MGZ76" s="629"/>
      <c r="MHA76" s="629"/>
      <c r="MHB76" s="629"/>
      <c r="MHC76" s="629"/>
      <c r="MHD76" s="629"/>
      <c r="MHE76" s="629"/>
      <c r="MHF76" s="629"/>
      <c r="MHG76" s="629"/>
      <c r="MHH76" s="629"/>
      <c r="MHI76" s="629"/>
      <c r="MHJ76" s="629"/>
      <c r="MHK76" s="629"/>
      <c r="MHL76" s="629"/>
      <c r="MHM76" s="629"/>
      <c r="MHN76" s="629"/>
      <c r="MHO76" s="629"/>
      <c r="MHP76" s="629"/>
      <c r="MHQ76" s="629"/>
      <c r="MHR76" s="629"/>
      <c r="MHS76" s="629"/>
      <c r="MHT76" s="629"/>
      <c r="MHU76" s="629"/>
      <c r="MHV76" s="629"/>
      <c r="MHW76" s="629"/>
      <c r="MHX76" s="629"/>
      <c r="MHY76" s="629"/>
      <c r="MHZ76" s="629"/>
      <c r="MIA76" s="629"/>
      <c r="MIB76" s="629"/>
      <c r="MIC76" s="629"/>
      <c r="MID76" s="629"/>
      <c r="MIE76" s="629"/>
      <c r="MIF76" s="629"/>
      <c r="MIG76" s="629"/>
      <c r="MIH76" s="629"/>
      <c r="MII76" s="629"/>
      <c r="MIJ76" s="629"/>
      <c r="MIK76" s="629"/>
      <c r="MIL76" s="629"/>
      <c r="MIM76" s="629"/>
      <c r="MIN76" s="629"/>
      <c r="MIO76" s="629"/>
      <c r="MIP76" s="629"/>
      <c r="MIQ76" s="629"/>
      <c r="MIR76" s="629"/>
      <c r="MIS76" s="629"/>
      <c r="MIT76" s="629"/>
      <c r="MIU76" s="629"/>
      <c r="MIV76" s="629"/>
      <c r="MIW76" s="629"/>
      <c r="MIX76" s="629"/>
      <c r="MIY76" s="629"/>
      <c r="MIZ76" s="629"/>
      <c r="MJA76" s="629"/>
      <c r="MJB76" s="629"/>
      <c r="MJC76" s="629"/>
      <c r="MJD76" s="629"/>
      <c r="MJE76" s="629"/>
      <c r="MJF76" s="629"/>
      <c r="MJG76" s="629"/>
      <c r="MJH76" s="629"/>
      <c r="MJI76" s="629"/>
      <c r="MJJ76" s="629"/>
      <c r="MJK76" s="629"/>
      <c r="MJL76" s="629"/>
      <c r="MJM76" s="629"/>
      <c r="MJN76" s="629"/>
      <c r="MJO76" s="629"/>
      <c r="MJP76" s="629"/>
      <c r="MJQ76" s="629"/>
      <c r="MJR76" s="629"/>
      <c r="MJS76" s="629"/>
      <c r="MJT76" s="629"/>
      <c r="MJU76" s="629"/>
      <c r="MJV76" s="629"/>
      <c r="MJW76" s="629"/>
      <c r="MJX76" s="629"/>
      <c r="MJY76" s="629"/>
      <c r="MJZ76" s="629"/>
      <c r="MKA76" s="629"/>
      <c r="MKB76" s="629"/>
      <c r="MKC76" s="629"/>
      <c r="MKD76" s="629"/>
      <c r="MKE76" s="629"/>
      <c r="MKF76" s="629"/>
      <c r="MKG76" s="629"/>
      <c r="MKH76" s="629"/>
      <c r="MKI76" s="629"/>
      <c r="MKJ76" s="629"/>
      <c r="MKK76" s="629"/>
      <c r="MKL76" s="629"/>
      <c r="MKM76" s="629"/>
      <c r="MKN76" s="629"/>
      <c r="MKO76" s="629"/>
      <c r="MKP76" s="629"/>
      <c r="MKQ76" s="629"/>
      <c r="MKR76" s="629"/>
      <c r="MKS76" s="629"/>
      <c r="MKT76" s="629"/>
      <c r="MKU76" s="629"/>
      <c r="MKV76" s="629"/>
      <c r="MKW76" s="629"/>
      <c r="MKX76" s="629"/>
      <c r="MKY76" s="629"/>
      <c r="MKZ76" s="629"/>
      <c r="MLA76" s="629"/>
      <c r="MLB76" s="629"/>
      <c r="MLC76" s="629"/>
      <c r="MLD76" s="629"/>
      <c r="MLE76" s="629"/>
      <c r="MLF76" s="629"/>
      <c r="MLG76" s="629"/>
      <c r="MLH76" s="629"/>
      <c r="MLI76" s="629"/>
      <c r="MLJ76" s="629"/>
      <c r="MLK76" s="629"/>
      <c r="MLL76" s="629"/>
      <c r="MLM76" s="629"/>
      <c r="MLN76" s="629"/>
      <c r="MLO76" s="629"/>
      <c r="MLP76" s="629"/>
      <c r="MLQ76" s="629"/>
      <c r="MLR76" s="629"/>
      <c r="MLS76" s="629"/>
      <c r="MLT76" s="629"/>
      <c r="MLU76" s="629"/>
      <c r="MLV76" s="629"/>
      <c r="MLW76" s="629"/>
      <c r="MLX76" s="629"/>
      <c r="MLY76" s="629"/>
      <c r="MLZ76" s="629"/>
      <c r="MMA76" s="629"/>
      <c r="MMB76" s="629"/>
      <c r="MMC76" s="629"/>
      <c r="MMD76" s="629"/>
      <c r="MME76" s="629"/>
      <c r="MMF76" s="629"/>
      <c r="MMG76" s="629"/>
      <c r="MMH76" s="629"/>
      <c r="MMI76" s="629"/>
      <c r="MMJ76" s="629"/>
      <c r="MMK76" s="629"/>
      <c r="MML76" s="629"/>
      <c r="MMM76" s="629"/>
      <c r="MMN76" s="629"/>
      <c r="MMO76" s="629"/>
      <c r="MMP76" s="629"/>
      <c r="MMQ76" s="629"/>
      <c r="MMR76" s="629"/>
      <c r="MMS76" s="629"/>
      <c r="MMT76" s="629"/>
      <c r="MMU76" s="629"/>
      <c r="MMV76" s="629"/>
      <c r="MMW76" s="629"/>
      <c r="MMX76" s="629"/>
      <c r="MMY76" s="629"/>
      <c r="MMZ76" s="629"/>
      <c r="MNA76" s="629"/>
      <c r="MNB76" s="629"/>
      <c r="MNC76" s="629"/>
      <c r="MND76" s="629"/>
      <c r="MNE76" s="629"/>
      <c r="MNF76" s="629"/>
      <c r="MNG76" s="629"/>
      <c r="MNH76" s="629"/>
      <c r="MNI76" s="629"/>
      <c r="MNJ76" s="629"/>
      <c r="MNK76" s="629"/>
      <c r="MNL76" s="629"/>
      <c r="MNM76" s="629"/>
      <c r="MNN76" s="629"/>
      <c r="MNO76" s="629"/>
      <c r="MNP76" s="629"/>
      <c r="MNQ76" s="629"/>
      <c r="MNR76" s="629"/>
      <c r="MNS76" s="629"/>
      <c r="MNT76" s="629"/>
      <c r="MNU76" s="629"/>
      <c r="MNV76" s="629"/>
      <c r="MNW76" s="629"/>
      <c r="MNX76" s="629"/>
      <c r="MNY76" s="629"/>
      <c r="MNZ76" s="629"/>
      <c r="MOA76" s="629"/>
      <c r="MOB76" s="629"/>
      <c r="MOC76" s="629"/>
      <c r="MOD76" s="629"/>
      <c r="MOE76" s="629"/>
      <c r="MOF76" s="629"/>
      <c r="MOG76" s="629"/>
      <c r="MOH76" s="629"/>
      <c r="MOI76" s="629"/>
      <c r="MOJ76" s="629"/>
      <c r="MOK76" s="629"/>
      <c r="MOL76" s="629"/>
      <c r="MOM76" s="629"/>
      <c r="MON76" s="629"/>
      <c r="MOO76" s="629"/>
      <c r="MOP76" s="629"/>
      <c r="MOQ76" s="629"/>
      <c r="MOR76" s="629"/>
      <c r="MOS76" s="629"/>
      <c r="MOT76" s="629"/>
      <c r="MOU76" s="629"/>
      <c r="MOV76" s="629"/>
      <c r="MOW76" s="629"/>
      <c r="MOX76" s="629"/>
      <c r="MOY76" s="629"/>
      <c r="MOZ76" s="629"/>
      <c r="MPA76" s="629"/>
      <c r="MPB76" s="629"/>
      <c r="MPC76" s="629"/>
      <c r="MPD76" s="629"/>
      <c r="MPE76" s="629"/>
      <c r="MPF76" s="629"/>
      <c r="MPG76" s="629"/>
      <c r="MPH76" s="629"/>
      <c r="MPI76" s="629"/>
      <c r="MPJ76" s="629"/>
      <c r="MPK76" s="629"/>
      <c r="MPL76" s="629"/>
      <c r="MPM76" s="629"/>
      <c r="MPN76" s="629"/>
      <c r="MPO76" s="629"/>
      <c r="MPP76" s="629"/>
      <c r="MPQ76" s="629"/>
      <c r="MPR76" s="629"/>
      <c r="MPS76" s="629"/>
      <c r="MPT76" s="629"/>
      <c r="MPU76" s="629"/>
      <c r="MPV76" s="629"/>
      <c r="MPW76" s="629"/>
      <c r="MPX76" s="629"/>
      <c r="MPY76" s="629"/>
      <c r="MPZ76" s="629"/>
      <c r="MQA76" s="629"/>
      <c r="MQB76" s="629"/>
      <c r="MQC76" s="629"/>
      <c r="MQD76" s="629"/>
      <c r="MQE76" s="629"/>
      <c r="MQF76" s="629"/>
      <c r="MQG76" s="629"/>
      <c r="MQH76" s="629"/>
      <c r="MQI76" s="629"/>
      <c r="MQJ76" s="629"/>
      <c r="MQK76" s="629"/>
      <c r="MQL76" s="629"/>
      <c r="MQM76" s="629"/>
      <c r="MQN76" s="629"/>
      <c r="MQO76" s="629"/>
      <c r="MQP76" s="629"/>
      <c r="MQQ76" s="629"/>
      <c r="MQR76" s="629"/>
      <c r="MQS76" s="629"/>
      <c r="MQT76" s="629"/>
      <c r="MQU76" s="629"/>
      <c r="MQV76" s="629"/>
      <c r="MQW76" s="629"/>
      <c r="MQX76" s="629"/>
      <c r="MQY76" s="629"/>
      <c r="MQZ76" s="629"/>
      <c r="MRA76" s="629"/>
      <c r="MRB76" s="629"/>
      <c r="MRC76" s="629"/>
      <c r="MRD76" s="629"/>
      <c r="MRE76" s="629"/>
      <c r="MRF76" s="629"/>
      <c r="MRG76" s="629"/>
      <c r="MRH76" s="629"/>
      <c r="MRI76" s="629"/>
      <c r="MRJ76" s="629"/>
      <c r="MRK76" s="629"/>
      <c r="MRL76" s="629"/>
      <c r="MRM76" s="629"/>
      <c r="MRN76" s="629"/>
      <c r="MRO76" s="629"/>
      <c r="MRP76" s="629"/>
      <c r="MRQ76" s="629"/>
      <c r="MRR76" s="629"/>
      <c r="MRS76" s="629"/>
      <c r="MRT76" s="629"/>
      <c r="MRU76" s="629"/>
      <c r="MRV76" s="629"/>
      <c r="MRW76" s="629"/>
      <c r="MRX76" s="629"/>
      <c r="MRY76" s="629"/>
      <c r="MRZ76" s="629"/>
      <c r="MSA76" s="629"/>
      <c r="MSB76" s="629"/>
      <c r="MSC76" s="629"/>
      <c r="MSD76" s="629"/>
      <c r="MSE76" s="629"/>
      <c r="MSF76" s="629"/>
      <c r="MSG76" s="629"/>
      <c r="MSH76" s="629"/>
      <c r="MSI76" s="629"/>
      <c r="MSJ76" s="629"/>
      <c r="MSK76" s="629"/>
      <c r="MSL76" s="629"/>
      <c r="MSM76" s="629"/>
      <c r="MSN76" s="629"/>
      <c r="MSO76" s="629"/>
      <c r="MSP76" s="629"/>
      <c r="MSQ76" s="629"/>
      <c r="MSR76" s="629"/>
      <c r="MSS76" s="629"/>
      <c r="MST76" s="629"/>
      <c r="MSU76" s="629"/>
      <c r="MSV76" s="629"/>
      <c r="MSW76" s="629"/>
      <c r="MSX76" s="629"/>
      <c r="MSY76" s="629"/>
      <c r="MSZ76" s="629"/>
      <c r="MTA76" s="629"/>
      <c r="MTB76" s="629"/>
      <c r="MTC76" s="629"/>
      <c r="MTD76" s="629"/>
      <c r="MTE76" s="629"/>
      <c r="MTF76" s="629"/>
      <c r="MTG76" s="629"/>
      <c r="MTH76" s="629"/>
      <c r="MTI76" s="629"/>
      <c r="MTJ76" s="629"/>
      <c r="MTK76" s="629"/>
      <c r="MTL76" s="629"/>
      <c r="MTM76" s="629"/>
      <c r="MTN76" s="629"/>
      <c r="MTO76" s="629"/>
      <c r="MTP76" s="629"/>
      <c r="MTQ76" s="629"/>
      <c r="MTR76" s="629"/>
      <c r="MTS76" s="629"/>
      <c r="MTT76" s="629"/>
      <c r="MTU76" s="629"/>
      <c r="MTV76" s="629"/>
      <c r="MTW76" s="629"/>
      <c r="MTX76" s="629"/>
      <c r="MTY76" s="629"/>
      <c r="MTZ76" s="629"/>
      <c r="MUA76" s="629"/>
      <c r="MUB76" s="629"/>
      <c r="MUC76" s="629"/>
      <c r="MUD76" s="629"/>
      <c r="MUE76" s="629"/>
      <c r="MUF76" s="629"/>
      <c r="MUG76" s="629"/>
      <c r="MUH76" s="629"/>
      <c r="MUI76" s="629"/>
      <c r="MUJ76" s="629"/>
      <c r="MUK76" s="629"/>
      <c r="MUL76" s="629"/>
      <c r="MUM76" s="629"/>
      <c r="MUN76" s="629"/>
      <c r="MUO76" s="629"/>
      <c r="MUP76" s="629"/>
      <c r="MUQ76" s="629"/>
      <c r="MUR76" s="629"/>
      <c r="MUS76" s="629"/>
      <c r="MUT76" s="629"/>
      <c r="MUU76" s="629"/>
      <c r="MUV76" s="629"/>
      <c r="MUW76" s="629"/>
      <c r="MUX76" s="629"/>
      <c r="MUY76" s="629"/>
      <c r="MUZ76" s="629"/>
      <c r="MVA76" s="629"/>
      <c r="MVB76" s="629"/>
      <c r="MVC76" s="629"/>
      <c r="MVD76" s="629"/>
      <c r="MVE76" s="629"/>
      <c r="MVF76" s="629"/>
      <c r="MVG76" s="629"/>
      <c r="MVH76" s="629"/>
      <c r="MVI76" s="629"/>
      <c r="MVJ76" s="629"/>
      <c r="MVK76" s="629"/>
      <c r="MVL76" s="629"/>
      <c r="MVM76" s="629"/>
      <c r="MVN76" s="629"/>
      <c r="MVO76" s="629"/>
      <c r="MVP76" s="629"/>
      <c r="MVQ76" s="629"/>
      <c r="MVR76" s="629"/>
      <c r="MVS76" s="629"/>
      <c r="MVT76" s="629"/>
      <c r="MVU76" s="629"/>
      <c r="MVV76" s="629"/>
      <c r="MVW76" s="629"/>
      <c r="MVX76" s="629"/>
      <c r="MVY76" s="629"/>
      <c r="MVZ76" s="629"/>
      <c r="MWA76" s="629"/>
      <c r="MWB76" s="629"/>
      <c r="MWC76" s="629"/>
      <c r="MWD76" s="629"/>
      <c r="MWE76" s="629"/>
      <c r="MWF76" s="629"/>
      <c r="MWG76" s="629"/>
      <c r="MWH76" s="629"/>
      <c r="MWI76" s="629"/>
      <c r="MWJ76" s="629"/>
      <c r="MWK76" s="629"/>
      <c r="MWL76" s="629"/>
      <c r="MWM76" s="629"/>
      <c r="MWN76" s="629"/>
      <c r="MWO76" s="629"/>
      <c r="MWP76" s="629"/>
      <c r="MWQ76" s="629"/>
      <c r="MWR76" s="629"/>
      <c r="MWS76" s="629"/>
      <c r="MWT76" s="629"/>
      <c r="MWU76" s="629"/>
      <c r="MWV76" s="629"/>
      <c r="MWW76" s="629"/>
      <c r="MWX76" s="629"/>
      <c r="MWY76" s="629"/>
      <c r="MWZ76" s="629"/>
      <c r="MXA76" s="629"/>
      <c r="MXB76" s="629"/>
      <c r="MXC76" s="629"/>
      <c r="MXD76" s="629"/>
      <c r="MXE76" s="629"/>
      <c r="MXF76" s="629"/>
      <c r="MXG76" s="629"/>
      <c r="MXH76" s="629"/>
      <c r="MXI76" s="629"/>
      <c r="MXJ76" s="629"/>
      <c r="MXK76" s="629"/>
      <c r="MXL76" s="629"/>
      <c r="MXM76" s="629"/>
      <c r="MXN76" s="629"/>
      <c r="MXO76" s="629"/>
      <c r="MXP76" s="629"/>
      <c r="MXQ76" s="629"/>
      <c r="MXR76" s="629"/>
      <c r="MXS76" s="629"/>
      <c r="MXT76" s="629"/>
      <c r="MXU76" s="629"/>
      <c r="MXV76" s="629"/>
      <c r="MXW76" s="629"/>
      <c r="MXX76" s="629"/>
      <c r="MXY76" s="629"/>
      <c r="MXZ76" s="629"/>
      <c r="MYA76" s="629"/>
      <c r="MYB76" s="629"/>
      <c r="MYC76" s="629"/>
      <c r="MYD76" s="629"/>
      <c r="MYE76" s="629"/>
      <c r="MYF76" s="629"/>
      <c r="MYG76" s="629"/>
      <c r="MYH76" s="629"/>
      <c r="MYI76" s="629"/>
      <c r="MYJ76" s="629"/>
      <c r="MYK76" s="629"/>
      <c r="MYL76" s="629"/>
      <c r="MYM76" s="629"/>
      <c r="MYN76" s="629"/>
      <c r="MYO76" s="629"/>
      <c r="MYP76" s="629"/>
      <c r="MYQ76" s="629"/>
      <c r="MYR76" s="629"/>
      <c r="MYS76" s="629"/>
      <c r="MYT76" s="629"/>
      <c r="MYU76" s="629"/>
      <c r="MYV76" s="629"/>
      <c r="MYW76" s="629"/>
      <c r="MYX76" s="629"/>
      <c r="MYY76" s="629"/>
      <c r="MYZ76" s="629"/>
      <c r="MZA76" s="629"/>
      <c r="MZB76" s="629"/>
      <c r="MZC76" s="629"/>
      <c r="MZD76" s="629"/>
      <c r="MZE76" s="629"/>
      <c r="MZF76" s="629"/>
      <c r="MZG76" s="629"/>
      <c r="MZH76" s="629"/>
      <c r="MZI76" s="629"/>
      <c r="MZJ76" s="629"/>
      <c r="MZK76" s="629"/>
      <c r="MZL76" s="629"/>
      <c r="MZM76" s="629"/>
      <c r="MZN76" s="629"/>
      <c r="MZO76" s="629"/>
      <c r="MZP76" s="629"/>
      <c r="MZQ76" s="629"/>
      <c r="MZR76" s="629"/>
      <c r="MZS76" s="629"/>
      <c r="MZT76" s="629"/>
      <c r="MZU76" s="629"/>
      <c r="MZV76" s="629"/>
      <c r="MZW76" s="629"/>
      <c r="MZX76" s="629"/>
      <c r="MZY76" s="629"/>
      <c r="MZZ76" s="629"/>
      <c r="NAA76" s="629"/>
      <c r="NAB76" s="629"/>
      <c r="NAC76" s="629"/>
      <c r="NAD76" s="629"/>
      <c r="NAE76" s="629"/>
      <c r="NAF76" s="629"/>
      <c r="NAG76" s="629"/>
      <c r="NAH76" s="629"/>
      <c r="NAI76" s="629"/>
      <c r="NAJ76" s="629"/>
      <c r="NAK76" s="629"/>
      <c r="NAL76" s="629"/>
      <c r="NAM76" s="629"/>
      <c r="NAN76" s="629"/>
      <c r="NAO76" s="629"/>
      <c r="NAP76" s="629"/>
      <c r="NAQ76" s="629"/>
      <c r="NAR76" s="629"/>
      <c r="NAS76" s="629"/>
      <c r="NAT76" s="629"/>
      <c r="NAU76" s="629"/>
      <c r="NAV76" s="629"/>
      <c r="NAW76" s="629"/>
      <c r="NAX76" s="629"/>
      <c r="NAY76" s="629"/>
      <c r="NAZ76" s="629"/>
      <c r="NBA76" s="629"/>
      <c r="NBB76" s="629"/>
      <c r="NBC76" s="629"/>
      <c r="NBD76" s="629"/>
      <c r="NBE76" s="629"/>
      <c r="NBF76" s="629"/>
      <c r="NBG76" s="629"/>
      <c r="NBH76" s="629"/>
      <c r="NBI76" s="629"/>
      <c r="NBJ76" s="629"/>
      <c r="NBK76" s="629"/>
      <c r="NBL76" s="629"/>
      <c r="NBM76" s="629"/>
      <c r="NBN76" s="629"/>
      <c r="NBO76" s="629"/>
      <c r="NBP76" s="629"/>
      <c r="NBQ76" s="629"/>
      <c r="NBR76" s="629"/>
      <c r="NBS76" s="629"/>
      <c r="NBT76" s="629"/>
      <c r="NBU76" s="629"/>
      <c r="NBV76" s="629"/>
      <c r="NBW76" s="629"/>
      <c r="NBX76" s="629"/>
      <c r="NBY76" s="629"/>
      <c r="NBZ76" s="629"/>
      <c r="NCA76" s="629"/>
      <c r="NCB76" s="629"/>
      <c r="NCC76" s="629"/>
      <c r="NCD76" s="629"/>
      <c r="NCE76" s="629"/>
      <c r="NCF76" s="629"/>
      <c r="NCG76" s="629"/>
      <c r="NCH76" s="629"/>
      <c r="NCI76" s="629"/>
      <c r="NCJ76" s="629"/>
      <c r="NCK76" s="629"/>
      <c r="NCL76" s="629"/>
      <c r="NCM76" s="629"/>
      <c r="NCN76" s="629"/>
      <c r="NCO76" s="629"/>
      <c r="NCP76" s="629"/>
      <c r="NCQ76" s="629"/>
      <c r="NCR76" s="629"/>
      <c r="NCS76" s="629"/>
      <c r="NCT76" s="629"/>
      <c r="NCU76" s="629"/>
      <c r="NCV76" s="629"/>
      <c r="NCW76" s="629"/>
      <c r="NCX76" s="629"/>
      <c r="NCY76" s="629"/>
      <c r="NCZ76" s="629"/>
      <c r="NDA76" s="629"/>
      <c r="NDB76" s="629"/>
      <c r="NDC76" s="629"/>
      <c r="NDD76" s="629"/>
      <c r="NDE76" s="629"/>
      <c r="NDF76" s="629"/>
      <c r="NDG76" s="629"/>
      <c r="NDH76" s="629"/>
      <c r="NDI76" s="629"/>
      <c r="NDJ76" s="629"/>
      <c r="NDK76" s="629"/>
      <c r="NDL76" s="629"/>
      <c r="NDM76" s="629"/>
      <c r="NDN76" s="629"/>
      <c r="NDO76" s="629"/>
      <c r="NDP76" s="629"/>
      <c r="NDQ76" s="629"/>
      <c r="NDR76" s="629"/>
      <c r="NDS76" s="629"/>
      <c r="NDT76" s="629"/>
      <c r="NDU76" s="629"/>
      <c r="NDV76" s="629"/>
      <c r="NDW76" s="629"/>
      <c r="NDX76" s="629"/>
      <c r="NDY76" s="629"/>
      <c r="NDZ76" s="629"/>
      <c r="NEA76" s="629"/>
      <c r="NEB76" s="629"/>
      <c r="NEC76" s="629"/>
      <c r="NED76" s="629"/>
      <c r="NEE76" s="629"/>
      <c r="NEF76" s="629"/>
      <c r="NEG76" s="629"/>
      <c r="NEH76" s="629"/>
      <c r="NEI76" s="629"/>
      <c r="NEJ76" s="629"/>
      <c r="NEK76" s="629"/>
      <c r="NEL76" s="629"/>
      <c r="NEM76" s="629"/>
      <c r="NEN76" s="629"/>
      <c r="NEO76" s="629"/>
      <c r="NEP76" s="629"/>
      <c r="NEQ76" s="629"/>
      <c r="NER76" s="629"/>
      <c r="NES76" s="629"/>
      <c r="NET76" s="629"/>
      <c r="NEU76" s="629"/>
      <c r="NEV76" s="629"/>
      <c r="NEW76" s="629"/>
      <c r="NEX76" s="629"/>
      <c r="NEY76" s="629"/>
      <c r="NEZ76" s="629"/>
      <c r="NFA76" s="629"/>
      <c r="NFB76" s="629"/>
      <c r="NFC76" s="629"/>
      <c r="NFD76" s="629"/>
      <c r="NFE76" s="629"/>
      <c r="NFF76" s="629"/>
      <c r="NFG76" s="629"/>
      <c r="NFH76" s="629"/>
      <c r="NFI76" s="629"/>
      <c r="NFJ76" s="629"/>
      <c r="NFK76" s="629"/>
      <c r="NFL76" s="629"/>
      <c r="NFM76" s="629"/>
      <c r="NFN76" s="629"/>
      <c r="NFO76" s="629"/>
      <c r="NFP76" s="629"/>
      <c r="NFQ76" s="629"/>
      <c r="NFR76" s="629"/>
      <c r="NFS76" s="629"/>
      <c r="NFT76" s="629"/>
      <c r="NFU76" s="629"/>
      <c r="NFV76" s="629"/>
      <c r="NFW76" s="629"/>
      <c r="NFX76" s="629"/>
      <c r="NFY76" s="629"/>
      <c r="NFZ76" s="629"/>
      <c r="NGA76" s="629"/>
      <c r="NGB76" s="629"/>
      <c r="NGC76" s="629"/>
      <c r="NGD76" s="629"/>
      <c r="NGE76" s="629"/>
      <c r="NGF76" s="629"/>
      <c r="NGG76" s="629"/>
      <c r="NGH76" s="629"/>
      <c r="NGI76" s="629"/>
      <c r="NGJ76" s="629"/>
      <c r="NGK76" s="629"/>
      <c r="NGL76" s="629"/>
      <c r="NGM76" s="629"/>
      <c r="NGN76" s="629"/>
      <c r="NGO76" s="629"/>
      <c r="NGP76" s="629"/>
      <c r="NGQ76" s="629"/>
      <c r="NGR76" s="629"/>
      <c r="NGS76" s="629"/>
      <c r="NGT76" s="629"/>
      <c r="NGU76" s="629"/>
      <c r="NGV76" s="629"/>
      <c r="NGW76" s="629"/>
      <c r="NGX76" s="629"/>
      <c r="NGY76" s="629"/>
      <c r="NGZ76" s="629"/>
      <c r="NHA76" s="629"/>
      <c r="NHB76" s="629"/>
      <c r="NHC76" s="629"/>
      <c r="NHD76" s="629"/>
      <c r="NHE76" s="629"/>
      <c r="NHF76" s="629"/>
      <c r="NHG76" s="629"/>
      <c r="NHH76" s="629"/>
      <c r="NHI76" s="629"/>
      <c r="NHJ76" s="629"/>
      <c r="NHK76" s="629"/>
      <c r="NHL76" s="629"/>
      <c r="NHM76" s="629"/>
      <c r="NHN76" s="629"/>
      <c r="NHO76" s="629"/>
      <c r="NHP76" s="629"/>
      <c r="NHQ76" s="629"/>
      <c r="NHR76" s="629"/>
      <c r="NHS76" s="629"/>
      <c r="NHT76" s="629"/>
      <c r="NHU76" s="629"/>
      <c r="NHV76" s="629"/>
      <c r="NHW76" s="629"/>
      <c r="NHX76" s="629"/>
      <c r="NHY76" s="629"/>
      <c r="NHZ76" s="629"/>
      <c r="NIA76" s="629"/>
      <c r="NIB76" s="629"/>
      <c r="NIC76" s="629"/>
      <c r="NID76" s="629"/>
      <c r="NIE76" s="629"/>
      <c r="NIF76" s="629"/>
      <c r="NIG76" s="629"/>
      <c r="NIH76" s="629"/>
      <c r="NII76" s="629"/>
      <c r="NIJ76" s="629"/>
      <c r="NIK76" s="629"/>
      <c r="NIL76" s="629"/>
      <c r="NIM76" s="629"/>
      <c r="NIN76" s="629"/>
      <c r="NIO76" s="629"/>
      <c r="NIP76" s="629"/>
      <c r="NIQ76" s="629"/>
      <c r="NIR76" s="629"/>
      <c r="NIS76" s="629"/>
      <c r="NIT76" s="629"/>
      <c r="NIU76" s="629"/>
      <c r="NIV76" s="629"/>
      <c r="NIW76" s="629"/>
      <c r="NIX76" s="629"/>
      <c r="NIY76" s="629"/>
      <c r="NIZ76" s="629"/>
      <c r="NJA76" s="629"/>
      <c r="NJB76" s="629"/>
      <c r="NJC76" s="629"/>
      <c r="NJD76" s="629"/>
      <c r="NJE76" s="629"/>
      <c r="NJF76" s="629"/>
      <c r="NJG76" s="629"/>
      <c r="NJH76" s="629"/>
      <c r="NJI76" s="629"/>
      <c r="NJJ76" s="629"/>
      <c r="NJK76" s="629"/>
      <c r="NJL76" s="629"/>
      <c r="NJM76" s="629"/>
      <c r="NJN76" s="629"/>
      <c r="NJO76" s="629"/>
      <c r="NJP76" s="629"/>
      <c r="NJQ76" s="629"/>
      <c r="NJR76" s="629"/>
      <c r="NJS76" s="629"/>
      <c r="NJT76" s="629"/>
      <c r="NJU76" s="629"/>
      <c r="NJV76" s="629"/>
      <c r="NJW76" s="629"/>
      <c r="NJX76" s="629"/>
      <c r="NJY76" s="629"/>
      <c r="NJZ76" s="629"/>
      <c r="NKA76" s="629"/>
      <c r="NKB76" s="629"/>
      <c r="NKC76" s="629"/>
      <c r="NKD76" s="629"/>
      <c r="NKE76" s="629"/>
      <c r="NKF76" s="629"/>
      <c r="NKG76" s="629"/>
      <c r="NKH76" s="629"/>
      <c r="NKI76" s="629"/>
      <c r="NKJ76" s="629"/>
      <c r="NKK76" s="629"/>
      <c r="NKL76" s="629"/>
      <c r="NKM76" s="629"/>
      <c r="NKN76" s="629"/>
      <c r="NKO76" s="629"/>
      <c r="NKP76" s="629"/>
      <c r="NKQ76" s="629"/>
      <c r="NKR76" s="629"/>
      <c r="NKS76" s="629"/>
      <c r="NKT76" s="629"/>
      <c r="NKU76" s="629"/>
      <c r="NKV76" s="629"/>
      <c r="NKW76" s="629"/>
      <c r="NKX76" s="629"/>
      <c r="NKY76" s="629"/>
      <c r="NKZ76" s="629"/>
      <c r="NLA76" s="629"/>
      <c r="NLB76" s="629"/>
      <c r="NLC76" s="629"/>
      <c r="NLD76" s="629"/>
      <c r="NLE76" s="629"/>
      <c r="NLF76" s="629"/>
      <c r="NLG76" s="629"/>
      <c r="NLH76" s="629"/>
      <c r="NLI76" s="629"/>
      <c r="NLJ76" s="629"/>
      <c r="NLK76" s="629"/>
      <c r="NLL76" s="629"/>
      <c r="NLM76" s="629"/>
      <c r="NLN76" s="629"/>
      <c r="NLO76" s="629"/>
      <c r="NLP76" s="629"/>
      <c r="NLQ76" s="629"/>
      <c r="NLR76" s="629"/>
      <c r="NLS76" s="629"/>
      <c r="NLT76" s="629"/>
      <c r="NLU76" s="629"/>
      <c r="NLV76" s="629"/>
      <c r="NLW76" s="629"/>
      <c r="NLX76" s="629"/>
      <c r="NLY76" s="629"/>
      <c r="NLZ76" s="629"/>
      <c r="NMA76" s="629"/>
      <c r="NMB76" s="629"/>
      <c r="NMC76" s="629"/>
      <c r="NMD76" s="629"/>
      <c r="NME76" s="629"/>
      <c r="NMF76" s="629"/>
      <c r="NMG76" s="629"/>
      <c r="NMH76" s="629"/>
      <c r="NMI76" s="629"/>
      <c r="NMJ76" s="629"/>
      <c r="NMK76" s="629"/>
      <c r="NML76" s="629"/>
      <c r="NMM76" s="629"/>
      <c r="NMN76" s="629"/>
      <c r="NMO76" s="629"/>
      <c r="NMP76" s="629"/>
      <c r="NMQ76" s="629"/>
      <c r="NMR76" s="629"/>
      <c r="NMS76" s="629"/>
      <c r="NMT76" s="629"/>
      <c r="NMU76" s="629"/>
      <c r="NMV76" s="629"/>
      <c r="NMW76" s="629"/>
      <c r="NMX76" s="629"/>
      <c r="NMY76" s="629"/>
      <c r="NMZ76" s="629"/>
      <c r="NNA76" s="629"/>
      <c r="NNB76" s="629"/>
      <c r="NNC76" s="629"/>
      <c r="NND76" s="629"/>
      <c r="NNE76" s="629"/>
      <c r="NNF76" s="629"/>
      <c r="NNG76" s="629"/>
      <c r="NNH76" s="629"/>
      <c r="NNI76" s="629"/>
      <c r="NNJ76" s="629"/>
      <c r="NNK76" s="629"/>
      <c r="NNL76" s="629"/>
      <c r="NNM76" s="629"/>
      <c r="NNN76" s="629"/>
      <c r="NNO76" s="629"/>
      <c r="NNP76" s="629"/>
      <c r="NNQ76" s="629"/>
      <c r="NNR76" s="629"/>
      <c r="NNS76" s="629"/>
      <c r="NNT76" s="629"/>
      <c r="NNU76" s="629"/>
      <c r="NNV76" s="629"/>
      <c r="NNW76" s="629"/>
      <c r="NNX76" s="629"/>
      <c r="NNY76" s="629"/>
      <c r="NNZ76" s="629"/>
      <c r="NOA76" s="629"/>
      <c r="NOB76" s="629"/>
      <c r="NOC76" s="629"/>
      <c r="NOD76" s="629"/>
      <c r="NOE76" s="629"/>
      <c r="NOF76" s="629"/>
      <c r="NOG76" s="629"/>
      <c r="NOH76" s="629"/>
      <c r="NOI76" s="629"/>
      <c r="NOJ76" s="629"/>
      <c r="NOK76" s="629"/>
      <c r="NOL76" s="629"/>
      <c r="NOM76" s="629"/>
      <c r="NON76" s="629"/>
      <c r="NOO76" s="629"/>
      <c r="NOP76" s="629"/>
      <c r="NOQ76" s="629"/>
      <c r="NOR76" s="629"/>
      <c r="NOS76" s="629"/>
      <c r="NOT76" s="629"/>
      <c r="NOU76" s="629"/>
      <c r="NOV76" s="629"/>
      <c r="NOW76" s="629"/>
      <c r="NOX76" s="629"/>
      <c r="NOY76" s="629"/>
      <c r="NOZ76" s="629"/>
      <c r="NPA76" s="629"/>
      <c r="NPB76" s="629"/>
      <c r="NPC76" s="629"/>
      <c r="NPD76" s="629"/>
      <c r="NPE76" s="629"/>
      <c r="NPF76" s="629"/>
      <c r="NPG76" s="629"/>
      <c r="NPH76" s="629"/>
      <c r="NPI76" s="629"/>
      <c r="NPJ76" s="629"/>
      <c r="NPK76" s="629"/>
      <c r="NPL76" s="629"/>
      <c r="NPM76" s="629"/>
      <c r="NPN76" s="629"/>
      <c r="NPO76" s="629"/>
      <c r="NPP76" s="629"/>
      <c r="NPQ76" s="629"/>
      <c r="NPR76" s="629"/>
      <c r="NPS76" s="629"/>
      <c r="NPT76" s="629"/>
      <c r="NPU76" s="629"/>
      <c r="NPV76" s="629"/>
      <c r="NPW76" s="629"/>
      <c r="NPX76" s="629"/>
      <c r="NPY76" s="629"/>
      <c r="NPZ76" s="629"/>
      <c r="NQA76" s="629"/>
      <c r="NQB76" s="629"/>
      <c r="NQC76" s="629"/>
      <c r="NQD76" s="629"/>
      <c r="NQE76" s="629"/>
      <c r="NQF76" s="629"/>
      <c r="NQG76" s="629"/>
      <c r="NQH76" s="629"/>
      <c r="NQI76" s="629"/>
      <c r="NQJ76" s="629"/>
      <c r="NQK76" s="629"/>
      <c r="NQL76" s="629"/>
      <c r="NQM76" s="629"/>
      <c r="NQN76" s="629"/>
      <c r="NQO76" s="629"/>
      <c r="NQP76" s="629"/>
      <c r="NQQ76" s="629"/>
      <c r="NQR76" s="629"/>
      <c r="NQS76" s="629"/>
      <c r="NQT76" s="629"/>
      <c r="NQU76" s="629"/>
      <c r="NQV76" s="629"/>
      <c r="NQW76" s="629"/>
      <c r="NQX76" s="629"/>
      <c r="NQY76" s="629"/>
      <c r="NQZ76" s="629"/>
      <c r="NRA76" s="629"/>
      <c r="NRB76" s="629"/>
      <c r="NRC76" s="629"/>
      <c r="NRD76" s="629"/>
      <c r="NRE76" s="629"/>
      <c r="NRF76" s="629"/>
      <c r="NRG76" s="629"/>
      <c r="NRH76" s="629"/>
      <c r="NRI76" s="629"/>
      <c r="NRJ76" s="629"/>
      <c r="NRK76" s="629"/>
      <c r="NRL76" s="629"/>
      <c r="NRM76" s="629"/>
      <c r="NRN76" s="629"/>
      <c r="NRO76" s="629"/>
      <c r="NRP76" s="629"/>
      <c r="NRQ76" s="629"/>
      <c r="NRR76" s="629"/>
      <c r="NRS76" s="629"/>
      <c r="NRT76" s="629"/>
      <c r="NRU76" s="629"/>
      <c r="NRV76" s="629"/>
      <c r="NRW76" s="629"/>
      <c r="NRX76" s="629"/>
      <c r="NRY76" s="629"/>
      <c r="NRZ76" s="629"/>
      <c r="NSA76" s="629"/>
      <c r="NSB76" s="629"/>
      <c r="NSC76" s="629"/>
      <c r="NSD76" s="629"/>
      <c r="NSE76" s="629"/>
      <c r="NSF76" s="629"/>
      <c r="NSG76" s="629"/>
      <c r="NSH76" s="629"/>
      <c r="NSI76" s="629"/>
      <c r="NSJ76" s="629"/>
      <c r="NSK76" s="629"/>
      <c r="NSL76" s="629"/>
      <c r="NSM76" s="629"/>
      <c r="NSN76" s="629"/>
      <c r="NSO76" s="629"/>
      <c r="NSP76" s="629"/>
      <c r="NSQ76" s="629"/>
      <c r="NSR76" s="629"/>
      <c r="NSS76" s="629"/>
      <c r="NST76" s="629"/>
      <c r="NSU76" s="629"/>
      <c r="NSV76" s="629"/>
      <c r="NSW76" s="629"/>
      <c r="NSX76" s="629"/>
      <c r="NSY76" s="629"/>
      <c r="NSZ76" s="629"/>
      <c r="NTA76" s="629"/>
      <c r="NTB76" s="629"/>
      <c r="NTC76" s="629"/>
      <c r="NTD76" s="629"/>
      <c r="NTE76" s="629"/>
      <c r="NTF76" s="629"/>
      <c r="NTG76" s="629"/>
      <c r="NTH76" s="629"/>
      <c r="NTI76" s="629"/>
      <c r="NTJ76" s="629"/>
      <c r="NTK76" s="629"/>
      <c r="NTL76" s="629"/>
      <c r="NTM76" s="629"/>
      <c r="NTN76" s="629"/>
      <c r="NTO76" s="629"/>
      <c r="NTP76" s="629"/>
      <c r="NTQ76" s="629"/>
      <c r="NTR76" s="629"/>
      <c r="NTS76" s="629"/>
      <c r="NTT76" s="629"/>
      <c r="NTU76" s="629"/>
      <c r="NTV76" s="629"/>
      <c r="NTW76" s="629"/>
      <c r="NTX76" s="629"/>
      <c r="NTY76" s="629"/>
      <c r="NTZ76" s="629"/>
      <c r="NUA76" s="629"/>
      <c r="NUB76" s="629"/>
      <c r="NUC76" s="629"/>
      <c r="NUD76" s="629"/>
      <c r="NUE76" s="629"/>
      <c r="NUF76" s="629"/>
      <c r="NUG76" s="629"/>
      <c r="NUH76" s="629"/>
      <c r="NUI76" s="629"/>
      <c r="NUJ76" s="629"/>
      <c r="NUK76" s="629"/>
      <c r="NUL76" s="629"/>
      <c r="NUM76" s="629"/>
      <c r="NUN76" s="629"/>
      <c r="NUO76" s="629"/>
      <c r="NUP76" s="629"/>
      <c r="NUQ76" s="629"/>
      <c r="NUR76" s="629"/>
      <c r="NUS76" s="629"/>
      <c r="NUT76" s="629"/>
      <c r="NUU76" s="629"/>
      <c r="NUV76" s="629"/>
      <c r="NUW76" s="629"/>
      <c r="NUX76" s="629"/>
      <c r="NUY76" s="629"/>
      <c r="NUZ76" s="629"/>
      <c r="NVA76" s="629"/>
      <c r="NVB76" s="629"/>
      <c r="NVC76" s="629"/>
      <c r="NVD76" s="629"/>
      <c r="NVE76" s="629"/>
      <c r="NVF76" s="629"/>
      <c r="NVG76" s="629"/>
      <c r="NVH76" s="629"/>
      <c r="NVI76" s="629"/>
      <c r="NVJ76" s="629"/>
      <c r="NVK76" s="629"/>
      <c r="NVL76" s="629"/>
      <c r="NVM76" s="629"/>
      <c r="NVN76" s="629"/>
      <c r="NVO76" s="629"/>
      <c r="NVP76" s="629"/>
      <c r="NVQ76" s="629"/>
      <c r="NVR76" s="629"/>
      <c r="NVS76" s="629"/>
      <c r="NVT76" s="629"/>
      <c r="NVU76" s="629"/>
      <c r="NVV76" s="629"/>
      <c r="NVW76" s="629"/>
      <c r="NVX76" s="629"/>
      <c r="NVY76" s="629"/>
      <c r="NVZ76" s="629"/>
      <c r="NWA76" s="629"/>
      <c r="NWB76" s="629"/>
      <c r="NWC76" s="629"/>
      <c r="NWD76" s="629"/>
      <c r="NWE76" s="629"/>
      <c r="NWF76" s="629"/>
      <c r="NWG76" s="629"/>
      <c r="NWH76" s="629"/>
      <c r="NWI76" s="629"/>
      <c r="NWJ76" s="629"/>
      <c r="NWK76" s="629"/>
      <c r="NWL76" s="629"/>
      <c r="NWM76" s="629"/>
      <c r="NWN76" s="629"/>
      <c r="NWO76" s="629"/>
      <c r="NWP76" s="629"/>
      <c r="NWQ76" s="629"/>
      <c r="NWR76" s="629"/>
      <c r="NWS76" s="629"/>
      <c r="NWT76" s="629"/>
      <c r="NWU76" s="629"/>
      <c r="NWV76" s="629"/>
      <c r="NWW76" s="629"/>
      <c r="NWX76" s="629"/>
      <c r="NWY76" s="629"/>
      <c r="NWZ76" s="629"/>
      <c r="NXA76" s="629"/>
      <c r="NXB76" s="629"/>
      <c r="NXC76" s="629"/>
      <c r="NXD76" s="629"/>
      <c r="NXE76" s="629"/>
      <c r="NXF76" s="629"/>
      <c r="NXG76" s="629"/>
      <c r="NXH76" s="629"/>
      <c r="NXI76" s="629"/>
      <c r="NXJ76" s="629"/>
      <c r="NXK76" s="629"/>
      <c r="NXL76" s="629"/>
      <c r="NXM76" s="629"/>
      <c r="NXN76" s="629"/>
      <c r="NXO76" s="629"/>
      <c r="NXP76" s="629"/>
      <c r="NXQ76" s="629"/>
      <c r="NXR76" s="629"/>
      <c r="NXS76" s="629"/>
      <c r="NXT76" s="629"/>
      <c r="NXU76" s="629"/>
      <c r="NXV76" s="629"/>
      <c r="NXW76" s="629"/>
      <c r="NXX76" s="629"/>
      <c r="NXY76" s="629"/>
      <c r="NXZ76" s="629"/>
      <c r="NYA76" s="629"/>
      <c r="NYB76" s="629"/>
      <c r="NYC76" s="629"/>
      <c r="NYD76" s="629"/>
      <c r="NYE76" s="629"/>
      <c r="NYF76" s="629"/>
      <c r="NYG76" s="629"/>
      <c r="NYH76" s="629"/>
      <c r="NYI76" s="629"/>
      <c r="NYJ76" s="629"/>
      <c r="NYK76" s="629"/>
      <c r="NYL76" s="629"/>
      <c r="NYM76" s="629"/>
      <c r="NYN76" s="629"/>
      <c r="NYO76" s="629"/>
      <c r="NYP76" s="629"/>
      <c r="NYQ76" s="629"/>
      <c r="NYR76" s="629"/>
      <c r="NYS76" s="629"/>
      <c r="NYT76" s="629"/>
      <c r="NYU76" s="629"/>
      <c r="NYV76" s="629"/>
      <c r="NYW76" s="629"/>
      <c r="NYX76" s="629"/>
      <c r="NYY76" s="629"/>
      <c r="NYZ76" s="629"/>
      <c r="NZA76" s="629"/>
      <c r="NZB76" s="629"/>
      <c r="NZC76" s="629"/>
      <c r="NZD76" s="629"/>
      <c r="NZE76" s="629"/>
      <c r="NZF76" s="629"/>
      <c r="NZG76" s="629"/>
      <c r="NZH76" s="629"/>
      <c r="NZI76" s="629"/>
      <c r="NZJ76" s="629"/>
      <c r="NZK76" s="629"/>
      <c r="NZL76" s="629"/>
      <c r="NZM76" s="629"/>
      <c r="NZN76" s="629"/>
      <c r="NZO76" s="629"/>
      <c r="NZP76" s="629"/>
      <c r="NZQ76" s="629"/>
      <c r="NZR76" s="629"/>
      <c r="NZS76" s="629"/>
      <c r="NZT76" s="629"/>
      <c r="NZU76" s="629"/>
      <c r="NZV76" s="629"/>
      <c r="NZW76" s="629"/>
      <c r="NZX76" s="629"/>
      <c r="NZY76" s="629"/>
      <c r="NZZ76" s="629"/>
      <c r="OAA76" s="629"/>
      <c r="OAB76" s="629"/>
      <c r="OAC76" s="629"/>
      <c r="OAD76" s="629"/>
      <c r="OAE76" s="629"/>
      <c r="OAF76" s="629"/>
      <c r="OAG76" s="629"/>
      <c r="OAH76" s="629"/>
      <c r="OAI76" s="629"/>
      <c r="OAJ76" s="629"/>
      <c r="OAK76" s="629"/>
      <c r="OAL76" s="629"/>
      <c r="OAM76" s="629"/>
      <c r="OAN76" s="629"/>
      <c r="OAO76" s="629"/>
      <c r="OAP76" s="629"/>
      <c r="OAQ76" s="629"/>
      <c r="OAR76" s="629"/>
      <c r="OAS76" s="629"/>
      <c r="OAT76" s="629"/>
      <c r="OAU76" s="629"/>
      <c r="OAV76" s="629"/>
      <c r="OAW76" s="629"/>
      <c r="OAX76" s="629"/>
      <c r="OAY76" s="629"/>
      <c r="OAZ76" s="629"/>
      <c r="OBA76" s="629"/>
      <c r="OBB76" s="629"/>
      <c r="OBC76" s="629"/>
      <c r="OBD76" s="629"/>
      <c r="OBE76" s="629"/>
      <c r="OBF76" s="629"/>
      <c r="OBG76" s="629"/>
      <c r="OBH76" s="629"/>
      <c r="OBI76" s="629"/>
      <c r="OBJ76" s="629"/>
      <c r="OBK76" s="629"/>
      <c r="OBL76" s="629"/>
      <c r="OBM76" s="629"/>
      <c r="OBN76" s="629"/>
      <c r="OBO76" s="629"/>
      <c r="OBP76" s="629"/>
      <c r="OBQ76" s="629"/>
      <c r="OBR76" s="629"/>
      <c r="OBS76" s="629"/>
      <c r="OBT76" s="629"/>
      <c r="OBU76" s="629"/>
      <c r="OBV76" s="629"/>
      <c r="OBW76" s="629"/>
      <c r="OBX76" s="629"/>
      <c r="OBY76" s="629"/>
      <c r="OBZ76" s="629"/>
      <c r="OCA76" s="629"/>
      <c r="OCB76" s="629"/>
      <c r="OCC76" s="629"/>
      <c r="OCD76" s="629"/>
      <c r="OCE76" s="629"/>
      <c r="OCF76" s="629"/>
      <c r="OCG76" s="629"/>
      <c r="OCH76" s="629"/>
      <c r="OCI76" s="629"/>
      <c r="OCJ76" s="629"/>
      <c r="OCK76" s="629"/>
      <c r="OCL76" s="629"/>
      <c r="OCM76" s="629"/>
      <c r="OCN76" s="629"/>
      <c r="OCO76" s="629"/>
      <c r="OCP76" s="629"/>
      <c r="OCQ76" s="629"/>
      <c r="OCR76" s="629"/>
      <c r="OCS76" s="629"/>
      <c r="OCT76" s="629"/>
      <c r="OCU76" s="629"/>
      <c r="OCV76" s="629"/>
      <c r="OCW76" s="629"/>
      <c r="OCX76" s="629"/>
      <c r="OCY76" s="629"/>
      <c r="OCZ76" s="629"/>
      <c r="ODA76" s="629"/>
      <c r="ODB76" s="629"/>
      <c r="ODC76" s="629"/>
      <c r="ODD76" s="629"/>
      <c r="ODE76" s="629"/>
      <c r="ODF76" s="629"/>
      <c r="ODG76" s="629"/>
      <c r="ODH76" s="629"/>
      <c r="ODI76" s="629"/>
      <c r="ODJ76" s="629"/>
      <c r="ODK76" s="629"/>
      <c r="ODL76" s="629"/>
      <c r="ODM76" s="629"/>
      <c r="ODN76" s="629"/>
      <c r="ODO76" s="629"/>
      <c r="ODP76" s="629"/>
      <c r="ODQ76" s="629"/>
      <c r="ODR76" s="629"/>
      <c r="ODS76" s="629"/>
      <c r="ODT76" s="629"/>
      <c r="ODU76" s="629"/>
      <c r="ODV76" s="629"/>
      <c r="ODW76" s="629"/>
      <c r="ODX76" s="629"/>
      <c r="ODY76" s="629"/>
      <c r="ODZ76" s="629"/>
      <c r="OEA76" s="629"/>
      <c r="OEB76" s="629"/>
      <c r="OEC76" s="629"/>
      <c r="OED76" s="629"/>
      <c r="OEE76" s="629"/>
      <c r="OEF76" s="629"/>
      <c r="OEG76" s="629"/>
      <c r="OEH76" s="629"/>
      <c r="OEI76" s="629"/>
      <c r="OEJ76" s="629"/>
      <c r="OEK76" s="629"/>
      <c r="OEL76" s="629"/>
      <c r="OEM76" s="629"/>
      <c r="OEN76" s="629"/>
      <c r="OEO76" s="629"/>
      <c r="OEP76" s="629"/>
      <c r="OEQ76" s="629"/>
      <c r="OER76" s="629"/>
      <c r="OES76" s="629"/>
      <c r="OET76" s="629"/>
      <c r="OEU76" s="629"/>
      <c r="OEV76" s="629"/>
      <c r="OEW76" s="629"/>
      <c r="OEX76" s="629"/>
      <c r="OEY76" s="629"/>
      <c r="OEZ76" s="629"/>
      <c r="OFA76" s="629"/>
      <c r="OFB76" s="629"/>
      <c r="OFC76" s="629"/>
      <c r="OFD76" s="629"/>
      <c r="OFE76" s="629"/>
      <c r="OFF76" s="629"/>
      <c r="OFG76" s="629"/>
      <c r="OFH76" s="629"/>
      <c r="OFI76" s="629"/>
      <c r="OFJ76" s="629"/>
      <c r="OFK76" s="629"/>
      <c r="OFL76" s="629"/>
      <c r="OFM76" s="629"/>
      <c r="OFN76" s="629"/>
      <c r="OFO76" s="629"/>
      <c r="OFP76" s="629"/>
      <c r="OFQ76" s="629"/>
      <c r="OFR76" s="629"/>
      <c r="OFS76" s="629"/>
      <c r="OFT76" s="629"/>
      <c r="OFU76" s="629"/>
      <c r="OFV76" s="629"/>
      <c r="OFW76" s="629"/>
      <c r="OFX76" s="629"/>
      <c r="OFY76" s="629"/>
      <c r="OFZ76" s="629"/>
      <c r="OGA76" s="629"/>
      <c r="OGB76" s="629"/>
      <c r="OGC76" s="629"/>
      <c r="OGD76" s="629"/>
      <c r="OGE76" s="629"/>
      <c r="OGF76" s="629"/>
      <c r="OGG76" s="629"/>
      <c r="OGH76" s="629"/>
      <c r="OGI76" s="629"/>
      <c r="OGJ76" s="629"/>
      <c r="OGK76" s="629"/>
      <c r="OGL76" s="629"/>
      <c r="OGM76" s="629"/>
      <c r="OGN76" s="629"/>
      <c r="OGO76" s="629"/>
      <c r="OGP76" s="629"/>
      <c r="OGQ76" s="629"/>
      <c r="OGR76" s="629"/>
      <c r="OGS76" s="629"/>
      <c r="OGT76" s="629"/>
      <c r="OGU76" s="629"/>
      <c r="OGV76" s="629"/>
      <c r="OGW76" s="629"/>
      <c r="OGX76" s="629"/>
      <c r="OGY76" s="629"/>
      <c r="OGZ76" s="629"/>
      <c r="OHA76" s="629"/>
      <c r="OHB76" s="629"/>
      <c r="OHC76" s="629"/>
      <c r="OHD76" s="629"/>
      <c r="OHE76" s="629"/>
      <c r="OHF76" s="629"/>
      <c r="OHG76" s="629"/>
      <c r="OHH76" s="629"/>
      <c r="OHI76" s="629"/>
      <c r="OHJ76" s="629"/>
      <c r="OHK76" s="629"/>
      <c r="OHL76" s="629"/>
      <c r="OHM76" s="629"/>
      <c r="OHN76" s="629"/>
      <c r="OHO76" s="629"/>
      <c r="OHP76" s="629"/>
      <c r="OHQ76" s="629"/>
      <c r="OHR76" s="629"/>
      <c r="OHS76" s="629"/>
      <c r="OHT76" s="629"/>
      <c r="OHU76" s="629"/>
      <c r="OHV76" s="629"/>
      <c r="OHW76" s="629"/>
      <c r="OHX76" s="629"/>
      <c r="OHY76" s="629"/>
      <c r="OHZ76" s="629"/>
      <c r="OIA76" s="629"/>
      <c r="OIB76" s="629"/>
      <c r="OIC76" s="629"/>
      <c r="OID76" s="629"/>
      <c r="OIE76" s="629"/>
      <c r="OIF76" s="629"/>
      <c r="OIG76" s="629"/>
      <c r="OIH76" s="629"/>
      <c r="OII76" s="629"/>
      <c r="OIJ76" s="629"/>
      <c r="OIK76" s="629"/>
      <c r="OIL76" s="629"/>
      <c r="OIM76" s="629"/>
      <c r="OIN76" s="629"/>
      <c r="OIO76" s="629"/>
      <c r="OIP76" s="629"/>
      <c r="OIQ76" s="629"/>
      <c r="OIR76" s="629"/>
      <c r="OIS76" s="629"/>
      <c r="OIT76" s="629"/>
      <c r="OIU76" s="629"/>
      <c r="OIV76" s="629"/>
      <c r="OIW76" s="629"/>
      <c r="OIX76" s="629"/>
      <c r="OIY76" s="629"/>
      <c r="OIZ76" s="629"/>
      <c r="OJA76" s="629"/>
      <c r="OJB76" s="629"/>
      <c r="OJC76" s="629"/>
      <c r="OJD76" s="629"/>
      <c r="OJE76" s="629"/>
      <c r="OJF76" s="629"/>
      <c r="OJG76" s="629"/>
      <c r="OJH76" s="629"/>
      <c r="OJI76" s="629"/>
      <c r="OJJ76" s="629"/>
      <c r="OJK76" s="629"/>
      <c r="OJL76" s="629"/>
      <c r="OJM76" s="629"/>
      <c r="OJN76" s="629"/>
      <c r="OJO76" s="629"/>
      <c r="OJP76" s="629"/>
      <c r="OJQ76" s="629"/>
      <c r="OJR76" s="629"/>
      <c r="OJS76" s="629"/>
      <c r="OJT76" s="629"/>
      <c r="OJU76" s="629"/>
      <c r="OJV76" s="629"/>
      <c r="OJW76" s="629"/>
      <c r="OJX76" s="629"/>
      <c r="OJY76" s="629"/>
      <c r="OJZ76" s="629"/>
      <c r="OKA76" s="629"/>
      <c r="OKB76" s="629"/>
      <c r="OKC76" s="629"/>
      <c r="OKD76" s="629"/>
      <c r="OKE76" s="629"/>
      <c r="OKF76" s="629"/>
      <c r="OKG76" s="629"/>
      <c r="OKH76" s="629"/>
      <c r="OKI76" s="629"/>
      <c r="OKJ76" s="629"/>
      <c r="OKK76" s="629"/>
      <c r="OKL76" s="629"/>
      <c r="OKM76" s="629"/>
      <c r="OKN76" s="629"/>
      <c r="OKO76" s="629"/>
      <c r="OKP76" s="629"/>
      <c r="OKQ76" s="629"/>
      <c r="OKR76" s="629"/>
      <c r="OKS76" s="629"/>
      <c r="OKT76" s="629"/>
      <c r="OKU76" s="629"/>
      <c r="OKV76" s="629"/>
      <c r="OKW76" s="629"/>
      <c r="OKX76" s="629"/>
      <c r="OKY76" s="629"/>
      <c r="OKZ76" s="629"/>
      <c r="OLA76" s="629"/>
      <c r="OLB76" s="629"/>
      <c r="OLC76" s="629"/>
      <c r="OLD76" s="629"/>
      <c r="OLE76" s="629"/>
      <c r="OLF76" s="629"/>
      <c r="OLG76" s="629"/>
      <c r="OLH76" s="629"/>
      <c r="OLI76" s="629"/>
      <c r="OLJ76" s="629"/>
      <c r="OLK76" s="629"/>
      <c r="OLL76" s="629"/>
      <c r="OLM76" s="629"/>
      <c r="OLN76" s="629"/>
      <c r="OLO76" s="629"/>
      <c r="OLP76" s="629"/>
      <c r="OLQ76" s="629"/>
      <c r="OLR76" s="629"/>
      <c r="OLS76" s="629"/>
      <c r="OLT76" s="629"/>
      <c r="OLU76" s="629"/>
      <c r="OLV76" s="629"/>
      <c r="OLW76" s="629"/>
      <c r="OLX76" s="629"/>
      <c r="OLY76" s="629"/>
      <c r="OLZ76" s="629"/>
      <c r="OMA76" s="629"/>
      <c r="OMB76" s="629"/>
      <c r="OMC76" s="629"/>
      <c r="OMD76" s="629"/>
      <c r="OME76" s="629"/>
      <c r="OMF76" s="629"/>
      <c r="OMG76" s="629"/>
      <c r="OMH76" s="629"/>
      <c r="OMI76" s="629"/>
      <c r="OMJ76" s="629"/>
      <c r="OMK76" s="629"/>
      <c r="OML76" s="629"/>
      <c r="OMM76" s="629"/>
      <c r="OMN76" s="629"/>
      <c r="OMO76" s="629"/>
      <c r="OMP76" s="629"/>
      <c r="OMQ76" s="629"/>
      <c r="OMR76" s="629"/>
      <c r="OMS76" s="629"/>
      <c r="OMT76" s="629"/>
      <c r="OMU76" s="629"/>
      <c r="OMV76" s="629"/>
      <c r="OMW76" s="629"/>
      <c r="OMX76" s="629"/>
      <c r="OMY76" s="629"/>
      <c r="OMZ76" s="629"/>
      <c r="ONA76" s="629"/>
      <c r="ONB76" s="629"/>
      <c r="ONC76" s="629"/>
      <c r="OND76" s="629"/>
      <c r="ONE76" s="629"/>
      <c r="ONF76" s="629"/>
      <c r="ONG76" s="629"/>
      <c r="ONH76" s="629"/>
      <c r="ONI76" s="629"/>
      <c r="ONJ76" s="629"/>
      <c r="ONK76" s="629"/>
      <c r="ONL76" s="629"/>
      <c r="ONM76" s="629"/>
      <c r="ONN76" s="629"/>
      <c r="ONO76" s="629"/>
      <c r="ONP76" s="629"/>
      <c r="ONQ76" s="629"/>
      <c r="ONR76" s="629"/>
      <c r="ONS76" s="629"/>
      <c r="ONT76" s="629"/>
      <c r="ONU76" s="629"/>
      <c r="ONV76" s="629"/>
      <c r="ONW76" s="629"/>
      <c r="ONX76" s="629"/>
      <c r="ONY76" s="629"/>
      <c r="ONZ76" s="629"/>
      <c r="OOA76" s="629"/>
      <c r="OOB76" s="629"/>
      <c r="OOC76" s="629"/>
      <c r="OOD76" s="629"/>
      <c r="OOE76" s="629"/>
      <c r="OOF76" s="629"/>
      <c r="OOG76" s="629"/>
      <c r="OOH76" s="629"/>
      <c r="OOI76" s="629"/>
      <c r="OOJ76" s="629"/>
      <c r="OOK76" s="629"/>
      <c r="OOL76" s="629"/>
      <c r="OOM76" s="629"/>
      <c r="OON76" s="629"/>
      <c r="OOO76" s="629"/>
      <c r="OOP76" s="629"/>
      <c r="OOQ76" s="629"/>
      <c r="OOR76" s="629"/>
      <c r="OOS76" s="629"/>
      <c r="OOT76" s="629"/>
      <c r="OOU76" s="629"/>
      <c r="OOV76" s="629"/>
      <c r="OOW76" s="629"/>
      <c r="OOX76" s="629"/>
      <c r="OOY76" s="629"/>
      <c r="OOZ76" s="629"/>
      <c r="OPA76" s="629"/>
      <c r="OPB76" s="629"/>
      <c r="OPC76" s="629"/>
      <c r="OPD76" s="629"/>
      <c r="OPE76" s="629"/>
      <c r="OPF76" s="629"/>
      <c r="OPG76" s="629"/>
      <c r="OPH76" s="629"/>
      <c r="OPI76" s="629"/>
      <c r="OPJ76" s="629"/>
      <c r="OPK76" s="629"/>
      <c r="OPL76" s="629"/>
      <c r="OPM76" s="629"/>
      <c r="OPN76" s="629"/>
      <c r="OPO76" s="629"/>
      <c r="OPP76" s="629"/>
      <c r="OPQ76" s="629"/>
      <c r="OPR76" s="629"/>
      <c r="OPS76" s="629"/>
      <c r="OPT76" s="629"/>
      <c r="OPU76" s="629"/>
      <c r="OPV76" s="629"/>
      <c r="OPW76" s="629"/>
      <c r="OPX76" s="629"/>
      <c r="OPY76" s="629"/>
      <c r="OPZ76" s="629"/>
      <c r="OQA76" s="629"/>
      <c r="OQB76" s="629"/>
      <c r="OQC76" s="629"/>
      <c r="OQD76" s="629"/>
      <c r="OQE76" s="629"/>
      <c r="OQF76" s="629"/>
      <c r="OQG76" s="629"/>
      <c r="OQH76" s="629"/>
      <c r="OQI76" s="629"/>
      <c r="OQJ76" s="629"/>
      <c r="OQK76" s="629"/>
      <c r="OQL76" s="629"/>
      <c r="OQM76" s="629"/>
      <c r="OQN76" s="629"/>
      <c r="OQO76" s="629"/>
      <c r="OQP76" s="629"/>
      <c r="OQQ76" s="629"/>
      <c r="OQR76" s="629"/>
      <c r="OQS76" s="629"/>
      <c r="OQT76" s="629"/>
      <c r="OQU76" s="629"/>
      <c r="OQV76" s="629"/>
      <c r="OQW76" s="629"/>
      <c r="OQX76" s="629"/>
      <c r="OQY76" s="629"/>
      <c r="OQZ76" s="629"/>
      <c r="ORA76" s="629"/>
      <c r="ORB76" s="629"/>
      <c r="ORC76" s="629"/>
      <c r="ORD76" s="629"/>
      <c r="ORE76" s="629"/>
      <c r="ORF76" s="629"/>
      <c r="ORG76" s="629"/>
      <c r="ORH76" s="629"/>
      <c r="ORI76" s="629"/>
      <c r="ORJ76" s="629"/>
      <c r="ORK76" s="629"/>
      <c r="ORL76" s="629"/>
      <c r="ORM76" s="629"/>
      <c r="ORN76" s="629"/>
      <c r="ORO76" s="629"/>
      <c r="ORP76" s="629"/>
      <c r="ORQ76" s="629"/>
      <c r="ORR76" s="629"/>
      <c r="ORS76" s="629"/>
      <c r="ORT76" s="629"/>
      <c r="ORU76" s="629"/>
      <c r="ORV76" s="629"/>
      <c r="ORW76" s="629"/>
      <c r="ORX76" s="629"/>
      <c r="ORY76" s="629"/>
      <c r="ORZ76" s="629"/>
      <c r="OSA76" s="629"/>
      <c r="OSB76" s="629"/>
      <c r="OSC76" s="629"/>
      <c r="OSD76" s="629"/>
      <c r="OSE76" s="629"/>
      <c r="OSF76" s="629"/>
      <c r="OSG76" s="629"/>
      <c r="OSH76" s="629"/>
      <c r="OSI76" s="629"/>
      <c r="OSJ76" s="629"/>
      <c r="OSK76" s="629"/>
      <c r="OSL76" s="629"/>
      <c r="OSM76" s="629"/>
      <c r="OSN76" s="629"/>
      <c r="OSO76" s="629"/>
      <c r="OSP76" s="629"/>
      <c r="OSQ76" s="629"/>
      <c r="OSR76" s="629"/>
      <c r="OSS76" s="629"/>
      <c r="OST76" s="629"/>
      <c r="OSU76" s="629"/>
      <c r="OSV76" s="629"/>
      <c r="OSW76" s="629"/>
      <c r="OSX76" s="629"/>
      <c r="OSY76" s="629"/>
      <c r="OSZ76" s="629"/>
      <c r="OTA76" s="629"/>
      <c r="OTB76" s="629"/>
      <c r="OTC76" s="629"/>
      <c r="OTD76" s="629"/>
      <c r="OTE76" s="629"/>
      <c r="OTF76" s="629"/>
      <c r="OTG76" s="629"/>
      <c r="OTH76" s="629"/>
      <c r="OTI76" s="629"/>
      <c r="OTJ76" s="629"/>
      <c r="OTK76" s="629"/>
      <c r="OTL76" s="629"/>
      <c r="OTM76" s="629"/>
      <c r="OTN76" s="629"/>
      <c r="OTO76" s="629"/>
      <c r="OTP76" s="629"/>
      <c r="OTQ76" s="629"/>
      <c r="OTR76" s="629"/>
      <c r="OTS76" s="629"/>
      <c r="OTT76" s="629"/>
      <c r="OTU76" s="629"/>
      <c r="OTV76" s="629"/>
      <c r="OTW76" s="629"/>
      <c r="OTX76" s="629"/>
      <c r="OTY76" s="629"/>
      <c r="OTZ76" s="629"/>
      <c r="OUA76" s="629"/>
      <c r="OUB76" s="629"/>
      <c r="OUC76" s="629"/>
      <c r="OUD76" s="629"/>
      <c r="OUE76" s="629"/>
      <c r="OUF76" s="629"/>
      <c r="OUG76" s="629"/>
      <c r="OUH76" s="629"/>
      <c r="OUI76" s="629"/>
      <c r="OUJ76" s="629"/>
      <c r="OUK76" s="629"/>
      <c r="OUL76" s="629"/>
      <c r="OUM76" s="629"/>
      <c r="OUN76" s="629"/>
      <c r="OUO76" s="629"/>
      <c r="OUP76" s="629"/>
      <c r="OUQ76" s="629"/>
      <c r="OUR76" s="629"/>
      <c r="OUS76" s="629"/>
      <c r="OUT76" s="629"/>
      <c r="OUU76" s="629"/>
      <c r="OUV76" s="629"/>
      <c r="OUW76" s="629"/>
      <c r="OUX76" s="629"/>
      <c r="OUY76" s="629"/>
      <c r="OUZ76" s="629"/>
      <c r="OVA76" s="629"/>
      <c r="OVB76" s="629"/>
      <c r="OVC76" s="629"/>
      <c r="OVD76" s="629"/>
      <c r="OVE76" s="629"/>
      <c r="OVF76" s="629"/>
      <c r="OVG76" s="629"/>
      <c r="OVH76" s="629"/>
      <c r="OVI76" s="629"/>
      <c r="OVJ76" s="629"/>
      <c r="OVK76" s="629"/>
      <c r="OVL76" s="629"/>
      <c r="OVM76" s="629"/>
      <c r="OVN76" s="629"/>
      <c r="OVO76" s="629"/>
      <c r="OVP76" s="629"/>
      <c r="OVQ76" s="629"/>
      <c r="OVR76" s="629"/>
      <c r="OVS76" s="629"/>
      <c r="OVT76" s="629"/>
      <c r="OVU76" s="629"/>
      <c r="OVV76" s="629"/>
      <c r="OVW76" s="629"/>
      <c r="OVX76" s="629"/>
      <c r="OVY76" s="629"/>
      <c r="OVZ76" s="629"/>
      <c r="OWA76" s="629"/>
      <c r="OWB76" s="629"/>
      <c r="OWC76" s="629"/>
      <c r="OWD76" s="629"/>
      <c r="OWE76" s="629"/>
      <c r="OWF76" s="629"/>
      <c r="OWG76" s="629"/>
      <c r="OWH76" s="629"/>
      <c r="OWI76" s="629"/>
      <c r="OWJ76" s="629"/>
      <c r="OWK76" s="629"/>
      <c r="OWL76" s="629"/>
      <c r="OWM76" s="629"/>
      <c r="OWN76" s="629"/>
      <c r="OWO76" s="629"/>
      <c r="OWP76" s="629"/>
      <c r="OWQ76" s="629"/>
      <c r="OWR76" s="629"/>
      <c r="OWS76" s="629"/>
      <c r="OWT76" s="629"/>
      <c r="OWU76" s="629"/>
      <c r="OWV76" s="629"/>
      <c r="OWW76" s="629"/>
      <c r="OWX76" s="629"/>
      <c r="OWY76" s="629"/>
      <c r="OWZ76" s="629"/>
      <c r="OXA76" s="629"/>
      <c r="OXB76" s="629"/>
      <c r="OXC76" s="629"/>
      <c r="OXD76" s="629"/>
      <c r="OXE76" s="629"/>
      <c r="OXF76" s="629"/>
      <c r="OXG76" s="629"/>
      <c r="OXH76" s="629"/>
      <c r="OXI76" s="629"/>
      <c r="OXJ76" s="629"/>
      <c r="OXK76" s="629"/>
      <c r="OXL76" s="629"/>
      <c r="OXM76" s="629"/>
      <c r="OXN76" s="629"/>
      <c r="OXO76" s="629"/>
      <c r="OXP76" s="629"/>
      <c r="OXQ76" s="629"/>
      <c r="OXR76" s="629"/>
      <c r="OXS76" s="629"/>
      <c r="OXT76" s="629"/>
      <c r="OXU76" s="629"/>
      <c r="OXV76" s="629"/>
      <c r="OXW76" s="629"/>
      <c r="OXX76" s="629"/>
      <c r="OXY76" s="629"/>
      <c r="OXZ76" s="629"/>
      <c r="OYA76" s="629"/>
      <c r="OYB76" s="629"/>
      <c r="OYC76" s="629"/>
      <c r="OYD76" s="629"/>
      <c r="OYE76" s="629"/>
      <c r="OYF76" s="629"/>
      <c r="OYG76" s="629"/>
      <c r="OYH76" s="629"/>
      <c r="OYI76" s="629"/>
      <c r="OYJ76" s="629"/>
      <c r="OYK76" s="629"/>
      <c r="OYL76" s="629"/>
      <c r="OYM76" s="629"/>
      <c r="OYN76" s="629"/>
      <c r="OYO76" s="629"/>
      <c r="OYP76" s="629"/>
      <c r="OYQ76" s="629"/>
      <c r="OYR76" s="629"/>
      <c r="OYS76" s="629"/>
      <c r="OYT76" s="629"/>
      <c r="OYU76" s="629"/>
      <c r="OYV76" s="629"/>
      <c r="OYW76" s="629"/>
      <c r="OYX76" s="629"/>
      <c r="OYY76" s="629"/>
      <c r="OYZ76" s="629"/>
      <c r="OZA76" s="629"/>
      <c r="OZB76" s="629"/>
      <c r="OZC76" s="629"/>
      <c r="OZD76" s="629"/>
      <c r="OZE76" s="629"/>
      <c r="OZF76" s="629"/>
      <c r="OZG76" s="629"/>
      <c r="OZH76" s="629"/>
      <c r="OZI76" s="629"/>
      <c r="OZJ76" s="629"/>
      <c r="OZK76" s="629"/>
      <c r="OZL76" s="629"/>
      <c r="OZM76" s="629"/>
      <c r="OZN76" s="629"/>
      <c r="OZO76" s="629"/>
      <c r="OZP76" s="629"/>
      <c r="OZQ76" s="629"/>
      <c r="OZR76" s="629"/>
      <c r="OZS76" s="629"/>
      <c r="OZT76" s="629"/>
      <c r="OZU76" s="629"/>
      <c r="OZV76" s="629"/>
      <c r="OZW76" s="629"/>
      <c r="OZX76" s="629"/>
      <c r="OZY76" s="629"/>
      <c r="OZZ76" s="629"/>
      <c r="PAA76" s="629"/>
      <c r="PAB76" s="629"/>
      <c r="PAC76" s="629"/>
      <c r="PAD76" s="629"/>
      <c r="PAE76" s="629"/>
      <c r="PAF76" s="629"/>
      <c r="PAG76" s="629"/>
      <c r="PAH76" s="629"/>
      <c r="PAI76" s="629"/>
      <c r="PAJ76" s="629"/>
      <c r="PAK76" s="629"/>
      <c r="PAL76" s="629"/>
      <c r="PAM76" s="629"/>
      <c r="PAN76" s="629"/>
      <c r="PAO76" s="629"/>
      <c r="PAP76" s="629"/>
      <c r="PAQ76" s="629"/>
      <c r="PAR76" s="629"/>
      <c r="PAS76" s="629"/>
      <c r="PAT76" s="629"/>
      <c r="PAU76" s="629"/>
      <c r="PAV76" s="629"/>
      <c r="PAW76" s="629"/>
      <c r="PAX76" s="629"/>
      <c r="PAY76" s="629"/>
      <c r="PAZ76" s="629"/>
      <c r="PBA76" s="629"/>
      <c r="PBB76" s="629"/>
      <c r="PBC76" s="629"/>
      <c r="PBD76" s="629"/>
      <c r="PBE76" s="629"/>
      <c r="PBF76" s="629"/>
      <c r="PBG76" s="629"/>
      <c r="PBH76" s="629"/>
      <c r="PBI76" s="629"/>
      <c r="PBJ76" s="629"/>
      <c r="PBK76" s="629"/>
      <c r="PBL76" s="629"/>
      <c r="PBM76" s="629"/>
      <c r="PBN76" s="629"/>
      <c r="PBO76" s="629"/>
      <c r="PBP76" s="629"/>
      <c r="PBQ76" s="629"/>
      <c r="PBR76" s="629"/>
      <c r="PBS76" s="629"/>
      <c r="PBT76" s="629"/>
      <c r="PBU76" s="629"/>
      <c r="PBV76" s="629"/>
      <c r="PBW76" s="629"/>
      <c r="PBX76" s="629"/>
      <c r="PBY76" s="629"/>
      <c r="PBZ76" s="629"/>
      <c r="PCA76" s="629"/>
      <c r="PCB76" s="629"/>
      <c r="PCC76" s="629"/>
      <c r="PCD76" s="629"/>
      <c r="PCE76" s="629"/>
      <c r="PCF76" s="629"/>
      <c r="PCG76" s="629"/>
      <c r="PCH76" s="629"/>
      <c r="PCI76" s="629"/>
      <c r="PCJ76" s="629"/>
      <c r="PCK76" s="629"/>
      <c r="PCL76" s="629"/>
      <c r="PCM76" s="629"/>
      <c r="PCN76" s="629"/>
      <c r="PCO76" s="629"/>
      <c r="PCP76" s="629"/>
      <c r="PCQ76" s="629"/>
      <c r="PCR76" s="629"/>
      <c r="PCS76" s="629"/>
      <c r="PCT76" s="629"/>
      <c r="PCU76" s="629"/>
      <c r="PCV76" s="629"/>
      <c r="PCW76" s="629"/>
      <c r="PCX76" s="629"/>
      <c r="PCY76" s="629"/>
      <c r="PCZ76" s="629"/>
      <c r="PDA76" s="629"/>
      <c r="PDB76" s="629"/>
      <c r="PDC76" s="629"/>
      <c r="PDD76" s="629"/>
      <c r="PDE76" s="629"/>
      <c r="PDF76" s="629"/>
      <c r="PDG76" s="629"/>
      <c r="PDH76" s="629"/>
      <c r="PDI76" s="629"/>
      <c r="PDJ76" s="629"/>
      <c r="PDK76" s="629"/>
      <c r="PDL76" s="629"/>
      <c r="PDM76" s="629"/>
      <c r="PDN76" s="629"/>
      <c r="PDO76" s="629"/>
      <c r="PDP76" s="629"/>
      <c r="PDQ76" s="629"/>
      <c r="PDR76" s="629"/>
      <c r="PDS76" s="629"/>
      <c r="PDT76" s="629"/>
      <c r="PDU76" s="629"/>
      <c r="PDV76" s="629"/>
      <c r="PDW76" s="629"/>
      <c r="PDX76" s="629"/>
      <c r="PDY76" s="629"/>
      <c r="PDZ76" s="629"/>
      <c r="PEA76" s="629"/>
      <c r="PEB76" s="629"/>
      <c r="PEC76" s="629"/>
      <c r="PED76" s="629"/>
      <c r="PEE76" s="629"/>
      <c r="PEF76" s="629"/>
      <c r="PEG76" s="629"/>
      <c r="PEH76" s="629"/>
      <c r="PEI76" s="629"/>
      <c r="PEJ76" s="629"/>
      <c r="PEK76" s="629"/>
      <c r="PEL76" s="629"/>
      <c r="PEM76" s="629"/>
      <c r="PEN76" s="629"/>
      <c r="PEO76" s="629"/>
      <c r="PEP76" s="629"/>
      <c r="PEQ76" s="629"/>
      <c r="PER76" s="629"/>
      <c r="PES76" s="629"/>
      <c r="PET76" s="629"/>
      <c r="PEU76" s="629"/>
      <c r="PEV76" s="629"/>
      <c r="PEW76" s="629"/>
      <c r="PEX76" s="629"/>
      <c r="PEY76" s="629"/>
      <c r="PEZ76" s="629"/>
      <c r="PFA76" s="629"/>
      <c r="PFB76" s="629"/>
      <c r="PFC76" s="629"/>
      <c r="PFD76" s="629"/>
      <c r="PFE76" s="629"/>
      <c r="PFF76" s="629"/>
      <c r="PFG76" s="629"/>
      <c r="PFH76" s="629"/>
      <c r="PFI76" s="629"/>
      <c r="PFJ76" s="629"/>
      <c r="PFK76" s="629"/>
      <c r="PFL76" s="629"/>
      <c r="PFM76" s="629"/>
      <c r="PFN76" s="629"/>
      <c r="PFO76" s="629"/>
      <c r="PFP76" s="629"/>
      <c r="PFQ76" s="629"/>
      <c r="PFR76" s="629"/>
      <c r="PFS76" s="629"/>
      <c r="PFT76" s="629"/>
      <c r="PFU76" s="629"/>
      <c r="PFV76" s="629"/>
      <c r="PFW76" s="629"/>
      <c r="PFX76" s="629"/>
      <c r="PFY76" s="629"/>
      <c r="PFZ76" s="629"/>
      <c r="PGA76" s="629"/>
      <c r="PGB76" s="629"/>
      <c r="PGC76" s="629"/>
      <c r="PGD76" s="629"/>
      <c r="PGE76" s="629"/>
      <c r="PGF76" s="629"/>
      <c r="PGG76" s="629"/>
      <c r="PGH76" s="629"/>
      <c r="PGI76" s="629"/>
      <c r="PGJ76" s="629"/>
      <c r="PGK76" s="629"/>
      <c r="PGL76" s="629"/>
      <c r="PGM76" s="629"/>
      <c r="PGN76" s="629"/>
      <c r="PGO76" s="629"/>
      <c r="PGP76" s="629"/>
      <c r="PGQ76" s="629"/>
      <c r="PGR76" s="629"/>
      <c r="PGS76" s="629"/>
      <c r="PGT76" s="629"/>
      <c r="PGU76" s="629"/>
      <c r="PGV76" s="629"/>
      <c r="PGW76" s="629"/>
      <c r="PGX76" s="629"/>
      <c r="PGY76" s="629"/>
      <c r="PGZ76" s="629"/>
      <c r="PHA76" s="629"/>
      <c r="PHB76" s="629"/>
      <c r="PHC76" s="629"/>
      <c r="PHD76" s="629"/>
      <c r="PHE76" s="629"/>
      <c r="PHF76" s="629"/>
      <c r="PHG76" s="629"/>
      <c r="PHH76" s="629"/>
      <c r="PHI76" s="629"/>
      <c r="PHJ76" s="629"/>
      <c r="PHK76" s="629"/>
      <c r="PHL76" s="629"/>
      <c r="PHM76" s="629"/>
      <c r="PHN76" s="629"/>
      <c r="PHO76" s="629"/>
      <c r="PHP76" s="629"/>
      <c r="PHQ76" s="629"/>
      <c r="PHR76" s="629"/>
      <c r="PHS76" s="629"/>
      <c r="PHT76" s="629"/>
      <c r="PHU76" s="629"/>
      <c r="PHV76" s="629"/>
      <c r="PHW76" s="629"/>
      <c r="PHX76" s="629"/>
      <c r="PHY76" s="629"/>
      <c r="PHZ76" s="629"/>
      <c r="PIA76" s="629"/>
      <c r="PIB76" s="629"/>
      <c r="PIC76" s="629"/>
      <c r="PID76" s="629"/>
      <c r="PIE76" s="629"/>
      <c r="PIF76" s="629"/>
      <c r="PIG76" s="629"/>
      <c r="PIH76" s="629"/>
      <c r="PII76" s="629"/>
      <c r="PIJ76" s="629"/>
      <c r="PIK76" s="629"/>
      <c r="PIL76" s="629"/>
      <c r="PIM76" s="629"/>
      <c r="PIN76" s="629"/>
      <c r="PIO76" s="629"/>
      <c r="PIP76" s="629"/>
      <c r="PIQ76" s="629"/>
      <c r="PIR76" s="629"/>
      <c r="PIS76" s="629"/>
      <c r="PIT76" s="629"/>
      <c r="PIU76" s="629"/>
      <c r="PIV76" s="629"/>
      <c r="PIW76" s="629"/>
      <c r="PIX76" s="629"/>
      <c r="PIY76" s="629"/>
      <c r="PIZ76" s="629"/>
      <c r="PJA76" s="629"/>
      <c r="PJB76" s="629"/>
      <c r="PJC76" s="629"/>
      <c r="PJD76" s="629"/>
      <c r="PJE76" s="629"/>
      <c r="PJF76" s="629"/>
      <c r="PJG76" s="629"/>
      <c r="PJH76" s="629"/>
      <c r="PJI76" s="629"/>
      <c r="PJJ76" s="629"/>
      <c r="PJK76" s="629"/>
      <c r="PJL76" s="629"/>
      <c r="PJM76" s="629"/>
      <c r="PJN76" s="629"/>
      <c r="PJO76" s="629"/>
      <c r="PJP76" s="629"/>
      <c r="PJQ76" s="629"/>
      <c r="PJR76" s="629"/>
      <c r="PJS76" s="629"/>
      <c r="PJT76" s="629"/>
      <c r="PJU76" s="629"/>
      <c r="PJV76" s="629"/>
      <c r="PJW76" s="629"/>
      <c r="PJX76" s="629"/>
      <c r="PJY76" s="629"/>
      <c r="PJZ76" s="629"/>
      <c r="PKA76" s="629"/>
      <c r="PKB76" s="629"/>
      <c r="PKC76" s="629"/>
      <c r="PKD76" s="629"/>
      <c r="PKE76" s="629"/>
      <c r="PKF76" s="629"/>
      <c r="PKG76" s="629"/>
      <c r="PKH76" s="629"/>
      <c r="PKI76" s="629"/>
      <c r="PKJ76" s="629"/>
      <c r="PKK76" s="629"/>
      <c r="PKL76" s="629"/>
      <c r="PKM76" s="629"/>
      <c r="PKN76" s="629"/>
      <c r="PKO76" s="629"/>
      <c r="PKP76" s="629"/>
      <c r="PKQ76" s="629"/>
      <c r="PKR76" s="629"/>
      <c r="PKS76" s="629"/>
      <c r="PKT76" s="629"/>
      <c r="PKU76" s="629"/>
      <c r="PKV76" s="629"/>
      <c r="PKW76" s="629"/>
      <c r="PKX76" s="629"/>
      <c r="PKY76" s="629"/>
      <c r="PKZ76" s="629"/>
      <c r="PLA76" s="629"/>
      <c r="PLB76" s="629"/>
      <c r="PLC76" s="629"/>
      <c r="PLD76" s="629"/>
      <c r="PLE76" s="629"/>
      <c r="PLF76" s="629"/>
      <c r="PLG76" s="629"/>
      <c r="PLH76" s="629"/>
      <c r="PLI76" s="629"/>
      <c r="PLJ76" s="629"/>
      <c r="PLK76" s="629"/>
      <c r="PLL76" s="629"/>
      <c r="PLM76" s="629"/>
      <c r="PLN76" s="629"/>
      <c r="PLO76" s="629"/>
      <c r="PLP76" s="629"/>
      <c r="PLQ76" s="629"/>
      <c r="PLR76" s="629"/>
      <c r="PLS76" s="629"/>
      <c r="PLT76" s="629"/>
      <c r="PLU76" s="629"/>
      <c r="PLV76" s="629"/>
      <c r="PLW76" s="629"/>
      <c r="PLX76" s="629"/>
      <c r="PLY76" s="629"/>
      <c r="PLZ76" s="629"/>
      <c r="PMA76" s="629"/>
      <c r="PMB76" s="629"/>
      <c r="PMC76" s="629"/>
      <c r="PMD76" s="629"/>
      <c r="PME76" s="629"/>
      <c r="PMF76" s="629"/>
      <c r="PMG76" s="629"/>
      <c r="PMH76" s="629"/>
      <c r="PMI76" s="629"/>
      <c r="PMJ76" s="629"/>
      <c r="PMK76" s="629"/>
      <c r="PML76" s="629"/>
      <c r="PMM76" s="629"/>
      <c r="PMN76" s="629"/>
      <c r="PMO76" s="629"/>
      <c r="PMP76" s="629"/>
      <c r="PMQ76" s="629"/>
      <c r="PMR76" s="629"/>
      <c r="PMS76" s="629"/>
      <c r="PMT76" s="629"/>
      <c r="PMU76" s="629"/>
      <c r="PMV76" s="629"/>
      <c r="PMW76" s="629"/>
      <c r="PMX76" s="629"/>
      <c r="PMY76" s="629"/>
      <c r="PMZ76" s="629"/>
      <c r="PNA76" s="629"/>
      <c r="PNB76" s="629"/>
      <c r="PNC76" s="629"/>
      <c r="PND76" s="629"/>
      <c r="PNE76" s="629"/>
      <c r="PNF76" s="629"/>
      <c r="PNG76" s="629"/>
      <c r="PNH76" s="629"/>
      <c r="PNI76" s="629"/>
      <c r="PNJ76" s="629"/>
      <c r="PNK76" s="629"/>
      <c r="PNL76" s="629"/>
      <c r="PNM76" s="629"/>
      <c r="PNN76" s="629"/>
      <c r="PNO76" s="629"/>
      <c r="PNP76" s="629"/>
      <c r="PNQ76" s="629"/>
      <c r="PNR76" s="629"/>
      <c r="PNS76" s="629"/>
      <c r="PNT76" s="629"/>
      <c r="PNU76" s="629"/>
      <c r="PNV76" s="629"/>
      <c r="PNW76" s="629"/>
      <c r="PNX76" s="629"/>
      <c r="PNY76" s="629"/>
      <c r="PNZ76" s="629"/>
      <c r="POA76" s="629"/>
      <c r="POB76" s="629"/>
      <c r="POC76" s="629"/>
      <c r="POD76" s="629"/>
      <c r="POE76" s="629"/>
      <c r="POF76" s="629"/>
      <c r="POG76" s="629"/>
      <c r="POH76" s="629"/>
      <c r="POI76" s="629"/>
      <c r="POJ76" s="629"/>
      <c r="POK76" s="629"/>
      <c r="POL76" s="629"/>
      <c r="POM76" s="629"/>
      <c r="PON76" s="629"/>
      <c r="POO76" s="629"/>
      <c r="POP76" s="629"/>
      <c r="POQ76" s="629"/>
      <c r="POR76" s="629"/>
      <c r="POS76" s="629"/>
      <c r="POT76" s="629"/>
      <c r="POU76" s="629"/>
      <c r="POV76" s="629"/>
      <c r="POW76" s="629"/>
      <c r="POX76" s="629"/>
      <c r="POY76" s="629"/>
      <c r="POZ76" s="629"/>
      <c r="PPA76" s="629"/>
      <c r="PPB76" s="629"/>
      <c r="PPC76" s="629"/>
      <c r="PPD76" s="629"/>
      <c r="PPE76" s="629"/>
      <c r="PPF76" s="629"/>
      <c r="PPG76" s="629"/>
      <c r="PPH76" s="629"/>
      <c r="PPI76" s="629"/>
      <c r="PPJ76" s="629"/>
      <c r="PPK76" s="629"/>
      <c r="PPL76" s="629"/>
      <c r="PPM76" s="629"/>
      <c r="PPN76" s="629"/>
      <c r="PPO76" s="629"/>
      <c r="PPP76" s="629"/>
      <c r="PPQ76" s="629"/>
      <c r="PPR76" s="629"/>
      <c r="PPS76" s="629"/>
      <c r="PPT76" s="629"/>
      <c r="PPU76" s="629"/>
      <c r="PPV76" s="629"/>
      <c r="PPW76" s="629"/>
      <c r="PPX76" s="629"/>
      <c r="PPY76" s="629"/>
      <c r="PPZ76" s="629"/>
      <c r="PQA76" s="629"/>
      <c r="PQB76" s="629"/>
      <c r="PQC76" s="629"/>
      <c r="PQD76" s="629"/>
      <c r="PQE76" s="629"/>
      <c r="PQF76" s="629"/>
      <c r="PQG76" s="629"/>
      <c r="PQH76" s="629"/>
      <c r="PQI76" s="629"/>
      <c r="PQJ76" s="629"/>
      <c r="PQK76" s="629"/>
      <c r="PQL76" s="629"/>
      <c r="PQM76" s="629"/>
      <c r="PQN76" s="629"/>
      <c r="PQO76" s="629"/>
      <c r="PQP76" s="629"/>
      <c r="PQQ76" s="629"/>
      <c r="PQR76" s="629"/>
      <c r="PQS76" s="629"/>
      <c r="PQT76" s="629"/>
      <c r="PQU76" s="629"/>
      <c r="PQV76" s="629"/>
      <c r="PQW76" s="629"/>
      <c r="PQX76" s="629"/>
      <c r="PQY76" s="629"/>
      <c r="PQZ76" s="629"/>
      <c r="PRA76" s="629"/>
      <c r="PRB76" s="629"/>
      <c r="PRC76" s="629"/>
      <c r="PRD76" s="629"/>
      <c r="PRE76" s="629"/>
      <c r="PRF76" s="629"/>
      <c r="PRG76" s="629"/>
      <c r="PRH76" s="629"/>
      <c r="PRI76" s="629"/>
      <c r="PRJ76" s="629"/>
      <c r="PRK76" s="629"/>
      <c r="PRL76" s="629"/>
      <c r="PRM76" s="629"/>
      <c r="PRN76" s="629"/>
      <c r="PRO76" s="629"/>
      <c r="PRP76" s="629"/>
      <c r="PRQ76" s="629"/>
      <c r="PRR76" s="629"/>
      <c r="PRS76" s="629"/>
      <c r="PRT76" s="629"/>
      <c r="PRU76" s="629"/>
      <c r="PRV76" s="629"/>
      <c r="PRW76" s="629"/>
      <c r="PRX76" s="629"/>
      <c r="PRY76" s="629"/>
      <c r="PRZ76" s="629"/>
      <c r="PSA76" s="629"/>
      <c r="PSB76" s="629"/>
      <c r="PSC76" s="629"/>
      <c r="PSD76" s="629"/>
      <c r="PSE76" s="629"/>
      <c r="PSF76" s="629"/>
      <c r="PSG76" s="629"/>
      <c r="PSH76" s="629"/>
      <c r="PSI76" s="629"/>
      <c r="PSJ76" s="629"/>
      <c r="PSK76" s="629"/>
      <c r="PSL76" s="629"/>
      <c r="PSM76" s="629"/>
      <c r="PSN76" s="629"/>
      <c r="PSO76" s="629"/>
      <c r="PSP76" s="629"/>
      <c r="PSQ76" s="629"/>
      <c r="PSR76" s="629"/>
      <c r="PSS76" s="629"/>
      <c r="PST76" s="629"/>
      <c r="PSU76" s="629"/>
      <c r="PSV76" s="629"/>
      <c r="PSW76" s="629"/>
      <c r="PSX76" s="629"/>
      <c r="PSY76" s="629"/>
      <c r="PSZ76" s="629"/>
      <c r="PTA76" s="629"/>
      <c r="PTB76" s="629"/>
      <c r="PTC76" s="629"/>
      <c r="PTD76" s="629"/>
      <c r="PTE76" s="629"/>
      <c r="PTF76" s="629"/>
      <c r="PTG76" s="629"/>
      <c r="PTH76" s="629"/>
      <c r="PTI76" s="629"/>
      <c r="PTJ76" s="629"/>
      <c r="PTK76" s="629"/>
      <c r="PTL76" s="629"/>
      <c r="PTM76" s="629"/>
      <c r="PTN76" s="629"/>
      <c r="PTO76" s="629"/>
      <c r="PTP76" s="629"/>
      <c r="PTQ76" s="629"/>
      <c r="PTR76" s="629"/>
      <c r="PTS76" s="629"/>
      <c r="PTT76" s="629"/>
      <c r="PTU76" s="629"/>
      <c r="PTV76" s="629"/>
      <c r="PTW76" s="629"/>
      <c r="PTX76" s="629"/>
      <c r="PTY76" s="629"/>
      <c r="PTZ76" s="629"/>
      <c r="PUA76" s="629"/>
      <c r="PUB76" s="629"/>
      <c r="PUC76" s="629"/>
      <c r="PUD76" s="629"/>
      <c r="PUE76" s="629"/>
      <c r="PUF76" s="629"/>
      <c r="PUG76" s="629"/>
      <c r="PUH76" s="629"/>
      <c r="PUI76" s="629"/>
      <c r="PUJ76" s="629"/>
      <c r="PUK76" s="629"/>
      <c r="PUL76" s="629"/>
      <c r="PUM76" s="629"/>
      <c r="PUN76" s="629"/>
      <c r="PUO76" s="629"/>
      <c r="PUP76" s="629"/>
      <c r="PUQ76" s="629"/>
      <c r="PUR76" s="629"/>
      <c r="PUS76" s="629"/>
      <c r="PUT76" s="629"/>
      <c r="PUU76" s="629"/>
      <c r="PUV76" s="629"/>
      <c r="PUW76" s="629"/>
      <c r="PUX76" s="629"/>
      <c r="PUY76" s="629"/>
      <c r="PUZ76" s="629"/>
      <c r="PVA76" s="629"/>
      <c r="PVB76" s="629"/>
      <c r="PVC76" s="629"/>
      <c r="PVD76" s="629"/>
      <c r="PVE76" s="629"/>
      <c r="PVF76" s="629"/>
      <c r="PVG76" s="629"/>
      <c r="PVH76" s="629"/>
      <c r="PVI76" s="629"/>
      <c r="PVJ76" s="629"/>
      <c r="PVK76" s="629"/>
      <c r="PVL76" s="629"/>
      <c r="PVM76" s="629"/>
      <c r="PVN76" s="629"/>
      <c r="PVO76" s="629"/>
      <c r="PVP76" s="629"/>
      <c r="PVQ76" s="629"/>
      <c r="PVR76" s="629"/>
      <c r="PVS76" s="629"/>
      <c r="PVT76" s="629"/>
      <c r="PVU76" s="629"/>
      <c r="PVV76" s="629"/>
      <c r="PVW76" s="629"/>
      <c r="PVX76" s="629"/>
      <c r="PVY76" s="629"/>
      <c r="PVZ76" s="629"/>
      <c r="PWA76" s="629"/>
      <c r="PWB76" s="629"/>
      <c r="PWC76" s="629"/>
      <c r="PWD76" s="629"/>
      <c r="PWE76" s="629"/>
      <c r="PWF76" s="629"/>
      <c r="PWG76" s="629"/>
      <c r="PWH76" s="629"/>
      <c r="PWI76" s="629"/>
      <c r="PWJ76" s="629"/>
      <c r="PWK76" s="629"/>
      <c r="PWL76" s="629"/>
      <c r="PWM76" s="629"/>
      <c r="PWN76" s="629"/>
      <c r="PWO76" s="629"/>
      <c r="PWP76" s="629"/>
      <c r="PWQ76" s="629"/>
      <c r="PWR76" s="629"/>
      <c r="PWS76" s="629"/>
      <c r="PWT76" s="629"/>
      <c r="PWU76" s="629"/>
      <c r="PWV76" s="629"/>
      <c r="PWW76" s="629"/>
      <c r="PWX76" s="629"/>
      <c r="PWY76" s="629"/>
      <c r="PWZ76" s="629"/>
      <c r="PXA76" s="629"/>
      <c r="PXB76" s="629"/>
      <c r="PXC76" s="629"/>
      <c r="PXD76" s="629"/>
      <c r="PXE76" s="629"/>
      <c r="PXF76" s="629"/>
      <c r="PXG76" s="629"/>
      <c r="PXH76" s="629"/>
      <c r="PXI76" s="629"/>
      <c r="PXJ76" s="629"/>
      <c r="PXK76" s="629"/>
      <c r="PXL76" s="629"/>
      <c r="PXM76" s="629"/>
      <c r="PXN76" s="629"/>
      <c r="PXO76" s="629"/>
      <c r="PXP76" s="629"/>
      <c r="PXQ76" s="629"/>
      <c r="PXR76" s="629"/>
      <c r="PXS76" s="629"/>
      <c r="PXT76" s="629"/>
      <c r="PXU76" s="629"/>
      <c r="PXV76" s="629"/>
      <c r="PXW76" s="629"/>
      <c r="PXX76" s="629"/>
      <c r="PXY76" s="629"/>
      <c r="PXZ76" s="629"/>
      <c r="PYA76" s="629"/>
      <c r="PYB76" s="629"/>
      <c r="PYC76" s="629"/>
      <c r="PYD76" s="629"/>
      <c r="PYE76" s="629"/>
      <c r="PYF76" s="629"/>
      <c r="PYG76" s="629"/>
      <c r="PYH76" s="629"/>
      <c r="PYI76" s="629"/>
      <c r="PYJ76" s="629"/>
      <c r="PYK76" s="629"/>
      <c r="PYL76" s="629"/>
      <c r="PYM76" s="629"/>
      <c r="PYN76" s="629"/>
      <c r="PYO76" s="629"/>
      <c r="PYP76" s="629"/>
      <c r="PYQ76" s="629"/>
      <c r="PYR76" s="629"/>
      <c r="PYS76" s="629"/>
      <c r="PYT76" s="629"/>
      <c r="PYU76" s="629"/>
      <c r="PYV76" s="629"/>
      <c r="PYW76" s="629"/>
      <c r="PYX76" s="629"/>
      <c r="PYY76" s="629"/>
      <c r="PYZ76" s="629"/>
      <c r="PZA76" s="629"/>
      <c r="PZB76" s="629"/>
      <c r="PZC76" s="629"/>
      <c r="PZD76" s="629"/>
      <c r="PZE76" s="629"/>
      <c r="PZF76" s="629"/>
      <c r="PZG76" s="629"/>
      <c r="PZH76" s="629"/>
      <c r="PZI76" s="629"/>
      <c r="PZJ76" s="629"/>
      <c r="PZK76" s="629"/>
      <c r="PZL76" s="629"/>
      <c r="PZM76" s="629"/>
      <c r="PZN76" s="629"/>
      <c r="PZO76" s="629"/>
      <c r="PZP76" s="629"/>
      <c r="PZQ76" s="629"/>
      <c r="PZR76" s="629"/>
      <c r="PZS76" s="629"/>
      <c r="PZT76" s="629"/>
      <c r="PZU76" s="629"/>
      <c r="PZV76" s="629"/>
      <c r="PZW76" s="629"/>
      <c r="PZX76" s="629"/>
      <c r="PZY76" s="629"/>
      <c r="PZZ76" s="629"/>
      <c r="QAA76" s="629"/>
      <c r="QAB76" s="629"/>
      <c r="QAC76" s="629"/>
      <c r="QAD76" s="629"/>
      <c r="QAE76" s="629"/>
      <c r="QAF76" s="629"/>
      <c r="QAG76" s="629"/>
      <c r="QAH76" s="629"/>
      <c r="QAI76" s="629"/>
      <c r="QAJ76" s="629"/>
      <c r="QAK76" s="629"/>
      <c r="QAL76" s="629"/>
      <c r="QAM76" s="629"/>
      <c r="QAN76" s="629"/>
      <c r="QAO76" s="629"/>
      <c r="QAP76" s="629"/>
      <c r="QAQ76" s="629"/>
      <c r="QAR76" s="629"/>
      <c r="QAS76" s="629"/>
      <c r="QAT76" s="629"/>
      <c r="QAU76" s="629"/>
      <c r="QAV76" s="629"/>
      <c r="QAW76" s="629"/>
      <c r="QAX76" s="629"/>
      <c r="QAY76" s="629"/>
      <c r="QAZ76" s="629"/>
      <c r="QBA76" s="629"/>
      <c r="QBB76" s="629"/>
      <c r="QBC76" s="629"/>
      <c r="QBD76" s="629"/>
      <c r="QBE76" s="629"/>
      <c r="QBF76" s="629"/>
      <c r="QBG76" s="629"/>
      <c r="QBH76" s="629"/>
      <c r="QBI76" s="629"/>
      <c r="QBJ76" s="629"/>
      <c r="QBK76" s="629"/>
      <c r="QBL76" s="629"/>
      <c r="QBM76" s="629"/>
      <c r="QBN76" s="629"/>
      <c r="QBO76" s="629"/>
      <c r="QBP76" s="629"/>
      <c r="QBQ76" s="629"/>
      <c r="QBR76" s="629"/>
      <c r="QBS76" s="629"/>
      <c r="QBT76" s="629"/>
      <c r="QBU76" s="629"/>
      <c r="QBV76" s="629"/>
      <c r="QBW76" s="629"/>
      <c r="QBX76" s="629"/>
      <c r="QBY76" s="629"/>
      <c r="QBZ76" s="629"/>
      <c r="QCA76" s="629"/>
      <c r="QCB76" s="629"/>
      <c r="QCC76" s="629"/>
      <c r="QCD76" s="629"/>
      <c r="QCE76" s="629"/>
      <c r="QCF76" s="629"/>
      <c r="QCG76" s="629"/>
      <c r="QCH76" s="629"/>
      <c r="QCI76" s="629"/>
      <c r="QCJ76" s="629"/>
      <c r="QCK76" s="629"/>
      <c r="QCL76" s="629"/>
      <c r="QCM76" s="629"/>
      <c r="QCN76" s="629"/>
      <c r="QCO76" s="629"/>
      <c r="QCP76" s="629"/>
      <c r="QCQ76" s="629"/>
      <c r="QCR76" s="629"/>
      <c r="QCS76" s="629"/>
      <c r="QCT76" s="629"/>
      <c r="QCU76" s="629"/>
      <c r="QCV76" s="629"/>
      <c r="QCW76" s="629"/>
      <c r="QCX76" s="629"/>
      <c r="QCY76" s="629"/>
      <c r="QCZ76" s="629"/>
      <c r="QDA76" s="629"/>
      <c r="QDB76" s="629"/>
      <c r="QDC76" s="629"/>
      <c r="QDD76" s="629"/>
      <c r="QDE76" s="629"/>
      <c r="QDF76" s="629"/>
      <c r="QDG76" s="629"/>
      <c r="QDH76" s="629"/>
      <c r="QDI76" s="629"/>
      <c r="QDJ76" s="629"/>
      <c r="QDK76" s="629"/>
      <c r="QDL76" s="629"/>
      <c r="QDM76" s="629"/>
      <c r="QDN76" s="629"/>
      <c r="QDO76" s="629"/>
      <c r="QDP76" s="629"/>
      <c r="QDQ76" s="629"/>
      <c r="QDR76" s="629"/>
      <c r="QDS76" s="629"/>
      <c r="QDT76" s="629"/>
      <c r="QDU76" s="629"/>
      <c r="QDV76" s="629"/>
      <c r="QDW76" s="629"/>
      <c r="QDX76" s="629"/>
      <c r="QDY76" s="629"/>
      <c r="QDZ76" s="629"/>
      <c r="QEA76" s="629"/>
      <c r="QEB76" s="629"/>
      <c r="QEC76" s="629"/>
      <c r="QED76" s="629"/>
      <c r="QEE76" s="629"/>
      <c r="QEF76" s="629"/>
      <c r="QEG76" s="629"/>
      <c r="QEH76" s="629"/>
      <c r="QEI76" s="629"/>
      <c r="QEJ76" s="629"/>
      <c r="QEK76" s="629"/>
      <c r="QEL76" s="629"/>
      <c r="QEM76" s="629"/>
      <c r="QEN76" s="629"/>
      <c r="QEO76" s="629"/>
      <c r="QEP76" s="629"/>
      <c r="QEQ76" s="629"/>
      <c r="QER76" s="629"/>
      <c r="QES76" s="629"/>
      <c r="QET76" s="629"/>
      <c r="QEU76" s="629"/>
      <c r="QEV76" s="629"/>
      <c r="QEW76" s="629"/>
      <c r="QEX76" s="629"/>
      <c r="QEY76" s="629"/>
      <c r="QEZ76" s="629"/>
      <c r="QFA76" s="629"/>
      <c r="QFB76" s="629"/>
      <c r="QFC76" s="629"/>
      <c r="QFD76" s="629"/>
      <c r="QFE76" s="629"/>
      <c r="QFF76" s="629"/>
      <c r="QFG76" s="629"/>
      <c r="QFH76" s="629"/>
      <c r="QFI76" s="629"/>
      <c r="QFJ76" s="629"/>
      <c r="QFK76" s="629"/>
      <c r="QFL76" s="629"/>
      <c r="QFM76" s="629"/>
      <c r="QFN76" s="629"/>
      <c r="QFO76" s="629"/>
      <c r="QFP76" s="629"/>
      <c r="QFQ76" s="629"/>
      <c r="QFR76" s="629"/>
      <c r="QFS76" s="629"/>
      <c r="QFT76" s="629"/>
      <c r="QFU76" s="629"/>
      <c r="QFV76" s="629"/>
      <c r="QFW76" s="629"/>
      <c r="QFX76" s="629"/>
      <c r="QFY76" s="629"/>
      <c r="QFZ76" s="629"/>
      <c r="QGA76" s="629"/>
      <c r="QGB76" s="629"/>
      <c r="QGC76" s="629"/>
      <c r="QGD76" s="629"/>
      <c r="QGE76" s="629"/>
      <c r="QGF76" s="629"/>
      <c r="QGG76" s="629"/>
      <c r="QGH76" s="629"/>
      <c r="QGI76" s="629"/>
      <c r="QGJ76" s="629"/>
      <c r="QGK76" s="629"/>
      <c r="QGL76" s="629"/>
      <c r="QGM76" s="629"/>
      <c r="QGN76" s="629"/>
      <c r="QGO76" s="629"/>
      <c r="QGP76" s="629"/>
      <c r="QGQ76" s="629"/>
      <c r="QGR76" s="629"/>
      <c r="QGS76" s="629"/>
      <c r="QGT76" s="629"/>
      <c r="QGU76" s="629"/>
      <c r="QGV76" s="629"/>
      <c r="QGW76" s="629"/>
      <c r="QGX76" s="629"/>
      <c r="QGY76" s="629"/>
      <c r="QGZ76" s="629"/>
      <c r="QHA76" s="629"/>
      <c r="QHB76" s="629"/>
      <c r="QHC76" s="629"/>
      <c r="QHD76" s="629"/>
      <c r="QHE76" s="629"/>
      <c r="QHF76" s="629"/>
      <c r="QHG76" s="629"/>
      <c r="QHH76" s="629"/>
      <c r="QHI76" s="629"/>
      <c r="QHJ76" s="629"/>
      <c r="QHK76" s="629"/>
      <c r="QHL76" s="629"/>
      <c r="QHM76" s="629"/>
      <c r="QHN76" s="629"/>
      <c r="QHO76" s="629"/>
      <c r="QHP76" s="629"/>
      <c r="QHQ76" s="629"/>
      <c r="QHR76" s="629"/>
      <c r="QHS76" s="629"/>
      <c r="QHT76" s="629"/>
      <c r="QHU76" s="629"/>
      <c r="QHV76" s="629"/>
      <c r="QHW76" s="629"/>
      <c r="QHX76" s="629"/>
      <c r="QHY76" s="629"/>
      <c r="QHZ76" s="629"/>
      <c r="QIA76" s="629"/>
      <c r="QIB76" s="629"/>
      <c r="QIC76" s="629"/>
      <c r="QID76" s="629"/>
      <c r="QIE76" s="629"/>
      <c r="QIF76" s="629"/>
      <c r="QIG76" s="629"/>
      <c r="QIH76" s="629"/>
      <c r="QII76" s="629"/>
      <c r="QIJ76" s="629"/>
      <c r="QIK76" s="629"/>
      <c r="QIL76" s="629"/>
      <c r="QIM76" s="629"/>
      <c r="QIN76" s="629"/>
      <c r="QIO76" s="629"/>
      <c r="QIP76" s="629"/>
      <c r="QIQ76" s="629"/>
      <c r="QIR76" s="629"/>
      <c r="QIS76" s="629"/>
      <c r="QIT76" s="629"/>
      <c r="QIU76" s="629"/>
      <c r="QIV76" s="629"/>
      <c r="QIW76" s="629"/>
      <c r="QIX76" s="629"/>
      <c r="QIY76" s="629"/>
      <c r="QIZ76" s="629"/>
      <c r="QJA76" s="629"/>
      <c r="QJB76" s="629"/>
      <c r="QJC76" s="629"/>
      <c r="QJD76" s="629"/>
      <c r="QJE76" s="629"/>
      <c r="QJF76" s="629"/>
      <c r="QJG76" s="629"/>
      <c r="QJH76" s="629"/>
      <c r="QJI76" s="629"/>
      <c r="QJJ76" s="629"/>
      <c r="QJK76" s="629"/>
      <c r="QJL76" s="629"/>
      <c r="QJM76" s="629"/>
      <c r="QJN76" s="629"/>
      <c r="QJO76" s="629"/>
      <c r="QJP76" s="629"/>
      <c r="QJQ76" s="629"/>
      <c r="QJR76" s="629"/>
      <c r="QJS76" s="629"/>
      <c r="QJT76" s="629"/>
      <c r="QJU76" s="629"/>
      <c r="QJV76" s="629"/>
      <c r="QJW76" s="629"/>
      <c r="QJX76" s="629"/>
      <c r="QJY76" s="629"/>
      <c r="QJZ76" s="629"/>
      <c r="QKA76" s="629"/>
      <c r="QKB76" s="629"/>
      <c r="QKC76" s="629"/>
      <c r="QKD76" s="629"/>
      <c r="QKE76" s="629"/>
      <c r="QKF76" s="629"/>
      <c r="QKG76" s="629"/>
      <c r="QKH76" s="629"/>
      <c r="QKI76" s="629"/>
      <c r="QKJ76" s="629"/>
      <c r="QKK76" s="629"/>
      <c r="QKL76" s="629"/>
      <c r="QKM76" s="629"/>
      <c r="QKN76" s="629"/>
      <c r="QKO76" s="629"/>
      <c r="QKP76" s="629"/>
      <c r="QKQ76" s="629"/>
      <c r="QKR76" s="629"/>
      <c r="QKS76" s="629"/>
      <c r="QKT76" s="629"/>
      <c r="QKU76" s="629"/>
      <c r="QKV76" s="629"/>
      <c r="QKW76" s="629"/>
      <c r="QKX76" s="629"/>
      <c r="QKY76" s="629"/>
      <c r="QKZ76" s="629"/>
      <c r="QLA76" s="629"/>
      <c r="QLB76" s="629"/>
      <c r="QLC76" s="629"/>
      <c r="QLD76" s="629"/>
      <c r="QLE76" s="629"/>
      <c r="QLF76" s="629"/>
      <c r="QLG76" s="629"/>
      <c r="QLH76" s="629"/>
      <c r="QLI76" s="629"/>
      <c r="QLJ76" s="629"/>
      <c r="QLK76" s="629"/>
      <c r="QLL76" s="629"/>
      <c r="QLM76" s="629"/>
      <c r="QLN76" s="629"/>
      <c r="QLO76" s="629"/>
      <c r="QLP76" s="629"/>
      <c r="QLQ76" s="629"/>
      <c r="QLR76" s="629"/>
      <c r="QLS76" s="629"/>
      <c r="QLT76" s="629"/>
      <c r="QLU76" s="629"/>
      <c r="QLV76" s="629"/>
      <c r="QLW76" s="629"/>
      <c r="QLX76" s="629"/>
      <c r="QLY76" s="629"/>
      <c r="QLZ76" s="629"/>
      <c r="QMA76" s="629"/>
      <c r="QMB76" s="629"/>
      <c r="QMC76" s="629"/>
      <c r="QMD76" s="629"/>
      <c r="QME76" s="629"/>
      <c r="QMF76" s="629"/>
      <c r="QMG76" s="629"/>
      <c r="QMH76" s="629"/>
      <c r="QMI76" s="629"/>
      <c r="QMJ76" s="629"/>
      <c r="QMK76" s="629"/>
      <c r="QML76" s="629"/>
      <c r="QMM76" s="629"/>
      <c r="QMN76" s="629"/>
      <c r="QMO76" s="629"/>
      <c r="QMP76" s="629"/>
      <c r="QMQ76" s="629"/>
      <c r="QMR76" s="629"/>
      <c r="QMS76" s="629"/>
      <c r="QMT76" s="629"/>
      <c r="QMU76" s="629"/>
      <c r="QMV76" s="629"/>
      <c r="QMW76" s="629"/>
      <c r="QMX76" s="629"/>
      <c r="QMY76" s="629"/>
      <c r="QMZ76" s="629"/>
      <c r="QNA76" s="629"/>
      <c r="QNB76" s="629"/>
      <c r="QNC76" s="629"/>
      <c r="QND76" s="629"/>
      <c r="QNE76" s="629"/>
      <c r="QNF76" s="629"/>
      <c r="QNG76" s="629"/>
      <c r="QNH76" s="629"/>
      <c r="QNI76" s="629"/>
      <c r="QNJ76" s="629"/>
      <c r="QNK76" s="629"/>
      <c r="QNL76" s="629"/>
      <c r="QNM76" s="629"/>
      <c r="QNN76" s="629"/>
      <c r="QNO76" s="629"/>
      <c r="QNP76" s="629"/>
      <c r="QNQ76" s="629"/>
      <c r="QNR76" s="629"/>
      <c r="QNS76" s="629"/>
      <c r="QNT76" s="629"/>
      <c r="QNU76" s="629"/>
      <c r="QNV76" s="629"/>
      <c r="QNW76" s="629"/>
      <c r="QNX76" s="629"/>
      <c r="QNY76" s="629"/>
      <c r="QNZ76" s="629"/>
      <c r="QOA76" s="629"/>
      <c r="QOB76" s="629"/>
      <c r="QOC76" s="629"/>
      <c r="QOD76" s="629"/>
      <c r="QOE76" s="629"/>
      <c r="QOF76" s="629"/>
      <c r="QOG76" s="629"/>
      <c r="QOH76" s="629"/>
      <c r="QOI76" s="629"/>
      <c r="QOJ76" s="629"/>
      <c r="QOK76" s="629"/>
      <c r="QOL76" s="629"/>
      <c r="QOM76" s="629"/>
      <c r="QON76" s="629"/>
      <c r="QOO76" s="629"/>
      <c r="QOP76" s="629"/>
      <c r="QOQ76" s="629"/>
      <c r="QOR76" s="629"/>
      <c r="QOS76" s="629"/>
      <c r="QOT76" s="629"/>
      <c r="QOU76" s="629"/>
      <c r="QOV76" s="629"/>
      <c r="QOW76" s="629"/>
      <c r="QOX76" s="629"/>
      <c r="QOY76" s="629"/>
      <c r="QOZ76" s="629"/>
      <c r="QPA76" s="629"/>
      <c r="QPB76" s="629"/>
      <c r="QPC76" s="629"/>
      <c r="QPD76" s="629"/>
      <c r="QPE76" s="629"/>
      <c r="QPF76" s="629"/>
      <c r="QPG76" s="629"/>
      <c r="QPH76" s="629"/>
      <c r="QPI76" s="629"/>
      <c r="QPJ76" s="629"/>
      <c r="QPK76" s="629"/>
      <c r="QPL76" s="629"/>
      <c r="QPM76" s="629"/>
      <c r="QPN76" s="629"/>
      <c r="QPO76" s="629"/>
      <c r="QPP76" s="629"/>
      <c r="QPQ76" s="629"/>
      <c r="QPR76" s="629"/>
      <c r="QPS76" s="629"/>
      <c r="QPT76" s="629"/>
      <c r="QPU76" s="629"/>
      <c r="QPV76" s="629"/>
      <c r="QPW76" s="629"/>
      <c r="QPX76" s="629"/>
      <c r="QPY76" s="629"/>
      <c r="QPZ76" s="629"/>
      <c r="QQA76" s="629"/>
      <c r="QQB76" s="629"/>
      <c r="QQC76" s="629"/>
      <c r="QQD76" s="629"/>
      <c r="QQE76" s="629"/>
      <c r="QQF76" s="629"/>
      <c r="QQG76" s="629"/>
      <c r="QQH76" s="629"/>
      <c r="QQI76" s="629"/>
      <c r="QQJ76" s="629"/>
      <c r="QQK76" s="629"/>
      <c r="QQL76" s="629"/>
      <c r="QQM76" s="629"/>
      <c r="QQN76" s="629"/>
      <c r="QQO76" s="629"/>
      <c r="QQP76" s="629"/>
      <c r="QQQ76" s="629"/>
      <c r="QQR76" s="629"/>
      <c r="QQS76" s="629"/>
      <c r="QQT76" s="629"/>
      <c r="QQU76" s="629"/>
      <c r="QQV76" s="629"/>
      <c r="QQW76" s="629"/>
      <c r="QQX76" s="629"/>
      <c r="QQY76" s="629"/>
      <c r="QQZ76" s="629"/>
      <c r="QRA76" s="629"/>
      <c r="QRB76" s="629"/>
      <c r="QRC76" s="629"/>
      <c r="QRD76" s="629"/>
      <c r="QRE76" s="629"/>
      <c r="QRF76" s="629"/>
      <c r="QRG76" s="629"/>
      <c r="QRH76" s="629"/>
      <c r="QRI76" s="629"/>
      <c r="QRJ76" s="629"/>
      <c r="QRK76" s="629"/>
      <c r="QRL76" s="629"/>
      <c r="QRM76" s="629"/>
      <c r="QRN76" s="629"/>
      <c r="QRO76" s="629"/>
      <c r="QRP76" s="629"/>
      <c r="QRQ76" s="629"/>
      <c r="QRR76" s="629"/>
      <c r="QRS76" s="629"/>
      <c r="QRT76" s="629"/>
      <c r="QRU76" s="629"/>
      <c r="QRV76" s="629"/>
      <c r="QRW76" s="629"/>
      <c r="QRX76" s="629"/>
      <c r="QRY76" s="629"/>
      <c r="QRZ76" s="629"/>
      <c r="QSA76" s="629"/>
      <c r="QSB76" s="629"/>
      <c r="QSC76" s="629"/>
      <c r="QSD76" s="629"/>
      <c r="QSE76" s="629"/>
      <c r="QSF76" s="629"/>
      <c r="QSG76" s="629"/>
      <c r="QSH76" s="629"/>
      <c r="QSI76" s="629"/>
      <c r="QSJ76" s="629"/>
      <c r="QSK76" s="629"/>
      <c r="QSL76" s="629"/>
      <c r="QSM76" s="629"/>
      <c r="QSN76" s="629"/>
      <c r="QSO76" s="629"/>
      <c r="QSP76" s="629"/>
      <c r="QSQ76" s="629"/>
      <c r="QSR76" s="629"/>
      <c r="QSS76" s="629"/>
      <c r="QST76" s="629"/>
      <c r="QSU76" s="629"/>
      <c r="QSV76" s="629"/>
      <c r="QSW76" s="629"/>
      <c r="QSX76" s="629"/>
      <c r="QSY76" s="629"/>
      <c r="QSZ76" s="629"/>
      <c r="QTA76" s="629"/>
      <c r="QTB76" s="629"/>
      <c r="QTC76" s="629"/>
      <c r="QTD76" s="629"/>
      <c r="QTE76" s="629"/>
      <c r="QTF76" s="629"/>
      <c r="QTG76" s="629"/>
      <c r="QTH76" s="629"/>
      <c r="QTI76" s="629"/>
      <c r="QTJ76" s="629"/>
      <c r="QTK76" s="629"/>
      <c r="QTL76" s="629"/>
      <c r="QTM76" s="629"/>
      <c r="QTN76" s="629"/>
      <c r="QTO76" s="629"/>
      <c r="QTP76" s="629"/>
      <c r="QTQ76" s="629"/>
      <c r="QTR76" s="629"/>
      <c r="QTS76" s="629"/>
      <c r="QTT76" s="629"/>
      <c r="QTU76" s="629"/>
      <c r="QTV76" s="629"/>
      <c r="QTW76" s="629"/>
      <c r="QTX76" s="629"/>
      <c r="QTY76" s="629"/>
      <c r="QTZ76" s="629"/>
      <c r="QUA76" s="629"/>
      <c r="QUB76" s="629"/>
      <c r="QUC76" s="629"/>
      <c r="QUD76" s="629"/>
      <c r="QUE76" s="629"/>
      <c r="QUF76" s="629"/>
      <c r="QUG76" s="629"/>
      <c r="QUH76" s="629"/>
      <c r="QUI76" s="629"/>
      <c r="QUJ76" s="629"/>
      <c r="QUK76" s="629"/>
      <c r="QUL76" s="629"/>
      <c r="QUM76" s="629"/>
      <c r="QUN76" s="629"/>
      <c r="QUO76" s="629"/>
      <c r="QUP76" s="629"/>
      <c r="QUQ76" s="629"/>
      <c r="QUR76" s="629"/>
      <c r="QUS76" s="629"/>
      <c r="QUT76" s="629"/>
      <c r="QUU76" s="629"/>
      <c r="QUV76" s="629"/>
      <c r="QUW76" s="629"/>
      <c r="QUX76" s="629"/>
      <c r="QUY76" s="629"/>
      <c r="QUZ76" s="629"/>
      <c r="QVA76" s="629"/>
      <c r="QVB76" s="629"/>
      <c r="QVC76" s="629"/>
      <c r="QVD76" s="629"/>
      <c r="QVE76" s="629"/>
      <c r="QVF76" s="629"/>
      <c r="QVG76" s="629"/>
      <c r="QVH76" s="629"/>
      <c r="QVI76" s="629"/>
      <c r="QVJ76" s="629"/>
      <c r="QVK76" s="629"/>
      <c r="QVL76" s="629"/>
      <c r="QVM76" s="629"/>
      <c r="QVN76" s="629"/>
      <c r="QVO76" s="629"/>
      <c r="QVP76" s="629"/>
      <c r="QVQ76" s="629"/>
      <c r="QVR76" s="629"/>
      <c r="QVS76" s="629"/>
      <c r="QVT76" s="629"/>
      <c r="QVU76" s="629"/>
      <c r="QVV76" s="629"/>
      <c r="QVW76" s="629"/>
      <c r="QVX76" s="629"/>
      <c r="QVY76" s="629"/>
      <c r="QVZ76" s="629"/>
      <c r="QWA76" s="629"/>
      <c r="QWB76" s="629"/>
      <c r="QWC76" s="629"/>
      <c r="QWD76" s="629"/>
      <c r="QWE76" s="629"/>
      <c r="QWF76" s="629"/>
      <c r="QWG76" s="629"/>
      <c r="QWH76" s="629"/>
      <c r="QWI76" s="629"/>
      <c r="QWJ76" s="629"/>
      <c r="QWK76" s="629"/>
      <c r="QWL76" s="629"/>
      <c r="QWM76" s="629"/>
      <c r="QWN76" s="629"/>
      <c r="QWO76" s="629"/>
      <c r="QWP76" s="629"/>
      <c r="QWQ76" s="629"/>
      <c r="QWR76" s="629"/>
      <c r="QWS76" s="629"/>
      <c r="QWT76" s="629"/>
      <c r="QWU76" s="629"/>
      <c r="QWV76" s="629"/>
      <c r="QWW76" s="629"/>
      <c r="QWX76" s="629"/>
      <c r="QWY76" s="629"/>
      <c r="QWZ76" s="629"/>
      <c r="QXA76" s="629"/>
      <c r="QXB76" s="629"/>
      <c r="QXC76" s="629"/>
      <c r="QXD76" s="629"/>
      <c r="QXE76" s="629"/>
      <c r="QXF76" s="629"/>
      <c r="QXG76" s="629"/>
      <c r="QXH76" s="629"/>
      <c r="QXI76" s="629"/>
      <c r="QXJ76" s="629"/>
      <c r="QXK76" s="629"/>
      <c r="QXL76" s="629"/>
      <c r="QXM76" s="629"/>
      <c r="QXN76" s="629"/>
      <c r="QXO76" s="629"/>
      <c r="QXP76" s="629"/>
      <c r="QXQ76" s="629"/>
      <c r="QXR76" s="629"/>
      <c r="QXS76" s="629"/>
      <c r="QXT76" s="629"/>
      <c r="QXU76" s="629"/>
      <c r="QXV76" s="629"/>
      <c r="QXW76" s="629"/>
      <c r="QXX76" s="629"/>
      <c r="QXY76" s="629"/>
      <c r="QXZ76" s="629"/>
      <c r="QYA76" s="629"/>
      <c r="QYB76" s="629"/>
      <c r="QYC76" s="629"/>
      <c r="QYD76" s="629"/>
      <c r="QYE76" s="629"/>
      <c r="QYF76" s="629"/>
      <c r="QYG76" s="629"/>
      <c r="QYH76" s="629"/>
      <c r="QYI76" s="629"/>
      <c r="QYJ76" s="629"/>
      <c r="QYK76" s="629"/>
      <c r="QYL76" s="629"/>
      <c r="QYM76" s="629"/>
      <c r="QYN76" s="629"/>
      <c r="QYO76" s="629"/>
      <c r="QYP76" s="629"/>
      <c r="QYQ76" s="629"/>
      <c r="QYR76" s="629"/>
      <c r="QYS76" s="629"/>
      <c r="QYT76" s="629"/>
      <c r="QYU76" s="629"/>
      <c r="QYV76" s="629"/>
      <c r="QYW76" s="629"/>
      <c r="QYX76" s="629"/>
      <c r="QYY76" s="629"/>
      <c r="QYZ76" s="629"/>
      <c r="QZA76" s="629"/>
      <c r="QZB76" s="629"/>
      <c r="QZC76" s="629"/>
      <c r="QZD76" s="629"/>
      <c r="QZE76" s="629"/>
      <c r="QZF76" s="629"/>
      <c r="QZG76" s="629"/>
      <c r="QZH76" s="629"/>
      <c r="QZI76" s="629"/>
      <c r="QZJ76" s="629"/>
      <c r="QZK76" s="629"/>
      <c r="QZL76" s="629"/>
      <c r="QZM76" s="629"/>
      <c r="QZN76" s="629"/>
      <c r="QZO76" s="629"/>
      <c r="QZP76" s="629"/>
      <c r="QZQ76" s="629"/>
      <c r="QZR76" s="629"/>
      <c r="QZS76" s="629"/>
      <c r="QZT76" s="629"/>
      <c r="QZU76" s="629"/>
      <c r="QZV76" s="629"/>
      <c r="QZW76" s="629"/>
      <c r="QZX76" s="629"/>
      <c r="QZY76" s="629"/>
      <c r="QZZ76" s="629"/>
      <c r="RAA76" s="629"/>
      <c r="RAB76" s="629"/>
      <c r="RAC76" s="629"/>
      <c r="RAD76" s="629"/>
      <c r="RAE76" s="629"/>
      <c r="RAF76" s="629"/>
      <c r="RAG76" s="629"/>
      <c r="RAH76" s="629"/>
      <c r="RAI76" s="629"/>
      <c r="RAJ76" s="629"/>
      <c r="RAK76" s="629"/>
      <c r="RAL76" s="629"/>
      <c r="RAM76" s="629"/>
      <c r="RAN76" s="629"/>
      <c r="RAO76" s="629"/>
      <c r="RAP76" s="629"/>
      <c r="RAQ76" s="629"/>
      <c r="RAR76" s="629"/>
      <c r="RAS76" s="629"/>
      <c r="RAT76" s="629"/>
      <c r="RAU76" s="629"/>
      <c r="RAV76" s="629"/>
      <c r="RAW76" s="629"/>
      <c r="RAX76" s="629"/>
      <c r="RAY76" s="629"/>
      <c r="RAZ76" s="629"/>
      <c r="RBA76" s="629"/>
      <c r="RBB76" s="629"/>
      <c r="RBC76" s="629"/>
      <c r="RBD76" s="629"/>
      <c r="RBE76" s="629"/>
      <c r="RBF76" s="629"/>
      <c r="RBG76" s="629"/>
      <c r="RBH76" s="629"/>
      <c r="RBI76" s="629"/>
      <c r="RBJ76" s="629"/>
      <c r="RBK76" s="629"/>
      <c r="RBL76" s="629"/>
      <c r="RBM76" s="629"/>
      <c r="RBN76" s="629"/>
      <c r="RBO76" s="629"/>
      <c r="RBP76" s="629"/>
      <c r="RBQ76" s="629"/>
      <c r="RBR76" s="629"/>
      <c r="RBS76" s="629"/>
      <c r="RBT76" s="629"/>
      <c r="RBU76" s="629"/>
      <c r="RBV76" s="629"/>
      <c r="RBW76" s="629"/>
      <c r="RBX76" s="629"/>
      <c r="RBY76" s="629"/>
      <c r="RBZ76" s="629"/>
      <c r="RCA76" s="629"/>
      <c r="RCB76" s="629"/>
      <c r="RCC76" s="629"/>
      <c r="RCD76" s="629"/>
      <c r="RCE76" s="629"/>
      <c r="RCF76" s="629"/>
      <c r="RCG76" s="629"/>
      <c r="RCH76" s="629"/>
      <c r="RCI76" s="629"/>
      <c r="RCJ76" s="629"/>
      <c r="RCK76" s="629"/>
      <c r="RCL76" s="629"/>
      <c r="RCM76" s="629"/>
      <c r="RCN76" s="629"/>
      <c r="RCO76" s="629"/>
      <c r="RCP76" s="629"/>
      <c r="RCQ76" s="629"/>
      <c r="RCR76" s="629"/>
      <c r="RCS76" s="629"/>
      <c r="RCT76" s="629"/>
      <c r="RCU76" s="629"/>
      <c r="RCV76" s="629"/>
      <c r="RCW76" s="629"/>
      <c r="RCX76" s="629"/>
      <c r="RCY76" s="629"/>
      <c r="RCZ76" s="629"/>
      <c r="RDA76" s="629"/>
      <c r="RDB76" s="629"/>
      <c r="RDC76" s="629"/>
      <c r="RDD76" s="629"/>
      <c r="RDE76" s="629"/>
      <c r="RDF76" s="629"/>
      <c r="RDG76" s="629"/>
      <c r="RDH76" s="629"/>
      <c r="RDI76" s="629"/>
      <c r="RDJ76" s="629"/>
      <c r="RDK76" s="629"/>
      <c r="RDL76" s="629"/>
      <c r="RDM76" s="629"/>
      <c r="RDN76" s="629"/>
      <c r="RDO76" s="629"/>
      <c r="RDP76" s="629"/>
      <c r="RDQ76" s="629"/>
      <c r="RDR76" s="629"/>
      <c r="RDS76" s="629"/>
      <c r="RDT76" s="629"/>
      <c r="RDU76" s="629"/>
      <c r="RDV76" s="629"/>
      <c r="RDW76" s="629"/>
      <c r="RDX76" s="629"/>
      <c r="RDY76" s="629"/>
      <c r="RDZ76" s="629"/>
      <c r="REA76" s="629"/>
      <c r="REB76" s="629"/>
      <c r="REC76" s="629"/>
      <c r="RED76" s="629"/>
      <c r="REE76" s="629"/>
      <c r="REF76" s="629"/>
      <c r="REG76" s="629"/>
      <c r="REH76" s="629"/>
      <c r="REI76" s="629"/>
      <c r="REJ76" s="629"/>
      <c r="REK76" s="629"/>
      <c r="REL76" s="629"/>
      <c r="REM76" s="629"/>
      <c r="REN76" s="629"/>
      <c r="REO76" s="629"/>
      <c r="REP76" s="629"/>
      <c r="REQ76" s="629"/>
      <c r="RER76" s="629"/>
      <c r="RES76" s="629"/>
      <c r="RET76" s="629"/>
      <c r="REU76" s="629"/>
      <c r="REV76" s="629"/>
      <c r="REW76" s="629"/>
      <c r="REX76" s="629"/>
      <c r="REY76" s="629"/>
      <c r="REZ76" s="629"/>
      <c r="RFA76" s="629"/>
      <c r="RFB76" s="629"/>
      <c r="RFC76" s="629"/>
      <c r="RFD76" s="629"/>
      <c r="RFE76" s="629"/>
      <c r="RFF76" s="629"/>
      <c r="RFG76" s="629"/>
      <c r="RFH76" s="629"/>
      <c r="RFI76" s="629"/>
      <c r="RFJ76" s="629"/>
      <c r="RFK76" s="629"/>
      <c r="RFL76" s="629"/>
      <c r="RFM76" s="629"/>
      <c r="RFN76" s="629"/>
      <c r="RFO76" s="629"/>
      <c r="RFP76" s="629"/>
      <c r="RFQ76" s="629"/>
      <c r="RFR76" s="629"/>
      <c r="RFS76" s="629"/>
      <c r="RFT76" s="629"/>
      <c r="RFU76" s="629"/>
      <c r="RFV76" s="629"/>
      <c r="RFW76" s="629"/>
      <c r="RFX76" s="629"/>
      <c r="RFY76" s="629"/>
      <c r="RFZ76" s="629"/>
      <c r="RGA76" s="629"/>
      <c r="RGB76" s="629"/>
      <c r="RGC76" s="629"/>
      <c r="RGD76" s="629"/>
      <c r="RGE76" s="629"/>
      <c r="RGF76" s="629"/>
      <c r="RGG76" s="629"/>
      <c r="RGH76" s="629"/>
      <c r="RGI76" s="629"/>
      <c r="RGJ76" s="629"/>
      <c r="RGK76" s="629"/>
      <c r="RGL76" s="629"/>
      <c r="RGM76" s="629"/>
      <c r="RGN76" s="629"/>
      <c r="RGO76" s="629"/>
      <c r="RGP76" s="629"/>
      <c r="RGQ76" s="629"/>
      <c r="RGR76" s="629"/>
      <c r="RGS76" s="629"/>
      <c r="RGT76" s="629"/>
      <c r="RGU76" s="629"/>
      <c r="RGV76" s="629"/>
      <c r="RGW76" s="629"/>
      <c r="RGX76" s="629"/>
      <c r="RGY76" s="629"/>
      <c r="RGZ76" s="629"/>
      <c r="RHA76" s="629"/>
      <c r="RHB76" s="629"/>
      <c r="RHC76" s="629"/>
      <c r="RHD76" s="629"/>
      <c r="RHE76" s="629"/>
      <c r="RHF76" s="629"/>
      <c r="RHG76" s="629"/>
      <c r="RHH76" s="629"/>
      <c r="RHI76" s="629"/>
      <c r="RHJ76" s="629"/>
      <c r="RHK76" s="629"/>
      <c r="RHL76" s="629"/>
      <c r="RHM76" s="629"/>
      <c r="RHN76" s="629"/>
      <c r="RHO76" s="629"/>
      <c r="RHP76" s="629"/>
      <c r="RHQ76" s="629"/>
      <c r="RHR76" s="629"/>
      <c r="RHS76" s="629"/>
      <c r="RHT76" s="629"/>
      <c r="RHU76" s="629"/>
      <c r="RHV76" s="629"/>
      <c r="RHW76" s="629"/>
      <c r="RHX76" s="629"/>
      <c r="RHY76" s="629"/>
      <c r="RHZ76" s="629"/>
      <c r="RIA76" s="629"/>
      <c r="RIB76" s="629"/>
      <c r="RIC76" s="629"/>
      <c r="RID76" s="629"/>
      <c r="RIE76" s="629"/>
      <c r="RIF76" s="629"/>
      <c r="RIG76" s="629"/>
      <c r="RIH76" s="629"/>
      <c r="RII76" s="629"/>
      <c r="RIJ76" s="629"/>
      <c r="RIK76" s="629"/>
      <c r="RIL76" s="629"/>
      <c r="RIM76" s="629"/>
      <c r="RIN76" s="629"/>
      <c r="RIO76" s="629"/>
      <c r="RIP76" s="629"/>
      <c r="RIQ76" s="629"/>
      <c r="RIR76" s="629"/>
      <c r="RIS76" s="629"/>
      <c r="RIT76" s="629"/>
      <c r="RIU76" s="629"/>
      <c r="RIV76" s="629"/>
      <c r="RIW76" s="629"/>
      <c r="RIX76" s="629"/>
      <c r="RIY76" s="629"/>
      <c r="RIZ76" s="629"/>
      <c r="RJA76" s="629"/>
      <c r="RJB76" s="629"/>
      <c r="RJC76" s="629"/>
      <c r="RJD76" s="629"/>
      <c r="RJE76" s="629"/>
      <c r="RJF76" s="629"/>
      <c r="RJG76" s="629"/>
      <c r="RJH76" s="629"/>
      <c r="RJI76" s="629"/>
      <c r="RJJ76" s="629"/>
      <c r="RJK76" s="629"/>
      <c r="RJL76" s="629"/>
      <c r="RJM76" s="629"/>
      <c r="RJN76" s="629"/>
      <c r="RJO76" s="629"/>
      <c r="RJP76" s="629"/>
      <c r="RJQ76" s="629"/>
      <c r="RJR76" s="629"/>
      <c r="RJS76" s="629"/>
      <c r="RJT76" s="629"/>
      <c r="RJU76" s="629"/>
      <c r="RJV76" s="629"/>
      <c r="RJW76" s="629"/>
      <c r="RJX76" s="629"/>
      <c r="RJY76" s="629"/>
      <c r="RJZ76" s="629"/>
      <c r="RKA76" s="629"/>
      <c r="RKB76" s="629"/>
      <c r="RKC76" s="629"/>
      <c r="RKD76" s="629"/>
      <c r="RKE76" s="629"/>
      <c r="RKF76" s="629"/>
      <c r="RKG76" s="629"/>
      <c r="RKH76" s="629"/>
      <c r="RKI76" s="629"/>
      <c r="RKJ76" s="629"/>
      <c r="RKK76" s="629"/>
      <c r="RKL76" s="629"/>
      <c r="RKM76" s="629"/>
      <c r="RKN76" s="629"/>
      <c r="RKO76" s="629"/>
      <c r="RKP76" s="629"/>
      <c r="RKQ76" s="629"/>
      <c r="RKR76" s="629"/>
      <c r="RKS76" s="629"/>
      <c r="RKT76" s="629"/>
      <c r="RKU76" s="629"/>
      <c r="RKV76" s="629"/>
      <c r="RKW76" s="629"/>
      <c r="RKX76" s="629"/>
      <c r="RKY76" s="629"/>
      <c r="RKZ76" s="629"/>
      <c r="RLA76" s="629"/>
      <c r="RLB76" s="629"/>
      <c r="RLC76" s="629"/>
      <c r="RLD76" s="629"/>
      <c r="RLE76" s="629"/>
      <c r="RLF76" s="629"/>
      <c r="RLG76" s="629"/>
      <c r="RLH76" s="629"/>
      <c r="RLI76" s="629"/>
      <c r="RLJ76" s="629"/>
      <c r="RLK76" s="629"/>
      <c r="RLL76" s="629"/>
      <c r="RLM76" s="629"/>
      <c r="RLN76" s="629"/>
      <c r="RLO76" s="629"/>
      <c r="RLP76" s="629"/>
      <c r="RLQ76" s="629"/>
      <c r="RLR76" s="629"/>
      <c r="RLS76" s="629"/>
      <c r="RLT76" s="629"/>
      <c r="RLU76" s="629"/>
      <c r="RLV76" s="629"/>
      <c r="RLW76" s="629"/>
      <c r="RLX76" s="629"/>
      <c r="RLY76" s="629"/>
      <c r="RLZ76" s="629"/>
      <c r="RMA76" s="629"/>
      <c r="RMB76" s="629"/>
      <c r="RMC76" s="629"/>
      <c r="RMD76" s="629"/>
      <c r="RME76" s="629"/>
      <c r="RMF76" s="629"/>
      <c r="RMG76" s="629"/>
      <c r="RMH76" s="629"/>
      <c r="RMI76" s="629"/>
      <c r="RMJ76" s="629"/>
      <c r="RMK76" s="629"/>
      <c r="RML76" s="629"/>
      <c r="RMM76" s="629"/>
      <c r="RMN76" s="629"/>
      <c r="RMO76" s="629"/>
      <c r="RMP76" s="629"/>
      <c r="RMQ76" s="629"/>
      <c r="RMR76" s="629"/>
      <c r="RMS76" s="629"/>
      <c r="RMT76" s="629"/>
      <c r="RMU76" s="629"/>
      <c r="RMV76" s="629"/>
      <c r="RMW76" s="629"/>
      <c r="RMX76" s="629"/>
      <c r="RMY76" s="629"/>
      <c r="RMZ76" s="629"/>
      <c r="RNA76" s="629"/>
      <c r="RNB76" s="629"/>
      <c r="RNC76" s="629"/>
      <c r="RND76" s="629"/>
      <c r="RNE76" s="629"/>
      <c r="RNF76" s="629"/>
      <c r="RNG76" s="629"/>
      <c r="RNH76" s="629"/>
      <c r="RNI76" s="629"/>
      <c r="RNJ76" s="629"/>
      <c r="RNK76" s="629"/>
      <c r="RNL76" s="629"/>
      <c r="RNM76" s="629"/>
      <c r="RNN76" s="629"/>
      <c r="RNO76" s="629"/>
      <c r="RNP76" s="629"/>
      <c r="RNQ76" s="629"/>
      <c r="RNR76" s="629"/>
      <c r="RNS76" s="629"/>
      <c r="RNT76" s="629"/>
      <c r="RNU76" s="629"/>
      <c r="RNV76" s="629"/>
      <c r="RNW76" s="629"/>
      <c r="RNX76" s="629"/>
      <c r="RNY76" s="629"/>
      <c r="RNZ76" s="629"/>
      <c r="ROA76" s="629"/>
      <c r="ROB76" s="629"/>
      <c r="ROC76" s="629"/>
      <c r="ROD76" s="629"/>
      <c r="ROE76" s="629"/>
      <c r="ROF76" s="629"/>
      <c r="ROG76" s="629"/>
      <c r="ROH76" s="629"/>
      <c r="ROI76" s="629"/>
      <c r="ROJ76" s="629"/>
      <c r="ROK76" s="629"/>
      <c r="ROL76" s="629"/>
      <c r="ROM76" s="629"/>
      <c r="RON76" s="629"/>
      <c r="ROO76" s="629"/>
      <c r="ROP76" s="629"/>
      <c r="ROQ76" s="629"/>
      <c r="ROR76" s="629"/>
      <c r="ROS76" s="629"/>
      <c r="ROT76" s="629"/>
      <c r="ROU76" s="629"/>
      <c r="ROV76" s="629"/>
      <c r="ROW76" s="629"/>
      <c r="ROX76" s="629"/>
      <c r="ROY76" s="629"/>
      <c r="ROZ76" s="629"/>
      <c r="RPA76" s="629"/>
      <c r="RPB76" s="629"/>
      <c r="RPC76" s="629"/>
      <c r="RPD76" s="629"/>
      <c r="RPE76" s="629"/>
      <c r="RPF76" s="629"/>
      <c r="RPG76" s="629"/>
      <c r="RPH76" s="629"/>
      <c r="RPI76" s="629"/>
      <c r="RPJ76" s="629"/>
      <c r="RPK76" s="629"/>
      <c r="RPL76" s="629"/>
      <c r="RPM76" s="629"/>
      <c r="RPN76" s="629"/>
      <c r="RPO76" s="629"/>
      <c r="RPP76" s="629"/>
      <c r="RPQ76" s="629"/>
      <c r="RPR76" s="629"/>
      <c r="RPS76" s="629"/>
      <c r="RPT76" s="629"/>
      <c r="RPU76" s="629"/>
      <c r="RPV76" s="629"/>
      <c r="RPW76" s="629"/>
      <c r="RPX76" s="629"/>
      <c r="RPY76" s="629"/>
      <c r="RPZ76" s="629"/>
      <c r="RQA76" s="629"/>
      <c r="RQB76" s="629"/>
      <c r="RQC76" s="629"/>
      <c r="RQD76" s="629"/>
      <c r="RQE76" s="629"/>
      <c r="RQF76" s="629"/>
      <c r="RQG76" s="629"/>
      <c r="RQH76" s="629"/>
      <c r="RQI76" s="629"/>
      <c r="RQJ76" s="629"/>
      <c r="RQK76" s="629"/>
      <c r="RQL76" s="629"/>
      <c r="RQM76" s="629"/>
      <c r="RQN76" s="629"/>
      <c r="RQO76" s="629"/>
      <c r="RQP76" s="629"/>
      <c r="RQQ76" s="629"/>
      <c r="RQR76" s="629"/>
      <c r="RQS76" s="629"/>
      <c r="RQT76" s="629"/>
      <c r="RQU76" s="629"/>
      <c r="RQV76" s="629"/>
      <c r="RQW76" s="629"/>
      <c r="RQX76" s="629"/>
      <c r="RQY76" s="629"/>
      <c r="RQZ76" s="629"/>
      <c r="RRA76" s="629"/>
      <c r="RRB76" s="629"/>
      <c r="RRC76" s="629"/>
      <c r="RRD76" s="629"/>
      <c r="RRE76" s="629"/>
      <c r="RRF76" s="629"/>
      <c r="RRG76" s="629"/>
      <c r="RRH76" s="629"/>
      <c r="RRI76" s="629"/>
      <c r="RRJ76" s="629"/>
      <c r="RRK76" s="629"/>
      <c r="RRL76" s="629"/>
      <c r="RRM76" s="629"/>
      <c r="RRN76" s="629"/>
      <c r="RRO76" s="629"/>
      <c r="RRP76" s="629"/>
      <c r="RRQ76" s="629"/>
      <c r="RRR76" s="629"/>
      <c r="RRS76" s="629"/>
      <c r="RRT76" s="629"/>
      <c r="RRU76" s="629"/>
      <c r="RRV76" s="629"/>
      <c r="RRW76" s="629"/>
      <c r="RRX76" s="629"/>
      <c r="RRY76" s="629"/>
      <c r="RRZ76" s="629"/>
      <c r="RSA76" s="629"/>
      <c r="RSB76" s="629"/>
      <c r="RSC76" s="629"/>
      <c r="RSD76" s="629"/>
      <c r="RSE76" s="629"/>
      <c r="RSF76" s="629"/>
      <c r="RSG76" s="629"/>
      <c r="RSH76" s="629"/>
      <c r="RSI76" s="629"/>
      <c r="RSJ76" s="629"/>
      <c r="RSK76" s="629"/>
      <c r="RSL76" s="629"/>
      <c r="RSM76" s="629"/>
      <c r="RSN76" s="629"/>
      <c r="RSO76" s="629"/>
      <c r="RSP76" s="629"/>
      <c r="RSQ76" s="629"/>
      <c r="RSR76" s="629"/>
      <c r="RSS76" s="629"/>
      <c r="RST76" s="629"/>
      <c r="RSU76" s="629"/>
      <c r="RSV76" s="629"/>
      <c r="RSW76" s="629"/>
      <c r="RSX76" s="629"/>
      <c r="RSY76" s="629"/>
      <c r="RSZ76" s="629"/>
      <c r="RTA76" s="629"/>
      <c r="RTB76" s="629"/>
      <c r="RTC76" s="629"/>
      <c r="RTD76" s="629"/>
      <c r="RTE76" s="629"/>
      <c r="RTF76" s="629"/>
      <c r="RTG76" s="629"/>
      <c r="RTH76" s="629"/>
      <c r="RTI76" s="629"/>
      <c r="RTJ76" s="629"/>
      <c r="RTK76" s="629"/>
      <c r="RTL76" s="629"/>
      <c r="RTM76" s="629"/>
      <c r="RTN76" s="629"/>
      <c r="RTO76" s="629"/>
      <c r="RTP76" s="629"/>
      <c r="RTQ76" s="629"/>
      <c r="RTR76" s="629"/>
      <c r="RTS76" s="629"/>
      <c r="RTT76" s="629"/>
      <c r="RTU76" s="629"/>
      <c r="RTV76" s="629"/>
      <c r="RTW76" s="629"/>
      <c r="RTX76" s="629"/>
      <c r="RTY76" s="629"/>
      <c r="RTZ76" s="629"/>
      <c r="RUA76" s="629"/>
      <c r="RUB76" s="629"/>
      <c r="RUC76" s="629"/>
      <c r="RUD76" s="629"/>
      <c r="RUE76" s="629"/>
      <c r="RUF76" s="629"/>
      <c r="RUG76" s="629"/>
      <c r="RUH76" s="629"/>
      <c r="RUI76" s="629"/>
      <c r="RUJ76" s="629"/>
      <c r="RUK76" s="629"/>
      <c r="RUL76" s="629"/>
      <c r="RUM76" s="629"/>
      <c r="RUN76" s="629"/>
      <c r="RUO76" s="629"/>
      <c r="RUP76" s="629"/>
      <c r="RUQ76" s="629"/>
      <c r="RUR76" s="629"/>
      <c r="RUS76" s="629"/>
      <c r="RUT76" s="629"/>
      <c r="RUU76" s="629"/>
      <c r="RUV76" s="629"/>
      <c r="RUW76" s="629"/>
      <c r="RUX76" s="629"/>
      <c r="RUY76" s="629"/>
      <c r="RUZ76" s="629"/>
      <c r="RVA76" s="629"/>
      <c r="RVB76" s="629"/>
      <c r="RVC76" s="629"/>
      <c r="RVD76" s="629"/>
      <c r="RVE76" s="629"/>
      <c r="RVF76" s="629"/>
      <c r="RVG76" s="629"/>
      <c r="RVH76" s="629"/>
      <c r="RVI76" s="629"/>
      <c r="RVJ76" s="629"/>
      <c r="RVK76" s="629"/>
      <c r="RVL76" s="629"/>
      <c r="RVM76" s="629"/>
      <c r="RVN76" s="629"/>
      <c r="RVO76" s="629"/>
      <c r="RVP76" s="629"/>
      <c r="RVQ76" s="629"/>
      <c r="RVR76" s="629"/>
      <c r="RVS76" s="629"/>
      <c r="RVT76" s="629"/>
      <c r="RVU76" s="629"/>
      <c r="RVV76" s="629"/>
      <c r="RVW76" s="629"/>
      <c r="RVX76" s="629"/>
      <c r="RVY76" s="629"/>
      <c r="RVZ76" s="629"/>
      <c r="RWA76" s="629"/>
      <c r="RWB76" s="629"/>
      <c r="RWC76" s="629"/>
      <c r="RWD76" s="629"/>
      <c r="RWE76" s="629"/>
      <c r="RWF76" s="629"/>
      <c r="RWG76" s="629"/>
      <c r="RWH76" s="629"/>
      <c r="RWI76" s="629"/>
      <c r="RWJ76" s="629"/>
      <c r="RWK76" s="629"/>
      <c r="RWL76" s="629"/>
      <c r="RWM76" s="629"/>
      <c r="RWN76" s="629"/>
      <c r="RWO76" s="629"/>
      <c r="RWP76" s="629"/>
      <c r="RWQ76" s="629"/>
      <c r="RWR76" s="629"/>
      <c r="RWS76" s="629"/>
      <c r="RWT76" s="629"/>
      <c r="RWU76" s="629"/>
      <c r="RWV76" s="629"/>
      <c r="RWW76" s="629"/>
      <c r="RWX76" s="629"/>
      <c r="RWY76" s="629"/>
      <c r="RWZ76" s="629"/>
      <c r="RXA76" s="629"/>
      <c r="RXB76" s="629"/>
      <c r="RXC76" s="629"/>
      <c r="RXD76" s="629"/>
      <c r="RXE76" s="629"/>
      <c r="RXF76" s="629"/>
      <c r="RXG76" s="629"/>
      <c r="RXH76" s="629"/>
      <c r="RXI76" s="629"/>
      <c r="RXJ76" s="629"/>
      <c r="RXK76" s="629"/>
      <c r="RXL76" s="629"/>
      <c r="RXM76" s="629"/>
      <c r="RXN76" s="629"/>
      <c r="RXO76" s="629"/>
      <c r="RXP76" s="629"/>
      <c r="RXQ76" s="629"/>
      <c r="RXR76" s="629"/>
      <c r="RXS76" s="629"/>
      <c r="RXT76" s="629"/>
      <c r="RXU76" s="629"/>
      <c r="RXV76" s="629"/>
      <c r="RXW76" s="629"/>
      <c r="RXX76" s="629"/>
      <c r="RXY76" s="629"/>
      <c r="RXZ76" s="629"/>
      <c r="RYA76" s="629"/>
      <c r="RYB76" s="629"/>
      <c r="RYC76" s="629"/>
      <c r="RYD76" s="629"/>
      <c r="RYE76" s="629"/>
      <c r="RYF76" s="629"/>
      <c r="RYG76" s="629"/>
      <c r="RYH76" s="629"/>
      <c r="RYI76" s="629"/>
      <c r="RYJ76" s="629"/>
      <c r="RYK76" s="629"/>
      <c r="RYL76" s="629"/>
      <c r="RYM76" s="629"/>
      <c r="RYN76" s="629"/>
      <c r="RYO76" s="629"/>
      <c r="RYP76" s="629"/>
      <c r="RYQ76" s="629"/>
      <c r="RYR76" s="629"/>
      <c r="RYS76" s="629"/>
      <c r="RYT76" s="629"/>
      <c r="RYU76" s="629"/>
      <c r="RYV76" s="629"/>
      <c r="RYW76" s="629"/>
      <c r="RYX76" s="629"/>
      <c r="RYY76" s="629"/>
      <c r="RYZ76" s="629"/>
      <c r="RZA76" s="629"/>
      <c r="RZB76" s="629"/>
      <c r="RZC76" s="629"/>
      <c r="RZD76" s="629"/>
      <c r="RZE76" s="629"/>
      <c r="RZF76" s="629"/>
      <c r="RZG76" s="629"/>
      <c r="RZH76" s="629"/>
      <c r="RZI76" s="629"/>
      <c r="RZJ76" s="629"/>
      <c r="RZK76" s="629"/>
      <c r="RZL76" s="629"/>
      <c r="RZM76" s="629"/>
      <c r="RZN76" s="629"/>
      <c r="RZO76" s="629"/>
      <c r="RZP76" s="629"/>
      <c r="RZQ76" s="629"/>
      <c r="RZR76" s="629"/>
      <c r="RZS76" s="629"/>
      <c r="RZT76" s="629"/>
      <c r="RZU76" s="629"/>
      <c r="RZV76" s="629"/>
      <c r="RZW76" s="629"/>
      <c r="RZX76" s="629"/>
      <c r="RZY76" s="629"/>
      <c r="RZZ76" s="629"/>
      <c r="SAA76" s="629"/>
      <c r="SAB76" s="629"/>
      <c r="SAC76" s="629"/>
      <c r="SAD76" s="629"/>
      <c r="SAE76" s="629"/>
      <c r="SAF76" s="629"/>
      <c r="SAG76" s="629"/>
      <c r="SAH76" s="629"/>
      <c r="SAI76" s="629"/>
      <c r="SAJ76" s="629"/>
      <c r="SAK76" s="629"/>
      <c r="SAL76" s="629"/>
      <c r="SAM76" s="629"/>
      <c r="SAN76" s="629"/>
      <c r="SAO76" s="629"/>
      <c r="SAP76" s="629"/>
      <c r="SAQ76" s="629"/>
      <c r="SAR76" s="629"/>
      <c r="SAS76" s="629"/>
      <c r="SAT76" s="629"/>
      <c r="SAU76" s="629"/>
      <c r="SAV76" s="629"/>
      <c r="SAW76" s="629"/>
      <c r="SAX76" s="629"/>
      <c r="SAY76" s="629"/>
      <c r="SAZ76" s="629"/>
      <c r="SBA76" s="629"/>
      <c r="SBB76" s="629"/>
      <c r="SBC76" s="629"/>
      <c r="SBD76" s="629"/>
      <c r="SBE76" s="629"/>
      <c r="SBF76" s="629"/>
      <c r="SBG76" s="629"/>
      <c r="SBH76" s="629"/>
      <c r="SBI76" s="629"/>
      <c r="SBJ76" s="629"/>
      <c r="SBK76" s="629"/>
      <c r="SBL76" s="629"/>
      <c r="SBM76" s="629"/>
      <c r="SBN76" s="629"/>
      <c r="SBO76" s="629"/>
      <c r="SBP76" s="629"/>
      <c r="SBQ76" s="629"/>
      <c r="SBR76" s="629"/>
      <c r="SBS76" s="629"/>
      <c r="SBT76" s="629"/>
      <c r="SBU76" s="629"/>
      <c r="SBV76" s="629"/>
      <c r="SBW76" s="629"/>
      <c r="SBX76" s="629"/>
      <c r="SBY76" s="629"/>
      <c r="SBZ76" s="629"/>
      <c r="SCA76" s="629"/>
      <c r="SCB76" s="629"/>
      <c r="SCC76" s="629"/>
      <c r="SCD76" s="629"/>
      <c r="SCE76" s="629"/>
      <c r="SCF76" s="629"/>
      <c r="SCG76" s="629"/>
      <c r="SCH76" s="629"/>
      <c r="SCI76" s="629"/>
      <c r="SCJ76" s="629"/>
      <c r="SCK76" s="629"/>
      <c r="SCL76" s="629"/>
      <c r="SCM76" s="629"/>
      <c r="SCN76" s="629"/>
      <c r="SCO76" s="629"/>
      <c r="SCP76" s="629"/>
      <c r="SCQ76" s="629"/>
      <c r="SCR76" s="629"/>
      <c r="SCS76" s="629"/>
      <c r="SCT76" s="629"/>
      <c r="SCU76" s="629"/>
      <c r="SCV76" s="629"/>
      <c r="SCW76" s="629"/>
      <c r="SCX76" s="629"/>
      <c r="SCY76" s="629"/>
      <c r="SCZ76" s="629"/>
      <c r="SDA76" s="629"/>
      <c r="SDB76" s="629"/>
      <c r="SDC76" s="629"/>
      <c r="SDD76" s="629"/>
      <c r="SDE76" s="629"/>
      <c r="SDF76" s="629"/>
      <c r="SDG76" s="629"/>
      <c r="SDH76" s="629"/>
      <c r="SDI76" s="629"/>
      <c r="SDJ76" s="629"/>
      <c r="SDK76" s="629"/>
      <c r="SDL76" s="629"/>
      <c r="SDM76" s="629"/>
      <c r="SDN76" s="629"/>
      <c r="SDO76" s="629"/>
      <c r="SDP76" s="629"/>
      <c r="SDQ76" s="629"/>
      <c r="SDR76" s="629"/>
      <c r="SDS76" s="629"/>
      <c r="SDT76" s="629"/>
      <c r="SDU76" s="629"/>
      <c r="SDV76" s="629"/>
      <c r="SDW76" s="629"/>
      <c r="SDX76" s="629"/>
      <c r="SDY76" s="629"/>
      <c r="SDZ76" s="629"/>
      <c r="SEA76" s="629"/>
      <c r="SEB76" s="629"/>
      <c r="SEC76" s="629"/>
      <c r="SED76" s="629"/>
      <c r="SEE76" s="629"/>
      <c r="SEF76" s="629"/>
      <c r="SEG76" s="629"/>
      <c r="SEH76" s="629"/>
      <c r="SEI76" s="629"/>
      <c r="SEJ76" s="629"/>
      <c r="SEK76" s="629"/>
      <c r="SEL76" s="629"/>
      <c r="SEM76" s="629"/>
      <c r="SEN76" s="629"/>
      <c r="SEO76" s="629"/>
      <c r="SEP76" s="629"/>
      <c r="SEQ76" s="629"/>
      <c r="SER76" s="629"/>
      <c r="SES76" s="629"/>
      <c r="SET76" s="629"/>
      <c r="SEU76" s="629"/>
      <c r="SEV76" s="629"/>
      <c r="SEW76" s="629"/>
      <c r="SEX76" s="629"/>
      <c r="SEY76" s="629"/>
      <c r="SEZ76" s="629"/>
      <c r="SFA76" s="629"/>
      <c r="SFB76" s="629"/>
      <c r="SFC76" s="629"/>
      <c r="SFD76" s="629"/>
      <c r="SFE76" s="629"/>
      <c r="SFF76" s="629"/>
      <c r="SFG76" s="629"/>
      <c r="SFH76" s="629"/>
      <c r="SFI76" s="629"/>
      <c r="SFJ76" s="629"/>
      <c r="SFK76" s="629"/>
      <c r="SFL76" s="629"/>
      <c r="SFM76" s="629"/>
      <c r="SFN76" s="629"/>
      <c r="SFO76" s="629"/>
      <c r="SFP76" s="629"/>
      <c r="SFQ76" s="629"/>
      <c r="SFR76" s="629"/>
      <c r="SFS76" s="629"/>
      <c r="SFT76" s="629"/>
      <c r="SFU76" s="629"/>
      <c r="SFV76" s="629"/>
      <c r="SFW76" s="629"/>
      <c r="SFX76" s="629"/>
      <c r="SFY76" s="629"/>
      <c r="SFZ76" s="629"/>
      <c r="SGA76" s="629"/>
      <c r="SGB76" s="629"/>
      <c r="SGC76" s="629"/>
      <c r="SGD76" s="629"/>
      <c r="SGE76" s="629"/>
      <c r="SGF76" s="629"/>
      <c r="SGG76" s="629"/>
      <c r="SGH76" s="629"/>
      <c r="SGI76" s="629"/>
      <c r="SGJ76" s="629"/>
      <c r="SGK76" s="629"/>
      <c r="SGL76" s="629"/>
      <c r="SGM76" s="629"/>
      <c r="SGN76" s="629"/>
      <c r="SGO76" s="629"/>
      <c r="SGP76" s="629"/>
      <c r="SGQ76" s="629"/>
      <c r="SGR76" s="629"/>
      <c r="SGS76" s="629"/>
      <c r="SGT76" s="629"/>
      <c r="SGU76" s="629"/>
      <c r="SGV76" s="629"/>
      <c r="SGW76" s="629"/>
      <c r="SGX76" s="629"/>
      <c r="SGY76" s="629"/>
      <c r="SGZ76" s="629"/>
      <c r="SHA76" s="629"/>
      <c r="SHB76" s="629"/>
      <c r="SHC76" s="629"/>
      <c r="SHD76" s="629"/>
      <c r="SHE76" s="629"/>
      <c r="SHF76" s="629"/>
      <c r="SHG76" s="629"/>
      <c r="SHH76" s="629"/>
      <c r="SHI76" s="629"/>
      <c r="SHJ76" s="629"/>
      <c r="SHK76" s="629"/>
      <c r="SHL76" s="629"/>
      <c r="SHM76" s="629"/>
      <c r="SHN76" s="629"/>
      <c r="SHO76" s="629"/>
      <c r="SHP76" s="629"/>
      <c r="SHQ76" s="629"/>
      <c r="SHR76" s="629"/>
      <c r="SHS76" s="629"/>
      <c r="SHT76" s="629"/>
      <c r="SHU76" s="629"/>
      <c r="SHV76" s="629"/>
      <c r="SHW76" s="629"/>
      <c r="SHX76" s="629"/>
      <c r="SHY76" s="629"/>
      <c r="SHZ76" s="629"/>
      <c r="SIA76" s="629"/>
      <c r="SIB76" s="629"/>
      <c r="SIC76" s="629"/>
      <c r="SID76" s="629"/>
      <c r="SIE76" s="629"/>
      <c r="SIF76" s="629"/>
      <c r="SIG76" s="629"/>
      <c r="SIH76" s="629"/>
      <c r="SII76" s="629"/>
      <c r="SIJ76" s="629"/>
      <c r="SIK76" s="629"/>
      <c r="SIL76" s="629"/>
      <c r="SIM76" s="629"/>
      <c r="SIN76" s="629"/>
      <c r="SIO76" s="629"/>
      <c r="SIP76" s="629"/>
      <c r="SIQ76" s="629"/>
      <c r="SIR76" s="629"/>
      <c r="SIS76" s="629"/>
      <c r="SIT76" s="629"/>
      <c r="SIU76" s="629"/>
      <c r="SIV76" s="629"/>
      <c r="SIW76" s="629"/>
      <c r="SIX76" s="629"/>
      <c r="SIY76" s="629"/>
      <c r="SIZ76" s="629"/>
      <c r="SJA76" s="629"/>
      <c r="SJB76" s="629"/>
      <c r="SJC76" s="629"/>
      <c r="SJD76" s="629"/>
      <c r="SJE76" s="629"/>
      <c r="SJF76" s="629"/>
      <c r="SJG76" s="629"/>
      <c r="SJH76" s="629"/>
      <c r="SJI76" s="629"/>
      <c r="SJJ76" s="629"/>
      <c r="SJK76" s="629"/>
      <c r="SJL76" s="629"/>
      <c r="SJM76" s="629"/>
      <c r="SJN76" s="629"/>
      <c r="SJO76" s="629"/>
      <c r="SJP76" s="629"/>
      <c r="SJQ76" s="629"/>
      <c r="SJR76" s="629"/>
      <c r="SJS76" s="629"/>
      <c r="SJT76" s="629"/>
      <c r="SJU76" s="629"/>
      <c r="SJV76" s="629"/>
      <c r="SJW76" s="629"/>
      <c r="SJX76" s="629"/>
      <c r="SJY76" s="629"/>
      <c r="SJZ76" s="629"/>
      <c r="SKA76" s="629"/>
      <c r="SKB76" s="629"/>
      <c r="SKC76" s="629"/>
      <c r="SKD76" s="629"/>
      <c r="SKE76" s="629"/>
      <c r="SKF76" s="629"/>
      <c r="SKG76" s="629"/>
      <c r="SKH76" s="629"/>
      <c r="SKI76" s="629"/>
      <c r="SKJ76" s="629"/>
      <c r="SKK76" s="629"/>
      <c r="SKL76" s="629"/>
      <c r="SKM76" s="629"/>
      <c r="SKN76" s="629"/>
      <c r="SKO76" s="629"/>
      <c r="SKP76" s="629"/>
      <c r="SKQ76" s="629"/>
      <c r="SKR76" s="629"/>
      <c r="SKS76" s="629"/>
      <c r="SKT76" s="629"/>
      <c r="SKU76" s="629"/>
      <c r="SKV76" s="629"/>
      <c r="SKW76" s="629"/>
      <c r="SKX76" s="629"/>
      <c r="SKY76" s="629"/>
      <c r="SKZ76" s="629"/>
      <c r="SLA76" s="629"/>
      <c r="SLB76" s="629"/>
      <c r="SLC76" s="629"/>
      <c r="SLD76" s="629"/>
      <c r="SLE76" s="629"/>
      <c r="SLF76" s="629"/>
      <c r="SLG76" s="629"/>
      <c r="SLH76" s="629"/>
      <c r="SLI76" s="629"/>
      <c r="SLJ76" s="629"/>
      <c r="SLK76" s="629"/>
      <c r="SLL76" s="629"/>
      <c r="SLM76" s="629"/>
      <c r="SLN76" s="629"/>
      <c r="SLO76" s="629"/>
      <c r="SLP76" s="629"/>
      <c r="SLQ76" s="629"/>
      <c r="SLR76" s="629"/>
      <c r="SLS76" s="629"/>
      <c r="SLT76" s="629"/>
      <c r="SLU76" s="629"/>
      <c r="SLV76" s="629"/>
      <c r="SLW76" s="629"/>
      <c r="SLX76" s="629"/>
      <c r="SLY76" s="629"/>
      <c r="SLZ76" s="629"/>
      <c r="SMA76" s="629"/>
      <c r="SMB76" s="629"/>
      <c r="SMC76" s="629"/>
      <c r="SMD76" s="629"/>
      <c r="SME76" s="629"/>
      <c r="SMF76" s="629"/>
      <c r="SMG76" s="629"/>
      <c r="SMH76" s="629"/>
      <c r="SMI76" s="629"/>
      <c r="SMJ76" s="629"/>
      <c r="SMK76" s="629"/>
      <c r="SML76" s="629"/>
      <c r="SMM76" s="629"/>
      <c r="SMN76" s="629"/>
      <c r="SMO76" s="629"/>
      <c r="SMP76" s="629"/>
      <c r="SMQ76" s="629"/>
      <c r="SMR76" s="629"/>
      <c r="SMS76" s="629"/>
      <c r="SMT76" s="629"/>
      <c r="SMU76" s="629"/>
      <c r="SMV76" s="629"/>
      <c r="SMW76" s="629"/>
      <c r="SMX76" s="629"/>
      <c r="SMY76" s="629"/>
      <c r="SMZ76" s="629"/>
      <c r="SNA76" s="629"/>
      <c r="SNB76" s="629"/>
      <c r="SNC76" s="629"/>
      <c r="SND76" s="629"/>
      <c r="SNE76" s="629"/>
      <c r="SNF76" s="629"/>
      <c r="SNG76" s="629"/>
      <c r="SNH76" s="629"/>
      <c r="SNI76" s="629"/>
      <c r="SNJ76" s="629"/>
      <c r="SNK76" s="629"/>
      <c r="SNL76" s="629"/>
      <c r="SNM76" s="629"/>
      <c r="SNN76" s="629"/>
      <c r="SNO76" s="629"/>
      <c r="SNP76" s="629"/>
      <c r="SNQ76" s="629"/>
      <c r="SNR76" s="629"/>
      <c r="SNS76" s="629"/>
      <c r="SNT76" s="629"/>
      <c r="SNU76" s="629"/>
      <c r="SNV76" s="629"/>
      <c r="SNW76" s="629"/>
      <c r="SNX76" s="629"/>
      <c r="SNY76" s="629"/>
      <c r="SNZ76" s="629"/>
      <c r="SOA76" s="629"/>
      <c r="SOB76" s="629"/>
      <c r="SOC76" s="629"/>
      <c r="SOD76" s="629"/>
      <c r="SOE76" s="629"/>
      <c r="SOF76" s="629"/>
      <c r="SOG76" s="629"/>
      <c r="SOH76" s="629"/>
      <c r="SOI76" s="629"/>
      <c r="SOJ76" s="629"/>
      <c r="SOK76" s="629"/>
      <c r="SOL76" s="629"/>
      <c r="SOM76" s="629"/>
      <c r="SON76" s="629"/>
      <c r="SOO76" s="629"/>
      <c r="SOP76" s="629"/>
      <c r="SOQ76" s="629"/>
      <c r="SOR76" s="629"/>
      <c r="SOS76" s="629"/>
      <c r="SOT76" s="629"/>
      <c r="SOU76" s="629"/>
      <c r="SOV76" s="629"/>
      <c r="SOW76" s="629"/>
      <c r="SOX76" s="629"/>
      <c r="SOY76" s="629"/>
      <c r="SOZ76" s="629"/>
      <c r="SPA76" s="629"/>
      <c r="SPB76" s="629"/>
      <c r="SPC76" s="629"/>
      <c r="SPD76" s="629"/>
      <c r="SPE76" s="629"/>
      <c r="SPF76" s="629"/>
      <c r="SPG76" s="629"/>
      <c r="SPH76" s="629"/>
      <c r="SPI76" s="629"/>
      <c r="SPJ76" s="629"/>
      <c r="SPK76" s="629"/>
      <c r="SPL76" s="629"/>
      <c r="SPM76" s="629"/>
      <c r="SPN76" s="629"/>
      <c r="SPO76" s="629"/>
      <c r="SPP76" s="629"/>
      <c r="SPQ76" s="629"/>
      <c r="SPR76" s="629"/>
      <c r="SPS76" s="629"/>
      <c r="SPT76" s="629"/>
      <c r="SPU76" s="629"/>
      <c r="SPV76" s="629"/>
      <c r="SPW76" s="629"/>
      <c r="SPX76" s="629"/>
      <c r="SPY76" s="629"/>
      <c r="SPZ76" s="629"/>
      <c r="SQA76" s="629"/>
      <c r="SQB76" s="629"/>
      <c r="SQC76" s="629"/>
      <c r="SQD76" s="629"/>
      <c r="SQE76" s="629"/>
      <c r="SQF76" s="629"/>
      <c r="SQG76" s="629"/>
      <c r="SQH76" s="629"/>
      <c r="SQI76" s="629"/>
      <c r="SQJ76" s="629"/>
      <c r="SQK76" s="629"/>
      <c r="SQL76" s="629"/>
      <c r="SQM76" s="629"/>
      <c r="SQN76" s="629"/>
      <c r="SQO76" s="629"/>
      <c r="SQP76" s="629"/>
      <c r="SQQ76" s="629"/>
      <c r="SQR76" s="629"/>
      <c r="SQS76" s="629"/>
      <c r="SQT76" s="629"/>
      <c r="SQU76" s="629"/>
      <c r="SQV76" s="629"/>
      <c r="SQW76" s="629"/>
      <c r="SQX76" s="629"/>
      <c r="SQY76" s="629"/>
      <c r="SQZ76" s="629"/>
      <c r="SRA76" s="629"/>
      <c r="SRB76" s="629"/>
      <c r="SRC76" s="629"/>
      <c r="SRD76" s="629"/>
      <c r="SRE76" s="629"/>
      <c r="SRF76" s="629"/>
      <c r="SRG76" s="629"/>
      <c r="SRH76" s="629"/>
      <c r="SRI76" s="629"/>
      <c r="SRJ76" s="629"/>
      <c r="SRK76" s="629"/>
      <c r="SRL76" s="629"/>
      <c r="SRM76" s="629"/>
      <c r="SRN76" s="629"/>
      <c r="SRO76" s="629"/>
      <c r="SRP76" s="629"/>
      <c r="SRQ76" s="629"/>
      <c r="SRR76" s="629"/>
      <c r="SRS76" s="629"/>
      <c r="SRT76" s="629"/>
      <c r="SRU76" s="629"/>
      <c r="SRV76" s="629"/>
      <c r="SRW76" s="629"/>
      <c r="SRX76" s="629"/>
      <c r="SRY76" s="629"/>
      <c r="SRZ76" s="629"/>
      <c r="SSA76" s="629"/>
      <c r="SSB76" s="629"/>
      <c r="SSC76" s="629"/>
      <c r="SSD76" s="629"/>
      <c r="SSE76" s="629"/>
      <c r="SSF76" s="629"/>
      <c r="SSG76" s="629"/>
      <c r="SSH76" s="629"/>
      <c r="SSI76" s="629"/>
      <c r="SSJ76" s="629"/>
      <c r="SSK76" s="629"/>
      <c r="SSL76" s="629"/>
      <c r="SSM76" s="629"/>
      <c r="SSN76" s="629"/>
      <c r="SSO76" s="629"/>
      <c r="SSP76" s="629"/>
      <c r="SSQ76" s="629"/>
      <c r="SSR76" s="629"/>
      <c r="SSS76" s="629"/>
      <c r="SST76" s="629"/>
      <c r="SSU76" s="629"/>
      <c r="SSV76" s="629"/>
      <c r="SSW76" s="629"/>
      <c r="SSX76" s="629"/>
      <c r="SSY76" s="629"/>
      <c r="SSZ76" s="629"/>
      <c r="STA76" s="629"/>
      <c r="STB76" s="629"/>
      <c r="STC76" s="629"/>
      <c r="STD76" s="629"/>
      <c r="STE76" s="629"/>
      <c r="STF76" s="629"/>
      <c r="STG76" s="629"/>
      <c r="STH76" s="629"/>
      <c r="STI76" s="629"/>
      <c r="STJ76" s="629"/>
      <c r="STK76" s="629"/>
      <c r="STL76" s="629"/>
      <c r="STM76" s="629"/>
      <c r="STN76" s="629"/>
      <c r="STO76" s="629"/>
      <c r="STP76" s="629"/>
      <c r="STQ76" s="629"/>
      <c r="STR76" s="629"/>
      <c r="STS76" s="629"/>
      <c r="STT76" s="629"/>
      <c r="STU76" s="629"/>
      <c r="STV76" s="629"/>
      <c r="STW76" s="629"/>
      <c r="STX76" s="629"/>
      <c r="STY76" s="629"/>
      <c r="STZ76" s="629"/>
      <c r="SUA76" s="629"/>
      <c r="SUB76" s="629"/>
      <c r="SUC76" s="629"/>
      <c r="SUD76" s="629"/>
      <c r="SUE76" s="629"/>
      <c r="SUF76" s="629"/>
      <c r="SUG76" s="629"/>
      <c r="SUH76" s="629"/>
      <c r="SUI76" s="629"/>
      <c r="SUJ76" s="629"/>
      <c r="SUK76" s="629"/>
      <c r="SUL76" s="629"/>
      <c r="SUM76" s="629"/>
      <c r="SUN76" s="629"/>
      <c r="SUO76" s="629"/>
      <c r="SUP76" s="629"/>
      <c r="SUQ76" s="629"/>
      <c r="SUR76" s="629"/>
      <c r="SUS76" s="629"/>
      <c r="SUT76" s="629"/>
      <c r="SUU76" s="629"/>
      <c r="SUV76" s="629"/>
      <c r="SUW76" s="629"/>
      <c r="SUX76" s="629"/>
      <c r="SUY76" s="629"/>
      <c r="SUZ76" s="629"/>
      <c r="SVA76" s="629"/>
      <c r="SVB76" s="629"/>
      <c r="SVC76" s="629"/>
      <c r="SVD76" s="629"/>
      <c r="SVE76" s="629"/>
      <c r="SVF76" s="629"/>
      <c r="SVG76" s="629"/>
      <c r="SVH76" s="629"/>
      <c r="SVI76" s="629"/>
      <c r="SVJ76" s="629"/>
      <c r="SVK76" s="629"/>
      <c r="SVL76" s="629"/>
      <c r="SVM76" s="629"/>
      <c r="SVN76" s="629"/>
      <c r="SVO76" s="629"/>
      <c r="SVP76" s="629"/>
      <c r="SVQ76" s="629"/>
      <c r="SVR76" s="629"/>
      <c r="SVS76" s="629"/>
      <c r="SVT76" s="629"/>
      <c r="SVU76" s="629"/>
      <c r="SVV76" s="629"/>
      <c r="SVW76" s="629"/>
      <c r="SVX76" s="629"/>
      <c r="SVY76" s="629"/>
      <c r="SVZ76" s="629"/>
      <c r="SWA76" s="629"/>
      <c r="SWB76" s="629"/>
      <c r="SWC76" s="629"/>
      <c r="SWD76" s="629"/>
      <c r="SWE76" s="629"/>
      <c r="SWF76" s="629"/>
      <c r="SWG76" s="629"/>
      <c r="SWH76" s="629"/>
      <c r="SWI76" s="629"/>
      <c r="SWJ76" s="629"/>
      <c r="SWK76" s="629"/>
      <c r="SWL76" s="629"/>
      <c r="SWM76" s="629"/>
      <c r="SWN76" s="629"/>
      <c r="SWO76" s="629"/>
      <c r="SWP76" s="629"/>
      <c r="SWQ76" s="629"/>
      <c r="SWR76" s="629"/>
      <c r="SWS76" s="629"/>
      <c r="SWT76" s="629"/>
      <c r="SWU76" s="629"/>
      <c r="SWV76" s="629"/>
      <c r="SWW76" s="629"/>
      <c r="SWX76" s="629"/>
      <c r="SWY76" s="629"/>
      <c r="SWZ76" s="629"/>
      <c r="SXA76" s="629"/>
      <c r="SXB76" s="629"/>
      <c r="SXC76" s="629"/>
      <c r="SXD76" s="629"/>
      <c r="SXE76" s="629"/>
      <c r="SXF76" s="629"/>
      <c r="SXG76" s="629"/>
      <c r="SXH76" s="629"/>
      <c r="SXI76" s="629"/>
      <c r="SXJ76" s="629"/>
      <c r="SXK76" s="629"/>
      <c r="SXL76" s="629"/>
      <c r="SXM76" s="629"/>
      <c r="SXN76" s="629"/>
      <c r="SXO76" s="629"/>
      <c r="SXP76" s="629"/>
      <c r="SXQ76" s="629"/>
      <c r="SXR76" s="629"/>
      <c r="SXS76" s="629"/>
      <c r="SXT76" s="629"/>
      <c r="SXU76" s="629"/>
      <c r="SXV76" s="629"/>
      <c r="SXW76" s="629"/>
      <c r="SXX76" s="629"/>
      <c r="SXY76" s="629"/>
      <c r="SXZ76" s="629"/>
      <c r="SYA76" s="629"/>
      <c r="SYB76" s="629"/>
      <c r="SYC76" s="629"/>
      <c r="SYD76" s="629"/>
      <c r="SYE76" s="629"/>
      <c r="SYF76" s="629"/>
      <c r="SYG76" s="629"/>
      <c r="SYH76" s="629"/>
      <c r="SYI76" s="629"/>
      <c r="SYJ76" s="629"/>
      <c r="SYK76" s="629"/>
      <c r="SYL76" s="629"/>
      <c r="SYM76" s="629"/>
      <c r="SYN76" s="629"/>
      <c r="SYO76" s="629"/>
      <c r="SYP76" s="629"/>
      <c r="SYQ76" s="629"/>
      <c r="SYR76" s="629"/>
      <c r="SYS76" s="629"/>
      <c r="SYT76" s="629"/>
      <c r="SYU76" s="629"/>
      <c r="SYV76" s="629"/>
      <c r="SYW76" s="629"/>
      <c r="SYX76" s="629"/>
      <c r="SYY76" s="629"/>
      <c r="SYZ76" s="629"/>
      <c r="SZA76" s="629"/>
      <c r="SZB76" s="629"/>
      <c r="SZC76" s="629"/>
      <c r="SZD76" s="629"/>
      <c r="SZE76" s="629"/>
      <c r="SZF76" s="629"/>
      <c r="SZG76" s="629"/>
      <c r="SZH76" s="629"/>
      <c r="SZI76" s="629"/>
      <c r="SZJ76" s="629"/>
      <c r="SZK76" s="629"/>
      <c r="SZL76" s="629"/>
      <c r="SZM76" s="629"/>
      <c r="SZN76" s="629"/>
      <c r="SZO76" s="629"/>
      <c r="SZP76" s="629"/>
      <c r="SZQ76" s="629"/>
      <c r="SZR76" s="629"/>
      <c r="SZS76" s="629"/>
      <c r="SZT76" s="629"/>
      <c r="SZU76" s="629"/>
      <c r="SZV76" s="629"/>
      <c r="SZW76" s="629"/>
      <c r="SZX76" s="629"/>
      <c r="SZY76" s="629"/>
      <c r="SZZ76" s="629"/>
      <c r="TAA76" s="629"/>
      <c r="TAB76" s="629"/>
      <c r="TAC76" s="629"/>
      <c r="TAD76" s="629"/>
      <c r="TAE76" s="629"/>
      <c r="TAF76" s="629"/>
      <c r="TAG76" s="629"/>
      <c r="TAH76" s="629"/>
      <c r="TAI76" s="629"/>
      <c r="TAJ76" s="629"/>
      <c r="TAK76" s="629"/>
      <c r="TAL76" s="629"/>
      <c r="TAM76" s="629"/>
      <c r="TAN76" s="629"/>
      <c r="TAO76" s="629"/>
      <c r="TAP76" s="629"/>
      <c r="TAQ76" s="629"/>
      <c r="TAR76" s="629"/>
      <c r="TAS76" s="629"/>
      <c r="TAT76" s="629"/>
      <c r="TAU76" s="629"/>
      <c r="TAV76" s="629"/>
      <c r="TAW76" s="629"/>
      <c r="TAX76" s="629"/>
      <c r="TAY76" s="629"/>
      <c r="TAZ76" s="629"/>
      <c r="TBA76" s="629"/>
      <c r="TBB76" s="629"/>
      <c r="TBC76" s="629"/>
      <c r="TBD76" s="629"/>
      <c r="TBE76" s="629"/>
      <c r="TBF76" s="629"/>
      <c r="TBG76" s="629"/>
      <c r="TBH76" s="629"/>
      <c r="TBI76" s="629"/>
      <c r="TBJ76" s="629"/>
      <c r="TBK76" s="629"/>
      <c r="TBL76" s="629"/>
      <c r="TBM76" s="629"/>
      <c r="TBN76" s="629"/>
      <c r="TBO76" s="629"/>
      <c r="TBP76" s="629"/>
      <c r="TBQ76" s="629"/>
      <c r="TBR76" s="629"/>
      <c r="TBS76" s="629"/>
      <c r="TBT76" s="629"/>
      <c r="TBU76" s="629"/>
      <c r="TBV76" s="629"/>
      <c r="TBW76" s="629"/>
      <c r="TBX76" s="629"/>
      <c r="TBY76" s="629"/>
      <c r="TBZ76" s="629"/>
      <c r="TCA76" s="629"/>
      <c r="TCB76" s="629"/>
      <c r="TCC76" s="629"/>
      <c r="TCD76" s="629"/>
      <c r="TCE76" s="629"/>
      <c r="TCF76" s="629"/>
      <c r="TCG76" s="629"/>
      <c r="TCH76" s="629"/>
      <c r="TCI76" s="629"/>
      <c r="TCJ76" s="629"/>
      <c r="TCK76" s="629"/>
      <c r="TCL76" s="629"/>
      <c r="TCM76" s="629"/>
      <c r="TCN76" s="629"/>
      <c r="TCO76" s="629"/>
      <c r="TCP76" s="629"/>
      <c r="TCQ76" s="629"/>
      <c r="TCR76" s="629"/>
      <c r="TCS76" s="629"/>
      <c r="TCT76" s="629"/>
      <c r="TCU76" s="629"/>
      <c r="TCV76" s="629"/>
      <c r="TCW76" s="629"/>
      <c r="TCX76" s="629"/>
      <c r="TCY76" s="629"/>
      <c r="TCZ76" s="629"/>
      <c r="TDA76" s="629"/>
      <c r="TDB76" s="629"/>
      <c r="TDC76" s="629"/>
      <c r="TDD76" s="629"/>
      <c r="TDE76" s="629"/>
      <c r="TDF76" s="629"/>
      <c r="TDG76" s="629"/>
      <c r="TDH76" s="629"/>
      <c r="TDI76" s="629"/>
      <c r="TDJ76" s="629"/>
      <c r="TDK76" s="629"/>
      <c r="TDL76" s="629"/>
      <c r="TDM76" s="629"/>
      <c r="TDN76" s="629"/>
      <c r="TDO76" s="629"/>
      <c r="TDP76" s="629"/>
      <c r="TDQ76" s="629"/>
      <c r="TDR76" s="629"/>
      <c r="TDS76" s="629"/>
      <c r="TDT76" s="629"/>
      <c r="TDU76" s="629"/>
      <c r="TDV76" s="629"/>
      <c r="TDW76" s="629"/>
      <c r="TDX76" s="629"/>
      <c r="TDY76" s="629"/>
      <c r="TDZ76" s="629"/>
      <c r="TEA76" s="629"/>
      <c r="TEB76" s="629"/>
      <c r="TEC76" s="629"/>
      <c r="TED76" s="629"/>
      <c r="TEE76" s="629"/>
      <c r="TEF76" s="629"/>
      <c r="TEG76" s="629"/>
      <c r="TEH76" s="629"/>
      <c r="TEI76" s="629"/>
      <c r="TEJ76" s="629"/>
      <c r="TEK76" s="629"/>
      <c r="TEL76" s="629"/>
      <c r="TEM76" s="629"/>
      <c r="TEN76" s="629"/>
      <c r="TEO76" s="629"/>
      <c r="TEP76" s="629"/>
      <c r="TEQ76" s="629"/>
      <c r="TER76" s="629"/>
      <c r="TES76" s="629"/>
      <c r="TET76" s="629"/>
      <c r="TEU76" s="629"/>
      <c r="TEV76" s="629"/>
      <c r="TEW76" s="629"/>
      <c r="TEX76" s="629"/>
      <c r="TEY76" s="629"/>
      <c r="TEZ76" s="629"/>
      <c r="TFA76" s="629"/>
      <c r="TFB76" s="629"/>
      <c r="TFC76" s="629"/>
      <c r="TFD76" s="629"/>
      <c r="TFE76" s="629"/>
      <c r="TFF76" s="629"/>
      <c r="TFG76" s="629"/>
      <c r="TFH76" s="629"/>
      <c r="TFI76" s="629"/>
      <c r="TFJ76" s="629"/>
      <c r="TFK76" s="629"/>
      <c r="TFL76" s="629"/>
      <c r="TFM76" s="629"/>
      <c r="TFN76" s="629"/>
      <c r="TFO76" s="629"/>
      <c r="TFP76" s="629"/>
      <c r="TFQ76" s="629"/>
      <c r="TFR76" s="629"/>
      <c r="TFS76" s="629"/>
      <c r="TFT76" s="629"/>
      <c r="TFU76" s="629"/>
      <c r="TFV76" s="629"/>
      <c r="TFW76" s="629"/>
      <c r="TFX76" s="629"/>
      <c r="TFY76" s="629"/>
      <c r="TFZ76" s="629"/>
      <c r="TGA76" s="629"/>
      <c r="TGB76" s="629"/>
      <c r="TGC76" s="629"/>
      <c r="TGD76" s="629"/>
      <c r="TGE76" s="629"/>
      <c r="TGF76" s="629"/>
      <c r="TGG76" s="629"/>
      <c r="TGH76" s="629"/>
      <c r="TGI76" s="629"/>
      <c r="TGJ76" s="629"/>
      <c r="TGK76" s="629"/>
      <c r="TGL76" s="629"/>
      <c r="TGM76" s="629"/>
      <c r="TGN76" s="629"/>
      <c r="TGO76" s="629"/>
      <c r="TGP76" s="629"/>
      <c r="TGQ76" s="629"/>
      <c r="TGR76" s="629"/>
      <c r="TGS76" s="629"/>
      <c r="TGT76" s="629"/>
      <c r="TGU76" s="629"/>
      <c r="TGV76" s="629"/>
      <c r="TGW76" s="629"/>
      <c r="TGX76" s="629"/>
      <c r="TGY76" s="629"/>
      <c r="TGZ76" s="629"/>
      <c r="THA76" s="629"/>
      <c r="THB76" s="629"/>
      <c r="THC76" s="629"/>
      <c r="THD76" s="629"/>
      <c r="THE76" s="629"/>
      <c r="THF76" s="629"/>
      <c r="THG76" s="629"/>
      <c r="THH76" s="629"/>
      <c r="THI76" s="629"/>
      <c r="THJ76" s="629"/>
      <c r="THK76" s="629"/>
      <c r="THL76" s="629"/>
      <c r="THM76" s="629"/>
      <c r="THN76" s="629"/>
      <c r="THO76" s="629"/>
      <c r="THP76" s="629"/>
      <c r="THQ76" s="629"/>
      <c r="THR76" s="629"/>
      <c r="THS76" s="629"/>
      <c r="THT76" s="629"/>
      <c r="THU76" s="629"/>
      <c r="THV76" s="629"/>
      <c r="THW76" s="629"/>
      <c r="THX76" s="629"/>
      <c r="THY76" s="629"/>
      <c r="THZ76" s="629"/>
      <c r="TIA76" s="629"/>
      <c r="TIB76" s="629"/>
      <c r="TIC76" s="629"/>
      <c r="TID76" s="629"/>
      <c r="TIE76" s="629"/>
      <c r="TIF76" s="629"/>
      <c r="TIG76" s="629"/>
      <c r="TIH76" s="629"/>
      <c r="TII76" s="629"/>
      <c r="TIJ76" s="629"/>
      <c r="TIK76" s="629"/>
      <c r="TIL76" s="629"/>
      <c r="TIM76" s="629"/>
      <c r="TIN76" s="629"/>
      <c r="TIO76" s="629"/>
      <c r="TIP76" s="629"/>
      <c r="TIQ76" s="629"/>
      <c r="TIR76" s="629"/>
      <c r="TIS76" s="629"/>
      <c r="TIT76" s="629"/>
      <c r="TIU76" s="629"/>
      <c r="TIV76" s="629"/>
      <c r="TIW76" s="629"/>
      <c r="TIX76" s="629"/>
      <c r="TIY76" s="629"/>
      <c r="TIZ76" s="629"/>
      <c r="TJA76" s="629"/>
      <c r="TJB76" s="629"/>
      <c r="TJC76" s="629"/>
      <c r="TJD76" s="629"/>
      <c r="TJE76" s="629"/>
      <c r="TJF76" s="629"/>
      <c r="TJG76" s="629"/>
      <c r="TJH76" s="629"/>
      <c r="TJI76" s="629"/>
      <c r="TJJ76" s="629"/>
      <c r="TJK76" s="629"/>
      <c r="TJL76" s="629"/>
      <c r="TJM76" s="629"/>
      <c r="TJN76" s="629"/>
      <c r="TJO76" s="629"/>
      <c r="TJP76" s="629"/>
      <c r="TJQ76" s="629"/>
      <c r="TJR76" s="629"/>
      <c r="TJS76" s="629"/>
      <c r="TJT76" s="629"/>
      <c r="TJU76" s="629"/>
      <c r="TJV76" s="629"/>
      <c r="TJW76" s="629"/>
      <c r="TJX76" s="629"/>
      <c r="TJY76" s="629"/>
      <c r="TJZ76" s="629"/>
      <c r="TKA76" s="629"/>
      <c r="TKB76" s="629"/>
      <c r="TKC76" s="629"/>
      <c r="TKD76" s="629"/>
      <c r="TKE76" s="629"/>
      <c r="TKF76" s="629"/>
      <c r="TKG76" s="629"/>
      <c r="TKH76" s="629"/>
      <c r="TKI76" s="629"/>
      <c r="TKJ76" s="629"/>
      <c r="TKK76" s="629"/>
      <c r="TKL76" s="629"/>
      <c r="TKM76" s="629"/>
      <c r="TKN76" s="629"/>
      <c r="TKO76" s="629"/>
      <c r="TKP76" s="629"/>
      <c r="TKQ76" s="629"/>
      <c r="TKR76" s="629"/>
      <c r="TKS76" s="629"/>
      <c r="TKT76" s="629"/>
      <c r="TKU76" s="629"/>
      <c r="TKV76" s="629"/>
      <c r="TKW76" s="629"/>
      <c r="TKX76" s="629"/>
      <c r="TKY76" s="629"/>
      <c r="TKZ76" s="629"/>
      <c r="TLA76" s="629"/>
      <c r="TLB76" s="629"/>
      <c r="TLC76" s="629"/>
      <c r="TLD76" s="629"/>
      <c r="TLE76" s="629"/>
      <c r="TLF76" s="629"/>
      <c r="TLG76" s="629"/>
      <c r="TLH76" s="629"/>
      <c r="TLI76" s="629"/>
      <c r="TLJ76" s="629"/>
      <c r="TLK76" s="629"/>
      <c r="TLL76" s="629"/>
      <c r="TLM76" s="629"/>
      <c r="TLN76" s="629"/>
      <c r="TLO76" s="629"/>
      <c r="TLP76" s="629"/>
      <c r="TLQ76" s="629"/>
      <c r="TLR76" s="629"/>
      <c r="TLS76" s="629"/>
      <c r="TLT76" s="629"/>
      <c r="TLU76" s="629"/>
      <c r="TLV76" s="629"/>
      <c r="TLW76" s="629"/>
      <c r="TLX76" s="629"/>
      <c r="TLY76" s="629"/>
      <c r="TLZ76" s="629"/>
      <c r="TMA76" s="629"/>
      <c r="TMB76" s="629"/>
      <c r="TMC76" s="629"/>
      <c r="TMD76" s="629"/>
      <c r="TME76" s="629"/>
      <c r="TMF76" s="629"/>
      <c r="TMG76" s="629"/>
      <c r="TMH76" s="629"/>
      <c r="TMI76" s="629"/>
      <c r="TMJ76" s="629"/>
      <c r="TMK76" s="629"/>
      <c r="TML76" s="629"/>
      <c r="TMM76" s="629"/>
      <c r="TMN76" s="629"/>
      <c r="TMO76" s="629"/>
      <c r="TMP76" s="629"/>
      <c r="TMQ76" s="629"/>
      <c r="TMR76" s="629"/>
      <c r="TMS76" s="629"/>
      <c r="TMT76" s="629"/>
      <c r="TMU76" s="629"/>
      <c r="TMV76" s="629"/>
      <c r="TMW76" s="629"/>
      <c r="TMX76" s="629"/>
      <c r="TMY76" s="629"/>
      <c r="TMZ76" s="629"/>
      <c r="TNA76" s="629"/>
      <c r="TNB76" s="629"/>
      <c r="TNC76" s="629"/>
      <c r="TND76" s="629"/>
      <c r="TNE76" s="629"/>
      <c r="TNF76" s="629"/>
      <c r="TNG76" s="629"/>
      <c r="TNH76" s="629"/>
      <c r="TNI76" s="629"/>
      <c r="TNJ76" s="629"/>
      <c r="TNK76" s="629"/>
      <c r="TNL76" s="629"/>
      <c r="TNM76" s="629"/>
      <c r="TNN76" s="629"/>
      <c r="TNO76" s="629"/>
      <c r="TNP76" s="629"/>
      <c r="TNQ76" s="629"/>
      <c r="TNR76" s="629"/>
      <c r="TNS76" s="629"/>
      <c r="TNT76" s="629"/>
      <c r="TNU76" s="629"/>
      <c r="TNV76" s="629"/>
      <c r="TNW76" s="629"/>
      <c r="TNX76" s="629"/>
      <c r="TNY76" s="629"/>
      <c r="TNZ76" s="629"/>
      <c r="TOA76" s="629"/>
      <c r="TOB76" s="629"/>
      <c r="TOC76" s="629"/>
      <c r="TOD76" s="629"/>
      <c r="TOE76" s="629"/>
      <c r="TOF76" s="629"/>
      <c r="TOG76" s="629"/>
      <c r="TOH76" s="629"/>
      <c r="TOI76" s="629"/>
      <c r="TOJ76" s="629"/>
      <c r="TOK76" s="629"/>
      <c r="TOL76" s="629"/>
      <c r="TOM76" s="629"/>
      <c r="TON76" s="629"/>
      <c r="TOO76" s="629"/>
      <c r="TOP76" s="629"/>
      <c r="TOQ76" s="629"/>
      <c r="TOR76" s="629"/>
      <c r="TOS76" s="629"/>
      <c r="TOT76" s="629"/>
      <c r="TOU76" s="629"/>
      <c r="TOV76" s="629"/>
      <c r="TOW76" s="629"/>
      <c r="TOX76" s="629"/>
      <c r="TOY76" s="629"/>
      <c r="TOZ76" s="629"/>
      <c r="TPA76" s="629"/>
      <c r="TPB76" s="629"/>
      <c r="TPC76" s="629"/>
      <c r="TPD76" s="629"/>
      <c r="TPE76" s="629"/>
      <c r="TPF76" s="629"/>
      <c r="TPG76" s="629"/>
      <c r="TPH76" s="629"/>
      <c r="TPI76" s="629"/>
      <c r="TPJ76" s="629"/>
      <c r="TPK76" s="629"/>
      <c r="TPL76" s="629"/>
      <c r="TPM76" s="629"/>
      <c r="TPN76" s="629"/>
      <c r="TPO76" s="629"/>
      <c r="TPP76" s="629"/>
      <c r="TPQ76" s="629"/>
      <c r="TPR76" s="629"/>
      <c r="TPS76" s="629"/>
      <c r="TPT76" s="629"/>
      <c r="TPU76" s="629"/>
      <c r="TPV76" s="629"/>
      <c r="TPW76" s="629"/>
      <c r="TPX76" s="629"/>
      <c r="TPY76" s="629"/>
      <c r="TPZ76" s="629"/>
      <c r="TQA76" s="629"/>
      <c r="TQB76" s="629"/>
      <c r="TQC76" s="629"/>
      <c r="TQD76" s="629"/>
      <c r="TQE76" s="629"/>
      <c r="TQF76" s="629"/>
      <c r="TQG76" s="629"/>
      <c r="TQH76" s="629"/>
      <c r="TQI76" s="629"/>
      <c r="TQJ76" s="629"/>
      <c r="TQK76" s="629"/>
      <c r="TQL76" s="629"/>
      <c r="TQM76" s="629"/>
      <c r="TQN76" s="629"/>
      <c r="TQO76" s="629"/>
      <c r="TQP76" s="629"/>
      <c r="TQQ76" s="629"/>
      <c r="TQR76" s="629"/>
      <c r="TQS76" s="629"/>
      <c r="TQT76" s="629"/>
      <c r="TQU76" s="629"/>
      <c r="TQV76" s="629"/>
      <c r="TQW76" s="629"/>
      <c r="TQX76" s="629"/>
      <c r="TQY76" s="629"/>
      <c r="TQZ76" s="629"/>
      <c r="TRA76" s="629"/>
      <c r="TRB76" s="629"/>
      <c r="TRC76" s="629"/>
      <c r="TRD76" s="629"/>
      <c r="TRE76" s="629"/>
      <c r="TRF76" s="629"/>
      <c r="TRG76" s="629"/>
      <c r="TRH76" s="629"/>
      <c r="TRI76" s="629"/>
      <c r="TRJ76" s="629"/>
      <c r="TRK76" s="629"/>
      <c r="TRL76" s="629"/>
      <c r="TRM76" s="629"/>
      <c r="TRN76" s="629"/>
      <c r="TRO76" s="629"/>
      <c r="TRP76" s="629"/>
      <c r="TRQ76" s="629"/>
      <c r="TRR76" s="629"/>
      <c r="TRS76" s="629"/>
      <c r="TRT76" s="629"/>
      <c r="TRU76" s="629"/>
      <c r="TRV76" s="629"/>
      <c r="TRW76" s="629"/>
      <c r="TRX76" s="629"/>
      <c r="TRY76" s="629"/>
      <c r="TRZ76" s="629"/>
      <c r="TSA76" s="629"/>
      <c r="TSB76" s="629"/>
      <c r="TSC76" s="629"/>
      <c r="TSD76" s="629"/>
      <c r="TSE76" s="629"/>
      <c r="TSF76" s="629"/>
      <c r="TSG76" s="629"/>
      <c r="TSH76" s="629"/>
      <c r="TSI76" s="629"/>
      <c r="TSJ76" s="629"/>
      <c r="TSK76" s="629"/>
      <c r="TSL76" s="629"/>
      <c r="TSM76" s="629"/>
      <c r="TSN76" s="629"/>
      <c r="TSO76" s="629"/>
      <c r="TSP76" s="629"/>
      <c r="TSQ76" s="629"/>
      <c r="TSR76" s="629"/>
      <c r="TSS76" s="629"/>
      <c r="TST76" s="629"/>
      <c r="TSU76" s="629"/>
      <c r="TSV76" s="629"/>
      <c r="TSW76" s="629"/>
      <c r="TSX76" s="629"/>
      <c r="TSY76" s="629"/>
      <c r="TSZ76" s="629"/>
      <c r="TTA76" s="629"/>
      <c r="TTB76" s="629"/>
      <c r="TTC76" s="629"/>
      <c r="TTD76" s="629"/>
      <c r="TTE76" s="629"/>
      <c r="TTF76" s="629"/>
      <c r="TTG76" s="629"/>
      <c r="TTH76" s="629"/>
      <c r="TTI76" s="629"/>
      <c r="TTJ76" s="629"/>
      <c r="TTK76" s="629"/>
      <c r="TTL76" s="629"/>
      <c r="TTM76" s="629"/>
      <c r="TTN76" s="629"/>
      <c r="TTO76" s="629"/>
      <c r="TTP76" s="629"/>
      <c r="TTQ76" s="629"/>
      <c r="TTR76" s="629"/>
      <c r="TTS76" s="629"/>
      <c r="TTT76" s="629"/>
      <c r="TTU76" s="629"/>
      <c r="TTV76" s="629"/>
      <c r="TTW76" s="629"/>
      <c r="TTX76" s="629"/>
      <c r="TTY76" s="629"/>
      <c r="TTZ76" s="629"/>
      <c r="TUA76" s="629"/>
      <c r="TUB76" s="629"/>
      <c r="TUC76" s="629"/>
      <c r="TUD76" s="629"/>
      <c r="TUE76" s="629"/>
      <c r="TUF76" s="629"/>
      <c r="TUG76" s="629"/>
      <c r="TUH76" s="629"/>
      <c r="TUI76" s="629"/>
      <c r="TUJ76" s="629"/>
      <c r="TUK76" s="629"/>
      <c r="TUL76" s="629"/>
      <c r="TUM76" s="629"/>
      <c r="TUN76" s="629"/>
      <c r="TUO76" s="629"/>
      <c r="TUP76" s="629"/>
      <c r="TUQ76" s="629"/>
      <c r="TUR76" s="629"/>
      <c r="TUS76" s="629"/>
      <c r="TUT76" s="629"/>
      <c r="TUU76" s="629"/>
      <c r="TUV76" s="629"/>
      <c r="TUW76" s="629"/>
      <c r="TUX76" s="629"/>
      <c r="TUY76" s="629"/>
      <c r="TUZ76" s="629"/>
      <c r="TVA76" s="629"/>
      <c r="TVB76" s="629"/>
      <c r="TVC76" s="629"/>
      <c r="TVD76" s="629"/>
      <c r="TVE76" s="629"/>
      <c r="TVF76" s="629"/>
      <c r="TVG76" s="629"/>
      <c r="TVH76" s="629"/>
      <c r="TVI76" s="629"/>
      <c r="TVJ76" s="629"/>
      <c r="TVK76" s="629"/>
      <c r="TVL76" s="629"/>
      <c r="TVM76" s="629"/>
      <c r="TVN76" s="629"/>
      <c r="TVO76" s="629"/>
      <c r="TVP76" s="629"/>
      <c r="TVQ76" s="629"/>
      <c r="TVR76" s="629"/>
      <c r="TVS76" s="629"/>
      <c r="TVT76" s="629"/>
      <c r="TVU76" s="629"/>
      <c r="TVV76" s="629"/>
      <c r="TVW76" s="629"/>
      <c r="TVX76" s="629"/>
      <c r="TVY76" s="629"/>
      <c r="TVZ76" s="629"/>
      <c r="TWA76" s="629"/>
      <c r="TWB76" s="629"/>
      <c r="TWC76" s="629"/>
      <c r="TWD76" s="629"/>
      <c r="TWE76" s="629"/>
      <c r="TWF76" s="629"/>
      <c r="TWG76" s="629"/>
      <c r="TWH76" s="629"/>
      <c r="TWI76" s="629"/>
      <c r="TWJ76" s="629"/>
      <c r="TWK76" s="629"/>
      <c r="TWL76" s="629"/>
      <c r="TWM76" s="629"/>
      <c r="TWN76" s="629"/>
      <c r="TWO76" s="629"/>
      <c r="TWP76" s="629"/>
      <c r="TWQ76" s="629"/>
      <c r="TWR76" s="629"/>
      <c r="TWS76" s="629"/>
      <c r="TWT76" s="629"/>
      <c r="TWU76" s="629"/>
      <c r="TWV76" s="629"/>
      <c r="TWW76" s="629"/>
      <c r="TWX76" s="629"/>
      <c r="TWY76" s="629"/>
      <c r="TWZ76" s="629"/>
      <c r="TXA76" s="629"/>
      <c r="TXB76" s="629"/>
      <c r="TXC76" s="629"/>
      <c r="TXD76" s="629"/>
      <c r="TXE76" s="629"/>
      <c r="TXF76" s="629"/>
      <c r="TXG76" s="629"/>
      <c r="TXH76" s="629"/>
      <c r="TXI76" s="629"/>
      <c r="TXJ76" s="629"/>
      <c r="TXK76" s="629"/>
      <c r="TXL76" s="629"/>
      <c r="TXM76" s="629"/>
      <c r="TXN76" s="629"/>
      <c r="TXO76" s="629"/>
      <c r="TXP76" s="629"/>
      <c r="TXQ76" s="629"/>
      <c r="TXR76" s="629"/>
      <c r="TXS76" s="629"/>
      <c r="TXT76" s="629"/>
      <c r="TXU76" s="629"/>
      <c r="TXV76" s="629"/>
      <c r="TXW76" s="629"/>
      <c r="TXX76" s="629"/>
      <c r="TXY76" s="629"/>
      <c r="TXZ76" s="629"/>
      <c r="TYA76" s="629"/>
      <c r="TYB76" s="629"/>
      <c r="TYC76" s="629"/>
      <c r="TYD76" s="629"/>
      <c r="TYE76" s="629"/>
      <c r="TYF76" s="629"/>
      <c r="TYG76" s="629"/>
      <c r="TYH76" s="629"/>
      <c r="TYI76" s="629"/>
      <c r="TYJ76" s="629"/>
      <c r="TYK76" s="629"/>
      <c r="TYL76" s="629"/>
      <c r="TYM76" s="629"/>
      <c r="TYN76" s="629"/>
      <c r="TYO76" s="629"/>
      <c r="TYP76" s="629"/>
      <c r="TYQ76" s="629"/>
      <c r="TYR76" s="629"/>
      <c r="TYS76" s="629"/>
      <c r="TYT76" s="629"/>
      <c r="TYU76" s="629"/>
      <c r="TYV76" s="629"/>
      <c r="TYW76" s="629"/>
      <c r="TYX76" s="629"/>
      <c r="TYY76" s="629"/>
      <c r="TYZ76" s="629"/>
      <c r="TZA76" s="629"/>
      <c r="TZB76" s="629"/>
      <c r="TZC76" s="629"/>
      <c r="TZD76" s="629"/>
      <c r="TZE76" s="629"/>
      <c r="TZF76" s="629"/>
      <c r="TZG76" s="629"/>
      <c r="TZH76" s="629"/>
      <c r="TZI76" s="629"/>
      <c r="TZJ76" s="629"/>
      <c r="TZK76" s="629"/>
      <c r="TZL76" s="629"/>
      <c r="TZM76" s="629"/>
      <c r="TZN76" s="629"/>
      <c r="TZO76" s="629"/>
      <c r="TZP76" s="629"/>
      <c r="TZQ76" s="629"/>
      <c r="TZR76" s="629"/>
      <c r="TZS76" s="629"/>
      <c r="TZT76" s="629"/>
      <c r="TZU76" s="629"/>
      <c r="TZV76" s="629"/>
      <c r="TZW76" s="629"/>
      <c r="TZX76" s="629"/>
      <c r="TZY76" s="629"/>
      <c r="TZZ76" s="629"/>
      <c r="UAA76" s="629"/>
      <c r="UAB76" s="629"/>
      <c r="UAC76" s="629"/>
      <c r="UAD76" s="629"/>
      <c r="UAE76" s="629"/>
      <c r="UAF76" s="629"/>
      <c r="UAG76" s="629"/>
      <c r="UAH76" s="629"/>
      <c r="UAI76" s="629"/>
      <c r="UAJ76" s="629"/>
      <c r="UAK76" s="629"/>
      <c r="UAL76" s="629"/>
      <c r="UAM76" s="629"/>
      <c r="UAN76" s="629"/>
      <c r="UAO76" s="629"/>
      <c r="UAP76" s="629"/>
      <c r="UAQ76" s="629"/>
      <c r="UAR76" s="629"/>
      <c r="UAS76" s="629"/>
      <c r="UAT76" s="629"/>
      <c r="UAU76" s="629"/>
      <c r="UAV76" s="629"/>
      <c r="UAW76" s="629"/>
      <c r="UAX76" s="629"/>
      <c r="UAY76" s="629"/>
      <c r="UAZ76" s="629"/>
      <c r="UBA76" s="629"/>
      <c r="UBB76" s="629"/>
      <c r="UBC76" s="629"/>
      <c r="UBD76" s="629"/>
      <c r="UBE76" s="629"/>
      <c r="UBF76" s="629"/>
      <c r="UBG76" s="629"/>
      <c r="UBH76" s="629"/>
      <c r="UBI76" s="629"/>
      <c r="UBJ76" s="629"/>
      <c r="UBK76" s="629"/>
      <c r="UBL76" s="629"/>
      <c r="UBM76" s="629"/>
      <c r="UBN76" s="629"/>
      <c r="UBO76" s="629"/>
      <c r="UBP76" s="629"/>
      <c r="UBQ76" s="629"/>
      <c r="UBR76" s="629"/>
      <c r="UBS76" s="629"/>
      <c r="UBT76" s="629"/>
      <c r="UBU76" s="629"/>
      <c r="UBV76" s="629"/>
      <c r="UBW76" s="629"/>
      <c r="UBX76" s="629"/>
      <c r="UBY76" s="629"/>
      <c r="UBZ76" s="629"/>
      <c r="UCA76" s="629"/>
      <c r="UCB76" s="629"/>
      <c r="UCC76" s="629"/>
      <c r="UCD76" s="629"/>
      <c r="UCE76" s="629"/>
      <c r="UCF76" s="629"/>
      <c r="UCG76" s="629"/>
      <c r="UCH76" s="629"/>
      <c r="UCI76" s="629"/>
      <c r="UCJ76" s="629"/>
      <c r="UCK76" s="629"/>
      <c r="UCL76" s="629"/>
      <c r="UCM76" s="629"/>
      <c r="UCN76" s="629"/>
      <c r="UCO76" s="629"/>
      <c r="UCP76" s="629"/>
      <c r="UCQ76" s="629"/>
      <c r="UCR76" s="629"/>
      <c r="UCS76" s="629"/>
      <c r="UCT76" s="629"/>
      <c r="UCU76" s="629"/>
      <c r="UCV76" s="629"/>
      <c r="UCW76" s="629"/>
      <c r="UCX76" s="629"/>
      <c r="UCY76" s="629"/>
      <c r="UCZ76" s="629"/>
      <c r="UDA76" s="629"/>
      <c r="UDB76" s="629"/>
      <c r="UDC76" s="629"/>
      <c r="UDD76" s="629"/>
      <c r="UDE76" s="629"/>
      <c r="UDF76" s="629"/>
      <c r="UDG76" s="629"/>
      <c r="UDH76" s="629"/>
      <c r="UDI76" s="629"/>
      <c r="UDJ76" s="629"/>
      <c r="UDK76" s="629"/>
      <c r="UDL76" s="629"/>
      <c r="UDM76" s="629"/>
      <c r="UDN76" s="629"/>
      <c r="UDO76" s="629"/>
      <c r="UDP76" s="629"/>
      <c r="UDQ76" s="629"/>
      <c r="UDR76" s="629"/>
      <c r="UDS76" s="629"/>
      <c r="UDT76" s="629"/>
      <c r="UDU76" s="629"/>
      <c r="UDV76" s="629"/>
      <c r="UDW76" s="629"/>
      <c r="UDX76" s="629"/>
      <c r="UDY76" s="629"/>
      <c r="UDZ76" s="629"/>
      <c r="UEA76" s="629"/>
      <c r="UEB76" s="629"/>
      <c r="UEC76" s="629"/>
      <c r="UED76" s="629"/>
      <c r="UEE76" s="629"/>
      <c r="UEF76" s="629"/>
      <c r="UEG76" s="629"/>
      <c r="UEH76" s="629"/>
      <c r="UEI76" s="629"/>
      <c r="UEJ76" s="629"/>
      <c r="UEK76" s="629"/>
      <c r="UEL76" s="629"/>
      <c r="UEM76" s="629"/>
      <c r="UEN76" s="629"/>
      <c r="UEO76" s="629"/>
      <c r="UEP76" s="629"/>
      <c r="UEQ76" s="629"/>
      <c r="UER76" s="629"/>
      <c r="UES76" s="629"/>
      <c r="UET76" s="629"/>
      <c r="UEU76" s="629"/>
      <c r="UEV76" s="629"/>
      <c r="UEW76" s="629"/>
      <c r="UEX76" s="629"/>
      <c r="UEY76" s="629"/>
      <c r="UEZ76" s="629"/>
      <c r="UFA76" s="629"/>
      <c r="UFB76" s="629"/>
      <c r="UFC76" s="629"/>
      <c r="UFD76" s="629"/>
      <c r="UFE76" s="629"/>
      <c r="UFF76" s="629"/>
      <c r="UFG76" s="629"/>
      <c r="UFH76" s="629"/>
      <c r="UFI76" s="629"/>
      <c r="UFJ76" s="629"/>
      <c r="UFK76" s="629"/>
      <c r="UFL76" s="629"/>
      <c r="UFM76" s="629"/>
      <c r="UFN76" s="629"/>
      <c r="UFO76" s="629"/>
      <c r="UFP76" s="629"/>
      <c r="UFQ76" s="629"/>
      <c r="UFR76" s="629"/>
      <c r="UFS76" s="629"/>
      <c r="UFT76" s="629"/>
      <c r="UFU76" s="629"/>
      <c r="UFV76" s="629"/>
      <c r="UFW76" s="629"/>
      <c r="UFX76" s="629"/>
      <c r="UFY76" s="629"/>
      <c r="UFZ76" s="629"/>
      <c r="UGA76" s="629"/>
      <c r="UGB76" s="629"/>
      <c r="UGC76" s="629"/>
      <c r="UGD76" s="629"/>
      <c r="UGE76" s="629"/>
      <c r="UGF76" s="629"/>
      <c r="UGG76" s="629"/>
      <c r="UGH76" s="629"/>
      <c r="UGI76" s="629"/>
      <c r="UGJ76" s="629"/>
      <c r="UGK76" s="629"/>
      <c r="UGL76" s="629"/>
      <c r="UGM76" s="629"/>
      <c r="UGN76" s="629"/>
      <c r="UGO76" s="629"/>
      <c r="UGP76" s="629"/>
      <c r="UGQ76" s="629"/>
      <c r="UGR76" s="629"/>
      <c r="UGS76" s="629"/>
      <c r="UGT76" s="629"/>
      <c r="UGU76" s="629"/>
      <c r="UGV76" s="629"/>
      <c r="UGW76" s="629"/>
      <c r="UGX76" s="629"/>
      <c r="UGY76" s="629"/>
      <c r="UGZ76" s="629"/>
      <c r="UHA76" s="629"/>
      <c r="UHB76" s="629"/>
      <c r="UHC76" s="629"/>
      <c r="UHD76" s="629"/>
      <c r="UHE76" s="629"/>
      <c r="UHF76" s="629"/>
      <c r="UHG76" s="629"/>
      <c r="UHH76" s="629"/>
      <c r="UHI76" s="629"/>
      <c r="UHJ76" s="629"/>
      <c r="UHK76" s="629"/>
      <c r="UHL76" s="629"/>
      <c r="UHM76" s="629"/>
      <c r="UHN76" s="629"/>
      <c r="UHO76" s="629"/>
      <c r="UHP76" s="629"/>
      <c r="UHQ76" s="629"/>
      <c r="UHR76" s="629"/>
      <c r="UHS76" s="629"/>
      <c r="UHT76" s="629"/>
      <c r="UHU76" s="629"/>
      <c r="UHV76" s="629"/>
      <c r="UHW76" s="629"/>
      <c r="UHX76" s="629"/>
      <c r="UHY76" s="629"/>
      <c r="UHZ76" s="629"/>
      <c r="UIA76" s="629"/>
      <c r="UIB76" s="629"/>
      <c r="UIC76" s="629"/>
      <c r="UID76" s="629"/>
      <c r="UIE76" s="629"/>
      <c r="UIF76" s="629"/>
      <c r="UIG76" s="629"/>
      <c r="UIH76" s="629"/>
      <c r="UII76" s="629"/>
      <c r="UIJ76" s="629"/>
      <c r="UIK76" s="629"/>
      <c r="UIL76" s="629"/>
      <c r="UIM76" s="629"/>
      <c r="UIN76" s="629"/>
      <c r="UIO76" s="629"/>
      <c r="UIP76" s="629"/>
      <c r="UIQ76" s="629"/>
      <c r="UIR76" s="629"/>
      <c r="UIS76" s="629"/>
      <c r="UIT76" s="629"/>
      <c r="UIU76" s="629"/>
      <c r="UIV76" s="629"/>
      <c r="UIW76" s="629"/>
      <c r="UIX76" s="629"/>
      <c r="UIY76" s="629"/>
      <c r="UIZ76" s="629"/>
      <c r="UJA76" s="629"/>
      <c r="UJB76" s="629"/>
      <c r="UJC76" s="629"/>
      <c r="UJD76" s="629"/>
      <c r="UJE76" s="629"/>
      <c r="UJF76" s="629"/>
      <c r="UJG76" s="629"/>
      <c r="UJH76" s="629"/>
      <c r="UJI76" s="629"/>
      <c r="UJJ76" s="629"/>
      <c r="UJK76" s="629"/>
      <c r="UJL76" s="629"/>
      <c r="UJM76" s="629"/>
      <c r="UJN76" s="629"/>
      <c r="UJO76" s="629"/>
      <c r="UJP76" s="629"/>
      <c r="UJQ76" s="629"/>
      <c r="UJR76" s="629"/>
      <c r="UJS76" s="629"/>
      <c r="UJT76" s="629"/>
      <c r="UJU76" s="629"/>
      <c r="UJV76" s="629"/>
      <c r="UJW76" s="629"/>
      <c r="UJX76" s="629"/>
      <c r="UJY76" s="629"/>
      <c r="UJZ76" s="629"/>
      <c r="UKA76" s="629"/>
      <c r="UKB76" s="629"/>
      <c r="UKC76" s="629"/>
      <c r="UKD76" s="629"/>
      <c r="UKE76" s="629"/>
      <c r="UKF76" s="629"/>
      <c r="UKG76" s="629"/>
      <c r="UKH76" s="629"/>
      <c r="UKI76" s="629"/>
      <c r="UKJ76" s="629"/>
      <c r="UKK76" s="629"/>
      <c r="UKL76" s="629"/>
      <c r="UKM76" s="629"/>
      <c r="UKN76" s="629"/>
      <c r="UKO76" s="629"/>
      <c r="UKP76" s="629"/>
      <c r="UKQ76" s="629"/>
      <c r="UKR76" s="629"/>
      <c r="UKS76" s="629"/>
      <c r="UKT76" s="629"/>
      <c r="UKU76" s="629"/>
      <c r="UKV76" s="629"/>
      <c r="UKW76" s="629"/>
      <c r="UKX76" s="629"/>
      <c r="UKY76" s="629"/>
      <c r="UKZ76" s="629"/>
      <c r="ULA76" s="629"/>
      <c r="ULB76" s="629"/>
      <c r="ULC76" s="629"/>
      <c r="ULD76" s="629"/>
      <c r="ULE76" s="629"/>
      <c r="ULF76" s="629"/>
      <c r="ULG76" s="629"/>
      <c r="ULH76" s="629"/>
      <c r="ULI76" s="629"/>
      <c r="ULJ76" s="629"/>
      <c r="ULK76" s="629"/>
      <c r="ULL76" s="629"/>
      <c r="ULM76" s="629"/>
      <c r="ULN76" s="629"/>
      <c r="ULO76" s="629"/>
      <c r="ULP76" s="629"/>
      <c r="ULQ76" s="629"/>
      <c r="ULR76" s="629"/>
      <c r="ULS76" s="629"/>
      <c r="ULT76" s="629"/>
      <c r="ULU76" s="629"/>
      <c r="ULV76" s="629"/>
      <c r="ULW76" s="629"/>
      <c r="ULX76" s="629"/>
      <c r="ULY76" s="629"/>
      <c r="ULZ76" s="629"/>
      <c r="UMA76" s="629"/>
      <c r="UMB76" s="629"/>
      <c r="UMC76" s="629"/>
      <c r="UMD76" s="629"/>
      <c r="UME76" s="629"/>
      <c r="UMF76" s="629"/>
      <c r="UMG76" s="629"/>
      <c r="UMH76" s="629"/>
      <c r="UMI76" s="629"/>
      <c r="UMJ76" s="629"/>
      <c r="UMK76" s="629"/>
      <c r="UML76" s="629"/>
      <c r="UMM76" s="629"/>
      <c r="UMN76" s="629"/>
      <c r="UMO76" s="629"/>
      <c r="UMP76" s="629"/>
      <c r="UMQ76" s="629"/>
      <c r="UMR76" s="629"/>
      <c r="UMS76" s="629"/>
      <c r="UMT76" s="629"/>
      <c r="UMU76" s="629"/>
      <c r="UMV76" s="629"/>
      <c r="UMW76" s="629"/>
      <c r="UMX76" s="629"/>
      <c r="UMY76" s="629"/>
      <c r="UMZ76" s="629"/>
      <c r="UNA76" s="629"/>
      <c r="UNB76" s="629"/>
      <c r="UNC76" s="629"/>
      <c r="UND76" s="629"/>
      <c r="UNE76" s="629"/>
      <c r="UNF76" s="629"/>
      <c r="UNG76" s="629"/>
      <c r="UNH76" s="629"/>
      <c r="UNI76" s="629"/>
      <c r="UNJ76" s="629"/>
      <c r="UNK76" s="629"/>
      <c r="UNL76" s="629"/>
      <c r="UNM76" s="629"/>
      <c r="UNN76" s="629"/>
      <c r="UNO76" s="629"/>
      <c r="UNP76" s="629"/>
      <c r="UNQ76" s="629"/>
      <c r="UNR76" s="629"/>
      <c r="UNS76" s="629"/>
      <c r="UNT76" s="629"/>
      <c r="UNU76" s="629"/>
      <c r="UNV76" s="629"/>
      <c r="UNW76" s="629"/>
      <c r="UNX76" s="629"/>
      <c r="UNY76" s="629"/>
      <c r="UNZ76" s="629"/>
      <c r="UOA76" s="629"/>
      <c r="UOB76" s="629"/>
      <c r="UOC76" s="629"/>
      <c r="UOD76" s="629"/>
      <c r="UOE76" s="629"/>
      <c r="UOF76" s="629"/>
      <c r="UOG76" s="629"/>
      <c r="UOH76" s="629"/>
      <c r="UOI76" s="629"/>
      <c r="UOJ76" s="629"/>
      <c r="UOK76" s="629"/>
      <c r="UOL76" s="629"/>
      <c r="UOM76" s="629"/>
      <c r="UON76" s="629"/>
      <c r="UOO76" s="629"/>
      <c r="UOP76" s="629"/>
      <c r="UOQ76" s="629"/>
      <c r="UOR76" s="629"/>
      <c r="UOS76" s="629"/>
      <c r="UOT76" s="629"/>
      <c r="UOU76" s="629"/>
      <c r="UOV76" s="629"/>
      <c r="UOW76" s="629"/>
      <c r="UOX76" s="629"/>
      <c r="UOY76" s="629"/>
      <c r="UOZ76" s="629"/>
      <c r="UPA76" s="629"/>
      <c r="UPB76" s="629"/>
      <c r="UPC76" s="629"/>
      <c r="UPD76" s="629"/>
      <c r="UPE76" s="629"/>
      <c r="UPF76" s="629"/>
      <c r="UPG76" s="629"/>
      <c r="UPH76" s="629"/>
      <c r="UPI76" s="629"/>
      <c r="UPJ76" s="629"/>
      <c r="UPK76" s="629"/>
      <c r="UPL76" s="629"/>
      <c r="UPM76" s="629"/>
      <c r="UPN76" s="629"/>
      <c r="UPO76" s="629"/>
      <c r="UPP76" s="629"/>
      <c r="UPQ76" s="629"/>
      <c r="UPR76" s="629"/>
      <c r="UPS76" s="629"/>
      <c r="UPT76" s="629"/>
      <c r="UPU76" s="629"/>
      <c r="UPV76" s="629"/>
      <c r="UPW76" s="629"/>
      <c r="UPX76" s="629"/>
      <c r="UPY76" s="629"/>
      <c r="UPZ76" s="629"/>
      <c r="UQA76" s="629"/>
      <c r="UQB76" s="629"/>
      <c r="UQC76" s="629"/>
      <c r="UQD76" s="629"/>
      <c r="UQE76" s="629"/>
      <c r="UQF76" s="629"/>
      <c r="UQG76" s="629"/>
      <c r="UQH76" s="629"/>
      <c r="UQI76" s="629"/>
      <c r="UQJ76" s="629"/>
      <c r="UQK76" s="629"/>
      <c r="UQL76" s="629"/>
      <c r="UQM76" s="629"/>
      <c r="UQN76" s="629"/>
      <c r="UQO76" s="629"/>
      <c r="UQP76" s="629"/>
      <c r="UQQ76" s="629"/>
      <c r="UQR76" s="629"/>
      <c r="UQS76" s="629"/>
      <c r="UQT76" s="629"/>
      <c r="UQU76" s="629"/>
      <c r="UQV76" s="629"/>
      <c r="UQW76" s="629"/>
      <c r="UQX76" s="629"/>
      <c r="UQY76" s="629"/>
      <c r="UQZ76" s="629"/>
      <c r="URA76" s="629"/>
      <c r="URB76" s="629"/>
      <c r="URC76" s="629"/>
      <c r="URD76" s="629"/>
      <c r="URE76" s="629"/>
      <c r="URF76" s="629"/>
      <c r="URG76" s="629"/>
      <c r="URH76" s="629"/>
      <c r="URI76" s="629"/>
      <c r="URJ76" s="629"/>
      <c r="URK76" s="629"/>
      <c r="URL76" s="629"/>
      <c r="URM76" s="629"/>
      <c r="URN76" s="629"/>
      <c r="URO76" s="629"/>
      <c r="URP76" s="629"/>
      <c r="URQ76" s="629"/>
      <c r="URR76" s="629"/>
      <c r="URS76" s="629"/>
      <c r="URT76" s="629"/>
      <c r="URU76" s="629"/>
      <c r="URV76" s="629"/>
      <c r="URW76" s="629"/>
      <c r="URX76" s="629"/>
      <c r="URY76" s="629"/>
      <c r="URZ76" s="629"/>
      <c r="USA76" s="629"/>
      <c r="USB76" s="629"/>
      <c r="USC76" s="629"/>
      <c r="USD76" s="629"/>
      <c r="USE76" s="629"/>
      <c r="USF76" s="629"/>
      <c r="USG76" s="629"/>
      <c r="USH76" s="629"/>
      <c r="USI76" s="629"/>
      <c r="USJ76" s="629"/>
      <c r="USK76" s="629"/>
      <c r="USL76" s="629"/>
      <c r="USM76" s="629"/>
      <c r="USN76" s="629"/>
      <c r="USO76" s="629"/>
      <c r="USP76" s="629"/>
      <c r="USQ76" s="629"/>
      <c r="USR76" s="629"/>
      <c r="USS76" s="629"/>
      <c r="UST76" s="629"/>
      <c r="USU76" s="629"/>
      <c r="USV76" s="629"/>
      <c r="USW76" s="629"/>
      <c r="USX76" s="629"/>
      <c r="USY76" s="629"/>
      <c r="USZ76" s="629"/>
      <c r="UTA76" s="629"/>
      <c r="UTB76" s="629"/>
      <c r="UTC76" s="629"/>
      <c r="UTD76" s="629"/>
      <c r="UTE76" s="629"/>
      <c r="UTF76" s="629"/>
      <c r="UTG76" s="629"/>
      <c r="UTH76" s="629"/>
      <c r="UTI76" s="629"/>
      <c r="UTJ76" s="629"/>
      <c r="UTK76" s="629"/>
      <c r="UTL76" s="629"/>
      <c r="UTM76" s="629"/>
      <c r="UTN76" s="629"/>
      <c r="UTO76" s="629"/>
      <c r="UTP76" s="629"/>
      <c r="UTQ76" s="629"/>
      <c r="UTR76" s="629"/>
      <c r="UTS76" s="629"/>
      <c r="UTT76" s="629"/>
      <c r="UTU76" s="629"/>
      <c r="UTV76" s="629"/>
      <c r="UTW76" s="629"/>
      <c r="UTX76" s="629"/>
      <c r="UTY76" s="629"/>
      <c r="UTZ76" s="629"/>
      <c r="UUA76" s="629"/>
      <c r="UUB76" s="629"/>
      <c r="UUC76" s="629"/>
      <c r="UUD76" s="629"/>
      <c r="UUE76" s="629"/>
      <c r="UUF76" s="629"/>
      <c r="UUG76" s="629"/>
      <c r="UUH76" s="629"/>
      <c r="UUI76" s="629"/>
      <c r="UUJ76" s="629"/>
      <c r="UUK76" s="629"/>
      <c r="UUL76" s="629"/>
      <c r="UUM76" s="629"/>
      <c r="UUN76" s="629"/>
      <c r="UUO76" s="629"/>
      <c r="UUP76" s="629"/>
      <c r="UUQ76" s="629"/>
      <c r="UUR76" s="629"/>
      <c r="UUS76" s="629"/>
      <c r="UUT76" s="629"/>
      <c r="UUU76" s="629"/>
      <c r="UUV76" s="629"/>
      <c r="UUW76" s="629"/>
      <c r="UUX76" s="629"/>
      <c r="UUY76" s="629"/>
      <c r="UUZ76" s="629"/>
      <c r="UVA76" s="629"/>
      <c r="UVB76" s="629"/>
      <c r="UVC76" s="629"/>
      <c r="UVD76" s="629"/>
      <c r="UVE76" s="629"/>
      <c r="UVF76" s="629"/>
      <c r="UVG76" s="629"/>
      <c r="UVH76" s="629"/>
      <c r="UVI76" s="629"/>
      <c r="UVJ76" s="629"/>
      <c r="UVK76" s="629"/>
      <c r="UVL76" s="629"/>
      <c r="UVM76" s="629"/>
      <c r="UVN76" s="629"/>
      <c r="UVO76" s="629"/>
      <c r="UVP76" s="629"/>
      <c r="UVQ76" s="629"/>
      <c r="UVR76" s="629"/>
      <c r="UVS76" s="629"/>
      <c r="UVT76" s="629"/>
      <c r="UVU76" s="629"/>
      <c r="UVV76" s="629"/>
      <c r="UVW76" s="629"/>
      <c r="UVX76" s="629"/>
      <c r="UVY76" s="629"/>
      <c r="UVZ76" s="629"/>
      <c r="UWA76" s="629"/>
      <c r="UWB76" s="629"/>
      <c r="UWC76" s="629"/>
      <c r="UWD76" s="629"/>
      <c r="UWE76" s="629"/>
      <c r="UWF76" s="629"/>
      <c r="UWG76" s="629"/>
      <c r="UWH76" s="629"/>
      <c r="UWI76" s="629"/>
      <c r="UWJ76" s="629"/>
      <c r="UWK76" s="629"/>
      <c r="UWL76" s="629"/>
      <c r="UWM76" s="629"/>
      <c r="UWN76" s="629"/>
      <c r="UWO76" s="629"/>
      <c r="UWP76" s="629"/>
      <c r="UWQ76" s="629"/>
      <c r="UWR76" s="629"/>
      <c r="UWS76" s="629"/>
      <c r="UWT76" s="629"/>
      <c r="UWU76" s="629"/>
      <c r="UWV76" s="629"/>
      <c r="UWW76" s="629"/>
      <c r="UWX76" s="629"/>
      <c r="UWY76" s="629"/>
      <c r="UWZ76" s="629"/>
      <c r="UXA76" s="629"/>
      <c r="UXB76" s="629"/>
      <c r="UXC76" s="629"/>
      <c r="UXD76" s="629"/>
      <c r="UXE76" s="629"/>
      <c r="UXF76" s="629"/>
      <c r="UXG76" s="629"/>
      <c r="UXH76" s="629"/>
      <c r="UXI76" s="629"/>
      <c r="UXJ76" s="629"/>
      <c r="UXK76" s="629"/>
      <c r="UXL76" s="629"/>
      <c r="UXM76" s="629"/>
      <c r="UXN76" s="629"/>
      <c r="UXO76" s="629"/>
      <c r="UXP76" s="629"/>
      <c r="UXQ76" s="629"/>
      <c r="UXR76" s="629"/>
      <c r="UXS76" s="629"/>
      <c r="UXT76" s="629"/>
      <c r="UXU76" s="629"/>
      <c r="UXV76" s="629"/>
      <c r="UXW76" s="629"/>
      <c r="UXX76" s="629"/>
      <c r="UXY76" s="629"/>
      <c r="UXZ76" s="629"/>
      <c r="UYA76" s="629"/>
      <c r="UYB76" s="629"/>
      <c r="UYC76" s="629"/>
      <c r="UYD76" s="629"/>
      <c r="UYE76" s="629"/>
      <c r="UYF76" s="629"/>
      <c r="UYG76" s="629"/>
      <c r="UYH76" s="629"/>
      <c r="UYI76" s="629"/>
      <c r="UYJ76" s="629"/>
      <c r="UYK76" s="629"/>
      <c r="UYL76" s="629"/>
      <c r="UYM76" s="629"/>
      <c r="UYN76" s="629"/>
      <c r="UYO76" s="629"/>
      <c r="UYP76" s="629"/>
      <c r="UYQ76" s="629"/>
      <c r="UYR76" s="629"/>
      <c r="UYS76" s="629"/>
      <c r="UYT76" s="629"/>
      <c r="UYU76" s="629"/>
      <c r="UYV76" s="629"/>
      <c r="UYW76" s="629"/>
      <c r="UYX76" s="629"/>
      <c r="UYY76" s="629"/>
      <c r="UYZ76" s="629"/>
      <c r="UZA76" s="629"/>
      <c r="UZB76" s="629"/>
      <c r="UZC76" s="629"/>
      <c r="UZD76" s="629"/>
      <c r="UZE76" s="629"/>
      <c r="UZF76" s="629"/>
      <c r="UZG76" s="629"/>
      <c r="UZH76" s="629"/>
      <c r="UZI76" s="629"/>
      <c r="UZJ76" s="629"/>
      <c r="UZK76" s="629"/>
      <c r="UZL76" s="629"/>
      <c r="UZM76" s="629"/>
      <c r="UZN76" s="629"/>
      <c r="UZO76" s="629"/>
      <c r="UZP76" s="629"/>
      <c r="UZQ76" s="629"/>
      <c r="UZR76" s="629"/>
      <c r="UZS76" s="629"/>
      <c r="UZT76" s="629"/>
      <c r="UZU76" s="629"/>
      <c r="UZV76" s="629"/>
      <c r="UZW76" s="629"/>
      <c r="UZX76" s="629"/>
      <c r="UZY76" s="629"/>
      <c r="UZZ76" s="629"/>
      <c r="VAA76" s="629"/>
      <c r="VAB76" s="629"/>
      <c r="VAC76" s="629"/>
      <c r="VAD76" s="629"/>
      <c r="VAE76" s="629"/>
      <c r="VAF76" s="629"/>
      <c r="VAG76" s="629"/>
      <c r="VAH76" s="629"/>
      <c r="VAI76" s="629"/>
      <c r="VAJ76" s="629"/>
      <c r="VAK76" s="629"/>
      <c r="VAL76" s="629"/>
      <c r="VAM76" s="629"/>
      <c r="VAN76" s="629"/>
      <c r="VAO76" s="629"/>
      <c r="VAP76" s="629"/>
      <c r="VAQ76" s="629"/>
      <c r="VAR76" s="629"/>
      <c r="VAS76" s="629"/>
      <c r="VAT76" s="629"/>
      <c r="VAU76" s="629"/>
      <c r="VAV76" s="629"/>
      <c r="VAW76" s="629"/>
      <c r="VAX76" s="629"/>
      <c r="VAY76" s="629"/>
      <c r="VAZ76" s="629"/>
      <c r="VBA76" s="629"/>
      <c r="VBB76" s="629"/>
      <c r="VBC76" s="629"/>
      <c r="VBD76" s="629"/>
      <c r="VBE76" s="629"/>
      <c r="VBF76" s="629"/>
      <c r="VBG76" s="629"/>
      <c r="VBH76" s="629"/>
      <c r="VBI76" s="629"/>
      <c r="VBJ76" s="629"/>
      <c r="VBK76" s="629"/>
      <c r="VBL76" s="629"/>
      <c r="VBM76" s="629"/>
      <c r="VBN76" s="629"/>
      <c r="VBO76" s="629"/>
      <c r="VBP76" s="629"/>
      <c r="VBQ76" s="629"/>
      <c r="VBR76" s="629"/>
      <c r="VBS76" s="629"/>
      <c r="VBT76" s="629"/>
      <c r="VBU76" s="629"/>
      <c r="VBV76" s="629"/>
      <c r="VBW76" s="629"/>
      <c r="VBX76" s="629"/>
      <c r="VBY76" s="629"/>
      <c r="VBZ76" s="629"/>
      <c r="VCA76" s="629"/>
      <c r="VCB76" s="629"/>
      <c r="VCC76" s="629"/>
      <c r="VCD76" s="629"/>
      <c r="VCE76" s="629"/>
      <c r="VCF76" s="629"/>
      <c r="VCG76" s="629"/>
      <c r="VCH76" s="629"/>
      <c r="VCI76" s="629"/>
      <c r="VCJ76" s="629"/>
      <c r="VCK76" s="629"/>
      <c r="VCL76" s="629"/>
      <c r="VCM76" s="629"/>
      <c r="VCN76" s="629"/>
      <c r="VCO76" s="629"/>
      <c r="VCP76" s="629"/>
      <c r="VCQ76" s="629"/>
      <c r="VCR76" s="629"/>
      <c r="VCS76" s="629"/>
      <c r="VCT76" s="629"/>
      <c r="VCU76" s="629"/>
      <c r="VCV76" s="629"/>
      <c r="VCW76" s="629"/>
      <c r="VCX76" s="629"/>
      <c r="VCY76" s="629"/>
      <c r="VCZ76" s="629"/>
      <c r="VDA76" s="629"/>
      <c r="VDB76" s="629"/>
      <c r="VDC76" s="629"/>
      <c r="VDD76" s="629"/>
      <c r="VDE76" s="629"/>
      <c r="VDF76" s="629"/>
      <c r="VDG76" s="629"/>
      <c r="VDH76" s="629"/>
      <c r="VDI76" s="629"/>
      <c r="VDJ76" s="629"/>
      <c r="VDK76" s="629"/>
      <c r="VDL76" s="629"/>
      <c r="VDM76" s="629"/>
      <c r="VDN76" s="629"/>
      <c r="VDO76" s="629"/>
      <c r="VDP76" s="629"/>
      <c r="VDQ76" s="629"/>
      <c r="VDR76" s="629"/>
      <c r="VDS76" s="629"/>
      <c r="VDT76" s="629"/>
      <c r="VDU76" s="629"/>
      <c r="VDV76" s="629"/>
      <c r="VDW76" s="629"/>
      <c r="VDX76" s="629"/>
      <c r="VDY76" s="629"/>
      <c r="VDZ76" s="629"/>
      <c r="VEA76" s="629"/>
      <c r="VEB76" s="629"/>
      <c r="VEC76" s="629"/>
      <c r="VED76" s="629"/>
      <c r="VEE76" s="629"/>
      <c r="VEF76" s="629"/>
      <c r="VEG76" s="629"/>
      <c r="VEH76" s="629"/>
      <c r="VEI76" s="629"/>
      <c r="VEJ76" s="629"/>
      <c r="VEK76" s="629"/>
      <c r="VEL76" s="629"/>
      <c r="VEM76" s="629"/>
      <c r="VEN76" s="629"/>
      <c r="VEO76" s="629"/>
      <c r="VEP76" s="629"/>
      <c r="VEQ76" s="629"/>
      <c r="VER76" s="629"/>
      <c r="VES76" s="629"/>
      <c r="VET76" s="629"/>
      <c r="VEU76" s="629"/>
      <c r="VEV76" s="629"/>
      <c r="VEW76" s="629"/>
      <c r="VEX76" s="629"/>
      <c r="VEY76" s="629"/>
      <c r="VEZ76" s="629"/>
      <c r="VFA76" s="629"/>
      <c r="VFB76" s="629"/>
      <c r="VFC76" s="629"/>
      <c r="VFD76" s="629"/>
      <c r="VFE76" s="629"/>
      <c r="VFF76" s="629"/>
      <c r="VFG76" s="629"/>
      <c r="VFH76" s="629"/>
      <c r="VFI76" s="629"/>
      <c r="VFJ76" s="629"/>
      <c r="VFK76" s="629"/>
      <c r="VFL76" s="629"/>
      <c r="VFM76" s="629"/>
      <c r="VFN76" s="629"/>
      <c r="VFO76" s="629"/>
      <c r="VFP76" s="629"/>
      <c r="VFQ76" s="629"/>
      <c r="VFR76" s="629"/>
      <c r="VFS76" s="629"/>
      <c r="VFT76" s="629"/>
      <c r="VFU76" s="629"/>
      <c r="VFV76" s="629"/>
      <c r="VFW76" s="629"/>
      <c r="VFX76" s="629"/>
      <c r="VFY76" s="629"/>
      <c r="VFZ76" s="629"/>
      <c r="VGA76" s="629"/>
      <c r="VGB76" s="629"/>
      <c r="VGC76" s="629"/>
      <c r="VGD76" s="629"/>
      <c r="VGE76" s="629"/>
      <c r="VGF76" s="629"/>
      <c r="VGG76" s="629"/>
      <c r="VGH76" s="629"/>
      <c r="VGI76" s="629"/>
      <c r="VGJ76" s="629"/>
      <c r="VGK76" s="629"/>
      <c r="VGL76" s="629"/>
      <c r="VGM76" s="629"/>
      <c r="VGN76" s="629"/>
      <c r="VGO76" s="629"/>
      <c r="VGP76" s="629"/>
      <c r="VGQ76" s="629"/>
      <c r="VGR76" s="629"/>
      <c r="VGS76" s="629"/>
      <c r="VGT76" s="629"/>
      <c r="VGU76" s="629"/>
      <c r="VGV76" s="629"/>
      <c r="VGW76" s="629"/>
      <c r="VGX76" s="629"/>
      <c r="VGY76" s="629"/>
      <c r="VGZ76" s="629"/>
      <c r="VHA76" s="629"/>
      <c r="VHB76" s="629"/>
      <c r="VHC76" s="629"/>
      <c r="VHD76" s="629"/>
      <c r="VHE76" s="629"/>
      <c r="VHF76" s="629"/>
      <c r="VHG76" s="629"/>
      <c r="VHH76" s="629"/>
      <c r="VHI76" s="629"/>
      <c r="VHJ76" s="629"/>
      <c r="VHK76" s="629"/>
      <c r="VHL76" s="629"/>
      <c r="VHM76" s="629"/>
      <c r="VHN76" s="629"/>
      <c r="VHO76" s="629"/>
      <c r="VHP76" s="629"/>
      <c r="VHQ76" s="629"/>
      <c r="VHR76" s="629"/>
      <c r="VHS76" s="629"/>
      <c r="VHT76" s="629"/>
      <c r="VHU76" s="629"/>
      <c r="VHV76" s="629"/>
      <c r="VHW76" s="629"/>
      <c r="VHX76" s="629"/>
      <c r="VHY76" s="629"/>
      <c r="VHZ76" s="629"/>
      <c r="VIA76" s="629"/>
      <c r="VIB76" s="629"/>
      <c r="VIC76" s="629"/>
      <c r="VID76" s="629"/>
      <c r="VIE76" s="629"/>
      <c r="VIF76" s="629"/>
      <c r="VIG76" s="629"/>
      <c r="VIH76" s="629"/>
      <c r="VII76" s="629"/>
      <c r="VIJ76" s="629"/>
      <c r="VIK76" s="629"/>
      <c r="VIL76" s="629"/>
      <c r="VIM76" s="629"/>
      <c r="VIN76" s="629"/>
      <c r="VIO76" s="629"/>
      <c r="VIP76" s="629"/>
      <c r="VIQ76" s="629"/>
      <c r="VIR76" s="629"/>
      <c r="VIS76" s="629"/>
      <c r="VIT76" s="629"/>
      <c r="VIU76" s="629"/>
      <c r="VIV76" s="629"/>
      <c r="VIW76" s="629"/>
      <c r="VIX76" s="629"/>
      <c r="VIY76" s="629"/>
      <c r="VIZ76" s="629"/>
      <c r="VJA76" s="629"/>
      <c r="VJB76" s="629"/>
      <c r="VJC76" s="629"/>
      <c r="VJD76" s="629"/>
      <c r="VJE76" s="629"/>
      <c r="VJF76" s="629"/>
      <c r="VJG76" s="629"/>
      <c r="VJH76" s="629"/>
      <c r="VJI76" s="629"/>
      <c r="VJJ76" s="629"/>
      <c r="VJK76" s="629"/>
      <c r="VJL76" s="629"/>
      <c r="VJM76" s="629"/>
      <c r="VJN76" s="629"/>
      <c r="VJO76" s="629"/>
      <c r="VJP76" s="629"/>
      <c r="VJQ76" s="629"/>
      <c r="VJR76" s="629"/>
      <c r="VJS76" s="629"/>
      <c r="VJT76" s="629"/>
      <c r="VJU76" s="629"/>
      <c r="VJV76" s="629"/>
      <c r="VJW76" s="629"/>
      <c r="VJX76" s="629"/>
      <c r="VJY76" s="629"/>
      <c r="VJZ76" s="629"/>
      <c r="VKA76" s="629"/>
      <c r="VKB76" s="629"/>
      <c r="VKC76" s="629"/>
      <c r="VKD76" s="629"/>
      <c r="VKE76" s="629"/>
      <c r="VKF76" s="629"/>
      <c r="VKG76" s="629"/>
      <c r="VKH76" s="629"/>
      <c r="VKI76" s="629"/>
      <c r="VKJ76" s="629"/>
      <c r="VKK76" s="629"/>
      <c r="VKL76" s="629"/>
      <c r="VKM76" s="629"/>
      <c r="VKN76" s="629"/>
      <c r="VKO76" s="629"/>
      <c r="VKP76" s="629"/>
      <c r="VKQ76" s="629"/>
      <c r="VKR76" s="629"/>
      <c r="VKS76" s="629"/>
      <c r="VKT76" s="629"/>
      <c r="VKU76" s="629"/>
      <c r="VKV76" s="629"/>
      <c r="VKW76" s="629"/>
      <c r="VKX76" s="629"/>
      <c r="VKY76" s="629"/>
      <c r="VKZ76" s="629"/>
      <c r="VLA76" s="629"/>
      <c r="VLB76" s="629"/>
      <c r="VLC76" s="629"/>
      <c r="VLD76" s="629"/>
      <c r="VLE76" s="629"/>
      <c r="VLF76" s="629"/>
      <c r="VLG76" s="629"/>
      <c r="VLH76" s="629"/>
      <c r="VLI76" s="629"/>
      <c r="VLJ76" s="629"/>
      <c r="VLK76" s="629"/>
      <c r="VLL76" s="629"/>
      <c r="VLM76" s="629"/>
      <c r="VLN76" s="629"/>
      <c r="VLO76" s="629"/>
      <c r="VLP76" s="629"/>
      <c r="VLQ76" s="629"/>
      <c r="VLR76" s="629"/>
      <c r="VLS76" s="629"/>
      <c r="VLT76" s="629"/>
      <c r="VLU76" s="629"/>
      <c r="VLV76" s="629"/>
      <c r="VLW76" s="629"/>
      <c r="VLX76" s="629"/>
      <c r="VLY76" s="629"/>
      <c r="VLZ76" s="629"/>
      <c r="VMA76" s="629"/>
      <c r="VMB76" s="629"/>
      <c r="VMC76" s="629"/>
      <c r="VMD76" s="629"/>
      <c r="VME76" s="629"/>
      <c r="VMF76" s="629"/>
      <c r="VMG76" s="629"/>
      <c r="VMH76" s="629"/>
      <c r="VMI76" s="629"/>
      <c r="VMJ76" s="629"/>
      <c r="VMK76" s="629"/>
      <c r="VML76" s="629"/>
      <c r="VMM76" s="629"/>
      <c r="VMN76" s="629"/>
      <c r="VMO76" s="629"/>
      <c r="VMP76" s="629"/>
      <c r="VMQ76" s="629"/>
      <c r="VMR76" s="629"/>
      <c r="VMS76" s="629"/>
      <c r="VMT76" s="629"/>
      <c r="VMU76" s="629"/>
      <c r="VMV76" s="629"/>
      <c r="VMW76" s="629"/>
      <c r="VMX76" s="629"/>
      <c r="VMY76" s="629"/>
      <c r="VMZ76" s="629"/>
      <c r="VNA76" s="629"/>
      <c r="VNB76" s="629"/>
      <c r="VNC76" s="629"/>
      <c r="VND76" s="629"/>
      <c r="VNE76" s="629"/>
      <c r="VNF76" s="629"/>
      <c r="VNG76" s="629"/>
      <c r="VNH76" s="629"/>
      <c r="VNI76" s="629"/>
      <c r="VNJ76" s="629"/>
      <c r="VNK76" s="629"/>
      <c r="VNL76" s="629"/>
      <c r="VNM76" s="629"/>
      <c r="VNN76" s="629"/>
      <c r="VNO76" s="629"/>
      <c r="VNP76" s="629"/>
      <c r="VNQ76" s="629"/>
      <c r="VNR76" s="629"/>
      <c r="VNS76" s="629"/>
      <c r="VNT76" s="629"/>
      <c r="VNU76" s="629"/>
      <c r="VNV76" s="629"/>
      <c r="VNW76" s="629"/>
      <c r="VNX76" s="629"/>
      <c r="VNY76" s="629"/>
      <c r="VNZ76" s="629"/>
      <c r="VOA76" s="629"/>
      <c r="VOB76" s="629"/>
      <c r="VOC76" s="629"/>
      <c r="VOD76" s="629"/>
      <c r="VOE76" s="629"/>
      <c r="VOF76" s="629"/>
      <c r="VOG76" s="629"/>
      <c r="VOH76" s="629"/>
      <c r="VOI76" s="629"/>
      <c r="VOJ76" s="629"/>
      <c r="VOK76" s="629"/>
      <c r="VOL76" s="629"/>
      <c r="VOM76" s="629"/>
      <c r="VON76" s="629"/>
      <c r="VOO76" s="629"/>
      <c r="VOP76" s="629"/>
      <c r="VOQ76" s="629"/>
      <c r="VOR76" s="629"/>
      <c r="VOS76" s="629"/>
      <c r="VOT76" s="629"/>
      <c r="VOU76" s="629"/>
      <c r="VOV76" s="629"/>
      <c r="VOW76" s="629"/>
      <c r="VOX76" s="629"/>
      <c r="VOY76" s="629"/>
      <c r="VOZ76" s="629"/>
      <c r="VPA76" s="629"/>
      <c r="VPB76" s="629"/>
      <c r="VPC76" s="629"/>
      <c r="VPD76" s="629"/>
      <c r="VPE76" s="629"/>
      <c r="VPF76" s="629"/>
      <c r="VPG76" s="629"/>
      <c r="VPH76" s="629"/>
      <c r="VPI76" s="629"/>
      <c r="VPJ76" s="629"/>
      <c r="VPK76" s="629"/>
      <c r="VPL76" s="629"/>
      <c r="VPM76" s="629"/>
      <c r="VPN76" s="629"/>
      <c r="VPO76" s="629"/>
      <c r="VPP76" s="629"/>
      <c r="VPQ76" s="629"/>
      <c r="VPR76" s="629"/>
      <c r="VPS76" s="629"/>
      <c r="VPT76" s="629"/>
      <c r="VPU76" s="629"/>
      <c r="VPV76" s="629"/>
      <c r="VPW76" s="629"/>
      <c r="VPX76" s="629"/>
      <c r="VPY76" s="629"/>
      <c r="VPZ76" s="629"/>
      <c r="VQA76" s="629"/>
      <c r="VQB76" s="629"/>
      <c r="VQC76" s="629"/>
      <c r="VQD76" s="629"/>
      <c r="VQE76" s="629"/>
      <c r="VQF76" s="629"/>
      <c r="VQG76" s="629"/>
      <c r="VQH76" s="629"/>
      <c r="VQI76" s="629"/>
      <c r="VQJ76" s="629"/>
      <c r="VQK76" s="629"/>
      <c r="VQL76" s="629"/>
      <c r="VQM76" s="629"/>
      <c r="VQN76" s="629"/>
      <c r="VQO76" s="629"/>
      <c r="VQP76" s="629"/>
      <c r="VQQ76" s="629"/>
      <c r="VQR76" s="629"/>
      <c r="VQS76" s="629"/>
      <c r="VQT76" s="629"/>
      <c r="VQU76" s="629"/>
      <c r="VQV76" s="629"/>
      <c r="VQW76" s="629"/>
      <c r="VQX76" s="629"/>
      <c r="VQY76" s="629"/>
      <c r="VQZ76" s="629"/>
      <c r="VRA76" s="629"/>
      <c r="VRB76" s="629"/>
      <c r="VRC76" s="629"/>
      <c r="VRD76" s="629"/>
      <c r="VRE76" s="629"/>
      <c r="VRF76" s="629"/>
      <c r="VRG76" s="629"/>
      <c r="VRH76" s="629"/>
      <c r="VRI76" s="629"/>
      <c r="VRJ76" s="629"/>
      <c r="VRK76" s="629"/>
      <c r="VRL76" s="629"/>
      <c r="VRM76" s="629"/>
      <c r="VRN76" s="629"/>
      <c r="VRO76" s="629"/>
      <c r="VRP76" s="629"/>
      <c r="VRQ76" s="629"/>
      <c r="VRR76" s="629"/>
      <c r="VRS76" s="629"/>
      <c r="VRT76" s="629"/>
      <c r="VRU76" s="629"/>
      <c r="VRV76" s="629"/>
      <c r="VRW76" s="629"/>
      <c r="VRX76" s="629"/>
      <c r="VRY76" s="629"/>
      <c r="VRZ76" s="629"/>
      <c r="VSA76" s="629"/>
      <c r="VSB76" s="629"/>
      <c r="VSC76" s="629"/>
      <c r="VSD76" s="629"/>
      <c r="VSE76" s="629"/>
      <c r="VSF76" s="629"/>
      <c r="VSG76" s="629"/>
      <c r="VSH76" s="629"/>
      <c r="VSI76" s="629"/>
      <c r="VSJ76" s="629"/>
      <c r="VSK76" s="629"/>
      <c r="VSL76" s="629"/>
      <c r="VSM76" s="629"/>
      <c r="VSN76" s="629"/>
      <c r="VSO76" s="629"/>
      <c r="VSP76" s="629"/>
      <c r="VSQ76" s="629"/>
      <c r="VSR76" s="629"/>
      <c r="VSS76" s="629"/>
      <c r="VST76" s="629"/>
      <c r="VSU76" s="629"/>
      <c r="VSV76" s="629"/>
      <c r="VSW76" s="629"/>
      <c r="VSX76" s="629"/>
      <c r="VSY76" s="629"/>
      <c r="VSZ76" s="629"/>
      <c r="VTA76" s="629"/>
      <c r="VTB76" s="629"/>
      <c r="VTC76" s="629"/>
      <c r="VTD76" s="629"/>
      <c r="VTE76" s="629"/>
      <c r="VTF76" s="629"/>
      <c r="VTG76" s="629"/>
      <c r="VTH76" s="629"/>
      <c r="VTI76" s="629"/>
      <c r="VTJ76" s="629"/>
      <c r="VTK76" s="629"/>
      <c r="VTL76" s="629"/>
      <c r="VTM76" s="629"/>
      <c r="VTN76" s="629"/>
      <c r="VTO76" s="629"/>
      <c r="VTP76" s="629"/>
      <c r="VTQ76" s="629"/>
      <c r="VTR76" s="629"/>
      <c r="VTS76" s="629"/>
      <c r="VTT76" s="629"/>
      <c r="VTU76" s="629"/>
      <c r="VTV76" s="629"/>
      <c r="VTW76" s="629"/>
      <c r="VTX76" s="629"/>
      <c r="VTY76" s="629"/>
      <c r="VTZ76" s="629"/>
      <c r="VUA76" s="629"/>
      <c r="VUB76" s="629"/>
      <c r="VUC76" s="629"/>
      <c r="VUD76" s="629"/>
      <c r="VUE76" s="629"/>
      <c r="VUF76" s="629"/>
      <c r="VUG76" s="629"/>
      <c r="VUH76" s="629"/>
      <c r="VUI76" s="629"/>
      <c r="VUJ76" s="629"/>
      <c r="VUK76" s="629"/>
      <c r="VUL76" s="629"/>
      <c r="VUM76" s="629"/>
      <c r="VUN76" s="629"/>
      <c r="VUO76" s="629"/>
      <c r="VUP76" s="629"/>
      <c r="VUQ76" s="629"/>
      <c r="VUR76" s="629"/>
      <c r="VUS76" s="629"/>
      <c r="VUT76" s="629"/>
      <c r="VUU76" s="629"/>
      <c r="VUV76" s="629"/>
      <c r="VUW76" s="629"/>
      <c r="VUX76" s="629"/>
      <c r="VUY76" s="629"/>
      <c r="VUZ76" s="629"/>
      <c r="VVA76" s="629"/>
      <c r="VVB76" s="629"/>
      <c r="VVC76" s="629"/>
      <c r="VVD76" s="629"/>
      <c r="VVE76" s="629"/>
      <c r="VVF76" s="629"/>
      <c r="VVG76" s="629"/>
      <c r="VVH76" s="629"/>
      <c r="VVI76" s="629"/>
      <c r="VVJ76" s="629"/>
      <c r="VVK76" s="629"/>
      <c r="VVL76" s="629"/>
      <c r="VVM76" s="629"/>
      <c r="VVN76" s="629"/>
      <c r="VVO76" s="629"/>
      <c r="VVP76" s="629"/>
      <c r="VVQ76" s="629"/>
      <c r="VVR76" s="629"/>
      <c r="VVS76" s="629"/>
      <c r="VVT76" s="629"/>
      <c r="VVU76" s="629"/>
      <c r="VVV76" s="629"/>
      <c r="VVW76" s="629"/>
      <c r="VVX76" s="629"/>
      <c r="VVY76" s="629"/>
      <c r="VVZ76" s="629"/>
      <c r="VWA76" s="629"/>
      <c r="VWB76" s="629"/>
      <c r="VWC76" s="629"/>
      <c r="VWD76" s="629"/>
      <c r="VWE76" s="629"/>
      <c r="VWF76" s="629"/>
      <c r="VWG76" s="629"/>
      <c r="VWH76" s="629"/>
      <c r="VWI76" s="629"/>
      <c r="VWJ76" s="629"/>
      <c r="VWK76" s="629"/>
      <c r="VWL76" s="629"/>
      <c r="VWM76" s="629"/>
      <c r="VWN76" s="629"/>
      <c r="VWO76" s="629"/>
      <c r="VWP76" s="629"/>
      <c r="VWQ76" s="629"/>
      <c r="VWR76" s="629"/>
      <c r="VWS76" s="629"/>
      <c r="VWT76" s="629"/>
      <c r="VWU76" s="629"/>
      <c r="VWV76" s="629"/>
      <c r="VWW76" s="629"/>
      <c r="VWX76" s="629"/>
      <c r="VWY76" s="629"/>
      <c r="VWZ76" s="629"/>
      <c r="VXA76" s="629"/>
      <c r="VXB76" s="629"/>
      <c r="VXC76" s="629"/>
      <c r="VXD76" s="629"/>
      <c r="VXE76" s="629"/>
      <c r="VXF76" s="629"/>
      <c r="VXG76" s="629"/>
      <c r="VXH76" s="629"/>
      <c r="VXI76" s="629"/>
      <c r="VXJ76" s="629"/>
      <c r="VXK76" s="629"/>
      <c r="VXL76" s="629"/>
      <c r="VXM76" s="629"/>
      <c r="VXN76" s="629"/>
      <c r="VXO76" s="629"/>
      <c r="VXP76" s="629"/>
      <c r="VXQ76" s="629"/>
      <c r="VXR76" s="629"/>
      <c r="VXS76" s="629"/>
      <c r="VXT76" s="629"/>
      <c r="VXU76" s="629"/>
      <c r="VXV76" s="629"/>
      <c r="VXW76" s="629"/>
      <c r="VXX76" s="629"/>
      <c r="VXY76" s="629"/>
      <c r="VXZ76" s="629"/>
      <c r="VYA76" s="629"/>
      <c r="VYB76" s="629"/>
      <c r="VYC76" s="629"/>
      <c r="VYD76" s="629"/>
      <c r="VYE76" s="629"/>
      <c r="VYF76" s="629"/>
      <c r="VYG76" s="629"/>
      <c r="VYH76" s="629"/>
      <c r="VYI76" s="629"/>
      <c r="VYJ76" s="629"/>
      <c r="VYK76" s="629"/>
      <c r="VYL76" s="629"/>
      <c r="VYM76" s="629"/>
      <c r="VYN76" s="629"/>
      <c r="VYO76" s="629"/>
      <c r="VYP76" s="629"/>
      <c r="VYQ76" s="629"/>
      <c r="VYR76" s="629"/>
      <c r="VYS76" s="629"/>
      <c r="VYT76" s="629"/>
      <c r="VYU76" s="629"/>
      <c r="VYV76" s="629"/>
      <c r="VYW76" s="629"/>
      <c r="VYX76" s="629"/>
      <c r="VYY76" s="629"/>
      <c r="VYZ76" s="629"/>
      <c r="VZA76" s="629"/>
      <c r="VZB76" s="629"/>
      <c r="VZC76" s="629"/>
      <c r="VZD76" s="629"/>
      <c r="VZE76" s="629"/>
      <c r="VZF76" s="629"/>
      <c r="VZG76" s="629"/>
      <c r="VZH76" s="629"/>
      <c r="VZI76" s="629"/>
      <c r="VZJ76" s="629"/>
      <c r="VZK76" s="629"/>
      <c r="VZL76" s="629"/>
      <c r="VZM76" s="629"/>
      <c r="VZN76" s="629"/>
      <c r="VZO76" s="629"/>
      <c r="VZP76" s="629"/>
      <c r="VZQ76" s="629"/>
      <c r="VZR76" s="629"/>
      <c r="VZS76" s="629"/>
      <c r="VZT76" s="629"/>
      <c r="VZU76" s="629"/>
      <c r="VZV76" s="629"/>
      <c r="VZW76" s="629"/>
      <c r="VZX76" s="629"/>
      <c r="VZY76" s="629"/>
      <c r="VZZ76" s="629"/>
      <c r="WAA76" s="629"/>
      <c r="WAB76" s="629"/>
      <c r="WAC76" s="629"/>
      <c r="WAD76" s="629"/>
      <c r="WAE76" s="629"/>
      <c r="WAF76" s="629"/>
      <c r="WAG76" s="629"/>
      <c r="WAH76" s="629"/>
      <c r="WAI76" s="629"/>
      <c r="WAJ76" s="629"/>
      <c r="WAK76" s="629"/>
      <c r="WAL76" s="629"/>
      <c r="WAM76" s="629"/>
      <c r="WAN76" s="629"/>
      <c r="WAO76" s="629"/>
      <c r="WAP76" s="629"/>
      <c r="WAQ76" s="629"/>
      <c r="WAR76" s="629"/>
      <c r="WAS76" s="629"/>
      <c r="WAT76" s="629"/>
      <c r="WAU76" s="629"/>
      <c r="WAV76" s="629"/>
      <c r="WAW76" s="629"/>
      <c r="WAX76" s="629"/>
      <c r="WAY76" s="629"/>
      <c r="WAZ76" s="629"/>
      <c r="WBA76" s="629"/>
      <c r="WBB76" s="629"/>
      <c r="WBC76" s="629"/>
      <c r="WBD76" s="629"/>
      <c r="WBE76" s="629"/>
      <c r="WBF76" s="629"/>
      <c r="WBG76" s="629"/>
      <c r="WBH76" s="629"/>
      <c r="WBI76" s="629"/>
      <c r="WBJ76" s="629"/>
      <c r="WBK76" s="629"/>
      <c r="WBL76" s="629"/>
      <c r="WBM76" s="629"/>
      <c r="WBN76" s="629"/>
      <c r="WBO76" s="629"/>
      <c r="WBP76" s="629"/>
      <c r="WBQ76" s="629"/>
      <c r="WBR76" s="629"/>
      <c r="WBS76" s="629"/>
      <c r="WBT76" s="629"/>
      <c r="WBU76" s="629"/>
      <c r="WBV76" s="629"/>
      <c r="WBW76" s="629"/>
      <c r="WBX76" s="629"/>
      <c r="WBY76" s="629"/>
      <c r="WBZ76" s="629"/>
      <c r="WCA76" s="629"/>
      <c r="WCB76" s="629"/>
      <c r="WCC76" s="629"/>
      <c r="WCD76" s="629"/>
      <c r="WCE76" s="629"/>
      <c r="WCF76" s="629"/>
      <c r="WCG76" s="629"/>
      <c r="WCH76" s="629"/>
      <c r="WCI76" s="629"/>
      <c r="WCJ76" s="629"/>
      <c r="WCK76" s="629"/>
      <c r="WCL76" s="629"/>
      <c r="WCM76" s="629"/>
      <c r="WCN76" s="629"/>
      <c r="WCO76" s="629"/>
      <c r="WCP76" s="629"/>
      <c r="WCQ76" s="629"/>
      <c r="WCR76" s="629"/>
      <c r="WCS76" s="629"/>
      <c r="WCT76" s="629"/>
      <c r="WCU76" s="629"/>
      <c r="WCV76" s="629"/>
      <c r="WCW76" s="629"/>
      <c r="WCX76" s="629"/>
      <c r="WCY76" s="629"/>
      <c r="WCZ76" s="629"/>
      <c r="WDA76" s="629"/>
      <c r="WDB76" s="629"/>
      <c r="WDC76" s="629"/>
      <c r="WDD76" s="629"/>
      <c r="WDE76" s="629"/>
      <c r="WDF76" s="629"/>
      <c r="WDG76" s="629"/>
      <c r="WDH76" s="629"/>
      <c r="WDI76" s="629"/>
      <c r="WDJ76" s="629"/>
      <c r="WDK76" s="629"/>
      <c r="WDL76" s="629"/>
      <c r="WDM76" s="629"/>
      <c r="WDN76" s="629"/>
      <c r="WDO76" s="629"/>
      <c r="WDP76" s="629"/>
      <c r="WDQ76" s="629"/>
      <c r="WDR76" s="629"/>
      <c r="WDS76" s="629"/>
      <c r="WDT76" s="629"/>
      <c r="WDU76" s="629"/>
      <c r="WDV76" s="629"/>
      <c r="WDW76" s="629"/>
      <c r="WDX76" s="629"/>
      <c r="WDY76" s="629"/>
      <c r="WDZ76" s="629"/>
      <c r="WEA76" s="629"/>
      <c r="WEB76" s="629"/>
      <c r="WEC76" s="629"/>
      <c r="WED76" s="629"/>
      <c r="WEE76" s="629"/>
      <c r="WEF76" s="629"/>
      <c r="WEG76" s="629"/>
      <c r="WEH76" s="629"/>
      <c r="WEI76" s="629"/>
      <c r="WEJ76" s="629"/>
      <c r="WEK76" s="629"/>
      <c r="WEL76" s="629"/>
      <c r="WEM76" s="629"/>
      <c r="WEN76" s="629"/>
      <c r="WEO76" s="629"/>
      <c r="WEP76" s="629"/>
      <c r="WEQ76" s="629"/>
      <c r="WER76" s="629"/>
      <c r="WES76" s="629"/>
      <c r="WET76" s="629"/>
      <c r="WEU76" s="629"/>
      <c r="WEV76" s="629"/>
      <c r="WEW76" s="629"/>
      <c r="WEX76" s="629"/>
      <c r="WEY76" s="629"/>
      <c r="WEZ76" s="629"/>
      <c r="WFA76" s="629"/>
      <c r="WFB76" s="629"/>
      <c r="WFC76" s="629"/>
      <c r="WFD76" s="629"/>
      <c r="WFE76" s="629"/>
      <c r="WFF76" s="629"/>
      <c r="WFG76" s="629"/>
      <c r="WFH76" s="629"/>
      <c r="WFI76" s="629"/>
      <c r="WFJ76" s="629"/>
      <c r="WFK76" s="629"/>
      <c r="WFL76" s="629"/>
      <c r="WFM76" s="629"/>
      <c r="WFN76" s="629"/>
      <c r="WFO76" s="629"/>
      <c r="WFP76" s="629"/>
      <c r="WFQ76" s="629"/>
      <c r="WFR76" s="629"/>
      <c r="WFS76" s="629"/>
      <c r="WFT76" s="629"/>
      <c r="WFU76" s="629"/>
      <c r="WFV76" s="629"/>
      <c r="WFW76" s="629"/>
      <c r="WFX76" s="629"/>
      <c r="WFY76" s="629"/>
      <c r="WFZ76" s="629"/>
      <c r="WGA76" s="629"/>
      <c r="WGB76" s="629"/>
      <c r="WGC76" s="629"/>
      <c r="WGD76" s="629"/>
      <c r="WGE76" s="629"/>
      <c r="WGF76" s="629"/>
      <c r="WGG76" s="629"/>
      <c r="WGH76" s="629"/>
      <c r="WGI76" s="629"/>
      <c r="WGJ76" s="629"/>
      <c r="WGK76" s="629"/>
      <c r="WGL76" s="629"/>
      <c r="WGM76" s="629"/>
      <c r="WGN76" s="629"/>
      <c r="WGO76" s="629"/>
      <c r="WGP76" s="629"/>
      <c r="WGQ76" s="629"/>
      <c r="WGR76" s="629"/>
      <c r="WGS76" s="629"/>
      <c r="WGT76" s="629"/>
      <c r="WGU76" s="629"/>
      <c r="WGV76" s="629"/>
      <c r="WGW76" s="629"/>
      <c r="WGX76" s="629"/>
      <c r="WGY76" s="629"/>
      <c r="WGZ76" s="629"/>
      <c r="WHA76" s="629"/>
      <c r="WHB76" s="629"/>
      <c r="WHC76" s="629"/>
      <c r="WHD76" s="629"/>
      <c r="WHE76" s="629"/>
      <c r="WHF76" s="629"/>
      <c r="WHG76" s="629"/>
      <c r="WHH76" s="629"/>
      <c r="WHI76" s="629"/>
      <c r="WHJ76" s="629"/>
      <c r="WHK76" s="629"/>
      <c r="WHL76" s="629"/>
      <c r="WHM76" s="629"/>
      <c r="WHN76" s="629"/>
      <c r="WHO76" s="629"/>
      <c r="WHP76" s="629"/>
      <c r="WHQ76" s="629"/>
      <c r="WHR76" s="629"/>
      <c r="WHS76" s="629"/>
      <c r="WHT76" s="629"/>
      <c r="WHU76" s="629"/>
      <c r="WHV76" s="629"/>
      <c r="WHW76" s="629"/>
      <c r="WHX76" s="629"/>
      <c r="WHY76" s="629"/>
      <c r="WHZ76" s="629"/>
      <c r="WIA76" s="629"/>
      <c r="WIB76" s="629"/>
      <c r="WIC76" s="629"/>
      <c r="WID76" s="629"/>
      <c r="WIE76" s="629"/>
      <c r="WIF76" s="629"/>
      <c r="WIG76" s="629"/>
      <c r="WIH76" s="629"/>
      <c r="WII76" s="629"/>
      <c r="WIJ76" s="629"/>
      <c r="WIK76" s="629"/>
      <c r="WIL76" s="629"/>
      <c r="WIM76" s="629"/>
      <c r="WIN76" s="629"/>
      <c r="WIO76" s="629"/>
      <c r="WIP76" s="629"/>
      <c r="WIQ76" s="629"/>
      <c r="WIR76" s="629"/>
      <c r="WIS76" s="629"/>
      <c r="WIT76" s="629"/>
      <c r="WIU76" s="629"/>
      <c r="WIV76" s="629"/>
      <c r="WIW76" s="629"/>
      <c r="WIX76" s="629"/>
      <c r="WIY76" s="629"/>
      <c r="WIZ76" s="629"/>
      <c r="WJA76" s="629"/>
      <c r="WJB76" s="629"/>
      <c r="WJC76" s="629"/>
      <c r="WJD76" s="629"/>
      <c r="WJE76" s="629"/>
      <c r="WJF76" s="629"/>
      <c r="WJG76" s="629"/>
      <c r="WJH76" s="629"/>
      <c r="WJI76" s="629"/>
      <c r="WJJ76" s="629"/>
      <c r="WJK76" s="629"/>
      <c r="WJL76" s="629"/>
      <c r="WJM76" s="629"/>
      <c r="WJN76" s="629"/>
      <c r="WJO76" s="629"/>
      <c r="WJP76" s="629"/>
      <c r="WJQ76" s="629"/>
      <c r="WJR76" s="629"/>
      <c r="WJS76" s="629"/>
      <c r="WJT76" s="629"/>
      <c r="WJU76" s="629"/>
      <c r="WJV76" s="629"/>
      <c r="WJW76" s="629"/>
      <c r="WJX76" s="629"/>
      <c r="WJY76" s="629"/>
      <c r="WJZ76" s="629"/>
      <c r="WKA76" s="629"/>
      <c r="WKB76" s="629"/>
      <c r="WKC76" s="629"/>
      <c r="WKD76" s="629"/>
      <c r="WKE76" s="629"/>
      <c r="WKF76" s="629"/>
      <c r="WKG76" s="629"/>
      <c r="WKH76" s="629"/>
      <c r="WKI76" s="629"/>
      <c r="WKJ76" s="629"/>
      <c r="WKK76" s="629"/>
      <c r="WKL76" s="629"/>
      <c r="WKM76" s="629"/>
      <c r="WKN76" s="629"/>
      <c r="WKO76" s="629"/>
      <c r="WKP76" s="629"/>
      <c r="WKQ76" s="629"/>
      <c r="WKR76" s="629"/>
      <c r="WKS76" s="629"/>
      <c r="WKT76" s="629"/>
      <c r="WKU76" s="629"/>
      <c r="WKV76" s="629"/>
      <c r="WKW76" s="629"/>
      <c r="WKX76" s="629"/>
      <c r="WKY76" s="629"/>
      <c r="WKZ76" s="629"/>
      <c r="WLA76" s="629"/>
      <c r="WLB76" s="629"/>
      <c r="WLC76" s="629"/>
      <c r="WLD76" s="629"/>
      <c r="WLE76" s="629"/>
      <c r="WLF76" s="629"/>
      <c r="WLG76" s="629"/>
      <c r="WLH76" s="629"/>
      <c r="WLI76" s="629"/>
      <c r="WLJ76" s="629"/>
      <c r="WLK76" s="629"/>
      <c r="WLL76" s="629"/>
      <c r="WLM76" s="629"/>
      <c r="WLN76" s="629"/>
      <c r="WLO76" s="629"/>
      <c r="WLP76" s="629"/>
      <c r="WLQ76" s="629"/>
      <c r="WLR76" s="629"/>
      <c r="WLS76" s="629"/>
      <c r="WLT76" s="629"/>
      <c r="WLU76" s="629"/>
      <c r="WLV76" s="629"/>
      <c r="WLW76" s="629"/>
      <c r="WLX76" s="629"/>
      <c r="WLY76" s="629"/>
      <c r="WLZ76" s="629"/>
      <c r="WMA76" s="629"/>
      <c r="WMB76" s="629"/>
      <c r="WMC76" s="629"/>
      <c r="WMD76" s="629"/>
      <c r="WME76" s="629"/>
      <c r="WMF76" s="629"/>
      <c r="WMG76" s="629"/>
      <c r="WMH76" s="629"/>
      <c r="WMI76" s="629"/>
      <c r="WMJ76" s="629"/>
      <c r="WMK76" s="629"/>
      <c r="WML76" s="629"/>
      <c r="WMM76" s="629"/>
      <c r="WMN76" s="629"/>
      <c r="WMO76" s="629"/>
      <c r="WMP76" s="629"/>
      <c r="WMQ76" s="629"/>
      <c r="WMR76" s="629"/>
      <c r="WMS76" s="629"/>
      <c r="WMT76" s="629"/>
      <c r="WMU76" s="629"/>
      <c r="WMV76" s="629"/>
      <c r="WMW76" s="629"/>
      <c r="WMX76" s="629"/>
      <c r="WMY76" s="629"/>
      <c r="WMZ76" s="629"/>
      <c r="WNA76" s="629"/>
      <c r="WNB76" s="629"/>
      <c r="WNC76" s="629"/>
      <c r="WND76" s="629"/>
      <c r="WNE76" s="629"/>
      <c r="WNF76" s="629"/>
      <c r="WNG76" s="629"/>
      <c r="WNH76" s="629"/>
      <c r="WNI76" s="629"/>
      <c r="WNJ76" s="629"/>
      <c r="WNK76" s="629"/>
      <c r="WNL76" s="629"/>
      <c r="WNM76" s="629"/>
      <c r="WNN76" s="629"/>
      <c r="WNO76" s="629"/>
      <c r="WNP76" s="629"/>
      <c r="WNQ76" s="629"/>
      <c r="WNR76" s="629"/>
      <c r="WNS76" s="629"/>
      <c r="WNT76" s="629"/>
      <c r="WNU76" s="629"/>
      <c r="WNV76" s="629"/>
      <c r="WNW76" s="629"/>
      <c r="WNX76" s="629"/>
      <c r="WNY76" s="629"/>
      <c r="WNZ76" s="629"/>
      <c r="WOA76" s="629"/>
      <c r="WOB76" s="629"/>
      <c r="WOC76" s="629"/>
      <c r="WOD76" s="629"/>
      <c r="WOE76" s="629"/>
      <c r="WOF76" s="629"/>
      <c r="WOG76" s="629"/>
      <c r="WOH76" s="629"/>
      <c r="WOI76" s="629"/>
      <c r="WOJ76" s="629"/>
      <c r="WOK76" s="629"/>
      <c r="WOL76" s="629"/>
      <c r="WOM76" s="629"/>
      <c r="WON76" s="629"/>
      <c r="WOO76" s="629"/>
      <c r="WOP76" s="629"/>
      <c r="WOQ76" s="629"/>
      <c r="WOR76" s="629"/>
      <c r="WOS76" s="629"/>
      <c r="WOT76" s="629"/>
      <c r="WOU76" s="629"/>
      <c r="WOV76" s="629"/>
      <c r="WOW76" s="629"/>
      <c r="WOX76" s="629"/>
      <c r="WOY76" s="629"/>
      <c r="WOZ76" s="629"/>
      <c r="WPA76" s="629"/>
      <c r="WPB76" s="629"/>
      <c r="WPC76" s="629"/>
      <c r="WPD76" s="629"/>
      <c r="WPE76" s="629"/>
      <c r="WPF76" s="629"/>
      <c r="WPG76" s="629"/>
      <c r="WPH76" s="629"/>
      <c r="WPI76" s="629"/>
      <c r="WPJ76" s="629"/>
      <c r="WPK76" s="629"/>
      <c r="WPL76" s="629"/>
      <c r="WPM76" s="629"/>
      <c r="WPN76" s="629"/>
      <c r="WPO76" s="629"/>
      <c r="WPP76" s="629"/>
      <c r="WPQ76" s="629"/>
      <c r="WPR76" s="629"/>
      <c r="WPS76" s="629"/>
      <c r="WPT76" s="629"/>
      <c r="WPU76" s="629"/>
      <c r="WPV76" s="629"/>
      <c r="WPW76" s="629"/>
      <c r="WPX76" s="629"/>
      <c r="WPY76" s="629"/>
      <c r="WPZ76" s="629"/>
      <c r="WQA76" s="629"/>
      <c r="WQB76" s="629"/>
      <c r="WQC76" s="629"/>
      <c r="WQD76" s="629"/>
      <c r="WQE76" s="629"/>
      <c r="WQF76" s="629"/>
      <c r="WQG76" s="629"/>
      <c r="WQH76" s="629"/>
      <c r="WQI76" s="629"/>
      <c r="WQJ76" s="629"/>
      <c r="WQK76" s="629"/>
      <c r="WQL76" s="629"/>
      <c r="WQM76" s="629"/>
      <c r="WQN76" s="629"/>
      <c r="WQO76" s="629"/>
      <c r="WQP76" s="629"/>
      <c r="WQQ76" s="629"/>
      <c r="WQR76" s="629"/>
      <c r="WQS76" s="629"/>
      <c r="WQT76" s="629"/>
      <c r="WQU76" s="629"/>
      <c r="WQV76" s="629"/>
      <c r="WQW76" s="629"/>
      <c r="WQX76" s="629"/>
      <c r="WQY76" s="629"/>
      <c r="WQZ76" s="629"/>
      <c r="WRA76" s="629"/>
      <c r="WRB76" s="629"/>
      <c r="WRC76" s="629"/>
      <c r="WRD76" s="629"/>
      <c r="WRE76" s="629"/>
      <c r="WRF76" s="629"/>
      <c r="WRG76" s="629"/>
      <c r="WRH76" s="629"/>
      <c r="WRI76" s="629"/>
      <c r="WRJ76" s="629"/>
      <c r="WRK76" s="629"/>
      <c r="WRL76" s="629"/>
      <c r="WRM76" s="629"/>
      <c r="WRN76" s="629"/>
      <c r="WRO76" s="629"/>
      <c r="WRP76" s="629"/>
      <c r="WRQ76" s="629"/>
      <c r="WRR76" s="629"/>
      <c r="WRS76" s="629"/>
      <c r="WRT76" s="629"/>
      <c r="WRU76" s="629"/>
      <c r="WRV76" s="629"/>
      <c r="WRW76" s="629"/>
      <c r="WRX76" s="629"/>
      <c r="WRY76" s="629"/>
      <c r="WRZ76" s="629"/>
      <c r="WSA76" s="629"/>
      <c r="WSB76" s="629"/>
      <c r="WSC76" s="629"/>
      <c r="WSD76" s="629"/>
      <c r="WSE76" s="629"/>
      <c r="WSF76" s="629"/>
      <c r="WSG76" s="629"/>
      <c r="WSH76" s="629"/>
      <c r="WSI76" s="629"/>
      <c r="WSJ76" s="629"/>
      <c r="WSK76" s="629"/>
      <c r="WSL76" s="629"/>
      <c r="WSM76" s="629"/>
      <c r="WSN76" s="629"/>
      <c r="WSO76" s="629"/>
      <c r="WSP76" s="629"/>
      <c r="WSQ76" s="629"/>
      <c r="WSR76" s="629"/>
      <c r="WSS76" s="629"/>
      <c r="WST76" s="629"/>
      <c r="WSU76" s="629"/>
      <c r="WSV76" s="629"/>
      <c r="WSW76" s="629"/>
      <c r="WSX76" s="629"/>
      <c r="WSY76" s="629"/>
      <c r="WSZ76" s="629"/>
      <c r="WTA76" s="629"/>
      <c r="WTB76" s="629"/>
      <c r="WTC76" s="629"/>
      <c r="WTD76" s="629"/>
      <c r="WTE76" s="629"/>
      <c r="WTF76" s="629"/>
      <c r="WTG76" s="629"/>
      <c r="WTH76" s="629"/>
      <c r="WTI76" s="629"/>
      <c r="WTJ76" s="629"/>
      <c r="WTK76" s="629"/>
      <c r="WTL76" s="629"/>
      <c r="WTM76" s="629"/>
      <c r="WTN76" s="629"/>
      <c r="WTO76" s="629"/>
      <c r="WTP76" s="629"/>
      <c r="WTQ76" s="629"/>
      <c r="WTR76" s="629"/>
      <c r="WTS76" s="629"/>
      <c r="WTT76" s="629"/>
      <c r="WTU76" s="629"/>
      <c r="WTV76" s="629"/>
      <c r="WTW76" s="629"/>
      <c r="WTX76" s="629"/>
      <c r="WTY76" s="629"/>
      <c r="WTZ76" s="629"/>
      <c r="WUA76" s="629"/>
      <c r="WUB76" s="629"/>
      <c r="WUC76" s="629"/>
      <c r="WUD76" s="629"/>
      <c r="WUE76" s="629"/>
      <c r="WUF76" s="629"/>
      <c r="WUG76" s="629"/>
      <c r="WUH76" s="629"/>
      <c r="WUI76" s="629"/>
      <c r="WUJ76" s="629"/>
      <c r="WUK76" s="629"/>
      <c r="WUL76" s="629"/>
      <c r="WUM76" s="629"/>
      <c r="WUN76" s="629"/>
      <c r="WUO76" s="629"/>
      <c r="WUP76" s="629"/>
      <c r="WUQ76" s="629"/>
      <c r="WUR76" s="629"/>
      <c r="WUS76" s="629"/>
      <c r="WUT76" s="629"/>
      <c r="WUU76" s="629"/>
      <c r="WUV76" s="629"/>
      <c r="WUW76" s="629"/>
      <c r="WUX76" s="629"/>
      <c r="WUY76" s="629"/>
      <c r="WUZ76" s="629"/>
      <c r="WVA76" s="629"/>
      <c r="WVB76" s="629"/>
      <c r="WVC76" s="629"/>
      <c r="WVD76" s="629"/>
      <c r="WVE76" s="629"/>
      <c r="WVF76" s="629"/>
      <c r="WVG76" s="629"/>
      <c r="WVH76" s="629"/>
      <c r="WVI76" s="629"/>
      <c r="WVJ76" s="629"/>
      <c r="WVK76" s="629"/>
      <c r="WVL76" s="629"/>
      <c r="WVM76" s="629"/>
      <c r="WVN76" s="629"/>
      <c r="WVO76" s="629"/>
      <c r="WVP76" s="629"/>
      <c r="WVQ76" s="629"/>
      <c r="WVR76" s="629"/>
      <c r="WVS76" s="629"/>
      <c r="WVT76" s="629"/>
      <c r="WVU76" s="629"/>
      <c r="WVV76" s="629"/>
      <c r="WVW76" s="629"/>
      <c r="WVX76" s="629"/>
      <c r="WVY76" s="629"/>
      <c r="WVZ76" s="629"/>
      <c r="WWA76" s="629"/>
      <c r="WWB76" s="629"/>
      <c r="WWC76" s="629"/>
      <c r="WWD76" s="629"/>
      <c r="WWE76" s="629"/>
      <c r="WWF76" s="629"/>
      <c r="WWG76" s="629"/>
      <c r="WWH76" s="629"/>
      <c r="WWI76" s="629"/>
      <c r="WWJ76" s="629"/>
      <c r="WWK76" s="629"/>
      <c r="WWL76" s="629"/>
      <c r="WWM76" s="629"/>
      <c r="WWN76" s="629"/>
      <c r="WWO76" s="629"/>
      <c r="WWP76" s="629"/>
      <c r="WWQ76" s="629"/>
      <c r="WWR76" s="629"/>
      <c r="WWS76" s="629"/>
      <c r="WWT76" s="629"/>
      <c r="WWU76" s="629"/>
      <c r="WWV76" s="629"/>
      <c r="WWW76" s="629"/>
      <c r="WWX76" s="629"/>
      <c r="WWY76" s="629"/>
      <c r="WWZ76" s="629"/>
      <c r="WXA76" s="629"/>
      <c r="WXB76" s="629"/>
      <c r="WXC76" s="629"/>
      <c r="WXD76" s="629"/>
      <c r="WXE76" s="629"/>
      <c r="WXF76" s="629"/>
      <c r="WXG76" s="629"/>
      <c r="WXH76" s="629"/>
      <c r="WXI76" s="629"/>
      <c r="WXJ76" s="629"/>
      <c r="WXK76" s="629"/>
      <c r="WXL76" s="629"/>
      <c r="WXM76" s="629"/>
      <c r="WXN76" s="629"/>
      <c r="WXO76" s="629"/>
      <c r="WXP76" s="629"/>
      <c r="WXQ76" s="629"/>
      <c r="WXR76" s="629"/>
      <c r="WXS76" s="629"/>
      <c r="WXT76" s="629"/>
      <c r="WXU76" s="629"/>
      <c r="WXV76" s="629"/>
      <c r="WXW76" s="629"/>
      <c r="WXX76" s="629"/>
      <c r="WXY76" s="629"/>
      <c r="WXZ76" s="629"/>
      <c r="WYA76" s="629"/>
      <c r="WYB76" s="629"/>
      <c r="WYC76" s="629"/>
      <c r="WYD76" s="629"/>
      <c r="WYE76" s="629"/>
      <c r="WYF76" s="629"/>
      <c r="WYG76" s="629"/>
      <c r="WYH76" s="629"/>
      <c r="WYI76" s="629"/>
      <c r="WYJ76" s="629"/>
      <c r="WYK76" s="629"/>
      <c r="WYL76" s="629"/>
      <c r="WYM76" s="629"/>
      <c r="WYN76" s="629"/>
      <c r="WYO76" s="629"/>
      <c r="WYP76" s="629"/>
      <c r="WYQ76" s="629"/>
      <c r="WYR76" s="629"/>
      <c r="WYS76" s="629"/>
      <c r="WYT76" s="629"/>
      <c r="WYU76" s="629"/>
      <c r="WYV76" s="629"/>
      <c r="WYW76" s="629"/>
      <c r="WYX76" s="629"/>
      <c r="WYY76" s="629"/>
      <c r="WYZ76" s="629"/>
      <c r="WZA76" s="629"/>
      <c r="WZB76" s="629"/>
      <c r="WZC76" s="629"/>
      <c r="WZD76" s="629"/>
      <c r="WZE76" s="629"/>
      <c r="WZF76" s="629"/>
      <c r="WZG76" s="629"/>
      <c r="WZH76" s="629"/>
      <c r="WZI76" s="629"/>
      <c r="WZJ76" s="629"/>
      <c r="WZK76" s="629"/>
      <c r="WZL76" s="629"/>
      <c r="WZM76" s="629"/>
      <c r="WZN76" s="629"/>
      <c r="WZO76" s="629"/>
      <c r="WZP76" s="629"/>
      <c r="WZQ76" s="629"/>
      <c r="WZR76" s="629"/>
      <c r="WZS76" s="629"/>
      <c r="WZT76" s="629"/>
      <c r="WZU76" s="629"/>
      <c r="WZV76" s="629"/>
      <c r="WZW76" s="629"/>
      <c r="WZX76" s="629"/>
      <c r="WZY76" s="629"/>
      <c r="WZZ76" s="629"/>
      <c r="XAA76" s="629"/>
      <c r="XAB76" s="629"/>
      <c r="XAC76" s="629"/>
      <c r="XAD76" s="629"/>
      <c r="XAE76" s="629"/>
      <c r="XAF76" s="629"/>
      <c r="XAG76" s="629"/>
      <c r="XAH76" s="629"/>
      <c r="XAI76" s="629"/>
      <c r="XAJ76" s="629"/>
      <c r="XAK76" s="629"/>
      <c r="XAL76" s="629"/>
      <c r="XAM76" s="629"/>
      <c r="XAN76" s="629"/>
      <c r="XAO76" s="629"/>
      <c r="XAP76" s="629"/>
      <c r="XAQ76" s="629"/>
      <c r="XAR76" s="629"/>
      <c r="XAS76" s="629"/>
      <c r="XAT76" s="629"/>
      <c r="XAU76" s="629"/>
      <c r="XAV76" s="629"/>
      <c r="XAW76" s="629"/>
      <c r="XAX76" s="629"/>
      <c r="XAY76" s="629"/>
      <c r="XAZ76" s="629"/>
      <c r="XBA76" s="629"/>
      <c r="XBB76" s="629"/>
      <c r="XBC76" s="629"/>
      <c r="XBD76" s="629"/>
      <c r="XBE76" s="629"/>
      <c r="XBF76" s="629"/>
      <c r="XBG76" s="629"/>
      <c r="XBH76" s="629"/>
      <c r="XBI76" s="629"/>
      <c r="XBJ76" s="629"/>
      <c r="XBK76" s="629"/>
      <c r="XBL76" s="629"/>
      <c r="XBM76" s="629"/>
      <c r="XBN76" s="629"/>
      <c r="XBO76" s="629"/>
      <c r="XBP76" s="629"/>
      <c r="XBQ76" s="629"/>
      <c r="XBR76" s="629"/>
      <c r="XBS76" s="629"/>
      <c r="XBT76" s="629"/>
      <c r="XBU76" s="629"/>
      <c r="XBV76" s="629"/>
      <c r="XBW76" s="629"/>
      <c r="XBX76" s="629"/>
      <c r="XBY76" s="629"/>
      <c r="XBZ76" s="629"/>
      <c r="XCA76" s="629"/>
      <c r="XCB76" s="629"/>
      <c r="XCC76" s="629"/>
      <c r="XCD76" s="629"/>
      <c r="XCE76" s="629"/>
      <c r="XCF76" s="629"/>
      <c r="XCG76" s="629"/>
      <c r="XCH76" s="629"/>
      <c r="XCI76" s="629"/>
      <c r="XCJ76" s="629"/>
      <c r="XCK76" s="629"/>
      <c r="XCL76" s="629"/>
      <c r="XCM76" s="629"/>
      <c r="XCN76" s="629"/>
      <c r="XCO76" s="629"/>
      <c r="XCP76" s="629"/>
      <c r="XCQ76" s="629"/>
      <c r="XCR76" s="629"/>
      <c r="XCS76" s="629"/>
      <c r="XCT76" s="629"/>
      <c r="XCU76" s="629"/>
      <c r="XCV76" s="629"/>
      <c r="XCW76" s="629"/>
      <c r="XCX76" s="629"/>
      <c r="XCY76" s="629"/>
      <c r="XCZ76" s="629"/>
      <c r="XDA76" s="629"/>
      <c r="XDB76" s="629"/>
      <c r="XDC76" s="629"/>
      <c r="XDD76" s="629"/>
      <c r="XDE76" s="629"/>
      <c r="XDF76" s="629"/>
      <c r="XDG76" s="629"/>
      <c r="XDH76" s="629"/>
      <c r="XDI76" s="629"/>
      <c r="XDJ76" s="629"/>
      <c r="XDK76" s="629"/>
      <c r="XDL76" s="629"/>
      <c r="XDM76" s="629"/>
      <c r="XDN76" s="629"/>
      <c r="XDO76" s="629"/>
      <c r="XDP76" s="629"/>
      <c r="XDQ76" s="629"/>
      <c r="XDR76" s="629"/>
      <c r="XDS76" s="629"/>
      <c r="XDT76" s="629"/>
      <c r="XDU76" s="629"/>
      <c r="XDV76" s="629"/>
      <c r="XDW76" s="629"/>
      <c r="XDX76" s="629"/>
      <c r="XDY76" s="629"/>
      <c r="XDZ76" s="629"/>
      <c r="XEA76" s="629"/>
      <c r="XEB76" s="629"/>
      <c r="XEC76" s="629"/>
      <c r="XED76" s="629"/>
      <c r="XEE76" s="629"/>
      <c r="XEF76" s="629"/>
      <c r="XEG76" s="629"/>
      <c r="XEH76" s="629"/>
      <c r="XEI76" s="629"/>
      <c r="XEJ76" s="629"/>
      <c r="XEK76" s="629"/>
      <c r="XEL76" s="629"/>
      <c r="XEM76" s="629"/>
      <c r="XEN76" s="629"/>
      <c r="XEO76" s="629"/>
      <c r="XEP76" s="629"/>
      <c r="XEQ76" s="629"/>
      <c r="XER76" s="629"/>
      <c r="XES76" s="629"/>
      <c r="XET76" s="629"/>
      <c r="XEU76" s="629"/>
      <c r="XEV76" s="629"/>
      <c r="XEW76" s="629"/>
      <c r="XEX76" s="629"/>
      <c r="XEY76" s="629"/>
      <c r="XEZ76" s="629"/>
      <c r="XFA76" s="629"/>
      <c r="XFB76" s="629"/>
      <c r="XFC76" s="629"/>
      <c r="XFD76" s="629"/>
    </row>
    <row r="77" spans="1:16384" x14ac:dyDescent="0.2">
      <c r="A77" s="629" t="str">
        <f>A2</f>
        <v>CASE NO. 2025-00114 - ELECTRIC OPERATIONS</v>
      </c>
      <c r="B77" s="629"/>
      <c r="C77" s="629"/>
      <c r="D77" s="629"/>
      <c r="E77" s="629"/>
      <c r="F77" s="629"/>
      <c r="G77" s="629"/>
      <c r="H77" s="629"/>
      <c r="I77" s="629"/>
      <c r="J77" s="629"/>
      <c r="K77" s="629"/>
      <c r="L77" s="629"/>
      <c r="M77" s="629"/>
      <c r="N77" s="629"/>
      <c r="O77" s="629"/>
      <c r="P77" s="629"/>
      <c r="Q77" s="629"/>
      <c r="R77" s="629"/>
      <c r="S77" s="629"/>
      <c r="T77" s="629"/>
      <c r="U77" s="629"/>
      <c r="V77" s="629"/>
      <c r="W77" s="629"/>
      <c r="X77" s="629"/>
      <c r="Y77" s="629"/>
      <c r="Z77" s="629"/>
      <c r="AA77" s="629"/>
      <c r="AB77" s="629"/>
      <c r="AC77" s="629"/>
      <c r="AD77" s="629"/>
      <c r="AE77" s="629"/>
      <c r="AF77" s="629"/>
      <c r="AG77" s="629"/>
      <c r="AH77" s="629"/>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29"/>
      <c r="BW77" s="629"/>
      <c r="BX77" s="629"/>
      <c r="BY77" s="629"/>
      <c r="BZ77" s="629"/>
      <c r="CA77" s="629"/>
      <c r="CB77" s="629"/>
      <c r="CC77" s="629"/>
      <c r="CD77" s="629"/>
      <c r="CE77" s="629"/>
      <c r="CF77" s="629"/>
      <c r="CG77" s="629"/>
      <c r="CH77" s="629"/>
      <c r="CI77" s="629"/>
      <c r="CJ77" s="629"/>
      <c r="CK77" s="629"/>
      <c r="CL77" s="629"/>
      <c r="CM77" s="629"/>
      <c r="CN77" s="629"/>
      <c r="CO77" s="629"/>
      <c r="CP77" s="629"/>
      <c r="CQ77" s="629"/>
      <c r="CR77" s="629"/>
      <c r="CS77" s="629"/>
      <c r="CT77" s="629"/>
      <c r="CU77" s="629"/>
      <c r="CV77" s="629"/>
      <c r="CW77" s="629"/>
      <c r="CX77" s="629"/>
      <c r="CY77" s="629"/>
      <c r="CZ77" s="629"/>
      <c r="DA77" s="629"/>
      <c r="DB77" s="629"/>
      <c r="DC77" s="629"/>
      <c r="DD77" s="629"/>
      <c r="DE77" s="629"/>
      <c r="DF77" s="629"/>
      <c r="DG77" s="629"/>
      <c r="DH77" s="629"/>
      <c r="DI77" s="629"/>
      <c r="DJ77" s="629"/>
      <c r="DK77" s="629"/>
      <c r="DL77" s="629"/>
      <c r="DM77" s="629"/>
      <c r="DN77" s="629"/>
      <c r="DO77" s="629"/>
      <c r="DP77" s="629"/>
      <c r="DQ77" s="629"/>
      <c r="DR77" s="629"/>
      <c r="DS77" s="629"/>
      <c r="DT77" s="629"/>
      <c r="DU77" s="629"/>
      <c r="DV77" s="629"/>
      <c r="DW77" s="629"/>
      <c r="DX77" s="629"/>
      <c r="DY77" s="629"/>
      <c r="DZ77" s="629"/>
      <c r="EA77" s="629"/>
      <c r="EB77" s="629"/>
      <c r="EC77" s="629"/>
      <c r="ED77" s="629"/>
      <c r="EE77" s="629"/>
      <c r="EF77" s="629"/>
      <c r="EG77" s="629"/>
      <c r="EH77" s="629"/>
      <c r="EI77" s="629"/>
      <c r="EJ77" s="629"/>
      <c r="EK77" s="629"/>
      <c r="EL77" s="629"/>
      <c r="EM77" s="629"/>
      <c r="EN77" s="629"/>
      <c r="EO77" s="629"/>
      <c r="EP77" s="629"/>
      <c r="EQ77" s="629"/>
      <c r="ER77" s="629"/>
      <c r="ES77" s="629"/>
      <c r="ET77" s="629"/>
      <c r="EU77" s="629"/>
      <c r="EV77" s="629"/>
      <c r="EW77" s="629"/>
      <c r="EX77" s="629"/>
      <c r="EY77" s="629"/>
      <c r="EZ77" s="629"/>
      <c r="FA77" s="629"/>
      <c r="FB77" s="629"/>
      <c r="FC77" s="629"/>
      <c r="FD77" s="629"/>
      <c r="FE77" s="629"/>
      <c r="FF77" s="629"/>
      <c r="FG77" s="629"/>
      <c r="FH77" s="629"/>
      <c r="FI77" s="629"/>
      <c r="FJ77" s="629"/>
      <c r="FK77" s="629"/>
      <c r="FL77" s="629"/>
      <c r="FM77" s="629"/>
      <c r="FN77" s="629"/>
      <c r="FO77" s="629"/>
      <c r="FP77" s="629"/>
      <c r="FQ77" s="629"/>
      <c r="FR77" s="629"/>
      <c r="FS77" s="629"/>
      <c r="FT77" s="629"/>
      <c r="FU77" s="629"/>
      <c r="FV77" s="629"/>
      <c r="FW77" s="629"/>
      <c r="FX77" s="629"/>
      <c r="FY77" s="629"/>
      <c r="FZ77" s="629"/>
      <c r="GA77" s="629"/>
      <c r="GB77" s="629"/>
      <c r="GC77" s="629"/>
      <c r="GD77" s="629"/>
      <c r="GE77" s="629"/>
      <c r="GF77" s="629"/>
      <c r="GG77" s="629"/>
      <c r="GH77" s="629"/>
      <c r="GI77" s="629"/>
      <c r="GJ77" s="629"/>
      <c r="GK77" s="629"/>
      <c r="GL77" s="629"/>
      <c r="GM77" s="629"/>
      <c r="GN77" s="629"/>
      <c r="GO77" s="629"/>
      <c r="GP77" s="629"/>
      <c r="GQ77" s="629"/>
      <c r="GR77" s="629"/>
      <c r="GS77" s="629"/>
      <c r="GT77" s="629"/>
      <c r="GU77" s="629"/>
      <c r="GV77" s="629"/>
      <c r="GW77" s="629"/>
      <c r="GX77" s="629"/>
      <c r="GY77" s="629"/>
      <c r="GZ77" s="629"/>
      <c r="HA77" s="629"/>
      <c r="HB77" s="629"/>
      <c r="HC77" s="629"/>
      <c r="HD77" s="629"/>
      <c r="HE77" s="629"/>
      <c r="HF77" s="629"/>
      <c r="HG77" s="629"/>
      <c r="HH77" s="629"/>
      <c r="HI77" s="629"/>
      <c r="HJ77" s="629"/>
      <c r="HK77" s="629"/>
      <c r="HL77" s="629"/>
      <c r="HM77" s="629"/>
      <c r="HN77" s="629"/>
      <c r="HO77" s="629"/>
      <c r="HP77" s="629"/>
      <c r="HQ77" s="629"/>
      <c r="HR77" s="629"/>
      <c r="HS77" s="629"/>
      <c r="HT77" s="629"/>
      <c r="HU77" s="629"/>
      <c r="HV77" s="629"/>
      <c r="HW77" s="629"/>
      <c r="HX77" s="629"/>
      <c r="HY77" s="629"/>
      <c r="HZ77" s="629"/>
      <c r="IA77" s="629"/>
      <c r="IB77" s="629"/>
      <c r="IC77" s="629"/>
      <c r="ID77" s="629"/>
      <c r="IE77" s="629"/>
      <c r="IF77" s="629"/>
      <c r="IG77" s="629"/>
      <c r="IH77" s="629"/>
      <c r="II77" s="629"/>
      <c r="IJ77" s="629"/>
      <c r="IK77" s="629"/>
      <c r="IL77" s="629"/>
      <c r="IM77" s="629"/>
      <c r="IN77" s="629"/>
      <c r="IO77" s="629"/>
      <c r="IP77" s="629"/>
      <c r="IQ77" s="629"/>
      <c r="IR77" s="629"/>
      <c r="IS77" s="629"/>
      <c r="IT77" s="629"/>
      <c r="IU77" s="629"/>
      <c r="IV77" s="629"/>
      <c r="IW77" s="629"/>
      <c r="IX77" s="629"/>
      <c r="IY77" s="629"/>
      <c r="IZ77" s="629"/>
      <c r="JA77" s="629"/>
      <c r="JB77" s="629"/>
      <c r="JC77" s="629"/>
      <c r="JD77" s="629"/>
      <c r="JE77" s="629"/>
      <c r="JF77" s="629"/>
      <c r="JG77" s="629"/>
      <c r="JH77" s="629"/>
      <c r="JI77" s="629"/>
      <c r="JJ77" s="629"/>
      <c r="JK77" s="629"/>
      <c r="JL77" s="629"/>
      <c r="JM77" s="629"/>
      <c r="JN77" s="629"/>
      <c r="JO77" s="629"/>
      <c r="JP77" s="629"/>
      <c r="JQ77" s="629"/>
      <c r="JR77" s="629"/>
      <c r="JS77" s="629"/>
      <c r="JT77" s="629"/>
      <c r="JU77" s="629"/>
      <c r="JV77" s="629"/>
      <c r="JW77" s="629"/>
      <c r="JX77" s="629"/>
      <c r="JY77" s="629"/>
      <c r="JZ77" s="629"/>
      <c r="KA77" s="629"/>
      <c r="KB77" s="629"/>
      <c r="KC77" s="629"/>
      <c r="KD77" s="629"/>
      <c r="KE77" s="629"/>
      <c r="KF77" s="629"/>
      <c r="KG77" s="629"/>
      <c r="KH77" s="629"/>
      <c r="KI77" s="629"/>
      <c r="KJ77" s="629"/>
      <c r="KK77" s="629"/>
      <c r="KL77" s="629"/>
      <c r="KM77" s="629"/>
      <c r="KN77" s="629"/>
      <c r="KO77" s="629"/>
      <c r="KP77" s="629"/>
      <c r="KQ77" s="629"/>
      <c r="KR77" s="629"/>
      <c r="KS77" s="629"/>
      <c r="KT77" s="629"/>
      <c r="KU77" s="629"/>
      <c r="KV77" s="629"/>
      <c r="KW77" s="629"/>
      <c r="KX77" s="629"/>
      <c r="KY77" s="629"/>
      <c r="KZ77" s="629"/>
      <c r="LA77" s="629"/>
      <c r="LB77" s="629"/>
      <c r="LC77" s="629"/>
      <c r="LD77" s="629"/>
      <c r="LE77" s="629"/>
      <c r="LF77" s="629"/>
      <c r="LG77" s="629"/>
      <c r="LH77" s="629"/>
      <c r="LI77" s="629"/>
      <c r="LJ77" s="629"/>
      <c r="LK77" s="629"/>
      <c r="LL77" s="629"/>
      <c r="LM77" s="629"/>
      <c r="LN77" s="629"/>
      <c r="LO77" s="629"/>
      <c r="LP77" s="629"/>
      <c r="LQ77" s="629"/>
      <c r="LR77" s="629"/>
      <c r="LS77" s="629"/>
      <c r="LT77" s="629"/>
      <c r="LU77" s="629"/>
      <c r="LV77" s="629"/>
      <c r="LW77" s="629"/>
      <c r="LX77" s="629"/>
      <c r="LY77" s="629"/>
      <c r="LZ77" s="629"/>
      <c r="MA77" s="629"/>
      <c r="MB77" s="629"/>
      <c r="MC77" s="629"/>
      <c r="MD77" s="629"/>
      <c r="ME77" s="629"/>
      <c r="MF77" s="629"/>
      <c r="MG77" s="629"/>
      <c r="MH77" s="629"/>
      <c r="MI77" s="629"/>
      <c r="MJ77" s="629"/>
      <c r="MK77" s="629"/>
      <c r="ML77" s="629"/>
      <c r="MM77" s="629"/>
      <c r="MN77" s="629"/>
      <c r="MO77" s="629"/>
      <c r="MP77" s="629"/>
      <c r="MQ77" s="629"/>
      <c r="MR77" s="629"/>
      <c r="MS77" s="629"/>
      <c r="MT77" s="629"/>
      <c r="MU77" s="629"/>
      <c r="MV77" s="629"/>
      <c r="MW77" s="629"/>
      <c r="MX77" s="629"/>
      <c r="MY77" s="629"/>
      <c r="MZ77" s="629"/>
      <c r="NA77" s="629"/>
      <c r="NB77" s="629"/>
      <c r="NC77" s="629"/>
      <c r="ND77" s="629"/>
      <c r="NE77" s="629"/>
      <c r="NF77" s="629"/>
      <c r="NG77" s="629"/>
      <c r="NH77" s="629"/>
      <c r="NI77" s="629"/>
      <c r="NJ77" s="629"/>
      <c r="NK77" s="629"/>
      <c r="NL77" s="629"/>
      <c r="NM77" s="629"/>
      <c r="NN77" s="629"/>
      <c r="NO77" s="629"/>
      <c r="NP77" s="629"/>
      <c r="NQ77" s="629"/>
      <c r="NR77" s="629"/>
      <c r="NS77" s="629"/>
      <c r="NT77" s="629"/>
      <c r="NU77" s="629"/>
      <c r="NV77" s="629"/>
      <c r="NW77" s="629"/>
      <c r="NX77" s="629"/>
      <c r="NY77" s="629"/>
      <c r="NZ77" s="629"/>
      <c r="OA77" s="629"/>
      <c r="OB77" s="629"/>
      <c r="OC77" s="629"/>
      <c r="OD77" s="629"/>
      <c r="OE77" s="629"/>
      <c r="OF77" s="629"/>
      <c r="OG77" s="629"/>
      <c r="OH77" s="629"/>
      <c r="OI77" s="629"/>
      <c r="OJ77" s="629"/>
      <c r="OK77" s="629"/>
      <c r="OL77" s="629"/>
      <c r="OM77" s="629"/>
      <c r="ON77" s="629"/>
      <c r="OO77" s="629"/>
      <c r="OP77" s="629"/>
      <c r="OQ77" s="629"/>
      <c r="OR77" s="629"/>
      <c r="OS77" s="629"/>
      <c r="OT77" s="629"/>
      <c r="OU77" s="629"/>
      <c r="OV77" s="629"/>
      <c r="OW77" s="629"/>
      <c r="OX77" s="629"/>
      <c r="OY77" s="629"/>
      <c r="OZ77" s="629"/>
      <c r="PA77" s="629"/>
      <c r="PB77" s="629"/>
      <c r="PC77" s="629"/>
      <c r="PD77" s="629"/>
      <c r="PE77" s="629"/>
      <c r="PF77" s="629"/>
      <c r="PG77" s="629"/>
      <c r="PH77" s="629"/>
      <c r="PI77" s="629"/>
      <c r="PJ77" s="629"/>
      <c r="PK77" s="629"/>
      <c r="PL77" s="629"/>
      <c r="PM77" s="629"/>
      <c r="PN77" s="629"/>
      <c r="PO77" s="629"/>
      <c r="PP77" s="629"/>
      <c r="PQ77" s="629"/>
      <c r="PR77" s="629"/>
      <c r="PS77" s="629"/>
      <c r="PT77" s="629"/>
      <c r="PU77" s="629"/>
      <c r="PV77" s="629"/>
      <c r="PW77" s="629"/>
      <c r="PX77" s="629"/>
      <c r="PY77" s="629"/>
      <c r="PZ77" s="629"/>
      <c r="QA77" s="629"/>
      <c r="QB77" s="629"/>
      <c r="QC77" s="629"/>
      <c r="QD77" s="629"/>
      <c r="QE77" s="629"/>
      <c r="QF77" s="629"/>
      <c r="QG77" s="629"/>
      <c r="QH77" s="629"/>
      <c r="QI77" s="629"/>
      <c r="QJ77" s="629"/>
      <c r="QK77" s="629"/>
      <c r="QL77" s="629"/>
      <c r="QM77" s="629"/>
      <c r="QN77" s="629"/>
      <c r="QO77" s="629"/>
      <c r="QP77" s="629"/>
      <c r="QQ77" s="629"/>
      <c r="QR77" s="629"/>
      <c r="QS77" s="629"/>
      <c r="QT77" s="629"/>
      <c r="QU77" s="629"/>
      <c r="QV77" s="629"/>
      <c r="QW77" s="629"/>
      <c r="QX77" s="629"/>
      <c r="QY77" s="629"/>
      <c r="QZ77" s="629"/>
      <c r="RA77" s="629"/>
      <c r="RB77" s="629"/>
      <c r="RC77" s="629"/>
      <c r="RD77" s="629"/>
      <c r="RE77" s="629"/>
      <c r="RF77" s="629"/>
      <c r="RG77" s="629"/>
      <c r="RH77" s="629"/>
      <c r="RI77" s="629"/>
      <c r="RJ77" s="629"/>
      <c r="RK77" s="629"/>
      <c r="RL77" s="629"/>
      <c r="RM77" s="629"/>
      <c r="RN77" s="629"/>
      <c r="RO77" s="629"/>
      <c r="RP77" s="629"/>
      <c r="RQ77" s="629"/>
      <c r="RR77" s="629"/>
      <c r="RS77" s="629"/>
      <c r="RT77" s="629"/>
      <c r="RU77" s="629"/>
      <c r="RV77" s="629"/>
      <c r="RW77" s="629"/>
      <c r="RX77" s="629"/>
      <c r="RY77" s="629"/>
      <c r="RZ77" s="629"/>
      <c r="SA77" s="629"/>
      <c r="SB77" s="629"/>
      <c r="SC77" s="629"/>
      <c r="SD77" s="629"/>
      <c r="SE77" s="629"/>
      <c r="SF77" s="629"/>
      <c r="SG77" s="629"/>
      <c r="SH77" s="629"/>
      <c r="SI77" s="629"/>
      <c r="SJ77" s="629"/>
      <c r="SK77" s="629"/>
      <c r="SL77" s="629"/>
      <c r="SM77" s="629"/>
      <c r="SN77" s="629"/>
      <c r="SO77" s="629"/>
      <c r="SP77" s="629"/>
      <c r="SQ77" s="629"/>
      <c r="SR77" s="629"/>
      <c r="SS77" s="629"/>
      <c r="ST77" s="629"/>
      <c r="SU77" s="629"/>
      <c r="SV77" s="629"/>
      <c r="SW77" s="629"/>
      <c r="SX77" s="629"/>
      <c r="SY77" s="629"/>
      <c r="SZ77" s="629"/>
      <c r="TA77" s="629"/>
      <c r="TB77" s="629"/>
      <c r="TC77" s="629"/>
      <c r="TD77" s="629"/>
      <c r="TE77" s="629"/>
      <c r="TF77" s="629"/>
      <c r="TG77" s="629"/>
      <c r="TH77" s="629"/>
      <c r="TI77" s="629"/>
      <c r="TJ77" s="629"/>
      <c r="TK77" s="629"/>
      <c r="TL77" s="629"/>
      <c r="TM77" s="629"/>
      <c r="TN77" s="629"/>
      <c r="TO77" s="629"/>
      <c r="TP77" s="629"/>
      <c r="TQ77" s="629"/>
      <c r="TR77" s="629"/>
      <c r="TS77" s="629"/>
      <c r="TT77" s="629"/>
      <c r="TU77" s="629"/>
      <c r="TV77" s="629"/>
      <c r="TW77" s="629"/>
      <c r="TX77" s="629"/>
      <c r="TY77" s="629"/>
      <c r="TZ77" s="629"/>
      <c r="UA77" s="629"/>
      <c r="UB77" s="629"/>
      <c r="UC77" s="629"/>
      <c r="UD77" s="629"/>
      <c r="UE77" s="629"/>
      <c r="UF77" s="629"/>
      <c r="UG77" s="629"/>
      <c r="UH77" s="629"/>
      <c r="UI77" s="629"/>
      <c r="UJ77" s="629"/>
      <c r="UK77" s="629"/>
      <c r="UL77" s="629"/>
      <c r="UM77" s="629"/>
      <c r="UN77" s="629"/>
      <c r="UO77" s="629"/>
      <c r="UP77" s="629"/>
      <c r="UQ77" s="629"/>
      <c r="UR77" s="629"/>
      <c r="US77" s="629"/>
      <c r="UT77" s="629"/>
      <c r="UU77" s="629"/>
      <c r="UV77" s="629"/>
      <c r="UW77" s="629"/>
      <c r="UX77" s="629"/>
      <c r="UY77" s="629"/>
      <c r="UZ77" s="629"/>
      <c r="VA77" s="629"/>
      <c r="VB77" s="629"/>
      <c r="VC77" s="629"/>
      <c r="VD77" s="629"/>
      <c r="VE77" s="629"/>
      <c r="VF77" s="629"/>
      <c r="VG77" s="629"/>
      <c r="VH77" s="629"/>
      <c r="VI77" s="629"/>
      <c r="VJ77" s="629"/>
      <c r="VK77" s="629"/>
      <c r="VL77" s="629"/>
      <c r="VM77" s="629"/>
      <c r="VN77" s="629"/>
      <c r="VO77" s="629"/>
      <c r="VP77" s="629"/>
      <c r="VQ77" s="629"/>
      <c r="VR77" s="629"/>
      <c r="VS77" s="629"/>
      <c r="VT77" s="629"/>
      <c r="VU77" s="629"/>
      <c r="VV77" s="629"/>
      <c r="VW77" s="629"/>
      <c r="VX77" s="629"/>
      <c r="VY77" s="629"/>
      <c r="VZ77" s="629"/>
      <c r="WA77" s="629"/>
      <c r="WB77" s="629"/>
      <c r="WC77" s="629"/>
      <c r="WD77" s="629"/>
      <c r="WE77" s="629"/>
      <c r="WF77" s="629"/>
      <c r="WG77" s="629"/>
      <c r="WH77" s="629"/>
      <c r="WI77" s="629"/>
      <c r="WJ77" s="629"/>
      <c r="WK77" s="629"/>
      <c r="WL77" s="629"/>
      <c r="WM77" s="629"/>
      <c r="WN77" s="629"/>
      <c r="WO77" s="629"/>
      <c r="WP77" s="629"/>
      <c r="WQ77" s="629"/>
      <c r="WR77" s="629"/>
      <c r="WS77" s="629"/>
      <c r="WT77" s="629"/>
      <c r="WU77" s="629"/>
      <c r="WV77" s="629"/>
      <c r="WW77" s="629"/>
      <c r="WX77" s="629"/>
      <c r="WY77" s="629"/>
      <c r="WZ77" s="629"/>
      <c r="XA77" s="629"/>
      <c r="XB77" s="629"/>
      <c r="XC77" s="629"/>
      <c r="XD77" s="629"/>
      <c r="XE77" s="629"/>
      <c r="XF77" s="629"/>
      <c r="XG77" s="629"/>
      <c r="XH77" s="629"/>
      <c r="XI77" s="629"/>
      <c r="XJ77" s="629"/>
      <c r="XK77" s="629"/>
      <c r="XL77" s="629"/>
      <c r="XM77" s="629"/>
      <c r="XN77" s="629"/>
      <c r="XO77" s="629"/>
      <c r="XP77" s="629"/>
      <c r="XQ77" s="629"/>
      <c r="XR77" s="629"/>
      <c r="XS77" s="629"/>
      <c r="XT77" s="629"/>
      <c r="XU77" s="629"/>
      <c r="XV77" s="629"/>
      <c r="XW77" s="629"/>
      <c r="XX77" s="629"/>
      <c r="XY77" s="629"/>
      <c r="XZ77" s="629"/>
      <c r="YA77" s="629"/>
      <c r="YB77" s="629"/>
      <c r="YC77" s="629"/>
      <c r="YD77" s="629"/>
      <c r="YE77" s="629"/>
      <c r="YF77" s="629"/>
      <c r="YG77" s="629"/>
      <c r="YH77" s="629"/>
      <c r="YI77" s="629"/>
      <c r="YJ77" s="629"/>
      <c r="YK77" s="629"/>
      <c r="YL77" s="629"/>
      <c r="YM77" s="629"/>
      <c r="YN77" s="629"/>
      <c r="YO77" s="629"/>
      <c r="YP77" s="629"/>
      <c r="YQ77" s="629"/>
      <c r="YR77" s="629"/>
      <c r="YS77" s="629"/>
      <c r="YT77" s="629"/>
      <c r="YU77" s="629"/>
      <c r="YV77" s="629"/>
      <c r="YW77" s="629"/>
      <c r="YX77" s="629"/>
      <c r="YY77" s="629"/>
      <c r="YZ77" s="629"/>
      <c r="ZA77" s="629"/>
      <c r="ZB77" s="629"/>
      <c r="ZC77" s="629"/>
      <c r="ZD77" s="629"/>
      <c r="ZE77" s="629"/>
      <c r="ZF77" s="629"/>
      <c r="ZG77" s="629"/>
      <c r="ZH77" s="629"/>
      <c r="ZI77" s="629"/>
      <c r="ZJ77" s="629"/>
      <c r="ZK77" s="629"/>
      <c r="ZL77" s="629"/>
      <c r="ZM77" s="629"/>
      <c r="ZN77" s="629"/>
      <c r="ZO77" s="629"/>
      <c r="ZP77" s="629"/>
      <c r="ZQ77" s="629"/>
      <c r="ZR77" s="629"/>
      <c r="ZS77" s="629"/>
      <c r="ZT77" s="629"/>
      <c r="ZU77" s="629"/>
      <c r="ZV77" s="629"/>
      <c r="ZW77" s="629"/>
      <c r="ZX77" s="629"/>
      <c r="ZY77" s="629"/>
      <c r="ZZ77" s="629"/>
      <c r="AAA77" s="629"/>
      <c r="AAB77" s="629"/>
      <c r="AAC77" s="629"/>
      <c r="AAD77" s="629"/>
      <c r="AAE77" s="629"/>
      <c r="AAF77" s="629"/>
      <c r="AAG77" s="629"/>
      <c r="AAH77" s="629"/>
      <c r="AAI77" s="629"/>
      <c r="AAJ77" s="629"/>
      <c r="AAK77" s="629"/>
      <c r="AAL77" s="629"/>
      <c r="AAM77" s="629"/>
      <c r="AAN77" s="629"/>
      <c r="AAO77" s="629"/>
      <c r="AAP77" s="629"/>
      <c r="AAQ77" s="629"/>
      <c r="AAR77" s="629"/>
      <c r="AAS77" s="629"/>
      <c r="AAT77" s="629"/>
      <c r="AAU77" s="629"/>
      <c r="AAV77" s="629"/>
      <c r="AAW77" s="629"/>
      <c r="AAX77" s="629"/>
      <c r="AAY77" s="629"/>
      <c r="AAZ77" s="629"/>
      <c r="ABA77" s="629"/>
      <c r="ABB77" s="629"/>
      <c r="ABC77" s="629"/>
      <c r="ABD77" s="629"/>
      <c r="ABE77" s="629"/>
      <c r="ABF77" s="629"/>
      <c r="ABG77" s="629"/>
      <c r="ABH77" s="629"/>
      <c r="ABI77" s="629"/>
      <c r="ABJ77" s="629"/>
      <c r="ABK77" s="629"/>
      <c r="ABL77" s="629"/>
      <c r="ABM77" s="629"/>
      <c r="ABN77" s="629"/>
      <c r="ABO77" s="629"/>
      <c r="ABP77" s="629"/>
      <c r="ABQ77" s="629"/>
      <c r="ABR77" s="629"/>
      <c r="ABS77" s="629"/>
      <c r="ABT77" s="629"/>
      <c r="ABU77" s="629"/>
      <c r="ABV77" s="629"/>
      <c r="ABW77" s="629"/>
      <c r="ABX77" s="629"/>
      <c r="ABY77" s="629"/>
      <c r="ABZ77" s="629"/>
      <c r="ACA77" s="629"/>
      <c r="ACB77" s="629"/>
      <c r="ACC77" s="629"/>
      <c r="ACD77" s="629"/>
      <c r="ACE77" s="629"/>
      <c r="ACF77" s="629"/>
      <c r="ACG77" s="629"/>
      <c r="ACH77" s="629"/>
      <c r="ACI77" s="629"/>
      <c r="ACJ77" s="629"/>
      <c r="ACK77" s="629"/>
      <c r="ACL77" s="629"/>
      <c r="ACM77" s="629"/>
      <c r="ACN77" s="629"/>
      <c r="ACO77" s="629"/>
      <c r="ACP77" s="629"/>
      <c r="ACQ77" s="629"/>
      <c r="ACR77" s="629"/>
      <c r="ACS77" s="629"/>
      <c r="ACT77" s="629"/>
      <c r="ACU77" s="629"/>
      <c r="ACV77" s="629"/>
      <c r="ACW77" s="629"/>
      <c r="ACX77" s="629"/>
      <c r="ACY77" s="629"/>
      <c r="ACZ77" s="629"/>
      <c r="ADA77" s="629"/>
      <c r="ADB77" s="629"/>
      <c r="ADC77" s="629"/>
      <c r="ADD77" s="629"/>
      <c r="ADE77" s="629"/>
      <c r="ADF77" s="629"/>
      <c r="ADG77" s="629"/>
      <c r="ADH77" s="629"/>
      <c r="ADI77" s="629"/>
      <c r="ADJ77" s="629"/>
      <c r="ADK77" s="629"/>
      <c r="ADL77" s="629"/>
      <c r="ADM77" s="629"/>
      <c r="ADN77" s="629"/>
      <c r="ADO77" s="629"/>
      <c r="ADP77" s="629"/>
      <c r="ADQ77" s="629"/>
      <c r="ADR77" s="629"/>
      <c r="ADS77" s="629"/>
      <c r="ADT77" s="629"/>
      <c r="ADU77" s="629"/>
      <c r="ADV77" s="629"/>
      <c r="ADW77" s="629"/>
      <c r="ADX77" s="629"/>
      <c r="ADY77" s="629"/>
      <c r="ADZ77" s="629"/>
      <c r="AEA77" s="629"/>
      <c r="AEB77" s="629"/>
      <c r="AEC77" s="629"/>
      <c r="AED77" s="629"/>
      <c r="AEE77" s="629"/>
      <c r="AEF77" s="629"/>
      <c r="AEG77" s="629"/>
      <c r="AEH77" s="629"/>
      <c r="AEI77" s="629"/>
      <c r="AEJ77" s="629"/>
      <c r="AEK77" s="629"/>
      <c r="AEL77" s="629"/>
      <c r="AEM77" s="629"/>
      <c r="AEN77" s="629"/>
      <c r="AEO77" s="629"/>
      <c r="AEP77" s="629"/>
      <c r="AEQ77" s="629"/>
      <c r="AER77" s="629"/>
      <c r="AES77" s="629"/>
      <c r="AET77" s="629"/>
      <c r="AEU77" s="629"/>
      <c r="AEV77" s="629"/>
      <c r="AEW77" s="629"/>
      <c r="AEX77" s="629"/>
      <c r="AEY77" s="629"/>
      <c r="AEZ77" s="629"/>
      <c r="AFA77" s="629"/>
      <c r="AFB77" s="629"/>
      <c r="AFC77" s="629"/>
      <c r="AFD77" s="629"/>
      <c r="AFE77" s="629"/>
      <c r="AFF77" s="629"/>
      <c r="AFG77" s="629"/>
      <c r="AFH77" s="629"/>
      <c r="AFI77" s="629"/>
      <c r="AFJ77" s="629"/>
      <c r="AFK77" s="629"/>
      <c r="AFL77" s="629"/>
      <c r="AFM77" s="629"/>
      <c r="AFN77" s="629"/>
      <c r="AFO77" s="629"/>
      <c r="AFP77" s="629"/>
      <c r="AFQ77" s="629"/>
      <c r="AFR77" s="629"/>
      <c r="AFS77" s="629"/>
      <c r="AFT77" s="629"/>
      <c r="AFU77" s="629"/>
      <c r="AFV77" s="629"/>
      <c r="AFW77" s="629"/>
      <c r="AFX77" s="629"/>
      <c r="AFY77" s="629"/>
      <c r="AFZ77" s="629"/>
      <c r="AGA77" s="629"/>
      <c r="AGB77" s="629"/>
      <c r="AGC77" s="629"/>
      <c r="AGD77" s="629"/>
      <c r="AGE77" s="629"/>
      <c r="AGF77" s="629"/>
      <c r="AGG77" s="629"/>
      <c r="AGH77" s="629"/>
      <c r="AGI77" s="629"/>
      <c r="AGJ77" s="629"/>
      <c r="AGK77" s="629"/>
      <c r="AGL77" s="629"/>
      <c r="AGM77" s="629"/>
      <c r="AGN77" s="629"/>
      <c r="AGO77" s="629"/>
      <c r="AGP77" s="629"/>
      <c r="AGQ77" s="629"/>
      <c r="AGR77" s="629"/>
      <c r="AGS77" s="629"/>
      <c r="AGT77" s="629"/>
      <c r="AGU77" s="629"/>
      <c r="AGV77" s="629"/>
      <c r="AGW77" s="629"/>
      <c r="AGX77" s="629"/>
      <c r="AGY77" s="629"/>
      <c r="AGZ77" s="629"/>
      <c r="AHA77" s="629"/>
      <c r="AHB77" s="629"/>
      <c r="AHC77" s="629"/>
      <c r="AHD77" s="629"/>
      <c r="AHE77" s="629"/>
      <c r="AHF77" s="629"/>
      <c r="AHG77" s="629"/>
      <c r="AHH77" s="629"/>
      <c r="AHI77" s="629"/>
      <c r="AHJ77" s="629"/>
      <c r="AHK77" s="629"/>
      <c r="AHL77" s="629"/>
      <c r="AHM77" s="629"/>
      <c r="AHN77" s="629"/>
      <c r="AHO77" s="629"/>
      <c r="AHP77" s="629"/>
      <c r="AHQ77" s="629"/>
      <c r="AHR77" s="629"/>
      <c r="AHS77" s="629"/>
      <c r="AHT77" s="629"/>
      <c r="AHU77" s="629"/>
      <c r="AHV77" s="629"/>
      <c r="AHW77" s="629"/>
      <c r="AHX77" s="629"/>
      <c r="AHY77" s="629"/>
      <c r="AHZ77" s="629"/>
      <c r="AIA77" s="629"/>
      <c r="AIB77" s="629"/>
      <c r="AIC77" s="629"/>
      <c r="AID77" s="629"/>
      <c r="AIE77" s="629"/>
      <c r="AIF77" s="629"/>
      <c r="AIG77" s="629"/>
      <c r="AIH77" s="629"/>
      <c r="AII77" s="629"/>
      <c r="AIJ77" s="629"/>
      <c r="AIK77" s="629"/>
      <c r="AIL77" s="629"/>
      <c r="AIM77" s="629"/>
      <c r="AIN77" s="629"/>
      <c r="AIO77" s="629"/>
      <c r="AIP77" s="629"/>
      <c r="AIQ77" s="629"/>
      <c r="AIR77" s="629"/>
      <c r="AIS77" s="629"/>
      <c r="AIT77" s="629"/>
      <c r="AIU77" s="629"/>
      <c r="AIV77" s="629"/>
      <c r="AIW77" s="629"/>
      <c r="AIX77" s="629"/>
      <c r="AIY77" s="629"/>
      <c r="AIZ77" s="629"/>
      <c r="AJA77" s="629"/>
      <c r="AJB77" s="629"/>
      <c r="AJC77" s="629"/>
      <c r="AJD77" s="629"/>
      <c r="AJE77" s="629"/>
      <c r="AJF77" s="629"/>
      <c r="AJG77" s="629"/>
      <c r="AJH77" s="629"/>
      <c r="AJI77" s="629"/>
      <c r="AJJ77" s="629"/>
      <c r="AJK77" s="629"/>
      <c r="AJL77" s="629"/>
      <c r="AJM77" s="629"/>
      <c r="AJN77" s="629"/>
      <c r="AJO77" s="629"/>
      <c r="AJP77" s="629"/>
      <c r="AJQ77" s="629"/>
      <c r="AJR77" s="629"/>
      <c r="AJS77" s="629"/>
      <c r="AJT77" s="629"/>
      <c r="AJU77" s="629"/>
      <c r="AJV77" s="629"/>
      <c r="AJW77" s="629"/>
      <c r="AJX77" s="629"/>
      <c r="AJY77" s="629"/>
      <c r="AJZ77" s="629"/>
      <c r="AKA77" s="629"/>
      <c r="AKB77" s="629"/>
      <c r="AKC77" s="629"/>
      <c r="AKD77" s="629"/>
      <c r="AKE77" s="629"/>
      <c r="AKF77" s="629"/>
      <c r="AKG77" s="629"/>
      <c r="AKH77" s="629"/>
      <c r="AKI77" s="629"/>
      <c r="AKJ77" s="629"/>
      <c r="AKK77" s="629"/>
      <c r="AKL77" s="629"/>
      <c r="AKM77" s="629"/>
      <c r="AKN77" s="629"/>
      <c r="AKO77" s="629"/>
      <c r="AKP77" s="629"/>
      <c r="AKQ77" s="629"/>
      <c r="AKR77" s="629"/>
      <c r="AKS77" s="629"/>
      <c r="AKT77" s="629"/>
      <c r="AKU77" s="629"/>
      <c r="AKV77" s="629"/>
      <c r="AKW77" s="629"/>
      <c r="AKX77" s="629"/>
      <c r="AKY77" s="629"/>
      <c r="AKZ77" s="629"/>
      <c r="ALA77" s="629"/>
      <c r="ALB77" s="629"/>
      <c r="ALC77" s="629"/>
      <c r="ALD77" s="629"/>
      <c r="ALE77" s="629"/>
      <c r="ALF77" s="629"/>
      <c r="ALG77" s="629"/>
      <c r="ALH77" s="629"/>
      <c r="ALI77" s="629"/>
      <c r="ALJ77" s="629"/>
      <c r="ALK77" s="629"/>
      <c r="ALL77" s="629"/>
      <c r="ALM77" s="629"/>
      <c r="ALN77" s="629"/>
      <c r="ALO77" s="629"/>
      <c r="ALP77" s="629"/>
      <c r="ALQ77" s="629"/>
      <c r="ALR77" s="629"/>
      <c r="ALS77" s="629"/>
      <c r="ALT77" s="629"/>
      <c r="ALU77" s="629"/>
      <c r="ALV77" s="629"/>
      <c r="ALW77" s="629"/>
      <c r="ALX77" s="629"/>
      <c r="ALY77" s="629"/>
      <c r="ALZ77" s="629"/>
      <c r="AMA77" s="629"/>
      <c r="AMB77" s="629"/>
      <c r="AMC77" s="629"/>
      <c r="AMD77" s="629"/>
      <c r="AME77" s="629"/>
      <c r="AMF77" s="629"/>
      <c r="AMG77" s="629"/>
      <c r="AMH77" s="629"/>
      <c r="AMI77" s="629"/>
      <c r="AMJ77" s="629"/>
      <c r="AMK77" s="629"/>
      <c r="AML77" s="629"/>
      <c r="AMM77" s="629"/>
      <c r="AMN77" s="629"/>
      <c r="AMO77" s="629"/>
      <c r="AMP77" s="629"/>
      <c r="AMQ77" s="629"/>
      <c r="AMR77" s="629"/>
      <c r="AMS77" s="629"/>
      <c r="AMT77" s="629"/>
      <c r="AMU77" s="629"/>
      <c r="AMV77" s="629"/>
      <c r="AMW77" s="629"/>
      <c r="AMX77" s="629"/>
      <c r="AMY77" s="629"/>
      <c r="AMZ77" s="629"/>
      <c r="ANA77" s="629"/>
      <c r="ANB77" s="629"/>
      <c r="ANC77" s="629"/>
      <c r="AND77" s="629"/>
      <c r="ANE77" s="629"/>
      <c r="ANF77" s="629"/>
      <c r="ANG77" s="629"/>
      <c r="ANH77" s="629"/>
      <c r="ANI77" s="629"/>
      <c r="ANJ77" s="629"/>
      <c r="ANK77" s="629"/>
      <c r="ANL77" s="629"/>
      <c r="ANM77" s="629"/>
      <c r="ANN77" s="629"/>
      <c r="ANO77" s="629"/>
      <c r="ANP77" s="629"/>
      <c r="ANQ77" s="629"/>
      <c r="ANR77" s="629"/>
      <c r="ANS77" s="629"/>
      <c r="ANT77" s="629"/>
      <c r="ANU77" s="629"/>
      <c r="ANV77" s="629"/>
      <c r="ANW77" s="629"/>
      <c r="ANX77" s="629"/>
      <c r="ANY77" s="629"/>
      <c r="ANZ77" s="629"/>
      <c r="AOA77" s="629"/>
      <c r="AOB77" s="629"/>
      <c r="AOC77" s="629"/>
      <c r="AOD77" s="629"/>
      <c r="AOE77" s="629"/>
      <c r="AOF77" s="629"/>
      <c r="AOG77" s="629"/>
      <c r="AOH77" s="629"/>
      <c r="AOI77" s="629"/>
      <c r="AOJ77" s="629"/>
      <c r="AOK77" s="629"/>
      <c r="AOL77" s="629"/>
      <c r="AOM77" s="629"/>
      <c r="AON77" s="629"/>
      <c r="AOO77" s="629"/>
      <c r="AOP77" s="629"/>
      <c r="AOQ77" s="629"/>
      <c r="AOR77" s="629"/>
      <c r="AOS77" s="629"/>
      <c r="AOT77" s="629"/>
      <c r="AOU77" s="629"/>
      <c r="AOV77" s="629"/>
      <c r="AOW77" s="629"/>
      <c r="AOX77" s="629"/>
      <c r="AOY77" s="629"/>
      <c r="AOZ77" s="629"/>
      <c r="APA77" s="629"/>
      <c r="APB77" s="629"/>
      <c r="APC77" s="629"/>
      <c r="APD77" s="629"/>
      <c r="APE77" s="629"/>
      <c r="APF77" s="629"/>
      <c r="APG77" s="629"/>
      <c r="APH77" s="629"/>
      <c r="API77" s="629"/>
      <c r="APJ77" s="629"/>
      <c r="APK77" s="629"/>
      <c r="APL77" s="629"/>
      <c r="APM77" s="629"/>
      <c r="APN77" s="629"/>
      <c r="APO77" s="629"/>
      <c r="APP77" s="629"/>
      <c r="APQ77" s="629"/>
      <c r="APR77" s="629"/>
      <c r="APS77" s="629"/>
      <c r="APT77" s="629"/>
      <c r="APU77" s="629"/>
      <c r="APV77" s="629"/>
      <c r="APW77" s="629"/>
      <c r="APX77" s="629"/>
      <c r="APY77" s="629"/>
      <c r="APZ77" s="629"/>
      <c r="AQA77" s="629"/>
      <c r="AQB77" s="629"/>
      <c r="AQC77" s="629"/>
      <c r="AQD77" s="629"/>
      <c r="AQE77" s="629"/>
      <c r="AQF77" s="629"/>
      <c r="AQG77" s="629"/>
      <c r="AQH77" s="629"/>
      <c r="AQI77" s="629"/>
      <c r="AQJ77" s="629"/>
      <c r="AQK77" s="629"/>
      <c r="AQL77" s="629"/>
      <c r="AQM77" s="629"/>
      <c r="AQN77" s="629"/>
      <c r="AQO77" s="629"/>
      <c r="AQP77" s="629"/>
      <c r="AQQ77" s="629"/>
      <c r="AQR77" s="629"/>
      <c r="AQS77" s="629"/>
      <c r="AQT77" s="629"/>
      <c r="AQU77" s="629"/>
      <c r="AQV77" s="629"/>
      <c r="AQW77" s="629"/>
      <c r="AQX77" s="629"/>
      <c r="AQY77" s="629"/>
      <c r="AQZ77" s="629"/>
      <c r="ARA77" s="629"/>
      <c r="ARB77" s="629"/>
      <c r="ARC77" s="629"/>
      <c r="ARD77" s="629"/>
      <c r="ARE77" s="629"/>
      <c r="ARF77" s="629"/>
      <c r="ARG77" s="629"/>
      <c r="ARH77" s="629"/>
      <c r="ARI77" s="629"/>
      <c r="ARJ77" s="629"/>
      <c r="ARK77" s="629"/>
      <c r="ARL77" s="629"/>
      <c r="ARM77" s="629"/>
      <c r="ARN77" s="629"/>
      <c r="ARO77" s="629"/>
      <c r="ARP77" s="629"/>
      <c r="ARQ77" s="629"/>
      <c r="ARR77" s="629"/>
      <c r="ARS77" s="629"/>
      <c r="ART77" s="629"/>
      <c r="ARU77" s="629"/>
      <c r="ARV77" s="629"/>
      <c r="ARW77" s="629"/>
      <c r="ARX77" s="629"/>
      <c r="ARY77" s="629"/>
      <c r="ARZ77" s="629"/>
      <c r="ASA77" s="629"/>
      <c r="ASB77" s="629"/>
      <c r="ASC77" s="629"/>
      <c r="ASD77" s="629"/>
      <c r="ASE77" s="629"/>
      <c r="ASF77" s="629"/>
      <c r="ASG77" s="629"/>
      <c r="ASH77" s="629"/>
      <c r="ASI77" s="629"/>
      <c r="ASJ77" s="629"/>
      <c r="ASK77" s="629"/>
      <c r="ASL77" s="629"/>
      <c r="ASM77" s="629"/>
      <c r="ASN77" s="629"/>
      <c r="ASO77" s="629"/>
      <c r="ASP77" s="629"/>
      <c r="ASQ77" s="629"/>
      <c r="ASR77" s="629"/>
      <c r="ASS77" s="629"/>
      <c r="AST77" s="629"/>
      <c r="ASU77" s="629"/>
      <c r="ASV77" s="629"/>
      <c r="ASW77" s="629"/>
      <c r="ASX77" s="629"/>
      <c r="ASY77" s="629"/>
      <c r="ASZ77" s="629"/>
      <c r="ATA77" s="629"/>
      <c r="ATB77" s="629"/>
      <c r="ATC77" s="629"/>
      <c r="ATD77" s="629"/>
      <c r="ATE77" s="629"/>
      <c r="ATF77" s="629"/>
      <c r="ATG77" s="629"/>
      <c r="ATH77" s="629"/>
      <c r="ATI77" s="629"/>
      <c r="ATJ77" s="629"/>
      <c r="ATK77" s="629"/>
      <c r="ATL77" s="629"/>
      <c r="ATM77" s="629"/>
      <c r="ATN77" s="629"/>
      <c r="ATO77" s="629"/>
      <c r="ATP77" s="629"/>
      <c r="ATQ77" s="629"/>
      <c r="ATR77" s="629"/>
      <c r="ATS77" s="629"/>
      <c r="ATT77" s="629"/>
      <c r="ATU77" s="629"/>
      <c r="ATV77" s="629"/>
      <c r="ATW77" s="629"/>
      <c r="ATX77" s="629"/>
      <c r="ATY77" s="629"/>
      <c r="ATZ77" s="629"/>
      <c r="AUA77" s="629"/>
      <c r="AUB77" s="629"/>
      <c r="AUC77" s="629"/>
      <c r="AUD77" s="629"/>
      <c r="AUE77" s="629"/>
      <c r="AUF77" s="629"/>
      <c r="AUG77" s="629"/>
      <c r="AUH77" s="629"/>
      <c r="AUI77" s="629"/>
      <c r="AUJ77" s="629"/>
      <c r="AUK77" s="629"/>
      <c r="AUL77" s="629"/>
      <c r="AUM77" s="629"/>
      <c r="AUN77" s="629"/>
      <c r="AUO77" s="629"/>
      <c r="AUP77" s="629"/>
      <c r="AUQ77" s="629"/>
      <c r="AUR77" s="629"/>
      <c r="AUS77" s="629"/>
      <c r="AUT77" s="629"/>
      <c r="AUU77" s="629"/>
      <c r="AUV77" s="629"/>
      <c r="AUW77" s="629"/>
      <c r="AUX77" s="629"/>
      <c r="AUY77" s="629"/>
      <c r="AUZ77" s="629"/>
      <c r="AVA77" s="629"/>
      <c r="AVB77" s="629"/>
      <c r="AVC77" s="629"/>
      <c r="AVD77" s="629"/>
      <c r="AVE77" s="629"/>
      <c r="AVF77" s="629"/>
      <c r="AVG77" s="629"/>
      <c r="AVH77" s="629"/>
      <c r="AVI77" s="629"/>
      <c r="AVJ77" s="629"/>
      <c r="AVK77" s="629"/>
      <c r="AVL77" s="629"/>
      <c r="AVM77" s="629"/>
      <c r="AVN77" s="629"/>
      <c r="AVO77" s="629"/>
      <c r="AVP77" s="629"/>
      <c r="AVQ77" s="629"/>
      <c r="AVR77" s="629"/>
      <c r="AVS77" s="629"/>
      <c r="AVT77" s="629"/>
      <c r="AVU77" s="629"/>
      <c r="AVV77" s="629"/>
      <c r="AVW77" s="629"/>
      <c r="AVX77" s="629"/>
      <c r="AVY77" s="629"/>
      <c r="AVZ77" s="629"/>
      <c r="AWA77" s="629"/>
      <c r="AWB77" s="629"/>
      <c r="AWC77" s="629"/>
      <c r="AWD77" s="629"/>
      <c r="AWE77" s="629"/>
      <c r="AWF77" s="629"/>
      <c r="AWG77" s="629"/>
      <c r="AWH77" s="629"/>
      <c r="AWI77" s="629"/>
      <c r="AWJ77" s="629"/>
      <c r="AWK77" s="629"/>
      <c r="AWL77" s="629"/>
      <c r="AWM77" s="629"/>
      <c r="AWN77" s="629"/>
      <c r="AWO77" s="629"/>
      <c r="AWP77" s="629"/>
      <c r="AWQ77" s="629"/>
      <c r="AWR77" s="629"/>
      <c r="AWS77" s="629"/>
      <c r="AWT77" s="629"/>
      <c r="AWU77" s="629"/>
      <c r="AWV77" s="629"/>
      <c r="AWW77" s="629"/>
      <c r="AWX77" s="629"/>
      <c r="AWY77" s="629"/>
      <c r="AWZ77" s="629"/>
      <c r="AXA77" s="629"/>
      <c r="AXB77" s="629"/>
      <c r="AXC77" s="629"/>
      <c r="AXD77" s="629"/>
      <c r="AXE77" s="629"/>
      <c r="AXF77" s="629"/>
      <c r="AXG77" s="629"/>
      <c r="AXH77" s="629"/>
      <c r="AXI77" s="629"/>
      <c r="AXJ77" s="629"/>
      <c r="AXK77" s="629"/>
      <c r="AXL77" s="629"/>
      <c r="AXM77" s="629"/>
      <c r="AXN77" s="629"/>
      <c r="AXO77" s="629"/>
      <c r="AXP77" s="629"/>
      <c r="AXQ77" s="629"/>
      <c r="AXR77" s="629"/>
      <c r="AXS77" s="629"/>
      <c r="AXT77" s="629"/>
      <c r="AXU77" s="629"/>
      <c r="AXV77" s="629"/>
      <c r="AXW77" s="629"/>
      <c r="AXX77" s="629"/>
      <c r="AXY77" s="629"/>
      <c r="AXZ77" s="629"/>
      <c r="AYA77" s="629"/>
      <c r="AYB77" s="629"/>
      <c r="AYC77" s="629"/>
      <c r="AYD77" s="629"/>
      <c r="AYE77" s="629"/>
      <c r="AYF77" s="629"/>
      <c r="AYG77" s="629"/>
      <c r="AYH77" s="629"/>
      <c r="AYI77" s="629"/>
      <c r="AYJ77" s="629"/>
      <c r="AYK77" s="629"/>
      <c r="AYL77" s="629"/>
      <c r="AYM77" s="629"/>
      <c r="AYN77" s="629"/>
      <c r="AYO77" s="629"/>
      <c r="AYP77" s="629"/>
      <c r="AYQ77" s="629"/>
      <c r="AYR77" s="629"/>
      <c r="AYS77" s="629"/>
      <c r="AYT77" s="629"/>
      <c r="AYU77" s="629"/>
      <c r="AYV77" s="629"/>
      <c r="AYW77" s="629"/>
      <c r="AYX77" s="629"/>
      <c r="AYY77" s="629"/>
      <c r="AYZ77" s="629"/>
      <c r="AZA77" s="629"/>
      <c r="AZB77" s="629"/>
      <c r="AZC77" s="629"/>
      <c r="AZD77" s="629"/>
      <c r="AZE77" s="629"/>
      <c r="AZF77" s="629"/>
      <c r="AZG77" s="629"/>
      <c r="AZH77" s="629"/>
      <c r="AZI77" s="629"/>
      <c r="AZJ77" s="629"/>
      <c r="AZK77" s="629"/>
      <c r="AZL77" s="629"/>
      <c r="AZM77" s="629"/>
      <c r="AZN77" s="629"/>
      <c r="AZO77" s="629"/>
      <c r="AZP77" s="629"/>
      <c r="AZQ77" s="629"/>
      <c r="AZR77" s="629"/>
      <c r="AZS77" s="629"/>
      <c r="AZT77" s="629"/>
      <c r="AZU77" s="629"/>
      <c r="AZV77" s="629"/>
      <c r="AZW77" s="629"/>
      <c r="AZX77" s="629"/>
      <c r="AZY77" s="629"/>
      <c r="AZZ77" s="629"/>
      <c r="BAA77" s="629"/>
      <c r="BAB77" s="629"/>
      <c r="BAC77" s="629"/>
      <c r="BAD77" s="629"/>
      <c r="BAE77" s="629"/>
      <c r="BAF77" s="629"/>
      <c r="BAG77" s="629"/>
      <c r="BAH77" s="629"/>
      <c r="BAI77" s="629"/>
      <c r="BAJ77" s="629"/>
      <c r="BAK77" s="629"/>
      <c r="BAL77" s="629"/>
      <c r="BAM77" s="629"/>
      <c r="BAN77" s="629"/>
      <c r="BAO77" s="629"/>
      <c r="BAP77" s="629"/>
      <c r="BAQ77" s="629"/>
      <c r="BAR77" s="629"/>
      <c r="BAS77" s="629"/>
      <c r="BAT77" s="629"/>
      <c r="BAU77" s="629"/>
      <c r="BAV77" s="629"/>
      <c r="BAW77" s="629"/>
      <c r="BAX77" s="629"/>
      <c r="BAY77" s="629"/>
      <c r="BAZ77" s="629"/>
      <c r="BBA77" s="629"/>
      <c r="BBB77" s="629"/>
      <c r="BBC77" s="629"/>
      <c r="BBD77" s="629"/>
      <c r="BBE77" s="629"/>
      <c r="BBF77" s="629"/>
      <c r="BBG77" s="629"/>
      <c r="BBH77" s="629"/>
      <c r="BBI77" s="629"/>
      <c r="BBJ77" s="629"/>
      <c r="BBK77" s="629"/>
      <c r="BBL77" s="629"/>
      <c r="BBM77" s="629"/>
      <c r="BBN77" s="629"/>
      <c r="BBO77" s="629"/>
      <c r="BBP77" s="629"/>
      <c r="BBQ77" s="629"/>
      <c r="BBR77" s="629"/>
      <c r="BBS77" s="629"/>
      <c r="BBT77" s="629"/>
      <c r="BBU77" s="629"/>
      <c r="BBV77" s="629"/>
      <c r="BBW77" s="629"/>
      <c r="BBX77" s="629"/>
      <c r="BBY77" s="629"/>
      <c r="BBZ77" s="629"/>
      <c r="BCA77" s="629"/>
      <c r="BCB77" s="629"/>
      <c r="BCC77" s="629"/>
      <c r="BCD77" s="629"/>
      <c r="BCE77" s="629"/>
      <c r="BCF77" s="629"/>
      <c r="BCG77" s="629"/>
      <c r="BCH77" s="629"/>
      <c r="BCI77" s="629"/>
      <c r="BCJ77" s="629"/>
      <c r="BCK77" s="629"/>
      <c r="BCL77" s="629"/>
      <c r="BCM77" s="629"/>
      <c r="BCN77" s="629"/>
      <c r="BCO77" s="629"/>
      <c r="BCP77" s="629"/>
      <c r="BCQ77" s="629"/>
      <c r="BCR77" s="629"/>
      <c r="BCS77" s="629"/>
      <c r="BCT77" s="629"/>
      <c r="BCU77" s="629"/>
      <c r="BCV77" s="629"/>
      <c r="BCW77" s="629"/>
      <c r="BCX77" s="629"/>
      <c r="BCY77" s="629"/>
      <c r="BCZ77" s="629"/>
      <c r="BDA77" s="629"/>
      <c r="BDB77" s="629"/>
      <c r="BDC77" s="629"/>
      <c r="BDD77" s="629"/>
      <c r="BDE77" s="629"/>
      <c r="BDF77" s="629"/>
      <c r="BDG77" s="629"/>
      <c r="BDH77" s="629"/>
      <c r="BDI77" s="629"/>
      <c r="BDJ77" s="629"/>
      <c r="BDK77" s="629"/>
      <c r="BDL77" s="629"/>
      <c r="BDM77" s="629"/>
      <c r="BDN77" s="629"/>
      <c r="BDO77" s="629"/>
      <c r="BDP77" s="629"/>
      <c r="BDQ77" s="629"/>
      <c r="BDR77" s="629"/>
      <c r="BDS77" s="629"/>
      <c r="BDT77" s="629"/>
      <c r="BDU77" s="629"/>
      <c r="BDV77" s="629"/>
      <c r="BDW77" s="629"/>
      <c r="BDX77" s="629"/>
      <c r="BDY77" s="629"/>
      <c r="BDZ77" s="629"/>
      <c r="BEA77" s="629"/>
      <c r="BEB77" s="629"/>
      <c r="BEC77" s="629"/>
      <c r="BED77" s="629"/>
      <c r="BEE77" s="629"/>
      <c r="BEF77" s="629"/>
      <c r="BEG77" s="629"/>
      <c r="BEH77" s="629"/>
      <c r="BEI77" s="629"/>
      <c r="BEJ77" s="629"/>
      <c r="BEK77" s="629"/>
      <c r="BEL77" s="629"/>
      <c r="BEM77" s="629"/>
      <c r="BEN77" s="629"/>
      <c r="BEO77" s="629"/>
      <c r="BEP77" s="629"/>
      <c r="BEQ77" s="629"/>
      <c r="BER77" s="629"/>
      <c r="BES77" s="629"/>
      <c r="BET77" s="629"/>
      <c r="BEU77" s="629"/>
      <c r="BEV77" s="629"/>
      <c r="BEW77" s="629"/>
      <c r="BEX77" s="629"/>
      <c r="BEY77" s="629"/>
      <c r="BEZ77" s="629"/>
      <c r="BFA77" s="629"/>
      <c r="BFB77" s="629"/>
      <c r="BFC77" s="629"/>
      <c r="BFD77" s="629"/>
      <c r="BFE77" s="629"/>
      <c r="BFF77" s="629"/>
      <c r="BFG77" s="629"/>
      <c r="BFH77" s="629"/>
      <c r="BFI77" s="629"/>
      <c r="BFJ77" s="629"/>
      <c r="BFK77" s="629"/>
      <c r="BFL77" s="629"/>
      <c r="BFM77" s="629"/>
      <c r="BFN77" s="629"/>
      <c r="BFO77" s="629"/>
      <c r="BFP77" s="629"/>
      <c r="BFQ77" s="629"/>
      <c r="BFR77" s="629"/>
      <c r="BFS77" s="629"/>
      <c r="BFT77" s="629"/>
      <c r="BFU77" s="629"/>
      <c r="BFV77" s="629"/>
      <c r="BFW77" s="629"/>
      <c r="BFX77" s="629"/>
      <c r="BFY77" s="629"/>
      <c r="BFZ77" s="629"/>
      <c r="BGA77" s="629"/>
      <c r="BGB77" s="629"/>
      <c r="BGC77" s="629"/>
      <c r="BGD77" s="629"/>
      <c r="BGE77" s="629"/>
      <c r="BGF77" s="629"/>
      <c r="BGG77" s="629"/>
      <c r="BGH77" s="629"/>
      <c r="BGI77" s="629"/>
      <c r="BGJ77" s="629"/>
      <c r="BGK77" s="629"/>
      <c r="BGL77" s="629"/>
      <c r="BGM77" s="629"/>
      <c r="BGN77" s="629"/>
      <c r="BGO77" s="629"/>
      <c r="BGP77" s="629"/>
      <c r="BGQ77" s="629"/>
      <c r="BGR77" s="629"/>
      <c r="BGS77" s="629"/>
      <c r="BGT77" s="629"/>
      <c r="BGU77" s="629"/>
      <c r="BGV77" s="629"/>
      <c r="BGW77" s="629"/>
      <c r="BGX77" s="629"/>
      <c r="BGY77" s="629"/>
      <c r="BGZ77" s="629"/>
      <c r="BHA77" s="629"/>
      <c r="BHB77" s="629"/>
      <c r="BHC77" s="629"/>
      <c r="BHD77" s="629"/>
      <c r="BHE77" s="629"/>
      <c r="BHF77" s="629"/>
      <c r="BHG77" s="629"/>
      <c r="BHH77" s="629"/>
      <c r="BHI77" s="629"/>
      <c r="BHJ77" s="629"/>
      <c r="BHK77" s="629"/>
      <c r="BHL77" s="629"/>
      <c r="BHM77" s="629"/>
      <c r="BHN77" s="629"/>
      <c r="BHO77" s="629"/>
      <c r="BHP77" s="629"/>
      <c r="BHQ77" s="629"/>
      <c r="BHR77" s="629"/>
      <c r="BHS77" s="629"/>
      <c r="BHT77" s="629"/>
      <c r="BHU77" s="629"/>
      <c r="BHV77" s="629"/>
      <c r="BHW77" s="629"/>
      <c r="BHX77" s="629"/>
      <c r="BHY77" s="629"/>
      <c r="BHZ77" s="629"/>
      <c r="BIA77" s="629"/>
      <c r="BIB77" s="629"/>
      <c r="BIC77" s="629"/>
      <c r="BID77" s="629"/>
      <c r="BIE77" s="629"/>
      <c r="BIF77" s="629"/>
      <c r="BIG77" s="629"/>
      <c r="BIH77" s="629"/>
      <c r="BII77" s="629"/>
      <c r="BIJ77" s="629"/>
      <c r="BIK77" s="629"/>
      <c r="BIL77" s="629"/>
      <c r="BIM77" s="629"/>
      <c r="BIN77" s="629"/>
      <c r="BIO77" s="629"/>
      <c r="BIP77" s="629"/>
      <c r="BIQ77" s="629"/>
      <c r="BIR77" s="629"/>
      <c r="BIS77" s="629"/>
      <c r="BIT77" s="629"/>
      <c r="BIU77" s="629"/>
      <c r="BIV77" s="629"/>
      <c r="BIW77" s="629"/>
      <c r="BIX77" s="629"/>
      <c r="BIY77" s="629"/>
      <c r="BIZ77" s="629"/>
      <c r="BJA77" s="629"/>
      <c r="BJB77" s="629"/>
      <c r="BJC77" s="629"/>
      <c r="BJD77" s="629"/>
      <c r="BJE77" s="629"/>
      <c r="BJF77" s="629"/>
      <c r="BJG77" s="629"/>
      <c r="BJH77" s="629"/>
      <c r="BJI77" s="629"/>
      <c r="BJJ77" s="629"/>
      <c r="BJK77" s="629"/>
      <c r="BJL77" s="629"/>
      <c r="BJM77" s="629"/>
      <c r="BJN77" s="629"/>
      <c r="BJO77" s="629"/>
      <c r="BJP77" s="629"/>
      <c r="BJQ77" s="629"/>
      <c r="BJR77" s="629"/>
      <c r="BJS77" s="629"/>
      <c r="BJT77" s="629"/>
      <c r="BJU77" s="629"/>
      <c r="BJV77" s="629"/>
      <c r="BJW77" s="629"/>
      <c r="BJX77" s="629"/>
      <c r="BJY77" s="629"/>
      <c r="BJZ77" s="629"/>
      <c r="BKA77" s="629"/>
      <c r="BKB77" s="629"/>
      <c r="BKC77" s="629"/>
      <c r="BKD77" s="629"/>
      <c r="BKE77" s="629"/>
      <c r="BKF77" s="629"/>
      <c r="BKG77" s="629"/>
      <c r="BKH77" s="629"/>
      <c r="BKI77" s="629"/>
      <c r="BKJ77" s="629"/>
      <c r="BKK77" s="629"/>
      <c r="BKL77" s="629"/>
      <c r="BKM77" s="629"/>
      <c r="BKN77" s="629"/>
      <c r="BKO77" s="629"/>
      <c r="BKP77" s="629"/>
      <c r="BKQ77" s="629"/>
      <c r="BKR77" s="629"/>
      <c r="BKS77" s="629"/>
      <c r="BKT77" s="629"/>
      <c r="BKU77" s="629"/>
      <c r="BKV77" s="629"/>
      <c r="BKW77" s="629"/>
      <c r="BKX77" s="629"/>
      <c r="BKY77" s="629"/>
      <c r="BKZ77" s="629"/>
      <c r="BLA77" s="629"/>
      <c r="BLB77" s="629"/>
      <c r="BLC77" s="629"/>
      <c r="BLD77" s="629"/>
      <c r="BLE77" s="629"/>
      <c r="BLF77" s="629"/>
      <c r="BLG77" s="629"/>
      <c r="BLH77" s="629"/>
      <c r="BLI77" s="629"/>
      <c r="BLJ77" s="629"/>
      <c r="BLK77" s="629"/>
      <c r="BLL77" s="629"/>
      <c r="BLM77" s="629"/>
      <c r="BLN77" s="629"/>
      <c r="BLO77" s="629"/>
      <c r="BLP77" s="629"/>
      <c r="BLQ77" s="629"/>
      <c r="BLR77" s="629"/>
      <c r="BLS77" s="629"/>
      <c r="BLT77" s="629"/>
      <c r="BLU77" s="629"/>
      <c r="BLV77" s="629"/>
      <c r="BLW77" s="629"/>
      <c r="BLX77" s="629"/>
      <c r="BLY77" s="629"/>
      <c r="BLZ77" s="629"/>
      <c r="BMA77" s="629"/>
      <c r="BMB77" s="629"/>
      <c r="BMC77" s="629"/>
      <c r="BMD77" s="629"/>
      <c r="BME77" s="629"/>
      <c r="BMF77" s="629"/>
      <c r="BMG77" s="629"/>
      <c r="BMH77" s="629"/>
      <c r="BMI77" s="629"/>
      <c r="BMJ77" s="629"/>
      <c r="BMK77" s="629"/>
      <c r="BML77" s="629"/>
      <c r="BMM77" s="629"/>
      <c r="BMN77" s="629"/>
      <c r="BMO77" s="629"/>
      <c r="BMP77" s="629"/>
      <c r="BMQ77" s="629"/>
      <c r="BMR77" s="629"/>
      <c r="BMS77" s="629"/>
      <c r="BMT77" s="629"/>
      <c r="BMU77" s="629"/>
      <c r="BMV77" s="629"/>
      <c r="BMW77" s="629"/>
      <c r="BMX77" s="629"/>
      <c r="BMY77" s="629"/>
      <c r="BMZ77" s="629"/>
      <c r="BNA77" s="629"/>
      <c r="BNB77" s="629"/>
      <c r="BNC77" s="629"/>
      <c r="BND77" s="629"/>
      <c r="BNE77" s="629"/>
      <c r="BNF77" s="629"/>
      <c r="BNG77" s="629"/>
      <c r="BNH77" s="629"/>
      <c r="BNI77" s="629"/>
      <c r="BNJ77" s="629"/>
      <c r="BNK77" s="629"/>
      <c r="BNL77" s="629"/>
      <c r="BNM77" s="629"/>
      <c r="BNN77" s="629"/>
      <c r="BNO77" s="629"/>
      <c r="BNP77" s="629"/>
      <c r="BNQ77" s="629"/>
      <c r="BNR77" s="629"/>
      <c r="BNS77" s="629"/>
      <c r="BNT77" s="629"/>
      <c r="BNU77" s="629"/>
      <c r="BNV77" s="629"/>
      <c r="BNW77" s="629"/>
      <c r="BNX77" s="629"/>
      <c r="BNY77" s="629"/>
      <c r="BNZ77" s="629"/>
      <c r="BOA77" s="629"/>
      <c r="BOB77" s="629"/>
      <c r="BOC77" s="629"/>
      <c r="BOD77" s="629"/>
      <c r="BOE77" s="629"/>
      <c r="BOF77" s="629"/>
      <c r="BOG77" s="629"/>
      <c r="BOH77" s="629"/>
      <c r="BOI77" s="629"/>
      <c r="BOJ77" s="629"/>
      <c r="BOK77" s="629"/>
      <c r="BOL77" s="629"/>
      <c r="BOM77" s="629"/>
      <c r="BON77" s="629"/>
      <c r="BOO77" s="629"/>
      <c r="BOP77" s="629"/>
      <c r="BOQ77" s="629"/>
      <c r="BOR77" s="629"/>
      <c r="BOS77" s="629"/>
      <c r="BOT77" s="629"/>
      <c r="BOU77" s="629"/>
      <c r="BOV77" s="629"/>
      <c r="BOW77" s="629"/>
      <c r="BOX77" s="629"/>
      <c r="BOY77" s="629"/>
      <c r="BOZ77" s="629"/>
      <c r="BPA77" s="629"/>
      <c r="BPB77" s="629"/>
      <c r="BPC77" s="629"/>
      <c r="BPD77" s="629"/>
      <c r="BPE77" s="629"/>
      <c r="BPF77" s="629"/>
      <c r="BPG77" s="629"/>
      <c r="BPH77" s="629"/>
      <c r="BPI77" s="629"/>
      <c r="BPJ77" s="629"/>
      <c r="BPK77" s="629"/>
      <c r="BPL77" s="629"/>
      <c r="BPM77" s="629"/>
      <c r="BPN77" s="629"/>
      <c r="BPO77" s="629"/>
      <c r="BPP77" s="629"/>
      <c r="BPQ77" s="629"/>
      <c r="BPR77" s="629"/>
      <c r="BPS77" s="629"/>
      <c r="BPT77" s="629"/>
      <c r="BPU77" s="629"/>
      <c r="BPV77" s="629"/>
      <c r="BPW77" s="629"/>
      <c r="BPX77" s="629"/>
      <c r="BPY77" s="629"/>
      <c r="BPZ77" s="629"/>
      <c r="BQA77" s="629"/>
      <c r="BQB77" s="629"/>
      <c r="BQC77" s="629"/>
      <c r="BQD77" s="629"/>
      <c r="BQE77" s="629"/>
      <c r="BQF77" s="629"/>
      <c r="BQG77" s="629"/>
      <c r="BQH77" s="629"/>
      <c r="BQI77" s="629"/>
      <c r="BQJ77" s="629"/>
      <c r="BQK77" s="629"/>
      <c r="BQL77" s="629"/>
      <c r="BQM77" s="629"/>
      <c r="BQN77" s="629"/>
      <c r="BQO77" s="629"/>
      <c r="BQP77" s="629"/>
      <c r="BQQ77" s="629"/>
      <c r="BQR77" s="629"/>
      <c r="BQS77" s="629"/>
      <c r="BQT77" s="629"/>
      <c r="BQU77" s="629"/>
      <c r="BQV77" s="629"/>
      <c r="BQW77" s="629"/>
      <c r="BQX77" s="629"/>
      <c r="BQY77" s="629"/>
      <c r="BQZ77" s="629"/>
      <c r="BRA77" s="629"/>
      <c r="BRB77" s="629"/>
      <c r="BRC77" s="629"/>
      <c r="BRD77" s="629"/>
      <c r="BRE77" s="629"/>
      <c r="BRF77" s="629"/>
      <c r="BRG77" s="629"/>
      <c r="BRH77" s="629"/>
      <c r="BRI77" s="629"/>
      <c r="BRJ77" s="629"/>
      <c r="BRK77" s="629"/>
      <c r="BRL77" s="629"/>
      <c r="BRM77" s="629"/>
      <c r="BRN77" s="629"/>
      <c r="BRO77" s="629"/>
      <c r="BRP77" s="629"/>
      <c r="BRQ77" s="629"/>
      <c r="BRR77" s="629"/>
      <c r="BRS77" s="629"/>
      <c r="BRT77" s="629"/>
      <c r="BRU77" s="629"/>
      <c r="BRV77" s="629"/>
      <c r="BRW77" s="629"/>
      <c r="BRX77" s="629"/>
      <c r="BRY77" s="629"/>
      <c r="BRZ77" s="629"/>
      <c r="BSA77" s="629"/>
      <c r="BSB77" s="629"/>
      <c r="BSC77" s="629"/>
      <c r="BSD77" s="629"/>
      <c r="BSE77" s="629"/>
      <c r="BSF77" s="629"/>
      <c r="BSG77" s="629"/>
      <c r="BSH77" s="629"/>
      <c r="BSI77" s="629"/>
      <c r="BSJ77" s="629"/>
      <c r="BSK77" s="629"/>
      <c r="BSL77" s="629"/>
      <c r="BSM77" s="629"/>
      <c r="BSN77" s="629"/>
      <c r="BSO77" s="629"/>
      <c r="BSP77" s="629"/>
      <c r="BSQ77" s="629"/>
      <c r="BSR77" s="629"/>
      <c r="BSS77" s="629"/>
      <c r="BST77" s="629"/>
      <c r="BSU77" s="629"/>
      <c r="BSV77" s="629"/>
      <c r="BSW77" s="629"/>
      <c r="BSX77" s="629"/>
      <c r="BSY77" s="629"/>
      <c r="BSZ77" s="629"/>
      <c r="BTA77" s="629"/>
      <c r="BTB77" s="629"/>
      <c r="BTC77" s="629"/>
      <c r="BTD77" s="629"/>
      <c r="BTE77" s="629"/>
      <c r="BTF77" s="629"/>
      <c r="BTG77" s="629"/>
      <c r="BTH77" s="629"/>
      <c r="BTI77" s="629"/>
      <c r="BTJ77" s="629"/>
      <c r="BTK77" s="629"/>
      <c r="BTL77" s="629"/>
      <c r="BTM77" s="629"/>
      <c r="BTN77" s="629"/>
      <c r="BTO77" s="629"/>
      <c r="BTP77" s="629"/>
      <c r="BTQ77" s="629"/>
      <c r="BTR77" s="629"/>
      <c r="BTS77" s="629"/>
      <c r="BTT77" s="629"/>
      <c r="BTU77" s="629"/>
      <c r="BTV77" s="629"/>
      <c r="BTW77" s="629"/>
      <c r="BTX77" s="629"/>
      <c r="BTY77" s="629"/>
      <c r="BTZ77" s="629"/>
      <c r="BUA77" s="629"/>
      <c r="BUB77" s="629"/>
      <c r="BUC77" s="629"/>
      <c r="BUD77" s="629"/>
      <c r="BUE77" s="629"/>
      <c r="BUF77" s="629"/>
      <c r="BUG77" s="629"/>
      <c r="BUH77" s="629"/>
      <c r="BUI77" s="629"/>
      <c r="BUJ77" s="629"/>
      <c r="BUK77" s="629"/>
      <c r="BUL77" s="629"/>
      <c r="BUM77" s="629"/>
      <c r="BUN77" s="629"/>
      <c r="BUO77" s="629"/>
      <c r="BUP77" s="629"/>
      <c r="BUQ77" s="629"/>
      <c r="BUR77" s="629"/>
      <c r="BUS77" s="629"/>
      <c r="BUT77" s="629"/>
      <c r="BUU77" s="629"/>
      <c r="BUV77" s="629"/>
      <c r="BUW77" s="629"/>
      <c r="BUX77" s="629"/>
      <c r="BUY77" s="629"/>
      <c r="BUZ77" s="629"/>
      <c r="BVA77" s="629"/>
      <c r="BVB77" s="629"/>
      <c r="BVC77" s="629"/>
      <c r="BVD77" s="629"/>
      <c r="BVE77" s="629"/>
      <c r="BVF77" s="629"/>
      <c r="BVG77" s="629"/>
      <c r="BVH77" s="629"/>
      <c r="BVI77" s="629"/>
      <c r="BVJ77" s="629"/>
      <c r="BVK77" s="629"/>
      <c r="BVL77" s="629"/>
      <c r="BVM77" s="629"/>
      <c r="BVN77" s="629"/>
      <c r="BVO77" s="629"/>
      <c r="BVP77" s="629"/>
      <c r="BVQ77" s="629"/>
      <c r="BVR77" s="629"/>
      <c r="BVS77" s="629"/>
      <c r="BVT77" s="629"/>
      <c r="BVU77" s="629"/>
      <c r="BVV77" s="629"/>
      <c r="BVW77" s="629"/>
      <c r="BVX77" s="629"/>
      <c r="BVY77" s="629"/>
      <c r="BVZ77" s="629"/>
      <c r="BWA77" s="629"/>
      <c r="BWB77" s="629"/>
      <c r="BWC77" s="629"/>
      <c r="BWD77" s="629"/>
      <c r="BWE77" s="629"/>
      <c r="BWF77" s="629"/>
      <c r="BWG77" s="629"/>
      <c r="BWH77" s="629"/>
      <c r="BWI77" s="629"/>
      <c r="BWJ77" s="629"/>
      <c r="BWK77" s="629"/>
      <c r="BWL77" s="629"/>
      <c r="BWM77" s="629"/>
      <c r="BWN77" s="629"/>
      <c r="BWO77" s="629"/>
      <c r="BWP77" s="629"/>
      <c r="BWQ77" s="629"/>
      <c r="BWR77" s="629"/>
      <c r="BWS77" s="629"/>
      <c r="BWT77" s="629"/>
      <c r="BWU77" s="629"/>
      <c r="BWV77" s="629"/>
      <c r="BWW77" s="629"/>
      <c r="BWX77" s="629"/>
      <c r="BWY77" s="629"/>
      <c r="BWZ77" s="629"/>
      <c r="BXA77" s="629"/>
      <c r="BXB77" s="629"/>
      <c r="BXC77" s="629"/>
      <c r="BXD77" s="629"/>
      <c r="BXE77" s="629"/>
      <c r="BXF77" s="629"/>
      <c r="BXG77" s="629"/>
      <c r="BXH77" s="629"/>
      <c r="BXI77" s="629"/>
      <c r="BXJ77" s="629"/>
      <c r="BXK77" s="629"/>
      <c r="BXL77" s="629"/>
      <c r="BXM77" s="629"/>
      <c r="BXN77" s="629"/>
      <c r="BXO77" s="629"/>
      <c r="BXP77" s="629"/>
      <c r="BXQ77" s="629"/>
      <c r="BXR77" s="629"/>
      <c r="BXS77" s="629"/>
      <c r="BXT77" s="629"/>
      <c r="BXU77" s="629"/>
      <c r="BXV77" s="629"/>
      <c r="BXW77" s="629"/>
      <c r="BXX77" s="629"/>
      <c r="BXY77" s="629"/>
      <c r="BXZ77" s="629"/>
      <c r="BYA77" s="629"/>
      <c r="BYB77" s="629"/>
      <c r="BYC77" s="629"/>
      <c r="BYD77" s="629"/>
      <c r="BYE77" s="629"/>
      <c r="BYF77" s="629"/>
      <c r="BYG77" s="629"/>
      <c r="BYH77" s="629"/>
      <c r="BYI77" s="629"/>
      <c r="BYJ77" s="629"/>
      <c r="BYK77" s="629"/>
      <c r="BYL77" s="629"/>
      <c r="BYM77" s="629"/>
      <c r="BYN77" s="629"/>
      <c r="BYO77" s="629"/>
      <c r="BYP77" s="629"/>
      <c r="BYQ77" s="629"/>
      <c r="BYR77" s="629"/>
      <c r="BYS77" s="629"/>
      <c r="BYT77" s="629"/>
      <c r="BYU77" s="629"/>
      <c r="BYV77" s="629"/>
      <c r="BYW77" s="629"/>
      <c r="BYX77" s="629"/>
      <c r="BYY77" s="629"/>
      <c r="BYZ77" s="629"/>
      <c r="BZA77" s="629"/>
      <c r="BZB77" s="629"/>
      <c r="BZC77" s="629"/>
      <c r="BZD77" s="629"/>
      <c r="BZE77" s="629"/>
      <c r="BZF77" s="629"/>
      <c r="BZG77" s="629"/>
      <c r="BZH77" s="629"/>
      <c r="BZI77" s="629"/>
      <c r="BZJ77" s="629"/>
      <c r="BZK77" s="629"/>
      <c r="BZL77" s="629"/>
      <c r="BZM77" s="629"/>
      <c r="BZN77" s="629"/>
      <c r="BZO77" s="629"/>
      <c r="BZP77" s="629"/>
      <c r="BZQ77" s="629"/>
      <c r="BZR77" s="629"/>
      <c r="BZS77" s="629"/>
      <c r="BZT77" s="629"/>
      <c r="BZU77" s="629"/>
      <c r="BZV77" s="629"/>
      <c r="BZW77" s="629"/>
      <c r="BZX77" s="629"/>
      <c r="BZY77" s="629"/>
      <c r="BZZ77" s="629"/>
      <c r="CAA77" s="629"/>
      <c r="CAB77" s="629"/>
      <c r="CAC77" s="629"/>
      <c r="CAD77" s="629"/>
      <c r="CAE77" s="629"/>
      <c r="CAF77" s="629"/>
      <c r="CAG77" s="629"/>
      <c r="CAH77" s="629"/>
      <c r="CAI77" s="629"/>
      <c r="CAJ77" s="629"/>
      <c r="CAK77" s="629"/>
      <c r="CAL77" s="629"/>
      <c r="CAM77" s="629"/>
      <c r="CAN77" s="629"/>
      <c r="CAO77" s="629"/>
      <c r="CAP77" s="629"/>
      <c r="CAQ77" s="629"/>
      <c r="CAR77" s="629"/>
      <c r="CAS77" s="629"/>
      <c r="CAT77" s="629"/>
      <c r="CAU77" s="629"/>
      <c r="CAV77" s="629"/>
      <c r="CAW77" s="629"/>
      <c r="CAX77" s="629"/>
      <c r="CAY77" s="629"/>
      <c r="CAZ77" s="629"/>
      <c r="CBA77" s="629"/>
      <c r="CBB77" s="629"/>
      <c r="CBC77" s="629"/>
      <c r="CBD77" s="629"/>
      <c r="CBE77" s="629"/>
      <c r="CBF77" s="629"/>
      <c r="CBG77" s="629"/>
      <c r="CBH77" s="629"/>
      <c r="CBI77" s="629"/>
      <c r="CBJ77" s="629"/>
      <c r="CBK77" s="629"/>
      <c r="CBL77" s="629"/>
      <c r="CBM77" s="629"/>
      <c r="CBN77" s="629"/>
      <c r="CBO77" s="629"/>
      <c r="CBP77" s="629"/>
      <c r="CBQ77" s="629"/>
      <c r="CBR77" s="629"/>
      <c r="CBS77" s="629"/>
      <c r="CBT77" s="629"/>
      <c r="CBU77" s="629"/>
      <c r="CBV77" s="629"/>
      <c r="CBW77" s="629"/>
      <c r="CBX77" s="629"/>
      <c r="CBY77" s="629"/>
      <c r="CBZ77" s="629"/>
      <c r="CCA77" s="629"/>
      <c r="CCB77" s="629"/>
      <c r="CCC77" s="629"/>
      <c r="CCD77" s="629"/>
      <c r="CCE77" s="629"/>
      <c r="CCF77" s="629"/>
      <c r="CCG77" s="629"/>
      <c r="CCH77" s="629"/>
      <c r="CCI77" s="629"/>
      <c r="CCJ77" s="629"/>
      <c r="CCK77" s="629"/>
      <c r="CCL77" s="629"/>
      <c r="CCM77" s="629"/>
      <c r="CCN77" s="629"/>
      <c r="CCO77" s="629"/>
      <c r="CCP77" s="629"/>
      <c r="CCQ77" s="629"/>
      <c r="CCR77" s="629"/>
      <c r="CCS77" s="629"/>
      <c r="CCT77" s="629"/>
      <c r="CCU77" s="629"/>
      <c r="CCV77" s="629"/>
      <c r="CCW77" s="629"/>
      <c r="CCX77" s="629"/>
      <c r="CCY77" s="629"/>
      <c r="CCZ77" s="629"/>
      <c r="CDA77" s="629"/>
      <c r="CDB77" s="629"/>
      <c r="CDC77" s="629"/>
      <c r="CDD77" s="629"/>
      <c r="CDE77" s="629"/>
      <c r="CDF77" s="629"/>
      <c r="CDG77" s="629"/>
      <c r="CDH77" s="629"/>
      <c r="CDI77" s="629"/>
      <c r="CDJ77" s="629"/>
      <c r="CDK77" s="629"/>
      <c r="CDL77" s="629"/>
      <c r="CDM77" s="629"/>
      <c r="CDN77" s="629"/>
      <c r="CDO77" s="629"/>
      <c r="CDP77" s="629"/>
      <c r="CDQ77" s="629"/>
      <c r="CDR77" s="629"/>
      <c r="CDS77" s="629"/>
      <c r="CDT77" s="629"/>
      <c r="CDU77" s="629"/>
      <c r="CDV77" s="629"/>
      <c r="CDW77" s="629"/>
      <c r="CDX77" s="629"/>
      <c r="CDY77" s="629"/>
      <c r="CDZ77" s="629"/>
      <c r="CEA77" s="629"/>
      <c r="CEB77" s="629"/>
      <c r="CEC77" s="629"/>
      <c r="CED77" s="629"/>
      <c r="CEE77" s="629"/>
      <c r="CEF77" s="629"/>
      <c r="CEG77" s="629"/>
      <c r="CEH77" s="629"/>
      <c r="CEI77" s="629"/>
      <c r="CEJ77" s="629"/>
      <c r="CEK77" s="629"/>
      <c r="CEL77" s="629"/>
      <c r="CEM77" s="629"/>
      <c r="CEN77" s="629"/>
      <c r="CEO77" s="629"/>
      <c r="CEP77" s="629"/>
      <c r="CEQ77" s="629"/>
      <c r="CER77" s="629"/>
      <c r="CES77" s="629"/>
      <c r="CET77" s="629"/>
      <c r="CEU77" s="629"/>
      <c r="CEV77" s="629"/>
      <c r="CEW77" s="629"/>
      <c r="CEX77" s="629"/>
      <c r="CEY77" s="629"/>
      <c r="CEZ77" s="629"/>
      <c r="CFA77" s="629"/>
      <c r="CFB77" s="629"/>
      <c r="CFC77" s="629"/>
      <c r="CFD77" s="629"/>
      <c r="CFE77" s="629"/>
      <c r="CFF77" s="629"/>
      <c r="CFG77" s="629"/>
      <c r="CFH77" s="629"/>
      <c r="CFI77" s="629"/>
      <c r="CFJ77" s="629"/>
      <c r="CFK77" s="629"/>
      <c r="CFL77" s="629"/>
      <c r="CFM77" s="629"/>
      <c r="CFN77" s="629"/>
      <c r="CFO77" s="629"/>
      <c r="CFP77" s="629"/>
      <c r="CFQ77" s="629"/>
      <c r="CFR77" s="629"/>
      <c r="CFS77" s="629"/>
      <c r="CFT77" s="629"/>
      <c r="CFU77" s="629"/>
      <c r="CFV77" s="629"/>
      <c r="CFW77" s="629"/>
      <c r="CFX77" s="629"/>
      <c r="CFY77" s="629"/>
      <c r="CFZ77" s="629"/>
      <c r="CGA77" s="629"/>
      <c r="CGB77" s="629"/>
      <c r="CGC77" s="629"/>
      <c r="CGD77" s="629"/>
      <c r="CGE77" s="629"/>
      <c r="CGF77" s="629"/>
      <c r="CGG77" s="629"/>
      <c r="CGH77" s="629"/>
      <c r="CGI77" s="629"/>
      <c r="CGJ77" s="629"/>
      <c r="CGK77" s="629"/>
      <c r="CGL77" s="629"/>
      <c r="CGM77" s="629"/>
      <c r="CGN77" s="629"/>
      <c r="CGO77" s="629"/>
      <c r="CGP77" s="629"/>
      <c r="CGQ77" s="629"/>
      <c r="CGR77" s="629"/>
      <c r="CGS77" s="629"/>
      <c r="CGT77" s="629"/>
      <c r="CGU77" s="629"/>
      <c r="CGV77" s="629"/>
      <c r="CGW77" s="629"/>
      <c r="CGX77" s="629"/>
      <c r="CGY77" s="629"/>
      <c r="CGZ77" s="629"/>
      <c r="CHA77" s="629"/>
      <c r="CHB77" s="629"/>
      <c r="CHC77" s="629"/>
      <c r="CHD77" s="629"/>
      <c r="CHE77" s="629"/>
      <c r="CHF77" s="629"/>
      <c r="CHG77" s="629"/>
      <c r="CHH77" s="629"/>
      <c r="CHI77" s="629"/>
      <c r="CHJ77" s="629"/>
      <c r="CHK77" s="629"/>
      <c r="CHL77" s="629"/>
      <c r="CHM77" s="629"/>
      <c r="CHN77" s="629"/>
      <c r="CHO77" s="629"/>
      <c r="CHP77" s="629"/>
      <c r="CHQ77" s="629"/>
      <c r="CHR77" s="629"/>
      <c r="CHS77" s="629"/>
      <c r="CHT77" s="629"/>
      <c r="CHU77" s="629"/>
      <c r="CHV77" s="629"/>
      <c r="CHW77" s="629"/>
      <c r="CHX77" s="629"/>
      <c r="CHY77" s="629"/>
      <c r="CHZ77" s="629"/>
      <c r="CIA77" s="629"/>
      <c r="CIB77" s="629"/>
      <c r="CIC77" s="629"/>
      <c r="CID77" s="629"/>
      <c r="CIE77" s="629"/>
      <c r="CIF77" s="629"/>
      <c r="CIG77" s="629"/>
      <c r="CIH77" s="629"/>
      <c r="CII77" s="629"/>
      <c r="CIJ77" s="629"/>
      <c r="CIK77" s="629"/>
      <c r="CIL77" s="629"/>
      <c r="CIM77" s="629"/>
      <c r="CIN77" s="629"/>
      <c r="CIO77" s="629"/>
      <c r="CIP77" s="629"/>
      <c r="CIQ77" s="629"/>
      <c r="CIR77" s="629"/>
      <c r="CIS77" s="629"/>
      <c r="CIT77" s="629"/>
      <c r="CIU77" s="629"/>
      <c r="CIV77" s="629"/>
      <c r="CIW77" s="629"/>
      <c r="CIX77" s="629"/>
      <c r="CIY77" s="629"/>
      <c r="CIZ77" s="629"/>
      <c r="CJA77" s="629"/>
      <c r="CJB77" s="629"/>
      <c r="CJC77" s="629"/>
      <c r="CJD77" s="629"/>
      <c r="CJE77" s="629"/>
      <c r="CJF77" s="629"/>
      <c r="CJG77" s="629"/>
      <c r="CJH77" s="629"/>
      <c r="CJI77" s="629"/>
      <c r="CJJ77" s="629"/>
      <c r="CJK77" s="629"/>
      <c r="CJL77" s="629"/>
      <c r="CJM77" s="629"/>
      <c r="CJN77" s="629"/>
      <c r="CJO77" s="629"/>
      <c r="CJP77" s="629"/>
      <c r="CJQ77" s="629"/>
      <c r="CJR77" s="629"/>
      <c r="CJS77" s="629"/>
      <c r="CJT77" s="629"/>
      <c r="CJU77" s="629"/>
      <c r="CJV77" s="629"/>
      <c r="CJW77" s="629"/>
      <c r="CJX77" s="629"/>
      <c r="CJY77" s="629"/>
      <c r="CJZ77" s="629"/>
      <c r="CKA77" s="629"/>
      <c r="CKB77" s="629"/>
      <c r="CKC77" s="629"/>
      <c r="CKD77" s="629"/>
      <c r="CKE77" s="629"/>
      <c r="CKF77" s="629"/>
      <c r="CKG77" s="629"/>
      <c r="CKH77" s="629"/>
      <c r="CKI77" s="629"/>
      <c r="CKJ77" s="629"/>
      <c r="CKK77" s="629"/>
      <c r="CKL77" s="629"/>
      <c r="CKM77" s="629"/>
      <c r="CKN77" s="629"/>
      <c r="CKO77" s="629"/>
      <c r="CKP77" s="629"/>
      <c r="CKQ77" s="629"/>
      <c r="CKR77" s="629"/>
      <c r="CKS77" s="629"/>
      <c r="CKT77" s="629"/>
      <c r="CKU77" s="629"/>
      <c r="CKV77" s="629"/>
      <c r="CKW77" s="629"/>
      <c r="CKX77" s="629"/>
      <c r="CKY77" s="629"/>
      <c r="CKZ77" s="629"/>
      <c r="CLA77" s="629"/>
      <c r="CLB77" s="629"/>
      <c r="CLC77" s="629"/>
      <c r="CLD77" s="629"/>
      <c r="CLE77" s="629"/>
      <c r="CLF77" s="629"/>
      <c r="CLG77" s="629"/>
      <c r="CLH77" s="629"/>
      <c r="CLI77" s="629"/>
      <c r="CLJ77" s="629"/>
      <c r="CLK77" s="629"/>
      <c r="CLL77" s="629"/>
      <c r="CLM77" s="629"/>
      <c r="CLN77" s="629"/>
      <c r="CLO77" s="629"/>
      <c r="CLP77" s="629"/>
      <c r="CLQ77" s="629"/>
      <c r="CLR77" s="629"/>
      <c r="CLS77" s="629"/>
      <c r="CLT77" s="629"/>
      <c r="CLU77" s="629"/>
      <c r="CLV77" s="629"/>
      <c r="CLW77" s="629"/>
      <c r="CLX77" s="629"/>
      <c r="CLY77" s="629"/>
      <c r="CLZ77" s="629"/>
      <c r="CMA77" s="629"/>
      <c r="CMB77" s="629"/>
      <c r="CMC77" s="629"/>
      <c r="CMD77" s="629"/>
      <c r="CME77" s="629"/>
      <c r="CMF77" s="629"/>
      <c r="CMG77" s="629"/>
      <c r="CMH77" s="629"/>
      <c r="CMI77" s="629"/>
      <c r="CMJ77" s="629"/>
      <c r="CMK77" s="629"/>
      <c r="CML77" s="629"/>
      <c r="CMM77" s="629"/>
      <c r="CMN77" s="629"/>
      <c r="CMO77" s="629"/>
      <c r="CMP77" s="629"/>
      <c r="CMQ77" s="629"/>
      <c r="CMR77" s="629"/>
      <c r="CMS77" s="629"/>
      <c r="CMT77" s="629"/>
      <c r="CMU77" s="629"/>
      <c r="CMV77" s="629"/>
      <c r="CMW77" s="629"/>
      <c r="CMX77" s="629"/>
      <c r="CMY77" s="629"/>
      <c r="CMZ77" s="629"/>
      <c r="CNA77" s="629"/>
      <c r="CNB77" s="629"/>
      <c r="CNC77" s="629"/>
      <c r="CND77" s="629"/>
      <c r="CNE77" s="629"/>
      <c r="CNF77" s="629"/>
      <c r="CNG77" s="629"/>
      <c r="CNH77" s="629"/>
      <c r="CNI77" s="629"/>
      <c r="CNJ77" s="629"/>
      <c r="CNK77" s="629"/>
      <c r="CNL77" s="629"/>
      <c r="CNM77" s="629"/>
      <c r="CNN77" s="629"/>
      <c r="CNO77" s="629"/>
      <c r="CNP77" s="629"/>
      <c r="CNQ77" s="629"/>
      <c r="CNR77" s="629"/>
      <c r="CNS77" s="629"/>
      <c r="CNT77" s="629"/>
      <c r="CNU77" s="629"/>
      <c r="CNV77" s="629"/>
      <c r="CNW77" s="629"/>
      <c r="CNX77" s="629"/>
      <c r="CNY77" s="629"/>
      <c r="CNZ77" s="629"/>
      <c r="COA77" s="629"/>
      <c r="COB77" s="629"/>
      <c r="COC77" s="629"/>
      <c r="COD77" s="629"/>
      <c r="COE77" s="629"/>
      <c r="COF77" s="629"/>
      <c r="COG77" s="629"/>
      <c r="COH77" s="629"/>
      <c r="COI77" s="629"/>
      <c r="COJ77" s="629"/>
      <c r="COK77" s="629"/>
      <c r="COL77" s="629"/>
      <c r="COM77" s="629"/>
      <c r="CON77" s="629"/>
      <c r="COO77" s="629"/>
      <c r="COP77" s="629"/>
      <c r="COQ77" s="629"/>
      <c r="COR77" s="629"/>
      <c r="COS77" s="629"/>
      <c r="COT77" s="629"/>
      <c r="COU77" s="629"/>
      <c r="COV77" s="629"/>
      <c r="COW77" s="629"/>
      <c r="COX77" s="629"/>
      <c r="COY77" s="629"/>
      <c r="COZ77" s="629"/>
      <c r="CPA77" s="629"/>
      <c r="CPB77" s="629"/>
      <c r="CPC77" s="629"/>
      <c r="CPD77" s="629"/>
      <c r="CPE77" s="629"/>
      <c r="CPF77" s="629"/>
      <c r="CPG77" s="629"/>
      <c r="CPH77" s="629"/>
      <c r="CPI77" s="629"/>
      <c r="CPJ77" s="629"/>
      <c r="CPK77" s="629"/>
      <c r="CPL77" s="629"/>
      <c r="CPM77" s="629"/>
      <c r="CPN77" s="629"/>
      <c r="CPO77" s="629"/>
      <c r="CPP77" s="629"/>
      <c r="CPQ77" s="629"/>
      <c r="CPR77" s="629"/>
      <c r="CPS77" s="629"/>
      <c r="CPT77" s="629"/>
      <c r="CPU77" s="629"/>
      <c r="CPV77" s="629"/>
      <c r="CPW77" s="629"/>
      <c r="CPX77" s="629"/>
      <c r="CPY77" s="629"/>
      <c r="CPZ77" s="629"/>
      <c r="CQA77" s="629"/>
      <c r="CQB77" s="629"/>
      <c r="CQC77" s="629"/>
      <c r="CQD77" s="629"/>
      <c r="CQE77" s="629"/>
      <c r="CQF77" s="629"/>
      <c r="CQG77" s="629"/>
      <c r="CQH77" s="629"/>
      <c r="CQI77" s="629"/>
      <c r="CQJ77" s="629"/>
      <c r="CQK77" s="629"/>
      <c r="CQL77" s="629"/>
      <c r="CQM77" s="629"/>
      <c r="CQN77" s="629"/>
      <c r="CQO77" s="629"/>
      <c r="CQP77" s="629"/>
      <c r="CQQ77" s="629"/>
      <c r="CQR77" s="629"/>
      <c r="CQS77" s="629"/>
      <c r="CQT77" s="629"/>
      <c r="CQU77" s="629"/>
      <c r="CQV77" s="629"/>
      <c r="CQW77" s="629"/>
      <c r="CQX77" s="629"/>
      <c r="CQY77" s="629"/>
      <c r="CQZ77" s="629"/>
      <c r="CRA77" s="629"/>
      <c r="CRB77" s="629"/>
      <c r="CRC77" s="629"/>
      <c r="CRD77" s="629"/>
      <c r="CRE77" s="629"/>
      <c r="CRF77" s="629"/>
      <c r="CRG77" s="629"/>
      <c r="CRH77" s="629"/>
      <c r="CRI77" s="629"/>
      <c r="CRJ77" s="629"/>
      <c r="CRK77" s="629"/>
      <c r="CRL77" s="629"/>
      <c r="CRM77" s="629"/>
      <c r="CRN77" s="629"/>
      <c r="CRO77" s="629"/>
      <c r="CRP77" s="629"/>
      <c r="CRQ77" s="629"/>
      <c r="CRR77" s="629"/>
      <c r="CRS77" s="629"/>
      <c r="CRT77" s="629"/>
      <c r="CRU77" s="629"/>
      <c r="CRV77" s="629"/>
      <c r="CRW77" s="629"/>
      <c r="CRX77" s="629"/>
      <c r="CRY77" s="629"/>
      <c r="CRZ77" s="629"/>
      <c r="CSA77" s="629"/>
      <c r="CSB77" s="629"/>
      <c r="CSC77" s="629"/>
      <c r="CSD77" s="629"/>
      <c r="CSE77" s="629"/>
      <c r="CSF77" s="629"/>
      <c r="CSG77" s="629"/>
      <c r="CSH77" s="629"/>
      <c r="CSI77" s="629"/>
      <c r="CSJ77" s="629"/>
      <c r="CSK77" s="629"/>
      <c r="CSL77" s="629"/>
      <c r="CSM77" s="629"/>
      <c r="CSN77" s="629"/>
      <c r="CSO77" s="629"/>
      <c r="CSP77" s="629"/>
      <c r="CSQ77" s="629"/>
      <c r="CSR77" s="629"/>
      <c r="CSS77" s="629"/>
      <c r="CST77" s="629"/>
      <c r="CSU77" s="629"/>
      <c r="CSV77" s="629"/>
      <c r="CSW77" s="629"/>
      <c r="CSX77" s="629"/>
      <c r="CSY77" s="629"/>
      <c r="CSZ77" s="629"/>
      <c r="CTA77" s="629"/>
      <c r="CTB77" s="629"/>
      <c r="CTC77" s="629"/>
      <c r="CTD77" s="629"/>
      <c r="CTE77" s="629"/>
      <c r="CTF77" s="629"/>
      <c r="CTG77" s="629"/>
      <c r="CTH77" s="629"/>
      <c r="CTI77" s="629"/>
      <c r="CTJ77" s="629"/>
      <c r="CTK77" s="629"/>
      <c r="CTL77" s="629"/>
      <c r="CTM77" s="629"/>
      <c r="CTN77" s="629"/>
      <c r="CTO77" s="629"/>
      <c r="CTP77" s="629"/>
      <c r="CTQ77" s="629"/>
      <c r="CTR77" s="629"/>
      <c r="CTS77" s="629"/>
      <c r="CTT77" s="629"/>
      <c r="CTU77" s="629"/>
      <c r="CTV77" s="629"/>
      <c r="CTW77" s="629"/>
      <c r="CTX77" s="629"/>
      <c r="CTY77" s="629"/>
      <c r="CTZ77" s="629"/>
      <c r="CUA77" s="629"/>
      <c r="CUB77" s="629"/>
      <c r="CUC77" s="629"/>
      <c r="CUD77" s="629"/>
      <c r="CUE77" s="629"/>
      <c r="CUF77" s="629"/>
      <c r="CUG77" s="629"/>
      <c r="CUH77" s="629"/>
      <c r="CUI77" s="629"/>
      <c r="CUJ77" s="629"/>
      <c r="CUK77" s="629"/>
      <c r="CUL77" s="629"/>
      <c r="CUM77" s="629"/>
      <c r="CUN77" s="629"/>
      <c r="CUO77" s="629"/>
      <c r="CUP77" s="629"/>
      <c r="CUQ77" s="629"/>
      <c r="CUR77" s="629"/>
      <c r="CUS77" s="629"/>
      <c r="CUT77" s="629"/>
      <c r="CUU77" s="629"/>
      <c r="CUV77" s="629"/>
      <c r="CUW77" s="629"/>
      <c r="CUX77" s="629"/>
      <c r="CUY77" s="629"/>
      <c r="CUZ77" s="629"/>
      <c r="CVA77" s="629"/>
      <c r="CVB77" s="629"/>
      <c r="CVC77" s="629"/>
      <c r="CVD77" s="629"/>
      <c r="CVE77" s="629"/>
      <c r="CVF77" s="629"/>
      <c r="CVG77" s="629"/>
      <c r="CVH77" s="629"/>
      <c r="CVI77" s="629"/>
      <c r="CVJ77" s="629"/>
      <c r="CVK77" s="629"/>
      <c r="CVL77" s="629"/>
      <c r="CVM77" s="629"/>
      <c r="CVN77" s="629"/>
      <c r="CVO77" s="629"/>
      <c r="CVP77" s="629"/>
      <c r="CVQ77" s="629"/>
      <c r="CVR77" s="629"/>
      <c r="CVS77" s="629"/>
      <c r="CVT77" s="629"/>
      <c r="CVU77" s="629"/>
      <c r="CVV77" s="629"/>
      <c r="CVW77" s="629"/>
      <c r="CVX77" s="629"/>
      <c r="CVY77" s="629"/>
      <c r="CVZ77" s="629"/>
      <c r="CWA77" s="629"/>
      <c r="CWB77" s="629"/>
      <c r="CWC77" s="629"/>
      <c r="CWD77" s="629"/>
      <c r="CWE77" s="629"/>
      <c r="CWF77" s="629"/>
      <c r="CWG77" s="629"/>
      <c r="CWH77" s="629"/>
      <c r="CWI77" s="629"/>
      <c r="CWJ77" s="629"/>
      <c r="CWK77" s="629"/>
      <c r="CWL77" s="629"/>
      <c r="CWM77" s="629"/>
      <c r="CWN77" s="629"/>
      <c r="CWO77" s="629"/>
      <c r="CWP77" s="629"/>
      <c r="CWQ77" s="629"/>
      <c r="CWR77" s="629"/>
      <c r="CWS77" s="629"/>
      <c r="CWT77" s="629"/>
      <c r="CWU77" s="629"/>
      <c r="CWV77" s="629"/>
      <c r="CWW77" s="629"/>
      <c r="CWX77" s="629"/>
      <c r="CWY77" s="629"/>
      <c r="CWZ77" s="629"/>
      <c r="CXA77" s="629"/>
      <c r="CXB77" s="629"/>
      <c r="CXC77" s="629"/>
      <c r="CXD77" s="629"/>
      <c r="CXE77" s="629"/>
      <c r="CXF77" s="629"/>
      <c r="CXG77" s="629"/>
      <c r="CXH77" s="629"/>
      <c r="CXI77" s="629"/>
      <c r="CXJ77" s="629"/>
      <c r="CXK77" s="629"/>
      <c r="CXL77" s="629"/>
      <c r="CXM77" s="629"/>
      <c r="CXN77" s="629"/>
      <c r="CXO77" s="629"/>
      <c r="CXP77" s="629"/>
      <c r="CXQ77" s="629"/>
      <c r="CXR77" s="629"/>
      <c r="CXS77" s="629"/>
      <c r="CXT77" s="629"/>
      <c r="CXU77" s="629"/>
      <c r="CXV77" s="629"/>
      <c r="CXW77" s="629"/>
      <c r="CXX77" s="629"/>
      <c r="CXY77" s="629"/>
      <c r="CXZ77" s="629"/>
      <c r="CYA77" s="629"/>
      <c r="CYB77" s="629"/>
      <c r="CYC77" s="629"/>
      <c r="CYD77" s="629"/>
      <c r="CYE77" s="629"/>
      <c r="CYF77" s="629"/>
      <c r="CYG77" s="629"/>
      <c r="CYH77" s="629"/>
      <c r="CYI77" s="629"/>
      <c r="CYJ77" s="629"/>
      <c r="CYK77" s="629"/>
      <c r="CYL77" s="629"/>
      <c r="CYM77" s="629"/>
      <c r="CYN77" s="629"/>
      <c r="CYO77" s="629"/>
      <c r="CYP77" s="629"/>
      <c r="CYQ77" s="629"/>
      <c r="CYR77" s="629"/>
      <c r="CYS77" s="629"/>
      <c r="CYT77" s="629"/>
      <c r="CYU77" s="629"/>
      <c r="CYV77" s="629"/>
      <c r="CYW77" s="629"/>
      <c r="CYX77" s="629"/>
      <c r="CYY77" s="629"/>
      <c r="CYZ77" s="629"/>
      <c r="CZA77" s="629"/>
      <c r="CZB77" s="629"/>
      <c r="CZC77" s="629"/>
      <c r="CZD77" s="629"/>
      <c r="CZE77" s="629"/>
      <c r="CZF77" s="629"/>
      <c r="CZG77" s="629"/>
      <c r="CZH77" s="629"/>
      <c r="CZI77" s="629"/>
      <c r="CZJ77" s="629"/>
      <c r="CZK77" s="629"/>
      <c r="CZL77" s="629"/>
      <c r="CZM77" s="629"/>
      <c r="CZN77" s="629"/>
      <c r="CZO77" s="629"/>
      <c r="CZP77" s="629"/>
      <c r="CZQ77" s="629"/>
      <c r="CZR77" s="629"/>
      <c r="CZS77" s="629"/>
      <c r="CZT77" s="629"/>
      <c r="CZU77" s="629"/>
      <c r="CZV77" s="629"/>
      <c r="CZW77" s="629"/>
      <c r="CZX77" s="629"/>
      <c r="CZY77" s="629"/>
      <c r="CZZ77" s="629"/>
      <c r="DAA77" s="629"/>
      <c r="DAB77" s="629"/>
      <c r="DAC77" s="629"/>
      <c r="DAD77" s="629"/>
      <c r="DAE77" s="629"/>
      <c r="DAF77" s="629"/>
      <c r="DAG77" s="629"/>
      <c r="DAH77" s="629"/>
      <c r="DAI77" s="629"/>
      <c r="DAJ77" s="629"/>
      <c r="DAK77" s="629"/>
      <c r="DAL77" s="629"/>
      <c r="DAM77" s="629"/>
      <c r="DAN77" s="629"/>
      <c r="DAO77" s="629"/>
      <c r="DAP77" s="629"/>
      <c r="DAQ77" s="629"/>
      <c r="DAR77" s="629"/>
      <c r="DAS77" s="629"/>
      <c r="DAT77" s="629"/>
      <c r="DAU77" s="629"/>
      <c r="DAV77" s="629"/>
      <c r="DAW77" s="629"/>
      <c r="DAX77" s="629"/>
      <c r="DAY77" s="629"/>
      <c r="DAZ77" s="629"/>
      <c r="DBA77" s="629"/>
      <c r="DBB77" s="629"/>
      <c r="DBC77" s="629"/>
      <c r="DBD77" s="629"/>
      <c r="DBE77" s="629"/>
      <c r="DBF77" s="629"/>
      <c r="DBG77" s="629"/>
      <c r="DBH77" s="629"/>
      <c r="DBI77" s="629"/>
      <c r="DBJ77" s="629"/>
      <c r="DBK77" s="629"/>
      <c r="DBL77" s="629"/>
      <c r="DBM77" s="629"/>
      <c r="DBN77" s="629"/>
      <c r="DBO77" s="629"/>
      <c r="DBP77" s="629"/>
      <c r="DBQ77" s="629"/>
      <c r="DBR77" s="629"/>
      <c r="DBS77" s="629"/>
      <c r="DBT77" s="629"/>
      <c r="DBU77" s="629"/>
      <c r="DBV77" s="629"/>
      <c r="DBW77" s="629"/>
      <c r="DBX77" s="629"/>
      <c r="DBY77" s="629"/>
      <c r="DBZ77" s="629"/>
      <c r="DCA77" s="629"/>
      <c r="DCB77" s="629"/>
      <c r="DCC77" s="629"/>
      <c r="DCD77" s="629"/>
      <c r="DCE77" s="629"/>
      <c r="DCF77" s="629"/>
      <c r="DCG77" s="629"/>
      <c r="DCH77" s="629"/>
      <c r="DCI77" s="629"/>
      <c r="DCJ77" s="629"/>
      <c r="DCK77" s="629"/>
      <c r="DCL77" s="629"/>
      <c r="DCM77" s="629"/>
      <c r="DCN77" s="629"/>
      <c r="DCO77" s="629"/>
      <c r="DCP77" s="629"/>
      <c r="DCQ77" s="629"/>
      <c r="DCR77" s="629"/>
      <c r="DCS77" s="629"/>
      <c r="DCT77" s="629"/>
      <c r="DCU77" s="629"/>
      <c r="DCV77" s="629"/>
      <c r="DCW77" s="629"/>
      <c r="DCX77" s="629"/>
      <c r="DCY77" s="629"/>
      <c r="DCZ77" s="629"/>
      <c r="DDA77" s="629"/>
      <c r="DDB77" s="629"/>
      <c r="DDC77" s="629"/>
      <c r="DDD77" s="629"/>
      <c r="DDE77" s="629"/>
      <c r="DDF77" s="629"/>
      <c r="DDG77" s="629"/>
      <c r="DDH77" s="629"/>
      <c r="DDI77" s="629"/>
      <c r="DDJ77" s="629"/>
      <c r="DDK77" s="629"/>
      <c r="DDL77" s="629"/>
      <c r="DDM77" s="629"/>
      <c r="DDN77" s="629"/>
      <c r="DDO77" s="629"/>
      <c r="DDP77" s="629"/>
      <c r="DDQ77" s="629"/>
      <c r="DDR77" s="629"/>
      <c r="DDS77" s="629"/>
      <c r="DDT77" s="629"/>
      <c r="DDU77" s="629"/>
      <c r="DDV77" s="629"/>
      <c r="DDW77" s="629"/>
      <c r="DDX77" s="629"/>
      <c r="DDY77" s="629"/>
      <c r="DDZ77" s="629"/>
      <c r="DEA77" s="629"/>
      <c r="DEB77" s="629"/>
      <c r="DEC77" s="629"/>
      <c r="DED77" s="629"/>
      <c r="DEE77" s="629"/>
      <c r="DEF77" s="629"/>
      <c r="DEG77" s="629"/>
      <c r="DEH77" s="629"/>
      <c r="DEI77" s="629"/>
      <c r="DEJ77" s="629"/>
      <c r="DEK77" s="629"/>
      <c r="DEL77" s="629"/>
      <c r="DEM77" s="629"/>
      <c r="DEN77" s="629"/>
      <c r="DEO77" s="629"/>
      <c r="DEP77" s="629"/>
      <c r="DEQ77" s="629"/>
      <c r="DER77" s="629"/>
      <c r="DES77" s="629"/>
      <c r="DET77" s="629"/>
      <c r="DEU77" s="629"/>
      <c r="DEV77" s="629"/>
      <c r="DEW77" s="629"/>
      <c r="DEX77" s="629"/>
      <c r="DEY77" s="629"/>
      <c r="DEZ77" s="629"/>
      <c r="DFA77" s="629"/>
      <c r="DFB77" s="629"/>
      <c r="DFC77" s="629"/>
      <c r="DFD77" s="629"/>
      <c r="DFE77" s="629"/>
      <c r="DFF77" s="629"/>
      <c r="DFG77" s="629"/>
      <c r="DFH77" s="629"/>
      <c r="DFI77" s="629"/>
      <c r="DFJ77" s="629"/>
      <c r="DFK77" s="629"/>
      <c r="DFL77" s="629"/>
      <c r="DFM77" s="629"/>
      <c r="DFN77" s="629"/>
      <c r="DFO77" s="629"/>
      <c r="DFP77" s="629"/>
      <c r="DFQ77" s="629"/>
      <c r="DFR77" s="629"/>
      <c r="DFS77" s="629"/>
      <c r="DFT77" s="629"/>
      <c r="DFU77" s="629"/>
      <c r="DFV77" s="629"/>
      <c r="DFW77" s="629"/>
      <c r="DFX77" s="629"/>
      <c r="DFY77" s="629"/>
      <c r="DFZ77" s="629"/>
      <c r="DGA77" s="629"/>
      <c r="DGB77" s="629"/>
      <c r="DGC77" s="629"/>
      <c r="DGD77" s="629"/>
      <c r="DGE77" s="629"/>
      <c r="DGF77" s="629"/>
      <c r="DGG77" s="629"/>
      <c r="DGH77" s="629"/>
      <c r="DGI77" s="629"/>
      <c r="DGJ77" s="629"/>
      <c r="DGK77" s="629"/>
      <c r="DGL77" s="629"/>
      <c r="DGM77" s="629"/>
      <c r="DGN77" s="629"/>
      <c r="DGO77" s="629"/>
      <c r="DGP77" s="629"/>
      <c r="DGQ77" s="629"/>
      <c r="DGR77" s="629"/>
      <c r="DGS77" s="629"/>
      <c r="DGT77" s="629"/>
      <c r="DGU77" s="629"/>
      <c r="DGV77" s="629"/>
      <c r="DGW77" s="629"/>
      <c r="DGX77" s="629"/>
      <c r="DGY77" s="629"/>
      <c r="DGZ77" s="629"/>
      <c r="DHA77" s="629"/>
      <c r="DHB77" s="629"/>
      <c r="DHC77" s="629"/>
      <c r="DHD77" s="629"/>
      <c r="DHE77" s="629"/>
      <c r="DHF77" s="629"/>
      <c r="DHG77" s="629"/>
      <c r="DHH77" s="629"/>
      <c r="DHI77" s="629"/>
      <c r="DHJ77" s="629"/>
      <c r="DHK77" s="629"/>
      <c r="DHL77" s="629"/>
      <c r="DHM77" s="629"/>
      <c r="DHN77" s="629"/>
      <c r="DHO77" s="629"/>
      <c r="DHP77" s="629"/>
      <c r="DHQ77" s="629"/>
      <c r="DHR77" s="629"/>
      <c r="DHS77" s="629"/>
      <c r="DHT77" s="629"/>
      <c r="DHU77" s="629"/>
      <c r="DHV77" s="629"/>
      <c r="DHW77" s="629"/>
      <c r="DHX77" s="629"/>
      <c r="DHY77" s="629"/>
      <c r="DHZ77" s="629"/>
      <c r="DIA77" s="629"/>
      <c r="DIB77" s="629"/>
      <c r="DIC77" s="629"/>
      <c r="DID77" s="629"/>
      <c r="DIE77" s="629"/>
      <c r="DIF77" s="629"/>
      <c r="DIG77" s="629"/>
      <c r="DIH77" s="629"/>
      <c r="DII77" s="629"/>
      <c r="DIJ77" s="629"/>
      <c r="DIK77" s="629"/>
      <c r="DIL77" s="629"/>
      <c r="DIM77" s="629"/>
      <c r="DIN77" s="629"/>
      <c r="DIO77" s="629"/>
      <c r="DIP77" s="629"/>
      <c r="DIQ77" s="629"/>
      <c r="DIR77" s="629"/>
      <c r="DIS77" s="629"/>
      <c r="DIT77" s="629"/>
      <c r="DIU77" s="629"/>
      <c r="DIV77" s="629"/>
      <c r="DIW77" s="629"/>
      <c r="DIX77" s="629"/>
      <c r="DIY77" s="629"/>
      <c r="DIZ77" s="629"/>
      <c r="DJA77" s="629"/>
      <c r="DJB77" s="629"/>
      <c r="DJC77" s="629"/>
      <c r="DJD77" s="629"/>
      <c r="DJE77" s="629"/>
      <c r="DJF77" s="629"/>
      <c r="DJG77" s="629"/>
      <c r="DJH77" s="629"/>
      <c r="DJI77" s="629"/>
      <c r="DJJ77" s="629"/>
      <c r="DJK77" s="629"/>
      <c r="DJL77" s="629"/>
      <c r="DJM77" s="629"/>
      <c r="DJN77" s="629"/>
      <c r="DJO77" s="629"/>
      <c r="DJP77" s="629"/>
      <c r="DJQ77" s="629"/>
      <c r="DJR77" s="629"/>
      <c r="DJS77" s="629"/>
      <c r="DJT77" s="629"/>
      <c r="DJU77" s="629"/>
      <c r="DJV77" s="629"/>
      <c r="DJW77" s="629"/>
      <c r="DJX77" s="629"/>
      <c r="DJY77" s="629"/>
      <c r="DJZ77" s="629"/>
      <c r="DKA77" s="629"/>
      <c r="DKB77" s="629"/>
      <c r="DKC77" s="629"/>
      <c r="DKD77" s="629"/>
      <c r="DKE77" s="629"/>
      <c r="DKF77" s="629"/>
      <c r="DKG77" s="629"/>
      <c r="DKH77" s="629"/>
      <c r="DKI77" s="629"/>
      <c r="DKJ77" s="629"/>
      <c r="DKK77" s="629"/>
      <c r="DKL77" s="629"/>
      <c r="DKM77" s="629"/>
      <c r="DKN77" s="629"/>
      <c r="DKO77" s="629"/>
      <c r="DKP77" s="629"/>
      <c r="DKQ77" s="629"/>
      <c r="DKR77" s="629"/>
      <c r="DKS77" s="629"/>
      <c r="DKT77" s="629"/>
      <c r="DKU77" s="629"/>
      <c r="DKV77" s="629"/>
      <c r="DKW77" s="629"/>
      <c r="DKX77" s="629"/>
      <c r="DKY77" s="629"/>
      <c r="DKZ77" s="629"/>
      <c r="DLA77" s="629"/>
      <c r="DLB77" s="629"/>
      <c r="DLC77" s="629"/>
      <c r="DLD77" s="629"/>
      <c r="DLE77" s="629"/>
      <c r="DLF77" s="629"/>
      <c r="DLG77" s="629"/>
      <c r="DLH77" s="629"/>
      <c r="DLI77" s="629"/>
      <c r="DLJ77" s="629"/>
      <c r="DLK77" s="629"/>
      <c r="DLL77" s="629"/>
      <c r="DLM77" s="629"/>
      <c r="DLN77" s="629"/>
      <c r="DLO77" s="629"/>
      <c r="DLP77" s="629"/>
      <c r="DLQ77" s="629"/>
      <c r="DLR77" s="629"/>
      <c r="DLS77" s="629"/>
      <c r="DLT77" s="629"/>
      <c r="DLU77" s="629"/>
      <c r="DLV77" s="629"/>
      <c r="DLW77" s="629"/>
      <c r="DLX77" s="629"/>
      <c r="DLY77" s="629"/>
      <c r="DLZ77" s="629"/>
      <c r="DMA77" s="629"/>
      <c r="DMB77" s="629"/>
      <c r="DMC77" s="629"/>
      <c r="DMD77" s="629"/>
      <c r="DME77" s="629"/>
      <c r="DMF77" s="629"/>
      <c r="DMG77" s="629"/>
      <c r="DMH77" s="629"/>
      <c r="DMI77" s="629"/>
      <c r="DMJ77" s="629"/>
      <c r="DMK77" s="629"/>
      <c r="DML77" s="629"/>
      <c r="DMM77" s="629"/>
      <c r="DMN77" s="629"/>
      <c r="DMO77" s="629"/>
      <c r="DMP77" s="629"/>
      <c r="DMQ77" s="629"/>
      <c r="DMR77" s="629"/>
      <c r="DMS77" s="629"/>
      <c r="DMT77" s="629"/>
      <c r="DMU77" s="629"/>
      <c r="DMV77" s="629"/>
      <c r="DMW77" s="629"/>
      <c r="DMX77" s="629"/>
      <c r="DMY77" s="629"/>
      <c r="DMZ77" s="629"/>
      <c r="DNA77" s="629"/>
      <c r="DNB77" s="629"/>
      <c r="DNC77" s="629"/>
      <c r="DND77" s="629"/>
      <c r="DNE77" s="629"/>
      <c r="DNF77" s="629"/>
      <c r="DNG77" s="629"/>
      <c r="DNH77" s="629"/>
      <c r="DNI77" s="629"/>
      <c r="DNJ77" s="629"/>
      <c r="DNK77" s="629"/>
      <c r="DNL77" s="629"/>
      <c r="DNM77" s="629"/>
      <c r="DNN77" s="629"/>
      <c r="DNO77" s="629"/>
      <c r="DNP77" s="629"/>
      <c r="DNQ77" s="629"/>
      <c r="DNR77" s="629"/>
      <c r="DNS77" s="629"/>
      <c r="DNT77" s="629"/>
      <c r="DNU77" s="629"/>
      <c r="DNV77" s="629"/>
      <c r="DNW77" s="629"/>
      <c r="DNX77" s="629"/>
      <c r="DNY77" s="629"/>
      <c r="DNZ77" s="629"/>
      <c r="DOA77" s="629"/>
      <c r="DOB77" s="629"/>
      <c r="DOC77" s="629"/>
      <c r="DOD77" s="629"/>
      <c r="DOE77" s="629"/>
      <c r="DOF77" s="629"/>
      <c r="DOG77" s="629"/>
      <c r="DOH77" s="629"/>
      <c r="DOI77" s="629"/>
      <c r="DOJ77" s="629"/>
      <c r="DOK77" s="629"/>
      <c r="DOL77" s="629"/>
      <c r="DOM77" s="629"/>
      <c r="DON77" s="629"/>
      <c r="DOO77" s="629"/>
      <c r="DOP77" s="629"/>
      <c r="DOQ77" s="629"/>
      <c r="DOR77" s="629"/>
      <c r="DOS77" s="629"/>
      <c r="DOT77" s="629"/>
      <c r="DOU77" s="629"/>
      <c r="DOV77" s="629"/>
      <c r="DOW77" s="629"/>
      <c r="DOX77" s="629"/>
      <c r="DOY77" s="629"/>
      <c r="DOZ77" s="629"/>
      <c r="DPA77" s="629"/>
      <c r="DPB77" s="629"/>
      <c r="DPC77" s="629"/>
      <c r="DPD77" s="629"/>
      <c r="DPE77" s="629"/>
      <c r="DPF77" s="629"/>
      <c r="DPG77" s="629"/>
      <c r="DPH77" s="629"/>
      <c r="DPI77" s="629"/>
      <c r="DPJ77" s="629"/>
      <c r="DPK77" s="629"/>
      <c r="DPL77" s="629"/>
      <c r="DPM77" s="629"/>
      <c r="DPN77" s="629"/>
      <c r="DPO77" s="629"/>
      <c r="DPP77" s="629"/>
      <c r="DPQ77" s="629"/>
      <c r="DPR77" s="629"/>
      <c r="DPS77" s="629"/>
      <c r="DPT77" s="629"/>
      <c r="DPU77" s="629"/>
      <c r="DPV77" s="629"/>
      <c r="DPW77" s="629"/>
      <c r="DPX77" s="629"/>
      <c r="DPY77" s="629"/>
      <c r="DPZ77" s="629"/>
      <c r="DQA77" s="629"/>
      <c r="DQB77" s="629"/>
      <c r="DQC77" s="629"/>
      <c r="DQD77" s="629"/>
      <c r="DQE77" s="629"/>
      <c r="DQF77" s="629"/>
      <c r="DQG77" s="629"/>
      <c r="DQH77" s="629"/>
      <c r="DQI77" s="629"/>
      <c r="DQJ77" s="629"/>
      <c r="DQK77" s="629"/>
      <c r="DQL77" s="629"/>
      <c r="DQM77" s="629"/>
      <c r="DQN77" s="629"/>
      <c r="DQO77" s="629"/>
      <c r="DQP77" s="629"/>
      <c r="DQQ77" s="629"/>
      <c r="DQR77" s="629"/>
      <c r="DQS77" s="629"/>
      <c r="DQT77" s="629"/>
      <c r="DQU77" s="629"/>
      <c r="DQV77" s="629"/>
      <c r="DQW77" s="629"/>
      <c r="DQX77" s="629"/>
      <c r="DQY77" s="629"/>
      <c r="DQZ77" s="629"/>
      <c r="DRA77" s="629"/>
      <c r="DRB77" s="629"/>
      <c r="DRC77" s="629"/>
      <c r="DRD77" s="629"/>
      <c r="DRE77" s="629"/>
      <c r="DRF77" s="629"/>
      <c r="DRG77" s="629"/>
      <c r="DRH77" s="629"/>
      <c r="DRI77" s="629"/>
      <c r="DRJ77" s="629"/>
      <c r="DRK77" s="629"/>
      <c r="DRL77" s="629"/>
      <c r="DRM77" s="629"/>
      <c r="DRN77" s="629"/>
      <c r="DRO77" s="629"/>
      <c r="DRP77" s="629"/>
      <c r="DRQ77" s="629"/>
      <c r="DRR77" s="629"/>
      <c r="DRS77" s="629"/>
      <c r="DRT77" s="629"/>
      <c r="DRU77" s="629"/>
      <c r="DRV77" s="629"/>
      <c r="DRW77" s="629"/>
      <c r="DRX77" s="629"/>
      <c r="DRY77" s="629"/>
      <c r="DRZ77" s="629"/>
      <c r="DSA77" s="629"/>
      <c r="DSB77" s="629"/>
      <c r="DSC77" s="629"/>
      <c r="DSD77" s="629"/>
      <c r="DSE77" s="629"/>
      <c r="DSF77" s="629"/>
      <c r="DSG77" s="629"/>
      <c r="DSH77" s="629"/>
      <c r="DSI77" s="629"/>
      <c r="DSJ77" s="629"/>
      <c r="DSK77" s="629"/>
      <c r="DSL77" s="629"/>
      <c r="DSM77" s="629"/>
      <c r="DSN77" s="629"/>
      <c r="DSO77" s="629"/>
      <c r="DSP77" s="629"/>
      <c r="DSQ77" s="629"/>
      <c r="DSR77" s="629"/>
      <c r="DSS77" s="629"/>
      <c r="DST77" s="629"/>
      <c r="DSU77" s="629"/>
      <c r="DSV77" s="629"/>
      <c r="DSW77" s="629"/>
      <c r="DSX77" s="629"/>
      <c r="DSY77" s="629"/>
      <c r="DSZ77" s="629"/>
      <c r="DTA77" s="629"/>
      <c r="DTB77" s="629"/>
      <c r="DTC77" s="629"/>
      <c r="DTD77" s="629"/>
      <c r="DTE77" s="629"/>
      <c r="DTF77" s="629"/>
      <c r="DTG77" s="629"/>
      <c r="DTH77" s="629"/>
      <c r="DTI77" s="629"/>
      <c r="DTJ77" s="629"/>
      <c r="DTK77" s="629"/>
      <c r="DTL77" s="629"/>
      <c r="DTM77" s="629"/>
      <c r="DTN77" s="629"/>
      <c r="DTO77" s="629"/>
      <c r="DTP77" s="629"/>
      <c r="DTQ77" s="629"/>
      <c r="DTR77" s="629"/>
      <c r="DTS77" s="629"/>
      <c r="DTT77" s="629"/>
      <c r="DTU77" s="629"/>
      <c r="DTV77" s="629"/>
      <c r="DTW77" s="629"/>
      <c r="DTX77" s="629"/>
      <c r="DTY77" s="629"/>
      <c r="DTZ77" s="629"/>
      <c r="DUA77" s="629"/>
      <c r="DUB77" s="629"/>
      <c r="DUC77" s="629"/>
      <c r="DUD77" s="629"/>
      <c r="DUE77" s="629"/>
      <c r="DUF77" s="629"/>
      <c r="DUG77" s="629"/>
      <c r="DUH77" s="629"/>
      <c r="DUI77" s="629"/>
      <c r="DUJ77" s="629"/>
      <c r="DUK77" s="629"/>
      <c r="DUL77" s="629"/>
      <c r="DUM77" s="629"/>
      <c r="DUN77" s="629"/>
      <c r="DUO77" s="629"/>
      <c r="DUP77" s="629"/>
      <c r="DUQ77" s="629"/>
      <c r="DUR77" s="629"/>
      <c r="DUS77" s="629"/>
      <c r="DUT77" s="629"/>
      <c r="DUU77" s="629"/>
      <c r="DUV77" s="629"/>
      <c r="DUW77" s="629"/>
      <c r="DUX77" s="629"/>
      <c r="DUY77" s="629"/>
      <c r="DUZ77" s="629"/>
      <c r="DVA77" s="629"/>
      <c r="DVB77" s="629"/>
      <c r="DVC77" s="629"/>
      <c r="DVD77" s="629"/>
      <c r="DVE77" s="629"/>
      <c r="DVF77" s="629"/>
      <c r="DVG77" s="629"/>
      <c r="DVH77" s="629"/>
      <c r="DVI77" s="629"/>
      <c r="DVJ77" s="629"/>
      <c r="DVK77" s="629"/>
      <c r="DVL77" s="629"/>
      <c r="DVM77" s="629"/>
      <c r="DVN77" s="629"/>
      <c r="DVO77" s="629"/>
      <c r="DVP77" s="629"/>
      <c r="DVQ77" s="629"/>
      <c r="DVR77" s="629"/>
      <c r="DVS77" s="629"/>
      <c r="DVT77" s="629"/>
      <c r="DVU77" s="629"/>
      <c r="DVV77" s="629"/>
      <c r="DVW77" s="629"/>
      <c r="DVX77" s="629"/>
      <c r="DVY77" s="629"/>
      <c r="DVZ77" s="629"/>
      <c r="DWA77" s="629"/>
      <c r="DWB77" s="629"/>
      <c r="DWC77" s="629"/>
      <c r="DWD77" s="629"/>
      <c r="DWE77" s="629"/>
      <c r="DWF77" s="629"/>
      <c r="DWG77" s="629"/>
      <c r="DWH77" s="629"/>
      <c r="DWI77" s="629"/>
      <c r="DWJ77" s="629"/>
      <c r="DWK77" s="629"/>
      <c r="DWL77" s="629"/>
      <c r="DWM77" s="629"/>
      <c r="DWN77" s="629"/>
      <c r="DWO77" s="629"/>
      <c r="DWP77" s="629"/>
      <c r="DWQ77" s="629"/>
      <c r="DWR77" s="629"/>
      <c r="DWS77" s="629"/>
      <c r="DWT77" s="629"/>
      <c r="DWU77" s="629"/>
      <c r="DWV77" s="629"/>
      <c r="DWW77" s="629"/>
      <c r="DWX77" s="629"/>
      <c r="DWY77" s="629"/>
      <c r="DWZ77" s="629"/>
      <c r="DXA77" s="629"/>
      <c r="DXB77" s="629"/>
      <c r="DXC77" s="629"/>
      <c r="DXD77" s="629"/>
      <c r="DXE77" s="629"/>
      <c r="DXF77" s="629"/>
      <c r="DXG77" s="629"/>
      <c r="DXH77" s="629"/>
      <c r="DXI77" s="629"/>
      <c r="DXJ77" s="629"/>
      <c r="DXK77" s="629"/>
      <c r="DXL77" s="629"/>
      <c r="DXM77" s="629"/>
      <c r="DXN77" s="629"/>
      <c r="DXO77" s="629"/>
      <c r="DXP77" s="629"/>
      <c r="DXQ77" s="629"/>
      <c r="DXR77" s="629"/>
      <c r="DXS77" s="629"/>
      <c r="DXT77" s="629"/>
      <c r="DXU77" s="629"/>
      <c r="DXV77" s="629"/>
      <c r="DXW77" s="629"/>
      <c r="DXX77" s="629"/>
      <c r="DXY77" s="629"/>
      <c r="DXZ77" s="629"/>
      <c r="DYA77" s="629"/>
      <c r="DYB77" s="629"/>
      <c r="DYC77" s="629"/>
      <c r="DYD77" s="629"/>
      <c r="DYE77" s="629"/>
      <c r="DYF77" s="629"/>
      <c r="DYG77" s="629"/>
      <c r="DYH77" s="629"/>
      <c r="DYI77" s="629"/>
      <c r="DYJ77" s="629"/>
      <c r="DYK77" s="629"/>
      <c r="DYL77" s="629"/>
      <c r="DYM77" s="629"/>
      <c r="DYN77" s="629"/>
      <c r="DYO77" s="629"/>
      <c r="DYP77" s="629"/>
      <c r="DYQ77" s="629"/>
      <c r="DYR77" s="629"/>
      <c r="DYS77" s="629"/>
      <c r="DYT77" s="629"/>
      <c r="DYU77" s="629"/>
      <c r="DYV77" s="629"/>
      <c r="DYW77" s="629"/>
      <c r="DYX77" s="629"/>
      <c r="DYY77" s="629"/>
      <c r="DYZ77" s="629"/>
      <c r="DZA77" s="629"/>
      <c r="DZB77" s="629"/>
      <c r="DZC77" s="629"/>
      <c r="DZD77" s="629"/>
      <c r="DZE77" s="629"/>
      <c r="DZF77" s="629"/>
      <c r="DZG77" s="629"/>
      <c r="DZH77" s="629"/>
      <c r="DZI77" s="629"/>
      <c r="DZJ77" s="629"/>
      <c r="DZK77" s="629"/>
      <c r="DZL77" s="629"/>
      <c r="DZM77" s="629"/>
      <c r="DZN77" s="629"/>
      <c r="DZO77" s="629"/>
      <c r="DZP77" s="629"/>
      <c r="DZQ77" s="629"/>
      <c r="DZR77" s="629"/>
      <c r="DZS77" s="629"/>
      <c r="DZT77" s="629"/>
      <c r="DZU77" s="629"/>
      <c r="DZV77" s="629"/>
      <c r="DZW77" s="629"/>
      <c r="DZX77" s="629"/>
      <c r="DZY77" s="629"/>
      <c r="DZZ77" s="629"/>
      <c r="EAA77" s="629"/>
      <c r="EAB77" s="629"/>
      <c r="EAC77" s="629"/>
      <c r="EAD77" s="629"/>
      <c r="EAE77" s="629"/>
      <c r="EAF77" s="629"/>
      <c r="EAG77" s="629"/>
      <c r="EAH77" s="629"/>
      <c r="EAI77" s="629"/>
      <c r="EAJ77" s="629"/>
      <c r="EAK77" s="629"/>
      <c r="EAL77" s="629"/>
      <c r="EAM77" s="629"/>
      <c r="EAN77" s="629"/>
      <c r="EAO77" s="629"/>
      <c r="EAP77" s="629"/>
      <c r="EAQ77" s="629"/>
      <c r="EAR77" s="629"/>
      <c r="EAS77" s="629"/>
      <c r="EAT77" s="629"/>
      <c r="EAU77" s="629"/>
      <c r="EAV77" s="629"/>
      <c r="EAW77" s="629"/>
      <c r="EAX77" s="629"/>
      <c r="EAY77" s="629"/>
      <c r="EAZ77" s="629"/>
      <c r="EBA77" s="629"/>
      <c r="EBB77" s="629"/>
      <c r="EBC77" s="629"/>
      <c r="EBD77" s="629"/>
      <c r="EBE77" s="629"/>
      <c r="EBF77" s="629"/>
      <c r="EBG77" s="629"/>
      <c r="EBH77" s="629"/>
      <c r="EBI77" s="629"/>
      <c r="EBJ77" s="629"/>
      <c r="EBK77" s="629"/>
      <c r="EBL77" s="629"/>
      <c r="EBM77" s="629"/>
      <c r="EBN77" s="629"/>
      <c r="EBO77" s="629"/>
      <c r="EBP77" s="629"/>
      <c r="EBQ77" s="629"/>
      <c r="EBR77" s="629"/>
      <c r="EBS77" s="629"/>
      <c r="EBT77" s="629"/>
      <c r="EBU77" s="629"/>
      <c r="EBV77" s="629"/>
      <c r="EBW77" s="629"/>
      <c r="EBX77" s="629"/>
      <c r="EBY77" s="629"/>
      <c r="EBZ77" s="629"/>
      <c r="ECA77" s="629"/>
      <c r="ECB77" s="629"/>
      <c r="ECC77" s="629"/>
      <c r="ECD77" s="629"/>
      <c r="ECE77" s="629"/>
      <c r="ECF77" s="629"/>
      <c r="ECG77" s="629"/>
      <c r="ECH77" s="629"/>
      <c r="ECI77" s="629"/>
      <c r="ECJ77" s="629"/>
      <c r="ECK77" s="629"/>
      <c r="ECL77" s="629"/>
      <c r="ECM77" s="629"/>
      <c r="ECN77" s="629"/>
      <c r="ECO77" s="629"/>
      <c r="ECP77" s="629"/>
      <c r="ECQ77" s="629"/>
      <c r="ECR77" s="629"/>
      <c r="ECS77" s="629"/>
      <c r="ECT77" s="629"/>
      <c r="ECU77" s="629"/>
      <c r="ECV77" s="629"/>
      <c r="ECW77" s="629"/>
      <c r="ECX77" s="629"/>
      <c r="ECY77" s="629"/>
      <c r="ECZ77" s="629"/>
      <c r="EDA77" s="629"/>
      <c r="EDB77" s="629"/>
      <c r="EDC77" s="629"/>
      <c r="EDD77" s="629"/>
      <c r="EDE77" s="629"/>
      <c r="EDF77" s="629"/>
      <c r="EDG77" s="629"/>
      <c r="EDH77" s="629"/>
      <c r="EDI77" s="629"/>
      <c r="EDJ77" s="629"/>
      <c r="EDK77" s="629"/>
      <c r="EDL77" s="629"/>
      <c r="EDM77" s="629"/>
      <c r="EDN77" s="629"/>
      <c r="EDO77" s="629"/>
      <c r="EDP77" s="629"/>
      <c r="EDQ77" s="629"/>
      <c r="EDR77" s="629"/>
      <c r="EDS77" s="629"/>
      <c r="EDT77" s="629"/>
      <c r="EDU77" s="629"/>
      <c r="EDV77" s="629"/>
      <c r="EDW77" s="629"/>
      <c r="EDX77" s="629"/>
      <c r="EDY77" s="629"/>
      <c r="EDZ77" s="629"/>
      <c r="EEA77" s="629"/>
      <c r="EEB77" s="629"/>
      <c r="EEC77" s="629"/>
      <c r="EED77" s="629"/>
      <c r="EEE77" s="629"/>
      <c r="EEF77" s="629"/>
      <c r="EEG77" s="629"/>
      <c r="EEH77" s="629"/>
      <c r="EEI77" s="629"/>
      <c r="EEJ77" s="629"/>
      <c r="EEK77" s="629"/>
      <c r="EEL77" s="629"/>
      <c r="EEM77" s="629"/>
      <c r="EEN77" s="629"/>
      <c r="EEO77" s="629"/>
      <c r="EEP77" s="629"/>
      <c r="EEQ77" s="629"/>
      <c r="EER77" s="629"/>
      <c r="EES77" s="629"/>
      <c r="EET77" s="629"/>
      <c r="EEU77" s="629"/>
      <c r="EEV77" s="629"/>
      <c r="EEW77" s="629"/>
      <c r="EEX77" s="629"/>
      <c r="EEY77" s="629"/>
      <c r="EEZ77" s="629"/>
      <c r="EFA77" s="629"/>
      <c r="EFB77" s="629"/>
      <c r="EFC77" s="629"/>
      <c r="EFD77" s="629"/>
      <c r="EFE77" s="629"/>
      <c r="EFF77" s="629"/>
      <c r="EFG77" s="629"/>
      <c r="EFH77" s="629"/>
      <c r="EFI77" s="629"/>
      <c r="EFJ77" s="629"/>
      <c r="EFK77" s="629"/>
      <c r="EFL77" s="629"/>
      <c r="EFM77" s="629"/>
      <c r="EFN77" s="629"/>
      <c r="EFO77" s="629"/>
      <c r="EFP77" s="629"/>
      <c r="EFQ77" s="629"/>
      <c r="EFR77" s="629"/>
      <c r="EFS77" s="629"/>
      <c r="EFT77" s="629"/>
      <c r="EFU77" s="629"/>
      <c r="EFV77" s="629"/>
      <c r="EFW77" s="629"/>
      <c r="EFX77" s="629"/>
      <c r="EFY77" s="629"/>
      <c r="EFZ77" s="629"/>
      <c r="EGA77" s="629"/>
      <c r="EGB77" s="629"/>
      <c r="EGC77" s="629"/>
      <c r="EGD77" s="629"/>
      <c r="EGE77" s="629"/>
      <c r="EGF77" s="629"/>
      <c r="EGG77" s="629"/>
      <c r="EGH77" s="629"/>
      <c r="EGI77" s="629"/>
      <c r="EGJ77" s="629"/>
      <c r="EGK77" s="629"/>
      <c r="EGL77" s="629"/>
      <c r="EGM77" s="629"/>
      <c r="EGN77" s="629"/>
      <c r="EGO77" s="629"/>
      <c r="EGP77" s="629"/>
      <c r="EGQ77" s="629"/>
      <c r="EGR77" s="629"/>
      <c r="EGS77" s="629"/>
      <c r="EGT77" s="629"/>
      <c r="EGU77" s="629"/>
      <c r="EGV77" s="629"/>
      <c r="EGW77" s="629"/>
      <c r="EGX77" s="629"/>
      <c r="EGY77" s="629"/>
      <c r="EGZ77" s="629"/>
      <c r="EHA77" s="629"/>
      <c r="EHB77" s="629"/>
      <c r="EHC77" s="629"/>
      <c r="EHD77" s="629"/>
      <c r="EHE77" s="629"/>
      <c r="EHF77" s="629"/>
      <c r="EHG77" s="629"/>
      <c r="EHH77" s="629"/>
      <c r="EHI77" s="629"/>
      <c r="EHJ77" s="629"/>
      <c r="EHK77" s="629"/>
      <c r="EHL77" s="629"/>
      <c r="EHM77" s="629"/>
      <c r="EHN77" s="629"/>
      <c r="EHO77" s="629"/>
      <c r="EHP77" s="629"/>
      <c r="EHQ77" s="629"/>
      <c r="EHR77" s="629"/>
      <c r="EHS77" s="629"/>
      <c r="EHT77" s="629"/>
      <c r="EHU77" s="629"/>
      <c r="EHV77" s="629"/>
      <c r="EHW77" s="629"/>
      <c r="EHX77" s="629"/>
      <c r="EHY77" s="629"/>
      <c r="EHZ77" s="629"/>
      <c r="EIA77" s="629"/>
      <c r="EIB77" s="629"/>
      <c r="EIC77" s="629"/>
      <c r="EID77" s="629"/>
      <c r="EIE77" s="629"/>
      <c r="EIF77" s="629"/>
      <c r="EIG77" s="629"/>
      <c r="EIH77" s="629"/>
      <c r="EII77" s="629"/>
      <c r="EIJ77" s="629"/>
      <c r="EIK77" s="629"/>
      <c r="EIL77" s="629"/>
      <c r="EIM77" s="629"/>
      <c r="EIN77" s="629"/>
      <c r="EIO77" s="629"/>
      <c r="EIP77" s="629"/>
      <c r="EIQ77" s="629"/>
      <c r="EIR77" s="629"/>
      <c r="EIS77" s="629"/>
      <c r="EIT77" s="629"/>
      <c r="EIU77" s="629"/>
      <c r="EIV77" s="629"/>
      <c r="EIW77" s="629"/>
      <c r="EIX77" s="629"/>
      <c r="EIY77" s="629"/>
      <c r="EIZ77" s="629"/>
      <c r="EJA77" s="629"/>
      <c r="EJB77" s="629"/>
      <c r="EJC77" s="629"/>
      <c r="EJD77" s="629"/>
      <c r="EJE77" s="629"/>
      <c r="EJF77" s="629"/>
      <c r="EJG77" s="629"/>
      <c r="EJH77" s="629"/>
      <c r="EJI77" s="629"/>
      <c r="EJJ77" s="629"/>
      <c r="EJK77" s="629"/>
      <c r="EJL77" s="629"/>
      <c r="EJM77" s="629"/>
      <c r="EJN77" s="629"/>
      <c r="EJO77" s="629"/>
      <c r="EJP77" s="629"/>
      <c r="EJQ77" s="629"/>
      <c r="EJR77" s="629"/>
      <c r="EJS77" s="629"/>
      <c r="EJT77" s="629"/>
      <c r="EJU77" s="629"/>
      <c r="EJV77" s="629"/>
      <c r="EJW77" s="629"/>
      <c r="EJX77" s="629"/>
      <c r="EJY77" s="629"/>
      <c r="EJZ77" s="629"/>
      <c r="EKA77" s="629"/>
      <c r="EKB77" s="629"/>
      <c r="EKC77" s="629"/>
      <c r="EKD77" s="629"/>
      <c r="EKE77" s="629"/>
      <c r="EKF77" s="629"/>
      <c r="EKG77" s="629"/>
      <c r="EKH77" s="629"/>
      <c r="EKI77" s="629"/>
      <c r="EKJ77" s="629"/>
      <c r="EKK77" s="629"/>
      <c r="EKL77" s="629"/>
      <c r="EKM77" s="629"/>
      <c r="EKN77" s="629"/>
      <c r="EKO77" s="629"/>
      <c r="EKP77" s="629"/>
      <c r="EKQ77" s="629"/>
      <c r="EKR77" s="629"/>
      <c r="EKS77" s="629"/>
      <c r="EKT77" s="629"/>
      <c r="EKU77" s="629"/>
      <c r="EKV77" s="629"/>
      <c r="EKW77" s="629"/>
      <c r="EKX77" s="629"/>
      <c r="EKY77" s="629"/>
      <c r="EKZ77" s="629"/>
      <c r="ELA77" s="629"/>
      <c r="ELB77" s="629"/>
      <c r="ELC77" s="629"/>
      <c r="ELD77" s="629"/>
      <c r="ELE77" s="629"/>
      <c r="ELF77" s="629"/>
      <c r="ELG77" s="629"/>
      <c r="ELH77" s="629"/>
      <c r="ELI77" s="629"/>
      <c r="ELJ77" s="629"/>
      <c r="ELK77" s="629"/>
      <c r="ELL77" s="629"/>
      <c r="ELM77" s="629"/>
      <c r="ELN77" s="629"/>
      <c r="ELO77" s="629"/>
      <c r="ELP77" s="629"/>
      <c r="ELQ77" s="629"/>
      <c r="ELR77" s="629"/>
      <c r="ELS77" s="629"/>
      <c r="ELT77" s="629"/>
      <c r="ELU77" s="629"/>
      <c r="ELV77" s="629"/>
      <c r="ELW77" s="629"/>
      <c r="ELX77" s="629"/>
      <c r="ELY77" s="629"/>
      <c r="ELZ77" s="629"/>
      <c r="EMA77" s="629"/>
      <c r="EMB77" s="629"/>
      <c r="EMC77" s="629"/>
      <c r="EMD77" s="629"/>
      <c r="EME77" s="629"/>
      <c r="EMF77" s="629"/>
      <c r="EMG77" s="629"/>
      <c r="EMH77" s="629"/>
      <c r="EMI77" s="629"/>
      <c r="EMJ77" s="629"/>
      <c r="EMK77" s="629"/>
      <c r="EML77" s="629"/>
      <c r="EMM77" s="629"/>
      <c r="EMN77" s="629"/>
      <c r="EMO77" s="629"/>
      <c r="EMP77" s="629"/>
      <c r="EMQ77" s="629"/>
      <c r="EMR77" s="629"/>
      <c r="EMS77" s="629"/>
      <c r="EMT77" s="629"/>
      <c r="EMU77" s="629"/>
      <c r="EMV77" s="629"/>
      <c r="EMW77" s="629"/>
      <c r="EMX77" s="629"/>
      <c r="EMY77" s="629"/>
      <c r="EMZ77" s="629"/>
      <c r="ENA77" s="629"/>
      <c r="ENB77" s="629"/>
      <c r="ENC77" s="629"/>
      <c r="END77" s="629"/>
      <c r="ENE77" s="629"/>
      <c r="ENF77" s="629"/>
      <c r="ENG77" s="629"/>
      <c r="ENH77" s="629"/>
      <c r="ENI77" s="629"/>
      <c r="ENJ77" s="629"/>
      <c r="ENK77" s="629"/>
      <c r="ENL77" s="629"/>
      <c r="ENM77" s="629"/>
      <c r="ENN77" s="629"/>
      <c r="ENO77" s="629"/>
      <c r="ENP77" s="629"/>
      <c r="ENQ77" s="629"/>
      <c r="ENR77" s="629"/>
      <c r="ENS77" s="629"/>
      <c r="ENT77" s="629"/>
      <c r="ENU77" s="629"/>
      <c r="ENV77" s="629"/>
      <c r="ENW77" s="629"/>
      <c r="ENX77" s="629"/>
      <c r="ENY77" s="629"/>
      <c r="ENZ77" s="629"/>
      <c r="EOA77" s="629"/>
      <c r="EOB77" s="629"/>
      <c r="EOC77" s="629"/>
      <c r="EOD77" s="629"/>
      <c r="EOE77" s="629"/>
      <c r="EOF77" s="629"/>
      <c r="EOG77" s="629"/>
      <c r="EOH77" s="629"/>
      <c r="EOI77" s="629"/>
      <c r="EOJ77" s="629"/>
      <c r="EOK77" s="629"/>
      <c r="EOL77" s="629"/>
      <c r="EOM77" s="629"/>
      <c r="EON77" s="629"/>
      <c r="EOO77" s="629"/>
      <c r="EOP77" s="629"/>
      <c r="EOQ77" s="629"/>
      <c r="EOR77" s="629"/>
      <c r="EOS77" s="629"/>
      <c r="EOT77" s="629"/>
      <c r="EOU77" s="629"/>
      <c r="EOV77" s="629"/>
      <c r="EOW77" s="629"/>
      <c r="EOX77" s="629"/>
      <c r="EOY77" s="629"/>
      <c r="EOZ77" s="629"/>
      <c r="EPA77" s="629"/>
      <c r="EPB77" s="629"/>
      <c r="EPC77" s="629"/>
      <c r="EPD77" s="629"/>
      <c r="EPE77" s="629"/>
      <c r="EPF77" s="629"/>
      <c r="EPG77" s="629"/>
      <c r="EPH77" s="629"/>
      <c r="EPI77" s="629"/>
      <c r="EPJ77" s="629"/>
      <c r="EPK77" s="629"/>
      <c r="EPL77" s="629"/>
      <c r="EPM77" s="629"/>
      <c r="EPN77" s="629"/>
      <c r="EPO77" s="629"/>
      <c r="EPP77" s="629"/>
      <c r="EPQ77" s="629"/>
      <c r="EPR77" s="629"/>
      <c r="EPS77" s="629"/>
      <c r="EPT77" s="629"/>
      <c r="EPU77" s="629"/>
      <c r="EPV77" s="629"/>
      <c r="EPW77" s="629"/>
      <c r="EPX77" s="629"/>
      <c r="EPY77" s="629"/>
      <c r="EPZ77" s="629"/>
      <c r="EQA77" s="629"/>
      <c r="EQB77" s="629"/>
      <c r="EQC77" s="629"/>
      <c r="EQD77" s="629"/>
      <c r="EQE77" s="629"/>
      <c r="EQF77" s="629"/>
      <c r="EQG77" s="629"/>
      <c r="EQH77" s="629"/>
      <c r="EQI77" s="629"/>
      <c r="EQJ77" s="629"/>
      <c r="EQK77" s="629"/>
      <c r="EQL77" s="629"/>
      <c r="EQM77" s="629"/>
      <c r="EQN77" s="629"/>
      <c r="EQO77" s="629"/>
      <c r="EQP77" s="629"/>
      <c r="EQQ77" s="629"/>
      <c r="EQR77" s="629"/>
      <c r="EQS77" s="629"/>
      <c r="EQT77" s="629"/>
      <c r="EQU77" s="629"/>
      <c r="EQV77" s="629"/>
      <c r="EQW77" s="629"/>
      <c r="EQX77" s="629"/>
      <c r="EQY77" s="629"/>
      <c r="EQZ77" s="629"/>
      <c r="ERA77" s="629"/>
      <c r="ERB77" s="629"/>
      <c r="ERC77" s="629"/>
      <c r="ERD77" s="629"/>
      <c r="ERE77" s="629"/>
      <c r="ERF77" s="629"/>
      <c r="ERG77" s="629"/>
      <c r="ERH77" s="629"/>
      <c r="ERI77" s="629"/>
      <c r="ERJ77" s="629"/>
      <c r="ERK77" s="629"/>
      <c r="ERL77" s="629"/>
      <c r="ERM77" s="629"/>
      <c r="ERN77" s="629"/>
      <c r="ERO77" s="629"/>
      <c r="ERP77" s="629"/>
      <c r="ERQ77" s="629"/>
      <c r="ERR77" s="629"/>
      <c r="ERS77" s="629"/>
      <c r="ERT77" s="629"/>
      <c r="ERU77" s="629"/>
      <c r="ERV77" s="629"/>
      <c r="ERW77" s="629"/>
      <c r="ERX77" s="629"/>
      <c r="ERY77" s="629"/>
      <c r="ERZ77" s="629"/>
      <c r="ESA77" s="629"/>
      <c r="ESB77" s="629"/>
      <c r="ESC77" s="629"/>
      <c r="ESD77" s="629"/>
      <c r="ESE77" s="629"/>
      <c r="ESF77" s="629"/>
      <c r="ESG77" s="629"/>
      <c r="ESH77" s="629"/>
      <c r="ESI77" s="629"/>
      <c r="ESJ77" s="629"/>
      <c r="ESK77" s="629"/>
      <c r="ESL77" s="629"/>
      <c r="ESM77" s="629"/>
      <c r="ESN77" s="629"/>
      <c r="ESO77" s="629"/>
      <c r="ESP77" s="629"/>
      <c r="ESQ77" s="629"/>
      <c r="ESR77" s="629"/>
      <c r="ESS77" s="629"/>
      <c r="EST77" s="629"/>
      <c r="ESU77" s="629"/>
      <c r="ESV77" s="629"/>
      <c r="ESW77" s="629"/>
      <c r="ESX77" s="629"/>
      <c r="ESY77" s="629"/>
      <c r="ESZ77" s="629"/>
      <c r="ETA77" s="629"/>
      <c r="ETB77" s="629"/>
      <c r="ETC77" s="629"/>
      <c r="ETD77" s="629"/>
      <c r="ETE77" s="629"/>
      <c r="ETF77" s="629"/>
      <c r="ETG77" s="629"/>
      <c r="ETH77" s="629"/>
      <c r="ETI77" s="629"/>
      <c r="ETJ77" s="629"/>
      <c r="ETK77" s="629"/>
      <c r="ETL77" s="629"/>
      <c r="ETM77" s="629"/>
      <c r="ETN77" s="629"/>
      <c r="ETO77" s="629"/>
      <c r="ETP77" s="629"/>
      <c r="ETQ77" s="629"/>
      <c r="ETR77" s="629"/>
      <c r="ETS77" s="629"/>
      <c r="ETT77" s="629"/>
      <c r="ETU77" s="629"/>
      <c r="ETV77" s="629"/>
      <c r="ETW77" s="629"/>
      <c r="ETX77" s="629"/>
      <c r="ETY77" s="629"/>
      <c r="ETZ77" s="629"/>
      <c r="EUA77" s="629"/>
      <c r="EUB77" s="629"/>
      <c r="EUC77" s="629"/>
      <c r="EUD77" s="629"/>
      <c r="EUE77" s="629"/>
      <c r="EUF77" s="629"/>
      <c r="EUG77" s="629"/>
      <c r="EUH77" s="629"/>
      <c r="EUI77" s="629"/>
      <c r="EUJ77" s="629"/>
      <c r="EUK77" s="629"/>
      <c r="EUL77" s="629"/>
      <c r="EUM77" s="629"/>
      <c r="EUN77" s="629"/>
      <c r="EUO77" s="629"/>
      <c r="EUP77" s="629"/>
      <c r="EUQ77" s="629"/>
      <c r="EUR77" s="629"/>
      <c r="EUS77" s="629"/>
      <c r="EUT77" s="629"/>
      <c r="EUU77" s="629"/>
      <c r="EUV77" s="629"/>
      <c r="EUW77" s="629"/>
      <c r="EUX77" s="629"/>
      <c r="EUY77" s="629"/>
      <c r="EUZ77" s="629"/>
      <c r="EVA77" s="629"/>
      <c r="EVB77" s="629"/>
      <c r="EVC77" s="629"/>
      <c r="EVD77" s="629"/>
      <c r="EVE77" s="629"/>
      <c r="EVF77" s="629"/>
      <c r="EVG77" s="629"/>
      <c r="EVH77" s="629"/>
      <c r="EVI77" s="629"/>
      <c r="EVJ77" s="629"/>
      <c r="EVK77" s="629"/>
      <c r="EVL77" s="629"/>
      <c r="EVM77" s="629"/>
      <c r="EVN77" s="629"/>
      <c r="EVO77" s="629"/>
      <c r="EVP77" s="629"/>
      <c r="EVQ77" s="629"/>
      <c r="EVR77" s="629"/>
      <c r="EVS77" s="629"/>
      <c r="EVT77" s="629"/>
      <c r="EVU77" s="629"/>
      <c r="EVV77" s="629"/>
      <c r="EVW77" s="629"/>
      <c r="EVX77" s="629"/>
      <c r="EVY77" s="629"/>
      <c r="EVZ77" s="629"/>
      <c r="EWA77" s="629"/>
      <c r="EWB77" s="629"/>
      <c r="EWC77" s="629"/>
      <c r="EWD77" s="629"/>
      <c r="EWE77" s="629"/>
      <c r="EWF77" s="629"/>
      <c r="EWG77" s="629"/>
      <c r="EWH77" s="629"/>
      <c r="EWI77" s="629"/>
      <c r="EWJ77" s="629"/>
      <c r="EWK77" s="629"/>
      <c r="EWL77" s="629"/>
      <c r="EWM77" s="629"/>
      <c r="EWN77" s="629"/>
      <c r="EWO77" s="629"/>
      <c r="EWP77" s="629"/>
      <c r="EWQ77" s="629"/>
      <c r="EWR77" s="629"/>
      <c r="EWS77" s="629"/>
      <c r="EWT77" s="629"/>
      <c r="EWU77" s="629"/>
      <c r="EWV77" s="629"/>
      <c r="EWW77" s="629"/>
      <c r="EWX77" s="629"/>
      <c r="EWY77" s="629"/>
      <c r="EWZ77" s="629"/>
      <c r="EXA77" s="629"/>
      <c r="EXB77" s="629"/>
      <c r="EXC77" s="629"/>
      <c r="EXD77" s="629"/>
      <c r="EXE77" s="629"/>
      <c r="EXF77" s="629"/>
      <c r="EXG77" s="629"/>
      <c r="EXH77" s="629"/>
      <c r="EXI77" s="629"/>
      <c r="EXJ77" s="629"/>
      <c r="EXK77" s="629"/>
      <c r="EXL77" s="629"/>
      <c r="EXM77" s="629"/>
      <c r="EXN77" s="629"/>
      <c r="EXO77" s="629"/>
      <c r="EXP77" s="629"/>
      <c r="EXQ77" s="629"/>
      <c r="EXR77" s="629"/>
      <c r="EXS77" s="629"/>
      <c r="EXT77" s="629"/>
      <c r="EXU77" s="629"/>
      <c r="EXV77" s="629"/>
      <c r="EXW77" s="629"/>
      <c r="EXX77" s="629"/>
      <c r="EXY77" s="629"/>
      <c r="EXZ77" s="629"/>
      <c r="EYA77" s="629"/>
      <c r="EYB77" s="629"/>
      <c r="EYC77" s="629"/>
      <c r="EYD77" s="629"/>
      <c r="EYE77" s="629"/>
      <c r="EYF77" s="629"/>
      <c r="EYG77" s="629"/>
      <c r="EYH77" s="629"/>
      <c r="EYI77" s="629"/>
      <c r="EYJ77" s="629"/>
      <c r="EYK77" s="629"/>
      <c r="EYL77" s="629"/>
      <c r="EYM77" s="629"/>
      <c r="EYN77" s="629"/>
      <c r="EYO77" s="629"/>
      <c r="EYP77" s="629"/>
      <c r="EYQ77" s="629"/>
      <c r="EYR77" s="629"/>
      <c r="EYS77" s="629"/>
      <c r="EYT77" s="629"/>
      <c r="EYU77" s="629"/>
      <c r="EYV77" s="629"/>
      <c r="EYW77" s="629"/>
      <c r="EYX77" s="629"/>
      <c r="EYY77" s="629"/>
      <c r="EYZ77" s="629"/>
      <c r="EZA77" s="629"/>
      <c r="EZB77" s="629"/>
      <c r="EZC77" s="629"/>
      <c r="EZD77" s="629"/>
      <c r="EZE77" s="629"/>
      <c r="EZF77" s="629"/>
      <c r="EZG77" s="629"/>
      <c r="EZH77" s="629"/>
      <c r="EZI77" s="629"/>
      <c r="EZJ77" s="629"/>
      <c r="EZK77" s="629"/>
      <c r="EZL77" s="629"/>
      <c r="EZM77" s="629"/>
      <c r="EZN77" s="629"/>
      <c r="EZO77" s="629"/>
      <c r="EZP77" s="629"/>
      <c r="EZQ77" s="629"/>
      <c r="EZR77" s="629"/>
      <c r="EZS77" s="629"/>
      <c r="EZT77" s="629"/>
      <c r="EZU77" s="629"/>
      <c r="EZV77" s="629"/>
      <c r="EZW77" s="629"/>
      <c r="EZX77" s="629"/>
      <c r="EZY77" s="629"/>
      <c r="EZZ77" s="629"/>
      <c r="FAA77" s="629"/>
      <c r="FAB77" s="629"/>
      <c r="FAC77" s="629"/>
      <c r="FAD77" s="629"/>
      <c r="FAE77" s="629"/>
      <c r="FAF77" s="629"/>
      <c r="FAG77" s="629"/>
      <c r="FAH77" s="629"/>
      <c r="FAI77" s="629"/>
      <c r="FAJ77" s="629"/>
      <c r="FAK77" s="629"/>
      <c r="FAL77" s="629"/>
      <c r="FAM77" s="629"/>
      <c r="FAN77" s="629"/>
      <c r="FAO77" s="629"/>
      <c r="FAP77" s="629"/>
      <c r="FAQ77" s="629"/>
      <c r="FAR77" s="629"/>
      <c r="FAS77" s="629"/>
      <c r="FAT77" s="629"/>
      <c r="FAU77" s="629"/>
      <c r="FAV77" s="629"/>
      <c r="FAW77" s="629"/>
      <c r="FAX77" s="629"/>
      <c r="FAY77" s="629"/>
      <c r="FAZ77" s="629"/>
      <c r="FBA77" s="629"/>
      <c r="FBB77" s="629"/>
      <c r="FBC77" s="629"/>
      <c r="FBD77" s="629"/>
      <c r="FBE77" s="629"/>
      <c r="FBF77" s="629"/>
      <c r="FBG77" s="629"/>
      <c r="FBH77" s="629"/>
      <c r="FBI77" s="629"/>
      <c r="FBJ77" s="629"/>
      <c r="FBK77" s="629"/>
      <c r="FBL77" s="629"/>
      <c r="FBM77" s="629"/>
      <c r="FBN77" s="629"/>
      <c r="FBO77" s="629"/>
      <c r="FBP77" s="629"/>
      <c r="FBQ77" s="629"/>
      <c r="FBR77" s="629"/>
      <c r="FBS77" s="629"/>
      <c r="FBT77" s="629"/>
      <c r="FBU77" s="629"/>
      <c r="FBV77" s="629"/>
      <c r="FBW77" s="629"/>
      <c r="FBX77" s="629"/>
      <c r="FBY77" s="629"/>
      <c r="FBZ77" s="629"/>
      <c r="FCA77" s="629"/>
      <c r="FCB77" s="629"/>
      <c r="FCC77" s="629"/>
      <c r="FCD77" s="629"/>
      <c r="FCE77" s="629"/>
      <c r="FCF77" s="629"/>
      <c r="FCG77" s="629"/>
      <c r="FCH77" s="629"/>
      <c r="FCI77" s="629"/>
      <c r="FCJ77" s="629"/>
      <c r="FCK77" s="629"/>
      <c r="FCL77" s="629"/>
      <c r="FCM77" s="629"/>
      <c r="FCN77" s="629"/>
      <c r="FCO77" s="629"/>
      <c r="FCP77" s="629"/>
      <c r="FCQ77" s="629"/>
      <c r="FCR77" s="629"/>
      <c r="FCS77" s="629"/>
      <c r="FCT77" s="629"/>
      <c r="FCU77" s="629"/>
      <c r="FCV77" s="629"/>
      <c r="FCW77" s="629"/>
      <c r="FCX77" s="629"/>
      <c r="FCY77" s="629"/>
      <c r="FCZ77" s="629"/>
      <c r="FDA77" s="629"/>
      <c r="FDB77" s="629"/>
      <c r="FDC77" s="629"/>
      <c r="FDD77" s="629"/>
      <c r="FDE77" s="629"/>
      <c r="FDF77" s="629"/>
      <c r="FDG77" s="629"/>
      <c r="FDH77" s="629"/>
      <c r="FDI77" s="629"/>
      <c r="FDJ77" s="629"/>
      <c r="FDK77" s="629"/>
      <c r="FDL77" s="629"/>
      <c r="FDM77" s="629"/>
      <c r="FDN77" s="629"/>
      <c r="FDO77" s="629"/>
      <c r="FDP77" s="629"/>
      <c r="FDQ77" s="629"/>
      <c r="FDR77" s="629"/>
      <c r="FDS77" s="629"/>
      <c r="FDT77" s="629"/>
      <c r="FDU77" s="629"/>
      <c r="FDV77" s="629"/>
      <c r="FDW77" s="629"/>
      <c r="FDX77" s="629"/>
      <c r="FDY77" s="629"/>
      <c r="FDZ77" s="629"/>
      <c r="FEA77" s="629"/>
      <c r="FEB77" s="629"/>
      <c r="FEC77" s="629"/>
      <c r="FED77" s="629"/>
      <c r="FEE77" s="629"/>
      <c r="FEF77" s="629"/>
      <c r="FEG77" s="629"/>
      <c r="FEH77" s="629"/>
      <c r="FEI77" s="629"/>
      <c r="FEJ77" s="629"/>
      <c r="FEK77" s="629"/>
      <c r="FEL77" s="629"/>
      <c r="FEM77" s="629"/>
      <c r="FEN77" s="629"/>
      <c r="FEO77" s="629"/>
      <c r="FEP77" s="629"/>
      <c r="FEQ77" s="629"/>
      <c r="FER77" s="629"/>
      <c r="FES77" s="629"/>
      <c r="FET77" s="629"/>
      <c r="FEU77" s="629"/>
      <c r="FEV77" s="629"/>
      <c r="FEW77" s="629"/>
      <c r="FEX77" s="629"/>
      <c r="FEY77" s="629"/>
      <c r="FEZ77" s="629"/>
      <c r="FFA77" s="629"/>
      <c r="FFB77" s="629"/>
      <c r="FFC77" s="629"/>
      <c r="FFD77" s="629"/>
      <c r="FFE77" s="629"/>
      <c r="FFF77" s="629"/>
      <c r="FFG77" s="629"/>
      <c r="FFH77" s="629"/>
      <c r="FFI77" s="629"/>
      <c r="FFJ77" s="629"/>
      <c r="FFK77" s="629"/>
      <c r="FFL77" s="629"/>
      <c r="FFM77" s="629"/>
      <c r="FFN77" s="629"/>
      <c r="FFO77" s="629"/>
      <c r="FFP77" s="629"/>
      <c r="FFQ77" s="629"/>
      <c r="FFR77" s="629"/>
      <c r="FFS77" s="629"/>
      <c r="FFT77" s="629"/>
      <c r="FFU77" s="629"/>
      <c r="FFV77" s="629"/>
      <c r="FFW77" s="629"/>
      <c r="FFX77" s="629"/>
      <c r="FFY77" s="629"/>
      <c r="FFZ77" s="629"/>
      <c r="FGA77" s="629"/>
      <c r="FGB77" s="629"/>
      <c r="FGC77" s="629"/>
      <c r="FGD77" s="629"/>
      <c r="FGE77" s="629"/>
      <c r="FGF77" s="629"/>
      <c r="FGG77" s="629"/>
      <c r="FGH77" s="629"/>
      <c r="FGI77" s="629"/>
      <c r="FGJ77" s="629"/>
      <c r="FGK77" s="629"/>
      <c r="FGL77" s="629"/>
      <c r="FGM77" s="629"/>
      <c r="FGN77" s="629"/>
      <c r="FGO77" s="629"/>
      <c r="FGP77" s="629"/>
      <c r="FGQ77" s="629"/>
      <c r="FGR77" s="629"/>
      <c r="FGS77" s="629"/>
      <c r="FGT77" s="629"/>
      <c r="FGU77" s="629"/>
      <c r="FGV77" s="629"/>
      <c r="FGW77" s="629"/>
      <c r="FGX77" s="629"/>
      <c r="FGY77" s="629"/>
      <c r="FGZ77" s="629"/>
      <c r="FHA77" s="629"/>
      <c r="FHB77" s="629"/>
      <c r="FHC77" s="629"/>
      <c r="FHD77" s="629"/>
      <c r="FHE77" s="629"/>
      <c r="FHF77" s="629"/>
      <c r="FHG77" s="629"/>
      <c r="FHH77" s="629"/>
      <c r="FHI77" s="629"/>
      <c r="FHJ77" s="629"/>
      <c r="FHK77" s="629"/>
      <c r="FHL77" s="629"/>
      <c r="FHM77" s="629"/>
      <c r="FHN77" s="629"/>
      <c r="FHO77" s="629"/>
      <c r="FHP77" s="629"/>
      <c r="FHQ77" s="629"/>
      <c r="FHR77" s="629"/>
      <c r="FHS77" s="629"/>
      <c r="FHT77" s="629"/>
      <c r="FHU77" s="629"/>
      <c r="FHV77" s="629"/>
      <c r="FHW77" s="629"/>
      <c r="FHX77" s="629"/>
      <c r="FHY77" s="629"/>
      <c r="FHZ77" s="629"/>
      <c r="FIA77" s="629"/>
      <c r="FIB77" s="629"/>
      <c r="FIC77" s="629"/>
      <c r="FID77" s="629"/>
      <c r="FIE77" s="629"/>
      <c r="FIF77" s="629"/>
      <c r="FIG77" s="629"/>
      <c r="FIH77" s="629"/>
      <c r="FII77" s="629"/>
      <c r="FIJ77" s="629"/>
      <c r="FIK77" s="629"/>
      <c r="FIL77" s="629"/>
      <c r="FIM77" s="629"/>
      <c r="FIN77" s="629"/>
      <c r="FIO77" s="629"/>
      <c r="FIP77" s="629"/>
      <c r="FIQ77" s="629"/>
      <c r="FIR77" s="629"/>
      <c r="FIS77" s="629"/>
      <c r="FIT77" s="629"/>
      <c r="FIU77" s="629"/>
      <c r="FIV77" s="629"/>
      <c r="FIW77" s="629"/>
      <c r="FIX77" s="629"/>
      <c r="FIY77" s="629"/>
      <c r="FIZ77" s="629"/>
      <c r="FJA77" s="629"/>
      <c r="FJB77" s="629"/>
      <c r="FJC77" s="629"/>
      <c r="FJD77" s="629"/>
      <c r="FJE77" s="629"/>
      <c r="FJF77" s="629"/>
      <c r="FJG77" s="629"/>
      <c r="FJH77" s="629"/>
      <c r="FJI77" s="629"/>
      <c r="FJJ77" s="629"/>
      <c r="FJK77" s="629"/>
      <c r="FJL77" s="629"/>
      <c r="FJM77" s="629"/>
      <c r="FJN77" s="629"/>
      <c r="FJO77" s="629"/>
      <c r="FJP77" s="629"/>
      <c r="FJQ77" s="629"/>
      <c r="FJR77" s="629"/>
      <c r="FJS77" s="629"/>
      <c r="FJT77" s="629"/>
      <c r="FJU77" s="629"/>
      <c r="FJV77" s="629"/>
      <c r="FJW77" s="629"/>
      <c r="FJX77" s="629"/>
      <c r="FJY77" s="629"/>
      <c r="FJZ77" s="629"/>
      <c r="FKA77" s="629"/>
      <c r="FKB77" s="629"/>
      <c r="FKC77" s="629"/>
      <c r="FKD77" s="629"/>
      <c r="FKE77" s="629"/>
      <c r="FKF77" s="629"/>
      <c r="FKG77" s="629"/>
      <c r="FKH77" s="629"/>
      <c r="FKI77" s="629"/>
      <c r="FKJ77" s="629"/>
      <c r="FKK77" s="629"/>
      <c r="FKL77" s="629"/>
      <c r="FKM77" s="629"/>
      <c r="FKN77" s="629"/>
      <c r="FKO77" s="629"/>
      <c r="FKP77" s="629"/>
      <c r="FKQ77" s="629"/>
      <c r="FKR77" s="629"/>
      <c r="FKS77" s="629"/>
      <c r="FKT77" s="629"/>
      <c r="FKU77" s="629"/>
      <c r="FKV77" s="629"/>
      <c r="FKW77" s="629"/>
      <c r="FKX77" s="629"/>
      <c r="FKY77" s="629"/>
      <c r="FKZ77" s="629"/>
      <c r="FLA77" s="629"/>
      <c r="FLB77" s="629"/>
      <c r="FLC77" s="629"/>
      <c r="FLD77" s="629"/>
      <c r="FLE77" s="629"/>
      <c r="FLF77" s="629"/>
      <c r="FLG77" s="629"/>
      <c r="FLH77" s="629"/>
      <c r="FLI77" s="629"/>
      <c r="FLJ77" s="629"/>
      <c r="FLK77" s="629"/>
      <c r="FLL77" s="629"/>
      <c r="FLM77" s="629"/>
      <c r="FLN77" s="629"/>
      <c r="FLO77" s="629"/>
      <c r="FLP77" s="629"/>
      <c r="FLQ77" s="629"/>
      <c r="FLR77" s="629"/>
      <c r="FLS77" s="629"/>
      <c r="FLT77" s="629"/>
      <c r="FLU77" s="629"/>
      <c r="FLV77" s="629"/>
      <c r="FLW77" s="629"/>
      <c r="FLX77" s="629"/>
      <c r="FLY77" s="629"/>
      <c r="FLZ77" s="629"/>
      <c r="FMA77" s="629"/>
      <c r="FMB77" s="629"/>
      <c r="FMC77" s="629"/>
      <c r="FMD77" s="629"/>
      <c r="FME77" s="629"/>
      <c r="FMF77" s="629"/>
      <c r="FMG77" s="629"/>
      <c r="FMH77" s="629"/>
      <c r="FMI77" s="629"/>
      <c r="FMJ77" s="629"/>
      <c r="FMK77" s="629"/>
      <c r="FML77" s="629"/>
      <c r="FMM77" s="629"/>
      <c r="FMN77" s="629"/>
      <c r="FMO77" s="629"/>
      <c r="FMP77" s="629"/>
      <c r="FMQ77" s="629"/>
      <c r="FMR77" s="629"/>
      <c r="FMS77" s="629"/>
      <c r="FMT77" s="629"/>
      <c r="FMU77" s="629"/>
      <c r="FMV77" s="629"/>
      <c r="FMW77" s="629"/>
      <c r="FMX77" s="629"/>
      <c r="FMY77" s="629"/>
      <c r="FMZ77" s="629"/>
      <c r="FNA77" s="629"/>
      <c r="FNB77" s="629"/>
      <c r="FNC77" s="629"/>
      <c r="FND77" s="629"/>
      <c r="FNE77" s="629"/>
      <c r="FNF77" s="629"/>
      <c r="FNG77" s="629"/>
      <c r="FNH77" s="629"/>
      <c r="FNI77" s="629"/>
      <c r="FNJ77" s="629"/>
      <c r="FNK77" s="629"/>
      <c r="FNL77" s="629"/>
      <c r="FNM77" s="629"/>
      <c r="FNN77" s="629"/>
      <c r="FNO77" s="629"/>
      <c r="FNP77" s="629"/>
      <c r="FNQ77" s="629"/>
      <c r="FNR77" s="629"/>
      <c r="FNS77" s="629"/>
      <c r="FNT77" s="629"/>
      <c r="FNU77" s="629"/>
      <c r="FNV77" s="629"/>
      <c r="FNW77" s="629"/>
      <c r="FNX77" s="629"/>
      <c r="FNY77" s="629"/>
      <c r="FNZ77" s="629"/>
      <c r="FOA77" s="629"/>
      <c r="FOB77" s="629"/>
      <c r="FOC77" s="629"/>
      <c r="FOD77" s="629"/>
      <c r="FOE77" s="629"/>
      <c r="FOF77" s="629"/>
      <c r="FOG77" s="629"/>
      <c r="FOH77" s="629"/>
      <c r="FOI77" s="629"/>
      <c r="FOJ77" s="629"/>
      <c r="FOK77" s="629"/>
      <c r="FOL77" s="629"/>
      <c r="FOM77" s="629"/>
      <c r="FON77" s="629"/>
      <c r="FOO77" s="629"/>
      <c r="FOP77" s="629"/>
      <c r="FOQ77" s="629"/>
      <c r="FOR77" s="629"/>
      <c r="FOS77" s="629"/>
      <c r="FOT77" s="629"/>
      <c r="FOU77" s="629"/>
      <c r="FOV77" s="629"/>
      <c r="FOW77" s="629"/>
      <c r="FOX77" s="629"/>
      <c r="FOY77" s="629"/>
      <c r="FOZ77" s="629"/>
      <c r="FPA77" s="629"/>
      <c r="FPB77" s="629"/>
      <c r="FPC77" s="629"/>
      <c r="FPD77" s="629"/>
      <c r="FPE77" s="629"/>
      <c r="FPF77" s="629"/>
      <c r="FPG77" s="629"/>
      <c r="FPH77" s="629"/>
      <c r="FPI77" s="629"/>
      <c r="FPJ77" s="629"/>
      <c r="FPK77" s="629"/>
      <c r="FPL77" s="629"/>
      <c r="FPM77" s="629"/>
      <c r="FPN77" s="629"/>
      <c r="FPO77" s="629"/>
      <c r="FPP77" s="629"/>
      <c r="FPQ77" s="629"/>
      <c r="FPR77" s="629"/>
      <c r="FPS77" s="629"/>
      <c r="FPT77" s="629"/>
      <c r="FPU77" s="629"/>
      <c r="FPV77" s="629"/>
      <c r="FPW77" s="629"/>
      <c r="FPX77" s="629"/>
      <c r="FPY77" s="629"/>
      <c r="FPZ77" s="629"/>
      <c r="FQA77" s="629"/>
      <c r="FQB77" s="629"/>
      <c r="FQC77" s="629"/>
      <c r="FQD77" s="629"/>
      <c r="FQE77" s="629"/>
      <c r="FQF77" s="629"/>
      <c r="FQG77" s="629"/>
      <c r="FQH77" s="629"/>
      <c r="FQI77" s="629"/>
      <c r="FQJ77" s="629"/>
      <c r="FQK77" s="629"/>
      <c r="FQL77" s="629"/>
      <c r="FQM77" s="629"/>
      <c r="FQN77" s="629"/>
      <c r="FQO77" s="629"/>
      <c r="FQP77" s="629"/>
      <c r="FQQ77" s="629"/>
      <c r="FQR77" s="629"/>
      <c r="FQS77" s="629"/>
      <c r="FQT77" s="629"/>
      <c r="FQU77" s="629"/>
      <c r="FQV77" s="629"/>
      <c r="FQW77" s="629"/>
      <c r="FQX77" s="629"/>
      <c r="FQY77" s="629"/>
      <c r="FQZ77" s="629"/>
      <c r="FRA77" s="629"/>
      <c r="FRB77" s="629"/>
      <c r="FRC77" s="629"/>
      <c r="FRD77" s="629"/>
      <c r="FRE77" s="629"/>
      <c r="FRF77" s="629"/>
      <c r="FRG77" s="629"/>
      <c r="FRH77" s="629"/>
      <c r="FRI77" s="629"/>
      <c r="FRJ77" s="629"/>
      <c r="FRK77" s="629"/>
      <c r="FRL77" s="629"/>
      <c r="FRM77" s="629"/>
      <c r="FRN77" s="629"/>
      <c r="FRO77" s="629"/>
      <c r="FRP77" s="629"/>
      <c r="FRQ77" s="629"/>
      <c r="FRR77" s="629"/>
      <c r="FRS77" s="629"/>
      <c r="FRT77" s="629"/>
      <c r="FRU77" s="629"/>
      <c r="FRV77" s="629"/>
      <c r="FRW77" s="629"/>
      <c r="FRX77" s="629"/>
      <c r="FRY77" s="629"/>
      <c r="FRZ77" s="629"/>
      <c r="FSA77" s="629"/>
      <c r="FSB77" s="629"/>
      <c r="FSC77" s="629"/>
      <c r="FSD77" s="629"/>
      <c r="FSE77" s="629"/>
      <c r="FSF77" s="629"/>
      <c r="FSG77" s="629"/>
      <c r="FSH77" s="629"/>
      <c r="FSI77" s="629"/>
      <c r="FSJ77" s="629"/>
      <c r="FSK77" s="629"/>
      <c r="FSL77" s="629"/>
      <c r="FSM77" s="629"/>
      <c r="FSN77" s="629"/>
      <c r="FSO77" s="629"/>
      <c r="FSP77" s="629"/>
      <c r="FSQ77" s="629"/>
      <c r="FSR77" s="629"/>
      <c r="FSS77" s="629"/>
      <c r="FST77" s="629"/>
      <c r="FSU77" s="629"/>
      <c r="FSV77" s="629"/>
      <c r="FSW77" s="629"/>
      <c r="FSX77" s="629"/>
      <c r="FSY77" s="629"/>
      <c r="FSZ77" s="629"/>
      <c r="FTA77" s="629"/>
      <c r="FTB77" s="629"/>
      <c r="FTC77" s="629"/>
      <c r="FTD77" s="629"/>
      <c r="FTE77" s="629"/>
      <c r="FTF77" s="629"/>
      <c r="FTG77" s="629"/>
      <c r="FTH77" s="629"/>
      <c r="FTI77" s="629"/>
      <c r="FTJ77" s="629"/>
      <c r="FTK77" s="629"/>
      <c r="FTL77" s="629"/>
      <c r="FTM77" s="629"/>
      <c r="FTN77" s="629"/>
      <c r="FTO77" s="629"/>
      <c r="FTP77" s="629"/>
      <c r="FTQ77" s="629"/>
      <c r="FTR77" s="629"/>
      <c r="FTS77" s="629"/>
      <c r="FTT77" s="629"/>
      <c r="FTU77" s="629"/>
      <c r="FTV77" s="629"/>
      <c r="FTW77" s="629"/>
      <c r="FTX77" s="629"/>
      <c r="FTY77" s="629"/>
      <c r="FTZ77" s="629"/>
      <c r="FUA77" s="629"/>
      <c r="FUB77" s="629"/>
      <c r="FUC77" s="629"/>
      <c r="FUD77" s="629"/>
      <c r="FUE77" s="629"/>
      <c r="FUF77" s="629"/>
      <c r="FUG77" s="629"/>
      <c r="FUH77" s="629"/>
      <c r="FUI77" s="629"/>
      <c r="FUJ77" s="629"/>
      <c r="FUK77" s="629"/>
      <c r="FUL77" s="629"/>
      <c r="FUM77" s="629"/>
      <c r="FUN77" s="629"/>
      <c r="FUO77" s="629"/>
      <c r="FUP77" s="629"/>
      <c r="FUQ77" s="629"/>
      <c r="FUR77" s="629"/>
      <c r="FUS77" s="629"/>
      <c r="FUT77" s="629"/>
      <c r="FUU77" s="629"/>
      <c r="FUV77" s="629"/>
      <c r="FUW77" s="629"/>
      <c r="FUX77" s="629"/>
      <c r="FUY77" s="629"/>
      <c r="FUZ77" s="629"/>
      <c r="FVA77" s="629"/>
      <c r="FVB77" s="629"/>
      <c r="FVC77" s="629"/>
      <c r="FVD77" s="629"/>
      <c r="FVE77" s="629"/>
      <c r="FVF77" s="629"/>
      <c r="FVG77" s="629"/>
      <c r="FVH77" s="629"/>
      <c r="FVI77" s="629"/>
      <c r="FVJ77" s="629"/>
      <c r="FVK77" s="629"/>
      <c r="FVL77" s="629"/>
      <c r="FVM77" s="629"/>
      <c r="FVN77" s="629"/>
      <c r="FVO77" s="629"/>
      <c r="FVP77" s="629"/>
      <c r="FVQ77" s="629"/>
      <c r="FVR77" s="629"/>
      <c r="FVS77" s="629"/>
      <c r="FVT77" s="629"/>
      <c r="FVU77" s="629"/>
      <c r="FVV77" s="629"/>
      <c r="FVW77" s="629"/>
      <c r="FVX77" s="629"/>
      <c r="FVY77" s="629"/>
      <c r="FVZ77" s="629"/>
      <c r="FWA77" s="629"/>
      <c r="FWB77" s="629"/>
      <c r="FWC77" s="629"/>
      <c r="FWD77" s="629"/>
      <c r="FWE77" s="629"/>
      <c r="FWF77" s="629"/>
      <c r="FWG77" s="629"/>
      <c r="FWH77" s="629"/>
      <c r="FWI77" s="629"/>
      <c r="FWJ77" s="629"/>
      <c r="FWK77" s="629"/>
      <c r="FWL77" s="629"/>
      <c r="FWM77" s="629"/>
      <c r="FWN77" s="629"/>
      <c r="FWO77" s="629"/>
      <c r="FWP77" s="629"/>
      <c r="FWQ77" s="629"/>
      <c r="FWR77" s="629"/>
      <c r="FWS77" s="629"/>
      <c r="FWT77" s="629"/>
      <c r="FWU77" s="629"/>
      <c r="FWV77" s="629"/>
      <c r="FWW77" s="629"/>
      <c r="FWX77" s="629"/>
      <c r="FWY77" s="629"/>
      <c r="FWZ77" s="629"/>
      <c r="FXA77" s="629"/>
      <c r="FXB77" s="629"/>
      <c r="FXC77" s="629"/>
      <c r="FXD77" s="629"/>
      <c r="FXE77" s="629"/>
      <c r="FXF77" s="629"/>
      <c r="FXG77" s="629"/>
      <c r="FXH77" s="629"/>
      <c r="FXI77" s="629"/>
      <c r="FXJ77" s="629"/>
      <c r="FXK77" s="629"/>
      <c r="FXL77" s="629"/>
      <c r="FXM77" s="629"/>
      <c r="FXN77" s="629"/>
      <c r="FXO77" s="629"/>
      <c r="FXP77" s="629"/>
      <c r="FXQ77" s="629"/>
      <c r="FXR77" s="629"/>
      <c r="FXS77" s="629"/>
      <c r="FXT77" s="629"/>
      <c r="FXU77" s="629"/>
      <c r="FXV77" s="629"/>
      <c r="FXW77" s="629"/>
      <c r="FXX77" s="629"/>
      <c r="FXY77" s="629"/>
      <c r="FXZ77" s="629"/>
      <c r="FYA77" s="629"/>
      <c r="FYB77" s="629"/>
      <c r="FYC77" s="629"/>
      <c r="FYD77" s="629"/>
      <c r="FYE77" s="629"/>
      <c r="FYF77" s="629"/>
      <c r="FYG77" s="629"/>
      <c r="FYH77" s="629"/>
      <c r="FYI77" s="629"/>
      <c r="FYJ77" s="629"/>
      <c r="FYK77" s="629"/>
      <c r="FYL77" s="629"/>
      <c r="FYM77" s="629"/>
      <c r="FYN77" s="629"/>
      <c r="FYO77" s="629"/>
      <c r="FYP77" s="629"/>
      <c r="FYQ77" s="629"/>
      <c r="FYR77" s="629"/>
      <c r="FYS77" s="629"/>
      <c r="FYT77" s="629"/>
      <c r="FYU77" s="629"/>
      <c r="FYV77" s="629"/>
      <c r="FYW77" s="629"/>
      <c r="FYX77" s="629"/>
      <c r="FYY77" s="629"/>
      <c r="FYZ77" s="629"/>
      <c r="FZA77" s="629"/>
      <c r="FZB77" s="629"/>
      <c r="FZC77" s="629"/>
      <c r="FZD77" s="629"/>
      <c r="FZE77" s="629"/>
      <c r="FZF77" s="629"/>
      <c r="FZG77" s="629"/>
      <c r="FZH77" s="629"/>
      <c r="FZI77" s="629"/>
      <c r="FZJ77" s="629"/>
      <c r="FZK77" s="629"/>
      <c r="FZL77" s="629"/>
      <c r="FZM77" s="629"/>
      <c r="FZN77" s="629"/>
      <c r="FZO77" s="629"/>
      <c r="FZP77" s="629"/>
      <c r="FZQ77" s="629"/>
      <c r="FZR77" s="629"/>
      <c r="FZS77" s="629"/>
      <c r="FZT77" s="629"/>
      <c r="FZU77" s="629"/>
      <c r="FZV77" s="629"/>
      <c r="FZW77" s="629"/>
      <c r="FZX77" s="629"/>
      <c r="FZY77" s="629"/>
      <c r="FZZ77" s="629"/>
      <c r="GAA77" s="629"/>
      <c r="GAB77" s="629"/>
      <c r="GAC77" s="629"/>
      <c r="GAD77" s="629"/>
      <c r="GAE77" s="629"/>
      <c r="GAF77" s="629"/>
      <c r="GAG77" s="629"/>
      <c r="GAH77" s="629"/>
      <c r="GAI77" s="629"/>
      <c r="GAJ77" s="629"/>
      <c r="GAK77" s="629"/>
      <c r="GAL77" s="629"/>
      <c r="GAM77" s="629"/>
      <c r="GAN77" s="629"/>
      <c r="GAO77" s="629"/>
      <c r="GAP77" s="629"/>
      <c r="GAQ77" s="629"/>
      <c r="GAR77" s="629"/>
      <c r="GAS77" s="629"/>
      <c r="GAT77" s="629"/>
      <c r="GAU77" s="629"/>
      <c r="GAV77" s="629"/>
      <c r="GAW77" s="629"/>
      <c r="GAX77" s="629"/>
      <c r="GAY77" s="629"/>
      <c r="GAZ77" s="629"/>
      <c r="GBA77" s="629"/>
      <c r="GBB77" s="629"/>
      <c r="GBC77" s="629"/>
      <c r="GBD77" s="629"/>
      <c r="GBE77" s="629"/>
      <c r="GBF77" s="629"/>
      <c r="GBG77" s="629"/>
      <c r="GBH77" s="629"/>
      <c r="GBI77" s="629"/>
      <c r="GBJ77" s="629"/>
      <c r="GBK77" s="629"/>
      <c r="GBL77" s="629"/>
      <c r="GBM77" s="629"/>
      <c r="GBN77" s="629"/>
      <c r="GBO77" s="629"/>
      <c r="GBP77" s="629"/>
      <c r="GBQ77" s="629"/>
      <c r="GBR77" s="629"/>
      <c r="GBS77" s="629"/>
      <c r="GBT77" s="629"/>
      <c r="GBU77" s="629"/>
      <c r="GBV77" s="629"/>
      <c r="GBW77" s="629"/>
      <c r="GBX77" s="629"/>
      <c r="GBY77" s="629"/>
      <c r="GBZ77" s="629"/>
      <c r="GCA77" s="629"/>
      <c r="GCB77" s="629"/>
      <c r="GCC77" s="629"/>
      <c r="GCD77" s="629"/>
      <c r="GCE77" s="629"/>
      <c r="GCF77" s="629"/>
      <c r="GCG77" s="629"/>
      <c r="GCH77" s="629"/>
      <c r="GCI77" s="629"/>
      <c r="GCJ77" s="629"/>
      <c r="GCK77" s="629"/>
      <c r="GCL77" s="629"/>
      <c r="GCM77" s="629"/>
      <c r="GCN77" s="629"/>
      <c r="GCO77" s="629"/>
      <c r="GCP77" s="629"/>
      <c r="GCQ77" s="629"/>
      <c r="GCR77" s="629"/>
      <c r="GCS77" s="629"/>
      <c r="GCT77" s="629"/>
      <c r="GCU77" s="629"/>
      <c r="GCV77" s="629"/>
      <c r="GCW77" s="629"/>
      <c r="GCX77" s="629"/>
      <c r="GCY77" s="629"/>
      <c r="GCZ77" s="629"/>
      <c r="GDA77" s="629"/>
      <c r="GDB77" s="629"/>
      <c r="GDC77" s="629"/>
      <c r="GDD77" s="629"/>
      <c r="GDE77" s="629"/>
      <c r="GDF77" s="629"/>
      <c r="GDG77" s="629"/>
      <c r="GDH77" s="629"/>
      <c r="GDI77" s="629"/>
      <c r="GDJ77" s="629"/>
      <c r="GDK77" s="629"/>
      <c r="GDL77" s="629"/>
      <c r="GDM77" s="629"/>
      <c r="GDN77" s="629"/>
      <c r="GDO77" s="629"/>
      <c r="GDP77" s="629"/>
      <c r="GDQ77" s="629"/>
      <c r="GDR77" s="629"/>
      <c r="GDS77" s="629"/>
      <c r="GDT77" s="629"/>
      <c r="GDU77" s="629"/>
      <c r="GDV77" s="629"/>
      <c r="GDW77" s="629"/>
      <c r="GDX77" s="629"/>
      <c r="GDY77" s="629"/>
      <c r="GDZ77" s="629"/>
      <c r="GEA77" s="629"/>
      <c r="GEB77" s="629"/>
      <c r="GEC77" s="629"/>
      <c r="GED77" s="629"/>
      <c r="GEE77" s="629"/>
      <c r="GEF77" s="629"/>
      <c r="GEG77" s="629"/>
      <c r="GEH77" s="629"/>
      <c r="GEI77" s="629"/>
      <c r="GEJ77" s="629"/>
      <c r="GEK77" s="629"/>
      <c r="GEL77" s="629"/>
      <c r="GEM77" s="629"/>
      <c r="GEN77" s="629"/>
      <c r="GEO77" s="629"/>
      <c r="GEP77" s="629"/>
      <c r="GEQ77" s="629"/>
      <c r="GER77" s="629"/>
      <c r="GES77" s="629"/>
      <c r="GET77" s="629"/>
      <c r="GEU77" s="629"/>
      <c r="GEV77" s="629"/>
      <c r="GEW77" s="629"/>
      <c r="GEX77" s="629"/>
      <c r="GEY77" s="629"/>
      <c r="GEZ77" s="629"/>
      <c r="GFA77" s="629"/>
      <c r="GFB77" s="629"/>
      <c r="GFC77" s="629"/>
      <c r="GFD77" s="629"/>
      <c r="GFE77" s="629"/>
      <c r="GFF77" s="629"/>
      <c r="GFG77" s="629"/>
      <c r="GFH77" s="629"/>
      <c r="GFI77" s="629"/>
      <c r="GFJ77" s="629"/>
      <c r="GFK77" s="629"/>
      <c r="GFL77" s="629"/>
      <c r="GFM77" s="629"/>
      <c r="GFN77" s="629"/>
      <c r="GFO77" s="629"/>
      <c r="GFP77" s="629"/>
      <c r="GFQ77" s="629"/>
      <c r="GFR77" s="629"/>
      <c r="GFS77" s="629"/>
      <c r="GFT77" s="629"/>
      <c r="GFU77" s="629"/>
      <c r="GFV77" s="629"/>
      <c r="GFW77" s="629"/>
      <c r="GFX77" s="629"/>
      <c r="GFY77" s="629"/>
      <c r="GFZ77" s="629"/>
      <c r="GGA77" s="629"/>
      <c r="GGB77" s="629"/>
      <c r="GGC77" s="629"/>
      <c r="GGD77" s="629"/>
      <c r="GGE77" s="629"/>
      <c r="GGF77" s="629"/>
      <c r="GGG77" s="629"/>
      <c r="GGH77" s="629"/>
      <c r="GGI77" s="629"/>
      <c r="GGJ77" s="629"/>
      <c r="GGK77" s="629"/>
      <c r="GGL77" s="629"/>
      <c r="GGM77" s="629"/>
      <c r="GGN77" s="629"/>
      <c r="GGO77" s="629"/>
      <c r="GGP77" s="629"/>
      <c r="GGQ77" s="629"/>
      <c r="GGR77" s="629"/>
      <c r="GGS77" s="629"/>
      <c r="GGT77" s="629"/>
      <c r="GGU77" s="629"/>
      <c r="GGV77" s="629"/>
      <c r="GGW77" s="629"/>
      <c r="GGX77" s="629"/>
      <c r="GGY77" s="629"/>
      <c r="GGZ77" s="629"/>
      <c r="GHA77" s="629"/>
      <c r="GHB77" s="629"/>
      <c r="GHC77" s="629"/>
      <c r="GHD77" s="629"/>
      <c r="GHE77" s="629"/>
      <c r="GHF77" s="629"/>
      <c r="GHG77" s="629"/>
      <c r="GHH77" s="629"/>
      <c r="GHI77" s="629"/>
      <c r="GHJ77" s="629"/>
      <c r="GHK77" s="629"/>
      <c r="GHL77" s="629"/>
      <c r="GHM77" s="629"/>
      <c r="GHN77" s="629"/>
      <c r="GHO77" s="629"/>
      <c r="GHP77" s="629"/>
      <c r="GHQ77" s="629"/>
      <c r="GHR77" s="629"/>
      <c r="GHS77" s="629"/>
      <c r="GHT77" s="629"/>
      <c r="GHU77" s="629"/>
      <c r="GHV77" s="629"/>
      <c r="GHW77" s="629"/>
      <c r="GHX77" s="629"/>
      <c r="GHY77" s="629"/>
      <c r="GHZ77" s="629"/>
      <c r="GIA77" s="629"/>
      <c r="GIB77" s="629"/>
      <c r="GIC77" s="629"/>
      <c r="GID77" s="629"/>
      <c r="GIE77" s="629"/>
      <c r="GIF77" s="629"/>
      <c r="GIG77" s="629"/>
      <c r="GIH77" s="629"/>
      <c r="GII77" s="629"/>
      <c r="GIJ77" s="629"/>
      <c r="GIK77" s="629"/>
      <c r="GIL77" s="629"/>
      <c r="GIM77" s="629"/>
      <c r="GIN77" s="629"/>
      <c r="GIO77" s="629"/>
      <c r="GIP77" s="629"/>
      <c r="GIQ77" s="629"/>
      <c r="GIR77" s="629"/>
      <c r="GIS77" s="629"/>
      <c r="GIT77" s="629"/>
      <c r="GIU77" s="629"/>
      <c r="GIV77" s="629"/>
      <c r="GIW77" s="629"/>
      <c r="GIX77" s="629"/>
      <c r="GIY77" s="629"/>
      <c r="GIZ77" s="629"/>
      <c r="GJA77" s="629"/>
      <c r="GJB77" s="629"/>
      <c r="GJC77" s="629"/>
      <c r="GJD77" s="629"/>
      <c r="GJE77" s="629"/>
      <c r="GJF77" s="629"/>
      <c r="GJG77" s="629"/>
      <c r="GJH77" s="629"/>
      <c r="GJI77" s="629"/>
      <c r="GJJ77" s="629"/>
      <c r="GJK77" s="629"/>
      <c r="GJL77" s="629"/>
      <c r="GJM77" s="629"/>
      <c r="GJN77" s="629"/>
      <c r="GJO77" s="629"/>
      <c r="GJP77" s="629"/>
      <c r="GJQ77" s="629"/>
      <c r="GJR77" s="629"/>
      <c r="GJS77" s="629"/>
      <c r="GJT77" s="629"/>
      <c r="GJU77" s="629"/>
      <c r="GJV77" s="629"/>
      <c r="GJW77" s="629"/>
      <c r="GJX77" s="629"/>
      <c r="GJY77" s="629"/>
      <c r="GJZ77" s="629"/>
      <c r="GKA77" s="629"/>
      <c r="GKB77" s="629"/>
      <c r="GKC77" s="629"/>
      <c r="GKD77" s="629"/>
      <c r="GKE77" s="629"/>
      <c r="GKF77" s="629"/>
      <c r="GKG77" s="629"/>
      <c r="GKH77" s="629"/>
      <c r="GKI77" s="629"/>
      <c r="GKJ77" s="629"/>
      <c r="GKK77" s="629"/>
      <c r="GKL77" s="629"/>
      <c r="GKM77" s="629"/>
      <c r="GKN77" s="629"/>
      <c r="GKO77" s="629"/>
      <c r="GKP77" s="629"/>
      <c r="GKQ77" s="629"/>
      <c r="GKR77" s="629"/>
      <c r="GKS77" s="629"/>
      <c r="GKT77" s="629"/>
      <c r="GKU77" s="629"/>
      <c r="GKV77" s="629"/>
      <c r="GKW77" s="629"/>
      <c r="GKX77" s="629"/>
      <c r="GKY77" s="629"/>
      <c r="GKZ77" s="629"/>
      <c r="GLA77" s="629"/>
      <c r="GLB77" s="629"/>
      <c r="GLC77" s="629"/>
      <c r="GLD77" s="629"/>
      <c r="GLE77" s="629"/>
      <c r="GLF77" s="629"/>
      <c r="GLG77" s="629"/>
      <c r="GLH77" s="629"/>
      <c r="GLI77" s="629"/>
      <c r="GLJ77" s="629"/>
      <c r="GLK77" s="629"/>
      <c r="GLL77" s="629"/>
      <c r="GLM77" s="629"/>
      <c r="GLN77" s="629"/>
      <c r="GLO77" s="629"/>
      <c r="GLP77" s="629"/>
      <c r="GLQ77" s="629"/>
      <c r="GLR77" s="629"/>
      <c r="GLS77" s="629"/>
      <c r="GLT77" s="629"/>
      <c r="GLU77" s="629"/>
      <c r="GLV77" s="629"/>
      <c r="GLW77" s="629"/>
      <c r="GLX77" s="629"/>
      <c r="GLY77" s="629"/>
      <c r="GLZ77" s="629"/>
      <c r="GMA77" s="629"/>
      <c r="GMB77" s="629"/>
      <c r="GMC77" s="629"/>
      <c r="GMD77" s="629"/>
      <c r="GME77" s="629"/>
      <c r="GMF77" s="629"/>
      <c r="GMG77" s="629"/>
      <c r="GMH77" s="629"/>
      <c r="GMI77" s="629"/>
      <c r="GMJ77" s="629"/>
      <c r="GMK77" s="629"/>
      <c r="GML77" s="629"/>
      <c r="GMM77" s="629"/>
      <c r="GMN77" s="629"/>
      <c r="GMO77" s="629"/>
      <c r="GMP77" s="629"/>
      <c r="GMQ77" s="629"/>
      <c r="GMR77" s="629"/>
      <c r="GMS77" s="629"/>
      <c r="GMT77" s="629"/>
      <c r="GMU77" s="629"/>
      <c r="GMV77" s="629"/>
      <c r="GMW77" s="629"/>
      <c r="GMX77" s="629"/>
      <c r="GMY77" s="629"/>
      <c r="GMZ77" s="629"/>
      <c r="GNA77" s="629"/>
      <c r="GNB77" s="629"/>
      <c r="GNC77" s="629"/>
      <c r="GND77" s="629"/>
      <c r="GNE77" s="629"/>
      <c r="GNF77" s="629"/>
      <c r="GNG77" s="629"/>
      <c r="GNH77" s="629"/>
      <c r="GNI77" s="629"/>
      <c r="GNJ77" s="629"/>
      <c r="GNK77" s="629"/>
      <c r="GNL77" s="629"/>
      <c r="GNM77" s="629"/>
      <c r="GNN77" s="629"/>
      <c r="GNO77" s="629"/>
      <c r="GNP77" s="629"/>
      <c r="GNQ77" s="629"/>
      <c r="GNR77" s="629"/>
      <c r="GNS77" s="629"/>
      <c r="GNT77" s="629"/>
      <c r="GNU77" s="629"/>
      <c r="GNV77" s="629"/>
      <c r="GNW77" s="629"/>
      <c r="GNX77" s="629"/>
      <c r="GNY77" s="629"/>
      <c r="GNZ77" s="629"/>
      <c r="GOA77" s="629"/>
      <c r="GOB77" s="629"/>
      <c r="GOC77" s="629"/>
      <c r="GOD77" s="629"/>
      <c r="GOE77" s="629"/>
      <c r="GOF77" s="629"/>
      <c r="GOG77" s="629"/>
      <c r="GOH77" s="629"/>
      <c r="GOI77" s="629"/>
      <c r="GOJ77" s="629"/>
      <c r="GOK77" s="629"/>
      <c r="GOL77" s="629"/>
      <c r="GOM77" s="629"/>
      <c r="GON77" s="629"/>
      <c r="GOO77" s="629"/>
      <c r="GOP77" s="629"/>
      <c r="GOQ77" s="629"/>
      <c r="GOR77" s="629"/>
      <c r="GOS77" s="629"/>
      <c r="GOT77" s="629"/>
      <c r="GOU77" s="629"/>
      <c r="GOV77" s="629"/>
      <c r="GOW77" s="629"/>
      <c r="GOX77" s="629"/>
      <c r="GOY77" s="629"/>
      <c r="GOZ77" s="629"/>
      <c r="GPA77" s="629"/>
      <c r="GPB77" s="629"/>
      <c r="GPC77" s="629"/>
      <c r="GPD77" s="629"/>
      <c r="GPE77" s="629"/>
      <c r="GPF77" s="629"/>
      <c r="GPG77" s="629"/>
      <c r="GPH77" s="629"/>
      <c r="GPI77" s="629"/>
      <c r="GPJ77" s="629"/>
      <c r="GPK77" s="629"/>
      <c r="GPL77" s="629"/>
      <c r="GPM77" s="629"/>
      <c r="GPN77" s="629"/>
      <c r="GPO77" s="629"/>
      <c r="GPP77" s="629"/>
      <c r="GPQ77" s="629"/>
      <c r="GPR77" s="629"/>
      <c r="GPS77" s="629"/>
      <c r="GPT77" s="629"/>
      <c r="GPU77" s="629"/>
      <c r="GPV77" s="629"/>
      <c r="GPW77" s="629"/>
      <c r="GPX77" s="629"/>
      <c r="GPY77" s="629"/>
      <c r="GPZ77" s="629"/>
      <c r="GQA77" s="629"/>
      <c r="GQB77" s="629"/>
      <c r="GQC77" s="629"/>
      <c r="GQD77" s="629"/>
      <c r="GQE77" s="629"/>
      <c r="GQF77" s="629"/>
      <c r="GQG77" s="629"/>
      <c r="GQH77" s="629"/>
      <c r="GQI77" s="629"/>
      <c r="GQJ77" s="629"/>
      <c r="GQK77" s="629"/>
      <c r="GQL77" s="629"/>
      <c r="GQM77" s="629"/>
      <c r="GQN77" s="629"/>
      <c r="GQO77" s="629"/>
      <c r="GQP77" s="629"/>
      <c r="GQQ77" s="629"/>
      <c r="GQR77" s="629"/>
      <c r="GQS77" s="629"/>
      <c r="GQT77" s="629"/>
      <c r="GQU77" s="629"/>
      <c r="GQV77" s="629"/>
      <c r="GQW77" s="629"/>
      <c r="GQX77" s="629"/>
      <c r="GQY77" s="629"/>
      <c r="GQZ77" s="629"/>
      <c r="GRA77" s="629"/>
      <c r="GRB77" s="629"/>
      <c r="GRC77" s="629"/>
      <c r="GRD77" s="629"/>
      <c r="GRE77" s="629"/>
      <c r="GRF77" s="629"/>
      <c r="GRG77" s="629"/>
      <c r="GRH77" s="629"/>
      <c r="GRI77" s="629"/>
      <c r="GRJ77" s="629"/>
      <c r="GRK77" s="629"/>
      <c r="GRL77" s="629"/>
      <c r="GRM77" s="629"/>
      <c r="GRN77" s="629"/>
      <c r="GRO77" s="629"/>
      <c r="GRP77" s="629"/>
      <c r="GRQ77" s="629"/>
      <c r="GRR77" s="629"/>
      <c r="GRS77" s="629"/>
      <c r="GRT77" s="629"/>
      <c r="GRU77" s="629"/>
      <c r="GRV77" s="629"/>
      <c r="GRW77" s="629"/>
      <c r="GRX77" s="629"/>
      <c r="GRY77" s="629"/>
      <c r="GRZ77" s="629"/>
      <c r="GSA77" s="629"/>
      <c r="GSB77" s="629"/>
      <c r="GSC77" s="629"/>
      <c r="GSD77" s="629"/>
      <c r="GSE77" s="629"/>
      <c r="GSF77" s="629"/>
      <c r="GSG77" s="629"/>
      <c r="GSH77" s="629"/>
      <c r="GSI77" s="629"/>
      <c r="GSJ77" s="629"/>
      <c r="GSK77" s="629"/>
      <c r="GSL77" s="629"/>
      <c r="GSM77" s="629"/>
      <c r="GSN77" s="629"/>
      <c r="GSO77" s="629"/>
      <c r="GSP77" s="629"/>
      <c r="GSQ77" s="629"/>
      <c r="GSR77" s="629"/>
      <c r="GSS77" s="629"/>
      <c r="GST77" s="629"/>
      <c r="GSU77" s="629"/>
      <c r="GSV77" s="629"/>
      <c r="GSW77" s="629"/>
      <c r="GSX77" s="629"/>
      <c r="GSY77" s="629"/>
      <c r="GSZ77" s="629"/>
      <c r="GTA77" s="629"/>
      <c r="GTB77" s="629"/>
      <c r="GTC77" s="629"/>
      <c r="GTD77" s="629"/>
      <c r="GTE77" s="629"/>
      <c r="GTF77" s="629"/>
      <c r="GTG77" s="629"/>
      <c r="GTH77" s="629"/>
      <c r="GTI77" s="629"/>
      <c r="GTJ77" s="629"/>
      <c r="GTK77" s="629"/>
      <c r="GTL77" s="629"/>
      <c r="GTM77" s="629"/>
      <c r="GTN77" s="629"/>
      <c r="GTO77" s="629"/>
      <c r="GTP77" s="629"/>
      <c r="GTQ77" s="629"/>
      <c r="GTR77" s="629"/>
      <c r="GTS77" s="629"/>
      <c r="GTT77" s="629"/>
      <c r="GTU77" s="629"/>
      <c r="GTV77" s="629"/>
      <c r="GTW77" s="629"/>
      <c r="GTX77" s="629"/>
      <c r="GTY77" s="629"/>
      <c r="GTZ77" s="629"/>
      <c r="GUA77" s="629"/>
      <c r="GUB77" s="629"/>
      <c r="GUC77" s="629"/>
      <c r="GUD77" s="629"/>
      <c r="GUE77" s="629"/>
      <c r="GUF77" s="629"/>
      <c r="GUG77" s="629"/>
      <c r="GUH77" s="629"/>
      <c r="GUI77" s="629"/>
      <c r="GUJ77" s="629"/>
      <c r="GUK77" s="629"/>
      <c r="GUL77" s="629"/>
      <c r="GUM77" s="629"/>
      <c r="GUN77" s="629"/>
      <c r="GUO77" s="629"/>
      <c r="GUP77" s="629"/>
      <c r="GUQ77" s="629"/>
      <c r="GUR77" s="629"/>
      <c r="GUS77" s="629"/>
      <c r="GUT77" s="629"/>
      <c r="GUU77" s="629"/>
      <c r="GUV77" s="629"/>
      <c r="GUW77" s="629"/>
      <c r="GUX77" s="629"/>
      <c r="GUY77" s="629"/>
      <c r="GUZ77" s="629"/>
      <c r="GVA77" s="629"/>
      <c r="GVB77" s="629"/>
      <c r="GVC77" s="629"/>
      <c r="GVD77" s="629"/>
      <c r="GVE77" s="629"/>
      <c r="GVF77" s="629"/>
      <c r="GVG77" s="629"/>
      <c r="GVH77" s="629"/>
      <c r="GVI77" s="629"/>
      <c r="GVJ77" s="629"/>
      <c r="GVK77" s="629"/>
      <c r="GVL77" s="629"/>
      <c r="GVM77" s="629"/>
      <c r="GVN77" s="629"/>
      <c r="GVO77" s="629"/>
      <c r="GVP77" s="629"/>
      <c r="GVQ77" s="629"/>
      <c r="GVR77" s="629"/>
      <c r="GVS77" s="629"/>
      <c r="GVT77" s="629"/>
      <c r="GVU77" s="629"/>
      <c r="GVV77" s="629"/>
      <c r="GVW77" s="629"/>
      <c r="GVX77" s="629"/>
      <c r="GVY77" s="629"/>
      <c r="GVZ77" s="629"/>
      <c r="GWA77" s="629"/>
      <c r="GWB77" s="629"/>
      <c r="GWC77" s="629"/>
      <c r="GWD77" s="629"/>
      <c r="GWE77" s="629"/>
      <c r="GWF77" s="629"/>
      <c r="GWG77" s="629"/>
      <c r="GWH77" s="629"/>
      <c r="GWI77" s="629"/>
      <c r="GWJ77" s="629"/>
      <c r="GWK77" s="629"/>
      <c r="GWL77" s="629"/>
      <c r="GWM77" s="629"/>
      <c r="GWN77" s="629"/>
      <c r="GWO77" s="629"/>
      <c r="GWP77" s="629"/>
      <c r="GWQ77" s="629"/>
      <c r="GWR77" s="629"/>
      <c r="GWS77" s="629"/>
      <c r="GWT77" s="629"/>
      <c r="GWU77" s="629"/>
      <c r="GWV77" s="629"/>
      <c r="GWW77" s="629"/>
      <c r="GWX77" s="629"/>
      <c r="GWY77" s="629"/>
      <c r="GWZ77" s="629"/>
      <c r="GXA77" s="629"/>
      <c r="GXB77" s="629"/>
      <c r="GXC77" s="629"/>
      <c r="GXD77" s="629"/>
      <c r="GXE77" s="629"/>
      <c r="GXF77" s="629"/>
      <c r="GXG77" s="629"/>
      <c r="GXH77" s="629"/>
      <c r="GXI77" s="629"/>
      <c r="GXJ77" s="629"/>
      <c r="GXK77" s="629"/>
      <c r="GXL77" s="629"/>
      <c r="GXM77" s="629"/>
      <c r="GXN77" s="629"/>
      <c r="GXO77" s="629"/>
      <c r="GXP77" s="629"/>
      <c r="GXQ77" s="629"/>
      <c r="GXR77" s="629"/>
      <c r="GXS77" s="629"/>
      <c r="GXT77" s="629"/>
      <c r="GXU77" s="629"/>
      <c r="GXV77" s="629"/>
      <c r="GXW77" s="629"/>
      <c r="GXX77" s="629"/>
      <c r="GXY77" s="629"/>
      <c r="GXZ77" s="629"/>
      <c r="GYA77" s="629"/>
      <c r="GYB77" s="629"/>
      <c r="GYC77" s="629"/>
      <c r="GYD77" s="629"/>
      <c r="GYE77" s="629"/>
      <c r="GYF77" s="629"/>
      <c r="GYG77" s="629"/>
      <c r="GYH77" s="629"/>
      <c r="GYI77" s="629"/>
      <c r="GYJ77" s="629"/>
      <c r="GYK77" s="629"/>
      <c r="GYL77" s="629"/>
      <c r="GYM77" s="629"/>
      <c r="GYN77" s="629"/>
      <c r="GYO77" s="629"/>
      <c r="GYP77" s="629"/>
      <c r="GYQ77" s="629"/>
      <c r="GYR77" s="629"/>
      <c r="GYS77" s="629"/>
      <c r="GYT77" s="629"/>
      <c r="GYU77" s="629"/>
      <c r="GYV77" s="629"/>
      <c r="GYW77" s="629"/>
      <c r="GYX77" s="629"/>
      <c r="GYY77" s="629"/>
      <c r="GYZ77" s="629"/>
      <c r="GZA77" s="629"/>
      <c r="GZB77" s="629"/>
      <c r="GZC77" s="629"/>
      <c r="GZD77" s="629"/>
      <c r="GZE77" s="629"/>
      <c r="GZF77" s="629"/>
      <c r="GZG77" s="629"/>
      <c r="GZH77" s="629"/>
      <c r="GZI77" s="629"/>
      <c r="GZJ77" s="629"/>
      <c r="GZK77" s="629"/>
      <c r="GZL77" s="629"/>
      <c r="GZM77" s="629"/>
      <c r="GZN77" s="629"/>
      <c r="GZO77" s="629"/>
      <c r="GZP77" s="629"/>
      <c r="GZQ77" s="629"/>
      <c r="GZR77" s="629"/>
      <c r="GZS77" s="629"/>
      <c r="GZT77" s="629"/>
      <c r="GZU77" s="629"/>
      <c r="GZV77" s="629"/>
      <c r="GZW77" s="629"/>
      <c r="GZX77" s="629"/>
      <c r="GZY77" s="629"/>
      <c r="GZZ77" s="629"/>
      <c r="HAA77" s="629"/>
      <c r="HAB77" s="629"/>
      <c r="HAC77" s="629"/>
      <c r="HAD77" s="629"/>
      <c r="HAE77" s="629"/>
      <c r="HAF77" s="629"/>
      <c r="HAG77" s="629"/>
      <c r="HAH77" s="629"/>
      <c r="HAI77" s="629"/>
      <c r="HAJ77" s="629"/>
      <c r="HAK77" s="629"/>
      <c r="HAL77" s="629"/>
      <c r="HAM77" s="629"/>
      <c r="HAN77" s="629"/>
      <c r="HAO77" s="629"/>
      <c r="HAP77" s="629"/>
      <c r="HAQ77" s="629"/>
      <c r="HAR77" s="629"/>
      <c r="HAS77" s="629"/>
      <c r="HAT77" s="629"/>
      <c r="HAU77" s="629"/>
      <c r="HAV77" s="629"/>
      <c r="HAW77" s="629"/>
      <c r="HAX77" s="629"/>
      <c r="HAY77" s="629"/>
      <c r="HAZ77" s="629"/>
      <c r="HBA77" s="629"/>
      <c r="HBB77" s="629"/>
      <c r="HBC77" s="629"/>
      <c r="HBD77" s="629"/>
      <c r="HBE77" s="629"/>
      <c r="HBF77" s="629"/>
      <c r="HBG77" s="629"/>
      <c r="HBH77" s="629"/>
      <c r="HBI77" s="629"/>
      <c r="HBJ77" s="629"/>
      <c r="HBK77" s="629"/>
      <c r="HBL77" s="629"/>
      <c r="HBM77" s="629"/>
      <c r="HBN77" s="629"/>
      <c r="HBO77" s="629"/>
      <c r="HBP77" s="629"/>
      <c r="HBQ77" s="629"/>
      <c r="HBR77" s="629"/>
      <c r="HBS77" s="629"/>
      <c r="HBT77" s="629"/>
      <c r="HBU77" s="629"/>
      <c r="HBV77" s="629"/>
      <c r="HBW77" s="629"/>
      <c r="HBX77" s="629"/>
      <c r="HBY77" s="629"/>
      <c r="HBZ77" s="629"/>
      <c r="HCA77" s="629"/>
      <c r="HCB77" s="629"/>
      <c r="HCC77" s="629"/>
      <c r="HCD77" s="629"/>
      <c r="HCE77" s="629"/>
      <c r="HCF77" s="629"/>
      <c r="HCG77" s="629"/>
      <c r="HCH77" s="629"/>
      <c r="HCI77" s="629"/>
      <c r="HCJ77" s="629"/>
      <c r="HCK77" s="629"/>
      <c r="HCL77" s="629"/>
      <c r="HCM77" s="629"/>
      <c r="HCN77" s="629"/>
      <c r="HCO77" s="629"/>
      <c r="HCP77" s="629"/>
      <c r="HCQ77" s="629"/>
      <c r="HCR77" s="629"/>
      <c r="HCS77" s="629"/>
      <c r="HCT77" s="629"/>
      <c r="HCU77" s="629"/>
      <c r="HCV77" s="629"/>
      <c r="HCW77" s="629"/>
      <c r="HCX77" s="629"/>
      <c r="HCY77" s="629"/>
      <c r="HCZ77" s="629"/>
      <c r="HDA77" s="629"/>
      <c r="HDB77" s="629"/>
      <c r="HDC77" s="629"/>
      <c r="HDD77" s="629"/>
      <c r="HDE77" s="629"/>
      <c r="HDF77" s="629"/>
      <c r="HDG77" s="629"/>
      <c r="HDH77" s="629"/>
      <c r="HDI77" s="629"/>
      <c r="HDJ77" s="629"/>
      <c r="HDK77" s="629"/>
      <c r="HDL77" s="629"/>
      <c r="HDM77" s="629"/>
      <c r="HDN77" s="629"/>
      <c r="HDO77" s="629"/>
      <c r="HDP77" s="629"/>
      <c r="HDQ77" s="629"/>
      <c r="HDR77" s="629"/>
      <c r="HDS77" s="629"/>
      <c r="HDT77" s="629"/>
      <c r="HDU77" s="629"/>
      <c r="HDV77" s="629"/>
      <c r="HDW77" s="629"/>
      <c r="HDX77" s="629"/>
      <c r="HDY77" s="629"/>
      <c r="HDZ77" s="629"/>
      <c r="HEA77" s="629"/>
      <c r="HEB77" s="629"/>
      <c r="HEC77" s="629"/>
      <c r="HED77" s="629"/>
      <c r="HEE77" s="629"/>
      <c r="HEF77" s="629"/>
      <c r="HEG77" s="629"/>
      <c r="HEH77" s="629"/>
      <c r="HEI77" s="629"/>
      <c r="HEJ77" s="629"/>
      <c r="HEK77" s="629"/>
      <c r="HEL77" s="629"/>
      <c r="HEM77" s="629"/>
      <c r="HEN77" s="629"/>
      <c r="HEO77" s="629"/>
      <c r="HEP77" s="629"/>
      <c r="HEQ77" s="629"/>
      <c r="HER77" s="629"/>
      <c r="HES77" s="629"/>
      <c r="HET77" s="629"/>
      <c r="HEU77" s="629"/>
      <c r="HEV77" s="629"/>
      <c r="HEW77" s="629"/>
      <c r="HEX77" s="629"/>
      <c r="HEY77" s="629"/>
      <c r="HEZ77" s="629"/>
      <c r="HFA77" s="629"/>
      <c r="HFB77" s="629"/>
      <c r="HFC77" s="629"/>
      <c r="HFD77" s="629"/>
      <c r="HFE77" s="629"/>
      <c r="HFF77" s="629"/>
      <c r="HFG77" s="629"/>
      <c r="HFH77" s="629"/>
      <c r="HFI77" s="629"/>
      <c r="HFJ77" s="629"/>
      <c r="HFK77" s="629"/>
      <c r="HFL77" s="629"/>
      <c r="HFM77" s="629"/>
      <c r="HFN77" s="629"/>
      <c r="HFO77" s="629"/>
      <c r="HFP77" s="629"/>
      <c r="HFQ77" s="629"/>
      <c r="HFR77" s="629"/>
      <c r="HFS77" s="629"/>
      <c r="HFT77" s="629"/>
      <c r="HFU77" s="629"/>
      <c r="HFV77" s="629"/>
      <c r="HFW77" s="629"/>
      <c r="HFX77" s="629"/>
      <c r="HFY77" s="629"/>
      <c r="HFZ77" s="629"/>
      <c r="HGA77" s="629"/>
      <c r="HGB77" s="629"/>
      <c r="HGC77" s="629"/>
      <c r="HGD77" s="629"/>
      <c r="HGE77" s="629"/>
      <c r="HGF77" s="629"/>
      <c r="HGG77" s="629"/>
      <c r="HGH77" s="629"/>
      <c r="HGI77" s="629"/>
      <c r="HGJ77" s="629"/>
      <c r="HGK77" s="629"/>
      <c r="HGL77" s="629"/>
      <c r="HGM77" s="629"/>
      <c r="HGN77" s="629"/>
      <c r="HGO77" s="629"/>
      <c r="HGP77" s="629"/>
      <c r="HGQ77" s="629"/>
      <c r="HGR77" s="629"/>
      <c r="HGS77" s="629"/>
      <c r="HGT77" s="629"/>
      <c r="HGU77" s="629"/>
      <c r="HGV77" s="629"/>
      <c r="HGW77" s="629"/>
      <c r="HGX77" s="629"/>
      <c r="HGY77" s="629"/>
      <c r="HGZ77" s="629"/>
      <c r="HHA77" s="629"/>
      <c r="HHB77" s="629"/>
      <c r="HHC77" s="629"/>
      <c r="HHD77" s="629"/>
      <c r="HHE77" s="629"/>
      <c r="HHF77" s="629"/>
      <c r="HHG77" s="629"/>
      <c r="HHH77" s="629"/>
      <c r="HHI77" s="629"/>
      <c r="HHJ77" s="629"/>
      <c r="HHK77" s="629"/>
      <c r="HHL77" s="629"/>
      <c r="HHM77" s="629"/>
      <c r="HHN77" s="629"/>
      <c r="HHO77" s="629"/>
      <c r="HHP77" s="629"/>
      <c r="HHQ77" s="629"/>
      <c r="HHR77" s="629"/>
      <c r="HHS77" s="629"/>
      <c r="HHT77" s="629"/>
      <c r="HHU77" s="629"/>
      <c r="HHV77" s="629"/>
      <c r="HHW77" s="629"/>
      <c r="HHX77" s="629"/>
      <c r="HHY77" s="629"/>
      <c r="HHZ77" s="629"/>
      <c r="HIA77" s="629"/>
      <c r="HIB77" s="629"/>
      <c r="HIC77" s="629"/>
      <c r="HID77" s="629"/>
      <c r="HIE77" s="629"/>
      <c r="HIF77" s="629"/>
      <c r="HIG77" s="629"/>
      <c r="HIH77" s="629"/>
      <c r="HII77" s="629"/>
      <c r="HIJ77" s="629"/>
      <c r="HIK77" s="629"/>
      <c r="HIL77" s="629"/>
      <c r="HIM77" s="629"/>
      <c r="HIN77" s="629"/>
      <c r="HIO77" s="629"/>
      <c r="HIP77" s="629"/>
      <c r="HIQ77" s="629"/>
      <c r="HIR77" s="629"/>
      <c r="HIS77" s="629"/>
      <c r="HIT77" s="629"/>
      <c r="HIU77" s="629"/>
      <c r="HIV77" s="629"/>
      <c r="HIW77" s="629"/>
      <c r="HIX77" s="629"/>
      <c r="HIY77" s="629"/>
      <c r="HIZ77" s="629"/>
      <c r="HJA77" s="629"/>
      <c r="HJB77" s="629"/>
      <c r="HJC77" s="629"/>
      <c r="HJD77" s="629"/>
      <c r="HJE77" s="629"/>
      <c r="HJF77" s="629"/>
      <c r="HJG77" s="629"/>
      <c r="HJH77" s="629"/>
      <c r="HJI77" s="629"/>
      <c r="HJJ77" s="629"/>
      <c r="HJK77" s="629"/>
      <c r="HJL77" s="629"/>
      <c r="HJM77" s="629"/>
      <c r="HJN77" s="629"/>
      <c r="HJO77" s="629"/>
      <c r="HJP77" s="629"/>
      <c r="HJQ77" s="629"/>
      <c r="HJR77" s="629"/>
      <c r="HJS77" s="629"/>
      <c r="HJT77" s="629"/>
      <c r="HJU77" s="629"/>
      <c r="HJV77" s="629"/>
      <c r="HJW77" s="629"/>
      <c r="HJX77" s="629"/>
      <c r="HJY77" s="629"/>
      <c r="HJZ77" s="629"/>
      <c r="HKA77" s="629"/>
      <c r="HKB77" s="629"/>
      <c r="HKC77" s="629"/>
      <c r="HKD77" s="629"/>
      <c r="HKE77" s="629"/>
      <c r="HKF77" s="629"/>
      <c r="HKG77" s="629"/>
      <c r="HKH77" s="629"/>
      <c r="HKI77" s="629"/>
      <c r="HKJ77" s="629"/>
      <c r="HKK77" s="629"/>
      <c r="HKL77" s="629"/>
      <c r="HKM77" s="629"/>
      <c r="HKN77" s="629"/>
      <c r="HKO77" s="629"/>
      <c r="HKP77" s="629"/>
      <c r="HKQ77" s="629"/>
      <c r="HKR77" s="629"/>
      <c r="HKS77" s="629"/>
      <c r="HKT77" s="629"/>
      <c r="HKU77" s="629"/>
      <c r="HKV77" s="629"/>
      <c r="HKW77" s="629"/>
      <c r="HKX77" s="629"/>
      <c r="HKY77" s="629"/>
      <c r="HKZ77" s="629"/>
      <c r="HLA77" s="629"/>
      <c r="HLB77" s="629"/>
      <c r="HLC77" s="629"/>
      <c r="HLD77" s="629"/>
      <c r="HLE77" s="629"/>
      <c r="HLF77" s="629"/>
      <c r="HLG77" s="629"/>
      <c r="HLH77" s="629"/>
      <c r="HLI77" s="629"/>
      <c r="HLJ77" s="629"/>
      <c r="HLK77" s="629"/>
      <c r="HLL77" s="629"/>
      <c r="HLM77" s="629"/>
      <c r="HLN77" s="629"/>
      <c r="HLO77" s="629"/>
      <c r="HLP77" s="629"/>
      <c r="HLQ77" s="629"/>
      <c r="HLR77" s="629"/>
      <c r="HLS77" s="629"/>
      <c r="HLT77" s="629"/>
      <c r="HLU77" s="629"/>
      <c r="HLV77" s="629"/>
      <c r="HLW77" s="629"/>
      <c r="HLX77" s="629"/>
      <c r="HLY77" s="629"/>
      <c r="HLZ77" s="629"/>
      <c r="HMA77" s="629"/>
      <c r="HMB77" s="629"/>
      <c r="HMC77" s="629"/>
      <c r="HMD77" s="629"/>
      <c r="HME77" s="629"/>
      <c r="HMF77" s="629"/>
      <c r="HMG77" s="629"/>
      <c r="HMH77" s="629"/>
      <c r="HMI77" s="629"/>
      <c r="HMJ77" s="629"/>
      <c r="HMK77" s="629"/>
      <c r="HML77" s="629"/>
      <c r="HMM77" s="629"/>
      <c r="HMN77" s="629"/>
      <c r="HMO77" s="629"/>
      <c r="HMP77" s="629"/>
      <c r="HMQ77" s="629"/>
      <c r="HMR77" s="629"/>
      <c r="HMS77" s="629"/>
      <c r="HMT77" s="629"/>
      <c r="HMU77" s="629"/>
      <c r="HMV77" s="629"/>
      <c r="HMW77" s="629"/>
      <c r="HMX77" s="629"/>
      <c r="HMY77" s="629"/>
      <c r="HMZ77" s="629"/>
      <c r="HNA77" s="629"/>
      <c r="HNB77" s="629"/>
      <c r="HNC77" s="629"/>
      <c r="HND77" s="629"/>
      <c r="HNE77" s="629"/>
      <c r="HNF77" s="629"/>
      <c r="HNG77" s="629"/>
      <c r="HNH77" s="629"/>
      <c r="HNI77" s="629"/>
      <c r="HNJ77" s="629"/>
      <c r="HNK77" s="629"/>
      <c r="HNL77" s="629"/>
      <c r="HNM77" s="629"/>
      <c r="HNN77" s="629"/>
      <c r="HNO77" s="629"/>
      <c r="HNP77" s="629"/>
      <c r="HNQ77" s="629"/>
      <c r="HNR77" s="629"/>
      <c r="HNS77" s="629"/>
      <c r="HNT77" s="629"/>
      <c r="HNU77" s="629"/>
      <c r="HNV77" s="629"/>
      <c r="HNW77" s="629"/>
      <c r="HNX77" s="629"/>
      <c r="HNY77" s="629"/>
      <c r="HNZ77" s="629"/>
      <c r="HOA77" s="629"/>
      <c r="HOB77" s="629"/>
      <c r="HOC77" s="629"/>
      <c r="HOD77" s="629"/>
      <c r="HOE77" s="629"/>
      <c r="HOF77" s="629"/>
      <c r="HOG77" s="629"/>
      <c r="HOH77" s="629"/>
      <c r="HOI77" s="629"/>
      <c r="HOJ77" s="629"/>
      <c r="HOK77" s="629"/>
      <c r="HOL77" s="629"/>
      <c r="HOM77" s="629"/>
      <c r="HON77" s="629"/>
      <c r="HOO77" s="629"/>
      <c r="HOP77" s="629"/>
      <c r="HOQ77" s="629"/>
      <c r="HOR77" s="629"/>
      <c r="HOS77" s="629"/>
      <c r="HOT77" s="629"/>
      <c r="HOU77" s="629"/>
      <c r="HOV77" s="629"/>
      <c r="HOW77" s="629"/>
      <c r="HOX77" s="629"/>
      <c r="HOY77" s="629"/>
      <c r="HOZ77" s="629"/>
      <c r="HPA77" s="629"/>
      <c r="HPB77" s="629"/>
      <c r="HPC77" s="629"/>
      <c r="HPD77" s="629"/>
      <c r="HPE77" s="629"/>
      <c r="HPF77" s="629"/>
      <c r="HPG77" s="629"/>
      <c r="HPH77" s="629"/>
      <c r="HPI77" s="629"/>
      <c r="HPJ77" s="629"/>
      <c r="HPK77" s="629"/>
      <c r="HPL77" s="629"/>
      <c r="HPM77" s="629"/>
      <c r="HPN77" s="629"/>
      <c r="HPO77" s="629"/>
      <c r="HPP77" s="629"/>
      <c r="HPQ77" s="629"/>
      <c r="HPR77" s="629"/>
      <c r="HPS77" s="629"/>
      <c r="HPT77" s="629"/>
      <c r="HPU77" s="629"/>
      <c r="HPV77" s="629"/>
      <c r="HPW77" s="629"/>
      <c r="HPX77" s="629"/>
      <c r="HPY77" s="629"/>
      <c r="HPZ77" s="629"/>
      <c r="HQA77" s="629"/>
      <c r="HQB77" s="629"/>
      <c r="HQC77" s="629"/>
      <c r="HQD77" s="629"/>
      <c r="HQE77" s="629"/>
      <c r="HQF77" s="629"/>
      <c r="HQG77" s="629"/>
      <c r="HQH77" s="629"/>
      <c r="HQI77" s="629"/>
      <c r="HQJ77" s="629"/>
      <c r="HQK77" s="629"/>
      <c r="HQL77" s="629"/>
      <c r="HQM77" s="629"/>
      <c r="HQN77" s="629"/>
      <c r="HQO77" s="629"/>
      <c r="HQP77" s="629"/>
      <c r="HQQ77" s="629"/>
      <c r="HQR77" s="629"/>
      <c r="HQS77" s="629"/>
      <c r="HQT77" s="629"/>
      <c r="HQU77" s="629"/>
      <c r="HQV77" s="629"/>
      <c r="HQW77" s="629"/>
      <c r="HQX77" s="629"/>
      <c r="HQY77" s="629"/>
      <c r="HQZ77" s="629"/>
      <c r="HRA77" s="629"/>
      <c r="HRB77" s="629"/>
      <c r="HRC77" s="629"/>
      <c r="HRD77" s="629"/>
      <c r="HRE77" s="629"/>
      <c r="HRF77" s="629"/>
      <c r="HRG77" s="629"/>
      <c r="HRH77" s="629"/>
      <c r="HRI77" s="629"/>
      <c r="HRJ77" s="629"/>
      <c r="HRK77" s="629"/>
      <c r="HRL77" s="629"/>
      <c r="HRM77" s="629"/>
      <c r="HRN77" s="629"/>
      <c r="HRO77" s="629"/>
      <c r="HRP77" s="629"/>
      <c r="HRQ77" s="629"/>
      <c r="HRR77" s="629"/>
      <c r="HRS77" s="629"/>
      <c r="HRT77" s="629"/>
      <c r="HRU77" s="629"/>
      <c r="HRV77" s="629"/>
      <c r="HRW77" s="629"/>
      <c r="HRX77" s="629"/>
      <c r="HRY77" s="629"/>
      <c r="HRZ77" s="629"/>
      <c r="HSA77" s="629"/>
      <c r="HSB77" s="629"/>
      <c r="HSC77" s="629"/>
      <c r="HSD77" s="629"/>
      <c r="HSE77" s="629"/>
      <c r="HSF77" s="629"/>
      <c r="HSG77" s="629"/>
      <c r="HSH77" s="629"/>
      <c r="HSI77" s="629"/>
      <c r="HSJ77" s="629"/>
      <c r="HSK77" s="629"/>
      <c r="HSL77" s="629"/>
      <c r="HSM77" s="629"/>
      <c r="HSN77" s="629"/>
      <c r="HSO77" s="629"/>
      <c r="HSP77" s="629"/>
      <c r="HSQ77" s="629"/>
      <c r="HSR77" s="629"/>
      <c r="HSS77" s="629"/>
      <c r="HST77" s="629"/>
      <c r="HSU77" s="629"/>
      <c r="HSV77" s="629"/>
      <c r="HSW77" s="629"/>
      <c r="HSX77" s="629"/>
      <c r="HSY77" s="629"/>
      <c r="HSZ77" s="629"/>
      <c r="HTA77" s="629"/>
      <c r="HTB77" s="629"/>
      <c r="HTC77" s="629"/>
      <c r="HTD77" s="629"/>
      <c r="HTE77" s="629"/>
      <c r="HTF77" s="629"/>
      <c r="HTG77" s="629"/>
      <c r="HTH77" s="629"/>
      <c r="HTI77" s="629"/>
      <c r="HTJ77" s="629"/>
      <c r="HTK77" s="629"/>
      <c r="HTL77" s="629"/>
      <c r="HTM77" s="629"/>
      <c r="HTN77" s="629"/>
      <c r="HTO77" s="629"/>
      <c r="HTP77" s="629"/>
      <c r="HTQ77" s="629"/>
      <c r="HTR77" s="629"/>
      <c r="HTS77" s="629"/>
      <c r="HTT77" s="629"/>
      <c r="HTU77" s="629"/>
      <c r="HTV77" s="629"/>
      <c r="HTW77" s="629"/>
      <c r="HTX77" s="629"/>
      <c r="HTY77" s="629"/>
      <c r="HTZ77" s="629"/>
      <c r="HUA77" s="629"/>
      <c r="HUB77" s="629"/>
      <c r="HUC77" s="629"/>
      <c r="HUD77" s="629"/>
      <c r="HUE77" s="629"/>
      <c r="HUF77" s="629"/>
      <c r="HUG77" s="629"/>
      <c r="HUH77" s="629"/>
      <c r="HUI77" s="629"/>
      <c r="HUJ77" s="629"/>
      <c r="HUK77" s="629"/>
      <c r="HUL77" s="629"/>
      <c r="HUM77" s="629"/>
      <c r="HUN77" s="629"/>
      <c r="HUO77" s="629"/>
      <c r="HUP77" s="629"/>
      <c r="HUQ77" s="629"/>
      <c r="HUR77" s="629"/>
      <c r="HUS77" s="629"/>
      <c r="HUT77" s="629"/>
      <c r="HUU77" s="629"/>
      <c r="HUV77" s="629"/>
      <c r="HUW77" s="629"/>
      <c r="HUX77" s="629"/>
      <c r="HUY77" s="629"/>
      <c r="HUZ77" s="629"/>
      <c r="HVA77" s="629"/>
      <c r="HVB77" s="629"/>
      <c r="HVC77" s="629"/>
      <c r="HVD77" s="629"/>
      <c r="HVE77" s="629"/>
      <c r="HVF77" s="629"/>
      <c r="HVG77" s="629"/>
      <c r="HVH77" s="629"/>
      <c r="HVI77" s="629"/>
      <c r="HVJ77" s="629"/>
      <c r="HVK77" s="629"/>
      <c r="HVL77" s="629"/>
      <c r="HVM77" s="629"/>
      <c r="HVN77" s="629"/>
      <c r="HVO77" s="629"/>
      <c r="HVP77" s="629"/>
      <c r="HVQ77" s="629"/>
      <c r="HVR77" s="629"/>
      <c r="HVS77" s="629"/>
      <c r="HVT77" s="629"/>
      <c r="HVU77" s="629"/>
      <c r="HVV77" s="629"/>
      <c r="HVW77" s="629"/>
      <c r="HVX77" s="629"/>
      <c r="HVY77" s="629"/>
      <c r="HVZ77" s="629"/>
      <c r="HWA77" s="629"/>
      <c r="HWB77" s="629"/>
      <c r="HWC77" s="629"/>
      <c r="HWD77" s="629"/>
      <c r="HWE77" s="629"/>
      <c r="HWF77" s="629"/>
      <c r="HWG77" s="629"/>
      <c r="HWH77" s="629"/>
      <c r="HWI77" s="629"/>
      <c r="HWJ77" s="629"/>
      <c r="HWK77" s="629"/>
      <c r="HWL77" s="629"/>
      <c r="HWM77" s="629"/>
      <c r="HWN77" s="629"/>
      <c r="HWO77" s="629"/>
      <c r="HWP77" s="629"/>
      <c r="HWQ77" s="629"/>
      <c r="HWR77" s="629"/>
      <c r="HWS77" s="629"/>
      <c r="HWT77" s="629"/>
      <c r="HWU77" s="629"/>
      <c r="HWV77" s="629"/>
      <c r="HWW77" s="629"/>
      <c r="HWX77" s="629"/>
      <c r="HWY77" s="629"/>
      <c r="HWZ77" s="629"/>
      <c r="HXA77" s="629"/>
      <c r="HXB77" s="629"/>
      <c r="HXC77" s="629"/>
      <c r="HXD77" s="629"/>
      <c r="HXE77" s="629"/>
      <c r="HXF77" s="629"/>
      <c r="HXG77" s="629"/>
      <c r="HXH77" s="629"/>
      <c r="HXI77" s="629"/>
      <c r="HXJ77" s="629"/>
      <c r="HXK77" s="629"/>
      <c r="HXL77" s="629"/>
      <c r="HXM77" s="629"/>
      <c r="HXN77" s="629"/>
      <c r="HXO77" s="629"/>
      <c r="HXP77" s="629"/>
      <c r="HXQ77" s="629"/>
      <c r="HXR77" s="629"/>
      <c r="HXS77" s="629"/>
      <c r="HXT77" s="629"/>
      <c r="HXU77" s="629"/>
      <c r="HXV77" s="629"/>
      <c r="HXW77" s="629"/>
      <c r="HXX77" s="629"/>
      <c r="HXY77" s="629"/>
      <c r="HXZ77" s="629"/>
      <c r="HYA77" s="629"/>
      <c r="HYB77" s="629"/>
      <c r="HYC77" s="629"/>
      <c r="HYD77" s="629"/>
      <c r="HYE77" s="629"/>
      <c r="HYF77" s="629"/>
      <c r="HYG77" s="629"/>
      <c r="HYH77" s="629"/>
      <c r="HYI77" s="629"/>
      <c r="HYJ77" s="629"/>
      <c r="HYK77" s="629"/>
      <c r="HYL77" s="629"/>
      <c r="HYM77" s="629"/>
      <c r="HYN77" s="629"/>
      <c r="HYO77" s="629"/>
      <c r="HYP77" s="629"/>
      <c r="HYQ77" s="629"/>
      <c r="HYR77" s="629"/>
      <c r="HYS77" s="629"/>
      <c r="HYT77" s="629"/>
      <c r="HYU77" s="629"/>
      <c r="HYV77" s="629"/>
      <c r="HYW77" s="629"/>
      <c r="HYX77" s="629"/>
      <c r="HYY77" s="629"/>
      <c r="HYZ77" s="629"/>
      <c r="HZA77" s="629"/>
      <c r="HZB77" s="629"/>
      <c r="HZC77" s="629"/>
      <c r="HZD77" s="629"/>
      <c r="HZE77" s="629"/>
      <c r="HZF77" s="629"/>
      <c r="HZG77" s="629"/>
      <c r="HZH77" s="629"/>
      <c r="HZI77" s="629"/>
      <c r="HZJ77" s="629"/>
      <c r="HZK77" s="629"/>
      <c r="HZL77" s="629"/>
      <c r="HZM77" s="629"/>
      <c r="HZN77" s="629"/>
      <c r="HZO77" s="629"/>
      <c r="HZP77" s="629"/>
      <c r="HZQ77" s="629"/>
      <c r="HZR77" s="629"/>
      <c r="HZS77" s="629"/>
      <c r="HZT77" s="629"/>
      <c r="HZU77" s="629"/>
      <c r="HZV77" s="629"/>
      <c r="HZW77" s="629"/>
      <c r="HZX77" s="629"/>
      <c r="HZY77" s="629"/>
      <c r="HZZ77" s="629"/>
      <c r="IAA77" s="629"/>
      <c r="IAB77" s="629"/>
      <c r="IAC77" s="629"/>
      <c r="IAD77" s="629"/>
      <c r="IAE77" s="629"/>
      <c r="IAF77" s="629"/>
      <c r="IAG77" s="629"/>
      <c r="IAH77" s="629"/>
      <c r="IAI77" s="629"/>
      <c r="IAJ77" s="629"/>
      <c r="IAK77" s="629"/>
      <c r="IAL77" s="629"/>
      <c r="IAM77" s="629"/>
      <c r="IAN77" s="629"/>
      <c r="IAO77" s="629"/>
      <c r="IAP77" s="629"/>
      <c r="IAQ77" s="629"/>
      <c r="IAR77" s="629"/>
      <c r="IAS77" s="629"/>
      <c r="IAT77" s="629"/>
      <c r="IAU77" s="629"/>
      <c r="IAV77" s="629"/>
      <c r="IAW77" s="629"/>
      <c r="IAX77" s="629"/>
      <c r="IAY77" s="629"/>
      <c r="IAZ77" s="629"/>
      <c r="IBA77" s="629"/>
      <c r="IBB77" s="629"/>
      <c r="IBC77" s="629"/>
      <c r="IBD77" s="629"/>
      <c r="IBE77" s="629"/>
      <c r="IBF77" s="629"/>
      <c r="IBG77" s="629"/>
      <c r="IBH77" s="629"/>
      <c r="IBI77" s="629"/>
      <c r="IBJ77" s="629"/>
      <c r="IBK77" s="629"/>
      <c r="IBL77" s="629"/>
      <c r="IBM77" s="629"/>
      <c r="IBN77" s="629"/>
      <c r="IBO77" s="629"/>
      <c r="IBP77" s="629"/>
      <c r="IBQ77" s="629"/>
      <c r="IBR77" s="629"/>
      <c r="IBS77" s="629"/>
      <c r="IBT77" s="629"/>
      <c r="IBU77" s="629"/>
      <c r="IBV77" s="629"/>
      <c r="IBW77" s="629"/>
      <c r="IBX77" s="629"/>
      <c r="IBY77" s="629"/>
      <c r="IBZ77" s="629"/>
      <c r="ICA77" s="629"/>
      <c r="ICB77" s="629"/>
      <c r="ICC77" s="629"/>
      <c r="ICD77" s="629"/>
      <c r="ICE77" s="629"/>
      <c r="ICF77" s="629"/>
      <c r="ICG77" s="629"/>
      <c r="ICH77" s="629"/>
      <c r="ICI77" s="629"/>
      <c r="ICJ77" s="629"/>
      <c r="ICK77" s="629"/>
      <c r="ICL77" s="629"/>
      <c r="ICM77" s="629"/>
      <c r="ICN77" s="629"/>
      <c r="ICO77" s="629"/>
      <c r="ICP77" s="629"/>
      <c r="ICQ77" s="629"/>
      <c r="ICR77" s="629"/>
      <c r="ICS77" s="629"/>
      <c r="ICT77" s="629"/>
      <c r="ICU77" s="629"/>
      <c r="ICV77" s="629"/>
      <c r="ICW77" s="629"/>
      <c r="ICX77" s="629"/>
      <c r="ICY77" s="629"/>
      <c r="ICZ77" s="629"/>
      <c r="IDA77" s="629"/>
      <c r="IDB77" s="629"/>
      <c r="IDC77" s="629"/>
      <c r="IDD77" s="629"/>
      <c r="IDE77" s="629"/>
      <c r="IDF77" s="629"/>
      <c r="IDG77" s="629"/>
      <c r="IDH77" s="629"/>
      <c r="IDI77" s="629"/>
      <c r="IDJ77" s="629"/>
      <c r="IDK77" s="629"/>
      <c r="IDL77" s="629"/>
      <c r="IDM77" s="629"/>
      <c r="IDN77" s="629"/>
      <c r="IDO77" s="629"/>
      <c r="IDP77" s="629"/>
      <c r="IDQ77" s="629"/>
      <c r="IDR77" s="629"/>
      <c r="IDS77" s="629"/>
      <c r="IDT77" s="629"/>
      <c r="IDU77" s="629"/>
      <c r="IDV77" s="629"/>
      <c r="IDW77" s="629"/>
      <c r="IDX77" s="629"/>
      <c r="IDY77" s="629"/>
      <c r="IDZ77" s="629"/>
      <c r="IEA77" s="629"/>
      <c r="IEB77" s="629"/>
      <c r="IEC77" s="629"/>
      <c r="IED77" s="629"/>
      <c r="IEE77" s="629"/>
      <c r="IEF77" s="629"/>
      <c r="IEG77" s="629"/>
      <c r="IEH77" s="629"/>
      <c r="IEI77" s="629"/>
      <c r="IEJ77" s="629"/>
      <c r="IEK77" s="629"/>
      <c r="IEL77" s="629"/>
      <c r="IEM77" s="629"/>
      <c r="IEN77" s="629"/>
      <c r="IEO77" s="629"/>
      <c r="IEP77" s="629"/>
      <c r="IEQ77" s="629"/>
      <c r="IER77" s="629"/>
      <c r="IES77" s="629"/>
      <c r="IET77" s="629"/>
      <c r="IEU77" s="629"/>
      <c r="IEV77" s="629"/>
      <c r="IEW77" s="629"/>
      <c r="IEX77" s="629"/>
      <c r="IEY77" s="629"/>
      <c r="IEZ77" s="629"/>
      <c r="IFA77" s="629"/>
      <c r="IFB77" s="629"/>
      <c r="IFC77" s="629"/>
      <c r="IFD77" s="629"/>
      <c r="IFE77" s="629"/>
      <c r="IFF77" s="629"/>
      <c r="IFG77" s="629"/>
      <c r="IFH77" s="629"/>
      <c r="IFI77" s="629"/>
      <c r="IFJ77" s="629"/>
      <c r="IFK77" s="629"/>
      <c r="IFL77" s="629"/>
      <c r="IFM77" s="629"/>
      <c r="IFN77" s="629"/>
      <c r="IFO77" s="629"/>
      <c r="IFP77" s="629"/>
      <c r="IFQ77" s="629"/>
      <c r="IFR77" s="629"/>
      <c r="IFS77" s="629"/>
      <c r="IFT77" s="629"/>
      <c r="IFU77" s="629"/>
      <c r="IFV77" s="629"/>
      <c r="IFW77" s="629"/>
      <c r="IFX77" s="629"/>
      <c r="IFY77" s="629"/>
      <c r="IFZ77" s="629"/>
      <c r="IGA77" s="629"/>
      <c r="IGB77" s="629"/>
      <c r="IGC77" s="629"/>
      <c r="IGD77" s="629"/>
      <c r="IGE77" s="629"/>
      <c r="IGF77" s="629"/>
      <c r="IGG77" s="629"/>
      <c r="IGH77" s="629"/>
      <c r="IGI77" s="629"/>
      <c r="IGJ77" s="629"/>
      <c r="IGK77" s="629"/>
      <c r="IGL77" s="629"/>
      <c r="IGM77" s="629"/>
      <c r="IGN77" s="629"/>
      <c r="IGO77" s="629"/>
      <c r="IGP77" s="629"/>
      <c r="IGQ77" s="629"/>
      <c r="IGR77" s="629"/>
      <c r="IGS77" s="629"/>
      <c r="IGT77" s="629"/>
      <c r="IGU77" s="629"/>
      <c r="IGV77" s="629"/>
      <c r="IGW77" s="629"/>
      <c r="IGX77" s="629"/>
      <c r="IGY77" s="629"/>
      <c r="IGZ77" s="629"/>
      <c r="IHA77" s="629"/>
      <c r="IHB77" s="629"/>
      <c r="IHC77" s="629"/>
      <c r="IHD77" s="629"/>
      <c r="IHE77" s="629"/>
      <c r="IHF77" s="629"/>
      <c r="IHG77" s="629"/>
      <c r="IHH77" s="629"/>
      <c r="IHI77" s="629"/>
      <c r="IHJ77" s="629"/>
      <c r="IHK77" s="629"/>
      <c r="IHL77" s="629"/>
      <c r="IHM77" s="629"/>
      <c r="IHN77" s="629"/>
      <c r="IHO77" s="629"/>
      <c r="IHP77" s="629"/>
      <c r="IHQ77" s="629"/>
      <c r="IHR77" s="629"/>
      <c r="IHS77" s="629"/>
      <c r="IHT77" s="629"/>
      <c r="IHU77" s="629"/>
      <c r="IHV77" s="629"/>
      <c r="IHW77" s="629"/>
      <c r="IHX77" s="629"/>
      <c r="IHY77" s="629"/>
      <c r="IHZ77" s="629"/>
      <c r="IIA77" s="629"/>
      <c r="IIB77" s="629"/>
      <c r="IIC77" s="629"/>
      <c r="IID77" s="629"/>
      <c r="IIE77" s="629"/>
      <c r="IIF77" s="629"/>
      <c r="IIG77" s="629"/>
      <c r="IIH77" s="629"/>
      <c r="III77" s="629"/>
      <c r="IIJ77" s="629"/>
      <c r="IIK77" s="629"/>
      <c r="IIL77" s="629"/>
      <c r="IIM77" s="629"/>
      <c r="IIN77" s="629"/>
      <c r="IIO77" s="629"/>
      <c r="IIP77" s="629"/>
      <c r="IIQ77" s="629"/>
      <c r="IIR77" s="629"/>
      <c r="IIS77" s="629"/>
      <c r="IIT77" s="629"/>
      <c r="IIU77" s="629"/>
      <c r="IIV77" s="629"/>
      <c r="IIW77" s="629"/>
      <c r="IIX77" s="629"/>
      <c r="IIY77" s="629"/>
      <c r="IIZ77" s="629"/>
      <c r="IJA77" s="629"/>
      <c r="IJB77" s="629"/>
      <c r="IJC77" s="629"/>
      <c r="IJD77" s="629"/>
      <c r="IJE77" s="629"/>
      <c r="IJF77" s="629"/>
      <c r="IJG77" s="629"/>
      <c r="IJH77" s="629"/>
      <c r="IJI77" s="629"/>
      <c r="IJJ77" s="629"/>
      <c r="IJK77" s="629"/>
      <c r="IJL77" s="629"/>
      <c r="IJM77" s="629"/>
      <c r="IJN77" s="629"/>
      <c r="IJO77" s="629"/>
      <c r="IJP77" s="629"/>
      <c r="IJQ77" s="629"/>
      <c r="IJR77" s="629"/>
      <c r="IJS77" s="629"/>
      <c r="IJT77" s="629"/>
      <c r="IJU77" s="629"/>
      <c r="IJV77" s="629"/>
      <c r="IJW77" s="629"/>
      <c r="IJX77" s="629"/>
      <c r="IJY77" s="629"/>
      <c r="IJZ77" s="629"/>
      <c r="IKA77" s="629"/>
      <c r="IKB77" s="629"/>
      <c r="IKC77" s="629"/>
      <c r="IKD77" s="629"/>
      <c r="IKE77" s="629"/>
      <c r="IKF77" s="629"/>
      <c r="IKG77" s="629"/>
      <c r="IKH77" s="629"/>
      <c r="IKI77" s="629"/>
      <c r="IKJ77" s="629"/>
      <c r="IKK77" s="629"/>
      <c r="IKL77" s="629"/>
      <c r="IKM77" s="629"/>
      <c r="IKN77" s="629"/>
      <c r="IKO77" s="629"/>
      <c r="IKP77" s="629"/>
      <c r="IKQ77" s="629"/>
      <c r="IKR77" s="629"/>
      <c r="IKS77" s="629"/>
      <c r="IKT77" s="629"/>
      <c r="IKU77" s="629"/>
      <c r="IKV77" s="629"/>
      <c r="IKW77" s="629"/>
      <c r="IKX77" s="629"/>
      <c r="IKY77" s="629"/>
      <c r="IKZ77" s="629"/>
      <c r="ILA77" s="629"/>
      <c r="ILB77" s="629"/>
      <c r="ILC77" s="629"/>
      <c r="ILD77" s="629"/>
      <c r="ILE77" s="629"/>
      <c r="ILF77" s="629"/>
      <c r="ILG77" s="629"/>
      <c r="ILH77" s="629"/>
      <c r="ILI77" s="629"/>
      <c r="ILJ77" s="629"/>
      <c r="ILK77" s="629"/>
      <c r="ILL77" s="629"/>
      <c r="ILM77" s="629"/>
      <c r="ILN77" s="629"/>
      <c r="ILO77" s="629"/>
      <c r="ILP77" s="629"/>
      <c r="ILQ77" s="629"/>
      <c r="ILR77" s="629"/>
      <c r="ILS77" s="629"/>
      <c r="ILT77" s="629"/>
      <c r="ILU77" s="629"/>
      <c r="ILV77" s="629"/>
      <c r="ILW77" s="629"/>
      <c r="ILX77" s="629"/>
      <c r="ILY77" s="629"/>
      <c r="ILZ77" s="629"/>
      <c r="IMA77" s="629"/>
      <c r="IMB77" s="629"/>
      <c r="IMC77" s="629"/>
      <c r="IMD77" s="629"/>
      <c r="IME77" s="629"/>
      <c r="IMF77" s="629"/>
      <c r="IMG77" s="629"/>
      <c r="IMH77" s="629"/>
      <c r="IMI77" s="629"/>
      <c r="IMJ77" s="629"/>
      <c r="IMK77" s="629"/>
      <c r="IML77" s="629"/>
      <c r="IMM77" s="629"/>
      <c r="IMN77" s="629"/>
      <c r="IMO77" s="629"/>
      <c r="IMP77" s="629"/>
      <c r="IMQ77" s="629"/>
      <c r="IMR77" s="629"/>
      <c r="IMS77" s="629"/>
      <c r="IMT77" s="629"/>
      <c r="IMU77" s="629"/>
      <c r="IMV77" s="629"/>
      <c r="IMW77" s="629"/>
      <c r="IMX77" s="629"/>
      <c r="IMY77" s="629"/>
      <c r="IMZ77" s="629"/>
      <c r="INA77" s="629"/>
      <c r="INB77" s="629"/>
      <c r="INC77" s="629"/>
      <c r="IND77" s="629"/>
      <c r="INE77" s="629"/>
      <c r="INF77" s="629"/>
      <c r="ING77" s="629"/>
      <c r="INH77" s="629"/>
      <c r="INI77" s="629"/>
      <c r="INJ77" s="629"/>
      <c r="INK77" s="629"/>
      <c r="INL77" s="629"/>
      <c r="INM77" s="629"/>
      <c r="INN77" s="629"/>
      <c r="INO77" s="629"/>
      <c r="INP77" s="629"/>
      <c r="INQ77" s="629"/>
      <c r="INR77" s="629"/>
      <c r="INS77" s="629"/>
      <c r="INT77" s="629"/>
      <c r="INU77" s="629"/>
      <c r="INV77" s="629"/>
      <c r="INW77" s="629"/>
      <c r="INX77" s="629"/>
      <c r="INY77" s="629"/>
      <c r="INZ77" s="629"/>
      <c r="IOA77" s="629"/>
      <c r="IOB77" s="629"/>
      <c r="IOC77" s="629"/>
      <c r="IOD77" s="629"/>
      <c r="IOE77" s="629"/>
      <c r="IOF77" s="629"/>
      <c r="IOG77" s="629"/>
      <c r="IOH77" s="629"/>
      <c r="IOI77" s="629"/>
      <c r="IOJ77" s="629"/>
      <c r="IOK77" s="629"/>
      <c r="IOL77" s="629"/>
      <c r="IOM77" s="629"/>
      <c r="ION77" s="629"/>
      <c r="IOO77" s="629"/>
      <c r="IOP77" s="629"/>
      <c r="IOQ77" s="629"/>
      <c r="IOR77" s="629"/>
      <c r="IOS77" s="629"/>
      <c r="IOT77" s="629"/>
      <c r="IOU77" s="629"/>
      <c r="IOV77" s="629"/>
      <c r="IOW77" s="629"/>
      <c r="IOX77" s="629"/>
      <c r="IOY77" s="629"/>
      <c r="IOZ77" s="629"/>
      <c r="IPA77" s="629"/>
      <c r="IPB77" s="629"/>
      <c r="IPC77" s="629"/>
      <c r="IPD77" s="629"/>
      <c r="IPE77" s="629"/>
      <c r="IPF77" s="629"/>
      <c r="IPG77" s="629"/>
      <c r="IPH77" s="629"/>
      <c r="IPI77" s="629"/>
      <c r="IPJ77" s="629"/>
      <c r="IPK77" s="629"/>
      <c r="IPL77" s="629"/>
      <c r="IPM77" s="629"/>
      <c r="IPN77" s="629"/>
      <c r="IPO77" s="629"/>
      <c r="IPP77" s="629"/>
      <c r="IPQ77" s="629"/>
      <c r="IPR77" s="629"/>
      <c r="IPS77" s="629"/>
      <c r="IPT77" s="629"/>
      <c r="IPU77" s="629"/>
      <c r="IPV77" s="629"/>
      <c r="IPW77" s="629"/>
      <c r="IPX77" s="629"/>
      <c r="IPY77" s="629"/>
      <c r="IPZ77" s="629"/>
      <c r="IQA77" s="629"/>
      <c r="IQB77" s="629"/>
      <c r="IQC77" s="629"/>
      <c r="IQD77" s="629"/>
      <c r="IQE77" s="629"/>
      <c r="IQF77" s="629"/>
      <c r="IQG77" s="629"/>
      <c r="IQH77" s="629"/>
      <c r="IQI77" s="629"/>
      <c r="IQJ77" s="629"/>
      <c r="IQK77" s="629"/>
      <c r="IQL77" s="629"/>
      <c r="IQM77" s="629"/>
      <c r="IQN77" s="629"/>
      <c r="IQO77" s="629"/>
      <c r="IQP77" s="629"/>
      <c r="IQQ77" s="629"/>
      <c r="IQR77" s="629"/>
      <c r="IQS77" s="629"/>
      <c r="IQT77" s="629"/>
      <c r="IQU77" s="629"/>
      <c r="IQV77" s="629"/>
      <c r="IQW77" s="629"/>
      <c r="IQX77" s="629"/>
      <c r="IQY77" s="629"/>
      <c r="IQZ77" s="629"/>
      <c r="IRA77" s="629"/>
      <c r="IRB77" s="629"/>
      <c r="IRC77" s="629"/>
      <c r="IRD77" s="629"/>
      <c r="IRE77" s="629"/>
      <c r="IRF77" s="629"/>
      <c r="IRG77" s="629"/>
      <c r="IRH77" s="629"/>
      <c r="IRI77" s="629"/>
      <c r="IRJ77" s="629"/>
      <c r="IRK77" s="629"/>
      <c r="IRL77" s="629"/>
      <c r="IRM77" s="629"/>
      <c r="IRN77" s="629"/>
      <c r="IRO77" s="629"/>
      <c r="IRP77" s="629"/>
      <c r="IRQ77" s="629"/>
      <c r="IRR77" s="629"/>
      <c r="IRS77" s="629"/>
      <c r="IRT77" s="629"/>
      <c r="IRU77" s="629"/>
      <c r="IRV77" s="629"/>
      <c r="IRW77" s="629"/>
      <c r="IRX77" s="629"/>
      <c r="IRY77" s="629"/>
      <c r="IRZ77" s="629"/>
      <c r="ISA77" s="629"/>
      <c r="ISB77" s="629"/>
      <c r="ISC77" s="629"/>
      <c r="ISD77" s="629"/>
      <c r="ISE77" s="629"/>
      <c r="ISF77" s="629"/>
      <c r="ISG77" s="629"/>
      <c r="ISH77" s="629"/>
      <c r="ISI77" s="629"/>
      <c r="ISJ77" s="629"/>
      <c r="ISK77" s="629"/>
      <c r="ISL77" s="629"/>
      <c r="ISM77" s="629"/>
      <c r="ISN77" s="629"/>
      <c r="ISO77" s="629"/>
      <c r="ISP77" s="629"/>
      <c r="ISQ77" s="629"/>
      <c r="ISR77" s="629"/>
      <c r="ISS77" s="629"/>
      <c r="IST77" s="629"/>
      <c r="ISU77" s="629"/>
      <c r="ISV77" s="629"/>
      <c r="ISW77" s="629"/>
      <c r="ISX77" s="629"/>
      <c r="ISY77" s="629"/>
      <c r="ISZ77" s="629"/>
      <c r="ITA77" s="629"/>
      <c r="ITB77" s="629"/>
      <c r="ITC77" s="629"/>
      <c r="ITD77" s="629"/>
      <c r="ITE77" s="629"/>
      <c r="ITF77" s="629"/>
      <c r="ITG77" s="629"/>
      <c r="ITH77" s="629"/>
      <c r="ITI77" s="629"/>
      <c r="ITJ77" s="629"/>
      <c r="ITK77" s="629"/>
      <c r="ITL77" s="629"/>
      <c r="ITM77" s="629"/>
      <c r="ITN77" s="629"/>
      <c r="ITO77" s="629"/>
      <c r="ITP77" s="629"/>
      <c r="ITQ77" s="629"/>
      <c r="ITR77" s="629"/>
      <c r="ITS77" s="629"/>
      <c r="ITT77" s="629"/>
      <c r="ITU77" s="629"/>
      <c r="ITV77" s="629"/>
      <c r="ITW77" s="629"/>
      <c r="ITX77" s="629"/>
      <c r="ITY77" s="629"/>
      <c r="ITZ77" s="629"/>
      <c r="IUA77" s="629"/>
      <c r="IUB77" s="629"/>
      <c r="IUC77" s="629"/>
      <c r="IUD77" s="629"/>
      <c r="IUE77" s="629"/>
      <c r="IUF77" s="629"/>
      <c r="IUG77" s="629"/>
      <c r="IUH77" s="629"/>
      <c r="IUI77" s="629"/>
      <c r="IUJ77" s="629"/>
      <c r="IUK77" s="629"/>
      <c r="IUL77" s="629"/>
      <c r="IUM77" s="629"/>
      <c r="IUN77" s="629"/>
      <c r="IUO77" s="629"/>
      <c r="IUP77" s="629"/>
      <c r="IUQ77" s="629"/>
      <c r="IUR77" s="629"/>
      <c r="IUS77" s="629"/>
      <c r="IUT77" s="629"/>
      <c r="IUU77" s="629"/>
      <c r="IUV77" s="629"/>
      <c r="IUW77" s="629"/>
      <c r="IUX77" s="629"/>
      <c r="IUY77" s="629"/>
      <c r="IUZ77" s="629"/>
      <c r="IVA77" s="629"/>
      <c r="IVB77" s="629"/>
      <c r="IVC77" s="629"/>
      <c r="IVD77" s="629"/>
      <c r="IVE77" s="629"/>
      <c r="IVF77" s="629"/>
      <c r="IVG77" s="629"/>
      <c r="IVH77" s="629"/>
      <c r="IVI77" s="629"/>
      <c r="IVJ77" s="629"/>
      <c r="IVK77" s="629"/>
      <c r="IVL77" s="629"/>
      <c r="IVM77" s="629"/>
      <c r="IVN77" s="629"/>
      <c r="IVO77" s="629"/>
      <c r="IVP77" s="629"/>
      <c r="IVQ77" s="629"/>
      <c r="IVR77" s="629"/>
      <c r="IVS77" s="629"/>
      <c r="IVT77" s="629"/>
      <c r="IVU77" s="629"/>
      <c r="IVV77" s="629"/>
      <c r="IVW77" s="629"/>
      <c r="IVX77" s="629"/>
      <c r="IVY77" s="629"/>
      <c r="IVZ77" s="629"/>
      <c r="IWA77" s="629"/>
      <c r="IWB77" s="629"/>
      <c r="IWC77" s="629"/>
      <c r="IWD77" s="629"/>
      <c r="IWE77" s="629"/>
      <c r="IWF77" s="629"/>
      <c r="IWG77" s="629"/>
      <c r="IWH77" s="629"/>
      <c r="IWI77" s="629"/>
      <c r="IWJ77" s="629"/>
      <c r="IWK77" s="629"/>
      <c r="IWL77" s="629"/>
      <c r="IWM77" s="629"/>
      <c r="IWN77" s="629"/>
      <c r="IWO77" s="629"/>
      <c r="IWP77" s="629"/>
      <c r="IWQ77" s="629"/>
      <c r="IWR77" s="629"/>
      <c r="IWS77" s="629"/>
      <c r="IWT77" s="629"/>
      <c r="IWU77" s="629"/>
      <c r="IWV77" s="629"/>
      <c r="IWW77" s="629"/>
      <c r="IWX77" s="629"/>
      <c r="IWY77" s="629"/>
      <c r="IWZ77" s="629"/>
      <c r="IXA77" s="629"/>
      <c r="IXB77" s="629"/>
      <c r="IXC77" s="629"/>
      <c r="IXD77" s="629"/>
      <c r="IXE77" s="629"/>
      <c r="IXF77" s="629"/>
      <c r="IXG77" s="629"/>
      <c r="IXH77" s="629"/>
      <c r="IXI77" s="629"/>
      <c r="IXJ77" s="629"/>
      <c r="IXK77" s="629"/>
      <c r="IXL77" s="629"/>
      <c r="IXM77" s="629"/>
      <c r="IXN77" s="629"/>
      <c r="IXO77" s="629"/>
      <c r="IXP77" s="629"/>
      <c r="IXQ77" s="629"/>
      <c r="IXR77" s="629"/>
      <c r="IXS77" s="629"/>
      <c r="IXT77" s="629"/>
      <c r="IXU77" s="629"/>
      <c r="IXV77" s="629"/>
      <c r="IXW77" s="629"/>
      <c r="IXX77" s="629"/>
      <c r="IXY77" s="629"/>
      <c r="IXZ77" s="629"/>
      <c r="IYA77" s="629"/>
      <c r="IYB77" s="629"/>
      <c r="IYC77" s="629"/>
      <c r="IYD77" s="629"/>
      <c r="IYE77" s="629"/>
      <c r="IYF77" s="629"/>
      <c r="IYG77" s="629"/>
      <c r="IYH77" s="629"/>
      <c r="IYI77" s="629"/>
      <c r="IYJ77" s="629"/>
      <c r="IYK77" s="629"/>
      <c r="IYL77" s="629"/>
      <c r="IYM77" s="629"/>
      <c r="IYN77" s="629"/>
      <c r="IYO77" s="629"/>
      <c r="IYP77" s="629"/>
      <c r="IYQ77" s="629"/>
      <c r="IYR77" s="629"/>
      <c r="IYS77" s="629"/>
      <c r="IYT77" s="629"/>
      <c r="IYU77" s="629"/>
      <c r="IYV77" s="629"/>
      <c r="IYW77" s="629"/>
      <c r="IYX77" s="629"/>
      <c r="IYY77" s="629"/>
      <c r="IYZ77" s="629"/>
      <c r="IZA77" s="629"/>
      <c r="IZB77" s="629"/>
      <c r="IZC77" s="629"/>
      <c r="IZD77" s="629"/>
      <c r="IZE77" s="629"/>
      <c r="IZF77" s="629"/>
      <c r="IZG77" s="629"/>
      <c r="IZH77" s="629"/>
      <c r="IZI77" s="629"/>
      <c r="IZJ77" s="629"/>
      <c r="IZK77" s="629"/>
      <c r="IZL77" s="629"/>
      <c r="IZM77" s="629"/>
      <c r="IZN77" s="629"/>
      <c r="IZO77" s="629"/>
      <c r="IZP77" s="629"/>
      <c r="IZQ77" s="629"/>
      <c r="IZR77" s="629"/>
      <c r="IZS77" s="629"/>
      <c r="IZT77" s="629"/>
      <c r="IZU77" s="629"/>
      <c r="IZV77" s="629"/>
      <c r="IZW77" s="629"/>
      <c r="IZX77" s="629"/>
      <c r="IZY77" s="629"/>
      <c r="IZZ77" s="629"/>
      <c r="JAA77" s="629"/>
      <c r="JAB77" s="629"/>
      <c r="JAC77" s="629"/>
      <c r="JAD77" s="629"/>
      <c r="JAE77" s="629"/>
      <c r="JAF77" s="629"/>
      <c r="JAG77" s="629"/>
      <c r="JAH77" s="629"/>
      <c r="JAI77" s="629"/>
      <c r="JAJ77" s="629"/>
      <c r="JAK77" s="629"/>
      <c r="JAL77" s="629"/>
      <c r="JAM77" s="629"/>
      <c r="JAN77" s="629"/>
      <c r="JAO77" s="629"/>
      <c r="JAP77" s="629"/>
      <c r="JAQ77" s="629"/>
      <c r="JAR77" s="629"/>
      <c r="JAS77" s="629"/>
      <c r="JAT77" s="629"/>
      <c r="JAU77" s="629"/>
      <c r="JAV77" s="629"/>
      <c r="JAW77" s="629"/>
      <c r="JAX77" s="629"/>
      <c r="JAY77" s="629"/>
      <c r="JAZ77" s="629"/>
      <c r="JBA77" s="629"/>
      <c r="JBB77" s="629"/>
      <c r="JBC77" s="629"/>
      <c r="JBD77" s="629"/>
      <c r="JBE77" s="629"/>
      <c r="JBF77" s="629"/>
      <c r="JBG77" s="629"/>
      <c r="JBH77" s="629"/>
      <c r="JBI77" s="629"/>
      <c r="JBJ77" s="629"/>
      <c r="JBK77" s="629"/>
      <c r="JBL77" s="629"/>
      <c r="JBM77" s="629"/>
      <c r="JBN77" s="629"/>
      <c r="JBO77" s="629"/>
      <c r="JBP77" s="629"/>
      <c r="JBQ77" s="629"/>
      <c r="JBR77" s="629"/>
      <c r="JBS77" s="629"/>
      <c r="JBT77" s="629"/>
      <c r="JBU77" s="629"/>
      <c r="JBV77" s="629"/>
      <c r="JBW77" s="629"/>
      <c r="JBX77" s="629"/>
      <c r="JBY77" s="629"/>
      <c r="JBZ77" s="629"/>
      <c r="JCA77" s="629"/>
      <c r="JCB77" s="629"/>
      <c r="JCC77" s="629"/>
      <c r="JCD77" s="629"/>
      <c r="JCE77" s="629"/>
      <c r="JCF77" s="629"/>
      <c r="JCG77" s="629"/>
      <c r="JCH77" s="629"/>
      <c r="JCI77" s="629"/>
      <c r="JCJ77" s="629"/>
      <c r="JCK77" s="629"/>
      <c r="JCL77" s="629"/>
      <c r="JCM77" s="629"/>
      <c r="JCN77" s="629"/>
      <c r="JCO77" s="629"/>
      <c r="JCP77" s="629"/>
      <c r="JCQ77" s="629"/>
      <c r="JCR77" s="629"/>
      <c r="JCS77" s="629"/>
      <c r="JCT77" s="629"/>
      <c r="JCU77" s="629"/>
      <c r="JCV77" s="629"/>
      <c r="JCW77" s="629"/>
      <c r="JCX77" s="629"/>
      <c r="JCY77" s="629"/>
      <c r="JCZ77" s="629"/>
      <c r="JDA77" s="629"/>
      <c r="JDB77" s="629"/>
      <c r="JDC77" s="629"/>
      <c r="JDD77" s="629"/>
      <c r="JDE77" s="629"/>
      <c r="JDF77" s="629"/>
      <c r="JDG77" s="629"/>
      <c r="JDH77" s="629"/>
      <c r="JDI77" s="629"/>
      <c r="JDJ77" s="629"/>
      <c r="JDK77" s="629"/>
      <c r="JDL77" s="629"/>
      <c r="JDM77" s="629"/>
      <c r="JDN77" s="629"/>
      <c r="JDO77" s="629"/>
      <c r="JDP77" s="629"/>
      <c r="JDQ77" s="629"/>
      <c r="JDR77" s="629"/>
      <c r="JDS77" s="629"/>
      <c r="JDT77" s="629"/>
      <c r="JDU77" s="629"/>
      <c r="JDV77" s="629"/>
      <c r="JDW77" s="629"/>
      <c r="JDX77" s="629"/>
      <c r="JDY77" s="629"/>
      <c r="JDZ77" s="629"/>
      <c r="JEA77" s="629"/>
      <c r="JEB77" s="629"/>
      <c r="JEC77" s="629"/>
      <c r="JED77" s="629"/>
      <c r="JEE77" s="629"/>
      <c r="JEF77" s="629"/>
      <c r="JEG77" s="629"/>
      <c r="JEH77" s="629"/>
      <c r="JEI77" s="629"/>
      <c r="JEJ77" s="629"/>
      <c r="JEK77" s="629"/>
      <c r="JEL77" s="629"/>
      <c r="JEM77" s="629"/>
      <c r="JEN77" s="629"/>
      <c r="JEO77" s="629"/>
      <c r="JEP77" s="629"/>
      <c r="JEQ77" s="629"/>
      <c r="JER77" s="629"/>
      <c r="JES77" s="629"/>
      <c r="JET77" s="629"/>
      <c r="JEU77" s="629"/>
      <c r="JEV77" s="629"/>
      <c r="JEW77" s="629"/>
      <c r="JEX77" s="629"/>
      <c r="JEY77" s="629"/>
      <c r="JEZ77" s="629"/>
      <c r="JFA77" s="629"/>
      <c r="JFB77" s="629"/>
      <c r="JFC77" s="629"/>
      <c r="JFD77" s="629"/>
      <c r="JFE77" s="629"/>
      <c r="JFF77" s="629"/>
      <c r="JFG77" s="629"/>
      <c r="JFH77" s="629"/>
      <c r="JFI77" s="629"/>
      <c r="JFJ77" s="629"/>
      <c r="JFK77" s="629"/>
      <c r="JFL77" s="629"/>
      <c r="JFM77" s="629"/>
      <c r="JFN77" s="629"/>
      <c r="JFO77" s="629"/>
      <c r="JFP77" s="629"/>
      <c r="JFQ77" s="629"/>
      <c r="JFR77" s="629"/>
      <c r="JFS77" s="629"/>
      <c r="JFT77" s="629"/>
      <c r="JFU77" s="629"/>
      <c r="JFV77" s="629"/>
      <c r="JFW77" s="629"/>
      <c r="JFX77" s="629"/>
      <c r="JFY77" s="629"/>
      <c r="JFZ77" s="629"/>
      <c r="JGA77" s="629"/>
      <c r="JGB77" s="629"/>
      <c r="JGC77" s="629"/>
      <c r="JGD77" s="629"/>
      <c r="JGE77" s="629"/>
      <c r="JGF77" s="629"/>
      <c r="JGG77" s="629"/>
      <c r="JGH77" s="629"/>
      <c r="JGI77" s="629"/>
      <c r="JGJ77" s="629"/>
      <c r="JGK77" s="629"/>
      <c r="JGL77" s="629"/>
      <c r="JGM77" s="629"/>
      <c r="JGN77" s="629"/>
      <c r="JGO77" s="629"/>
      <c r="JGP77" s="629"/>
      <c r="JGQ77" s="629"/>
      <c r="JGR77" s="629"/>
      <c r="JGS77" s="629"/>
      <c r="JGT77" s="629"/>
      <c r="JGU77" s="629"/>
      <c r="JGV77" s="629"/>
      <c r="JGW77" s="629"/>
      <c r="JGX77" s="629"/>
      <c r="JGY77" s="629"/>
      <c r="JGZ77" s="629"/>
      <c r="JHA77" s="629"/>
      <c r="JHB77" s="629"/>
      <c r="JHC77" s="629"/>
      <c r="JHD77" s="629"/>
      <c r="JHE77" s="629"/>
      <c r="JHF77" s="629"/>
      <c r="JHG77" s="629"/>
      <c r="JHH77" s="629"/>
      <c r="JHI77" s="629"/>
      <c r="JHJ77" s="629"/>
      <c r="JHK77" s="629"/>
      <c r="JHL77" s="629"/>
      <c r="JHM77" s="629"/>
      <c r="JHN77" s="629"/>
      <c r="JHO77" s="629"/>
      <c r="JHP77" s="629"/>
      <c r="JHQ77" s="629"/>
      <c r="JHR77" s="629"/>
      <c r="JHS77" s="629"/>
      <c r="JHT77" s="629"/>
      <c r="JHU77" s="629"/>
      <c r="JHV77" s="629"/>
      <c r="JHW77" s="629"/>
      <c r="JHX77" s="629"/>
      <c r="JHY77" s="629"/>
      <c r="JHZ77" s="629"/>
      <c r="JIA77" s="629"/>
      <c r="JIB77" s="629"/>
      <c r="JIC77" s="629"/>
      <c r="JID77" s="629"/>
      <c r="JIE77" s="629"/>
      <c r="JIF77" s="629"/>
      <c r="JIG77" s="629"/>
      <c r="JIH77" s="629"/>
      <c r="JII77" s="629"/>
      <c r="JIJ77" s="629"/>
      <c r="JIK77" s="629"/>
      <c r="JIL77" s="629"/>
      <c r="JIM77" s="629"/>
      <c r="JIN77" s="629"/>
      <c r="JIO77" s="629"/>
      <c r="JIP77" s="629"/>
      <c r="JIQ77" s="629"/>
      <c r="JIR77" s="629"/>
      <c r="JIS77" s="629"/>
      <c r="JIT77" s="629"/>
      <c r="JIU77" s="629"/>
      <c r="JIV77" s="629"/>
      <c r="JIW77" s="629"/>
      <c r="JIX77" s="629"/>
      <c r="JIY77" s="629"/>
      <c r="JIZ77" s="629"/>
      <c r="JJA77" s="629"/>
      <c r="JJB77" s="629"/>
      <c r="JJC77" s="629"/>
      <c r="JJD77" s="629"/>
      <c r="JJE77" s="629"/>
      <c r="JJF77" s="629"/>
      <c r="JJG77" s="629"/>
      <c r="JJH77" s="629"/>
      <c r="JJI77" s="629"/>
      <c r="JJJ77" s="629"/>
      <c r="JJK77" s="629"/>
      <c r="JJL77" s="629"/>
      <c r="JJM77" s="629"/>
      <c r="JJN77" s="629"/>
      <c r="JJO77" s="629"/>
      <c r="JJP77" s="629"/>
      <c r="JJQ77" s="629"/>
      <c r="JJR77" s="629"/>
      <c r="JJS77" s="629"/>
      <c r="JJT77" s="629"/>
      <c r="JJU77" s="629"/>
      <c r="JJV77" s="629"/>
      <c r="JJW77" s="629"/>
      <c r="JJX77" s="629"/>
      <c r="JJY77" s="629"/>
      <c r="JJZ77" s="629"/>
      <c r="JKA77" s="629"/>
      <c r="JKB77" s="629"/>
      <c r="JKC77" s="629"/>
      <c r="JKD77" s="629"/>
      <c r="JKE77" s="629"/>
      <c r="JKF77" s="629"/>
      <c r="JKG77" s="629"/>
      <c r="JKH77" s="629"/>
      <c r="JKI77" s="629"/>
      <c r="JKJ77" s="629"/>
      <c r="JKK77" s="629"/>
      <c r="JKL77" s="629"/>
      <c r="JKM77" s="629"/>
      <c r="JKN77" s="629"/>
      <c r="JKO77" s="629"/>
      <c r="JKP77" s="629"/>
      <c r="JKQ77" s="629"/>
      <c r="JKR77" s="629"/>
      <c r="JKS77" s="629"/>
      <c r="JKT77" s="629"/>
      <c r="JKU77" s="629"/>
      <c r="JKV77" s="629"/>
      <c r="JKW77" s="629"/>
      <c r="JKX77" s="629"/>
      <c r="JKY77" s="629"/>
      <c r="JKZ77" s="629"/>
      <c r="JLA77" s="629"/>
      <c r="JLB77" s="629"/>
      <c r="JLC77" s="629"/>
      <c r="JLD77" s="629"/>
      <c r="JLE77" s="629"/>
      <c r="JLF77" s="629"/>
      <c r="JLG77" s="629"/>
      <c r="JLH77" s="629"/>
      <c r="JLI77" s="629"/>
      <c r="JLJ77" s="629"/>
      <c r="JLK77" s="629"/>
      <c r="JLL77" s="629"/>
      <c r="JLM77" s="629"/>
      <c r="JLN77" s="629"/>
      <c r="JLO77" s="629"/>
      <c r="JLP77" s="629"/>
      <c r="JLQ77" s="629"/>
      <c r="JLR77" s="629"/>
      <c r="JLS77" s="629"/>
      <c r="JLT77" s="629"/>
      <c r="JLU77" s="629"/>
      <c r="JLV77" s="629"/>
      <c r="JLW77" s="629"/>
      <c r="JLX77" s="629"/>
      <c r="JLY77" s="629"/>
      <c r="JLZ77" s="629"/>
      <c r="JMA77" s="629"/>
      <c r="JMB77" s="629"/>
      <c r="JMC77" s="629"/>
      <c r="JMD77" s="629"/>
      <c r="JME77" s="629"/>
      <c r="JMF77" s="629"/>
      <c r="JMG77" s="629"/>
      <c r="JMH77" s="629"/>
      <c r="JMI77" s="629"/>
      <c r="JMJ77" s="629"/>
      <c r="JMK77" s="629"/>
      <c r="JML77" s="629"/>
      <c r="JMM77" s="629"/>
      <c r="JMN77" s="629"/>
      <c r="JMO77" s="629"/>
      <c r="JMP77" s="629"/>
      <c r="JMQ77" s="629"/>
      <c r="JMR77" s="629"/>
      <c r="JMS77" s="629"/>
      <c r="JMT77" s="629"/>
      <c r="JMU77" s="629"/>
      <c r="JMV77" s="629"/>
      <c r="JMW77" s="629"/>
      <c r="JMX77" s="629"/>
      <c r="JMY77" s="629"/>
      <c r="JMZ77" s="629"/>
      <c r="JNA77" s="629"/>
      <c r="JNB77" s="629"/>
      <c r="JNC77" s="629"/>
      <c r="JND77" s="629"/>
      <c r="JNE77" s="629"/>
      <c r="JNF77" s="629"/>
      <c r="JNG77" s="629"/>
      <c r="JNH77" s="629"/>
      <c r="JNI77" s="629"/>
      <c r="JNJ77" s="629"/>
      <c r="JNK77" s="629"/>
      <c r="JNL77" s="629"/>
      <c r="JNM77" s="629"/>
      <c r="JNN77" s="629"/>
      <c r="JNO77" s="629"/>
      <c r="JNP77" s="629"/>
      <c r="JNQ77" s="629"/>
      <c r="JNR77" s="629"/>
      <c r="JNS77" s="629"/>
      <c r="JNT77" s="629"/>
      <c r="JNU77" s="629"/>
      <c r="JNV77" s="629"/>
      <c r="JNW77" s="629"/>
      <c r="JNX77" s="629"/>
      <c r="JNY77" s="629"/>
      <c r="JNZ77" s="629"/>
      <c r="JOA77" s="629"/>
      <c r="JOB77" s="629"/>
      <c r="JOC77" s="629"/>
      <c r="JOD77" s="629"/>
      <c r="JOE77" s="629"/>
      <c r="JOF77" s="629"/>
      <c r="JOG77" s="629"/>
      <c r="JOH77" s="629"/>
      <c r="JOI77" s="629"/>
      <c r="JOJ77" s="629"/>
      <c r="JOK77" s="629"/>
      <c r="JOL77" s="629"/>
      <c r="JOM77" s="629"/>
      <c r="JON77" s="629"/>
      <c r="JOO77" s="629"/>
      <c r="JOP77" s="629"/>
      <c r="JOQ77" s="629"/>
      <c r="JOR77" s="629"/>
      <c r="JOS77" s="629"/>
      <c r="JOT77" s="629"/>
      <c r="JOU77" s="629"/>
      <c r="JOV77" s="629"/>
      <c r="JOW77" s="629"/>
      <c r="JOX77" s="629"/>
      <c r="JOY77" s="629"/>
      <c r="JOZ77" s="629"/>
      <c r="JPA77" s="629"/>
      <c r="JPB77" s="629"/>
      <c r="JPC77" s="629"/>
      <c r="JPD77" s="629"/>
      <c r="JPE77" s="629"/>
      <c r="JPF77" s="629"/>
      <c r="JPG77" s="629"/>
      <c r="JPH77" s="629"/>
      <c r="JPI77" s="629"/>
      <c r="JPJ77" s="629"/>
      <c r="JPK77" s="629"/>
      <c r="JPL77" s="629"/>
      <c r="JPM77" s="629"/>
      <c r="JPN77" s="629"/>
      <c r="JPO77" s="629"/>
      <c r="JPP77" s="629"/>
      <c r="JPQ77" s="629"/>
      <c r="JPR77" s="629"/>
      <c r="JPS77" s="629"/>
      <c r="JPT77" s="629"/>
      <c r="JPU77" s="629"/>
      <c r="JPV77" s="629"/>
      <c r="JPW77" s="629"/>
      <c r="JPX77" s="629"/>
      <c r="JPY77" s="629"/>
      <c r="JPZ77" s="629"/>
      <c r="JQA77" s="629"/>
      <c r="JQB77" s="629"/>
      <c r="JQC77" s="629"/>
      <c r="JQD77" s="629"/>
      <c r="JQE77" s="629"/>
      <c r="JQF77" s="629"/>
      <c r="JQG77" s="629"/>
      <c r="JQH77" s="629"/>
      <c r="JQI77" s="629"/>
      <c r="JQJ77" s="629"/>
      <c r="JQK77" s="629"/>
      <c r="JQL77" s="629"/>
      <c r="JQM77" s="629"/>
      <c r="JQN77" s="629"/>
      <c r="JQO77" s="629"/>
      <c r="JQP77" s="629"/>
      <c r="JQQ77" s="629"/>
      <c r="JQR77" s="629"/>
      <c r="JQS77" s="629"/>
      <c r="JQT77" s="629"/>
      <c r="JQU77" s="629"/>
      <c r="JQV77" s="629"/>
      <c r="JQW77" s="629"/>
      <c r="JQX77" s="629"/>
      <c r="JQY77" s="629"/>
      <c r="JQZ77" s="629"/>
      <c r="JRA77" s="629"/>
      <c r="JRB77" s="629"/>
      <c r="JRC77" s="629"/>
      <c r="JRD77" s="629"/>
      <c r="JRE77" s="629"/>
      <c r="JRF77" s="629"/>
      <c r="JRG77" s="629"/>
      <c r="JRH77" s="629"/>
      <c r="JRI77" s="629"/>
      <c r="JRJ77" s="629"/>
      <c r="JRK77" s="629"/>
      <c r="JRL77" s="629"/>
      <c r="JRM77" s="629"/>
      <c r="JRN77" s="629"/>
      <c r="JRO77" s="629"/>
      <c r="JRP77" s="629"/>
      <c r="JRQ77" s="629"/>
      <c r="JRR77" s="629"/>
      <c r="JRS77" s="629"/>
      <c r="JRT77" s="629"/>
      <c r="JRU77" s="629"/>
      <c r="JRV77" s="629"/>
      <c r="JRW77" s="629"/>
      <c r="JRX77" s="629"/>
      <c r="JRY77" s="629"/>
      <c r="JRZ77" s="629"/>
      <c r="JSA77" s="629"/>
      <c r="JSB77" s="629"/>
      <c r="JSC77" s="629"/>
      <c r="JSD77" s="629"/>
      <c r="JSE77" s="629"/>
      <c r="JSF77" s="629"/>
      <c r="JSG77" s="629"/>
      <c r="JSH77" s="629"/>
      <c r="JSI77" s="629"/>
      <c r="JSJ77" s="629"/>
      <c r="JSK77" s="629"/>
      <c r="JSL77" s="629"/>
      <c r="JSM77" s="629"/>
      <c r="JSN77" s="629"/>
      <c r="JSO77" s="629"/>
      <c r="JSP77" s="629"/>
      <c r="JSQ77" s="629"/>
      <c r="JSR77" s="629"/>
      <c r="JSS77" s="629"/>
      <c r="JST77" s="629"/>
      <c r="JSU77" s="629"/>
      <c r="JSV77" s="629"/>
      <c r="JSW77" s="629"/>
      <c r="JSX77" s="629"/>
      <c r="JSY77" s="629"/>
      <c r="JSZ77" s="629"/>
      <c r="JTA77" s="629"/>
      <c r="JTB77" s="629"/>
      <c r="JTC77" s="629"/>
      <c r="JTD77" s="629"/>
      <c r="JTE77" s="629"/>
      <c r="JTF77" s="629"/>
      <c r="JTG77" s="629"/>
      <c r="JTH77" s="629"/>
      <c r="JTI77" s="629"/>
      <c r="JTJ77" s="629"/>
      <c r="JTK77" s="629"/>
      <c r="JTL77" s="629"/>
      <c r="JTM77" s="629"/>
      <c r="JTN77" s="629"/>
      <c r="JTO77" s="629"/>
      <c r="JTP77" s="629"/>
      <c r="JTQ77" s="629"/>
      <c r="JTR77" s="629"/>
      <c r="JTS77" s="629"/>
      <c r="JTT77" s="629"/>
      <c r="JTU77" s="629"/>
      <c r="JTV77" s="629"/>
      <c r="JTW77" s="629"/>
      <c r="JTX77" s="629"/>
      <c r="JTY77" s="629"/>
      <c r="JTZ77" s="629"/>
      <c r="JUA77" s="629"/>
      <c r="JUB77" s="629"/>
      <c r="JUC77" s="629"/>
      <c r="JUD77" s="629"/>
      <c r="JUE77" s="629"/>
      <c r="JUF77" s="629"/>
      <c r="JUG77" s="629"/>
      <c r="JUH77" s="629"/>
      <c r="JUI77" s="629"/>
      <c r="JUJ77" s="629"/>
      <c r="JUK77" s="629"/>
      <c r="JUL77" s="629"/>
      <c r="JUM77" s="629"/>
      <c r="JUN77" s="629"/>
      <c r="JUO77" s="629"/>
      <c r="JUP77" s="629"/>
      <c r="JUQ77" s="629"/>
      <c r="JUR77" s="629"/>
      <c r="JUS77" s="629"/>
      <c r="JUT77" s="629"/>
      <c r="JUU77" s="629"/>
      <c r="JUV77" s="629"/>
      <c r="JUW77" s="629"/>
      <c r="JUX77" s="629"/>
      <c r="JUY77" s="629"/>
      <c r="JUZ77" s="629"/>
      <c r="JVA77" s="629"/>
      <c r="JVB77" s="629"/>
      <c r="JVC77" s="629"/>
      <c r="JVD77" s="629"/>
      <c r="JVE77" s="629"/>
      <c r="JVF77" s="629"/>
      <c r="JVG77" s="629"/>
      <c r="JVH77" s="629"/>
      <c r="JVI77" s="629"/>
      <c r="JVJ77" s="629"/>
      <c r="JVK77" s="629"/>
      <c r="JVL77" s="629"/>
      <c r="JVM77" s="629"/>
      <c r="JVN77" s="629"/>
      <c r="JVO77" s="629"/>
      <c r="JVP77" s="629"/>
      <c r="JVQ77" s="629"/>
      <c r="JVR77" s="629"/>
      <c r="JVS77" s="629"/>
      <c r="JVT77" s="629"/>
      <c r="JVU77" s="629"/>
      <c r="JVV77" s="629"/>
      <c r="JVW77" s="629"/>
      <c r="JVX77" s="629"/>
      <c r="JVY77" s="629"/>
      <c r="JVZ77" s="629"/>
      <c r="JWA77" s="629"/>
      <c r="JWB77" s="629"/>
      <c r="JWC77" s="629"/>
      <c r="JWD77" s="629"/>
      <c r="JWE77" s="629"/>
      <c r="JWF77" s="629"/>
      <c r="JWG77" s="629"/>
      <c r="JWH77" s="629"/>
      <c r="JWI77" s="629"/>
      <c r="JWJ77" s="629"/>
      <c r="JWK77" s="629"/>
      <c r="JWL77" s="629"/>
      <c r="JWM77" s="629"/>
      <c r="JWN77" s="629"/>
      <c r="JWO77" s="629"/>
      <c r="JWP77" s="629"/>
      <c r="JWQ77" s="629"/>
      <c r="JWR77" s="629"/>
      <c r="JWS77" s="629"/>
      <c r="JWT77" s="629"/>
      <c r="JWU77" s="629"/>
      <c r="JWV77" s="629"/>
      <c r="JWW77" s="629"/>
      <c r="JWX77" s="629"/>
      <c r="JWY77" s="629"/>
      <c r="JWZ77" s="629"/>
      <c r="JXA77" s="629"/>
      <c r="JXB77" s="629"/>
      <c r="JXC77" s="629"/>
      <c r="JXD77" s="629"/>
      <c r="JXE77" s="629"/>
      <c r="JXF77" s="629"/>
      <c r="JXG77" s="629"/>
      <c r="JXH77" s="629"/>
      <c r="JXI77" s="629"/>
      <c r="JXJ77" s="629"/>
      <c r="JXK77" s="629"/>
      <c r="JXL77" s="629"/>
      <c r="JXM77" s="629"/>
      <c r="JXN77" s="629"/>
      <c r="JXO77" s="629"/>
      <c r="JXP77" s="629"/>
      <c r="JXQ77" s="629"/>
      <c r="JXR77" s="629"/>
      <c r="JXS77" s="629"/>
      <c r="JXT77" s="629"/>
      <c r="JXU77" s="629"/>
      <c r="JXV77" s="629"/>
      <c r="JXW77" s="629"/>
      <c r="JXX77" s="629"/>
      <c r="JXY77" s="629"/>
      <c r="JXZ77" s="629"/>
      <c r="JYA77" s="629"/>
      <c r="JYB77" s="629"/>
      <c r="JYC77" s="629"/>
      <c r="JYD77" s="629"/>
      <c r="JYE77" s="629"/>
      <c r="JYF77" s="629"/>
      <c r="JYG77" s="629"/>
      <c r="JYH77" s="629"/>
      <c r="JYI77" s="629"/>
      <c r="JYJ77" s="629"/>
      <c r="JYK77" s="629"/>
      <c r="JYL77" s="629"/>
      <c r="JYM77" s="629"/>
      <c r="JYN77" s="629"/>
      <c r="JYO77" s="629"/>
      <c r="JYP77" s="629"/>
      <c r="JYQ77" s="629"/>
      <c r="JYR77" s="629"/>
      <c r="JYS77" s="629"/>
      <c r="JYT77" s="629"/>
      <c r="JYU77" s="629"/>
      <c r="JYV77" s="629"/>
      <c r="JYW77" s="629"/>
      <c r="JYX77" s="629"/>
      <c r="JYY77" s="629"/>
      <c r="JYZ77" s="629"/>
      <c r="JZA77" s="629"/>
      <c r="JZB77" s="629"/>
      <c r="JZC77" s="629"/>
      <c r="JZD77" s="629"/>
      <c r="JZE77" s="629"/>
      <c r="JZF77" s="629"/>
      <c r="JZG77" s="629"/>
      <c r="JZH77" s="629"/>
      <c r="JZI77" s="629"/>
      <c r="JZJ77" s="629"/>
      <c r="JZK77" s="629"/>
      <c r="JZL77" s="629"/>
      <c r="JZM77" s="629"/>
      <c r="JZN77" s="629"/>
      <c r="JZO77" s="629"/>
      <c r="JZP77" s="629"/>
      <c r="JZQ77" s="629"/>
      <c r="JZR77" s="629"/>
      <c r="JZS77" s="629"/>
      <c r="JZT77" s="629"/>
      <c r="JZU77" s="629"/>
      <c r="JZV77" s="629"/>
      <c r="JZW77" s="629"/>
      <c r="JZX77" s="629"/>
      <c r="JZY77" s="629"/>
      <c r="JZZ77" s="629"/>
      <c r="KAA77" s="629"/>
      <c r="KAB77" s="629"/>
      <c r="KAC77" s="629"/>
      <c r="KAD77" s="629"/>
      <c r="KAE77" s="629"/>
      <c r="KAF77" s="629"/>
      <c r="KAG77" s="629"/>
      <c r="KAH77" s="629"/>
      <c r="KAI77" s="629"/>
      <c r="KAJ77" s="629"/>
      <c r="KAK77" s="629"/>
      <c r="KAL77" s="629"/>
      <c r="KAM77" s="629"/>
      <c r="KAN77" s="629"/>
      <c r="KAO77" s="629"/>
      <c r="KAP77" s="629"/>
      <c r="KAQ77" s="629"/>
      <c r="KAR77" s="629"/>
      <c r="KAS77" s="629"/>
      <c r="KAT77" s="629"/>
      <c r="KAU77" s="629"/>
      <c r="KAV77" s="629"/>
      <c r="KAW77" s="629"/>
      <c r="KAX77" s="629"/>
      <c r="KAY77" s="629"/>
      <c r="KAZ77" s="629"/>
      <c r="KBA77" s="629"/>
      <c r="KBB77" s="629"/>
      <c r="KBC77" s="629"/>
      <c r="KBD77" s="629"/>
      <c r="KBE77" s="629"/>
      <c r="KBF77" s="629"/>
      <c r="KBG77" s="629"/>
      <c r="KBH77" s="629"/>
      <c r="KBI77" s="629"/>
      <c r="KBJ77" s="629"/>
      <c r="KBK77" s="629"/>
      <c r="KBL77" s="629"/>
      <c r="KBM77" s="629"/>
      <c r="KBN77" s="629"/>
      <c r="KBO77" s="629"/>
      <c r="KBP77" s="629"/>
      <c r="KBQ77" s="629"/>
      <c r="KBR77" s="629"/>
      <c r="KBS77" s="629"/>
      <c r="KBT77" s="629"/>
      <c r="KBU77" s="629"/>
      <c r="KBV77" s="629"/>
      <c r="KBW77" s="629"/>
      <c r="KBX77" s="629"/>
      <c r="KBY77" s="629"/>
      <c r="KBZ77" s="629"/>
      <c r="KCA77" s="629"/>
      <c r="KCB77" s="629"/>
      <c r="KCC77" s="629"/>
      <c r="KCD77" s="629"/>
      <c r="KCE77" s="629"/>
      <c r="KCF77" s="629"/>
      <c r="KCG77" s="629"/>
      <c r="KCH77" s="629"/>
      <c r="KCI77" s="629"/>
      <c r="KCJ77" s="629"/>
      <c r="KCK77" s="629"/>
      <c r="KCL77" s="629"/>
      <c r="KCM77" s="629"/>
      <c r="KCN77" s="629"/>
      <c r="KCO77" s="629"/>
      <c r="KCP77" s="629"/>
      <c r="KCQ77" s="629"/>
      <c r="KCR77" s="629"/>
      <c r="KCS77" s="629"/>
      <c r="KCT77" s="629"/>
      <c r="KCU77" s="629"/>
      <c r="KCV77" s="629"/>
      <c r="KCW77" s="629"/>
      <c r="KCX77" s="629"/>
      <c r="KCY77" s="629"/>
      <c r="KCZ77" s="629"/>
      <c r="KDA77" s="629"/>
      <c r="KDB77" s="629"/>
      <c r="KDC77" s="629"/>
      <c r="KDD77" s="629"/>
      <c r="KDE77" s="629"/>
      <c r="KDF77" s="629"/>
      <c r="KDG77" s="629"/>
      <c r="KDH77" s="629"/>
      <c r="KDI77" s="629"/>
      <c r="KDJ77" s="629"/>
      <c r="KDK77" s="629"/>
      <c r="KDL77" s="629"/>
      <c r="KDM77" s="629"/>
      <c r="KDN77" s="629"/>
      <c r="KDO77" s="629"/>
      <c r="KDP77" s="629"/>
      <c r="KDQ77" s="629"/>
      <c r="KDR77" s="629"/>
      <c r="KDS77" s="629"/>
      <c r="KDT77" s="629"/>
      <c r="KDU77" s="629"/>
      <c r="KDV77" s="629"/>
      <c r="KDW77" s="629"/>
      <c r="KDX77" s="629"/>
      <c r="KDY77" s="629"/>
      <c r="KDZ77" s="629"/>
      <c r="KEA77" s="629"/>
      <c r="KEB77" s="629"/>
      <c r="KEC77" s="629"/>
      <c r="KED77" s="629"/>
      <c r="KEE77" s="629"/>
      <c r="KEF77" s="629"/>
      <c r="KEG77" s="629"/>
      <c r="KEH77" s="629"/>
      <c r="KEI77" s="629"/>
      <c r="KEJ77" s="629"/>
      <c r="KEK77" s="629"/>
      <c r="KEL77" s="629"/>
      <c r="KEM77" s="629"/>
      <c r="KEN77" s="629"/>
      <c r="KEO77" s="629"/>
      <c r="KEP77" s="629"/>
      <c r="KEQ77" s="629"/>
      <c r="KER77" s="629"/>
      <c r="KES77" s="629"/>
      <c r="KET77" s="629"/>
      <c r="KEU77" s="629"/>
      <c r="KEV77" s="629"/>
      <c r="KEW77" s="629"/>
      <c r="KEX77" s="629"/>
      <c r="KEY77" s="629"/>
      <c r="KEZ77" s="629"/>
      <c r="KFA77" s="629"/>
      <c r="KFB77" s="629"/>
      <c r="KFC77" s="629"/>
      <c r="KFD77" s="629"/>
      <c r="KFE77" s="629"/>
      <c r="KFF77" s="629"/>
      <c r="KFG77" s="629"/>
      <c r="KFH77" s="629"/>
      <c r="KFI77" s="629"/>
      <c r="KFJ77" s="629"/>
      <c r="KFK77" s="629"/>
      <c r="KFL77" s="629"/>
      <c r="KFM77" s="629"/>
      <c r="KFN77" s="629"/>
      <c r="KFO77" s="629"/>
      <c r="KFP77" s="629"/>
      <c r="KFQ77" s="629"/>
      <c r="KFR77" s="629"/>
      <c r="KFS77" s="629"/>
      <c r="KFT77" s="629"/>
      <c r="KFU77" s="629"/>
      <c r="KFV77" s="629"/>
      <c r="KFW77" s="629"/>
      <c r="KFX77" s="629"/>
      <c r="KFY77" s="629"/>
      <c r="KFZ77" s="629"/>
      <c r="KGA77" s="629"/>
      <c r="KGB77" s="629"/>
      <c r="KGC77" s="629"/>
      <c r="KGD77" s="629"/>
      <c r="KGE77" s="629"/>
      <c r="KGF77" s="629"/>
      <c r="KGG77" s="629"/>
      <c r="KGH77" s="629"/>
      <c r="KGI77" s="629"/>
      <c r="KGJ77" s="629"/>
      <c r="KGK77" s="629"/>
      <c r="KGL77" s="629"/>
      <c r="KGM77" s="629"/>
      <c r="KGN77" s="629"/>
      <c r="KGO77" s="629"/>
      <c r="KGP77" s="629"/>
      <c r="KGQ77" s="629"/>
      <c r="KGR77" s="629"/>
      <c r="KGS77" s="629"/>
      <c r="KGT77" s="629"/>
      <c r="KGU77" s="629"/>
      <c r="KGV77" s="629"/>
      <c r="KGW77" s="629"/>
      <c r="KGX77" s="629"/>
      <c r="KGY77" s="629"/>
      <c r="KGZ77" s="629"/>
      <c r="KHA77" s="629"/>
      <c r="KHB77" s="629"/>
      <c r="KHC77" s="629"/>
      <c r="KHD77" s="629"/>
      <c r="KHE77" s="629"/>
      <c r="KHF77" s="629"/>
      <c r="KHG77" s="629"/>
      <c r="KHH77" s="629"/>
      <c r="KHI77" s="629"/>
      <c r="KHJ77" s="629"/>
      <c r="KHK77" s="629"/>
      <c r="KHL77" s="629"/>
      <c r="KHM77" s="629"/>
      <c r="KHN77" s="629"/>
      <c r="KHO77" s="629"/>
      <c r="KHP77" s="629"/>
      <c r="KHQ77" s="629"/>
      <c r="KHR77" s="629"/>
      <c r="KHS77" s="629"/>
      <c r="KHT77" s="629"/>
      <c r="KHU77" s="629"/>
      <c r="KHV77" s="629"/>
      <c r="KHW77" s="629"/>
      <c r="KHX77" s="629"/>
      <c r="KHY77" s="629"/>
      <c r="KHZ77" s="629"/>
      <c r="KIA77" s="629"/>
      <c r="KIB77" s="629"/>
      <c r="KIC77" s="629"/>
      <c r="KID77" s="629"/>
      <c r="KIE77" s="629"/>
      <c r="KIF77" s="629"/>
      <c r="KIG77" s="629"/>
      <c r="KIH77" s="629"/>
      <c r="KII77" s="629"/>
      <c r="KIJ77" s="629"/>
      <c r="KIK77" s="629"/>
      <c r="KIL77" s="629"/>
      <c r="KIM77" s="629"/>
      <c r="KIN77" s="629"/>
      <c r="KIO77" s="629"/>
      <c r="KIP77" s="629"/>
      <c r="KIQ77" s="629"/>
      <c r="KIR77" s="629"/>
      <c r="KIS77" s="629"/>
      <c r="KIT77" s="629"/>
      <c r="KIU77" s="629"/>
      <c r="KIV77" s="629"/>
      <c r="KIW77" s="629"/>
      <c r="KIX77" s="629"/>
      <c r="KIY77" s="629"/>
      <c r="KIZ77" s="629"/>
      <c r="KJA77" s="629"/>
      <c r="KJB77" s="629"/>
      <c r="KJC77" s="629"/>
      <c r="KJD77" s="629"/>
      <c r="KJE77" s="629"/>
      <c r="KJF77" s="629"/>
      <c r="KJG77" s="629"/>
      <c r="KJH77" s="629"/>
      <c r="KJI77" s="629"/>
      <c r="KJJ77" s="629"/>
      <c r="KJK77" s="629"/>
      <c r="KJL77" s="629"/>
      <c r="KJM77" s="629"/>
      <c r="KJN77" s="629"/>
      <c r="KJO77" s="629"/>
      <c r="KJP77" s="629"/>
      <c r="KJQ77" s="629"/>
      <c r="KJR77" s="629"/>
      <c r="KJS77" s="629"/>
      <c r="KJT77" s="629"/>
      <c r="KJU77" s="629"/>
      <c r="KJV77" s="629"/>
      <c r="KJW77" s="629"/>
      <c r="KJX77" s="629"/>
      <c r="KJY77" s="629"/>
      <c r="KJZ77" s="629"/>
      <c r="KKA77" s="629"/>
      <c r="KKB77" s="629"/>
      <c r="KKC77" s="629"/>
      <c r="KKD77" s="629"/>
      <c r="KKE77" s="629"/>
      <c r="KKF77" s="629"/>
      <c r="KKG77" s="629"/>
      <c r="KKH77" s="629"/>
      <c r="KKI77" s="629"/>
      <c r="KKJ77" s="629"/>
      <c r="KKK77" s="629"/>
      <c r="KKL77" s="629"/>
      <c r="KKM77" s="629"/>
      <c r="KKN77" s="629"/>
      <c r="KKO77" s="629"/>
      <c r="KKP77" s="629"/>
      <c r="KKQ77" s="629"/>
      <c r="KKR77" s="629"/>
      <c r="KKS77" s="629"/>
      <c r="KKT77" s="629"/>
      <c r="KKU77" s="629"/>
      <c r="KKV77" s="629"/>
      <c r="KKW77" s="629"/>
      <c r="KKX77" s="629"/>
      <c r="KKY77" s="629"/>
      <c r="KKZ77" s="629"/>
      <c r="KLA77" s="629"/>
      <c r="KLB77" s="629"/>
      <c r="KLC77" s="629"/>
      <c r="KLD77" s="629"/>
      <c r="KLE77" s="629"/>
      <c r="KLF77" s="629"/>
      <c r="KLG77" s="629"/>
      <c r="KLH77" s="629"/>
      <c r="KLI77" s="629"/>
      <c r="KLJ77" s="629"/>
      <c r="KLK77" s="629"/>
      <c r="KLL77" s="629"/>
      <c r="KLM77" s="629"/>
      <c r="KLN77" s="629"/>
      <c r="KLO77" s="629"/>
      <c r="KLP77" s="629"/>
      <c r="KLQ77" s="629"/>
      <c r="KLR77" s="629"/>
      <c r="KLS77" s="629"/>
      <c r="KLT77" s="629"/>
      <c r="KLU77" s="629"/>
      <c r="KLV77" s="629"/>
      <c r="KLW77" s="629"/>
      <c r="KLX77" s="629"/>
      <c r="KLY77" s="629"/>
      <c r="KLZ77" s="629"/>
      <c r="KMA77" s="629"/>
      <c r="KMB77" s="629"/>
      <c r="KMC77" s="629"/>
      <c r="KMD77" s="629"/>
      <c r="KME77" s="629"/>
      <c r="KMF77" s="629"/>
      <c r="KMG77" s="629"/>
      <c r="KMH77" s="629"/>
      <c r="KMI77" s="629"/>
      <c r="KMJ77" s="629"/>
      <c r="KMK77" s="629"/>
      <c r="KML77" s="629"/>
      <c r="KMM77" s="629"/>
      <c r="KMN77" s="629"/>
      <c r="KMO77" s="629"/>
      <c r="KMP77" s="629"/>
      <c r="KMQ77" s="629"/>
      <c r="KMR77" s="629"/>
      <c r="KMS77" s="629"/>
      <c r="KMT77" s="629"/>
      <c r="KMU77" s="629"/>
      <c r="KMV77" s="629"/>
      <c r="KMW77" s="629"/>
      <c r="KMX77" s="629"/>
      <c r="KMY77" s="629"/>
      <c r="KMZ77" s="629"/>
      <c r="KNA77" s="629"/>
      <c r="KNB77" s="629"/>
      <c r="KNC77" s="629"/>
      <c r="KND77" s="629"/>
      <c r="KNE77" s="629"/>
      <c r="KNF77" s="629"/>
      <c r="KNG77" s="629"/>
      <c r="KNH77" s="629"/>
      <c r="KNI77" s="629"/>
      <c r="KNJ77" s="629"/>
      <c r="KNK77" s="629"/>
      <c r="KNL77" s="629"/>
      <c r="KNM77" s="629"/>
      <c r="KNN77" s="629"/>
      <c r="KNO77" s="629"/>
      <c r="KNP77" s="629"/>
      <c r="KNQ77" s="629"/>
      <c r="KNR77" s="629"/>
      <c r="KNS77" s="629"/>
      <c r="KNT77" s="629"/>
      <c r="KNU77" s="629"/>
      <c r="KNV77" s="629"/>
      <c r="KNW77" s="629"/>
      <c r="KNX77" s="629"/>
      <c r="KNY77" s="629"/>
      <c r="KNZ77" s="629"/>
      <c r="KOA77" s="629"/>
      <c r="KOB77" s="629"/>
      <c r="KOC77" s="629"/>
      <c r="KOD77" s="629"/>
      <c r="KOE77" s="629"/>
      <c r="KOF77" s="629"/>
      <c r="KOG77" s="629"/>
      <c r="KOH77" s="629"/>
      <c r="KOI77" s="629"/>
      <c r="KOJ77" s="629"/>
      <c r="KOK77" s="629"/>
      <c r="KOL77" s="629"/>
      <c r="KOM77" s="629"/>
      <c r="KON77" s="629"/>
      <c r="KOO77" s="629"/>
      <c r="KOP77" s="629"/>
      <c r="KOQ77" s="629"/>
      <c r="KOR77" s="629"/>
      <c r="KOS77" s="629"/>
      <c r="KOT77" s="629"/>
      <c r="KOU77" s="629"/>
      <c r="KOV77" s="629"/>
      <c r="KOW77" s="629"/>
      <c r="KOX77" s="629"/>
      <c r="KOY77" s="629"/>
      <c r="KOZ77" s="629"/>
      <c r="KPA77" s="629"/>
      <c r="KPB77" s="629"/>
      <c r="KPC77" s="629"/>
      <c r="KPD77" s="629"/>
      <c r="KPE77" s="629"/>
      <c r="KPF77" s="629"/>
      <c r="KPG77" s="629"/>
      <c r="KPH77" s="629"/>
      <c r="KPI77" s="629"/>
      <c r="KPJ77" s="629"/>
      <c r="KPK77" s="629"/>
      <c r="KPL77" s="629"/>
      <c r="KPM77" s="629"/>
      <c r="KPN77" s="629"/>
      <c r="KPO77" s="629"/>
      <c r="KPP77" s="629"/>
      <c r="KPQ77" s="629"/>
      <c r="KPR77" s="629"/>
      <c r="KPS77" s="629"/>
      <c r="KPT77" s="629"/>
      <c r="KPU77" s="629"/>
      <c r="KPV77" s="629"/>
      <c r="KPW77" s="629"/>
      <c r="KPX77" s="629"/>
      <c r="KPY77" s="629"/>
      <c r="KPZ77" s="629"/>
      <c r="KQA77" s="629"/>
      <c r="KQB77" s="629"/>
      <c r="KQC77" s="629"/>
      <c r="KQD77" s="629"/>
      <c r="KQE77" s="629"/>
      <c r="KQF77" s="629"/>
      <c r="KQG77" s="629"/>
      <c r="KQH77" s="629"/>
      <c r="KQI77" s="629"/>
      <c r="KQJ77" s="629"/>
      <c r="KQK77" s="629"/>
      <c r="KQL77" s="629"/>
      <c r="KQM77" s="629"/>
      <c r="KQN77" s="629"/>
      <c r="KQO77" s="629"/>
      <c r="KQP77" s="629"/>
      <c r="KQQ77" s="629"/>
      <c r="KQR77" s="629"/>
      <c r="KQS77" s="629"/>
      <c r="KQT77" s="629"/>
      <c r="KQU77" s="629"/>
      <c r="KQV77" s="629"/>
      <c r="KQW77" s="629"/>
      <c r="KQX77" s="629"/>
      <c r="KQY77" s="629"/>
      <c r="KQZ77" s="629"/>
      <c r="KRA77" s="629"/>
      <c r="KRB77" s="629"/>
      <c r="KRC77" s="629"/>
      <c r="KRD77" s="629"/>
      <c r="KRE77" s="629"/>
      <c r="KRF77" s="629"/>
      <c r="KRG77" s="629"/>
      <c r="KRH77" s="629"/>
      <c r="KRI77" s="629"/>
      <c r="KRJ77" s="629"/>
      <c r="KRK77" s="629"/>
      <c r="KRL77" s="629"/>
      <c r="KRM77" s="629"/>
      <c r="KRN77" s="629"/>
      <c r="KRO77" s="629"/>
      <c r="KRP77" s="629"/>
      <c r="KRQ77" s="629"/>
      <c r="KRR77" s="629"/>
      <c r="KRS77" s="629"/>
      <c r="KRT77" s="629"/>
      <c r="KRU77" s="629"/>
      <c r="KRV77" s="629"/>
      <c r="KRW77" s="629"/>
      <c r="KRX77" s="629"/>
      <c r="KRY77" s="629"/>
      <c r="KRZ77" s="629"/>
      <c r="KSA77" s="629"/>
      <c r="KSB77" s="629"/>
      <c r="KSC77" s="629"/>
      <c r="KSD77" s="629"/>
      <c r="KSE77" s="629"/>
      <c r="KSF77" s="629"/>
      <c r="KSG77" s="629"/>
      <c r="KSH77" s="629"/>
      <c r="KSI77" s="629"/>
      <c r="KSJ77" s="629"/>
      <c r="KSK77" s="629"/>
      <c r="KSL77" s="629"/>
      <c r="KSM77" s="629"/>
      <c r="KSN77" s="629"/>
      <c r="KSO77" s="629"/>
      <c r="KSP77" s="629"/>
      <c r="KSQ77" s="629"/>
      <c r="KSR77" s="629"/>
      <c r="KSS77" s="629"/>
      <c r="KST77" s="629"/>
      <c r="KSU77" s="629"/>
      <c r="KSV77" s="629"/>
      <c r="KSW77" s="629"/>
      <c r="KSX77" s="629"/>
      <c r="KSY77" s="629"/>
      <c r="KSZ77" s="629"/>
      <c r="KTA77" s="629"/>
      <c r="KTB77" s="629"/>
      <c r="KTC77" s="629"/>
      <c r="KTD77" s="629"/>
      <c r="KTE77" s="629"/>
      <c r="KTF77" s="629"/>
      <c r="KTG77" s="629"/>
      <c r="KTH77" s="629"/>
      <c r="KTI77" s="629"/>
      <c r="KTJ77" s="629"/>
      <c r="KTK77" s="629"/>
      <c r="KTL77" s="629"/>
      <c r="KTM77" s="629"/>
      <c r="KTN77" s="629"/>
      <c r="KTO77" s="629"/>
      <c r="KTP77" s="629"/>
      <c r="KTQ77" s="629"/>
      <c r="KTR77" s="629"/>
      <c r="KTS77" s="629"/>
      <c r="KTT77" s="629"/>
      <c r="KTU77" s="629"/>
      <c r="KTV77" s="629"/>
      <c r="KTW77" s="629"/>
      <c r="KTX77" s="629"/>
      <c r="KTY77" s="629"/>
      <c r="KTZ77" s="629"/>
      <c r="KUA77" s="629"/>
      <c r="KUB77" s="629"/>
      <c r="KUC77" s="629"/>
      <c r="KUD77" s="629"/>
      <c r="KUE77" s="629"/>
      <c r="KUF77" s="629"/>
      <c r="KUG77" s="629"/>
      <c r="KUH77" s="629"/>
      <c r="KUI77" s="629"/>
      <c r="KUJ77" s="629"/>
      <c r="KUK77" s="629"/>
      <c r="KUL77" s="629"/>
      <c r="KUM77" s="629"/>
      <c r="KUN77" s="629"/>
      <c r="KUO77" s="629"/>
      <c r="KUP77" s="629"/>
      <c r="KUQ77" s="629"/>
      <c r="KUR77" s="629"/>
      <c r="KUS77" s="629"/>
      <c r="KUT77" s="629"/>
      <c r="KUU77" s="629"/>
      <c r="KUV77" s="629"/>
      <c r="KUW77" s="629"/>
      <c r="KUX77" s="629"/>
      <c r="KUY77" s="629"/>
      <c r="KUZ77" s="629"/>
      <c r="KVA77" s="629"/>
      <c r="KVB77" s="629"/>
      <c r="KVC77" s="629"/>
      <c r="KVD77" s="629"/>
      <c r="KVE77" s="629"/>
      <c r="KVF77" s="629"/>
      <c r="KVG77" s="629"/>
      <c r="KVH77" s="629"/>
      <c r="KVI77" s="629"/>
      <c r="KVJ77" s="629"/>
      <c r="KVK77" s="629"/>
      <c r="KVL77" s="629"/>
      <c r="KVM77" s="629"/>
      <c r="KVN77" s="629"/>
      <c r="KVO77" s="629"/>
      <c r="KVP77" s="629"/>
      <c r="KVQ77" s="629"/>
      <c r="KVR77" s="629"/>
      <c r="KVS77" s="629"/>
      <c r="KVT77" s="629"/>
      <c r="KVU77" s="629"/>
      <c r="KVV77" s="629"/>
      <c r="KVW77" s="629"/>
      <c r="KVX77" s="629"/>
      <c r="KVY77" s="629"/>
      <c r="KVZ77" s="629"/>
      <c r="KWA77" s="629"/>
      <c r="KWB77" s="629"/>
      <c r="KWC77" s="629"/>
      <c r="KWD77" s="629"/>
      <c r="KWE77" s="629"/>
      <c r="KWF77" s="629"/>
      <c r="KWG77" s="629"/>
      <c r="KWH77" s="629"/>
      <c r="KWI77" s="629"/>
      <c r="KWJ77" s="629"/>
      <c r="KWK77" s="629"/>
      <c r="KWL77" s="629"/>
      <c r="KWM77" s="629"/>
      <c r="KWN77" s="629"/>
      <c r="KWO77" s="629"/>
      <c r="KWP77" s="629"/>
      <c r="KWQ77" s="629"/>
      <c r="KWR77" s="629"/>
      <c r="KWS77" s="629"/>
      <c r="KWT77" s="629"/>
      <c r="KWU77" s="629"/>
      <c r="KWV77" s="629"/>
      <c r="KWW77" s="629"/>
      <c r="KWX77" s="629"/>
      <c r="KWY77" s="629"/>
      <c r="KWZ77" s="629"/>
      <c r="KXA77" s="629"/>
      <c r="KXB77" s="629"/>
      <c r="KXC77" s="629"/>
      <c r="KXD77" s="629"/>
      <c r="KXE77" s="629"/>
      <c r="KXF77" s="629"/>
      <c r="KXG77" s="629"/>
      <c r="KXH77" s="629"/>
      <c r="KXI77" s="629"/>
      <c r="KXJ77" s="629"/>
      <c r="KXK77" s="629"/>
      <c r="KXL77" s="629"/>
      <c r="KXM77" s="629"/>
      <c r="KXN77" s="629"/>
      <c r="KXO77" s="629"/>
      <c r="KXP77" s="629"/>
      <c r="KXQ77" s="629"/>
      <c r="KXR77" s="629"/>
      <c r="KXS77" s="629"/>
      <c r="KXT77" s="629"/>
      <c r="KXU77" s="629"/>
      <c r="KXV77" s="629"/>
      <c r="KXW77" s="629"/>
      <c r="KXX77" s="629"/>
      <c r="KXY77" s="629"/>
      <c r="KXZ77" s="629"/>
      <c r="KYA77" s="629"/>
      <c r="KYB77" s="629"/>
      <c r="KYC77" s="629"/>
      <c r="KYD77" s="629"/>
      <c r="KYE77" s="629"/>
      <c r="KYF77" s="629"/>
      <c r="KYG77" s="629"/>
      <c r="KYH77" s="629"/>
      <c r="KYI77" s="629"/>
      <c r="KYJ77" s="629"/>
      <c r="KYK77" s="629"/>
      <c r="KYL77" s="629"/>
      <c r="KYM77" s="629"/>
      <c r="KYN77" s="629"/>
      <c r="KYO77" s="629"/>
      <c r="KYP77" s="629"/>
      <c r="KYQ77" s="629"/>
      <c r="KYR77" s="629"/>
      <c r="KYS77" s="629"/>
      <c r="KYT77" s="629"/>
      <c r="KYU77" s="629"/>
      <c r="KYV77" s="629"/>
      <c r="KYW77" s="629"/>
      <c r="KYX77" s="629"/>
      <c r="KYY77" s="629"/>
      <c r="KYZ77" s="629"/>
      <c r="KZA77" s="629"/>
      <c r="KZB77" s="629"/>
      <c r="KZC77" s="629"/>
      <c r="KZD77" s="629"/>
      <c r="KZE77" s="629"/>
      <c r="KZF77" s="629"/>
      <c r="KZG77" s="629"/>
      <c r="KZH77" s="629"/>
      <c r="KZI77" s="629"/>
      <c r="KZJ77" s="629"/>
      <c r="KZK77" s="629"/>
      <c r="KZL77" s="629"/>
      <c r="KZM77" s="629"/>
      <c r="KZN77" s="629"/>
      <c r="KZO77" s="629"/>
      <c r="KZP77" s="629"/>
      <c r="KZQ77" s="629"/>
      <c r="KZR77" s="629"/>
      <c r="KZS77" s="629"/>
      <c r="KZT77" s="629"/>
      <c r="KZU77" s="629"/>
      <c r="KZV77" s="629"/>
      <c r="KZW77" s="629"/>
      <c r="KZX77" s="629"/>
      <c r="KZY77" s="629"/>
      <c r="KZZ77" s="629"/>
      <c r="LAA77" s="629"/>
      <c r="LAB77" s="629"/>
      <c r="LAC77" s="629"/>
      <c r="LAD77" s="629"/>
      <c r="LAE77" s="629"/>
      <c r="LAF77" s="629"/>
      <c r="LAG77" s="629"/>
      <c r="LAH77" s="629"/>
      <c r="LAI77" s="629"/>
      <c r="LAJ77" s="629"/>
      <c r="LAK77" s="629"/>
      <c r="LAL77" s="629"/>
      <c r="LAM77" s="629"/>
      <c r="LAN77" s="629"/>
      <c r="LAO77" s="629"/>
      <c r="LAP77" s="629"/>
      <c r="LAQ77" s="629"/>
      <c r="LAR77" s="629"/>
      <c r="LAS77" s="629"/>
      <c r="LAT77" s="629"/>
      <c r="LAU77" s="629"/>
      <c r="LAV77" s="629"/>
      <c r="LAW77" s="629"/>
      <c r="LAX77" s="629"/>
      <c r="LAY77" s="629"/>
      <c r="LAZ77" s="629"/>
      <c r="LBA77" s="629"/>
      <c r="LBB77" s="629"/>
      <c r="LBC77" s="629"/>
      <c r="LBD77" s="629"/>
      <c r="LBE77" s="629"/>
      <c r="LBF77" s="629"/>
      <c r="LBG77" s="629"/>
      <c r="LBH77" s="629"/>
      <c r="LBI77" s="629"/>
      <c r="LBJ77" s="629"/>
      <c r="LBK77" s="629"/>
      <c r="LBL77" s="629"/>
      <c r="LBM77" s="629"/>
      <c r="LBN77" s="629"/>
      <c r="LBO77" s="629"/>
      <c r="LBP77" s="629"/>
      <c r="LBQ77" s="629"/>
      <c r="LBR77" s="629"/>
      <c r="LBS77" s="629"/>
      <c r="LBT77" s="629"/>
      <c r="LBU77" s="629"/>
      <c r="LBV77" s="629"/>
      <c r="LBW77" s="629"/>
      <c r="LBX77" s="629"/>
      <c r="LBY77" s="629"/>
      <c r="LBZ77" s="629"/>
      <c r="LCA77" s="629"/>
      <c r="LCB77" s="629"/>
      <c r="LCC77" s="629"/>
      <c r="LCD77" s="629"/>
      <c r="LCE77" s="629"/>
      <c r="LCF77" s="629"/>
      <c r="LCG77" s="629"/>
      <c r="LCH77" s="629"/>
      <c r="LCI77" s="629"/>
      <c r="LCJ77" s="629"/>
      <c r="LCK77" s="629"/>
      <c r="LCL77" s="629"/>
      <c r="LCM77" s="629"/>
      <c r="LCN77" s="629"/>
      <c r="LCO77" s="629"/>
      <c r="LCP77" s="629"/>
      <c r="LCQ77" s="629"/>
      <c r="LCR77" s="629"/>
      <c r="LCS77" s="629"/>
      <c r="LCT77" s="629"/>
      <c r="LCU77" s="629"/>
      <c r="LCV77" s="629"/>
      <c r="LCW77" s="629"/>
      <c r="LCX77" s="629"/>
      <c r="LCY77" s="629"/>
      <c r="LCZ77" s="629"/>
      <c r="LDA77" s="629"/>
      <c r="LDB77" s="629"/>
      <c r="LDC77" s="629"/>
      <c r="LDD77" s="629"/>
      <c r="LDE77" s="629"/>
      <c r="LDF77" s="629"/>
      <c r="LDG77" s="629"/>
      <c r="LDH77" s="629"/>
      <c r="LDI77" s="629"/>
      <c r="LDJ77" s="629"/>
      <c r="LDK77" s="629"/>
      <c r="LDL77" s="629"/>
      <c r="LDM77" s="629"/>
      <c r="LDN77" s="629"/>
      <c r="LDO77" s="629"/>
      <c r="LDP77" s="629"/>
      <c r="LDQ77" s="629"/>
      <c r="LDR77" s="629"/>
      <c r="LDS77" s="629"/>
      <c r="LDT77" s="629"/>
      <c r="LDU77" s="629"/>
      <c r="LDV77" s="629"/>
      <c r="LDW77" s="629"/>
      <c r="LDX77" s="629"/>
      <c r="LDY77" s="629"/>
      <c r="LDZ77" s="629"/>
      <c r="LEA77" s="629"/>
      <c r="LEB77" s="629"/>
      <c r="LEC77" s="629"/>
      <c r="LED77" s="629"/>
      <c r="LEE77" s="629"/>
      <c r="LEF77" s="629"/>
      <c r="LEG77" s="629"/>
      <c r="LEH77" s="629"/>
      <c r="LEI77" s="629"/>
      <c r="LEJ77" s="629"/>
      <c r="LEK77" s="629"/>
      <c r="LEL77" s="629"/>
      <c r="LEM77" s="629"/>
      <c r="LEN77" s="629"/>
      <c r="LEO77" s="629"/>
      <c r="LEP77" s="629"/>
      <c r="LEQ77" s="629"/>
      <c r="LER77" s="629"/>
      <c r="LES77" s="629"/>
      <c r="LET77" s="629"/>
      <c r="LEU77" s="629"/>
      <c r="LEV77" s="629"/>
      <c r="LEW77" s="629"/>
      <c r="LEX77" s="629"/>
      <c r="LEY77" s="629"/>
      <c r="LEZ77" s="629"/>
      <c r="LFA77" s="629"/>
      <c r="LFB77" s="629"/>
      <c r="LFC77" s="629"/>
      <c r="LFD77" s="629"/>
      <c r="LFE77" s="629"/>
      <c r="LFF77" s="629"/>
      <c r="LFG77" s="629"/>
      <c r="LFH77" s="629"/>
      <c r="LFI77" s="629"/>
      <c r="LFJ77" s="629"/>
      <c r="LFK77" s="629"/>
      <c r="LFL77" s="629"/>
      <c r="LFM77" s="629"/>
      <c r="LFN77" s="629"/>
      <c r="LFO77" s="629"/>
      <c r="LFP77" s="629"/>
      <c r="LFQ77" s="629"/>
      <c r="LFR77" s="629"/>
      <c r="LFS77" s="629"/>
      <c r="LFT77" s="629"/>
      <c r="LFU77" s="629"/>
      <c r="LFV77" s="629"/>
      <c r="LFW77" s="629"/>
      <c r="LFX77" s="629"/>
      <c r="LFY77" s="629"/>
      <c r="LFZ77" s="629"/>
      <c r="LGA77" s="629"/>
      <c r="LGB77" s="629"/>
      <c r="LGC77" s="629"/>
      <c r="LGD77" s="629"/>
      <c r="LGE77" s="629"/>
      <c r="LGF77" s="629"/>
      <c r="LGG77" s="629"/>
      <c r="LGH77" s="629"/>
      <c r="LGI77" s="629"/>
      <c r="LGJ77" s="629"/>
      <c r="LGK77" s="629"/>
      <c r="LGL77" s="629"/>
      <c r="LGM77" s="629"/>
      <c r="LGN77" s="629"/>
      <c r="LGO77" s="629"/>
      <c r="LGP77" s="629"/>
      <c r="LGQ77" s="629"/>
      <c r="LGR77" s="629"/>
      <c r="LGS77" s="629"/>
      <c r="LGT77" s="629"/>
      <c r="LGU77" s="629"/>
      <c r="LGV77" s="629"/>
      <c r="LGW77" s="629"/>
      <c r="LGX77" s="629"/>
      <c r="LGY77" s="629"/>
      <c r="LGZ77" s="629"/>
      <c r="LHA77" s="629"/>
      <c r="LHB77" s="629"/>
      <c r="LHC77" s="629"/>
      <c r="LHD77" s="629"/>
      <c r="LHE77" s="629"/>
      <c r="LHF77" s="629"/>
      <c r="LHG77" s="629"/>
      <c r="LHH77" s="629"/>
      <c r="LHI77" s="629"/>
      <c r="LHJ77" s="629"/>
      <c r="LHK77" s="629"/>
      <c r="LHL77" s="629"/>
      <c r="LHM77" s="629"/>
      <c r="LHN77" s="629"/>
      <c r="LHO77" s="629"/>
      <c r="LHP77" s="629"/>
      <c r="LHQ77" s="629"/>
      <c r="LHR77" s="629"/>
      <c r="LHS77" s="629"/>
      <c r="LHT77" s="629"/>
      <c r="LHU77" s="629"/>
      <c r="LHV77" s="629"/>
      <c r="LHW77" s="629"/>
      <c r="LHX77" s="629"/>
      <c r="LHY77" s="629"/>
      <c r="LHZ77" s="629"/>
      <c r="LIA77" s="629"/>
      <c r="LIB77" s="629"/>
      <c r="LIC77" s="629"/>
      <c r="LID77" s="629"/>
      <c r="LIE77" s="629"/>
      <c r="LIF77" s="629"/>
      <c r="LIG77" s="629"/>
      <c r="LIH77" s="629"/>
      <c r="LII77" s="629"/>
      <c r="LIJ77" s="629"/>
      <c r="LIK77" s="629"/>
      <c r="LIL77" s="629"/>
      <c r="LIM77" s="629"/>
      <c r="LIN77" s="629"/>
      <c r="LIO77" s="629"/>
      <c r="LIP77" s="629"/>
      <c r="LIQ77" s="629"/>
      <c r="LIR77" s="629"/>
      <c r="LIS77" s="629"/>
      <c r="LIT77" s="629"/>
      <c r="LIU77" s="629"/>
      <c r="LIV77" s="629"/>
      <c r="LIW77" s="629"/>
      <c r="LIX77" s="629"/>
      <c r="LIY77" s="629"/>
      <c r="LIZ77" s="629"/>
      <c r="LJA77" s="629"/>
      <c r="LJB77" s="629"/>
      <c r="LJC77" s="629"/>
      <c r="LJD77" s="629"/>
      <c r="LJE77" s="629"/>
      <c r="LJF77" s="629"/>
      <c r="LJG77" s="629"/>
      <c r="LJH77" s="629"/>
      <c r="LJI77" s="629"/>
      <c r="LJJ77" s="629"/>
      <c r="LJK77" s="629"/>
      <c r="LJL77" s="629"/>
      <c r="LJM77" s="629"/>
      <c r="LJN77" s="629"/>
      <c r="LJO77" s="629"/>
      <c r="LJP77" s="629"/>
      <c r="LJQ77" s="629"/>
      <c r="LJR77" s="629"/>
      <c r="LJS77" s="629"/>
      <c r="LJT77" s="629"/>
      <c r="LJU77" s="629"/>
      <c r="LJV77" s="629"/>
      <c r="LJW77" s="629"/>
      <c r="LJX77" s="629"/>
      <c r="LJY77" s="629"/>
      <c r="LJZ77" s="629"/>
      <c r="LKA77" s="629"/>
      <c r="LKB77" s="629"/>
      <c r="LKC77" s="629"/>
      <c r="LKD77" s="629"/>
      <c r="LKE77" s="629"/>
      <c r="LKF77" s="629"/>
      <c r="LKG77" s="629"/>
      <c r="LKH77" s="629"/>
      <c r="LKI77" s="629"/>
      <c r="LKJ77" s="629"/>
      <c r="LKK77" s="629"/>
      <c r="LKL77" s="629"/>
      <c r="LKM77" s="629"/>
      <c r="LKN77" s="629"/>
      <c r="LKO77" s="629"/>
      <c r="LKP77" s="629"/>
      <c r="LKQ77" s="629"/>
      <c r="LKR77" s="629"/>
      <c r="LKS77" s="629"/>
      <c r="LKT77" s="629"/>
      <c r="LKU77" s="629"/>
      <c r="LKV77" s="629"/>
      <c r="LKW77" s="629"/>
      <c r="LKX77" s="629"/>
      <c r="LKY77" s="629"/>
      <c r="LKZ77" s="629"/>
      <c r="LLA77" s="629"/>
      <c r="LLB77" s="629"/>
      <c r="LLC77" s="629"/>
      <c r="LLD77" s="629"/>
      <c r="LLE77" s="629"/>
      <c r="LLF77" s="629"/>
      <c r="LLG77" s="629"/>
      <c r="LLH77" s="629"/>
      <c r="LLI77" s="629"/>
      <c r="LLJ77" s="629"/>
      <c r="LLK77" s="629"/>
      <c r="LLL77" s="629"/>
      <c r="LLM77" s="629"/>
      <c r="LLN77" s="629"/>
      <c r="LLO77" s="629"/>
      <c r="LLP77" s="629"/>
      <c r="LLQ77" s="629"/>
      <c r="LLR77" s="629"/>
      <c r="LLS77" s="629"/>
      <c r="LLT77" s="629"/>
      <c r="LLU77" s="629"/>
      <c r="LLV77" s="629"/>
      <c r="LLW77" s="629"/>
      <c r="LLX77" s="629"/>
      <c r="LLY77" s="629"/>
      <c r="LLZ77" s="629"/>
      <c r="LMA77" s="629"/>
      <c r="LMB77" s="629"/>
      <c r="LMC77" s="629"/>
      <c r="LMD77" s="629"/>
      <c r="LME77" s="629"/>
      <c r="LMF77" s="629"/>
      <c r="LMG77" s="629"/>
      <c r="LMH77" s="629"/>
      <c r="LMI77" s="629"/>
      <c r="LMJ77" s="629"/>
      <c r="LMK77" s="629"/>
      <c r="LML77" s="629"/>
      <c r="LMM77" s="629"/>
      <c r="LMN77" s="629"/>
      <c r="LMO77" s="629"/>
      <c r="LMP77" s="629"/>
      <c r="LMQ77" s="629"/>
      <c r="LMR77" s="629"/>
      <c r="LMS77" s="629"/>
      <c r="LMT77" s="629"/>
      <c r="LMU77" s="629"/>
      <c r="LMV77" s="629"/>
      <c r="LMW77" s="629"/>
      <c r="LMX77" s="629"/>
      <c r="LMY77" s="629"/>
      <c r="LMZ77" s="629"/>
      <c r="LNA77" s="629"/>
      <c r="LNB77" s="629"/>
      <c r="LNC77" s="629"/>
      <c r="LND77" s="629"/>
      <c r="LNE77" s="629"/>
      <c r="LNF77" s="629"/>
      <c r="LNG77" s="629"/>
      <c r="LNH77" s="629"/>
      <c r="LNI77" s="629"/>
      <c r="LNJ77" s="629"/>
      <c r="LNK77" s="629"/>
      <c r="LNL77" s="629"/>
      <c r="LNM77" s="629"/>
      <c r="LNN77" s="629"/>
      <c r="LNO77" s="629"/>
      <c r="LNP77" s="629"/>
      <c r="LNQ77" s="629"/>
      <c r="LNR77" s="629"/>
      <c r="LNS77" s="629"/>
      <c r="LNT77" s="629"/>
      <c r="LNU77" s="629"/>
      <c r="LNV77" s="629"/>
      <c r="LNW77" s="629"/>
      <c r="LNX77" s="629"/>
      <c r="LNY77" s="629"/>
      <c r="LNZ77" s="629"/>
      <c r="LOA77" s="629"/>
      <c r="LOB77" s="629"/>
      <c r="LOC77" s="629"/>
      <c r="LOD77" s="629"/>
      <c r="LOE77" s="629"/>
      <c r="LOF77" s="629"/>
      <c r="LOG77" s="629"/>
      <c r="LOH77" s="629"/>
      <c r="LOI77" s="629"/>
      <c r="LOJ77" s="629"/>
      <c r="LOK77" s="629"/>
      <c r="LOL77" s="629"/>
      <c r="LOM77" s="629"/>
      <c r="LON77" s="629"/>
      <c r="LOO77" s="629"/>
      <c r="LOP77" s="629"/>
      <c r="LOQ77" s="629"/>
      <c r="LOR77" s="629"/>
      <c r="LOS77" s="629"/>
      <c r="LOT77" s="629"/>
      <c r="LOU77" s="629"/>
      <c r="LOV77" s="629"/>
      <c r="LOW77" s="629"/>
      <c r="LOX77" s="629"/>
      <c r="LOY77" s="629"/>
      <c r="LOZ77" s="629"/>
      <c r="LPA77" s="629"/>
      <c r="LPB77" s="629"/>
      <c r="LPC77" s="629"/>
      <c r="LPD77" s="629"/>
      <c r="LPE77" s="629"/>
      <c r="LPF77" s="629"/>
      <c r="LPG77" s="629"/>
      <c r="LPH77" s="629"/>
      <c r="LPI77" s="629"/>
      <c r="LPJ77" s="629"/>
      <c r="LPK77" s="629"/>
      <c r="LPL77" s="629"/>
      <c r="LPM77" s="629"/>
      <c r="LPN77" s="629"/>
      <c r="LPO77" s="629"/>
      <c r="LPP77" s="629"/>
      <c r="LPQ77" s="629"/>
      <c r="LPR77" s="629"/>
      <c r="LPS77" s="629"/>
      <c r="LPT77" s="629"/>
      <c r="LPU77" s="629"/>
      <c r="LPV77" s="629"/>
      <c r="LPW77" s="629"/>
      <c r="LPX77" s="629"/>
      <c r="LPY77" s="629"/>
      <c r="LPZ77" s="629"/>
      <c r="LQA77" s="629"/>
      <c r="LQB77" s="629"/>
      <c r="LQC77" s="629"/>
      <c r="LQD77" s="629"/>
      <c r="LQE77" s="629"/>
      <c r="LQF77" s="629"/>
      <c r="LQG77" s="629"/>
      <c r="LQH77" s="629"/>
      <c r="LQI77" s="629"/>
      <c r="LQJ77" s="629"/>
      <c r="LQK77" s="629"/>
      <c r="LQL77" s="629"/>
      <c r="LQM77" s="629"/>
      <c r="LQN77" s="629"/>
      <c r="LQO77" s="629"/>
      <c r="LQP77" s="629"/>
      <c r="LQQ77" s="629"/>
      <c r="LQR77" s="629"/>
      <c r="LQS77" s="629"/>
      <c r="LQT77" s="629"/>
      <c r="LQU77" s="629"/>
      <c r="LQV77" s="629"/>
      <c r="LQW77" s="629"/>
      <c r="LQX77" s="629"/>
      <c r="LQY77" s="629"/>
      <c r="LQZ77" s="629"/>
      <c r="LRA77" s="629"/>
      <c r="LRB77" s="629"/>
      <c r="LRC77" s="629"/>
      <c r="LRD77" s="629"/>
      <c r="LRE77" s="629"/>
      <c r="LRF77" s="629"/>
      <c r="LRG77" s="629"/>
      <c r="LRH77" s="629"/>
      <c r="LRI77" s="629"/>
      <c r="LRJ77" s="629"/>
      <c r="LRK77" s="629"/>
      <c r="LRL77" s="629"/>
      <c r="LRM77" s="629"/>
      <c r="LRN77" s="629"/>
      <c r="LRO77" s="629"/>
      <c r="LRP77" s="629"/>
      <c r="LRQ77" s="629"/>
      <c r="LRR77" s="629"/>
      <c r="LRS77" s="629"/>
      <c r="LRT77" s="629"/>
      <c r="LRU77" s="629"/>
      <c r="LRV77" s="629"/>
      <c r="LRW77" s="629"/>
      <c r="LRX77" s="629"/>
      <c r="LRY77" s="629"/>
      <c r="LRZ77" s="629"/>
      <c r="LSA77" s="629"/>
      <c r="LSB77" s="629"/>
      <c r="LSC77" s="629"/>
      <c r="LSD77" s="629"/>
      <c r="LSE77" s="629"/>
      <c r="LSF77" s="629"/>
      <c r="LSG77" s="629"/>
      <c r="LSH77" s="629"/>
      <c r="LSI77" s="629"/>
      <c r="LSJ77" s="629"/>
      <c r="LSK77" s="629"/>
      <c r="LSL77" s="629"/>
      <c r="LSM77" s="629"/>
      <c r="LSN77" s="629"/>
      <c r="LSO77" s="629"/>
      <c r="LSP77" s="629"/>
      <c r="LSQ77" s="629"/>
      <c r="LSR77" s="629"/>
      <c r="LSS77" s="629"/>
      <c r="LST77" s="629"/>
      <c r="LSU77" s="629"/>
      <c r="LSV77" s="629"/>
      <c r="LSW77" s="629"/>
      <c r="LSX77" s="629"/>
      <c r="LSY77" s="629"/>
      <c r="LSZ77" s="629"/>
      <c r="LTA77" s="629"/>
      <c r="LTB77" s="629"/>
      <c r="LTC77" s="629"/>
      <c r="LTD77" s="629"/>
      <c r="LTE77" s="629"/>
      <c r="LTF77" s="629"/>
      <c r="LTG77" s="629"/>
      <c r="LTH77" s="629"/>
      <c r="LTI77" s="629"/>
      <c r="LTJ77" s="629"/>
      <c r="LTK77" s="629"/>
      <c r="LTL77" s="629"/>
      <c r="LTM77" s="629"/>
      <c r="LTN77" s="629"/>
      <c r="LTO77" s="629"/>
      <c r="LTP77" s="629"/>
      <c r="LTQ77" s="629"/>
      <c r="LTR77" s="629"/>
      <c r="LTS77" s="629"/>
      <c r="LTT77" s="629"/>
      <c r="LTU77" s="629"/>
      <c r="LTV77" s="629"/>
      <c r="LTW77" s="629"/>
      <c r="LTX77" s="629"/>
      <c r="LTY77" s="629"/>
      <c r="LTZ77" s="629"/>
      <c r="LUA77" s="629"/>
      <c r="LUB77" s="629"/>
      <c r="LUC77" s="629"/>
      <c r="LUD77" s="629"/>
      <c r="LUE77" s="629"/>
      <c r="LUF77" s="629"/>
      <c r="LUG77" s="629"/>
      <c r="LUH77" s="629"/>
      <c r="LUI77" s="629"/>
      <c r="LUJ77" s="629"/>
      <c r="LUK77" s="629"/>
      <c r="LUL77" s="629"/>
      <c r="LUM77" s="629"/>
      <c r="LUN77" s="629"/>
      <c r="LUO77" s="629"/>
      <c r="LUP77" s="629"/>
      <c r="LUQ77" s="629"/>
      <c r="LUR77" s="629"/>
      <c r="LUS77" s="629"/>
      <c r="LUT77" s="629"/>
      <c r="LUU77" s="629"/>
      <c r="LUV77" s="629"/>
      <c r="LUW77" s="629"/>
      <c r="LUX77" s="629"/>
      <c r="LUY77" s="629"/>
      <c r="LUZ77" s="629"/>
      <c r="LVA77" s="629"/>
      <c r="LVB77" s="629"/>
      <c r="LVC77" s="629"/>
      <c r="LVD77" s="629"/>
      <c r="LVE77" s="629"/>
      <c r="LVF77" s="629"/>
      <c r="LVG77" s="629"/>
      <c r="LVH77" s="629"/>
      <c r="LVI77" s="629"/>
      <c r="LVJ77" s="629"/>
      <c r="LVK77" s="629"/>
      <c r="LVL77" s="629"/>
      <c r="LVM77" s="629"/>
      <c r="LVN77" s="629"/>
      <c r="LVO77" s="629"/>
      <c r="LVP77" s="629"/>
      <c r="LVQ77" s="629"/>
      <c r="LVR77" s="629"/>
      <c r="LVS77" s="629"/>
      <c r="LVT77" s="629"/>
      <c r="LVU77" s="629"/>
      <c r="LVV77" s="629"/>
      <c r="LVW77" s="629"/>
      <c r="LVX77" s="629"/>
      <c r="LVY77" s="629"/>
      <c r="LVZ77" s="629"/>
      <c r="LWA77" s="629"/>
      <c r="LWB77" s="629"/>
      <c r="LWC77" s="629"/>
      <c r="LWD77" s="629"/>
      <c r="LWE77" s="629"/>
      <c r="LWF77" s="629"/>
      <c r="LWG77" s="629"/>
      <c r="LWH77" s="629"/>
      <c r="LWI77" s="629"/>
      <c r="LWJ77" s="629"/>
      <c r="LWK77" s="629"/>
      <c r="LWL77" s="629"/>
      <c r="LWM77" s="629"/>
      <c r="LWN77" s="629"/>
      <c r="LWO77" s="629"/>
      <c r="LWP77" s="629"/>
      <c r="LWQ77" s="629"/>
      <c r="LWR77" s="629"/>
      <c r="LWS77" s="629"/>
      <c r="LWT77" s="629"/>
      <c r="LWU77" s="629"/>
      <c r="LWV77" s="629"/>
      <c r="LWW77" s="629"/>
      <c r="LWX77" s="629"/>
      <c r="LWY77" s="629"/>
      <c r="LWZ77" s="629"/>
      <c r="LXA77" s="629"/>
      <c r="LXB77" s="629"/>
      <c r="LXC77" s="629"/>
      <c r="LXD77" s="629"/>
      <c r="LXE77" s="629"/>
      <c r="LXF77" s="629"/>
      <c r="LXG77" s="629"/>
      <c r="LXH77" s="629"/>
      <c r="LXI77" s="629"/>
      <c r="LXJ77" s="629"/>
      <c r="LXK77" s="629"/>
      <c r="LXL77" s="629"/>
      <c r="LXM77" s="629"/>
      <c r="LXN77" s="629"/>
      <c r="LXO77" s="629"/>
      <c r="LXP77" s="629"/>
      <c r="LXQ77" s="629"/>
      <c r="LXR77" s="629"/>
      <c r="LXS77" s="629"/>
      <c r="LXT77" s="629"/>
      <c r="LXU77" s="629"/>
      <c r="LXV77" s="629"/>
      <c r="LXW77" s="629"/>
      <c r="LXX77" s="629"/>
      <c r="LXY77" s="629"/>
      <c r="LXZ77" s="629"/>
      <c r="LYA77" s="629"/>
      <c r="LYB77" s="629"/>
      <c r="LYC77" s="629"/>
      <c r="LYD77" s="629"/>
      <c r="LYE77" s="629"/>
      <c r="LYF77" s="629"/>
      <c r="LYG77" s="629"/>
      <c r="LYH77" s="629"/>
      <c r="LYI77" s="629"/>
      <c r="LYJ77" s="629"/>
      <c r="LYK77" s="629"/>
      <c r="LYL77" s="629"/>
      <c r="LYM77" s="629"/>
      <c r="LYN77" s="629"/>
      <c r="LYO77" s="629"/>
      <c r="LYP77" s="629"/>
      <c r="LYQ77" s="629"/>
      <c r="LYR77" s="629"/>
      <c r="LYS77" s="629"/>
      <c r="LYT77" s="629"/>
      <c r="LYU77" s="629"/>
      <c r="LYV77" s="629"/>
      <c r="LYW77" s="629"/>
      <c r="LYX77" s="629"/>
      <c r="LYY77" s="629"/>
      <c r="LYZ77" s="629"/>
      <c r="LZA77" s="629"/>
      <c r="LZB77" s="629"/>
      <c r="LZC77" s="629"/>
      <c r="LZD77" s="629"/>
      <c r="LZE77" s="629"/>
      <c r="LZF77" s="629"/>
      <c r="LZG77" s="629"/>
      <c r="LZH77" s="629"/>
      <c r="LZI77" s="629"/>
      <c r="LZJ77" s="629"/>
      <c r="LZK77" s="629"/>
      <c r="LZL77" s="629"/>
      <c r="LZM77" s="629"/>
      <c r="LZN77" s="629"/>
      <c r="LZO77" s="629"/>
      <c r="LZP77" s="629"/>
      <c r="LZQ77" s="629"/>
      <c r="LZR77" s="629"/>
      <c r="LZS77" s="629"/>
      <c r="LZT77" s="629"/>
      <c r="LZU77" s="629"/>
      <c r="LZV77" s="629"/>
      <c r="LZW77" s="629"/>
      <c r="LZX77" s="629"/>
      <c r="LZY77" s="629"/>
      <c r="LZZ77" s="629"/>
      <c r="MAA77" s="629"/>
      <c r="MAB77" s="629"/>
      <c r="MAC77" s="629"/>
      <c r="MAD77" s="629"/>
      <c r="MAE77" s="629"/>
      <c r="MAF77" s="629"/>
      <c r="MAG77" s="629"/>
      <c r="MAH77" s="629"/>
      <c r="MAI77" s="629"/>
      <c r="MAJ77" s="629"/>
      <c r="MAK77" s="629"/>
      <c r="MAL77" s="629"/>
      <c r="MAM77" s="629"/>
      <c r="MAN77" s="629"/>
      <c r="MAO77" s="629"/>
      <c r="MAP77" s="629"/>
      <c r="MAQ77" s="629"/>
      <c r="MAR77" s="629"/>
      <c r="MAS77" s="629"/>
      <c r="MAT77" s="629"/>
      <c r="MAU77" s="629"/>
      <c r="MAV77" s="629"/>
      <c r="MAW77" s="629"/>
      <c r="MAX77" s="629"/>
      <c r="MAY77" s="629"/>
      <c r="MAZ77" s="629"/>
      <c r="MBA77" s="629"/>
      <c r="MBB77" s="629"/>
      <c r="MBC77" s="629"/>
      <c r="MBD77" s="629"/>
      <c r="MBE77" s="629"/>
      <c r="MBF77" s="629"/>
      <c r="MBG77" s="629"/>
      <c r="MBH77" s="629"/>
      <c r="MBI77" s="629"/>
      <c r="MBJ77" s="629"/>
      <c r="MBK77" s="629"/>
      <c r="MBL77" s="629"/>
      <c r="MBM77" s="629"/>
      <c r="MBN77" s="629"/>
      <c r="MBO77" s="629"/>
      <c r="MBP77" s="629"/>
      <c r="MBQ77" s="629"/>
      <c r="MBR77" s="629"/>
      <c r="MBS77" s="629"/>
      <c r="MBT77" s="629"/>
      <c r="MBU77" s="629"/>
      <c r="MBV77" s="629"/>
      <c r="MBW77" s="629"/>
      <c r="MBX77" s="629"/>
      <c r="MBY77" s="629"/>
      <c r="MBZ77" s="629"/>
      <c r="MCA77" s="629"/>
      <c r="MCB77" s="629"/>
      <c r="MCC77" s="629"/>
      <c r="MCD77" s="629"/>
      <c r="MCE77" s="629"/>
      <c r="MCF77" s="629"/>
      <c r="MCG77" s="629"/>
      <c r="MCH77" s="629"/>
      <c r="MCI77" s="629"/>
      <c r="MCJ77" s="629"/>
      <c r="MCK77" s="629"/>
      <c r="MCL77" s="629"/>
      <c r="MCM77" s="629"/>
      <c r="MCN77" s="629"/>
      <c r="MCO77" s="629"/>
      <c r="MCP77" s="629"/>
      <c r="MCQ77" s="629"/>
      <c r="MCR77" s="629"/>
      <c r="MCS77" s="629"/>
      <c r="MCT77" s="629"/>
      <c r="MCU77" s="629"/>
      <c r="MCV77" s="629"/>
      <c r="MCW77" s="629"/>
      <c r="MCX77" s="629"/>
      <c r="MCY77" s="629"/>
      <c r="MCZ77" s="629"/>
      <c r="MDA77" s="629"/>
      <c r="MDB77" s="629"/>
      <c r="MDC77" s="629"/>
      <c r="MDD77" s="629"/>
      <c r="MDE77" s="629"/>
      <c r="MDF77" s="629"/>
      <c r="MDG77" s="629"/>
      <c r="MDH77" s="629"/>
      <c r="MDI77" s="629"/>
      <c r="MDJ77" s="629"/>
      <c r="MDK77" s="629"/>
      <c r="MDL77" s="629"/>
      <c r="MDM77" s="629"/>
      <c r="MDN77" s="629"/>
      <c r="MDO77" s="629"/>
      <c r="MDP77" s="629"/>
      <c r="MDQ77" s="629"/>
      <c r="MDR77" s="629"/>
      <c r="MDS77" s="629"/>
      <c r="MDT77" s="629"/>
      <c r="MDU77" s="629"/>
      <c r="MDV77" s="629"/>
      <c r="MDW77" s="629"/>
      <c r="MDX77" s="629"/>
      <c r="MDY77" s="629"/>
      <c r="MDZ77" s="629"/>
      <c r="MEA77" s="629"/>
      <c r="MEB77" s="629"/>
      <c r="MEC77" s="629"/>
      <c r="MED77" s="629"/>
      <c r="MEE77" s="629"/>
      <c r="MEF77" s="629"/>
      <c r="MEG77" s="629"/>
      <c r="MEH77" s="629"/>
      <c r="MEI77" s="629"/>
      <c r="MEJ77" s="629"/>
      <c r="MEK77" s="629"/>
      <c r="MEL77" s="629"/>
      <c r="MEM77" s="629"/>
      <c r="MEN77" s="629"/>
      <c r="MEO77" s="629"/>
      <c r="MEP77" s="629"/>
      <c r="MEQ77" s="629"/>
      <c r="MER77" s="629"/>
      <c r="MES77" s="629"/>
      <c r="MET77" s="629"/>
      <c r="MEU77" s="629"/>
      <c r="MEV77" s="629"/>
      <c r="MEW77" s="629"/>
      <c r="MEX77" s="629"/>
      <c r="MEY77" s="629"/>
      <c r="MEZ77" s="629"/>
      <c r="MFA77" s="629"/>
      <c r="MFB77" s="629"/>
      <c r="MFC77" s="629"/>
      <c r="MFD77" s="629"/>
      <c r="MFE77" s="629"/>
      <c r="MFF77" s="629"/>
      <c r="MFG77" s="629"/>
      <c r="MFH77" s="629"/>
      <c r="MFI77" s="629"/>
      <c r="MFJ77" s="629"/>
      <c r="MFK77" s="629"/>
      <c r="MFL77" s="629"/>
      <c r="MFM77" s="629"/>
      <c r="MFN77" s="629"/>
      <c r="MFO77" s="629"/>
      <c r="MFP77" s="629"/>
      <c r="MFQ77" s="629"/>
      <c r="MFR77" s="629"/>
      <c r="MFS77" s="629"/>
      <c r="MFT77" s="629"/>
      <c r="MFU77" s="629"/>
      <c r="MFV77" s="629"/>
      <c r="MFW77" s="629"/>
      <c r="MFX77" s="629"/>
      <c r="MFY77" s="629"/>
      <c r="MFZ77" s="629"/>
      <c r="MGA77" s="629"/>
      <c r="MGB77" s="629"/>
      <c r="MGC77" s="629"/>
      <c r="MGD77" s="629"/>
      <c r="MGE77" s="629"/>
      <c r="MGF77" s="629"/>
      <c r="MGG77" s="629"/>
      <c r="MGH77" s="629"/>
      <c r="MGI77" s="629"/>
      <c r="MGJ77" s="629"/>
      <c r="MGK77" s="629"/>
      <c r="MGL77" s="629"/>
      <c r="MGM77" s="629"/>
      <c r="MGN77" s="629"/>
      <c r="MGO77" s="629"/>
      <c r="MGP77" s="629"/>
      <c r="MGQ77" s="629"/>
      <c r="MGR77" s="629"/>
      <c r="MGS77" s="629"/>
      <c r="MGT77" s="629"/>
      <c r="MGU77" s="629"/>
      <c r="MGV77" s="629"/>
      <c r="MGW77" s="629"/>
      <c r="MGX77" s="629"/>
      <c r="MGY77" s="629"/>
      <c r="MGZ77" s="629"/>
      <c r="MHA77" s="629"/>
      <c r="MHB77" s="629"/>
      <c r="MHC77" s="629"/>
      <c r="MHD77" s="629"/>
      <c r="MHE77" s="629"/>
      <c r="MHF77" s="629"/>
      <c r="MHG77" s="629"/>
      <c r="MHH77" s="629"/>
      <c r="MHI77" s="629"/>
      <c r="MHJ77" s="629"/>
      <c r="MHK77" s="629"/>
      <c r="MHL77" s="629"/>
      <c r="MHM77" s="629"/>
      <c r="MHN77" s="629"/>
      <c r="MHO77" s="629"/>
      <c r="MHP77" s="629"/>
      <c r="MHQ77" s="629"/>
      <c r="MHR77" s="629"/>
      <c r="MHS77" s="629"/>
      <c r="MHT77" s="629"/>
      <c r="MHU77" s="629"/>
      <c r="MHV77" s="629"/>
      <c r="MHW77" s="629"/>
      <c r="MHX77" s="629"/>
      <c r="MHY77" s="629"/>
      <c r="MHZ77" s="629"/>
      <c r="MIA77" s="629"/>
      <c r="MIB77" s="629"/>
      <c r="MIC77" s="629"/>
      <c r="MID77" s="629"/>
      <c r="MIE77" s="629"/>
      <c r="MIF77" s="629"/>
      <c r="MIG77" s="629"/>
      <c r="MIH77" s="629"/>
      <c r="MII77" s="629"/>
      <c r="MIJ77" s="629"/>
      <c r="MIK77" s="629"/>
      <c r="MIL77" s="629"/>
      <c r="MIM77" s="629"/>
      <c r="MIN77" s="629"/>
      <c r="MIO77" s="629"/>
      <c r="MIP77" s="629"/>
      <c r="MIQ77" s="629"/>
      <c r="MIR77" s="629"/>
      <c r="MIS77" s="629"/>
      <c r="MIT77" s="629"/>
      <c r="MIU77" s="629"/>
      <c r="MIV77" s="629"/>
      <c r="MIW77" s="629"/>
      <c r="MIX77" s="629"/>
      <c r="MIY77" s="629"/>
      <c r="MIZ77" s="629"/>
      <c r="MJA77" s="629"/>
      <c r="MJB77" s="629"/>
      <c r="MJC77" s="629"/>
      <c r="MJD77" s="629"/>
      <c r="MJE77" s="629"/>
      <c r="MJF77" s="629"/>
      <c r="MJG77" s="629"/>
      <c r="MJH77" s="629"/>
      <c r="MJI77" s="629"/>
      <c r="MJJ77" s="629"/>
      <c r="MJK77" s="629"/>
      <c r="MJL77" s="629"/>
      <c r="MJM77" s="629"/>
      <c r="MJN77" s="629"/>
      <c r="MJO77" s="629"/>
      <c r="MJP77" s="629"/>
      <c r="MJQ77" s="629"/>
      <c r="MJR77" s="629"/>
      <c r="MJS77" s="629"/>
      <c r="MJT77" s="629"/>
      <c r="MJU77" s="629"/>
      <c r="MJV77" s="629"/>
      <c r="MJW77" s="629"/>
      <c r="MJX77" s="629"/>
      <c r="MJY77" s="629"/>
      <c r="MJZ77" s="629"/>
      <c r="MKA77" s="629"/>
      <c r="MKB77" s="629"/>
      <c r="MKC77" s="629"/>
      <c r="MKD77" s="629"/>
      <c r="MKE77" s="629"/>
      <c r="MKF77" s="629"/>
      <c r="MKG77" s="629"/>
      <c r="MKH77" s="629"/>
      <c r="MKI77" s="629"/>
      <c r="MKJ77" s="629"/>
      <c r="MKK77" s="629"/>
      <c r="MKL77" s="629"/>
      <c r="MKM77" s="629"/>
      <c r="MKN77" s="629"/>
      <c r="MKO77" s="629"/>
      <c r="MKP77" s="629"/>
      <c r="MKQ77" s="629"/>
      <c r="MKR77" s="629"/>
      <c r="MKS77" s="629"/>
      <c r="MKT77" s="629"/>
      <c r="MKU77" s="629"/>
      <c r="MKV77" s="629"/>
      <c r="MKW77" s="629"/>
      <c r="MKX77" s="629"/>
      <c r="MKY77" s="629"/>
      <c r="MKZ77" s="629"/>
      <c r="MLA77" s="629"/>
      <c r="MLB77" s="629"/>
      <c r="MLC77" s="629"/>
      <c r="MLD77" s="629"/>
      <c r="MLE77" s="629"/>
      <c r="MLF77" s="629"/>
      <c r="MLG77" s="629"/>
      <c r="MLH77" s="629"/>
      <c r="MLI77" s="629"/>
      <c r="MLJ77" s="629"/>
      <c r="MLK77" s="629"/>
      <c r="MLL77" s="629"/>
      <c r="MLM77" s="629"/>
      <c r="MLN77" s="629"/>
      <c r="MLO77" s="629"/>
      <c r="MLP77" s="629"/>
      <c r="MLQ77" s="629"/>
      <c r="MLR77" s="629"/>
      <c r="MLS77" s="629"/>
      <c r="MLT77" s="629"/>
      <c r="MLU77" s="629"/>
      <c r="MLV77" s="629"/>
      <c r="MLW77" s="629"/>
      <c r="MLX77" s="629"/>
      <c r="MLY77" s="629"/>
      <c r="MLZ77" s="629"/>
      <c r="MMA77" s="629"/>
      <c r="MMB77" s="629"/>
      <c r="MMC77" s="629"/>
      <c r="MMD77" s="629"/>
      <c r="MME77" s="629"/>
      <c r="MMF77" s="629"/>
      <c r="MMG77" s="629"/>
      <c r="MMH77" s="629"/>
      <c r="MMI77" s="629"/>
      <c r="MMJ77" s="629"/>
      <c r="MMK77" s="629"/>
      <c r="MML77" s="629"/>
      <c r="MMM77" s="629"/>
      <c r="MMN77" s="629"/>
      <c r="MMO77" s="629"/>
      <c r="MMP77" s="629"/>
      <c r="MMQ77" s="629"/>
      <c r="MMR77" s="629"/>
      <c r="MMS77" s="629"/>
      <c r="MMT77" s="629"/>
      <c r="MMU77" s="629"/>
      <c r="MMV77" s="629"/>
      <c r="MMW77" s="629"/>
      <c r="MMX77" s="629"/>
      <c r="MMY77" s="629"/>
      <c r="MMZ77" s="629"/>
      <c r="MNA77" s="629"/>
      <c r="MNB77" s="629"/>
      <c r="MNC77" s="629"/>
      <c r="MND77" s="629"/>
      <c r="MNE77" s="629"/>
      <c r="MNF77" s="629"/>
      <c r="MNG77" s="629"/>
      <c r="MNH77" s="629"/>
      <c r="MNI77" s="629"/>
      <c r="MNJ77" s="629"/>
      <c r="MNK77" s="629"/>
      <c r="MNL77" s="629"/>
      <c r="MNM77" s="629"/>
      <c r="MNN77" s="629"/>
      <c r="MNO77" s="629"/>
      <c r="MNP77" s="629"/>
      <c r="MNQ77" s="629"/>
      <c r="MNR77" s="629"/>
      <c r="MNS77" s="629"/>
      <c r="MNT77" s="629"/>
      <c r="MNU77" s="629"/>
      <c r="MNV77" s="629"/>
      <c r="MNW77" s="629"/>
      <c r="MNX77" s="629"/>
      <c r="MNY77" s="629"/>
      <c r="MNZ77" s="629"/>
      <c r="MOA77" s="629"/>
      <c r="MOB77" s="629"/>
      <c r="MOC77" s="629"/>
      <c r="MOD77" s="629"/>
      <c r="MOE77" s="629"/>
      <c r="MOF77" s="629"/>
      <c r="MOG77" s="629"/>
      <c r="MOH77" s="629"/>
      <c r="MOI77" s="629"/>
      <c r="MOJ77" s="629"/>
      <c r="MOK77" s="629"/>
      <c r="MOL77" s="629"/>
      <c r="MOM77" s="629"/>
      <c r="MON77" s="629"/>
      <c r="MOO77" s="629"/>
      <c r="MOP77" s="629"/>
      <c r="MOQ77" s="629"/>
      <c r="MOR77" s="629"/>
      <c r="MOS77" s="629"/>
      <c r="MOT77" s="629"/>
      <c r="MOU77" s="629"/>
      <c r="MOV77" s="629"/>
      <c r="MOW77" s="629"/>
      <c r="MOX77" s="629"/>
      <c r="MOY77" s="629"/>
      <c r="MOZ77" s="629"/>
      <c r="MPA77" s="629"/>
      <c r="MPB77" s="629"/>
      <c r="MPC77" s="629"/>
      <c r="MPD77" s="629"/>
      <c r="MPE77" s="629"/>
      <c r="MPF77" s="629"/>
      <c r="MPG77" s="629"/>
      <c r="MPH77" s="629"/>
      <c r="MPI77" s="629"/>
      <c r="MPJ77" s="629"/>
      <c r="MPK77" s="629"/>
      <c r="MPL77" s="629"/>
      <c r="MPM77" s="629"/>
      <c r="MPN77" s="629"/>
      <c r="MPO77" s="629"/>
      <c r="MPP77" s="629"/>
      <c r="MPQ77" s="629"/>
      <c r="MPR77" s="629"/>
      <c r="MPS77" s="629"/>
      <c r="MPT77" s="629"/>
      <c r="MPU77" s="629"/>
      <c r="MPV77" s="629"/>
      <c r="MPW77" s="629"/>
      <c r="MPX77" s="629"/>
      <c r="MPY77" s="629"/>
      <c r="MPZ77" s="629"/>
      <c r="MQA77" s="629"/>
      <c r="MQB77" s="629"/>
      <c r="MQC77" s="629"/>
      <c r="MQD77" s="629"/>
      <c r="MQE77" s="629"/>
      <c r="MQF77" s="629"/>
      <c r="MQG77" s="629"/>
      <c r="MQH77" s="629"/>
      <c r="MQI77" s="629"/>
      <c r="MQJ77" s="629"/>
      <c r="MQK77" s="629"/>
      <c r="MQL77" s="629"/>
      <c r="MQM77" s="629"/>
      <c r="MQN77" s="629"/>
      <c r="MQO77" s="629"/>
      <c r="MQP77" s="629"/>
      <c r="MQQ77" s="629"/>
      <c r="MQR77" s="629"/>
      <c r="MQS77" s="629"/>
      <c r="MQT77" s="629"/>
      <c r="MQU77" s="629"/>
      <c r="MQV77" s="629"/>
      <c r="MQW77" s="629"/>
      <c r="MQX77" s="629"/>
      <c r="MQY77" s="629"/>
      <c r="MQZ77" s="629"/>
      <c r="MRA77" s="629"/>
      <c r="MRB77" s="629"/>
      <c r="MRC77" s="629"/>
      <c r="MRD77" s="629"/>
      <c r="MRE77" s="629"/>
      <c r="MRF77" s="629"/>
      <c r="MRG77" s="629"/>
      <c r="MRH77" s="629"/>
      <c r="MRI77" s="629"/>
      <c r="MRJ77" s="629"/>
      <c r="MRK77" s="629"/>
      <c r="MRL77" s="629"/>
      <c r="MRM77" s="629"/>
      <c r="MRN77" s="629"/>
      <c r="MRO77" s="629"/>
      <c r="MRP77" s="629"/>
      <c r="MRQ77" s="629"/>
      <c r="MRR77" s="629"/>
      <c r="MRS77" s="629"/>
      <c r="MRT77" s="629"/>
      <c r="MRU77" s="629"/>
      <c r="MRV77" s="629"/>
      <c r="MRW77" s="629"/>
      <c r="MRX77" s="629"/>
      <c r="MRY77" s="629"/>
      <c r="MRZ77" s="629"/>
      <c r="MSA77" s="629"/>
      <c r="MSB77" s="629"/>
      <c r="MSC77" s="629"/>
      <c r="MSD77" s="629"/>
      <c r="MSE77" s="629"/>
      <c r="MSF77" s="629"/>
      <c r="MSG77" s="629"/>
      <c r="MSH77" s="629"/>
      <c r="MSI77" s="629"/>
      <c r="MSJ77" s="629"/>
      <c r="MSK77" s="629"/>
      <c r="MSL77" s="629"/>
      <c r="MSM77" s="629"/>
      <c r="MSN77" s="629"/>
      <c r="MSO77" s="629"/>
      <c r="MSP77" s="629"/>
      <c r="MSQ77" s="629"/>
      <c r="MSR77" s="629"/>
      <c r="MSS77" s="629"/>
      <c r="MST77" s="629"/>
      <c r="MSU77" s="629"/>
      <c r="MSV77" s="629"/>
      <c r="MSW77" s="629"/>
      <c r="MSX77" s="629"/>
      <c r="MSY77" s="629"/>
      <c r="MSZ77" s="629"/>
      <c r="MTA77" s="629"/>
      <c r="MTB77" s="629"/>
      <c r="MTC77" s="629"/>
      <c r="MTD77" s="629"/>
      <c r="MTE77" s="629"/>
      <c r="MTF77" s="629"/>
      <c r="MTG77" s="629"/>
      <c r="MTH77" s="629"/>
      <c r="MTI77" s="629"/>
      <c r="MTJ77" s="629"/>
      <c r="MTK77" s="629"/>
      <c r="MTL77" s="629"/>
      <c r="MTM77" s="629"/>
      <c r="MTN77" s="629"/>
      <c r="MTO77" s="629"/>
      <c r="MTP77" s="629"/>
      <c r="MTQ77" s="629"/>
      <c r="MTR77" s="629"/>
      <c r="MTS77" s="629"/>
      <c r="MTT77" s="629"/>
      <c r="MTU77" s="629"/>
      <c r="MTV77" s="629"/>
      <c r="MTW77" s="629"/>
      <c r="MTX77" s="629"/>
      <c r="MTY77" s="629"/>
      <c r="MTZ77" s="629"/>
      <c r="MUA77" s="629"/>
      <c r="MUB77" s="629"/>
      <c r="MUC77" s="629"/>
      <c r="MUD77" s="629"/>
      <c r="MUE77" s="629"/>
      <c r="MUF77" s="629"/>
      <c r="MUG77" s="629"/>
      <c r="MUH77" s="629"/>
      <c r="MUI77" s="629"/>
      <c r="MUJ77" s="629"/>
      <c r="MUK77" s="629"/>
      <c r="MUL77" s="629"/>
      <c r="MUM77" s="629"/>
      <c r="MUN77" s="629"/>
      <c r="MUO77" s="629"/>
      <c r="MUP77" s="629"/>
      <c r="MUQ77" s="629"/>
      <c r="MUR77" s="629"/>
      <c r="MUS77" s="629"/>
      <c r="MUT77" s="629"/>
      <c r="MUU77" s="629"/>
      <c r="MUV77" s="629"/>
      <c r="MUW77" s="629"/>
      <c r="MUX77" s="629"/>
      <c r="MUY77" s="629"/>
      <c r="MUZ77" s="629"/>
      <c r="MVA77" s="629"/>
      <c r="MVB77" s="629"/>
      <c r="MVC77" s="629"/>
      <c r="MVD77" s="629"/>
      <c r="MVE77" s="629"/>
      <c r="MVF77" s="629"/>
      <c r="MVG77" s="629"/>
      <c r="MVH77" s="629"/>
      <c r="MVI77" s="629"/>
      <c r="MVJ77" s="629"/>
      <c r="MVK77" s="629"/>
      <c r="MVL77" s="629"/>
      <c r="MVM77" s="629"/>
      <c r="MVN77" s="629"/>
      <c r="MVO77" s="629"/>
      <c r="MVP77" s="629"/>
      <c r="MVQ77" s="629"/>
      <c r="MVR77" s="629"/>
      <c r="MVS77" s="629"/>
      <c r="MVT77" s="629"/>
      <c r="MVU77" s="629"/>
      <c r="MVV77" s="629"/>
      <c r="MVW77" s="629"/>
      <c r="MVX77" s="629"/>
      <c r="MVY77" s="629"/>
      <c r="MVZ77" s="629"/>
      <c r="MWA77" s="629"/>
      <c r="MWB77" s="629"/>
      <c r="MWC77" s="629"/>
      <c r="MWD77" s="629"/>
      <c r="MWE77" s="629"/>
      <c r="MWF77" s="629"/>
      <c r="MWG77" s="629"/>
      <c r="MWH77" s="629"/>
      <c r="MWI77" s="629"/>
      <c r="MWJ77" s="629"/>
      <c r="MWK77" s="629"/>
      <c r="MWL77" s="629"/>
      <c r="MWM77" s="629"/>
      <c r="MWN77" s="629"/>
      <c r="MWO77" s="629"/>
      <c r="MWP77" s="629"/>
      <c r="MWQ77" s="629"/>
      <c r="MWR77" s="629"/>
      <c r="MWS77" s="629"/>
      <c r="MWT77" s="629"/>
      <c r="MWU77" s="629"/>
      <c r="MWV77" s="629"/>
      <c r="MWW77" s="629"/>
      <c r="MWX77" s="629"/>
      <c r="MWY77" s="629"/>
      <c r="MWZ77" s="629"/>
      <c r="MXA77" s="629"/>
      <c r="MXB77" s="629"/>
      <c r="MXC77" s="629"/>
      <c r="MXD77" s="629"/>
      <c r="MXE77" s="629"/>
      <c r="MXF77" s="629"/>
      <c r="MXG77" s="629"/>
      <c r="MXH77" s="629"/>
      <c r="MXI77" s="629"/>
      <c r="MXJ77" s="629"/>
      <c r="MXK77" s="629"/>
      <c r="MXL77" s="629"/>
      <c r="MXM77" s="629"/>
      <c r="MXN77" s="629"/>
      <c r="MXO77" s="629"/>
      <c r="MXP77" s="629"/>
      <c r="MXQ77" s="629"/>
      <c r="MXR77" s="629"/>
      <c r="MXS77" s="629"/>
      <c r="MXT77" s="629"/>
      <c r="MXU77" s="629"/>
      <c r="MXV77" s="629"/>
      <c r="MXW77" s="629"/>
      <c r="MXX77" s="629"/>
      <c r="MXY77" s="629"/>
      <c r="MXZ77" s="629"/>
      <c r="MYA77" s="629"/>
      <c r="MYB77" s="629"/>
      <c r="MYC77" s="629"/>
      <c r="MYD77" s="629"/>
      <c r="MYE77" s="629"/>
      <c r="MYF77" s="629"/>
      <c r="MYG77" s="629"/>
      <c r="MYH77" s="629"/>
      <c r="MYI77" s="629"/>
      <c r="MYJ77" s="629"/>
      <c r="MYK77" s="629"/>
      <c r="MYL77" s="629"/>
      <c r="MYM77" s="629"/>
      <c r="MYN77" s="629"/>
      <c r="MYO77" s="629"/>
      <c r="MYP77" s="629"/>
      <c r="MYQ77" s="629"/>
      <c r="MYR77" s="629"/>
      <c r="MYS77" s="629"/>
      <c r="MYT77" s="629"/>
      <c r="MYU77" s="629"/>
      <c r="MYV77" s="629"/>
      <c r="MYW77" s="629"/>
      <c r="MYX77" s="629"/>
      <c r="MYY77" s="629"/>
      <c r="MYZ77" s="629"/>
      <c r="MZA77" s="629"/>
      <c r="MZB77" s="629"/>
      <c r="MZC77" s="629"/>
      <c r="MZD77" s="629"/>
      <c r="MZE77" s="629"/>
      <c r="MZF77" s="629"/>
      <c r="MZG77" s="629"/>
      <c r="MZH77" s="629"/>
      <c r="MZI77" s="629"/>
      <c r="MZJ77" s="629"/>
      <c r="MZK77" s="629"/>
      <c r="MZL77" s="629"/>
      <c r="MZM77" s="629"/>
      <c r="MZN77" s="629"/>
      <c r="MZO77" s="629"/>
      <c r="MZP77" s="629"/>
      <c r="MZQ77" s="629"/>
      <c r="MZR77" s="629"/>
      <c r="MZS77" s="629"/>
      <c r="MZT77" s="629"/>
      <c r="MZU77" s="629"/>
      <c r="MZV77" s="629"/>
      <c r="MZW77" s="629"/>
      <c r="MZX77" s="629"/>
      <c r="MZY77" s="629"/>
      <c r="MZZ77" s="629"/>
      <c r="NAA77" s="629"/>
      <c r="NAB77" s="629"/>
      <c r="NAC77" s="629"/>
      <c r="NAD77" s="629"/>
      <c r="NAE77" s="629"/>
      <c r="NAF77" s="629"/>
      <c r="NAG77" s="629"/>
      <c r="NAH77" s="629"/>
      <c r="NAI77" s="629"/>
      <c r="NAJ77" s="629"/>
      <c r="NAK77" s="629"/>
      <c r="NAL77" s="629"/>
      <c r="NAM77" s="629"/>
      <c r="NAN77" s="629"/>
      <c r="NAO77" s="629"/>
      <c r="NAP77" s="629"/>
      <c r="NAQ77" s="629"/>
      <c r="NAR77" s="629"/>
      <c r="NAS77" s="629"/>
      <c r="NAT77" s="629"/>
      <c r="NAU77" s="629"/>
      <c r="NAV77" s="629"/>
      <c r="NAW77" s="629"/>
      <c r="NAX77" s="629"/>
      <c r="NAY77" s="629"/>
      <c r="NAZ77" s="629"/>
      <c r="NBA77" s="629"/>
      <c r="NBB77" s="629"/>
      <c r="NBC77" s="629"/>
      <c r="NBD77" s="629"/>
      <c r="NBE77" s="629"/>
      <c r="NBF77" s="629"/>
      <c r="NBG77" s="629"/>
      <c r="NBH77" s="629"/>
      <c r="NBI77" s="629"/>
      <c r="NBJ77" s="629"/>
      <c r="NBK77" s="629"/>
      <c r="NBL77" s="629"/>
      <c r="NBM77" s="629"/>
      <c r="NBN77" s="629"/>
      <c r="NBO77" s="629"/>
      <c r="NBP77" s="629"/>
      <c r="NBQ77" s="629"/>
      <c r="NBR77" s="629"/>
      <c r="NBS77" s="629"/>
      <c r="NBT77" s="629"/>
      <c r="NBU77" s="629"/>
      <c r="NBV77" s="629"/>
      <c r="NBW77" s="629"/>
      <c r="NBX77" s="629"/>
      <c r="NBY77" s="629"/>
      <c r="NBZ77" s="629"/>
      <c r="NCA77" s="629"/>
      <c r="NCB77" s="629"/>
      <c r="NCC77" s="629"/>
      <c r="NCD77" s="629"/>
      <c r="NCE77" s="629"/>
      <c r="NCF77" s="629"/>
      <c r="NCG77" s="629"/>
      <c r="NCH77" s="629"/>
      <c r="NCI77" s="629"/>
      <c r="NCJ77" s="629"/>
      <c r="NCK77" s="629"/>
      <c r="NCL77" s="629"/>
      <c r="NCM77" s="629"/>
      <c r="NCN77" s="629"/>
      <c r="NCO77" s="629"/>
      <c r="NCP77" s="629"/>
      <c r="NCQ77" s="629"/>
      <c r="NCR77" s="629"/>
      <c r="NCS77" s="629"/>
      <c r="NCT77" s="629"/>
      <c r="NCU77" s="629"/>
      <c r="NCV77" s="629"/>
      <c r="NCW77" s="629"/>
      <c r="NCX77" s="629"/>
      <c r="NCY77" s="629"/>
      <c r="NCZ77" s="629"/>
      <c r="NDA77" s="629"/>
      <c r="NDB77" s="629"/>
      <c r="NDC77" s="629"/>
      <c r="NDD77" s="629"/>
      <c r="NDE77" s="629"/>
      <c r="NDF77" s="629"/>
      <c r="NDG77" s="629"/>
      <c r="NDH77" s="629"/>
      <c r="NDI77" s="629"/>
      <c r="NDJ77" s="629"/>
      <c r="NDK77" s="629"/>
      <c r="NDL77" s="629"/>
      <c r="NDM77" s="629"/>
      <c r="NDN77" s="629"/>
      <c r="NDO77" s="629"/>
      <c r="NDP77" s="629"/>
      <c r="NDQ77" s="629"/>
      <c r="NDR77" s="629"/>
      <c r="NDS77" s="629"/>
      <c r="NDT77" s="629"/>
      <c r="NDU77" s="629"/>
      <c r="NDV77" s="629"/>
      <c r="NDW77" s="629"/>
      <c r="NDX77" s="629"/>
      <c r="NDY77" s="629"/>
      <c r="NDZ77" s="629"/>
      <c r="NEA77" s="629"/>
      <c r="NEB77" s="629"/>
      <c r="NEC77" s="629"/>
      <c r="NED77" s="629"/>
      <c r="NEE77" s="629"/>
      <c r="NEF77" s="629"/>
      <c r="NEG77" s="629"/>
      <c r="NEH77" s="629"/>
      <c r="NEI77" s="629"/>
      <c r="NEJ77" s="629"/>
      <c r="NEK77" s="629"/>
      <c r="NEL77" s="629"/>
      <c r="NEM77" s="629"/>
      <c r="NEN77" s="629"/>
      <c r="NEO77" s="629"/>
      <c r="NEP77" s="629"/>
      <c r="NEQ77" s="629"/>
      <c r="NER77" s="629"/>
      <c r="NES77" s="629"/>
      <c r="NET77" s="629"/>
      <c r="NEU77" s="629"/>
      <c r="NEV77" s="629"/>
      <c r="NEW77" s="629"/>
      <c r="NEX77" s="629"/>
      <c r="NEY77" s="629"/>
      <c r="NEZ77" s="629"/>
      <c r="NFA77" s="629"/>
      <c r="NFB77" s="629"/>
      <c r="NFC77" s="629"/>
      <c r="NFD77" s="629"/>
      <c r="NFE77" s="629"/>
      <c r="NFF77" s="629"/>
      <c r="NFG77" s="629"/>
      <c r="NFH77" s="629"/>
      <c r="NFI77" s="629"/>
      <c r="NFJ77" s="629"/>
      <c r="NFK77" s="629"/>
      <c r="NFL77" s="629"/>
      <c r="NFM77" s="629"/>
      <c r="NFN77" s="629"/>
      <c r="NFO77" s="629"/>
      <c r="NFP77" s="629"/>
      <c r="NFQ77" s="629"/>
      <c r="NFR77" s="629"/>
      <c r="NFS77" s="629"/>
      <c r="NFT77" s="629"/>
      <c r="NFU77" s="629"/>
      <c r="NFV77" s="629"/>
      <c r="NFW77" s="629"/>
      <c r="NFX77" s="629"/>
      <c r="NFY77" s="629"/>
      <c r="NFZ77" s="629"/>
      <c r="NGA77" s="629"/>
      <c r="NGB77" s="629"/>
      <c r="NGC77" s="629"/>
      <c r="NGD77" s="629"/>
      <c r="NGE77" s="629"/>
      <c r="NGF77" s="629"/>
      <c r="NGG77" s="629"/>
      <c r="NGH77" s="629"/>
      <c r="NGI77" s="629"/>
      <c r="NGJ77" s="629"/>
      <c r="NGK77" s="629"/>
      <c r="NGL77" s="629"/>
      <c r="NGM77" s="629"/>
      <c r="NGN77" s="629"/>
      <c r="NGO77" s="629"/>
      <c r="NGP77" s="629"/>
      <c r="NGQ77" s="629"/>
      <c r="NGR77" s="629"/>
      <c r="NGS77" s="629"/>
      <c r="NGT77" s="629"/>
      <c r="NGU77" s="629"/>
      <c r="NGV77" s="629"/>
      <c r="NGW77" s="629"/>
      <c r="NGX77" s="629"/>
      <c r="NGY77" s="629"/>
      <c r="NGZ77" s="629"/>
      <c r="NHA77" s="629"/>
      <c r="NHB77" s="629"/>
      <c r="NHC77" s="629"/>
      <c r="NHD77" s="629"/>
      <c r="NHE77" s="629"/>
      <c r="NHF77" s="629"/>
      <c r="NHG77" s="629"/>
      <c r="NHH77" s="629"/>
      <c r="NHI77" s="629"/>
      <c r="NHJ77" s="629"/>
      <c r="NHK77" s="629"/>
      <c r="NHL77" s="629"/>
      <c r="NHM77" s="629"/>
      <c r="NHN77" s="629"/>
      <c r="NHO77" s="629"/>
      <c r="NHP77" s="629"/>
      <c r="NHQ77" s="629"/>
      <c r="NHR77" s="629"/>
      <c r="NHS77" s="629"/>
      <c r="NHT77" s="629"/>
      <c r="NHU77" s="629"/>
      <c r="NHV77" s="629"/>
      <c r="NHW77" s="629"/>
      <c r="NHX77" s="629"/>
      <c r="NHY77" s="629"/>
      <c r="NHZ77" s="629"/>
      <c r="NIA77" s="629"/>
      <c r="NIB77" s="629"/>
      <c r="NIC77" s="629"/>
      <c r="NID77" s="629"/>
      <c r="NIE77" s="629"/>
      <c r="NIF77" s="629"/>
      <c r="NIG77" s="629"/>
      <c r="NIH77" s="629"/>
      <c r="NII77" s="629"/>
      <c r="NIJ77" s="629"/>
      <c r="NIK77" s="629"/>
      <c r="NIL77" s="629"/>
      <c r="NIM77" s="629"/>
      <c r="NIN77" s="629"/>
      <c r="NIO77" s="629"/>
      <c r="NIP77" s="629"/>
      <c r="NIQ77" s="629"/>
      <c r="NIR77" s="629"/>
      <c r="NIS77" s="629"/>
      <c r="NIT77" s="629"/>
      <c r="NIU77" s="629"/>
      <c r="NIV77" s="629"/>
      <c r="NIW77" s="629"/>
      <c r="NIX77" s="629"/>
      <c r="NIY77" s="629"/>
      <c r="NIZ77" s="629"/>
      <c r="NJA77" s="629"/>
      <c r="NJB77" s="629"/>
      <c r="NJC77" s="629"/>
      <c r="NJD77" s="629"/>
      <c r="NJE77" s="629"/>
      <c r="NJF77" s="629"/>
      <c r="NJG77" s="629"/>
      <c r="NJH77" s="629"/>
      <c r="NJI77" s="629"/>
      <c r="NJJ77" s="629"/>
      <c r="NJK77" s="629"/>
      <c r="NJL77" s="629"/>
      <c r="NJM77" s="629"/>
      <c r="NJN77" s="629"/>
      <c r="NJO77" s="629"/>
      <c r="NJP77" s="629"/>
      <c r="NJQ77" s="629"/>
      <c r="NJR77" s="629"/>
      <c r="NJS77" s="629"/>
      <c r="NJT77" s="629"/>
      <c r="NJU77" s="629"/>
      <c r="NJV77" s="629"/>
      <c r="NJW77" s="629"/>
      <c r="NJX77" s="629"/>
      <c r="NJY77" s="629"/>
      <c r="NJZ77" s="629"/>
      <c r="NKA77" s="629"/>
      <c r="NKB77" s="629"/>
      <c r="NKC77" s="629"/>
      <c r="NKD77" s="629"/>
      <c r="NKE77" s="629"/>
      <c r="NKF77" s="629"/>
      <c r="NKG77" s="629"/>
      <c r="NKH77" s="629"/>
      <c r="NKI77" s="629"/>
      <c r="NKJ77" s="629"/>
      <c r="NKK77" s="629"/>
      <c r="NKL77" s="629"/>
      <c r="NKM77" s="629"/>
      <c r="NKN77" s="629"/>
      <c r="NKO77" s="629"/>
      <c r="NKP77" s="629"/>
      <c r="NKQ77" s="629"/>
      <c r="NKR77" s="629"/>
      <c r="NKS77" s="629"/>
      <c r="NKT77" s="629"/>
      <c r="NKU77" s="629"/>
      <c r="NKV77" s="629"/>
      <c r="NKW77" s="629"/>
      <c r="NKX77" s="629"/>
      <c r="NKY77" s="629"/>
      <c r="NKZ77" s="629"/>
      <c r="NLA77" s="629"/>
      <c r="NLB77" s="629"/>
      <c r="NLC77" s="629"/>
      <c r="NLD77" s="629"/>
      <c r="NLE77" s="629"/>
      <c r="NLF77" s="629"/>
      <c r="NLG77" s="629"/>
      <c r="NLH77" s="629"/>
      <c r="NLI77" s="629"/>
      <c r="NLJ77" s="629"/>
      <c r="NLK77" s="629"/>
      <c r="NLL77" s="629"/>
      <c r="NLM77" s="629"/>
      <c r="NLN77" s="629"/>
      <c r="NLO77" s="629"/>
      <c r="NLP77" s="629"/>
      <c r="NLQ77" s="629"/>
      <c r="NLR77" s="629"/>
      <c r="NLS77" s="629"/>
      <c r="NLT77" s="629"/>
      <c r="NLU77" s="629"/>
      <c r="NLV77" s="629"/>
      <c r="NLW77" s="629"/>
      <c r="NLX77" s="629"/>
      <c r="NLY77" s="629"/>
      <c r="NLZ77" s="629"/>
      <c r="NMA77" s="629"/>
      <c r="NMB77" s="629"/>
      <c r="NMC77" s="629"/>
      <c r="NMD77" s="629"/>
      <c r="NME77" s="629"/>
      <c r="NMF77" s="629"/>
      <c r="NMG77" s="629"/>
      <c r="NMH77" s="629"/>
      <c r="NMI77" s="629"/>
      <c r="NMJ77" s="629"/>
      <c r="NMK77" s="629"/>
      <c r="NML77" s="629"/>
      <c r="NMM77" s="629"/>
      <c r="NMN77" s="629"/>
      <c r="NMO77" s="629"/>
      <c r="NMP77" s="629"/>
      <c r="NMQ77" s="629"/>
      <c r="NMR77" s="629"/>
      <c r="NMS77" s="629"/>
      <c r="NMT77" s="629"/>
      <c r="NMU77" s="629"/>
      <c r="NMV77" s="629"/>
      <c r="NMW77" s="629"/>
      <c r="NMX77" s="629"/>
      <c r="NMY77" s="629"/>
      <c r="NMZ77" s="629"/>
      <c r="NNA77" s="629"/>
      <c r="NNB77" s="629"/>
      <c r="NNC77" s="629"/>
      <c r="NND77" s="629"/>
      <c r="NNE77" s="629"/>
      <c r="NNF77" s="629"/>
      <c r="NNG77" s="629"/>
      <c r="NNH77" s="629"/>
      <c r="NNI77" s="629"/>
      <c r="NNJ77" s="629"/>
      <c r="NNK77" s="629"/>
      <c r="NNL77" s="629"/>
      <c r="NNM77" s="629"/>
      <c r="NNN77" s="629"/>
      <c r="NNO77" s="629"/>
      <c r="NNP77" s="629"/>
      <c r="NNQ77" s="629"/>
      <c r="NNR77" s="629"/>
      <c r="NNS77" s="629"/>
      <c r="NNT77" s="629"/>
      <c r="NNU77" s="629"/>
      <c r="NNV77" s="629"/>
      <c r="NNW77" s="629"/>
      <c r="NNX77" s="629"/>
      <c r="NNY77" s="629"/>
      <c r="NNZ77" s="629"/>
      <c r="NOA77" s="629"/>
      <c r="NOB77" s="629"/>
      <c r="NOC77" s="629"/>
      <c r="NOD77" s="629"/>
      <c r="NOE77" s="629"/>
      <c r="NOF77" s="629"/>
      <c r="NOG77" s="629"/>
      <c r="NOH77" s="629"/>
      <c r="NOI77" s="629"/>
      <c r="NOJ77" s="629"/>
      <c r="NOK77" s="629"/>
      <c r="NOL77" s="629"/>
      <c r="NOM77" s="629"/>
      <c r="NON77" s="629"/>
      <c r="NOO77" s="629"/>
      <c r="NOP77" s="629"/>
      <c r="NOQ77" s="629"/>
      <c r="NOR77" s="629"/>
      <c r="NOS77" s="629"/>
      <c r="NOT77" s="629"/>
      <c r="NOU77" s="629"/>
      <c r="NOV77" s="629"/>
      <c r="NOW77" s="629"/>
      <c r="NOX77" s="629"/>
      <c r="NOY77" s="629"/>
      <c r="NOZ77" s="629"/>
      <c r="NPA77" s="629"/>
      <c r="NPB77" s="629"/>
      <c r="NPC77" s="629"/>
      <c r="NPD77" s="629"/>
      <c r="NPE77" s="629"/>
      <c r="NPF77" s="629"/>
      <c r="NPG77" s="629"/>
      <c r="NPH77" s="629"/>
      <c r="NPI77" s="629"/>
      <c r="NPJ77" s="629"/>
      <c r="NPK77" s="629"/>
      <c r="NPL77" s="629"/>
      <c r="NPM77" s="629"/>
      <c r="NPN77" s="629"/>
      <c r="NPO77" s="629"/>
      <c r="NPP77" s="629"/>
      <c r="NPQ77" s="629"/>
      <c r="NPR77" s="629"/>
      <c r="NPS77" s="629"/>
      <c r="NPT77" s="629"/>
      <c r="NPU77" s="629"/>
      <c r="NPV77" s="629"/>
      <c r="NPW77" s="629"/>
      <c r="NPX77" s="629"/>
      <c r="NPY77" s="629"/>
      <c r="NPZ77" s="629"/>
      <c r="NQA77" s="629"/>
      <c r="NQB77" s="629"/>
      <c r="NQC77" s="629"/>
      <c r="NQD77" s="629"/>
      <c r="NQE77" s="629"/>
      <c r="NQF77" s="629"/>
      <c r="NQG77" s="629"/>
      <c r="NQH77" s="629"/>
      <c r="NQI77" s="629"/>
      <c r="NQJ77" s="629"/>
      <c r="NQK77" s="629"/>
      <c r="NQL77" s="629"/>
      <c r="NQM77" s="629"/>
      <c r="NQN77" s="629"/>
      <c r="NQO77" s="629"/>
      <c r="NQP77" s="629"/>
      <c r="NQQ77" s="629"/>
      <c r="NQR77" s="629"/>
      <c r="NQS77" s="629"/>
      <c r="NQT77" s="629"/>
      <c r="NQU77" s="629"/>
      <c r="NQV77" s="629"/>
      <c r="NQW77" s="629"/>
      <c r="NQX77" s="629"/>
      <c r="NQY77" s="629"/>
      <c r="NQZ77" s="629"/>
      <c r="NRA77" s="629"/>
      <c r="NRB77" s="629"/>
      <c r="NRC77" s="629"/>
      <c r="NRD77" s="629"/>
      <c r="NRE77" s="629"/>
      <c r="NRF77" s="629"/>
      <c r="NRG77" s="629"/>
      <c r="NRH77" s="629"/>
      <c r="NRI77" s="629"/>
      <c r="NRJ77" s="629"/>
      <c r="NRK77" s="629"/>
      <c r="NRL77" s="629"/>
      <c r="NRM77" s="629"/>
      <c r="NRN77" s="629"/>
      <c r="NRO77" s="629"/>
      <c r="NRP77" s="629"/>
      <c r="NRQ77" s="629"/>
      <c r="NRR77" s="629"/>
      <c r="NRS77" s="629"/>
      <c r="NRT77" s="629"/>
      <c r="NRU77" s="629"/>
      <c r="NRV77" s="629"/>
      <c r="NRW77" s="629"/>
      <c r="NRX77" s="629"/>
      <c r="NRY77" s="629"/>
      <c r="NRZ77" s="629"/>
      <c r="NSA77" s="629"/>
      <c r="NSB77" s="629"/>
      <c r="NSC77" s="629"/>
      <c r="NSD77" s="629"/>
      <c r="NSE77" s="629"/>
      <c r="NSF77" s="629"/>
      <c r="NSG77" s="629"/>
      <c r="NSH77" s="629"/>
      <c r="NSI77" s="629"/>
      <c r="NSJ77" s="629"/>
      <c r="NSK77" s="629"/>
      <c r="NSL77" s="629"/>
      <c r="NSM77" s="629"/>
      <c r="NSN77" s="629"/>
      <c r="NSO77" s="629"/>
      <c r="NSP77" s="629"/>
      <c r="NSQ77" s="629"/>
      <c r="NSR77" s="629"/>
      <c r="NSS77" s="629"/>
      <c r="NST77" s="629"/>
      <c r="NSU77" s="629"/>
      <c r="NSV77" s="629"/>
      <c r="NSW77" s="629"/>
      <c r="NSX77" s="629"/>
      <c r="NSY77" s="629"/>
      <c r="NSZ77" s="629"/>
      <c r="NTA77" s="629"/>
      <c r="NTB77" s="629"/>
      <c r="NTC77" s="629"/>
      <c r="NTD77" s="629"/>
      <c r="NTE77" s="629"/>
      <c r="NTF77" s="629"/>
      <c r="NTG77" s="629"/>
      <c r="NTH77" s="629"/>
      <c r="NTI77" s="629"/>
      <c r="NTJ77" s="629"/>
      <c r="NTK77" s="629"/>
      <c r="NTL77" s="629"/>
      <c r="NTM77" s="629"/>
      <c r="NTN77" s="629"/>
      <c r="NTO77" s="629"/>
      <c r="NTP77" s="629"/>
      <c r="NTQ77" s="629"/>
      <c r="NTR77" s="629"/>
      <c r="NTS77" s="629"/>
      <c r="NTT77" s="629"/>
      <c r="NTU77" s="629"/>
      <c r="NTV77" s="629"/>
      <c r="NTW77" s="629"/>
      <c r="NTX77" s="629"/>
      <c r="NTY77" s="629"/>
      <c r="NTZ77" s="629"/>
      <c r="NUA77" s="629"/>
      <c r="NUB77" s="629"/>
      <c r="NUC77" s="629"/>
      <c r="NUD77" s="629"/>
      <c r="NUE77" s="629"/>
      <c r="NUF77" s="629"/>
      <c r="NUG77" s="629"/>
      <c r="NUH77" s="629"/>
      <c r="NUI77" s="629"/>
      <c r="NUJ77" s="629"/>
      <c r="NUK77" s="629"/>
      <c r="NUL77" s="629"/>
      <c r="NUM77" s="629"/>
      <c r="NUN77" s="629"/>
      <c r="NUO77" s="629"/>
      <c r="NUP77" s="629"/>
      <c r="NUQ77" s="629"/>
      <c r="NUR77" s="629"/>
      <c r="NUS77" s="629"/>
      <c r="NUT77" s="629"/>
      <c r="NUU77" s="629"/>
      <c r="NUV77" s="629"/>
      <c r="NUW77" s="629"/>
      <c r="NUX77" s="629"/>
      <c r="NUY77" s="629"/>
      <c r="NUZ77" s="629"/>
      <c r="NVA77" s="629"/>
      <c r="NVB77" s="629"/>
      <c r="NVC77" s="629"/>
      <c r="NVD77" s="629"/>
      <c r="NVE77" s="629"/>
      <c r="NVF77" s="629"/>
      <c r="NVG77" s="629"/>
      <c r="NVH77" s="629"/>
      <c r="NVI77" s="629"/>
      <c r="NVJ77" s="629"/>
      <c r="NVK77" s="629"/>
      <c r="NVL77" s="629"/>
      <c r="NVM77" s="629"/>
      <c r="NVN77" s="629"/>
      <c r="NVO77" s="629"/>
      <c r="NVP77" s="629"/>
      <c r="NVQ77" s="629"/>
      <c r="NVR77" s="629"/>
      <c r="NVS77" s="629"/>
      <c r="NVT77" s="629"/>
      <c r="NVU77" s="629"/>
      <c r="NVV77" s="629"/>
      <c r="NVW77" s="629"/>
      <c r="NVX77" s="629"/>
      <c r="NVY77" s="629"/>
      <c r="NVZ77" s="629"/>
      <c r="NWA77" s="629"/>
      <c r="NWB77" s="629"/>
      <c r="NWC77" s="629"/>
      <c r="NWD77" s="629"/>
      <c r="NWE77" s="629"/>
      <c r="NWF77" s="629"/>
      <c r="NWG77" s="629"/>
      <c r="NWH77" s="629"/>
      <c r="NWI77" s="629"/>
      <c r="NWJ77" s="629"/>
      <c r="NWK77" s="629"/>
      <c r="NWL77" s="629"/>
      <c r="NWM77" s="629"/>
      <c r="NWN77" s="629"/>
      <c r="NWO77" s="629"/>
      <c r="NWP77" s="629"/>
      <c r="NWQ77" s="629"/>
      <c r="NWR77" s="629"/>
      <c r="NWS77" s="629"/>
      <c r="NWT77" s="629"/>
      <c r="NWU77" s="629"/>
      <c r="NWV77" s="629"/>
      <c r="NWW77" s="629"/>
      <c r="NWX77" s="629"/>
      <c r="NWY77" s="629"/>
      <c r="NWZ77" s="629"/>
      <c r="NXA77" s="629"/>
      <c r="NXB77" s="629"/>
      <c r="NXC77" s="629"/>
      <c r="NXD77" s="629"/>
      <c r="NXE77" s="629"/>
      <c r="NXF77" s="629"/>
      <c r="NXG77" s="629"/>
      <c r="NXH77" s="629"/>
      <c r="NXI77" s="629"/>
      <c r="NXJ77" s="629"/>
      <c r="NXK77" s="629"/>
      <c r="NXL77" s="629"/>
      <c r="NXM77" s="629"/>
      <c r="NXN77" s="629"/>
      <c r="NXO77" s="629"/>
      <c r="NXP77" s="629"/>
      <c r="NXQ77" s="629"/>
      <c r="NXR77" s="629"/>
      <c r="NXS77" s="629"/>
      <c r="NXT77" s="629"/>
      <c r="NXU77" s="629"/>
      <c r="NXV77" s="629"/>
      <c r="NXW77" s="629"/>
      <c r="NXX77" s="629"/>
      <c r="NXY77" s="629"/>
      <c r="NXZ77" s="629"/>
      <c r="NYA77" s="629"/>
      <c r="NYB77" s="629"/>
      <c r="NYC77" s="629"/>
      <c r="NYD77" s="629"/>
      <c r="NYE77" s="629"/>
      <c r="NYF77" s="629"/>
      <c r="NYG77" s="629"/>
      <c r="NYH77" s="629"/>
      <c r="NYI77" s="629"/>
      <c r="NYJ77" s="629"/>
      <c r="NYK77" s="629"/>
      <c r="NYL77" s="629"/>
      <c r="NYM77" s="629"/>
      <c r="NYN77" s="629"/>
      <c r="NYO77" s="629"/>
      <c r="NYP77" s="629"/>
      <c r="NYQ77" s="629"/>
      <c r="NYR77" s="629"/>
      <c r="NYS77" s="629"/>
      <c r="NYT77" s="629"/>
      <c r="NYU77" s="629"/>
      <c r="NYV77" s="629"/>
      <c r="NYW77" s="629"/>
      <c r="NYX77" s="629"/>
      <c r="NYY77" s="629"/>
      <c r="NYZ77" s="629"/>
      <c r="NZA77" s="629"/>
      <c r="NZB77" s="629"/>
      <c r="NZC77" s="629"/>
      <c r="NZD77" s="629"/>
      <c r="NZE77" s="629"/>
      <c r="NZF77" s="629"/>
      <c r="NZG77" s="629"/>
      <c r="NZH77" s="629"/>
      <c r="NZI77" s="629"/>
      <c r="NZJ77" s="629"/>
      <c r="NZK77" s="629"/>
      <c r="NZL77" s="629"/>
      <c r="NZM77" s="629"/>
      <c r="NZN77" s="629"/>
      <c r="NZO77" s="629"/>
      <c r="NZP77" s="629"/>
      <c r="NZQ77" s="629"/>
      <c r="NZR77" s="629"/>
      <c r="NZS77" s="629"/>
      <c r="NZT77" s="629"/>
      <c r="NZU77" s="629"/>
      <c r="NZV77" s="629"/>
      <c r="NZW77" s="629"/>
      <c r="NZX77" s="629"/>
      <c r="NZY77" s="629"/>
      <c r="NZZ77" s="629"/>
      <c r="OAA77" s="629"/>
      <c r="OAB77" s="629"/>
      <c r="OAC77" s="629"/>
      <c r="OAD77" s="629"/>
      <c r="OAE77" s="629"/>
      <c r="OAF77" s="629"/>
      <c r="OAG77" s="629"/>
      <c r="OAH77" s="629"/>
      <c r="OAI77" s="629"/>
      <c r="OAJ77" s="629"/>
      <c r="OAK77" s="629"/>
      <c r="OAL77" s="629"/>
      <c r="OAM77" s="629"/>
      <c r="OAN77" s="629"/>
      <c r="OAO77" s="629"/>
      <c r="OAP77" s="629"/>
      <c r="OAQ77" s="629"/>
      <c r="OAR77" s="629"/>
      <c r="OAS77" s="629"/>
      <c r="OAT77" s="629"/>
      <c r="OAU77" s="629"/>
      <c r="OAV77" s="629"/>
      <c r="OAW77" s="629"/>
      <c r="OAX77" s="629"/>
      <c r="OAY77" s="629"/>
      <c r="OAZ77" s="629"/>
      <c r="OBA77" s="629"/>
      <c r="OBB77" s="629"/>
      <c r="OBC77" s="629"/>
      <c r="OBD77" s="629"/>
      <c r="OBE77" s="629"/>
      <c r="OBF77" s="629"/>
      <c r="OBG77" s="629"/>
      <c r="OBH77" s="629"/>
      <c r="OBI77" s="629"/>
      <c r="OBJ77" s="629"/>
      <c r="OBK77" s="629"/>
      <c r="OBL77" s="629"/>
      <c r="OBM77" s="629"/>
      <c r="OBN77" s="629"/>
      <c r="OBO77" s="629"/>
      <c r="OBP77" s="629"/>
      <c r="OBQ77" s="629"/>
      <c r="OBR77" s="629"/>
      <c r="OBS77" s="629"/>
      <c r="OBT77" s="629"/>
      <c r="OBU77" s="629"/>
      <c r="OBV77" s="629"/>
      <c r="OBW77" s="629"/>
      <c r="OBX77" s="629"/>
      <c r="OBY77" s="629"/>
      <c r="OBZ77" s="629"/>
      <c r="OCA77" s="629"/>
      <c r="OCB77" s="629"/>
      <c r="OCC77" s="629"/>
      <c r="OCD77" s="629"/>
      <c r="OCE77" s="629"/>
      <c r="OCF77" s="629"/>
      <c r="OCG77" s="629"/>
      <c r="OCH77" s="629"/>
      <c r="OCI77" s="629"/>
      <c r="OCJ77" s="629"/>
      <c r="OCK77" s="629"/>
      <c r="OCL77" s="629"/>
      <c r="OCM77" s="629"/>
      <c r="OCN77" s="629"/>
      <c r="OCO77" s="629"/>
      <c r="OCP77" s="629"/>
      <c r="OCQ77" s="629"/>
      <c r="OCR77" s="629"/>
      <c r="OCS77" s="629"/>
      <c r="OCT77" s="629"/>
      <c r="OCU77" s="629"/>
      <c r="OCV77" s="629"/>
      <c r="OCW77" s="629"/>
      <c r="OCX77" s="629"/>
      <c r="OCY77" s="629"/>
      <c r="OCZ77" s="629"/>
      <c r="ODA77" s="629"/>
      <c r="ODB77" s="629"/>
      <c r="ODC77" s="629"/>
      <c r="ODD77" s="629"/>
      <c r="ODE77" s="629"/>
      <c r="ODF77" s="629"/>
      <c r="ODG77" s="629"/>
      <c r="ODH77" s="629"/>
      <c r="ODI77" s="629"/>
      <c r="ODJ77" s="629"/>
      <c r="ODK77" s="629"/>
      <c r="ODL77" s="629"/>
      <c r="ODM77" s="629"/>
      <c r="ODN77" s="629"/>
      <c r="ODO77" s="629"/>
      <c r="ODP77" s="629"/>
      <c r="ODQ77" s="629"/>
      <c r="ODR77" s="629"/>
      <c r="ODS77" s="629"/>
      <c r="ODT77" s="629"/>
      <c r="ODU77" s="629"/>
      <c r="ODV77" s="629"/>
      <c r="ODW77" s="629"/>
      <c r="ODX77" s="629"/>
      <c r="ODY77" s="629"/>
      <c r="ODZ77" s="629"/>
      <c r="OEA77" s="629"/>
      <c r="OEB77" s="629"/>
      <c r="OEC77" s="629"/>
      <c r="OED77" s="629"/>
      <c r="OEE77" s="629"/>
      <c r="OEF77" s="629"/>
      <c r="OEG77" s="629"/>
      <c r="OEH77" s="629"/>
      <c r="OEI77" s="629"/>
      <c r="OEJ77" s="629"/>
      <c r="OEK77" s="629"/>
      <c r="OEL77" s="629"/>
      <c r="OEM77" s="629"/>
      <c r="OEN77" s="629"/>
      <c r="OEO77" s="629"/>
      <c r="OEP77" s="629"/>
      <c r="OEQ77" s="629"/>
      <c r="OER77" s="629"/>
      <c r="OES77" s="629"/>
      <c r="OET77" s="629"/>
      <c r="OEU77" s="629"/>
      <c r="OEV77" s="629"/>
      <c r="OEW77" s="629"/>
      <c r="OEX77" s="629"/>
      <c r="OEY77" s="629"/>
      <c r="OEZ77" s="629"/>
      <c r="OFA77" s="629"/>
      <c r="OFB77" s="629"/>
      <c r="OFC77" s="629"/>
      <c r="OFD77" s="629"/>
      <c r="OFE77" s="629"/>
      <c r="OFF77" s="629"/>
      <c r="OFG77" s="629"/>
      <c r="OFH77" s="629"/>
      <c r="OFI77" s="629"/>
      <c r="OFJ77" s="629"/>
      <c r="OFK77" s="629"/>
      <c r="OFL77" s="629"/>
      <c r="OFM77" s="629"/>
      <c r="OFN77" s="629"/>
      <c r="OFO77" s="629"/>
      <c r="OFP77" s="629"/>
      <c r="OFQ77" s="629"/>
      <c r="OFR77" s="629"/>
      <c r="OFS77" s="629"/>
      <c r="OFT77" s="629"/>
      <c r="OFU77" s="629"/>
      <c r="OFV77" s="629"/>
      <c r="OFW77" s="629"/>
      <c r="OFX77" s="629"/>
      <c r="OFY77" s="629"/>
      <c r="OFZ77" s="629"/>
      <c r="OGA77" s="629"/>
      <c r="OGB77" s="629"/>
      <c r="OGC77" s="629"/>
      <c r="OGD77" s="629"/>
      <c r="OGE77" s="629"/>
      <c r="OGF77" s="629"/>
      <c r="OGG77" s="629"/>
      <c r="OGH77" s="629"/>
      <c r="OGI77" s="629"/>
      <c r="OGJ77" s="629"/>
      <c r="OGK77" s="629"/>
      <c r="OGL77" s="629"/>
      <c r="OGM77" s="629"/>
      <c r="OGN77" s="629"/>
      <c r="OGO77" s="629"/>
      <c r="OGP77" s="629"/>
      <c r="OGQ77" s="629"/>
      <c r="OGR77" s="629"/>
      <c r="OGS77" s="629"/>
      <c r="OGT77" s="629"/>
      <c r="OGU77" s="629"/>
      <c r="OGV77" s="629"/>
      <c r="OGW77" s="629"/>
      <c r="OGX77" s="629"/>
      <c r="OGY77" s="629"/>
      <c r="OGZ77" s="629"/>
      <c r="OHA77" s="629"/>
      <c r="OHB77" s="629"/>
      <c r="OHC77" s="629"/>
      <c r="OHD77" s="629"/>
      <c r="OHE77" s="629"/>
      <c r="OHF77" s="629"/>
      <c r="OHG77" s="629"/>
      <c r="OHH77" s="629"/>
      <c r="OHI77" s="629"/>
      <c r="OHJ77" s="629"/>
      <c r="OHK77" s="629"/>
      <c r="OHL77" s="629"/>
      <c r="OHM77" s="629"/>
      <c r="OHN77" s="629"/>
      <c r="OHO77" s="629"/>
      <c r="OHP77" s="629"/>
      <c r="OHQ77" s="629"/>
      <c r="OHR77" s="629"/>
      <c r="OHS77" s="629"/>
      <c r="OHT77" s="629"/>
      <c r="OHU77" s="629"/>
      <c r="OHV77" s="629"/>
      <c r="OHW77" s="629"/>
      <c r="OHX77" s="629"/>
      <c r="OHY77" s="629"/>
      <c r="OHZ77" s="629"/>
      <c r="OIA77" s="629"/>
      <c r="OIB77" s="629"/>
      <c r="OIC77" s="629"/>
      <c r="OID77" s="629"/>
      <c r="OIE77" s="629"/>
      <c r="OIF77" s="629"/>
      <c r="OIG77" s="629"/>
      <c r="OIH77" s="629"/>
      <c r="OII77" s="629"/>
      <c r="OIJ77" s="629"/>
      <c r="OIK77" s="629"/>
      <c r="OIL77" s="629"/>
      <c r="OIM77" s="629"/>
      <c r="OIN77" s="629"/>
      <c r="OIO77" s="629"/>
      <c r="OIP77" s="629"/>
      <c r="OIQ77" s="629"/>
      <c r="OIR77" s="629"/>
      <c r="OIS77" s="629"/>
      <c r="OIT77" s="629"/>
      <c r="OIU77" s="629"/>
      <c r="OIV77" s="629"/>
      <c r="OIW77" s="629"/>
      <c r="OIX77" s="629"/>
      <c r="OIY77" s="629"/>
      <c r="OIZ77" s="629"/>
      <c r="OJA77" s="629"/>
      <c r="OJB77" s="629"/>
      <c r="OJC77" s="629"/>
      <c r="OJD77" s="629"/>
      <c r="OJE77" s="629"/>
      <c r="OJF77" s="629"/>
      <c r="OJG77" s="629"/>
      <c r="OJH77" s="629"/>
      <c r="OJI77" s="629"/>
      <c r="OJJ77" s="629"/>
      <c r="OJK77" s="629"/>
      <c r="OJL77" s="629"/>
      <c r="OJM77" s="629"/>
      <c r="OJN77" s="629"/>
      <c r="OJO77" s="629"/>
      <c r="OJP77" s="629"/>
      <c r="OJQ77" s="629"/>
      <c r="OJR77" s="629"/>
      <c r="OJS77" s="629"/>
      <c r="OJT77" s="629"/>
      <c r="OJU77" s="629"/>
      <c r="OJV77" s="629"/>
      <c r="OJW77" s="629"/>
      <c r="OJX77" s="629"/>
      <c r="OJY77" s="629"/>
      <c r="OJZ77" s="629"/>
      <c r="OKA77" s="629"/>
      <c r="OKB77" s="629"/>
      <c r="OKC77" s="629"/>
      <c r="OKD77" s="629"/>
      <c r="OKE77" s="629"/>
      <c r="OKF77" s="629"/>
      <c r="OKG77" s="629"/>
      <c r="OKH77" s="629"/>
      <c r="OKI77" s="629"/>
      <c r="OKJ77" s="629"/>
      <c r="OKK77" s="629"/>
      <c r="OKL77" s="629"/>
      <c r="OKM77" s="629"/>
      <c r="OKN77" s="629"/>
      <c r="OKO77" s="629"/>
      <c r="OKP77" s="629"/>
      <c r="OKQ77" s="629"/>
      <c r="OKR77" s="629"/>
      <c r="OKS77" s="629"/>
      <c r="OKT77" s="629"/>
      <c r="OKU77" s="629"/>
      <c r="OKV77" s="629"/>
      <c r="OKW77" s="629"/>
      <c r="OKX77" s="629"/>
      <c r="OKY77" s="629"/>
      <c r="OKZ77" s="629"/>
      <c r="OLA77" s="629"/>
      <c r="OLB77" s="629"/>
      <c r="OLC77" s="629"/>
      <c r="OLD77" s="629"/>
      <c r="OLE77" s="629"/>
      <c r="OLF77" s="629"/>
      <c r="OLG77" s="629"/>
      <c r="OLH77" s="629"/>
      <c r="OLI77" s="629"/>
      <c r="OLJ77" s="629"/>
      <c r="OLK77" s="629"/>
      <c r="OLL77" s="629"/>
      <c r="OLM77" s="629"/>
      <c r="OLN77" s="629"/>
      <c r="OLO77" s="629"/>
      <c r="OLP77" s="629"/>
      <c r="OLQ77" s="629"/>
      <c r="OLR77" s="629"/>
      <c r="OLS77" s="629"/>
      <c r="OLT77" s="629"/>
      <c r="OLU77" s="629"/>
      <c r="OLV77" s="629"/>
      <c r="OLW77" s="629"/>
      <c r="OLX77" s="629"/>
      <c r="OLY77" s="629"/>
      <c r="OLZ77" s="629"/>
      <c r="OMA77" s="629"/>
      <c r="OMB77" s="629"/>
      <c r="OMC77" s="629"/>
      <c r="OMD77" s="629"/>
      <c r="OME77" s="629"/>
      <c r="OMF77" s="629"/>
      <c r="OMG77" s="629"/>
      <c r="OMH77" s="629"/>
      <c r="OMI77" s="629"/>
      <c r="OMJ77" s="629"/>
      <c r="OMK77" s="629"/>
      <c r="OML77" s="629"/>
      <c r="OMM77" s="629"/>
      <c r="OMN77" s="629"/>
      <c r="OMO77" s="629"/>
      <c r="OMP77" s="629"/>
      <c r="OMQ77" s="629"/>
      <c r="OMR77" s="629"/>
      <c r="OMS77" s="629"/>
      <c r="OMT77" s="629"/>
      <c r="OMU77" s="629"/>
      <c r="OMV77" s="629"/>
      <c r="OMW77" s="629"/>
      <c r="OMX77" s="629"/>
      <c r="OMY77" s="629"/>
      <c r="OMZ77" s="629"/>
      <c r="ONA77" s="629"/>
      <c r="ONB77" s="629"/>
      <c r="ONC77" s="629"/>
      <c r="OND77" s="629"/>
      <c r="ONE77" s="629"/>
      <c r="ONF77" s="629"/>
      <c r="ONG77" s="629"/>
      <c r="ONH77" s="629"/>
      <c r="ONI77" s="629"/>
      <c r="ONJ77" s="629"/>
      <c r="ONK77" s="629"/>
      <c r="ONL77" s="629"/>
      <c r="ONM77" s="629"/>
      <c r="ONN77" s="629"/>
      <c r="ONO77" s="629"/>
      <c r="ONP77" s="629"/>
      <c r="ONQ77" s="629"/>
      <c r="ONR77" s="629"/>
      <c r="ONS77" s="629"/>
      <c r="ONT77" s="629"/>
      <c r="ONU77" s="629"/>
      <c r="ONV77" s="629"/>
      <c r="ONW77" s="629"/>
      <c r="ONX77" s="629"/>
      <c r="ONY77" s="629"/>
      <c r="ONZ77" s="629"/>
      <c r="OOA77" s="629"/>
      <c r="OOB77" s="629"/>
      <c r="OOC77" s="629"/>
      <c r="OOD77" s="629"/>
      <c r="OOE77" s="629"/>
      <c r="OOF77" s="629"/>
      <c r="OOG77" s="629"/>
      <c r="OOH77" s="629"/>
      <c r="OOI77" s="629"/>
      <c r="OOJ77" s="629"/>
      <c r="OOK77" s="629"/>
      <c r="OOL77" s="629"/>
      <c r="OOM77" s="629"/>
      <c r="OON77" s="629"/>
      <c r="OOO77" s="629"/>
      <c r="OOP77" s="629"/>
      <c r="OOQ77" s="629"/>
      <c r="OOR77" s="629"/>
      <c r="OOS77" s="629"/>
      <c r="OOT77" s="629"/>
      <c r="OOU77" s="629"/>
      <c r="OOV77" s="629"/>
      <c r="OOW77" s="629"/>
      <c r="OOX77" s="629"/>
      <c r="OOY77" s="629"/>
      <c r="OOZ77" s="629"/>
      <c r="OPA77" s="629"/>
      <c r="OPB77" s="629"/>
      <c r="OPC77" s="629"/>
      <c r="OPD77" s="629"/>
      <c r="OPE77" s="629"/>
      <c r="OPF77" s="629"/>
      <c r="OPG77" s="629"/>
      <c r="OPH77" s="629"/>
      <c r="OPI77" s="629"/>
      <c r="OPJ77" s="629"/>
      <c r="OPK77" s="629"/>
      <c r="OPL77" s="629"/>
      <c r="OPM77" s="629"/>
      <c r="OPN77" s="629"/>
      <c r="OPO77" s="629"/>
      <c r="OPP77" s="629"/>
      <c r="OPQ77" s="629"/>
      <c r="OPR77" s="629"/>
      <c r="OPS77" s="629"/>
      <c r="OPT77" s="629"/>
      <c r="OPU77" s="629"/>
      <c r="OPV77" s="629"/>
      <c r="OPW77" s="629"/>
      <c r="OPX77" s="629"/>
      <c r="OPY77" s="629"/>
      <c r="OPZ77" s="629"/>
      <c r="OQA77" s="629"/>
      <c r="OQB77" s="629"/>
      <c r="OQC77" s="629"/>
      <c r="OQD77" s="629"/>
      <c r="OQE77" s="629"/>
      <c r="OQF77" s="629"/>
      <c r="OQG77" s="629"/>
      <c r="OQH77" s="629"/>
      <c r="OQI77" s="629"/>
      <c r="OQJ77" s="629"/>
      <c r="OQK77" s="629"/>
      <c r="OQL77" s="629"/>
      <c r="OQM77" s="629"/>
      <c r="OQN77" s="629"/>
      <c r="OQO77" s="629"/>
      <c r="OQP77" s="629"/>
      <c r="OQQ77" s="629"/>
      <c r="OQR77" s="629"/>
      <c r="OQS77" s="629"/>
      <c r="OQT77" s="629"/>
      <c r="OQU77" s="629"/>
      <c r="OQV77" s="629"/>
      <c r="OQW77" s="629"/>
      <c r="OQX77" s="629"/>
      <c r="OQY77" s="629"/>
      <c r="OQZ77" s="629"/>
      <c r="ORA77" s="629"/>
      <c r="ORB77" s="629"/>
      <c r="ORC77" s="629"/>
      <c r="ORD77" s="629"/>
      <c r="ORE77" s="629"/>
      <c r="ORF77" s="629"/>
      <c r="ORG77" s="629"/>
      <c r="ORH77" s="629"/>
      <c r="ORI77" s="629"/>
      <c r="ORJ77" s="629"/>
      <c r="ORK77" s="629"/>
      <c r="ORL77" s="629"/>
      <c r="ORM77" s="629"/>
      <c r="ORN77" s="629"/>
      <c r="ORO77" s="629"/>
      <c r="ORP77" s="629"/>
      <c r="ORQ77" s="629"/>
      <c r="ORR77" s="629"/>
      <c r="ORS77" s="629"/>
      <c r="ORT77" s="629"/>
      <c r="ORU77" s="629"/>
      <c r="ORV77" s="629"/>
      <c r="ORW77" s="629"/>
      <c r="ORX77" s="629"/>
      <c r="ORY77" s="629"/>
      <c r="ORZ77" s="629"/>
      <c r="OSA77" s="629"/>
      <c r="OSB77" s="629"/>
      <c r="OSC77" s="629"/>
      <c r="OSD77" s="629"/>
      <c r="OSE77" s="629"/>
      <c r="OSF77" s="629"/>
      <c r="OSG77" s="629"/>
      <c r="OSH77" s="629"/>
      <c r="OSI77" s="629"/>
      <c r="OSJ77" s="629"/>
      <c r="OSK77" s="629"/>
      <c r="OSL77" s="629"/>
      <c r="OSM77" s="629"/>
      <c r="OSN77" s="629"/>
      <c r="OSO77" s="629"/>
      <c r="OSP77" s="629"/>
      <c r="OSQ77" s="629"/>
      <c r="OSR77" s="629"/>
      <c r="OSS77" s="629"/>
      <c r="OST77" s="629"/>
      <c r="OSU77" s="629"/>
      <c r="OSV77" s="629"/>
      <c r="OSW77" s="629"/>
      <c r="OSX77" s="629"/>
      <c r="OSY77" s="629"/>
      <c r="OSZ77" s="629"/>
      <c r="OTA77" s="629"/>
      <c r="OTB77" s="629"/>
      <c r="OTC77" s="629"/>
      <c r="OTD77" s="629"/>
      <c r="OTE77" s="629"/>
      <c r="OTF77" s="629"/>
      <c r="OTG77" s="629"/>
      <c r="OTH77" s="629"/>
      <c r="OTI77" s="629"/>
      <c r="OTJ77" s="629"/>
      <c r="OTK77" s="629"/>
      <c r="OTL77" s="629"/>
      <c r="OTM77" s="629"/>
      <c r="OTN77" s="629"/>
      <c r="OTO77" s="629"/>
      <c r="OTP77" s="629"/>
      <c r="OTQ77" s="629"/>
      <c r="OTR77" s="629"/>
      <c r="OTS77" s="629"/>
      <c r="OTT77" s="629"/>
      <c r="OTU77" s="629"/>
      <c r="OTV77" s="629"/>
      <c r="OTW77" s="629"/>
      <c r="OTX77" s="629"/>
      <c r="OTY77" s="629"/>
      <c r="OTZ77" s="629"/>
      <c r="OUA77" s="629"/>
      <c r="OUB77" s="629"/>
      <c r="OUC77" s="629"/>
      <c r="OUD77" s="629"/>
      <c r="OUE77" s="629"/>
      <c r="OUF77" s="629"/>
      <c r="OUG77" s="629"/>
      <c r="OUH77" s="629"/>
      <c r="OUI77" s="629"/>
      <c r="OUJ77" s="629"/>
      <c r="OUK77" s="629"/>
      <c r="OUL77" s="629"/>
      <c r="OUM77" s="629"/>
      <c r="OUN77" s="629"/>
      <c r="OUO77" s="629"/>
      <c r="OUP77" s="629"/>
      <c r="OUQ77" s="629"/>
      <c r="OUR77" s="629"/>
      <c r="OUS77" s="629"/>
      <c r="OUT77" s="629"/>
      <c r="OUU77" s="629"/>
      <c r="OUV77" s="629"/>
      <c r="OUW77" s="629"/>
      <c r="OUX77" s="629"/>
      <c r="OUY77" s="629"/>
      <c r="OUZ77" s="629"/>
      <c r="OVA77" s="629"/>
      <c r="OVB77" s="629"/>
      <c r="OVC77" s="629"/>
      <c r="OVD77" s="629"/>
      <c r="OVE77" s="629"/>
      <c r="OVF77" s="629"/>
      <c r="OVG77" s="629"/>
      <c r="OVH77" s="629"/>
      <c r="OVI77" s="629"/>
      <c r="OVJ77" s="629"/>
      <c r="OVK77" s="629"/>
      <c r="OVL77" s="629"/>
      <c r="OVM77" s="629"/>
      <c r="OVN77" s="629"/>
      <c r="OVO77" s="629"/>
      <c r="OVP77" s="629"/>
      <c r="OVQ77" s="629"/>
      <c r="OVR77" s="629"/>
      <c r="OVS77" s="629"/>
      <c r="OVT77" s="629"/>
      <c r="OVU77" s="629"/>
      <c r="OVV77" s="629"/>
      <c r="OVW77" s="629"/>
      <c r="OVX77" s="629"/>
      <c r="OVY77" s="629"/>
      <c r="OVZ77" s="629"/>
      <c r="OWA77" s="629"/>
      <c r="OWB77" s="629"/>
      <c r="OWC77" s="629"/>
      <c r="OWD77" s="629"/>
      <c r="OWE77" s="629"/>
      <c r="OWF77" s="629"/>
      <c r="OWG77" s="629"/>
      <c r="OWH77" s="629"/>
      <c r="OWI77" s="629"/>
      <c r="OWJ77" s="629"/>
      <c r="OWK77" s="629"/>
      <c r="OWL77" s="629"/>
      <c r="OWM77" s="629"/>
      <c r="OWN77" s="629"/>
      <c r="OWO77" s="629"/>
      <c r="OWP77" s="629"/>
      <c r="OWQ77" s="629"/>
      <c r="OWR77" s="629"/>
      <c r="OWS77" s="629"/>
      <c r="OWT77" s="629"/>
      <c r="OWU77" s="629"/>
      <c r="OWV77" s="629"/>
      <c r="OWW77" s="629"/>
      <c r="OWX77" s="629"/>
      <c r="OWY77" s="629"/>
      <c r="OWZ77" s="629"/>
      <c r="OXA77" s="629"/>
      <c r="OXB77" s="629"/>
      <c r="OXC77" s="629"/>
      <c r="OXD77" s="629"/>
      <c r="OXE77" s="629"/>
      <c r="OXF77" s="629"/>
      <c r="OXG77" s="629"/>
      <c r="OXH77" s="629"/>
      <c r="OXI77" s="629"/>
      <c r="OXJ77" s="629"/>
      <c r="OXK77" s="629"/>
      <c r="OXL77" s="629"/>
      <c r="OXM77" s="629"/>
      <c r="OXN77" s="629"/>
      <c r="OXO77" s="629"/>
      <c r="OXP77" s="629"/>
      <c r="OXQ77" s="629"/>
      <c r="OXR77" s="629"/>
      <c r="OXS77" s="629"/>
      <c r="OXT77" s="629"/>
      <c r="OXU77" s="629"/>
      <c r="OXV77" s="629"/>
      <c r="OXW77" s="629"/>
      <c r="OXX77" s="629"/>
      <c r="OXY77" s="629"/>
      <c r="OXZ77" s="629"/>
      <c r="OYA77" s="629"/>
      <c r="OYB77" s="629"/>
      <c r="OYC77" s="629"/>
      <c r="OYD77" s="629"/>
      <c r="OYE77" s="629"/>
      <c r="OYF77" s="629"/>
      <c r="OYG77" s="629"/>
      <c r="OYH77" s="629"/>
      <c r="OYI77" s="629"/>
      <c r="OYJ77" s="629"/>
      <c r="OYK77" s="629"/>
      <c r="OYL77" s="629"/>
      <c r="OYM77" s="629"/>
      <c r="OYN77" s="629"/>
      <c r="OYO77" s="629"/>
      <c r="OYP77" s="629"/>
      <c r="OYQ77" s="629"/>
      <c r="OYR77" s="629"/>
      <c r="OYS77" s="629"/>
      <c r="OYT77" s="629"/>
      <c r="OYU77" s="629"/>
      <c r="OYV77" s="629"/>
      <c r="OYW77" s="629"/>
      <c r="OYX77" s="629"/>
      <c r="OYY77" s="629"/>
      <c r="OYZ77" s="629"/>
      <c r="OZA77" s="629"/>
      <c r="OZB77" s="629"/>
      <c r="OZC77" s="629"/>
      <c r="OZD77" s="629"/>
      <c r="OZE77" s="629"/>
      <c r="OZF77" s="629"/>
      <c r="OZG77" s="629"/>
      <c r="OZH77" s="629"/>
      <c r="OZI77" s="629"/>
      <c r="OZJ77" s="629"/>
      <c r="OZK77" s="629"/>
      <c r="OZL77" s="629"/>
      <c r="OZM77" s="629"/>
      <c r="OZN77" s="629"/>
      <c r="OZO77" s="629"/>
      <c r="OZP77" s="629"/>
      <c r="OZQ77" s="629"/>
      <c r="OZR77" s="629"/>
      <c r="OZS77" s="629"/>
      <c r="OZT77" s="629"/>
      <c r="OZU77" s="629"/>
      <c r="OZV77" s="629"/>
      <c r="OZW77" s="629"/>
      <c r="OZX77" s="629"/>
      <c r="OZY77" s="629"/>
      <c r="OZZ77" s="629"/>
      <c r="PAA77" s="629"/>
      <c r="PAB77" s="629"/>
      <c r="PAC77" s="629"/>
      <c r="PAD77" s="629"/>
      <c r="PAE77" s="629"/>
      <c r="PAF77" s="629"/>
      <c r="PAG77" s="629"/>
      <c r="PAH77" s="629"/>
      <c r="PAI77" s="629"/>
      <c r="PAJ77" s="629"/>
      <c r="PAK77" s="629"/>
      <c r="PAL77" s="629"/>
      <c r="PAM77" s="629"/>
      <c r="PAN77" s="629"/>
      <c r="PAO77" s="629"/>
      <c r="PAP77" s="629"/>
      <c r="PAQ77" s="629"/>
      <c r="PAR77" s="629"/>
      <c r="PAS77" s="629"/>
      <c r="PAT77" s="629"/>
      <c r="PAU77" s="629"/>
      <c r="PAV77" s="629"/>
      <c r="PAW77" s="629"/>
      <c r="PAX77" s="629"/>
      <c r="PAY77" s="629"/>
      <c r="PAZ77" s="629"/>
      <c r="PBA77" s="629"/>
      <c r="PBB77" s="629"/>
      <c r="PBC77" s="629"/>
      <c r="PBD77" s="629"/>
      <c r="PBE77" s="629"/>
      <c r="PBF77" s="629"/>
      <c r="PBG77" s="629"/>
      <c r="PBH77" s="629"/>
      <c r="PBI77" s="629"/>
      <c r="PBJ77" s="629"/>
      <c r="PBK77" s="629"/>
      <c r="PBL77" s="629"/>
      <c r="PBM77" s="629"/>
      <c r="PBN77" s="629"/>
      <c r="PBO77" s="629"/>
      <c r="PBP77" s="629"/>
      <c r="PBQ77" s="629"/>
      <c r="PBR77" s="629"/>
      <c r="PBS77" s="629"/>
      <c r="PBT77" s="629"/>
      <c r="PBU77" s="629"/>
      <c r="PBV77" s="629"/>
      <c r="PBW77" s="629"/>
      <c r="PBX77" s="629"/>
      <c r="PBY77" s="629"/>
      <c r="PBZ77" s="629"/>
      <c r="PCA77" s="629"/>
      <c r="PCB77" s="629"/>
      <c r="PCC77" s="629"/>
      <c r="PCD77" s="629"/>
      <c r="PCE77" s="629"/>
      <c r="PCF77" s="629"/>
      <c r="PCG77" s="629"/>
      <c r="PCH77" s="629"/>
      <c r="PCI77" s="629"/>
      <c r="PCJ77" s="629"/>
      <c r="PCK77" s="629"/>
      <c r="PCL77" s="629"/>
      <c r="PCM77" s="629"/>
      <c r="PCN77" s="629"/>
      <c r="PCO77" s="629"/>
      <c r="PCP77" s="629"/>
      <c r="PCQ77" s="629"/>
      <c r="PCR77" s="629"/>
      <c r="PCS77" s="629"/>
      <c r="PCT77" s="629"/>
      <c r="PCU77" s="629"/>
      <c r="PCV77" s="629"/>
      <c r="PCW77" s="629"/>
      <c r="PCX77" s="629"/>
      <c r="PCY77" s="629"/>
      <c r="PCZ77" s="629"/>
      <c r="PDA77" s="629"/>
      <c r="PDB77" s="629"/>
      <c r="PDC77" s="629"/>
      <c r="PDD77" s="629"/>
      <c r="PDE77" s="629"/>
      <c r="PDF77" s="629"/>
      <c r="PDG77" s="629"/>
      <c r="PDH77" s="629"/>
      <c r="PDI77" s="629"/>
      <c r="PDJ77" s="629"/>
      <c r="PDK77" s="629"/>
      <c r="PDL77" s="629"/>
      <c r="PDM77" s="629"/>
      <c r="PDN77" s="629"/>
      <c r="PDO77" s="629"/>
      <c r="PDP77" s="629"/>
      <c r="PDQ77" s="629"/>
      <c r="PDR77" s="629"/>
      <c r="PDS77" s="629"/>
      <c r="PDT77" s="629"/>
      <c r="PDU77" s="629"/>
      <c r="PDV77" s="629"/>
      <c r="PDW77" s="629"/>
      <c r="PDX77" s="629"/>
      <c r="PDY77" s="629"/>
      <c r="PDZ77" s="629"/>
      <c r="PEA77" s="629"/>
      <c r="PEB77" s="629"/>
      <c r="PEC77" s="629"/>
      <c r="PED77" s="629"/>
      <c r="PEE77" s="629"/>
      <c r="PEF77" s="629"/>
      <c r="PEG77" s="629"/>
      <c r="PEH77" s="629"/>
      <c r="PEI77" s="629"/>
      <c r="PEJ77" s="629"/>
      <c r="PEK77" s="629"/>
      <c r="PEL77" s="629"/>
      <c r="PEM77" s="629"/>
      <c r="PEN77" s="629"/>
      <c r="PEO77" s="629"/>
      <c r="PEP77" s="629"/>
      <c r="PEQ77" s="629"/>
      <c r="PER77" s="629"/>
      <c r="PES77" s="629"/>
      <c r="PET77" s="629"/>
      <c r="PEU77" s="629"/>
      <c r="PEV77" s="629"/>
      <c r="PEW77" s="629"/>
      <c r="PEX77" s="629"/>
      <c r="PEY77" s="629"/>
      <c r="PEZ77" s="629"/>
      <c r="PFA77" s="629"/>
      <c r="PFB77" s="629"/>
      <c r="PFC77" s="629"/>
      <c r="PFD77" s="629"/>
      <c r="PFE77" s="629"/>
      <c r="PFF77" s="629"/>
      <c r="PFG77" s="629"/>
      <c r="PFH77" s="629"/>
      <c r="PFI77" s="629"/>
      <c r="PFJ77" s="629"/>
      <c r="PFK77" s="629"/>
      <c r="PFL77" s="629"/>
      <c r="PFM77" s="629"/>
      <c r="PFN77" s="629"/>
      <c r="PFO77" s="629"/>
      <c r="PFP77" s="629"/>
      <c r="PFQ77" s="629"/>
      <c r="PFR77" s="629"/>
      <c r="PFS77" s="629"/>
      <c r="PFT77" s="629"/>
      <c r="PFU77" s="629"/>
      <c r="PFV77" s="629"/>
      <c r="PFW77" s="629"/>
      <c r="PFX77" s="629"/>
      <c r="PFY77" s="629"/>
      <c r="PFZ77" s="629"/>
      <c r="PGA77" s="629"/>
      <c r="PGB77" s="629"/>
      <c r="PGC77" s="629"/>
      <c r="PGD77" s="629"/>
      <c r="PGE77" s="629"/>
      <c r="PGF77" s="629"/>
      <c r="PGG77" s="629"/>
      <c r="PGH77" s="629"/>
      <c r="PGI77" s="629"/>
      <c r="PGJ77" s="629"/>
      <c r="PGK77" s="629"/>
      <c r="PGL77" s="629"/>
      <c r="PGM77" s="629"/>
      <c r="PGN77" s="629"/>
      <c r="PGO77" s="629"/>
      <c r="PGP77" s="629"/>
      <c r="PGQ77" s="629"/>
      <c r="PGR77" s="629"/>
      <c r="PGS77" s="629"/>
      <c r="PGT77" s="629"/>
      <c r="PGU77" s="629"/>
      <c r="PGV77" s="629"/>
      <c r="PGW77" s="629"/>
      <c r="PGX77" s="629"/>
      <c r="PGY77" s="629"/>
      <c r="PGZ77" s="629"/>
      <c r="PHA77" s="629"/>
      <c r="PHB77" s="629"/>
      <c r="PHC77" s="629"/>
      <c r="PHD77" s="629"/>
      <c r="PHE77" s="629"/>
      <c r="PHF77" s="629"/>
      <c r="PHG77" s="629"/>
      <c r="PHH77" s="629"/>
      <c r="PHI77" s="629"/>
      <c r="PHJ77" s="629"/>
      <c r="PHK77" s="629"/>
      <c r="PHL77" s="629"/>
      <c r="PHM77" s="629"/>
      <c r="PHN77" s="629"/>
      <c r="PHO77" s="629"/>
      <c r="PHP77" s="629"/>
      <c r="PHQ77" s="629"/>
      <c r="PHR77" s="629"/>
      <c r="PHS77" s="629"/>
      <c r="PHT77" s="629"/>
      <c r="PHU77" s="629"/>
      <c r="PHV77" s="629"/>
      <c r="PHW77" s="629"/>
      <c r="PHX77" s="629"/>
      <c r="PHY77" s="629"/>
      <c r="PHZ77" s="629"/>
      <c r="PIA77" s="629"/>
      <c r="PIB77" s="629"/>
      <c r="PIC77" s="629"/>
      <c r="PID77" s="629"/>
      <c r="PIE77" s="629"/>
      <c r="PIF77" s="629"/>
      <c r="PIG77" s="629"/>
      <c r="PIH77" s="629"/>
      <c r="PII77" s="629"/>
      <c r="PIJ77" s="629"/>
      <c r="PIK77" s="629"/>
      <c r="PIL77" s="629"/>
      <c r="PIM77" s="629"/>
      <c r="PIN77" s="629"/>
      <c r="PIO77" s="629"/>
      <c r="PIP77" s="629"/>
      <c r="PIQ77" s="629"/>
      <c r="PIR77" s="629"/>
      <c r="PIS77" s="629"/>
      <c r="PIT77" s="629"/>
      <c r="PIU77" s="629"/>
      <c r="PIV77" s="629"/>
      <c r="PIW77" s="629"/>
      <c r="PIX77" s="629"/>
      <c r="PIY77" s="629"/>
      <c r="PIZ77" s="629"/>
      <c r="PJA77" s="629"/>
      <c r="PJB77" s="629"/>
      <c r="PJC77" s="629"/>
      <c r="PJD77" s="629"/>
      <c r="PJE77" s="629"/>
      <c r="PJF77" s="629"/>
      <c r="PJG77" s="629"/>
      <c r="PJH77" s="629"/>
      <c r="PJI77" s="629"/>
      <c r="PJJ77" s="629"/>
      <c r="PJK77" s="629"/>
      <c r="PJL77" s="629"/>
      <c r="PJM77" s="629"/>
      <c r="PJN77" s="629"/>
      <c r="PJO77" s="629"/>
      <c r="PJP77" s="629"/>
      <c r="PJQ77" s="629"/>
      <c r="PJR77" s="629"/>
      <c r="PJS77" s="629"/>
      <c r="PJT77" s="629"/>
      <c r="PJU77" s="629"/>
      <c r="PJV77" s="629"/>
      <c r="PJW77" s="629"/>
      <c r="PJX77" s="629"/>
      <c r="PJY77" s="629"/>
      <c r="PJZ77" s="629"/>
      <c r="PKA77" s="629"/>
      <c r="PKB77" s="629"/>
      <c r="PKC77" s="629"/>
      <c r="PKD77" s="629"/>
      <c r="PKE77" s="629"/>
      <c r="PKF77" s="629"/>
      <c r="PKG77" s="629"/>
      <c r="PKH77" s="629"/>
      <c r="PKI77" s="629"/>
      <c r="PKJ77" s="629"/>
      <c r="PKK77" s="629"/>
      <c r="PKL77" s="629"/>
      <c r="PKM77" s="629"/>
      <c r="PKN77" s="629"/>
      <c r="PKO77" s="629"/>
      <c r="PKP77" s="629"/>
      <c r="PKQ77" s="629"/>
      <c r="PKR77" s="629"/>
      <c r="PKS77" s="629"/>
      <c r="PKT77" s="629"/>
      <c r="PKU77" s="629"/>
      <c r="PKV77" s="629"/>
      <c r="PKW77" s="629"/>
      <c r="PKX77" s="629"/>
      <c r="PKY77" s="629"/>
      <c r="PKZ77" s="629"/>
      <c r="PLA77" s="629"/>
      <c r="PLB77" s="629"/>
      <c r="PLC77" s="629"/>
      <c r="PLD77" s="629"/>
      <c r="PLE77" s="629"/>
      <c r="PLF77" s="629"/>
      <c r="PLG77" s="629"/>
      <c r="PLH77" s="629"/>
      <c r="PLI77" s="629"/>
      <c r="PLJ77" s="629"/>
      <c r="PLK77" s="629"/>
      <c r="PLL77" s="629"/>
      <c r="PLM77" s="629"/>
      <c r="PLN77" s="629"/>
      <c r="PLO77" s="629"/>
      <c r="PLP77" s="629"/>
      <c r="PLQ77" s="629"/>
      <c r="PLR77" s="629"/>
      <c r="PLS77" s="629"/>
      <c r="PLT77" s="629"/>
      <c r="PLU77" s="629"/>
      <c r="PLV77" s="629"/>
      <c r="PLW77" s="629"/>
      <c r="PLX77" s="629"/>
      <c r="PLY77" s="629"/>
      <c r="PLZ77" s="629"/>
      <c r="PMA77" s="629"/>
      <c r="PMB77" s="629"/>
      <c r="PMC77" s="629"/>
      <c r="PMD77" s="629"/>
      <c r="PME77" s="629"/>
      <c r="PMF77" s="629"/>
      <c r="PMG77" s="629"/>
      <c r="PMH77" s="629"/>
      <c r="PMI77" s="629"/>
      <c r="PMJ77" s="629"/>
      <c r="PMK77" s="629"/>
      <c r="PML77" s="629"/>
      <c r="PMM77" s="629"/>
      <c r="PMN77" s="629"/>
      <c r="PMO77" s="629"/>
      <c r="PMP77" s="629"/>
      <c r="PMQ77" s="629"/>
      <c r="PMR77" s="629"/>
      <c r="PMS77" s="629"/>
      <c r="PMT77" s="629"/>
      <c r="PMU77" s="629"/>
      <c r="PMV77" s="629"/>
      <c r="PMW77" s="629"/>
      <c r="PMX77" s="629"/>
      <c r="PMY77" s="629"/>
      <c r="PMZ77" s="629"/>
      <c r="PNA77" s="629"/>
      <c r="PNB77" s="629"/>
      <c r="PNC77" s="629"/>
      <c r="PND77" s="629"/>
      <c r="PNE77" s="629"/>
      <c r="PNF77" s="629"/>
      <c r="PNG77" s="629"/>
      <c r="PNH77" s="629"/>
      <c r="PNI77" s="629"/>
      <c r="PNJ77" s="629"/>
      <c r="PNK77" s="629"/>
      <c r="PNL77" s="629"/>
      <c r="PNM77" s="629"/>
      <c r="PNN77" s="629"/>
      <c r="PNO77" s="629"/>
      <c r="PNP77" s="629"/>
      <c r="PNQ77" s="629"/>
      <c r="PNR77" s="629"/>
      <c r="PNS77" s="629"/>
      <c r="PNT77" s="629"/>
      <c r="PNU77" s="629"/>
      <c r="PNV77" s="629"/>
      <c r="PNW77" s="629"/>
      <c r="PNX77" s="629"/>
      <c r="PNY77" s="629"/>
      <c r="PNZ77" s="629"/>
      <c r="POA77" s="629"/>
      <c r="POB77" s="629"/>
      <c r="POC77" s="629"/>
      <c r="POD77" s="629"/>
      <c r="POE77" s="629"/>
      <c r="POF77" s="629"/>
      <c r="POG77" s="629"/>
      <c r="POH77" s="629"/>
      <c r="POI77" s="629"/>
      <c r="POJ77" s="629"/>
      <c r="POK77" s="629"/>
      <c r="POL77" s="629"/>
      <c r="POM77" s="629"/>
      <c r="PON77" s="629"/>
      <c r="POO77" s="629"/>
      <c r="POP77" s="629"/>
      <c r="POQ77" s="629"/>
      <c r="POR77" s="629"/>
      <c r="POS77" s="629"/>
      <c r="POT77" s="629"/>
      <c r="POU77" s="629"/>
      <c r="POV77" s="629"/>
      <c r="POW77" s="629"/>
      <c r="POX77" s="629"/>
      <c r="POY77" s="629"/>
      <c r="POZ77" s="629"/>
      <c r="PPA77" s="629"/>
      <c r="PPB77" s="629"/>
      <c r="PPC77" s="629"/>
      <c r="PPD77" s="629"/>
      <c r="PPE77" s="629"/>
      <c r="PPF77" s="629"/>
      <c r="PPG77" s="629"/>
      <c r="PPH77" s="629"/>
      <c r="PPI77" s="629"/>
      <c r="PPJ77" s="629"/>
      <c r="PPK77" s="629"/>
      <c r="PPL77" s="629"/>
      <c r="PPM77" s="629"/>
      <c r="PPN77" s="629"/>
      <c r="PPO77" s="629"/>
      <c r="PPP77" s="629"/>
      <c r="PPQ77" s="629"/>
      <c r="PPR77" s="629"/>
      <c r="PPS77" s="629"/>
      <c r="PPT77" s="629"/>
      <c r="PPU77" s="629"/>
      <c r="PPV77" s="629"/>
      <c r="PPW77" s="629"/>
      <c r="PPX77" s="629"/>
      <c r="PPY77" s="629"/>
      <c r="PPZ77" s="629"/>
      <c r="PQA77" s="629"/>
      <c r="PQB77" s="629"/>
      <c r="PQC77" s="629"/>
      <c r="PQD77" s="629"/>
      <c r="PQE77" s="629"/>
      <c r="PQF77" s="629"/>
      <c r="PQG77" s="629"/>
      <c r="PQH77" s="629"/>
      <c r="PQI77" s="629"/>
      <c r="PQJ77" s="629"/>
      <c r="PQK77" s="629"/>
      <c r="PQL77" s="629"/>
      <c r="PQM77" s="629"/>
      <c r="PQN77" s="629"/>
      <c r="PQO77" s="629"/>
      <c r="PQP77" s="629"/>
      <c r="PQQ77" s="629"/>
      <c r="PQR77" s="629"/>
      <c r="PQS77" s="629"/>
      <c r="PQT77" s="629"/>
      <c r="PQU77" s="629"/>
      <c r="PQV77" s="629"/>
      <c r="PQW77" s="629"/>
      <c r="PQX77" s="629"/>
      <c r="PQY77" s="629"/>
      <c r="PQZ77" s="629"/>
      <c r="PRA77" s="629"/>
      <c r="PRB77" s="629"/>
      <c r="PRC77" s="629"/>
      <c r="PRD77" s="629"/>
      <c r="PRE77" s="629"/>
      <c r="PRF77" s="629"/>
      <c r="PRG77" s="629"/>
      <c r="PRH77" s="629"/>
      <c r="PRI77" s="629"/>
      <c r="PRJ77" s="629"/>
      <c r="PRK77" s="629"/>
      <c r="PRL77" s="629"/>
      <c r="PRM77" s="629"/>
      <c r="PRN77" s="629"/>
      <c r="PRO77" s="629"/>
      <c r="PRP77" s="629"/>
      <c r="PRQ77" s="629"/>
      <c r="PRR77" s="629"/>
      <c r="PRS77" s="629"/>
      <c r="PRT77" s="629"/>
      <c r="PRU77" s="629"/>
      <c r="PRV77" s="629"/>
      <c r="PRW77" s="629"/>
      <c r="PRX77" s="629"/>
      <c r="PRY77" s="629"/>
      <c r="PRZ77" s="629"/>
      <c r="PSA77" s="629"/>
      <c r="PSB77" s="629"/>
      <c r="PSC77" s="629"/>
      <c r="PSD77" s="629"/>
      <c r="PSE77" s="629"/>
      <c r="PSF77" s="629"/>
      <c r="PSG77" s="629"/>
      <c r="PSH77" s="629"/>
      <c r="PSI77" s="629"/>
      <c r="PSJ77" s="629"/>
      <c r="PSK77" s="629"/>
      <c r="PSL77" s="629"/>
      <c r="PSM77" s="629"/>
      <c r="PSN77" s="629"/>
      <c r="PSO77" s="629"/>
      <c r="PSP77" s="629"/>
      <c r="PSQ77" s="629"/>
      <c r="PSR77" s="629"/>
      <c r="PSS77" s="629"/>
      <c r="PST77" s="629"/>
      <c r="PSU77" s="629"/>
      <c r="PSV77" s="629"/>
      <c r="PSW77" s="629"/>
      <c r="PSX77" s="629"/>
      <c r="PSY77" s="629"/>
      <c r="PSZ77" s="629"/>
      <c r="PTA77" s="629"/>
      <c r="PTB77" s="629"/>
      <c r="PTC77" s="629"/>
      <c r="PTD77" s="629"/>
      <c r="PTE77" s="629"/>
      <c r="PTF77" s="629"/>
      <c r="PTG77" s="629"/>
      <c r="PTH77" s="629"/>
      <c r="PTI77" s="629"/>
      <c r="PTJ77" s="629"/>
      <c r="PTK77" s="629"/>
      <c r="PTL77" s="629"/>
      <c r="PTM77" s="629"/>
      <c r="PTN77" s="629"/>
      <c r="PTO77" s="629"/>
      <c r="PTP77" s="629"/>
      <c r="PTQ77" s="629"/>
      <c r="PTR77" s="629"/>
      <c r="PTS77" s="629"/>
      <c r="PTT77" s="629"/>
      <c r="PTU77" s="629"/>
      <c r="PTV77" s="629"/>
      <c r="PTW77" s="629"/>
      <c r="PTX77" s="629"/>
      <c r="PTY77" s="629"/>
      <c r="PTZ77" s="629"/>
      <c r="PUA77" s="629"/>
      <c r="PUB77" s="629"/>
      <c r="PUC77" s="629"/>
      <c r="PUD77" s="629"/>
      <c r="PUE77" s="629"/>
      <c r="PUF77" s="629"/>
      <c r="PUG77" s="629"/>
      <c r="PUH77" s="629"/>
      <c r="PUI77" s="629"/>
      <c r="PUJ77" s="629"/>
      <c r="PUK77" s="629"/>
      <c r="PUL77" s="629"/>
      <c r="PUM77" s="629"/>
      <c r="PUN77" s="629"/>
      <c r="PUO77" s="629"/>
      <c r="PUP77" s="629"/>
      <c r="PUQ77" s="629"/>
      <c r="PUR77" s="629"/>
      <c r="PUS77" s="629"/>
      <c r="PUT77" s="629"/>
      <c r="PUU77" s="629"/>
      <c r="PUV77" s="629"/>
      <c r="PUW77" s="629"/>
      <c r="PUX77" s="629"/>
      <c r="PUY77" s="629"/>
      <c r="PUZ77" s="629"/>
      <c r="PVA77" s="629"/>
      <c r="PVB77" s="629"/>
      <c r="PVC77" s="629"/>
      <c r="PVD77" s="629"/>
      <c r="PVE77" s="629"/>
      <c r="PVF77" s="629"/>
      <c r="PVG77" s="629"/>
      <c r="PVH77" s="629"/>
      <c r="PVI77" s="629"/>
      <c r="PVJ77" s="629"/>
      <c r="PVK77" s="629"/>
      <c r="PVL77" s="629"/>
      <c r="PVM77" s="629"/>
      <c r="PVN77" s="629"/>
      <c r="PVO77" s="629"/>
      <c r="PVP77" s="629"/>
      <c r="PVQ77" s="629"/>
      <c r="PVR77" s="629"/>
      <c r="PVS77" s="629"/>
      <c r="PVT77" s="629"/>
      <c r="PVU77" s="629"/>
      <c r="PVV77" s="629"/>
      <c r="PVW77" s="629"/>
      <c r="PVX77" s="629"/>
      <c r="PVY77" s="629"/>
      <c r="PVZ77" s="629"/>
      <c r="PWA77" s="629"/>
      <c r="PWB77" s="629"/>
      <c r="PWC77" s="629"/>
      <c r="PWD77" s="629"/>
      <c r="PWE77" s="629"/>
      <c r="PWF77" s="629"/>
      <c r="PWG77" s="629"/>
      <c r="PWH77" s="629"/>
      <c r="PWI77" s="629"/>
      <c r="PWJ77" s="629"/>
      <c r="PWK77" s="629"/>
      <c r="PWL77" s="629"/>
      <c r="PWM77" s="629"/>
      <c r="PWN77" s="629"/>
      <c r="PWO77" s="629"/>
      <c r="PWP77" s="629"/>
      <c r="PWQ77" s="629"/>
      <c r="PWR77" s="629"/>
      <c r="PWS77" s="629"/>
      <c r="PWT77" s="629"/>
      <c r="PWU77" s="629"/>
      <c r="PWV77" s="629"/>
      <c r="PWW77" s="629"/>
      <c r="PWX77" s="629"/>
      <c r="PWY77" s="629"/>
      <c r="PWZ77" s="629"/>
      <c r="PXA77" s="629"/>
      <c r="PXB77" s="629"/>
      <c r="PXC77" s="629"/>
      <c r="PXD77" s="629"/>
      <c r="PXE77" s="629"/>
      <c r="PXF77" s="629"/>
      <c r="PXG77" s="629"/>
      <c r="PXH77" s="629"/>
      <c r="PXI77" s="629"/>
      <c r="PXJ77" s="629"/>
      <c r="PXK77" s="629"/>
      <c r="PXL77" s="629"/>
      <c r="PXM77" s="629"/>
      <c r="PXN77" s="629"/>
      <c r="PXO77" s="629"/>
      <c r="PXP77" s="629"/>
      <c r="PXQ77" s="629"/>
      <c r="PXR77" s="629"/>
      <c r="PXS77" s="629"/>
      <c r="PXT77" s="629"/>
      <c r="PXU77" s="629"/>
      <c r="PXV77" s="629"/>
      <c r="PXW77" s="629"/>
      <c r="PXX77" s="629"/>
      <c r="PXY77" s="629"/>
      <c r="PXZ77" s="629"/>
      <c r="PYA77" s="629"/>
      <c r="PYB77" s="629"/>
      <c r="PYC77" s="629"/>
      <c r="PYD77" s="629"/>
      <c r="PYE77" s="629"/>
      <c r="PYF77" s="629"/>
      <c r="PYG77" s="629"/>
      <c r="PYH77" s="629"/>
      <c r="PYI77" s="629"/>
      <c r="PYJ77" s="629"/>
      <c r="PYK77" s="629"/>
      <c r="PYL77" s="629"/>
      <c r="PYM77" s="629"/>
      <c r="PYN77" s="629"/>
      <c r="PYO77" s="629"/>
      <c r="PYP77" s="629"/>
      <c r="PYQ77" s="629"/>
      <c r="PYR77" s="629"/>
      <c r="PYS77" s="629"/>
      <c r="PYT77" s="629"/>
      <c r="PYU77" s="629"/>
      <c r="PYV77" s="629"/>
      <c r="PYW77" s="629"/>
      <c r="PYX77" s="629"/>
      <c r="PYY77" s="629"/>
      <c r="PYZ77" s="629"/>
      <c r="PZA77" s="629"/>
      <c r="PZB77" s="629"/>
      <c r="PZC77" s="629"/>
      <c r="PZD77" s="629"/>
      <c r="PZE77" s="629"/>
      <c r="PZF77" s="629"/>
      <c r="PZG77" s="629"/>
      <c r="PZH77" s="629"/>
      <c r="PZI77" s="629"/>
      <c r="PZJ77" s="629"/>
      <c r="PZK77" s="629"/>
      <c r="PZL77" s="629"/>
      <c r="PZM77" s="629"/>
      <c r="PZN77" s="629"/>
      <c r="PZO77" s="629"/>
      <c r="PZP77" s="629"/>
      <c r="PZQ77" s="629"/>
      <c r="PZR77" s="629"/>
      <c r="PZS77" s="629"/>
      <c r="PZT77" s="629"/>
      <c r="PZU77" s="629"/>
      <c r="PZV77" s="629"/>
      <c r="PZW77" s="629"/>
      <c r="PZX77" s="629"/>
      <c r="PZY77" s="629"/>
      <c r="PZZ77" s="629"/>
      <c r="QAA77" s="629"/>
      <c r="QAB77" s="629"/>
      <c r="QAC77" s="629"/>
      <c r="QAD77" s="629"/>
      <c r="QAE77" s="629"/>
      <c r="QAF77" s="629"/>
      <c r="QAG77" s="629"/>
      <c r="QAH77" s="629"/>
      <c r="QAI77" s="629"/>
      <c r="QAJ77" s="629"/>
      <c r="QAK77" s="629"/>
      <c r="QAL77" s="629"/>
      <c r="QAM77" s="629"/>
      <c r="QAN77" s="629"/>
      <c r="QAO77" s="629"/>
      <c r="QAP77" s="629"/>
      <c r="QAQ77" s="629"/>
      <c r="QAR77" s="629"/>
      <c r="QAS77" s="629"/>
      <c r="QAT77" s="629"/>
      <c r="QAU77" s="629"/>
      <c r="QAV77" s="629"/>
      <c r="QAW77" s="629"/>
      <c r="QAX77" s="629"/>
      <c r="QAY77" s="629"/>
      <c r="QAZ77" s="629"/>
      <c r="QBA77" s="629"/>
      <c r="QBB77" s="629"/>
      <c r="QBC77" s="629"/>
      <c r="QBD77" s="629"/>
      <c r="QBE77" s="629"/>
      <c r="QBF77" s="629"/>
      <c r="QBG77" s="629"/>
      <c r="QBH77" s="629"/>
      <c r="QBI77" s="629"/>
      <c r="QBJ77" s="629"/>
      <c r="QBK77" s="629"/>
      <c r="QBL77" s="629"/>
      <c r="QBM77" s="629"/>
      <c r="QBN77" s="629"/>
      <c r="QBO77" s="629"/>
      <c r="QBP77" s="629"/>
      <c r="QBQ77" s="629"/>
      <c r="QBR77" s="629"/>
      <c r="QBS77" s="629"/>
      <c r="QBT77" s="629"/>
      <c r="QBU77" s="629"/>
      <c r="QBV77" s="629"/>
      <c r="QBW77" s="629"/>
      <c r="QBX77" s="629"/>
      <c r="QBY77" s="629"/>
      <c r="QBZ77" s="629"/>
      <c r="QCA77" s="629"/>
      <c r="QCB77" s="629"/>
      <c r="QCC77" s="629"/>
      <c r="QCD77" s="629"/>
      <c r="QCE77" s="629"/>
      <c r="QCF77" s="629"/>
      <c r="QCG77" s="629"/>
      <c r="QCH77" s="629"/>
      <c r="QCI77" s="629"/>
      <c r="QCJ77" s="629"/>
      <c r="QCK77" s="629"/>
      <c r="QCL77" s="629"/>
      <c r="QCM77" s="629"/>
      <c r="QCN77" s="629"/>
      <c r="QCO77" s="629"/>
      <c r="QCP77" s="629"/>
      <c r="QCQ77" s="629"/>
      <c r="QCR77" s="629"/>
      <c r="QCS77" s="629"/>
      <c r="QCT77" s="629"/>
      <c r="QCU77" s="629"/>
      <c r="QCV77" s="629"/>
      <c r="QCW77" s="629"/>
      <c r="QCX77" s="629"/>
      <c r="QCY77" s="629"/>
      <c r="QCZ77" s="629"/>
      <c r="QDA77" s="629"/>
      <c r="QDB77" s="629"/>
      <c r="QDC77" s="629"/>
      <c r="QDD77" s="629"/>
      <c r="QDE77" s="629"/>
      <c r="QDF77" s="629"/>
      <c r="QDG77" s="629"/>
      <c r="QDH77" s="629"/>
      <c r="QDI77" s="629"/>
      <c r="QDJ77" s="629"/>
      <c r="QDK77" s="629"/>
      <c r="QDL77" s="629"/>
      <c r="QDM77" s="629"/>
      <c r="QDN77" s="629"/>
      <c r="QDO77" s="629"/>
      <c r="QDP77" s="629"/>
      <c r="QDQ77" s="629"/>
      <c r="QDR77" s="629"/>
      <c r="QDS77" s="629"/>
      <c r="QDT77" s="629"/>
      <c r="QDU77" s="629"/>
      <c r="QDV77" s="629"/>
      <c r="QDW77" s="629"/>
      <c r="QDX77" s="629"/>
      <c r="QDY77" s="629"/>
      <c r="QDZ77" s="629"/>
      <c r="QEA77" s="629"/>
      <c r="QEB77" s="629"/>
      <c r="QEC77" s="629"/>
      <c r="QED77" s="629"/>
      <c r="QEE77" s="629"/>
      <c r="QEF77" s="629"/>
      <c r="QEG77" s="629"/>
      <c r="QEH77" s="629"/>
      <c r="QEI77" s="629"/>
      <c r="QEJ77" s="629"/>
      <c r="QEK77" s="629"/>
      <c r="QEL77" s="629"/>
      <c r="QEM77" s="629"/>
      <c r="QEN77" s="629"/>
      <c r="QEO77" s="629"/>
      <c r="QEP77" s="629"/>
      <c r="QEQ77" s="629"/>
      <c r="QER77" s="629"/>
      <c r="QES77" s="629"/>
      <c r="QET77" s="629"/>
      <c r="QEU77" s="629"/>
      <c r="QEV77" s="629"/>
      <c r="QEW77" s="629"/>
      <c r="QEX77" s="629"/>
      <c r="QEY77" s="629"/>
      <c r="QEZ77" s="629"/>
      <c r="QFA77" s="629"/>
      <c r="QFB77" s="629"/>
      <c r="QFC77" s="629"/>
      <c r="QFD77" s="629"/>
      <c r="QFE77" s="629"/>
      <c r="QFF77" s="629"/>
      <c r="QFG77" s="629"/>
      <c r="QFH77" s="629"/>
      <c r="QFI77" s="629"/>
      <c r="QFJ77" s="629"/>
      <c r="QFK77" s="629"/>
      <c r="QFL77" s="629"/>
      <c r="QFM77" s="629"/>
      <c r="QFN77" s="629"/>
      <c r="QFO77" s="629"/>
      <c r="QFP77" s="629"/>
      <c r="QFQ77" s="629"/>
      <c r="QFR77" s="629"/>
      <c r="QFS77" s="629"/>
      <c r="QFT77" s="629"/>
      <c r="QFU77" s="629"/>
      <c r="QFV77" s="629"/>
      <c r="QFW77" s="629"/>
      <c r="QFX77" s="629"/>
      <c r="QFY77" s="629"/>
      <c r="QFZ77" s="629"/>
      <c r="QGA77" s="629"/>
      <c r="QGB77" s="629"/>
      <c r="QGC77" s="629"/>
      <c r="QGD77" s="629"/>
      <c r="QGE77" s="629"/>
      <c r="QGF77" s="629"/>
      <c r="QGG77" s="629"/>
      <c r="QGH77" s="629"/>
      <c r="QGI77" s="629"/>
      <c r="QGJ77" s="629"/>
      <c r="QGK77" s="629"/>
      <c r="QGL77" s="629"/>
      <c r="QGM77" s="629"/>
      <c r="QGN77" s="629"/>
      <c r="QGO77" s="629"/>
      <c r="QGP77" s="629"/>
      <c r="QGQ77" s="629"/>
      <c r="QGR77" s="629"/>
      <c r="QGS77" s="629"/>
      <c r="QGT77" s="629"/>
      <c r="QGU77" s="629"/>
      <c r="QGV77" s="629"/>
      <c r="QGW77" s="629"/>
      <c r="QGX77" s="629"/>
      <c r="QGY77" s="629"/>
      <c r="QGZ77" s="629"/>
      <c r="QHA77" s="629"/>
      <c r="QHB77" s="629"/>
      <c r="QHC77" s="629"/>
      <c r="QHD77" s="629"/>
      <c r="QHE77" s="629"/>
      <c r="QHF77" s="629"/>
      <c r="QHG77" s="629"/>
      <c r="QHH77" s="629"/>
      <c r="QHI77" s="629"/>
      <c r="QHJ77" s="629"/>
      <c r="QHK77" s="629"/>
      <c r="QHL77" s="629"/>
      <c r="QHM77" s="629"/>
      <c r="QHN77" s="629"/>
      <c r="QHO77" s="629"/>
      <c r="QHP77" s="629"/>
      <c r="QHQ77" s="629"/>
      <c r="QHR77" s="629"/>
      <c r="QHS77" s="629"/>
      <c r="QHT77" s="629"/>
      <c r="QHU77" s="629"/>
      <c r="QHV77" s="629"/>
      <c r="QHW77" s="629"/>
      <c r="QHX77" s="629"/>
      <c r="QHY77" s="629"/>
      <c r="QHZ77" s="629"/>
      <c r="QIA77" s="629"/>
      <c r="QIB77" s="629"/>
      <c r="QIC77" s="629"/>
      <c r="QID77" s="629"/>
      <c r="QIE77" s="629"/>
      <c r="QIF77" s="629"/>
      <c r="QIG77" s="629"/>
      <c r="QIH77" s="629"/>
      <c r="QII77" s="629"/>
      <c r="QIJ77" s="629"/>
      <c r="QIK77" s="629"/>
      <c r="QIL77" s="629"/>
      <c r="QIM77" s="629"/>
      <c r="QIN77" s="629"/>
      <c r="QIO77" s="629"/>
      <c r="QIP77" s="629"/>
      <c r="QIQ77" s="629"/>
      <c r="QIR77" s="629"/>
      <c r="QIS77" s="629"/>
      <c r="QIT77" s="629"/>
      <c r="QIU77" s="629"/>
      <c r="QIV77" s="629"/>
      <c r="QIW77" s="629"/>
      <c r="QIX77" s="629"/>
      <c r="QIY77" s="629"/>
      <c r="QIZ77" s="629"/>
      <c r="QJA77" s="629"/>
      <c r="QJB77" s="629"/>
      <c r="QJC77" s="629"/>
      <c r="QJD77" s="629"/>
      <c r="QJE77" s="629"/>
      <c r="QJF77" s="629"/>
      <c r="QJG77" s="629"/>
      <c r="QJH77" s="629"/>
      <c r="QJI77" s="629"/>
      <c r="QJJ77" s="629"/>
      <c r="QJK77" s="629"/>
      <c r="QJL77" s="629"/>
      <c r="QJM77" s="629"/>
      <c r="QJN77" s="629"/>
      <c r="QJO77" s="629"/>
      <c r="QJP77" s="629"/>
      <c r="QJQ77" s="629"/>
      <c r="QJR77" s="629"/>
      <c r="QJS77" s="629"/>
      <c r="QJT77" s="629"/>
      <c r="QJU77" s="629"/>
      <c r="QJV77" s="629"/>
      <c r="QJW77" s="629"/>
      <c r="QJX77" s="629"/>
      <c r="QJY77" s="629"/>
      <c r="QJZ77" s="629"/>
      <c r="QKA77" s="629"/>
      <c r="QKB77" s="629"/>
      <c r="QKC77" s="629"/>
      <c r="QKD77" s="629"/>
      <c r="QKE77" s="629"/>
      <c r="QKF77" s="629"/>
      <c r="QKG77" s="629"/>
      <c r="QKH77" s="629"/>
      <c r="QKI77" s="629"/>
      <c r="QKJ77" s="629"/>
      <c r="QKK77" s="629"/>
      <c r="QKL77" s="629"/>
      <c r="QKM77" s="629"/>
      <c r="QKN77" s="629"/>
      <c r="QKO77" s="629"/>
      <c r="QKP77" s="629"/>
      <c r="QKQ77" s="629"/>
      <c r="QKR77" s="629"/>
      <c r="QKS77" s="629"/>
      <c r="QKT77" s="629"/>
      <c r="QKU77" s="629"/>
      <c r="QKV77" s="629"/>
      <c r="QKW77" s="629"/>
      <c r="QKX77" s="629"/>
      <c r="QKY77" s="629"/>
      <c r="QKZ77" s="629"/>
      <c r="QLA77" s="629"/>
      <c r="QLB77" s="629"/>
      <c r="QLC77" s="629"/>
      <c r="QLD77" s="629"/>
      <c r="QLE77" s="629"/>
      <c r="QLF77" s="629"/>
      <c r="QLG77" s="629"/>
      <c r="QLH77" s="629"/>
      <c r="QLI77" s="629"/>
      <c r="QLJ77" s="629"/>
      <c r="QLK77" s="629"/>
      <c r="QLL77" s="629"/>
      <c r="QLM77" s="629"/>
      <c r="QLN77" s="629"/>
      <c r="QLO77" s="629"/>
      <c r="QLP77" s="629"/>
      <c r="QLQ77" s="629"/>
      <c r="QLR77" s="629"/>
      <c r="QLS77" s="629"/>
      <c r="QLT77" s="629"/>
      <c r="QLU77" s="629"/>
      <c r="QLV77" s="629"/>
      <c r="QLW77" s="629"/>
      <c r="QLX77" s="629"/>
      <c r="QLY77" s="629"/>
      <c r="QLZ77" s="629"/>
      <c r="QMA77" s="629"/>
      <c r="QMB77" s="629"/>
      <c r="QMC77" s="629"/>
      <c r="QMD77" s="629"/>
      <c r="QME77" s="629"/>
      <c r="QMF77" s="629"/>
      <c r="QMG77" s="629"/>
      <c r="QMH77" s="629"/>
      <c r="QMI77" s="629"/>
      <c r="QMJ77" s="629"/>
      <c r="QMK77" s="629"/>
      <c r="QML77" s="629"/>
      <c r="QMM77" s="629"/>
      <c r="QMN77" s="629"/>
      <c r="QMO77" s="629"/>
      <c r="QMP77" s="629"/>
      <c r="QMQ77" s="629"/>
      <c r="QMR77" s="629"/>
      <c r="QMS77" s="629"/>
      <c r="QMT77" s="629"/>
      <c r="QMU77" s="629"/>
      <c r="QMV77" s="629"/>
      <c r="QMW77" s="629"/>
      <c r="QMX77" s="629"/>
      <c r="QMY77" s="629"/>
      <c r="QMZ77" s="629"/>
      <c r="QNA77" s="629"/>
      <c r="QNB77" s="629"/>
      <c r="QNC77" s="629"/>
      <c r="QND77" s="629"/>
      <c r="QNE77" s="629"/>
      <c r="QNF77" s="629"/>
      <c r="QNG77" s="629"/>
      <c r="QNH77" s="629"/>
      <c r="QNI77" s="629"/>
      <c r="QNJ77" s="629"/>
      <c r="QNK77" s="629"/>
      <c r="QNL77" s="629"/>
      <c r="QNM77" s="629"/>
      <c r="QNN77" s="629"/>
      <c r="QNO77" s="629"/>
      <c r="QNP77" s="629"/>
      <c r="QNQ77" s="629"/>
      <c r="QNR77" s="629"/>
      <c r="QNS77" s="629"/>
      <c r="QNT77" s="629"/>
      <c r="QNU77" s="629"/>
      <c r="QNV77" s="629"/>
      <c r="QNW77" s="629"/>
      <c r="QNX77" s="629"/>
      <c r="QNY77" s="629"/>
      <c r="QNZ77" s="629"/>
      <c r="QOA77" s="629"/>
      <c r="QOB77" s="629"/>
      <c r="QOC77" s="629"/>
      <c r="QOD77" s="629"/>
      <c r="QOE77" s="629"/>
      <c r="QOF77" s="629"/>
      <c r="QOG77" s="629"/>
      <c r="QOH77" s="629"/>
      <c r="QOI77" s="629"/>
      <c r="QOJ77" s="629"/>
      <c r="QOK77" s="629"/>
      <c r="QOL77" s="629"/>
      <c r="QOM77" s="629"/>
      <c r="QON77" s="629"/>
      <c r="QOO77" s="629"/>
      <c r="QOP77" s="629"/>
      <c r="QOQ77" s="629"/>
      <c r="QOR77" s="629"/>
      <c r="QOS77" s="629"/>
      <c r="QOT77" s="629"/>
      <c r="QOU77" s="629"/>
      <c r="QOV77" s="629"/>
      <c r="QOW77" s="629"/>
      <c r="QOX77" s="629"/>
      <c r="QOY77" s="629"/>
      <c r="QOZ77" s="629"/>
      <c r="QPA77" s="629"/>
      <c r="QPB77" s="629"/>
      <c r="QPC77" s="629"/>
      <c r="QPD77" s="629"/>
      <c r="QPE77" s="629"/>
      <c r="QPF77" s="629"/>
      <c r="QPG77" s="629"/>
      <c r="QPH77" s="629"/>
      <c r="QPI77" s="629"/>
      <c r="QPJ77" s="629"/>
      <c r="QPK77" s="629"/>
      <c r="QPL77" s="629"/>
      <c r="QPM77" s="629"/>
      <c r="QPN77" s="629"/>
      <c r="QPO77" s="629"/>
      <c r="QPP77" s="629"/>
      <c r="QPQ77" s="629"/>
      <c r="QPR77" s="629"/>
      <c r="QPS77" s="629"/>
      <c r="QPT77" s="629"/>
      <c r="QPU77" s="629"/>
      <c r="QPV77" s="629"/>
      <c r="QPW77" s="629"/>
      <c r="QPX77" s="629"/>
      <c r="QPY77" s="629"/>
      <c r="QPZ77" s="629"/>
      <c r="QQA77" s="629"/>
      <c r="QQB77" s="629"/>
      <c r="QQC77" s="629"/>
      <c r="QQD77" s="629"/>
      <c r="QQE77" s="629"/>
      <c r="QQF77" s="629"/>
      <c r="QQG77" s="629"/>
      <c r="QQH77" s="629"/>
      <c r="QQI77" s="629"/>
      <c r="QQJ77" s="629"/>
      <c r="QQK77" s="629"/>
      <c r="QQL77" s="629"/>
      <c r="QQM77" s="629"/>
      <c r="QQN77" s="629"/>
      <c r="QQO77" s="629"/>
      <c r="QQP77" s="629"/>
      <c r="QQQ77" s="629"/>
      <c r="QQR77" s="629"/>
      <c r="QQS77" s="629"/>
      <c r="QQT77" s="629"/>
      <c r="QQU77" s="629"/>
      <c r="QQV77" s="629"/>
      <c r="QQW77" s="629"/>
      <c r="QQX77" s="629"/>
      <c r="QQY77" s="629"/>
      <c r="QQZ77" s="629"/>
      <c r="QRA77" s="629"/>
      <c r="QRB77" s="629"/>
      <c r="QRC77" s="629"/>
      <c r="QRD77" s="629"/>
      <c r="QRE77" s="629"/>
      <c r="QRF77" s="629"/>
      <c r="QRG77" s="629"/>
      <c r="QRH77" s="629"/>
      <c r="QRI77" s="629"/>
      <c r="QRJ77" s="629"/>
      <c r="QRK77" s="629"/>
      <c r="QRL77" s="629"/>
      <c r="QRM77" s="629"/>
      <c r="QRN77" s="629"/>
      <c r="QRO77" s="629"/>
      <c r="QRP77" s="629"/>
      <c r="QRQ77" s="629"/>
      <c r="QRR77" s="629"/>
      <c r="QRS77" s="629"/>
      <c r="QRT77" s="629"/>
      <c r="QRU77" s="629"/>
      <c r="QRV77" s="629"/>
      <c r="QRW77" s="629"/>
      <c r="QRX77" s="629"/>
      <c r="QRY77" s="629"/>
      <c r="QRZ77" s="629"/>
      <c r="QSA77" s="629"/>
      <c r="QSB77" s="629"/>
      <c r="QSC77" s="629"/>
      <c r="QSD77" s="629"/>
      <c r="QSE77" s="629"/>
      <c r="QSF77" s="629"/>
      <c r="QSG77" s="629"/>
      <c r="QSH77" s="629"/>
      <c r="QSI77" s="629"/>
      <c r="QSJ77" s="629"/>
      <c r="QSK77" s="629"/>
      <c r="QSL77" s="629"/>
      <c r="QSM77" s="629"/>
      <c r="QSN77" s="629"/>
      <c r="QSO77" s="629"/>
      <c r="QSP77" s="629"/>
      <c r="QSQ77" s="629"/>
      <c r="QSR77" s="629"/>
      <c r="QSS77" s="629"/>
      <c r="QST77" s="629"/>
      <c r="QSU77" s="629"/>
      <c r="QSV77" s="629"/>
      <c r="QSW77" s="629"/>
      <c r="QSX77" s="629"/>
      <c r="QSY77" s="629"/>
      <c r="QSZ77" s="629"/>
      <c r="QTA77" s="629"/>
      <c r="QTB77" s="629"/>
      <c r="QTC77" s="629"/>
      <c r="QTD77" s="629"/>
      <c r="QTE77" s="629"/>
      <c r="QTF77" s="629"/>
      <c r="QTG77" s="629"/>
      <c r="QTH77" s="629"/>
      <c r="QTI77" s="629"/>
      <c r="QTJ77" s="629"/>
      <c r="QTK77" s="629"/>
      <c r="QTL77" s="629"/>
      <c r="QTM77" s="629"/>
      <c r="QTN77" s="629"/>
      <c r="QTO77" s="629"/>
      <c r="QTP77" s="629"/>
      <c r="QTQ77" s="629"/>
      <c r="QTR77" s="629"/>
      <c r="QTS77" s="629"/>
      <c r="QTT77" s="629"/>
      <c r="QTU77" s="629"/>
      <c r="QTV77" s="629"/>
      <c r="QTW77" s="629"/>
      <c r="QTX77" s="629"/>
      <c r="QTY77" s="629"/>
      <c r="QTZ77" s="629"/>
      <c r="QUA77" s="629"/>
      <c r="QUB77" s="629"/>
      <c r="QUC77" s="629"/>
      <c r="QUD77" s="629"/>
      <c r="QUE77" s="629"/>
      <c r="QUF77" s="629"/>
      <c r="QUG77" s="629"/>
      <c r="QUH77" s="629"/>
      <c r="QUI77" s="629"/>
      <c r="QUJ77" s="629"/>
      <c r="QUK77" s="629"/>
      <c r="QUL77" s="629"/>
      <c r="QUM77" s="629"/>
      <c r="QUN77" s="629"/>
      <c r="QUO77" s="629"/>
      <c r="QUP77" s="629"/>
      <c r="QUQ77" s="629"/>
      <c r="QUR77" s="629"/>
      <c r="QUS77" s="629"/>
      <c r="QUT77" s="629"/>
      <c r="QUU77" s="629"/>
      <c r="QUV77" s="629"/>
      <c r="QUW77" s="629"/>
      <c r="QUX77" s="629"/>
      <c r="QUY77" s="629"/>
      <c r="QUZ77" s="629"/>
      <c r="QVA77" s="629"/>
      <c r="QVB77" s="629"/>
      <c r="QVC77" s="629"/>
      <c r="QVD77" s="629"/>
      <c r="QVE77" s="629"/>
      <c r="QVF77" s="629"/>
      <c r="QVG77" s="629"/>
      <c r="QVH77" s="629"/>
      <c r="QVI77" s="629"/>
      <c r="QVJ77" s="629"/>
      <c r="QVK77" s="629"/>
      <c r="QVL77" s="629"/>
      <c r="QVM77" s="629"/>
      <c r="QVN77" s="629"/>
      <c r="QVO77" s="629"/>
      <c r="QVP77" s="629"/>
      <c r="QVQ77" s="629"/>
      <c r="QVR77" s="629"/>
      <c r="QVS77" s="629"/>
      <c r="QVT77" s="629"/>
      <c r="QVU77" s="629"/>
      <c r="QVV77" s="629"/>
      <c r="QVW77" s="629"/>
      <c r="QVX77" s="629"/>
      <c r="QVY77" s="629"/>
      <c r="QVZ77" s="629"/>
      <c r="QWA77" s="629"/>
      <c r="QWB77" s="629"/>
      <c r="QWC77" s="629"/>
      <c r="QWD77" s="629"/>
      <c r="QWE77" s="629"/>
      <c r="QWF77" s="629"/>
      <c r="QWG77" s="629"/>
      <c r="QWH77" s="629"/>
      <c r="QWI77" s="629"/>
      <c r="QWJ77" s="629"/>
      <c r="QWK77" s="629"/>
      <c r="QWL77" s="629"/>
      <c r="QWM77" s="629"/>
      <c r="QWN77" s="629"/>
      <c r="QWO77" s="629"/>
      <c r="QWP77" s="629"/>
      <c r="QWQ77" s="629"/>
      <c r="QWR77" s="629"/>
      <c r="QWS77" s="629"/>
      <c r="QWT77" s="629"/>
      <c r="QWU77" s="629"/>
      <c r="QWV77" s="629"/>
      <c r="QWW77" s="629"/>
      <c r="QWX77" s="629"/>
      <c r="QWY77" s="629"/>
      <c r="QWZ77" s="629"/>
      <c r="QXA77" s="629"/>
      <c r="QXB77" s="629"/>
      <c r="QXC77" s="629"/>
      <c r="QXD77" s="629"/>
      <c r="QXE77" s="629"/>
      <c r="QXF77" s="629"/>
      <c r="QXG77" s="629"/>
      <c r="QXH77" s="629"/>
      <c r="QXI77" s="629"/>
      <c r="QXJ77" s="629"/>
      <c r="QXK77" s="629"/>
      <c r="QXL77" s="629"/>
      <c r="QXM77" s="629"/>
      <c r="QXN77" s="629"/>
      <c r="QXO77" s="629"/>
      <c r="QXP77" s="629"/>
      <c r="QXQ77" s="629"/>
      <c r="QXR77" s="629"/>
      <c r="QXS77" s="629"/>
      <c r="QXT77" s="629"/>
      <c r="QXU77" s="629"/>
      <c r="QXV77" s="629"/>
      <c r="QXW77" s="629"/>
      <c r="QXX77" s="629"/>
      <c r="QXY77" s="629"/>
      <c r="QXZ77" s="629"/>
      <c r="QYA77" s="629"/>
      <c r="QYB77" s="629"/>
      <c r="QYC77" s="629"/>
      <c r="QYD77" s="629"/>
      <c r="QYE77" s="629"/>
      <c r="QYF77" s="629"/>
      <c r="QYG77" s="629"/>
      <c r="QYH77" s="629"/>
      <c r="QYI77" s="629"/>
      <c r="QYJ77" s="629"/>
      <c r="QYK77" s="629"/>
      <c r="QYL77" s="629"/>
      <c r="QYM77" s="629"/>
      <c r="QYN77" s="629"/>
      <c r="QYO77" s="629"/>
      <c r="QYP77" s="629"/>
      <c r="QYQ77" s="629"/>
      <c r="QYR77" s="629"/>
      <c r="QYS77" s="629"/>
      <c r="QYT77" s="629"/>
      <c r="QYU77" s="629"/>
      <c r="QYV77" s="629"/>
      <c r="QYW77" s="629"/>
      <c r="QYX77" s="629"/>
      <c r="QYY77" s="629"/>
      <c r="QYZ77" s="629"/>
      <c r="QZA77" s="629"/>
      <c r="QZB77" s="629"/>
      <c r="QZC77" s="629"/>
      <c r="QZD77" s="629"/>
      <c r="QZE77" s="629"/>
      <c r="QZF77" s="629"/>
      <c r="QZG77" s="629"/>
      <c r="QZH77" s="629"/>
      <c r="QZI77" s="629"/>
      <c r="QZJ77" s="629"/>
      <c r="QZK77" s="629"/>
      <c r="QZL77" s="629"/>
      <c r="QZM77" s="629"/>
      <c r="QZN77" s="629"/>
      <c r="QZO77" s="629"/>
      <c r="QZP77" s="629"/>
      <c r="QZQ77" s="629"/>
      <c r="QZR77" s="629"/>
      <c r="QZS77" s="629"/>
      <c r="QZT77" s="629"/>
      <c r="QZU77" s="629"/>
      <c r="QZV77" s="629"/>
      <c r="QZW77" s="629"/>
      <c r="QZX77" s="629"/>
      <c r="QZY77" s="629"/>
      <c r="QZZ77" s="629"/>
      <c r="RAA77" s="629"/>
      <c r="RAB77" s="629"/>
      <c r="RAC77" s="629"/>
      <c r="RAD77" s="629"/>
      <c r="RAE77" s="629"/>
      <c r="RAF77" s="629"/>
      <c r="RAG77" s="629"/>
      <c r="RAH77" s="629"/>
      <c r="RAI77" s="629"/>
      <c r="RAJ77" s="629"/>
      <c r="RAK77" s="629"/>
      <c r="RAL77" s="629"/>
      <c r="RAM77" s="629"/>
      <c r="RAN77" s="629"/>
      <c r="RAO77" s="629"/>
      <c r="RAP77" s="629"/>
      <c r="RAQ77" s="629"/>
      <c r="RAR77" s="629"/>
      <c r="RAS77" s="629"/>
      <c r="RAT77" s="629"/>
      <c r="RAU77" s="629"/>
      <c r="RAV77" s="629"/>
      <c r="RAW77" s="629"/>
      <c r="RAX77" s="629"/>
      <c r="RAY77" s="629"/>
      <c r="RAZ77" s="629"/>
      <c r="RBA77" s="629"/>
      <c r="RBB77" s="629"/>
      <c r="RBC77" s="629"/>
      <c r="RBD77" s="629"/>
      <c r="RBE77" s="629"/>
      <c r="RBF77" s="629"/>
      <c r="RBG77" s="629"/>
      <c r="RBH77" s="629"/>
      <c r="RBI77" s="629"/>
      <c r="RBJ77" s="629"/>
      <c r="RBK77" s="629"/>
      <c r="RBL77" s="629"/>
      <c r="RBM77" s="629"/>
      <c r="RBN77" s="629"/>
      <c r="RBO77" s="629"/>
      <c r="RBP77" s="629"/>
      <c r="RBQ77" s="629"/>
      <c r="RBR77" s="629"/>
      <c r="RBS77" s="629"/>
      <c r="RBT77" s="629"/>
      <c r="RBU77" s="629"/>
      <c r="RBV77" s="629"/>
      <c r="RBW77" s="629"/>
      <c r="RBX77" s="629"/>
      <c r="RBY77" s="629"/>
      <c r="RBZ77" s="629"/>
      <c r="RCA77" s="629"/>
      <c r="RCB77" s="629"/>
      <c r="RCC77" s="629"/>
      <c r="RCD77" s="629"/>
      <c r="RCE77" s="629"/>
      <c r="RCF77" s="629"/>
      <c r="RCG77" s="629"/>
      <c r="RCH77" s="629"/>
      <c r="RCI77" s="629"/>
      <c r="RCJ77" s="629"/>
      <c r="RCK77" s="629"/>
      <c r="RCL77" s="629"/>
      <c r="RCM77" s="629"/>
      <c r="RCN77" s="629"/>
      <c r="RCO77" s="629"/>
      <c r="RCP77" s="629"/>
      <c r="RCQ77" s="629"/>
      <c r="RCR77" s="629"/>
      <c r="RCS77" s="629"/>
      <c r="RCT77" s="629"/>
      <c r="RCU77" s="629"/>
      <c r="RCV77" s="629"/>
      <c r="RCW77" s="629"/>
      <c r="RCX77" s="629"/>
      <c r="RCY77" s="629"/>
      <c r="RCZ77" s="629"/>
      <c r="RDA77" s="629"/>
      <c r="RDB77" s="629"/>
      <c r="RDC77" s="629"/>
      <c r="RDD77" s="629"/>
      <c r="RDE77" s="629"/>
      <c r="RDF77" s="629"/>
      <c r="RDG77" s="629"/>
      <c r="RDH77" s="629"/>
      <c r="RDI77" s="629"/>
      <c r="RDJ77" s="629"/>
      <c r="RDK77" s="629"/>
      <c r="RDL77" s="629"/>
      <c r="RDM77" s="629"/>
      <c r="RDN77" s="629"/>
      <c r="RDO77" s="629"/>
      <c r="RDP77" s="629"/>
      <c r="RDQ77" s="629"/>
      <c r="RDR77" s="629"/>
      <c r="RDS77" s="629"/>
      <c r="RDT77" s="629"/>
      <c r="RDU77" s="629"/>
      <c r="RDV77" s="629"/>
      <c r="RDW77" s="629"/>
      <c r="RDX77" s="629"/>
      <c r="RDY77" s="629"/>
      <c r="RDZ77" s="629"/>
      <c r="REA77" s="629"/>
      <c r="REB77" s="629"/>
      <c r="REC77" s="629"/>
      <c r="RED77" s="629"/>
      <c r="REE77" s="629"/>
      <c r="REF77" s="629"/>
      <c r="REG77" s="629"/>
      <c r="REH77" s="629"/>
      <c r="REI77" s="629"/>
      <c r="REJ77" s="629"/>
      <c r="REK77" s="629"/>
      <c r="REL77" s="629"/>
      <c r="REM77" s="629"/>
      <c r="REN77" s="629"/>
      <c r="REO77" s="629"/>
      <c r="REP77" s="629"/>
      <c r="REQ77" s="629"/>
      <c r="RER77" s="629"/>
      <c r="RES77" s="629"/>
      <c r="RET77" s="629"/>
      <c r="REU77" s="629"/>
      <c r="REV77" s="629"/>
      <c r="REW77" s="629"/>
      <c r="REX77" s="629"/>
      <c r="REY77" s="629"/>
      <c r="REZ77" s="629"/>
      <c r="RFA77" s="629"/>
      <c r="RFB77" s="629"/>
      <c r="RFC77" s="629"/>
      <c r="RFD77" s="629"/>
      <c r="RFE77" s="629"/>
      <c r="RFF77" s="629"/>
      <c r="RFG77" s="629"/>
      <c r="RFH77" s="629"/>
      <c r="RFI77" s="629"/>
      <c r="RFJ77" s="629"/>
      <c r="RFK77" s="629"/>
      <c r="RFL77" s="629"/>
      <c r="RFM77" s="629"/>
      <c r="RFN77" s="629"/>
      <c r="RFO77" s="629"/>
      <c r="RFP77" s="629"/>
      <c r="RFQ77" s="629"/>
      <c r="RFR77" s="629"/>
      <c r="RFS77" s="629"/>
      <c r="RFT77" s="629"/>
      <c r="RFU77" s="629"/>
      <c r="RFV77" s="629"/>
      <c r="RFW77" s="629"/>
      <c r="RFX77" s="629"/>
      <c r="RFY77" s="629"/>
      <c r="RFZ77" s="629"/>
      <c r="RGA77" s="629"/>
      <c r="RGB77" s="629"/>
      <c r="RGC77" s="629"/>
      <c r="RGD77" s="629"/>
      <c r="RGE77" s="629"/>
      <c r="RGF77" s="629"/>
      <c r="RGG77" s="629"/>
      <c r="RGH77" s="629"/>
      <c r="RGI77" s="629"/>
      <c r="RGJ77" s="629"/>
      <c r="RGK77" s="629"/>
      <c r="RGL77" s="629"/>
      <c r="RGM77" s="629"/>
      <c r="RGN77" s="629"/>
      <c r="RGO77" s="629"/>
      <c r="RGP77" s="629"/>
      <c r="RGQ77" s="629"/>
      <c r="RGR77" s="629"/>
      <c r="RGS77" s="629"/>
      <c r="RGT77" s="629"/>
      <c r="RGU77" s="629"/>
      <c r="RGV77" s="629"/>
      <c r="RGW77" s="629"/>
      <c r="RGX77" s="629"/>
      <c r="RGY77" s="629"/>
      <c r="RGZ77" s="629"/>
      <c r="RHA77" s="629"/>
      <c r="RHB77" s="629"/>
      <c r="RHC77" s="629"/>
      <c r="RHD77" s="629"/>
      <c r="RHE77" s="629"/>
      <c r="RHF77" s="629"/>
      <c r="RHG77" s="629"/>
      <c r="RHH77" s="629"/>
      <c r="RHI77" s="629"/>
      <c r="RHJ77" s="629"/>
      <c r="RHK77" s="629"/>
      <c r="RHL77" s="629"/>
      <c r="RHM77" s="629"/>
      <c r="RHN77" s="629"/>
      <c r="RHO77" s="629"/>
      <c r="RHP77" s="629"/>
      <c r="RHQ77" s="629"/>
      <c r="RHR77" s="629"/>
      <c r="RHS77" s="629"/>
      <c r="RHT77" s="629"/>
      <c r="RHU77" s="629"/>
      <c r="RHV77" s="629"/>
      <c r="RHW77" s="629"/>
      <c r="RHX77" s="629"/>
      <c r="RHY77" s="629"/>
      <c r="RHZ77" s="629"/>
      <c r="RIA77" s="629"/>
      <c r="RIB77" s="629"/>
      <c r="RIC77" s="629"/>
      <c r="RID77" s="629"/>
      <c r="RIE77" s="629"/>
      <c r="RIF77" s="629"/>
      <c r="RIG77" s="629"/>
      <c r="RIH77" s="629"/>
      <c r="RII77" s="629"/>
      <c r="RIJ77" s="629"/>
      <c r="RIK77" s="629"/>
      <c r="RIL77" s="629"/>
      <c r="RIM77" s="629"/>
      <c r="RIN77" s="629"/>
      <c r="RIO77" s="629"/>
      <c r="RIP77" s="629"/>
      <c r="RIQ77" s="629"/>
      <c r="RIR77" s="629"/>
      <c r="RIS77" s="629"/>
      <c r="RIT77" s="629"/>
      <c r="RIU77" s="629"/>
      <c r="RIV77" s="629"/>
      <c r="RIW77" s="629"/>
      <c r="RIX77" s="629"/>
      <c r="RIY77" s="629"/>
      <c r="RIZ77" s="629"/>
      <c r="RJA77" s="629"/>
      <c r="RJB77" s="629"/>
      <c r="RJC77" s="629"/>
      <c r="RJD77" s="629"/>
      <c r="RJE77" s="629"/>
      <c r="RJF77" s="629"/>
      <c r="RJG77" s="629"/>
      <c r="RJH77" s="629"/>
      <c r="RJI77" s="629"/>
      <c r="RJJ77" s="629"/>
      <c r="RJK77" s="629"/>
      <c r="RJL77" s="629"/>
      <c r="RJM77" s="629"/>
      <c r="RJN77" s="629"/>
      <c r="RJO77" s="629"/>
      <c r="RJP77" s="629"/>
      <c r="RJQ77" s="629"/>
      <c r="RJR77" s="629"/>
      <c r="RJS77" s="629"/>
      <c r="RJT77" s="629"/>
      <c r="RJU77" s="629"/>
      <c r="RJV77" s="629"/>
      <c r="RJW77" s="629"/>
      <c r="RJX77" s="629"/>
      <c r="RJY77" s="629"/>
      <c r="RJZ77" s="629"/>
      <c r="RKA77" s="629"/>
      <c r="RKB77" s="629"/>
      <c r="RKC77" s="629"/>
      <c r="RKD77" s="629"/>
      <c r="RKE77" s="629"/>
      <c r="RKF77" s="629"/>
      <c r="RKG77" s="629"/>
      <c r="RKH77" s="629"/>
      <c r="RKI77" s="629"/>
      <c r="RKJ77" s="629"/>
      <c r="RKK77" s="629"/>
      <c r="RKL77" s="629"/>
      <c r="RKM77" s="629"/>
      <c r="RKN77" s="629"/>
      <c r="RKO77" s="629"/>
      <c r="RKP77" s="629"/>
      <c r="RKQ77" s="629"/>
      <c r="RKR77" s="629"/>
      <c r="RKS77" s="629"/>
      <c r="RKT77" s="629"/>
      <c r="RKU77" s="629"/>
      <c r="RKV77" s="629"/>
      <c r="RKW77" s="629"/>
      <c r="RKX77" s="629"/>
      <c r="RKY77" s="629"/>
      <c r="RKZ77" s="629"/>
      <c r="RLA77" s="629"/>
      <c r="RLB77" s="629"/>
      <c r="RLC77" s="629"/>
      <c r="RLD77" s="629"/>
      <c r="RLE77" s="629"/>
      <c r="RLF77" s="629"/>
      <c r="RLG77" s="629"/>
      <c r="RLH77" s="629"/>
      <c r="RLI77" s="629"/>
      <c r="RLJ77" s="629"/>
      <c r="RLK77" s="629"/>
      <c r="RLL77" s="629"/>
      <c r="RLM77" s="629"/>
      <c r="RLN77" s="629"/>
      <c r="RLO77" s="629"/>
      <c r="RLP77" s="629"/>
      <c r="RLQ77" s="629"/>
      <c r="RLR77" s="629"/>
      <c r="RLS77" s="629"/>
      <c r="RLT77" s="629"/>
      <c r="RLU77" s="629"/>
      <c r="RLV77" s="629"/>
      <c r="RLW77" s="629"/>
      <c r="RLX77" s="629"/>
      <c r="RLY77" s="629"/>
      <c r="RLZ77" s="629"/>
      <c r="RMA77" s="629"/>
      <c r="RMB77" s="629"/>
      <c r="RMC77" s="629"/>
      <c r="RMD77" s="629"/>
      <c r="RME77" s="629"/>
      <c r="RMF77" s="629"/>
      <c r="RMG77" s="629"/>
      <c r="RMH77" s="629"/>
      <c r="RMI77" s="629"/>
      <c r="RMJ77" s="629"/>
      <c r="RMK77" s="629"/>
      <c r="RML77" s="629"/>
      <c r="RMM77" s="629"/>
      <c r="RMN77" s="629"/>
      <c r="RMO77" s="629"/>
      <c r="RMP77" s="629"/>
      <c r="RMQ77" s="629"/>
      <c r="RMR77" s="629"/>
      <c r="RMS77" s="629"/>
      <c r="RMT77" s="629"/>
      <c r="RMU77" s="629"/>
      <c r="RMV77" s="629"/>
      <c r="RMW77" s="629"/>
      <c r="RMX77" s="629"/>
      <c r="RMY77" s="629"/>
      <c r="RMZ77" s="629"/>
      <c r="RNA77" s="629"/>
      <c r="RNB77" s="629"/>
      <c r="RNC77" s="629"/>
      <c r="RND77" s="629"/>
      <c r="RNE77" s="629"/>
      <c r="RNF77" s="629"/>
      <c r="RNG77" s="629"/>
      <c r="RNH77" s="629"/>
      <c r="RNI77" s="629"/>
      <c r="RNJ77" s="629"/>
      <c r="RNK77" s="629"/>
      <c r="RNL77" s="629"/>
      <c r="RNM77" s="629"/>
      <c r="RNN77" s="629"/>
      <c r="RNO77" s="629"/>
      <c r="RNP77" s="629"/>
      <c r="RNQ77" s="629"/>
      <c r="RNR77" s="629"/>
      <c r="RNS77" s="629"/>
      <c r="RNT77" s="629"/>
      <c r="RNU77" s="629"/>
      <c r="RNV77" s="629"/>
      <c r="RNW77" s="629"/>
      <c r="RNX77" s="629"/>
      <c r="RNY77" s="629"/>
      <c r="RNZ77" s="629"/>
      <c r="ROA77" s="629"/>
      <c r="ROB77" s="629"/>
      <c r="ROC77" s="629"/>
      <c r="ROD77" s="629"/>
      <c r="ROE77" s="629"/>
      <c r="ROF77" s="629"/>
      <c r="ROG77" s="629"/>
      <c r="ROH77" s="629"/>
      <c r="ROI77" s="629"/>
      <c r="ROJ77" s="629"/>
      <c r="ROK77" s="629"/>
      <c r="ROL77" s="629"/>
      <c r="ROM77" s="629"/>
      <c r="RON77" s="629"/>
      <c r="ROO77" s="629"/>
      <c r="ROP77" s="629"/>
      <c r="ROQ77" s="629"/>
      <c r="ROR77" s="629"/>
      <c r="ROS77" s="629"/>
      <c r="ROT77" s="629"/>
      <c r="ROU77" s="629"/>
      <c r="ROV77" s="629"/>
      <c r="ROW77" s="629"/>
      <c r="ROX77" s="629"/>
      <c r="ROY77" s="629"/>
      <c r="ROZ77" s="629"/>
      <c r="RPA77" s="629"/>
      <c r="RPB77" s="629"/>
      <c r="RPC77" s="629"/>
      <c r="RPD77" s="629"/>
      <c r="RPE77" s="629"/>
      <c r="RPF77" s="629"/>
      <c r="RPG77" s="629"/>
      <c r="RPH77" s="629"/>
      <c r="RPI77" s="629"/>
      <c r="RPJ77" s="629"/>
      <c r="RPK77" s="629"/>
      <c r="RPL77" s="629"/>
      <c r="RPM77" s="629"/>
      <c r="RPN77" s="629"/>
      <c r="RPO77" s="629"/>
      <c r="RPP77" s="629"/>
      <c r="RPQ77" s="629"/>
      <c r="RPR77" s="629"/>
      <c r="RPS77" s="629"/>
      <c r="RPT77" s="629"/>
      <c r="RPU77" s="629"/>
      <c r="RPV77" s="629"/>
      <c r="RPW77" s="629"/>
      <c r="RPX77" s="629"/>
      <c r="RPY77" s="629"/>
      <c r="RPZ77" s="629"/>
      <c r="RQA77" s="629"/>
      <c r="RQB77" s="629"/>
      <c r="RQC77" s="629"/>
      <c r="RQD77" s="629"/>
      <c r="RQE77" s="629"/>
      <c r="RQF77" s="629"/>
      <c r="RQG77" s="629"/>
      <c r="RQH77" s="629"/>
      <c r="RQI77" s="629"/>
      <c r="RQJ77" s="629"/>
      <c r="RQK77" s="629"/>
      <c r="RQL77" s="629"/>
      <c r="RQM77" s="629"/>
      <c r="RQN77" s="629"/>
      <c r="RQO77" s="629"/>
      <c r="RQP77" s="629"/>
      <c r="RQQ77" s="629"/>
      <c r="RQR77" s="629"/>
      <c r="RQS77" s="629"/>
      <c r="RQT77" s="629"/>
      <c r="RQU77" s="629"/>
      <c r="RQV77" s="629"/>
      <c r="RQW77" s="629"/>
      <c r="RQX77" s="629"/>
      <c r="RQY77" s="629"/>
      <c r="RQZ77" s="629"/>
      <c r="RRA77" s="629"/>
      <c r="RRB77" s="629"/>
      <c r="RRC77" s="629"/>
      <c r="RRD77" s="629"/>
      <c r="RRE77" s="629"/>
      <c r="RRF77" s="629"/>
      <c r="RRG77" s="629"/>
      <c r="RRH77" s="629"/>
      <c r="RRI77" s="629"/>
      <c r="RRJ77" s="629"/>
      <c r="RRK77" s="629"/>
      <c r="RRL77" s="629"/>
      <c r="RRM77" s="629"/>
      <c r="RRN77" s="629"/>
      <c r="RRO77" s="629"/>
      <c r="RRP77" s="629"/>
      <c r="RRQ77" s="629"/>
      <c r="RRR77" s="629"/>
      <c r="RRS77" s="629"/>
      <c r="RRT77" s="629"/>
      <c r="RRU77" s="629"/>
      <c r="RRV77" s="629"/>
      <c r="RRW77" s="629"/>
      <c r="RRX77" s="629"/>
      <c r="RRY77" s="629"/>
      <c r="RRZ77" s="629"/>
      <c r="RSA77" s="629"/>
      <c r="RSB77" s="629"/>
      <c r="RSC77" s="629"/>
      <c r="RSD77" s="629"/>
      <c r="RSE77" s="629"/>
      <c r="RSF77" s="629"/>
      <c r="RSG77" s="629"/>
      <c r="RSH77" s="629"/>
      <c r="RSI77" s="629"/>
      <c r="RSJ77" s="629"/>
      <c r="RSK77" s="629"/>
      <c r="RSL77" s="629"/>
      <c r="RSM77" s="629"/>
      <c r="RSN77" s="629"/>
      <c r="RSO77" s="629"/>
      <c r="RSP77" s="629"/>
      <c r="RSQ77" s="629"/>
      <c r="RSR77" s="629"/>
      <c r="RSS77" s="629"/>
      <c r="RST77" s="629"/>
      <c r="RSU77" s="629"/>
      <c r="RSV77" s="629"/>
      <c r="RSW77" s="629"/>
      <c r="RSX77" s="629"/>
      <c r="RSY77" s="629"/>
      <c r="RSZ77" s="629"/>
      <c r="RTA77" s="629"/>
      <c r="RTB77" s="629"/>
      <c r="RTC77" s="629"/>
      <c r="RTD77" s="629"/>
      <c r="RTE77" s="629"/>
      <c r="RTF77" s="629"/>
      <c r="RTG77" s="629"/>
      <c r="RTH77" s="629"/>
      <c r="RTI77" s="629"/>
      <c r="RTJ77" s="629"/>
      <c r="RTK77" s="629"/>
      <c r="RTL77" s="629"/>
      <c r="RTM77" s="629"/>
      <c r="RTN77" s="629"/>
      <c r="RTO77" s="629"/>
      <c r="RTP77" s="629"/>
      <c r="RTQ77" s="629"/>
      <c r="RTR77" s="629"/>
      <c r="RTS77" s="629"/>
      <c r="RTT77" s="629"/>
      <c r="RTU77" s="629"/>
      <c r="RTV77" s="629"/>
      <c r="RTW77" s="629"/>
      <c r="RTX77" s="629"/>
      <c r="RTY77" s="629"/>
      <c r="RTZ77" s="629"/>
      <c r="RUA77" s="629"/>
      <c r="RUB77" s="629"/>
      <c r="RUC77" s="629"/>
      <c r="RUD77" s="629"/>
      <c r="RUE77" s="629"/>
      <c r="RUF77" s="629"/>
      <c r="RUG77" s="629"/>
      <c r="RUH77" s="629"/>
      <c r="RUI77" s="629"/>
      <c r="RUJ77" s="629"/>
      <c r="RUK77" s="629"/>
      <c r="RUL77" s="629"/>
      <c r="RUM77" s="629"/>
      <c r="RUN77" s="629"/>
      <c r="RUO77" s="629"/>
      <c r="RUP77" s="629"/>
      <c r="RUQ77" s="629"/>
      <c r="RUR77" s="629"/>
      <c r="RUS77" s="629"/>
      <c r="RUT77" s="629"/>
      <c r="RUU77" s="629"/>
      <c r="RUV77" s="629"/>
      <c r="RUW77" s="629"/>
      <c r="RUX77" s="629"/>
      <c r="RUY77" s="629"/>
      <c r="RUZ77" s="629"/>
      <c r="RVA77" s="629"/>
      <c r="RVB77" s="629"/>
      <c r="RVC77" s="629"/>
      <c r="RVD77" s="629"/>
      <c r="RVE77" s="629"/>
      <c r="RVF77" s="629"/>
      <c r="RVG77" s="629"/>
      <c r="RVH77" s="629"/>
      <c r="RVI77" s="629"/>
      <c r="RVJ77" s="629"/>
      <c r="RVK77" s="629"/>
      <c r="RVL77" s="629"/>
      <c r="RVM77" s="629"/>
      <c r="RVN77" s="629"/>
      <c r="RVO77" s="629"/>
      <c r="RVP77" s="629"/>
      <c r="RVQ77" s="629"/>
      <c r="RVR77" s="629"/>
      <c r="RVS77" s="629"/>
      <c r="RVT77" s="629"/>
      <c r="RVU77" s="629"/>
      <c r="RVV77" s="629"/>
      <c r="RVW77" s="629"/>
      <c r="RVX77" s="629"/>
      <c r="RVY77" s="629"/>
      <c r="RVZ77" s="629"/>
      <c r="RWA77" s="629"/>
      <c r="RWB77" s="629"/>
      <c r="RWC77" s="629"/>
      <c r="RWD77" s="629"/>
      <c r="RWE77" s="629"/>
      <c r="RWF77" s="629"/>
      <c r="RWG77" s="629"/>
      <c r="RWH77" s="629"/>
      <c r="RWI77" s="629"/>
      <c r="RWJ77" s="629"/>
      <c r="RWK77" s="629"/>
      <c r="RWL77" s="629"/>
      <c r="RWM77" s="629"/>
      <c r="RWN77" s="629"/>
      <c r="RWO77" s="629"/>
      <c r="RWP77" s="629"/>
      <c r="RWQ77" s="629"/>
      <c r="RWR77" s="629"/>
      <c r="RWS77" s="629"/>
      <c r="RWT77" s="629"/>
      <c r="RWU77" s="629"/>
      <c r="RWV77" s="629"/>
      <c r="RWW77" s="629"/>
      <c r="RWX77" s="629"/>
      <c r="RWY77" s="629"/>
      <c r="RWZ77" s="629"/>
      <c r="RXA77" s="629"/>
      <c r="RXB77" s="629"/>
      <c r="RXC77" s="629"/>
      <c r="RXD77" s="629"/>
      <c r="RXE77" s="629"/>
      <c r="RXF77" s="629"/>
      <c r="RXG77" s="629"/>
      <c r="RXH77" s="629"/>
      <c r="RXI77" s="629"/>
      <c r="RXJ77" s="629"/>
      <c r="RXK77" s="629"/>
      <c r="RXL77" s="629"/>
      <c r="RXM77" s="629"/>
      <c r="RXN77" s="629"/>
      <c r="RXO77" s="629"/>
      <c r="RXP77" s="629"/>
      <c r="RXQ77" s="629"/>
      <c r="RXR77" s="629"/>
      <c r="RXS77" s="629"/>
      <c r="RXT77" s="629"/>
      <c r="RXU77" s="629"/>
      <c r="RXV77" s="629"/>
      <c r="RXW77" s="629"/>
      <c r="RXX77" s="629"/>
      <c r="RXY77" s="629"/>
      <c r="RXZ77" s="629"/>
      <c r="RYA77" s="629"/>
      <c r="RYB77" s="629"/>
      <c r="RYC77" s="629"/>
      <c r="RYD77" s="629"/>
      <c r="RYE77" s="629"/>
      <c r="RYF77" s="629"/>
      <c r="RYG77" s="629"/>
      <c r="RYH77" s="629"/>
      <c r="RYI77" s="629"/>
      <c r="RYJ77" s="629"/>
      <c r="RYK77" s="629"/>
      <c r="RYL77" s="629"/>
      <c r="RYM77" s="629"/>
      <c r="RYN77" s="629"/>
      <c r="RYO77" s="629"/>
      <c r="RYP77" s="629"/>
      <c r="RYQ77" s="629"/>
      <c r="RYR77" s="629"/>
      <c r="RYS77" s="629"/>
      <c r="RYT77" s="629"/>
      <c r="RYU77" s="629"/>
      <c r="RYV77" s="629"/>
      <c r="RYW77" s="629"/>
      <c r="RYX77" s="629"/>
      <c r="RYY77" s="629"/>
      <c r="RYZ77" s="629"/>
      <c r="RZA77" s="629"/>
      <c r="RZB77" s="629"/>
      <c r="RZC77" s="629"/>
      <c r="RZD77" s="629"/>
      <c r="RZE77" s="629"/>
      <c r="RZF77" s="629"/>
      <c r="RZG77" s="629"/>
      <c r="RZH77" s="629"/>
      <c r="RZI77" s="629"/>
      <c r="RZJ77" s="629"/>
      <c r="RZK77" s="629"/>
      <c r="RZL77" s="629"/>
      <c r="RZM77" s="629"/>
      <c r="RZN77" s="629"/>
      <c r="RZO77" s="629"/>
      <c r="RZP77" s="629"/>
      <c r="RZQ77" s="629"/>
      <c r="RZR77" s="629"/>
      <c r="RZS77" s="629"/>
      <c r="RZT77" s="629"/>
      <c r="RZU77" s="629"/>
      <c r="RZV77" s="629"/>
      <c r="RZW77" s="629"/>
      <c r="RZX77" s="629"/>
      <c r="RZY77" s="629"/>
      <c r="RZZ77" s="629"/>
      <c r="SAA77" s="629"/>
      <c r="SAB77" s="629"/>
      <c r="SAC77" s="629"/>
      <c r="SAD77" s="629"/>
      <c r="SAE77" s="629"/>
      <c r="SAF77" s="629"/>
      <c r="SAG77" s="629"/>
      <c r="SAH77" s="629"/>
      <c r="SAI77" s="629"/>
      <c r="SAJ77" s="629"/>
      <c r="SAK77" s="629"/>
      <c r="SAL77" s="629"/>
      <c r="SAM77" s="629"/>
      <c r="SAN77" s="629"/>
      <c r="SAO77" s="629"/>
      <c r="SAP77" s="629"/>
      <c r="SAQ77" s="629"/>
      <c r="SAR77" s="629"/>
      <c r="SAS77" s="629"/>
      <c r="SAT77" s="629"/>
      <c r="SAU77" s="629"/>
      <c r="SAV77" s="629"/>
      <c r="SAW77" s="629"/>
      <c r="SAX77" s="629"/>
      <c r="SAY77" s="629"/>
      <c r="SAZ77" s="629"/>
      <c r="SBA77" s="629"/>
      <c r="SBB77" s="629"/>
      <c r="SBC77" s="629"/>
      <c r="SBD77" s="629"/>
      <c r="SBE77" s="629"/>
      <c r="SBF77" s="629"/>
      <c r="SBG77" s="629"/>
      <c r="SBH77" s="629"/>
      <c r="SBI77" s="629"/>
      <c r="SBJ77" s="629"/>
      <c r="SBK77" s="629"/>
      <c r="SBL77" s="629"/>
      <c r="SBM77" s="629"/>
      <c r="SBN77" s="629"/>
      <c r="SBO77" s="629"/>
      <c r="SBP77" s="629"/>
      <c r="SBQ77" s="629"/>
      <c r="SBR77" s="629"/>
      <c r="SBS77" s="629"/>
      <c r="SBT77" s="629"/>
      <c r="SBU77" s="629"/>
      <c r="SBV77" s="629"/>
      <c r="SBW77" s="629"/>
      <c r="SBX77" s="629"/>
      <c r="SBY77" s="629"/>
      <c r="SBZ77" s="629"/>
      <c r="SCA77" s="629"/>
      <c r="SCB77" s="629"/>
      <c r="SCC77" s="629"/>
      <c r="SCD77" s="629"/>
      <c r="SCE77" s="629"/>
      <c r="SCF77" s="629"/>
      <c r="SCG77" s="629"/>
      <c r="SCH77" s="629"/>
      <c r="SCI77" s="629"/>
      <c r="SCJ77" s="629"/>
      <c r="SCK77" s="629"/>
      <c r="SCL77" s="629"/>
      <c r="SCM77" s="629"/>
      <c r="SCN77" s="629"/>
      <c r="SCO77" s="629"/>
      <c r="SCP77" s="629"/>
      <c r="SCQ77" s="629"/>
      <c r="SCR77" s="629"/>
      <c r="SCS77" s="629"/>
      <c r="SCT77" s="629"/>
      <c r="SCU77" s="629"/>
      <c r="SCV77" s="629"/>
      <c r="SCW77" s="629"/>
      <c r="SCX77" s="629"/>
      <c r="SCY77" s="629"/>
      <c r="SCZ77" s="629"/>
      <c r="SDA77" s="629"/>
      <c r="SDB77" s="629"/>
      <c r="SDC77" s="629"/>
      <c r="SDD77" s="629"/>
      <c r="SDE77" s="629"/>
      <c r="SDF77" s="629"/>
      <c r="SDG77" s="629"/>
      <c r="SDH77" s="629"/>
      <c r="SDI77" s="629"/>
      <c r="SDJ77" s="629"/>
      <c r="SDK77" s="629"/>
      <c r="SDL77" s="629"/>
      <c r="SDM77" s="629"/>
      <c r="SDN77" s="629"/>
      <c r="SDO77" s="629"/>
      <c r="SDP77" s="629"/>
      <c r="SDQ77" s="629"/>
      <c r="SDR77" s="629"/>
      <c r="SDS77" s="629"/>
      <c r="SDT77" s="629"/>
      <c r="SDU77" s="629"/>
      <c r="SDV77" s="629"/>
      <c r="SDW77" s="629"/>
      <c r="SDX77" s="629"/>
      <c r="SDY77" s="629"/>
      <c r="SDZ77" s="629"/>
      <c r="SEA77" s="629"/>
      <c r="SEB77" s="629"/>
      <c r="SEC77" s="629"/>
      <c r="SED77" s="629"/>
      <c r="SEE77" s="629"/>
      <c r="SEF77" s="629"/>
      <c r="SEG77" s="629"/>
      <c r="SEH77" s="629"/>
      <c r="SEI77" s="629"/>
      <c r="SEJ77" s="629"/>
      <c r="SEK77" s="629"/>
      <c r="SEL77" s="629"/>
      <c r="SEM77" s="629"/>
      <c r="SEN77" s="629"/>
      <c r="SEO77" s="629"/>
      <c r="SEP77" s="629"/>
      <c r="SEQ77" s="629"/>
      <c r="SER77" s="629"/>
      <c r="SES77" s="629"/>
      <c r="SET77" s="629"/>
      <c r="SEU77" s="629"/>
      <c r="SEV77" s="629"/>
      <c r="SEW77" s="629"/>
      <c r="SEX77" s="629"/>
      <c r="SEY77" s="629"/>
      <c r="SEZ77" s="629"/>
      <c r="SFA77" s="629"/>
      <c r="SFB77" s="629"/>
      <c r="SFC77" s="629"/>
      <c r="SFD77" s="629"/>
      <c r="SFE77" s="629"/>
      <c r="SFF77" s="629"/>
      <c r="SFG77" s="629"/>
      <c r="SFH77" s="629"/>
      <c r="SFI77" s="629"/>
      <c r="SFJ77" s="629"/>
      <c r="SFK77" s="629"/>
      <c r="SFL77" s="629"/>
      <c r="SFM77" s="629"/>
      <c r="SFN77" s="629"/>
      <c r="SFO77" s="629"/>
      <c r="SFP77" s="629"/>
      <c r="SFQ77" s="629"/>
      <c r="SFR77" s="629"/>
      <c r="SFS77" s="629"/>
      <c r="SFT77" s="629"/>
      <c r="SFU77" s="629"/>
      <c r="SFV77" s="629"/>
      <c r="SFW77" s="629"/>
      <c r="SFX77" s="629"/>
      <c r="SFY77" s="629"/>
      <c r="SFZ77" s="629"/>
      <c r="SGA77" s="629"/>
      <c r="SGB77" s="629"/>
      <c r="SGC77" s="629"/>
      <c r="SGD77" s="629"/>
      <c r="SGE77" s="629"/>
      <c r="SGF77" s="629"/>
      <c r="SGG77" s="629"/>
      <c r="SGH77" s="629"/>
      <c r="SGI77" s="629"/>
      <c r="SGJ77" s="629"/>
      <c r="SGK77" s="629"/>
      <c r="SGL77" s="629"/>
      <c r="SGM77" s="629"/>
      <c r="SGN77" s="629"/>
      <c r="SGO77" s="629"/>
      <c r="SGP77" s="629"/>
      <c r="SGQ77" s="629"/>
      <c r="SGR77" s="629"/>
      <c r="SGS77" s="629"/>
      <c r="SGT77" s="629"/>
      <c r="SGU77" s="629"/>
      <c r="SGV77" s="629"/>
      <c r="SGW77" s="629"/>
      <c r="SGX77" s="629"/>
      <c r="SGY77" s="629"/>
      <c r="SGZ77" s="629"/>
      <c r="SHA77" s="629"/>
      <c r="SHB77" s="629"/>
      <c r="SHC77" s="629"/>
      <c r="SHD77" s="629"/>
      <c r="SHE77" s="629"/>
      <c r="SHF77" s="629"/>
      <c r="SHG77" s="629"/>
      <c r="SHH77" s="629"/>
      <c r="SHI77" s="629"/>
      <c r="SHJ77" s="629"/>
      <c r="SHK77" s="629"/>
      <c r="SHL77" s="629"/>
      <c r="SHM77" s="629"/>
      <c r="SHN77" s="629"/>
      <c r="SHO77" s="629"/>
      <c r="SHP77" s="629"/>
      <c r="SHQ77" s="629"/>
      <c r="SHR77" s="629"/>
      <c r="SHS77" s="629"/>
      <c r="SHT77" s="629"/>
      <c r="SHU77" s="629"/>
      <c r="SHV77" s="629"/>
      <c r="SHW77" s="629"/>
      <c r="SHX77" s="629"/>
      <c r="SHY77" s="629"/>
      <c r="SHZ77" s="629"/>
      <c r="SIA77" s="629"/>
      <c r="SIB77" s="629"/>
      <c r="SIC77" s="629"/>
      <c r="SID77" s="629"/>
      <c r="SIE77" s="629"/>
      <c r="SIF77" s="629"/>
      <c r="SIG77" s="629"/>
      <c r="SIH77" s="629"/>
      <c r="SII77" s="629"/>
      <c r="SIJ77" s="629"/>
      <c r="SIK77" s="629"/>
      <c r="SIL77" s="629"/>
      <c r="SIM77" s="629"/>
      <c r="SIN77" s="629"/>
      <c r="SIO77" s="629"/>
      <c r="SIP77" s="629"/>
      <c r="SIQ77" s="629"/>
      <c r="SIR77" s="629"/>
      <c r="SIS77" s="629"/>
      <c r="SIT77" s="629"/>
      <c r="SIU77" s="629"/>
      <c r="SIV77" s="629"/>
      <c r="SIW77" s="629"/>
      <c r="SIX77" s="629"/>
      <c r="SIY77" s="629"/>
      <c r="SIZ77" s="629"/>
      <c r="SJA77" s="629"/>
      <c r="SJB77" s="629"/>
      <c r="SJC77" s="629"/>
      <c r="SJD77" s="629"/>
      <c r="SJE77" s="629"/>
      <c r="SJF77" s="629"/>
      <c r="SJG77" s="629"/>
      <c r="SJH77" s="629"/>
      <c r="SJI77" s="629"/>
      <c r="SJJ77" s="629"/>
      <c r="SJK77" s="629"/>
      <c r="SJL77" s="629"/>
      <c r="SJM77" s="629"/>
      <c r="SJN77" s="629"/>
      <c r="SJO77" s="629"/>
      <c r="SJP77" s="629"/>
      <c r="SJQ77" s="629"/>
      <c r="SJR77" s="629"/>
      <c r="SJS77" s="629"/>
      <c r="SJT77" s="629"/>
      <c r="SJU77" s="629"/>
      <c r="SJV77" s="629"/>
      <c r="SJW77" s="629"/>
      <c r="SJX77" s="629"/>
      <c r="SJY77" s="629"/>
      <c r="SJZ77" s="629"/>
      <c r="SKA77" s="629"/>
      <c r="SKB77" s="629"/>
      <c r="SKC77" s="629"/>
      <c r="SKD77" s="629"/>
      <c r="SKE77" s="629"/>
      <c r="SKF77" s="629"/>
      <c r="SKG77" s="629"/>
      <c r="SKH77" s="629"/>
      <c r="SKI77" s="629"/>
      <c r="SKJ77" s="629"/>
      <c r="SKK77" s="629"/>
      <c r="SKL77" s="629"/>
      <c r="SKM77" s="629"/>
      <c r="SKN77" s="629"/>
      <c r="SKO77" s="629"/>
      <c r="SKP77" s="629"/>
      <c r="SKQ77" s="629"/>
      <c r="SKR77" s="629"/>
      <c r="SKS77" s="629"/>
      <c r="SKT77" s="629"/>
      <c r="SKU77" s="629"/>
      <c r="SKV77" s="629"/>
      <c r="SKW77" s="629"/>
      <c r="SKX77" s="629"/>
      <c r="SKY77" s="629"/>
      <c r="SKZ77" s="629"/>
      <c r="SLA77" s="629"/>
      <c r="SLB77" s="629"/>
      <c r="SLC77" s="629"/>
      <c r="SLD77" s="629"/>
      <c r="SLE77" s="629"/>
      <c r="SLF77" s="629"/>
      <c r="SLG77" s="629"/>
      <c r="SLH77" s="629"/>
      <c r="SLI77" s="629"/>
      <c r="SLJ77" s="629"/>
      <c r="SLK77" s="629"/>
      <c r="SLL77" s="629"/>
      <c r="SLM77" s="629"/>
      <c r="SLN77" s="629"/>
      <c r="SLO77" s="629"/>
      <c r="SLP77" s="629"/>
      <c r="SLQ77" s="629"/>
      <c r="SLR77" s="629"/>
      <c r="SLS77" s="629"/>
      <c r="SLT77" s="629"/>
      <c r="SLU77" s="629"/>
      <c r="SLV77" s="629"/>
      <c r="SLW77" s="629"/>
      <c r="SLX77" s="629"/>
      <c r="SLY77" s="629"/>
      <c r="SLZ77" s="629"/>
      <c r="SMA77" s="629"/>
      <c r="SMB77" s="629"/>
      <c r="SMC77" s="629"/>
      <c r="SMD77" s="629"/>
      <c r="SME77" s="629"/>
      <c r="SMF77" s="629"/>
      <c r="SMG77" s="629"/>
      <c r="SMH77" s="629"/>
      <c r="SMI77" s="629"/>
      <c r="SMJ77" s="629"/>
      <c r="SMK77" s="629"/>
      <c r="SML77" s="629"/>
      <c r="SMM77" s="629"/>
      <c r="SMN77" s="629"/>
      <c r="SMO77" s="629"/>
      <c r="SMP77" s="629"/>
      <c r="SMQ77" s="629"/>
      <c r="SMR77" s="629"/>
      <c r="SMS77" s="629"/>
      <c r="SMT77" s="629"/>
      <c r="SMU77" s="629"/>
      <c r="SMV77" s="629"/>
      <c r="SMW77" s="629"/>
      <c r="SMX77" s="629"/>
      <c r="SMY77" s="629"/>
      <c r="SMZ77" s="629"/>
      <c r="SNA77" s="629"/>
      <c r="SNB77" s="629"/>
      <c r="SNC77" s="629"/>
      <c r="SND77" s="629"/>
      <c r="SNE77" s="629"/>
      <c r="SNF77" s="629"/>
      <c r="SNG77" s="629"/>
      <c r="SNH77" s="629"/>
      <c r="SNI77" s="629"/>
      <c r="SNJ77" s="629"/>
      <c r="SNK77" s="629"/>
      <c r="SNL77" s="629"/>
      <c r="SNM77" s="629"/>
      <c r="SNN77" s="629"/>
      <c r="SNO77" s="629"/>
      <c r="SNP77" s="629"/>
      <c r="SNQ77" s="629"/>
      <c r="SNR77" s="629"/>
      <c r="SNS77" s="629"/>
      <c r="SNT77" s="629"/>
      <c r="SNU77" s="629"/>
      <c r="SNV77" s="629"/>
      <c r="SNW77" s="629"/>
      <c r="SNX77" s="629"/>
      <c r="SNY77" s="629"/>
      <c r="SNZ77" s="629"/>
      <c r="SOA77" s="629"/>
      <c r="SOB77" s="629"/>
      <c r="SOC77" s="629"/>
      <c r="SOD77" s="629"/>
      <c r="SOE77" s="629"/>
      <c r="SOF77" s="629"/>
      <c r="SOG77" s="629"/>
      <c r="SOH77" s="629"/>
      <c r="SOI77" s="629"/>
      <c r="SOJ77" s="629"/>
      <c r="SOK77" s="629"/>
      <c r="SOL77" s="629"/>
      <c r="SOM77" s="629"/>
      <c r="SON77" s="629"/>
      <c r="SOO77" s="629"/>
      <c r="SOP77" s="629"/>
      <c r="SOQ77" s="629"/>
      <c r="SOR77" s="629"/>
      <c r="SOS77" s="629"/>
      <c r="SOT77" s="629"/>
      <c r="SOU77" s="629"/>
      <c r="SOV77" s="629"/>
      <c r="SOW77" s="629"/>
      <c r="SOX77" s="629"/>
      <c r="SOY77" s="629"/>
      <c r="SOZ77" s="629"/>
      <c r="SPA77" s="629"/>
      <c r="SPB77" s="629"/>
      <c r="SPC77" s="629"/>
      <c r="SPD77" s="629"/>
      <c r="SPE77" s="629"/>
      <c r="SPF77" s="629"/>
      <c r="SPG77" s="629"/>
      <c r="SPH77" s="629"/>
      <c r="SPI77" s="629"/>
      <c r="SPJ77" s="629"/>
      <c r="SPK77" s="629"/>
      <c r="SPL77" s="629"/>
      <c r="SPM77" s="629"/>
      <c r="SPN77" s="629"/>
      <c r="SPO77" s="629"/>
      <c r="SPP77" s="629"/>
      <c r="SPQ77" s="629"/>
      <c r="SPR77" s="629"/>
      <c r="SPS77" s="629"/>
      <c r="SPT77" s="629"/>
      <c r="SPU77" s="629"/>
      <c r="SPV77" s="629"/>
      <c r="SPW77" s="629"/>
      <c r="SPX77" s="629"/>
      <c r="SPY77" s="629"/>
      <c r="SPZ77" s="629"/>
      <c r="SQA77" s="629"/>
      <c r="SQB77" s="629"/>
      <c r="SQC77" s="629"/>
      <c r="SQD77" s="629"/>
      <c r="SQE77" s="629"/>
      <c r="SQF77" s="629"/>
      <c r="SQG77" s="629"/>
      <c r="SQH77" s="629"/>
      <c r="SQI77" s="629"/>
      <c r="SQJ77" s="629"/>
      <c r="SQK77" s="629"/>
      <c r="SQL77" s="629"/>
      <c r="SQM77" s="629"/>
      <c r="SQN77" s="629"/>
      <c r="SQO77" s="629"/>
      <c r="SQP77" s="629"/>
      <c r="SQQ77" s="629"/>
      <c r="SQR77" s="629"/>
      <c r="SQS77" s="629"/>
      <c r="SQT77" s="629"/>
      <c r="SQU77" s="629"/>
      <c r="SQV77" s="629"/>
      <c r="SQW77" s="629"/>
      <c r="SQX77" s="629"/>
      <c r="SQY77" s="629"/>
      <c r="SQZ77" s="629"/>
      <c r="SRA77" s="629"/>
      <c r="SRB77" s="629"/>
      <c r="SRC77" s="629"/>
      <c r="SRD77" s="629"/>
      <c r="SRE77" s="629"/>
      <c r="SRF77" s="629"/>
      <c r="SRG77" s="629"/>
      <c r="SRH77" s="629"/>
      <c r="SRI77" s="629"/>
      <c r="SRJ77" s="629"/>
      <c r="SRK77" s="629"/>
      <c r="SRL77" s="629"/>
      <c r="SRM77" s="629"/>
      <c r="SRN77" s="629"/>
      <c r="SRO77" s="629"/>
      <c r="SRP77" s="629"/>
      <c r="SRQ77" s="629"/>
      <c r="SRR77" s="629"/>
      <c r="SRS77" s="629"/>
      <c r="SRT77" s="629"/>
      <c r="SRU77" s="629"/>
      <c r="SRV77" s="629"/>
      <c r="SRW77" s="629"/>
      <c r="SRX77" s="629"/>
      <c r="SRY77" s="629"/>
      <c r="SRZ77" s="629"/>
      <c r="SSA77" s="629"/>
      <c r="SSB77" s="629"/>
      <c r="SSC77" s="629"/>
      <c r="SSD77" s="629"/>
      <c r="SSE77" s="629"/>
      <c r="SSF77" s="629"/>
      <c r="SSG77" s="629"/>
      <c r="SSH77" s="629"/>
      <c r="SSI77" s="629"/>
      <c r="SSJ77" s="629"/>
      <c r="SSK77" s="629"/>
      <c r="SSL77" s="629"/>
      <c r="SSM77" s="629"/>
      <c r="SSN77" s="629"/>
      <c r="SSO77" s="629"/>
      <c r="SSP77" s="629"/>
      <c r="SSQ77" s="629"/>
      <c r="SSR77" s="629"/>
      <c r="SSS77" s="629"/>
      <c r="SST77" s="629"/>
      <c r="SSU77" s="629"/>
      <c r="SSV77" s="629"/>
      <c r="SSW77" s="629"/>
      <c r="SSX77" s="629"/>
      <c r="SSY77" s="629"/>
      <c r="SSZ77" s="629"/>
      <c r="STA77" s="629"/>
      <c r="STB77" s="629"/>
      <c r="STC77" s="629"/>
      <c r="STD77" s="629"/>
      <c r="STE77" s="629"/>
      <c r="STF77" s="629"/>
      <c r="STG77" s="629"/>
      <c r="STH77" s="629"/>
      <c r="STI77" s="629"/>
      <c r="STJ77" s="629"/>
      <c r="STK77" s="629"/>
      <c r="STL77" s="629"/>
      <c r="STM77" s="629"/>
      <c r="STN77" s="629"/>
      <c r="STO77" s="629"/>
      <c r="STP77" s="629"/>
      <c r="STQ77" s="629"/>
      <c r="STR77" s="629"/>
      <c r="STS77" s="629"/>
      <c r="STT77" s="629"/>
      <c r="STU77" s="629"/>
      <c r="STV77" s="629"/>
      <c r="STW77" s="629"/>
      <c r="STX77" s="629"/>
      <c r="STY77" s="629"/>
      <c r="STZ77" s="629"/>
      <c r="SUA77" s="629"/>
      <c r="SUB77" s="629"/>
      <c r="SUC77" s="629"/>
      <c r="SUD77" s="629"/>
      <c r="SUE77" s="629"/>
      <c r="SUF77" s="629"/>
      <c r="SUG77" s="629"/>
      <c r="SUH77" s="629"/>
      <c r="SUI77" s="629"/>
      <c r="SUJ77" s="629"/>
      <c r="SUK77" s="629"/>
      <c r="SUL77" s="629"/>
      <c r="SUM77" s="629"/>
      <c r="SUN77" s="629"/>
      <c r="SUO77" s="629"/>
      <c r="SUP77" s="629"/>
      <c r="SUQ77" s="629"/>
      <c r="SUR77" s="629"/>
      <c r="SUS77" s="629"/>
      <c r="SUT77" s="629"/>
      <c r="SUU77" s="629"/>
      <c r="SUV77" s="629"/>
      <c r="SUW77" s="629"/>
      <c r="SUX77" s="629"/>
      <c r="SUY77" s="629"/>
      <c r="SUZ77" s="629"/>
      <c r="SVA77" s="629"/>
      <c r="SVB77" s="629"/>
      <c r="SVC77" s="629"/>
      <c r="SVD77" s="629"/>
      <c r="SVE77" s="629"/>
      <c r="SVF77" s="629"/>
      <c r="SVG77" s="629"/>
      <c r="SVH77" s="629"/>
      <c r="SVI77" s="629"/>
      <c r="SVJ77" s="629"/>
      <c r="SVK77" s="629"/>
      <c r="SVL77" s="629"/>
      <c r="SVM77" s="629"/>
      <c r="SVN77" s="629"/>
      <c r="SVO77" s="629"/>
      <c r="SVP77" s="629"/>
      <c r="SVQ77" s="629"/>
      <c r="SVR77" s="629"/>
      <c r="SVS77" s="629"/>
      <c r="SVT77" s="629"/>
      <c r="SVU77" s="629"/>
      <c r="SVV77" s="629"/>
      <c r="SVW77" s="629"/>
      <c r="SVX77" s="629"/>
      <c r="SVY77" s="629"/>
      <c r="SVZ77" s="629"/>
      <c r="SWA77" s="629"/>
      <c r="SWB77" s="629"/>
      <c r="SWC77" s="629"/>
      <c r="SWD77" s="629"/>
      <c r="SWE77" s="629"/>
      <c r="SWF77" s="629"/>
      <c r="SWG77" s="629"/>
      <c r="SWH77" s="629"/>
      <c r="SWI77" s="629"/>
      <c r="SWJ77" s="629"/>
      <c r="SWK77" s="629"/>
      <c r="SWL77" s="629"/>
      <c r="SWM77" s="629"/>
      <c r="SWN77" s="629"/>
      <c r="SWO77" s="629"/>
      <c r="SWP77" s="629"/>
      <c r="SWQ77" s="629"/>
      <c r="SWR77" s="629"/>
      <c r="SWS77" s="629"/>
      <c r="SWT77" s="629"/>
      <c r="SWU77" s="629"/>
      <c r="SWV77" s="629"/>
      <c r="SWW77" s="629"/>
      <c r="SWX77" s="629"/>
      <c r="SWY77" s="629"/>
      <c r="SWZ77" s="629"/>
      <c r="SXA77" s="629"/>
      <c r="SXB77" s="629"/>
      <c r="SXC77" s="629"/>
      <c r="SXD77" s="629"/>
      <c r="SXE77" s="629"/>
      <c r="SXF77" s="629"/>
      <c r="SXG77" s="629"/>
      <c r="SXH77" s="629"/>
      <c r="SXI77" s="629"/>
      <c r="SXJ77" s="629"/>
      <c r="SXK77" s="629"/>
      <c r="SXL77" s="629"/>
      <c r="SXM77" s="629"/>
      <c r="SXN77" s="629"/>
      <c r="SXO77" s="629"/>
      <c r="SXP77" s="629"/>
      <c r="SXQ77" s="629"/>
      <c r="SXR77" s="629"/>
      <c r="SXS77" s="629"/>
      <c r="SXT77" s="629"/>
      <c r="SXU77" s="629"/>
      <c r="SXV77" s="629"/>
      <c r="SXW77" s="629"/>
      <c r="SXX77" s="629"/>
      <c r="SXY77" s="629"/>
      <c r="SXZ77" s="629"/>
      <c r="SYA77" s="629"/>
      <c r="SYB77" s="629"/>
      <c r="SYC77" s="629"/>
      <c r="SYD77" s="629"/>
      <c r="SYE77" s="629"/>
      <c r="SYF77" s="629"/>
      <c r="SYG77" s="629"/>
      <c r="SYH77" s="629"/>
      <c r="SYI77" s="629"/>
      <c r="SYJ77" s="629"/>
      <c r="SYK77" s="629"/>
      <c r="SYL77" s="629"/>
      <c r="SYM77" s="629"/>
      <c r="SYN77" s="629"/>
      <c r="SYO77" s="629"/>
      <c r="SYP77" s="629"/>
      <c r="SYQ77" s="629"/>
      <c r="SYR77" s="629"/>
      <c r="SYS77" s="629"/>
      <c r="SYT77" s="629"/>
      <c r="SYU77" s="629"/>
      <c r="SYV77" s="629"/>
      <c r="SYW77" s="629"/>
      <c r="SYX77" s="629"/>
      <c r="SYY77" s="629"/>
      <c r="SYZ77" s="629"/>
      <c r="SZA77" s="629"/>
      <c r="SZB77" s="629"/>
      <c r="SZC77" s="629"/>
      <c r="SZD77" s="629"/>
      <c r="SZE77" s="629"/>
      <c r="SZF77" s="629"/>
      <c r="SZG77" s="629"/>
      <c r="SZH77" s="629"/>
      <c r="SZI77" s="629"/>
      <c r="SZJ77" s="629"/>
      <c r="SZK77" s="629"/>
      <c r="SZL77" s="629"/>
      <c r="SZM77" s="629"/>
      <c r="SZN77" s="629"/>
      <c r="SZO77" s="629"/>
      <c r="SZP77" s="629"/>
      <c r="SZQ77" s="629"/>
      <c r="SZR77" s="629"/>
      <c r="SZS77" s="629"/>
      <c r="SZT77" s="629"/>
      <c r="SZU77" s="629"/>
      <c r="SZV77" s="629"/>
      <c r="SZW77" s="629"/>
      <c r="SZX77" s="629"/>
      <c r="SZY77" s="629"/>
      <c r="SZZ77" s="629"/>
      <c r="TAA77" s="629"/>
      <c r="TAB77" s="629"/>
      <c r="TAC77" s="629"/>
      <c r="TAD77" s="629"/>
      <c r="TAE77" s="629"/>
      <c r="TAF77" s="629"/>
      <c r="TAG77" s="629"/>
      <c r="TAH77" s="629"/>
      <c r="TAI77" s="629"/>
      <c r="TAJ77" s="629"/>
      <c r="TAK77" s="629"/>
      <c r="TAL77" s="629"/>
      <c r="TAM77" s="629"/>
      <c r="TAN77" s="629"/>
      <c r="TAO77" s="629"/>
      <c r="TAP77" s="629"/>
      <c r="TAQ77" s="629"/>
      <c r="TAR77" s="629"/>
      <c r="TAS77" s="629"/>
      <c r="TAT77" s="629"/>
      <c r="TAU77" s="629"/>
      <c r="TAV77" s="629"/>
      <c r="TAW77" s="629"/>
      <c r="TAX77" s="629"/>
      <c r="TAY77" s="629"/>
      <c r="TAZ77" s="629"/>
      <c r="TBA77" s="629"/>
      <c r="TBB77" s="629"/>
      <c r="TBC77" s="629"/>
      <c r="TBD77" s="629"/>
      <c r="TBE77" s="629"/>
      <c r="TBF77" s="629"/>
      <c r="TBG77" s="629"/>
      <c r="TBH77" s="629"/>
      <c r="TBI77" s="629"/>
      <c r="TBJ77" s="629"/>
      <c r="TBK77" s="629"/>
      <c r="TBL77" s="629"/>
      <c r="TBM77" s="629"/>
      <c r="TBN77" s="629"/>
      <c r="TBO77" s="629"/>
      <c r="TBP77" s="629"/>
      <c r="TBQ77" s="629"/>
      <c r="TBR77" s="629"/>
      <c r="TBS77" s="629"/>
      <c r="TBT77" s="629"/>
      <c r="TBU77" s="629"/>
      <c r="TBV77" s="629"/>
      <c r="TBW77" s="629"/>
      <c r="TBX77" s="629"/>
      <c r="TBY77" s="629"/>
      <c r="TBZ77" s="629"/>
      <c r="TCA77" s="629"/>
      <c r="TCB77" s="629"/>
      <c r="TCC77" s="629"/>
      <c r="TCD77" s="629"/>
      <c r="TCE77" s="629"/>
      <c r="TCF77" s="629"/>
      <c r="TCG77" s="629"/>
      <c r="TCH77" s="629"/>
      <c r="TCI77" s="629"/>
      <c r="TCJ77" s="629"/>
      <c r="TCK77" s="629"/>
      <c r="TCL77" s="629"/>
      <c r="TCM77" s="629"/>
      <c r="TCN77" s="629"/>
      <c r="TCO77" s="629"/>
      <c r="TCP77" s="629"/>
      <c r="TCQ77" s="629"/>
      <c r="TCR77" s="629"/>
      <c r="TCS77" s="629"/>
      <c r="TCT77" s="629"/>
      <c r="TCU77" s="629"/>
      <c r="TCV77" s="629"/>
      <c r="TCW77" s="629"/>
      <c r="TCX77" s="629"/>
      <c r="TCY77" s="629"/>
      <c r="TCZ77" s="629"/>
      <c r="TDA77" s="629"/>
      <c r="TDB77" s="629"/>
      <c r="TDC77" s="629"/>
      <c r="TDD77" s="629"/>
      <c r="TDE77" s="629"/>
      <c r="TDF77" s="629"/>
      <c r="TDG77" s="629"/>
      <c r="TDH77" s="629"/>
      <c r="TDI77" s="629"/>
      <c r="TDJ77" s="629"/>
      <c r="TDK77" s="629"/>
      <c r="TDL77" s="629"/>
      <c r="TDM77" s="629"/>
      <c r="TDN77" s="629"/>
      <c r="TDO77" s="629"/>
      <c r="TDP77" s="629"/>
      <c r="TDQ77" s="629"/>
      <c r="TDR77" s="629"/>
      <c r="TDS77" s="629"/>
      <c r="TDT77" s="629"/>
      <c r="TDU77" s="629"/>
      <c r="TDV77" s="629"/>
      <c r="TDW77" s="629"/>
      <c r="TDX77" s="629"/>
      <c r="TDY77" s="629"/>
      <c r="TDZ77" s="629"/>
      <c r="TEA77" s="629"/>
      <c r="TEB77" s="629"/>
      <c r="TEC77" s="629"/>
      <c r="TED77" s="629"/>
      <c r="TEE77" s="629"/>
      <c r="TEF77" s="629"/>
      <c r="TEG77" s="629"/>
      <c r="TEH77" s="629"/>
      <c r="TEI77" s="629"/>
      <c r="TEJ77" s="629"/>
      <c r="TEK77" s="629"/>
      <c r="TEL77" s="629"/>
      <c r="TEM77" s="629"/>
      <c r="TEN77" s="629"/>
      <c r="TEO77" s="629"/>
      <c r="TEP77" s="629"/>
      <c r="TEQ77" s="629"/>
      <c r="TER77" s="629"/>
      <c r="TES77" s="629"/>
      <c r="TET77" s="629"/>
      <c r="TEU77" s="629"/>
      <c r="TEV77" s="629"/>
      <c r="TEW77" s="629"/>
      <c r="TEX77" s="629"/>
      <c r="TEY77" s="629"/>
      <c r="TEZ77" s="629"/>
      <c r="TFA77" s="629"/>
      <c r="TFB77" s="629"/>
      <c r="TFC77" s="629"/>
      <c r="TFD77" s="629"/>
      <c r="TFE77" s="629"/>
      <c r="TFF77" s="629"/>
      <c r="TFG77" s="629"/>
      <c r="TFH77" s="629"/>
      <c r="TFI77" s="629"/>
      <c r="TFJ77" s="629"/>
      <c r="TFK77" s="629"/>
      <c r="TFL77" s="629"/>
      <c r="TFM77" s="629"/>
      <c r="TFN77" s="629"/>
      <c r="TFO77" s="629"/>
      <c r="TFP77" s="629"/>
      <c r="TFQ77" s="629"/>
      <c r="TFR77" s="629"/>
      <c r="TFS77" s="629"/>
      <c r="TFT77" s="629"/>
      <c r="TFU77" s="629"/>
      <c r="TFV77" s="629"/>
      <c r="TFW77" s="629"/>
      <c r="TFX77" s="629"/>
      <c r="TFY77" s="629"/>
      <c r="TFZ77" s="629"/>
      <c r="TGA77" s="629"/>
      <c r="TGB77" s="629"/>
      <c r="TGC77" s="629"/>
      <c r="TGD77" s="629"/>
      <c r="TGE77" s="629"/>
      <c r="TGF77" s="629"/>
      <c r="TGG77" s="629"/>
      <c r="TGH77" s="629"/>
      <c r="TGI77" s="629"/>
      <c r="TGJ77" s="629"/>
      <c r="TGK77" s="629"/>
      <c r="TGL77" s="629"/>
      <c r="TGM77" s="629"/>
      <c r="TGN77" s="629"/>
      <c r="TGO77" s="629"/>
      <c r="TGP77" s="629"/>
      <c r="TGQ77" s="629"/>
      <c r="TGR77" s="629"/>
      <c r="TGS77" s="629"/>
      <c r="TGT77" s="629"/>
      <c r="TGU77" s="629"/>
      <c r="TGV77" s="629"/>
      <c r="TGW77" s="629"/>
      <c r="TGX77" s="629"/>
      <c r="TGY77" s="629"/>
      <c r="TGZ77" s="629"/>
      <c r="THA77" s="629"/>
      <c r="THB77" s="629"/>
      <c r="THC77" s="629"/>
      <c r="THD77" s="629"/>
      <c r="THE77" s="629"/>
      <c r="THF77" s="629"/>
      <c r="THG77" s="629"/>
      <c r="THH77" s="629"/>
      <c r="THI77" s="629"/>
      <c r="THJ77" s="629"/>
      <c r="THK77" s="629"/>
      <c r="THL77" s="629"/>
      <c r="THM77" s="629"/>
      <c r="THN77" s="629"/>
      <c r="THO77" s="629"/>
      <c r="THP77" s="629"/>
      <c r="THQ77" s="629"/>
      <c r="THR77" s="629"/>
      <c r="THS77" s="629"/>
      <c r="THT77" s="629"/>
      <c r="THU77" s="629"/>
      <c r="THV77" s="629"/>
      <c r="THW77" s="629"/>
      <c r="THX77" s="629"/>
      <c r="THY77" s="629"/>
      <c r="THZ77" s="629"/>
      <c r="TIA77" s="629"/>
      <c r="TIB77" s="629"/>
      <c r="TIC77" s="629"/>
      <c r="TID77" s="629"/>
      <c r="TIE77" s="629"/>
      <c r="TIF77" s="629"/>
      <c r="TIG77" s="629"/>
      <c r="TIH77" s="629"/>
      <c r="TII77" s="629"/>
      <c r="TIJ77" s="629"/>
      <c r="TIK77" s="629"/>
      <c r="TIL77" s="629"/>
      <c r="TIM77" s="629"/>
      <c r="TIN77" s="629"/>
      <c r="TIO77" s="629"/>
      <c r="TIP77" s="629"/>
      <c r="TIQ77" s="629"/>
      <c r="TIR77" s="629"/>
      <c r="TIS77" s="629"/>
      <c r="TIT77" s="629"/>
      <c r="TIU77" s="629"/>
      <c r="TIV77" s="629"/>
      <c r="TIW77" s="629"/>
      <c r="TIX77" s="629"/>
      <c r="TIY77" s="629"/>
      <c r="TIZ77" s="629"/>
      <c r="TJA77" s="629"/>
      <c r="TJB77" s="629"/>
      <c r="TJC77" s="629"/>
      <c r="TJD77" s="629"/>
      <c r="TJE77" s="629"/>
      <c r="TJF77" s="629"/>
      <c r="TJG77" s="629"/>
      <c r="TJH77" s="629"/>
      <c r="TJI77" s="629"/>
      <c r="TJJ77" s="629"/>
      <c r="TJK77" s="629"/>
      <c r="TJL77" s="629"/>
      <c r="TJM77" s="629"/>
      <c r="TJN77" s="629"/>
      <c r="TJO77" s="629"/>
      <c r="TJP77" s="629"/>
      <c r="TJQ77" s="629"/>
      <c r="TJR77" s="629"/>
      <c r="TJS77" s="629"/>
      <c r="TJT77" s="629"/>
      <c r="TJU77" s="629"/>
      <c r="TJV77" s="629"/>
      <c r="TJW77" s="629"/>
      <c r="TJX77" s="629"/>
      <c r="TJY77" s="629"/>
      <c r="TJZ77" s="629"/>
      <c r="TKA77" s="629"/>
      <c r="TKB77" s="629"/>
      <c r="TKC77" s="629"/>
      <c r="TKD77" s="629"/>
      <c r="TKE77" s="629"/>
      <c r="TKF77" s="629"/>
      <c r="TKG77" s="629"/>
      <c r="TKH77" s="629"/>
      <c r="TKI77" s="629"/>
      <c r="TKJ77" s="629"/>
      <c r="TKK77" s="629"/>
      <c r="TKL77" s="629"/>
      <c r="TKM77" s="629"/>
      <c r="TKN77" s="629"/>
      <c r="TKO77" s="629"/>
      <c r="TKP77" s="629"/>
      <c r="TKQ77" s="629"/>
      <c r="TKR77" s="629"/>
      <c r="TKS77" s="629"/>
      <c r="TKT77" s="629"/>
      <c r="TKU77" s="629"/>
      <c r="TKV77" s="629"/>
      <c r="TKW77" s="629"/>
      <c r="TKX77" s="629"/>
      <c r="TKY77" s="629"/>
      <c r="TKZ77" s="629"/>
      <c r="TLA77" s="629"/>
      <c r="TLB77" s="629"/>
      <c r="TLC77" s="629"/>
      <c r="TLD77" s="629"/>
      <c r="TLE77" s="629"/>
      <c r="TLF77" s="629"/>
      <c r="TLG77" s="629"/>
      <c r="TLH77" s="629"/>
      <c r="TLI77" s="629"/>
      <c r="TLJ77" s="629"/>
      <c r="TLK77" s="629"/>
      <c r="TLL77" s="629"/>
      <c r="TLM77" s="629"/>
      <c r="TLN77" s="629"/>
      <c r="TLO77" s="629"/>
      <c r="TLP77" s="629"/>
      <c r="TLQ77" s="629"/>
      <c r="TLR77" s="629"/>
      <c r="TLS77" s="629"/>
      <c r="TLT77" s="629"/>
      <c r="TLU77" s="629"/>
      <c r="TLV77" s="629"/>
      <c r="TLW77" s="629"/>
      <c r="TLX77" s="629"/>
      <c r="TLY77" s="629"/>
      <c r="TLZ77" s="629"/>
      <c r="TMA77" s="629"/>
      <c r="TMB77" s="629"/>
      <c r="TMC77" s="629"/>
      <c r="TMD77" s="629"/>
      <c r="TME77" s="629"/>
      <c r="TMF77" s="629"/>
      <c r="TMG77" s="629"/>
      <c r="TMH77" s="629"/>
      <c r="TMI77" s="629"/>
      <c r="TMJ77" s="629"/>
      <c r="TMK77" s="629"/>
      <c r="TML77" s="629"/>
      <c r="TMM77" s="629"/>
      <c r="TMN77" s="629"/>
      <c r="TMO77" s="629"/>
      <c r="TMP77" s="629"/>
      <c r="TMQ77" s="629"/>
      <c r="TMR77" s="629"/>
      <c r="TMS77" s="629"/>
      <c r="TMT77" s="629"/>
      <c r="TMU77" s="629"/>
      <c r="TMV77" s="629"/>
      <c r="TMW77" s="629"/>
      <c r="TMX77" s="629"/>
      <c r="TMY77" s="629"/>
      <c r="TMZ77" s="629"/>
      <c r="TNA77" s="629"/>
      <c r="TNB77" s="629"/>
      <c r="TNC77" s="629"/>
      <c r="TND77" s="629"/>
      <c r="TNE77" s="629"/>
      <c r="TNF77" s="629"/>
      <c r="TNG77" s="629"/>
      <c r="TNH77" s="629"/>
      <c r="TNI77" s="629"/>
      <c r="TNJ77" s="629"/>
      <c r="TNK77" s="629"/>
      <c r="TNL77" s="629"/>
      <c r="TNM77" s="629"/>
      <c r="TNN77" s="629"/>
      <c r="TNO77" s="629"/>
      <c r="TNP77" s="629"/>
      <c r="TNQ77" s="629"/>
      <c r="TNR77" s="629"/>
      <c r="TNS77" s="629"/>
      <c r="TNT77" s="629"/>
      <c r="TNU77" s="629"/>
      <c r="TNV77" s="629"/>
      <c r="TNW77" s="629"/>
      <c r="TNX77" s="629"/>
      <c r="TNY77" s="629"/>
      <c r="TNZ77" s="629"/>
      <c r="TOA77" s="629"/>
      <c r="TOB77" s="629"/>
      <c r="TOC77" s="629"/>
      <c r="TOD77" s="629"/>
      <c r="TOE77" s="629"/>
      <c r="TOF77" s="629"/>
      <c r="TOG77" s="629"/>
      <c r="TOH77" s="629"/>
      <c r="TOI77" s="629"/>
      <c r="TOJ77" s="629"/>
      <c r="TOK77" s="629"/>
      <c r="TOL77" s="629"/>
      <c r="TOM77" s="629"/>
      <c r="TON77" s="629"/>
      <c r="TOO77" s="629"/>
      <c r="TOP77" s="629"/>
      <c r="TOQ77" s="629"/>
      <c r="TOR77" s="629"/>
      <c r="TOS77" s="629"/>
      <c r="TOT77" s="629"/>
      <c r="TOU77" s="629"/>
      <c r="TOV77" s="629"/>
      <c r="TOW77" s="629"/>
      <c r="TOX77" s="629"/>
      <c r="TOY77" s="629"/>
      <c r="TOZ77" s="629"/>
      <c r="TPA77" s="629"/>
      <c r="TPB77" s="629"/>
      <c r="TPC77" s="629"/>
      <c r="TPD77" s="629"/>
      <c r="TPE77" s="629"/>
      <c r="TPF77" s="629"/>
      <c r="TPG77" s="629"/>
      <c r="TPH77" s="629"/>
      <c r="TPI77" s="629"/>
      <c r="TPJ77" s="629"/>
      <c r="TPK77" s="629"/>
      <c r="TPL77" s="629"/>
      <c r="TPM77" s="629"/>
      <c r="TPN77" s="629"/>
      <c r="TPO77" s="629"/>
      <c r="TPP77" s="629"/>
      <c r="TPQ77" s="629"/>
      <c r="TPR77" s="629"/>
      <c r="TPS77" s="629"/>
      <c r="TPT77" s="629"/>
      <c r="TPU77" s="629"/>
      <c r="TPV77" s="629"/>
      <c r="TPW77" s="629"/>
      <c r="TPX77" s="629"/>
      <c r="TPY77" s="629"/>
      <c r="TPZ77" s="629"/>
      <c r="TQA77" s="629"/>
      <c r="TQB77" s="629"/>
      <c r="TQC77" s="629"/>
      <c r="TQD77" s="629"/>
      <c r="TQE77" s="629"/>
      <c r="TQF77" s="629"/>
      <c r="TQG77" s="629"/>
      <c r="TQH77" s="629"/>
      <c r="TQI77" s="629"/>
      <c r="TQJ77" s="629"/>
      <c r="TQK77" s="629"/>
      <c r="TQL77" s="629"/>
      <c r="TQM77" s="629"/>
      <c r="TQN77" s="629"/>
      <c r="TQO77" s="629"/>
      <c r="TQP77" s="629"/>
      <c r="TQQ77" s="629"/>
      <c r="TQR77" s="629"/>
      <c r="TQS77" s="629"/>
      <c r="TQT77" s="629"/>
      <c r="TQU77" s="629"/>
      <c r="TQV77" s="629"/>
      <c r="TQW77" s="629"/>
      <c r="TQX77" s="629"/>
      <c r="TQY77" s="629"/>
      <c r="TQZ77" s="629"/>
      <c r="TRA77" s="629"/>
      <c r="TRB77" s="629"/>
      <c r="TRC77" s="629"/>
      <c r="TRD77" s="629"/>
      <c r="TRE77" s="629"/>
      <c r="TRF77" s="629"/>
      <c r="TRG77" s="629"/>
      <c r="TRH77" s="629"/>
      <c r="TRI77" s="629"/>
      <c r="TRJ77" s="629"/>
      <c r="TRK77" s="629"/>
      <c r="TRL77" s="629"/>
      <c r="TRM77" s="629"/>
      <c r="TRN77" s="629"/>
      <c r="TRO77" s="629"/>
      <c r="TRP77" s="629"/>
      <c r="TRQ77" s="629"/>
      <c r="TRR77" s="629"/>
      <c r="TRS77" s="629"/>
      <c r="TRT77" s="629"/>
      <c r="TRU77" s="629"/>
      <c r="TRV77" s="629"/>
      <c r="TRW77" s="629"/>
      <c r="TRX77" s="629"/>
      <c r="TRY77" s="629"/>
      <c r="TRZ77" s="629"/>
      <c r="TSA77" s="629"/>
      <c r="TSB77" s="629"/>
      <c r="TSC77" s="629"/>
      <c r="TSD77" s="629"/>
      <c r="TSE77" s="629"/>
      <c r="TSF77" s="629"/>
      <c r="TSG77" s="629"/>
      <c r="TSH77" s="629"/>
      <c r="TSI77" s="629"/>
      <c r="TSJ77" s="629"/>
      <c r="TSK77" s="629"/>
      <c r="TSL77" s="629"/>
      <c r="TSM77" s="629"/>
      <c r="TSN77" s="629"/>
      <c r="TSO77" s="629"/>
      <c r="TSP77" s="629"/>
      <c r="TSQ77" s="629"/>
      <c r="TSR77" s="629"/>
      <c r="TSS77" s="629"/>
      <c r="TST77" s="629"/>
      <c r="TSU77" s="629"/>
      <c r="TSV77" s="629"/>
      <c r="TSW77" s="629"/>
      <c r="TSX77" s="629"/>
      <c r="TSY77" s="629"/>
      <c r="TSZ77" s="629"/>
      <c r="TTA77" s="629"/>
      <c r="TTB77" s="629"/>
      <c r="TTC77" s="629"/>
      <c r="TTD77" s="629"/>
      <c r="TTE77" s="629"/>
      <c r="TTF77" s="629"/>
      <c r="TTG77" s="629"/>
      <c r="TTH77" s="629"/>
      <c r="TTI77" s="629"/>
      <c r="TTJ77" s="629"/>
      <c r="TTK77" s="629"/>
      <c r="TTL77" s="629"/>
      <c r="TTM77" s="629"/>
      <c r="TTN77" s="629"/>
      <c r="TTO77" s="629"/>
      <c r="TTP77" s="629"/>
      <c r="TTQ77" s="629"/>
      <c r="TTR77" s="629"/>
      <c r="TTS77" s="629"/>
      <c r="TTT77" s="629"/>
      <c r="TTU77" s="629"/>
      <c r="TTV77" s="629"/>
      <c r="TTW77" s="629"/>
      <c r="TTX77" s="629"/>
      <c r="TTY77" s="629"/>
      <c r="TTZ77" s="629"/>
      <c r="TUA77" s="629"/>
      <c r="TUB77" s="629"/>
      <c r="TUC77" s="629"/>
      <c r="TUD77" s="629"/>
      <c r="TUE77" s="629"/>
      <c r="TUF77" s="629"/>
      <c r="TUG77" s="629"/>
      <c r="TUH77" s="629"/>
      <c r="TUI77" s="629"/>
      <c r="TUJ77" s="629"/>
      <c r="TUK77" s="629"/>
      <c r="TUL77" s="629"/>
      <c r="TUM77" s="629"/>
      <c r="TUN77" s="629"/>
      <c r="TUO77" s="629"/>
      <c r="TUP77" s="629"/>
      <c r="TUQ77" s="629"/>
      <c r="TUR77" s="629"/>
      <c r="TUS77" s="629"/>
      <c r="TUT77" s="629"/>
      <c r="TUU77" s="629"/>
      <c r="TUV77" s="629"/>
      <c r="TUW77" s="629"/>
      <c r="TUX77" s="629"/>
      <c r="TUY77" s="629"/>
      <c r="TUZ77" s="629"/>
      <c r="TVA77" s="629"/>
      <c r="TVB77" s="629"/>
      <c r="TVC77" s="629"/>
      <c r="TVD77" s="629"/>
      <c r="TVE77" s="629"/>
      <c r="TVF77" s="629"/>
      <c r="TVG77" s="629"/>
      <c r="TVH77" s="629"/>
      <c r="TVI77" s="629"/>
      <c r="TVJ77" s="629"/>
      <c r="TVK77" s="629"/>
      <c r="TVL77" s="629"/>
      <c r="TVM77" s="629"/>
      <c r="TVN77" s="629"/>
      <c r="TVO77" s="629"/>
      <c r="TVP77" s="629"/>
      <c r="TVQ77" s="629"/>
      <c r="TVR77" s="629"/>
      <c r="TVS77" s="629"/>
      <c r="TVT77" s="629"/>
      <c r="TVU77" s="629"/>
      <c r="TVV77" s="629"/>
      <c r="TVW77" s="629"/>
      <c r="TVX77" s="629"/>
      <c r="TVY77" s="629"/>
      <c r="TVZ77" s="629"/>
      <c r="TWA77" s="629"/>
      <c r="TWB77" s="629"/>
      <c r="TWC77" s="629"/>
      <c r="TWD77" s="629"/>
      <c r="TWE77" s="629"/>
      <c r="TWF77" s="629"/>
      <c r="TWG77" s="629"/>
      <c r="TWH77" s="629"/>
      <c r="TWI77" s="629"/>
      <c r="TWJ77" s="629"/>
      <c r="TWK77" s="629"/>
      <c r="TWL77" s="629"/>
      <c r="TWM77" s="629"/>
      <c r="TWN77" s="629"/>
      <c r="TWO77" s="629"/>
      <c r="TWP77" s="629"/>
      <c r="TWQ77" s="629"/>
      <c r="TWR77" s="629"/>
      <c r="TWS77" s="629"/>
      <c r="TWT77" s="629"/>
      <c r="TWU77" s="629"/>
      <c r="TWV77" s="629"/>
      <c r="TWW77" s="629"/>
      <c r="TWX77" s="629"/>
      <c r="TWY77" s="629"/>
      <c r="TWZ77" s="629"/>
      <c r="TXA77" s="629"/>
      <c r="TXB77" s="629"/>
      <c r="TXC77" s="629"/>
      <c r="TXD77" s="629"/>
      <c r="TXE77" s="629"/>
      <c r="TXF77" s="629"/>
      <c r="TXG77" s="629"/>
      <c r="TXH77" s="629"/>
      <c r="TXI77" s="629"/>
      <c r="TXJ77" s="629"/>
      <c r="TXK77" s="629"/>
      <c r="TXL77" s="629"/>
      <c r="TXM77" s="629"/>
      <c r="TXN77" s="629"/>
      <c r="TXO77" s="629"/>
      <c r="TXP77" s="629"/>
      <c r="TXQ77" s="629"/>
      <c r="TXR77" s="629"/>
      <c r="TXS77" s="629"/>
      <c r="TXT77" s="629"/>
      <c r="TXU77" s="629"/>
      <c r="TXV77" s="629"/>
      <c r="TXW77" s="629"/>
      <c r="TXX77" s="629"/>
      <c r="TXY77" s="629"/>
      <c r="TXZ77" s="629"/>
      <c r="TYA77" s="629"/>
      <c r="TYB77" s="629"/>
      <c r="TYC77" s="629"/>
      <c r="TYD77" s="629"/>
      <c r="TYE77" s="629"/>
      <c r="TYF77" s="629"/>
      <c r="TYG77" s="629"/>
      <c r="TYH77" s="629"/>
      <c r="TYI77" s="629"/>
      <c r="TYJ77" s="629"/>
      <c r="TYK77" s="629"/>
      <c r="TYL77" s="629"/>
      <c r="TYM77" s="629"/>
      <c r="TYN77" s="629"/>
      <c r="TYO77" s="629"/>
      <c r="TYP77" s="629"/>
      <c r="TYQ77" s="629"/>
      <c r="TYR77" s="629"/>
      <c r="TYS77" s="629"/>
      <c r="TYT77" s="629"/>
      <c r="TYU77" s="629"/>
      <c r="TYV77" s="629"/>
      <c r="TYW77" s="629"/>
      <c r="TYX77" s="629"/>
      <c r="TYY77" s="629"/>
      <c r="TYZ77" s="629"/>
      <c r="TZA77" s="629"/>
      <c r="TZB77" s="629"/>
      <c r="TZC77" s="629"/>
      <c r="TZD77" s="629"/>
      <c r="TZE77" s="629"/>
      <c r="TZF77" s="629"/>
      <c r="TZG77" s="629"/>
      <c r="TZH77" s="629"/>
      <c r="TZI77" s="629"/>
      <c r="TZJ77" s="629"/>
      <c r="TZK77" s="629"/>
      <c r="TZL77" s="629"/>
      <c r="TZM77" s="629"/>
      <c r="TZN77" s="629"/>
      <c r="TZO77" s="629"/>
      <c r="TZP77" s="629"/>
      <c r="TZQ77" s="629"/>
      <c r="TZR77" s="629"/>
      <c r="TZS77" s="629"/>
      <c r="TZT77" s="629"/>
      <c r="TZU77" s="629"/>
      <c r="TZV77" s="629"/>
      <c r="TZW77" s="629"/>
      <c r="TZX77" s="629"/>
      <c r="TZY77" s="629"/>
      <c r="TZZ77" s="629"/>
      <c r="UAA77" s="629"/>
      <c r="UAB77" s="629"/>
      <c r="UAC77" s="629"/>
      <c r="UAD77" s="629"/>
      <c r="UAE77" s="629"/>
      <c r="UAF77" s="629"/>
      <c r="UAG77" s="629"/>
      <c r="UAH77" s="629"/>
      <c r="UAI77" s="629"/>
      <c r="UAJ77" s="629"/>
      <c r="UAK77" s="629"/>
      <c r="UAL77" s="629"/>
      <c r="UAM77" s="629"/>
      <c r="UAN77" s="629"/>
      <c r="UAO77" s="629"/>
      <c r="UAP77" s="629"/>
      <c r="UAQ77" s="629"/>
      <c r="UAR77" s="629"/>
      <c r="UAS77" s="629"/>
      <c r="UAT77" s="629"/>
      <c r="UAU77" s="629"/>
      <c r="UAV77" s="629"/>
      <c r="UAW77" s="629"/>
      <c r="UAX77" s="629"/>
      <c r="UAY77" s="629"/>
      <c r="UAZ77" s="629"/>
      <c r="UBA77" s="629"/>
      <c r="UBB77" s="629"/>
      <c r="UBC77" s="629"/>
      <c r="UBD77" s="629"/>
      <c r="UBE77" s="629"/>
      <c r="UBF77" s="629"/>
      <c r="UBG77" s="629"/>
      <c r="UBH77" s="629"/>
      <c r="UBI77" s="629"/>
      <c r="UBJ77" s="629"/>
      <c r="UBK77" s="629"/>
      <c r="UBL77" s="629"/>
      <c r="UBM77" s="629"/>
      <c r="UBN77" s="629"/>
      <c r="UBO77" s="629"/>
      <c r="UBP77" s="629"/>
      <c r="UBQ77" s="629"/>
      <c r="UBR77" s="629"/>
      <c r="UBS77" s="629"/>
      <c r="UBT77" s="629"/>
      <c r="UBU77" s="629"/>
      <c r="UBV77" s="629"/>
      <c r="UBW77" s="629"/>
      <c r="UBX77" s="629"/>
      <c r="UBY77" s="629"/>
      <c r="UBZ77" s="629"/>
      <c r="UCA77" s="629"/>
      <c r="UCB77" s="629"/>
      <c r="UCC77" s="629"/>
      <c r="UCD77" s="629"/>
      <c r="UCE77" s="629"/>
      <c r="UCF77" s="629"/>
      <c r="UCG77" s="629"/>
      <c r="UCH77" s="629"/>
      <c r="UCI77" s="629"/>
      <c r="UCJ77" s="629"/>
      <c r="UCK77" s="629"/>
      <c r="UCL77" s="629"/>
      <c r="UCM77" s="629"/>
      <c r="UCN77" s="629"/>
      <c r="UCO77" s="629"/>
      <c r="UCP77" s="629"/>
      <c r="UCQ77" s="629"/>
      <c r="UCR77" s="629"/>
      <c r="UCS77" s="629"/>
      <c r="UCT77" s="629"/>
      <c r="UCU77" s="629"/>
      <c r="UCV77" s="629"/>
      <c r="UCW77" s="629"/>
      <c r="UCX77" s="629"/>
      <c r="UCY77" s="629"/>
      <c r="UCZ77" s="629"/>
      <c r="UDA77" s="629"/>
      <c r="UDB77" s="629"/>
      <c r="UDC77" s="629"/>
      <c r="UDD77" s="629"/>
      <c r="UDE77" s="629"/>
      <c r="UDF77" s="629"/>
      <c r="UDG77" s="629"/>
      <c r="UDH77" s="629"/>
      <c r="UDI77" s="629"/>
      <c r="UDJ77" s="629"/>
      <c r="UDK77" s="629"/>
      <c r="UDL77" s="629"/>
      <c r="UDM77" s="629"/>
      <c r="UDN77" s="629"/>
      <c r="UDO77" s="629"/>
      <c r="UDP77" s="629"/>
      <c r="UDQ77" s="629"/>
      <c r="UDR77" s="629"/>
      <c r="UDS77" s="629"/>
      <c r="UDT77" s="629"/>
      <c r="UDU77" s="629"/>
      <c r="UDV77" s="629"/>
      <c r="UDW77" s="629"/>
      <c r="UDX77" s="629"/>
      <c r="UDY77" s="629"/>
      <c r="UDZ77" s="629"/>
      <c r="UEA77" s="629"/>
      <c r="UEB77" s="629"/>
      <c r="UEC77" s="629"/>
      <c r="UED77" s="629"/>
      <c r="UEE77" s="629"/>
      <c r="UEF77" s="629"/>
      <c r="UEG77" s="629"/>
      <c r="UEH77" s="629"/>
      <c r="UEI77" s="629"/>
      <c r="UEJ77" s="629"/>
      <c r="UEK77" s="629"/>
      <c r="UEL77" s="629"/>
      <c r="UEM77" s="629"/>
      <c r="UEN77" s="629"/>
      <c r="UEO77" s="629"/>
      <c r="UEP77" s="629"/>
      <c r="UEQ77" s="629"/>
      <c r="UER77" s="629"/>
      <c r="UES77" s="629"/>
      <c r="UET77" s="629"/>
      <c r="UEU77" s="629"/>
      <c r="UEV77" s="629"/>
      <c r="UEW77" s="629"/>
      <c r="UEX77" s="629"/>
      <c r="UEY77" s="629"/>
      <c r="UEZ77" s="629"/>
      <c r="UFA77" s="629"/>
      <c r="UFB77" s="629"/>
      <c r="UFC77" s="629"/>
      <c r="UFD77" s="629"/>
      <c r="UFE77" s="629"/>
      <c r="UFF77" s="629"/>
      <c r="UFG77" s="629"/>
      <c r="UFH77" s="629"/>
      <c r="UFI77" s="629"/>
      <c r="UFJ77" s="629"/>
      <c r="UFK77" s="629"/>
      <c r="UFL77" s="629"/>
      <c r="UFM77" s="629"/>
      <c r="UFN77" s="629"/>
      <c r="UFO77" s="629"/>
      <c r="UFP77" s="629"/>
      <c r="UFQ77" s="629"/>
      <c r="UFR77" s="629"/>
      <c r="UFS77" s="629"/>
      <c r="UFT77" s="629"/>
      <c r="UFU77" s="629"/>
      <c r="UFV77" s="629"/>
      <c r="UFW77" s="629"/>
      <c r="UFX77" s="629"/>
      <c r="UFY77" s="629"/>
      <c r="UFZ77" s="629"/>
      <c r="UGA77" s="629"/>
      <c r="UGB77" s="629"/>
      <c r="UGC77" s="629"/>
      <c r="UGD77" s="629"/>
      <c r="UGE77" s="629"/>
      <c r="UGF77" s="629"/>
      <c r="UGG77" s="629"/>
      <c r="UGH77" s="629"/>
      <c r="UGI77" s="629"/>
      <c r="UGJ77" s="629"/>
      <c r="UGK77" s="629"/>
      <c r="UGL77" s="629"/>
      <c r="UGM77" s="629"/>
      <c r="UGN77" s="629"/>
      <c r="UGO77" s="629"/>
      <c r="UGP77" s="629"/>
      <c r="UGQ77" s="629"/>
      <c r="UGR77" s="629"/>
      <c r="UGS77" s="629"/>
      <c r="UGT77" s="629"/>
      <c r="UGU77" s="629"/>
      <c r="UGV77" s="629"/>
      <c r="UGW77" s="629"/>
      <c r="UGX77" s="629"/>
      <c r="UGY77" s="629"/>
      <c r="UGZ77" s="629"/>
      <c r="UHA77" s="629"/>
      <c r="UHB77" s="629"/>
      <c r="UHC77" s="629"/>
      <c r="UHD77" s="629"/>
      <c r="UHE77" s="629"/>
      <c r="UHF77" s="629"/>
      <c r="UHG77" s="629"/>
      <c r="UHH77" s="629"/>
      <c r="UHI77" s="629"/>
      <c r="UHJ77" s="629"/>
      <c r="UHK77" s="629"/>
      <c r="UHL77" s="629"/>
      <c r="UHM77" s="629"/>
      <c r="UHN77" s="629"/>
      <c r="UHO77" s="629"/>
      <c r="UHP77" s="629"/>
      <c r="UHQ77" s="629"/>
      <c r="UHR77" s="629"/>
      <c r="UHS77" s="629"/>
      <c r="UHT77" s="629"/>
      <c r="UHU77" s="629"/>
      <c r="UHV77" s="629"/>
      <c r="UHW77" s="629"/>
      <c r="UHX77" s="629"/>
      <c r="UHY77" s="629"/>
      <c r="UHZ77" s="629"/>
      <c r="UIA77" s="629"/>
      <c r="UIB77" s="629"/>
      <c r="UIC77" s="629"/>
      <c r="UID77" s="629"/>
      <c r="UIE77" s="629"/>
      <c r="UIF77" s="629"/>
      <c r="UIG77" s="629"/>
      <c r="UIH77" s="629"/>
      <c r="UII77" s="629"/>
      <c r="UIJ77" s="629"/>
      <c r="UIK77" s="629"/>
      <c r="UIL77" s="629"/>
      <c r="UIM77" s="629"/>
      <c r="UIN77" s="629"/>
      <c r="UIO77" s="629"/>
      <c r="UIP77" s="629"/>
      <c r="UIQ77" s="629"/>
      <c r="UIR77" s="629"/>
      <c r="UIS77" s="629"/>
      <c r="UIT77" s="629"/>
      <c r="UIU77" s="629"/>
      <c r="UIV77" s="629"/>
      <c r="UIW77" s="629"/>
      <c r="UIX77" s="629"/>
      <c r="UIY77" s="629"/>
      <c r="UIZ77" s="629"/>
      <c r="UJA77" s="629"/>
      <c r="UJB77" s="629"/>
      <c r="UJC77" s="629"/>
      <c r="UJD77" s="629"/>
      <c r="UJE77" s="629"/>
      <c r="UJF77" s="629"/>
      <c r="UJG77" s="629"/>
      <c r="UJH77" s="629"/>
      <c r="UJI77" s="629"/>
      <c r="UJJ77" s="629"/>
      <c r="UJK77" s="629"/>
      <c r="UJL77" s="629"/>
      <c r="UJM77" s="629"/>
      <c r="UJN77" s="629"/>
      <c r="UJO77" s="629"/>
      <c r="UJP77" s="629"/>
      <c r="UJQ77" s="629"/>
      <c r="UJR77" s="629"/>
      <c r="UJS77" s="629"/>
      <c r="UJT77" s="629"/>
      <c r="UJU77" s="629"/>
      <c r="UJV77" s="629"/>
      <c r="UJW77" s="629"/>
      <c r="UJX77" s="629"/>
      <c r="UJY77" s="629"/>
      <c r="UJZ77" s="629"/>
      <c r="UKA77" s="629"/>
      <c r="UKB77" s="629"/>
      <c r="UKC77" s="629"/>
      <c r="UKD77" s="629"/>
      <c r="UKE77" s="629"/>
      <c r="UKF77" s="629"/>
      <c r="UKG77" s="629"/>
      <c r="UKH77" s="629"/>
      <c r="UKI77" s="629"/>
      <c r="UKJ77" s="629"/>
      <c r="UKK77" s="629"/>
      <c r="UKL77" s="629"/>
      <c r="UKM77" s="629"/>
      <c r="UKN77" s="629"/>
      <c r="UKO77" s="629"/>
      <c r="UKP77" s="629"/>
      <c r="UKQ77" s="629"/>
      <c r="UKR77" s="629"/>
      <c r="UKS77" s="629"/>
      <c r="UKT77" s="629"/>
      <c r="UKU77" s="629"/>
      <c r="UKV77" s="629"/>
      <c r="UKW77" s="629"/>
      <c r="UKX77" s="629"/>
      <c r="UKY77" s="629"/>
      <c r="UKZ77" s="629"/>
      <c r="ULA77" s="629"/>
      <c r="ULB77" s="629"/>
      <c r="ULC77" s="629"/>
      <c r="ULD77" s="629"/>
      <c r="ULE77" s="629"/>
      <c r="ULF77" s="629"/>
      <c r="ULG77" s="629"/>
      <c r="ULH77" s="629"/>
      <c r="ULI77" s="629"/>
      <c r="ULJ77" s="629"/>
      <c r="ULK77" s="629"/>
      <c r="ULL77" s="629"/>
      <c r="ULM77" s="629"/>
      <c r="ULN77" s="629"/>
      <c r="ULO77" s="629"/>
      <c r="ULP77" s="629"/>
      <c r="ULQ77" s="629"/>
      <c r="ULR77" s="629"/>
      <c r="ULS77" s="629"/>
      <c r="ULT77" s="629"/>
      <c r="ULU77" s="629"/>
      <c r="ULV77" s="629"/>
      <c r="ULW77" s="629"/>
      <c r="ULX77" s="629"/>
      <c r="ULY77" s="629"/>
      <c r="ULZ77" s="629"/>
      <c r="UMA77" s="629"/>
      <c r="UMB77" s="629"/>
      <c r="UMC77" s="629"/>
      <c r="UMD77" s="629"/>
      <c r="UME77" s="629"/>
      <c r="UMF77" s="629"/>
      <c r="UMG77" s="629"/>
      <c r="UMH77" s="629"/>
      <c r="UMI77" s="629"/>
      <c r="UMJ77" s="629"/>
      <c r="UMK77" s="629"/>
      <c r="UML77" s="629"/>
      <c r="UMM77" s="629"/>
      <c r="UMN77" s="629"/>
      <c r="UMO77" s="629"/>
      <c r="UMP77" s="629"/>
      <c r="UMQ77" s="629"/>
      <c r="UMR77" s="629"/>
      <c r="UMS77" s="629"/>
      <c r="UMT77" s="629"/>
      <c r="UMU77" s="629"/>
      <c r="UMV77" s="629"/>
      <c r="UMW77" s="629"/>
      <c r="UMX77" s="629"/>
      <c r="UMY77" s="629"/>
      <c r="UMZ77" s="629"/>
      <c r="UNA77" s="629"/>
      <c r="UNB77" s="629"/>
      <c r="UNC77" s="629"/>
      <c r="UND77" s="629"/>
      <c r="UNE77" s="629"/>
      <c r="UNF77" s="629"/>
      <c r="UNG77" s="629"/>
      <c r="UNH77" s="629"/>
      <c r="UNI77" s="629"/>
      <c r="UNJ77" s="629"/>
      <c r="UNK77" s="629"/>
      <c r="UNL77" s="629"/>
      <c r="UNM77" s="629"/>
      <c r="UNN77" s="629"/>
      <c r="UNO77" s="629"/>
      <c r="UNP77" s="629"/>
      <c r="UNQ77" s="629"/>
      <c r="UNR77" s="629"/>
      <c r="UNS77" s="629"/>
      <c r="UNT77" s="629"/>
      <c r="UNU77" s="629"/>
      <c r="UNV77" s="629"/>
      <c r="UNW77" s="629"/>
      <c r="UNX77" s="629"/>
      <c r="UNY77" s="629"/>
      <c r="UNZ77" s="629"/>
      <c r="UOA77" s="629"/>
      <c r="UOB77" s="629"/>
      <c r="UOC77" s="629"/>
      <c r="UOD77" s="629"/>
      <c r="UOE77" s="629"/>
      <c r="UOF77" s="629"/>
      <c r="UOG77" s="629"/>
      <c r="UOH77" s="629"/>
      <c r="UOI77" s="629"/>
      <c r="UOJ77" s="629"/>
      <c r="UOK77" s="629"/>
      <c r="UOL77" s="629"/>
      <c r="UOM77" s="629"/>
      <c r="UON77" s="629"/>
      <c r="UOO77" s="629"/>
      <c r="UOP77" s="629"/>
      <c r="UOQ77" s="629"/>
      <c r="UOR77" s="629"/>
      <c r="UOS77" s="629"/>
      <c r="UOT77" s="629"/>
      <c r="UOU77" s="629"/>
      <c r="UOV77" s="629"/>
      <c r="UOW77" s="629"/>
      <c r="UOX77" s="629"/>
      <c r="UOY77" s="629"/>
      <c r="UOZ77" s="629"/>
      <c r="UPA77" s="629"/>
      <c r="UPB77" s="629"/>
      <c r="UPC77" s="629"/>
      <c r="UPD77" s="629"/>
      <c r="UPE77" s="629"/>
      <c r="UPF77" s="629"/>
      <c r="UPG77" s="629"/>
      <c r="UPH77" s="629"/>
      <c r="UPI77" s="629"/>
      <c r="UPJ77" s="629"/>
      <c r="UPK77" s="629"/>
      <c r="UPL77" s="629"/>
      <c r="UPM77" s="629"/>
      <c r="UPN77" s="629"/>
      <c r="UPO77" s="629"/>
      <c r="UPP77" s="629"/>
      <c r="UPQ77" s="629"/>
      <c r="UPR77" s="629"/>
      <c r="UPS77" s="629"/>
      <c r="UPT77" s="629"/>
      <c r="UPU77" s="629"/>
      <c r="UPV77" s="629"/>
      <c r="UPW77" s="629"/>
      <c r="UPX77" s="629"/>
      <c r="UPY77" s="629"/>
      <c r="UPZ77" s="629"/>
      <c r="UQA77" s="629"/>
      <c r="UQB77" s="629"/>
      <c r="UQC77" s="629"/>
      <c r="UQD77" s="629"/>
      <c r="UQE77" s="629"/>
      <c r="UQF77" s="629"/>
      <c r="UQG77" s="629"/>
      <c r="UQH77" s="629"/>
      <c r="UQI77" s="629"/>
      <c r="UQJ77" s="629"/>
      <c r="UQK77" s="629"/>
      <c r="UQL77" s="629"/>
      <c r="UQM77" s="629"/>
      <c r="UQN77" s="629"/>
      <c r="UQO77" s="629"/>
      <c r="UQP77" s="629"/>
      <c r="UQQ77" s="629"/>
      <c r="UQR77" s="629"/>
      <c r="UQS77" s="629"/>
      <c r="UQT77" s="629"/>
      <c r="UQU77" s="629"/>
      <c r="UQV77" s="629"/>
      <c r="UQW77" s="629"/>
      <c r="UQX77" s="629"/>
      <c r="UQY77" s="629"/>
      <c r="UQZ77" s="629"/>
      <c r="URA77" s="629"/>
      <c r="URB77" s="629"/>
      <c r="URC77" s="629"/>
      <c r="URD77" s="629"/>
      <c r="URE77" s="629"/>
      <c r="URF77" s="629"/>
      <c r="URG77" s="629"/>
      <c r="URH77" s="629"/>
      <c r="URI77" s="629"/>
      <c r="URJ77" s="629"/>
      <c r="URK77" s="629"/>
      <c r="URL77" s="629"/>
      <c r="URM77" s="629"/>
      <c r="URN77" s="629"/>
      <c r="URO77" s="629"/>
      <c r="URP77" s="629"/>
      <c r="URQ77" s="629"/>
      <c r="URR77" s="629"/>
      <c r="URS77" s="629"/>
      <c r="URT77" s="629"/>
      <c r="URU77" s="629"/>
      <c r="URV77" s="629"/>
      <c r="URW77" s="629"/>
      <c r="URX77" s="629"/>
      <c r="URY77" s="629"/>
      <c r="URZ77" s="629"/>
      <c r="USA77" s="629"/>
      <c r="USB77" s="629"/>
      <c r="USC77" s="629"/>
      <c r="USD77" s="629"/>
      <c r="USE77" s="629"/>
      <c r="USF77" s="629"/>
      <c r="USG77" s="629"/>
      <c r="USH77" s="629"/>
      <c r="USI77" s="629"/>
      <c r="USJ77" s="629"/>
      <c r="USK77" s="629"/>
      <c r="USL77" s="629"/>
      <c r="USM77" s="629"/>
      <c r="USN77" s="629"/>
      <c r="USO77" s="629"/>
      <c r="USP77" s="629"/>
      <c r="USQ77" s="629"/>
      <c r="USR77" s="629"/>
      <c r="USS77" s="629"/>
      <c r="UST77" s="629"/>
      <c r="USU77" s="629"/>
      <c r="USV77" s="629"/>
      <c r="USW77" s="629"/>
      <c r="USX77" s="629"/>
      <c r="USY77" s="629"/>
      <c r="USZ77" s="629"/>
      <c r="UTA77" s="629"/>
      <c r="UTB77" s="629"/>
      <c r="UTC77" s="629"/>
      <c r="UTD77" s="629"/>
      <c r="UTE77" s="629"/>
      <c r="UTF77" s="629"/>
      <c r="UTG77" s="629"/>
      <c r="UTH77" s="629"/>
      <c r="UTI77" s="629"/>
      <c r="UTJ77" s="629"/>
      <c r="UTK77" s="629"/>
      <c r="UTL77" s="629"/>
      <c r="UTM77" s="629"/>
      <c r="UTN77" s="629"/>
      <c r="UTO77" s="629"/>
      <c r="UTP77" s="629"/>
      <c r="UTQ77" s="629"/>
      <c r="UTR77" s="629"/>
      <c r="UTS77" s="629"/>
      <c r="UTT77" s="629"/>
      <c r="UTU77" s="629"/>
      <c r="UTV77" s="629"/>
      <c r="UTW77" s="629"/>
      <c r="UTX77" s="629"/>
      <c r="UTY77" s="629"/>
      <c r="UTZ77" s="629"/>
      <c r="UUA77" s="629"/>
      <c r="UUB77" s="629"/>
      <c r="UUC77" s="629"/>
      <c r="UUD77" s="629"/>
      <c r="UUE77" s="629"/>
      <c r="UUF77" s="629"/>
      <c r="UUG77" s="629"/>
      <c r="UUH77" s="629"/>
      <c r="UUI77" s="629"/>
      <c r="UUJ77" s="629"/>
      <c r="UUK77" s="629"/>
      <c r="UUL77" s="629"/>
      <c r="UUM77" s="629"/>
      <c r="UUN77" s="629"/>
      <c r="UUO77" s="629"/>
      <c r="UUP77" s="629"/>
      <c r="UUQ77" s="629"/>
      <c r="UUR77" s="629"/>
      <c r="UUS77" s="629"/>
      <c r="UUT77" s="629"/>
      <c r="UUU77" s="629"/>
      <c r="UUV77" s="629"/>
      <c r="UUW77" s="629"/>
      <c r="UUX77" s="629"/>
      <c r="UUY77" s="629"/>
      <c r="UUZ77" s="629"/>
      <c r="UVA77" s="629"/>
      <c r="UVB77" s="629"/>
      <c r="UVC77" s="629"/>
      <c r="UVD77" s="629"/>
      <c r="UVE77" s="629"/>
      <c r="UVF77" s="629"/>
      <c r="UVG77" s="629"/>
      <c r="UVH77" s="629"/>
      <c r="UVI77" s="629"/>
      <c r="UVJ77" s="629"/>
      <c r="UVK77" s="629"/>
      <c r="UVL77" s="629"/>
      <c r="UVM77" s="629"/>
      <c r="UVN77" s="629"/>
      <c r="UVO77" s="629"/>
      <c r="UVP77" s="629"/>
      <c r="UVQ77" s="629"/>
      <c r="UVR77" s="629"/>
      <c r="UVS77" s="629"/>
      <c r="UVT77" s="629"/>
      <c r="UVU77" s="629"/>
      <c r="UVV77" s="629"/>
      <c r="UVW77" s="629"/>
      <c r="UVX77" s="629"/>
      <c r="UVY77" s="629"/>
      <c r="UVZ77" s="629"/>
      <c r="UWA77" s="629"/>
      <c r="UWB77" s="629"/>
      <c r="UWC77" s="629"/>
      <c r="UWD77" s="629"/>
      <c r="UWE77" s="629"/>
      <c r="UWF77" s="629"/>
      <c r="UWG77" s="629"/>
      <c r="UWH77" s="629"/>
      <c r="UWI77" s="629"/>
      <c r="UWJ77" s="629"/>
      <c r="UWK77" s="629"/>
      <c r="UWL77" s="629"/>
      <c r="UWM77" s="629"/>
      <c r="UWN77" s="629"/>
      <c r="UWO77" s="629"/>
      <c r="UWP77" s="629"/>
      <c r="UWQ77" s="629"/>
      <c r="UWR77" s="629"/>
      <c r="UWS77" s="629"/>
      <c r="UWT77" s="629"/>
      <c r="UWU77" s="629"/>
      <c r="UWV77" s="629"/>
      <c r="UWW77" s="629"/>
      <c r="UWX77" s="629"/>
      <c r="UWY77" s="629"/>
      <c r="UWZ77" s="629"/>
      <c r="UXA77" s="629"/>
      <c r="UXB77" s="629"/>
      <c r="UXC77" s="629"/>
      <c r="UXD77" s="629"/>
      <c r="UXE77" s="629"/>
      <c r="UXF77" s="629"/>
      <c r="UXG77" s="629"/>
      <c r="UXH77" s="629"/>
      <c r="UXI77" s="629"/>
      <c r="UXJ77" s="629"/>
      <c r="UXK77" s="629"/>
      <c r="UXL77" s="629"/>
      <c r="UXM77" s="629"/>
      <c r="UXN77" s="629"/>
      <c r="UXO77" s="629"/>
      <c r="UXP77" s="629"/>
      <c r="UXQ77" s="629"/>
      <c r="UXR77" s="629"/>
      <c r="UXS77" s="629"/>
      <c r="UXT77" s="629"/>
      <c r="UXU77" s="629"/>
      <c r="UXV77" s="629"/>
      <c r="UXW77" s="629"/>
      <c r="UXX77" s="629"/>
      <c r="UXY77" s="629"/>
      <c r="UXZ77" s="629"/>
      <c r="UYA77" s="629"/>
      <c r="UYB77" s="629"/>
      <c r="UYC77" s="629"/>
      <c r="UYD77" s="629"/>
      <c r="UYE77" s="629"/>
      <c r="UYF77" s="629"/>
      <c r="UYG77" s="629"/>
      <c r="UYH77" s="629"/>
      <c r="UYI77" s="629"/>
      <c r="UYJ77" s="629"/>
      <c r="UYK77" s="629"/>
      <c r="UYL77" s="629"/>
      <c r="UYM77" s="629"/>
      <c r="UYN77" s="629"/>
      <c r="UYO77" s="629"/>
      <c r="UYP77" s="629"/>
      <c r="UYQ77" s="629"/>
      <c r="UYR77" s="629"/>
      <c r="UYS77" s="629"/>
      <c r="UYT77" s="629"/>
      <c r="UYU77" s="629"/>
      <c r="UYV77" s="629"/>
      <c r="UYW77" s="629"/>
      <c r="UYX77" s="629"/>
      <c r="UYY77" s="629"/>
      <c r="UYZ77" s="629"/>
      <c r="UZA77" s="629"/>
      <c r="UZB77" s="629"/>
      <c r="UZC77" s="629"/>
      <c r="UZD77" s="629"/>
      <c r="UZE77" s="629"/>
      <c r="UZF77" s="629"/>
      <c r="UZG77" s="629"/>
      <c r="UZH77" s="629"/>
      <c r="UZI77" s="629"/>
      <c r="UZJ77" s="629"/>
      <c r="UZK77" s="629"/>
      <c r="UZL77" s="629"/>
      <c r="UZM77" s="629"/>
      <c r="UZN77" s="629"/>
      <c r="UZO77" s="629"/>
      <c r="UZP77" s="629"/>
      <c r="UZQ77" s="629"/>
      <c r="UZR77" s="629"/>
      <c r="UZS77" s="629"/>
      <c r="UZT77" s="629"/>
      <c r="UZU77" s="629"/>
      <c r="UZV77" s="629"/>
      <c r="UZW77" s="629"/>
      <c r="UZX77" s="629"/>
      <c r="UZY77" s="629"/>
      <c r="UZZ77" s="629"/>
      <c r="VAA77" s="629"/>
      <c r="VAB77" s="629"/>
      <c r="VAC77" s="629"/>
      <c r="VAD77" s="629"/>
      <c r="VAE77" s="629"/>
      <c r="VAF77" s="629"/>
      <c r="VAG77" s="629"/>
      <c r="VAH77" s="629"/>
      <c r="VAI77" s="629"/>
      <c r="VAJ77" s="629"/>
      <c r="VAK77" s="629"/>
      <c r="VAL77" s="629"/>
      <c r="VAM77" s="629"/>
      <c r="VAN77" s="629"/>
      <c r="VAO77" s="629"/>
      <c r="VAP77" s="629"/>
      <c r="VAQ77" s="629"/>
      <c r="VAR77" s="629"/>
      <c r="VAS77" s="629"/>
      <c r="VAT77" s="629"/>
      <c r="VAU77" s="629"/>
      <c r="VAV77" s="629"/>
      <c r="VAW77" s="629"/>
      <c r="VAX77" s="629"/>
      <c r="VAY77" s="629"/>
      <c r="VAZ77" s="629"/>
      <c r="VBA77" s="629"/>
      <c r="VBB77" s="629"/>
      <c r="VBC77" s="629"/>
      <c r="VBD77" s="629"/>
      <c r="VBE77" s="629"/>
      <c r="VBF77" s="629"/>
      <c r="VBG77" s="629"/>
      <c r="VBH77" s="629"/>
      <c r="VBI77" s="629"/>
      <c r="VBJ77" s="629"/>
      <c r="VBK77" s="629"/>
      <c r="VBL77" s="629"/>
      <c r="VBM77" s="629"/>
      <c r="VBN77" s="629"/>
      <c r="VBO77" s="629"/>
      <c r="VBP77" s="629"/>
      <c r="VBQ77" s="629"/>
      <c r="VBR77" s="629"/>
      <c r="VBS77" s="629"/>
      <c r="VBT77" s="629"/>
      <c r="VBU77" s="629"/>
      <c r="VBV77" s="629"/>
      <c r="VBW77" s="629"/>
      <c r="VBX77" s="629"/>
      <c r="VBY77" s="629"/>
      <c r="VBZ77" s="629"/>
      <c r="VCA77" s="629"/>
      <c r="VCB77" s="629"/>
      <c r="VCC77" s="629"/>
      <c r="VCD77" s="629"/>
      <c r="VCE77" s="629"/>
      <c r="VCF77" s="629"/>
      <c r="VCG77" s="629"/>
      <c r="VCH77" s="629"/>
      <c r="VCI77" s="629"/>
      <c r="VCJ77" s="629"/>
      <c r="VCK77" s="629"/>
      <c r="VCL77" s="629"/>
      <c r="VCM77" s="629"/>
      <c r="VCN77" s="629"/>
      <c r="VCO77" s="629"/>
      <c r="VCP77" s="629"/>
      <c r="VCQ77" s="629"/>
      <c r="VCR77" s="629"/>
      <c r="VCS77" s="629"/>
      <c r="VCT77" s="629"/>
      <c r="VCU77" s="629"/>
      <c r="VCV77" s="629"/>
      <c r="VCW77" s="629"/>
      <c r="VCX77" s="629"/>
      <c r="VCY77" s="629"/>
      <c r="VCZ77" s="629"/>
      <c r="VDA77" s="629"/>
      <c r="VDB77" s="629"/>
      <c r="VDC77" s="629"/>
      <c r="VDD77" s="629"/>
      <c r="VDE77" s="629"/>
      <c r="VDF77" s="629"/>
      <c r="VDG77" s="629"/>
      <c r="VDH77" s="629"/>
      <c r="VDI77" s="629"/>
      <c r="VDJ77" s="629"/>
      <c r="VDK77" s="629"/>
      <c r="VDL77" s="629"/>
      <c r="VDM77" s="629"/>
      <c r="VDN77" s="629"/>
      <c r="VDO77" s="629"/>
      <c r="VDP77" s="629"/>
      <c r="VDQ77" s="629"/>
      <c r="VDR77" s="629"/>
      <c r="VDS77" s="629"/>
      <c r="VDT77" s="629"/>
      <c r="VDU77" s="629"/>
      <c r="VDV77" s="629"/>
      <c r="VDW77" s="629"/>
      <c r="VDX77" s="629"/>
      <c r="VDY77" s="629"/>
      <c r="VDZ77" s="629"/>
      <c r="VEA77" s="629"/>
      <c r="VEB77" s="629"/>
      <c r="VEC77" s="629"/>
      <c r="VED77" s="629"/>
      <c r="VEE77" s="629"/>
      <c r="VEF77" s="629"/>
      <c r="VEG77" s="629"/>
      <c r="VEH77" s="629"/>
      <c r="VEI77" s="629"/>
      <c r="VEJ77" s="629"/>
      <c r="VEK77" s="629"/>
      <c r="VEL77" s="629"/>
      <c r="VEM77" s="629"/>
      <c r="VEN77" s="629"/>
      <c r="VEO77" s="629"/>
      <c r="VEP77" s="629"/>
      <c r="VEQ77" s="629"/>
      <c r="VER77" s="629"/>
      <c r="VES77" s="629"/>
      <c r="VET77" s="629"/>
      <c r="VEU77" s="629"/>
      <c r="VEV77" s="629"/>
      <c r="VEW77" s="629"/>
      <c r="VEX77" s="629"/>
      <c r="VEY77" s="629"/>
      <c r="VEZ77" s="629"/>
      <c r="VFA77" s="629"/>
      <c r="VFB77" s="629"/>
      <c r="VFC77" s="629"/>
      <c r="VFD77" s="629"/>
      <c r="VFE77" s="629"/>
      <c r="VFF77" s="629"/>
      <c r="VFG77" s="629"/>
      <c r="VFH77" s="629"/>
      <c r="VFI77" s="629"/>
      <c r="VFJ77" s="629"/>
      <c r="VFK77" s="629"/>
      <c r="VFL77" s="629"/>
      <c r="VFM77" s="629"/>
      <c r="VFN77" s="629"/>
      <c r="VFO77" s="629"/>
      <c r="VFP77" s="629"/>
      <c r="VFQ77" s="629"/>
      <c r="VFR77" s="629"/>
      <c r="VFS77" s="629"/>
      <c r="VFT77" s="629"/>
      <c r="VFU77" s="629"/>
      <c r="VFV77" s="629"/>
      <c r="VFW77" s="629"/>
      <c r="VFX77" s="629"/>
      <c r="VFY77" s="629"/>
      <c r="VFZ77" s="629"/>
      <c r="VGA77" s="629"/>
      <c r="VGB77" s="629"/>
      <c r="VGC77" s="629"/>
      <c r="VGD77" s="629"/>
      <c r="VGE77" s="629"/>
      <c r="VGF77" s="629"/>
      <c r="VGG77" s="629"/>
      <c r="VGH77" s="629"/>
      <c r="VGI77" s="629"/>
      <c r="VGJ77" s="629"/>
      <c r="VGK77" s="629"/>
      <c r="VGL77" s="629"/>
      <c r="VGM77" s="629"/>
      <c r="VGN77" s="629"/>
      <c r="VGO77" s="629"/>
      <c r="VGP77" s="629"/>
      <c r="VGQ77" s="629"/>
      <c r="VGR77" s="629"/>
      <c r="VGS77" s="629"/>
      <c r="VGT77" s="629"/>
      <c r="VGU77" s="629"/>
      <c r="VGV77" s="629"/>
      <c r="VGW77" s="629"/>
      <c r="VGX77" s="629"/>
      <c r="VGY77" s="629"/>
      <c r="VGZ77" s="629"/>
      <c r="VHA77" s="629"/>
      <c r="VHB77" s="629"/>
      <c r="VHC77" s="629"/>
      <c r="VHD77" s="629"/>
      <c r="VHE77" s="629"/>
      <c r="VHF77" s="629"/>
      <c r="VHG77" s="629"/>
      <c r="VHH77" s="629"/>
      <c r="VHI77" s="629"/>
      <c r="VHJ77" s="629"/>
      <c r="VHK77" s="629"/>
      <c r="VHL77" s="629"/>
      <c r="VHM77" s="629"/>
      <c r="VHN77" s="629"/>
      <c r="VHO77" s="629"/>
      <c r="VHP77" s="629"/>
      <c r="VHQ77" s="629"/>
      <c r="VHR77" s="629"/>
      <c r="VHS77" s="629"/>
      <c r="VHT77" s="629"/>
      <c r="VHU77" s="629"/>
      <c r="VHV77" s="629"/>
      <c r="VHW77" s="629"/>
      <c r="VHX77" s="629"/>
      <c r="VHY77" s="629"/>
      <c r="VHZ77" s="629"/>
      <c r="VIA77" s="629"/>
      <c r="VIB77" s="629"/>
      <c r="VIC77" s="629"/>
      <c r="VID77" s="629"/>
      <c r="VIE77" s="629"/>
      <c r="VIF77" s="629"/>
      <c r="VIG77" s="629"/>
      <c r="VIH77" s="629"/>
      <c r="VII77" s="629"/>
      <c r="VIJ77" s="629"/>
      <c r="VIK77" s="629"/>
      <c r="VIL77" s="629"/>
      <c r="VIM77" s="629"/>
      <c r="VIN77" s="629"/>
      <c r="VIO77" s="629"/>
      <c r="VIP77" s="629"/>
      <c r="VIQ77" s="629"/>
      <c r="VIR77" s="629"/>
      <c r="VIS77" s="629"/>
      <c r="VIT77" s="629"/>
      <c r="VIU77" s="629"/>
      <c r="VIV77" s="629"/>
      <c r="VIW77" s="629"/>
      <c r="VIX77" s="629"/>
      <c r="VIY77" s="629"/>
      <c r="VIZ77" s="629"/>
      <c r="VJA77" s="629"/>
      <c r="VJB77" s="629"/>
      <c r="VJC77" s="629"/>
      <c r="VJD77" s="629"/>
      <c r="VJE77" s="629"/>
      <c r="VJF77" s="629"/>
      <c r="VJG77" s="629"/>
      <c r="VJH77" s="629"/>
      <c r="VJI77" s="629"/>
      <c r="VJJ77" s="629"/>
      <c r="VJK77" s="629"/>
      <c r="VJL77" s="629"/>
      <c r="VJM77" s="629"/>
      <c r="VJN77" s="629"/>
      <c r="VJO77" s="629"/>
      <c r="VJP77" s="629"/>
      <c r="VJQ77" s="629"/>
      <c r="VJR77" s="629"/>
      <c r="VJS77" s="629"/>
      <c r="VJT77" s="629"/>
      <c r="VJU77" s="629"/>
      <c r="VJV77" s="629"/>
      <c r="VJW77" s="629"/>
      <c r="VJX77" s="629"/>
      <c r="VJY77" s="629"/>
      <c r="VJZ77" s="629"/>
      <c r="VKA77" s="629"/>
      <c r="VKB77" s="629"/>
      <c r="VKC77" s="629"/>
      <c r="VKD77" s="629"/>
      <c r="VKE77" s="629"/>
      <c r="VKF77" s="629"/>
      <c r="VKG77" s="629"/>
      <c r="VKH77" s="629"/>
      <c r="VKI77" s="629"/>
      <c r="VKJ77" s="629"/>
      <c r="VKK77" s="629"/>
      <c r="VKL77" s="629"/>
      <c r="VKM77" s="629"/>
      <c r="VKN77" s="629"/>
      <c r="VKO77" s="629"/>
      <c r="VKP77" s="629"/>
      <c r="VKQ77" s="629"/>
      <c r="VKR77" s="629"/>
      <c r="VKS77" s="629"/>
      <c r="VKT77" s="629"/>
      <c r="VKU77" s="629"/>
      <c r="VKV77" s="629"/>
      <c r="VKW77" s="629"/>
      <c r="VKX77" s="629"/>
      <c r="VKY77" s="629"/>
      <c r="VKZ77" s="629"/>
      <c r="VLA77" s="629"/>
      <c r="VLB77" s="629"/>
      <c r="VLC77" s="629"/>
      <c r="VLD77" s="629"/>
      <c r="VLE77" s="629"/>
      <c r="VLF77" s="629"/>
      <c r="VLG77" s="629"/>
      <c r="VLH77" s="629"/>
      <c r="VLI77" s="629"/>
      <c r="VLJ77" s="629"/>
      <c r="VLK77" s="629"/>
      <c r="VLL77" s="629"/>
      <c r="VLM77" s="629"/>
      <c r="VLN77" s="629"/>
      <c r="VLO77" s="629"/>
      <c r="VLP77" s="629"/>
      <c r="VLQ77" s="629"/>
      <c r="VLR77" s="629"/>
      <c r="VLS77" s="629"/>
      <c r="VLT77" s="629"/>
      <c r="VLU77" s="629"/>
      <c r="VLV77" s="629"/>
      <c r="VLW77" s="629"/>
      <c r="VLX77" s="629"/>
      <c r="VLY77" s="629"/>
      <c r="VLZ77" s="629"/>
      <c r="VMA77" s="629"/>
      <c r="VMB77" s="629"/>
      <c r="VMC77" s="629"/>
      <c r="VMD77" s="629"/>
      <c r="VME77" s="629"/>
      <c r="VMF77" s="629"/>
      <c r="VMG77" s="629"/>
      <c r="VMH77" s="629"/>
      <c r="VMI77" s="629"/>
      <c r="VMJ77" s="629"/>
      <c r="VMK77" s="629"/>
      <c r="VML77" s="629"/>
      <c r="VMM77" s="629"/>
      <c r="VMN77" s="629"/>
      <c r="VMO77" s="629"/>
      <c r="VMP77" s="629"/>
      <c r="VMQ77" s="629"/>
      <c r="VMR77" s="629"/>
      <c r="VMS77" s="629"/>
      <c r="VMT77" s="629"/>
      <c r="VMU77" s="629"/>
      <c r="VMV77" s="629"/>
      <c r="VMW77" s="629"/>
      <c r="VMX77" s="629"/>
      <c r="VMY77" s="629"/>
      <c r="VMZ77" s="629"/>
      <c r="VNA77" s="629"/>
      <c r="VNB77" s="629"/>
      <c r="VNC77" s="629"/>
      <c r="VND77" s="629"/>
      <c r="VNE77" s="629"/>
      <c r="VNF77" s="629"/>
      <c r="VNG77" s="629"/>
      <c r="VNH77" s="629"/>
      <c r="VNI77" s="629"/>
      <c r="VNJ77" s="629"/>
      <c r="VNK77" s="629"/>
      <c r="VNL77" s="629"/>
      <c r="VNM77" s="629"/>
      <c r="VNN77" s="629"/>
      <c r="VNO77" s="629"/>
      <c r="VNP77" s="629"/>
      <c r="VNQ77" s="629"/>
      <c r="VNR77" s="629"/>
      <c r="VNS77" s="629"/>
      <c r="VNT77" s="629"/>
      <c r="VNU77" s="629"/>
      <c r="VNV77" s="629"/>
      <c r="VNW77" s="629"/>
      <c r="VNX77" s="629"/>
      <c r="VNY77" s="629"/>
      <c r="VNZ77" s="629"/>
      <c r="VOA77" s="629"/>
      <c r="VOB77" s="629"/>
      <c r="VOC77" s="629"/>
      <c r="VOD77" s="629"/>
      <c r="VOE77" s="629"/>
      <c r="VOF77" s="629"/>
      <c r="VOG77" s="629"/>
      <c r="VOH77" s="629"/>
      <c r="VOI77" s="629"/>
      <c r="VOJ77" s="629"/>
      <c r="VOK77" s="629"/>
      <c r="VOL77" s="629"/>
      <c r="VOM77" s="629"/>
      <c r="VON77" s="629"/>
      <c r="VOO77" s="629"/>
      <c r="VOP77" s="629"/>
      <c r="VOQ77" s="629"/>
      <c r="VOR77" s="629"/>
      <c r="VOS77" s="629"/>
      <c r="VOT77" s="629"/>
      <c r="VOU77" s="629"/>
      <c r="VOV77" s="629"/>
      <c r="VOW77" s="629"/>
      <c r="VOX77" s="629"/>
      <c r="VOY77" s="629"/>
      <c r="VOZ77" s="629"/>
      <c r="VPA77" s="629"/>
      <c r="VPB77" s="629"/>
      <c r="VPC77" s="629"/>
      <c r="VPD77" s="629"/>
      <c r="VPE77" s="629"/>
      <c r="VPF77" s="629"/>
      <c r="VPG77" s="629"/>
      <c r="VPH77" s="629"/>
      <c r="VPI77" s="629"/>
      <c r="VPJ77" s="629"/>
      <c r="VPK77" s="629"/>
      <c r="VPL77" s="629"/>
      <c r="VPM77" s="629"/>
      <c r="VPN77" s="629"/>
      <c r="VPO77" s="629"/>
      <c r="VPP77" s="629"/>
      <c r="VPQ77" s="629"/>
      <c r="VPR77" s="629"/>
      <c r="VPS77" s="629"/>
      <c r="VPT77" s="629"/>
      <c r="VPU77" s="629"/>
      <c r="VPV77" s="629"/>
      <c r="VPW77" s="629"/>
      <c r="VPX77" s="629"/>
      <c r="VPY77" s="629"/>
      <c r="VPZ77" s="629"/>
      <c r="VQA77" s="629"/>
      <c r="VQB77" s="629"/>
      <c r="VQC77" s="629"/>
      <c r="VQD77" s="629"/>
      <c r="VQE77" s="629"/>
      <c r="VQF77" s="629"/>
      <c r="VQG77" s="629"/>
      <c r="VQH77" s="629"/>
      <c r="VQI77" s="629"/>
      <c r="VQJ77" s="629"/>
      <c r="VQK77" s="629"/>
      <c r="VQL77" s="629"/>
      <c r="VQM77" s="629"/>
      <c r="VQN77" s="629"/>
      <c r="VQO77" s="629"/>
      <c r="VQP77" s="629"/>
      <c r="VQQ77" s="629"/>
      <c r="VQR77" s="629"/>
      <c r="VQS77" s="629"/>
      <c r="VQT77" s="629"/>
      <c r="VQU77" s="629"/>
      <c r="VQV77" s="629"/>
      <c r="VQW77" s="629"/>
      <c r="VQX77" s="629"/>
      <c r="VQY77" s="629"/>
      <c r="VQZ77" s="629"/>
      <c r="VRA77" s="629"/>
      <c r="VRB77" s="629"/>
      <c r="VRC77" s="629"/>
      <c r="VRD77" s="629"/>
      <c r="VRE77" s="629"/>
      <c r="VRF77" s="629"/>
      <c r="VRG77" s="629"/>
      <c r="VRH77" s="629"/>
      <c r="VRI77" s="629"/>
      <c r="VRJ77" s="629"/>
      <c r="VRK77" s="629"/>
      <c r="VRL77" s="629"/>
      <c r="VRM77" s="629"/>
      <c r="VRN77" s="629"/>
      <c r="VRO77" s="629"/>
      <c r="VRP77" s="629"/>
      <c r="VRQ77" s="629"/>
      <c r="VRR77" s="629"/>
      <c r="VRS77" s="629"/>
      <c r="VRT77" s="629"/>
      <c r="VRU77" s="629"/>
      <c r="VRV77" s="629"/>
      <c r="VRW77" s="629"/>
      <c r="VRX77" s="629"/>
      <c r="VRY77" s="629"/>
      <c r="VRZ77" s="629"/>
      <c r="VSA77" s="629"/>
      <c r="VSB77" s="629"/>
      <c r="VSC77" s="629"/>
      <c r="VSD77" s="629"/>
      <c r="VSE77" s="629"/>
      <c r="VSF77" s="629"/>
      <c r="VSG77" s="629"/>
      <c r="VSH77" s="629"/>
      <c r="VSI77" s="629"/>
      <c r="VSJ77" s="629"/>
      <c r="VSK77" s="629"/>
      <c r="VSL77" s="629"/>
      <c r="VSM77" s="629"/>
      <c r="VSN77" s="629"/>
      <c r="VSO77" s="629"/>
      <c r="VSP77" s="629"/>
      <c r="VSQ77" s="629"/>
      <c r="VSR77" s="629"/>
      <c r="VSS77" s="629"/>
      <c r="VST77" s="629"/>
      <c r="VSU77" s="629"/>
      <c r="VSV77" s="629"/>
      <c r="VSW77" s="629"/>
      <c r="VSX77" s="629"/>
      <c r="VSY77" s="629"/>
      <c r="VSZ77" s="629"/>
      <c r="VTA77" s="629"/>
      <c r="VTB77" s="629"/>
      <c r="VTC77" s="629"/>
      <c r="VTD77" s="629"/>
      <c r="VTE77" s="629"/>
      <c r="VTF77" s="629"/>
      <c r="VTG77" s="629"/>
      <c r="VTH77" s="629"/>
      <c r="VTI77" s="629"/>
      <c r="VTJ77" s="629"/>
      <c r="VTK77" s="629"/>
      <c r="VTL77" s="629"/>
      <c r="VTM77" s="629"/>
      <c r="VTN77" s="629"/>
      <c r="VTO77" s="629"/>
      <c r="VTP77" s="629"/>
      <c r="VTQ77" s="629"/>
      <c r="VTR77" s="629"/>
      <c r="VTS77" s="629"/>
      <c r="VTT77" s="629"/>
      <c r="VTU77" s="629"/>
      <c r="VTV77" s="629"/>
      <c r="VTW77" s="629"/>
      <c r="VTX77" s="629"/>
      <c r="VTY77" s="629"/>
      <c r="VTZ77" s="629"/>
      <c r="VUA77" s="629"/>
      <c r="VUB77" s="629"/>
      <c r="VUC77" s="629"/>
      <c r="VUD77" s="629"/>
      <c r="VUE77" s="629"/>
      <c r="VUF77" s="629"/>
      <c r="VUG77" s="629"/>
      <c r="VUH77" s="629"/>
      <c r="VUI77" s="629"/>
      <c r="VUJ77" s="629"/>
      <c r="VUK77" s="629"/>
      <c r="VUL77" s="629"/>
      <c r="VUM77" s="629"/>
      <c r="VUN77" s="629"/>
      <c r="VUO77" s="629"/>
      <c r="VUP77" s="629"/>
      <c r="VUQ77" s="629"/>
      <c r="VUR77" s="629"/>
      <c r="VUS77" s="629"/>
      <c r="VUT77" s="629"/>
      <c r="VUU77" s="629"/>
      <c r="VUV77" s="629"/>
      <c r="VUW77" s="629"/>
      <c r="VUX77" s="629"/>
      <c r="VUY77" s="629"/>
      <c r="VUZ77" s="629"/>
      <c r="VVA77" s="629"/>
      <c r="VVB77" s="629"/>
      <c r="VVC77" s="629"/>
      <c r="VVD77" s="629"/>
      <c r="VVE77" s="629"/>
      <c r="VVF77" s="629"/>
      <c r="VVG77" s="629"/>
      <c r="VVH77" s="629"/>
      <c r="VVI77" s="629"/>
      <c r="VVJ77" s="629"/>
      <c r="VVK77" s="629"/>
      <c r="VVL77" s="629"/>
      <c r="VVM77" s="629"/>
      <c r="VVN77" s="629"/>
      <c r="VVO77" s="629"/>
      <c r="VVP77" s="629"/>
      <c r="VVQ77" s="629"/>
      <c r="VVR77" s="629"/>
      <c r="VVS77" s="629"/>
      <c r="VVT77" s="629"/>
      <c r="VVU77" s="629"/>
      <c r="VVV77" s="629"/>
      <c r="VVW77" s="629"/>
      <c r="VVX77" s="629"/>
      <c r="VVY77" s="629"/>
      <c r="VVZ77" s="629"/>
      <c r="VWA77" s="629"/>
      <c r="VWB77" s="629"/>
      <c r="VWC77" s="629"/>
      <c r="VWD77" s="629"/>
      <c r="VWE77" s="629"/>
      <c r="VWF77" s="629"/>
      <c r="VWG77" s="629"/>
      <c r="VWH77" s="629"/>
      <c r="VWI77" s="629"/>
      <c r="VWJ77" s="629"/>
      <c r="VWK77" s="629"/>
      <c r="VWL77" s="629"/>
      <c r="VWM77" s="629"/>
      <c r="VWN77" s="629"/>
      <c r="VWO77" s="629"/>
      <c r="VWP77" s="629"/>
      <c r="VWQ77" s="629"/>
      <c r="VWR77" s="629"/>
      <c r="VWS77" s="629"/>
      <c r="VWT77" s="629"/>
      <c r="VWU77" s="629"/>
      <c r="VWV77" s="629"/>
      <c r="VWW77" s="629"/>
      <c r="VWX77" s="629"/>
      <c r="VWY77" s="629"/>
      <c r="VWZ77" s="629"/>
      <c r="VXA77" s="629"/>
      <c r="VXB77" s="629"/>
      <c r="VXC77" s="629"/>
      <c r="VXD77" s="629"/>
      <c r="VXE77" s="629"/>
      <c r="VXF77" s="629"/>
      <c r="VXG77" s="629"/>
      <c r="VXH77" s="629"/>
      <c r="VXI77" s="629"/>
      <c r="VXJ77" s="629"/>
      <c r="VXK77" s="629"/>
      <c r="VXL77" s="629"/>
      <c r="VXM77" s="629"/>
      <c r="VXN77" s="629"/>
      <c r="VXO77" s="629"/>
      <c r="VXP77" s="629"/>
      <c r="VXQ77" s="629"/>
      <c r="VXR77" s="629"/>
      <c r="VXS77" s="629"/>
      <c r="VXT77" s="629"/>
      <c r="VXU77" s="629"/>
      <c r="VXV77" s="629"/>
      <c r="VXW77" s="629"/>
      <c r="VXX77" s="629"/>
      <c r="VXY77" s="629"/>
      <c r="VXZ77" s="629"/>
      <c r="VYA77" s="629"/>
      <c r="VYB77" s="629"/>
      <c r="VYC77" s="629"/>
      <c r="VYD77" s="629"/>
      <c r="VYE77" s="629"/>
      <c r="VYF77" s="629"/>
      <c r="VYG77" s="629"/>
      <c r="VYH77" s="629"/>
      <c r="VYI77" s="629"/>
      <c r="VYJ77" s="629"/>
      <c r="VYK77" s="629"/>
      <c r="VYL77" s="629"/>
      <c r="VYM77" s="629"/>
      <c r="VYN77" s="629"/>
      <c r="VYO77" s="629"/>
      <c r="VYP77" s="629"/>
      <c r="VYQ77" s="629"/>
      <c r="VYR77" s="629"/>
      <c r="VYS77" s="629"/>
      <c r="VYT77" s="629"/>
      <c r="VYU77" s="629"/>
      <c r="VYV77" s="629"/>
      <c r="VYW77" s="629"/>
      <c r="VYX77" s="629"/>
      <c r="VYY77" s="629"/>
      <c r="VYZ77" s="629"/>
      <c r="VZA77" s="629"/>
      <c r="VZB77" s="629"/>
      <c r="VZC77" s="629"/>
      <c r="VZD77" s="629"/>
      <c r="VZE77" s="629"/>
      <c r="VZF77" s="629"/>
      <c r="VZG77" s="629"/>
      <c r="VZH77" s="629"/>
      <c r="VZI77" s="629"/>
      <c r="VZJ77" s="629"/>
      <c r="VZK77" s="629"/>
      <c r="VZL77" s="629"/>
      <c r="VZM77" s="629"/>
      <c r="VZN77" s="629"/>
      <c r="VZO77" s="629"/>
      <c r="VZP77" s="629"/>
      <c r="VZQ77" s="629"/>
      <c r="VZR77" s="629"/>
      <c r="VZS77" s="629"/>
      <c r="VZT77" s="629"/>
      <c r="VZU77" s="629"/>
      <c r="VZV77" s="629"/>
      <c r="VZW77" s="629"/>
      <c r="VZX77" s="629"/>
      <c r="VZY77" s="629"/>
      <c r="VZZ77" s="629"/>
      <c r="WAA77" s="629"/>
      <c r="WAB77" s="629"/>
      <c r="WAC77" s="629"/>
      <c r="WAD77" s="629"/>
      <c r="WAE77" s="629"/>
      <c r="WAF77" s="629"/>
      <c r="WAG77" s="629"/>
      <c r="WAH77" s="629"/>
      <c r="WAI77" s="629"/>
      <c r="WAJ77" s="629"/>
      <c r="WAK77" s="629"/>
      <c r="WAL77" s="629"/>
      <c r="WAM77" s="629"/>
      <c r="WAN77" s="629"/>
      <c r="WAO77" s="629"/>
      <c r="WAP77" s="629"/>
      <c r="WAQ77" s="629"/>
      <c r="WAR77" s="629"/>
      <c r="WAS77" s="629"/>
      <c r="WAT77" s="629"/>
      <c r="WAU77" s="629"/>
      <c r="WAV77" s="629"/>
      <c r="WAW77" s="629"/>
      <c r="WAX77" s="629"/>
      <c r="WAY77" s="629"/>
      <c r="WAZ77" s="629"/>
      <c r="WBA77" s="629"/>
      <c r="WBB77" s="629"/>
      <c r="WBC77" s="629"/>
      <c r="WBD77" s="629"/>
      <c r="WBE77" s="629"/>
      <c r="WBF77" s="629"/>
      <c r="WBG77" s="629"/>
      <c r="WBH77" s="629"/>
      <c r="WBI77" s="629"/>
      <c r="WBJ77" s="629"/>
      <c r="WBK77" s="629"/>
      <c r="WBL77" s="629"/>
      <c r="WBM77" s="629"/>
      <c r="WBN77" s="629"/>
      <c r="WBO77" s="629"/>
      <c r="WBP77" s="629"/>
      <c r="WBQ77" s="629"/>
      <c r="WBR77" s="629"/>
      <c r="WBS77" s="629"/>
      <c r="WBT77" s="629"/>
      <c r="WBU77" s="629"/>
      <c r="WBV77" s="629"/>
      <c r="WBW77" s="629"/>
      <c r="WBX77" s="629"/>
      <c r="WBY77" s="629"/>
      <c r="WBZ77" s="629"/>
      <c r="WCA77" s="629"/>
      <c r="WCB77" s="629"/>
      <c r="WCC77" s="629"/>
      <c r="WCD77" s="629"/>
      <c r="WCE77" s="629"/>
      <c r="WCF77" s="629"/>
      <c r="WCG77" s="629"/>
      <c r="WCH77" s="629"/>
      <c r="WCI77" s="629"/>
      <c r="WCJ77" s="629"/>
      <c r="WCK77" s="629"/>
      <c r="WCL77" s="629"/>
      <c r="WCM77" s="629"/>
      <c r="WCN77" s="629"/>
      <c r="WCO77" s="629"/>
      <c r="WCP77" s="629"/>
      <c r="WCQ77" s="629"/>
      <c r="WCR77" s="629"/>
      <c r="WCS77" s="629"/>
      <c r="WCT77" s="629"/>
      <c r="WCU77" s="629"/>
      <c r="WCV77" s="629"/>
      <c r="WCW77" s="629"/>
      <c r="WCX77" s="629"/>
      <c r="WCY77" s="629"/>
      <c r="WCZ77" s="629"/>
      <c r="WDA77" s="629"/>
      <c r="WDB77" s="629"/>
      <c r="WDC77" s="629"/>
      <c r="WDD77" s="629"/>
      <c r="WDE77" s="629"/>
      <c r="WDF77" s="629"/>
      <c r="WDG77" s="629"/>
      <c r="WDH77" s="629"/>
      <c r="WDI77" s="629"/>
      <c r="WDJ77" s="629"/>
      <c r="WDK77" s="629"/>
      <c r="WDL77" s="629"/>
      <c r="WDM77" s="629"/>
      <c r="WDN77" s="629"/>
      <c r="WDO77" s="629"/>
      <c r="WDP77" s="629"/>
      <c r="WDQ77" s="629"/>
      <c r="WDR77" s="629"/>
      <c r="WDS77" s="629"/>
      <c r="WDT77" s="629"/>
      <c r="WDU77" s="629"/>
      <c r="WDV77" s="629"/>
      <c r="WDW77" s="629"/>
      <c r="WDX77" s="629"/>
      <c r="WDY77" s="629"/>
      <c r="WDZ77" s="629"/>
      <c r="WEA77" s="629"/>
      <c r="WEB77" s="629"/>
      <c r="WEC77" s="629"/>
      <c r="WED77" s="629"/>
      <c r="WEE77" s="629"/>
      <c r="WEF77" s="629"/>
      <c r="WEG77" s="629"/>
      <c r="WEH77" s="629"/>
      <c r="WEI77" s="629"/>
      <c r="WEJ77" s="629"/>
      <c r="WEK77" s="629"/>
      <c r="WEL77" s="629"/>
      <c r="WEM77" s="629"/>
      <c r="WEN77" s="629"/>
      <c r="WEO77" s="629"/>
      <c r="WEP77" s="629"/>
      <c r="WEQ77" s="629"/>
      <c r="WER77" s="629"/>
      <c r="WES77" s="629"/>
      <c r="WET77" s="629"/>
      <c r="WEU77" s="629"/>
      <c r="WEV77" s="629"/>
      <c r="WEW77" s="629"/>
      <c r="WEX77" s="629"/>
      <c r="WEY77" s="629"/>
      <c r="WEZ77" s="629"/>
      <c r="WFA77" s="629"/>
      <c r="WFB77" s="629"/>
      <c r="WFC77" s="629"/>
      <c r="WFD77" s="629"/>
      <c r="WFE77" s="629"/>
      <c r="WFF77" s="629"/>
      <c r="WFG77" s="629"/>
      <c r="WFH77" s="629"/>
      <c r="WFI77" s="629"/>
      <c r="WFJ77" s="629"/>
      <c r="WFK77" s="629"/>
      <c r="WFL77" s="629"/>
      <c r="WFM77" s="629"/>
      <c r="WFN77" s="629"/>
      <c r="WFO77" s="629"/>
      <c r="WFP77" s="629"/>
      <c r="WFQ77" s="629"/>
      <c r="WFR77" s="629"/>
      <c r="WFS77" s="629"/>
      <c r="WFT77" s="629"/>
      <c r="WFU77" s="629"/>
      <c r="WFV77" s="629"/>
      <c r="WFW77" s="629"/>
      <c r="WFX77" s="629"/>
      <c r="WFY77" s="629"/>
      <c r="WFZ77" s="629"/>
      <c r="WGA77" s="629"/>
      <c r="WGB77" s="629"/>
      <c r="WGC77" s="629"/>
      <c r="WGD77" s="629"/>
      <c r="WGE77" s="629"/>
      <c r="WGF77" s="629"/>
      <c r="WGG77" s="629"/>
      <c r="WGH77" s="629"/>
      <c r="WGI77" s="629"/>
      <c r="WGJ77" s="629"/>
      <c r="WGK77" s="629"/>
      <c r="WGL77" s="629"/>
      <c r="WGM77" s="629"/>
      <c r="WGN77" s="629"/>
      <c r="WGO77" s="629"/>
      <c r="WGP77" s="629"/>
      <c r="WGQ77" s="629"/>
      <c r="WGR77" s="629"/>
      <c r="WGS77" s="629"/>
      <c r="WGT77" s="629"/>
      <c r="WGU77" s="629"/>
      <c r="WGV77" s="629"/>
      <c r="WGW77" s="629"/>
      <c r="WGX77" s="629"/>
      <c r="WGY77" s="629"/>
      <c r="WGZ77" s="629"/>
      <c r="WHA77" s="629"/>
      <c r="WHB77" s="629"/>
      <c r="WHC77" s="629"/>
      <c r="WHD77" s="629"/>
      <c r="WHE77" s="629"/>
      <c r="WHF77" s="629"/>
      <c r="WHG77" s="629"/>
      <c r="WHH77" s="629"/>
      <c r="WHI77" s="629"/>
      <c r="WHJ77" s="629"/>
      <c r="WHK77" s="629"/>
      <c r="WHL77" s="629"/>
      <c r="WHM77" s="629"/>
      <c r="WHN77" s="629"/>
      <c r="WHO77" s="629"/>
      <c r="WHP77" s="629"/>
      <c r="WHQ77" s="629"/>
      <c r="WHR77" s="629"/>
      <c r="WHS77" s="629"/>
      <c r="WHT77" s="629"/>
      <c r="WHU77" s="629"/>
      <c r="WHV77" s="629"/>
      <c r="WHW77" s="629"/>
      <c r="WHX77" s="629"/>
      <c r="WHY77" s="629"/>
      <c r="WHZ77" s="629"/>
      <c r="WIA77" s="629"/>
      <c r="WIB77" s="629"/>
      <c r="WIC77" s="629"/>
      <c r="WID77" s="629"/>
      <c r="WIE77" s="629"/>
      <c r="WIF77" s="629"/>
      <c r="WIG77" s="629"/>
      <c r="WIH77" s="629"/>
      <c r="WII77" s="629"/>
      <c r="WIJ77" s="629"/>
      <c r="WIK77" s="629"/>
      <c r="WIL77" s="629"/>
      <c r="WIM77" s="629"/>
      <c r="WIN77" s="629"/>
      <c r="WIO77" s="629"/>
      <c r="WIP77" s="629"/>
      <c r="WIQ77" s="629"/>
      <c r="WIR77" s="629"/>
      <c r="WIS77" s="629"/>
      <c r="WIT77" s="629"/>
      <c r="WIU77" s="629"/>
      <c r="WIV77" s="629"/>
      <c r="WIW77" s="629"/>
      <c r="WIX77" s="629"/>
      <c r="WIY77" s="629"/>
      <c r="WIZ77" s="629"/>
      <c r="WJA77" s="629"/>
      <c r="WJB77" s="629"/>
      <c r="WJC77" s="629"/>
      <c r="WJD77" s="629"/>
      <c r="WJE77" s="629"/>
      <c r="WJF77" s="629"/>
      <c r="WJG77" s="629"/>
      <c r="WJH77" s="629"/>
      <c r="WJI77" s="629"/>
      <c r="WJJ77" s="629"/>
      <c r="WJK77" s="629"/>
      <c r="WJL77" s="629"/>
      <c r="WJM77" s="629"/>
      <c r="WJN77" s="629"/>
      <c r="WJO77" s="629"/>
      <c r="WJP77" s="629"/>
      <c r="WJQ77" s="629"/>
      <c r="WJR77" s="629"/>
      <c r="WJS77" s="629"/>
      <c r="WJT77" s="629"/>
      <c r="WJU77" s="629"/>
      <c r="WJV77" s="629"/>
      <c r="WJW77" s="629"/>
      <c r="WJX77" s="629"/>
      <c r="WJY77" s="629"/>
      <c r="WJZ77" s="629"/>
      <c r="WKA77" s="629"/>
      <c r="WKB77" s="629"/>
      <c r="WKC77" s="629"/>
      <c r="WKD77" s="629"/>
      <c r="WKE77" s="629"/>
      <c r="WKF77" s="629"/>
      <c r="WKG77" s="629"/>
      <c r="WKH77" s="629"/>
      <c r="WKI77" s="629"/>
      <c r="WKJ77" s="629"/>
      <c r="WKK77" s="629"/>
      <c r="WKL77" s="629"/>
      <c r="WKM77" s="629"/>
      <c r="WKN77" s="629"/>
      <c r="WKO77" s="629"/>
      <c r="WKP77" s="629"/>
      <c r="WKQ77" s="629"/>
      <c r="WKR77" s="629"/>
      <c r="WKS77" s="629"/>
      <c r="WKT77" s="629"/>
      <c r="WKU77" s="629"/>
      <c r="WKV77" s="629"/>
      <c r="WKW77" s="629"/>
      <c r="WKX77" s="629"/>
      <c r="WKY77" s="629"/>
      <c r="WKZ77" s="629"/>
      <c r="WLA77" s="629"/>
      <c r="WLB77" s="629"/>
      <c r="WLC77" s="629"/>
      <c r="WLD77" s="629"/>
      <c r="WLE77" s="629"/>
      <c r="WLF77" s="629"/>
      <c r="WLG77" s="629"/>
      <c r="WLH77" s="629"/>
      <c r="WLI77" s="629"/>
      <c r="WLJ77" s="629"/>
      <c r="WLK77" s="629"/>
      <c r="WLL77" s="629"/>
      <c r="WLM77" s="629"/>
      <c r="WLN77" s="629"/>
      <c r="WLO77" s="629"/>
      <c r="WLP77" s="629"/>
      <c r="WLQ77" s="629"/>
      <c r="WLR77" s="629"/>
      <c r="WLS77" s="629"/>
      <c r="WLT77" s="629"/>
      <c r="WLU77" s="629"/>
      <c r="WLV77" s="629"/>
      <c r="WLW77" s="629"/>
      <c r="WLX77" s="629"/>
      <c r="WLY77" s="629"/>
      <c r="WLZ77" s="629"/>
      <c r="WMA77" s="629"/>
      <c r="WMB77" s="629"/>
      <c r="WMC77" s="629"/>
      <c r="WMD77" s="629"/>
      <c r="WME77" s="629"/>
      <c r="WMF77" s="629"/>
      <c r="WMG77" s="629"/>
      <c r="WMH77" s="629"/>
      <c r="WMI77" s="629"/>
      <c r="WMJ77" s="629"/>
      <c r="WMK77" s="629"/>
      <c r="WML77" s="629"/>
      <c r="WMM77" s="629"/>
      <c r="WMN77" s="629"/>
      <c r="WMO77" s="629"/>
      <c r="WMP77" s="629"/>
      <c r="WMQ77" s="629"/>
      <c r="WMR77" s="629"/>
      <c r="WMS77" s="629"/>
      <c r="WMT77" s="629"/>
      <c r="WMU77" s="629"/>
      <c r="WMV77" s="629"/>
      <c r="WMW77" s="629"/>
      <c r="WMX77" s="629"/>
      <c r="WMY77" s="629"/>
      <c r="WMZ77" s="629"/>
      <c r="WNA77" s="629"/>
      <c r="WNB77" s="629"/>
      <c r="WNC77" s="629"/>
      <c r="WND77" s="629"/>
      <c r="WNE77" s="629"/>
      <c r="WNF77" s="629"/>
      <c r="WNG77" s="629"/>
      <c r="WNH77" s="629"/>
      <c r="WNI77" s="629"/>
      <c r="WNJ77" s="629"/>
      <c r="WNK77" s="629"/>
      <c r="WNL77" s="629"/>
      <c r="WNM77" s="629"/>
      <c r="WNN77" s="629"/>
      <c r="WNO77" s="629"/>
      <c r="WNP77" s="629"/>
      <c r="WNQ77" s="629"/>
      <c r="WNR77" s="629"/>
      <c r="WNS77" s="629"/>
      <c r="WNT77" s="629"/>
      <c r="WNU77" s="629"/>
      <c r="WNV77" s="629"/>
      <c r="WNW77" s="629"/>
      <c r="WNX77" s="629"/>
      <c r="WNY77" s="629"/>
      <c r="WNZ77" s="629"/>
      <c r="WOA77" s="629"/>
      <c r="WOB77" s="629"/>
      <c r="WOC77" s="629"/>
      <c r="WOD77" s="629"/>
      <c r="WOE77" s="629"/>
      <c r="WOF77" s="629"/>
      <c r="WOG77" s="629"/>
      <c r="WOH77" s="629"/>
      <c r="WOI77" s="629"/>
      <c r="WOJ77" s="629"/>
      <c r="WOK77" s="629"/>
      <c r="WOL77" s="629"/>
      <c r="WOM77" s="629"/>
      <c r="WON77" s="629"/>
      <c r="WOO77" s="629"/>
      <c r="WOP77" s="629"/>
      <c r="WOQ77" s="629"/>
      <c r="WOR77" s="629"/>
      <c r="WOS77" s="629"/>
      <c r="WOT77" s="629"/>
      <c r="WOU77" s="629"/>
      <c r="WOV77" s="629"/>
      <c r="WOW77" s="629"/>
      <c r="WOX77" s="629"/>
      <c r="WOY77" s="629"/>
      <c r="WOZ77" s="629"/>
      <c r="WPA77" s="629"/>
      <c r="WPB77" s="629"/>
      <c r="WPC77" s="629"/>
      <c r="WPD77" s="629"/>
      <c r="WPE77" s="629"/>
      <c r="WPF77" s="629"/>
      <c r="WPG77" s="629"/>
      <c r="WPH77" s="629"/>
      <c r="WPI77" s="629"/>
      <c r="WPJ77" s="629"/>
      <c r="WPK77" s="629"/>
      <c r="WPL77" s="629"/>
      <c r="WPM77" s="629"/>
      <c r="WPN77" s="629"/>
      <c r="WPO77" s="629"/>
      <c r="WPP77" s="629"/>
      <c r="WPQ77" s="629"/>
      <c r="WPR77" s="629"/>
      <c r="WPS77" s="629"/>
      <c r="WPT77" s="629"/>
      <c r="WPU77" s="629"/>
      <c r="WPV77" s="629"/>
      <c r="WPW77" s="629"/>
      <c r="WPX77" s="629"/>
      <c r="WPY77" s="629"/>
      <c r="WPZ77" s="629"/>
      <c r="WQA77" s="629"/>
      <c r="WQB77" s="629"/>
      <c r="WQC77" s="629"/>
      <c r="WQD77" s="629"/>
      <c r="WQE77" s="629"/>
      <c r="WQF77" s="629"/>
      <c r="WQG77" s="629"/>
      <c r="WQH77" s="629"/>
      <c r="WQI77" s="629"/>
      <c r="WQJ77" s="629"/>
      <c r="WQK77" s="629"/>
      <c r="WQL77" s="629"/>
      <c r="WQM77" s="629"/>
      <c r="WQN77" s="629"/>
      <c r="WQO77" s="629"/>
      <c r="WQP77" s="629"/>
      <c r="WQQ77" s="629"/>
      <c r="WQR77" s="629"/>
      <c r="WQS77" s="629"/>
      <c r="WQT77" s="629"/>
      <c r="WQU77" s="629"/>
      <c r="WQV77" s="629"/>
      <c r="WQW77" s="629"/>
      <c r="WQX77" s="629"/>
      <c r="WQY77" s="629"/>
      <c r="WQZ77" s="629"/>
      <c r="WRA77" s="629"/>
      <c r="WRB77" s="629"/>
      <c r="WRC77" s="629"/>
      <c r="WRD77" s="629"/>
      <c r="WRE77" s="629"/>
      <c r="WRF77" s="629"/>
      <c r="WRG77" s="629"/>
      <c r="WRH77" s="629"/>
      <c r="WRI77" s="629"/>
      <c r="WRJ77" s="629"/>
      <c r="WRK77" s="629"/>
      <c r="WRL77" s="629"/>
      <c r="WRM77" s="629"/>
      <c r="WRN77" s="629"/>
      <c r="WRO77" s="629"/>
      <c r="WRP77" s="629"/>
      <c r="WRQ77" s="629"/>
      <c r="WRR77" s="629"/>
      <c r="WRS77" s="629"/>
      <c r="WRT77" s="629"/>
      <c r="WRU77" s="629"/>
      <c r="WRV77" s="629"/>
      <c r="WRW77" s="629"/>
      <c r="WRX77" s="629"/>
      <c r="WRY77" s="629"/>
      <c r="WRZ77" s="629"/>
      <c r="WSA77" s="629"/>
      <c r="WSB77" s="629"/>
      <c r="WSC77" s="629"/>
      <c r="WSD77" s="629"/>
      <c r="WSE77" s="629"/>
      <c r="WSF77" s="629"/>
      <c r="WSG77" s="629"/>
      <c r="WSH77" s="629"/>
      <c r="WSI77" s="629"/>
      <c r="WSJ77" s="629"/>
      <c r="WSK77" s="629"/>
      <c r="WSL77" s="629"/>
      <c r="WSM77" s="629"/>
      <c r="WSN77" s="629"/>
      <c r="WSO77" s="629"/>
      <c r="WSP77" s="629"/>
      <c r="WSQ77" s="629"/>
      <c r="WSR77" s="629"/>
      <c r="WSS77" s="629"/>
      <c r="WST77" s="629"/>
      <c r="WSU77" s="629"/>
      <c r="WSV77" s="629"/>
      <c r="WSW77" s="629"/>
      <c r="WSX77" s="629"/>
      <c r="WSY77" s="629"/>
      <c r="WSZ77" s="629"/>
      <c r="WTA77" s="629"/>
      <c r="WTB77" s="629"/>
      <c r="WTC77" s="629"/>
      <c r="WTD77" s="629"/>
      <c r="WTE77" s="629"/>
      <c r="WTF77" s="629"/>
      <c r="WTG77" s="629"/>
      <c r="WTH77" s="629"/>
      <c r="WTI77" s="629"/>
      <c r="WTJ77" s="629"/>
      <c r="WTK77" s="629"/>
      <c r="WTL77" s="629"/>
      <c r="WTM77" s="629"/>
      <c r="WTN77" s="629"/>
      <c r="WTO77" s="629"/>
      <c r="WTP77" s="629"/>
      <c r="WTQ77" s="629"/>
      <c r="WTR77" s="629"/>
      <c r="WTS77" s="629"/>
      <c r="WTT77" s="629"/>
      <c r="WTU77" s="629"/>
      <c r="WTV77" s="629"/>
      <c r="WTW77" s="629"/>
      <c r="WTX77" s="629"/>
      <c r="WTY77" s="629"/>
      <c r="WTZ77" s="629"/>
      <c r="WUA77" s="629"/>
      <c r="WUB77" s="629"/>
      <c r="WUC77" s="629"/>
      <c r="WUD77" s="629"/>
      <c r="WUE77" s="629"/>
      <c r="WUF77" s="629"/>
      <c r="WUG77" s="629"/>
      <c r="WUH77" s="629"/>
      <c r="WUI77" s="629"/>
      <c r="WUJ77" s="629"/>
      <c r="WUK77" s="629"/>
      <c r="WUL77" s="629"/>
      <c r="WUM77" s="629"/>
      <c r="WUN77" s="629"/>
      <c r="WUO77" s="629"/>
      <c r="WUP77" s="629"/>
      <c r="WUQ77" s="629"/>
      <c r="WUR77" s="629"/>
      <c r="WUS77" s="629"/>
      <c r="WUT77" s="629"/>
      <c r="WUU77" s="629"/>
      <c r="WUV77" s="629"/>
      <c r="WUW77" s="629"/>
      <c r="WUX77" s="629"/>
      <c r="WUY77" s="629"/>
      <c r="WUZ77" s="629"/>
      <c r="WVA77" s="629"/>
      <c r="WVB77" s="629"/>
      <c r="WVC77" s="629"/>
      <c r="WVD77" s="629"/>
      <c r="WVE77" s="629"/>
      <c r="WVF77" s="629"/>
      <c r="WVG77" s="629"/>
      <c r="WVH77" s="629"/>
      <c r="WVI77" s="629"/>
      <c r="WVJ77" s="629"/>
      <c r="WVK77" s="629"/>
      <c r="WVL77" s="629"/>
      <c r="WVM77" s="629"/>
      <c r="WVN77" s="629"/>
      <c r="WVO77" s="629"/>
      <c r="WVP77" s="629"/>
      <c r="WVQ77" s="629"/>
      <c r="WVR77" s="629"/>
      <c r="WVS77" s="629"/>
      <c r="WVT77" s="629"/>
      <c r="WVU77" s="629"/>
      <c r="WVV77" s="629"/>
      <c r="WVW77" s="629"/>
      <c r="WVX77" s="629"/>
      <c r="WVY77" s="629"/>
      <c r="WVZ77" s="629"/>
      <c r="WWA77" s="629"/>
      <c r="WWB77" s="629"/>
      <c r="WWC77" s="629"/>
      <c r="WWD77" s="629"/>
      <c r="WWE77" s="629"/>
      <c r="WWF77" s="629"/>
      <c r="WWG77" s="629"/>
      <c r="WWH77" s="629"/>
      <c r="WWI77" s="629"/>
      <c r="WWJ77" s="629"/>
      <c r="WWK77" s="629"/>
      <c r="WWL77" s="629"/>
      <c r="WWM77" s="629"/>
      <c r="WWN77" s="629"/>
      <c r="WWO77" s="629"/>
      <c r="WWP77" s="629"/>
      <c r="WWQ77" s="629"/>
      <c r="WWR77" s="629"/>
      <c r="WWS77" s="629"/>
      <c r="WWT77" s="629"/>
      <c r="WWU77" s="629"/>
      <c r="WWV77" s="629"/>
      <c r="WWW77" s="629"/>
      <c r="WWX77" s="629"/>
      <c r="WWY77" s="629"/>
      <c r="WWZ77" s="629"/>
      <c r="WXA77" s="629"/>
      <c r="WXB77" s="629"/>
      <c r="WXC77" s="629"/>
      <c r="WXD77" s="629"/>
      <c r="WXE77" s="629"/>
      <c r="WXF77" s="629"/>
      <c r="WXG77" s="629"/>
      <c r="WXH77" s="629"/>
      <c r="WXI77" s="629"/>
      <c r="WXJ77" s="629"/>
      <c r="WXK77" s="629"/>
      <c r="WXL77" s="629"/>
      <c r="WXM77" s="629"/>
      <c r="WXN77" s="629"/>
      <c r="WXO77" s="629"/>
      <c r="WXP77" s="629"/>
      <c r="WXQ77" s="629"/>
      <c r="WXR77" s="629"/>
      <c r="WXS77" s="629"/>
      <c r="WXT77" s="629"/>
      <c r="WXU77" s="629"/>
      <c r="WXV77" s="629"/>
      <c r="WXW77" s="629"/>
      <c r="WXX77" s="629"/>
      <c r="WXY77" s="629"/>
      <c r="WXZ77" s="629"/>
      <c r="WYA77" s="629"/>
      <c r="WYB77" s="629"/>
      <c r="WYC77" s="629"/>
      <c r="WYD77" s="629"/>
      <c r="WYE77" s="629"/>
      <c r="WYF77" s="629"/>
      <c r="WYG77" s="629"/>
      <c r="WYH77" s="629"/>
      <c r="WYI77" s="629"/>
      <c r="WYJ77" s="629"/>
      <c r="WYK77" s="629"/>
      <c r="WYL77" s="629"/>
      <c r="WYM77" s="629"/>
      <c r="WYN77" s="629"/>
      <c r="WYO77" s="629"/>
      <c r="WYP77" s="629"/>
      <c r="WYQ77" s="629"/>
      <c r="WYR77" s="629"/>
      <c r="WYS77" s="629"/>
      <c r="WYT77" s="629"/>
      <c r="WYU77" s="629"/>
      <c r="WYV77" s="629"/>
      <c r="WYW77" s="629"/>
      <c r="WYX77" s="629"/>
      <c r="WYY77" s="629"/>
      <c r="WYZ77" s="629"/>
      <c r="WZA77" s="629"/>
      <c r="WZB77" s="629"/>
      <c r="WZC77" s="629"/>
      <c r="WZD77" s="629"/>
      <c r="WZE77" s="629"/>
      <c r="WZF77" s="629"/>
      <c r="WZG77" s="629"/>
      <c r="WZH77" s="629"/>
      <c r="WZI77" s="629"/>
      <c r="WZJ77" s="629"/>
      <c r="WZK77" s="629"/>
      <c r="WZL77" s="629"/>
      <c r="WZM77" s="629"/>
      <c r="WZN77" s="629"/>
      <c r="WZO77" s="629"/>
      <c r="WZP77" s="629"/>
      <c r="WZQ77" s="629"/>
      <c r="WZR77" s="629"/>
      <c r="WZS77" s="629"/>
      <c r="WZT77" s="629"/>
      <c r="WZU77" s="629"/>
      <c r="WZV77" s="629"/>
      <c r="WZW77" s="629"/>
      <c r="WZX77" s="629"/>
      <c r="WZY77" s="629"/>
      <c r="WZZ77" s="629"/>
      <c r="XAA77" s="629"/>
      <c r="XAB77" s="629"/>
      <c r="XAC77" s="629"/>
      <c r="XAD77" s="629"/>
      <c r="XAE77" s="629"/>
      <c r="XAF77" s="629"/>
      <c r="XAG77" s="629"/>
      <c r="XAH77" s="629"/>
      <c r="XAI77" s="629"/>
      <c r="XAJ77" s="629"/>
      <c r="XAK77" s="629"/>
      <c r="XAL77" s="629"/>
      <c r="XAM77" s="629"/>
      <c r="XAN77" s="629"/>
      <c r="XAO77" s="629"/>
      <c r="XAP77" s="629"/>
      <c r="XAQ77" s="629"/>
      <c r="XAR77" s="629"/>
      <c r="XAS77" s="629"/>
      <c r="XAT77" s="629"/>
      <c r="XAU77" s="629"/>
      <c r="XAV77" s="629"/>
      <c r="XAW77" s="629"/>
      <c r="XAX77" s="629"/>
      <c r="XAY77" s="629"/>
      <c r="XAZ77" s="629"/>
      <c r="XBA77" s="629"/>
      <c r="XBB77" s="629"/>
      <c r="XBC77" s="629"/>
      <c r="XBD77" s="629"/>
      <c r="XBE77" s="629"/>
      <c r="XBF77" s="629"/>
      <c r="XBG77" s="629"/>
      <c r="XBH77" s="629"/>
      <c r="XBI77" s="629"/>
      <c r="XBJ77" s="629"/>
      <c r="XBK77" s="629"/>
      <c r="XBL77" s="629"/>
      <c r="XBM77" s="629"/>
      <c r="XBN77" s="629"/>
      <c r="XBO77" s="629"/>
      <c r="XBP77" s="629"/>
      <c r="XBQ77" s="629"/>
      <c r="XBR77" s="629"/>
      <c r="XBS77" s="629"/>
      <c r="XBT77" s="629"/>
      <c r="XBU77" s="629"/>
      <c r="XBV77" s="629"/>
      <c r="XBW77" s="629"/>
      <c r="XBX77" s="629"/>
      <c r="XBY77" s="629"/>
      <c r="XBZ77" s="629"/>
      <c r="XCA77" s="629"/>
      <c r="XCB77" s="629"/>
      <c r="XCC77" s="629"/>
      <c r="XCD77" s="629"/>
      <c r="XCE77" s="629"/>
      <c r="XCF77" s="629"/>
      <c r="XCG77" s="629"/>
      <c r="XCH77" s="629"/>
      <c r="XCI77" s="629"/>
      <c r="XCJ77" s="629"/>
      <c r="XCK77" s="629"/>
      <c r="XCL77" s="629"/>
      <c r="XCM77" s="629"/>
      <c r="XCN77" s="629"/>
      <c r="XCO77" s="629"/>
      <c r="XCP77" s="629"/>
      <c r="XCQ77" s="629"/>
      <c r="XCR77" s="629"/>
      <c r="XCS77" s="629"/>
      <c r="XCT77" s="629"/>
      <c r="XCU77" s="629"/>
      <c r="XCV77" s="629"/>
      <c r="XCW77" s="629"/>
      <c r="XCX77" s="629"/>
      <c r="XCY77" s="629"/>
      <c r="XCZ77" s="629"/>
      <c r="XDA77" s="629"/>
      <c r="XDB77" s="629"/>
      <c r="XDC77" s="629"/>
      <c r="XDD77" s="629"/>
      <c r="XDE77" s="629"/>
      <c r="XDF77" s="629"/>
      <c r="XDG77" s="629"/>
      <c r="XDH77" s="629"/>
      <c r="XDI77" s="629"/>
      <c r="XDJ77" s="629"/>
      <c r="XDK77" s="629"/>
      <c r="XDL77" s="629"/>
      <c r="XDM77" s="629"/>
      <c r="XDN77" s="629"/>
      <c r="XDO77" s="629"/>
      <c r="XDP77" s="629"/>
      <c r="XDQ77" s="629"/>
      <c r="XDR77" s="629"/>
      <c r="XDS77" s="629"/>
      <c r="XDT77" s="629"/>
      <c r="XDU77" s="629"/>
      <c r="XDV77" s="629"/>
      <c r="XDW77" s="629"/>
      <c r="XDX77" s="629"/>
      <c r="XDY77" s="629"/>
      <c r="XDZ77" s="629"/>
      <c r="XEA77" s="629"/>
      <c r="XEB77" s="629"/>
      <c r="XEC77" s="629"/>
      <c r="XED77" s="629"/>
      <c r="XEE77" s="629"/>
      <c r="XEF77" s="629"/>
      <c r="XEG77" s="629"/>
      <c r="XEH77" s="629"/>
      <c r="XEI77" s="629"/>
      <c r="XEJ77" s="629"/>
      <c r="XEK77" s="629"/>
      <c r="XEL77" s="629"/>
      <c r="XEM77" s="629"/>
      <c r="XEN77" s="629"/>
      <c r="XEO77" s="629"/>
      <c r="XEP77" s="629"/>
      <c r="XEQ77" s="629"/>
      <c r="XER77" s="629"/>
      <c r="XES77" s="629"/>
      <c r="XET77" s="629"/>
      <c r="XEU77" s="629"/>
      <c r="XEV77" s="629"/>
      <c r="XEW77" s="629"/>
      <c r="XEX77" s="629"/>
      <c r="XEY77" s="629"/>
      <c r="XEZ77" s="629"/>
      <c r="XFA77" s="629"/>
      <c r="XFB77" s="629"/>
      <c r="XFC77" s="629"/>
      <c r="XFD77" s="629"/>
    </row>
    <row r="78" spans="1:16384" x14ac:dyDescent="0.2">
      <c r="A78" s="629" t="str">
        <f>A3</f>
        <v>COMPARISON OF ELECTRIC UTILITY ACTIVITY</v>
      </c>
      <c r="B78" s="629"/>
      <c r="C78" s="629"/>
      <c r="D78" s="629"/>
      <c r="E78" s="629"/>
      <c r="F78" s="629"/>
      <c r="G78" s="629"/>
      <c r="H78" s="629"/>
      <c r="I78" s="629"/>
      <c r="J78" s="629"/>
      <c r="K78" s="629"/>
      <c r="L78" s="629"/>
      <c r="M78" s="629"/>
      <c r="N78" s="629"/>
      <c r="O78" s="629"/>
      <c r="P78" s="629"/>
    </row>
    <row r="79" spans="1:16384" x14ac:dyDescent="0.2">
      <c r="A79" s="629" t="str">
        <f>A4</f>
        <v>BASE YEAR FOR THE 12 MONTHS ENDED AUGUST 31, 2025</v>
      </c>
      <c r="B79" s="629"/>
      <c r="C79" s="629"/>
      <c r="D79" s="629"/>
      <c r="E79" s="629"/>
      <c r="F79" s="629"/>
      <c r="G79" s="629"/>
      <c r="H79" s="629"/>
      <c r="I79" s="629"/>
      <c r="J79" s="629"/>
      <c r="K79" s="629"/>
      <c r="L79" s="629"/>
      <c r="M79" s="629"/>
      <c r="N79" s="629"/>
      <c r="O79" s="629"/>
      <c r="P79" s="629"/>
    </row>
    <row r="80" spans="1:16384" x14ac:dyDescent="0.2">
      <c r="A80" s="81" t="s">
        <v>8</v>
      </c>
      <c r="P80" s="82" t="s">
        <v>103</v>
      </c>
    </row>
    <row r="81" spans="1:16" x14ac:dyDescent="0.2">
      <c r="A81" s="81" t="str">
        <f>'Rate Case Constants'!$C$31</f>
        <v>TYPE OF FILING: __X__ ORIGINAL  _____ UPDATED  _____ REVISED</v>
      </c>
      <c r="P81" s="82" t="s">
        <v>821</v>
      </c>
    </row>
    <row r="82" spans="1:16" x14ac:dyDescent="0.2">
      <c r="A82" s="81" t="s">
        <v>9</v>
      </c>
      <c r="P82" s="82" t="str">
        <f>'Rate Case Constants'!$C$36</f>
        <v>WITNESS:   A. M. FACKLER</v>
      </c>
    </row>
    <row r="83" spans="1:16" x14ac:dyDescent="0.2">
      <c r="A83" s="83" t="s">
        <v>4</v>
      </c>
      <c r="B83" s="83" t="s">
        <v>6</v>
      </c>
      <c r="C83" s="84"/>
      <c r="D83" s="83" t="s">
        <v>1</v>
      </c>
      <c r="E83" s="83" t="s">
        <v>1</v>
      </c>
      <c r="F83" s="83" t="s">
        <v>1</v>
      </c>
      <c r="G83" s="83" t="s">
        <v>1</v>
      </c>
      <c r="H83" s="83" t="s">
        <v>1</v>
      </c>
      <c r="I83" s="83" t="s">
        <v>1</v>
      </c>
      <c r="J83" s="83" t="s">
        <v>2</v>
      </c>
      <c r="K83" s="83" t="s">
        <v>2</v>
      </c>
      <c r="L83" s="83" t="s">
        <v>2</v>
      </c>
      <c r="M83" s="83" t="s">
        <v>2</v>
      </c>
      <c r="N83" s="83" t="s">
        <v>2</v>
      </c>
      <c r="O83" s="83" t="s">
        <v>2</v>
      </c>
      <c r="P83" s="84"/>
    </row>
    <row r="84" spans="1:16" x14ac:dyDescent="0.2">
      <c r="A84" s="85" t="s">
        <v>5</v>
      </c>
      <c r="B84" s="85" t="s">
        <v>5</v>
      </c>
      <c r="C84" s="86" t="s">
        <v>7</v>
      </c>
      <c r="D84" s="87">
        <f t="shared" ref="D84:O84" si="6">D9</f>
        <v>45536</v>
      </c>
      <c r="E84" s="87">
        <f t="shared" si="6"/>
        <v>45566</v>
      </c>
      <c r="F84" s="87">
        <f t="shared" si="6"/>
        <v>45597</v>
      </c>
      <c r="G84" s="87">
        <f t="shared" si="6"/>
        <v>45627</v>
      </c>
      <c r="H84" s="87">
        <f t="shared" si="6"/>
        <v>45658</v>
      </c>
      <c r="I84" s="87">
        <f t="shared" si="6"/>
        <v>45689</v>
      </c>
      <c r="J84" s="87">
        <f t="shared" si="6"/>
        <v>45717</v>
      </c>
      <c r="K84" s="87">
        <f t="shared" si="6"/>
        <v>45748</v>
      </c>
      <c r="L84" s="87">
        <f t="shared" si="6"/>
        <v>45778</v>
      </c>
      <c r="M84" s="87">
        <f t="shared" si="6"/>
        <v>45809</v>
      </c>
      <c r="N84" s="87">
        <f t="shared" si="6"/>
        <v>45839</v>
      </c>
      <c r="O84" s="87">
        <f t="shared" si="6"/>
        <v>45870</v>
      </c>
      <c r="P84" s="88" t="s">
        <v>3</v>
      </c>
    </row>
    <row r="85" spans="1:16" x14ac:dyDescent="0.2">
      <c r="A85" s="375"/>
      <c r="B85" s="375"/>
      <c r="D85" s="417"/>
      <c r="E85" s="417"/>
      <c r="F85" s="417"/>
      <c r="G85" s="417"/>
      <c r="H85" s="417"/>
      <c r="I85" s="417"/>
      <c r="J85" s="417"/>
      <c r="K85" s="417"/>
      <c r="L85" s="417"/>
      <c r="M85" s="417"/>
      <c r="N85" s="417"/>
      <c r="O85" s="417"/>
      <c r="P85" s="82"/>
    </row>
    <row r="86" spans="1:16" x14ac:dyDescent="0.2">
      <c r="A86" s="375">
        <f>A75+1</f>
        <v>66</v>
      </c>
      <c r="B86" s="375">
        <v>568</v>
      </c>
      <c r="C86" s="81" t="s">
        <v>55</v>
      </c>
      <c r="D86" s="415">
        <f>SUMIFS('IS E'!D$8:D$535,'IS E'!$A$8:$A$535,'SCH C-2.2 B'!$B86)*1</f>
        <v>0</v>
      </c>
      <c r="E86" s="415">
        <f>SUMIFS('IS E'!E$8:E$535,'IS E'!$A$8:$A$535,'SCH C-2.2 B'!$B86)*1</f>
        <v>0</v>
      </c>
      <c r="F86" s="415">
        <f>SUMIFS('IS E'!F$8:F$535,'IS E'!$A$8:$A$535,'SCH C-2.2 B'!$B86)*1</f>
        <v>0</v>
      </c>
      <c r="G86" s="415">
        <f>SUMIFS('IS E'!G$8:G$535,'IS E'!$A$8:$A$535,'SCH C-2.2 B'!$B86)*1</f>
        <v>0</v>
      </c>
      <c r="H86" s="415">
        <f>SUMIFS('IS E'!H$8:H$535,'IS E'!$A$8:$A$535,'SCH C-2.2 B'!$B86)*1</f>
        <v>0</v>
      </c>
      <c r="I86" s="415">
        <f>SUMIFS('IS E'!I$8:I$535,'IS E'!$A$8:$A$535,'SCH C-2.2 B'!$B86)*1</f>
        <v>0</v>
      </c>
      <c r="J86" s="415">
        <f>SUMIFS('IS E'!J$8:J$535,'IS E'!$A$8:$A$535,'SCH C-2.2 B'!$B86)*1</f>
        <v>0</v>
      </c>
      <c r="K86" s="415">
        <f>SUMIFS('IS E'!K$8:K$535,'IS E'!$A$8:$A$535,'SCH C-2.2 B'!$B86)*1</f>
        <v>0</v>
      </c>
      <c r="L86" s="415">
        <f>SUMIFS('IS E'!L$8:L$535,'IS E'!$A$8:$A$535,'SCH C-2.2 B'!$B86)*1</f>
        <v>0</v>
      </c>
      <c r="M86" s="415">
        <f>SUMIFS('IS E'!M$8:M$535,'IS E'!$A$8:$A$535,'SCH C-2.2 B'!$B86)*1</f>
        <v>0</v>
      </c>
      <c r="N86" s="415">
        <f>SUMIFS('IS E'!N$8:N$535,'IS E'!$A$8:$A$535,'SCH C-2.2 B'!$B86)*1</f>
        <v>0</v>
      </c>
      <c r="O86" s="415">
        <f>SUMIFS('IS E'!O$8:O$535,'IS E'!$A$8:$A$535,'SCH C-2.2 B'!$B86)*1</f>
        <v>0</v>
      </c>
      <c r="P86" s="418">
        <f>SUM(D86:O86)</f>
        <v>0</v>
      </c>
    </row>
    <row r="87" spans="1:16" x14ac:dyDescent="0.2">
      <c r="A87" s="375">
        <f t="shared" ref="A87:A92" si="7">A86+1</f>
        <v>67</v>
      </c>
      <c r="B87" s="375">
        <v>569</v>
      </c>
      <c r="C87" s="81" t="s">
        <v>27</v>
      </c>
      <c r="D87" s="415">
        <f>SUMIFS('IS E'!D$8:D$535,'IS E'!$A$8:$A$535,'SCH C-2.2 B'!$B87)*1</f>
        <v>67933.059999999983</v>
      </c>
      <c r="E87" s="415">
        <f>SUMIFS('IS E'!E$8:E$535,'IS E'!$A$8:$A$535,'SCH C-2.2 B'!$B87)*1</f>
        <v>51960.840000000004</v>
      </c>
      <c r="F87" s="415">
        <f>SUMIFS('IS E'!F$8:F$535,'IS E'!$A$8:$A$535,'SCH C-2.2 B'!$B87)*1</f>
        <v>90466.2</v>
      </c>
      <c r="G87" s="415">
        <f>SUMIFS('IS E'!G$8:G$535,'IS E'!$A$8:$A$535,'SCH C-2.2 B'!$B87)*1</f>
        <v>128492.39</v>
      </c>
      <c r="H87" s="415">
        <f>SUMIFS('IS E'!H$8:H$535,'IS E'!$A$8:$A$535,'SCH C-2.2 B'!$B87)*1</f>
        <v>77002.080000000002</v>
      </c>
      <c r="I87" s="415">
        <f>SUMIFS('IS E'!I$8:I$535,'IS E'!$A$8:$A$535,'SCH C-2.2 B'!$B87)*1</f>
        <v>47128.499999999993</v>
      </c>
      <c r="J87" s="415">
        <f>SUMIFS('IS E'!J$8:J$535,'IS E'!$A$8:$A$535,'SCH C-2.2 B'!$B87)*1</f>
        <v>54814.390000000007</v>
      </c>
      <c r="K87" s="415">
        <f>SUMIFS('IS E'!K$8:K$535,'IS E'!$A$8:$A$535,'SCH C-2.2 B'!$B87)*1</f>
        <v>56055.33</v>
      </c>
      <c r="L87" s="415">
        <f>SUMIFS('IS E'!L$8:L$535,'IS E'!$A$8:$A$535,'SCH C-2.2 B'!$B87)*1</f>
        <v>71771.01999999999</v>
      </c>
      <c r="M87" s="415">
        <f>SUMIFS('IS E'!M$8:M$535,'IS E'!$A$8:$A$535,'SCH C-2.2 B'!$B87)*1</f>
        <v>58682.85</v>
      </c>
      <c r="N87" s="415">
        <f>SUMIFS('IS E'!N$8:N$535,'IS E'!$A$8:$A$535,'SCH C-2.2 B'!$B87)*1</f>
        <v>78543.87</v>
      </c>
      <c r="O87" s="415">
        <f>SUMIFS('IS E'!O$8:O$535,'IS E'!$A$8:$A$535,'SCH C-2.2 B'!$B87)*1</f>
        <v>54887.19</v>
      </c>
      <c r="P87" s="418">
        <f>SUM(D87:O87)</f>
        <v>837737.72</v>
      </c>
    </row>
    <row r="88" spans="1:16" x14ac:dyDescent="0.2">
      <c r="A88" s="375">
        <f t="shared" si="7"/>
        <v>68</v>
      </c>
      <c r="B88" s="375">
        <v>570</v>
      </c>
      <c r="C88" s="81" t="s">
        <v>56</v>
      </c>
      <c r="D88" s="415">
        <f>SUMIFS('IS E'!D$8:D$535,'IS E'!$A$8:$A$535,'SCH C-2.2 B'!$B88)*1</f>
        <v>53559.140000000014</v>
      </c>
      <c r="E88" s="415">
        <f>SUMIFS('IS E'!E$8:E$535,'IS E'!$A$8:$A$535,'SCH C-2.2 B'!$B88)*1</f>
        <v>71165.829999999973</v>
      </c>
      <c r="F88" s="415">
        <f>SUMIFS('IS E'!F$8:F$535,'IS E'!$A$8:$A$535,'SCH C-2.2 B'!$B88)*1</f>
        <v>69848.459999999977</v>
      </c>
      <c r="G88" s="415">
        <f>SUMIFS('IS E'!G$8:G$535,'IS E'!$A$8:$A$535,'SCH C-2.2 B'!$B88)*1</f>
        <v>95879.869999999966</v>
      </c>
      <c r="H88" s="415">
        <f>SUMIFS('IS E'!H$8:H$535,'IS E'!$A$8:$A$535,'SCH C-2.2 B'!$B88)*1</f>
        <v>102832.68</v>
      </c>
      <c r="I88" s="415">
        <f>SUMIFS('IS E'!I$8:I$535,'IS E'!$A$8:$A$535,'SCH C-2.2 B'!$B88)*1</f>
        <v>34256.349999999991</v>
      </c>
      <c r="J88" s="415">
        <f>SUMIFS('IS E'!J$8:J$535,'IS E'!$A$8:$A$535,'SCH C-2.2 B'!$B88)*1</f>
        <v>96496.060000000012</v>
      </c>
      <c r="K88" s="415">
        <f>SUMIFS('IS E'!K$8:K$535,'IS E'!$A$8:$A$535,'SCH C-2.2 B'!$B88)*1</f>
        <v>53313.479999999996</v>
      </c>
      <c r="L88" s="415">
        <f>SUMIFS('IS E'!L$8:L$535,'IS E'!$A$8:$A$535,'SCH C-2.2 B'!$B88)*1</f>
        <v>94592.079999999987</v>
      </c>
      <c r="M88" s="415">
        <f>SUMIFS('IS E'!M$8:M$535,'IS E'!$A$8:$A$535,'SCH C-2.2 B'!$B88)*1</f>
        <v>92646.450000000012</v>
      </c>
      <c r="N88" s="415">
        <f>SUMIFS('IS E'!N$8:N$535,'IS E'!$A$8:$A$535,'SCH C-2.2 B'!$B88)*1</f>
        <v>96229.5</v>
      </c>
      <c r="O88" s="415">
        <f>SUMIFS('IS E'!O$8:O$535,'IS E'!$A$8:$A$535,'SCH C-2.2 B'!$B88)*1</f>
        <v>94737.709999999992</v>
      </c>
      <c r="P88" s="418">
        <f>SUM(D88:O88)</f>
        <v>955557.60999999987</v>
      </c>
    </row>
    <row r="89" spans="1:16" x14ac:dyDescent="0.2">
      <c r="A89" s="375">
        <f t="shared" si="7"/>
        <v>69</v>
      </c>
      <c r="B89" s="375">
        <v>571</v>
      </c>
      <c r="C89" s="81" t="s">
        <v>57</v>
      </c>
      <c r="D89" s="415">
        <f>SUMIFS('IS E'!D$8:D$535,'IS E'!$A$8:$A$535,'SCH C-2.2 B'!$B89)*1</f>
        <v>147676.67000000004</v>
      </c>
      <c r="E89" s="415">
        <f>SUMIFS('IS E'!E$8:E$535,'IS E'!$A$8:$A$535,'SCH C-2.2 B'!$B89)*1</f>
        <v>110542.10000000006</v>
      </c>
      <c r="F89" s="415">
        <f>SUMIFS('IS E'!F$8:F$535,'IS E'!$A$8:$A$535,'SCH C-2.2 B'!$B89)*1</f>
        <v>201482.39000000004</v>
      </c>
      <c r="G89" s="415">
        <f>SUMIFS('IS E'!G$8:G$535,'IS E'!$A$8:$A$535,'SCH C-2.2 B'!$B89)*1</f>
        <v>280901.16000000009</v>
      </c>
      <c r="H89" s="415">
        <f>SUMIFS('IS E'!H$8:H$535,'IS E'!$A$8:$A$535,'SCH C-2.2 B'!$B89)*1</f>
        <v>162999.24</v>
      </c>
      <c r="I89" s="415">
        <f>SUMIFS('IS E'!I$8:I$535,'IS E'!$A$8:$A$535,'SCH C-2.2 B'!$B89)*1</f>
        <v>109225.16</v>
      </c>
      <c r="J89" s="415">
        <f>SUMIFS('IS E'!J$8:J$535,'IS E'!$A$8:$A$535,'SCH C-2.2 B'!$B89)*1</f>
        <v>-13951.400000000001</v>
      </c>
      <c r="K89" s="415">
        <f>SUMIFS('IS E'!K$8:K$535,'IS E'!$A$8:$A$535,'SCH C-2.2 B'!$B89)*1</f>
        <v>60645.280000000013</v>
      </c>
      <c r="L89" s="415">
        <f>SUMIFS('IS E'!L$8:L$535,'IS E'!$A$8:$A$535,'SCH C-2.2 B'!$B89)*1</f>
        <v>56985.320000000014</v>
      </c>
      <c r="M89" s="415">
        <f>SUMIFS('IS E'!M$8:M$535,'IS E'!$A$8:$A$535,'SCH C-2.2 B'!$B89)*1</f>
        <v>60420.240000000013</v>
      </c>
      <c r="N89" s="415">
        <f>SUMIFS('IS E'!N$8:N$535,'IS E'!$A$8:$A$535,'SCH C-2.2 B'!$B89)*1</f>
        <v>61322.320000000014</v>
      </c>
      <c r="O89" s="415">
        <f>SUMIFS('IS E'!O$8:O$535,'IS E'!$A$8:$A$535,'SCH C-2.2 B'!$B89)*1</f>
        <v>65142.100000000006</v>
      </c>
      <c r="P89" s="418">
        <f>SUM(D89:O89)</f>
        <v>1303390.5800000005</v>
      </c>
    </row>
    <row r="90" spans="1:16" x14ac:dyDescent="0.2">
      <c r="A90" s="375">
        <f t="shared" si="7"/>
        <v>70</v>
      </c>
      <c r="B90" s="375">
        <v>572</v>
      </c>
      <c r="C90" s="81" t="s">
        <v>58</v>
      </c>
      <c r="D90" s="415">
        <f>SUMIFS('IS E'!D$8:D$535,'IS E'!$A$8:$A$535,'SCH C-2.2 B'!$B90)*1</f>
        <v>0</v>
      </c>
      <c r="E90" s="415">
        <f>SUMIFS('IS E'!E$8:E$535,'IS E'!$A$8:$A$535,'SCH C-2.2 B'!$B90)*1</f>
        <v>0</v>
      </c>
      <c r="F90" s="415">
        <f>SUMIFS('IS E'!F$8:F$535,'IS E'!$A$8:$A$535,'SCH C-2.2 B'!$B90)*1</f>
        <v>0</v>
      </c>
      <c r="G90" s="415">
        <f>SUMIFS('IS E'!G$8:G$535,'IS E'!$A$8:$A$535,'SCH C-2.2 B'!$B90)*1</f>
        <v>0</v>
      </c>
      <c r="H90" s="415">
        <f>SUMIFS('IS E'!H$8:H$535,'IS E'!$A$8:$A$535,'SCH C-2.2 B'!$B90)*1</f>
        <v>0</v>
      </c>
      <c r="I90" s="415">
        <f>SUMIFS('IS E'!I$8:I$535,'IS E'!$A$8:$A$535,'SCH C-2.2 B'!$B90)*1</f>
        <v>0</v>
      </c>
      <c r="J90" s="415">
        <f>SUMIFS('IS E'!J$8:J$535,'IS E'!$A$8:$A$535,'SCH C-2.2 B'!$B90)*1</f>
        <v>0</v>
      </c>
      <c r="K90" s="415">
        <f>SUMIFS('IS E'!K$8:K$535,'IS E'!$A$8:$A$535,'SCH C-2.2 B'!$B90)*1</f>
        <v>0</v>
      </c>
      <c r="L90" s="415">
        <f>SUMIFS('IS E'!L$8:L$535,'IS E'!$A$8:$A$535,'SCH C-2.2 B'!$B90)*1</f>
        <v>0</v>
      </c>
      <c r="M90" s="415">
        <f>SUMIFS('IS E'!M$8:M$535,'IS E'!$A$8:$A$535,'SCH C-2.2 B'!$B90)*1</f>
        <v>0</v>
      </c>
      <c r="N90" s="415">
        <f>SUMIFS('IS E'!N$8:N$535,'IS E'!$A$8:$A$535,'SCH C-2.2 B'!$B90)*1</f>
        <v>0</v>
      </c>
      <c r="O90" s="415">
        <f>SUMIFS('IS E'!O$8:O$535,'IS E'!$A$8:$A$535,'SCH C-2.2 B'!$B90)*1</f>
        <v>0</v>
      </c>
      <c r="P90" s="418">
        <f>SUM(D90:O90)</f>
        <v>0</v>
      </c>
    </row>
    <row r="91" spans="1:16" x14ac:dyDescent="0.2">
      <c r="A91" s="375">
        <f t="shared" si="7"/>
        <v>71</v>
      </c>
      <c r="B91" s="375">
        <v>573</v>
      </c>
      <c r="C91" s="81" t="s">
        <v>59</v>
      </c>
      <c r="D91" s="415">
        <f>SUMIFS('IS E'!D$8:D$535,'IS E'!$A$8:$A$535,'SCH C-2.2 B'!$B91)*1</f>
        <v>15698.6</v>
      </c>
      <c r="E91" s="415">
        <f>SUMIFS('IS E'!E$8:E$535,'IS E'!$A$8:$A$535,'SCH C-2.2 B'!$B91)*1</f>
        <v>13439.52</v>
      </c>
      <c r="F91" s="415">
        <f>SUMIFS('IS E'!F$8:F$535,'IS E'!$A$8:$A$535,'SCH C-2.2 B'!$B91)*1</f>
        <v>44872.76999999999</v>
      </c>
      <c r="G91" s="415">
        <f>SUMIFS('IS E'!G$8:G$535,'IS E'!$A$8:$A$535,'SCH C-2.2 B'!$B91)*1</f>
        <v>9987.11</v>
      </c>
      <c r="H91" s="415">
        <f>SUMIFS('IS E'!H$8:H$535,'IS E'!$A$8:$A$535,'SCH C-2.2 B'!$B91)*1</f>
        <v>18010.900000000001</v>
      </c>
      <c r="I91" s="415">
        <f>SUMIFS('IS E'!I$8:I$535,'IS E'!$A$8:$A$535,'SCH C-2.2 B'!$B91)*1</f>
        <v>13206.600000000002</v>
      </c>
      <c r="J91" s="415">
        <f>SUMIFS('IS E'!J$8:J$535,'IS E'!$A$8:$A$535,'SCH C-2.2 B'!$B91)*1</f>
        <v>11585.11</v>
      </c>
      <c r="K91" s="415">
        <f>SUMIFS('IS E'!K$8:K$535,'IS E'!$A$8:$A$535,'SCH C-2.2 B'!$B91)*1</f>
        <v>11585.11</v>
      </c>
      <c r="L91" s="415">
        <f>SUMIFS('IS E'!L$8:L$535,'IS E'!$A$8:$A$535,'SCH C-2.2 B'!$B91)*1</f>
        <v>11585.11</v>
      </c>
      <c r="M91" s="415">
        <f>SUMIFS('IS E'!M$8:M$535,'IS E'!$A$8:$A$535,'SCH C-2.2 B'!$B91)*1</f>
        <v>11585.11</v>
      </c>
      <c r="N91" s="415">
        <f>SUMIFS('IS E'!N$8:N$535,'IS E'!$A$8:$A$535,'SCH C-2.2 B'!$B91)*1</f>
        <v>11585.11</v>
      </c>
      <c r="O91" s="415">
        <f>SUMIFS('IS E'!O$8:O$535,'IS E'!$A$8:$A$535,'SCH C-2.2 B'!$B91)*1</f>
        <v>11585.11</v>
      </c>
      <c r="P91" s="418">
        <f t="shared" si="2"/>
        <v>184726.15999999997</v>
      </c>
    </row>
    <row r="92" spans="1:16" x14ac:dyDescent="0.2">
      <c r="A92" s="375">
        <f t="shared" si="7"/>
        <v>72</v>
      </c>
      <c r="B92" s="375">
        <v>575</v>
      </c>
      <c r="C92" s="81" t="s">
        <v>60</v>
      </c>
      <c r="D92" s="415">
        <f>SUMIFS('IS E'!D$8:D$535,'IS E'!$A$8:$A$535,'SCH C-2.2 B'!$B92)*1</f>
        <v>68.5</v>
      </c>
      <c r="E92" s="415">
        <f>SUMIFS('IS E'!E$8:E$535,'IS E'!$A$8:$A$535,'SCH C-2.2 B'!$B92)*1</f>
        <v>141.61000000000001</v>
      </c>
      <c r="F92" s="415">
        <f>SUMIFS('IS E'!F$8:F$535,'IS E'!$A$8:$A$535,'SCH C-2.2 B'!$B92)*1</f>
        <v>224.14</v>
      </c>
      <c r="G92" s="415">
        <f>SUMIFS('IS E'!G$8:G$535,'IS E'!$A$8:$A$535,'SCH C-2.2 B'!$B92)*1</f>
        <v>828.87</v>
      </c>
      <c r="H92" s="415">
        <f>SUMIFS('IS E'!H$8:H$535,'IS E'!$A$8:$A$535,'SCH C-2.2 B'!$B92)*1</f>
        <v>1990.52</v>
      </c>
      <c r="I92" s="415">
        <f>SUMIFS('IS E'!I$8:I$535,'IS E'!$A$8:$A$535,'SCH C-2.2 B'!$B92)*1</f>
        <v>1963.54</v>
      </c>
      <c r="J92" s="415">
        <f>SUMIFS('IS E'!J$8:J$535,'IS E'!$A$8:$A$535,'SCH C-2.2 B'!$B92)*1</f>
        <v>0</v>
      </c>
      <c r="K92" s="415">
        <f>SUMIFS('IS E'!K$8:K$535,'IS E'!$A$8:$A$535,'SCH C-2.2 B'!$B92)*1</f>
        <v>0</v>
      </c>
      <c r="L92" s="415">
        <f>SUMIFS('IS E'!L$8:L$535,'IS E'!$A$8:$A$535,'SCH C-2.2 B'!$B92)*1</f>
        <v>0</v>
      </c>
      <c r="M92" s="415">
        <f>SUMIFS('IS E'!M$8:M$535,'IS E'!$A$8:$A$535,'SCH C-2.2 B'!$B92)*1</f>
        <v>0</v>
      </c>
      <c r="N92" s="415">
        <f>SUMIFS('IS E'!N$8:N$535,'IS E'!$A$8:$A$535,'SCH C-2.2 B'!$B92)*1</f>
        <v>0</v>
      </c>
      <c r="O92" s="415">
        <f>SUMIFS('IS E'!O$8:O$535,'IS E'!$A$8:$A$535,'SCH C-2.2 B'!$B92)*1</f>
        <v>0</v>
      </c>
      <c r="P92" s="418">
        <f t="shared" si="2"/>
        <v>5217.18</v>
      </c>
    </row>
    <row r="93" spans="1:16" x14ac:dyDescent="0.2">
      <c r="A93" s="375">
        <f t="shared" ref="A93:A95" si="8">A92+1</f>
        <v>73</v>
      </c>
      <c r="B93" s="21">
        <v>576.29999999999995</v>
      </c>
      <c r="C93" s="5" t="s">
        <v>1460</v>
      </c>
      <c r="D93" s="415">
        <f>SUMIFS('IS E'!D$8:D$535,'IS E'!$A$8:$A$535,'SCH C-2.2 B'!$B93)*1</f>
        <v>729.39</v>
      </c>
      <c r="E93" s="415">
        <f>SUMIFS('IS E'!E$8:E$535,'IS E'!$A$8:$A$535,'SCH C-2.2 B'!$B93)*1</f>
        <v>729.39</v>
      </c>
      <c r="F93" s="415">
        <f>SUMIFS('IS E'!F$8:F$535,'IS E'!$A$8:$A$535,'SCH C-2.2 B'!$B93)*1</f>
        <v>0</v>
      </c>
      <c r="G93" s="415">
        <f>SUMIFS('IS E'!G$8:G$535,'IS E'!$A$8:$A$535,'SCH C-2.2 B'!$B93)*1</f>
        <v>4149.26</v>
      </c>
      <c r="H93" s="415">
        <f>SUMIFS('IS E'!H$8:H$535,'IS E'!$A$8:$A$535,'SCH C-2.2 B'!$B93)*1</f>
        <v>3551.97</v>
      </c>
      <c r="I93" s="415">
        <f>SUMIFS('IS E'!I$8:I$535,'IS E'!$A$8:$A$535,'SCH C-2.2 B'!$B93)*1</f>
        <v>0</v>
      </c>
      <c r="J93" s="415">
        <f>SUMIFS('IS E'!J$8:J$535,'IS E'!$A$8:$A$535,'SCH C-2.2 B'!$B93)*1</f>
        <v>735</v>
      </c>
      <c r="K93" s="415">
        <f>SUMIFS('IS E'!K$8:K$535,'IS E'!$A$8:$A$535,'SCH C-2.2 B'!$B93)*1</f>
        <v>735</v>
      </c>
      <c r="L93" s="415">
        <f>SUMIFS('IS E'!L$8:L$535,'IS E'!$A$8:$A$535,'SCH C-2.2 B'!$B93)*1</f>
        <v>735</v>
      </c>
      <c r="M93" s="415">
        <f>SUMIFS('IS E'!M$8:M$535,'IS E'!$A$8:$A$535,'SCH C-2.2 B'!$B93)*1</f>
        <v>10815</v>
      </c>
      <c r="N93" s="415">
        <f>SUMIFS('IS E'!N$8:N$535,'IS E'!$A$8:$A$535,'SCH C-2.2 B'!$B93)*1</f>
        <v>735</v>
      </c>
      <c r="O93" s="415">
        <f>SUMIFS('IS E'!O$8:O$535,'IS E'!$A$8:$A$535,'SCH C-2.2 B'!$B93)*1</f>
        <v>735</v>
      </c>
      <c r="P93" s="418">
        <f t="shared" ref="P93:P94" si="9">SUM(D93:O93)</f>
        <v>23650.010000000002</v>
      </c>
    </row>
    <row r="94" spans="1:16" x14ac:dyDescent="0.2">
      <c r="A94" s="375">
        <f t="shared" si="8"/>
        <v>74</v>
      </c>
      <c r="B94" s="21">
        <v>578.5</v>
      </c>
      <c r="C94" s="5" t="s">
        <v>1462</v>
      </c>
      <c r="D94" s="415">
        <f>SUMIFS('IS E'!D$8:D$535,'IS E'!$A$8:$A$535,'SCH C-2.2 B'!$B94)*1</f>
        <v>0</v>
      </c>
      <c r="E94" s="415">
        <f>SUMIFS('IS E'!E$8:E$535,'IS E'!$A$8:$A$535,'SCH C-2.2 B'!$B94)*1</f>
        <v>0</v>
      </c>
      <c r="F94" s="415">
        <f>SUMIFS('IS E'!F$8:F$535,'IS E'!$A$8:$A$535,'SCH C-2.2 B'!$B94)*1</f>
        <v>0</v>
      </c>
      <c r="G94" s="415">
        <f>SUMIFS('IS E'!G$8:G$535,'IS E'!$A$8:$A$535,'SCH C-2.2 B'!$B94)*1</f>
        <v>0</v>
      </c>
      <c r="H94" s="415">
        <f>SUMIFS('IS E'!H$8:H$535,'IS E'!$A$8:$A$535,'SCH C-2.2 B'!$B94)*1</f>
        <v>0</v>
      </c>
      <c r="I94" s="415">
        <f>SUMIFS('IS E'!I$8:I$535,'IS E'!$A$8:$A$535,'SCH C-2.2 B'!$B94)*1</f>
        <v>165.80999999999997</v>
      </c>
      <c r="J94" s="415">
        <f>SUMIFS('IS E'!J$8:J$535,'IS E'!$A$8:$A$535,'SCH C-2.2 B'!$B94)*1</f>
        <v>0</v>
      </c>
      <c r="K94" s="415">
        <f>SUMIFS('IS E'!K$8:K$535,'IS E'!$A$8:$A$535,'SCH C-2.2 B'!$B94)*1</f>
        <v>0</v>
      </c>
      <c r="L94" s="415">
        <f>SUMIFS('IS E'!L$8:L$535,'IS E'!$A$8:$A$535,'SCH C-2.2 B'!$B94)*1</f>
        <v>0</v>
      </c>
      <c r="M94" s="415">
        <f>SUMIFS('IS E'!M$8:M$535,'IS E'!$A$8:$A$535,'SCH C-2.2 B'!$B94)*1</f>
        <v>0</v>
      </c>
      <c r="N94" s="415">
        <f>SUMIFS('IS E'!N$8:N$535,'IS E'!$A$8:$A$535,'SCH C-2.2 B'!$B94)*1</f>
        <v>0</v>
      </c>
      <c r="O94" s="415">
        <f>SUMIFS('IS E'!O$8:O$535,'IS E'!$A$8:$A$535,'SCH C-2.2 B'!$B94)*1</f>
        <v>0</v>
      </c>
      <c r="P94" s="418">
        <f t="shared" si="9"/>
        <v>165.80999999999997</v>
      </c>
    </row>
    <row r="95" spans="1:16" x14ac:dyDescent="0.2">
      <c r="A95" s="375">
        <f t="shared" si="8"/>
        <v>75</v>
      </c>
      <c r="B95" s="375">
        <v>580</v>
      </c>
      <c r="C95" s="81" t="s">
        <v>61</v>
      </c>
      <c r="D95" s="415">
        <f>SUMIFS('IS E'!D$8:D$535,'IS E'!$A$8:$A$535,'SCH C-2.2 B'!$B95)*1</f>
        <v>255363.00000000003</v>
      </c>
      <c r="E95" s="415">
        <f>SUMIFS('IS E'!E$8:E$535,'IS E'!$A$8:$A$535,'SCH C-2.2 B'!$B95)*1</f>
        <v>171063.85</v>
      </c>
      <c r="F95" s="415">
        <f>SUMIFS('IS E'!F$8:F$535,'IS E'!$A$8:$A$535,'SCH C-2.2 B'!$B95)*1</f>
        <v>151738.43999999992</v>
      </c>
      <c r="G95" s="415">
        <f>SUMIFS('IS E'!G$8:G$535,'IS E'!$A$8:$A$535,'SCH C-2.2 B'!$B95)*1</f>
        <v>53848.41</v>
      </c>
      <c r="H95" s="415">
        <f>SUMIFS('IS E'!H$8:H$535,'IS E'!$A$8:$A$535,'SCH C-2.2 B'!$B95)*1</f>
        <v>783969.67999999993</v>
      </c>
      <c r="I95" s="415">
        <f>SUMIFS('IS E'!I$8:I$535,'IS E'!$A$8:$A$535,'SCH C-2.2 B'!$B95)*1</f>
        <v>15091.739999999943</v>
      </c>
      <c r="J95" s="415">
        <f>SUMIFS('IS E'!J$8:J$535,'IS E'!$A$8:$A$535,'SCH C-2.2 B'!$B95)*1</f>
        <v>-392884.98999999987</v>
      </c>
      <c r="K95" s="415">
        <f>SUMIFS('IS E'!K$8:K$535,'IS E'!$A$8:$A$535,'SCH C-2.2 B'!$B95)*1</f>
        <v>344835.0500000001</v>
      </c>
      <c r="L95" s="415">
        <f>SUMIFS('IS E'!L$8:L$535,'IS E'!$A$8:$A$535,'SCH C-2.2 B'!$B95)*1</f>
        <v>188012.05999999997</v>
      </c>
      <c r="M95" s="415">
        <f>SUMIFS('IS E'!M$8:M$535,'IS E'!$A$8:$A$535,'SCH C-2.2 B'!$B95)*1</f>
        <v>213995.07000000007</v>
      </c>
      <c r="N95" s="415">
        <f>SUMIFS('IS E'!N$8:N$535,'IS E'!$A$8:$A$535,'SCH C-2.2 B'!$B95)*1</f>
        <v>212839.24000000002</v>
      </c>
      <c r="O95" s="415">
        <f>SUMIFS('IS E'!O$8:O$535,'IS E'!$A$8:$A$535,'SCH C-2.2 B'!$B95)*1</f>
        <v>223599.1100000001</v>
      </c>
      <c r="P95" s="418">
        <f t="shared" ref="P95:P140" si="10">SUM(D95:O95)</f>
        <v>2221470.66</v>
      </c>
    </row>
    <row r="96" spans="1:16" x14ac:dyDescent="0.2">
      <c r="A96" s="375">
        <f t="shared" ref="A96:A140" si="11">A95+1</f>
        <v>76</v>
      </c>
      <c r="B96" s="375">
        <v>581</v>
      </c>
      <c r="C96" s="81" t="s">
        <v>49</v>
      </c>
      <c r="D96" s="415">
        <f>SUMIFS('IS E'!D$8:D$535,'IS E'!$A$8:$A$535,'SCH C-2.2 B'!$B96)*1</f>
        <v>0</v>
      </c>
      <c r="E96" s="415">
        <f>SUMIFS('IS E'!E$8:E$535,'IS E'!$A$8:$A$535,'SCH C-2.2 B'!$B96)*1</f>
        <v>0</v>
      </c>
      <c r="F96" s="415">
        <f>SUMIFS('IS E'!F$8:F$535,'IS E'!$A$8:$A$535,'SCH C-2.2 B'!$B96)*1</f>
        <v>0</v>
      </c>
      <c r="G96" s="415">
        <f>SUMIFS('IS E'!G$8:G$535,'IS E'!$A$8:$A$535,'SCH C-2.2 B'!$B96)*1</f>
        <v>0</v>
      </c>
      <c r="H96" s="415">
        <f>SUMIFS('IS E'!H$8:H$535,'IS E'!$A$8:$A$535,'SCH C-2.2 B'!$B96)*1</f>
        <v>0</v>
      </c>
      <c r="I96" s="415">
        <f>SUMIFS('IS E'!I$8:I$535,'IS E'!$A$8:$A$535,'SCH C-2.2 B'!$B96)*1</f>
        <v>0</v>
      </c>
      <c r="J96" s="415">
        <f>SUMIFS('IS E'!J$8:J$535,'IS E'!$A$8:$A$535,'SCH C-2.2 B'!$B96)*1</f>
        <v>0</v>
      </c>
      <c r="K96" s="415">
        <f>SUMIFS('IS E'!K$8:K$535,'IS E'!$A$8:$A$535,'SCH C-2.2 B'!$B96)*1</f>
        <v>0</v>
      </c>
      <c r="L96" s="415">
        <f>SUMIFS('IS E'!L$8:L$535,'IS E'!$A$8:$A$535,'SCH C-2.2 B'!$B96)*1</f>
        <v>0</v>
      </c>
      <c r="M96" s="415">
        <f>SUMIFS('IS E'!M$8:M$535,'IS E'!$A$8:$A$535,'SCH C-2.2 B'!$B96)*1</f>
        <v>0</v>
      </c>
      <c r="N96" s="415">
        <f>SUMIFS('IS E'!N$8:N$535,'IS E'!$A$8:$A$535,'SCH C-2.2 B'!$B96)*1</f>
        <v>0</v>
      </c>
      <c r="O96" s="415">
        <f>SUMIFS('IS E'!O$8:O$535,'IS E'!$A$8:$A$535,'SCH C-2.2 B'!$B96)*1</f>
        <v>0</v>
      </c>
      <c r="P96" s="418">
        <f t="shared" si="10"/>
        <v>0</v>
      </c>
    </row>
    <row r="97" spans="1:16" x14ac:dyDescent="0.2">
      <c r="A97" s="375">
        <f t="shared" si="11"/>
        <v>77</v>
      </c>
      <c r="B97" s="375">
        <v>582</v>
      </c>
      <c r="C97" s="81" t="s">
        <v>50</v>
      </c>
      <c r="D97" s="415">
        <f>SUMIFS('IS E'!D$8:D$535,'IS E'!$A$8:$A$535,'SCH C-2.2 B'!$B97)*1</f>
        <v>62332.600000000028</v>
      </c>
      <c r="E97" s="415">
        <f>SUMIFS('IS E'!E$8:E$535,'IS E'!$A$8:$A$535,'SCH C-2.2 B'!$B97)*1</f>
        <v>79475.570000000007</v>
      </c>
      <c r="F97" s="415">
        <f>SUMIFS('IS E'!F$8:F$535,'IS E'!$A$8:$A$535,'SCH C-2.2 B'!$B97)*1</f>
        <v>62697.380000000012</v>
      </c>
      <c r="G97" s="415">
        <f>SUMIFS('IS E'!G$8:G$535,'IS E'!$A$8:$A$535,'SCH C-2.2 B'!$B97)*1</f>
        <v>78102.969999999987</v>
      </c>
      <c r="H97" s="415">
        <f>SUMIFS('IS E'!H$8:H$535,'IS E'!$A$8:$A$535,'SCH C-2.2 B'!$B97)*1</f>
        <v>61695.110000000052</v>
      </c>
      <c r="I97" s="415">
        <f>SUMIFS('IS E'!I$8:I$535,'IS E'!$A$8:$A$535,'SCH C-2.2 B'!$B97)*1</f>
        <v>53915.87000000001</v>
      </c>
      <c r="J97" s="415">
        <f>SUMIFS('IS E'!J$8:J$535,'IS E'!$A$8:$A$535,'SCH C-2.2 B'!$B97)*1</f>
        <v>127977.42</v>
      </c>
      <c r="K97" s="415">
        <f>SUMIFS('IS E'!K$8:K$535,'IS E'!$A$8:$A$535,'SCH C-2.2 B'!$B97)*1</f>
        <v>134503.79</v>
      </c>
      <c r="L97" s="415">
        <f>SUMIFS('IS E'!L$8:L$535,'IS E'!$A$8:$A$535,'SCH C-2.2 B'!$B97)*1</f>
        <v>132974.12999999998</v>
      </c>
      <c r="M97" s="415">
        <f>SUMIFS('IS E'!M$8:M$535,'IS E'!$A$8:$A$535,'SCH C-2.2 B'!$B97)*1</f>
        <v>131564.18</v>
      </c>
      <c r="N97" s="415">
        <f>SUMIFS('IS E'!N$8:N$535,'IS E'!$A$8:$A$535,'SCH C-2.2 B'!$B97)*1</f>
        <v>134399.54999999999</v>
      </c>
      <c r="O97" s="415">
        <f>SUMIFS('IS E'!O$8:O$535,'IS E'!$A$8:$A$535,'SCH C-2.2 B'!$B97)*1</f>
        <v>132662.88</v>
      </c>
      <c r="P97" s="418">
        <f t="shared" si="10"/>
        <v>1192301.4500000002</v>
      </c>
    </row>
    <row r="98" spans="1:16" x14ac:dyDescent="0.2">
      <c r="A98" s="375">
        <f t="shared" si="11"/>
        <v>78</v>
      </c>
      <c r="B98" s="375">
        <v>583</v>
      </c>
      <c r="C98" s="81" t="s">
        <v>51</v>
      </c>
      <c r="D98" s="415">
        <f>SUMIFS('IS E'!D$8:D$535,'IS E'!$A$8:$A$535,'SCH C-2.2 B'!$B98)*1</f>
        <v>154083.44999999998</v>
      </c>
      <c r="E98" s="415">
        <f>SUMIFS('IS E'!E$8:E$535,'IS E'!$A$8:$A$535,'SCH C-2.2 B'!$B98)*1</f>
        <v>232847.29000000007</v>
      </c>
      <c r="F98" s="415">
        <f>SUMIFS('IS E'!F$8:F$535,'IS E'!$A$8:$A$535,'SCH C-2.2 B'!$B98)*1</f>
        <v>200060.56000000003</v>
      </c>
      <c r="G98" s="415">
        <f>SUMIFS('IS E'!G$8:G$535,'IS E'!$A$8:$A$535,'SCH C-2.2 B'!$B98)*1</f>
        <v>131859.13</v>
      </c>
      <c r="H98" s="415">
        <f>SUMIFS('IS E'!H$8:H$535,'IS E'!$A$8:$A$535,'SCH C-2.2 B'!$B98)*1</f>
        <v>413276.92999999988</v>
      </c>
      <c r="I98" s="415">
        <f>SUMIFS('IS E'!I$8:I$535,'IS E'!$A$8:$A$535,'SCH C-2.2 B'!$B98)*1</f>
        <v>326505.13</v>
      </c>
      <c r="J98" s="415">
        <f>SUMIFS('IS E'!J$8:J$535,'IS E'!$A$8:$A$535,'SCH C-2.2 B'!$B98)*1</f>
        <v>94839.59</v>
      </c>
      <c r="K98" s="415">
        <f>SUMIFS('IS E'!K$8:K$535,'IS E'!$A$8:$A$535,'SCH C-2.2 B'!$B98)*1</f>
        <v>545808.11</v>
      </c>
      <c r="L98" s="415">
        <f>SUMIFS('IS E'!L$8:L$535,'IS E'!$A$8:$A$535,'SCH C-2.2 B'!$B98)*1</f>
        <v>360555.9</v>
      </c>
      <c r="M98" s="415">
        <f>SUMIFS('IS E'!M$8:M$535,'IS E'!$A$8:$A$535,'SCH C-2.2 B'!$B98)*1</f>
        <v>348890.11000000004</v>
      </c>
      <c r="N98" s="415">
        <f>SUMIFS('IS E'!N$8:N$535,'IS E'!$A$8:$A$535,'SCH C-2.2 B'!$B98)*1</f>
        <v>378641.4</v>
      </c>
      <c r="O98" s="415">
        <f>SUMIFS('IS E'!O$8:O$535,'IS E'!$A$8:$A$535,'SCH C-2.2 B'!$B98)*1</f>
        <v>397461.48000000004</v>
      </c>
      <c r="P98" s="418">
        <f t="shared" si="10"/>
        <v>3584829.0799999996</v>
      </c>
    </row>
    <row r="99" spans="1:16" x14ac:dyDescent="0.2">
      <c r="A99" s="375">
        <f t="shared" si="11"/>
        <v>79</v>
      </c>
      <c r="B99" s="375">
        <v>584</v>
      </c>
      <c r="C99" s="81" t="s">
        <v>52</v>
      </c>
      <c r="D99" s="415">
        <f>SUMIFS('IS E'!D$8:D$535,'IS E'!$A$8:$A$535,'SCH C-2.2 B'!$B99)*1</f>
        <v>403589.33000000007</v>
      </c>
      <c r="E99" s="415">
        <f>SUMIFS('IS E'!E$8:E$535,'IS E'!$A$8:$A$535,'SCH C-2.2 B'!$B99)*1</f>
        <v>494656.52000000019</v>
      </c>
      <c r="F99" s="415">
        <f>SUMIFS('IS E'!F$8:F$535,'IS E'!$A$8:$A$535,'SCH C-2.2 B'!$B99)*1</f>
        <v>357883.49000000005</v>
      </c>
      <c r="G99" s="415">
        <f>SUMIFS('IS E'!G$8:G$535,'IS E'!$A$8:$A$535,'SCH C-2.2 B'!$B99)*1</f>
        <v>351566.83</v>
      </c>
      <c r="H99" s="415">
        <f>SUMIFS('IS E'!H$8:H$535,'IS E'!$A$8:$A$535,'SCH C-2.2 B'!$B99)*1</f>
        <v>311230.67</v>
      </c>
      <c r="I99" s="415">
        <f>SUMIFS('IS E'!I$8:I$535,'IS E'!$A$8:$A$535,'SCH C-2.2 B'!$B99)*1</f>
        <v>356497.69000000012</v>
      </c>
      <c r="J99" s="415">
        <f>SUMIFS('IS E'!J$8:J$535,'IS E'!$A$8:$A$535,'SCH C-2.2 B'!$B99)*1</f>
        <v>440276.6</v>
      </c>
      <c r="K99" s="415">
        <f>SUMIFS('IS E'!K$8:K$535,'IS E'!$A$8:$A$535,'SCH C-2.2 B'!$B99)*1</f>
        <v>484643.26</v>
      </c>
      <c r="L99" s="415">
        <f>SUMIFS('IS E'!L$8:L$535,'IS E'!$A$8:$A$535,'SCH C-2.2 B'!$B99)*1</f>
        <v>499296.88</v>
      </c>
      <c r="M99" s="415">
        <f>SUMIFS('IS E'!M$8:M$535,'IS E'!$A$8:$A$535,'SCH C-2.2 B'!$B99)*1</f>
        <v>494892.64</v>
      </c>
      <c r="N99" s="415">
        <f>SUMIFS('IS E'!N$8:N$535,'IS E'!$A$8:$A$535,'SCH C-2.2 B'!$B99)*1</f>
        <v>490490.21</v>
      </c>
      <c r="O99" s="415">
        <f>SUMIFS('IS E'!O$8:O$535,'IS E'!$A$8:$A$535,'SCH C-2.2 B'!$B99)*1</f>
        <v>495277.7</v>
      </c>
      <c r="P99" s="418">
        <f t="shared" si="10"/>
        <v>5180301.82</v>
      </c>
    </row>
    <row r="100" spans="1:16" x14ac:dyDescent="0.2">
      <c r="A100" s="375">
        <f t="shared" si="11"/>
        <v>80</v>
      </c>
      <c r="B100" s="375">
        <v>585</v>
      </c>
      <c r="C100" s="81" t="s">
        <v>62</v>
      </c>
      <c r="D100" s="415">
        <f>SUMIFS('IS E'!D$8:D$535,'IS E'!$A$8:$A$535,'SCH C-2.2 B'!$B100)*1</f>
        <v>0</v>
      </c>
      <c r="E100" s="415">
        <f>SUMIFS('IS E'!E$8:E$535,'IS E'!$A$8:$A$535,'SCH C-2.2 B'!$B100)*1</f>
        <v>0</v>
      </c>
      <c r="F100" s="415">
        <f>SUMIFS('IS E'!F$8:F$535,'IS E'!$A$8:$A$535,'SCH C-2.2 B'!$B100)*1</f>
        <v>0</v>
      </c>
      <c r="G100" s="415">
        <f>SUMIFS('IS E'!G$8:G$535,'IS E'!$A$8:$A$535,'SCH C-2.2 B'!$B100)*1</f>
        <v>0</v>
      </c>
      <c r="H100" s="415">
        <f>SUMIFS('IS E'!H$8:H$535,'IS E'!$A$8:$A$535,'SCH C-2.2 B'!$B100)*1</f>
        <v>0</v>
      </c>
      <c r="I100" s="415">
        <f>SUMIFS('IS E'!I$8:I$535,'IS E'!$A$8:$A$535,'SCH C-2.2 B'!$B100)*1</f>
        <v>0</v>
      </c>
      <c r="J100" s="415">
        <f>SUMIFS('IS E'!J$8:J$535,'IS E'!$A$8:$A$535,'SCH C-2.2 B'!$B100)*1</f>
        <v>0</v>
      </c>
      <c r="K100" s="415">
        <f>SUMIFS('IS E'!K$8:K$535,'IS E'!$A$8:$A$535,'SCH C-2.2 B'!$B100)*1</f>
        <v>0</v>
      </c>
      <c r="L100" s="415">
        <f>SUMIFS('IS E'!L$8:L$535,'IS E'!$A$8:$A$535,'SCH C-2.2 B'!$B100)*1</f>
        <v>0</v>
      </c>
      <c r="M100" s="415">
        <f>SUMIFS('IS E'!M$8:M$535,'IS E'!$A$8:$A$535,'SCH C-2.2 B'!$B100)*1</f>
        <v>0</v>
      </c>
      <c r="N100" s="415">
        <f>SUMIFS('IS E'!N$8:N$535,'IS E'!$A$8:$A$535,'SCH C-2.2 B'!$B100)*1</f>
        <v>0</v>
      </c>
      <c r="O100" s="415">
        <f>SUMIFS('IS E'!O$8:O$535,'IS E'!$A$8:$A$535,'SCH C-2.2 B'!$B100)*1</f>
        <v>0</v>
      </c>
      <c r="P100" s="418">
        <f t="shared" si="10"/>
        <v>0</v>
      </c>
    </row>
    <row r="101" spans="1:16" x14ac:dyDescent="0.2">
      <c r="A101" s="375">
        <f t="shared" si="11"/>
        <v>81</v>
      </c>
      <c r="B101" s="375">
        <v>586</v>
      </c>
      <c r="C101" s="81" t="s">
        <v>63</v>
      </c>
      <c r="D101" s="415">
        <f>SUMIFS('IS E'!D$8:D$535,'IS E'!$A$8:$A$535,'SCH C-2.2 B'!$B101)*1</f>
        <v>319957.12999999995</v>
      </c>
      <c r="E101" s="415">
        <f>SUMIFS('IS E'!E$8:E$535,'IS E'!$A$8:$A$535,'SCH C-2.2 B'!$B101)*1</f>
        <v>344976.76000000007</v>
      </c>
      <c r="F101" s="415">
        <f>SUMIFS('IS E'!F$8:F$535,'IS E'!$A$8:$A$535,'SCH C-2.2 B'!$B101)*1</f>
        <v>302657.33999999997</v>
      </c>
      <c r="G101" s="415">
        <f>SUMIFS('IS E'!G$8:G$535,'IS E'!$A$8:$A$535,'SCH C-2.2 B'!$B101)*1</f>
        <v>379994.19000000012</v>
      </c>
      <c r="H101" s="415">
        <f>SUMIFS('IS E'!H$8:H$535,'IS E'!$A$8:$A$535,'SCH C-2.2 B'!$B101)*1</f>
        <v>336236.79999999987</v>
      </c>
      <c r="I101" s="415">
        <f>SUMIFS('IS E'!I$8:I$535,'IS E'!$A$8:$A$535,'SCH C-2.2 B'!$B101)*1</f>
        <v>308297.6100000001</v>
      </c>
      <c r="J101" s="415">
        <f>SUMIFS('IS E'!J$8:J$535,'IS E'!$A$8:$A$535,'SCH C-2.2 B'!$B101)*1</f>
        <v>371049.52</v>
      </c>
      <c r="K101" s="415">
        <f>SUMIFS('IS E'!K$8:K$535,'IS E'!$A$8:$A$535,'SCH C-2.2 B'!$B101)*1</f>
        <v>367789.25000000006</v>
      </c>
      <c r="L101" s="415">
        <f>SUMIFS('IS E'!L$8:L$535,'IS E'!$A$8:$A$535,'SCH C-2.2 B'!$B101)*1</f>
        <v>341428.25000000006</v>
      </c>
      <c r="M101" s="415">
        <f>SUMIFS('IS E'!M$8:M$535,'IS E'!$A$8:$A$535,'SCH C-2.2 B'!$B101)*1</f>
        <v>320193.18000000005</v>
      </c>
      <c r="N101" s="415">
        <f>SUMIFS('IS E'!N$8:N$535,'IS E'!$A$8:$A$535,'SCH C-2.2 B'!$B101)*1</f>
        <v>316725.81999999995</v>
      </c>
      <c r="O101" s="415">
        <f>SUMIFS('IS E'!O$8:O$535,'IS E'!$A$8:$A$535,'SCH C-2.2 B'!$B101)*1</f>
        <v>291024.39</v>
      </c>
      <c r="P101" s="418">
        <f t="shared" si="10"/>
        <v>4000330.24</v>
      </c>
    </row>
    <row r="102" spans="1:16" x14ac:dyDescent="0.2">
      <c r="A102" s="375">
        <f t="shared" si="11"/>
        <v>82</v>
      </c>
      <c r="B102" s="375">
        <v>587</v>
      </c>
      <c r="C102" s="81" t="s">
        <v>64</v>
      </c>
      <c r="D102" s="415">
        <f>SUMIFS('IS E'!D$8:D$535,'IS E'!$A$8:$A$535,'SCH C-2.2 B'!$B102)*1</f>
        <v>0</v>
      </c>
      <c r="E102" s="415">
        <f>SUMIFS('IS E'!E$8:E$535,'IS E'!$A$8:$A$535,'SCH C-2.2 B'!$B102)*1</f>
        <v>-70</v>
      </c>
      <c r="F102" s="415">
        <f>SUMIFS('IS E'!F$8:F$535,'IS E'!$A$8:$A$535,'SCH C-2.2 B'!$B102)*1</f>
        <v>0</v>
      </c>
      <c r="G102" s="415">
        <f>SUMIFS('IS E'!G$8:G$535,'IS E'!$A$8:$A$535,'SCH C-2.2 B'!$B102)*1</f>
        <v>0</v>
      </c>
      <c r="H102" s="415">
        <f>SUMIFS('IS E'!H$8:H$535,'IS E'!$A$8:$A$535,'SCH C-2.2 B'!$B102)*1</f>
        <v>0</v>
      </c>
      <c r="I102" s="415">
        <f>SUMIFS('IS E'!I$8:I$535,'IS E'!$A$8:$A$535,'SCH C-2.2 B'!$B102)*1</f>
        <v>0</v>
      </c>
      <c r="J102" s="415">
        <f>SUMIFS('IS E'!J$8:J$535,'IS E'!$A$8:$A$535,'SCH C-2.2 B'!$B102)*1</f>
        <v>0</v>
      </c>
      <c r="K102" s="415">
        <f>SUMIFS('IS E'!K$8:K$535,'IS E'!$A$8:$A$535,'SCH C-2.2 B'!$B102)*1</f>
        <v>0</v>
      </c>
      <c r="L102" s="415">
        <f>SUMIFS('IS E'!L$8:L$535,'IS E'!$A$8:$A$535,'SCH C-2.2 B'!$B102)*1</f>
        <v>0</v>
      </c>
      <c r="M102" s="415">
        <f>SUMIFS('IS E'!M$8:M$535,'IS E'!$A$8:$A$535,'SCH C-2.2 B'!$B102)*1</f>
        <v>0</v>
      </c>
      <c r="N102" s="415">
        <f>SUMIFS('IS E'!N$8:N$535,'IS E'!$A$8:$A$535,'SCH C-2.2 B'!$B102)*1</f>
        <v>0</v>
      </c>
      <c r="O102" s="415">
        <f>SUMIFS('IS E'!O$8:O$535,'IS E'!$A$8:$A$535,'SCH C-2.2 B'!$B102)*1</f>
        <v>0</v>
      </c>
      <c r="P102" s="418">
        <f t="shared" si="10"/>
        <v>-70</v>
      </c>
    </row>
    <row r="103" spans="1:16" x14ac:dyDescent="0.2">
      <c r="A103" s="375">
        <f t="shared" si="11"/>
        <v>83</v>
      </c>
      <c r="B103" s="375">
        <v>588</v>
      </c>
      <c r="C103" s="81" t="s">
        <v>65</v>
      </c>
      <c r="D103" s="415">
        <f>SUMIFS('IS E'!D$8:D$535,'IS E'!$A$8:$A$535,'SCH C-2.2 B'!$B103)*1</f>
        <v>509380.79000000068</v>
      </c>
      <c r="E103" s="415">
        <f>SUMIFS('IS E'!E$8:E$535,'IS E'!$A$8:$A$535,'SCH C-2.2 B'!$B103)*1</f>
        <v>649634.85999999929</v>
      </c>
      <c r="F103" s="415">
        <f>SUMIFS('IS E'!F$8:F$535,'IS E'!$A$8:$A$535,'SCH C-2.2 B'!$B103)*1</f>
        <v>672551.57000000053</v>
      </c>
      <c r="G103" s="415">
        <f>SUMIFS('IS E'!G$8:G$535,'IS E'!$A$8:$A$535,'SCH C-2.2 B'!$B103)*1</f>
        <v>658770.39000000048</v>
      </c>
      <c r="H103" s="415">
        <f>SUMIFS('IS E'!H$8:H$535,'IS E'!$A$8:$A$535,'SCH C-2.2 B'!$B103)*1</f>
        <v>421584.80000000034</v>
      </c>
      <c r="I103" s="415">
        <f>SUMIFS('IS E'!I$8:I$535,'IS E'!$A$8:$A$535,'SCH C-2.2 B'!$B103)*1</f>
        <v>598308.92999999993</v>
      </c>
      <c r="J103" s="415">
        <f>SUMIFS('IS E'!J$8:J$535,'IS E'!$A$8:$A$535,'SCH C-2.2 B'!$B103)*1</f>
        <v>517729.12000000017</v>
      </c>
      <c r="K103" s="415">
        <f>SUMIFS('IS E'!K$8:K$535,'IS E'!$A$8:$A$535,'SCH C-2.2 B'!$B103)*1</f>
        <v>456146.10000000021</v>
      </c>
      <c r="L103" s="415">
        <f>SUMIFS('IS E'!L$8:L$535,'IS E'!$A$8:$A$535,'SCH C-2.2 B'!$B103)*1</f>
        <v>504571.05</v>
      </c>
      <c r="M103" s="415">
        <f>SUMIFS('IS E'!M$8:M$535,'IS E'!$A$8:$A$535,'SCH C-2.2 B'!$B103)*1</f>
        <v>506249.92999999993</v>
      </c>
      <c r="N103" s="415">
        <f>SUMIFS('IS E'!N$8:N$535,'IS E'!$A$8:$A$535,'SCH C-2.2 B'!$B103)*1</f>
        <v>525789.00999999989</v>
      </c>
      <c r="O103" s="415">
        <f>SUMIFS('IS E'!O$8:O$535,'IS E'!$A$8:$A$535,'SCH C-2.2 B'!$B103)*1</f>
        <v>506373.29999999987</v>
      </c>
      <c r="P103" s="418">
        <f t="shared" si="10"/>
        <v>6527089.8500000006</v>
      </c>
    </row>
    <row r="104" spans="1:16" x14ac:dyDescent="0.2">
      <c r="A104" s="375">
        <f t="shared" si="11"/>
        <v>84</v>
      </c>
      <c r="B104" s="375">
        <v>589</v>
      </c>
      <c r="C104" s="81" t="s">
        <v>24</v>
      </c>
      <c r="D104" s="415">
        <f>SUMIFS('IS E'!D$8:D$535,'IS E'!$A$8:$A$535,'SCH C-2.2 B'!$B104)*1</f>
        <v>1199.3800000000001</v>
      </c>
      <c r="E104" s="415">
        <f>SUMIFS('IS E'!E$8:E$535,'IS E'!$A$8:$A$535,'SCH C-2.2 B'!$B104)*1</f>
        <v>768.86</v>
      </c>
      <c r="F104" s="415">
        <f>SUMIFS('IS E'!F$8:F$535,'IS E'!$A$8:$A$535,'SCH C-2.2 B'!$B104)*1</f>
        <v>0</v>
      </c>
      <c r="G104" s="415">
        <f>SUMIFS('IS E'!G$8:G$535,'IS E'!$A$8:$A$535,'SCH C-2.2 B'!$B104)*1</f>
        <v>0</v>
      </c>
      <c r="H104" s="415">
        <f>SUMIFS('IS E'!H$8:H$535,'IS E'!$A$8:$A$535,'SCH C-2.2 B'!$B104)*1</f>
        <v>6986.69</v>
      </c>
      <c r="I104" s="415">
        <f>SUMIFS('IS E'!I$8:I$535,'IS E'!$A$8:$A$535,'SCH C-2.2 B'!$B104)*1</f>
        <v>659.12</v>
      </c>
      <c r="J104" s="415">
        <f>SUMIFS('IS E'!J$8:J$535,'IS E'!$A$8:$A$535,'SCH C-2.2 B'!$B104)*1</f>
        <v>2020.62</v>
      </c>
      <c r="K104" s="415">
        <f>SUMIFS('IS E'!K$8:K$535,'IS E'!$A$8:$A$535,'SCH C-2.2 B'!$B104)*1</f>
        <v>641.58000000000004</v>
      </c>
      <c r="L104" s="415">
        <f>SUMIFS('IS E'!L$8:L$535,'IS E'!$A$8:$A$535,'SCH C-2.2 B'!$B104)*1</f>
        <v>636.48</v>
      </c>
      <c r="M104" s="415">
        <f>SUMIFS('IS E'!M$8:M$535,'IS E'!$A$8:$A$535,'SCH C-2.2 B'!$B104)*1</f>
        <v>1804.38</v>
      </c>
      <c r="N104" s="415">
        <f>SUMIFS('IS E'!N$8:N$535,'IS E'!$A$8:$A$535,'SCH C-2.2 B'!$B104)*1</f>
        <v>1432.08</v>
      </c>
      <c r="O104" s="415">
        <f>SUMIFS('IS E'!O$8:O$535,'IS E'!$A$8:$A$535,'SCH C-2.2 B'!$B104)*1</f>
        <v>1170.96</v>
      </c>
      <c r="P104" s="418">
        <f t="shared" si="10"/>
        <v>17320.150000000001</v>
      </c>
    </row>
    <row r="105" spans="1:16" x14ac:dyDescent="0.2">
      <c r="A105" s="375">
        <f t="shared" si="11"/>
        <v>85</v>
      </c>
      <c r="B105" s="375">
        <v>590</v>
      </c>
      <c r="C105" s="81" t="s">
        <v>66</v>
      </c>
      <c r="D105" s="415">
        <f>SUMIFS('IS E'!D$8:D$535,'IS E'!$A$8:$A$535,'SCH C-2.2 B'!$B105)*1</f>
        <v>-557.96000000000095</v>
      </c>
      <c r="E105" s="415">
        <f>SUMIFS('IS E'!E$8:E$535,'IS E'!$A$8:$A$535,'SCH C-2.2 B'!$B105)*1</f>
        <v>544.5</v>
      </c>
      <c r="F105" s="415">
        <f>SUMIFS('IS E'!F$8:F$535,'IS E'!$A$8:$A$535,'SCH C-2.2 B'!$B105)*1</f>
        <v>85.23</v>
      </c>
      <c r="G105" s="415">
        <f>SUMIFS('IS E'!G$8:G$535,'IS E'!$A$8:$A$535,'SCH C-2.2 B'!$B105)*1</f>
        <v>3849.34</v>
      </c>
      <c r="H105" s="415">
        <f>SUMIFS('IS E'!H$8:H$535,'IS E'!$A$8:$A$535,'SCH C-2.2 B'!$B105)*1</f>
        <v>2431.84</v>
      </c>
      <c r="I105" s="415">
        <f>SUMIFS('IS E'!I$8:I$535,'IS E'!$A$8:$A$535,'SCH C-2.2 B'!$B105)*1</f>
        <v>2771.7000000000003</v>
      </c>
      <c r="J105" s="415">
        <f>SUMIFS('IS E'!J$8:J$535,'IS E'!$A$8:$A$535,'SCH C-2.2 B'!$B105)*1</f>
        <v>-1273.2799999999997</v>
      </c>
      <c r="K105" s="415">
        <f>SUMIFS('IS E'!K$8:K$535,'IS E'!$A$8:$A$535,'SCH C-2.2 B'!$B105)*1</f>
        <v>7503.0999999999995</v>
      </c>
      <c r="L105" s="415">
        <f>SUMIFS('IS E'!L$8:L$535,'IS E'!$A$8:$A$535,'SCH C-2.2 B'!$B105)*1</f>
        <v>2009.96</v>
      </c>
      <c r="M105" s="415">
        <f>SUMIFS('IS E'!M$8:M$535,'IS E'!$A$8:$A$535,'SCH C-2.2 B'!$B105)*1</f>
        <v>3352.7400000000002</v>
      </c>
      <c r="N105" s="415">
        <f>SUMIFS('IS E'!N$8:N$535,'IS E'!$A$8:$A$535,'SCH C-2.2 B'!$B105)*1</f>
        <v>3089.95</v>
      </c>
      <c r="O105" s="415">
        <f>SUMIFS('IS E'!O$8:O$535,'IS E'!$A$8:$A$535,'SCH C-2.2 B'!$B105)*1</f>
        <v>3464.61</v>
      </c>
      <c r="P105" s="418">
        <f t="shared" si="10"/>
        <v>27271.730000000003</v>
      </c>
    </row>
    <row r="106" spans="1:16" x14ac:dyDescent="0.2">
      <c r="A106" s="375">
        <f t="shared" si="11"/>
        <v>86</v>
      </c>
      <c r="B106" s="375">
        <v>591</v>
      </c>
      <c r="C106" s="81" t="s">
        <v>27</v>
      </c>
      <c r="D106" s="415">
        <f>SUMIFS('IS E'!D$8:D$535,'IS E'!$A$8:$A$535,'SCH C-2.2 B'!$B106)*1</f>
        <v>0</v>
      </c>
      <c r="E106" s="415">
        <f>SUMIFS('IS E'!E$8:E$535,'IS E'!$A$8:$A$535,'SCH C-2.2 B'!$B106)*1</f>
        <v>0</v>
      </c>
      <c r="F106" s="415">
        <f>SUMIFS('IS E'!F$8:F$535,'IS E'!$A$8:$A$535,'SCH C-2.2 B'!$B106)*1</f>
        <v>0</v>
      </c>
      <c r="G106" s="415">
        <f>SUMIFS('IS E'!G$8:G$535,'IS E'!$A$8:$A$535,'SCH C-2.2 B'!$B106)*1</f>
        <v>0</v>
      </c>
      <c r="H106" s="415">
        <f>SUMIFS('IS E'!H$8:H$535,'IS E'!$A$8:$A$535,'SCH C-2.2 B'!$B106)*1</f>
        <v>0</v>
      </c>
      <c r="I106" s="415">
        <f>SUMIFS('IS E'!I$8:I$535,'IS E'!$A$8:$A$535,'SCH C-2.2 B'!$B106)*1</f>
        <v>0</v>
      </c>
      <c r="J106" s="415">
        <f>SUMIFS('IS E'!J$8:J$535,'IS E'!$A$8:$A$535,'SCH C-2.2 B'!$B106)*1</f>
        <v>0</v>
      </c>
      <c r="K106" s="415">
        <f>SUMIFS('IS E'!K$8:K$535,'IS E'!$A$8:$A$535,'SCH C-2.2 B'!$B106)*1</f>
        <v>0</v>
      </c>
      <c r="L106" s="415">
        <f>SUMIFS('IS E'!L$8:L$535,'IS E'!$A$8:$A$535,'SCH C-2.2 B'!$B106)*1</f>
        <v>0</v>
      </c>
      <c r="M106" s="415">
        <f>SUMIFS('IS E'!M$8:M$535,'IS E'!$A$8:$A$535,'SCH C-2.2 B'!$B106)*1</f>
        <v>0</v>
      </c>
      <c r="N106" s="415">
        <f>SUMIFS('IS E'!N$8:N$535,'IS E'!$A$8:$A$535,'SCH C-2.2 B'!$B106)*1</f>
        <v>0</v>
      </c>
      <c r="O106" s="415">
        <f>SUMIFS('IS E'!O$8:O$535,'IS E'!$A$8:$A$535,'SCH C-2.2 B'!$B106)*1</f>
        <v>0</v>
      </c>
      <c r="P106" s="418">
        <f t="shared" si="10"/>
        <v>0</v>
      </c>
    </row>
    <row r="107" spans="1:16" x14ac:dyDescent="0.2">
      <c r="A107" s="375">
        <f t="shared" si="11"/>
        <v>87</v>
      </c>
      <c r="B107" s="375">
        <v>592</v>
      </c>
      <c r="C107" s="81" t="s">
        <v>56</v>
      </c>
      <c r="D107" s="415">
        <f>SUMIFS('IS E'!D$8:D$535,'IS E'!$A$8:$A$535,'SCH C-2.2 B'!$B107)*1</f>
        <v>26036.880000000005</v>
      </c>
      <c r="E107" s="415">
        <f>SUMIFS('IS E'!E$8:E$535,'IS E'!$A$8:$A$535,'SCH C-2.2 B'!$B107)*1</f>
        <v>28631.14</v>
      </c>
      <c r="F107" s="415">
        <f>SUMIFS('IS E'!F$8:F$535,'IS E'!$A$8:$A$535,'SCH C-2.2 B'!$B107)*1</f>
        <v>28261.780000000017</v>
      </c>
      <c r="G107" s="415">
        <f>SUMIFS('IS E'!G$8:G$535,'IS E'!$A$8:$A$535,'SCH C-2.2 B'!$B107)*1</f>
        <v>55138.400000000016</v>
      </c>
      <c r="H107" s="415">
        <f>SUMIFS('IS E'!H$8:H$535,'IS E'!$A$8:$A$535,'SCH C-2.2 B'!$B107)*1</f>
        <v>131466.65</v>
      </c>
      <c r="I107" s="415">
        <f>SUMIFS('IS E'!I$8:I$535,'IS E'!$A$8:$A$535,'SCH C-2.2 B'!$B107)*1</f>
        <v>79174.689999999988</v>
      </c>
      <c r="J107" s="415">
        <f>SUMIFS('IS E'!J$8:J$535,'IS E'!$A$8:$A$535,'SCH C-2.2 B'!$B107)*1</f>
        <v>118568.79999999999</v>
      </c>
      <c r="K107" s="415">
        <f>SUMIFS('IS E'!K$8:K$535,'IS E'!$A$8:$A$535,'SCH C-2.2 B'!$B107)*1</f>
        <v>93400.809999999983</v>
      </c>
      <c r="L107" s="415">
        <f>SUMIFS('IS E'!L$8:L$535,'IS E'!$A$8:$A$535,'SCH C-2.2 B'!$B107)*1</f>
        <v>75776.56</v>
      </c>
      <c r="M107" s="415">
        <f>SUMIFS('IS E'!M$8:M$535,'IS E'!$A$8:$A$535,'SCH C-2.2 B'!$B107)*1</f>
        <v>76846.849999999991</v>
      </c>
      <c r="N107" s="415">
        <f>SUMIFS('IS E'!N$8:N$535,'IS E'!$A$8:$A$535,'SCH C-2.2 B'!$B107)*1</f>
        <v>78439.430000000008</v>
      </c>
      <c r="O107" s="415">
        <f>SUMIFS('IS E'!O$8:O$535,'IS E'!$A$8:$A$535,'SCH C-2.2 B'!$B107)*1</f>
        <v>79317.52</v>
      </c>
      <c r="P107" s="418">
        <f t="shared" si="10"/>
        <v>871059.51</v>
      </c>
    </row>
    <row r="108" spans="1:16" x14ac:dyDescent="0.2">
      <c r="A108" s="375">
        <f t="shared" si="11"/>
        <v>88</v>
      </c>
      <c r="B108" s="375">
        <v>593</v>
      </c>
      <c r="C108" s="81" t="s">
        <v>57</v>
      </c>
      <c r="D108" s="415">
        <f>SUMIFS('IS E'!D$8:D$535,'IS E'!$A$8:$A$535,'SCH C-2.2 B'!$B108)*1</f>
        <v>1194932.4499999997</v>
      </c>
      <c r="E108" s="415">
        <f>SUMIFS('IS E'!E$8:E$535,'IS E'!$A$8:$A$535,'SCH C-2.2 B'!$B108)*1</f>
        <v>1381253.0400000005</v>
      </c>
      <c r="F108" s="415">
        <f>SUMIFS('IS E'!F$8:F$535,'IS E'!$A$8:$A$535,'SCH C-2.2 B'!$B108)*1</f>
        <v>1174337.4999999995</v>
      </c>
      <c r="G108" s="415">
        <f>SUMIFS('IS E'!G$8:G$535,'IS E'!$A$8:$A$535,'SCH C-2.2 B'!$B108)*1</f>
        <v>1114354.26</v>
      </c>
      <c r="H108" s="415">
        <f>SUMIFS('IS E'!H$8:H$535,'IS E'!$A$8:$A$535,'SCH C-2.2 B'!$B108)*1</f>
        <v>1769455.52</v>
      </c>
      <c r="I108" s="415">
        <f>SUMIFS('IS E'!I$8:I$535,'IS E'!$A$8:$A$535,'SCH C-2.2 B'!$B108)*1</f>
        <v>1309337.25</v>
      </c>
      <c r="J108" s="415">
        <f>SUMIFS('IS E'!J$8:J$535,'IS E'!$A$8:$A$535,'SCH C-2.2 B'!$B108)*1</f>
        <v>-84344.08</v>
      </c>
      <c r="K108" s="415">
        <f>SUMIFS('IS E'!K$8:K$535,'IS E'!$A$8:$A$535,'SCH C-2.2 B'!$B108)*1</f>
        <v>2333801.6999999997</v>
      </c>
      <c r="L108" s="415">
        <f>SUMIFS('IS E'!L$8:L$535,'IS E'!$A$8:$A$535,'SCH C-2.2 B'!$B108)*1</f>
        <v>1206048.5999999999</v>
      </c>
      <c r="M108" s="415">
        <f>SUMIFS('IS E'!M$8:M$535,'IS E'!$A$8:$A$535,'SCH C-2.2 B'!$B108)*1</f>
        <v>1423000.1800000002</v>
      </c>
      <c r="N108" s="415">
        <f>SUMIFS('IS E'!N$8:N$535,'IS E'!$A$8:$A$535,'SCH C-2.2 B'!$B108)*1</f>
        <v>1528998.9300000002</v>
      </c>
      <c r="O108" s="415">
        <f>SUMIFS('IS E'!O$8:O$535,'IS E'!$A$8:$A$535,'SCH C-2.2 B'!$B108)*1</f>
        <v>1394610.93</v>
      </c>
      <c r="P108" s="418">
        <f t="shared" si="10"/>
        <v>15745786.279999997</v>
      </c>
    </row>
    <row r="109" spans="1:16" x14ac:dyDescent="0.2">
      <c r="A109" s="375">
        <f t="shared" si="11"/>
        <v>89</v>
      </c>
      <c r="B109" s="375">
        <v>594</v>
      </c>
      <c r="C109" s="81" t="s">
        <v>58</v>
      </c>
      <c r="D109" s="415">
        <f>SUMIFS('IS E'!D$8:D$535,'IS E'!$A$8:$A$535,'SCH C-2.2 B'!$B109)*1</f>
        <v>142325.5</v>
      </c>
      <c r="E109" s="415">
        <f>SUMIFS('IS E'!E$8:E$535,'IS E'!$A$8:$A$535,'SCH C-2.2 B'!$B109)*1</f>
        <v>156125.63000000003</v>
      </c>
      <c r="F109" s="415">
        <f>SUMIFS('IS E'!F$8:F$535,'IS E'!$A$8:$A$535,'SCH C-2.2 B'!$B109)*1</f>
        <v>148491.72</v>
      </c>
      <c r="G109" s="415">
        <f>SUMIFS('IS E'!G$8:G$535,'IS E'!$A$8:$A$535,'SCH C-2.2 B'!$B109)*1</f>
        <v>198881.66</v>
      </c>
      <c r="H109" s="415">
        <f>SUMIFS('IS E'!H$8:H$535,'IS E'!$A$8:$A$535,'SCH C-2.2 B'!$B109)*1</f>
        <v>193749.03</v>
      </c>
      <c r="I109" s="415">
        <f>SUMIFS('IS E'!I$8:I$535,'IS E'!$A$8:$A$535,'SCH C-2.2 B'!$B109)*1</f>
        <v>235087.72000000006</v>
      </c>
      <c r="J109" s="415">
        <f>SUMIFS('IS E'!J$8:J$535,'IS E'!$A$8:$A$535,'SCH C-2.2 B'!$B109)*1</f>
        <v>31504.069999999982</v>
      </c>
      <c r="K109" s="415">
        <f>SUMIFS('IS E'!K$8:K$535,'IS E'!$A$8:$A$535,'SCH C-2.2 B'!$B109)*1</f>
        <v>165697.49999999997</v>
      </c>
      <c r="L109" s="415">
        <f>SUMIFS('IS E'!L$8:L$535,'IS E'!$A$8:$A$535,'SCH C-2.2 B'!$B109)*1</f>
        <v>154472.40999999997</v>
      </c>
      <c r="M109" s="415">
        <f>SUMIFS('IS E'!M$8:M$535,'IS E'!$A$8:$A$535,'SCH C-2.2 B'!$B109)*1</f>
        <v>157216.33999999997</v>
      </c>
      <c r="N109" s="415">
        <f>SUMIFS('IS E'!N$8:N$535,'IS E'!$A$8:$A$535,'SCH C-2.2 B'!$B109)*1</f>
        <v>156679.33999999997</v>
      </c>
      <c r="O109" s="415">
        <f>SUMIFS('IS E'!O$8:O$535,'IS E'!$A$8:$A$535,'SCH C-2.2 B'!$B109)*1</f>
        <v>157444.94999999998</v>
      </c>
      <c r="P109" s="418">
        <f t="shared" si="10"/>
        <v>1897675.8699999999</v>
      </c>
    </row>
    <row r="110" spans="1:16" x14ac:dyDescent="0.2">
      <c r="A110" s="375">
        <f t="shared" si="11"/>
        <v>90</v>
      </c>
      <c r="B110" s="375">
        <v>595</v>
      </c>
      <c r="C110" s="81" t="s">
        <v>67</v>
      </c>
      <c r="D110" s="415">
        <f>SUMIFS('IS E'!D$8:D$535,'IS E'!$A$8:$A$535,'SCH C-2.2 B'!$B110)*1</f>
        <v>0.13</v>
      </c>
      <c r="E110" s="415">
        <f>SUMIFS('IS E'!E$8:E$535,'IS E'!$A$8:$A$535,'SCH C-2.2 B'!$B110)*1</f>
        <v>0.13</v>
      </c>
      <c r="F110" s="415">
        <f>SUMIFS('IS E'!F$8:F$535,'IS E'!$A$8:$A$535,'SCH C-2.2 B'!$B110)*1</f>
        <v>0.13</v>
      </c>
      <c r="G110" s="415">
        <f>SUMIFS('IS E'!G$8:G$535,'IS E'!$A$8:$A$535,'SCH C-2.2 B'!$B110)*1</f>
        <v>-1.1499999999999999</v>
      </c>
      <c r="H110" s="415">
        <f>SUMIFS('IS E'!H$8:H$535,'IS E'!$A$8:$A$535,'SCH C-2.2 B'!$B110)*1</f>
        <v>50000.13</v>
      </c>
      <c r="I110" s="415">
        <f>SUMIFS('IS E'!I$8:I$535,'IS E'!$A$8:$A$535,'SCH C-2.2 B'!$B110)*1</f>
        <v>0.13</v>
      </c>
      <c r="J110" s="415">
        <f>SUMIFS('IS E'!J$8:J$535,'IS E'!$A$8:$A$535,'SCH C-2.2 B'!$B110)*1</f>
        <v>-49860.310000000005</v>
      </c>
      <c r="K110" s="415">
        <f>SUMIFS('IS E'!K$8:K$535,'IS E'!$A$8:$A$535,'SCH C-2.2 B'!$B110)*1</f>
        <v>484.84</v>
      </c>
      <c r="L110" s="415">
        <f>SUMIFS('IS E'!L$8:L$535,'IS E'!$A$8:$A$535,'SCH C-2.2 B'!$B110)*1</f>
        <v>125.89999999999999</v>
      </c>
      <c r="M110" s="415">
        <f>SUMIFS('IS E'!M$8:M$535,'IS E'!$A$8:$A$535,'SCH C-2.2 B'!$B110)*1</f>
        <v>213.64</v>
      </c>
      <c r="N110" s="415">
        <f>SUMIFS('IS E'!N$8:N$535,'IS E'!$A$8:$A$535,'SCH C-2.2 B'!$B110)*1</f>
        <v>196.47</v>
      </c>
      <c r="O110" s="415">
        <f>SUMIFS('IS E'!O$8:O$535,'IS E'!$A$8:$A$535,'SCH C-2.2 B'!$B110)*1</f>
        <v>220.95</v>
      </c>
      <c r="P110" s="418">
        <f t="shared" si="10"/>
        <v>1380.9899999999877</v>
      </c>
    </row>
    <row r="111" spans="1:16" x14ac:dyDescent="0.2">
      <c r="A111" s="375">
        <f t="shared" si="11"/>
        <v>91</v>
      </c>
      <c r="B111" s="375">
        <v>596</v>
      </c>
      <c r="C111" s="81" t="s">
        <v>68</v>
      </c>
      <c r="D111" s="415">
        <f>SUMIFS('IS E'!D$8:D$535,'IS E'!$A$8:$A$535,'SCH C-2.2 B'!$B111)*1</f>
        <v>17468.71</v>
      </c>
      <c r="E111" s="415">
        <f>SUMIFS('IS E'!E$8:E$535,'IS E'!$A$8:$A$535,'SCH C-2.2 B'!$B111)*1</f>
        <v>4932.3599999999997</v>
      </c>
      <c r="F111" s="415">
        <f>SUMIFS('IS E'!F$8:F$535,'IS E'!$A$8:$A$535,'SCH C-2.2 B'!$B111)*1</f>
        <v>920.06999999999994</v>
      </c>
      <c r="G111" s="415">
        <f>SUMIFS('IS E'!G$8:G$535,'IS E'!$A$8:$A$535,'SCH C-2.2 B'!$B111)*1</f>
        <v>20216.16</v>
      </c>
      <c r="H111" s="415">
        <f>SUMIFS('IS E'!H$8:H$535,'IS E'!$A$8:$A$535,'SCH C-2.2 B'!$B111)*1</f>
        <v>2741.5699999999997</v>
      </c>
      <c r="I111" s="415">
        <f>SUMIFS('IS E'!I$8:I$535,'IS E'!$A$8:$A$535,'SCH C-2.2 B'!$B111)*1</f>
        <v>14543.650000000001</v>
      </c>
      <c r="J111" s="415">
        <f>SUMIFS('IS E'!J$8:J$535,'IS E'!$A$8:$A$535,'SCH C-2.2 B'!$B111)*1</f>
        <v>18250</v>
      </c>
      <c r="K111" s="415">
        <f>SUMIFS('IS E'!K$8:K$535,'IS E'!$A$8:$A$535,'SCH C-2.2 B'!$B111)*1</f>
        <v>18250</v>
      </c>
      <c r="L111" s="415">
        <f>SUMIFS('IS E'!L$8:L$535,'IS E'!$A$8:$A$535,'SCH C-2.2 B'!$B111)*1</f>
        <v>18250</v>
      </c>
      <c r="M111" s="415">
        <f>SUMIFS('IS E'!M$8:M$535,'IS E'!$A$8:$A$535,'SCH C-2.2 B'!$B111)*1</f>
        <v>18250</v>
      </c>
      <c r="N111" s="415">
        <f>SUMIFS('IS E'!N$8:N$535,'IS E'!$A$8:$A$535,'SCH C-2.2 B'!$B111)*1</f>
        <v>18250</v>
      </c>
      <c r="O111" s="415">
        <f>SUMIFS('IS E'!O$8:O$535,'IS E'!$A$8:$A$535,'SCH C-2.2 B'!$B111)*1</f>
        <v>18250</v>
      </c>
      <c r="P111" s="418">
        <f t="shared" si="10"/>
        <v>170322.52000000002</v>
      </c>
    </row>
    <row r="112" spans="1:16" x14ac:dyDescent="0.2">
      <c r="A112" s="375">
        <f t="shared" si="11"/>
        <v>92</v>
      </c>
      <c r="B112" s="375">
        <v>597</v>
      </c>
      <c r="C112" s="81" t="s">
        <v>69</v>
      </c>
      <c r="D112" s="415">
        <f>SUMIFS('IS E'!D$8:D$535,'IS E'!$A$8:$A$535,'SCH C-2.2 B'!$B112)*1</f>
        <v>-313666.52</v>
      </c>
      <c r="E112" s="415">
        <f>SUMIFS('IS E'!E$8:E$535,'IS E'!$A$8:$A$535,'SCH C-2.2 B'!$B112)*1</f>
        <v>162956.29</v>
      </c>
      <c r="F112" s="415">
        <f>SUMIFS('IS E'!F$8:F$535,'IS E'!$A$8:$A$535,'SCH C-2.2 B'!$B112)*1</f>
        <v>303528.41000000003</v>
      </c>
      <c r="G112" s="415">
        <f>SUMIFS('IS E'!G$8:G$535,'IS E'!$A$8:$A$535,'SCH C-2.2 B'!$B112)*1</f>
        <v>-466484.69999999995</v>
      </c>
      <c r="H112" s="415">
        <f>SUMIFS('IS E'!H$8:H$535,'IS E'!$A$8:$A$535,'SCH C-2.2 B'!$B112)*1</f>
        <v>45844.41</v>
      </c>
      <c r="I112" s="415">
        <f>SUMIFS('IS E'!I$8:I$535,'IS E'!$A$8:$A$535,'SCH C-2.2 B'!$B112)*1</f>
        <v>117421.20999999999</v>
      </c>
      <c r="J112" s="415">
        <f>SUMIFS('IS E'!J$8:J$535,'IS E'!$A$8:$A$535,'SCH C-2.2 B'!$B112)*1</f>
        <v>-137270.09000000003</v>
      </c>
      <c r="K112" s="415">
        <f>SUMIFS('IS E'!K$8:K$535,'IS E'!$A$8:$A$535,'SCH C-2.2 B'!$B112)*1</f>
        <v>240368.05</v>
      </c>
      <c r="L112" s="415">
        <f>SUMIFS('IS E'!L$8:L$535,'IS E'!$A$8:$A$535,'SCH C-2.2 B'!$B112)*1</f>
        <v>212321.09</v>
      </c>
      <c r="M112" s="415">
        <f>SUMIFS('IS E'!M$8:M$535,'IS E'!$A$8:$A$535,'SCH C-2.2 B'!$B112)*1</f>
        <v>-196111.62999999998</v>
      </c>
      <c r="N112" s="415">
        <f>SUMIFS('IS E'!N$8:N$535,'IS E'!$A$8:$A$535,'SCH C-2.2 B'!$B112)*1</f>
        <v>91168.84</v>
      </c>
      <c r="O112" s="415">
        <f>SUMIFS('IS E'!O$8:O$535,'IS E'!$A$8:$A$535,'SCH C-2.2 B'!$B112)*1</f>
        <v>46838.67</v>
      </c>
      <c r="P112" s="418">
        <f t="shared" si="10"/>
        <v>106914.03000000013</v>
      </c>
    </row>
    <row r="113" spans="1:16" x14ac:dyDescent="0.2">
      <c r="A113" s="375">
        <f t="shared" si="11"/>
        <v>93</v>
      </c>
      <c r="B113" s="375">
        <v>598</v>
      </c>
      <c r="C113" s="81" t="s">
        <v>70</v>
      </c>
      <c r="D113" s="415">
        <f>SUMIFS('IS E'!D$8:D$535,'IS E'!$A$8:$A$535,'SCH C-2.2 B'!$B113)*1</f>
        <v>-54223.489999999983</v>
      </c>
      <c r="E113" s="415">
        <f>SUMIFS('IS E'!E$8:E$535,'IS E'!$A$8:$A$535,'SCH C-2.2 B'!$B113)*1</f>
        <v>82325.609999999986</v>
      </c>
      <c r="F113" s="415">
        <f>SUMIFS('IS E'!F$8:F$535,'IS E'!$A$8:$A$535,'SCH C-2.2 B'!$B113)*1</f>
        <v>88325.129999999976</v>
      </c>
      <c r="G113" s="415">
        <f>SUMIFS('IS E'!G$8:G$535,'IS E'!$A$8:$A$535,'SCH C-2.2 B'!$B113)*1</f>
        <v>100316.69</v>
      </c>
      <c r="H113" s="415">
        <f>SUMIFS('IS E'!H$8:H$535,'IS E'!$A$8:$A$535,'SCH C-2.2 B'!$B113)*1</f>
        <v>172516.38999999996</v>
      </c>
      <c r="I113" s="415">
        <f>SUMIFS('IS E'!I$8:I$535,'IS E'!$A$8:$A$535,'SCH C-2.2 B'!$B113)*1</f>
        <v>26039.869999999992</v>
      </c>
      <c r="J113" s="415">
        <f>SUMIFS('IS E'!J$8:J$535,'IS E'!$A$8:$A$535,'SCH C-2.2 B'!$B113)*1</f>
        <v>-15528.849999999997</v>
      </c>
      <c r="K113" s="415">
        <f>SUMIFS('IS E'!K$8:K$535,'IS E'!$A$8:$A$535,'SCH C-2.2 B'!$B113)*1</f>
        <v>73477.650000000009</v>
      </c>
      <c r="L113" s="415">
        <f>SUMIFS('IS E'!L$8:L$535,'IS E'!$A$8:$A$535,'SCH C-2.2 B'!$B113)*1</f>
        <v>54223.200000000012</v>
      </c>
      <c r="M113" s="415">
        <f>SUMIFS('IS E'!M$8:M$535,'IS E'!$A$8:$A$535,'SCH C-2.2 B'!$B113)*1</f>
        <v>58929.880000000005</v>
      </c>
      <c r="N113" s="415">
        <f>SUMIFS('IS E'!N$8:N$535,'IS E'!$A$8:$A$535,'SCH C-2.2 B'!$B113)*1</f>
        <v>64758.760000000009</v>
      </c>
      <c r="O113" s="415">
        <f>SUMIFS('IS E'!O$8:O$535,'IS E'!$A$8:$A$535,'SCH C-2.2 B'!$B113)*1</f>
        <v>59322.010000000009</v>
      </c>
      <c r="P113" s="418">
        <f t="shared" si="10"/>
        <v>710482.85</v>
      </c>
    </row>
    <row r="114" spans="1:16" x14ac:dyDescent="0.2">
      <c r="A114" s="375">
        <f t="shared" si="11"/>
        <v>94</v>
      </c>
      <c r="B114" s="375">
        <v>901</v>
      </c>
      <c r="C114" s="81" t="s">
        <v>75</v>
      </c>
      <c r="D114" s="415">
        <f>SUMIFS('IS E'!D$8:D$535,'IS E'!$A$8:$A$535,'SCH C-2.2 B'!$B114)*1</f>
        <v>144336.54999999996</v>
      </c>
      <c r="E114" s="415">
        <f>SUMIFS('IS E'!E$8:E$535,'IS E'!$A$8:$A$535,'SCH C-2.2 B'!$B114)*1</f>
        <v>143995.32999999999</v>
      </c>
      <c r="F114" s="415">
        <f>SUMIFS('IS E'!F$8:F$535,'IS E'!$A$8:$A$535,'SCH C-2.2 B'!$B114)*1</f>
        <v>123413.61999999997</v>
      </c>
      <c r="G114" s="415">
        <f>SUMIFS('IS E'!G$8:G$535,'IS E'!$A$8:$A$535,'SCH C-2.2 B'!$B114)*1</f>
        <v>143639.93</v>
      </c>
      <c r="H114" s="415">
        <f>SUMIFS('IS E'!H$8:H$535,'IS E'!$A$8:$A$535,'SCH C-2.2 B'!$B114)*1</f>
        <v>138840.31</v>
      </c>
      <c r="I114" s="415">
        <f>SUMIFS('IS E'!I$8:I$535,'IS E'!$A$8:$A$535,'SCH C-2.2 B'!$B114)*1</f>
        <v>123688.73</v>
      </c>
      <c r="J114" s="415">
        <f>SUMIFS('IS E'!J$8:J$535,'IS E'!$A$8:$A$535,'SCH C-2.2 B'!$B114)*1</f>
        <v>135032.65729999996</v>
      </c>
      <c r="K114" s="415">
        <f>SUMIFS('IS E'!K$8:K$535,'IS E'!$A$8:$A$535,'SCH C-2.2 B'!$B114)*1</f>
        <v>145606.46540000002</v>
      </c>
      <c r="L114" s="415">
        <f>SUMIFS('IS E'!L$8:L$535,'IS E'!$A$8:$A$535,'SCH C-2.2 B'!$B114)*1</f>
        <v>146735.52710000001</v>
      </c>
      <c r="M114" s="415">
        <f>SUMIFS('IS E'!M$8:M$535,'IS E'!$A$8:$A$535,'SCH C-2.2 B'!$B114)*1</f>
        <v>139726.69279999993</v>
      </c>
      <c r="N114" s="415">
        <f>SUMIFS('IS E'!N$8:N$535,'IS E'!$A$8:$A$535,'SCH C-2.2 B'!$B114)*1</f>
        <v>144178.42189999999</v>
      </c>
      <c r="O114" s="415">
        <f>SUMIFS('IS E'!O$8:O$535,'IS E'!$A$8:$A$535,'SCH C-2.2 B'!$B114)*1</f>
        <v>145791.82339999999</v>
      </c>
      <c r="P114" s="418">
        <f t="shared" si="10"/>
        <v>1674986.0578999999</v>
      </c>
    </row>
    <row r="115" spans="1:16" x14ac:dyDescent="0.2">
      <c r="A115" s="375">
        <f t="shared" si="11"/>
        <v>95</v>
      </c>
      <c r="B115" s="375">
        <v>902</v>
      </c>
      <c r="C115" s="81" t="s">
        <v>71</v>
      </c>
      <c r="D115" s="415">
        <f>SUMIFS('IS E'!D$8:D$535,'IS E'!$A$8:$A$535,'SCH C-2.2 B'!$B115)*1</f>
        <v>163791.59</v>
      </c>
      <c r="E115" s="415">
        <f>SUMIFS('IS E'!E$8:E$535,'IS E'!$A$8:$A$535,'SCH C-2.2 B'!$B115)*1</f>
        <v>133628.97000000003</v>
      </c>
      <c r="F115" s="415">
        <f>SUMIFS('IS E'!F$8:F$535,'IS E'!$A$8:$A$535,'SCH C-2.2 B'!$B115)*1</f>
        <v>159221.07</v>
      </c>
      <c r="G115" s="415">
        <f>SUMIFS('IS E'!G$8:G$535,'IS E'!$A$8:$A$535,'SCH C-2.2 B'!$B115)*1</f>
        <v>104112.01000000001</v>
      </c>
      <c r="H115" s="415">
        <f>SUMIFS('IS E'!H$8:H$535,'IS E'!$A$8:$A$535,'SCH C-2.2 B'!$B115)*1</f>
        <v>115210.56</v>
      </c>
      <c r="I115" s="415">
        <f>SUMIFS('IS E'!I$8:I$535,'IS E'!$A$8:$A$535,'SCH C-2.2 B'!$B115)*1</f>
        <v>113816.72999999997</v>
      </c>
      <c r="J115" s="415">
        <f>SUMIFS('IS E'!J$8:J$535,'IS E'!$A$8:$A$535,'SCH C-2.2 B'!$B115)*1</f>
        <v>110757.33269999998</v>
      </c>
      <c r="K115" s="415">
        <f>SUMIFS('IS E'!K$8:K$535,'IS E'!$A$8:$A$535,'SCH C-2.2 B'!$B115)*1</f>
        <v>111842.10539999999</v>
      </c>
      <c r="L115" s="415">
        <f>SUMIFS('IS E'!L$8:L$535,'IS E'!$A$8:$A$535,'SCH C-2.2 B'!$B115)*1</f>
        <v>94825.120199999976</v>
      </c>
      <c r="M115" s="415">
        <f>SUMIFS('IS E'!M$8:M$535,'IS E'!$A$8:$A$535,'SCH C-2.2 B'!$B115)*1</f>
        <v>95798.737199999989</v>
      </c>
      <c r="N115" s="415">
        <f>SUMIFS('IS E'!N$8:N$535,'IS E'!$A$8:$A$535,'SCH C-2.2 B'!$B115)*1</f>
        <v>82698.700799999977</v>
      </c>
      <c r="O115" s="415">
        <f>SUMIFS('IS E'!O$8:O$535,'IS E'!$A$8:$A$535,'SCH C-2.2 B'!$B115)*1</f>
        <v>40298.749199999991</v>
      </c>
      <c r="P115" s="418">
        <f t="shared" si="10"/>
        <v>1326001.6755000001</v>
      </c>
    </row>
    <row r="116" spans="1:16" x14ac:dyDescent="0.2">
      <c r="A116" s="375">
        <f t="shared" si="11"/>
        <v>96</v>
      </c>
      <c r="B116" s="375">
        <v>903</v>
      </c>
      <c r="C116" s="81" t="s">
        <v>72</v>
      </c>
      <c r="D116" s="415">
        <f>SUMIFS('IS E'!D$8:D$535,'IS E'!$A$8:$A$535,'SCH C-2.2 B'!$B116)*1</f>
        <v>340630.11000000022</v>
      </c>
      <c r="E116" s="415">
        <f>SUMIFS('IS E'!E$8:E$535,'IS E'!$A$8:$A$535,'SCH C-2.2 B'!$B116)*1</f>
        <v>886427.78999999969</v>
      </c>
      <c r="F116" s="415">
        <f>SUMIFS('IS E'!F$8:F$535,'IS E'!$A$8:$A$535,'SCH C-2.2 B'!$B116)*1</f>
        <v>780091.51</v>
      </c>
      <c r="G116" s="415">
        <f>SUMIFS('IS E'!G$8:G$535,'IS E'!$A$8:$A$535,'SCH C-2.2 B'!$B116)*1</f>
        <v>320655.43999999994</v>
      </c>
      <c r="H116" s="415">
        <f>SUMIFS('IS E'!H$8:H$535,'IS E'!$A$8:$A$535,'SCH C-2.2 B'!$B116)*1</f>
        <v>883525.95000000042</v>
      </c>
      <c r="I116" s="415">
        <f>SUMIFS('IS E'!I$8:I$535,'IS E'!$A$8:$A$535,'SCH C-2.2 B'!$B116)*1</f>
        <v>777652.74999999977</v>
      </c>
      <c r="J116" s="415">
        <f>SUMIFS('IS E'!J$8:J$535,'IS E'!$A$8:$A$535,'SCH C-2.2 B'!$B116)*1</f>
        <v>102408.08099999983</v>
      </c>
      <c r="K116" s="415">
        <f>SUMIFS('IS E'!K$8:K$535,'IS E'!$A$8:$A$535,'SCH C-2.2 B'!$B116)*1</f>
        <v>913143.7220999999</v>
      </c>
      <c r="L116" s="415">
        <f>SUMIFS('IS E'!L$8:L$535,'IS E'!$A$8:$A$535,'SCH C-2.2 B'!$B116)*1</f>
        <v>815868.5708999997</v>
      </c>
      <c r="M116" s="415">
        <f>SUMIFS('IS E'!M$8:M$535,'IS E'!$A$8:$A$535,'SCH C-2.2 B'!$B116)*1</f>
        <v>-6860.3205000001471</v>
      </c>
      <c r="N116" s="415">
        <f>SUMIFS('IS E'!N$8:N$535,'IS E'!$A$8:$A$535,'SCH C-2.2 B'!$B116)*1</f>
        <v>637153.15349999978</v>
      </c>
      <c r="O116" s="415">
        <f>SUMIFS('IS E'!O$8:O$535,'IS E'!$A$8:$A$535,'SCH C-2.2 B'!$B116)*1</f>
        <v>641683.05749999976</v>
      </c>
      <c r="P116" s="418">
        <f t="shared" si="10"/>
        <v>7092379.8144999994</v>
      </c>
    </row>
    <row r="117" spans="1:16" x14ac:dyDescent="0.2">
      <c r="A117" s="375">
        <f t="shared" si="11"/>
        <v>97</v>
      </c>
      <c r="B117" s="375">
        <v>904</v>
      </c>
      <c r="C117" s="81" t="s">
        <v>73</v>
      </c>
      <c r="D117" s="415">
        <f>SUMIFS('IS E'!D$8:D$535,'IS E'!$A$8:$A$535,'SCH C-2.2 B'!$B117)*1</f>
        <v>381373.55000000005</v>
      </c>
      <c r="E117" s="415">
        <f>SUMIFS('IS E'!E$8:E$535,'IS E'!$A$8:$A$535,'SCH C-2.2 B'!$B117)*1</f>
        <v>-53034.12</v>
      </c>
      <c r="F117" s="415">
        <f>SUMIFS('IS E'!F$8:F$535,'IS E'!$A$8:$A$535,'SCH C-2.2 B'!$B117)*1</f>
        <v>68106.460000000006</v>
      </c>
      <c r="G117" s="415">
        <f>SUMIFS('IS E'!G$8:G$535,'IS E'!$A$8:$A$535,'SCH C-2.2 B'!$B117)*1</f>
        <v>592094.44999999995</v>
      </c>
      <c r="H117" s="415">
        <f>SUMIFS('IS E'!H$8:H$535,'IS E'!$A$8:$A$535,'SCH C-2.2 B'!$B117)*1</f>
        <v>416403.65</v>
      </c>
      <c r="I117" s="415">
        <f>SUMIFS('IS E'!I$8:I$535,'IS E'!$A$8:$A$535,'SCH C-2.2 B'!$B117)*1</f>
        <v>159400.70000000001</v>
      </c>
      <c r="J117" s="415">
        <f>SUMIFS('IS E'!J$8:J$535,'IS E'!$A$8:$A$535,'SCH C-2.2 B'!$B117)*1</f>
        <v>204994.79</v>
      </c>
      <c r="K117" s="415">
        <f>SUMIFS('IS E'!K$8:K$535,'IS E'!$A$8:$A$535,'SCH C-2.2 B'!$B117)*1</f>
        <v>194854.01</v>
      </c>
      <c r="L117" s="415">
        <f>SUMIFS('IS E'!L$8:L$535,'IS E'!$A$8:$A$535,'SCH C-2.2 B'!$B117)*1</f>
        <v>250981.6</v>
      </c>
      <c r="M117" s="415">
        <f>SUMIFS('IS E'!M$8:M$535,'IS E'!$A$8:$A$535,'SCH C-2.2 B'!$B117)*1</f>
        <v>311962.38</v>
      </c>
      <c r="N117" s="415">
        <f>SUMIFS('IS E'!N$8:N$535,'IS E'!$A$8:$A$535,'SCH C-2.2 B'!$B117)*1</f>
        <v>338130.92</v>
      </c>
      <c r="O117" s="415">
        <f>SUMIFS('IS E'!O$8:O$535,'IS E'!$A$8:$A$535,'SCH C-2.2 B'!$B117)*1</f>
        <v>299789.37</v>
      </c>
      <c r="P117" s="418">
        <f t="shared" si="10"/>
        <v>3165057.7600000002</v>
      </c>
    </row>
    <row r="118" spans="1:16" x14ac:dyDescent="0.2">
      <c r="A118" s="375">
        <f t="shared" si="11"/>
        <v>98</v>
      </c>
      <c r="B118" s="375">
        <v>905</v>
      </c>
      <c r="C118" s="81" t="s">
        <v>74</v>
      </c>
      <c r="D118" s="415">
        <f>SUMIFS('IS E'!D$8:D$535,'IS E'!$A$8:$A$535,'SCH C-2.2 B'!$B118)*1</f>
        <v>596.57000000000005</v>
      </c>
      <c r="E118" s="415">
        <f>SUMIFS('IS E'!E$8:E$535,'IS E'!$A$8:$A$535,'SCH C-2.2 B'!$B118)*1</f>
        <v>-596.57000000000005</v>
      </c>
      <c r="F118" s="415">
        <f>SUMIFS('IS E'!F$8:F$535,'IS E'!$A$8:$A$535,'SCH C-2.2 B'!$B118)*1</f>
        <v>2017.81</v>
      </c>
      <c r="G118" s="415">
        <f>SUMIFS('IS E'!G$8:G$535,'IS E'!$A$8:$A$535,'SCH C-2.2 B'!$B118)*1</f>
        <v>0</v>
      </c>
      <c r="H118" s="415">
        <f>SUMIFS('IS E'!H$8:H$535,'IS E'!$A$8:$A$535,'SCH C-2.2 B'!$B118)*1</f>
        <v>14.25</v>
      </c>
      <c r="I118" s="415">
        <f>SUMIFS('IS E'!I$8:I$535,'IS E'!$A$8:$A$535,'SCH C-2.2 B'!$B118)*1</f>
        <v>0</v>
      </c>
      <c r="J118" s="415">
        <f>SUMIFS('IS E'!J$8:J$535,'IS E'!$A$8:$A$535,'SCH C-2.2 B'!$B118)*1</f>
        <v>0</v>
      </c>
      <c r="K118" s="415">
        <f>SUMIFS('IS E'!K$8:K$535,'IS E'!$A$8:$A$535,'SCH C-2.2 B'!$B118)*1</f>
        <v>0</v>
      </c>
      <c r="L118" s="415">
        <f>SUMIFS('IS E'!L$8:L$535,'IS E'!$A$8:$A$535,'SCH C-2.2 B'!$B118)*1</f>
        <v>0</v>
      </c>
      <c r="M118" s="415">
        <f>SUMIFS('IS E'!M$8:M$535,'IS E'!$A$8:$A$535,'SCH C-2.2 B'!$B118)*1</f>
        <v>0</v>
      </c>
      <c r="N118" s="415">
        <f>SUMIFS('IS E'!N$8:N$535,'IS E'!$A$8:$A$535,'SCH C-2.2 B'!$B118)*1</f>
        <v>0</v>
      </c>
      <c r="O118" s="415">
        <f>SUMIFS('IS E'!O$8:O$535,'IS E'!$A$8:$A$535,'SCH C-2.2 B'!$B118)*1</f>
        <v>0</v>
      </c>
      <c r="P118" s="418">
        <f t="shared" si="10"/>
        <v>2032.06</v>
      </c>
    </row>
    <row r="119" spans="1:16" x14ac:dyDescent="0.2">
      <c r="A119" s="375">
        <f t="shared" si="11"/>
        <v>99</v>
      </c>
      <c r="B119" s="375">
        <v>907</v>
      </c>
      <c r="C119" s="81" t="s">
        <v>76</v>
      </c>
      <c r="D119" s="415">
        <f>SUMIFS('IS E'!D$8:D$535,'IS E'!$A$8:$A$535,'SCH C-2.2 B'!$B119)*1</f>
        <v>15845.43</v>
      </c>
      <c r="E119" s="415">
        <f>SUMIFS('IS E'!E$8:E$535,'IS E'!$A$8:$A$535,'SCH C-2.2 B'!$B119)*1</f>
        <v>15325.64</v>
      </c>
      <c r="F119" s="415">
        <f>SUMIFS('IS E'!F$8:F$535,'IS E'!$A$8:$A$535,'SCH C-2.2 B'!$B119)*1</f>
        <v>12773.87</v>
      </c>
      <c r="G119" s="415">
        <f>SUMIFS('IS E'!G$8:G$535,'IS E'!$A$8:$A$535,'SCH C-2.2 B'!$B119)*1</f>
        <v>14113.46</v>
      </c>
      <c r="H119" s="415">
        <f>SUMIFS('IS E'!H$8:H$535,'IS E'!$A$8:$A$535,'SCH C-2.2 B'!$B119)*1</f>
        <v>16692.740000000002</v>
      </c>
      <c r="I119" s="415">
        <f>SUMIFS('IS E'!I$8:I$535,'IS E'!$A$8:$A$535,'SCH C-2.2 B'!$B119)*1</f>
        <v>16226.11</v>
      </c>
      <c r="J119" s="415">
        <f>SUMIFS('IS E'!J$8:J$535,'IS E'!$A$8:$A$535,'SCH C-2.2 B'!$B119)*1</f>
        <v>12593.716200000003</v>
      </c>
      <c r="K119" s="415">
        <f>SUMIFS('IS E'!K$8:K$535,'IS E'!$A$8:$A$535,'SCH C-2.2 B'!$B119)*1</f>
        <v>19896.513000000006</v>
      </c>
      <c r="L119" s="415">
        <f>SUMIFS('IS E'!L$8:L$535,'IS E'!$A$8:$A$535,'SCH C-2.2 B'!$B119)*1</f>
        <v>19279.010400000003</v>
      </c>
      <c r="M119" s="415">
        <f>SUMIFS('IS E'!M$8:M$535,'IS E'!$A$8:$A$535,'SCH C-2.2 B'!$B119)*1</f>
        <v>19905.483</v>
      </c>
      <c r="N119" s="415">
        <f>SUMIFS('IS E'!N$8:N$535,'IS E'!$A$8:$A$535,'SCH C-2.2 B'!$B119)*1</f>
        <v>20082.909599999999</v>
      </c>
      <c r="O119" s="415">
        <f>SUMIFS('IS E'!O$8:O$535,'IS E'!$A$8:$A$535,'SCH C-2.2 B'!$B119)*1</f>
        <v>20238.1296</v>
      </c>
      <c r="P119" s="418">
        <f t="shared" si="10"/>
        <v>202973.01179999998</v>
      </c>
    </row>
    <row r="120" spans="1:16" x14ac:dyDescent="0.2">
      <c r="A120" s="375">
        <f t="shared" si="11"/>
        <v>100</v>
      </c>
      <c r="B120" s="375">
        <v>908</v>
      </c>
      <c r="C120" s="81" t="s">
        <v>77</v>
      </c>
      <c r="D120" s="415">
        <f>SUMIFS('IS E'!D$8:D$535,'IS E'!$A$8:$A$535,'SCH C-2.2 B'!$B120)*1</f>
        <v>434140.0799999999</v>
      </c>
      <c r="E120" s="415">
        <f>SUMIFS('IS E'!E$8:E$535,'IS E'!$A$8:$A$535,'SCH C-2.2 B'!$B120)*1</f>
        <v>605804.78000000026</v>
      </c>
      <c r="F120" s="415">
        <f>SUMIFS('IS E'!F$8:F$535,'IS E'!$A$8:$A$535,'SCH C-2.2 B'!$B120)*1</f>
        <v>499377.29999999987</v>
      </c>
      <c r="G120" s="415">
        <f>SUMIFS('IS E'!G$8:G$535,'IS E'!$A$8:$A$535,'SCH C-2.2 B'!$B120)*1</f>
        <v>1113595.4500000002</v>
      </c>
      <c r="H120" s="415">
        <f>SUMIFS('IS E'!H$8:H$535,'IS E'!$A$8:$A$535,'SCH C-2.2 B'!$B120)*1</f>
        <v>955144.73</v>
      </c>
      <c r="I120" s="415">
        <f>SUMIFS('IS E'!I$8:I$535,'IS E'!$A$8:$A$535,'SCH C-2.2 B'!$B120)*1</f>
        <v>86013.69999999991</v>
      </c>
      <c r="J120" s="415">
        <f>SUMIFS('IS E'!J$8:J$535,'IS E'!$A$8:$A$535,'SCH C-2.2 B'!$B120)*1</f>
        <v>438553.24200000003</v>
      </c>
      <c r="K120" s="415">
        <f>SUMIFS('IS E'!K$8:K$535,'IS E'!$A$8:$A$535,'SCH C-2.2 B'!$B120)*1</f>
        <v>603469.01520000002</v>
      </c>
      <c r="L120" s="415">
        <f>SUMIFS('IS E'!L$8:L$535,'IS E'!$A$8:$A$535,'SCH C-2.2 B'!$B120)*1</f>
        <v>491314.23280000006</v>
      </c>
      <c r="M120" s="415">
        <f>SUMIFS('IS E'!M$8:M$535,'IS E'!$A$8:$A$535,'SCH C-2.2 B'!$B120)*1</f>
        <v>607998.70160000015</v>
      </c>
      <c r="N120" s="415">
        <f>SUMIFS('IS E'!N$8:N$535,'IS E'!$A$8:$A$535,'SCH C-2.2 B'!$B120)*1</f>
        <v>587052.90300000005</v>
      </c>
      <c r="O120" s="415">
        <f>SUMIFS('IS E'!O$8:O$535,'IS E'!$A$8:$A$535,'SCH C-2.2 B'!$B120)*1</f>
        <v>532324.52800000017</v>
      </c>
      <c r="P120" s="418">
        <f t="shared" si="10"/>
        <v>6954788.6626000004</v>
      </c>
    </row>
    <row r="121" spans="1:16" x14ac:dyDescent="0.2">
      <c r="A121" s="375">
        <f t="shared" si="11"/>
        <v>101</v>
      </c>
      <c r="B121" s="375">
        <v>909</v>
      </c>
      <c r="C121" s="81" t="s">
        <v>78</v>
      </c>
      <c r="D121" s="415">
        <f>SUMIFS('IS E'!D$8:D$535,'IS E'!$A$8:$A$535,'SCH C-2.2 B'!$B121)*1</f>
        <v>33446.310000000005</v>
      </c>
      <c r="E121" s="415">
        <f>SUMIFS('IS E'!E$8:E$535,'IS E'!$A$8:$A$535,'SCH C-2.2 B'!$B121)*1</f>
        <v>124964.90999999999</v>
      </c>
      <c r="F121" s="415">
        <f>SUMIFS('IS E'!F$8:F$535,'IS E'!$A$8:$A$535,'SCH C-2.2 B'!$B121)*1</f>
        <v>134770.87999999998</v>
      </c>
      <c r="G121" s="415">
        <f>SUMIFS('IS E'!G$8:G$535,'IS E'!$A$8:$A$535,'SCH C-2.2 B'!$B121)*1</f>
        <v>27073.17</v>
      </c>
      <c r="H121" s="415">
        <f>SUMIFS('IS E'!H$8:H$535,'IS E'!$A$8:$A$535,'SCH C-2.2 B'!$B121)*1</f>
        <v>44266.229999999996</v>
      </c>
      <c r="I121" s="415">
        <f>SUMIFS('IS E'!I$8:I$535,'IS E'!$A$8:$A$535,'SCH C-2.2 B'!$B121)*1</f>
        <v>62584.76999999999</v>
      </c>
      <c r="J121" s="415">
        <f>SUMIFS('IS E'!J$8:J$535,'IS E'!$A$8:$A$535,'SCH C-2.2 B'!$B121)*1</f>
        <v>46678.0458</v>
      </c>
      <c r="K121" s="415">
        <f>SUMIFS('IS E'!K$8:K$535,'IS E'!$A$8:$A$535,'SCH C-2.2 B'!$B121)*1</f>
        <v>94670.2258</v>
      </c>
      <c r="L121" s="415">
        <f>SUMIFS('IS E'!L$8:L$535,'IS E'!$A$8:$A$535,'SCH C-2.2 B'!$B121)*1</f>
        <v>81884.215799999991</v>
      </c>
      <c r="M121" s="415">
        <f>SUMIFS('IS E'!M$8:M$535,'IS E'!$A$8:$A$535,'SCH C-2.2 B'!$B121)*1</f>
        <v>85009.7258</v>
      </c>
      <c r="N121" s="415">
        <f>SUMIFS('IS E'!N$8:N$535,'IS E'!$A$8:$A$535,'SCH C-2.2 B'!$B121)*1</f>
        <v>84398.045800000007</v>
      </c>
      <c r="O121" s="415">
        <f>SUMIFS('IS E'!O$8:O$535,'IS E'!$A$8:$A$535,'SCH C-2.2 B'!$B121)*1</f>
        <v>85270.1158</v>
      </c>
      <c r="P121" s="418">
        <f t="shared" si="10"/>
        <v>905016.64479999989</v>
      </c>
    </row>
    <row r="122" spans="1:16" x14ac:dyDescent="0.2">
      <c r="A122" s="375">
        <f t="shared" si="11"/>
        <v>102</v>
      </c>
      <c r="B122" s="375">
        <v>910</v>
      </c>
      <c r="C122" s="81" t="s">
        <v>79</v>
      </c>
      <c r="D122" s="415">
        <f>SUMIFS('IS E'!D$8:D$535,'IS E'!$A$8:$A$535,'SCH C-2.2 B'!$B122)*1</f>
        <v>49469.490000000005</v>
      </c>
      <c r="E122" s="415">
        <f>SUMIFS('IS E'!E$8:E$535,'IS E'!$A$8:$A$535,'SCH C-2.2 B'!$B122)*1</f>
        <v>58047.369999999995</v>
      </c>
      <c r="F122" s="415">
        <f>SUMIFS('IS E'!F$8:F$535,'IS E'!$A$8:$A$535,'SCH C-2.2 B'!$B122)*1</f>
        <v>132486.94</v>
      </c>
      <c r="G122" s="415">
        <f>SUMIFS('IS E'!G$8:G$535,'IS E'!$A$8:$A$535,'SCH C-2.2 B'!$B122)*1</f>
        <v>143914.11000000002</v>
      </c>
      <c r="H122" s="415">
        <f>SUMIFS('IS E'!H$8:H$535,'IS E'!$A$8:$A$535,'SCH C-2.2 B'!$B122)*1</f>
        <v>30135.280000000013</v>
      </c>
      <c r="I122" s="415">
        <f>SUMIFS('IS E'!I$8:I$535,'IS E'!$A$8:$A$535,'SCH C-2.2 B'!$B122)*1</f>
        <v>62680.08</v>
      </c>
      <c r="J122" s="415">
        <f>SUMIFS('IS E'!J$8:J$535,'IS E'!$A$8:$A$535,'SCH C-2.2 B'!$B122)*1</f>
        <v>60028.955999999991</v>
      </c>
      <c r="K122" s="415">
        <f>SUMIFS('IS E'!K$8:K$535,'IS E'!$A$8:$A$535,'SCH C-2.2 B'!$B122)*1</f>
        <v>82568.812600000019</v>
      </c>
      <c r="L122" s="415">
        <f>SUMIFS('IS E'!L$8:L$535,'IS E'!$A$8:$A$535,'SCH C-2.2 B'!$B122)*1</f>
        <v>100862.97</v>
      </c>
      <c r="M122" s="415">
        <f>SUMIFS('IS E'!M$8:M$535,'IS E'!$A$8:$A$535,'SCH C-2.2 B'!$B122)*1</f>
        <v>40350.718200000003</v>
      </c>
      <c r="N122" s="415">
        <f>SUMIFS('IS E'!N$8:N$535,'IS E'!$A$8:$A$535,'SCH C-2.2 B'!$B122)*1</f>
        <v>161629.3302</v>
      </c>
      <c r="O122" s="415">
        <f>SUMIFS('IS E'!O$8:O$535,'IS E'!$A$8:$A$535,'SCH C-2.2 B'!$B122)*1</f>
        <v>125753.3956</v>
      </c>
      <c r="P122" s="418">
        <f t="shared" si="10"/>
        <v>1047927.4526000001</v>
      </c>
    </row>
    <row r="123" spans="1:16" x14ac:dyDescent="0.2">
      <c r="A123" s="375">
        <f t="shared" si="11"/>
        <v>103</v>
      </c>
      <c r="B123" s="375">
        <v>911</v>
      </c>
      <c r="C123" s="81" t="s">
        <v>80</v>
      </c>
      <c r="D123" s="415">
        <f>SUMIFS('IS E'!D$8:D$535,'IS E'!$A$8:$A$535,'SCH C-2.2 B'!$B123)*1</f>
        <v>0</v>
      </c>
      <c r="E123" s="415">
        <f>SUMIFS('IS E'!E$8:E$535,'IS E'!$A$8:$A$535,'SCH C-2.2 B'!$B123)*1</f>
        <v>0</v>
      </c>
      <c r="F123" s="415">
        <f>SUMIFS('IS E'!F$8:F$535,'IS E'!$A$8:$A$535,'SCH C-2.2 B'!$B123)*1</f>
        <v>0</v>
      </c>
      <c r="G123" s="415">
        <f>SUMIFS('IS E'!G$8:G$535,'IS E'!$A$8:$A$535,'SCH C-2.2 B'!$B123)*1</f>
        <v>0</v>
      </c>
      <c r="H123" s="415">
        <f>SUMIFS('IS E'!H$8:H$535,'IS E'!$A$8:$A$535,'SCH C-2.2 B'!$B123)*1</f>
        <v>0</v>
      </c>
      <c r="I123" s="415">
        <f>SUMIFS('IS E'!I$8:I$535,'IS E'!$A$8:$A$535,'SCH C-2.2 B'!$B123)*1</f>
        <v>0</v>
      </c>
      <c r="J123" s="415">
        <f>SUMIFS('IS E'!J$8:J$535,'IS E'!$A$8:$A$535,'SCH C-2.2 B'!$B123)*1</f>
        <v>0</v>
      </c>
      <c r="K123" s="415">
        <f>SUMIFS('IS E'!K$8:K$535,'IS E'!$A$8:$A$535,'SCH C-2.2 B'!$B123)*1</f>
        <v>0</v>
      </c>
      <c r="L123" s="415">
        <f>SUMIFS('IS E'!L$8:L$535,'IS E'!$A$8:$A$535,'SCH C-2.2 B'!$B123)*1</f>
        <v>0</v>
      </c>
      <c r="M123" s="415">
        <f>SUMIFS('IS E'!M$8:M$535,'IS E'!$A$8:$A$535,'SCH C-2.2 B'!$B123)*1</f>
        <v>0</v>
      </c>
      <c r="N123" s="415">
        <f>SUMIFS('IS E'!N$8:N$535,'IS E'!$A$8:$A$535,'SCH C-2.2 B'!$B123)*1</f>
        <v>0</v>
      </c>
      <c r="O123" s="415">
        <f>SUMIFS('IS E'!O$8:O$535,'IS E'!$A$8:$A$535,'SCH C-2.2 B'!$B123)*1</f>
        <v>0</v>
      </c>
      <c r="P123" s="418">
        <f t="shared" si="10"/>
        <v>0</v>
      </c>
    </row>
    <row r="124" spans="1:16" x14ac:dyDescent="0.2">
      <c r="A124" s="375">
        <f t="shared" si="11"/>
        <v>104</v>
      </c>
      <c r="B124" s="375">
        <v>912</v>
      </c>
      <c r="C124" s="81" t="s">
        <v>81</v>
      </c>
      <c r="D124" s="415">
        <f>SUMIFS('IS E'!D$8:D$535,'IS E'!$A$8:$A$535,'SCH C-2.2 B'!$B124)*1</f>
        <v>0</v>
      </c>
      <c r="E124" s="415">
        <f>SUMIFS('IS E'!E$8:E$535,'IS E'!$A$8:$A$535,'SCH C-2.2 B'!$B124)*1</f>
        <v>0</v>
      </c>
      <c r="F124" s="415">
        <f>SUMIFS('IS E'!F$8:F$535,'IS E'!$A$8:$A$535,'SCH C-2.2 B'!$B124)*1</f>
        <v>0</v>
      </c>
      <c r="G124" s="415">
        <f>SUMIFS('IS E'!G$8:G$535,'IS E'!$A$8:$A$535,'SCH C-2.2 B'!$B124)*1</f>
        <v>0</v>
      </c>
      <c r="H124" s="415">
        <f>SUMIFS('IS E'!H$8:H$535,'IS E'!$A$8:$A$535,'SCH C-2.2 B'!$B124)*1</f>
        <v>0</v>
      </c>
      <c r="I124" s="415">
        <f>SUMIFS('IS E'!I$8:I$535,'IS E'!$A$8:$A$535,'SCH C-2.2 B'!$B124)*1</f>
        <v>0</v>
      </c>
      <c r="J124" s="415">
        <f>SUMIFS('IS E'!J$8:J$535,'IS E'!$A$8:$A$535,'SCH C-2.2 B'!$B124)*1</f>
        <v>0</v>
      </c>
      <c r="K124" s="415">
        <f>SUMIFS('IS E'!K$8:K$535,'IS E'!$A$8:$A$535,'SCH C-2.2 B'!$B124)*1</f>
        <v>0</v>
      </c>
      <c r="L124" s="415">
        <f>SUMIFS('IS E'!L$8:L$535,'IS E'!$A$8:$A$535,'SCH C-2.2 B'!$B124)*1</f>
        <v>0</v>
      </c>
      <c r="M124" s="415">
        <f>SUMIFS('IS E'!M$8:M$535,'IS E'!$A$8:$A$535,'SCH C-2.2 B'!$B124)*1</f>
        <v>0</v>
      </c>
      <c r="N124" s="415">
        <f>SUMIFS('IS E'!N$8:N$535,'IS E'!$A$8:$A$535,'SCH C-2.2 B'!$B124)*1</f>
        <v>0</v>
      </c>
      <c r="O124" s="415">
        <f>SUMIFS('IS E'!O$8:O$535,'IS E'!$A$8:$A$535,'SCH C-2.2 B'!$B124)*1</f>
        <v>0</v>
      </c>
      <c r="P124" s="418">
        <f t="shared" si="10"/>
        <v>0</v>
      </c>
    </row>
    <row r="125" spans="1:16" x14ac:dyDescent="0.2">
      <c r="A125" s="375">
        <f t="shared" si="11"/>
        <v>105</v>
      </c>
      <c r="B125" s="375">
        <v>913</v>
      </c>
      <c r="C125" s="81" t="s">
        <v>82</v>
      </c>
      <c r="D125" s="415">
        <f>SUMIFS('IS E'!D$8:D$535,'IS E'!$A$8:$A$535,'SCH C-2.2 B'!$B125)*1</f>
        <v>5755.61</v>
      </c>
      <c r="E125" s="415">
        <f>SUMIFS('IS E'!E$8:E$535,'IS E'!$A$8:$A$535,'SCH C-2.2 B'!$B125)*1</f>
        <v>16194.24</v>
      </c>
      <c r="F125" s="415">
        <f>SUMIFS('IS E'!F$8:F$535,'IS E'!$A$8:$A$535,'SCH C-2.2 B'!$B125)*1</f>
        <v>4583.43</v>
      </c>
      <c r="G125" s="415">
        <f>SUMIFS('IS E'!G$8:G$535,'IS E'!$A$8:$A$535,'SCH C-2.2 B'!$B125)*1</f>
        <v>30169.24</v>
      </c>
      <c r="H125" s="415">
        <f>SUMIFS('IS E'!H$8:H$535,'IS E'!$A$8:$A$535,'SCH C-2.2 B'!$B125)*1</f>
        <v>2533.98</v>
      </c>
      <c r="I125" s="415">
        <f>SUMIFS('IS E'!I$8:I$535,'IS E'!$A$8:$A$535,'SCH C-2.2 B'!$B125)*1</f>
        <v>1746.03</v>
      </c>
      <c r="J125" s="415">
        <f>SUMIFS('IS E'!J$8:J$535,'IS E'!$A$8:$A$535,'SCH C-2.2 B'!$B125)*1</f>
        <v>3375.567</v>
      </c>
      <c r="K125" s="415">
        <f>SUMIFS('IS E'!K$8:K$535,'IS E'!$A$8:$A$535,'SCH C-2.2 B'!$B125)*1</f>
        <v>0</v>
      </c>
      <c r="L125" s="415">
        <f>SUMIFS('IS E'!L$8:L$535,'IS E'!$A$8:$A$535,'SCH C-2.2 B'!$B125)*1</f>
        <v>0</v>
      </c>
      <c r="M125" s="415">
        <f>SUMIFS('IS E'!M$8:M$535,'IS E'!$A$8:$A$535,'SCH C-2.2 B'!$B125)*1</f>
        <v>8562.1380000000008</v>
      </c>
      <c r="N125" s="415">
        <f>SUMIFS('IS E'!N$8:N$535,'IS E'!$A$8:$A$535,'SCH C-2.2 B'!$B125)*1</f>
        <v>0</v>
      </c>
      <c r="O125" s="415">
        <f>SUMIFS('IS E'!O$8:O$535,'IS E'!$A$8:$A$535,'SCH C-2.2 B'!$B125)*1</f>
        <v>0</v>
      </c>
      <c r="P125" s="418">
        <f t="shared" si="10"/>
        <v>72920.235000000015</v>
      </c>
    </row>
    <row r="126" spans="1:16" x14ac:dyDescent="0.2">
      <c r="A126" s="375">
        <f t="shared" si="11"/>
        <v>106</v>
      </c>
      <c r="B126" s="375">
        <v>916</v>
      </c>
      <c r="C126" s="81" t="s">
        <v>83</v>
      </c>
      <c r="D126" s="415">
        <f>SUMIFS('IS E'!D$8:D$535,'IS E'!$A$8:$A$535,'SCH C-2.2 B'!$B126)*1</f>
        <v>0</v>
      </c>
      <c r="E126" s="415">
        <f>SUMIFS('IS E'!E$8:E$535,'IS E'!$A$8:$A$535,'SCH C-2.2 B'!$B126)*1</f>
        <v>0</v>
      </c>
      <c r="F126" s="415">
        <f>SUMIFS('IS E'!F$8:F$535,'IS E'!$A$8:$A$535,'SCH C-2.2 B'!$B126)*1</f>
        <v>0</v>
      </c>
      <c r="G126" s="415">
        <f>SUMIFS('IS E'!G$8:G$535,'IS E'!$A$8:$A$535,'SCH C-2.2 B'!$B126)*1</f>
        <v>0</v>
      </c>
      <c r="H126" s="415">
        <f>SUMIFS('IS E'!H$8:H$535,'IS E'!$A$8:$A$535,'SCH C-2.2 B'!$B126)*1</f>
        <v>0</v>
      </c>
      <c r="I126" s="415">
        <f>SUMIFS('IS E'!I$8:I$535,'IS E'!$A$8:$A$535,'SCH C-2.2 B'!$B126)*1</f>
        <v>0</v>
      </c>
      <c r="J126" s="415">
        <f>SUMIFS('IS E'!J$8:J$535,'IS E'!$A$8:$A$535,'SCH C-2.2 B'!$B126)*1</f>
        <v>0</v>
      </c>
      <c r="K126" s="415">
        <f>SUMIFS('IS E'!K$8:K$535,'IS E'!$A$8:$A$535,'SCH C-2.2 B'!$B126)*1</f>
        <v>0</v>
      </c>
      <c r="L126" s="415">
        <f>SUMIFS('IS E'!L$8:L$535,'IS E'!$A$8:$A$535,'SCH C-2.2 B'!$B126)*1</f>
        <v>0</v>
      </c>
      <c r="M126" s="415">
        <f>SUMIFS('IS E'!M$8:M$535,'IS E'!$A$8:$A$535,'SCH C-2.2 B'!$B126)*1</f>
        <v>0</v>
      </c>
      <c r="N126" s="415">
        <f>SUMIFS('IS E'!N$8:N$535,'IS E'!$A$8:$A$535,'SCH C-2.2 B'!$B126)*1</f>
        <v>0</v>
      </c>
      <c r="O126" s="415">
        <f>SUMIFS('IS E'!O$8:O$535,'IS E'!$A$8:$A$535,'SCH C-2.2 B'!$B126)*1</f>
        <v>0</v>
      </c>
      <c r="P126" s="418">
        <f t="shared" si="10"/>
        <v>0</v>
      </c>
    </row>
    <row r="127" spans="1:16" x14ac:dyDescent="0.2">
      <c r="A127" s="375">
        <f t="shared" si="11"/>
        <v>107</v>
      </c>
      <c r="B127" s="375">
        <v>920</v>
      </c>
      <c r="C127" s="81" t="s">
        <v>84</v>
      </c>
      <c r="D127" s="415">
        <f>SUMIFS('IS E'!D$8:D$535,'IS E'!$A$8:$A$535,'SCH C-2.2 B'!$B127)*1</f>
        <v>1639765.1099999989</v>
      </c>
      <c r="E127" s="415">
        <f>SUMIFS('IS E'!E$8:E$535,'IS E'!$A$8:$A$535,'SCH C-2.2 B'!$B127)*1</f>
        <v>1771936.5000000007</v>
      </c>
      <c r="F127" s="415">
        <f>SUMIFS('IS E'!F$8:F$535,'IS E'!$A$8:$A$535,'SCH C-2.2 B'!$B127)*1</f>
        <v>1265332.8699999985</v>
      </c>
      <c r="G127" s="415">
        <f>SUMIFS('IS E'!G$8:G$535,'IS E'!$A$8:$A$535,'SCH C-2.2 B'!$B127)*1</f>
        <v>466103.94</v>
      </c>
      <c r="H127" s="415">
        <f>SUMIFS('IS E'!H$8:H$535,'IS E'!$A$8:$A$535,'SCH C-2.2 B'!$B127)*1</f>
        <v>1312473.57</v>
      </c>
      <c r="I127" s="415">
        <f>SUMIFS('IS E'!I$8:I$535,'IS E'!$A$8:$A$535,'SCH C-2.2 B'!$B127)*1</f>
        <v>1905122.9500000014</v>
      </c>
      <c r="J127" s="415">
        <f>SUMIFS('IS E'!J$8:J$535,'IS E'!$A$8:$A$535,'SCH C-2.2 B'!$B127)*1</f>
        <v>2084614.6877999997</v>
      </c>
      <c r="K127" s="415">
        <f>SUMIFS('IS E'!K$8:K$535,'IS E'!$A$8:$A$535,'SCH C-2.2 B'!$B127)*1</f>
        <v>1707904.0257999999</v>
      </c>
      <c r="L127" s="415">
        <f>SUMIFS('IS E'!L$8:L$535,'IS E'!$A$8:$A$535,'SCH C-2.2 B'!$B127)*1</f>
        <v>1678886.6643000001</v>
      </c>
      <c r="M127" s="415">
        <f>SUMIFS('IS E'!M$8:M$535,'IS E'!$A$8:$A$535,'SCH C-2.2 B'!$B127)*1</f>
        <v>1609053.9911999998</v>
      </c>
      <c r="N127" s="415">
        <f>SUMIFS('IS E'!N$8:N$535,'IS E'!$A$8:$A$535,'SCH C-2.2 B'!$B127)*1</f>
        <v>1776660.0423000006</v>
      </c>
      <c r="O127" s="415">
        <f>SUMIFS('IS E'!O$8:O$535,'IS E'!$A$8:$A$535,'SCH C-2.2 B'!$B127)*1</f>
        <v>1663346.3779</v>
      </c>
      <c r="P127" s="418">
        <f t="shared" si="10"/>
        <v>18881200.7293</v>
      </c>
    </row>
    <row r="128" spans="1:16" x14ac:dyDescent="0.2">
      <c r="A128" s="375">
        <f t="shared" si="11"/>
        <v>108</v>
      </c>
      <c r="B128" s="375">
        <v>921</v>
      </c>
      <c r="C128" s="81" t="s">
        <v>85</v>
      </c>
      <c r="D128" s="415">
        <f>SUMIFS('IS E'!D$8:D$535,'IS E'!$A$8:$A$535,'SCH C-2.2 B'!$B128)*1</f>
        <v>448794.51000000013</v>
      </c>
      <c r="E128" s="415">
        <f>SUMIFS('IS E'!E$8:E$535,'IS E'!$A$8:$A$535,'SCH C-2.2 B'!$B128)*1</f>
        <v>442544.67999999941</v>
      </c>
      <c r="F128" s="415">
        <f>SUMIFS('IS E'!F$8:F$535,'IS E'!$A$8:$A$535,'SCH C-2.2 B'!$B128)*1</f>
        <v>5076882.2399999993</v>
      </c>
      <c r="G128" s="415">
        <f>SUMIFS('IS E'!G$8:G$535,'IS E'!$A$8:$A$535,'SCH C-2.2 B'!$B128)*1</f>
        <v>-4097717.3299999996</v>
      </c>
      <c r="H128" s="415">
        <f>SUMIFS('IS E'!H$8:H$535,'IS E'!$A$8:$A$535,'SCH C-2.2 B'!$B128)*1</f>
        <v>674531.16999999993</v>
      </c>
      <c r="I128" s="415">
        <f>SUMIFS('IS E'!I$8:I$535,'IS E'!$A$8:$A$535,'SCH C-2.2 B'!$B128)*1</f>
        <v>73190.339999999938</v>
      </c>
      <c r="J128" s="415">
        <f>SUMIFS('IS E'!J$8:J$535,'IS E'!$A$8:$A$535,'SCH C-2.2 B'!$B128)*1</f>
        <v>457897.28800000018</v>
      </c>
      <c r="K128" s="415">
        <f>SUMIFS('IS E'!K$8:K$535,'IS E'!$A$8:$A$535,'SCH C-2.2 B'!$B128)*1</f>
        <v>386008.9497</v>
      </c>
      <c r="L128" s="415">
        <f>SUMIFS('IS E'!L$8:L$535,'IS E'!$A$8:$A$535,'SCH C-2.2 B'!$B128)*1</f>
        <v>376766.06060000008</v>
      </c>
      <c r="M128" s="415">
        <f>SUMIFS('IS E'!M$8:M$535,'IS E'!$A$8:$A$535,'SCH C-2.2 B'!$B128)*1</f>
        <v>363370.68330000009</v>
      </c>
      <c r="N128" s="415">
        <f>SUMIFS('IS E'!N$8:N$535,'IS E'!$A$8:$A$535,'SCH C-2.2 B'!$B128)*1</f>
        <v>424591.3376000002</v>
      </c>
      <c r="O128" s="415">
        <f>SUMIFS('IS E'!O$8:O$535,'IS E'!$A$8:$A$535,'SCH C-2.2 B'!$B128)*1</f>
        <v>387048.85870000004</v>
      </c>
      <c r="P128" s="418">
        <f t="shared" si="10"/>
        <v>5013908.7878999989</v>
      </c>
    </row>
    <row r="129" spans="1:16" x14ac:dyDescent="0.2">
      <c r="A129" s="375">
        <f t="shared" si="11"/>
        <v>109</v>
      </c>
      <c r="B129" s="375">
        <v>922</v>
      </c>
      <c r="C129" s="81" t="s">
        <v>86</v>
      </c>
      <c r="D129" s="415">
        <f>SUMIFS('IS E'!D$8:D$535,'IS E'!$A$8:$A$535,'SCH C-2.2 B'!$B129)*1</f>
        <v>-223578.35000000003</v>
      </c>
      <c r="E129" s="415">
        <f>SUMIFS('IS E'!E$8:E$535,'IS E'!$A$8:$A$535,'SCH C-2.2 B'!$B129)*1</f>
        <v>-229476.65000000005</v>
      </c>
      <c r="F129" s="415">
        <f>SUMIFS('IS E'!F$8:F$535,'IS E'!$A$8:$A$535,'SCH C-2.2 B'!$B129)*1</f>
        <v>-224178.81999999992</v>
      </c>
      <c r="G129" s="415">
        <f>SUMIFS('IS E'!G$8:G$535,'IS E'!$A$8:$A$535,'SCH C-2.2 B'!$B129)*1</f>
        <v>-231376.78</v>
      </c>
      <c r="H129" s="415">
        <f>SUMIFS('IS E'!H$8:H$535,'IS E'!$A$8:$A$535,'SCH C-2.2 B'!$B129)*1</f>
        <v>-280353.10999999993</v>
      </c>
      <c r="I129" s="415">
        <f>SUMIFS('IS E'!I$8:I$535,'IS E'!$A$8:$A$535,'SCH C-2.2 B'!$B129)*1</f>
        <v>-217951.66999999995</v>
      </c>
      <c r="J129" s="415">
        <f>SUMIFS('IS E'!J$8:J$535,'IS E'!$A$8:$A$535,'SCH C-2.2 B'!$B129)*1</f>
        <v>-256286.00159999996</v>
      </c>
      <c r="K129" s="415">
        <f>SUMIFS('IS E'!K$8:K$535,'IS E'!$A$8:$A$535,'SCH C-2.2 B'!$B129)*1</f>
        <v>-240708.61650000003</v>
      </c>
      <c r="L129" s="415">
        <f>SUMIFS('IS E'!L$8:L$535,'IS E'!$A$8:$A$535,'SCH C-2.2 B'!$B129)*1</f>
        <v>-239450.81809999992</v>
      </c>
      <c r="M129" s="415">
        <f>SUMIFS('IS E'!M$8:M$535,'IS E'!$A$8:$A$535,'SCH C-2.2 B'!$B129)*1</f>
        <v>-230486.0898999999</v>
      </c>
      <c r="N129" s="415">
        <f>SUMIFS('IS E'!N$8:N$535,'IS E'!$A$8:$A$535,'SCH C-2.2 B'!$B129)*1</f>
        <v>-257132.59549999982</v>
      </c>
      <c r="O129" s="415">
        <f>SUMIFS('IS E'!O$8:O$535,'IS E'!$A$8:$A$535,'SCH C-2.2 B'!$B129)*1</f>
        <v>-235828.54750000002</v>
      </c>
      <c r="P129" s="418">
        <f t="shared" si="10"/>
        <v>-2866808.0490999995</v>
      </c>
    </row>
    <row r="130" spans="1:16" x14ac:dyDescent="0.2">
      <c r="A130" s="375">
        <f t="shared" si="11"/>
        <v>110</v>
      </c>
      <c r="B130" s="375">
        <v>923</v>
      </c>
      <c r="C130" s="81" t="s">
        <v>87</v>
      </c>
      <c r="D130" s="415">
        <f>SUMIFS('IS E'!D$8:D$535,'IS E'!$A$8:$A$535,'SCH C-2.2 B'!$B130)*1</f>
        <v>1029378.1899999997</v>
      </c>
      <c r="E130" s="415">
        <f>SUMIFS('IS E'!E$8:E$535,'IS E'!$A$8:$A$535,'SCH C-2.2 B'!$B130)*1</f>
        <v>1472201.47</v>
      </c>
      <c r="F130" s="415">
        <f>SUMIFS('IS E'!F$8:F$535,'IS E'!$A$8:$A$535,'SCH C-2.2 B'!$B130)*1</f>
        <v>-2925774.8199999994</v>
      </c>
      <c r="G130" s="415">
        <f>SUMIFS('IS E'!G$8:G$535,'IS E'!$A$8:$A$535,'SCH C-2.2 B'!$B130)*1</f>
        <v>5664371.5799999936</v>
      </c>
      <c r="H130" s="415">
        <f>SUMIFS('IS E'!H$8:H$535,'IS E'!$A$8:$A$535,'SCH C-2.2 B'!$B130)*1</f>
        <v>575259.33000000031</v>
      </c>
      <c r="I130" s="415">
        <f>SUMIFS('IS E'!I$8:I$535,'IS E'!$A$8:$A$535,'SCH C-2.2 B'!$B130)*1</f>
        <v>828318.20999999985</v>
      </c>
      <c r="J130" s="415">
        <f>SUMIFS('IS E'!J$8:J$535,'IS E'!$A$8:$A$535,'SCH C-2.2 B'!$B130)*1</f>
        <v>1098905.9086</v>
      </c>
      <c r="K130" s="415">
        <f>SUMIFS('IS E'!K$8:K$535,'IS E'!$A$8:$A$535,'SCH C-2.2 B'!$B130)*1</f>
        <v>925662.90479999979</v>
      </c>
      <c r="L130" s="415">
        <f>SUMIFS('IS E'!L$8:L$535,'IS E'!$A$8:$A$535,'SCH C-2.2 B'!$B130)*1</f>
        <v>935981.01679999963</v>
      </c>
      <c r="M130" s="415">
        <f>SUMIFS('IS E'!M$8:M$535,'IS E'!$A$8:$A$535,'SCH C-2.2 B'!$B130)*1</f>
        <v>1052052.5427999999</v>
      </c>
      <c r="N130" s="415">
        <f>SUMIFS('IS E'!N$8:N$535,'IS E'!$A$8:$A$535,'SCH C-2.2 B'!$B130)*1</f>
        <v>978815.81079999986</v>
      </c>
      <c r="O130" s="415">
        <f>SUMIFS('IS E'!O$8:O$535,'IS E'!$A$8:$A$535,'SCH C-2.2 B'!$B130)*1</f>
        <v>1005992.6012</v>
      </c>
      <c r="P130" s="418">
        <f t="shared" si="10"/>
        <v>12641164.744999992</v>
      </c>
    </row>
    <row r="131" spans="1:16" x14ac:dyDescent="0.2">
      <c r="A131" s="375">
        <f t="shared" si="11"/>
        <v>111</v>
      </c>
      <c r="B131" s="375">
        <v>924</v>
      </c>
      <c r="C131" s="81" t="s">
        <v>0</v>
      </c>
      <c r="D131" s="415">
        <f>SUMIFS('IS E'!D$8:D$535,'IS E'!$A$8:$A$535,'SCH C-2.2 B'!$B131)*1</f>
        <v>550826.51000000013</v>
      </c>
      <c r="E131" s="415">
        <f>SUMIFS('IS E'!E$8:E$535,'IS E'!$A$8:$A$535,'SCH C-2.2 B'!$B131)*1</f>
        <v>550603.18000000005</v>
      </c>
      <c r="F131" s="415">
        <f>SUMIFS('IS E'!F$8:F$535,'IS E'!$A$8:$A$535,'SCH C-2.2 B'!$B131)*1</f>
        <v>548596.6399999999</v>
      </c>
      <c r="G131" s="415">
        <f>SUMIFS('IS E'!G$8:G$535,'IS E'!$A$8:$A$535,'SCH C-2.2 B'!$B131)*1</f>
        <v>531353.23</v>
      </c>
      <c r="H131" s="415">
        <f>SUMIFS('IS E'!H$8:H$535,'IS E'!$A$8:$A$535,'SCH C-2.2 B'!$B131)*1</f>
        <v>585158.88</v>
      </c>
      <c r="I131" s="415">
        <f>SUMIFS('IS E'!I$8:I$535,'IS E'!$A$8:$A$535,'SCH C-2.2 B'!$B131)*1</f>
        <v>554245.85000000009</v>
      </c>
      <c r="J131" s="415">
        <f>SUMIFS('IS E'!J$8:J$535,'IS E'!$A$8:$A$535,'SCH C-2.2 B'!$B131)*1</f>
        <v>626849.53860000009</v>
      </c>
      <c r="K131" s="415">
        <f>SUMIFS('IS E'!K$8:K$535,'IS E'!$A$8:$A$535,'SCH C-2.2 B'!$B131)*1</f>
        <v>643383.18919999991</v>
      </c>
      <c r="L131" s="415">
        <f>SUMIFS('IS E'!L$8:L$535,'IS E'!$A$8:$A$535,'SCH C-2.2 B'!$B131)*1</f>
        <v>588624.4291999999</v>
      </c>
      <c r="M131" s="415">
        <f>SUMIFS('IS E'!M$8:M$535,'IS E'!$A$8:$A$535,'SCH C-2.2 B'!$B131)*1</f>
        <v>588624.4291999999</v>
      </c>
      <c r="N131" s="415">
        <f>SUMIFS('IS E'!N$8:N$535,'IS E'!$A$8:$A$535,'SCH C-2.2 B'!$B131)*1</f>
        <v>588624.4291999999</v>
      </c>
      <c r="O131" s="415">
        <f>SUMIFS('IS E'!O$8:O$535,'IS E'!$A$8:$A$535,'SCH C-2.2 B'!$B131)*1</f>
        <v>589871.01370000001</v>
      </c>
      <c r="P131" s="418">
        <f t="shared" si="10"/>
        <v>6946761.3191</v>
      </c>
    </row>
    <row r="132" spans="1:16" x14ac:dyDescent="0.2">
      <c r="A132" s="375">
        <f t="shared" si="11"/>
        <v>112</v>
      </c>
      <c r="B132" s="375">
        <v>925</v>
      </c>
      <c r="C132" s="81" t="s">
        <v>88</v>
      </c>
      <c r="D132" s="415">
        <f>SUMIFS('IS E'!D$8:D$535,'IS E'!$A$8:$A$535,'SCH C-2.2 B'!$B132)*1</f>
        <v>206513.8000000001</v>
      </c>
      <c r="E132" s="415">
        <f>SUMIFS('IS E'!E$8:E$535,'IS E'!$A$8:$A$535,'SCH C-2.2 B'!$B132)*1</f>
        <v>224281.72</v>
      </c>
      <c r="F132" s="415">
        <f>SUMIFS('IS E'!F$8:F$535,'IS E'!$A$8:$A$535,'SCH C-2.2 B'!$B132)*1</f>
        <v>509739.02000000031</v>
      </c>
      <c r="G132" s="415">
        <f>SUMIFS('IS E'!G$8:G$535,'IS E'!$A$8:$A$535,'SCH C-2.2 B'!$B132)*1</f>
        <v>1987902.3599999978</v>
      </c>
      <c r="H132" s="415">
        <f>SUMIFS('IS E'!H$8:H$535,'IS E'!$A$8:$A$535,'SCH C-2.2 B'!$B132)*1</f>
        <v>63738.46999999995</v>
      </c>
      <c r="I132" s="415">
        <f>SUMIFS('IS E'!I$8:I$535,'IS E'!$A$8:$A$535,'SCH C-2.2 B'!$B132)*1</f>
        <v>453502.98999999947</v>
      </c>
      <c r="J132" s="415">
        <f>SUMIFS('IS E'!J$8:J$535,'IS E'!$A$8:$A$535,'SCH C-2.2 B'!$B132)*1</f>
        <v>228809.1166000001</v>
      </c>
      <c r="K132" s="415">
        <f>SUMIFS('IS E'!K$8:K$535,'IS E'!$A$8:$A$535,'SCH C-2.2 B'!$B132)*1</f>
        <v>239082.59400000004</v>
      </c>
      <c r="L132" s="415">
        <f>SUMIFS('IS E'!L$8:L$535,'IS E'!$A$8:$A$535,'SCH C-2.2 B'!$B132)*1</f>
        <v>229727.8849</v>
      </c>
      <c r="M132" s="415">
        <f>SUMIFS('IS E'!M$8:M$535,'IS E'!$A$8:$A$535,'SCH C-2.2 B'!$B132)*1</f>
        <v>234829.49909999999</v>
      </c>
      <c r="N132" s="415">
        <f>SUMIFS('IS E'!N$8:N$535,'IS E'!$A$8:$A$535,'SCH C-2.2 B'!$B132)*1</f>
        <v>257242.51189999992</v>
      </c>
      <c r="O132" s="415">
        <f>SUMIFS('IS E'!O$8:O$535,'IS E'!$A$8:$A$535,'SCH C-2.2 B'!$B132)*1</f>
        <v>293038.34299999999</v>
      </c>
      <c r="P132" s="418">
        <f t="shared" si="10"/>
        <v>4928408.3094999986</v>
      </c>
    </row>
    <row r="133" spans="1:16" x14ac:dyDescent="0.2">
      <c r="A133" s="375">
        <f t="shared" si="11"/>
        <v>113</v>
      </c>
      <c r="B133" s="375">
        <v>926</v>
      </c>
      <c r="C133" s="81" t="s">
        <v>89</v>
      </c>
      <c r="D133" s="415">
        <f>SUMIFS('IS E'!D$8:D$535,'IS E'!$A$8:$A$535,'SCH C-2.2 B'!$B133)*1</f>
        <v>1693240.5300000017</v>
      </c>
      <c r="E133" s="415">
        <f>SUMIFS('IS E'!E$8:E$535,'IS E'!$A$8:$A$535,'SCH C-2.2 B'!$B133)*1</f>
        <v>1607454.9600000014</v>
      </c>
      <c r="F133" s="415">
        <f>SUMIFS('IS E'!F$8:F$535,'IS E'!$A$8:$A$535,'SCH C-2.2 B'!$B133)*1</f>
        <v>1502061.5799999975</v>
      </c>
      <c r="G133" s="415">
        <f>SUMIFS('IS E'!G$8:G$535,'IS E'!$A$8:$A$535,'SCH C-2.2 B'!$B133)*1</f>
        <v>106795.89999999964</v>
      </c>
      <c r="H133" s="415">
        <f>SUMIFS('IS E'!H$8:H$535,'IS E'!$A$8:$A$535,'SCH C-2.2 B'!$B133)*1</f>
        <v>1326917.6600000034</v>
      </c>
      <c r="I133" s="415">
        <f>SUMIFS('IS E'!I$8:I$535,'IS E'!$A$8:$A$535,'SCH C-2.2 B'!$B133)*1</f>
        <v>1152057.4299999983</v>
      </c>
      <c r="J133" s="415">
        <f>SUMIFS('IS E'!J$8:J$535,'IS E'!$A$8:$A$535,'SCH C-2.2 B'!$B133)*1</f>
        <v>1358428.3960000002</v>
      </c>
      <c r="K133" s="415">
        <f>SUMIFS('IS E'!K$8:K$535,'IS E'!$A$8:$A$535,'SCH C-2.2 B'!$B133)*1</f>
        <v>1367978.4951999991</v>
      </c>
      <c r="L133" s="415">
        <f>SUMIFS('IS E'!L$8:L$535,'IS E'!$A$8:$A$535,'SCH C-2.2 B'!$B133)*1</f>
        <v>1293306.0451000014</v>
      </c>
      <c r="M133" s="415">
        <f>SUMIFS('IS E'!M$8:M$535,'IS E'!$A$8:$A$535,'SCH C-2.2 B'!$B133)*1</f>
        <v>1271833.3897999988</v>
      </c>
      <c r="N133" s="415">
        <f>SUMIFS('IS E'!N$8:N$535,'IS E'!$A$8:$A$535,'SCH C-2.2 B'!$B133)*1</f>
        <v>1326319.0528000011</v>
      </c>
      <c r="O133" s="415">
        <f>SUMIFS('IS E'!O$8:O$535,'IS E'!$A$8:$A$535,'SCH C-2.2 B'!$B133)*1</f>
        <v>1266703.1539999987</v>
      </c>
      <c r="P133" s="418">
        <f t="shared" si="10"/>
        <v>15273096.592900001</v>
      </c>
    </row>
    <row r="134" spans="1:16" x14ac:dyDescent="0.2">
      <c r="A134" s="375">
        <f t="shared" si="11"/>
        <v>114</v>
      </c>
      <c r="B134" s="375">
        <v>927</v>
      </c>
      <c r="C134" s="81" t="s">
        <v>90</v>
      </c>
      <c r="D134" s="415">
        <f>SUMIFS('IS E'!D$8:D$535,'IS E'!$A$8:$A$535,'SCH C-2.2 B'!$B134)*1</f>
        <v>1719.8200000000002</v>
      </c>
      <c r="E134" s="415">
        <f>SUMIFS('IS E'!E$8:E$535,'IS E'!$A$8:$A$535,'SCH C-2.2 B'!$B134)*1</f>
        <v>1514.91</v>
      </c>
      <c r="F134" s="415">
        <f>SUMIFS('IS E'!F$8:F$535,'IS E'!$A$8:$A$535,'SCH C-2.2 B'!$B134)*1</f>
        <v>1735.62</v>
      </c>
      <c r="G134" s="415">
        <f>SUMIFS('IS E'!G$8:G$535,'IS E'!$A$8:$A$535,'SCH C-2.2 B'!$B134)*1</f>
        <v>2300.9699999999998</v>
      </c>
      <c r="H134" s="415">
        <f>SUMIFS('IS E'!H$8:H$535,'IS E'!$A$8:$A$535,'SCH C-2.2 B'!$B134)*1</f>
        <v>3954.0299999999997</v>
      </c>
      <c r="I134" s="415">
        <f>SUMIFS('IS E'!I$8:I$535,'IS E'!$A$8:$A$535,'SCH C-2.2 B'!$B134)*1</f>
        <v>3969.8799999999997</v>
      </c>
      <c r="J134" s="415">
        <f>SUMIFS('IS E'!J$8:J$535,'IS E'!$A$8:$A$535,'SCH C-2.2 B'!$B134)*1</f>
        <v>0</v>
      </c>
      <c r="K134" s="415">
        <f>SUMIFS('IS E'!K$8:K$535,'IS E'!$A$8:$A$535,'SCH C-2.2 B'!$B134)*1</f>
        <v>0</v>
      </c>
      <c r="L134" s="415">
        <f>SUMIFS('IS E'!L$8:L$535,'IS E'!$A$8:$A$535,'SCH C-2.2 B'!$B134)*1</f>
        <v>0</v>
      </c>
      <c r="M134" s="415">
        <f>SUMIFS('IS E'!M$8:M$535,'IS E'!$A$8:$A$535,'SCH C-2.2 B'!$B134)*1</f>
        <v>0</v>
      </c>
      <c r="N134" s="415">
        <f>SUMIFS('IS E'!N$8:N$535,'IS E'!$A$8:$A$535,'SCH C-2.2 B'!$B134)*1</f>
        <v>0</v>
      </c>
      <c r="O134" s="415">
        <f>SUMIFS('IS E'!O$8:O$535,'IS E'!$A$8:$A$535,'SCH C-2.2 B'!$B134)*1</f>
        <v>0</v>
      </c>
      <c r="P134" s="418">
        <f t="shared" si="10"/>
        <v>15195.229999999998</v>
      </c>
    </row>
    <row r="135" spans="1:16" x14ac:dyDescent="0.2">
      <c r="A135" s="375">
        <f t="shared" si="11"/>
        <v>115</v>
      </c>
      <c r="B135" s="375">
        <v>928</v>
      </c>
      <c r="C135" s="81" t="s">
        <v>91</v>
      </c>
      <c r="D135" s="415">
        <f>SUMIFS('IS E'!D$8:D$535,'IS E'!$A$8:$A$535,'SCH C-2.2 B'!$B135)*1</f>
        <v>137413.40000000002</v>
      </c>
      <c r="E135" s="415">
        <f>SUMIFS('IS E'!E$8:E$535,'IS E'!$A$8:$A$535,'SCH C-2.2 B'!$B135)*1</f>
        <v>68321.33</v>
      </c>
      <c r="F135" s="415">
        <f>SUMIFS('IS E'!F$8:F$535,'IS E'!$A$8:$A$535,'SCH C-2.2 B'!$B135)*1</f>
        <v>123712.67</v>
      </c>
      <c r="G135" s="415">
        <f>SUMIFS('IS E'!G$8:G$535,'IS E'!$A$8:$A$535,'SCH C-2.2 B'!$B135)*1</f>
        <v>82252.5</v>
      </c>
      <c r="H135" s="415">
        <f>SUMIFS('IS E'!H$8:H$535,'IS E'!$A$8:$A$535,'SCH C-2.2 B'!$B135)*1</f>
        <v>79608</v>
      </c>
      <c r="I135" s="415">
        <f>SUMIFS('IS E'!I$8:I$535,'IS E'!$A$8:$A$535,'SCH C-2.2 B'!$B135)*1</f>
        <v>79608</v>
      </c>
      <c r="J135" s="415">
        <f>SUMIFS('IS E'!J$8:J$535,'IS E'!$A$8:$A$535,'SCH C-2.2 B'!$B135)*1</f>
        <v>82169.42</v>
      </c>
      <c r="K135" s="415">
        <f>SUMIFS('IS E'!K$8:K$535,'IS E'!$A$8:$A$535,'SCH C-2.2 B'!$B135)*1</f>
        <v>82169.42</v>
      </c>
      <c r="L135" s="415">
        <f>SUMIFS('IS E'!L$8:L$535,'IS E'!$A$8:$A$535,'SCH C-2.2 B'!$B135)*1</f>
        <v>82169.42</v>
      </c>
      <c r="M135" s="415">
        <f>SUMIFS('IS E'!M$8:M$535,'IS E'!$A$8:$A$535,'SCH C-2.2 B'!$B135)*1</f>
        <v>86569.42</v>
      </c>
      <c r="N135" s="415">
        <f>SUMIFS('IS E'!N$8:N$535,'IS E'!$A$8:$A$535,'SCH C-2.2 B'!$B135)*1</f>
        <v>86569.2</v>
      </c>
      <c r="O135" s="415">
        <f>SUMIFS('IS E'!O$8:O$535,'IS E'!$A$8:$A$535,'SCH C-2.2 B'!$B135)*1</f>
        <v>122926.64</v>
      </c>
      <c r="P135" s="418">
        <f t="shared" si="10"/>
        <v>1113489.4200000002</v>
      </c>
    </row>
    <row r="136" spans="1:16" x14ac:dyDescent="0.2">
      <c r="A136" s="375">
        <f t="shared" si="11"/>
        <v>116</v>
      </c>
      <c r="B136" s="375">
        <v>929</v>
      </c>
      <c r="C136" s="81" t="s">
        <v>92</v>
      </c>
      <c r="D136" s="415">
        <f>SUMIFS('IS E'!D$8:D$535,'IS E'!$A$8:$A$535,'SCH C-2.2 B'!$B136)*1</f>
        <v>-9653.9399999999987</v>
      </c>
      <c r="E136" s="415">
        <f>SUMIFS('IS E'!E$8:E$535,'IS E'!$A$8:$A$535,'SCH C-2.2 B'!$B136)*1</f>
        <v>-10167.869999999999</v>
      </c>
      <c r="F136" s="415">
        <f>SUMIFS('IS E'!F$8:F$535,'IS E'!$A$8:$A$535,'SCH C-2.2 B'!$B136)*1</f>
        <v>-13131.479999999998</v>
      </c>
      <c r="G136" s="415">
        <f>SUMIFS('IS E'!G$8:G$535,'IS E'!$A$8:$A$535,'SCH C-2.2 B'!$B136)*1</f>
        <v>-21147.620000000003</v>
      </c>
      <c r="H136" s="415">
        <f>SUMIFS('IS E'!H$8:H$535,'IS E'!$A$8:$A$535,'SCH C-2.2 B'!$B136)*1</f>
        <v>-25359.48</v>
      </c>
      <c r="I136" s="415">
        <f>SUMIFS('IS E'!I$8:I$535,'IS E'!$A$8:$A$535,'SCH C-2.2 B'!$B136)*1</f>
        <v>-22933.480000000003</v>
      </c>
      <c r="J136" s="415">
        <f>SUMIFS('IS E'!J$8:J$535,'IS E'!$A$8:$A$535,'SCH C-2.2 B'!$B136)*1</f>
        <v>-11242.15</v>
      </c>
      <c r="K136" s="415">
        <f>SUMIFS('IS E'!K$8:K$535,'IS E'!$A$8:$A$535,'SCH C-2.2 B'!$B136)*1</f>
        <v>-11242.15</v>
      </c>
      <c r="L136" s="415">
        <f>SUMIFS('IS E'!L$8:L$535,'IS E'!$A$8:$A$535,'SCH C-2.2 B'!$B136)*1</f>
        <v>-11242.15</v>
      </c>
      <c r="M136" s="415">
        <f>SUMIFS('IS E'!M$8:M$535,'IS E'!$A$8:$A$535,'SCH C-2.2 B'!$B136)*1</f>
        <v>-11242.15</v>
      </c>
      <c r="N136" s="415">
        <f>SUMIFS('IS E'!N$8:N$535,'IS E'!$A$8:$A$535,'SCH C-2.2 B'!$B136)*1</f>
        <v>-11242.15</v>
      </c>
      <c r="O136" s="415">
        <f>SUMIFS('IS E'!O$8:O$535,'IS E'!$A$8:$A$535,'SCH C-2.2 B'!$B136)*1</f>
        <v>-11242.15</v>
      </c>
      <c r="P136" s="418">
        <f t="shared" si="10"/>
        <v>-169846.76999999996</v>
      </c>
    </row>
    <row r="137" spans="1:16" x14ac:dyDescent="0.2">
      <c r="A137" s="375">
        <f t="shared" si="11"/>
        <v>117</v>
      </c>
      <c r="B137" s="375">
        <v>930.1</v>
      </c>
      <c r="C137" s="81" t="s">
        <v>93</v>
      </c>
      <c r="D137" s="415">
        <f>SUMIFS('IS E'!D$8:D$535,'IS E'!$A$8:$A$535,'SCH C-2.2 B'!$B137)*1</f>
        <v>73077.48</v>
      </c>
      <c r="E137" s="415">
        <f>SUMIFS('IS E'!E$8:E$535,'IS E'!$A$8:$A$535,'SCH C-2.2 B'!$B137)*1</f>
        <v>72795.650000000009</v>
      </c>
      <c r="F137" s="415">
        <f>SUMIFS('IS E'!F$8:F$535,'IS E'!$A$8:$A$535,'SCH C-2.2 B'!$B137)*1</f>
        <v>73852.540000000008</v>
      </c>
      <c r="G137" s="415">
        <f>SUMIFS('IS E'!G$8:G$535,'IS E'!$A$8:$A$535,'SCH C-2.2 B'!$B137)*1</f>
        <v>50192.479999999996</v>
      </c>
      <c r="H137" s="415">
        <f>SUMIFS('IS E'!H$8:H$535,'IS E'!$A$8:$A$535,'SCH C-2.2 B'!$B137)*1</f>
        <v>1011.51</v>
      </c>
      <c r="I137" s="415">
        <f>SUMIFS('IS E'!I$8:I$535,'IS E'!$A$8:$A$535,'SCH C-2.2 B'!$B137)*1</f>
        <v>103391.95999999999</v>
      </c>
      <c r="J137" s="415">
        <f>SUMIFS('IS E'!J$8:J$535,'IS E'!$A$8:$A$535,'SCH C-2.2 B'!$B137)*1</f>
        <v>35855.359599999996</v>
      </c>
      <c r="K137" s="415">
        <f>SUMIFS('IS E'!K$8:K$535,'IS E'!$A$8:$A$535,'SCH C-2.2 B'!$B137)*1</f>
        <v>84220.359599999996</v>
      </c>
      <c r="L137" s="415">
        <f>SUMIFS('IS E'!L$8:L$535,'IS E'!$A$8:$A$535,'SCH C-2.2 B'!$B137)*1</f>
        <v>36620.359599999996</v>
      </c>
      <c r="M137" s="415">
        <f>SUMIFS('IS E'!M$8:M$535,'IS E'!$A$8:$A$535,'SCH C-2.2 B'!$B137)*1</f>
        <v>36620.359599999996</v>
      </c>
      <c r="N137" s="415">
        <f>SUMIFS('IS E'!N$8:N$535,'IS E'!$A$8:$A$535,'SCH C-2.2 B'!$B137)*1</f>
        <v>36620.359599999996</v>
      </c>
      <c r="O137" s="415">
        <f>SUMIFS('IS E'!O$8:O$535,'IS E'!$A$8:$A$535,'SCH C-2.2 B'!$B137)*1</f>
        <v>36620.359599999996</v>
      </c>
      <c r="P137" s="418">
        <f t="shared" si="10"/>
        <v>640878.7775999998</v>
      </c>
    </row>
    <row r="138" spans="1:16" x14ac:dyDescent="0.2">
      <c r="A138" s="375">
        <f t="shared" si="11"/>
        <v>118</v>
      </c>
      <c r="B138" s="375">
        <v>930.2</v>
      </c>
      <c r="C138" s="81" t="s">
        <v>94</v>
      </c>
      <c r="D138" s="415">
        <f>SUMIFS('IS E'!D$8:D$535,'IS E'!$A$8:$A$535,'SCH C-2.2 B'!$B138)*1</f>
        <v>268325.16600000003</v>
      </c>
      <c r="E138" s="415">
        <f>SUMIFS('IS E'!E$8:E$535,'IS E'!$A$8:$A$535,'SCH C-2.2 B'!$B138)*1</f>
        <v>381479.87160000007</v>
      </c>
      <c r="F138" s="415">
        <f>SUMIFS('IS E'!F$8:F$535,'IS E'!$A$8:$A$535,'SCH C-2.2 B'!$B138)*1</f>
        <v>466712.71599999996</v>
      </c>
      <c r="G138" s="415">
        <f>SUMIFS('IS E'!G$8:G$535,'IS E'!$A$8:$A$535,'SCH C-2.2 B'!$B138)*1</f>
        <v>323672.46370000002</v>
      </c>
      <c r="H138" s="415">
        <f>SUMIFS('IS E'!H$8:H$535,'IS E'!$A$8:$A$535,'SCH C-2.2 B'!$B138)*1</f>
        <v>-20304.452000000034</v>
      </c>
      <c r="I138" s="415">
        <f>SUMIFS('IS E'!I$8:I$535,'IS E'!$A$8:$A$535,'SCH C-2.2 B'!$B138)*1</f>
        <v>439525.1339999999</v>
      </c>
      <c r="J138" s="415">
        <f>SUMIFS('IS E'!J$8:J$535,'IS E'!$A$8:$A$535,'SCH C-2.2 B'!$B138)*1</f>
        <v>68510.895637664828</v>
      </c>
      <c r="K138" s="415">
        <f>SUMIFS('IS E'!K$8:K$535,'IS E'!$A$8:$A$535,'SCH C-2.2 B'!$B138)*1</f>
        <v>-6675.3592022599332</v>
      </c>
      <c r="L138" s="415">
        <f>SUMIFS('IS E'!L$8:L$535,'IS E'!$A$8:$A$535,'SCH C-2.2 B'!$B138)*1</f>
        <v>-5260.169962335196</v>
      </c>
      <c r="M138" s="415">
        <f>SUMIFS('IS E'!M$8:M$535,'IS E'!$A$8:$A$535,'SCH C-2.2 B'!$B138)*1</f>
        <v>10595.897597740084</v>
      </c>
      <c r="N138" s="415">
        <f>SUMIFS('IS E'!N$8:N$535,'IS E'!$A$8:$A$535,'SCH C-2.2 B'!$B138)*1</f>
        <v>-12773.324362335181</v>
      </c>
      <c r="O138" s="415">
        <f>SUMIFS('IS E'!O$8:O$535,'IS E'!$A$8:$A$535,'SCH C-2.2 B'!$B138)*1</f>
        <v>-30099.759962335207</v>
      </c>
      <c r="P138" s="418">
        <f t="shared" si="10"/>
        <v>1883709.0790461393</v>
      </c>
    </row>
    <row r="139" spans="1:16" x14ac:dyDescent="0.2">
      <c r="A139" s="375">
        <f t="shared" si="11"/>
        <v>119</v>
      </c>
      <c r="B139" s="375">
        <v>931</v>
      </c>
      <c r="C139" s="81" t="s">
        <v>24</v>
      </c>
      <c r="D139" s="415">
        <f>SUMIFS('IS E'!D$8:D$535,'IS E'!$A$8:$A$535,'SCH C-2.2 B'!$B139)*1</f>
        <v>101082.04999999999</v>
      </c>
      <c r="E139" s="415">
        <f>SUMIFS('IS E'!E$8:E$535,'IS E'!$A$8:$A$535,'SCH C-2.2 B'!$B139)*1</f>
        <v>127244.42</v>
      </c>
      <c r="F139" s="415">
        <f>SUMIFS('IS E'!F$8:F$535,'IS E'!$A$8:$A$535,'SCH C-2.2 B'!$B139)*1</f>
        <v>112128.41</v>
      </c>
      <c r="G139" s="415">
        <f>SUMIFS('IS E'!G$8:G$535,'IS E'!$A$8:$A$535,'SCH C-2.2 B'!$B139)*1</f>
        <v>84190.87999999999</v>
      </c>
      <c r="H139" s="415">
        <f>SUMIFS('IS E'!H$8:H$535,'IS E'!$A$8:$A$535,'SCH C-2.2 B'!$B139)*1</f>
        <v>116897.83000000002</v>
      </c>
      <c r="I139" s="415">
        <f>SUMIFS('IS E'!I$8:I$535,'IS E'!$A$8:$A$535,'SCH C-2.2 B'!$B139)*1</f>
        <v>103743.78</v>
      </c>
      <c r="J139" s="415">
        <f>SUMIFS('IS E'!J$8:J$535,'IS E'!$A$8:$A$535,'SCH C-2.2 B'!$B139)*1</f>
        <v>69556.356399999975</v>
      </c>
      <c r="K139" s="415">
        <f>SUMIFS('IS E'!K$8:K$535,'IS E'!$A$8:$A$535,'SCH C-2.2 B'!$B139)*1</f>
        <v>98570.206399999981</v>
      </c>
      <c r="L139" s="415">
        <f>SUMIFS('IS E'!L$8:L$535,'IS E'!$A$8:$A$535,'SCH C-2.2 B'!$B139)*1</f>
        <v>98570.206399999981</v>
      </c>
      <c r="M139" s="415">
        <f>SUMIFS('IS E'!M$8:M$535,'IS E'!$A$8:$A$535,'SCH C-2.2 B'!$B139)*1</f>
        <v>98570.206399999981</v>
      </c>
      <c r="N139" s="415">
        <f>SUMIFS('IS E'!N$8:N$535,'IS E'!$A$8:$A$535,'SCH C-2.2 B'!$B139)*1</f>
        <v>122905.53750000001</v>
      </c>
      <c r="O139" s="415">
        <f>SUMIFS('IS E'!O$8:O$535,'IS E'!$A$8:$A$535,'SCH C-2.2 B'!$B139)*1</f>
        <v>122905.53749999998</v>
      </c>
      <c r="P139" s="418">
        <f t="shared" si="10"/>
        <v>1256365.4206000003</v>
      </c>
    </row>
    <row r="140" spans="1:16" x14ac:dyDescent="0.2">
      <c r="A140" s="375">
        <f t="shared" si="11"/>
        <v>120</v>
      </c>
      <c r="B140" s="375">
        <v>935</v>
      </c>
      <c r="C140" s="81" t="s">
        <v>95</v>
      </c>
      <c r="D140" s="415">
        <f>SUMIFS('IS E'!D$8:D$535,'IS E'!$A$8:$A$535,'SCH C-2.2 B'!$B140)*1</f>
        <v>112713.36000000004</v>
      </c>
      <c r="E140" s="415">
        <f>SUMIFS('IS E'!E$8:E$535,'IS E'!$A$8:$A$535,'SCH C-2.2 B'!$B140)*1</f>
        <v>121867.87999999995</v>
      </c>
      <c r="F140" s="415">
        <f>SUMIFS('IS E'!F$8:F$535,'IS E'!$A$8:$A$535,'SCH C-2.2 B'!$B140)*1</f>
        <v>99398.319999999963</v>
      </c>
      <c r="G140" s="415">
        <f>SUMIFS('IS E'!G$8:G$535,'IS E'!$A$8:$A$535,'SCH C-2.2 B'!$B140)*1</f>
        <v>95181.959999999905</v>
      </c>
      <c r="H140" s="415">
        <f>SUMIFS('IS E'!H$8:H$535,'IS E'!$A$8:$A$535,'SCH C-2.2 B'!$B140)*1</f>
        <v>928018.11</v>
      </c>
      <c r="I140" s="415">
        <f>SUMIFS('IS E'!I$8:I$535,'IS E'!$A$8:$A$535,'SCH C-2.2 B'!$B140)*1</f>
        <v>850839.69999999984</v>
      </c>
      <c r="J140" s="415">
        <f>SUMIFS('IS E'!J$8:J$535,'IS E'!$A$8:$A$535,'SCH C-2.2 B'!$B140)*1</f>
        <v>778748.33160000015</v>
      </c>
      <c r="K140" s="415">
        <f>SUMIFS('IS E'!K$8:K$535,'IS E'!$A$8:$A$535,'SCH C-2.2 B'!$B140)*1</f>
        <v>854431.12800000014</v>
      </c>
      <c r="L140" s="415">
        <f>SUMIFS('IS E'!L$8:L$535,'IS E'!$A$8:$A$535,'SCH C-2.2 B'!$B140)*1</f>
        <v>705158.51400000008</v>
      </c>
      <c r="M140" s="415">
        <f>SUMIFS('IS E'!M$8:M$535,'IS E'!$A$8:$A$535,'SCH C-2.2 B'!$B140)*1</f>
        <v>770400.10080000001</v>
      </c>
      <c r="N140" s="415">
        <f>SUMIFS('IS E'!N$8:N$535,'IS E'!$A$8:$A$535,'SCH C-2.2 B'!$B140)*1</f>
        <v>890446.94720000017</v>
      </c>
      <c r="O140" s="415">
        <f>SUMIFS('IS E'!O$8:O$535,'IS E'!$A$8:$A$535,'SCH C-2.2 B'!$B140)*1</f>
        <v>758080.48640000017</v>
      </c>
      <c r="P140" s="418">
        <f t="shared" si="10"/>
        <v>6965284.8380000005</v>
      </c>
    </row>
    <row r="141" spans="1:16" x14ac:dyDescent="0.2">
      <c r="A141" s="375"/>
      <c r="B141" s="375"/>
      <c r="I141" s="415"/>
    </row>
    <row r="142" spans="1:16" x14ac:dyDescent="0.2">
      <c r="A142" s="375">
        <f>A140+1</f>
        <v>121</v>
      </c>
      <c r="C142" s="81" t="s">
        <v>96</v>
      </c>
      <c r="D142" s="415">
        <f>SUM(D11:D75,D86:D140)</f>
        <v>-24771300.323999979</v>
      </c>
      <c r="E142" s="415">
        <f t="shared" ref="E142:P142" si="12">SUM(E11:E75,E86:E140)</f>
        <v>-20594031.688400012</v>
      </c>
      <c r="F142" s="415">
        <f t="shared" si="12"/>
        <v>-16826705.943999987</v>
      </c>
      <c r="G142" s="415">
        <f t="shared" si="12"/>
        <v>-29281129.966300033</v>
      </c>
      <c r="H142" s="415">
        <f t="shared" si="12"/>
        <v>-39708980.172000013</v>
      </c>
      <c r="I142" s="415">
        <f t="shared" si="12"/>
        <v>-25533311.53600001</v>
      </c>
      <c r="J142" s="415">
        <f t="shared" si="12"/>
        <v>-23386001.704349648</v>
      </c>
      <c r="K142" s="415">
        <f t="shared" si="12"/>
        <v>-16662701.663431635</v>
      </c>
      <c r="L142" s="415">
        <f t="shared" si="12"/>
        <v>-26912911.23216708</v>
      </c>
      <c r="M142" s="415">
        <f t="shared" si="12"/>
        <v>-37648534.309475452</v>
      </c>
      <c r="N142" s="415">
        <f t="shared" si="12"/>
        <v>-44864993.353656083</v>
      </c>
      <c r="O142" s="415">
        <f t="shared" si="12"/>
        <v>-44025569.698824286</v>
      </c>
      <c r="P142" s="415">
        <f t="shared" si="12"/>
        <v>-350216171.59260434</v>
      </c>
    </row>
    <row r="143" spans="1:16" x14ac:dyDescent="0.2">
      <c r="E143" s="415"/>
      <c r="F143" s="415"/>
      <c r="G143" s="415"/>
      <c r="H143" s="415"/>
    </row>
    <row r="144" spans="1:16" x14ac:dyDescent="0.2">
      <c r="C144" s="81" t="s">
        <v>102</v>
      </c>
      <c r="D144" s="415">
        <f>-'IS E'!D463*1</f>
        <v>-24771300.324000001</v>
      </c>
      <c r="E144" s="415">
        <f>-'IS E'!E463*1</f>
        <v>-20594031.688400012</v>
      </c>
      <c r="F144" s="415">
        <f>-'IS E'!F463*1</f>
        <v>-16826705.944000006</v>
      </c>
      <c r="G144" s="415">
        <f>-'IS E'!G463*1</f>
        <v>-29281129.966299996</v>
      </c>
      <c r="H144" s="415">
        <f>-'IS E'!H463*1</f>
        <v>-39708980.171999998</v>
      </c>
      <c r="I144" s="415">
        <f>-'IS E'!I463*1</f>
        <v>-25533311.535999991</v>
      </c>
      <c r="J144" s="415">
        <f>-'IS E'!J463*1</f>
        <v>-23386001.704349674</v>
      </c>
      <c r="K144" s="415">
        <f>-'IS E'!K463*1</f>
        <v>-16662701.663431667</v>
      </c>
      <c r="L144" s="415">
        <f>-'IS E'!L463*1</f>
        <v>-26912911.232167069</v>
      </c>
      <c r="M144" s="415">
        <f>-'IS E'!M463*1</f>
        <v>-37648534.309475474</v>
      </c>
      <c r="N144" s="415">
        <f>-'IS E'!N463*1</f>
        <v>-44864993.353656031</v>
      </c>
      <c r="O144" s="415">
        <f>-'IS E'!O463*1</f>
        <v>-44025569.698824324</v>
      </c>
    </row>
    <row r="145" spans="3:16" x14ac:dyDescent="0.2">
      <c r="C145" s="81" t="s">
        <v>154</v>
      </c>
      <c r="D145" s="415">
        <f t="shared" ref="D145:O145" si="13">D142-D144</f>
        <v>0</v>
      </c>
      <c r="E145" s="415">
        <f>E142-E144</f>
        <v>0</v>
      </c>
      <c r="F145" s="415">
        <f t="shared" si="13"/>
        <v>0</v>
      </c>
      <c r="G145" s="415">
        <f t="shared" si="13"/>
        <v>-3.7252902984619141E-8</v>
      </c>
      <c r="H145" s="415">
        <f t="shared" si="13"/>
        <v>0</v>
      </c>
      <c r="I145" s="415">
        <f t="shared" si="13"/>
        <v>0</v>
      </c>
      <c r="J145" s="415">
        <f t="shared" si="13"/>
        <v>0</v>
      </c>
      <c r="K145" s="415">
        <f t="shared" si="13"/>
        <v>3.166496753692627E-8</v>
      </c>
      <c r="L145" s="415">
        <f t="shared" si="13"/>
        <v>0</v>
      </c>
      <c r="M145" s="415">
        <f t="shared" si="13"/>
        <v>0</v>
      </c>
      <c r="N145" s="415">
        <f t="shared" si="13"/>
        <v>0</v>
      </c>
      <c r="O145" s="415">
        <f t="shared" si="13"/>
        <v>0</v>
      </c>
    </row>
    <row r="146" spans="3:16" x14ac:dyDescent="0.2">
      <c r="E146" s="415"/>
      <c r="F146" s="415"/>
      <c r="G146" s="415"/>
      <c r="H146" s="415"/>
    </row>
    <row r="147" spans="3:16" x14ac:dyDescent="0.2">
      <c r="E147" s="415"/>
      <c r="F147" s="415"/>
      <c r="G147" s="415"/>
      <c r="H147" s="415"/>
      <c r="P147" s="415"/>
    </row>
    <row r="148" spans="3:16" x14ac:dyDescent="0.2">
      <c r="E148" s="415"/>
      <c r="F148" s="415"/>
      <c r="G148" s="415"/>
      <c r="H148" s="415"/>
      <c r="P148" s="421"/>
    </row>
    <row r="149" spans="3:16" x14ac:dyDescent="0.2">
      <c r="E149" s="415"/>
      <c r="F149" s="415"/>
      <c r="G149" s="415"/>
      <c r="H149" s="415"/>
    </row>
    <row r="150" spans="3:16" x14ac:dyDescent="0.2">
      <c r="E150" s="415"/>
      <c r="F150" s="415"/>
      <c r="G150" s="415"/>
      <c r="H150" s="415"/>
    </row>
    <row r="151" spans="3:16" x14ac:dyDescent="0.2">
      <c r="E151" s="415"/>
      <c r="F151" s="415"/>
      <c r="G151" s="415"/>
      <c r="H151" s="415"/>
    </row>
  </sheetData>
  <mergeCells count="4100">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HA76:HP76"/>
    <mergeCell ref="HQ76:IF76"/>
    <mergeCell ref="IG76:IV76"/>
    <mergeCell ref="IW76:JL76"/>
    <mergeCell ref="JM76:KB76"/>
    <mergeCell ref="KC76:KR76"/>
    <mergeCell ref="KS76:LH76"/>
    <mergeCell ref="LI76:LX76"/>
    <mergeCell ref="LY76:MN76"/>
    <mergeCell ref="MO76:ND76"/>
    <mergeCell ref="NE76:NT76"/>
    <mergeCell ref="NU76:OJ76"/>
    <mergeCell ref="OK76:OZ76"/>
    <mergeCell ref="PA76:PP76"/>
    <mergeCell ref="PQ76:QF76"/>
    <mergeCell ref="QG76:QV76"/>
    <mergeCell ref="QW76:RL76"/>
    <mergeCell ref="RM76:SB76"/>
    <mergeCell ref="SC76:SR76"/>
    <mergeCell ref="SS76:TH76"/>
    <mergeCell ref="TI76:TX76"/>
    <mergeCell ref="TY76:UN76"/>
    <mergeCell ref="UO76:VD76"/>
    <mergeCell ref="VE76:VT76"/>
    <mergeCell ref="VU76:WJ76"/>
    <mergeCell ref="WK76:WZ76"/>
    <mergeCell ref="XA76:XP76"/>
    <mergeCell ref="XQ76:YF76"/>
    <mergeCell ref="YG76:YV76"/>
    <mergeCell ref="YW76:ZL76"/>
    <mergeCell ref="ZM76:AAB76"/>
    <mergeCell ref="AAC76:AAR76"/>
    <mergeCell ref="AAS76:ABH76"/>
    <mergeCell ref="ABI76:ABX76"/>
    <mergeCell ref="ABY76:ACN76"/>
    <mergeCell ref="ACO76:ADD76"/>
    <mergeCell ref="ADE76:ADT76"/>
    <mergeCell ref="ADU76:AEJ76"/>
    <mergeCell ref="AEK76:AEZ76"/>
    <mergeCell ref="AFA76:AFP76"/>
    <mergeCell ref="AFQ76:AGF76"/>
    <mergeCell ref="AGG76:AGV76"/>
    <mergeCell ref="AGW76:AHL76"/>
    <mergeCell ref="AHM76:AIB76"/>
    <mergeCell ref="AIC76:AIR76"/>
    <mergeCell ref="AIS76:AJH76"/>
    <mergeCell ref="AJI76:AJX76"/>
    <mergeCell ref="AJY76:AKN76"/>
    <mergeCell ref="AKO76:ALD76"/>
    <mergeCell ref="ALE76:ALT76"/>
    <mergeCell ref="ALU76:AMJ76"/>
    <mergeCell ref="AMK76:AMZ76"/>
    <mergeCell ref="ANA76:ANP76"/>
    <mergeCell ref="ANQ76:AOF76"/>
    <mergeCell ref="AOG76:AOV76"/>
    <mergeCell ref="AOW76:APL76"/>
    <mergeCell ref="APM76:AQB76"/>
    <mergeCell ref="AQC76:AQR76"/>
    <mergeCell ref="AQS76:ARH76"/>
    <mergeCell ref="ARI76:ARX76"/>
    <mergeCell ref="ARY76:ASN76"/>
    <mergeCell ref="ASO76:ATD76"/>
    <mergeCell ref="ATE76:ATT76"/>
    <mergeCell ref="ATU76:AUJ76"/>
    <mergeCell ref="AUK76:AUZ76"/>
    <mergeCell ref="AVA76:AVP76"/>
    <mergeCell ref="AVQ76:AWF76"/>
    <mergeCell ref="AWG76:AWV76"/>
    <mergeCell ref="AWW76:AXL76"/>
    <mergeCell ref="AXM76:AYB76"/>
    <mergeCell ref="AYC76:AYR76"/>
    <mergeCell ref="AYS76:AZH76"/>
    <mergeCell ref="AZI76:AZX76"/>
    <mergeCell ref="AZY76:BAN76"/>
    <mergeCell ref="BAO76:BBD76"/>
    <mergeCell ref="BBE76:BBT76"/>
    <mergeCell ref="BBU76:BCJ76"/>
    <mergeCell ref="BCK76:BCZ76"/>
    <mergeCell ref="BDA76:BDP76"/>
    <mergeCell ref="BDQ76:BEF76"/>
    <mergeCell ref="BEG76:BEV76"/>
    <mergeCell ref="BEW76:BFL76"/>
    <mergeCell ref="BFM76:BGB76"/>
    <mergeCell ref="BGC76:BGR76"/>
    <mergeCell ref="BGS76:BHH76"/>
    <mergeCell ref="BHI76:BHX76"/>
    <mergeCell ref="BHY76:BIN76"/>
    <mergeCell ref="BIO76:BJD76"/>
    <mergeCell ref="BJE76:BJT76"/>
    <mergeCell ref="BJU76:BKJ76"/>
    <mergeCell ref="BKK76:BKZ76"/>
    <mergeCell ref="BLA76:BLP76"/>
    <mergeCell ref="BLQ76:BMF76"/>
    <mergeCell ref="BMG76:BMV76"/>
    <mergeCell ref="BMW76:BNL76"/>
    <mergeCell ref="BNM76:BOB76"/>
    <mergeCell ref="BOC76:BOR76"/>
    <mergeCell ref="BOS76:BPH76"/>
    <mergeCell ref="BPI76:BPX76"/>
    <mergeCell ref="BPY76:BQN76"/>
    <mergeCell ref="BQO76:BRD76"/>
    <mergeCell ref="BRE76:BRT76"/>
    <mergeCell ref="BRU76:BSJ76"/>
    <mergeCell ref="BSK76:BSZ76"/>
    <mergeCell ref="BTA76:BTP76"/>
    <mergeCell ref="BTQ76:BUF76"/>
    <mergeCell ref="BUG76:BUV76"/>
    <mergeCell ref="BUW76:BVL76"/>
    <mergeCell ref="BVM76:BWB76"/>
    <mergeCell ref="BWC76:BWR76"/>
    <mergeCell ref="BWS76:BXH76"/>
    <mergeCell ref="BXI76:BXX76"/>
    <mergeCell ref="BXY76:BYN76"/>
    <mergeCell ref="BYO76:BZD76"/>
    <mergeCell ref="BZE76:BZT76"/>
    <mergeCell ref="BZU76:CAJ76"/>
    <mergeCell ref="CAK76:CAZ76"/>
    <mergeCell ref="CBA76:CBP76"/>
    <mergeCell ref="CBQ76:CCF76"/>
    <mergeCell ref="CCG76:CCV76"/>
    <mergeCell ref="CCW76:CDL76"/>
    <mergeCell ref="CDM76:CEB76"/>
    <mergeCell ref="CEC76:CER76"/>
    <mergeCell ref="CES76:CFH76"/>
    <mergeCell ref="CFI76:CFX76"/>
    <mergeCell ref="CFY76:CGN76"/>
    <mergeCell ref="CGO76:CHD76"/>
    <mergeCell ref="CHE76:CHT76"/>
    <mergeCell ref="CHU76:CIJ76"/>
    <mergeCell ref="CIK76:CIZ76"/>
    <mergeCell ref="CJA76:CJP76"/>
    <mergeCell ref="CJQ76:CKF76"/>
    <mergeCell ref="CKG76:CKV76"/>
    <mergeCell ref="CKW76:CLL76"/>
    <mergeCell ref="CLM76:CMB76"/>
    <mergeCell ref="CMC76:CMR76"/>
    <mergeCell ref="CMS76:CNH76"/>
    <mergeCell ref="CNI76:CNX76"/>
    <mergeCell ref="CNY76:CON76"/>
    <mergeCell ref="COO76:CPD76"/>
    <mergeCell ref="CPE76:CPT76"/>
    <mergeCell ref="CPU76:CQJ76"/>
    <mergeCell ref="CQK76:CQZ76"/>
    <mergeCell ref="CRA76:CRP76"/>
    <mergeCell ref="CRQ76:CSF76"/>
    <mergeCell ref="CSG76:CSV76"/>
    <mergeCell ref="CSW76:CTL76"/>
    <mergeCell ref="CTM76:CUB76"/>
    <mergeCell ref="CUC76:CUR76"/>
    <mergeCell ref="CUS76:CVH76"/>
    <mergeCell ref="CVI76:CVX76"/>
    <mergeCell ref="CVY76:CWN76"/>
    <mergeCell ref="CWO76:CXD76"/>
    <mergeCell ref="CXE76:CXT76"/>
    <mergeCell ref="CXU76:CYJ76"/>
    <mergeCell ref="CYK76:CYZ76"/>
    <mergeCell ref="CZA76:CZP76"/>
    <mergeCell ref="CZQ76:DAF76"/>
    <mergeCell ref="DAG76:DAV76"/>
    <mergeCell ref="DAW76:DBL76"/>
    <mergeCell ref="DBM76:DCB76"/>
    <mergeCell ref="DCC76:DCR76"/>
    <mergeCell ref="DCS76:DDH76"/>
    <mergeCell ref="DDI76:DDX76"/>
    <mergeCell ref="DDY76:DEN76"/>
    <mergeCell ref="DEO76:DFD76"/>
    <mergeCell ref="DFE76:DFT76"/>
    <mergeCell ref="DFU76:DGJ76"/>
    <mergeCell ref="DGK76:DGZ76"/>
    <mergeCell ref="DHA76:DHP76"/>
    <mergeCell ref="DHQ76:DIF76"/>
    <mergeCell ref="DIG76:DIV76"/>
    <mergeCell ref="DIW76:DJL76"/>
    <mergeCell ref="DJM76:DKB76"/>
    <mergeCell ref="DKC76:DKR76"/>
    <mergeCell ref="DKS76:DLH76"/>
    <mergeCell ref="DLI76:DLX76"/>
    <mergeCell ref="DLY76:DMN76"/>
    <mergeCell ref="DMO76:DND76"/>
    <mergeCell ref="DNE76:DNT76"/>
    <mergeCell ref="DNU76:DOJ76"/>
    <mergeCell ref="DOK76:DOZ76"/>
    <mergeCell ref="DPA76:DPP76"/>
    <mergeCell ref="DPQ76:DQF76"/>
    <mergeCell ref="DQG76:DQV76"/>
    <mergeCell ref="DQW76:DRL76"/>
    <mergeCell ref="DRM76:DSB76"/>
    <mergeCell ref="DSC76:DSR76"/>
    <mergeCell ref="DSS76:DTH76"/>
    <mergeCell ref="DTI76:DTX76"/>
    <mergeCell ref="DTY76:DUN76"/>
    <mergeCell ref="DUO76:DVD76"/>
    <mergeCell ref="DVE76:DVT76"/>
    <mergeCell ref="DVU76:DWJ76"/>
    <mergeCell ref="DWK76:DWZ76"/>
    <mergeCell ref="DXA76:DXP76"/>
    <mergeCell ref="DXQ76:DYF76"/>
    <mergeCell ref="DYG76:DYV76"/>
    <mergeCell ref="DYW76:DZL76"/>
    <mergeCell ref="DZM76:EAB76"/>
    <mergeCell ref="EAC76:EAR76"/>
    <mergeCell ref="EAS76:EBH76"/>
    <mergeCell ref="EBI76:EBX76"/>
    <mergeCell ref="EBY76:ECN76"/>
    <mergeCell ref="ECO76:EDD76"/>
    <mergeCell ref="EDE76:EDT76"/>
    <mergeCell ref="EDU76:EEJ76"/>
    <mergeCell ref="EEK76:EEZ76"/>
    <mergeCell ref="EFA76:EFP76"/>
    <mergeCell ref="EFQ76:EGF76"/>
    <mergeCell ref="EGG76:EGV76"/>
    <mergeCell ref="EGW76:EHL76"/>
    <mergeCell ref="EHM76:EIB76"/>
    <mergeCell ref="EIC76:EIR76"/>
    <mergeCell ref="EIS76:EJH76"/>
    <mergeCell ref="EJI76:EJX76"/>
    <mergeCell ref="EJY76:EKN76"/>
    <mergeCell ref="EKO76:ELD76"/>
    <mergeCell ref="ELE76:ELT76"/>
    <mergeCell ref="ELU76:EMJ76"/>
    <mergeCell ref="EMK76:EMZ76"/>
    <mergeCell ref="ENA76:ENP76"/>
    <mergeCell ref="ENQ76:EOF76"/>
    <mergeCell ref="EOG76:EOV76"/>
    <mergeCell ref="EOW76:EPL76"/>
    <mergeCell ref="EPM76:EQB76"/>
    <mergeCell ref="EQC76:EQR76"/>
    <mergeCell ref="EQS76:ERH76"/>
    <mergeCell ref="ERI76:ERX76"/>
    <mergeCell ref="ERY76:ESN76"/>
    <mergeCell ref="ESO76:ETD76"/>
    <mergeCell ref="ETE76:ETT76"/>
    <mergeCell ref="ETU76:EUJ76"/>
    <mergeCell ref="EUK76:EUZ76"/>
    <mergeCell ref="EVA76:EVP76"/>
    <mergeCell ref="EVQ76:EWF76"/>
    <mergeCell ref="EWG76:EWV76"/>
    <mergeCell ref="EWW76:EXL76"/>
    <mergeCell ref="EXM76:EYB76"/>
    <mergeCell ref="EYC76:EYR76"/>
    <mergeCell ref="EYS76:EZH76"/>
    <mergeCell ref="EZI76:EZX76"/>
    <mergeCell ref="EZY76:FAN76"/>
    <mergeCell ref="FAO76:FBD76"/>
    <mergeCell ref="FBE76:FBT76"/>
    <mergeCell ref="FBU76:FCJ76"/>
    <mergeCell ref="FCK76:FCZ76"/>
    <mergeCell ref="FDA76:FDP76"/>
    <mergeCell ref="FDQ76:FEF76"/>
    <mergeCell ref="FEG76:FEV76"/>
    <mergeCell ref="FEW76:FFL76"/>
    <mergeCell ref="FFM76:FGB76"/>
    <mergeCell ref="FGC76:FGR76"/>
    <mergeCell ref="FGS76:FHH76"/>
    <mergeCell ref="FHI76:FHX76"/>
    <mergeCell ref="FHY76:FIN76"/>
    <mergeCell ref="FIO76:FJD76"/>
    <mergeCell ref="FJE76:FJT76"/>
    <mergeCell ref="FJU76:FKJ76"/>
    <mergeCell ref="FKK76:FKZ76"/>
    <mergeCell ref="FLA76:FLP76"/>
    <mergeCell ref="FLQ76:FMF76"/>
    <mergeCell ref="FMG76:FMV76"/>
    <mergeCell ref="FMW76:FNL76"/>
    <mergeCell ref="FNM76:FOB76"/>
    <mergeCell ref="FOC76:FOR76"/>
    <mergeCell ref="FOS76:FPH76"/>
    <mergeCell ref="FPI76:FPX76"/>
    <mergeCell ref="FPY76:FQN76"/>
    <mergeCell ref="FQO76:FRD76"/>
    <mergeCell ref="FRE76:FRT76"/>
    <mergeCell ref="FRU76:FSJ76"/>
    <mergeCell ref="FSK76:FSZ76"/>
    <mergeCell ref="FTA76:FTP76"/>
    <mergeCell ref="FTQ76:FUF76"/>
    <mergeCell ref="FUG76:FUV76"/>
    <mergeCell ref="FUW76:FVL76"/>
    <mergeCell ref="FVM76:FWB76"/>
    <mergeCell ref="FWC76:FWR76"/>
    <mergeCell ref="FWS76:FXH76"/>
    <mergeCell ref="FXI76:FXX76"/>
    <mergeCell ref="FXY76:FYN76"/>
    <mergeCell ref="FYO76:FZD76"/>
    <mergeCell ref="FZE76:FZT76"/>
    <mergeCell ref="FZU76:GAJ76"/>
    <mergeCell ref="GAK76:GAZ76"/>
    <mergeCell ref="GBA76:GBP76"/>
    <mergeCell ref="GBQ76:GCF76"/>
    <mergeCell ref="GCG76:GCV76"/>
    <mergeCell ref="GCW76:GDL76"/>
    <mergeCell ref="GDM76:GEB76"/>
    <mergeCell ref="GEC76:GER76"/>
    <mergeCell ref="GES76:GFH76"/>
    <mergeCell ref="GFI76:GFX76"/>
    <mergeCell ref="GFY76:GGN76"/>
    <mergeCell ref="GGO76:GHD76"/>
    <mergeCell ref="GHE76:GHT76"/>
    <mergeCell ref="GHU76:GIJ76"/>
    <mergeCell ref="GIK76:GIZ76"/>
    <mergeCell ref="GJA76:GJP76"/>
    <mergeCell ref="GJQ76:GKF76"/>
    <mergeCell ref="GKG76:GKV76"/>
    <mergeCell ref="GKW76:GLL76"/>
    <mergeCell ref="GLM76:GMB76"/>
    <mergeCell ref="GMC76:GMR76"/>
    <mergeCell ref="GMS76:GNH76"/>
    <mergeCell ref="GNI76:GNX76"/>
    <mergeCell ref="GNY76:GON76"/>
    <mergeCell ref="GOO76:GPD76"/>
    <mergeCell ref="GPE76:GPT76"/>
    <mergeCell ref="GPU76:GQJ76"/>
    <mergeCell ref="GQK76:GQZ76"/>
    <mergeCell ref="GRA76:GRP76"/>
    <mergeCell ref="GRQ76:GSF76"/>
    <mergeCell ref="GSG76:GSV76"/>
    <mergeCell ref="GSW76:GTL76"/>
    <mergeCell ref="GTM76:GUB76"/>
    <mergeCell ref="GUC76:GUR76"/>
    <mergeCell ref="GUS76:GVH76"/>
    <mergeCell ref="GVI76:GVX76"/>
    <mergeCell ref="GVY76:GWN76"/>
    <mergeCell ref="GWO76:GXD76"/>
    <mergeCell ref="GXE76:GXT76"/>
    <mergeCell ref="GXU76:GYJ76"/>
    <mergeCell ref="GYK76:GYZ76"/>
    <mergeCell ref="GZA76:GZP76"/>
    <mergeCell ref="GZQ76:HAF76"/>
    <mergeCell ref="HAG76:HAV76"/>
    <mergeCell ref="HAW76:HBL76"/>
    <mergeCell ref="HBM76:HCB76"/>
    <mergeCell ref="HCC76:HCR76"/>
    <mergeCell ref="HCS76:HDH76"/>
    <mergeCell ref="HDI76:HDX76"/>
    <mergeCell ref="HDY76:HEN76"/>
    <mergeCell ref="HEO76:HFD76"/>
    <mergeCell ref="HFE76:HFT76"/>
    <mergeCell ref="HFU76:HGJ76"/>
    <mergeCell ref="HGK76:HGZ76"/>
    <mergeCell ref="HHA76:HHP76"/>
    <mergeCell ref="HHQ76:HIF76"/>
    <mergeCell ref="HIG76:HIV76"/>
    <mergeCell ref="HIW76:HJL76"/>
    <mergeCell ref="HJM76:HKB76"/>
    <mergeCell ref="HKC76:HKR76"/>
    <mergeCell ref="HKS76:HLH76"/>
    <mergeCell ref="HLI76:HLX76"/>
    <mergeCell ref="HLY76:HMN76"/>
    <mergeCell ref="HMO76:HND76"/>
    <mergeCell ref="HNE76:HNT76"/>
    <mergeCell ref="HNU76:HOJ76"/>
    <mergeCell ref="HOK76:HOZ76"/>
    <mergeCell ref="HPA76:HPP76"/>
    <mergeCell ref="HPQ76:HQF76"/>
    <mergeCell ref="HQG76:HQV76"/>
    <mergeCell ref="HQW76:HRL76"/>
    <mergeCell ref="HRM76:HSB76"/>
    <mergeCell ref="HSC76:HSR76"/>
    <mergeCell ref="HSS76:HTH76"/>
    <mergeCell ref="HTI76:HTX76"/>
    <mergeCell ref="HTY76:HUN76"/>
    <mergeCell ref="HUO76:HVD76"/>
    <mergeCell ref="HVE76:HVT76"/>
    <mergeCell ref="HVU76:HWJ76"/>
    <mergeCell ref="HWK76:HWZ76"/>
    <mergeCell ref="HXA76:HXP76"/>
    <mergeCell ref="HXQ76:HYF76"/>
    <mergeCell ref="HYG76:HYV76"/>
    <mergeCell ref="HYW76:HZL76"/>
    <mergeCell ref="HZM76:IAB76"/>
    <mergeCell ref="IAC76:IAR76"/>
    <mergeCell ref="IAS76:IBH76"/>
    <mergeCell ref="IBI76:IBX76"/>
    <mergeCell ref="IBY76:ICN76"/>
    <mergeCell ref="ICO76:IDD76"/>
    <mergeCell ref="IDE76:IDT76"/>
    <mergeCell ref="IDU76:IEJ76"/>
    <mergeCell ref="IEK76:IEZ76"/>
    <mergeCell ref="IFA76:IFP76"/>
    <mergeCell ref="IFQ76:IGF76"/>
    <mergeCell ref="IGG76:IGV76"/>
    <mergeCell ref="IGW76:IHL76"/>
    <mergeCell ref="IHM76:IIB76"/>
    <mergeCell ref="IIC76:IIR76"/>
    <mergeCell ref="IIS76:IJH76"/>
    <mergeCell ref="IJI76:IJX76"/>
    <mergeCell ref="IJY76:IKN76"/>
    <mergeCell ref="IKO76:ILD76"/>
    <mergeCell ref="ILE76:ILT76"/>
    <mergeCell ref="ILU76:IMJ76"/>
    <mergeCell ref="IMK76:IMZ76"/>
    <mergeCell ref="INA76:INP76"/>
    <mergeCell ref="INQ76:IOF76"/>
    <mergeCell ref="IOG76:IOV76"/>
    <mergeCell ref="IOW76:IPL76"/>
    <mergeCell ref="IPM76:IQB76"/>
    <mergeCell ref="IQC76:IQR76"/>
    <mergeCell ref="IQS76:IRH76"/>
    <mergeCell ref="IRI76:IRX76"/>
    <mergeCell ref="IRY76:ISN76"/>
    <mergeCell ref="ISO76:ITD76"/>
    <mergeCell ref="ITE76:ITT76"/>
    <mergeCell ref="ITU76:IUJ76"/>
    <mergeCell ref="IUK76:IUZ76"/>
    <mergeCell ref="IVA76:IVP76"/>
    <mergeCell ref="IVQ76:IWF76"/>
    <mergeCell ref="IWG76:IWV76"/>
    <mergeCell ref="IWW76:IXL76"/>
    <mergeCell ref="IXM76:IYB76"/>
    <mergeCell ref="IYC76:IYR76"/>
    <mergeCell ref="IYS76:IZH76"/>
    <mergeCell ref="IZI76:IZX76"/>
    <mergeCell ref="IZY76:JAN76"/>
    <mergeCell ref="JAO76:JBD76"/>
    <mergeCell ref="JBE76:JBT76"/>
    <mergeCell ref="JBU76:JCJ76"/>
    <mergeCell ref="JCK76:JCZ76"/>
    <mergeCell ref="JDA76:JDP76"/>
    <mergeCell ref="JDQ76:JEF76"/>
    <mergeCell ref="JEG76:JEV76"/>
    <mergeCell ref="JEW76:JFL76"/>
    <mergeCell ref="JFM76:JGB76"/>
    <mergeCell ref="JGC76:JGR76"/>
    <mergeCell ref="JGS76:JHH76"/>
    <mergeCell ref="JHI76:JHX76"/>
    <mergeCell ref="JHY76:JIN76"/>
    <mergeCell ref="JIO76:JJD76"/>
    <mergeCell ref="JJE76:JJT76"/>
    <mergeCell ref="JJU76:JKJ76"/>
    <mergeCell ref="JKK76:JKZ76"/>
    <mergeCell ref="JLA76:JLP76"/>
    <mergeCell ref="JLQ76:JMF76"/>
    <mergeCell ref="JMG76:JMV76"/>
    <mergeCell ref="JMW76:JNL76"/>
    <mergeCell ref="JNM76:JOB76"/>
    <mergeCell ref="JOC76:JOR76"/>
    <mergeCell ref="JOS76:JPH76"/>
    <mergeCell ref="JPI76:JPX76"/>
    <mergeCell ref="JPY76:JQN76"/>
    <mergeCell ref="JQO76:JRD76"/>
    <mergeCell ref="JRE76:JRT76"/>
    <mergeCell ref="JRU76:JSJ76"/>
    <mergeCell ref="JSK76:JSZ76"/>
    <mergeCell ref="JTA76:JTP76"/>
    <mergeCell ref="JTQ76:JUF76"/>
    <mergeCell ref="JUG76:JUV76"/>
    <mergeCell ref="JUW76:JVL76"/>
    <mergeCell ref="JVM76:JWB76"/>
    <mergeCell ref="JWC76:JWR76"/>
    <mergeCell ref="JWS76:JXH76"/>
    <mergeCell ref="JXI76:JXX76"/>
    <mergeCell ref="JXY76:JYN76"/>
    <mergeCell ref="JYO76:JZD76"/>
    <mergeCell ref="JZE76:JZT76"/>
    <mergeCell ref="JZU76:KAJ76"/>
    <mergeCell ref="KAK76:KAZ76"/>
    <mergeCell ref="KBA76:KBP76"/>
    <mergeCell ref="KBQ76:KCF76"/>
    <mergeCell ref="KCG76:KCV76"/>
    <mergeCell ref="KCW76:KDL76"/>
    <mergeCell ref="KDM76:KEB76"/>
    <mergeCell ref="KEC76:KER76"/>
    <mergeCell ref="KES76:KFH76"/>
    <mergeCell ref="KFI76:KFX76"/>
    <mergeCell ref="KFY76:KGN76"/>
    <mergeCell ref="KGO76:KHD76"/>
    <mergeCell ref="KHE76:KHT76"/>
    <mergeCell ref="KHU76:KIJ76"/>
    <mergeCell ref="KIK76:KIZ76"/>
    <mergeCell ref="KJA76:KJP76"/>
    <mergeCell ref="KJQ76:KKF76"/>
    <mergeCell ref="KKG76:KKV76"/>
    <mergeCell ref="KKW76:KLL76"/>
    <mergeCell ref="KLM76:KMB76"/>
    <mergeCell ref="KMC76:KMR76"/>
    <mergeCell ref="KMS76:KNH76"/>
    <mergeCell ref="KNI76:KNX76"/>
    <mergeCell ref="KNY76:KON76"/>
    <mergeCell ref="KOO76:KPD76"/>
    <mergeCell ref="KPE76:KPT76"/>
    <mergeCell ref="KPU76:KQJ76"/>
    <mergeCell ref="KQK76:KQZ76"/>
    <mergeCell ref="KRA76:KRP76"/>
    <mergeCell ref="KRQ76:KSF76"/>
    <mergeCell ref="KSG76:KSV76"/>
    <mergeCell ref="KSW76:KTL76"/>
    <mergeCell ref="KTM76:KUB76"/>
    <mergeCell ref="KUC76:KUR76"/>
    <mergeCell ref="KUS76:KVH76"/>
    <mergeCell ref="KVI76:KVX76"/>
    <mergeCell ref="KVY76:KWN76"/>
    <mergeCell ref="KWO76:KXD76"/>
    <mergeCell ref="KXE76:KXT76"/>
    <mergeCell ref="KXU76:KYJ76"/>
    <mergeCell ref="KYK76:KYZ76"/>
    <mergeCell ref="KZA76:KZP76"/>
    <mergeCell ref="KZQ76:LAF76"/>
    <mergeCell ref="LAG76:LAV76"/>
    <mergeCell ref="LAW76:LBL76"/>
    <mergeCell ref="LBM76:LCB76"/>
    <mergeCell ref="LCC76:LCR76"/>
    <mergeCell ref="LCS76:LDH76"/>
    <mergeCell ref="LDI76:LDX76"/>
    <mergeCell ref="LDY76:LEN76"/>
    <mergeCell ref="LEO76:LFD76"/>
    <mergeCell ref="LFE76:LFT76"/>
    <mergeCell ref="LFU76:LGJ76"/>
    <mergeCell ref="LGK76:LGZ76"/>
    <mergeCell ref="LHA76:LHP76"/>
    <mergeCell ref="LHQ76:LIF76"/>
    <mergeCell ref="LIG76:LIV76"/>
    <mergeCell ref="LIW76:LJL76"/>
    <mergeCell ref="LJM76:LKB76"/>
    <mergeCell ref="LKC76:LKR76"/>
    <mergeCell ref="LKS76:LLH76"/>
    <mergeCell ref="LLI76:LLX76"/>
    <mergeCell ref="LLY76:LMN76"/>
    <mergeCell ref="LMO76:LND76"/>
    <mergeCell ref="LNE76:LNT76"/>
    <mergeCell ref="LNU76:LOJ76"/>
    <mergeCell ref="LOK76:LOZ76"/>
    <mergeCell ref="LPA76:LPP76"/>
    <mergeCell ref="LPQ76:LQF76"/>
    <mergeCell ref="LQG76:LQV76"/>
    <mergeCell ref="LQW76:LRL76"/>
    <mergeCell ref="LRM76:LSB76"/>
    <mergeCell ref="LSC76:LSR76"/>
    <mergeCell ref="LSS76:LTH76"/>
    <mergeCell ref="LTI76:LTX76"/>
    <mergeCell ref="LTY76:LUN76"/>
    <mergeCell ref="LUO76:LVD76"/>
    <mergeCell ref="LVE76:LVT76"/>
    <mergeCell ref="LVU76:LWJ76"/>
    <mergeCell ref="LWK76:LWZ76"/>
    <mergeCell ref="LXA76:LXP76"/>
    <mergeCell ref="LXQ76:LYF76"/>
    <mergeCell ref="LYG76:LYV76"/>
    <mergeCell ref="LYW76:LZL76"/>
    <mergeCell ref="LZM76:MAB76"/>
    <mergeCell ref="MAC76:MAR76"/>
    <mergeCell ref="MAS76:MBH76"/>
    <mergeCell ref="MBI76:MBX76"/>
    <mergeCell ref="MBY76:MCN76"/>
    <mergeCell ref="MCO76:MDD76"/>
    <mergeCell ref="MDE76:MDT76"/>
    <mergeCell ref="MDU76:MEJ76"/>
    <mergeCell ref="MEK76:MEZ76"/>
    <mergeCell ref="MFA76:MFP76"/>
    <mergeCell ref="MFQ76:MGF76"/>
    <mergeCell ref="MGG76:MGV76"/>
    <mergeCell ref="MGW76:MHL76"/>
    <mergeCell ref="MHM76:MIB76"/>
    <mergeCell ref="MIC76:MIR76"/>
    <mergeCell ref="MIS76:MJH76"/>
    <mergeCell ref="MJI76:MJX76"/>
    <mergeCell ref="MJY76:MKN76"/>
    <mergeCell ref="MKO76:MLD76"/>
    <mergeCell ref="MLE76:MLT76"/>
    <mergeCell ref="MLU76:MMJ76"/>
    <mergeCell ref="MMK76:MMZ76"/>
    <mergeCell ref="MNA76:MNP76"/>
    <mergeCell ref="MNQ76:MOF76"/>
    <mergeCell ref="MOG76:MOV76"/>
    <mergeCell ref="MOW76:MPL76"/>
    <mergeCell ref="MPM76:MQB76"/>
    <mergeCell ref="MQC76:MQR76"/>
    <mergeCell ref="MQS76:MRH76"/>
    <mergeCell ref="MRI76:MRX76"/>
    <mergeCell ref="MRY76:MSN76"/>
    <mergeCell ref="MSO76:MTD76"/>
    <mergeCell ref="MTE76:MTT76"/>
    <mergeCell ref="MTU76:MUJ76"/>
    <mergeCell ref="MUK76:MUZ76"/>
    <mergeCell ref="MVA76:MVP76"/>
    <mergeCell ref="MVQ76:MWF76"/>
    <mergeCell ref="MWG76:MWV76"/>
    <mergeCell ref="MWW76:MXL76"/>
    <mergeCell ref="MXM76:MYB76"/>
    <mergeCell ref="MYC76:MYR76"/>
    <mergeCell ref="MYS76:MZH76"/>
    <mergeCell ref="MZI76:MZX76"/>
    <mergeCell ref="MZY76:NAN76"/>
    <mergeCell ref="NAO76:NBD76"/>
    <mergeCell ref="NBE76:NBT76"/>
    <mergeCell ref="NBU76:NCJ76"/>
    <mergeCell ref="NCK76:NCZ76"/>
    <mergeCell ref="NDA76:NDP76"/>
    <mergeCell ref="NDQ76:NEF76"/>
    <mergeCell ref="NEG76:NEV76"/>
    <mergeCell ref="NEW76:NFL76"/>
    <mergeCell ref="NFM76:NGB76"/>
    <mergeCell ref="NGC76:NGR76"/>
    <mergeCell ref="NGS76:NHH76"/>
    <mergeCell ref="NHI76:NHX76"/>
    <mergeCell ref="NHY76:NIN76"/>
    <mergeCell ref="NIO76:NJD76"/>
    <mergeCell ref="NJE76:NJT76"/>
    <mergeCell ref="NJU76:NKJ76"/>
    <mergeCell ref="NKK76:NKZ76"/>
    <mergeCell ref="NLA76:NLP76"/>
    <mergeCell ref="NLQ76:NMF76"/>
    <mergeCell ref="NMG76:NMV76"/>
    <mergeCell ref="NMW76:NNL76"/>
    <mergeCell ref="NNM76:NOB76"/>
    <mergeCell ref="NOC76:NOR76"/>
    <mergeCell ref="NOS76:NPH76"/>
    <mergeCell ref="NPI76:NPX76"/>
    <mergeCell ref="NPY76:NQN76"/>
    <mergeCell ref="NQO76:NRD76"/>
    <mergeCell ref="NRE76:NRT76"/>
    <mergeCell ref="NRU76:NSJ76"/>
    <mergeCell ref="NSK76:NSZ76"/>
    <mergeCell ref="NTA76:NTP76"/>
    <mergeCell ref="NTQ76:NUF76"/>
    <mergeCell ref="NUG76:NUV76"/>
    <mergeCell ref="NUW76:NVL76"/>
    <mergeCell ref="NVM76:NWB76"/>
    <mergeCell ref="NWC76:NWR76"/>
    <mergeCell ref="NWS76:NXH76"/>
    <mergeCell ref="NXI76:NXX76"/>
    <mergeCell ref="NXY76:NYN76"/>
    <mergeCell ref="NYO76:NZD76"/>
    <mergeCell ref="NZE76:NZT76"/>
    <mergeCell ref="NZU76:OAJ76"/>
    <mergeCell ref="OAK76:OAZ76"/>
    <mergeCell ref="OBA76:OBP76"/>
    <mergeCell ref="OBQ76:OCF76"/>
    <mergeCell ref="OCG76:OCV76"/>
    <mergeCell ref="OCW76:ODL76"/>
    <mergeCell ref="ODM76:OEB76"/>
    <mergeCell ref="OEC76:OER76"/>
    <mergeCell ref="OES76:OFH76"/>
    <mergeCell ref="OFI76:OFX76"/>
    <mergeCell ref="OFY76:OGN76"/>
    <mergeCell ref="OGO76:OHD76"/>
    <mergeCell ref="OHE76:OHT76"/>
    <mergeCell ref="OHU76:OIJ76"/>
    <mergeCell ref="OIK76:OIZ76"/>
    <mergeCell ref="OJA76:OJP76"/>
    <mergeCell ref="OJQ76:OKF76"/>
    <mergeCell ref="OKG76:OKV76"/>
    <mergeCell ref="OKW76:OLL76"/>
    <mergeCell ref="OLM76:OMB76"/>
    <mergeCell ref="OMC76:OMR76"/>
    <mergeCell ref="OMS76:ONH76"/>
    <mergeCell ref="ONI76:ONX76"/>
    <mergeCell ref="ONY76:OON76"/>
    <mergeCell ref="OOO76:OPD76"/>
    <mergeCell ref="OPE76:OPT76"/>
    <mergeCell ref="OPU76:OQJ76"/>
    <mergeCell ref="OQK76:OQZ76"/>
    <mergeCell ref="ORA76:ORP76"/>
    <mergeCell ref="ORQ76:OSF76"/>
    <mergeCell ref="OSG76:OSV76"/>
    <mergeCell ref="OSW76:OTL76"/>
    <mergeCell ref="OTM76:OUB76"/>
    <mergeCell ref="OUC76:OUR76"/>
    <mergeCell ref="OUS76:OVH76"/>
    <mergeCell ref="OVI76:OVX76"/>
    <mergeCell ref="OVY76:OWN76"/>
    <mergeCell ref="OWO76:OXD76"/>
    <mergeCell ref="OXE76:OXT76"/>
    <mergeCell ref="OXU76:OYJ76"/>
    <mergeCell ref="OYK76:OYZ76"/>
    <mergeCell ref="OZA76:OZP76"/>
    <mergeCell ref="OZQ76:PAF76"/>
    <mergeCell ref="PAG76:PAV76"/>
    <mergeCell ref="PAW76:PBL76"/>
    <mergeCell ref="PBM76:PCB76"/>
    <mergeCell ref="PCC76:PCR76"/>
    <mergeCell ref="PCS76:PDH76"/>
    <mergeCell ref="PDI76:PDX76"/>
    <mergeCell ref="PDY76:PEN76"/>
    <mergeCell ref="PEO76:PFD76"/>
    <mergeCell ref="PFE76:PFT76"/>
    <mergeCell ref="PFU76:PGJ76"/>
    <mergeCell ref="PGK76:PGZ76"/>
    <mergeCell ref="PHA76:PHP76"/>
    <mergeCell ref="PHQ76:PIF76"/>
    <mergeCell ref="PIG76:PIV76"/>
    <mergeCell ref="PIW76:PJL76"/>
    <mergeCell ref="PJM76:PKB76"/>
    <mergeCell ref="PKC76:PKR76"/>
    <mergeCell ref="PKS76:PLH76"/>
    <mergeCell ref="PLI76:PLX76"/>
    <mergeCell ref="PLY76:PMN76"/>
    <mergeCell ref="PMO76:PND76"/>
    <mergeCell ref="PNE76:PNT76"/>
    <mergeCell ref="PNU76:POJ76"/>
    <mergeCell ref="POK76:POZ76"/>
    <mergeCell ref="PPA76:PPP76"/>
    <mergeCell ref="PPQ76:PQF76"/>
    <mergeCell ref="PQG76:PQV76"/>
    <mergeCell ref="PQW76:PRL76"/>
    <mergeCell ref="PRM76:PSB76"/>
    <mergeCell ref="PSC76:PSR76"/>
    <mergeCell ref="PSS76:PTH76"/>
    <mergeCell ref="PTI76:PTX76"/>
    <mergeCell ref="PTY76:PUN76"/>
    <mergeCell ref="PUO76:PVD76"/>
    <mergeCell ref="PVE76:PVT76"/>
    <mergeCell ref="PVU76:PWJ76"/>
    <mergeCell ref="PWK76:PWZ76"/>
    <mergeCell ref="PXA76:PXP76"/>
    <mergeCell ref="PXQ76:PYF76"/>
    <mergeCell ref="PYG76:PYV76"/>
    <mergeCell ref="PYW76:PZL76"/>
    <mergeCell ref="PZM76:QAB76"/>
    <mergeCell ref="QAC76:QAR76"/>
    <mergeCell ref="QAS76:QBH76"/>
    <mergeCell ref="QBI76:QBX76"/>
    <mergeCell ref="QBY76:QCN76"/>
    <mergeCell ref="QCO76:QDD76"/>
    <mergeCell ref="QDE76:QDT76"/>
    <mergeCell ref="QDU76:QEJ76"/>
    <mergeCell ref="QEK76:QEZ76"/>
    <mergeCell ref="QFA76:QFP76"/>
    <mergeCell ref="QFQ76:QGF76"/>
    <mergeCell ref="QGG76:QGV76"/>
    <mergeCell ref="QGW76:QHL76"/>
    <mergeCell ref="QHM76:QIB76"/>
    <mergeCell ref="QIC76:QIR76"/>
    <mergeCell ref="QIS76:QJH76"/>
    <mergeCell ref="QJI76:QJX76"/>
    <mergeCell ref="QJY76:QKN76"/>
    <mergeCell ref="QKO76:QLD76"/>
    <mergeCell ref="QLE76:QLT76"/>
    <mergeCell ref="QLU76:QMJ76"/>
    <mergeCell ref="QMK76:QMZ76"/>
    <mergeCell ref="QNA76:QNP76"/>
    <mergeCell ref="QNQ76:QOF76"/>
    <mergeCell ref="QOG76:QOV76"/>
    <mergeCell ref="QOW76:QPL76"/>
    <mergeCell ref="QPM76:QQB76"/>
    <mergeCell ref="QQC76:QQR76"/>
    <mergeCell ref="QQS76:QRH76"/>
    <mergeCell ref="QRI76:QRX76"/>
    <mergeCell ref="QRY76:QSN76"/>
    <mergeCell ref="QSO76:QTD76"/>
    <mergeCell ref="QTE76:QTT76"/>
    <mergeCell ref="QTU76:QUJ76"/>
    <mergeCell ref="QUK76:QUZ76"/>
    <mergeCell ref="QVA76:QVP76"/>
    <mergeCell ref="QVQ76:QWF76"/>
    <mergeCell ref="QWG76:QWV76"/>
    <mergeCell ref="QWW76:QXL76"/>
    <mergeCell ref="QXM76:QYB76"/>
    <mergeCell ref="QYC76:QYR76"/>
    <mergeCell ref="QYS76:QZH76"/>
    <mergeCell ref="QZI76:QZX76"/>
    <mergeCell ref="QZY76:RAN76"/>
    <mergeCell ref="RAO76:RBD76"/>
    <mergeCell ref="RBE76:RBT76"/>
    <mergeCell ref="RBU76:RCJ76"/>
    <mergeCell ref="RCK76:RCZ76"/>
    <mergeCell ref="RDA76:RDP76"/>
    <mergeCell ref="RDQ76:REF76"/>
    <mergeCell ref="REG76:REV76"/>
    <mergeCell ref="REW76:RFL76"/>
    <mergeCell ref="RFM76:RGB76"/>
    <mergeCell ref="RGC76:RGR76"/>
    <mergeCell ref="RGS76:RHH76"/>
    <mergeCell ref="RHI76:RHX76"/>
    <mergeCell ref="RHY76:RIN76"/>
    <mergeCell ref="RIO76:RJD76"/>
    <mergeCell ref="RJE76:RJT76"/>
    <mergeCell ref="RJU76:RKJ76"/>
    <mergeCell ref="RKK76:RKZ76"/>
    <mergeCell ref="RLA76:RLP76"/>
    <mergeCell ref="RLQ76:RMF76"/>
    <mergeCell ref="RMG76:RMV76"/>
    <mergeCell ref="RMW76:RNL76"/>
    <mergeCell ref="RNM76:ROB76"/>
    <mergeCell ref="ROC76:ROR76"/>
    <mergeCell ref="ROS76:RPH76"/>
    <mergeCell ref="RPI76:RPX76"/>
    <mergeCell ref="RPY76:RQN76"/>
    <mergeCell ref="RQO76:RRD76"/>
    <mergeCell ref="RRE76:RRT76"/>
    <mergeCell ref="RRU76:RSJ76"/>
    <mergeCell ref="RSK76:RSZ76"/>
    <mergeCell ref="RTA76:RTP76"/>
    <mergeCell ref="RTQ76:RUF76"/>
    <mergeCell ref="RUG76:RUV76"/>
    <mergeCell ref="RUW76:RVL76"/>
    <mergeCell ref="RVM76:RWB76"/>
    <mergeCell ref="RWC76:RWR76"/>
    <mergeCell ref="RWS76:RXH76"/>
    <mergeCell ref="RXI76:RXX76"/>
    <mergeCell ref="RXY76:RYN76"/>
    <mergeCell ref="RYO76:RZD76"/>
    <mergeCell ref="RZE76:RZT76"/>
    <mergeCell ref="RZU76:SAJ76"/>
    <mergeCell ref="SAK76:SAZ76"/>
    <mergeCell ref="SBA76:SBP76"/>
    <mergeCell ref="SBQ76:SCF76"/>
    <mergeCell ref="SCG76:SCV76"/>
    <mergeCell ref="SCW76:SDL76"/>
    <mergeCell ref="SDM76:SEB76"/>
    <mergeCell ref="SEC76:SER76"/>
    <mergeCell ref="SES76:SFH76"/>
    <mergeCell ref="SFI76:SFX76"/>
    <mergeCell ref="SFY76:SGN76"/>
    <mergeCell ref="SGO76:SHD76"/>
    <mergeCell ref="SHE76:SHT76"/>
    <mergeCell ref="SHU76:SIJ76"/>
    <mergeCell ref="SIK76:SIZ76"/>
    <mergeCell ref="SJA76:SJP76"/>
    <mergeCell ref="SJQ76:SKF76"/>
    <mergeCell ref="SKG76:SKV76"/>
    <mergeCell ref="SKW76:SLL76"/>
    <mergeCell ref="SLM76:SMB76"/>
    <mergeCell ref="SMC76:SMR76"/>
    <mergeCell ref="SMS76:SNH76"/>
    <mergeCell ref="SNI76:SNX76"/>
    <mergeCell ref="SNY76:SON76"/>
    <mergeCell ref="SOO76:SPD76"/>
    <mergeCell ref="SPE76:SPT76"/>
    <mergeCell ref="SPU76:SQJ76"/>
    <mergeCell ref="SQK76:SQZ76"/>
    <mergeCell ref="SRA76:SRP76"/>
    <mergeCell ref="SRQ76:SSF76"/>
    <mergeCell ref="SSG76:SSV76"/>
    <mergeCell ref="SSW76:STL76"/>
    <mergeCell ref="STM76:SUB76"/>
    <mergeCell ref="SUC76:SUR76"/>
    <mergeCell ref="SUS76:SVH76"/>
    <mergeCell ref="SVI76:SVX76"/>
    <mergeCell ref="SVY76:SWN76"/>
    <mergeCell ref="SWO76:SXD76"/>
    <mergeCell ref="SXE76:SXT76"/>
    <mergeCell ref="SXU76:SYJ76"/>
    <mergeCell ref="SYK76:SYZ76"/>
    <mergeCell ref="SZA76:SZP76"/>
    <mergeCell ref="SZQ76:TAF76"/>
    <mergeCell ref="TAG76:TAV76"/>
    <mergeCell ref="TAW76:TBL76"/>
    <mergeCell ref="TBM76:TCB76"/>
    <mergeCell ref="TCC76:TCR76"/>
    <mergeCell ref="TCS76:TDH76"/>
    <mergeCell ref="TDI76:TDX76"/>
    <mergeCell ref="TDY76:TEN76"/>
    <mergeCell ref="TEO76:TFD76"/>
    <mergeCell ref="TFE76:TFT76"/>
    <mergeCell ref="TFU76:TGJ76"/>
    <mergeCell ref="TGK76:TGZ76"/>
    <mergeCell ref="THA76:THP76"/>
    <mergeCell ref="THQ76:TIF76"/>
    <mergeCell ref="TIG76:TIV76"/>
    <mergeCell ref="TIW76:TJL76"/>
    <mergeCell ref="TJM76:TKB76"/>
    <mergeCell ref="TKC76:TKR76"/>
    <mergeCell ref="TKS76:TLH76"/>
    <mergeCell ref="TLI76:TLX76"/>
    <mergeCell ref="TLY76:TMN76"/>
    <mergeCell ref="TMO76:TND76"/>
    <mergeCell ref="TNE76:TNT76"/>
    <mergeCell ref="TNU76:TOJ76"/>
    <mergeCell ref="TOK76:TOZ76"/>
    <mergeCell ref="TPA76:TPP76"/>
    <mergeCell ref="TPQ76:TQF76"/>
    <mergeCell ref="TQG76:TQV76"/>
    <mergeCell ref="TQW76:TRL76"/>
    <mergeCell ref="TRM76:TSB76"/>
    <mergeCell ref="TSC76:TSR76"/>
    <mergeCell ref="TSS76:TTH76"/>
    <mergeCell ref="TTI76:TTX76"/>
    <mergeCell ref="TTY76:TUN76"/>
    <mergeCell ref="TUO76:TVD76"/>
    <mergeCell ref="TVE76:TVT76"/>
    <mergeCell ref="TVU76:TWJ76"/>
    <mergeCell ref="TWK76:TWZ76"/>
    <mergeCell ref="TXA76:TXP76"/>
    <mergeCell ref="TXQ76:TYF76"/>
    <mergeCell ref="TYG76:TYV76"/>
    <mergeCell ref="TYW76:TZL76"/>
    <mergeCell ref="TZM76:UAB76"/>
    <mergeCell ref="UAC76:UAR76"/>
    <mergeCell ref="UAS76:UBH76"/>
    <mergeCell ref="UBI76:UBX76"/>
    <mergeCell ref="UBY76:UCN76"/>
    <mergeCell ref="UCO76:UDD76"/>
    <mergeCell ref="UDE76:UDT76"/>
    <mergeCell ref="UDU76:UEJ76"/>
    <mergeCell ref="UEK76:UEZ76"/>
    <mergeCell ref="UFA76:UFP76"/>
    <mergeCell ref="UFQ76:UGF76"/>
    <mergeCell ref="UGG76:UGV76"/>
    <mergeCell ref="UGW76:UHL76"/>
    <mergeCell ref="UHM76:UIB76"/>
    <mergeCell ref="UIC76:UIR76"/>
    <mergeCell ref="UIS76:UJH76"/>
    <mergeCell ref="UJI76:UJX76"/>
    <mergeCell ref="UJY76:UKN76"/>
    <mergeCell ref="UKO76:ULD76"/>
    <mergeCell ref="ULE76:ULT76"/>
    <mergeCell ref="ULU76:UMJ76"/>
    <mergeCell ref="UMK76:UMZ76"/>
    <mergeCell ref="UNA76:UNP76"/>
    <mergeCell ref="UNQ76:UOF76"/>
    <mergeCell ref="UOG76:UOV76"/>
    <mergeCell ref="UOW76:UPL76"/>
    <mergeCell ref="UPM76:UQB76"/>
    <mergeCell ref="UQC76:UQR76"/>
    <mergeCell ref="UQS76:URH76"/>
    <mergeCell ref="URI76:URX76"/>
    <mergeCell ref="URY76:USN76"/>
    <mergeCell ref="USO76:UTD76"/>
    <mergeCell ref="UTE76:UTT76"/>
    <mergeCell ref="UTU76:UUJ76"/>
    <mergeCell ref="UUK76:UUZ76"/>
    <mergeCell ref="UVA76:UVP76"/>
    <mergeCell ref="UVQ76:UWF76"/>
    <mergeCell ref="UWG76:UWV76"/>
    <mergeCell ref="UWW76:UXL76"/>
    <mergeCell ref="UXM76:UYB76"/>
    <mergeCell ref="UYC76:UYR76"/>
    <mergeCell ref="UYS76:UZH76"/>
    <mergeCell ref="UZI76:UZX76"/>
    <mergeCell ref="UZY76:VAN76"/>
    <mergeCell ref="VAO76:VBD76"/>
    <mergeCell ref="VBE76:VBT76"/>
    <mergeCell ref="VBU76:VCJ76"/>
    <mergeCell ref="VCK76:VCZ76"/>
    <mergeCell ref="VDA76:VDP76"/>
    <mergeCell ref="VDQ76:VEF76"/>
    <mergeCell ref="VEG76:VEV76"/>
    <mergeCell ref="VEW76:VFL76"/>
    <mergeCell ref="VFM76:VGB76"/>
    <mergeCell ref="VGC76:VGR76"/>
    <mergeCell ref="VGS76:VHH76"/>
    <mergeCell ref="VHI76:VHX76"/>
    <mergeCell ref="VHY76:VIN76"/>
    <mergeCell ref="VIO76:VJD76"/>
    <mergeCell ref="VJE76:VJT76"/>
    <mergeCell ref="VJU76:VKJ76"/>
    <mergeCell ref="VKK76:VKZ76"/>
    <mergeCell ref="VLA76:VLP76"/>
    <mergeCell ref="VLQ76:VMF76"/>
    <mergeCell ref="VMG76:VMV76"/>
    <mergeCell ref="VMW76:VNL76"/>
    <mergeCell ref="VNM76:VOB76"/>
    <mergeCell ref="VOC76:VOR76"/>
    <mergeCell ref="VOS76:VPH76"/>
    <mergeCell ref="VPI76:VPX76"/>
    <mergeCell ref="VPY76:VQN76"/>
    <mergeCell ref="VQO76:VRD76"/>
    <mergeCell ref="VRE76:VRT76"/>
    <mergeCell ref="VRU76:VSJ76"/>
    <mergeCell ref="VSK76:VSZ76"/>
    <mergeCell ref="VTA76:VTP76"/>
    <mergeCell ref="VTQ76:VUF76"/>
    <mergeCell ref="VUG76:VUV76"/>
    <mergeCell ref="VUW76:VVL76"/>
    <mergeCell ref="VVM76:VWB76"/>
    <mergeCell ref="VWC76:VWR76"/>
    <mergeCell ref="VWS76:VXH76"/>
    <mergeCell ref="VXI76:VXX76"/>
    <mergeCell ref="VXY76:VYN76"/>
    <mergeCell ref="VYO76:VZD76"/>
    <mergeCell ref="VZE76:VZT76"/>
    <mergeCell ref="VZU76:WAJ76"/>
    <mergeCell ref="WAK76:WAZ76"/>
    <mergeCell ref="WBA76:WBP76"/>
    <mergeCell ref="WBQ76:WCF76"/>
    <mergeCell ref="WCG76:WCV76"/>
    <mergeCell ref="WCW76:WDL76"/>
    <mergeCell ref="WDM76:WEB76"/>
    <mergeCell ref="WEC76:WER76"/>
    <mergeCell ref="WES76:WFH76"/>
    <mergeCell ref="WFI76:WFX76"/>
    <mergeCell ref="WFY76:WGN76"/>
    <mergeCell ref="WGO76:WHD76"/>
    <mergeCell ref="WHE76:WHT76"/>
    <mergeCell ref="WHU76:WIJ76"/>
    <mergeCell ref="WIK76:WIZ76"/>
    <mergeCell ref="WJA76:WJP76"/>
    <mergeCell ref="WJQ76:WKF76"/>
    <mergeCell ref="WKG76:WKV76"/>
    <mergeCell ref="WKW76:WLL76"/>
    <mergeCell ref="WLM76:WMB76"/>
    <mergeCell ref="WMC76:WMR76"/>
    <mergeCell ref="WMS76:WNH76"/>
    <mergeCell ref="WNI76:WNX76"/>
    <mergeCell ref="WNY76:WON76"/>
    <mergeCell ref="WOO76:WPD76"/>
    <mergeCell ref="WPE76:WPT76"/>
    <mergeCell ref="WPU76:WQJ76"/>
    <mergeCell ref="WQK76:WQZ76"/>
    <mergeCell ref="WRA76:WRP76"/>
    <mergeCell ref="WRQ76:WSF76"/>
    <mergeCell ref="WSG76:WSV76"/>
    <mergeCell ref="WSW76:WTL76"/>
    <mergeCell ref="WTM76:WUB76"/>
    <mergeCell ref="WUC76:WUR76"/>
    <mergeCell ref="WUS76:WVH76"/>
    <mergeCell ref="WVI76:WVX76"/>
    <mergeCell ref="WVY76:WWN76"/>
    <mergeCell ref="WWO76:WXD76"/>
    <mergeCell ref="WXE76:WXT76"/>
    <mergeCell ref="WXU76:WYJ76"/>
    <mergeCell ref="WYK76:WYZ76"/>
    <mergeCell ref="WZA76:WZP76"/>
    <mergeCell ref="WZQ76:XAF76"/>
    <mergeCell ref="XAG76:XAV76"/>
    <mergeCell ref="XAW76:XBL76"/>
    <mergeCell ref="XBM76:XCB76"/>
    <mergeCell ref="XCC76:XCR76"/>
    <mergeCell ref="XCS76:XDH76"/>
    <mergeCell ref="XDI76:XDX76"/>
    <mergeCell ref="XDY76:XEN76"/>
    <mergeCell ref="XEO76:XFD76"/>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WFY77:WGN77"/>
    <mergeCell ref="WGO77:WHD77"/>
    <mergeCell ref="WHE77:WHT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VTQ77:VUF77"/>
    <mergeCell ref="VUG77:VUV77"/>
    <mergeCell ref="VUW77:VVL77"/>
    <mergeCell ref="VVM77:VWB77"/>
    <mergeCell ref="VWC77:VWR77"/>
    <mergeCell ref="VWS77:VXH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ZA77:WZP77"/>
    <mergeCell ref="WZQ77:XAF77"/>
    <mergeCell ref="XAG77:XAV77"/>
    <mergeCell ref="XAW77:XBL77"/>
    <mergeCell ref="XBM77:XCB77"/>
    <mergeCell ref="XCC77:XCR77"/>
    <mergeCell ref="XCS77:XDH77"/>
    <mergeCell ref="XDI77:XDX77"/>
    <mergeCell ref="XDY77:XEN77"/>
    <mergeCell ref="XEO77:XFD77"/>
    <mergeCell ref="A78:P78"/>
    <mergeCell ref="A79:P79"/>
    <mergeCell ref="WOO77:WPD77"/>
    <mergeCell ref="WPE77:WPT77"/>
    <mergeCell ref="WPU77:WQJ77"/>
    <mergeCell ref="WQK77:WQZ77"/>
    <mergeCell ref="WRA77:WRP77"/>
    <mergeCell ref="WRQ77:WSF77"/>
    <mergeCell ref="WSG77:WSV77"/>
    <mergeCell ref="WSW77:WTL77"/>
    <mergeCell ref="WTM77:WUB77"/>
    <mergeCell ref="WUC77:WUR77"/>
    <mergeCell ref="WUS77:WVH77"/>
    <mergeCell ref="WVI77:WVX77"/>
    <mergeCell ref="WVY77:WWN77"/>
    <mergeCell ref="WWO77:WXD77"/>
    <mergeCell ref="WXE77:WXT77"/>
    <mergeCell ref="WXU77:WYJ77"/>
    <mergeCell ref="WYK77:WYZ77"/>
    <mergeCell ref="WEC77:WER77"/>
    <mergeCell ref="WES77:WFH77"/>
    <mergeCell ref="WFI77:WFX77"/>
  </mergeCells>
  <pageMargins left="0.7" right="0.7" top="1" bottom="0.7" header="0.3" footer="0.3"/>
  <pageSetup scale="52" fitToHeight="0" orientation="landscape" r:id="rId1"/>
  <rowBreaks count="1" manualBreakCount="1">
    <brk id="75"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XFD150"/>
  <sheetViews>
    <sheetView zoomScaleNormal="100" workbookViewId="0">
      <selection sqref="A1:P1"/>
    </sheetView>
  </sheetViews>
  <sheetFormatPr defaultColWidth="9.140625" defaultRowHeight="12.75" x14ac:dyDescent="0.2"/>
  <cols>
    <col min="1" max="1" width="5.7109375" style="81" customWidth="1"/>
    <col min="2" max="2" width="9.140625" style="81"/>
    <col min="3" max="3" width="55.7109375" style="81" customWidth="1"/>
    <col min="4" max="13" width="12.7109375" style="81" customWidth="1"/>
    <col min="14" max="14" width="13.28515625" style="81" customWidth="1"/>
    <col min="15" max="15" width="12.7109375" style="81" customWidth="1"/>
    <col min="16" max="16" width="14.42578125" style="81" customWidth="1"/>
    <col min="17" max="17" width="15.42578125" style="81" bestFit="1" customWidth="1"/>
    <col min="18" max="16384" width="9.140625" style="81"/>
  </cols>
  <sheetData>
    <row r="1" spans="1:16" x14ac:dyDescent="0.2">
      <c r="A1" s="629" t="str">
        <f>'Rate Case Constants'!C9</f>
        <v>LOUISVILLE GAS AND ELECTRIC COMPANY</v>
      </c>
      <c r="B1" s="629"/>
      <c r="C1" s="629"/>
      <c r="D1" s="629"/>
      <c r="E1" s="629"/>
      <c r="F1" s="629"/>
      <c r="G1" s="629"/>
      <c r="H1" s="629"/>
      <c r="I1" s="629"/>
      <c r="J1" s="629"/>
      <c r="K1" s="629"/>
      <c r="L1" s="629"/>
      <c r="M1" s="629"/>
      <c r="N1" s="629"/>
      <c r="O1" s="629"/>
      <c r="P1" s="629"/>
    </row>
    <row r="2" spans="1:16" x14ac:dyDescent="0.2">
      <c r="A2" s="629" t="str">
        <f>'Rate Case Constants'!C10</f>
        <v>CASE NO. 2025-00114 - ELECTRIC OPERATIONS</v>
      </c>
      <c r="B2" s="629"/>
      <c r="C2" s="629"/>
      <c r="D2" s="629"/>
      <c r="E2" s="629"/>
      <c r="F2" s="629"/>
      <c r="G2" s="629"/>
      <c r="H2" s="629"/>
      <c r="I2" s="629"/>
      <c r="J2" s="629"/>
      <c r="K2" s="629"/>
      <c r="L2" s="629"/>
      <c r="M2" s="629"/>
      <c r="N2" s="629"/>
      <c r="O2" s="629"/>
      <c r="P2" s="629"/>
    </row>
    <row r="3" spans="1:16" x14ac:dyDescent="0.2">
      <c r="A3" s="629" t="s">
        <v>358</v>
      </c>
      <c r="B3" s="629"/>
      <c r="C3" s="629"/>
      <c r="D3" s="629"/>
      <c r="E3" s="629"/>
      <c r="F3" s="629"/>
      <c r="G3" s="629"/>
      <c r="H3" s="629"/>
      <c r="I3" s="629"/>
      <c r="J3" s="629"/>
      <c r="K3" s="629"/>
      <c r="L3" s="629"/>
      <c r="M3" s="629"/>
      <c r="N3" s="629"/>
      <c r="O3" s="629"/>
      <c r="P3" s="629"/>
    </row>
    <row r="4" spans="1:16" x14ac:dyDescent="0.2">
      <c r="A4" s="630" t="str">
        <f>'Rate Case Constants'!C21</f>
        <v>FORECAST PERIOD FOR THE 12 MONTHS ENDED DECEMBER 31, 2026</v>
      </c>
      <c r="B4" s="629"/>
      <c r="C4" s="629"/>
      <c r="D4" s="629"/>
      <c r="E4" s="629"/>
      <c r="F4" s="629"/>
      <c r="G4" s="629"/>
      <c r="H4" s="629"/>
      <c r="I4" s="629"/>
      <c r="J4" s="629"/>
      <c r="K4" s="629"/>
      <c r="L4" s="629"/>
      <c r="M4" s="629"/>
      <c r="N4" s="629"/>
      <c r="O4" s="629"/>
      <c r="P4" s="629"/>
    </row>
    <row r="5" spans="1:16" x14ac:dyDescent="0.2">
      <c r="A5" s="81" t="s">
        <v>118</v>
      </c>
      <c r="P5" s="82" t="s">
        <v>103</v>
      </c>
    </row>
    <row r="6" spans="1:16" x14ac:dyDescent="0.2">
      <c r="A6" s="81" t="str">
        <f>'Rate Case Constants'!$C$31</f>
        <v>TYPE OF FILING: __X__ ORIGINAL  _____ UPDATED  _____ REVISED</v>
      </c>
      <c r="P6" s="82" t="s">
        <v>822</v>
      </c>
    </row>
    <row r="7" spans="1:16" x14ac:dyDescent="0.2">
      <c r="A7" s="81" t="s">
        <v>9</v>
      </c>
      <c r="P7" s="82" t="str">
        <f>'Rate Case Constants'!$C$36</f>
        <v>WITNESS:   A. M. FACKLER</v>
      </c>
    </row>
    <row r="8" spans="1:16" x14ac:dyDescent="0.2">
      <c r="A8" s="83" t="s">
        <v>4</v>
      </c>
      <c r="B8" s="83" t="s">
        <v>6</v>
      </c>
      <c r="C8" s="84"/>
      <c r="D8" s="83" t="s">
        <v>2</v>
      </c>
      <c r="E8" s="83" t="s">
        <v>2</v>
      </c>
      <c r="F8" s="83" t="s">
        <v>2</v>
      </c>
      <c r="G8" s="83" t="s">
        <v>2</v>
      </c>
      <c r="H8" s="83" t="s">
        <v>2</v>
      </c>
      <c r="I8" s="83" t="s">
        <v>2</v>
      </c>
      <c r="J8" s="83" t="s">
        <v>2</v>
      </c>
      <c r="K8" s="83" t="s">
        <v>2</v>
      </c>
      <c r="L8" s="83" t="s">
        <v>2</v>
      </c>
      <c r="M8" s="83" t="s">
        <v>2</v>
      </c>
      <c r="N8" s="83" t="s">
        <v>2</v>
      </c>
      <c r="O8" s="83" t="s">
        <v>2</v>
      </c>
      <c r="P8" s="84"/>
    </row>
    <row r="9" spans="1:16" x14ac:dyDescent="0.2">
      <c r="A9" s="85" t="s">
        <v>5</v>
      </c>
      <c r="B9" s="85" t="s">
        <v>5</v>
      </c>
      <c r="C9" s="86" t="s">
        <v>7</v>
      </c>
      <c r="D9" s="416">
        <f>'IS E'!T2</f>
        <v>46023</v>
      </c>
      <c r="E9" s="416">
        <f>'IS E'!U2</f>
        <v>46054</v>
      </c>
      <c r="F9" s="416">
        <f>'IS E'!V2</f>
        <v>46082</v>
      </c>
      <c r="G9" s="416">
        <f>'IS E'!W2</f>
        <v>46113</v>
      </c>
      <c r="H9" s="416">
        <f>'IS E'!X2</f>
        <v>46143</v>
      </c>
      <c r="I9" s="416">
        <f>'IS E'!Y2</f>
        <v>46174</v>
      </c>
      <c r="J9" s="416">
        <f>'IS E'!Z2</f>
        <v>46204</v>
      </c>
      <c r="K9" s="416">
        <f>'IS E'!AA2</f>
        <v>46235</v>
      </c>
      <c r="L9" s="416">
        <f>'IS E'!AB2</f>
        <v>46266</v>
      </c>
      <c r="M9" s="416">
        <f>'IS E'!AC2</f>
        <v>46296</v>
      </c>
      <c r="N9" s="416">
        <f>'IS E'!AD2</f>
        <v>46327</v>
      </c>
      <c r="O9" s="416">
        <f>'IS E'!AE2</f>
        <v>46357</v>
      </c>
      <c r="P9" s="88" t="s">
        <v>3</v>
      </c>
    </row>
    <row r="10" spans="1:16" x14ac:dyDescent="0.2">
      <c r="A10" s="375"/>
      <c r="B10" s="375"/>
      <c r="D10" s="417"/>
      <c r="E10" s="417"/>
      <c r="F10" s="417"/>
      <c r="G10" s="417"/>
      <c r="H10" s="417"/>
      <c r="I10" s="417"/>
      <c r="J10" s="417"/>
      <c r="K10" s="417"/>
      <c r="L10" s="417"/>
      <c r="M10" s="417"/>
      <c r="N10" s="417"/>
      <c r="O10" s="417"/>
      <c r="P10" s="82"/>
    </row>
    <row r="11" spans="1:16" x14ac:dyDescent="0.2">
      <c r="A11" s="375">
        <v>1</v>
      </c>
      <c r="B11" s="375" t="s">
        <v>185</v>
      </c>
      <c r="C11" s="81" t="s">
        <v>359</v>
      </c>
      <c r="D11" s="415">
        <f>SUMIFS('IS E'!T$8:T$535,'IS E'!$A$8:$A$535,'SCH C-2.2 F'!$B11)*1</f>
        <v>23522562.806343745</v>
      </c>
      <c r="E11" s="415">
        <f>SUMIFS('IS E'!U$8:U$535,'IS E'!$A$8:$A$535,'SCH C-2.2 F'!$B11)*1</f>
        <v>23554301.280743744</v>
      </c>
      <c r="F11" s="415">
        <f>SUMIFS('IS E'!V$8:V$535,'IS E'!$A$8:$A$535,'SCH C-2.2 F'!$B11)*1</f>
        <v>23619227.978743751</v>
      </c>
      <c r="G11" s="415">
        <f>SUMIFS('IS E'!W$8:W$535,'IS E'!$A$8:$A$535,'SCH C-2.2 F'!$B11)*1</f>
        <v>23683417.423543744</v>
      </c>
      <c r="H11" s="415">
        <f>SUMIFS('IS E'!X$8:X$535,'IS E'!$A$8:$A$535,'SCH C-2.2 F'!$B11)*1</f>
        <v>23714821.828743745</v>
      </c>
      <c r="I11" s="415">
        <f>SUMIFS('IS E'!Y$8:Y$535,'IS E'!$A$8:$A$535,'SCH C-2.2 F'!$B11)*1</f>
        <v>23918507.543943748</v>
      </c>
      <c r="J11" s="415">
        <f>SUMIFS('IS E'!Z$8:Z$535,'IS E'!$A$8:$A$535,'SCH C-2.2 F'!$B11)*1</f>
        <v>24127500.79034375</v>
      </c>
      <c r="K11" s="415">
        <f>SUMIFS('IS E'!AA$8:AA$535,'IS E'!$A$8:$A$535,'SCH C-2.2 F'!$B11)*1</f>
        <v>24180590.01874375</v>
      </c>
      <c r="L11" s="415">
        <f>SUMIFS('IS E'!AB$8:AB$535,'IS E'!$A$8:$A$535,'SCH C-2.2 F'!$B11)*1</f>
        <v>24212193.775943749</v>
      </c>
      <c r="M11" s="415">
        <f>SUMIFS('IS E'!AC$8:AC$535,'IS E'!$A$8:$A$535,'SCH C-2.2 F'!$B11)*1</f>
        <v>24285052.617143746</v>
      </c>
      <c r="N11" s="415">
        <f>SUMIFS('IS E'!AD$8:AD$535,'IS E'!$A$8:$A$535,'SCH C-2.2 F'!$B11)*1</f>
        <v>24394912.131943747</v>
      </c>
      <c r="O11" s="415">
        <f>SUMIFS('IS E'!AE$8:AE$535,'IS E'!$A$8:$A$535,'SCH C-2.2 F'!$B11)*1</f>
        <v>24624801.330343749</v>
      </c>
      <c r="P11" s="418">
        <f>SUM(D11:O11)</f>
        <v>287837889.52652496</v>
      </c>
    </row>
    <row r="12" spans="1:16" x14ac:dyDescent="0.2">
      <c r="A12" s="375">
        <f>+A11+1</f>
        <v>2</v>
      </c>
      <c r="B12" s="419">
        <v>407</v>
      </c>
      <c r="C12" s="81" t="s">
        <v>1159</v>
      </c>
      <c r="D12" s="415">
        <f>SUMIFS('IS E'!T$8:T$535,'IS E'!$A$8:$A$535,'SCH C-2.2 F'!$B12)*1</f>
        <v>744586.74612642894</v>
      </c>
      <c r="E12" s="415">
        <f>SUMIFS('IS E'!U$8:U$535,'IS E'!$A$8:$A$535,'SCH C-2.2 F'!$B12)*1</f>
        <v>749196.12616009195</v>
      </c>
      <c r="F12" s="415">
        <f>SUMIFS('IS E'!V$8:V$535,'IS E'!$A$8:$A$535,'SCH C-2.2 F'!$B12)*1</f>
        <v>753834.04065855104</v>
      </c>
      <c r="G12" s="415">
        <f>SUMIFS('IS E'!W$8:W$535,'IS E'!$A$8:$A$535,'SCH C-2.2 F'!$B12)*1</f>
        <v>758500.66626501596</v>
      </c>
      <c r="H12" s="415">
        <f>SUMIFS('IS E'!X$8:X$535,'IS E'!$A$8:$A$535,'SCH C-2.2 F'!$B12)*1</f>
        <v>763196.18071620702</v>
      </c>
      <c r="I12" s="415">
        <f>SUMIFS('IS E'!Y$8:Y$535,'IS E'!$A$8:$A$535,'SCH C-2.2 F'!$B12)*1</f>
        <v>767920.76284913195</v>
      </c>
      <c r="J12" s="415">
        <f>SUMIFS('IS E'!Z$8:Z$535,'IS E'!$A$8:$A$535,'SCH C-2.2 F'!$B12)*1</f>
        <v>772674.59260789002</v>
      </c>
      <c r="K12" s="415">
        <f>SUMIFS('IS E'!AA$8:AA$535,'IS E'!$A$8:$A$535,'SCH C-2.2 F'!$B12)*1</f>
        <v>777457.851050528</v>
      </c>
      <c r="L12" s="415">
        <f>SUMIFS('IS E'!AB$8:AB$535,'IS E'!$A$8:$A$535,'SCH C-2.2 F'!$B12)*1</f>
        <v>782270.720355939</v>
      </c>
      <c r="M12" s="415">
        <f>SUMIFS('IS E'!AC$8:AC$535,'IS E'!$A$8:$A$535,'SCH C-2.2 F'!$B12)*1</f>
        <v>787113.38383079402</v>
      </c>
      <c r="N12" s="415">
        <f>SUMIFS('IS E'!AD$8:AD$535,'IS E'!$A$8:$A$535,'SCH C-2.2 F'!$B12)*1</f>
        <v>791986.02591653296</v>
      </c>
      <c r="O12" s="415">
        <f>SUMIFS('IS E'!AE$8:AE$535,'IS E'!$A$8:$A$535,'SCH C-2.2 F'!$B12)*1</f>
        <v>796888.83219638094</v>
      </c>
      <c r="P12" s="418">
        <f>SUM(D12:O12)</f>
        <v>9245625.9287334923</v>
      </c>
    </row>
    <row r="13" spans="1:16" x14ac:dyDescent="0.2">
      <c r="A13" s="375">
        <f t="shared" ref="A13:A14" si="0">+A12+1</f>
        <v>3</v>
      </c>
      <c r="B13" s="21">
        <v>407.3</v>
      </c>
      <c r="C13" s="5" t="s">
        <v>885</v>
      </c>
      <c r="D13" s="415">
        <f>SUMIFS('IS E'!T$8:T$535,'IS E'!$A$8:$A$535,'SCH C-2.2 F'!$B13)*1</f>
        <v>429783.2158066082</v>
      </c>
      <c r="E13" s="415">
        <f>SUMIFS('IS E'!U$8:U$535,'IS E'!$A$8:$A$535,'SCH C-2.2 F'!$B13)*1</f>
        <v>429879.20942822983</v>
      </c>
      <c r="F13" s="415">
        <f>SUMIFS('IS E'!V$8:V$535,'IS E'!$A$8:$A$535,'SCH C-2.2 F'!$B13)*1</f>
        <v>429975.72475431679</v>
      </c>
      <c r="G13" s="415">
        <f>SUMIFS('IS E'!W$8:W$535,'IS E'!$A$8:$A$535,'SCH C-2.2 F'!$B13)*1</f>
        <v>430072.76748655725</v>
      </c>
      <c r="H13" s="415">
        <f>SUMIFS('IS E'!X$8:X$535,'IS E'!$A$8:$A$535,'SCH C-2.2 F'!$B13)*1</f>
        <v>430170.34342062316</v>
      </c>
      <c r="I13" s="415">
        <f>SUMIFS('IS E'!Y$8:Y$535,'IS E'!$A$8:$A$535,'SCH C-2.2 F'!$B13)*1</f>
        <v>431488.43862370774</v>
      </c>
      <c r="J13" s="415">
        <f>SUMIFS('IS E'!Z$8:Z$535,'IS E'!$A$8:$A$535,'SCH C-2.2 F'!$B13)*1</f>
        <v>431587.09873481886</v>
      </c>
      <c r="K13" s="415">
        <f>SUMIFS('IS E'!AA$8:AA$535,'IS E'!$A$8:$A$535,'SCH C-2.2 F'!$B13)*1</f>
        <v>431686.31001973507</v>
      </c>
      <c r="L13" s="415">
        <f>SUMIFS('IS E'!AB$8:AB$535,'IS E'!$A$8:$A$535,'SCH C-2.2 F'!$B13)*1</f>
        <v>431786.07867142046</v>
      </c>
      <c r="M13" s="415">
        <f>SUMIFS('IS E'!AC$8:AC$535,'IS E'!$A$8:$A$535,'SCH C-2.2 F'!$B13)*1</f>
        <v>431886.41098780464</v>
      </c>
      <c r="N13" s="415">
        <f>SUMIFS('IS E'!AD$8:AD$535,'IS E'!$A$8:$A$535,'SCH C-2.2 F'!$B13)*1</f>
        <v>431987.3133741683</v>
      </c>
      <c r="O13" s="415">
        <f>SUMIFS('IS E'!AE$8:AE$535,'IS E'!$A$8:$A$535,'SCH C-2.2 F'!$B13)*1</f>
        <v>432088.79234559688</v>
      </c>
      <c r="P13" s="418">
        <f t="shared" ref="P13" si="1">SUM(D13:O13)</f>
        <v>5172391.703653587</v>
      </c>
    </row>
    <row r="14" spans="1:16" x14ac:dyDescent="0.2">
      <c r="A14" s="375">
        <f t="shared" si="0"/>
        <v>4</v>
      </c>
      <c r="B14" s="21">
        <v>407.4</v>
      </c>
      <c r="C14" s="5" t="s">
        <v>1157</v>
      </c>
      <c r="D14" s="415">
        <f>SUMIFS('IS E'!T$8:T$535,'IS E'!$A$8:$A$535,'SCH C-2.2 F'!$B14)*1</f>
        <v>-522332.88</v>
      </c>
      <c r="E14" s="415">
        <f>SUMIFS('IS E'!U$8:U$535,'IS E'!$A$8:$A$535,'SCH C-2.2 F'!$B14)*1</f>
        <v>-585312.39</v>
      </c>
      <c r="F14" s="415">
        <f>SUMIFS('IS E'!V$8:V$535,'IS E'!$A$8:$A$535,'SCH C-2.2 F'!$B14)*1</f>
        <v>-624547.29000000015</v>
      </c>
      <c r="G14" s="415">
        <f>SUMIFS('IS E'!W$8:W$535,'IS E'!$A$8:$A$535,'SCH C-2.2 F'!$B14)*1</f>
        <v>-660628.06999999995</v>
      </c>
      <c r="H14" s="415">
        <f>SUMIFS('IS E'!X$8:X$535,'IS E'!$A$8:$A$535,'SCH C-2.2 F'!$B14)*1</f>
        <v>-697524.08</v>
      </c>
      <c r="I14" s="415">
        <f>SUMIFS('IS E'!Y$8:Y$535,'IS E'!$A$8:$A$535,'SCH C-2.2 F'!$B14)*1</f>
        <v>-795770.99000000011</v>
      </c>
      <c r="J14" s="415">
        <f>SUMIFS('IS E'!Z$8:Z$535,'IS E'!$A$8:$A$535,'SCH C-2.2 F'!$B14)*1</f>
        <v>-792404.26000000013</v>
      </c>
      <c r="K14" s="415">
        <f>SUMIFS('IS E'!AA$8:AA$535,'IS E'!$A$8:$A$535,'SCH C-2.2 F'!$B14)*1</f>
        <v>-854634.51</v>
      </c>
      <c r="L14" s="415">
        <f>SUMIFS('IS E'!AB$8:AB$535,'IS E'!$A$8:$A$535,'SCH C-2.2 F'!$B14)*1</f>
        <v>-907791.85999999987</v>
      </c>
      <c r="M14" s="415">
        <f>SUMIFS('IS E'!AC$8:AC$535,'IS E'!$A$8:$A$535,'SCH C-2.2 F'!$B14)*1</f>
        <v>-961810.78999999992</v>
      </c>
      <c r="N14" s="415">
        <f>SUMIFS('IS E'!AD$8:AD$535,'IS E'!$A$8:$A$535,'SCH C-2.2 F'!$B14)*1</f>
        <v>-1010981.6900000001</v>
      </c>
      <c r="O14" s="415">
        <f>SUMIFS('IS E'!AE$8:AE$535,'IS E'!$A$8:$A$535,'SCH C-2.2 F'!$B14)*1</f>
        <v>-1130576.95</v>
      </c>
      <c r="P14" s="418">
        <f>SUM(D14:O14)</f>
        <v>-9544315.7599999998</v>
      </c>
    </row>
    <row r="15" spans="1:16" x14ac:dyDescent="0.2">
      <c r="A15" s="375">
        <f t="shared" ref="A15:A16" si="2">A14+1</f>
        <v>5</v>
      </c>
      <c r="B15" s="375">
        <v>408.1</v>
      </c>
      <c r="C15" s="81" t="s">
        <v>10</v>
      </c>
      <c r="D15" s="415">
        <f>SUMIFS('IS E'!T$8:T$535,'IS E'!$A$8:$A$535,'SCH C-2.2 F'!$B15)*1</f>
        <v>4210820.0980524616</v>
      </c>
      <c r="E15" s="415">
        <f>SUMIFS('IS E'!U$8:U$535,'IS E'!$A$8:$A$535,'SCH C-2.2 F'!$B15)*1</f>
        <v>4177586.3579524616</v>
      </c>
      <c r="F15" s="415">
        <f>SUMIFS('IS E'!V$8:V$535,'IS E'!$A$8:$A$535,'SCH C-2.2 F'!$B15)*1</f>
        <v>4229433.1881524613</v>
      </c>
      <c r="G15" s="415">
        <f>SUMIFS('IS E'!W$8:W$535,'IS E'!$A$8:$A$535,'SCH C-2.2 F'!$B15)*1</f>
        <v>4196493.501952461</v>
      </c>
      <c r="H15" s="415">
        <f>SUMIFS('IS E'!X$8:X$535,'IS E'!$A$8:$A$535,'SCH C-2.2 F'!$B15)*1</f>
        <v>4163558.8676524609</v>
      </c>
      <c r="I15" s="415">
        <f>SUMIFS('IS E'!Y$8:Y$535,'IS E'!$A$8:$A$535,'SCH C-2.2 F'!$B15)*1</f>
        <v>4206430.3987524612</v>
      </c>
      <c r="J15" s="415">
        <f>SUMIFS('IS E'!Z$8:Z$535,'IS E'!$A$8:$A$535,'SCH C-2.2 F'!$B15)*1</f>
        <v>4215705.85813927</v>
      </c>
      <c r="K15" s="415">
        <f>SUMIFS('IS E'!AA$8:AA$535,'IS E'!$A$8:$A$535,'SCH C-2.2 F'!$B15)*1</f>
        <v>4193631.7547392691</v>
      </c>
      <c r="L15" s="415">
        <f>SUMIFS('IS E'!AB$8:AB$535,'IS E'!$A$8:$A$535,'SCH C-2.2 F'!$B15)*1</f>
        <v>4223454.5617392696</v>
      </c>
      <c r="M15" s="415">
        <f>SUMIFS('IS E'!AC$8:AC$535,'IS E'!$A$8:$A$535,'SCH C-2.2 F'!$B15)*1</f>
        <v>4217727.3807392698</v>
      </c>
      <c r="N15" s="415">
        <f>SUMIFS('IS E'!AD$8:AD$535,'IS E'!$A$8:$A$535,'SCH C-2.2 F'!$B15)*1</f>
        <v>4136507.487839269</v>
      </c>
      <c r="O15" s="415">
        <f>SUMIFS('IS E'!AE$8:AE$535,'IS E'!$A$8:$A$535,'SCH C-2.2 F'!$B15)*1</f>
        <v>4166386.3340392695</v>
      </c>
      <c r="P15" s="418">
        <f t="shared" ref="P15:P92" si="3">SUM(D15:O15)</f>
        <v>50337735.789750382</v>
      </c>
    </row>
    <row r="16" spans="1:16" x14ac:dyDescent="0.2">
      <c r="A16" s="375">
        <f t="shared" si="2"/>
        <v>6</v>
      </c>
      <c r="B16" s="375">
        <v>411.8</v>
      </c>
      <c r="C16" s="81" t="s">
        <v>191</v>
      </c>
      <c r="D16" s="415">
        <f>SUMIFS('IS E'!T$8:T$535,'IS E'!$A$8:$A$535,'SCH C-2.2 F'!$B16)*1</f>
        <v>-7689.8639999999996</v>
      </c>
      <c r="E16" s="415">
        <f>SUMIFS('IS E'!U$8:U$535,'IS E'!$A$8:$A$535,'SCH C-2.2 F'!$B16)*1</f>
        <v>-12869.22</v>
      </c>
      <c r="F16" s="415">
        <f>SUMIFS('IS E'!V$8:V$535,'IS E'!$A$8:$A$535,'SCH C-2.2 F'!$B16)*1</f>
        <v>-16924.907999999999</v>
      </c>
      <c r="G16" s="415">
        <f>SUMIFS('IS E'!W$8:W$535,'IS E'!$A$8:$A$535,'SCH C-2.2 F'!$B16)*1</f>
        <v>-17594.304</v>
      </c>
      <c r="H16" s="415">
        <f>SUMIFS('IS E'!X$8:X$535,'IS E'!$A$8:$A$535,'SCH C-2.2 F'!$B16)*1</f>
        <v>-21168.42</v>
      </c>
      <c r="I16" s="415">
        <f>SUMIFS('IS E'!Y$8:Y$535,'IS E'!$A$8:$A$535,'SCH C-2.2 F'!$B16)*1</f>
        <v>-21859.655999999999</v>
      </c>
      <c r="J16" s="415">
        <f>SUMIFS('IS E'!Z$8:Z$535,'IS E'!$A$8:$A$535,'SCH C-2.2 F'!$B16)*1</f>
        <v>-20345.052</v>
      </c>
      <c r="K16" s="415">
        <f>SUMIFS('IS E'!AA$8:AA$535,'IS E'!$A$8:$A$535,'SCH C-2.2 F'!$B16)*1</f>
        <v>-19331.675999999999</v>
      </c>
      <c r="L16" s="415">
        <f>SUMIFS('IS E'!AB$8:AB$535,'IS E'!$A$8:$A$535,'SCH C-2.2 F'!$B16)*1</f>
        <v>-17027.556</v>
      </c>
      <c r="M16" s="415">
        <f>SUMIFS('IS E'!AC$8:AC$535,'IS E'!$A$8:$A$535,'SCH C-2.2 F'!$B16)*1</f>
        <v>-13631.436</v>
      </c>
      <c r="N16" s="415">
        <f>SUMIFS('IS E'!AD$8:AD$535,'IS E'!$A$8:$A$535,'SCH C-2.2 F'!$B16)*1</f>
        <v>-9858.5759999999991</v>
      </c>
      <c r="O16" s="415">
        <f>SUMIFS('IS E'!AE$8:AE$535,'IS E'!$A$8:$A$535,'SCH C-2.2 F'!$B16)*1</f>
        <v>-7718.2560000000003</v>
      </c>
      <c r="P16" s="418">
        <f t="shared" si="3"/>
        <v>-186018.924</v>
      </c>
    </row>
    <row r="17" spans="1:16" x14ac:dyDescent="0.2">
      <c r="A17" s="375">
        <f t="shared" ref="A17:A75" si="4">A16+1</f>
        <v>7</v>
      </c>
      <c r="B17" s="375">
        <v>440</v>
      </c>
      <c r="C17" s="81" t="s">
        <v>11</v>
      </c>
      <c r="D17" s="415">
        <f>SUMIFS('IS E'!T$8:T$535,'IS E'!$A$8:$A$535,'SCH C-2.2 F'!$B17)*-1</f>
        <v>-47395163.647157542</v>
      </c>
      <c r="E17" s="415">
        <f>SUMIFS('IS E'!U$8:U$535,'IS E'!$A$8:$A$535,'SCH C-2.2 F'!$B17)*-1</f>
        <v>-40429475.588402323</v>
      </c>
      <c r="F17" s="415">
        <f>SUMIFS('IS E'!V$8:V$535,'IS E'!$A$8:$A$535,'SCH C-2.2 F'!$B17)*-1</f>
        <v>-37587523.449456088</v>
      </c>
      <c r="G17" s="415">
        <f>SUMIFS('IS E'!W$8:W$535,'IS E'!$A$8:$A$535,'SCH C-2.2 F'!$B17)*-1</f>
        <v>-33207366.479435686</v>
      </c>
      <c r="H17" s="415">
        <f>SUMIFS('IS E'!X$8:X$535,'IS E'!$A$8:$A$535,'SCH C-2.2 F'!$B17)*-1</f>
        <v>-39524287.437580772</v>
      </c>
      <c r="I17" s="415">
        <f>SUMIFS('IS E'!Y$8:Y$535,'IS E'!$A$8:$A$535,'SCH C-2.2 F'!$B17)*-1</f>
        <v>-49758389.553717859</v>
      </c>
      <c r="J17" s="415">
        <f>SUMIFS('IS E'!Z$8:Z$535,'IS E'!$A$8:$A$535,'SCH C-2.2 F'!$B17)*-1</f>
        <v>-58131444.136042021</v>
      </c>
      <c r="K17" s="415">
        <f>SUMIFS('IS E'!AA$8:AA$535,'IS E'!$A$8:$A$535,'SCH C-2.2 F'!$B17)*-1</f>
        <v>-56497602.458781987</v>
      </c>
      <c r="L17" s="415">
        <f>SUMIFS('IS E'!AB$8:AB$535,'IS E'!$A$8:$A$535,'SCH C-2.2 F'!$B17)*-1</f>
        <v>-42688663.2669103</v>
      </c>
      <c r="M17" s="415">
        <f>SUMIFS('IS E'!AC$8:AC$535,'IS E'!$A$8:$A$535,'SCH C-2.2 F'!$B17)*-1</f>
        <v>-34120021.693628728</v>
      </c>
      <c r="N17" s="415">
        <f>SUMIFS('IS E'!AD$8:AD$535,'IS E'!$A$8:$A$535,'SCH C-2.2 F'!$B17)*-1</f>
        <v>-36701779.892625466</v>
      </c>
      <c r="O17" s="415">
        <f>SUMIFS('IS E'!AE$8:AE$535,'IS E'!$A$8:$A$535,'SCH C-2.2 F'!$B17)*-1</f>
        <v>-43802161.516569868</v>
      </c>
      <c r="P17" s="418">
        <f t="shared" si="3"/>
        <v>-519843879.12030858</v>
      </c>
    </row>
    <row r="18" spans="1:16" x14ac:dyDescent="0.2">
      <c r="A18" s="375">
        <f t="shared" si="4"/>
        <v>8</v>
      </c>
      <c r="B18" s="375">
        <v>442.2</v>
      </c>
      <c r="C18" s="81" t="s">
        <v>138</v>
      </c>
      <c r="D18" s="415">
        <f>SUMIFS('IS E'!T$8:T$535,'IS E'!$A$8:$A$535,'SCH C-2.2 F'!$B18)*-1</f>
        <v>-34248390.049207449</v>
      </c>
      <c r="E18" s="415">
        <f>SUMIFS('IS E'!U$8:U$535,'IS E'!$A$8:$A$535,'SCH C-2.2 F'!$B18)*-1</f>
        <v>-32211267.680963203</v>
      </c>
      <c r="F18" s="415">
        <f>SUMIFS('IS E'!V$8:V$535,'IS E'!$A$8:$A$535,'SCH C-2.2 F'!$B18)*-1</f>
        <v>-32792817.788157806</v>
      </c>
      <c r="G18" s="415">
        <f>SUMIFS('IS E'!W$8:W$535,'IS E'!$A$8:$A$535,'SCH C-2.2 F'!$B18)*-1</f>
        <v>-32876032.121864419</v>
      </c>
      <c r="H18" s="415">
        <f>SUMIFS('IS E'!X$8:X$535,'IS E'!$A$8:$A$535,'SCH C-2.2 F'!$B18)*-1</f>
        <v>-35908443.772114567</v>
      </c>
      <c r="I18" s="415">
        <f>SUMIFS('IS E'!Y$8:Y$535,'IS E'!$A$8:$A$535,'SCH C-2.2 F'!$B18)*-1</f>
        <v>-38550091.47266791</v>
      </c>
      <c r="J18" s="415">
        <f>SUMIFS('IS E'!Z$8:Z$535,'IS E'!$A$8:$A$535,'SCH C-2.2 F'!$B18)*-1</f>
        <v>-41235140.325572886</v>
      </c>
      <c r="K18" s="415">
        <f>SUMIFS('IS E'!AA$8:AA$535,'IS E'!$A$8:$A$535,'SCH C-2.2 F'!$B18)*-1</f>
        <v>-41158196.472457394</v>
      </c>
      <c r="L18" s="415">
        <f>SUMIFS('IS E'!AB$8:AB$535,'IS E'!$A$8:$A$535,'SCH C-2.2 F'!$B18)*-1</f>
        <v>-36825300.440779127</v>
      </c>
      <c r="M18" s="415">
        <f>SUMIFS('IS E'!AC$8:AC$535,'IS E'!$A$8:$A$535,'SCH C-2.2 F'!$B18)*-1</f>
        <v>-33448310.926357634</v>
      </c>
      <c r="N18" s="415">
        <f>SUMIFS('IS E'!AD$8:AD$535,'IS E'!$A$8:$A$535,'SCH C-2.2 F'!$B18)*-1</f>
        <v>-31935317.613035999</v>
      </c>
      <c r="O18" s="415">
        <f>SUMIFS('IS E'!AE$8:AE$535,'IS E'!$A$8:$A$535,'SCH C-2.2 F'!$B18)*-1</f>
        <v>-32987518.690682612</v>
      </c>
      <c r="P18" s="418">
        <f t="shared" si="3"/>
        <v>-424176827.35386097</v>
      </c>
    </row>
    <row r="19" spans="1:16" x14ac:dyDescent="0.2">
      <c r="A19" s="375">
        <f t="shared" si="4"/>
        <v>9</v>
      </c>
      <c r="B19" s="375">
        <v>442.3</v>
      </c>
      <c r="C19" s="81" t="s">
        <v>139</v>
      </c>
      <c r="D19" s="415">
        <f>SUMIFS('IS E'!T$8:T$535,'IS E'!$A$8:$A$535,'SCH C-2.2 F'!$B19)*-1</f>
        <v>-14849011.192768009</v>
      </c>
      <c r="E19" s="415">
        <f>SUMIFS('IS E'!U$8:U$535,'IS E'!$A$8:$A$535,'SCH C-2.2 F'!$B19)*-1</f>
        <v>-14368206.268911375</v>
      </c>
      <c r="F19" s="415">
        <f>SUMIFS('IS E'!V$8:V$535,'IS E'!$A$8:$A$535,'SCH C-2.2 F'!$B19)*-1</f>
        <v>-14971455.846627418</v>
      </c>
      <c r="G19" s="415">
        <f>SUMIFS('IS E'!W$8:W$535,'IS E'!$A$8:$A$535,'SCH C-2.2 F'!$B19)*-1</f>
        <v>-15325105.484151345</v>
      </c>
      <c r="H19" s="415">
        <f>SUMIFS('IS E'!X$8:X$535,'IS E'!$A$8:$A$535,'SCH C-2.2 F'!$B19)*-1</f>
        <v>-16032610.43906677</v>
      </c>
      <c r="I19" s="415">
        <f>SUMIFS('IS E'!Y$8:Y$535,'IS E'!$A$8:$A$535,'SCH C-2.2 F'!$B19)*-1</f>
        <v>-16084534.746289888</v>
      </c>
      <c r="J19" s="415">
        <f>SUMIFS('IS E'!Z$8:Z$535,'IS E'!$A$8:$A$535,'SCH C-2.2 F'!$B19)*-1</f>
        <v>-16654582.790428521</v>
      </c>
      <c r="K19" s="415">
        <f>SUMIFS('IS E'!AA$8:AA$535,'IS E'!$A$8:$A$535,'SCH C-2.2 F'!$B19)*-1</f>
        <v>-17037192.964572512</v>
      </c>
      <c r="L19" s="415">
        <f>SUMIFS('IS E'!AB$8:AB$535,'IS E'!$A$8:$A$535,'SCH C-2.2 F'!$B19)*-1</f>
        <v>-16194391.356575077</v>
      </c>
      <c r="M19" s="415">
        <f>SUMIFS('IS E'!AC$8:AC$535,'IS E'!$A$8:$A$535,'SCH C-2.2 F'!$B19)*-1</f>
        <v>-15376267.293446196</v>
      </c>
      <c r="N19" s="415">
        <f>SUMIFS('IS E'!AD$8:AD$535,'IS E'!$A$8:$A$535,'SCH C-2.2 F'!$B19)*-1</f>
        <v>-14878985.989909103</v>
      </c>
      <c r="O19" s="415">
        <f>SUMIFS('IS E'!AE$8:AE$535,'IS E'!$A$8:$A$535,'SCH C-2.2 F'!$B19)*-1</f>
        <v>-14375828.491877705</v>
      </c>
      <c r="P19" s="418">
        <f t="shared" si="3"/>
        <v>-186148172.8646239</v>
      </c>
    </row>
    <row r="20" spans="1:16" x14ac:dyDescent="0.2">
      <c r="A20" s="375">
        <f t="shared" si="4"/>
        <v>10</v>
      </c>
      <c r="B20" s="375">
        <v>444</v>
      </c>
      <c r="C20" s="81" t="s">
        <v>12</v>
      </c>
      <c r="D20" s="415">
        <f>SUMIFS('IS E'!T$8:T$535,'IS E'!$A$8:$A$535,'SCH C-2.2 F'!$B20)*-1</f>
        <v>-116015.41626321123</v>
      </c>
      <c r="E20" s="415">
        <f>SUMIFS('IS E'!U$8:U$535,'IS E'!$A$8:$A$535,'SCH C-2.2 F'!$B20)*-1</f>
        <v>-113669.74212846703</v>
      </c>
      <c r="F20" s="415">
        <f>SUMIFS('IS E'!V$8:V$535,'IS E'!$A$8:$A$535,'SCH C-2.2 F'!$B20)*-1</f>
        <v>-113463.21094510725</v>
      </c>
      <c r="G20" s="415">
        <f>SUMIFS('IS E'!W$8:W$535,'IS E'!$A$8:$A$535,'SCH C-2.2 F'!$B20)*-1</f>
        <v>-113257.86855516513</v>
      </c>
      <c r="H20" s="415">
        <f>SUMIFS('IS E'!X$8:X$535,'IS E'!$A$8:$A$535,'SCH C-2.2 F'!$B20)*-1</f>
        <v>-112353.40403313619</v>
      </c>
      <c r="I20" s="415">
        <f>SUMIFS('IS E'!Y$8:Y$535,'IS E'!$A$8:$A$535,'SCH C-2.2 F'!$B20)*-1</f>
        <v>-111833.01153122535</v>
      </c>
      <c r="J20" s="415">
        <f>SUMIFS('IS E'!Z$8:Z$535,'IS E'!$A$8:$A$535,'SCH C-2.2 F'!$B20)*-1</f>
        <v>-112314.62449515295</v>
      </c>
      <c r="K20" s="415">
        <f>SUMIFS('IS E'!AA$8:AA$535,'IS E'!$A$8:$A$535,'SCH C-2.2 F'!$B20)*-1</f>
        <v>-112044.52491223242</v>
      </c>
      <c r="L20" s="415">
        <f>SUMIFS('IS E'!AB$8:AB$535,'IS E'!$A$8:$A$535,'SCH C-2.2 F'!$B20)*-1</f>
        <v>-112659.3094598899</v>
      </c>
      <c r="M20" s="415">
        <f>SUMIFS('IS E'!AC$8:AC$535,'IS E'!$A$8:$A$535,'SCH C-2.2 F'!$B20)*-1</f>
        <v>-113034.0384829844</v>
      </c>
      <c r="N20" s="415">
        <f>SUMIFS('IS E'!AD$8:AD$535,'IS E'!$A$8:$A$535,'SCH C-2.2 F'!$B20)*-1</f>
        <v>-114327.17517848988</v>
      </c>
      <c r="O20" s="415">
        <f>SUMIFS('IS E'!AE$8:AE$535,'IS E'!$A$8:$A$535,'SCH C-2.2 F'!$B20)*-1</f>
        <v>-115116.39006600635</v>
      </c>
      <c r="P20" s="418">
        <f t="shared" si="3"/>
        <v>-1360088.7160510682</v>
      </c>
    </row>
    <row r="21" spans="1:16" x14ac:dyDescent="0.2">
      <c r="A21" s="375">
        <f t="shared" si="4"/>
        <v>11</v>
      </c>
      <c r="B21" s="375">
        <v>445</v>
      </c>
      <c r="C21" s="81" t="s">
        <v>97</v>
      </c>
      <c r="D21" s="415">
        <f>SUMIFS('IS E'!T$8:T$535,'IS E'!$A$8:$A$535,'SCH C-2.2 F'!$B21)*-1</f>
        <v>-8456200.1767720208</v>
      </c>
      <c r="E21" s="415">
        <f>SUMIFS('IS E'!U$8:U$535,'IS E'!$A$8:$A$535,'SCH C-2.2 F'!$B21)*-1</f>
        <v>-8139510.3395229774</v>
      </c>
      <c r="F21" s="415">
        <f>SUMIFS('IS E'!V$8:V$535,'IS E'!$A$8:$A$535,'SCH C-2.2 F'!$B21)*-1</f>
        <v>-8255821.2215214893</v>
      </c>
      <c r="G21" s="415">
        <f>SUMIFS('IS E'!W$8:W$535,'IS E'!$A$8:$A$535,'SCH C-2.2 F'!$B21)*-1</f>
        <v>-8350566.5592641681</v>
      </c>
      <c r="H21" s="415">
        <f>SUMIFS('IS E'!X$8:X$535,'IS E'!$A$8:$A$535,'SCH C-2.2 F'!$B21)*-1</f>
        <v>-8824474.1229930334</v>
      </c>
      <c r="I21" s="415">
        <f>SUMIFS('IS E'!Y$8:Y$535,'IS E'!$A$8:$A$535,'SCH C-2.2 F'!$B21)*-1</f>
        <v>-9255193.6131441332</v>
      </c>
      <c r="J21" s="415">
        <f>SUMIFS('IS E'!Z$8:Z$535,'IS E'!$A$8:$A$535,'SCH C-2.2 F'!$B21)*-1</f>
        <v>-9767766.6840011179</v>
      </c>
      <c r="K21" s="415">
        <f>SUMIFS('IS E'!AA$8:AA$535,'IS E'!$A$8:$A$535,'SCH C-2.2 F'!$B21)*-1</f>
        <v>-9788445.7478544973</v>
      </c>
      <c r="L21" s="415">
        <f>SUMIFS('IS E'!AB$8:AB$535,'IS E'!$A$8:$A$535,'SCH C-2.2 F'!$B21)*-1</f>
        <v>-9125033.2407958321</v>
      </c>
      <c r="M21" s="415">
        <f>SUMIFS('IS E'!AC$8:AC$535,'IS E'!$A$8:$A$535,'SCH C-2.2 F'!$B21)*-1</f>
        <v>-8451771.1539834049</v>
      </c>
      <c r="N21" s="415">
        <f>SUMIFS('IS E'!AD$8:AD$535,'IS E'!$A$8:$A$535,'SCH C-2.2 F'!$B21)*-1</f>
        <v>-8095688.4703449113</v>
      </c>
      <c r="O21" s="415">
        <f>SUMIFS('IS E'!AE$8:AE$535,'IS E'!$A$8:$A$535,'SCH C-2.2 F'!$B21)*-1</f>
        <v>-8197434.9510038635</v>
      </c>
      <c r="P21" s="418">
        <f t="shared" si="3"/>
        <v>-104707906.28120145</v>
      </c>
    </row>
    <row r="22" spans="1:16" x14ac:dyDescent="0.2">
      <c r="A22" s="375">
        <f t="shared" si="4"/>
        <v>12</v>
      </c>
      <c r="B22" s="375">
        <v>447</v>
      </c>
      <c r="C22" s="81" t="s">
        <v>14</v>
      </c>
      <c r="D22" s="415">
        <f>SUMIFS('IS E'!T$8:T$535,'IS E'!$A$8:$A$535,'SCH C-2.2 F'!$B22)*-1</f>
        <v>-6990345.9615919758</v>
      </c>
      <c r="E22" s="415">
        <f>SUMIFS('IS E'!U$8:U$535,'IS E'!$A$8:$A$535,'SCH C-2.2 F'!$B22)*-1</f>
        <v>-6346511.4058741089</v>
      </c>
      <c r="F22" s="415">
        <f>SUMIFS('IS E'!V$8:V$535,'IS E'!$A$8:$A$535,'SCH C-2.2 F'!$B22)*-1</f>
        <v>-5742522.6180879762</v>
      </c>
      <c r="G22" s="415">
        <f>SUMIFS('IS E'!W$8:W$535,'IS E'!$A$8:$A$535,'SCH C-2.2 F'!$B22)*-1</f>
        <v>-3654692.717148914</v>
      </c>
      <c r="H22" s="415">
        <f>SUMIFS('IS E'!X$8:X$535,'IS E'!$A$8:$A$535,'SCH C-2.2 F'!$B22)*-1</f>
        <v>-3411848.9658893961</v>
      </c>
      <c r="I22" s="415">
        <f>SUMIFS('IS E'!Y$8:Y$535,'IS E'!$A$8:$A$535,'SCH C-2.2 F'!$B22)*-1</f>
        <v>-2485393.5684057823</v>
      </c>
      <c r="J22" s="415">
        <f>SUMIFS('IS E'!Z$8:Z$535,'IS E'!$A$8:$A$535,'SCH C-2.2 F'!$B22)*-1</f>
        <v>-1584838.0761741577</v>
      </c>
      <c r="K22" s="415">
        <f>SUMIFS('IS E'!AA$8:AA$535,'IS E'!$A$8:$A$535,'SCH C-2.2 F'!$B22)*-1</f>
        <v>-1100382.7755308251</v>
      </c>
      <c r="L22" s="415">
        <f>SUMIFS('IS E'!AB$8:AB$535,'IS E'!$A$8:$A$535,'SCH C-2.2 F'!$B22)*-1</f>
        <v>-4065941.4729412505</v>
      </c>
      <c r="M22" s="415">
        <f>SUMIFS('IS E'!AC$8:AC$535,'IS E'!$A$8:$A$535,'SCH C-2.2 F'!$B22)*-1</f>
        <v>-4681563.4183231341</v>
      </c>
      <c r="N22" s="415">
        <f>SUMIFS('IS E'!AD$8:AD$535,'IS E'!$A$8:$A$535,'SCH C-2.2 F'!$B22)*-1</f>
        <v>-6191468.6154928925</v>
      </c>
      <c r="O22" s="415">
        <f>SUMIFS('IS E'!AE$8:AE$535,'IS E'!$A$8:$A$535,'SCH C-2.2 F'!$B22)*-1</f>
        <v>-7826651.8983057439</v>
      </c>
      <c r="P22" s="418">
        <f t="shared" si="3"/>
        <v>-54082161.493766166</v>
      </c>
    </row>
    <row r="23" spans="1:16" x14ac:dyDescent="0.2">
      <c r="A23" s="375">
        <f t="shared" si="4"/>
        <v>13</v>
      </c>
      <c r="B23" s="375">
        <v>449</v>
      </c>
      <c r="C23" s="81" t="s">
        <v>13</v>
      </c>
      <c r="D23" s="415">
        <f>SUMIFS('IS E'!T$8:T$535,'IS E'!$A$8:$A$535,'SCH C-2.2 F'!$B23)*-1</f>
        <v>0</v>
      </c>
      <c r="E23" s="415">
        <f>SUMIFS('IS E'!U$8:U$535,'IS E'!$A$8:$A$535,'SCH C-2.2 F'!$B23)*-1</f>
        <v>0</v>
      </c>
      <c r="F23" s="415">
        <f>SUMIFS('IS E'!V$8:V$535,'IS E'!$A$8:$A$535,'SCH C-2.2 F'!$B23)*-1</f>
        <v>0</v>
      </c>
      <c r="G23" s="415">
        <f>SUMIFS('IS E'!W$8:W$535,'IS E'!$A$8:$A$535,'SCH C-2.2 F'!$B23)*-1</f>
        <v>0</v>
      </c>
      <c r="H23" s="415">
        <f>SUMIFS('IS E'!X$8:X$535,'IS E'!$A$8:$A$535,'SCH C-2.2 F'!$B23)*-1</f>
        <v>0</v>
      </c>
      <c r="I23" s="415">
        <f>SUMIFS('IS E'!Y$8:Y$535,'IS E'!$A$8:$A$535,'SCH C-2.2 F'!$B23)*-1</f>
        <v>0</v>
      </c>
      <c r="J23" s="415">
        <f>SUMIFS('IS E'!Z$8:Z$535,'IS E'!$A$8:$A$535,'SCH C-2.2 F'!$B23)*-1</f>
        <v>0</v>
      </c>
      <c r="K23" s="415">
        <f>SUMIFS('IS E'!AA$8:AA$535,'IS E'!$A$8:$A$535,'SCH C-2.2 F'!$B23)*-1</f>
        <v>0</v>
      </c>
      <c r="L23" s="415">
        <f>SUMIFS('IS E'!AB$8:AB$535,'IS E'!$A$8:$A$535,'SCH C-2.2 F'!$B23)*-1</f>
        <v>0</v>
      </c>
      <c r="M23" s="415">
        <f>SUMIFS('IS E'!AC$8:AC$535,'IS E'!$A$8:$A$535,'SCH C-2.2 F'!$B23)*-1</f>
        <v>0</v>
      </c>
      <c r="N23" s="415">
        <f>SUMIFS('IS E'!AD$8:AD$535,'IS E'!$A$8:$A$535,'SCH C-2.2 F'!$B23)*-1</f>
        <v>0</v>
      </c>
      <c r="O23" s="415">
        <f>SUMIFS('IS E'!AE$8:AE$535,'IS E'!$A$8:$A$535,'SCH C-2.2 F'!$B23)*-1</f>
        <v>0</v>
      </c>
      <c r="P23" s="418">
        <f t="shared" si="3"/>
        <v>0</v>
      </c>
    </row>
    <row r="24" spans="1:16" x14ac:dyDescent="0.2">
      <c r="A24" s="375">
        <f t="shared" si="4"/>
        <v>14</v>
      </c>
      <c r="B24" s="375">
        <v>450</v>
      </c>
      <c r="C24" s="81" t="s">
        <v>15</v>
      </c>
      <c r="D24" s="415">
        <f>SUMIFS('IS E'!T$8:T$535,'IS E'!$A$8:$A$535,'SCH C-2.2 F'!$B24)*-1</f>
        <v>-242957.64199999999</v>
      </c>
      <c r="E24" s="415">
        <f>SUMIFS('IS E'!U$8:U$535,'IS E'!$A$8:$A$535,'SCH C-2.2 F'!$B24)*-1</f>
        <v>-253888.03599999999</v>
      </c>
      <c r="F24" s="415">
        <f>SUMIFS('IS E'!V$8:V$535,'IS E'!$A$8:$A$535,'SCH C-2.2 F'!$B24)*-1</f>
        <v>-188350.67800000001</v>
      </c>
      <c r="G24" s="415">
        <f>SUMIFS('IS E'!W$8:W$535,'IS E'!$A$8:$A$535,'SCH C-2.2 F'!$B24)*-1</f>
        <v>-149957.10200000001</v>
      </c>
      <c r="H24" s="415">
        <f>SUMIFS('IS E'!X$8:X$535,'IS E'!$A$8:$A$535,'SCH C-2.2 F'!$B24)*-1</f>
        <v>-154381.51800000001</v>
      </c>
      <c r="I24" s="415">
        <f>SUMIFS('IS E'!Y$8:Y$535,'IS E'!$A$8:$A$535,'SCH C-2.2 F'!$B24)*-1</f>
        <v>-185931.57</v>
      </c>
      <c r="J24" s="415">
        <f>SUMIFS('IS E'!Z$8:Z$535,'IS E'!$A$8:$A$535,'SCH C-2.2 F'!$B24)*-1</f>
        <v>-275196.46799999999</v>
      </c>
      <c r="K24" s="415">
        <f>SUMIFS('IS E'!AA$8:AA$535,'IS E'!$A$8:$A$535,'SCH C-2.2 F'!$B24)*-1</f>
        <v>-379858.68199999997</v>
      </c>
      <c r="L24" s="415">
        <f>SUMIFS('IS E'!AB$8:AB$535,'IS E'!$A$8:$A$535,'SCH C-2.2 F'!$B24)*-1</f>
        <v>-258905.12400000001</v>
      </c>
      <c r="M24" s="415">
        <f>SUMIFS('IS E'!AC$8:AC$535,'IS E'!$A$8:$A$535,'SCH C-2.2 F'!$B24)*-1</f>
        <v>-229555.826</v>
      </c>
      <c r="N24" s="415">
        <f>SUMIFS('IS E'!AD$8:AD$535,'IS E'!$A$8:$A$535,'SCH C-2.2 F'!$B24)*-1</f>
        <v>-161201.948</v>
      </c>
      <c r="O24" s="415">
        <f>SUMIFS('IS E'!AE$8:AE$535,'IS E'!$A$8:$A$535,'SCH C-2.2 F'!$B24)*-1</f>
        <v>-163575.29</v>
      </c>
      <c r="P24" s="418">
        <f t="shared" si="3"/>
        <v>-2643759.8840000001</v>
      </c>
    </row>
    <row r="25" spans="1:16" x14ac:dyDescent="0.2">
      <c r="A25" s="375">
        <f t="shared" si="4"/>
        <v>15</v>
      </c>
      <c r="B25" s="375">
        <v>451</v>
      </c>
      <c r="C25" s="81" t="s">
        <v>16</v>
      </c>
      <c r="D25" s="415">
        <f>SUMIFS('IS E'!T$8:T$535,'IS E'!$A$8:$A$535,'SCH C-2.2 F'!$B25)*-1</f>
        <v>-44478.250612402582</v>
      </c>
      <c r="E25" s="415">
        <f>SUMIFS('IS E'!U$8:U$535,'IS E'!$A$8:$A$535,'SCH C-2.2 F'!$B25)*-1</f>
        <v>-44466.239516624308</v>
      </c>
      <c r="F25" s="415">
        <f>SUMIFS('IS E'!V$8:V$535,'IS E'!$A$8:$A$535,'SCH C-2.2 F'!$B25)*-1</f>
        <v>-44644.003734142738</v>
      </c>
      <c r="G25" s="415">
        <f>SUMIFS('IS E'!W$8:W$535,'IS E'!$A$8:$A$535,'SCH C-2.2 F'!$B25)*-1</f>
        <v>-44558.900115930432</v>
      </c>
      <c r="H25" s="415">
        <f>SUMIFS('IS E'!X$8:X$535,'IS E'!$A$8:$A$535,'SCH C-2.2 F'!$B25)*-1</f>
        <v>-44542.402375416656</v>
      </c>
      <c r="I25" s="415">
        <f>SUMIFS('IS E'!Y$8:Y$535,'IS E'!$A$8:$A$535,'SCH C-2.2 F'!$B25)*-1</f>
        <v>-44445.745584452627</v>
      </c>
      <c r="J25" s="415">
        <f>SUMIFS('IS E'!Z$8:Z$535,'IS E'!$A$8:$A$535,'SCH C-2.2 F'!$B25)*-1</f>
        <v>-44243.07335706403</v>
      </c>
      <c r="K25" s="415">
        <f>SUMIFS('IS E'!AA$8:AA$535,'IS E'!$A$8:$A$535,'SCH C-2.2 F'!$B25)*-1</f>
        <v>-44441.256437405507</v>
      </c>
      <c r="L25" s="415">
        <f>SUMIFS('IS E'!AB$8:AB$535,'IS E'!$A$8:$A$535,'SCH C-2.2 F'!$B25)*-1</f>
        <v>-44509.254253380248</v>
      </c>
      <c r="M25" s="415">
        <f>SUMIFS('IS E'!AC$8:AC$535,'IS E'!$A$8:$A$535,'SCH C-2.2 F'!$B25)*-1</f>
        <v>-44404.655125332836</v>
      </c>
      <c r="N25" s="415">
        <f>SUMIFS('IS E'!AD$8:AD$535,'IS E'!$A$8:$A$535,'SCH C-2.2 F'!$B25)*-1</f>
        <v>-44308.1059337685</v>
      </c>
      <c r="O25" s="415">
        <f>SUMIFS('IS E'!AE$8:AE$535,'IS E'!$A$8:$A$535,'SCH C-2.2 F'!$B25)*-1</f>
        <v>-44303.54421968438</v>
      </c>
      <c r="P25" s="418">
        <f t="shared" si="3"/>
        <v>-533345.43126560492</v>
      </c>
    </row>
    <row r="26" spans="1:16" x14ac:dyDescent="0.2">
      <c r="A26" s="375">
        <f t="shared" si="4"/>
        <v>16</v>
      </c>
      <c r="B26" s="375">
        <v>454</v>
      </c>
      <c r="C26" s="81" t="s">
        <v>17</v>
      </c>
      <c r="D26" s="415">
        <f>SUMIFS('IS E'!T$8:T$535,'IS E'!$A$8:$A$535,'SCH C-2.2 F'!$B26)*-1</f>
        <v>-296691.18166666635</v>
      </c>
      <c r="E26" s="415">
        <f>SUMIFS('IS E'!U$8:U$535,'IS E'!$A$8:$A$535,'SCH C-2.2 F'!$B26)*-1</f>
        <v>-296691.18166666635</v>
      </c>
      <c r="F26" s="415">
        <f>SUMIFS('IS E'!V$8:V$535,'IS E'!$A$8:$A$535,'SCH C-2.2 F'!$B26)*-1</f>
        <v>-296691.18166666635</v>
      </c>
      <c r="G26" s="415">
        <f>SUMIFS('IS E'!W$8:W$535,'IS E'!$A$8:$A$535,'SCH C-2.2 F'!$B26)*-1</f>
        <v>-296691.18166666635</v>
      </c>
      <c r="H26" s="415">
        <f>SUMIFS('IS E'!X$8:X$535,'IS E'!$A$8:$A$535,'SCH C-2.2 F'!$B26)*-1</f>
        <v>-296691.18166666635</v>
      </c>
      <c r="I26" s="415">
        <f>SUMIFS('IS E'!Y$8:Y$535,'IS E'!$A$8:$A$535,'SCH C-2.2 F'!$B26)*-1</f>
        <v>-296691.18166666635</v>
      </c>
      <c r="J26" s="415">
        <f>SUMIFS('IS E'!Z$8:Z$535,'IS E'!$A$8:$A$535,'SCH C-2.2 F'!$B26)*-1</f>
        <v>-297245.00166666636</v>
      </c>
      <c r="K26" s="415">
        <f>SUMIFS('IS E'!AA$8:AA$535,'IS E'!$A$8:$A$535,'SCH C-2.2 F'!$B26)*-1</f>
        <v>-297245.00166666636</v>
      </c>
      <c r="L26" s="415">
        <f>SUMIFS('IS E'!AB$8:AB$535,'IS E'!$A$8:$A$535,'SCH C-2.2 F'!$B26)*-1</f>
        <v>-297245.00166666636</v>
      </c>
      <c r="M26" s="415">
        <f>SUMIFS('IS E'!AC$8:AC$535,'IS E'!$A$8:$A$535,'SCH C-2.2 F'!$B26)*-1</f>
        <v>-297245.00166666636</v>
      </c>
      <c r="N26" s="415">
        <f>SUMIFS('IS E'!AD$8:AD$535,'IS E'!$A$8:$A$535,'SCH C-2.2 F'!$B26)*-1</f>
        <v>-297245.00166666636</v>
      </c>
      <c r="O26" s="415">
        <f>SUMIFS('IS E'!AE$8:AE$535,'IS E'!$A$8:$A$535,'SCH C-2.2 F'!$B26)*-1</f>
        <v>-297245.00166666636</v>
      </c>
      <c r="P26" s="418">
        <f t="shared" si="3"/>
        <v>-3563617.0999999968</v>
      </c>
    </row>
    <row r="27" spans="1:16" x14ac:dyDescent="0.2">
      <c r="A27" s="375">
        <f t="shared" si="4"/>
        <v>17</v>
      </c>
      <c r="B27" s="375">
        <v>456</v>
      </c>
      <c r="C27" s="81" t="s">
        <v>18</v>
      </c>
      <c r="D27" s="415">
        <f>SUMIFS('IS E'!T$8:T$535,'IS E'!$A$8:$A$535,'SCH C-2.2 F'!$B27)*-1</f>
        <v>-1122697.4051249619</v>
      </c>
      <c r="E27" s="415">
        <f>SUMIFS('IS E'!U$8:U$535,'IS E'!$A$8:$A$535,'SCH C-2.2 F'!$B27)*-1</f>
        <v>-1011316.1334809298</v>
      </c>
      <c r="F27" s="415">
        <f>SUMIFS('IS E'!V$8:V$535,'IS E'!$A$8:$A$535,'SCH C-2.2 F'!$B27)*-1</f>
        <v>-915053.78308533377</v>
      </c>
      <c r="G27" s="415">
        <f>SUMIFS('IS E'!W$8:W$535,'IS E'!$A$8:$A$535,'SCH C-2.2 F'!$B27)*-1</f>
        <v>-783948.08104606776</v>
      </c>
      <c r="H27" s="415">
        <f>SUMIFS('IS E'!X$8:X$535,'IS E'!$A$8:$A$535,'SCH C-2.2 F'!$B27)*-1</f>
        <v>-1187767.5145907376</v>
      </c>
      <c r="I27" s="415">
        <f>SUMIFS('IS E'!Y$8:Y$535,'IS E'!$A$8:$A$535,'SCH C-2.2 F'!$B27)*-1</f>
        <v>-1509283.7244081958</v>
      </c>
      <c r="J27" s="415">
        <f>SUMIFS('IS E'!Z$8:Z$535,'IS E'!$A$8:$A$535,'SCH C-2.2 F'!$B27)*-1</f>
        <v>-1377676.178947398</v>
      </c>
      <c r="K27" s="415">
        <f>SUMIFS('IS E'!AA$8:AA$535,'IS E'!$A$8:$A$535,'SCH C-2.2 F'!$B27)*-1</f>
        <v>-1320336.330531819</v>
      </c>
      <c r="L27" s="415">
        <f>SUMIFS('IS E'!AB$8:AB$535,'IS E'!$A$8:$A$535,'SCH C-2.2 F'!$B27)*-1</f>
        <v>-1438300.5687996065</v>
      </c>
      <c r="M27" s="415">
        <f>SUMIFS('IS E'!AC$8:AC$535,'IS E'!$A$8:$A$535,'SCH C-2.2 F'!$B27)*-1</f>
        <v>-1198489.3349347597</v>
      </c>
      <c r="N27" s="415">
        <f>SUMIFS('IS E'!AD$8:AD$535,'IS E'!$A$8:$A$535,'SCH C-2.2 F'!$B27)*-1</f>
        <v>-1101191.1678450974</v>
      </c>
      <c r="O27" s="415">
        <f>SUMIFS('IS E'!AE$8:AE$535,'IS E'!$A$8:$A$535,'SCH C-2.2 F'!$B27)*-1</f>
        <v>-1134174.3319337945</v>
      </c>
      <c r="P27" s="418">
        <f t="shared" si="3"/>
        <v>-14100234.5547287</v>
      </c>
    </row>
    <row r="28" spans="1:16" x14ac:dyDescent="0.2">
      <c r="A28" s="375">
        <f t="shared" si="4"/>
        <v>18</v>
      </c>
      <c r="B28" s="375">
        <v>500</v>
      </c>
      <c r="C28" s="81" t="s">
        <v>31</v>
      </c>
      <c r="D28" s="415">
        <f>SUMIFS('IS E'!T$8:T$535,'IS E'!$A$8:$A$535,'SCH C-2.2 F'!$B28)*1</f>
        <v>352456.12999999971</v>
      </c>
      <c r="E28" s="415">
        <f>SUMIFS('IS E'!U$8:U$535,'IS E'!$A$8:$A$535,'SCH C-2.2 F'!$B28)*1</f>
        <v>371368.5400000001</v>
      </c>
      <c r="F28" s="415">
        <f>SUMIFS('IS E'!V$8:V$535,'IS E'!$A$8:$A$535,'SCH C-2.2 F'!$B28)*1</f>
        <v>367578.31999999995</v>
      </c>
      <c r="G28" s="415">
        <f>SUMIFS('IS E'!W$8:W$535,'IS E'!$A$8:$A$535,'SCH C-2.2 F'!$B28)*1</f>
        <v>348829.96999999991</v>
      </c>
      <c r="H28" s="415">
        <f>SUMIFS('IS E'!X$8:X$535,'IS E'!$A$8:$A$535,'SCH C-2.2 F'!$B28)*1</f>
        <v>304860.53999999986</v>
      </c>
      <c r="I28" s="415">
        <f>SUMIFS('IS E'!Y$8:Y$535,'IS E'!$A$8:$A$535,'SCH C-2.2 F'!$B28)*1</f>
        <v>336740.97000000009</v>
      </c>
      <c r="J28" s="415">
        <f>SUMIFS('IS E'!Z$8:Z$535,'IS E'!$A$8:$A$535,'SCH C-2.2 F'!$B28)*1</f>
        <v>345602.98999999993</v>
      </c>
      <c r="K28" s="415">
        <f>SUMIFS('IS E'!AA$8:AA$535,'IS E'!$A$8:$A$535,'SCH C-2.2 F'!$B28)*1</f>
        <v>338097.83999999997</v>
      </c>
      <c r="L28" s="415">
        <f>SUMIFS('IS E'!AB$8:AB$535,'IS E'!$A$8:$A$535,'SCH C-2.2 F'!$B28)*1</f>
        <v>360290.13999999996</v>
      </c>
      <c r="M28" s="415">
        <f>SUMIFS('IS E'!AC$8:AC$535,'IS E'!$A$8:$A$535,'SCH C-2.2 F'!$B28)*1</f>
        <v>352899.05999999988</v>
      </c>
      <c r="N28" s="415">
        <f>SUMIFS('IS E'!AD$8:AD$535,'IS E'!$A$8:$A$535,'SCH C-2.2 F'!$B28)*1</f>
        <v>278309.37000000023</v>
      </c>
      <c r="O28" s="415">
        <f>SUMIFS('IS E'!AE$8:AE$535,'IS E'!$A$8:$A$535,'SCH C-2.2 F'!$B28)*1</f>
        <v>276583.04000000015</v>
      </c>
      <c r="P28" s="418">
        <f t="shared" si="3"/>
        <v>4033616.9099999997</v>
      </c>
    </row>
    <row r="29" spans="1:16" x14ac:dyDescent="0.2">
      <c r="A29" s="375">
        <f t="shared" si="4"/>
        <v>19</v>
      </c>
      <c r="B29" s="375">
        <v>501</v>
      </c>
      <c r="C29" s="81" t="s">
        <v>19</v>
      </c>
      <c r="D29" s="415">
        <f>SUMIFS('IS E'!T$8:T$535,'IS E'!$A$8:$A$535,'SCH C-2.2 F'!$B29)*1</f>
        <v>24265418.066377293</v>
      </c>
      <c r="E29" s="415">
        <f>SUMIFS('IS E'!U$8:U$535,'IS E'!$A$8:$A$535,'SCH C-2.2 F'!$B29)*1</f>
        <v>22031275.345458243</v>
      </c>
      <c r="F29" s="415">
        <f>SUMIFS('IS E'!V$8:V$535,'IS E'!$A$8:$A$535,'SCH C-2.2 F'!$B29)*1</f>
        <v>21655554.419970006</v>
      </c>
      <c r="G29" s="415">
        <f>SUMIFS('IS E'!W$8:W$535,'IS E'!$A$8:$A$535,'SCH C-2.2 F'!$B29)*1</f>
        <v>18790287.332497802</v>
      </c>
      <c r="H29" s="415">
        <f>SUMIFS('IS E'!X$8:X$535,'IS E'!$A$8:$A$535,'SCH C-2.2 F'!$B29)*1</f>
        <v>22211976.183669824</v>
      </c>
      <c r="I29" s="415">
        <f>SUMIFS('IS E'!Y$8:Y$535,'IS E'!$A$8:$A$535,'SCH C-2.2 F'!$B29)*1</f>
        <v>23636419.711396828</v>
      </c>
      <c r="J29" s="415">
        <f>SUMIFS('IS E'!Z$8:Z$535,'IS E'!$A$8:$A$535,'SCH C-2.2 F'!$B29)*1</f>
        <v>24646666.350299511</v>
      </c>
      <c r="K29" s="415">
        <f>SUMIFS('IS E'!AA$8:AA$535,'IS E'!$A$8:$A$535,'SCH C-2.2 F'!$B29)*1</f>
        <v>24571253.129248936</v>
      </c>
      <c r="L29" s="415">
        <f>SUMIFS('IS E'!AB$8:AB$535,'IS E'!$A$8:$A$535,'SCH C-2.2 F'!$B29)*1</f>
        <v>23132471.650776953</v>
      </c>
      <c r="M29" s="415">
        <f>SUMIFS('IS E'!AC$8:AC$535,'IS E'!$A$8:$A$535,'SCH C-2.2 F'!$B29)*1</f>
        <v>19542822.093745764</v>
      </c>
      <c r="N29" s="415">
        <f>SUMIFS('IS E'!AD$8:AD$535,'IS E'!$A$8:$A$535,'SCH C-2.2 F'!$B29)*1</f>
        <v>20388471.738103554</v>
      </c>
      <c r="O29" s="415">
        <f>SUMIFS('IS E'!AE$8:AE$535,'IS E'!$A$8:$A$535,'SCH C-2.2 F'!$B29)*1</f>
        <v>23712902.227426957</v>
      </c>
      <c r="P29" s="418">
        <f t="shared" si="3"/>
        <v>268585518.2489717</v>
      </c>
    </row>
    <row r="30" spans="1:16" x14ac:dyDescent="0.2">
      <c r="A30" s="375">
        <f t="shared" si="4"/>
        <v>20</v>
      </c>
      <c r="B30" s="375">
        <v>502</v>
      </c>
      <c r="C30" s="81" t="s">
        <v>20</v>
      </c>
      <c r="D30" s="415">
        <f>SUMIFS('IS E'!T$8:T$535,'IS E'!$A$8:$A$535,'SCH C-2.2 F'!$B30)*1</f>
        <v>-59967.100000000537</v>
      </c>
      <c r="E30" s="415">
        <f>SUMIFS('IS E'!U$8:U$535,'IS E'!$A$8:$A$535,'SCH C-2.2 F'!$B30)*1</f>
        <v>40178.969999999666</v>
      </c>
      <c r="F30" s="415">
        <f>SUMIFS('IS E'!V$8:V$535,'IS E'!$A$8:$A$535,'SCH C-2.2 F'!$B30)*1</f>
        <v>-248498.76000000036</v>
      </c>
      <c r="G30" s="415">
        <f>SUMIFS('IS E'!W$8:W$535,'IS E'!$A$8:$A$535,'SCH C-2.2 F'!$B30)*1</f>
        <v>-177019.73000000048</v>
      </c>
      <c r="H30" s="415">
        <f>SUMIFS('IS E'!X$8:X$535,'IS E'!$A$8:$A$535,'SCH C-2.2 F'!$B30)*1</f>
        <v>22438.829999999394</v>
      </c>
      <c r="I30" s="415">
        <f>SUMIFS('IS E'!Y$8:Y$535,'IS E'!$A$8:$A$535,'SCH C-2.2 F'!$B30)*1</f>
        <v>82317.509999999224</v>
      </c>
      <c r="J30" s="415">
        <f>SUMIFS('IS E'!Z$8:Z$535,'IS E'!$A$8:$A$535,'SCH C-2.2 F'!$B30)*1</f>
        <v>3783.1299999991643</v>
      </c>
      <c r="K30" s="415">
        <f>SUMIFS('IS E'!AA$8:AA$535,'IS E'!$A$8:$A$535,'SCH C-2.2 F'!$B30)*1</f>
        <v>12402.960000000185</v>
      </c>
      <c r="L30" s="415">
        <f>SUMIFS('IS E'!AB$8:AB$535,'IS E'!$A$8:$A$535,'SCH C-2.2 F'!$B30)*1</f>
        <v>61671.279999999126</v>
      </c>
      <c r="M30" s="415">
        <f>SUMIFS('IS E'!AC$8:AC$535,'IS E'!$A$8:$A$535,'SCH C-2.2 F'!$B30)*1</f>
        <v>-251225.05000000022</v>
      </c>
      <c r="N30" s="415">
        <f>SUMIFS('IS E'!AD$8:AD$535,'IS E'!$A$8:$A$535,'SCH C-2.2 F'!$B30)*1</f>
        <v>-186029.80000000034</v>
      </c>
      <c r="O30" s="415">
        <f>SUMIFS('IS E'!AE$8:AE$535,'IS E'!$A$8:$A$535,'SCH C-2.2 F'!$B30)*1</f>
        <v>-61812.05000000033</v>
      </c>
      <c r="P30" s="418">
        <f t="shared" si="3"/>
        <v>-761759.81000000553</v>
      </c>
    </row>
    <row r="31" spans="1:16" x14ac:dyDescent="0.2">
      <c r="A31" s="375">
        <f t="shared" si="4"/>
        <v>21</v>
      </c>
      <c r="B31" s="375">
        <v>504</v>
      </c>
      <c r="C31" s="81" t="s">
        <v>21</v>
      </c>
      <c r="D31" s="415">
        <f>SUMIFS('IS E'!T$8:T$535,'IS E'!$A$8:$A$535,'SCH C-2.2 F'!$B31)*1</f>
        <v>0</v>
      </c>
      <c r="E31" s="415">
        <f>SUMIFS('IS E'!U$8:U$535,'IS E'!$A$8:$A$535,'SCH C-2.2 F'!$B31)*1</f>
        <v>0</v>
      </c>
      <c r="F31" s="415">
        <f>SUMIFS('IS E'!V$8:V$535,'IS E'!$A$8:$A$535,'SCH C-2.2 F'!$B31)*1</f>
        <v>0</v>
      </c>
      <c r="G31" s="415">
        <f>SUMIFS('IS E'!W$8:W$535,'IS E'!$A$8:$A$535,'SCH C-2.2 F'!$B31)*1</f>
        <v>0</v>
      </c>
      <c r="H31" s="415">
        <f>SUMIFS('IS E'!X$8:X$535,'IS E'!$A$8:$A$535,'SCH C-2.2 F'!$B31)*1</f>
        <v>0</v>
      </c>
      <c r="I31" s="415">
        <f>SUMIFS('IS E'!Y$8:Y$535,'IS E'!$A$8:$A$535,'SCH C-2.2 F'!$B31)*1</f>
        <v>0</v>
      </c>
      <c r="J31" s="415">
        <f>SUMIFS('IS E'!Z$8:Z$535,'IS E'!$A$8:$A$535,'SCH C-2.2 F'!$B31)*1</f>
        <v>0</v>
      </c>
      <c r="K31" s="415">
        <f>SUMIFS('IS E'!AA$8:AA$535,'IS E'!$A$8:$A$535,'SCH C-2.2 F'!$B31)*1</f>
        <v>0</v>
      </c>
      <c r="L31" s="415">
        <f>SUMIFS('IS E'!AB$8:AB$535,'IS E'!$A$8:$A$535,'SCH C-2.2 F'!$B31)*1</f>
        <v>0</v>
      </c>
      <c r="M31" s="415">
        <f>SUMIFS('IS E'!AC$8:AC$535,'IS E'!$A$8:$A$535,'SCH C-2.2 F'!$B31)*1</f>
        <v>0</v>
      </c>
      <c r="N31" s="415">
        <f>SUMIFS('IS E'!AD$8:AD$535,'IS E'!$A$8:$A$535,'SCH C-2.2 F'!$B31)*1</f>
        <v>0</v>
      </c>
      <c r="O31" s="415">
        <f>SUMIFS('IS E'!AE$8:AE$535,'IS E'!$A$8:$A$535,'SCH C-2.2 F'!$B31)*1</f>
        <v>0</v>
      </c>
      <c r="P31" s="418">
        <f t="shared" si="3"/>
        <v>0</v>
      </c>
    </row>
    <row r="32" spans="1:16" x14ac:dyDescent="0.2">
      <c r="A32" s="375">
        <f t="shared" si="4"/>
        <v>22</v>
      </c>
      <c r="B32" s="375">
        <v>505</v>
      </c>
      <c r="C32" s="81" t="s">
        <v>22</v>
      </c>
      <c r="D32" s="415">
        <f>SUMIFS('IS E'!T$8:T$535,'IS E'!$A$8:$A$535,'SCH C-2.2 F'!$B32)*1</f>
        <v>209377.7</v>
      </c>
      <c r="E32" s="415">
        <f>SUMIFS('IS E'!U$8:U$535,'IS E'!$A$8:$A$535,'SCH C-2.2 F'!$B32)*1</f>
        <v>201276.54</v>
      </c>
      <c r="F32" s="415">
        <f>SUMIFS('IS E'!V$8:V$535,'IS E'!$A$8:$A$535,'SCH C-2.2 F'!$B32)*1</f>
        <v>223240.68000000002</v>
      </c>
      <c r="G32" s="415">
        <f>SUMIFS('IS E'!W$8:W$535,'IS E'!$A$8:$A$535,'SCH C-2.2 F'!$B32)*1</f>
        <v>212364.93000000002</v>
      </c>
      <c r="H32" s="415">
        <f>SUMIFS('IS E'!X$8:X$535,'IS E'!$A$8:$A$535,'SCH C-2.2 F'!$B32)*1</f>
        <v>194486.29</v>
      </c>
      <c r="I32" s="415">
        <f>SUMIFS('IS E'!Y$8:Y$535,'IS E'!$A$8:$A$535,'SCH C-2.2 F'!$B32)*1</f>
        <v>207126.50999999998</v>
      </c>
      <c r="J32" s="415">
        <f>SUMIFS('IS E'!Z$8:Z$535,'IS E'!$A$8:$A$535,'SCH C-2.2 F'!$B32)*1</f>
        <v>210000.91</v>
      </c>
      <c r="K32" s="415">
        <f>SUMIFS('IS E'!AA$8:AA$535,'IS E'!$A$8:$A$535,'SCH C-2.2 F'!$B32)*1</f>
        <v>203975.44</v>
      </c>
      <c r="L32" s="415">
        <f>SUMIFS('IS E'!AB$8:AB$535,'IS E'!$A$8:$A$535,'SCH C-2.2 F'!$B32)*1</f>
        <v>213964.66</v>
      </c>
      <c r="M32" s="415">
        <f>SUMIFS('IS E'!AC$8:AC$535,'IS E'!$A$8:$A$535,'SCH C-2.2 F'!$B32)*1</f>
        <v>209979.37000000005</v>
      </c>
      <c r="N32" s="415">
        <f>SUMIFS('IS E'!AD$8:AD$535,'IS E'!$A$8:$A$535,'SCH C-2.2 F'!$B32)*1</f>
        <v>186241.94999999998</v>
      </c>
      <c r="O32" s="415">
        <f>SUMIFS('IS E'!AE$8:AE$535,'IS E'!$A$8:$A$535,'SCH C-2.2 F'!$B32)*1</f>
        <v>191130.25999999998</v>
      </c>
      <c r="P32" s="418">
        <f t="shared" si="3"/>
        <v>2463165.2399999998</v>
      </c>
    </row>
    <row r="33" spans="1:16" x14ac:dyDescent="0.2">
      <c r="A33" s="375">
        <f t="shared" si="4"/>
        <v>23</v>
      </c>
      <c r="B33" s="375">
        <v>506</v>
      </c>
      <c r="C33" s="81" t="s">
        <v>23</v>
      </c>
      <c r="D33" s="415">
        <f>SUMIFS('IS E'!T$8:T$535,'IS E'!$A$8:$A$535,'SCH C-2.2 F'!$B33)*1</f>
        <v>1700749.0700000003</v>
      </c>
      <c r="E33" s="415">
        <f>SUMIFS('IS E'!U$8:U$535,'IS E'!$A$8:$A$535,'SCH C-2.2 F'!$B33)*1</f>
        <v>1666071.4500000002</v>
      </c>
      <c r="F33" s="415">
        <f>SUMIFS('IS E'!V$8:V$535,'IS E'!$A$8:$A$535,'SCH C-2.2 F'!$B33)*1</f>
        <v>1532195.5900000005</v>
      </c>
      <c r="G33" s="415">
        <f>SUMIFS('IS E'!W$8:W$535,'IS E'!$A$8:$A$535,'SCH C-2.2 F'!$B33)*1</f>
        <v>1353585.67</v>
      </c>
      <c r="H33" s="415">
        <f>SUMIFS('IS E'!X$8:X$535,'IS E'!$A$8:$A$535,'SCH C-2.2 F'!$B33)*1</f>
        <v>1552890.5499999998</v>
      </c>
      <c r="I33" s="415">
        <f>SUMIFS('IS E'!Y$8:Y$535,'IS E'!$A$8:$A$535,'SCH C-2.2 F'!$B33)*1</f>
        <v>1679820.3799999994</v>
      </c>
      <c r="J33" s="415">
        <f>SUMIFS('IS E'!Z$8:Z$535,'IS E'!$A$8:$A$535,'SCH C-2.2 F'!$B33)*1</f>
        <v>1726677.12</v>
      </c>
      <c r="K33" s="415">
        <f>SUMIFS('IS E'!AA$8:AA$535,'IS E'!$A$8:$A$535,'SCH C-2.2 F'!$B33)*1</f>
        <v>1685887.8699999996</v>
      </c>
      <c r="L33" s="415">
        <f>SUMIFS('IS E'!AB$8:AB$535,'IS E'!$A$8:$A$535,'SCH C-2.2 F'!$B33)*1</f>
        <v>1632721.8799999994</v>
      </c>
      <c r="M33" s="415">
        <f>SUMIFS('IS E'!AC$8:AC$535,'IS E'!$A$8:$A$535,'SCH C-2.2 F'!$B33)*1</f>
        <v>1507746.77</v>
      </c>
      <c r="N33" s="415">
        <f>SUMIFS('IS E'!AD$8:AD$535,'IS E'!$A$8:$A$535,'SCH C-2.2 F'!$B33)*1</f>
        <v>1497663.3699999999</v>
      </c>
      <c r="O33" s="415">
        <f>SUMIFS('IS E'!AE$8:AE$535,'IS E'!$A$8:$A$535,'SCH C-2.2 F'!$B33)*1</f>
        <v>1652272.3300000005</v>
      </c>
      <c r="P33" s="418">
        <f t="shared" si="3"/>
        <v>19188282.050000001</v>
      </c>
    </row>
    <row r="34" spans="1:16" x14ac:dyDescent="0.2">
      <c r="A34" s="375">
        <f t="shared" si="4"/>
        <v>24</v>
      </c>
      <c r="B34" s="375">
        <v>507</v>
      </c>
      <c r="C34" s="81" t="s">
        <v>24</v>
      </c>
      <c r="D34" s="415">
        <f>SUMIFS('IS E'!T$8:T$535,'IS E'!$A$8:$A$535,'SCH C-2.2 F'!$B34)*1</f>
        <v>0</v>
      </c>
      <c r="E34" s="415">
        <f>SUMIFS('IS E'!U$8:U$535,'IS E'!$A$8:$A$535,'SCH C-2.2 F'!$B34)*1</f>
        <v>0</v>
      </c>
      <c r="F34" s="415">
        <f>SUMIFS('IS E'!V$8:V$535,'IS E'!$A$8:$A$535,'SCH C-2.2 F'!$B34)*1</f>
        <v>0</v>
      </c>
      <c r="G34" s="415">
        <f>SUMIFS('IS E'!W$8:W$535,'IS E'!$A$8:$A$535,'SCH C-2.2 F'!$B34)*1</f>
        <v>0</v>
      </c>
      <c r="H34" s="415">
        <f>SUMIFS('IS E'!X$8:X$535,'IS E'!$A$8:$A$535,'SCH C-2.2 F'!$B34)*1</f>
        <v>0</v>
      </c>
      <c r="I34" s="415">
        <f>SUMIFS('IS E'!Y$8:Y$535,'IS E'!$A$8:$A$535,'SCH C-2.2 F'!$B34)*1</f>
        <v>0</v>
      </c>
      <c r="J34" s="415">
        <f>SUMIFS('IS E'!Z$8:Z$535,'IS E'!$A$8:$A$535,'SCH C-2.2 F'!$B34)*1</f>
        <v>0</v>
      </c>
      <c r="K34" s="415">
        <f>SUMIFS('IS E'!AA$8:AA$535,'IS E'!$A$8:$A$535,'SCH C-2.2 F'!$B34)*1</f>
        <v>0</v>
      </c>
      <c r="L34" s="415">
        <f>SUMIFS('IS E'!AB$8:AB$535,'IS E'!$A$8:$A$535,'SCH C-2.2 F'!$B34)*1</f>
        <v>0</v>
      </c>
      <c r="M34" s="415">
        <f>SUMIFS('IS E'!AC$8:AC$535,'IS E'!$A$8:$A$535,'SCH C-2.2 F'!$B34)*1</f>
        <v>0</v>
      </c>
      <c r="N34" s="415">
        <f>SUMIFS('IS E'!AD$8:AD$535,'IS E'!$A$8:$A$535,'SCH C-2.2 F'!$B34)*1</f>
        <v>0</v>
      </c>
      <c r="O34" s="415">
        <f>SUMIFS('IS E'!AE$8:AE$535,'IS E'!$A$8:$A$535,'SCH C-2.2 F'!$B34)*1</f>
        <v>0</v>
      </c>
      <c r="P34" s="418">
        <f t="shared" si="3"/>
        <v>0</v>
      </c>
    </row>
    <row r="35" spans="1:16" x14ac:dyDescent="0.2">
      <c r="A35" s="375">
        <f t="shared" si="4"/>
        <v>25</v>
      </c>
      <c r="B35" s="375">
        <v>509</v>
      </c>
      <c r="C35" s="81" t="s">
        <v>25</v>
      </c>
      <c r="D35" s="415">
        <f>SUMIFS('IS E'!T$8:T$535,'IS E'!$A$8:$A$535,'SCH C-2.2 F'!$B35)*1</f>
        <v>0</v>
      </c>
      <c r="E35" s="415">
        <f>SUMIFS('IS E'!U$8:U$535,'IS E'!$A$8:$A$535,'SCH C-2.2 F'!$B35)*1</f>
        <v>0</v>
      </c>
      <c r="F35" s="415">
        <f>SUMIFS('IS E'!V$8:V$535,'IS E'!$A$8:$A$535,'SCH C-2.2 F'!$B35)*1</f>
        <v>0</v>
      </c>
      <c r="G35" s="415">
        <f>SUMIFS('IS E'!W$8:W$535,'IS E'!$A$8:$A$535,'SCH C-2.2 F'!$B35)*1</f>
        <v>0</v>
      </c>
      <c r="H35" s="415">
        <f>SUMIFS('IS E'!X$8:X$535,'IS E'!$A$8:$A$535,'SCH C-2.2 F'!$B35)*1</f>
        <v>0</v>
      </c>
      <c r="I35" s="415">
        <f>SUMIFS('IS E'!Y$8:Y$535,'IS E'!$A$8:$A$535,'SCH C-2.2 F'!$B35)*1</f>
        <v>0</v>
      </c>
      <c r="J35" s="415">
        <f>SUMIFS('IS E'!Z$8:Z$535,'IS E'!$A$8:$A$535,'SCH C-2.2 F'!$B35)*1</f>
        <v>0</v>
      </c>
      <c r="K35" s="415">
        <f>SUMIFS('IS E'!AA$8:AA$535,'IS E'!$A$8:$A$535,'SCH C-2.2 F'!$B35)*1</f>
        <v>0</v>
      </c>
      <c r="L35" s="415">
        <f>SUMIFS('IS E'!AB$8:AB$535,'IS E'!$A$8:$A$535,'SCH C-2.2 F'!$B35)*1</f>
        <v>0</v>
      </c>
      <c r="M35" s="415">
        <f>SUMIFS('IS E'!AC$8:AC$535,'IS E'!$A$8:$A$535,'SCH C-2.2 F'!$B35)*1</f>
        <v>0</v>
      </c>
      <c r="N35" s="415">
        <f>SUMIFS('IS E'!AD$8:AD$535,'IS E'!$A$8:$A$535,'SCH C-2.2 F'!$B35)*1</f>
        <v>0</v>
      </c>
      <c r="O35" s="415">
        <f>SUMIFS('IS E'!AE$8:AE$535,'IS E'!$A$8:$A$535,'SCH C-2.2 F'!$B35)*1</f>
        <v>0</v>
      </c>
      <c r="P35" s="418">
        <f t="shared" si="3"/>
        <v>0</v>
      </c>
    </row>
    <row r="36" spans="1:16" x14ac:dyDescent="0.2">
      <c r="A36" s="375">
        <f t="shared" si="4"/>
        <v>26</v>
      </c>
      <c r="B36" s="375">
        <v>510</v>
      </c>
      <c r="C36" s="81" t="s">
        <v>26</v>
      </c>
      <c r="D36" s="415">
        <f>SUMIFS('IS E'!T$8:T$535,'IS E'!$A$8:$A$535,'SCH C-2.2 F'!$B36)*1</f>
        <v>543202.09</v>
      </c>
      <c r="E36" s="415">
        <f>SUMIFS('IS E'!U$8:U$535,'IS E'!$A$8:$A$535,'SCH C-2.2 F'!$B36)*1</f>
        <v>526438.99999999953</v>
      </c>
      <c r="F36" s="415">
        <f>SUMIFS('IS E'!V$8:V$535,'IS E'!$A$8:$A$535,'SCH C-2.2 F'!$B36)*1</f>
        <v>622189.48999999976</v>
      </c>
      <c r="G36" s="415">
        <f>SUMIFS('IS E'!W$8:W$535,'IS E'!$A$8:$A$535,'SCH C-2.2 F'!$B36)*1</f>
        <v>543009.25000000012</v>
      </c>
      <c r="H36" s="415">
        <f>SUMIFS('IS E'!X$8:X$535,'IS E'!$A$8:$A$535,'SCH C-2.2 F'!$B36)*1</f>
        <v>505535.49999999988</v>
      </c>
      <c r="I36" s="415">
        <f>SUMIFS('IS E'!Y$8:Y$535,'IS E'!$A$8:$A$535,'SCH C-2.2 F'!$B36)*1</f>
        <v>530377.88</v>
      </c>
      <c r="J36" s="415">
        <f>SUMIFS('IS E'!Z$8:Z$535,'IS E'!$A$8:$A$535,'SCH C-2.2 F'!$B36)*1</f>
        <v>532531.00000000047</v>
      </c>
      <c r="K36" s="415">
        <f>SUMIFS('IS E'!AA$8:AA$535,'IS E'!$A$8:$A$535,'SCH C-2.2 F'!$B36)*1</f>
        <v>552484.67000000004</v>
      </c>
      <c r="L36" s="415">
        <f>SUMIFS('IS E'!AB$8:AB$535,'IS E'!$A$8:$A$535,'SCH C-2.2 F'!$B36)*1</f>
        <v>605243.68999999983</v>
      </c>
      <c r="M36" s="415">
        <f>SUMIFS('IS E'!AC$8:AC$535,'IS E'!$A$8:$A$535,'SCH C-2.2 F'!$B36)*1</f>
        <v>569638.92000000062</v>
      </c>
      <c r="N36" s="415">
        <f>SUMIFS('IS E'!AD$8:AD$535,'IS E'!$A$8:$A$535,'SCH C-2.2 F'!$B36)*1</f>
        <v>504175.58000000007</v>
      </c>
      <c r="O36" s="415">
        <f>SUMIFS('IS E'!AE$8:AE$535,'IS E'!$A$8:$A$535,'SCH C-2.2 F'!$B36)*1</f>
        <v>469094.43000000005</v>
      </c>
      <c r="P36" s="418">
        <f t="shared" si="3"/>
        <v>6503921.5</v>
      </c>
    </row>
    <row r="37" spans="1:16" x14ac:dyDescent="0.2">
      <c r="A37" s="375">
        <f t="shared" si="4"/>
        <v>27</v>
      </c>
      <c r="B37" s="375">
        <v>511</v>
      </c>
      <c r="C37" s="81" t="s">
        <v>27</v>
      </c>
      <c r="D37" s="415">
        <f>SUMIFS('IS E'!T$8:T$535,'IS E'!$A$8:$A$535,'SCH C-2.2 F'!$B37)*1</f>
        <v>264301.18000000005</v>
      </c>
      <c r="E37" s="415">
        <f>SUMIFS('IS E'!U$8:U$535,'IS E'!$A$8:$A$535,'SCH C-2.2 F'!$B37)*1</f>
        <v>224625.98999999993</v>
      </c>
      <c r="F37" s="415">
        <f>SUMIFS('IS E'!V$8:V$535,'IS E'!$A$8:$A$535,'SCH C-2.2 F'!$B37)*1</f>
        <v>236587.41000000003</v>
      </c>
      <c r="G37" s="415">
        <f>SUMIFS('IS E'!W$8:W$535,'IS E'!$A$8:$A$535,'SCH C-2.2 F'!$B37)*1</f>
        <v>254790.66999999995</v>
      </c>
      <c r="H37" s="415">
        <f>SUMIFS('IS E'!X$8:X$535,'IS E'!$A$8:$A$535,'SCH C-2.2 F'!$B37)*1</f>
        <v>243758.98999999993</v>
      </c>
      <c r="I37" s="415">
        <f>SUMIFS('IS E'!Y$8:Y$535,'IS E'!$A$8:$A$535,'SCH C-2.2 F'!$B37)*1</f>
        <v>246750.86999999994</v>
      </c>
      <c r="J37" s="415">
        <f>SUMIFS('IS E'!Z$8:Z$535,'IS E'!$A$8:$A$535,'SCH C-2.2 F'!$B37)*1</f>
        <v>244834.43000000002</v>
      </c>
      <c r="K37" s="415">
        <f>SUMIFS('IS E'!AA$8:AA$535,'IS E'!$A$8:$A$535,'SCH C-2.2 F'!$B37)*1</f>
        <v>284217.75999999995</v>
      </c>
      <c r="L37" s="415">
        <f>SUMIFS('IS E'!AB$8:AB$535,'IS E'!$A$8:$A$535,'SCH C-2.2 F'!$B37)*1</f>
        <v>284387.47000000003</v>
      </c>
      <c r="M37" s="415">
        <f>SUMIFS('IS E'!AC$8:AC$535,'IS E'!$A$8:$A$535,'SCH C-2.2 F'!$B37)*1</f>
        <v>250722.78999999995</v>
      </c>
      <c r="N37" s="415">
        <f>SUMIFS('IS E'!AD$8:AD$535,'IS E'!$A$8:$A$535,'SCH C-2.2 F'!$B37)*1</f>
        <v>249341.07999999993</v>
      </c>
      <c r="O37" s="415">
        <f>SUMIFS('IS E'!AE$8:AE$535,'IS E'!$A$8:$A$535,'SCH C-2.2 F'!$B37)*1</f>
        <v>275461.15000000014</v>
      </c>
      <c r="P37" s="418">
        <f t="shared" si="3"/>
        <v>3059779.79</v>
      </c>
    </row>
    <row r="38" spans="1:16" x14ac:dyDescent="0.2">
      <c r="A38" s="375">
        <f t="shared" si="4"/>
        <v>28</v>
      </c>
      <c r="B38" s="375">
        <v>512</v>
      </c>
      <c r="C38" s="81" t="s">
        <v>28</v>
      </c>
      <c r="D38" s="415">
        <f>SUMIFS('IS E'!T$8:T$535,'IS E'!$A$8:$A$535,'SCH C-2.2 F'!$B38)*1</f>
        <v>1999902.2399999991</v>
      </c>
      <c r="E38" s="415">
        <f>SUMIFS('IS E'!U$8:U$535,'IS E'!$A$8:$A$535,'SCH C-2.2 F'!$B38)*1</f>
        <v>2212910.7899999996</v>
      </c>
      <c r="F38" s="415">
        <f>SUMIFS('IS E'!V$8:V$535,'IS E'!$A$8:$A$535,'SCH C-2.2 F'!$B38)*1</f>
        <v>4164256.1700000013</v>
      </c>
      <c r="G38" s="415">
        <f>SUMIFS('IS E'!W$8:W$535,'IS E'!$A$8:$A$535,'SCH C-2.2 F'!$B38)*1</f>
        <v>2184900.7299999986</v>
      </c>
      <c r="H38" s="415">
        <f>SUMIFS('IS E'!X$8:X$535,'IS E'!$A$8:$A$535,'SCH C-2.2 F'!$B38)*1</f>
        <v>2365726.02</v>
      </c>
      <c r="I38" s="415">
        <f>SUMIFS('IS E'!Y$8:Y$535,'IS E'!$A$8:$A$535,'SCH C-2.2 F'!$B38)*1</f>
        <v>2143302.9299999997</v>
      </c>
      <c r="J38" s="415">
        <f>SUMIFS('IS E'!Z$8:Z$535,'IS E'!$A$8:$A$535,'SCH C-2.2 F'!$B38)*1</f>
        <v>1930131.7299999997</v>
      </c>
      <c r="K38" s="415">
        <f>SUMIFS('IS E'!AA$8:AA$535,'IS E'!$A$8:$A$535,'SCH C-2.2 F'!$B38)*1</f>
        <v>2005623.9</v>
      </c>
      <c r="L38" s="415">
        <f>SUMIFS('IS E'!AB$8:AB$535,'IS E'!$A$8:$A$535,'SCH C-2.2 F'!$B38)*1</f>
        <v>2295974.1</v>
      </c>
      <c r="M38" s="415">
        <f>SUMIFS('IS E'!AC$8:AC$535,'IS E'!$A$8:$A$535,'SCH C-2.2 F'!$B38)*1</f>
        <v>3078684.0100000002</v>
      </c>
      <c r="N38" s="415">
        <f>SUMIFS('IS E'!AD$8:AD$535,'IS E'!$A$8:$A$535,'SCH C-2.2 F'!$B38)*1</f>
        <v>2418469.1399999997</v>
      </c>
      <c r="O38" s="415">
        <f>SUMIFS('IS E'!AE$8:AE$535,'IS E'!$A$8:$A$535,'SCH C-2.2 F'!$B38)*1</f>
        <v>2395693.0399999991</v>
      </c>
      <c r="P38" s="418">
        <f t="shared" si="3"/>
        <v>29195574.799999997</v>
      </c>
    </row>
    <row r="39" spans="1:16" x14ac:dyDescent="0.2">
      <c r="A39" s="375">
        <f t="shared" si="4"/>
        <v>29</v>
      </c>
      <c r="B39" s="375">
        <v>513</v>
      </c>
      <c r="C39" s="81" t="s">
        <v>29</v>
      </c>
      <c r="D39" s="415">
        <f>SUMIFS('IS E'!T$8:T$535,'IS E'!$A$8:$A$535,'SCH C-2.2 F'!$B39)*1</f>
        <v>594546.52000000014</v>
      </c>
      <c r="E39" s="415">
        <f>SUMIFS('IS E'!U$8:U$535,'IS E'!$A$8:$A$535,'SCH C-2.2 F'!$B39)*1</f>
        <v>546299.34000000032</v>
      </c>
      <c r="F39" s="415">
        <f>SUMIFS('IS E'!V$8:V$535,'IS E'!$A$8:$A$535,'SCH C-2.2 F'!$B39)*1</f>
        <v>1919375.9400000004</v>
      </c>
      <c r="G39" s="415">
        <f>SUMIFS('IS E'!W$8:W$535,'IS E'!$A$8:$A$535,'SCH C-2.2 F'!$B39)*1</f>
        <v>1080435.3999999999</v>
      </c>
      <c r="H39" s="415">
        <f>SUMIFS('IS E'!X$8:X$535,'IS E'!$A$8:$A$535,'SCH C-2.2 F'!$B39)*1</f>
        <v>542454.73000000021</v>
      </c>
      <c r="I39" s="415">
        <f>SUMIFS('IS E'!Y$8:Y$535,'IS E'!$A$8:$A$535,'SCH C-2.2 F'!$B39)*1</f>
        <v>825954.96000000031</v>
      </c>
      <c r="J39" s="415">
        <f>SUMIFS('IS E'!Z$8:Z$535,'IS E'!$A$8:$A$535,'SCH C-2.2 F'!$B39)*1</f>
        <v>611416.76</v>
      </c>
      <c r="K39" s="415">
        <f>SUMIFS('IS E'!AA$8:AA$535,'IS E'!$A$8:$A$535,'SCH C-2.2 F'!$B39)*1</f>
        <v>538378.84000000032</v>
      </c>
      <c r="L39" s="415">
        <f>SUMIFS('IS E'!AB$8:AB$535,'IS E'!$A$8:$A$535,'SCH C-2.2 F'!$B39)*1</f>
        <v>597294.85000000021</v>
      </c>
      <c r="M39" s="415">
        <f>SUMIFS('IS E'!AC$8:AC$535,'IS E'!$A$8:$A$535,'SCH C-2.2 F'!$B39)*1</f>
        <v>2511739.6500000008</v>
      </c>
      <c r="N39" s="415">
        <f>SUMIFS('IS E'!AD$8:AD$535,'IS E'!$A$8:$A$535,'SCH C-2.2 F'!$B39)*1</f>
        <v>897062.25000000012</v>
      </c>
      <c r="O39" s="415">
        <f>SUMIFS('IS E'!AE$8:AE$535,'IS E'!$A$8:$A$535,'SCH C-2.2 F'!$B39)*1</f>
        <v>1006630.7900000002</v>
      </c>
      <c r="P39" s="418">
        <f t="shared" si="3"/>
        <v>11671590.030000003</v>
      </c>
    </row>
    <row r="40" spans="1:16" x14ac:dyDescent="0.2">
      <c r="A40" s="375">
        <f t="shared" si="4"/>
        <v>30</v>
      </c>
      <c r="B40" s="375">
        <v>514</v>
      </c>
      <c r="C40" s="81" t="s">
        <v>30</v>
      </c>
      <c r="D40" s="415">
        <f>SUMIFS('IS E'!T$8:T$535,'IS E'!$A$8:$A$535,'SCH C-2.2 F'!$B40)*1</f>
        <v>79352.759999999966</v>
      </c>
      <c r="E40" s="415">
        <f>SUMIFS('IS E'!U$8:U$535,'IS E'!$A$8:$A$535,'SCH C-2.2 F'!$B40)*1</f>
        <v>89340.499999999971</v>
      </c>
      <c r="F40" s="415">
        <f>SUMIFS('IS E'!V$8:V$535,'IS E'!$A$8:$A$535,'SCH C-2.2 F'!$B40)*1</f>
        <v>79678.679999999993</v>
      </c>
      <c r="G40" s="415">
        <f>SUMIFS('IS E'!W$8:W$535,'IS E'!$A$8:$A$535,'SCH C-2.2 F'!$B40)*1</f>
        <v>79559.299999999988</v>
      </c>
      <c r="H40" s="415">
        <f>SUMIFS('IS E'!X$8:X$535,'IS E'!$A$8:$A$535,'SCH C-2.2 F'!$B40)*1</f>
        <v>78144.179999999964</v>
      </c>
      <c r="I40" s="415">
        <f>SUMIFS('IS E'!Y$8:Y$535,'IS E'!$A$8:$A$535,'SCH C-2.2 F'!$B40)*1</f>
        <v>99479.839999999938</v>
      </c>
      <c r="J40" s="415">
        <f>SUMIFS('IS E'!Z$8:Z$535,'IS E'!$A$8:$A$535,'SCH C-2.2 F'!$B40)*1</f>
        <v>84653.86</v>
      </c>
      <c r="K40" s="415">
        <f>SUMIFS('IS E'!AA$8:AA$535,'IS E'!$A$8:$A$535,'SCH C-2.2 F'!$B40)*1</f>
        <v>84309.569999999978</v>
      </c>
      <c r="L40" s="415">
        <f>SUMIFS('IS E'!AB$8:AB$535,'IS E'!$A$8:$A$535,'SCH C-2.2 F'!$B40)*1</f>
        <v>112257.05000000003</v>
      </c>
      <c r="M40" s="415">
        <f>SUMIFS('IS E'!AC$8:AC$535,'IS E'!$A$8:$A$535,'SCH C-2.2 F'!$B40)*1</f>
        <v>84821.559999999983</v>
      </c>
      <c r="N40" s="415">
        <f>SUMIFS('IS E'!AD$8:AD$535,'IS E'!$A$8:$A$535,'SCH C-2.2 F'!$B40)*1</f>
        <v>77406.179999999978</v>
      </c>
      <c r="O40" s="415">
        <f>SUMIFS('IS E'!AE$8:AE$535,'IS E'!$A$8:$A$535,'SCH C-2.2 F'!$B40)*1</f>
        <v>77551.069999999978</v>
      </c>
      <c r="P40" s="418">
        <f t="shared" si="3"/>
        <v>1026554.5499999997</v>
      </c>
    </row>
    <row r="41" spans="1:16" x14ac:dyDescent="0.2">
      <c r="A41" s="375">
        <f t="shared" si="4"/>
        <v>31</v>
      </c>
      <c r="B41" s="375">
        <v>535</v>
      </c>
      <c r="C41" s="81" t="s">
        <v>32</v>
      </c>
      <c r="D41" s="415">
        <f>SUMIFS('IS E'!T$8:T$535,'IS E'!$A$8:$A$535,'SCH C-2.2 F'!$B41)*1</f>
        <v>9650.2999999999993</v>
      </c>
      <c r="E41" s="415">
        <f>SUMIFS('IS E'!U$8:U$535,'IS E'!$A$8:$A$535,'SCH C-2.2 F'!$B41)*1</f>
        <v>9246.5</v>
      </c>
      <c r="F41" s="415">
        <f>SUMIFS('IS E'!V$8:V$535,'IS E'!$A$8:$A$535,'SCH C-2.2 F'!$B41)*1</f>
        <v>9909.16</v>
      </c>
      <c r="G41" s="415">
        <f>SUMIFS('IS E'!W$8:W$535,'IS E'!$A$8:$A$535,'SCH C-2.2 F'!$B41)*1</f>
        <v>9832.3300000000017</v>
      </c>
      <c r="H41" s="415">
        <f>SUMIFS('IS E'!X$8:X$535,'IS E'!$A$8:$A$535,'SCH C-2.2 F'!$B41)*1</f>
        <v>8812.6699999999983</v>
      </c>
      <c r="I41" s="415">
        <f>SUMIFS('IS E'!Y$8:Y$535,'IS E'!$A$8:$A$535,'SCH C-2.2 F'!$B41)*1</f>
        <v>9525.98</v>
      </c>
      <c r="J41" s="415">
        <f>SUMIFS('IS E'!Z$8:Z$535,'IS E'!$A$8:$A$535,'SCH C-2.2 F'!$B41)*1</f>
        <v>9652.2999999999993</v>
      </c>
      <c r="K41" s="415">
        <f>SUMIFS('IS E'!AA$8:AA$535,'IS E'!$A$8:$A$535,'SCH C-2.2 F'!$B41)*1</f>
        <v>9363.2200000000012</v>
      </c>
      <c r="L41" s="415">
        <f>SUMIFS('IS E'!AB$8:AB$535,'IS E'!$A$8:$A$535,'SCH C-2.2 F'!$B41)*1</f>
        <v>9879.1</v>
      </c>
      <c r="M41" s="415">
        <f>SUMIFS('IS E'!AC$8:AC$535,'IS E'!$A$8:$A$535,'SCH C-2.2 F'!$B41)*1</f>
        <v>9677.93</v>
      </c>
      <c r="N41" s="415">
        <f>SUMIFS('IS E'!AD$8:AD$535,'IS E'!$A$8:$A$535,'SCH C-2.2 F'!$B41)*1</f>
        <v>8308.66</v>
      </c>
      <c r="O41" s="415">
        <f>SUMIFS('IS E'!AE$8:AE$535,'IS E'!$A$8:$A$535,'SCH C-2.2 F'!$B41)*1</f>
        <v>8520.18</v>
      </c>
      <c r="P41" s="418">
        <f t="shared" si="3"/>
        <v>112378.33000000002</v>
      </c>
    </row>
    <row r="42" spans="1:16" x14ac:dyDescent="0.2">
      <c r="A42" s="375">
        <f t="shared" si="4"/>
        <v>32</v>
      </c>
      <c r="B42" s="375">
        <v>536</v>
      </c>
      <c r="C42" s="81" t="s">
        <v>33</v>
      </c>
      <c r="D42" s="415">
        <f>SUMIFS('IS E'!T$8:T$535,'IS E'!$A$8:$A$535,'SCH C-2.2 F'!$B42)*1</f>
        <v>3600.52</v>
      </c>
      <c r="E42" s="415">
        <f>SUMIFS('IS E'!U$8:U$535,'IS E'!$A$8:$A$535,'SCH C-2.2 F'!$B42)*1</f>
        <v>3600.52</v>
      </c>
      <c r="F42" s="415">
        <f>SUMIFS('IS E'!V$8:V$535,'IS E'!$A$8:$A$535,'SCH C-2.2 F'!$B42)*1</f>
        <v>3600.52</v>
      </c>
      <c r="G42" s="415">
        <f>SUMIFS('IS E'!W$8:W$535,'IS E'!$A$8:$A$535,'SCH C-2.2 F'!$B42)*1</f>
        <v>3600.52</v>
      </c>
      <c r="H42" s="415">
        <f>SUMIFS('IS E'!X$8:X$535,'IS E'!$A$8:$A$535,'SCH C-2.2 F'!$B42)*1</f>
        <v>3600.52</v>
      </c>
      <c r="I42" s="415">
        <f>SUMIFS('IS E'!Y$8:Y$535,'IS E'!$A$8:$A$535,'SCH C-2.2 F'!$B42)*1</f>
        <v>3600.52</v>
      </c>
      <c r="J42" s="415">
        <f>SUMIFS('IS E'!Z$8:Z$535,'IS E'!$A$8:$A$535,'SCH C-2.2 F'!$B42)*1</f>
        <v>3600.52</v>
      </c>
      <c r="K42" s="415">
        <f>SUMIFS('IS E'!AA$8:AA$535,'IS E'!$A$8:$A$535,'SCH C-2.2 F'!$B42)*1</f>
        <v>3600.52</v>
      </c>
      <c r="L42" s="415">
        <f>SUMIFS('IS E'!AB$8:AB$535,'IS E'!$A$8:$A$535,'SCH C-2.2 F'!$B42)*1</f>
        <v>3600.52</v>
      </c>
      <c r="M42" s="415">
        <f>SUMIFS('IS E'!AC$8:AC$535,'IS E'!$A$8:$A$535,'SCH C-2.2 F'!$B42)*1</f>
        <v>3600.52</v>
      </c>
      <c r="N42" s="415">
        <f>SUMIFS('IS E'!AD$8:AD$535,'IS E'!$A$8:$A$535,'SCH C-2.2 F'!$B42)*1</f>
        <v>3600.52</v>
      </c>
      <c r="O42" s="415">
        <f>SUMIFS('IS E'!AE$8:AE$535,'IS E'!$A$8:$A$535,'SCH C-2.2 F'!$B42)*1</f>
        <v>3600.52</v>
      </c>
      <c r="P42" s="418">
        <f t="shared" si="3"/>
        <v>43206.239999999991</v>
      </c>
    </row>
    <row r="43" spans="1:16" x14ac:dyDescent="0.2">
      <c r="A43" s="375">
        <f t="shared" si="4"/>
        <v>33</v>
      </c>
      <c r="B43" s="375">
        <v>537</v>
      </c>
      <c r="C43" s="81" t="s">
        <v>34</v>
      </c>
      <c r="D43" s="415">
        <f>SUMIFS('IS E'!T$8:T$535,'IS E'!$A$8:$A$535,'SCH C-2.2 F'!$B43)*1</f>
        <v>0</v>
      </c>
      <c r="E43" s="415">
        <f>SUMIFS('IS E'!U$8:U$535,'IS E'!$A$8:$A$535,'SCH C-2.2 F'!$B43)*1</f>
        <v>0</v>
      </c>
      <c r="F43" s="415">
        <f>SUMIFS('IS E'!V$8:V$535,'IS E'!$A$8:$A$535,'SCH C-2.2 F'!$B43)*1</f>
        <v>0</v>
      </c>
      <c r="G43" s="415">
        <f>SUMIFS('IS E'!W$8:W$535,'IS E'!$A$8:$A$535,'SCH C-2.2 F'!$B43)*1</f>
        <v>0</v>
      </c>
      <c r="H43" s="415">
        <f>SUMIFS('IS E'!X$8:X$535,'IS E'!$A$8:$A$535,'SCH C-2.2 F'!$B43)*1</f>
        <v>0</v>
      </c>
      <c r="I43" s="415">
        <f>SUMIFS('IS E'!Y$8:Y$535,'IS E'!$A$8:$A$535,'SCH C-2.2 F'!$B43)*1</f>
        <v>0</v>
      </c>
      <c r="J43" s="415">
        <f>SUMIFS('IS E'!Z$8:Z$535,'IS E'!$A$8:$A$535,'SCH C-2.2 F'!$B43)*1</f>
        <v>0</v>
      </c>
      <c r="K43" s="415">
        <f>SUMIFS('IS E'!AA$8:AA$535,'IS E'!$A$8:$A$535,'SCH C-2.2 F'!$B43)*1</f>
        <v>0</v>
      </c>
      <c r="L43" s="415">
        <f>SUMIFS('IS E'!AB$8:AB$535,'IS E'!$A$8:$A$535,'SCH C-2.2 F'!$B43)*1</f>
        <v>0</v>
      </c>
      <c r="M43" s="415">
        <f>SUMIFS('IS E'!AC$8:AC$535,'IS E'!$A$8:$A$535,'SCH C-2.2 F'!$B43)*1</f>
        <v>0</v>
      </c>
      <c r="N43" s="415">
        <f>SUMIFS('IS E'!AD$8:AD$535,'IS E'!$A$8:$A$535,'SCH C-2.2 F'!$B43)*1</f>
        <v>0</v>
      </c>
      <c r="O43" s="415">
        <f>SUMIFS('IS E'!AE$8:AE$535,'IS E'!$A$8:$A$535,'SCH C-2.2 F'!$B43)*1</f>
        <v>0</v>
      </c>
      <c r="P43" s="418">
        <f t="shared" si="3"/>
        <v>0</v>
      </c>
    </row>
    <row r="44" spans="1:16" x14ac:dyDescent="0.2">
      <c r="A44" s="375">
        <f t="shared" si="4"/>
        <v>34</v>
      </c>
      <c r="B44" s="375">
        <v>538</v>
      </c>
      <c r="C44" s="81" t="s">
        <v>22</v>
      </c>
      <c r="D44" s="415">
        <f>SUMIFS('IS E'!T$8:T$535,'IS E'!$A$8:$A$535,'SCH C-2.2 F'!$B44)*1</f>
        <v>23800.050000000003</v>
      </c>
      <c r="E44" s="415">
        <f>SUMIFS('IS E'!U$8:U$535,'IS E'!$A$8:$A$535,'SCH C-2.2 F'!$B44)*1</f>
        <v>22666.92</v>
      </c>
      <c r="F44" s="415">
        <f>SUMIFS('IS E'!V$8:V$535,'IS E'!$A$8:$A$535,'SCH C-2.2 F'!$B44)*1</f>
        <v>24349.74</v>
      </c>
      <c r="G44" s="415">
        <f>SUMIFS('IS E'!W$8:W$535,'IS E'!$A$8:$A$535,'SCH C-2.2 F'!$B44)*1</f>
        <v>24186.560000000001</v>
      </c>
      <c r="H44" s="415">
        <f>SUMIFS('IS E'!X$8:X$535,'IS E'!$A$8:$A$535,'SCH C-2.2 F'!$B44)*1</f>
        <v>21863.77</v>
      </c>
      <c r="I44" s="415">
        <f>SUMIFS('IS E'!Y$8:Y$535,'IS E'!$A$8:$A$535,'SCH C-2.2 F'!$B44)*1</f>
        <v>23536</v>
      </c>
      <c r="J44" s="415">
        <f>SUMIFS('IS E'!Z$8:Z$535,'IS E'!$A$8:$A$535,'SCH C-2.2 F'!$B44)*1</f>
        <v>23961.71</v>
      </c>
      <c r="K44" s="415">
        <f>SUMIFS('IS E'!AA$8:AA$535,'IS E'!$A$8:$A$535,'SCH C-2.2 F'!$B44)*1</f>
        <v>23032.86</v>
      </c>
      <c r="L44" s="415">
        <f>SUMIFS('IS E'!AB$8:AB$535,'IS E'!$A$8:$A$535,'SCH C-2.2 F'!$B44)*1</f>
        <v>24404.010000000002</v>
      </c>
      <c r="M44" s="415">
        <f>SUMIFS('IS E'!AC$8:AC$535,'IS E'!$A$8:$A$535,'SCH C-2.2 F'!$B44)*1</f>
        <v>23858.68</v>
      </c>
      <c r="N44" s="415">
        <f>SUMIFS('IS E'!AD$8:AD$535,'IS E'!$A$8:$A$535,'SCH C-2.2 F'!$B44)*1</f>
        <v>20793.489999999998</v>
      </c>
      <c r="O44" s="415">
        <f>SUMIFS('IS E'!AE$8:AE$535,'IS E'!$A$8:$A$535,'SCH C-2.2 F'!$B44)*1</f>
        <v>21557.65</v>
      </c>
      <c r="P44" s="418">
        <f t="shared" si="3"/>
        <v>278011.44</v>
      </c>
    </row>
    <row r="45" spans="1:16" x14ac:dyDescent="0.2">
      <c r="A45" s="375">
        <f t="shared" si="4"/>
        <v>35</v>
      </c>
      <c r="B45" s="375">
        <v>539</v>
      </c>
      <c r="C45" s="81" t="s">
        <v>35</v>
      </c>
      <c r="D45" s="415">
        <f>SUMIFS('IS E'!T$8:T$535,'IS E'!$A$8:$A$535,'SCH C-2.2 F'!$B45)*1</f>
        <v>13795.510000000002</v>
      </c>
      <c r="E45" s="415">
        <f>SUMIFS('IS E'!U$8:U$535,'IS E'!$A$8:$A$535,'SCH C-2.2 F'!$B45)*1</f>
        <v>13795.510000000002</v>
      </c>
      <c r="F45" s="415">
        <f>SUMIFS('IS E'!V$8:V$535,'IS E'!$A$8:$A$535,'SCH C-2.2 F'!$B45)*1</f>
        <v>20391.689999999999</v>
      </c>
      <c r="G45" s="415">
        <f>SUMIFS('IS E'!W$8:W$535,'IS E'!$A$8:$A$535,'SCH C-2.2 F'!$B45)*1</f>
        <v>15703.89</v>
      </c>
      <c r="H45" s="415">
        <f>SUMIFS('IS E'!X$8:X$535,'IS E'!$A$8:$A$535,'SCH C-2.2 F'!$B45)*1</f>
        <v>15703.89</v>
      </c>
      <c r="I45" s="415">
        <f>SUMIFS('IS E'!Y$8:Y$535,'IS E'!$A$8:$A$535,'SCH C-2.2 F'!$B45)*1</f>
        <v>36236.92</v>
      </c>
      <c r="J45" s="415">
        <f>SUMIFS('IS E'!Z$8:Z$535,'IS E'!$A$8:$A$535,'SCH C-2.2 F'!$B45)*1</f>
        <v>15778.66</v>
      </c>
      <c r="K45" s="415">
        <f>SUMIFS('IS E'!AA$8:AA$535,'IS E'!$A$8:$A$535,'SCH C-2.2 F'!$B45)*1</f>
        <v>15778.66</v>
      </c>
      <c r="L45" s="415">
        <f>SUMIFS('IS E'!AB$8:AB$535,'IS E'!$A$8:$A$535,'SCH C-2.2 F'!$B45)*1</f>
        <v>22374.84</v>
      </c>
      <c r="M45" s="415">
        <f>SUMIFS('IS E'!AC$8:AC$535,'IS E'!$A$8:$A$535,'SCH C-2.2 F'!$B45)*1</f>
        <v>15778.66</v>
      </c>
      <c r="N45" s="415">
        <f>SUMIFS('IS E'!AD$8:AD$535,'IS E'!$A$8:$A$535,'SCH C-2.2 F'!$B45)*1</f>
        <v>27807.13</v>
      </c>
      <c r="O45" s="415">
        <f>SUMIFS('IS E'!AE$8:AE$535,'IS E'!$A$8:$A$535,'SCH C-2.2 F'!$B45)*1</f>
        <v>19312.030000000002</v>
      </c>
      <c r="P45" s="418">
        <f t="shared" si="3"/>
        <v>232457.39</v>
      </c>
    </row>
    <row r="46" spans="1:16" x14ac:dyDescent="0.2">
      <c r="A46" s="375">
        <f t="shared" si="4"/>
        <v>36</v>
      </c>
      <c r="B46" s="375">
        <v>540</v>
      </c>
      <c r="C46" s="81" t="s">
        <v>24</v>
      </c>
      <c r="D46" s="415">
        <f>SUMIFS('IS E'!T$8:T$535,'IS E'!$A$8:$A$535,'SCH C-2.2 F'!$B46)*1</f>
        <v>36943.019999999997</v>
      </c>
      <c r="E46" s="415">
        <f>SUMIFS('IS E'!U$8:U$535,'IS E'!$A$8:$A$535,'SCH C-2.2 F'!$B46)*1</f>
        <v>36943.019999999997</v>
      </c>
      <c r="F46" s="415">
        <f>SUMIFS('IS E'!V$8:V$535,'IS E'!$A$8:$A$535,'SCH C-2.2 F'!$B46)*1</f>
        <v>36943.019999999997</v>
      </c>
      <c r="G46" s="415">
        <f>SUMIFS('IS E'!W$8:W$535,'IS E'!$A$8:$A$535,'SCH C-2.2 F'!$B46)*1</f>
        <v>36943.019999999997</v>
      </c>
      <c r="H46" s="415">
        <f>SUMIFS('IS E'!X$8:X$535,'IS E'!$A$8:$A$535,'SCH C-2.2 F'!$B46)*1</f>
        <v>36943.019999999997</v>
      </c>
      <c r="I46" s="415">
        <f>SUMIFS('IS E'!Y$8:Y$535,'IS E'!$A$8:$A$535,'SCH C-2.2 F'!$B46)*1</f>
        <v>36943.019999999997</v>
      </c>
      <c r="J46" s="415">
        <f>SUMIFS('IS E'!Z$8:Z$535,'IS E'!$A$8:$A$535,'SCH C-2.2 F'!$B46)*1</f>
        <v>36943.019999999997</v>
      </c>
      <c r="K46" s="415">
        <f>SUMIFS('IS E'!AA$8:AA$535,'IS E'!$A$8:$A$535,'SCH C-2.2 F'!$B46)*1</f>
        <v>36943.019999999997</v>
      </c>
      <c r="L46" s="415">
        <f>SUMIFS('IS E'!AB$8:AB$535,'IS E'!$A$8:$A$535,'SCH C-2.2 F'!$B46)*1</f>
        <v>36943.019999999997</v>
      </c>
      <c r="M46" s="415">
        <f>SUMIFS('IS E'!AC$8:AC$535,'IS E'!$A$8:$A$535,'SCH C-2.2 F'!$B46)*1</f>
        <v>36943.019999999997</v>
      </c>
      <c r="N46" s="415">
        <f>SUMIFS('IS E'!AD$8:AD$535,'IS E'!$A$8:$A$535,'SCH C-2.2 F'!$B46)*1</f>
        <v>36943.019999999997</v>
      </c>
      <c r="O46" s="415">
        <f>SUMIFS('IS E'!AE$8:AE$535,'IS E'!$A$8:$A$535,'SCH C-2.2 F'!$B46)*1</f>
        <v>23747.17</v>
      </c>
      <c r="P46" s="418">
        <f t="shared" si="3"/>
        <v>430120.39</v>
      </c>
    </row>
    <row r="47" spans="1:16" x14ac:dyDescent="0.2">
      <c r="A47" s="375">
        <f t="shared" si="4"/>
        <v>37</v>
      </c>
      <c r="B47" s="375">
        <v>541</v>
      </c>
      <c r="C47" s="81" t="s">
        <v>36</v>
      </c>
      <c r="D47" s="415">
        <f>SUMIFS('IS E'!T$8:T$535,'IS E'!$A$8:$A$535,'SCH C-2.2 F'!$B47)*1</f>
        <v>0</v>
      </c>
      <c r="E47" s="415">
        <f>SUMIFS('IS E'!U$8:U$535,'IS E'!$A$8:$A$535,'SCH C-2.2 F'!$B47)*1</f>
        <v>0</v>
      </c>
      <c r="F47" s="415">
        <f>SUMIFS('IS E'!V$8:V$535,'IS E'!$A$8:$A$535,'SCH C-2.2 F'!$B47)*1</f>
        <v>0</v>
      </c>
      <c r="G47" s="415">
        <f>SUMIFS('IS E'!W$8:W$535,'IS E'!$A$8:$A$535,'SCH C-2.2 F'!$B47)*1</f>
        <v>0</v>
      </c>
      <c r="H47" s="415">
        <f>SUMIFS('IS E'!X$8:X$535,'IS E'!$A$8:$A$535,'SCH C-2.2 F'!$B47)*1</f>
        <v>0</v>
      </c>
      <c r="I47" s="415">
        <f>SUMIFS('IS E'!Y$8:Y$535,'IS E'!$A$8:$A$535,'SCH C-2.2 F'!$B47)*1</f>
        <v>0</v>
      </c>
      <c r="J47" s="415">
        <f>SUMIFS('IS E'!Z$8:Z$535,'IS E'!$A$8:$A$535,'SCH C-2.2 F'!$B47)*1</f>
        <v>0</v>
      </c>
      <c r="K47" s="415">
        <f>SUMIFS('IS E'!AA$8:AA$535,'IS E'!$A$8:$A$535,'SCH C-2.2 F'!$B47)*1</f>
        <v>0</v>
      </c>
      <c r="L47" s="415">
        <f>SUMIFS('IS E'!AB$8:AB$535,'IS E'!$A$8:$A$535,'SCH C-2.2 F'!$B47)*1</f>
        <v>0</v>
      </c>
      <c r="M47" s="415">
        <f>SUMIFS('IS E'!AC$8:AC$535,'IS E'!$A$8:$A$535,'SCH C-2.2 F'!$B47)*1</f>
        <v>0</v>
      </c>
      <c r="N47" s="415">
        <f>SUMIFS('IS E'!AD$8:AD$535,'IS E'!$A$8:$A$535,'SCH C-2.2 F'!$B47)*1</f>
        <v>0</v>
      </c>
      <c r="O47" s="415">
        <f>SUMIFS('IS E'!AE$8:AE$535,'IS E'!$A$8:$A$535,'SCH C-2.2 F'!$B47)*1</f>
        <v>0</v>
      </c>
      <c r="P47" s="418">
        <f t="shared" si="3"/>
        <v>0</v>
      </c>
    </row>
    <row r="48" spans="1:16" x14ac:dyDescent="0.2">
      <c r="A48" s="375">
        <f t="shared" si="4"/>
        <v>38</v>
      </c>
      <c r="B48" s="375">
        <v>542</v>
      </c>
      <c r="C48" s="81" t="s">
        <v>27</v>
      </c>
      <c r="D48" s="415">
        <f>SUMIFS('IS E'!T$8:T$535,'IS E'!$A$8:$A$535,'SCH C-2.2 F'!$B48)*1</f>
        <v>12133.759999999998</v>
      </c>
      <c r="E48" s="415">
        <f>SUMIFS('IS E'!U$8:U$535,'IS E'!$A$8:$A$535,'SCH C-2.2 F'!$B48)*1</f>
        <v>14213.530000000002</v>
      </c>
      <c r="F48" s="415">
        <f>SUMIFS('IS E'!V$8:V$535,'IS E'!$A$8:$A$535,'SCH C-2.2 F'!$B48)*1</f>
        <v>26750.48</v>
      </c>
      <c r="G48" s="415">
        <f>SUMIFS('IS E'!W$8:W$535,'IS E'!$A$8:$A$535,'SCH C-2.2 F'!$B48)*1</f>
        <v>30929.040000000001</v>
      </c>
      <c r="H48" s="415">
        <f>SUMIFS('IS E'!X$8:X$535,'IS E'!$A$8:$A$535,'SCH C-2.2 F'!$B48)*1</f>
        <v>11436.67</v>
      </c>
      <c r="I48" s="415">
        <f>SUMIFS('IS E'!Y$8:Y$535,'IS E'!$A$8:$A$535,'SCH C-2.2 F'!$B48)*1</f>
        <v>55877.609999999993</v>
      </c>
      <c r="J48" s="415">
        <f>SUMIFS('IS E'!Z$8:Z$535,'IS E'!$A$8:$A$535,'SCH C-2.2 F'!$B48)*1</f>
        <v>15008.02</v>
      </c>
      <c r="K48" s="415">
        <f>SUMIFS('IS E'!AA$8:AA$535,'IS E'!$A$8:$A$535,'SCH C-2.2 F'!$B48)*1</f>
        <v>14345.16</v>
      </c>
      <c r="L48" s="415">
        <f>SUMIFS('IS E'!AB$8:AB$535,'IS E'!$A$8:$A$535,'SCH C-2.2 F'!$B48)*1</f>
        <v>42938.47</v>
      </c>
      <c r="M48" s="415">
        <f>SUMIFS('IS E'!AC$8:AC$535,'IS E'!$A$8:$A$535,'SCH C-2.2 F'!$B48)*1</f>
        <v>14642.35</v>
      </c>
      <c r="N48" s="415">
        <f>SUMIFS('IS E'!AD$8:AD$535,'IS E'!$A$8:$A$535,'SCH C-2.2 F'!$B48)*1</f>
        <v>11051.26</v>
      </c>
      <c r="O48" s="415">
        <f>SUMIFS('IS E'!AE$8:AE$535,'IS E'!$A$8:$A$535,'SCH C-2.2 F'!$B48)*1</f>
        <v>39497.310000000005</v>
      </c>
      <c r="P48" s="418">
        <f t="shared" si="3"/>
        <v>288823.66000000003</v>
      </c>
    </row>
    <row r="49" spans="1:16" x14ac:dyDescent="0.2">
      <c r="A49" s="375">
        <f t="shared" si="4"/>
        <v>39</v>
      </c>
      <c r="B49" s="375">
        <v>543</v>
      </c>
      <c r="C49" s="81" t="s">
        <v>37</v>
      </c>
      <c r="D49" s="415">
        <f>SUMIFS('IS E'!T$8:T$535,'IS E'!$A$8:$A$535,'SCH C-2.2 F'!$B49)*1</f>
        <v>8471.4500000000007</v>
      </c>
      <c r="E49" s="415">
        <f>SUMIFS('IS E'!U$8:U$535,'IS E'!$A$8:$A$535,'SCH C-2.2 F'!$B49)*1</f>
        <v>8336.14</v>
      </c>
      <c r="F49" s="415">
        <f>SUMIFS('IS E'!V$8:V$535,'IS E'!$A$8:$A$535,'SCH C-2.2 F'!$B49)*1</f>
        <v>17534.77</v>
      </c>
      <c r="G49" s="415">
        <f>SUMIFS('IS E'!W$8:W$535,'IS E'!$A$8:$A$535,'SCH C-2.2 F'!$B49)*1</f>
        <v>8517.5</v>
      </c>
      <c r="H49" s="415">
        <f>SUMIFS('IS E'!X$8:X$535,'IS E'!$A$8:$A$535,'SCH C-2.2 F'!$B49)*1</f>
        <v>8240.6299999999992</v>
      </c>
      <c r="I49" s="415">
        <f>SUMIFS('IS E'!Y$8:Y$535,'IS E'!$A$8:$A$535,'SCH C-2.2 F'!$B49)*1</f>
        <v>17437.849999999999</v>
      </c>
      <c r="J49" s="415">
        <f>SUMIFS('IS E'!Z$8:Z$535,'IS E'!$A$8:$A$535,'SCH C-2.2 F'!$B49)*1</f>
        <v>220684.41</v>
      </c>
      <c r="K49" s="415">
        <f>SUMIFS('IS E'!AA$8:AA$535,'IS E'!$A$8:$A$535,'SCH C-2.2 F'!$B49)*1</f>
        <v>8379.9</v>
      </c>
      <c r="L49" s="415">
        <f>SUMIFS('IS E'!AB$8:AB$535,'IS E'!$A$8:$A$535,'SCH C-2.2 F'!$B49)*1</f>
        <v>13518.5</v>
      </c>
      <c r="M49" s="415">
        <f>SUMIFS('IS E'!AC$8:AC$535,'IS E'!$A$8:$A$535,'SCH C-2.2 F'!$B49)*1</f>
        <v>8478.4500000000007</v>
      </c>
      <c r="N49" s="415">
        <f>SUMIFS('IS E'!AD$8:AD$535,'IS E'!$A$8:$A$535,'SCH C-2.2 F'!$B49)*1</f>
        <v>8113.14</v>
      </c>
      <c r="O49" s="415">
        <f>SUMIFS('IS E'!AE$8:AE$535,'IS E'!$A$8:$A$535,'SCH C-2.2 F'!$B49)*1</f>
        <v>13059.35</v>
      </c>
      <c r="P49" s="418">
        <f t="shared" si="3"/>
        <v>340772.09</v>
      </c>
    </row>
    <row r="50" spans="1:16" x14ac:dyDescent="0.2">
      <c r="A50" s="375">
        <f t="shared" si="4"/>
        <v>40</v>
      </c>
      <c r="B50" s="375">
        <v>544</v>
      </c>
      <c r="C50" s="81" t="s">
        <v>29</v>
      </c>
      <c r="D50" s="415">
        <f>SUMIFS('IS E'!T$8:T$535,'IS E'!$A$8:$A$535,'SCH C-2.2 F'!$B50)*1</f>
        <v>25926.46</v>
      </c>
      <c r="E50" s="415">
        <f>SUMIFS('IS E'!U$8:U$535,'IS E'!$A$8:$A$535,'SCH C-2.2 F'!$B50)*1</f>
        <v>31243</v>
      </c>
      <c r="F50" s="415">
        <f>SUMIFS('IS E'!V$8:V$535,'IS E'!$A$8:$A$535,'SCH C-2.2 F'!$B50)*1</f>
        <v>34303.799999999996</v>
      </c>
      <c r="G50" s="415">
        <f>SUMIFS('IS E'!W$8:W$535,'IS E'!$A$8:$A$535,'SCH C-2.2 F'!$B50)*1</f>
        <v>26211.15</v>
      </c>
      <c r="H50" s="415">
        <f>SUMIFS('IS E'!X$8:X$535,'IS E'!$A$8:$A$535,'SCH C-2.2 F'!$B50)*1</f>
        <v>26035.050000000003</v>
      </c>
      <c r="I50" s="415">
        <f>SUMIFS('IS E'!Y$8:Y$535,'IS E'!$A$8:$A$535,'SCH C-2.2 F'!$B50)*1</f>
        <v>36512.230000000003</v>
      </c>
      <c r="J50" s="415">
        <f>SUMIFS('IS E'!Z$8:Z$535,'IS E'!$A$8:$A$535,'SCH C-2.2 F'!$B50)*1</f>
        <v>26184.15</v>
      </c>
      <c r="K50" s="415">
        <f>SUMIFS('IS E'!AA$8:AA$535,'IS E'!$A$8:$A$535,'SCH C-2.2 F'!$B50)*1</f>
        <v>25210.799999999999</v>
      </c>
      <c r="L50" s="415">
        <f>SUMIFS('IS E'!AB$8:AB$535,'IS E'!$A$8:$A$535,'SCH C-2.2 F'!$B50)*1</f>
        <v>55435.71</v>
      </c>
      <c r="M50" s="415">
        <f>SUMIFS('IS E'!AC$8:AC$535,'IS E'!$A$8:$A$535,'SCH C-2.2 F'!$B50)*1</f>
        <v>59736.150000000009</v>
      </c>
      <c r="N50" s="415">
        <f>SUMIFS('IS E'!AD$8:AD$535,'IS E'!$A$8:$A$535,'SCH C-2.2 F'!$B50)*1</f>
        <v>23549.210000000003</v>
      </c>
      <c r="O50" s="415">
        <f>SUMIFS('IS E'!AE$8:AE$535,'IS E'!$A$8:$A$535,'SCH C-2.2 F'!$B50)*1</f>
        <v>32788.639999999999</v>
      </c>
      <c r="P50" s="418">
        <f t="shared" si="3"/>
        <v>403136.35000000009</v>
      </c>
    </row>
    <row r="51" spans="1:16" x14ac:dyDescent="0.2">
      <c r="A51" s="375">
        <f t="shared" si="4"/>
        <v>41</v>
      </c>
      <c r="B51" s="375">
        <v>545</v>
      </c>
      <c r="C51" s="81" t="s">
        <v>38</v>
      </c>
      <c r="D51" s="415">
        <f>SUMIFS('IS E'!T$8:T$535,'IS E'!$A$8:$A$535,'SCH C-2.2 F'!$B51)*1</f>
        <v>501.41</v>
      </c>
      <c r="E51" s="415">
        <f>SUMIFS('IS E'!U$8:U$535,'IS E'!$A$8:$A$535,'SCH C-2.2 F'!$B51)*1</f>
        <v>501.41</v>
      </c>
      <c r="F51" s="415">
        <f>SUMIFS('IS E'!V$8:V$535,'IS E'!$A$8:$A$535,'SCH C-2.2 F'!$B51)*1</f>
        <v>501.41</v>
      </c>
      <c r="G51" s="415">
        <f>SUMIFS('IS E'!W$8:W$535,'IS E'!$A$8:$A$535,'SCH C-2.2 F'!$B51)*1</f>
        <v>501.41</v>
      </c>
      <c r="H51" s="415">
        <f>SUMIFS('IS E'!X$8:X$535,'IS E'!$A$8:$A$535,'SCH C-2.2 F'!$B51)*1</f>
        <v>501.41</v>
      </c>
      <c r="I51" s="415">
        <f>SUMIFS('IS E'!Y$8:Y$535,'IS E'!$A$8:$A$535,'SCH C-2.2 F'!$B51)*1</f>
        <v>501.41</v>
      </c>
      <c r="J51" s="415">
        <f>SUMIFS('IS E'!Z$8:Z$535,'IS E'!$A$8:$A$535,'SCH C-2.2 F'!$B51)*1</f>
        <v>501.41</v>
      </c>
      <c r="K51" s="415">
        <f>SUMIFS('IS E'!AA$8:AA$535,'IS E'!$A$8:$A$535,'SCH C-2.2 F'!$B51)*1</f>
        <v>501.41</v>
      </c>
      <c r="L51" s="415">
        <f>SUMIFS('IS E'!AB$8:AB$535,'IS E'!$A$8:$A$535,'SCH C-2.2 F'!$B51)*1</f>
        <v>501.41</v>
      </c>
      <c r="M51" s="415">
        <f>SUMIFS('IS E'!AC$8:AC$535,'IS E'!$A$8:$A$535,'SCH C-2.2 F'!$B51)*1</f>
        <v>501.41</v>
      </c>
      <c r="N51" s="415">
        <f>SUMIFS('IS E'!AD$8:AD$535,'IS E'!$A$8:$A$535,'SCH C-2.2 F'!$B51)*1</f>
        <v>501.41</v>
      </c>
      <c r="O51" s="415">
        <f>SUMIFS('IS E'!AE$8:AE$535,'IS E'!$A$8:$A$535,'SCH C-2.2 F'!$B51)*1</f>
        <v>501.41</v>
      </c>
      <c r="P51" s="418">
        <f t="shared" si="3"/>
        <v>6016.9199999999992</v>
      </c>
    </row>
    <row r="52" spans="1:16" x14ac:dyDescent="0.2">
      <c r="A52" s="375">
        <f t="shared" si="4"/>
        <v>42</v>
      </c>
      <c r="B52" s="375">
        <v>546</v>
      </c>
      <c r="C52" s="81" t="s">
        <v>39</v>
      </c>
      <c r="D52" s="415">
        <f>SUMIFS('IS E'!T$8:T$535,'IS E'!$A$8:$A$535,'SCH C-2.2 F'!$B52)*1</f>
        <v>13976.809999999998</v>
      </c>
      <c r="E52" s="415">
        <f>SUMIFS('IS E'!U$8:U$535,'IS E'!$A$8:$A$535,'SCH C-2.2 F'!$B52)*1</f>
        <v>16418.439999999999</v>
      </c>
      <c r="F52" s="415">
        <f>SUMIFS('IS E'!V$8:V$535,'IS E'!$A$8:$A$535,'SCH C-2.2 F'!$B52)*1</f>
        <v>14485.25</v>
      </c>
      <c r="G52" s="415">
        <f>SUMIFS('IS E'!W$8:W$535,'IS E'!$A$8:$A$535,'SCH C-2.2 F'!$B52)*1</f>
        <v>14378.500000000002</v>
      </c>
      <c r="H52" s="415">
        <f>SUMIFS('IS E'!X$8:X$535,'IS E'!$A$8:$A$535,'SCH C-2.2 F'!$B52)*1</f>
        <v>12631.99</v>
      </c>
      <c r="I52" s="415">
        <f>SUMIFS('IS E'!Y$8:Y$535,'IS E'!$A$8:$A$535,'SCH C-2.2 F'!$B52)*1</f>
        <v>12221.189999999993</v>
      </c>
      <c r="J52" s="415">
        <f>SUMIFS('IS E'!Z$8:Z$535,'IS E'!$A$8:$A$535,'SCH C-2.2 F'!$B52)*1</f>
        <v>12568.19</v>
      </c>
      <c r="K52" s="415">
        <f>SUMIFS('IS E'!AA$8:AA$535,'IS E'!$A$8:$A$535,'SCH C-2.2 F'!$B52)*1</f>
        <v>13785.209999999994</v>
      </c>
      <c r="L52" s="415">
        <f>SUMIFS('IS E'!AB$8:AB$535,'IS E'!$A$8:$A$535,'SCH C-2.2 F'!$B52)*1</f>
        <v>13945.469999999998</v>
      </c>
      <c r="M52" s="415">
        <f>SUMIFS('IS E'!AC$8:AC$535,'IS E'!$A$8:$A$535,'SCH C-2.2 F'!$B52)*1</f>
        <v>13899.98</v>
      </c>
      <c r="N52" s="415">
        <f>SUMIFS('IS E'!AD$8:AD$535,'IS E'!$A$8:$A$535,'SCH C-2.2 F'!$B52)*1</f>
        <v>12035.669999999996</v>
      </c>
      <c r="O52" s="415">
        <f>SUMIFS('IS E'!AE$8:AE$535,'IS E'!$A$8:$A$535,'SCH C-2.2 F'!$B52)*1</f>
        <v>11529.169999999996</v>
      </c>
      <c r="P52" s="418">
        <f t="shared" si="3"/>
        <v>161875.86999999997</v>
      </c>
    </row>
    <row r="53" spans="1:16" x14ac:dyDescent="0.2">
      <c r="A53" s="375">
        <f t="shared" si="4"/>
        <v>43</v>
      </c>
      <c r="B53" s="375">
        <v>547</v>
      </c>
      <c r="C53" s="81" t="s">
        <v>40</v>
      </c>
      <c r="D53" s="415">
        <f>SUMIFS('IS E'!T$8:T$535,'IS E'!$A$8:$A$535,'SCH C-2.2 F'!$B53)*1</f>
        <v>6177513.282245351</v>
      </c>
      <c r="E53" s="415">
        <f>SUMIFS('IS E'!U$8:U$535,'IS E'!$A$8:$A$535,'SCH C-2.2 F'!$B53)*1</f>
        <v>4731112.6200280599</v>
      </c>
      <c r="F53" s="415">
        <f>SUMIFS('IS E'!V$8:V$535,'IS E'!$A$8:$A$535,'SCH C-2.2 F'!$B53)*1</f>
        <v>6177387.6547267949</v>
      </c>
      <c r="G53" s="415">
        <f>SUMIFS('IS E'!W$8:W$535,'IS E'!$A$8:$A$535,'SCH C-2.2 F'!$B53)*1</f>
        <v>5662985.3790326659</v>
      </c>
      <c r="H53" s="415">
        <f>SUMIFS('IS E'!X$8:X$535,'IS E'!$A$8:$A$535,'SCH C-2.2 F'!$B53)*1</f>
        <v>4548859.9362670882</v>
      </c>
      <c r="I53" s="415">
        <f>SUMIFS('IS E'!Y$8:Y$535,'IS E'!$A$8:$A$535,'SCH C-2.2 F'!$B53)*1</f>
        <v>4168856.1590326657</v>
      </c>
      <c r="J53" s="415">
        <f>SUMIFS('IS E'!Z$8:Z$535,'IS E'!$A$8:$A$535,'SCH C-2.2 F'!$B53)*1</f>
        <v>5754083.9792670878</v>
      </c>
      <c r="K53" s="415">
        <f>SUMIFS('IS E'!AA$8:AA$535,'IS E'!$A$8:$A$535,'SCH C-2.2 F'!$B53)*1</f>
        <v>5533411.3312670877</v>
      </c>
      <c r="L53" s="415">
        <f>SUMIFS('IS E'!AB$8:AB$535,'IS E'!$A$8:$A$535,'SCH C-2.2 F'!$B53)*1</f>
        <v>4282379.8810326662</v>
      </c>
      <c r="M53" s="415">
        <f>SUMIFS('IS E'!AC$8:AC$535,'IS E'!$A$8:$A$535,'SCH C-2.2 F'!$B53)*1</f>
        <v>4225055.8322670888</v>
      </c>
      <c r="N53" s="415">
        <f>SUMIFS('IS E'!AD$8:AD$535,'IS E'!$A$8:$A$535,'SCH C-2.2 F'!$B53)*1</f>
        <v>5320178.9759291559</v>
      </c>
      <c r="O53" s="415">
        <f>SUMIFS('IS E'!AE$8:AE$535,'IS E'!$A$8:$A$535,'SCH C-2.2 F'!$B53)*1</f>
        <v>4903988.2852453496</v>
      </c>
      <c r="P53" s="418">
        <f t="shared" si="3"/>
        <v>61485813.316341065</v>
      </c>
    </row>
    <row r="54" spans="1:16" x14ac:dyDescent="0.2">
      <c r="A54" s="375">
        <f t="shared" si="4"/>
        <v>44</v>
      </c>
      <c r="B54" s="375">
        <v>548</v>
      </c>
      <c r="C54" s="81" t="s">
        <v>41</v>
      </c>
      <c r="D54" s="415">
        <f>SUMIFS('IS E'!T$8:T$535,'IS E'!$A$8:$A$535,'SCH C-2.2 F'!$B54)*1</f>
        <v>18319.239999999994</v>
      </c>
      <c r="E54" s="415">
        <f>SUMIFS('IS E'!U$8:U$535,'IS E'!$A$8:$A$535,'SCH C-2.2 F'!$B54)*1</f>
        <v>17596.520000000011</v>
      </c>
      <c r="F54" s="415">
        <f>SUMIFS('IS E'!V$8:V$535,'IS E'!$A$8:$A$535,'SCH C-2.2 F'!$B54)*1</f>
        <v>18733.10999999999</v>
      </c>
      <c r="G54" s="415">
        <f>SUMIFS('IS E'!W$8:W$535,'IS E'!$A$8:$A$535,'SCH C-2.2 F'!$B54)*1</f>
        <v>18556.309999999994</v>
      </c>
      <c r="H54" s="415">
        <f>SUMIFS('IS E'!X$8:X$535,'IS E'!$A$8:$A$535,'SCH C-2.2 F'!$B54)*1</f>
        <v>17052.049999999996</v>
      </c>
      <c r="I54" s="415">
        <f>SUMIFS('IS E'!Y$8:Y$535,'IS E'!$A$8:$A$535,'SCH C-2.2 F'!$B54)*1</f>
        <v>18157.969999999994</v>
      </c>
      <c r="J54" s="415">
        <f>SUMIFS('IS E'!Z$8:Z$535,'IS E'!$A$8:$A$535,'SCH C-2.2 F'!$B54)*1</f>
        <v>18396.620000000003</v>
      </c>
      <c r="K54" s="415">
        <f>SUMIFS('IS E'!AA$8:AA$535,'IS E'!$A$8:$A$535,'SCH C-2.2 F'!$B54)*1</f>
        <v>17814.500000000004</v>
      </c>
      <c r="L54" s="415">
        <f>SUMIFS('IS E'!AB$8:AB$535,'IS E'!$A$8:$A$535,'SCH C-2.2 F'!$B54)*1</f>
        <v>18759.780000000006</v>
      </c>
      <c r="M54" s="415">
        <f>SUMIFS('IS E'!AC$8:AC$535,'IS E'!$A$8:$A$535,'SCH C-2.2 F'!$B54)*1</f>
        <v>18315.819999999992</v>
      </c>
      <c r="N54" s="415">
        <f>SUMIFS('IS E'!AD$8:AD$535,'IS E'!$A$8:$A$535,'SCH C-2.2 F'!$B54)*1</f>
        <v>16435.880000000012</v>
      </c>
      <c r="O54" s="415">
        <f>SUMIFS('IS E'!AE$8:AE$535,'IS E'!$A$8:$A$535,'SCH C-2.2 F'!$B54)*1</f>
        <v>17005.930000000004</v>
      </c>
      <c r="P54" s="418">
        <f t="shared" si="3"/>
        <v>215143.72999999998</v>
      </c>
    </row>
    <row r="55" spans="1:16" x14ac:dyDescent="0.2">
      <c r="A55" s="375">
        <f t="shared" si="4"/>
        <v>45</v>
      </c>
      <c r="B55" s="375">
        <v>549</v>
      </c>
      <c r="C55" s="81" t="s">
        <v>42</v>
      </c>
      <c r="D55" s="415">
        <f>SUMIFS('IS E'!T$8:T$535,'IS E'!$A$8:$A$535,'SCH C-2.2 F'!$B55)*1</f>
        <v>151736.73000000001</v>
      </c>
      <c r="E55" s="415">
        <f>SUMIFS('IS E'!U$8:U$535,'IS E'!$A$8:$A$535,'SCH C-2.2 F'!$B55)*1</f>
        <v>149335.45999999996</v>
      </c>
      <c r="F55" s="415">
        <f>SUMIFS('IS E'!V$8:V$535,'IS E'!$A$8:$A$535,'SCH C-2.2 F'!$B55)*1</f>
        <v>161783.20999999996</v>
      </c>
      <c r="G55" s="415">
        <f>SUMIFS('IS E'!W$8:W$535,'IS E'!$A$8:$A$535,'SCH C-2.2 F'!$B55)*1</f>
        <v>138641.08000000002</v>
      </c>
      <c r="H55" s="415">
        <f>SUMIFS('IS E'!X$8:X$535,'IS E'!$A$8:$A$535,'SCH C-2.2 F'!$B55)*1</f>
        <v>158458.14999999997</v>
      </c>
      <c r="I55" s="415">
        <f>SUMIFS('IS E'!Y$8:Y$535,'IS E'!$A$8:$A$535,'SCH C-2.2 F'!$B55)*1</f>
        <v>167132.49000000005</v>
      </c>
      <c r="J55" s="415">
        <f>SUMIFS('IS E'!Z$8:Z$535,'IS E'!$A$8:$A$535,'SCH C-2.2 F'!$B55)*1</f>
        <v>175190.32999999996</v>
      </c>
      <c r="K55" s="415">
        <f>SUMIFS('IS E'!AA$8:AA$535,'IS E'!$A$8:$A$535,'SCH C-2.2 F'!$B55)*1</f>
        <v>159546.39999999997</v>
      </c>
      <c r="L55" s="415">
        <f>SUMIFS('IS E'!AB$8:AB$535,'IS E'!$A$8:$A$535,'SCH C-2.2 F'!$B55)*1</f>
        <v>175371.50999999995</v>
      </c>
      <c r="M55" s="415">
        <f>SUMIFS('IS E'!AC$8:AC$535,'IS E'!$A$8:$A$535,'SCH C-2.2 F'!$B55)*1</f>
        <v>152303.51999999996</v>
      </c>
      <c r="N55" s="415">
        <f>SUMIFS('IS E'!AD$8:AD$535,'IS E'!$A$8:$A$535,'SCH C-2.2 F'!$B55)*1</f>
        <v>147013.94999999995</v>
      </c>
      <c r="O55" s="415">
        <f>SUMIFS('IS E'!AE$8:AE$535,'IS E'!$A$8:$A$535,'SCH C-2.2 F'!$B55)*1</f>
        <v>154872.43999999994</v>
      </c>
      <c r="P55" s="418">
        <f t="shared" si="3"/>
        <v>1891385.2699999996</v>
      </c>
    </row>
    <row r="56" spans="1:16" x14ac:dyDescent="0.2">
      <c r="A56" s="375">
        <f t="shared" si="4"/>
        <v>46</v>
      </c>
      <c r="B56" s="375">
        <v>550</v>
      </c>
      <c r="C56" s="81" t="s">
        <v>24</v>
      </c>
      <c r="D56" s="415">
        <f>SUMIFS('IS E'!T$8:T$535,'IS E'!$A$8:$A$535,'SCH C-2.2 F'!$B56)*1</f>
        <v>596.42000000000007</v>
      </c>
      <c r="E56" s="415">
        <f>SUMIFS('IS E'!U$8:U$535,'IS E'!$A$8:$A$535,'SCH C-2.2 F'!$B56)*1</f>
        <v>596.42000000000007</v>
      </c>
      <c r="F56" s="415">
        <f>SUMIFS('IS E'!V$8:V$535,'IS E'!$A$8:$A$535,'SCH C-2.2 F'!$B56)*1</f>
        <v>596.42000000000007</v>
      </c>
      <c r="G56" s="415">
        <f>SUMIFS('IS E'!W$8:W$535,'IS E'!$A$8:$A$535,'SCH C-2.2 F'!$B56)*1</f>
        <v>596.42000000000007</v>
      </c>
      <c r="H56" s="415">
        <f>SUMIFS('IS E'!X$8:X$535,'IS E'!$A$8:$A$535,'SCH C-2.2 F'!$B56)*1</f>
        <v>596.42000000000007</v>
      </c>
      <c r="I56" s="415">
        <f>SUMIFS('IS E'!Y$8:Y$535,'IS E'!$A$8:$A$535,'SCH C-2.2 F'!$B56)*1</f>
        <v>596.42000000000007</v>
      </c>
      <c r="J56" s="415">
        <f>SUMIFS('IS E'!Z$8:Z$535,'IS E'!$A$8:$A$535,'SCH C-2.2 F'!$B56)*1</f>
        <v>596.42000000000007</v>
      </c>
      <c r="K56" s="415">
        <f>SUMIFS('IS E'!AA$8:AA$535,'IS E'!$A$8:$A$535,'SCH C-2.2 F'!$B56)*1</f>
        <v>596.42000000000007</v>
      </c>
      <c r="L56" s="415">
        <f>SUMIFS('IS E'!AB$8:AB$535,'IS E'!$A$8:$A$535,'SCH C-2.2 F'!$B56)*1</f>
        <v>596.42000000000007</v>
      </c>
      <c r="M56" s="415">
        <f>SUMIFS('IS E'!AC$8:AC$535,'IS E'!$A$8:$A$535,'SCH C-2.2 F'!$B56)*1</f>
        <v>596.42000000000007</v>
      </c>
      <c r="N56" s="415">
        <f>SUMIFS('IS E'!AD$8:AD$535,'IS E'!$A$8:$A$535,'SCH C-2.2 F'!$B56)*1</f>
        <v>596.42000000000007</v>
      </c>
      <c r="O56" s="415">
        <f>SUMIFS('IS E'!AE$8:AE$535,'IS E'!$A$8:$A$535,'SCH C-2.2 F'!$B56)*1</f>
        <v>596.42000000000007</v>
      </c>
      <c r="P56" s="418">
        <f t="shared" si="3"/>
        <v>7157.0400000000009</v>
      </c>
    </row>
    <row r="57" spans="1:16" x14ac:dyDescent="0.2">
      <c r="A57" s="375">
        <f t="shared" si="4"/>
        <v>47</v>
      </c>
      <c r="B57" s="375">
        <v>551</v>
      </c>
      <c r="C57" s="81" t="s">
        <v>26</v>
      </c>
      <c r="D57" s="415">
        <f>SUMIFS('IS E'!T$8:T$535,'IS E'!$A$8:$A$535,'SCH C-2.2 F'!$B57)*1</f>
        <v>19478.150000000001</v>
      </c>
      <c r="E57" s="415">
        <f>SUMIFS('IS E'!U$8:U$535,'IS E'!$A$8:$A$535,'SCH C-2.2 F'!$B57)*1</f>
        <v>18963.439999999999</v>
      </c>
      <c r="F57" s="415">
        <f>SUMIFS('IS E'!V$8:V$535,'IS E'!$A$8:$A$535,'SCH C-2.2 F'!$B57)*1</f>
        <v>20628.61</v>
      </c>
      <c r="G57" s="415">
        <f>SUMIFS('IS E'!W$8:W$535,'IS E'!$A$8:$A$535,'SCH C-2.2 F'!$B57)*1</f>
        <v>20566.41</v>
      </c>
      <c r="H57" s="415">
        <f>SUMIFS('IS E'!X$8:X$535,'IS E'!$A$8:$A$535,'SCH C-2.2 F'!$B57)*1</f>
        <v>18629.150000000001</v>
      </c>
      <c r="I57" s="415">
        <f>SUMIFS('IS E'!Y$8:Y$535,'IS E'!$A$8:$A$535,'SCH C-2.2 F'!$B57)*1</f>
        <v>18735.069999999996</v>
      </c>
      <c r="J57" s="415">
        <f>SUMIFS('IS E'!Z$8:Z$535,'IS E'!$A$8:$A$535,'SCH C-2.2 F'!$B57)*1</f>
        <v>19774.660000000003</v>
      </c>
      <c r="K57" s="415">
        <f>SUMIFS('IS E'!AA$8:AA$535,'IS E'!$A$8:$A$535,'SCH C-2.2 F'!$B57)*1</f>
        <v>19983.990000000005</v>
      </c>
      <c r="L57" s="415">
        <f>SUMIFS('IS E'!AB$8:AB$535,'IS E'!$A$8:$A$535,'SCH C-2.2 F'!$B57)*1</f>
        <v>20540.729999999996</v>
      </c>
      <c r="M57" s="415">
        <f>SUMIFS('IS E'!AC$8:AC$535,'IS E'!$A$8:$A$535,'SCH C-2.2 F'!$B57)*1</f>
        <v>19931.809999999994</v>
      </c>
      <c r="N57" s="415">
        <f>SUMIFS('IS E'!AD$8:AD$535,'IS E'!$A$8:$A$535,'SCH C-2.2 F'!$B57)*1</f>
        <v>17619.729999999996</v>
      </c>
      <c r="O57" s="415">
        <f>SUMIFS('IS E'!AE$8:AE$535,'IS E'!$A$8:$A$535,'SCH C-2.2 F'!$B57)*1</f>
        <v>17210.98</v>
      </c>
      <c r="P57" s="418">
        <f t="shared" si="3"/>
        <v>232062.72999999995</v>
      </c>
    </row>
    <row r="58" spans="1:16" x14ac:dyDescent="0.2">
      <c r="A58" s="375">
        <f t="shared" si="4"/>
        <v>48</v>
      </c>
      <c r="B58" s="375">
        <v>552</v>
      </c>
      <c r="C58" s="81" t="s">
        <v>27</v>
      </c>
      <c r="D58" s="415">
        <f>SUMIFS('IS E'!T$8:T$535,'IS E'!$A$8:$A$535,'SCH C-2.2 F'!$B58)*1</f>
        <v>24657.510000000013</v>
      </c>
      <c r="E58" s="415">
        <f>SUMIFS('IS E'!U$8:U$535,'IS E'!$A$8:$A$535,'SCH C-2.2 F'!$B58)*1</f>
        <v>24008.640000000014</v>
      </c>
      <c r="F58" s="415">
        <f>SUMIFS('IS E'!V$8:V$535,'IS E'!$A$8:$A$535,'SCH C-2.2 F'!$B58)*1</f>
        <v>25285.510000000002</v>
      </c>
      <c r="G58" s="415">
        <f>SUMIFS('IS E'!W$8:W$535,'IS E'!$A$8:$A$535,'SCH C-2.2 F'!$B58)*1</f>
        <v>24814.380000000005</v>
      </c>
      <c r="H58" s="415">
        <f>SUMIFS('IS E'!X$8:X$535,'IS E'!$A$8:$A$535,'SCH C-2.2 F'!$B58)*1</f>
        <v>23555.120000000014</v>
      </c>
      <c r="I58" s="415">
        <f>SUMIFS('IS E'!Y$8:Y$535,'IS E'!$A$8:$A$535,'SCH C-2.2 F'!$B58)*1</f>
        <v>21962.520000000008</v>
      </c>
      <c r="J58" s="415">
        <f>SUMIFS('IS E'!Z$8:Z$535,'IS E'!$A$8:$A$535,'SCH C-2.2 F'!$B58)*1</f>
        <v>21799.050000000003</v>
      </c>
      <c r="K58" s="415">
        <f>SUMIFS('IS E'!AA$8:AA$535,'IS E'!$A$8:$A$535,'SCH C-2.2 F'!$B58)*1</f>
        <v>24467.910000000018</v>
      </c>
      <c r="L58" s="415">
        <f>SUMIFS('IS E'!AB$8:AB$535,'IS E'!$A$8:$A$535,'SCH C-2.2 F'!$B58)*1</f>
        <v>27703.62000000001</v>
      </c>
      <c r="M58" s="415">
        <f>SUMIFS('IS E'!AC$8:AC$535,'IS E'!$A$8:$A$535,'SCH C-2.2 F'!$B58)*1</f>
        <v>26673.100000000006</v>
      </c>
      <c r="N58" s="415">
        <f>SUMIFS('IS E'!AD$8:AD$535,'IS E'!$A$8:$A$535,'SCH C-2.2 F'!$B58)*1</f>
        <v>25571.490000000027</v>
      </c>
      <c r="O58" s="415">
        <f>SUMIFS('IS E'!AE$8:AE$535,'IS E'!$A$8:$A$535,'SCH C-2.2 F'!$B58)*1</f>
        <v>26225.370000000006</v>
      </c>
      <c r="P58" s="418">
        <f t="shared" si="3"/>
        <v>296724.22000000009</v>
      </c>
    </row>
    <row r="59" spans="1:16" x14ac:dyDescent="0.2">
      <c r="A59" s="375">
        <f t="shared" si="4"/>
        <v>49</v>
      </c>
      <c r="B59" s="375">
        <v>553</v>
      </c>
      <c r="C59" s="81" t="s">
        <v>43</v>
      </c>
      <c r="D59" s="415">
        <f>SUMIFS('IS E'!T$8:T$535,'IS E'!$A$8:$A$535,'SCH C-2.2 F'!$B59)*1</f>
        <v>154502.49000000002</v>
      </c>
      <c r="E59" s="415">
        <f>SUMIFS('IS E'!U$8:U$535,'IS E'!$A$8:$A$535,'SCH C-2.2 F'!$B59)*1</f>
        <v>144359.22</v>
      </c>
      <c r="F59" s="415">
        <f>SUMIFS('IS E'!V$8:V$535,'IS E'!$A$8:$A$535,'SCH C-2.2 F'!$B59)*1</f>
        <v>210117.73</v>
      </c>
      <c r="G59" s="415">
        <f>SUMIFS('IS E'!W$8:W$535,'IS E'!$A$8:$A$535,'SCH C-2.2 F'!$B59)*1</f>
        <v>504456.55000000028</v>
      </c>
      <c r="H59" s="415">
        <f>SUMIFS('IS E'!X$8:X$535,'IS E'!$A$8:$A$535,'SCH C-2.2 F'!$B59)*1</f>
        <v>158884.46999999997</v>
      </c>
      <c r="I59" s="415">
        <f>SUMIFS('IS E'!Y$8:Y$535,'IS E'!$A$8:$A$535,'SCH C-2.2 F'!$B59)*1</f>
        <v>159128.96000000002</v>
      </c>
      <c r="J59" s="415">
        <f>SUMIFS('IS E'!Z$8:Z$535,'IS E'!$A$8:$A$535,'SCH C-2.2 F'!$B59)*1</f>
        <v>239621.4200000001</v>
      </c>
      <c r="K59" s="415">
        <f>SUMIFS('IS E'!AA$8:AA$535,'IS E'!$A$8:$A$535,'SCH C-2.2 F'!$B59)*1</f>
        <v>145762.51999999999</v>
      </c>
      <c r="L59" s="415">
        <f>SUMIFS('IS E'!AB$8:AB$535,'IS E'!$A$8:$A$535,'SCH C-2.2 F'!$B59)*1</f>
        <v>164200.26</v>
      </c>
      <c r="M59" s="415">
        <f>SUMIFS('IS E'!AC$8:AC$535,'IS E'!$A$8:$A$535,'SCH C-2.2 F'!$B59)*1</f>
        <v>168949.23999999996</v>
      </c>
      <c r="N59" s="415">
        <f>SUMIFS('IS E'!AD$8:AD$535,'IS E'!$A$8:$A$535,'SCH C-2.2 F'!$B59)*1</f>
        <v>350886.58000000007</v>
      </c>
      <c r="O59" s="415">
        <f>SUMIFS('IS E'!AE$8:AE$535,'IS E'!$A$8:$A$535,'SCH C-2.2 F'!$B59)*1</f>
        <v>170416.53</v>
      </c>
      <c r="P59" s="418">
        <f t="shared" si="3"/>
        <v>2571285.9700000002</v>
      </c>
    </row>
    <row r="60" spans="1:16" x14ac:dyDescent="0.2">
      <c r="A60" s="375">
        <f t="shared" si="4"/>
        <v>50</v>
      </c>
      <c r="B60" s="375">
        <v>554</v>
      </c>
      <c r="C60" s="81" t="s">
        <v>44</v>
      </c>
      <c r="D60" s="415">
        <f>SUMIFS('IS E'!T$8:T$535,'IS E'!$A$8:$A$535,'SCH C-2.2 F'!$B60)*1</f>
        <v>70652.359999999957</v>
      </c>
      <c r="E60" s="415">
        <f>SUMIFS('IS E'!U$8:U$535,'IS E'!$A$8:$A$535,'SCH C-2.2 F'!$B60)*1</f>
        <v>65705.300000000047</v>
      </c>
      <c r="F60" s="415">
        <f>SUMIFS('IS E'!V$8:V$535,'IS E'!$A$8:$A$535,'SCH C-2.2 F'!$B60)*1</f>
        <v>78107.67</v>
      </c>
      <c r="G60" s="415">
        <f>SUMIFS('IS E'!W$8:W$535,'IS E'!$A$8:$A$535,'SCH C-2.2 F'!$B60)*1</f>
        <v>1115854.9200000009</v>
      </c>
      <c r="H60" s="415">
        <f>SUMIFS('IS E'!X$8:X$535,'IS E'!$A$8:$A$535,'SCH C-2.2 F'!$B60)*1</f>
        <v>94842.669999999795</v>
      </c>
      <c r="I60" s="415">
        <f>SUMIFS('IS E'!Y$8:Y$535,'IS E'!$A$8:$A$535,'SCH C-2.2 F'!$B60)*1</f>
        <v>91849.659999999785</v>
      </c>
      <c r="J60" s="415">
        <f>SUMIFS('IS E'!Z$8:Z$535,'IS E'!$A$8:$A$535,'SCH C-2.2 F'!$B60)*1</f>
        <v>71201.31</v>
      </c>
      <c r="K60" s="415">
        <f>SUMIFS('IS E'!AA$8:AA$535,'IS E'!$A$8:$A$535,'SCH C-2.2 F'!$B60)*1</f>
        <v>71670.66</v>
      </c>
      <c r="L60" s="415">
        <f>SUMIFS('IS E'!AB$8:AB$535,'IS E'!$A$8:$A$535,'SCH C-2.2 F'!$B60)*1</f>
        <v>112248.02999999978</v>
      </c>
      <c r="M60" s="415">
        <f>SUMIFS('IS E'!AC$8:AC$535,'IS E'!$A$8:$A$535,'SCH C-2.2 F'!$B60)*1</f>
        <v>60508.760000000024</v>
      </c>
      <c r="N60" s="415">
        <f>SUMIFS('IS E'!AD$8:AD$535,'IS E'!$A$8:$A$535,'SCH C-2.2 F'!$B60)*1</f>
        <v>63715.080000000067</v>
      </c>
      <c r="O60" s="415">
        <f>SUMIFS('IS E'!AE$8:AE$535,'IS E'!$A$8:$A$535,'SCH C-2.2 F'!$B60)*1</f>
        <v>75571.56</v>
      </c>
      <c r="P60" s="418">
        <f t="shared" si="3"/>
        <v>1971927.9800000002</v>
      </c>
    </row>
    <row r="61" spans="1:16" x14ac:dyDescent="0.2">
      <c r="A61" s="375">
        <f t="shared" si="4"/>
        <v>51</v>
      </c>
      <c r="B61" s="375">
        <v>555</v>
      </c>
      <c r="C61" s="81" t="s">
        <v>45</v>
      </c>
      <c r="D61" s="415">
        <f>SUMIFS('IS E'!T$8:T$535,'IS E'!$A$8:$A$535,'SCH C-2.2 F'!$B61)*1</f>
        <v>4790742.2670000009</v>
      </c>
      <c r="E61" s="415">
        <f>SUMIFS('IS E'!U$8:U$535,'IS E'!$A$8:$A$535,'SCH C-2.2 F'!$B61)*1</f>
        <v>4286734.0669999998</v>
      </c>
      <c r="F61" s="415">
        <f>SUMIFS('IS E'!V$8:V$535,'IS E'!$A$8:$A$535,'SCH C-2.2 F'!$B61)*1</f>
        <v>3788516.0669999998</v>
      </c>
      <c r="G61" s="415">
        <f>SUMIFS('IS E'!W$8:W$535,'IS E'!$A$8:$A$535,'SCH C-2.2 F'!$B61)*1</f>
        <v>3927795.3669999996</v>
      </c>
      <c r="H61" s="415">
        <f>SUMIFS('IS E'!X$8:X$535,'IS E'!$A$8:$A$535,'SCH C-2.2 F'!$B61)*1</f>
        <v>4153742.5604749261</v>
      </c>
      <c r="I61" s="415">
        <f>SUMIFS('IS E'!Y$8:Y$535,'IS E'!$A$8:$A$535,'SCH C-2.2 F'!$B61)*1</f>
        <v>5129245.9669999983</v>
      </c>
      <c r="J61" s="415">
        <f>SUMIFS('IS E'!Z$8:Z$535,'IS E'!$A$8:$A$535,'SCH C-2.2 F'!$B61)*1</f>
        <v>5948222.8669999996</v>
      </c>
      <c r="K61" s="415">
        <f>SUMIFS('IS E'!AA$8:AA$535,'IS E'!$A$8:$A$535,'SCH C-2.2 F'!$B61)*1</f>
        <v>5651070.9670000002</v>
      </c>
      <c r="L61" s="415">
        <f>SUMIFS('IS E'!AB$8:AB$535,'IS E'!$A$8:$A$535,'SCH C-2.2 F'!$B61)*1</f>
        <v>4387538.7669999991</v>
      </c>
      <c r="M61" s="415">
        <f>SUMIFS('IS E'!AC$8:AC$535,'IS E'!$A$8:$A$535,'SCH C-2.2 F'!$B61)*1</f>
        <v>4345770.1670000004</v>
      </c>
      <c r="N61" s="415">
        <f>SUMIFS('IS E'!AD$8:AD$535,'IS E'!$A$8:$A$535,'SCH C-2.2 F'!$B61)*1</f>
        <v>4169192.3670000001</v>
      </c>
      <c r="O61" s="415">
        <f>SUMIFS('IS E'!AE$8:AE$535,'IS E'!$A$8:$A$535,'SCH C-2.2 F'!$B61)*1</f>
        <v>4816888.4670000002</v>
      </c>
      <c r="P61" s="418">
        <f t="shared" si="3"/>
        <v>55395459.897474922</v>
      </c>
    </row>
    <row r="62" spans="1:16" x14ac:dyDescent="0.2">
      <c r="A62" s="375">
        <f t="shared" si="4"/>
        <v>52</v>
      </c>
      <c r="B62" s="375">
        <v>556</v>
      </c>
      <c r="C62" s="81" t="s">
        <v>46</v>
      </c>
      <c r="D62" s="415">
        <f>SUMIFS('IS E'!T$8:T$535,'IS E'!$A$8:$A$535,'SCH C-2.2 F'!$B62)*1</f>
        <v>152143.36000000002</v>
      </c>
      <c r="E62" s="415">
        <f>SUMIFS('IS E'!U$8:U$535,'IS E'!$A$8:$A$535,'SCH C-2.2 F'!$B62)*1</f>
        <v>145859.27000000002</v>
      </c>
      <c r="F62" s="415">
        <f>SUMIFS('IS E'!V$8:V$535,'IS E'!$A$8:$A$535,'SCH C-2.2 F'!$B62)*1</f>
        <v>154770.39000000001</v>
      </c>
      <c r="G62" s="415">
        <f>SUMIFS('IS E'!W$8:W$535,'IS E'!$A$8:$A$535,'SCH C-2.2 F'!$B62)*1</f>
        <v>156262.54</v>
      </c>
      <c r="H62" s="415">
        <f>SUMIFS('IS E'!X$8:X$535,'IS E'!$A$8:$A$535,'SCH C-2.2 F'!$B62)*1</f>
        <v>139388.22999999998</v>
      </c>
      <c r="I62" s="415">
        <f>SUMIFS('IS E'!Y$8:Y$535,'IS E'!$A$8:$A$535,'SCH C-2.2 F'!$B62)*1</f>
        <v>146623.74</v>
      </c>
      <c r="J62" s="415">
        <f>SUMIFS('IS E'!Z$8:Z$535,'IS E'!$A$8:$A$535,'SCH C-2.2 F'!$B62)*1</f>
        <v>148339.6</v>
      </c>
      <c r="K62" s="415">
        <f>SUMIFS('IS E'!AA$8:AA$535,'IS E'!$A$8:$A$535,'SCH C-2.2 F'!$B62)*1</f>
        <v>144700.84</v>
      </c>
      <c r="L62" s="415">
        <f>SUMIFS('IS E'!AB$8:AB$535,'IS E'!$A$8:$A$535,'SCH C-2.2 F'!$B62)*1</f>
        <v>152941.01</v>
      </c>
      <c r="M62" s="415">
        <f>SUMIFS('IS E'!AC$8:AC$535,'IS E'!$A$8:$A$535,'SCH C-2.2 F'!$B62)*1</f>
        <v>149967.87</v>
      </c>
      <c r="N62" s="415">
        <f>SUMIFS('IS E'!AD$8:AD$535,'IS E'!$A$8:$A$535,'SCH C-2.2 F'!$B62)*1</f>
        <v>127799.98000000001</v>
      </c>
      <c r="O62" s="415">
        <f>SUMIFS('IS E'!AE$8:AE$535,'IS E'!$A$8:$A$535,'SCH C-2.2 F'!$B62)*1</f>
        <v>128973.45000000001</v>
      </c>
      <c r="P62" s="418">
        <f t="shared" si="3"/>
        <v>1747770.28</v>
      </c>
    </row>
    <row r="63" spans="1:16" x14ac:dyDescent="0.2">
      <c r="A63" s="375">
        <f t="shared" si="4"/>
        <v>53</v>
      </c>
      <c r="B63" s="375">
        <v>557</v>
      </c>
      <c r="C63" s="81" t="s">
        <v>47</v>
      </c>
      <c r="D63" s="415">
        <f>SUMIFS('IS E'!T$8:T$535,'IS E'!$A$8:$A$535,'SCH C-2.2 F'!$B63)*1</f>
        <v>38561.81</v>
      </c>
      <c r="E63" s="415">
        <f>SUMIFS('IS E'!U$8:U$535,'IS E'!$A$8:$A$535,'SCH C-2.2 F'!$B63)*1</f>
        <v>33076.81</v>
      </c>
      <c r="F63" s="415">
        <f>SUMIFS('IS E'!V$8:V$535,'IS E'!$A$8:$A$535,'SCH C-2.2 F'!$B63)*1</f>
        <v>13731.81</v>
      </c>
      <c r="G63" s="415">
        <f>SUMIFS('IS E'!W$8:W$535,'IS E'!$A$8:$A$535,'SCH C-2.2 F'!$B63)*1</f>
        <v>12404.81</v>
      </c>
      <c r="H63" s="415">
        <f>SUMIFS('IS E'!X$8:X$535,'IS E'!$A$8:$A$535,'SCH C-2.2 F'!$B63)*1</f>
        <v>18533.809999999998</v>
      </c>
      <c r="I63" s="415">
        <f>SUMIFS('IS E'!Y$8:Y$535,'IS E'!$A$8:$A$535,'SCH C-2.2 F'!$B63)*1</f>
        <v>19854.809999999998</v>
      </c>
      <c r="J63" s="415">
        <f>SUMIFS('IS E'!Z$8:Z$535,'IS E'!$A$8:$A$535,'SCH C-2.2 F'!$B63)*1</f>
        <v>15527.81</v>
      </c>
      <c r="K63" s="415">
        <f>SUMIFS('IS E'!AA$8:AA$535,'IS E'!$A$8:$A$535,'SCH C-2.2 F'!$B63)*1</f>
        <v>11195.81</v>
      </c>
      <c r="L63" s="415">
        <f>SUMIFS('IS E'!AB$8:AB$535,'IS E'!$A$8:$A$535,'SCH C-2.2 F'!$B63)*1</f>
        <v>26597.809999999998</v>
      </c>
      <c r="M63" s="415">
        <f>SUMIFS('IS E'!AC$8:AC$535,'IS E'!$A$8:$A$535,'SCH C-2.2 F'!$B63)*1</f>
        <v>34267.81</v>
      </c>
      <c r="N63" s="415">
        <f>SUMIFS('IS E'!AD$8:AD$535,'IS E'!$A$8:$A$535,'SCH C-2.2 F'!$B63)*1</f>
        <v>37160.81</v>
      </c>
      <c r="O63" s="415">
        <f>SUMIFS('IS E'!AE$8:AE$535,'IS E'!$A$8:$A$535,'SCH C-2.2 F'!$B63)*1</f>
        <v>42554.81</v>
      </c>
      <c r="P63" s="418">
        <f t="shared" si="3"/>
        <v>303468.71999999997</v>
      </c>
    </row>
    <row r="64" spans="1:16" x14ac:dyDescent="0.2">
      <c r="A64" s="375">
        <f t="shared" si="4"/>
        <v>54</v>
      </c>
      <c r="B64" s="420">
        <v>558.1</v>
      </c>
      <c r="C64" s="5" t="s">
        <v>1458</v>
      </c>
      <c r="D64" s="415">
        <f>SUMIFS('IS E'!T$8:T$535,'IS E'!$A$8:$A$535,'SCH C-2.2 F'!$B64)*1</f>
        <v>794.32999999999993</v>
      </c>
      <c r="E64" s="415">
        <f>SUMIFS('IS E'!U$8:U$535,'IS E'!$A$8:$A$535,'SCH C-2.2 F'!$B64)*1</f>
        <v>757.47</v>
      </c>
      <c r="F64" s="415">
        <f>SUMIFS('IS E'!V$8:V$535,'IS E'!$A$8:$A$535,'SCH C-2.2 F'!$B64)*1</f>
        <v>810.2399999999999</v>
      </c>
      <c r="G64" s="415">
        <f>SUMIFS('IS E'!W$8:W$535,'IS E'!$A$8:$A$535,'SCH C-2.2 F'!$B64)*1</f>
        <v>804.93</v>
      </c>
      <c r="H64" s="415">
        <f>SUMIFS('IS E'!X$8:X$535,'IS E'!$A$8:$A$535,'SCH C-2.2 F'!$B64)*1</f>
        <v>729.11</v>
      </c>
      <c r="I64" s="415">
        <f>SUMIFS('IS E'!Y$8:Y$535,'IS E'!$A$8:$A$535,'SCH C-2.2 F'!$B64)*1</f>
        <v>779.54</v>
      </c>
      <c r="J64" s="415">
        <f>SUMIFS('IS E'!Z$8:Z$535,'IS E'!$A$8:$A$535,'SCH C-2.2 F'!$B64)*1</f>
        <v>794.58</v>
      </c>
      <c r="K64" s="415">
        <f>SUMIFS('IS E'!AA$8:AA$535,'IS E'!$A$8:$A$535,'SCH C-2.2 F'!$B64)*1</f>
        <v>765.53</v>
      </c>
      <c r="L64" s="415">
        <f>SUMIFS('IS E'!AB$8:AB$535,'IS E'!$A$8:$A$535,'SCH C-2.2 F'!$B64)*1</f>
        <v>810.87999999999988</v>
      </c>
      <c r="M64" s="415">
        <f>SUMIFS('IS E'!AC$8:AC$535,'IS E'!$A$8:$A$535,'SCH C-2.2 F'!$B64)*1</f>
        <v>790.18000000000006</v>
      </c>
      <c r="N64" s="415">
        <f>SUMIFS('IS E'!AD$8:AD$535,'IS E'!$A$8:$A$535,'SCH C-2.2 F'!$B64)*1</f>
        <v>691.99</v>
      </c>
      <c r="O64" s="415">
        <f>SUMIFS('IS E'!AE$8:AE$535,'IS E'!$A$8:$A$535,'SCH C-2.2 F'!$B64)*1</f>
        <v>709.02</v>
      </c>
      <c r="P64" s="418">
        <f>SUM(D64:O64)</f>
        <v>9237.8000000000011</v>
      </c>
    </row>
    <row r="65" spans="1:16384" x14ac:dyDescent="0.2">
      <c r="A65" s="375">
        <f t="shared" si="4"/>
        <v>55</v>
      </c>
      <c r="B65" s="21">
        <v>558.11</v>
      </c>
      <c r="C65" s="5" t="s">
        <v>1461</v>
      </c>
      <c r="D65" s="415">
        <f>SUMIFS('IS E'!T$8:T$535,'IS E'!$A$8:$A$535,'SCH C-2.2 F'!$B65)*1</f>
        <v>4524.92</v>
      </c>
      <c r="E65" s="415">
        <f>SUMIFS('IS E'!U$8:U$535,'IS E'!$A$8:$A$535,'SCH C-2.2 F'!$B65)*1</f>
        <v>4401.4400000000005</v>
      </c>
      <c r="F65" s="415">
        <f>SUMIFS('IS E'!V$8:V$535,'IS E'!$A$8:$A$535,'SCH C-2.2 F'!$B65)*1</f>
        <v>4539.8300000000008</v>
      </c>
      <c r="G65" s="415">
        <f>SUMIFS('IS E'!W$8:W$535,'IS E'!$A$8:$A$535,'SCH C-2.2 F'!$B65)*1</f>
        <v>5021.62</v>
      </c>
      <c r="H65" s="415">
        <f>SUMIFS('IS E'!X$8:X$535,'IS E'!$A$8:$A$535,'SCH C-2.2 F'!$B65)*1</f>
        <v>4192.6699999999992</v>
      </c>
      <c r="I65" s="415">
        <f>SUMIFS('IS E'!Y$8:Y$535,'IS E'!$A$8:$A$535,'SCH C-2.2 F'!$B65)*1</f>
        <v>4496.6099999999997</v>
      </c>
      <c r="J65" s="415">
        <f>SUMIFS('IS E'!Z$8:Z$535,'IS E'!$A$8:$A$535,'SCH C-2.2 F'!$B65)*1</f>
        <v>18373.230000000003</v>
      </c>
      <c r="K65" s="415">
        <f>SUMIFS('IS E'!AA$8:AA$535,'IS E'!$A$8:$A$535,'SCH C-2.2 F'!$B65)*1</f>
        <v>18207.25</v>
      </c>
      <c r="L65" s="415">
        <f>SUMIFS('IS E'!AB$8:AB$535,'IS E'!$A$8:$A$535,'SCH C-2.2 F'!$B65)*1</f>
        <v>18406.949999999997</v>
      </c>
      <c r="M65" s="415">
        <f>SUMIFS('IS E'!AC$8:AC$535,'IS E'!$A$8:$A$535,'SCH C-2.2 F'!$B65)*1</f>
        <v>18454.210000000003</v>
      </c>
      <c r="N65" s="415">
        <f>SUMIFS('IS E'!AD$8:AD$535,'IS E'!$A$8:$A$535,'SCH C-2.2 F'!$B65)*1</f>
        <v>17875.770000000004</v>
      </c>
      <c r="O65" s="415">
        <f>SUMIFS('IS E'!AE$8:AE$535,'IS E'!$A$8:$A$535,'SCH C-2.2 F'!$B65)*1</f>
        <v>18036.020000000004</v>
      </c>
      <c r="P65" s="418">
        <f t="shared" ref="P65:P67" si="5">SUM(D65:O65)</f>
        <v>136530.52000000002</v>
      </c>
    </row>
    <row r="66" spans="1:16384" x14ac:dyDescent="0.2">
      <c r="A66" s="375">
        <f t="shared" si="4"/>
        <v>56</v>
      </c>
      <c r="B66" s="21">
        <v>558.70000000000005</v>
      </c>
      <c r="C66" s="5" t="s">
        <v>1459</v>
      </c>
      <c r="D66" s="415">
        <f>SUMIFS('IS E'!T$8:T$535,'IS E'!$A$8:$A$535,'SCH C-2.2 F'!$B66)*1</f>
        <v>2656.32</v>
      </c>
      <c r="E66" s="415">
        <f>SUMIFS('IS E'!U$8:U$535,'IS E'!$A$8:$A$535,'SCH C-2.2 F'!$B66)*1</f>
        <v>2656.32</v>
      </c>
      <c r="F66" s="415">
        <f>SUMIFS('IS E'!V$8:V$535,'IS E'!$A$8:$A$535,'SCH C-2.2 F'!$B66)*1</f>
        <v>2656.32</v>
      </c>
      <c r="G66" s="415">
        <f>SUMIFS('IS E'!W$8:W$535,'IS E'!$A$8:$A$535,'SCH C-2.2 F'!$B66)*1</f>
        <v>2656.32</v>
      </c>
      <c r="H66" s="415">
        <f>SUMIFS('IS E'!X$8:X$535,'IS E'!$A$8:$A$535,'SCH C-2.2 F'!$B66)*1</f>
        <v>2656.32</v>
      </c>
      <c r="I66" s="415">
        <f>SUMIFS('IS E'!Y$8:Y$535,'IS E'!$A$8:$A$535,'SCH C-2.2 F'!$B66)*1</f>
        <v>2656.32</v>
      </c>
      <c r="J66" s="415">
        <f>SUMIFS('IS E'!Z$8:Z$535,'IS E'!$A$8:$A$535,'SCH C-2.2 F'!$B66)*1</f>
        <v>44281.32</v>
      </c>
      <c r="K66" s="415">
        <f>SUMIFS('IS E'!AA$8:AA$535,'IS E'!$A$8:$A$535,'SCH C-2.2 F'!$B66)*1</f>
        <v>44281.32</v>
      </c>
      <c r="L66" s="415">
        <f>SUMIFS('IS E'!AB$8:AB$535,'IS E'!$A$8:$A$535,'SCH C-2.2 F'!$B66)*1</f>
        <v>44281.32</v>
      </c>
      <c r="M66" s="415">
        <f>SUMIFS('IS E'!AC$8:AC$535,'IS E'!$A$8:$A$535,'SCH C-2.2 F'!$B66)*1</f>
        <v>44281.32</v>
      </c>
      <c r="N66" s="415">
        <f>SUMIFS('IS E'!AD$8:AD$535,'IS E'!$A$8:$A$535,'SCH C-2.2 F'!$B66)*1</f>
        <v>44281.32</v>
      </c>
      <c r="O66" s="415">
        <f>SUMIFS('IS E'!AE$8:AE$535,'IS E'!$A$8:$A$535,'SCH C-2.2 F'!$B66)*1</f>
        <v>44281.32</v>
      </c>
      <c r="P66" s="418">
        <f t="shared" si="5"/>
        <v>281625.84000000003</v>
      </c>
    </row>
    <row r="67" spans="1:16384" x14ac:dyDescent="0.2">
      <c r="A67" s="375">
        <f t="shared" si="4"/>
        <v>57</v>
      </c>
      <c r="B67" s="21">
        <v>558.9</v>
      </c>
      <c r="C67" s="5" t="s">
        <v>1460</v>
      </c>
      <c r="D67" s="415">
        <f>SUMIFS('IS E'!T$8:T$535,'IS E'!$A$8:$A$535,'SCH C-2.2 F'!$B67)*1</f>
        <v>0</v>
      </c>
      <c r="E67" s="415">
        <f>SUMIFS('IS E'!U$8:U$535,'IS E'!$A$8:$A$535,'SCH C-2.2 F'!$B67)*1</f>
        <v>0</v>
      </c>
      <c r="F67" s="415">
        <f>SUMIFS('IS E'!V$8:V$535,'IS E'!$A$8:$A$535,'SCH C-2.2 F'!$B67)*1</f>
        <v>0</v>
      </c>
      <c r="G67" s="415">
        <f>SUMIFS('IS E'!W$8:W$535,'IS E'!$A$8:$A$535,'SCH C-2.2 F'!$B67)*1</f>
        <v>0</v>
      </c>
      <c r="H67" s="415">
        <f>SUMIFS('IS E'!X$8:X$535,'IS E'!$A$8:$A$535,'SCH C-2.2 F'!$B67)*1</f>
        <v>0</v>
      </c>
      <c r="I67" s="415">
        <f>SUMIFS('IS E'!Y$8:Y$535,'IS E'!$A$8:$A$535,'SCH C-2.2 F'!$B67)*1</f>
        <v>0</v>
      </c>
      <c r="J67" s="415">
        <f>SUMIFS('IS E'!Z$8:Z$535,'IS E'!$A$8:$A$535,'SCH C-2.2 F'!$B67)*1</f>
        <v>0</v>
      </c>
      <c r="K67" s="415">
        <f>SUMIFS('IS E'!AA$8:AA$535,'IS E'!$A$8:$A$535,'SCH C-2.2 F'!$B67)*1</f>
        <v>0</v>
      </c>
      <c r="L67" s="415">
        <f>SUMIFS('IS E'!AB$8:AB$535,'IS E'!$A$8:$A$535,'SCH C-2.2 F'!$B67)*1</f>
        <v>0</v>
      </c>
      <c r="M67" s="415">
        <f>SUMIFS('IS E'!AC$8:AC$535,'IS E'!$A$8:$A$535,'SCH C-2.2 F'!$B67)*1</f>
        <v>0</v>
      </c>
      <c r="N67" s="415">
        <f>SUMIFS('IS E'!AD$8:AD$535,'IS E'!$A$8:$A$535,'SCH C-2.2 F'!$B67)*1</f>
        <v>0</v>
      </c>
      <c r="O67" s="415">
        <f>SUMIFS('IS E'!AE$8:AE$535,'IS E'!$A$8:$A$535,'SCH C-2.2 F'!$B67)*1</f>
        <v>0</v>
      </c>
      <c r="P67" s="418">
        <f t="shared" si="5"/>
        <v>0</v>
      </c>
    </row>
    <row r="68" spans="1:16384" x14ac:dyDescent="0.2">
      <c r="A68" s="375">
        <f t="shared" si="4"/>
        <v>58</v>
      </c>
      <c r="B68" s="375">
        <v>560</v>
      </c>
      <c r="C68" s="81" t="s">
        <v>48</v>
      </c>
      <c r="D68" s="415">
        <f>SUMIFS('IS E'!T$8:T$535,'IS E'!$A$8:$A$535,'SCH C-2.2 F'!$B68)*1</f>
        <v>94846.190000000017</v>
      </c>
      <c r="E68" s="415">
        <f>SUMIFS('IS E'!U$8:U$535,'IS E'!$A$8:$A$535,'SCH C-2.2 F'!$B68)*1</f>
        <v>90182.62</v>
      </c>
      <c r="F68" s="415">
        <f>SUMIFS('IS E'!V$8:V$535,'IS E'!$A$8:$A$535,'SCH C-2.2 F'!$B68)*1</f>
        <v>99645.38</v>
      </c>
      <c r="G68" s="415">
        <f>SUMIFS('IS E'!W$8:W$535,'IS E'!$A$8:$A$535,'SCH C-2.2 F'!$B68)*1</f>
        <v>96756.090000000026</v>
      </c>
      <c r="H68" s="415">
        <f>SUMIFS('IS E'!X$8:X$535,'IS E'!$A$8:$A$535,'SCH C-2.2 F'!$B68)*1</f>
        <v>86623.02</v>
      </c>
      <c r="I68" s="415">
        <f>SUMIFS('IS E'!Y$8:Y$535,'IS E'!$A$8:$A$535,'SCH C-2.2 F'!$B68)*1</f>
        <v>94278.52</v>
      </c>
      <c r="J68" s="415">
        <f>SUMIFS('IS E'!Z$8:Z$535,'IS E'!$A$8:$A$535,'SCH C-2.2 F'!$B68)*1</f>
        <v>93681.080000000016</v>
      </c>
      <c r="K68" s="415">
        <f>SUMIFS('IS E'!AA$8:AA$535,'IS E'!$A$8:$A$535,'SCH C-2.2 F'!$B68)*1</f>
        <v>90551.760000000024</v>
      </c>
      <c r="L68" s="415">
        <f>SUMIFS('IS E'!AB$8:AB$535,'IS E'!$A$8:$A$535,'SCH C-2.2 F'!$B68)*1</f>
        <v>100438.47000000003</v>
      </c>
      <c r="M68" s="415">
        <f>SUMIFS('IS E'!AC$8:AC$535,'IS E'!$A$8:$A$535,'SCH C-2.2 F'!$B68)*1</f>
        <v>97030.510000000024</v>
      </c>
      <c r="N68" s="415">
        <f>SUMIFS('IS E'!AD$8:AD$535,'IS E'!$A$8:$A$535,'SCH C-2.2 F'!$B68)*1</f>
        <v>86990.650000000023</v>
      </c>
      <c r="O68" s="415">
        <f>SUMIFS('IS E'!AE$8:AE$535,'IS E'!$A$8:$A$535,'SCH C-2.2 F'!$B68)*1</f>
        <v>79648.800000000003</v>
      </c>
      <c r="P68" s="418">
        <f t="shared" si="3"/>
        <v>1110673.0900000001</v>
      </c>
    </row>
    <row r="69" spans="1:16384" x14ac:dyDescent="0.2">
      <c r="A69" s="375">
        <f t="shared" si="4"/>
        <v>59</v>
      </c>
      <c r="B69" s="375">
        <v>561</v>
      </c>
      <c r="C69" s="81" t="s">
        <v>49</v>
      </c>
      <c r="D69" s="415">
        <f>SUMIFS('IS E'!T$8:T$535,'IS E'!$A$8:$A$535,'SCH C-2.2 F'!$B69)*1</f>
        <v>220435.76</v>
      </c>
      <c r="E69" s="415">
        <f>SUMIFS('IS E'!U$8:U$535,'IS E'!$A$8:$A$535,'SCH C-2.2 F'!$B69)*1</f>
        <v>211422.46000000002</v>
      </c>
      <c r="F69" s="415">
        <f>SUMIFS('IS E'!V$8:V$535,'IS E'!$A$8:$A$535,'SCH C-2.2 F'!$B69)*1</f>
        <v>227911.47000000003</v>
      </c>
      <c r="G69" s="415">
        <f>SUMIFS('IS E'!W$8:W$535,'IS E'!$A$8:$A$535,'SCH C-2.2 F'!$B69)*1</f>
        <v>223891.08000000002</v>
      </c>
      <c r="H69" s="415">
        <f>SUMIFS('IS E'!X$8:X$535,'IS E'!$A$8:$A$535,'SCH C-2.2 F'!$B69)*1</f>
        <v>200976.43</v>
      </c>
      <c r="I69" s="415">
        <f>SUMIFS('IS E'!Y$8:Y$535,'IS E'!$A$8:$A$535,'SCH C-2.2 F'!$B69)*1</f>
        <v>215896.35000000003</v>
      </c>
      <c r="J69" s="415">
        <f>SUMIFS('IS E'!Z$8:Z$535,'IS E'!$A$8:$A$535,'SCH C-2.2 F'!$B69)*1</f>
        <v>215696.87999999995</v>
      </c>
      <c r="K69" s="415">
        <f>SUMIFS('IS E'!AA$8:AA$535,'IS E'!$A$8:$A$535,'SCH C-2.2 F'!$B69)*1</f>
        <v>212586.46999999997</v>
      </c>
      <c r="L69" s="415">
        <f>SUMIFS('IS E'!AB$8:AB$535,'IS E'!$A$8:$A$535,'SCH C-2.2 F'!$B69)*1</f>
        <v>224164.69</v>
      </c>
      <c r="M69" s="415">
        <f>SUMIFS('IS E'!AC$8:AC$535,'IS E'!$A$8:$A$535,'SCH C-2.2 F'!$B69)*1</f>
        <v>219228.26</v>
      </c>
      <c r="N69" s="415">
        <f>SUMIFS('IS E'!AD$8:AD$535,'IS E'!$A$8:$A$535,'SCH C-2.2 F'!$B69)*1</f>
        <v>188781.06</v>
      </c>
      <c r="O69" s="415">
        <f>SUMIFS('IS E'!AE$8:AE$535,'IS E'!$A$8:$A$535,'SCH C-2.2 F'!$B69)*1</f>
        <v>191640.95</v>
      </c>
      <c r="P69" s="418">
        <f t="shared" si="3"/>
        <v>2552631.86</v>
      </c>
    </row>
    <row r="70" spans="1:16384" x14ac:dyDescent="0.2">
      <c r="A70" s="375">
        <f t="shared" si="4"/>
        <v>60</v>
      </c>
      <c r="B70" s="375">
        <v>562</v>
      </c>
      <c r="C70" s="81" t="s">
        <v>50</v>
      </c>
      <c r="D70" s="415">
        <f>SUMIFS('IS E'!T$8:T$535,'IS E'!$A$8:$A$535,'SCH C-2.2 F'!$B70)*1</f>
        <v>67787.400000000009</v>
      </c>
      <c r="E70" s="415">
        <f>SUMIFS('IS E'!U$8:U$535,'IS E'!$A$8:$A$535,'SCH C-2.2 F'!$B70)*1</f>
        <v>63356.160000000011</v>
      </c>
      <c r="F70" s="415">
        <f>SUMIFS('IS E'!V$8:V$535,'IS E'!$A$8:$A$535,'SCH C-2.2 F'!$B70)*1</f>
        <v>70348.47</v>
      </c>
      <c r="G70" s="415">
        <f>SUMIFS('IS E'!W$8:W$535,'IS E'!$A$8:$A$535,'SCH C-2.2 F'!$B70)*1</f>
        <v>69732.009999999995</v>
      </c>
      <c r="H70" s="415">
        <f>SUMIFS('IS E'!X$8:X$535,'IS E'!$A$8:$A$535,'SCH C-2.2 F'!$B70)*1</f>
        <v>59015.14</v>
      </c>
      <c r="I70" s="415">
        <f>SUMIFS('IS E'!Y$8:Y$535,'IS E'!$A$8:$A$535,'SCH C-2.2 F'!$B70)*1</f>
        <v>66536.930000000008</v>
      </c>
      <c r="J70" s="415">
        <f>SUMIFS('IS E'!Z$8:Z$535,'IS E'!$A$8:$A$535,'SCH C-2.2 F'!$B70)*1</f>
        <v>68196.910000000018</v>
      </c>
      <c r="K70" s="415">
        <f>SUMIFS('IS E'!AA$8:AA$535,'IS E'!$A$8:$A$535,'SCH C-2.2 F'!$B70)*1</f>
        <v>64930.900000000016</v>
      </c>
      <c r="L70" s="415">
        <f>SUMIFS('IS E'!AB$8:AB$535,'IS E'!$A$8:$A$535,'SCH C-2.2 F'!$B70)*1</f>
        <v>70105.14</v>
      </c>
      <c r="M70" s="415">
        <f>SUMIFS('IS E'!AC$8:AC$535,'IS E'!$A$8:$A$535,'SCH C-2.2 F'!$B70)*1</f>
        <v>68424.320000000007</v>
      </c>
      <c r="N70" s="415">
        <f>SUMIFS('IS E'!AD$8:AD$535,'IS E'!$A$8:$A$535,'SCH C-2.2 F'!$B70)*1</f>
        <v>53570.17</v>
      </c>
      <c r="O70" s="415">
        <f>SUMIFS('IS E'!AE$8:AE$535,'IS E'!$A$8:$A$535,'SCH C-2.2 F'!$B70)*1</f>
        <v>56239.250000000007</v>
      </c>
      <c r="P70" s="418">
        <f t="shared" si="3"/>
        <v>778242.80000000016</v>
      </c>
    </row>
    <row r="71" spans="1:16384" x14ac:dyDescent="0.2">
      <c r="A71" s="375">
        <f t="shared" si="4"/>
        <v>61</v>
      </c>
      <c r="B71" s="375">
        <v>563</v>
      </c>
      <c r="C71" s="81" t="s">
        <v>51</v>
      </c>
      <c r="D71" s="415">
        <f>SUMIFS('IS E'!T$8:T$535,'IS E'!$A$8:$A$535,'SCH C-2.2 F'!$B71)*1</f>
        <v>20234.140000000003</v>
      </c>
      <c r="E71" s="415">
        <f>SUMIFS('IS E'!U$8:U$535,'IS E'!$A$8:$A$535,'SCH C-2.2 F'!$B71)*1</f>
        <v>20234.140000000003</v>
      </c>
      <c r="F71" s="415">
        <f>SUMIFS('IS E'!V$8:V$535,'IS E'!$A$8:$A$535,'SCH C-2.2 F'!$B71)*1</f>
        <v>20234.140000000003</v>
      </c>
      <c r="G71" s="415">
        <f>SUMIFS('IS E'!W$8:W$535,'IS E'!$A$8:$A$535,'SCH C-2.2 F'!$B71)*1</f>
        <v>22334.140000000003</v>
      </c>
      <c r="H71" s="415">
        <f>SUMIFS('IS E'!X$8:X$535,'IS E'!$A$8:$A$535,'SCH C-2.2 F'!$B71)*1</f>
        <v>20234.140000000003</v>
      </c>
      <c r="I71" s="415">
        <f>SUMIFS('IS E'!Y$8:Y$535,'IS E'!$A$8:$A$535,'SCH C-2.2 F'!$B71)*1</f>
        <v>20234.140000000003</v>
      </c>
      <c r="J71" s="415">
        <f>SUMIFS('IS E'!Z$8:Z$535,'IS E'!$A$8:$A$535,'SCH C-2.2 F'!$B71)*1</f>
        <v>19276.840000000004</v>
      </c>
      <c r="K71" s="415">
        <f>SUMIFS('IS E'!AA$8:AA$535,'IS E'!$A$8:$A$535,'SCH C-2.2 F'!$B71)*1</f>
        <v>20234.140000000003</v>
      </c>
      <c r="L71" s="415">
        <f>SUMIFS('IS E'!AB$8:AB$535,'IS E'!$A$8:$A$535,'SCH C-2.2 F'!$B71)*1</f>
        <v>20234.140000000003</v>
      </c>
      <c r="M71" s="415">
        <f>SUMIFS('IS E'!AC$8:AC$535,'IS E'!$A$8:$A$535,'SCH C-2.2 F'!$B71)*1</f>
        <v>20234.140000000003</v>
      </c>
      <c r="N71" s="415">
        <f>SUMIFS('IS E'!AD$8:AD$535,'IS E'!$A$8:$A$535,'SCH C-2.2 F'!$B71)*1</f>
        <v>20234.140000000003</v>
      </c>
      <c r="O71" s="415">
        <f>SUMIFS('IS E'!AE$8:AE$535,'IS E'!$A$8:$A$535,'SCH C-2.2 F'!$B71)*1</f>
        <v>20234.140000000003</v>
      </c>
      <c r="P71" s="418">
        <f t="shared" si="3"/>
        <v>243952.38000000009</v>
      </c>
    </row>
    <row r="72" spans="1:16384" x14ac:dyDescent="0.2">
      <c r="A72" s="375">
        <f t="shared" si="4"/>
        <v>62</v>
      </c>
      <c r="B72" s="375">
        <v>564</v>
      </c>
      <c r="C72" s="81" t="s">
        <v>52</v>
      </c>
      <c r="D72" s="415">
        <f>SUMIFS('IS E'!T$8:T$535,'IS E'!$A$8:$A$535,'SCH C-2.2 F'!$B72)*1</f>
        <v>0</v>
      </c>
      <c r="E72" s="415">
        <f>SUMIFS('IS E'!U$8:U$535,'IS E'!$A$8:$A$535,'SCH C-2.2 F'!$B72)*1</f>
        <v>0</v>
      </c>
      <c r="F72" s="415">
        <f>SUMIFS('IS E'!V$8:V$535,'IS E'!$A$8:$A$535,'SCH C-2.2 F'!$B72)*1</f>
        <v>0</v>
      </c>
      <c r="G72" s="415">
        <f>SUMIFS('IS E'!W$8:W$535,'IS E'!$A$8:$A$535,'SCH C-2.2 F'!$B72)*1</f>
        <v>0</v>
      </c>
      <c r="H72" s="415">
        <f>SUMIFS('IS E'!X$8:X$535,'IS E'!$A$8:$A$535,'SCH C-2.2 F'!$B72)*1</f>
        <v>0</v>
      </c>
      <c r="I72" s="415">
        <f>SUMIFS('IS E'!Y$8:Y$535,'IS E'!$A$8:$A$535,'SCH C-2.2 F'!$B72)*1</f>
        <v>0</v>
      </c>
      <c r="J72" s="415">
        <f>SUMIFS('IS E'!Z$8:Z$535,'IS E'!$A$8:$A$535,'SCH C-2.2 F'!$B72)*1</f>
        <v>0</v>
      </c>
      <c r="K72" s="415">
        <f>SUMIFS('IS E'!AA$8:AA$535,'IS E'!$A$8:$A$535,'SCH C-2.2 F'!$B72)*1</f>
        <v>0</v>
      </c>
      <c r="L72" s="415">
        <f>SUMIFS('IS E'!AB$8:AB$535,'IS E'!$A$8:$A$535,'SCH C-2.2 F'!$B72)*1</f>
        <v>0</v>
      </c>
      <c r="M72" s="415">
        <f>SUMIFS('IS E'!AC$8:AC$535,'IS E'!$A$8:$A$535,'SCH C-2.2 F'!$B72)*1</f>
        <v>0</v>
      </c>
      <c r="N72" s="415">
        <f>SUMIFS('IS E'!AD$8:AD$535,'IS E'!$A$8:$A$535,'SCH C-2.2 F'!$B72)*1</f>
        <v>0</v>
      </c>
      <c r="O72" s="415">
        <f>SUMIFS('IS E'!AE$8:AE$535,'IS E'!$A$8:$A$535,'SCH C-2.2 F'!$B72)*1</f>
        <v>0</v>
      </c>
      <c r="P72" s="418">
        <f t="shared" si="3"/>
        <v>0</v>
      </c>
    </row>
    <row r="73" spans="1:16384" x14ac:dyDescent="0.2">
      <c r="A73" s="375">
        <f t="shared" si="4"/>
        <v>63</v>
      </c>
      <c r="B73" s="375">
        <v>565</v>
      </c>
      <c r="C73" s="81" t="s">
        <v>53</v>
      </c>
      <c r="D73" s="415">
        <f>SUMIFS('IS E'!T$8:T$535,'IS E'!$A$8:$A$535,'SCH C-2.2 F'!$B73)*1</f>
        <v>482097.99999999988</v>
      </c>
      <c r="E73" s="415">
        <f>SUMIFS('IS E'!U$8:U$535,'IS E'!$A$8:$A$535,'SCH C-2.2 F'!$B73)*1</f>
        <v>431472.99999999988</v>
      </c>
      <c r="F73" s="415">
        <f>SUMIFS('IS E'!V$8:V$535,'IS E'!$A$8:$A$535,'SCH C-2.2 F'!$B73)*1</f>
        <v>62442.999999999993</v>
      </c>
      <c r="G73" s="415">
        <f>SUMIFS('IS E'!W$8:W$535,'IS E'!$A$8:$A$535,'SCH C-2.2 F'!$B73)*1</f>
        <v>55788.999999999985</v>
      </c>
      <c r="H73" s="415">
        <f>SUMIFS('IS E'!X$8:X$535,'IS E'!$A$8:$A$535,'SCH C-2.2 F'!$B73)*1</f>
        <v>168129.99999999997</v>
      </c>
      <c r="I73" s="415">
        <f>SUMIFS('IS E'!Y$8:Y$535,'IS E'!$A$8:$A$535,'SCH C-2.2 F'!$B73)*1</f>
        <v>192796.99999999997</v>
      </c>
      <c r="J73" s="415">
        <f>SUMIFS('IS E'!Z$8:Z$535,'IS E'!$A$8:$A$535,'SCH C-2.2 F'!$B73)*1</f>
        <v>108128.99999999997</v>
      </c>
      <c r="K73" s="415">
        <f>SUMIFS('IS E'!AA$8:AA$535,'IS E'!$A$8:$A$535,'SCH C-2.2 F'!$B73)*1</f>
        <v>21268.999999999996</v>
      </c>
      <c r="L73" s="415">
        <f>SUMIFS('IS E'!AB$8:AB$535,'IS E'!$A$8:$A$535,'SCH C-2.2 F'!$B73)*1</f>
        <v>321029.99999999994</v>
      </c>
      <c r="M73" s="415">
        <f>SUMIFS('IS E'!AC$8:AC$535,'IS E'!$A$8:$A$535,'SCH C-2.2 F'!$B73)*1</f>
        <v>443147.99999999994</v>
      </c>
      <c r="N73" s="415">
        <f>SUMIFS('IS E'!AD$8:AD$535,'IS E'!$A$8:$A$535,'SCH C-2.2 F'!$B73)*1</f>
        <v>467456.99999999988</v>
      </c>
      <c r="O73" s="415">
        <f>SUMIFS('IS E'!AE$8:AE$535,'IS E'!$A$8:$A$535,'SCH C-2.2 F'!$B73)*1</f>
        <v>565345.99999999988</v>
      </c>
      <c r="P73" s="418">
        <f t="shared" si="3"/>
        <v>3319108.9999999995</v>
      </c>
    </row>
    <row r="74" spans="1:16384" x14ac:dyDescent="0.2">
      <c r="A74" s="375">
        <f t="shared" si="4"/>
        <v>64</v>
      </c>
      <c r="B74" s="375">
        <v>566</v>
      </c>
      <c r="C74" s="81" t="s">
        <v>54</v>
      </c>
      <c r="D74" s="415">
        <f>SUMIFS('IS E'!T$8:T$535,'IS E'!$A$8:$A$535,'SCH C-2.2 F'!$B74)*1</f>
        <v>1261815.8800000001</v>
      </c>
      <c r="E74" s="415">
        <f>SUMIFS('IS E'!U$8:U$535,'IS E'!$A$8:$A$535,'SCH C-2.2 F'!$B74)*1</f>
        <v>1116152.1900000002</v>
      </c>
      <c r="F74" s="415">
        <f>SUMIFS('IS E'!V$8:V$535,'IS E'!$A$8:$A$535,'SCH C-2.2 F'!$B74)*1</f>
        <v>1149527.4500000002</v>
      </c>
      <c r="G74" s="415">
        <f>SUMIFS('IS E'!W$8:W$535,'IS E'!$A$8:$A$535,'SCH C-2.2 F'!$B74)*1</f>
        <v>1263243.1900000002</v>
      </c>
      <c r="H74" s="415">
        <f>SUMIFS('IS E'!X$8:X$535,'IS E'!$A$8:$A$535,'SCH C-2.2 F'!$B74)*1</f>
        <v>1119155.4400000002</v>
      </c>
      <c r="I74" s="415">
        <f>SUMIFS('IS E'!Y$8:Y$535,'IS E'!$A$8:$A$535,'SCH C-2.2 F'!$B74)*1</f>
        <v>1204705.53</v>
      </c>
      <c r="J74" s="415">
        <f>SUMIFS('IS E'!Z$8:Z$535,'IS E'!$A$8:$A$535,'SCH C-2.2 F'!$B74)*1</f>
        <v>1306971.03</v>
      </c>
      <c r="K74" s="415">
        <f>SUMIFS('IS E'!AA$8:AA$535,'IS E'!$A$8:$A$535,'SCH C-2.2 F'!$B74)*1</f>
        <v>1148532.8600000001</v>
      </c>
      <c r="L74" s="415">
        <f>SUMIFS('IS E'!AB$8:AB$535,'IS E'!$A$8:$A$535,'SCH C-2.2 F'!$B74)*1</f>
        <v>1157075.69</v>
      </c>
      <c r="M74" s="415">
        <f>SUMIFS('IS E'!AC$8:AC$535,'IS E'!$A$8:$A$535,'SCH C-2.2 F'!$B74)*1</f>
        <v>1302782.45</v>
      </c>
      <c r="N74" s="415">
        <f>SUMIFS('IS E'!AD$8:AD$535,'IS E'!$A$8:$A$535,'SCH C-2.2 F'!$B74)*1</f>
        <v>1151407.22</v>
      </c>
      <c r="O74" s="415">
        <f>SUMIFS('IS E'!AE$8:AE$535,'IS E'!$A$8:$A$535,'SCH C-2.2 F'!$B74)*1</f>
        <v>1158400.5999999999</v>
      </c>
      <c r="P74" s="418">
        <f t="shared" si="3"/>
        <v>14339769.529999999</v>
      </c>
    </row>
    <row r="75" spans="1:16384" x14ac:dyDescent="0.2">
      <c r="A75" s="375">
        <f t="shared" si="4"/>
        <v>65</v>
      </c>
      <c r="B75" s="375">
        <v>567</v>
      </c>
      <c r="C75" s="81" t="s">
        <v>24</v>
      </c>
      <c r="D75" s="415">
        <f>SUMIFS('IS E'!T$8:T$535,'IS E'!$A$8:$A$535,'SCH C-2.2 F'!$B75)*1</f>
        <v>4725.32</v>
      </c>
      <c r="E75" s="415">
        <f>SUMIFS('IS E'!U$8:U$535,'IS E'!$A$8:$A$535,'SCH C-2.2 F'!$B75)*1</f>
        <v>30930.78</v>
      </c>
      <c r="F75" s="415">
        <f>SUMIFS('IS E'!V$8:V$535,'IS E'!$A$8:$A$535,'SCH C-2.2 F'!$B75)*1</f>
        <v>2918.7</v>
      </c>
      <c r="G75" s="415">
        <f>SUMIFS('IS E'!W$8:W$535,'IS E'!$A$8:$A$535,'SCH C-2.2 F'!$B75)*1</f>
        <v>4483.8100000000004</v>
      </c>
      <c r="H75" s="415">
        <f>SUMIFS('IS E'!X$8:X$535,'IS E'!$A$8:$A$535,'SCH C-2.2 F'!$B75)*1</f>
        <v>2573.6800000000003</v>
      </c>
      <c r="I75" s="415">
        <f>SUMIFS('IS E'!Y$8:Y$535,'IS E'!$A$8:$A$535,'SCH C-2.2 F'!$B75)*1</f>
        <v>3975.7</v>
      </c>
      <c r="J75" s="415">
        <f>SUMIFS('IS E'!Z$8:Z$535,'IS E'!$A$8:$A$535,'SCH C-2.2 F'!$B75)*1</f>
        <v>15577.61</v>
      </c>
      <c r="K75" s="415">
        <f>SUMIFS('IS E'!AA$8:AA$535,'IS E'!$A$8:$A$535,'SCH C-2.2 F'!$B75)*1</f>
        <v>21146.989999999998</v>
      </c>
      <c r="L75" s="415">
        <f>SUMIFS('IS E'!AB$8:AB$535,'IS E'!$A$8:$A$535,'SCH C-2.2 F'!$B75)*1</f>
        <v>1478</v>
      </c>
      <c r="M75" s="415">
        <f>SUMIFS('IS E'!AC$8:AC$535,'IS E'!$A$8:$A$535,'SCH C-2.2 F'!$B75)*1</f>
        <v>1863.79</v>
      </c>
      <c r="N75" s="415">
        <f>SUMIFS('IS E'!AD$8:AD$535,'IS E'!$A$8:$A$535,'SCH C-2.2 F'!$B75)*1</f>
        <v>6687.7199999999993</v>
      </c>
      <c r="O75" s="415">
        <f>SUMIFS('IS E'!AE$8:AE$535,'IS E'!$A$8:$A$535,'SCH C-2.2 F'!$B75)*1</f>
        <v>1995.52</v>
      </c>
      <c r="P75" s="418">
        <f t="shared" si="3"/>
        <v>98357.62</v>
      </c>
    </row>
    <row r="76" spans="1:16384" x14ac:dyDescent="0.2">
      <c r="A76" s="629" t="str">
        <f>A1</f>
        <v>LOUISVILLE GAS AND ELECTRIC COMPANY</v>
      </c>
      <c r="B76" s="629"/>
      <c r="C76" s="629"/>
      <c r="D76" s="629"/>
      <c r="E76" s="629"/>
      <c r="F76" s="629"/>
      <c r="G76" s="629"/>
      <c r="H76" s="629"/>
      <c r="I76" s="629"/>
      <c r="J76" s="629"/>
      <c r="K76" s="629"/>
      <c r="L76" s="629"/>
      <c r="M76" s="629"/>
      <c r="N76" s="629"/>
      <c r="O76" s="629"/>
      <c r="P76" s="629"/>
      <c r="Q76" s="629"/>
      <c r="R76" s="629"/>
      <c r="S76" s="629"/>
      <c r="T76" s="629"/>
      <c r="U76" s="629"/>
      <c r="V76" s="629"/>
      <c r="W76" s="629"/>
      <c r="X76" s="629"/>
      <c r="Y76" s="629"/>
      <c r="Z76" s="629"/>
      <c r="AA76" s="629"/>
      <c r="AB76" s="629"/>
      <c r="AC76" s="629"/>
      <c r="AD76" s="629"/>
      <c r="AE76" s="629"/>
      <c r="AF76" s="629"/>
      <c r="AG76" s="629"/>
      <c r="AH76" s="629"/>
      <c r="AI76" s="629"/>
      <c r="AJ76" s="629"/>
      <c r="AK76" s="629"/>
      <c r="AL76" s="629"/>
      <c r="AM76" s="629"/>
      <c r="AN76" s="629"/>
      <c r="AO76" s="629"/>
      <c r="AP76" s="629"/>
      <c r="AQ76" s="629"/>
      <c r="AR76" s="629"/>
      <c r="AS76" s="629"/>
      <c r="AT76" s="629"/>
      <c r="AU76" s="629"/>
      <c r="AV76" s="629"/>
      <c r="AW76" s="629"/>
      <c r="AX76" s="629"/>
      <c r="AY76" s="629"/>
      <c r="AZ76" s="629"/>
      <c r="BA76" s="629"/>
      <c r="BB76" s="629"/>
      <c r="BC76" s="629"/>
      <c r="BD76" s="629"/>
      <c r="BE76" s="629"/>
      <c r="BF76" s="629"/>
      <c r="BG76" s="629"/>
      <c r="BH76" s="629"/>
      <c r="BI76" s="629"/>
      <c r="BJ76" s="629"/>
      <c r="BK76" s="629"/>
      <c r="BL76" s="629"/>
      <c r="BM76" s="629"/>
      <c r="BN76" s="629"/>
      <c r="BO76" s="629"/>
      <c r="BP76" s="629"/>
      <c r="BQ76" s="629"/>
      <c r="BR76" s="629"/>
      <c r="BS76" s="629"/>
      <c r="BT76" s="629"/>
      <c r="BU76" s="629"/>
      <c r="BV76" s="629"/>
      <c r="BW76" s="629"/>
      <c r="BX76" s="629"/>
      <c r="BY76" s="629"/>
      <c r="BZ76" s="629"/>
      <c r="CA76" s="629"/>
      <c r="CB76" s="629"/>
      <c r="CC76" s="629"/>
      <c r="CD76" s="629"/>
      <c r="CE76" s="629"/>
      <c r="CF76" s="629"/>
      <c r="CG76" s="629"/>
      <c r="CH76" s="629"/>
      <c r="CI76" s="629"/>
      <c r="CJ76" s="629"/>
      <c r="CK76" s="629"/>
      <c r="CL76" s="629"/>
      <c r="CM76" s="629"/>
      <c r="CN76" s="629"/>
      <c r="CO76" s="629"/>
      <c r="CP76" s="629"/>
      <c r="CQ76" s="629"/>
      <c r="CR76" s="629"/>
      <c r="CS76" s="629"/>
      <c r="CT76" s="629"/>
      <c r="CU76" s="629"/>
      <c r="CV76" s="629"/>
      <c r="CW76" s="629"/>
      <c r="CX76" s="629"/>
      <c r="CY76" s="629"/>
      <c r="CZ76" s="629"/>
      <c r="DA76" s="629"/>
      <c r="DB76" s="629"/>
      <c r="DC76" s="629"/>
      <c r="DD76" s="629"/>
      <c r="DE76" s="629"/>
      <c r="DF76" s="629"/>
      <c r="DG76" s="629"/>
      <c r="DH76" s="629"/>
      <c r="DI76" s="629"/>
      <c r="DJ76" s="629"/>
      <c r="DK76" s="629"/>
      <c r="DL76" s="629"/>
      <c r="DM76" s="629"/>
      <c r="DN76" s="629"/>
      <c r="DO76" s="629"/>
      <c r="DP76" s="629"/>
      <c r="DQ76" s="629"/>
      <c r="DR76" s="629"/>
      <c r="DS76" s="629"/>
      <c r="DT76" s="629"/>
      <c r="DU76" s="629"/>
      <c r="DV76" s="629"/>
      <c r="DW76" s="629"/>
      <c r="DX76" s="629"/>
      <c r="DY76" s="629"/>
      <c r="DZ76" s="629"/>
      <c r="EA76" s="629"/>
      <c r="EB76" s="629"/>
      <c r="EC76" s="629"/>
      <c r="ED76" s="629"/>
      <c r="EE76" s="629"/>
      <c r="EF76" s="629"/>
      <c r="EG76" s="629"/>
      <c r="EH76" s="629"/>
      <c r="EI76" s="629"/>
      <c r="EJ76" s="629"/>
      <c r="EK76" s="629"/>
      <c r="EL76" s="629"/>
      <c r="EM76" s="629"/>
      <c r="EN76" s="629"/>
      <c r="EO76" s="629"/>
      <c r="EP76" s="629"/>
      <c r="EQ76" s="629"/>
      <c r="ER76" s="629"/>
      <c r="ES76" s="629"/>
      <c r="ET76" s="629"/>
      <c r="EU76" s="629"/>
      <c r="EV76" s="629"/>
      <c r="EW76" s="629"/>
      <c r="EX76" s="629"/>
      <c r="EY76" s="629"/>
      <c r="EZ76" s="629"/>
      <c r="FA76" s="629"/>
      <c r="FB76" s="629"/>
      <c r="FC76" s="629"/>
      <c r="FD76" s="629"/>
      <c r="FE76" s="629"/>
      <c r="FF76" s="629"/>
      <c r="FG76" s="629"/>
      <c r="FH76" s="629"/>
      <c r="FI76" s="629"/>
      <c r="FJ76" s="629"/>
      <c r="FK76" s="629"/>
      <c r="FL76" s="629"/>
      <c r="FM76" s="629"/>
      <c r="FN76" s="629"/>
      <c r="FO76" s="629"/>
      <c r="FP76" s="629"/>
      <c r="FQ76" s="629"/>
      <c r="FR76" s="629"/>
      <c r="FS76" s="629"/>
      <c r="FT76" s="629"/>
      <c r="FU76" s="629"/>
      <c r="FV76" s="629"/>
      <c r="FW76" s="629"/>
      <c r="FX76" s="629"/>
      <c r="FY76" s="629"/>
      <c r="FZ76" s="629"/>
      <c r="GA76" s="629"/>
      <c r="GB76" s="629"/>
      <c r="GC76" s="629"/>
      <c r="GD76" s="629"/>
      <c r="GE76" s="629"/>
      <c r="GF76" s="629"/>
      <c r="GG76" s="629"/>
      <c r="GH76" s="629"/>
      <c r="GI76" s="629"/>
      <c r="GJ76" s="629"/>
      <c r="GK76" s="629"/>
      <c r="GL76" s="629"/>
      <c r="GM76" s="629"/>
      <c r="GN76" s="629"/>
      <c r="GO76" s="629"/>
      <c r="GP76" s="629"/>
      <c r="GQ76" s="629"/>
      <c r="GR76" s="629"/>
      <c r="GS76" s="629"/>
      <c r="GT76" s="629"/>
      <c r="GU76" s="629"/>
      <c r="GV76" s="629"/>
      <c r="GW76" s="629"/>
      <c r="GX76" s="629"/>
      <c r="GY76" s="629"/>
      <c r="GZ76" s="629"/>
      <c r="HA76" s="629"/>
      <c r="HB76" s="629"/>
      <c r="HC76" s="629"/>
      <c r="HD76" s="629"/>
      <c r="HE76" s="629"/>
      <c r="HF76" s="629"/>
      <c r="HG76" s="629"/>
      <c r="HH76" s="629"/>
      <c r="HI76" s="629"/>
      <c r="HJ76" s="629"/>
      <c r="HK76" s="629"/>
      <c r="HL76" s="629"/>
      <c r="HM76" s="629"/>
      <c r="HN76" s="629"/>
      <c r="HO76" s="629"/>
      <c r="HP76" s="629"/>
      <c r="HQ76" s="629"/>
      <c r="HR76" s="629"/>
      <c r="HS76" s="629"/>
      <c r="HT76" s="629"/>
      <c r="HU76" s="629"/>
      <c r="HV76" s="629"/>
      <c r="HW76" s="629"/>
      <c r="HX76" s="629"/>
      <c r="HY76" s="629"/>
      <c r="HZ76" s="629"/>
      <c r="IA76" s="629"/>
      <c r="IB76" s="629"/>
      <c r="IC76" s="629"/>
      <c r="ID76" s="629"/>
      <c r="IE76" s="629"/>
      <c r="IF76" s="629"/>
      <c r="IG76" s="629"/>
      <c r="IH76" s="629"/>
      <c r="II76" s="629"/>
      <c r="IJ76" s="629"/>
      <c r="IK76" s="629"/>
      <c r="IL76" s="629"/>
      <c r="IM76" s="629"/>
      <c r="IN76" s="629"/>
      <c r="IO76" s="629"/>
      <c r="IP76" s="629"/>
      <c r="IQ76" s="629"/>
      <c r="IR76" s="629"/>
      <c r="IS76" s="629"/>
      <c r="IT76" s="629"/>
      <c r="IU76" s="629"/>
      <c r="IV76" s="629"/>
      <c r="IW76" s="629"/>
      <c r="IX76" s="629"/>
      <c r="IY76" s="629"/>
      <c r="IZ76" s="629"/>
      <c r="JA76" s="629"/>
      <c r="JB76" s="629"/>
      <c r="JC76" s="629"/>
      <c r="JD76" s="629"/>
      <c r="JE76" s="629"/>
      <c r="JF76" s="629"/>
      <c r="JG76" s="629"/>
      <c r="JH76" s="629"/>
      <c r="JI76" s="629"/>
      <c r="JJ76" s="629"/>
      <c r="JK76" s="629"/>
      <c r="JL76" s="629"/>
      <c r="JM76" s="629"/>
      <c r="JN76" s="629"/>
      <c r="JO76" s="629"/>
      <c r="JP76" s="629"/>
      <c r="JQ76" s="629"/>
      <c r="JR76" s="629"/>
      <c r="JS76" s="629"/>
      <c r="JT76" s="629"/>
      <c r="JU76" s="629"/>
      <c r="JV76" s="629"/>
      <c r="JW76" s="629"/>
      <c r="JX76" s="629"/>
      <c r="JY76" s="629"/>
      <c r="JZ76" s="629"/>
      <c r="KA76" s="629"/>
      <c r="KB76" s="629"/>
      <c r="KC76" s="629"/>
      <c r="KD76" s="629"/>
      <c r="KE76" s="629"/>
      <c r="KF76" s="629"/>
      <c r="KG76" s="629"/>
      <c r="KH76" s="629"/>
      <c r="KI76" s="629"/>
      <c r="KJ76" s="629"/>
      <c r="KK76" s="629"/>
      <c r="KL76" s="629"/>
      <c r="KM76" s="629"/>
      <c r="KN76" s="629"/>
      <c r="KO76" s="629"/>
      <c r="KP76" s="629"/>
      <c r="KQ76" s="629"/>
      <c r="KR76" s="629"/>
      <c r="KS76" s="629"/>
      <c r="KT76" s="629"/>
      <c r="KU76" s="629"/>
      <c r="KV76" s="629"/>
      <c r="KW76" s="629"/>
      <c r="KX76" s="629"/>
      <c r="KY76" s="629"/>
      <c r="KZ76" s="629"/>
      <c r="LA76" s="629"/>
      <c r="LB76" s="629"/>
      <c r="LC76" s="629"/>
      <c r="LD76" s="629"/>
      <c r="LE76" s="629"/>
      <c r="LF76" s="629"/>
      <c r="LG76" s="629"/>
      <c r="LH76" s="629"/>
      <c r="LI76" s="629"/>
      <c r="LJ76" s="629"/>
      <c r="LK76" s="629"/>
      <c r="LL76" s="629"/>
      <c r="LM76" s="629"/>
      <c r="LN76" s="629"/>
      <c r="LO76" s="629"/>
      <c r="LP76" s="629"/>
      <c r="LQ76" s="629"/>
      <c r="LR76" s="629"/>
      <c r="LS76" s="629"/>
      <c r="LT76" s="629"/>
      <c r="LU76" s="629"/>
      <c r="LV76" s="629"/>
      <c r="LW76" s="629"/>
      <c r="LX76" s="629"/>
      <c r="LY76" s="629"/>
      <c r="LZ76" s="629"/>
      <c r="MA76" s="629"/>
      <c r="MB76" s="629"/>
      <c r="MC76" s="629"/>
      <c r="MD76" s="629"/>
      <c r="ME76" s="629"/>
      <c r="MF76" s="629"/>
      <c r="MG76" s="629"/>
      <c r="MH76" s="629"/>
      <c r="MI76" s="629"/>
      <c r="MJ76" s="629"/>
      <c r="MK76" s="629"/>
      <c r="ML76" s="629"/>
      <c r="MM76" s="629"/>
      <c r="MN76" s="629"/>
      <c r="MO76" s="629"/>
      <c r="MP76" s="629"/>
      <c r="MQ76" s="629"/>
      <c r="MR76" s="629"/>
      <c r="MS76" s="629"/>
      <c r="MT76" s="629"/>
      <c r="MU76" s="629"/>
      <c r="MV76" s="629"/>
      <c r="MW76" s="629"/>
      <c r="MX76" s="629"/>
      <c r="MY76" s="629"/>
      <c r="MZ76" s="629"/>
      <c r="NA76" s="629"/>
      <c r="NB76" s="629"/>
      <c r="NC76" s="629"/>
      <c r="ND76" s="629"/>
      <c r="NE76" s="629"/>
      <c r="NF76" s="629"/>
      <c r="NG76" s="629"/>
      <c r="NH76" s="629"/>
      <c r="NI76" s="629"/>
      <c r="NJ76" s="629"/>
      <c r="NK76" s="629"/>
      <c r="NL76" s="629"/>
      <c r="NM76" s="629"/>
      <c r="NN76" s="629"/>
      <c r="NO76" s="629"/>
      <c r="NP76" s="629"/>
      <c r="NQ76" s="629"/>
      <c r="NR76" s="629"/>
      <c r="NS76" s="629"/>
      <c r="NT76" s="629"/>
      <c r="NU76" s="629"/>
      <c r="NV76" s="629"/>
      <c r="NW76" s="629"/>
      <c r="NX76" s="629"/>
      <c r="NY76" s="629"/>
      <c r="NZ76" s="629"/>
      <c r="OA76" s="629"/>
      <c r="OB76" s="629"/>
      <c r="OC76" s="629"/>
      <c r="OD76" s="629"/>
      <c r="OE76" s="629"/>
      <c r="OF76" s="629"/>
      <c r="OG76" s="629"/>
      <c r="OH76" s="629"/>
      <c r="OI76" s="629"/>
      <c r="OJ76" s="629"/>
      <c r="OK76" s="629"/>
      <c r="OL76" s="629"/>
      <c r="OM76" s="629"/>
      <c r="ON76" s="629"/>
      <c r="OO76" s="629"/>
      <c r="OP76" s="629"/>
      <c r="OQ76" s="629"/>
      <c r="OR76" s="629"/>
      <c r="OS76" s="629"/>
      <c r="OT76" s="629"/>
      <c r="OU76" s="629"/>
      <c r="OV76" s="629"/>
      <c r="OW76" s="629"/>
      <c r="OX76" s="629"/>
      <c r="OY76" s="629"/>
      <c r="OZ76" s="629"/>
      <c r="PA76" s="629"/>
      <c r="PB76" s="629"/>
      <c r="PC76" s="629"/>
      <c r="PD76" s="629"/>
      <c r="PE76" s="629"/>
      <c r="PF76" s="629"/>
      <c r="PG76" s="629"/>
      <c r="PH76" s="629"/>
      <c r="PI76" s="629"/>
      <c r="PJ76" s="629"/>
      <c r="PK76" s="629"/>
      <c r="PL76" s="629"/>
      <c r="PM76" s="629"/>
      <c r="PN76" s="629"/>
      <c r="PO76" s="629"/>
      <c r="PP76" s="629"/>
      <c r="PQ76" s="629"/>
      <c r="PR76" s="629"/>
      <c r="PS76" s="629"/>
      <c r="PT76" s="629"/>
      <c r="PU76" s="629"/>
      <c r="PV76" s="629"/>
      <c r="PW76" s="629"/>
      <c r="PX76" s="629"/>
      <c r="PY76" s="629"/>
      <c r="PZ76" s="629"/>
      <c r="QA76" s="629"/>
      <c r="QB76" s="629"/>
      <c r="QC76" s="629"/>
      <c r="QD76" s="629"/>
      <c r="QE76" s="629"/>
      <c r="QF76" s="629"/>
      <c r="QG76" s="629"/>
      <c r="QH76" s="629"/>
      <c r="QI76" s="629"/>
      <c r="QJ76" s="629"/>
      <c r="QK76" s="629"/>
      <c r="QL76" s="629"/>
      <c r="QM76" s="629"/>
      <c r="QN76" s="629"/>
      <c r="QO76" s="629"/>
      <c r="QP76" s="629"/>
      <c r="QQ76" s="629"/>
      <c r="QR76" s="629"/>
      <c r="QS76" s="629"/>
      <c r="QT76" s="629"/>
      <c r="QU76" s="629"/>
      <c r="QV76" s="629"/>
      <c r="QW76" s="629"/>
      <c r="QX76" s="629"/>
      <c r="QY76" s="629"/>
      <c r="QZ76" s="629"/>
      <c r="RA76" s="629"/>
      <c r="RB76" s="629"/>
      <c r="RC76" s="629"/>
      <c r="RD76" s="629"/>
      <c r="RE76" s="629"/>
      <c r="RF76" s="629"/>
      <c r="RG76" s="629"/>
      <c r="RH76" s="629"/>
      <c r="RI76" s="629"/>
      <c r="RJ76" s="629"/>
      <c r="RK76" s="629"/>
      <c r="RL76" s="629"/>
      <c r="RM76" s="629"/>
      <c r="RN76" s="629"/>
      <c r="RO76" s="629"/>
      <c r="RP76" s="629"/>
      <c r="RQ76" s="629"/>
      <c r="RR76" s="629"/>
      <c r="RS76" s="629"/>
      <c r="RT76" s="629"/>
      <c r="RU76" s="629"/>
      <c r="RV76" s="629"/>
      <c r="RW76" s="629"/>
      <c r="RX76" s="629"/>
      <c r="RY76" s="629"/>
      <c r="RZ76" s="629"/>
      <c r="SA76" s="629"/>
      <c r="SB76" s="629"/>
      <c r="SC76" s="629"/>
      <c r="SD76" s="629"/>
      <c r="SE76" s="629"/>
      <c r="SF76" s="629"/>
      <c r="SG76" s="629"/>
      <c r="SH76" s="629"/>
      <c r="SI76" s="629"/>
      <c r="SJ76" s="629"/>
      <c r="SK76" s="629"/>
      <c r="SL76" s="629"/>
      <c r="SM76" s="629"/>
      <c r="SN76" s="629"/>
      <c r="SO76" s="629"/>
      <c r="SP76" s="629"/>
      <c r="SQ76" s="629"/>
      <c r="SR76" s="629"/>
      <c r="SS76" s="629"/>
      <c r="ST76" s="629"/>
      <c r="SU76" s="629"/>
      <c r="SV76" s="629"/>
      <c r="SW76" s="629"/>
      <c r="SX76" s="629"/>
      <c r="SY76" s="629"/>
      <c r="SZ76" s="629"/>
      <c r="TA76" s="629"/>
      <c r="TB76" s="629"/>
      <c r="TC76" s="629"/>
      <c r="TD76" s="629"/>
      <c r="TE76" s="629"/>
      <c r="TF76" s="629"/>
      <c r="TG76" s="629"/>
      <c r="TH76" s="629"/>
      <c r="TI76" s="629"/>
      <c r="TJ76" s="629"/>
      <c r="TK76" s="629"/>
      <c r="TL76" s="629"/>
      <c r="TM76" s="629"/>
      <c r="TN76" s="629"/>
      <c r="TO76" s="629"/>
      <c r="TP76" s="629"/>
      <c r="TQ76" s="629"/>
      <c r="TR76" s="629"/>
      <c r="TS76" s="629"/>
      <c r="TT76" s="629"/>
      <c r="TU76" s="629"/>
      <c r="TV76" s="629"/>
      <c r="TW76" s="629"/>
      <c r="TX76" s="629"/>
      <c r="TY76" s="629"/>
      <c r="TZ76" s="629"/>
      <c r="UA76" s="629"/>
      <c r="UB76" s="629"/>
      <c r="UC76" s="629"/>
      <c r="UD76" s="629"/>
      <c r="UE76" s="629"/>
      <c r="UF76" s="629"/>
      <c r="UG76" s="629"/>
      <c r="UH76" s="629"/>
      <c r="UI76" s="629"/>
      <c r="UJ76" s="629"/>
      <c r="UK76" s="629"/>
      <c r="UL76" s="629"/>
      <c r="UM76" s="629"/>
      <c r="UN76" s="629"/>
      <c r="UO76" s="629"/>
      <c r="UP76" s="629"/>
      <c r="UQ76" s="629"/>
      <c r="UR76" s="629"/>
      <c r="US76" s="629"/>
      <c r="UT76" s="629"/>
      <c r="UU76" s="629"/>
      <c r="UV76" s="629"/>
      <c r="UW76" s="629"/>
      <c r="UX76" s="629"/>
      <c r="UY76" s="629"/>
      <c r="UZ76" s="629"/>
      <c r="VA76" s="629"/>
      <c r="VB76" s="629"/>
      <c r="VC76" s="629"/>
      <c r="VD76" s="629"/>
      <c r="VE76" s="629"/>
      <c r="VF76" s="629"/>
      <c r="VG76" s="629"/>
      <c r="VH76" s="629"/>
      <c r="VI76" s="629"/>
      <c r="VJ76" s="629"/>
      <c r="VK76" s="629"/>
      <c r="VL76" s="629"/>
      <c r="VM76" s="629"/>
      <c r="VN76" s="629"/>
      <c r="VO76" s="629"/>
      <c r="VP76" s="629"/>
      <c r="VQ76" s="629"/>
      <c r="VR76" s="629"/>
      <c r="VS76" s="629"/>
      <c r="VT76" s="629"/>
      <c r="VU76" s="629"/>
      <c r="VV76" s="629"/>
      <c r="VW76" s="629"/>
      <c r="VX76" s="629"/>
      <c r="VY76" s="629"/>
      <c r="VZ76" s="629"/>
      <c r="WA76" s="629"/>
      <c r="WB76" s="629"/>
      <c r="WC76" s="629"/>
      <c r="WD76" s="629"/>
      <c r="WE76" s="629"/>
      <c r="WF76" s="629"/>
      <c r="WG76" s="629"/>
      <c r="WH76" s="629"/>
      <c r="WI76" s="629"/>
      <c r="WJ76" s="629"/>
      <c r="WK76" s="629"/>
      <c r="WL76" s="629"/>
      <c r="WM76" s="629"/>
      <c r="WN76" s="629"/>
      <c r="WO76" s="629"/>
      <c r="WP76" s="629"/>
      <c r="WQ76" s="629"/>
      <c r="WR76" s="629"/>
      <c r="WS76" s="629"/>
      <c r="WT76" s="629"/>
      <c r="WU76" s="629"/>
      <c r="WV76" s="629"/>
      <c r="WW76" s="629"/>
      <c r="WX76" s="629"/>
      <c r="WY76" s="629"/>
      <c r="WZ76" s="629"/>
      <c r="XA76" s="629"/>
      <c r="XB76" s="629"/>
      <c r="XC76" s="629"/>
      <c r="XD76" s="629"/>
      <c r="XE76" s="629"/>
      <c r="XF76" s="629"/>
      <c r="XG76" s="629"/>
      <c r="XH76" s="629"/>
      <c r="XI76" s="629"/>
      <c r="XJ76" s="629"/>
      <c r="XK76" s="629"/>
      <c r="XL76" s="629"/>
      <c r="XM76" s="629"/>
      <c r="XN76" s="629"/>
      <c r="XO76" s="629"/>
      <c r="XP76" s="629"/>
      <c r="XQ76" s="629"/>
      <c r="XR76" s="629"/>
      <c r="XS76" s="629"/>
      <c r="XT76" s="629"/>
      <c r="XU76" s="629"/>
      <c r="XV76" s="629"/>
      <c r="XW76" s="629"/>
      <c r="XX76" s="629"/>
      <c r="XY76" s="629"/>
      <c r="XZ76" s="629"/>
      <c r="YA76" s="629"/>
      <c r="YB76" s="629"/>
      <c r="YC76" s="629"/>
      <c r="YD76" s="629"/>
      <c r="YE76" s="629"/>
      <c r="YF76" s="629"/>
      <c r="YG76" s="629"/>
      <c r="YH76" s="629"/>
      <c r="YI76" s="629"/>
      <c r="YJ76" s="629"/>
      <c r="YK76" s="629"/>
      <c r="YL76" s="629"/>
      <c r="YM76" s="629"/>
      <c r="YN76" s="629"/>
      <c r="YO76" s="629"/>
      <c r="YP76" s="629"/>
      <c r="YQ76" s="629"/>
      <c r="YR76" s="629"/>
      <c r="YS76" s="629"/>
      <c r="YT76" s="629"/>
      <c r="YU76" s="629"/>
      <c r="YV76" s="629"/>
      <c r="YW76" s="629"/>
      <c r="YX76" s="629"/>
      <c r="YY76" s="629"/>
      <c r="YZ76" s="629"/>
      <c r="ZA76" s="629"/>
      <c r="ZB76" s="629"/>
      <c r="ZC76" s="629"/>
      <c r="ZD76" s="629"/>
      <c r="ZE76" s="629"/>
      <c r="ZF76" s="629"/>
      <c r="ZG76" s="629"/>
      <c r="ZH76" s="629"/>
      <c r="ZI76" s="629"/>
      <c r="ZJ76" s="629"/>
      <c r="ZK76" s="629"/>
      <c r="ZL76" s="629"/>
      <c r="ZM76" s="629"/>
      <c r="ZN76" s="629"/>
      <c r="ZO76" s="629"/>
      <c r="ZP76" s="629"/>
      <c r="ZQ76" s="629"/>
      <c r="ZR76" s="629"/>
      <c r="ZS76" s="629"/>
      <c r="ZT76" s="629"/>
      <c r="ZU76" s="629"/>
      <c r="ZV76" s="629"/>
      <c r="ZW76" s="629"/>
      <c r="ZX76" s="629"/>
      <c r="ZY76" s="629"/>
      <c r="ZZ76" s="629"/>
      <c r="AAA76" s="629"/>
      <c r="AAB76" s="629"/>
      <c r="AAC76" s="629"/>
      <c r="AAD76" s="629"/>
      <c r="AAE76" s="629"/>
      <c r="AAF76" s="629"/>
      <c r="AAG76" s="629"/>
      <c r="AAH76" s="629"/>
      <c r="AAI76" s="629"/>
      <c r="AAJ76" s="629"/>
      <c r="AAK76" s="629"/>
      <c r="AAL76" s="629"/>
      <c r="AAM76" s="629"/>
      <c r="AAN76" s="629"/>
      <c r="AAO76" s="629"/>
      <c r="AAP76" s="629"/>
      <c r="AAQ76" s="629"/>
      <c r="AAR76" s="629"/>
      <c r="AAS76" s="629"/>
      <c r="AAT76" s="629"/>
      <c r="AAU76" s="629"/>
      <c r="AAV76" s="629"/>
      <c r="AAW76" s="629"/>
      <c r="AAX76" s="629"/>
      <c r="AAY76" s="629"/>
      <c r="AAZ76" s="629"/>
      <c r="ABA76" s="629"/>
      <c r="ABB76" s="629"/>
      <c r="ABC76" s="629"/>
      <c r="ABD76" s="629"/>
      <c r="ABE76" s="629"/>
      <c r="ABF76" s="629"/>
      <c r="ABG76" s="629"/>
      <c r="ABH76" s="629"/>
      <c r="ABI76" s="629"/>
      <c r="ABJ76" s="629"/>
      <c r="ABK76" s="629"/>
      <c r="ABL76" s="629"/>
      <c r="ABM76" s="629"/>
      <c r="ABN76" s="629"/>
      <c r="ABO76" s="629"/>
      <c r="ABP76" s="629"/>
      <c r="ABQ76" s="629"/>
      <c r="ABR76" s="629"/>
      <c r="ABS76" s="629"/>
      <c r="ABT76" s="629"/>
      <c r="ABU76" s="629"/>
      <c r="ABV76" s="629"/>
      <c r="ABW76" s="629"/>
      <c r="ABX76" s="629"/>
      <c r="ABY76" s="629"/>
      <c r="ABZ76" s="629"/>
      <c r="ACA76" s="629"/>
      <c r="ACB76" s="629"/>
      <c r="ACC76" s="629"/>
      <c r="ACD76" s="629"/>
      <c r="ACE76" s="629"/>
      <c r="ACF76" s="629"/>
      <c r="ACG76" s="629"/>
      <c r="ACH76" s="629"/>
      <c r="ACI76" s="629"/>
      <c r="ACJ76" s="629"/>
      <c r="ACK76" s="629"/>
      <c r="ACL76" s="629"/>
      <c r="ACM76" s="629"/>
      <c r="ACN76" s="629"/>
      <c r="ACO76" s="629"/>
      <c r="ACP76" s="629"/>
      <c r="ACQ76" s="629"/>
      <c r="ACR76" s="629"/>
      <c r="ACS76" s="629"/>
      <c r="ACT76" s="629"/>
      <c r="ACU76" s="629"/>
      <c r="ACV76" s="629"/>
      <c r="ACW76" s="629"/>
      <c r="ACX76" s="629"/>
      <c r="ACY76" s="629"/>
      <c r="ACZ76" s="629"/>
      <c r="ADA76" s="629"/>
      <c r="ADB76" s="629"/>
      <c r="ADC76" s="629"/>
      <c r="ADD76" s="629"/>
      <c r="ADE76" s="629"/>
      <c r="ADF76" s="629"/>
      <c r="ADG76" s="629"/>
      <c r="ADH76" s="629"/>
      <c r="ADI76" s="629"/>
      <c r="ADJ76" s="629"/>
      <c r="ADK76" s="629"/>
      <c r="ADL76" s="629"/>
      <c r="ADM76" s="629"/>
      <c r="ADN76" s="629"/>
      <c r="ADO76" s="629"/>
      <c r="ADP76" s="629"/>
      <c r="ADQ76" s="629"/>
      <c r="ADR76" s="629"/>
      <c r="ADS76" s="629"/>
      <c r="ADT76" s="629"/>
      <c r="ADU76" s="629"/>
      <c r="ADV76" s="629"/>
      <c r="ADW76" s="629"/>
      <c r="ADX76" s="629"/>
      <c r="ADY76" s="629"/>
      <c r="ADZ76" s="629"/>
      <c r="AEA76" s="629"/>
      <c r="AEB76" s="629"/>
      <c r="AEC76" s="629"/>
      <c r="AED76" s="629"/>
      <c r="AEE76" s="629"/>
      <c r="AEF76" s="629"/>
      <c r="AEG76" s="629"/>
      <c r="AEH76" s="629"/>
      <c r="AEI76" s="629"/>
      <c r="AEJ76" s="629"/>
      <c r="AEK76" s="629"/>
      <c r="AEL76" s="629"/>
      <c r="AEM76" s="629"/>
      <c r="AEN76" s="629"/>
      <c r="AEO76" s="629"/>
      <c r="AEP76" s="629"/>
      <c r="AEQ76" s="629"/>
      <c r="AER76" s="629"/>
      <c r="AES76" s="629"/>
      <c r="AET76" s="629"/>
      <c r="AEU76" s="629"/>
      <c r="AEV76" s="629"/>
      <c r="AEW76" s="629"/>
      <c r="AEX76" s="629"/>
      <c r="AEY76" s="629"/>
      <c r="AEZ76" s="629"/>
      <c r="AFA76" s="629"/>
      <c r="AFB76" s="629"/>
      <c r="AFC76" s="629"/>
      <c r="AFD76" s="629"/>
      <c r="AFE76" s="629"/>
      <c r="AFF76" s="629"/>
      <c r="AFG76" s="629"/>
      <c r="AFH76" s="629"/>
      <c r="AFI76" s="629"/>
      <c r="AFJ76" s="629"/>
      <c r="AFK76" s="629"/>
      <c r="AFL76" s="629"/>
      <c r="AFM76" s="629"/>
      <c r="AFN76" s="629"/>
      <c r="AFO76" s="629"/>
      <c r="AFP76" s="629"/>
      <c r="AFQ76" s="629"/>
      <c r="AFR76" s="629"/>
      <c r="AFS76" s="629"/>
      <c r="AFT76" s="629"/>
      <c r="AFU76" s="629"/>
      <c r="AFV76" s="629"/>
      <c r="AFW76" s="629"/>
      <c r="AFX76" s="629"/>
      <c r="AFY76" s="629"/>
      <c r="AFZ76" s="629"/>
      <c r="AGA76" s="629"/>
      <c r="AGB76" s="629"/>
      <c r="AGC76" s="629"/>
      <c r="AGD76" s="629"/>
      <c r="AGE76" s="629"/>
      <c r="AGF76" s="629"/>
      <c r="AGG76" s="629"/>
      <c r="AGH76" s="629"/>
      <c r="AGI76" s="629"/>
      <c r="AGJ76" s="629"/>
      <c r="AGK76" s="629"/>
      <c r="AGL76" s="629"/>
      <c r="AGM76" s="629"/>
      <c r="AGN76" s="629"/>
      <c r="AGO76" s="629"/>
      <c r="AGP76" s="629"/>
      <c r="AGQ76" s="629"/>
      <c r="AGR76" s="629"/>
      <c r="AGS76" s="629"/>
      <c r="AGT76" s="629"/>
      <c r="AGU76" s="629"/>
      <c r="AGV76" s="629"/>
      <c r="AGW76" s="629"/>
      <c r="AGX76" s="629"/>
      <c r="AGY76" s="629"/>
      <c r="AGZ76" s="629"/>
      <c r="AHA76" s="629"/>
      <c r="AHB76" s="629"/>
      <c r="AHC76" s="629"/>
      <c r="AHD76" s="629"/>
      <c r="AHE76" s="629"/>
      <c r="AHF76" s="629"/>
      <c r="AHG76" s="629"/>
      <c r="AHH76" s="629"/>
      <c r="AHI76" s="629"/>
      <c r="AHJ76" s="629"/>
      <c r="AHK76" s="629"/>
      <c r="AHL76" s="629"/>
      <c r="AHM76" s="629"/>
      <c r="AHN76" s="629"/>
      <c r="AHO76" s="629"/>
      <c r="AHP76" s="629"/>
      <c r="AHQ76" s="629"/>
      <c r="AHR76" s="629"/>
      <c r="AHS76" s="629"/>
      <c r="AHT76" s="629"/>
      <c r="AHU76" s="629"/>
      <c r="AHV76" s="629"/>
      <c r="AHW76" s="629"/>
      <c r="AHX76" s="629"/>
      <c r="AHY76" s="629"/>
      <c r="AHZ76" s="629"/>
      <c r="AIA76" s="629"/>
      <c r="AIB76" s="629"/>
      <c r="AIC76" s="629"/>
      <c r="AID76" s="629"/>
      <c r="AIE76" s="629"/>
      <c r="AIF76" s="629"/>
      <c r="AIG76" s="629"/>
      <c r="AIH76" s="629"/>
      <c r="AII76" s="629"/>
      <c r="AIJ76" s="629"/>
      <c r="AIK76" s="629"/>
      <c r="AIL76" s="629"/>
      <c r="AIM76" s="629"/>
      <c r="AIN76" s="629"/>
      <c r="AIO76" s="629"/>
      <c r="AIP76" s="629"/>
      <c r="AIQ76" s="629"/>
      <c r="AIR76" s="629"/>
      <c r="AIS76" s="629"/>
      <c r="AIT76" s="629"/>
      <c r="AIU76" s="629"/>
      <c r="AIV76" s="629"/>
      <c r="AIW76" s="629"/>
      <c r="AIX76" s="629"/>
      <c r="AIY76" s="629"/>
      <c r="AIZ76" s="629"/>
      <c r="AJA76" s="629"/>
      <c r="AJB76" s="629"/>
      <c r="AJC76" s="629"/>
      <c r="AJD76" s="629"/>
      <c r="AJE76" s="629"/>
      <c r="AJF76" s="629"/>
      <c r="AJG76" s="629"/>
      <c r="AJH76" s="629"/>
      <c r="AJI76" s="629"/>
      <c r="AJJ76" s="629"/>
      <c r="AJK76" s="629"/>
      <c r="AJL76" s="629"/>
      <c r="AJM76" s="629"/>
      <c r="AJN76" s="629"/>
      <c r="AJO76" s="629"/>
      <c r="AJP76" s="629"/>
      <c r="AJQ76" s="629"/>
      <c r="AJR76" s="629"/>
      <c r="AJS76" s="629"/>
      <c r="AJT76" s="629"/>
      <c r="AJU76" s="629"/>
      <c r="AJV76" s="629"/>
      <c r="AJW76" s="629"/>
      <c r="AJX76" s="629"/>
      <c r="AJY76" s="629"/>
      <c r="AJZ76" s="629"/>
      <c r="AKA76" s="629"/>
      <c r="AKB76" s="629"/>
      <c r="AKC76" s="629"/>
      <c r="AKD76" s="629"/>
      <c r="AKE76" s="629"/>
      <c r="AKF76" s="629"/>
      <c r="AKG76" s="629"/>
      <c r="AKH76" s="629"/>
      <c r="AKI76" s="629"/>
      <c r="AKJ76" s="629"/>
      <c r="AKK76" s="629"/>
      <c r="AKL76" s="629"/>
      <c r="AKM76" s="629"/>
      <c r="AKN76" s="629"/>
      <c r="AKO76" s="629"/>
      <c r="AKP76" s="629"/>
      <c r="AKQ76" s="629"/>
      <c r="AKR76" s="629"/>
      <c r="AKS76" s="629"/>
      <c r="AKT76" s="629"/>
      <c r="AKU76" s="629"/>
      <c r="AKV76" s="629"/>
      <c r="AKW76" s="629"/>
      <c r="AKX76" s="629"/>
      <c r="AKY76" s="629"/>
      <c r="AKZ76" s="629"/>
      <c r="ALA76" s="629"/>
      <c r="ALB76" s="629"/>
      <c r="ALC76" s="629"/>
      <c r="ALD76" s="629"/>
      <c r="ALE76" s="629"/>
      <c r="ALF76" s="629"/>
      <c r="ALG76" s="629"/>
      <c r="ALH76" s="629"/>
      <c r="ALI76" s="629"/>
      <c r="ALJ76" s="629"/>
      <c r="ALK76" s="629"/>
      <c r="ALL76" s="629"/>
      <c r="ALM76" s="629"/>
      <c r="ALN76" s="629"/>
      <c r="ALO76" s="629"/>
      <c r="ALP76" s="629"/>
      <c r="ALQ76" s="629"/>
      <c r="ALR76" s="629"/>
      <c r="ALS76" s="629"/>
      <c r="ALT76" s="629"/>
      <c r="ALU76" s="629"/>
      <c r="ALV76" s="629"/>
      <c r="ALW76" s="629"/>
      <c r="ALX76" s="629"/>
      <c r="ALY76" s="629"/>
      <c r="ALZ76" s="629"/>
      <c r="AMA76" s="629"/>
      <c r="AMB76" s="629"/>
      <c r="AMC76" s="629"/>
      <c r="AMD76" s="629"/>
      <c r="AME76" s="629"/>
      <c r="AMF76" s="629"/>
      <c r="AMG76" s="629"/>
      <c r="AMH76" s="629"/>
      <c r="AMI76" s="629"/>
      <c r="AMJ76" s="629"/>
      <c r="AMK76" s="629"/>
      <c r="AML76" s="629"/>
      <c r="AMM76" s="629"/>
      <c r="AMN76" s="629"/>
      <c r="AMO76" s="629"/>
      <c r="AMP76" s="629"/>
      <c r="AMQ76" s="629"/>
      <c r="AMR76" s="629"/>
      <c r="AMS76" s="629"/>
      <c r="AMT76" s="629"/>
      <c r="AMU76" s="629"/>
      <c r="AMV76" s="629"/>
      <c r="AMW76" s="629"/>
      <c r="AMX76" s="629"/>
      <c r="AMY76" s="629"/>
      <c r="AMZ76" s="629"/>
      <c r="ANA76" s="629"/>
      <c r="ANB76" s="629"/>
      <c r="ANC76" s="629"/>
      <c r="AND76" s="629"/>
      <c r="ANE76" s="629"/>
      <c r="ANF76" s="629"/>
      <c r="ANG76" s="629"/>
      <c r="ANH76" s="629"/>
      <c r="ANI76" s="629"/>
      <c r="ANJ76" s="629"/>
      <c r="ANK76" s="629"/>
      <c r="ANL76" s="629"/>
      <c r="ANM76" s="629"/>
      <c r="ANN76" s="629"/>
      <c r="ANO76" s="629"/>
      <c r="ANP76" s="629"/>
      <c r="ANQ76" s="629"/>
      <c r="ANR76" s="629"/>
      <c r="ANS76" s="629"/>
      <c r="ANT76" s="629"/>
      <c r="ANU76" s="629"/>
      <c r="ANV76" s="629"/>
      <c r="ANW76" s="629"/>
      <c r="ANX76" s="629"/>
      <c r="ANY76" s="629"/>
      <c r="ANZ76" s="629"/>
      <c r="AOA76" s="629"/>
      <c r="AOB76" s="629"/>
      <c r="AOC76" s="629"/>
      <c r="AOD76" s="629"/>
      <c r="AOE76" s="629"/>
      <c r="AOF76" s="629"/>
      <c r="AOG76" s="629"/>
      <c r="AOH76" s="629"/>
      <c r="AOI76" s="629"/>
      <c r="AOJ76" s="629"/>
      <c r="AOK76" s="629"/>
      <c r="AOL76" s="629"/>
      <c r="AOM76" s="629"/>
      <c r="AON76" s="629"/>
      <c r="AOO76" s="629"/>
      <c r="AOP76" s="629"/>
      <c r="AOQ76" s="629"/>
      <c r="AOR76" s="629"/>
      <c r="AOS76" s="629"/>
      <c r="AOT76" s="629"/>
      <c r="AOU76" s="629"/>
      <c r="AOV76" s="629"/>
      <c r="AOW76" s="629"/>
      <c r="AOX76" s="629"/>
      <c r="AOY76" s="629"/>
      <c r="AOZ76" s="629"/>
      <c r="APA76" s="629"/>
      <c r="APB76" s="629"/>
      <c r="APC76" s="629"/>
      <c r="APD76" s="629"/>
      <c r="APE76" s="629"/>
      <c r="APF76" s="629"/>
      <c r="APG76" s="629"/>
      <c r="APH76" s="629"/>
      <c r="API76" s="629"/>
      <c r="APJ76" s="629"/>
      <c r="APK76" s="629"/>
      <c r="APL76" s="629"/>
      <c r="APM76" s="629"/>
      <c r="APN76" s="629"/>
      <c r="APO76" s="629"/>
      <c r="APP76" s="629"/>
      <c r="APQ76" s="629"/>
      <c r="APR76" s="629"/>
      <c r="APS76" s="629"/>
      <c r="APT76" s="629"/>
      <c r="APU76" s="629"/>
      <c r="APV76" s="629"/>
      <c r="APW76" s="629"/>
      <c r="APX76" s="629"/>
      <c r="APY76" s="629"/>
      <c r="APZ76" s="629"/>
      <c r="AQA76" s="629"/>
      <c r="AQB76" s="629"/>
      <c r="AQC76" s="629"/>
      <c r="AQD76" s="629"/>
      <c r="AQE76" s="629"/>
      <c r="AQF76" s="629"/>
      <c r="AQG76" s="629"/>
      <c r="AQH76" s="629"/>
      <c r="AQI76" s="629"/>
      <c r="AQJ76" s="629"/>
      <c r="AQK76" s="629"/>
      <c r="AQL76" s="629"/>
      <c r="AQM76" s="629"/>
      <c r="AQN76" s="629"/>
      <c r="AQO76" s="629"/>
      <c r="AQP76" s="629"/>
      <c r="AQQ76" s="629"/>
      <c r="AQR76" s="629"/>
      <c r="AQS76" s="629"/>
      <c r="AQT76" s="629"/>
      <c r="AQU76" s="629"/>
      <c r="AQV76" s="629"/>
      <c r="AQW76" s="629"/>
      <c r="AQX76" s="629"/>
      <c r="AQY76" s="629"/>
      <c r="AQZ76" s="629"/>
      <c r="ARA76" s="629"/>
      <c r="ARB76" s="629"/>
      <c r="ARC76" s="629"/>
      <c r="ARD76" s="629"/>
      <c r="ARE76" s="629"/>
      <c r="ARF76" s="629"/>
      <c r="ARG76" s="629"/>
      <c r="ARH76" s="629"/>
      <c r="ARI76" s="629"/>
      <c r="ARJ76" s="629"/>
      <c r="ARK76" s="629"/>
      <c r="ARL76" s="629"/>
      <c r="ARM76" s="629"/>
      <c r="ARN76" s="629"/>
      <c r="ARO76" s="629"/>
      <c r="ARP76" s="629"/>
      <c r="ARQ76" s="629"/>
      <c r="ARR76" s="629"/>
      <c r="ARS76" s="629"/>
      <c r="ART76" s="629"/>
      <c r="ARU76" s="629"/>
      <c r="ARV76" s="629"/>
      <c r="ARW76" s="629"/>
      <c r="ARX76" s="629"/>
      <c r="ARY76" s="629"/>
      <c r="ARZ76" s="629"/>
      <c r="ASA76" s="629"/>
      <c r="ASB76" s="629"/>
      <c r="ASC76" s="629"/>
      <c r="ASD76" s="629"/>
      <c r="ASE76" s="629"/>
      <c r="ASF76" s="629"/>
      <c r="ASG76" s="629"/>
      <c r="ASH76" s="629"/>
      <c r="ASI76" s="629"/>
      <c r="ASJ76" s="629"/>
      <c r="ASK76" s="629"/>
      <c r="ASL76" s="629"/>
      <c r="ASM76" s="629"/>
      <c r="ASN76" s="629"/>
      <c r="ASO76" s="629"/>
      <c r="ASP76" s="629"/>
      <c r="ASQ76" s="629"/>
      <c r="ASR76" s="629"/>
      <c r="ASS76" s="629"/>
      <c r="AST76" s="629"/>
      <c r="ASU76" s="629"/>
      <c r="ASV76" s="629"/>
      <c r="ASW76" s="629"/>
      <c r="ASX76" s="629"/>
      <c r="ASY76" s="629"/>
      <c r="ASZ76" s="629"/>
      <c r="ATA76" s="629"/>
      <c r="ATB76" s="629"/>
      <c r="ATC76" s="629"/>
      <c r="ATD76" s="629"/>
      <c r="ATE76" s="629"/>
      <c r="ATF76" s="629"/>
      <c r="ATG76" s="629"/>
      <c r="ATH76" s="629"/>
      <c r="ATI76" s="629"/>
      <c r="ATJ76" s="629"/>
      <c r="ATK76" s="629"/>
      <c r="ATL76" s="629"/>
      <c r="ATM76" s="629"/>
      <c r="ATN76" s="629"/>
      <c r="ATO76" s="629"/>
      <c r="ATP76" s="629"/>
      <c r="ATQ76" s="629"/>
      <c r="ATR76" s="629"/>
      <c r="ATS76" s="629"/>
      <c r="ATT76" s="629"/>
      <c r="ATU76" s="629"/>
      <c r="ATV76" s="629"/>
      <c r="ATW76" s="629"/>
      <c r="ATX76" s="629"/>
      <c r="ATY76" s="629"/>
      <c r="ATZ76" s="629"/>
      <c r="AUA76" s="629"/>
      <c r="AUB76" s="629"/>
      <c r="AUC76" s="629"/>
      <c r="AUD76" s="629"/>
      <c r="AUE76" s="629"/>
      <c r="AUF76" s="629"/>
      <c r="AUG76" s="629"/>
      <c r="AUH76" s="629"/>
      <c r="AUI76" s="629"/>
      <c r="AUJ76" s="629"/>
      <c r="AUK76" s="629"/>
      <c r="AUL76" s="629"/>
      <c r="AUM76" s="629"/>
      <c r="AUN76" s="629"/>
      <c r="AUO76" s="629"/>
      <c r="AUP76" s="629"/>
      <c r="AUQ76" s="629"/>
      <c r="AUR76" s="629"/>
      <c r="AUS76" s="629"/>
      <c r="AUT76" s="629"/>
      <c r="AUU76" s="629"/>
      <c r="AUV76" s="629"/>
      <c r="AUW76" s="629"/>
      <c r="AUX76" s="629"/>
      <c r="AUY76" s="629"/>
      <c r="AUZ76" s="629"/>
      <c r="AVA76" s="629"/>
      <c r="AVB76" s="629"/>
      <c r="AVC76" s="629"/>
      <c r="AVD76" s="629"/>
      <c r="AVE76" s="629"/>
      <c r="AVF76" s="629"/>
      <c r="AVG76" s="629"/>
      <c r="AVH76" s="629"/>
      <c r="AVI76" s="629"/>
      <c r="AVJ76" s="629"/>
      <c r="AVK76" s="629"/>
      <c r="AVL76" s="629"/>
      <c r="AVM76" s="629"/>
      <c r="AVN76" s="629"/>
      <c r="AVO76" s="629"/>
      <c r="AVP76" s="629"/>
      <c r="AVQ76" s="629"/>
      <c r="AVR76" s="629"/>
      <c r="AVS76" s="629"/>
      <c r="AVT76" s="629"/>
      <c r="AVU76" s="629"/>
      <c r="AVV76" s="629"/>
      <c r="AVW76" s="629"/>
      <c r="AVX76" s="629"/>
      <c r="AVY76" s="629"/>
      <c r="AVZ76" s="629"/>
      <c r="AWA76" s="629"/>
      <c r="AWB76" s="629"/>
      <c r="AWC76" s="629"/>
      <c r="AWD76" s="629"/>
      <c r="AWE76" s="629"/>
      <c r="AWF76" s="629"/>
      <c r="AWG76" s="629"/>
      <c r="AWH76" s="629"/>
      <c r="AWI76" s="629"/>
      <c r="AWJ76" s="629"/>
      <c r="AWK76" s="629"/>
      <c r="AWL76" s="629"/>
      <c r="AWM76" s="629"/>
      <c r="AWN76" s="629"/>
      <c r="AWO76" s="629"/>
      <c r="AWP76" s="629"/>
      <c r="AWQ76" s="629"/>
      <c r="AWR76" s="629"/>
      <c r="AWS76" s="629"/>
      <c r="AWT76" s="629"/>
      <c r="AWU76" s="629"/>
      <c r="AWV76" s="629"/>
      <c r="AWW76" s="629"/>
      <c r="AWX76" s="629"/>
      <c r="AWY76" s="629"/>
      <c r="AWZ76" s="629"/>
      <c r="AXA76" s="629"/>
      <c r="AXB76" s="629"/>
      <c r="AXC76" s="629"/>
      <c r="AXD76" s="629"/>
      <c r="AXE76" s="629"/>
      <c r="AXF76" s="629"/>
      <c r="AXG76" s="629"/>
      <c r="AXH76" s="629"/>
      <c r="AXI76" s="629"/>
      <c r="AXJ76" s="629"/>
      <c r="AXK76" s="629"/>
      <c r="AXL76" s="629"/>
      <c r="AXM76" s="629"/>
      <c r="AXN76" s="629"/>
      <c r="AXO76" s="629"/>
      <c r="AXP76" s="629"/>
      <c r="AXQ76" s="629"/>
      <c r="AXR76" s="629"/>
      <c r="AXS76" s="629"/>
      <c r="AXT76" s="629"/>
      <c r="AXU76" s="629"/>
      <c r="AXV76" s="629"/>
      <c r="AXW76" s="629"/>
      <c r="AXX76" s="629"/>
      <c r="AXY76" s="629"/>
      <c r="AXZ76" s="629"/>
      <c r="AYA76" s="629"/>
      <c r="AYB76" s="629"/>
      <c r="AYC76" s="629"/>
      <c r="AYD76" s="629"/>
      <c r="AYE76" s="629"/>
      <c r="AYF76" s="629"/>
      <c r="AYG76" s="629"/>
      <c r="AYH76" s="629"/>
      <c r="AYI76" s="629"/>
      <c r="AYJ76" s="629"/>
      <c r="AYK76" s="629"/>
      <c r="AYL76" s="629"/>
      <c r="AYM76" s="629"/>
      <c r="AYN76" s="629"/>
      <c r="AYO76" s="629"/>
      <c r="AYP76" s="629"/>
      <c r="AYQ76" s="629"/>
      <c r="AYR76" s="629"/>
      <c r="AYS76" s="629"/>
      <c r="AYT76" s="629"/>
      <c r="AYU76" s="629"/>
      <c r="AYV76" s="629"/>
      <c r="AYW76" s="629"/>
      <c r="AYX76" s="629"/>
      <c r="AYY76" s="629"/>
      <c r="AYZ76" s="629"/>
      <c r="AZA76" s="629"/>
      <c r="AZB76" s="629"/>
      <c r="AZC76" s="629"/>
      <c r="AZD76" s="629"/>
      <c r="AZE76" s="629"/>
      <c r="AZF76" s="629"/>
      <c r="AZG76" s="629"/>
      <c r="AZH76" s="629"/>
      <c r="AZI76" s="629"/>
      <c r="AZJ76" s="629"/>
      <c r="AZK76" s="629"/>
      <c r="AZL76" s="629"/>
      <c r="AZM76" s="629"/>
      <c r="AZN76" s="629"/>
      <c r="AZO76" s="629"/>
      <c r="AZP76" s="629"/>
      <c r="AZQ76" s="629"/>
      <c r="AZR76" s="629"/>
      <c r="AZS76" s="629"/>
      <c r="AZT76" s="629"/>
      <c r="AZU76" s="629"/>
      <c r="AZV76" s="629"/>
      <c r="AZW76" s="629"/>
      <c r="AZX76" s="629"/>
      <c r="AZY76" s="629"/>
      <c r="AZZ76" s="629"/>
      <c r="BAA76" s="629"/>
      <c r="BAB76" s="629"/>
      <c r="BAC76" s="629"/>
      <c r="BAD76" s="629"/>
      <c r="BAE76" s="629"/>
      <c r="BAF76" s="629"/>
      <c r="BAG76" s="629"/>
      <c r="BAH76" s="629"/>
      <c r="BAI76" s="629"/>
      <c r="BAJ76" s="629"/>
      <c r="BAK76" s="629"/>
      <c r="BAL76" s="629"/>
      <c r="BAM76" s="629"/>
      <c r="BAN76" s="629"/>
      <c r="BAO76" s="629"/>
      <c r="BAP76" s="629"/>
      <c r="BAQ76" s="629"/>
      <c r="BAR76" s="629"/>
      <c r="BAS76" s="629"/>
      <c r="BAT76" s="629"/>
      <c r="BAU76" s="629"/>
      <c r="BAV76" s="629"/>
      <c r="BAW76" s="629"/>
      <c r="BAX76" s="629"/>
      <c r="BAY76" s="629"/>
      <c r="BAZ76" s="629"/>
      <c r="BBA76" s="629"/>
      <c r="BBB76" s="629"/>
      <c r="BBC76" s="629"/>
      <c r="BBD76" s="629"/>
      <c r="BBE76" s="629"/>
      <c r="BBF76" s="629"/>
      <c r="BBG76" s="629"/>
      <c r="BBH76" s="629"/>
      <c r="BBI76" s="629"/>
      <c r="BBJ76" s="629"/>
      <c r="BBK76" s="629"/>
      <c r="BBL76" s="629"/>
      <c r="BBM76" s="629"/>
      <c r="BBN76" s="629"/>
      <c r="BBO76" s="629"/>
      <c r="BBP76" s="629"/>
      <c r="BBQ76" s="629"/>
      <c r="BBR76" s="629"/>
      <c r="BBS76" s="629"/>
      <c r="BBT76" s="629"/>
      <c r="BBU76" s="629"/>
      <c r="BBV76" s="629"/>
      <c r="BBW76" s="629"/>
      <c r="BBX76" s="629"/>
      <c r="BBY76" s="629"/>
      <c r="BBZ76" s="629"/>
      <c r="BCA76" s="629"/>
      <c r="BCB76" s="629"/>
      <c r="BCC76" s="629"/>
      <c r="BCD76" s="629"/>
      <c r="BCE76" s="629"/>
      <c r="BCF76" s="629"/>
      <c r="BCG76" s="629"/>
      <c r="BCH76" s="629"/>
      <c r="BCI76" s="629"/>
      <c r="BCJ76" s="629"/>
      <c r="BCK76" s="629"/>
      <c r="BCL76" s="629"/>
      <c r="BCM76" s="629"/>
      <c r="BCN76" s="629"/>
      <c r="BCO76" s="629"/>
      <c r="BCP76" s="629"/>
      <c r="BCQ76" s="629"/>
      <c r="BCR76" s="629"/>
      <c r="BCS76" s="629"/>
      <c r="BCT76" s="629"/>
      <c r="BCU76" s="629"/>
      <c r="BCV76" s="629"/>
      <c r="BCW76" s="629"/>
      <c r="BCX76" s="629"/>
      <c r="BCY76" s="629"/>
      <c r="BCZ76" s="629"/>
      <c r="BDA76" s="629"/>
      <c r="BDB76" s="629"/>
      <c r="BDC76" s="629"/>
      <c r="BDD76" s="629"/>
      <c r="BDE76" s="629"/>
      <c r="BDF76" s="629"/>
      <c r="BDG76" s="629"/>
      <c r="BDH76" s="629"/>
      <c r="BDI76" s="629"/>
      <c r="BDJ76" s="629"/>
      <c r="BDK76" s="629"/>
      <c r="BDL76" s="629"/>
      <c r="BDM76" s="629"/>
      <c r="BDN76" s="629"/>
      <c r="BDO76" s="629"/>
      <c r="BDP76" s="629"/>
      <c r="BDQ76" s="629"/>
      <c r="BDR76" s="629"/>
      <c r="BDS76" s="629"/>
      <c r="BDT76" s="629"/>
      <c r="BDU76" s="629"/>
      <c r="BDV76" s="629"/>
      <c r="BDW76" s="629"/>
      <c r="BDX76" s="629"/>
      <c r="BDY76" s="629"/>
      <c r="BDZ76" s="629"/>
      <c r="BEA76" s="629"/>
      <c r="BEB76" s="629"/>
      <c r="BEC76" s="629"/>
      <c r="BED76" s="629"/>
      <c r="BEE76" s="629"/>
      <c r="BEF76" s="629"/>
      <c r="BEG76" s="629"/>
      <c r="BEH76" s="629"/>
      <c r="BEI76" s="629"/>
      <c r="BEJ76" s="629"/>
      <c r="BEK76" s="629"/>
      <c r="BEL76" s="629"/>
      <c r="BEM76" s="629"/>
      <c r="BEN76" s="629"/>
      <c r="BEO76" s="629"/>
      <c r="BEP76" s="629"/>
      <c r="BEQ76" s="629"/>
      <c r="BER76" s="629"/>
      <c r="BES76" s="629"/>
      <c r="BET76" s="629"/>
      <c r="BEU76" s="629"/>
      <c r="BEV76" s="629"/>
      <c r="BEW76" s="629"/>
      <c r="BEX76" s="629"/>
      <c r="BEY76" s="629"/>
      <c r="BEZ76" s="629"/>
      <c r="BFA76" s="629"/>
      <c r="BFB76" s="629"/>
      <c r="BFC76" s="629"/>
      <c r="BFD76" s="629"/>
      <c r="BFE76" s="629"/>
      <c r="BFF76" s="629"/>
      <c r="BFG76" s="629"/>
      <c r="BFH76" s="629"/>
      <c r="BFI76" s="629"/>
      <c r="BFJ76" s="629"/>
      <c r="BFK76" s="629"/>
      <c r="BFL76" s="629"/>
      <c r="BFM76" s="629"/>
      <c r="BFN76" s="629"/>
      <c r="BFO76" s="629"/>
      <c r="BFP76" s="629"/>
      <c r="BFQ76" s="629"/>
      <c r="BFR76" s="629"/>
      <c r="BFS76" s="629"/>
      <c r="BFT76" s="629"/>
      <c r="BFU76" s="629"/>
      <c r="BFV76" s="629"/>
      <c r="BFW76" s="629"/>
      <c r="BFX76" s="629"/>
      <c r="BFY76" s="629"/>
      <c r="BFZ76" s="629"/>
      <c r="BGA76" s="629"/>
      <c r="BGB76" s="629"/>
      <c r="BGC76" s="629"/>
      <c r="BGD76" s="629"/>
      <c r="BGE76" s="629"/>
      <c r="BGF76" s="629"/>
      <c r="BGG76" s="629"/>
      <c r="BGH76" s="629"/>
      <c r="BGI76" s="629"/>
      <c r="BGJ76" s="629"/>
      <c r="BGK76" s="629"/>
      <c r="BGL76" s="629"/>
      <c r="BGM76" s="629"/>
      <c r="BGN76" s="629"/>
      <c r="BGO76" s="629"/>
      <c r="BGP76" s="629"/>
      <c r="BGQ76" s="629"/>
      <c r="BGR76" s="629"/>
      <c r="BGS76" s="629"/>
      <c r="BGT76" s="629"/>
      <c r="BGU76" s="629"/>
      <c r="BGV76" s="629"/>
      <c r="BGW76" s="629"/>
      <c r="BGX76" s="629"/>
      <c r="BGY76" s="629"/>
      <c r="BGZ76" s="629"/>
      <c r="BHA76" s="629"/>
      <c r="BHB76" s="629"/>
      <c r="BHC76" s="629"/>
      <c r="BHD76" s="629"/>
      <c r="BHE76" s="629"/>
      <c r="BHF76" s="629"/>
      <c r="BHG76" s="629"/>
      <c r="BHH76" s="629"/>
      <c r="BHI76" s="629"/>
      <c r="BHJ76" s="629"/>
      <c r="BHK76" s="629"/>
      <c r="BHL76" s="629"/>
      <c r="BHM76" s="629"/>
      <c r="BHN76" s="629"/>
      <c r="BHO76" s="629"/>
      <c r="BHP76" s="629"/>
      <c r="BHQ76" s="629"/>
      <c r="BHR76" s="629"/>
      <c r="BHS76" s="629"/>
      <c r="BHT76" s="629"/>
      <c r="BHU76" s="629"/>
      <c r="BHV76" s="629"/>
      <c r="BHW76" s="629"/>
      <c r="BHX76" s="629"/>
      <c r="BHY76" s="629"/>
      <c r="BHZ76" s="629"/>
      <c r="BIA76" s="629"/>
      <c r="BIB76" s="629"/>
      <c r="BIC76" s="629"/>
      <c r="BID76" s="629"/>
      <c r="BIE76" s="629"/>
      <c r="BIF76" s="629"/>
      <c r="BIG76" s="629"/>
      <c r="BIH76" s="629"/>
      <c r="BII76" s="629"/>
      <c r="BIJ76" s="629"/>
      <c r="BIK76" s="629"/>
      <c r="BIL76" s="629"/>
      <c r="BIM76" s="629"/>
      <c r="BIN76" s="629"/>
      <c r="BIO76" s="629"/>
      <c r="BIP76" s="629"/>
      <c r="BIQ76" s="629"/>
      <c r="BIR76" s="629"/>
      <c r="BIS76" s="629"/>
      <c r="BIT76" s="629"/>
      <c r="BIU76" s="629"/>
      <c r="BIV76" s="629"/>
      <c r="BIW76" s="629"/>
      <c r="BIX76" s="629"/>
      <c r="BIY76" s="629"/>
      <c r="BIZ76" s="629"/>
      <c r="BJA76" s="629"/>
      <c r="BJB76" s="629"/>
      <c r="BJC76" s="629"/>
      <c r="BJD76" s="629"/>
      <c r="BJE76" s="629"/>
      <c r="BJF76" s="629"/>
      <c r="BJG76" s="629"/>
      <c r="BJH76" s="629"/>
      <c r="BJI76" s="629"/>
      <c r="BJJ76" s="629"/>
      <c r="BJK76" s="629"/>
      <c r="BJL76" s="629"/>
      <c r="BJM76" s="629"/>
      <c r="BJN76" s="629"/>
      <c r="BJO76" s="629"/>
      <c r="BJP76" s="629"/>
      <c r="BJQ76" s="629"/>
      <c r="BJR76" s="629"/>
      <c r="BJS76" s="629"/>
      <c r="BJT76" s="629"/>
      <c r="BJU76" s="629"/>
      <c r="BJV76" s="629"/>
      <c r="BJW76" s="629"/>
      <c r="BJX76" s="629"/>
      <c r="BJY76" s="629"/>
      <c r="BJZ76" s="629"/>
      <c r="BKA76" s="629"/>
      <c r="BKB76" s="629"/>
      <c r="BKC76" s="629"/>
      <c r="BKD76" s="629"/>
      <c r="BKE76" s="629"/>
      <c r="BKF76" s="629"/>
      <c r="BKG76" s="629"/>
      <c r="BKH76" s="629"/>
      <c r="BKI76" s="629"/>
      <c r="BKJ76" s="629"/>
      <c r="BKK76" s="629"/>
      <c r="BKL76" s="629"/>
      <c r="BKM76" s="629"/>
      <c r="BKN76" s="629"/>
      <c r="BKO76" s="629"/>
      <c r="BKP76" s="629"/>
      <c r="BKQ76" s="629"/>
      <c r="BKR76" s="629"/>
      <c r="BKS76" s="629"/>
      <c r="BKT76" s="629"/>
      <c r="BKU76" s="629"/>
      <c r="BKV76" s="629"/>
      <c r="BKW76" s="629"/>
      <c r="BKX76" s="629"/>
      <c r="BKY76" s="629"/>
      <c r="BKZ76" s="629"/>
      <c r="BLA76" s="629"/>
      <c r="BLB76" s="629"/>
      <c r="BLC76" s="629"/>
      <c r="BLD76" s="629"/>
      <c r="BLE76" s="629"/>
      <c r="BLF76" s="629"/>
      <c r="BLG76" s="629"/>
      <c r="BLH76" s="629"/>
      <c r="BLI76" s="629"/>
      <c r="BLJ76" s="629"/>
      <c r="BLK76" s="629"/>
      <c r="BLL76" s="629"/>
      <c r="BLM76" s="629"/>
      <c r="BLN76" s="629"/>
      <c r="BLO76" s="629"/>
      <c r="BLP76" s="629"/>
      <c r="BLQ76" s="629"/>
      <c r="BLR76" s="629"/>
      <c r="BLS76" s="629"/>
      <c r="BLT76" s="629"/>
      <c r="BLU76" s="629"/>
      <c r="BLV76" s="629"/>
      <c r="BLW76" s="629"/>
      <c r="BLX76" s="629"/>
      <c r="BLY76" s="629"/>
      <c r="BLZ76" s="629"/>
      <c r="BMA76" s="629"/>
      <c r="BMB76" s="629"/>
      <c r="BMC76" s="629"/>
      <c r="BMD76" s="629"/>
      <c r="BME76" s="629"/>
      <c r="BMF76" s="629"/>
      <c r="BMG76" s="629"/>
      <c r="BMH76" s="629"/>
      <c r="BMI76" s="629"/>
      <c r="BMJ76" s="629"/>
      <c r="BMK76" s="629"/>
      <c r="BML76" s="629"/>
      <c r="BMM76" s="629"/>
      <c r="BMN76" s="629"/>
      <c r="BMO76" s="629"/>
      <c r="BMP76" s="629"/>
      <c r="BMQ76" s="629"/>
      <c r="BMR76" s="629"/>
      <c r="BMS76" s="629"/>
      <c r="BMT76" s="629"/>
      <c r="BMU76" s="629"/>
      <c r="BMV76" s="629"/>
      <c r="BMW76" s="629"/>
      <c r="BMX76" s="629"/>
      <c r="BMY76" s="629"/>
      <c r="BMZ76" s="629"/>
      <c r="BNA76" s="629"/>
      <c r="BNB76" s="629"/>
      <c r="BNC76" s="629"/>
      <c r="BND76" s="629"/>
      <c r="BNE76" s="629"/>
      <c r="BNF76" s="629"/>
      <c r="BNG76" s="629"/>
      <c r="BNH76" s="629"/>
      <c r="BNI76" s="629"/>
      <c r="BNJ76" s="629"/>
      <c r="BNK76" s="629"/>
      <c r="BNL76" s="629"/>
      <c r="BNM76" s="629"/>
      <c r="BNN76" s="629"/>
      <c r="BNO76" s="629"/>
      <c r="BNP76" s="629"/>
      <c r="BNQ76" s="629"/>
      <c r="BNR76" s="629"/>
      <c r="BNS76" s="629"/>
      <c r="BNT76" s="629"/>
      <c r="BNU76" s="629"/>
      <c r="BNV76" s="629"/>
      <c r="BNW76" s="629"/>
      <c r="BNX76" s="629"/>
      <c r="BNY76" s="629"/>
      <c r="BNZ76" s="629"/>
      <c r="BOA76" s="629"/>
      <c r="BOB76" s="629"/>
      <c r="BOC76" s="629"/>
      <c r="BOD76" s="629"/>
      <c r="BOE76" s="629"/>
      <c r="BOF76" s="629"/>
      <c r="BOG76" s="629"/>
      <c r="BOH76" s="629"/>
      <c r="BOI76" s="629"/>
      <c r="BOJ76" s="629"/>
      <c r="BOK76" s="629"/>
      <c r="BOL76" s="629"/>
      <c r="BOM76" s="629"/>
      <c r="BON76" s="629"/>
      <c r="BOO76" s="629"/>
      <c r="BOP76" s="629"/>
      <c r="BOQ76" s="629"/>
      <c r="BOR76" s="629"/>
      <c r="BOS76" s="629"/>
      <c r="BOT76" s="629"/>
      <c r="BOU76" s="629"/>
      <c r="BOV76" s="629"/>
      <c r="BOW76" s="629"/>
      <c r="BOX76" s="629"/>
      <c r="BOY76" s="629"/>
      <c r="BOZ76" s="629"/>
      <c r="BPA76" s="629"/>
      <c r="BPB76" s="629"/>
      <c r="BPC76" s="629"/>
      <c r="BPD76" s="629"/>
      <c r="BPE76" s="629"/>
      <c r="BPF76" s="629"/>
      <c r="BPG76" s="629"/>
      <c r="BPH76" s="629"/>
      <c r="BPI76" s="629"/>
      <c r="BPJ76" s="629"/>
      <c r="BPK76" s="629"/>
      <c r="BPL76" s="629"/>
      <c r="BPM76" s="629"/>
      <c r="BPN76" s="629"/>
      <c r="BPO76" s="629"/>
      <c r="BPP76" s="629"/>
      <c r="BPQ76" s="629"/>
      <c r="BPR76" s="629"/>
      <c r="BPS76" s="629"/>
      <c r="BPT76" s="629"/>
      <c r="BPU76" s="629"/>
      <c r="BPV76" s="629"/>
      <c r="BPW76" s="629"/>
      <c r="BPX76" s="629"/>
      <c r="BPY76" s="629"/>
      <c r="BPZ76" s="629"/>
      <c r="BQA76" s="629"/>
      <c r="BQB76" s="629"/>
      <c r="BQC76" s="629"/>
      <c r="BQD76" s="629"/>
      <c r="BQE76" s="629"/>
      <c r="BQF76" s="629"/>
      <c r="BQG76" s="629"/>
      <c r="BQH76" s="629"/>
      <c r="BQI76" s="629"/>
      <c r="BQJ76" s="629"/>
      <c r="BQK76" s="629"/>
      <c r="BQL76" s="629"/>
      <c r="BQM76" s="629"/>
      <c r="BQN76" s="629"/>
      <c r="BQO76" s="629"/>
      <c r="BQP76" s="629"/>
      <c r="BQQ76" s="629"/>
      <c r="BQR76" s="629"/>
      <c r="BQS76" s="629"/>
      <c r="BQT76" s="629"/>
      <c r="BQU76" s="629"/>
      <c r="BQV76" s="629"/>
      <c r="BQW76" s="629"/>
      <c r="BQX76" s="629"/>
      <c r="BQY76" s="629"/>
      <c r="BQZ76" s="629"/>
      <c r="BRA76" s="629"/>
      <c r="BRB76" s="629"/>
      <c r="BRC76" s="629"/>
      <c r="BRD76" s="629"/>
      <c r="BRE76" s="629"/>
      <c r="BRF76" s="629"/>
      <c r="BRG76" s="629"/>
      <c r="BRH76" s="629"/>
      <c r="BRI76" s="629"/>
      <c r="BRJ76" s="629"/>
      <c r="BRK76" s="629"/>
      <c r="BRL76" s="629"/>
      <c r="BRM76" s="629"/>
      <c r="BRN76" s="629"/>
      <c r="BRO76" s="629"/>
      <c r="BRP76" s="629"/>
      <c r="BRQ76" s="629"/>
      <c r="BRR76" s="629"/>
      <c r="BRS76" s="629"/>
      <c r="BRT76" s="629"/>
      <c r="BRU76" s="629"/>
      <c r="BRV76" s="629"/>
      <c r="BRW76" s="629"/>
      <c r="BRX76" s="629"/>
      <c r="BRY76" s="629"/>
      <c r="BRZ76" s="629"/>
      <c r="BSA76" s="629"/>
      <c r="BSB76" s="629"/>
      <c r="BSC76" s="629"/>
      <c r="BSD76" s="629"/>
      <c r="BSE76" s="629"/>
      <c r="BSF76" s="629"/>
      <c r="BSG76" s="629"/>
      <c r="BSH76" s="629"/>
      <c r="BSI76" s="629"/>
      <c r="BSJ76" s="629"/>
      <c r="BSK76" s="629"/>
      <c r="BSL76" s="629"/>
      <c r="BSM76" s="629"/>
      <c r="BSN76" s="629"/>
      <c r="BSO76" s="629"/>
      <c r="BSP76" s="629"/>
      <c r="BSQ76" s="629"/>
      <c r="BSR76" s="629"/>
      <c r="BSS76" s="629"/>
      <c r="BST76" s="629"/>
      <c r="BSU76" s="629"/>
      <c r="BSV76" s="629"/>
      <c r="BSW76" s="629"/>
      <c r="BSX76" s="629"/>
      <c r="BSY76" s="629"/>
      <c r="BSZ76" s="629"/>
      <c r="BTA76" s="629"/>
      <c r="BTB76" s="629"/>
      <c r="BTC76" s="629"/>
      <c r="BTD76" s="629"/>
      <c r="BTE76" s="629"/>
      <c r="BTF76" s="629"/>
      <c r="BTG76" s="629"/>
      <c r="BTH76" s="629"/>
      <c r="BTI76" s="629"/>
      <c r="BTJ76" s="629"/>
      <c r="BTK76" s="629"/>
      <c r="BTL76" s="629"/>
      <c r="BTM76" s="629"/>
      <c r="BTN76" s="629"/>
      <c r="BTO76" s="629"/>
      <c r="BTP76" s="629"/>
      <c r="BTQ76" s="629"/>
      <c r="BTR76" s="629"/>
      <c r="BTS76" s="629"/>
      <c r="BTT76" s="629"/>
      <c r="BTU76" s="629"/>
      <c r="BTV76" s="629"/>
      <c r="BTW76" s="629"/>
      <c r="BTX76" s="629"/>
      <c r="BTY76" s="629"/>
      <c r="BTZ76" s="629"/>
      <c r="BUA76" s="629"/>
      <c r="BUB76" s="629"/>
      <c r="BUC76" s="629"/>
      <c r="BUD76" s="629"/>
      <c r="BUE76" s="629"/>
      <c r="BUF76" s="629"/>
      <c r="BUG76" s="629"/>
      <c r="BUH76" s="629"/>
      <c r="BUI76" s="629"/>
      <c r="BUJ76" s="629"/>
      <c r="BUK76" s="629"/>
      <c r="BUL76" s="629"/>
      <c r="BUM76" s="629"/>
      <c r="BUN76" s="629"/>
      <c r="BUO76" s="629"/>
      <c r="BUP76" s="629"/>
      <c r="BUQ76" s="629"/>
      <c r="BUR76" s="629"/>
      <c r="BUS76" s="629"/>
      <c r="BUT76" s="629"/>
      <c r="BUU76" s="629"/>
      <c r="BUV76" s="629"/>
      <c r="BUW76" s="629"/>
      <c r="BUX76" s="629"/>
      <c r="BUY76" s="629"/>
      <c r="BUZ76" s="629"/>
      <c r="BVA76" s="629"/>
      <c r="BVB76" s="629"/>
      <c r="BVC76" s="629"/>
      <c r="BVD76" s="629"/>
      <c r="BVE76" s="629"/>
      <c r="BVF76" s="629"/>
      <c r="BVG76" s="629"/>
      <c r="BVH76" s="629"/>
      <c r="BVI76" s="629"/>
      <c r="BVJ76" s="629"/>
      <c r="BVK76" s="629"/>
      <c r="BVL76" s="629"/>
      <c r="BVM76" s="629"/>
      <c r="BVN76" s="629"/>
      <c r="BVO76" s="629"/>
      <c r="BVP76" s="629"/>
      <c r="BVQ76" s="629"/>
      <c r="BVR76" s="629"/>
      <c r="BVS76" s="629"/>
      <c r="BVT76" s="629"/>
      <c r="BVU76" s="629"/>
      <c r="BVV76" s="629"/>
      <c r="BVW76" s="629"/>
      <c r="BVX76" s="629"/>
      <c r="BVY76" s="629"/>
      <c r="BVZ76" s="629"/>
      <c r="BWA76" s="629"/>
      <c r="BWB76" s="629"/>
      <c r="BWC76" s="629"/>
      <c r="BWD76" s="629"/>
      <c r="BWE76" s="629"/>
      <c r="BWF76" s="629"/>
      <c r="BWG76" s="629"/>
      <c r="BWH76" s="629"/>
      <c r="BWI76" s="629"/>
      <c r="BWJ76" s="629"/>
      <c r="BWK76" s="629"/>
      <c r="BWL76" s="629"/>
      <c r="BWM76" s="629"/>
      <c r="BWN76" s="629"/>
      <c r="BWO76" s="629"/>
      <c r="BWP76" s="629"/>
      <c r="BWQ76" s="629"/>
      <c r="BWR76" s="629"/>
      <c r="BWS76" s="629"/>
      <c r="BWT76" s="629"/>
      <c r="BWU76" s="629"/>
      <c r="BWV76" s="629"/>
      <c r="BWW76" s="629"/>
      <c r="BWX76" s="629"/>
      <c r="BWY76" s="629"/>
      <c r="BWZ76" s="629"/>
      <c r="BXA76" s="629"/>
      <c r="BXB76" s="629"/>
      <c r="BXC76" s="629"/>
      <c r="BXD76" s="629"/>
      <c r="BXE76" s="629"/>
      <c r="BXF76" s="629"/>
      <c r="BXG76" s="629"/>
      <c r="BXH76" s="629"/>
      <c r="BXI76" s="629"/>
      <c r="BXJ76" s="629"/>
      <c r="BXK76" s="629"/>
      <c r="BXL76" s="629"/>
      <c r="BXM76" s="629"/>
      <c r="BXN76" s="629"/>
      <c r="BXO76" s="629"/>
      <c r="BXP76" s="629"/>
      <c r="BXQ76" s="629"/>
      <c r="BXR76" s="629"/>
      <c r="BXS76" s="629"/>
      <c r="BXT76" s="629"/>
      <c r="BXU76" s="629"/>
      <c r="BXV76" s="629"/>
      <c r="BXW76" s="629"/>
      <c r="BXX76" s="629"/>
      <c r="BXY76" s="629"/>
      <c r="BXZ76" s="629"/>
      <c r="BYA76" s="629"/>
      <c r="BYB76" s="629"/>
      <c r="BYC76" s="629"/>
      <c r="BYD76" s="629"/>
      <c r="BYE76" s="629"/>
      <c r="BYF76" s="629"/>
      <c r="BYG76" s="629"/>
      <c r="BYH76" s="629"/>
      <c r="BYI76" s="629"/>
      <c r="BYJ76" s="629"/>
      <c r="BYK76" s="629"/>
      <c r="BYL76" s="629"/>
      <c r="BYM76" s="629"/>
      <c r="BYN76" s="629"/>
      <c r="BYO76" s="629"/>
      <c r="BYP76" s="629"/>
      <c r="BYQ76" s="629"/>
      <c r="BYR76" s="629"/>
      <c r="BYS76" s="629"/>
      <c r="BYT76" s="629"/>
      <c r="BYU76" s="629"/>
      <c r="BYV76" s="629"/>
      <c r="BYW76" s="629"/>
      <c r="BYX76" s="629"/>
      <c r="BYY76" s="629"/>
      <c r="BYZ76" s="629"/>
      <c r="BZA76" s="629"/>
      <c r="BZB76" s="629"/>
      <c r="BZC76" s="629"/>
      <c r="BZD76" s="629"/>
      <c r="BZE76" s="629"/>
      <c r="BZF76" s="629"/>
      <c r="BZG76" s="629"/>
      <c r="BZH76" s="629"/>
      <c r="BZI76" s="629"/>
      <c r="BZJ76" s="629"/>
      <c r="BZK76" s="629"/>
      <c r="BZL76" s="629"/>
      <c r="BZM76" s="629"/>
      <c r="BZN76" s="629"/>
      <c r="BZO76" s="629"/>
      <c r="BZP76" s="629"/>
      <c r="BZQ76" s="629"/>
      <c r="BZR76" s="629"/>
      <c r="BZS76" s="629"/>
      <c r="BZT76" s="629"/>
      <c r="BZU76" s="629"/>
      <c r="BZV76" s="629"/>
      <c r="BZW76" s="629"/>
      <c r="BZX76" s="629"/>
      <c r="BZY76" s="629"/>
      <c r="BZZ76" s="629"/>
      <c r="CAA76" s="629"/>
      <c r="CAB76" s="629"/>
      <c r="CAC76" s="629"/>
      <c r="CAD76" s="629"/>
      <c r="CAE76" s="629"/>
      <c r="CAF76" s="629"/>
      <c r="CAG76" s="629"/>
      <c r="CAH76" s="629"/>
      <c r="CAI76" s="629"/>
      <c r="CAJ76" s="629"/>
      <c r="CAK76" s="629"/>
      <c r="CAL76" s="629"/>
      <c r="CAM76" s="629"/>
      <c r="CAN76" s="629"/>
      <c r="CAO76" s="629"/>
      <c r="CAP76" s="629"/>
      <c r="CAQ76" s="629"/>
      <c r="CAR76" s="629"/>
      <c r="CAS76" s="629"/>
      <c r="CAT76" s="629"/>
      <c r="CAU76" s="629"/>
      <c r="CAV76" s="629"/>
      <c r="CAW76" s="629"/>
      <c r="CAX76" s="629"/>
      <c r="CAY76" s="629"/>
      <c r="CAZ76" s="629"/>
      <c r="CBA76" s="629"/>
      <c r="CBB76" s="629"/>
      <c r="CBC76" s="629"/>
      <c r="CBD76" s="629"/>
      <c r="CBE76" s="629"/>
      <c r="CBF76" s="629"/>
      <c r="CBG76" s="629"/>
      <c r="CBH76" s="629"/>
      <c r="CBI76" s="629"/>
      <c r="CBJ76" s="629"/>
      <c r="CBK76" s="629"/>
      <c r="CBL76" s="629"/>
      <c r="CBM76" s="629"/>
      <c r="CBN76" s="629"/>
      <c r="CBO76" s="629"/>
      <c r="CBP76" s="629"/>
      <c r="CBQ76" s="629"/>
      <c r="CBR76" s="629"/>
      <c r="CBS76" s="629"/>
      <c r="CBT76" s="629"/>
      <c r="CBU76" s="629"/>
      <c r="CBV76" s="629"/>
      <c r="CBW76" s="629"/>
      <c r="CBX76" s="629"/>
      <c r="CBY76" s="629"/>
      <c r="CBZ76" s="629"/>
      <c r="CCA76" s="629"/>
      <c r="CCB76" s="629"/>
      <c r="CCC76" s="629"/>
      <c r="CCD76" s="629"/>
      <c r="CCE76" s="629"/>
      <c r="CCF76" s="629"/>
      <c r="CCG76" s="629"/>
      <c r="CCH76" s="629"/>
      <c r="CCI76" s="629"/>
      <c r="CCJ76" s="629"/>
      <c r="CCK76" s="629"/>
      <c r="CCL76" s="629"/>
      <c r="CCM76" s="629"/>
      <c r="CCN76" s="629"/>
      <c r="CCO76" s="629"/>
      <c r="CCP76" s="629"/>
      <c r="CCQ76" s="629"/>
      <c r="CCR76" s="629"/>
      <c r="CCS76" s="629"/>
      <c r="CCT76" s="629"/>
      <c r="CCU76" s="629"/>
      <c r="CCV76" s="629"/>
      <c r="CCW76" s="629"/>
      <c r="CCX76" s="629"/>
      <c r="CCY76" s="629"/>
      <c r="CCZ76" s="629"/>
      <c r="CDA76" s="629"/>
      <c r="CDB76" s="629"/>
      <c r="CDC76" s="629"/>
      <c r="CDD76" s="629"/>
      <c r="CDE76" s="629"/>
      <c r="CDF76" s="629"/>
      <c r="CDG76" s="629"/>
      <c r="CDH76" s="629"/>
      <c r="CDI76" s="629"/>
      <c r="CDJ76" s="629"/>
      <c r="CDK76" s="629"/>
      <c r="CDL76" s="629"/>
      <c r="CDM76" s="629"/>
      <c r="CDN76" s="629"/>
      <c r="CDO76" s="629"/>
      <c r="CDP76" s="629"/>
      <c r="CDQ76" s="629"/>
      <c r="CDR76" s="629"/>
      <c r="CDS76" s="629"/>
      <c r="CDT76" s="629"/>
      <c r="CDU76" s="629"/>
      <c r="CDV76" s="629"/>
      <c r="CDW76" s="629"/>
      <c r="CDX76" s="629"/>
      <c r="CDY76" s="629"/>
      <c r="CDZ76" s="629"/>
      <c r="CEA76" s="629"/>
      <c r="CEB76" s="629"/>
      <c r="CEC76" s="629"/>
      <c r="CED76" s="629"/>
      <c r="CEE76" s="629"/>
      <c r="CEF76" s="629"/>
      <c r="CEG76" s="629"/>
      <c r="CEH76" s="629"/>
      <c r="CEI76" s="629"/>
      <c r="CEJ76" s="629"/>
      <c r="CEK76" s="629"/>
      <c r="CEL76" s="629"/>
      <c r="CEM76" s="629"/>
      <c r="CEN76" s="629"/>
      <c r="CEO76" s="629"/>
      <c r="CEP76" s="629"/>
      <c r="CEQ76" s="629"/>
      <c r="CER76" s="629"/>
      <c r="CES76" s="629"/>
      <c r="CET76" s="629"/>
      <c r="CEU76" s="629"/>
      <c r="CEV76" s="629"/>
      <c r="CEW76" s="629"/>
      <c r="CEX76" s="629"/>
      <c r="CEY76" s="629"/>
      <c r="CEZ76" s="629"/>
      <c r="CFA76" s="629"/>
      <c r="CFB76" s="629"/>
      <c r="CFC76" s="629"/>
      <c r="CFD76" s="629"/>
      <c r="CFE76" s="629"/>
      <c r="CFF76" s="629"/>
      <c r="CFG76" s="629"/>
      <c r="CFH76" s="629"/>
      <c r="CFI76" s="629"/>
      <c r="CFJ76" s="629"/>
      <c r="CFK76" s="629"/>
      <c r="CFL76" s="629"/>
      <c r="CFM76" s="629"/>
      <c r="CFN76" s="629"/>
      <c r="CFO76" s="629"/>
      <c r="CFP76" s="629"/>
      <c r="CFQ76" s="629"/>
      <c r="CFR76" s="629"/>
      <c r="CFS76" s="629"/>
      <c r="CFT76" s="629"/>
      <c r="CFU76" s="629"/>
      <c r="CFV76" s="629"/>
      <c r="CFW76" s="629"/>
      <c r="CFX76" s="629"/>
      <c r="CFY76" s="629"/>
      <c r="CFZ76" s="629"/>
      <c r="CGA76" s="629"/>
      <c r="CGB76" s="629"/>
      <c r="CGC76" s="629"/>
      <c r="CGD76" s="629"/>
      <c r="CGE76" s="629"/>
      <c r="CGF76" s="629"/>
      <c r="CGG76" s="629"/>
      <c r="CGH76" s="629"/>
      <c r="CGI76" s="629"/>
      <c r="CGJ76" s="629"/>
      <c r="CGK76" s="629"/>
      <c r="CGL76" s="629"/>
      <c r="CGM76" s="629"/>
      <c r="CGN76" s="629"/>
      <c r="CGO76" s="629"/>
      <c r="CGP76" s="629"/>
      <c r="CGQ76" s="629"/>
      <c r="CGR76" s="629"/>
      <c r="CGS76" s="629"/>
      <c r="CGT76" s="629"/>
      <c r="CGU76" s="629"/>
      <c r="CGV76" s="629"/>
      <c r="CGW76" s="629"/>
      <c r="CGX76" s="629"/>
      <c r="CGY76" s="629"/>
      <c r="CGZ76" s="629"/>
      <c r="CHA76" s="629"/>
      <c r="CHB76" s="629"/>
      <c r="CHC76" s="629"/>
      <c r="CHD76" s="629"/>
      <c r="CHE76" s="629"/>
      <c r="CHF76" s="629"/>
      <c r="CHG76" s="629"/>
      <c r="CHH76" s="629"/>
      <c r="CHI76" s="629"/>
      <c r="CHJ76" s="629"/>
      <c r="CHK76" s="629"/>
      <c r="CHL76" s="629"/>
      <c r="CHM76" s="629"/>
      <c r="CHN76" s="629"/>
      <c r="CHO76" s="629"/>
      <c r="CHP76" s="629"/>
      <c r="CHQ76" s="629"/>
      <c r="CHR76" s="629"/>
      <c r="CHS76" s="629"/>
      <c r="CHT76" s="629"/>
      <c r="CHU76" s="629"/>
      <c r="CHV76" s="629"/>
      <c r="CHW76" s="629"/>
      <c r="CHX76" s="629"/>
      <c r="CHY76" s="629"/>
      <c r="CHZ76" s="629"/>
      <c r="CIA76" s="629"/>
      <c r="CIB76" s="629"/>
      <c r="CIC76" s="629"/>
      <c r="CID76" s="629"/>
      <c r="CIE76" s="629"/>
      <c r="CIF76" s="629"/>
      <c r="CIG76" s="629"/>
      <c r="CIH76" s="629"/>
      <c r="CII76" s="629"/>
      <c r="CIJ76" s="629"/>
      <c r="CIK76" s="629"/>
      <c r="CIL76" s="629"/>
      <c r="CIM76" s="629"/>
      <c r="CIN76" s="629"/>
      <c r="CIO76" s="629"/>
      <c r="CIP76" s="629"/>
      <c r="CIQ76" s="629"/>
      <c r="CIR76" s="629"/>
      <c r="CIS76" s="629"/>
      <c r="CIT76" s="629"/>
      <c r="CIU76" s="629"/>
      <c r="CIV76" s="629"/>
      <c r="CIW76" s="629"/>
      <c r="CIX76" s="629"/>
      <c r="CIY76" s="629"/>
      <c r="CIZ76" s="629"/>
      <c r="CJA76" s="629"/>
      <c r="CJB76" s="629"/>
      <c r="CJC76" s="629"/>
      <c r="CJD76" s="629"/>
      <c r="CJE76" s="629"/>
      <c r="CJF76" s="629"/>
      <c r="CJG76" s="629"/>
      <c r="CJH76" s="629"/>
      <c r="CJI76" s="629"/>
      <c r="CJJ76" s="629"/>
      <c r="CJK76" s="629"/>
      <c r="CJL76" s="629"/>
      <c r="CJM76" s="629"/>
      <c r="CJN76" s="629"/>
      <c r="CJO76" s="629"/>
      <c r="CJP76" s="629"/>
      <c r="CJQ76" s="629"/>
      <c r="CJR76" s="629"/>
      <c r="CJS76" s="629"/>
      <c r="CJT76" s="629"/>
      <c r="CJU76" s="629"/>
      <c r="CJV76" s="629"/>
      <c r="CJW76" s="629"/>
      <c r="CJX76" s="629"/>
      <c r="CJY76" s="629"/>
      <c r="CJZ76" s="629"/>
      <c r="CKA76" s="629"/>
      <c r="CKB76" s="629"/>
      <c r="CKC76" s="629"/>
      <c r="CKD76" s="629"/>
      <c r="CKE76" s="629"/>
      <c r="CKF76" s="629"/>
      <c r="CKG76" s="629"/>
      <c r="CKH76" s="629"/>
      <c r="CKI76" s="629"/>
      <c r="CKJ76" s="629"/>
      <c r="CKK76" s="629"/>
      <c r="CKL76" s="629"/>
      <c r="CKM76" s="629"/>
      <c r="CKN76" s="629"/>
      <c r="CKO76" s="629"/>
      <c r="CKP76" s="629"/>
      <c r="CKQ76" s="629"/>
      <c r="CKR76" s="629"/>
      <c r="CKS76" s="629"/>
      <c r="CKT76" s="629"/>
      <c r="CKU76" s="629"/>
      <c r="CKV76" s="629"/>
      <c r="CKW76" s="629"/>
      <c r="CKX76" s="629"/>
      <c r="CKY76" s="629"/>
      <c r="CKZ76" s="629"/>
      <c r="CLA76" s="629"/>
      <c r="CLB76" s="629"/>
      <c r="CLC76" s="629"/>
      <c r="CLD76" s="629"/>
      <c r="CLE76" s="629"/>
      <c r="CLF76" s="629"/>
      <c r="CLG76" s="629"/>
      <c r="CLH76" s="629"/>
      <c r="CLI76" s="629"/>
      <c r="CLJ76" s="629"/>
      <c r="CLK76" s="629"/>
      <c r="CLL76" s="629"/>
      <c r="CLM76" s="629"/>
      <c r="CLN76" s="629"/>
      <c r="CLO76" s="629"/>
      <c r="CLP76" s="629"/>
      <c r="CLQ76" s="629"/>
      <c r="CLR76" s="629"/>
      <c r="CLS76" s="629"/>
      <c r="CLT76" s="629"/>
      <c r="CLU76" s="629"/>
      <c r="CLV76" s="629"/>
      <c r="CLW76" s="629"/>
      <c r="CLX76" s="629"/>
      <c r="CLY76" s="629"/>
      <c r="CLZ76" s="629"/>
      <c r="CMA76" s="629"/>
      <c r="CMB76" s="629"/>
      <c r="CMC76" s="629"/>
      <c r="CMD76" s="629"/>
      <c r="CME76" s="629"/>
      <c r="CMF76" s="629"/>
      <c r="CMG76" s="629"/>
      <c r="CMH76" s="629"/>
      <c r="CMI76" s="629"/>
      <c r="CMJ76" s="629"/>
      <c r="CMK76" s="629"/>
      <c r="CML76" s="629"/>
      <c r="CMM76" s="629"/>
      <c r="CMN76" s="629"/>
      <c r="CMO76" s="629"/>
      <c r="CMP76" s="629"/>
      <c r="CMQ76" s="629"/>
      <c r="CMR76" s="629"/>
      <c r="CMS76" s="629"/>
      <c r="CMT76" s="629"/>
      <c r="CMU76" s="629"/>
      <c r="CMV76" s="629"/>
      <c r="CMW76" s="629"/>
      <c r="CMX76" s="629"/>
      <c r="CMY76" s="629"/>
      <c r="CMZ76" s="629"/>
      <c r="CNA76" s="629"/>
      <c r="CNB76" s="629"/>
      <c r="CNC76" s="629"/>
      <c r="CND76" s="629"/>
      <c r="CNE76" s="629"/>
      <c r="CNF76" s="629"/>
      <c r="CNG76" s="629"/>
      <c r="CNH76" s="629"/>
      <c r="CNI76" s="629"/>
      <c r="CNJ76" s="629"/>
      <c r="CNK76" s="629"/>
      <c r="CNL76" s="629"/>
      <c r="CNM76" s="629"/>
      <c r="CNN76" s="629"/>
      <c r="CNO76" s="629"/>
      <c r="CNP76" s="629"/>
      <c r="CNQ76" s="629"/>
      <c r="CNR76" s="629"/>
      <c r="CNS76" s="629"/>
      <c r="CNT76" s="629"/>
      <c r="CNU76" s="629"/>
      <c r="CNV76" s="629"/>
      <c r="CNW76" s="629"/>
      <c r="CNX76" s="629"/>
      <c r="CNY76" s="629"/>
      <c r="CNZ76" s="629"/>
      <c r="COA76" s="629"/>
      <c r="COB76" s="629"/>
      <c r="COC76" s="629"/>
      <c r="COD76" s="629"/>
      <c r="COE76" s="629"/>
      <c r="COF76" s="629"/>
      <c r="COG76" s="629"/>
      <c r="COH76" s="629"/>
      <c r="COI76" s="629"/>
      <c r="COJ76" s="629"/>
      <c r="COK76" s="629"/>
      <c r="COL76" s="629"/>
      <c r="COM76" s="629"/>
      <c r="CON76" s="629"/>
      <c r="COO76" s="629"/>
      <c r="COP76" s="629"/>
      <c r="COQ76" s="629"/>
      <c r="COR76" s="629"/>
      <c r="COS76" s="629"/>
      <c r="COT76" s="629"/>
      <c r="COU76" s="629"/>
      <c r="COV76" s="629"/>
      <c r="COW76" s="629"/>
      <c r="COX76" s="629"/>
      <c r="COY76" s="629"/>
      <c r="COZ76" s="629"/>
      <c r="CPA76" s="629"/>
      <c r="CPB76" s="629"/>
      <c r="CPC76" s="629"/>
      <c r="CPD76" s="629"/>
      <c r="CPE76" s="629"/>
      <c r="CPF76" s="629"/>
      <c r="CPG76" s="629"/>
      <c r="CPH76" s="629"/>
      <c r="CPI76" s="629"/>
      <c r="CPJ76" s="629"/>
      <c r="CPK76" s="629"/>
      <c r="CPL76" s="629"/>
      <c r="CPM76" s="629"/>
      <c r="CPN76" s="629"/>
      <c r="CPO76" s="629"/>
      <c r="CPP76" s="629"/>
      <c r="CPQ76" s="629"/>
      <c r="CPR76" s="629"/>
      <c r="CPS76" s="629"/>
      <c r="CPT76" s="629"/>
      <c r="CPU76" s="629"/>
      <c r="CPV76" s="629"/>
      <c r="CPW76" s="629"/>
      <c r="CPX76" s="629"/>
      <c r="CPY76" s="629"/>
      <c r="CPZ76" s="629"/>
      <c r="CQA76" s="629"/>
      <c r="CQB76" s="629"/>
      <c r="CQC76" s="629"/>
      <c r="CQD76" s="629"/>
      <c r="CQE76" s="629"/>
      <c r="CQF76" s="629"/>
      <c r="CQG76" s="629"/>
      <c r="CQH76" s="629"/>
      <c r="CQI76" s="629"/>
      <c r="CQJ76" s="629"/>
      <c r="CQK76" s="629"/>
      <c r="CQL76" s="629"/>
      <c r="CQM76" s="629"/>
      <c r="CQN76" s="629"/>
      <c r="CQO76" s="629"/>
      <c r="CQP76" s="629"/>
      <c r="CQQ76" s="629"/>
      <c r="CQR76" s="629"/>
      <c r="CQS76" s="629"/>
      <c r="CQT76" s="629"/>
      <c r="CQU76" s="629"/>
      <c r="CQV76" s="629"/>
      <c r="CQW76" s="629"/>
      <c r="CQX76" s="629"/>
      <c r="CQY76" s="629"/>
      <c r="CQZ76" s="629"/>
      <c r="CRA76" s="629"/>
      <c r="CRB76" s="629"/>
      <c r="CRC76" s="629"/>
      <c r="CRD76" s="629"/>
      <c r="CRE76" s="629"/>
      <c r="CRF76" s="629"/>
      <c r="CRG76" s="629"/>
      <c r="CRH76" s="629"/>
      <c r="CRI76" s="629"/>
      <c r="CRJ76" s="629"/>
      <c r="CRK76" s="629"/>
      <c r="CRL76" s="629"/>
      <c r="CRM76" s="629"/>
      <c r="CRN76" s="629"/>
      <c r="CRO76" s="629"/>
      <c r="CRP76" s="629"/>
      <c r="CRQ76" s="629"/>
      <c r="CRR76" s="629"/>
      <c r="CRS76" s="629"/>
      <c r="CRT76" s="629"/>
      <c r="CRU76" s="629"/>
      <c r="CRV76" s="629"/>
      <c r="CRW76" s="629"/>
      <c r="CRX76" s="629"/>
      <c r="CRY76" s="629"/>
      <c r="CRZ76" s="629"/>
      <c r="CSA76" s="629"/>
      <c r="CSB76" s="629"/>
      <c r="CSC76" s="629"/>
      <c r="CSD76" s="629"/>
      <c r="CSE76" s="629"/>
      <c r="CSF76" s="629"/>
      <c r="CSG76" s="629"/>
      <c r="CSH76" s="629"/>
      <c r="CSI76" s="629"/>
      <c r="CSJ76" s="629"/>
      <c r="CSK76" s="629"/>
      <c r="CSL76" s="629"/>
      <c r="CSM76" s="629"/>
      <c r="CSN76" s="629"/>
      <c r="CSO76" s="629"/>
      <c r="CSP76" s="629"/>
      <c r="CSQ76" s="629"/>
      <c r="CSR76" s="629"/>
      <c r="CSS76" s="629"/>
      <c r="CST76" s="629"/>
      <c r="CSU76" s="629"/>
      <c r="CSV76" s="629"/>
      <c r="CSW76" s="629"/>
      <c r="CSX76" s="629"/>
      <c r="CSY76" s="629"/>
      <c r="CSZ76" s="629"/>
      <c r="CTA76" s="629"/>
      <c r="CTB76" s="629"/>
      <c r="CTC76" s="629"/>
      <c r="CTD76" s="629"/>
      <c r="CTE76" s="629"/>
      <c r="CTF76" s="629"/>
      <c r="CTG76" s="629"/>
      <c r="CTH76" s="629"/>
      <c r="CTI76" s="629"/>
      <c r="CTJ76" s="629"/>
      <c r="CTK76" s="629"/>
      <c r="CTL76" s="629"/>
      <c r="CTM76" s="629"/>
      <c r="CTN76" s="629"/>
      <c r="CTO76" s="629"/>
      <c r="CTP76" s="629"/>
      <c r="CTQ76" s="629"/>
      <c r="CTR76" s="629"/>
      <c r="CTS76" s="629"/>
      <c r="CTT76" s="629"/>
      <c r="CTU76" s="629"/>
      <c r="CTV76" s="629"/>
      <c r="CTW76" s="629"/>
      <c r="CTX76" s="629"/>
      <c r="CTY76" s="629"/>
      <c r="CTZ76" s="629"/>
      <c r="CUA76" s="629"/>
      <c r="CUB76" s="629"/>
      <c r="CUC76" s="629"/>
      <c r="CUD76" s="629"/>
      <c r="CUE76" s="629"/>
      <c r="CUF76" s="629"/>
      <c r="CUG76" s="629"/>
      <c r="CUH76" s="629"/>
      <c r="CUI76" s="629"/>
      <c r="CUJ76" s="629"/>
      <c r="CUK76" s="629"/>
      <c r="CUL76" s="629"/>
      <c r="CUM76" s="629"/>
      <c r="CUN76" s="629"/>
      <c r="CUO76" s="629"/>
      <c r="CUP76" s="629"/>
      <c r="CUQ76" s="629"/>
      <c r="CUR76" s="629"/>
      <c r="CUS76" s="629"/>
      <c r="CUT76" s="629"/>
      <c r="CUU76" s="629"/>
      <c r="CUV76" s="629"/>
      <c r="CUW76" s="629"/>
      <c r="CUX76" s="629"/>
      <c r="CUY76" s="629"/>
      <c r="CUZ76" s="629"/>
      <c r="CVA76" s="629"/>
      <c r="CVB76" s="629"/>
      <c r="CVC76" s="629"/>
      <c r="CVD76" s="629"/>
      <c r="CVE76" s="629"/>
      <c r="CVF76" s="629"/>
      <c r="CVG76" s="629"/>
      <c r="CVH76" s="629"/>
      <c r="CVI76" s="629"/>
      <c r="CVJ76" s="629"/>
      <c r="CVK76" s="629"/>
      <c r="CVL76" s="629"/>
      <c r="CVM76" s="629"/>
      <c r="CVN76" s="629"/>
      <c r="CVO76" s="629"/>
      <c r="CVP76" s="629"/>
      <c r="CVQ76" s="629"/>
      <c r="CVR76" s="629"/>
      <c r="CVS76" s="629"/>
      <c r="CVT76" s="629"/>
      <c r="CVU76" s="629"/>
      <c r="CVV76" s="629"/>
      <c r="CVW76" s="629"/>
      <c r="CVX76" s="629"/>
      <c r="CVY76" s="629"/>
      <c r="CVZ76" s="629"/>
      <c r="CWA76" s="629"/>
      <c r="CWB76" s="629"/>
      <c r="CWC76" s="629"/>
      <c r="CWD76" s="629"/>
      <c r="CWE76" s="629"/>
      <c r="CWF76" s="629"/>
      <c r="CWG76" s="629"/>
      <c r="CWH76" s="629"/>
      <c r="CWI76" s="629"/>
      <c r="CWJ76" s="629"/>
      <c r="CWK76" s="629"/>
      <c r="CWL76" s="629"/>
      <c r="CWM76" s="629"/>
      <c r="CWN76" s="629"/>
      <c r="CWO76" s="629"/>
      <c r="CWP76" s="629"/>
      <c r="CWQ76" s="629"/>
      <c r="CWR76" s="629"/>
      <c r="CWS76" s="629"/>
      <c r="CWT76" s="629"/>
      <c r="CWU76" s="629"/>
      <c r="CWV76" s="629"/>
      <c r="CWW76" s="629"/>
      <c r="CWX76" s="629"/>
      <c r="CWY76" s="629"/>
      <c r="CWZ76" s="629"/>
      <c r="CXA76" s="629"/>
      <c r="CXB76" s="629"/>
      <c r="CXC76" s="629"/>
      <c r="CXD76" s="629"/>
      <c r="CXE76" s="629"/>
      <c r="CXF76" s="629"/>
      <c r="CXG76" s="629"/>
      <c r="CXH76" s="629"/>
      <c r="CXI76" s="629"/>
      <c r="CXJ76" s="629"/>
      <c r="CXK76" s="629"/>
      <c r="CXL76" s="629"/>
      <c r="CXM76" s="629"/>
      <c r="CXN76" s="629"/>
      <c r="CXO76" s="629"/>
      <c r="CXP76" s="629"/>
      <c r="CXQ76" s="629"/>
      <c r="CXR76" s="629"/>
      <c r="CXS76" s="629"/>
      <c r="CXT76" s="629"/>
      <c r="CXU76" s="629"/>
      <c r="CXV76" s="629"/>
      <c r="CXW76" s="629"/>
      <c r="CXX76" s="629"/>
      <c r="CXY76" s="629"/>
      <c r="CXZ76" s="629"/>
      <c r="CYA76" s="629"/>
      <c r="CYB76" s="629"/>
      <c r="CYC76" s="629"/>
      <c r="CYD76" s="629"/>
      <c r="CYE76" s="629"/>
      <c r="CYF76" s="629"/>
      <c r="CYG76" s="629"/>
      <c r="CYH76" s="629"/>
      <c r="CYI76" s="629"/>
      <c r="CYJ76" s="629"/>
      <c r="CYK76" s="629"/>
      <c r="CYL76" s="629"/>
      <c r="CYM76" s="629"/>
      <c r="CYN76" s="629"/>
      <c r="CYO76" s="629"/>
      <c r="CYP76" s="629"/>
      <c r="CYQ76" s="629"/>
      <c r="CYR76" s="629"/>
      <c r="CYS76" s="629"/>
      <c r="CYT76" s="629"/>
      <c r="CYU76" s="629"/>
      <c r="CYV76" s="629"/>
      <c r="CYW76" s="629"/>
      <c r="CYX76" s="629"/>
      <c r="CYY76" s="629"/>
      <c r="CYZ76" s="629"/>
      <c r="CZA76" s="629"/>
      <c r="CZB76" s="629"/>
      <c r="CZC76" s="629"/>
      <c r="CZD76" s="629"/>
      <c r="CZE76" s="629"/>
      <c r="CZF76" s="629"/>
      <c r="CZG76" s="629"/>
      <c r="CZH76" s="629"/>
      <c r="CZI76" s="629"/>
      <c r="CZJ76" s="629"/>
      <c r="CZK76" s="629"/>
      <c r="CZL76" s="629"/>
      <c r="CZM76" s="629"/>
      <c r="CZN76" s="629"/>
      <c r="CZO76" s="629"/>
      <c r="CZP76" s="629"/>
      <c r="CZQ76" s="629"/>
      <c r="CZR76" s="629"/>
      <c r="CZS76" s="629"/>
      <c r="CZT76" s="629"/>
      <c r="CZU76" s="629"/>
      <c r="CZV76" s="629"/>
      <c r="CZW76" s="629"/>
      <c r="CZX76" s="629"/>
      <c r="CZY76" s="629"/>
      <c r="CZZ76" s="629"/>
      <c r="DAA76" s="629"/>
      <c r="DAB76" s="629"/>
      <c r="DAC76" s="629"/>
      <c r="DAD76" s="629"/>
      <c r="DAE76" s="629"/>
      <c r="DAF76" s="629"/>
      <c r="DAG76" s="629"/>
      <c r="DAH76" s="629"/>
      <c r="DAI76" s="629"/>
      <c r="DAJ76" s="629"/>
      <c r="DAK76" s="629"/>
      <c r="DAL76" s="629"/>
      <c r="DAM76" s="629"/>
      <c r="DAN76" s="629"/>
      <c r="DAO76" s="629"/>
      <c r="DAP76" s="629"/>
      <c r="DAQ76" s="629"/>
      <c r="DAR76" s="629"/>
      <c r="DAS76" s="629"/>
      <c r="DAT76" s="629"/>
      <c r="DAU76" s="629"/>
      <c r="DAV76" s="629"/>
      <c r="DAW76" s="629"/>
      <c r="DAX76" s="629"/>
      <c r="DAY76" s="629"/>
      <c r="DAZ76" s="629"/>
      <c r="DBA76" s="629"/>
      <c r="DBB76" s="629"/>
      <c r="DBC76" s="629"/>
      <c r="DBD76" s="629"/>
      <c r="DBE76" s="629"/>
      <c r="DBF76" s="629"/>
      <c r="DBG76" s="629"/>
      <c r="DBH76" s="629"/>
      <c r="DBI76" s="629"/>
      <c r="DBJ76" s="629"/>
      <c r="DBK76" s="629"/>
      <c r="DBL76" s="629"/>
      <c r="DBM76" s="629"/>
      <c r="DBN76" s="629"/>
      <c r="DBO76" s="629"/>
      <c r="DBP76" s="629"/>
      <c r="DBQ76" s="629"/>
      <c r="DBR76" s="629"/>
      <c r="DBS76" s="629"/>
      <c r="DBT76" s="629"/>
      <c r="DBU76" s="629"/>
      <c r="DBV76" s="629"/>
      <c r="DBW76" s="629"/>
      <c r="DBX76" s="629"/>
      <c r="DBY76" s="629"/>
      <c r="DBZ76" s="629"/>
      <c r="DCA76" s="629"/>
      <c r="DCB76" s="629"/>
      <c r="DCC76" s="629"/>
      <c r="DCD76" s="629"/>
      <c r="DCE76" s="629"/>
      <c r="DCF76" s="629"/>
      <c r="DCG76" s="629"/>
      <c r="DCH76" s="629"/>
      <c r="DCI76" s="629"/>
      <c r="DCJ76" s="629"/>
      <c r="DCK76" s="629"/>
      <c r="DCL76" s="629"/>
      <c r="DCM76" s="629"/>
      <c r="DCN76" s="629"/>
      <c r="DCO76" s="629"/>
      <c r="DCP76" s="629"/>
      <c r="DCQ76" s="629"/>
      <c r="DCR76" s="629"/>
      <c r="DCS76" s="629"/>
      <c r="DCT76" s="629"/>
      <c r="DCU76" s="629"/>
      <c r="DCV76" s="629"/>
      <c r="DCW76" s="629"/>
      <c r="DCX76" s="629"/>
      <c r="DCY76" s="629"/>
      <c r="DCZ76" s="629"/>
      <c r="DDA76" s="629"/>
      <c r="DDB76" s="629"/>
      <c r="DDC76" s="629"/>
      <c r="DDD76" s="629"/>
      <c r="DDE76" s="629"/>
      <c r="DDF76" s="629"/>
      <c r="DDG76" s="629"/>
      <c r="DDH76" s="629"/>
      <c r="DDI76" s="629"/>
      <c r="DDJ76" s="629"/>
      <c r="DDK76" s="629"/>
      <c r="DDL76" s="629"/>
      <c r="DDM76" s="629"/>
      <c r="DDN76" s="629"/>
      <c r="DDO76" s="629"/>
      <c r="DDP76" s="629"/>
      <c r="DDQ76" s="629"/>
      <c r="DDR76" s="629"/>
      <c r="DDS76" s="629"/>
      <c r="DDT76" s="629"/>
      <c r="DDU76" s="629"/>
      <c r="DDV76" s="629"/>
      <c r="DDW76" s="629"/>
      <c r="DDX76" s="629"/>
      <c r="DDY76" s="629"/>
      <c r="DDZ76" s="629"/>
      <c r="DEA76" s="629"/>
      <c r="DEB76" s="629"/>
      <c r="DEC76" s="629"/>
      <c r="DED76" s="629"/>
      <c r="DEE76" s="629"/>
      <c r="DEF76" s="629"/>
      <c r="DEG76" s="629"/>
      <c r="DEH76" s="629"/>
      <c r="DEI76" s="629"/>
      <c r="DEJ76" s="629"/>
      <c r="DEK76" s="629"/>
      <c r="DEL76" s="629"/>
      <c r="DEM76" s="629"/>
      <c r="DEN76" s="629"/>
      <c r="DEO76" s="629"/>
      <c r="DEP76" s="629"/>
      <c r="DEQ76" s="629"/>
      <c r="DER76" s="629"/>
      <c r="DES76" s="629"/>
      <c r="DET76" s="629"/>
      <c r="DEU76" s="629"/>
      <c r="DEV76" s="629"/>
      <c r="DEW76" s="629"/>
      <c r="DEX76" s="629"/>
      <c r="DEY76" s="629"/>
      <c r="DEZ76" s="629"/>
      <c r="DFA76" s="629"/>
      <c r="DFB76" s="629"/>
      <c r="DFC76" s="629"/>
      <c r="DFD76" s="629"/>
      <c r="DFE76" s="629"/>
      <c r="DFF76" s="629"/>
      <c r="DFG76" s="629"/>
      <c r="DFH76" s="629"/>
      <c r="DFI76" s="629"/>
      <c r="DFJ76" s="629"/>
      <c r="DFK76" s="629"/>
      <c r="DFL76" s="629"/>
      <c r="DFM76" s="629"/>
      <c r="DFN76" s="629"/>
      <c r="DFO76" s="629"/>
      <c r="DFP76" s="629"/>
      <c r="DFQ76" s="629"/>
      <c r="DFR76" s="629"/>
      <c r="DFS76" s="629"/>
      <c r="DFT76" s="629"/>
      <c r="DFU76" s="629"/>
      <c r="DFV76" s="629"/>
      <c r="DFW76" s="629"/>
      <c r="DFX76" s="629"/>
      <c r="DFY76" s="629"/>
      <c r="DFZ76" s="629"/>
      <c r="DGA76" s="629"/>
      <c r="DGB76" s="629"/>
      <c r="DGC76" s="629"/>
      <c r="DGD76" s="629"/>
      <c r="DGE76" s="629"/>
      <c r="DGF76" s="629"/>
      <c r="DGG76" s="629"/>
      <c r="DGH76" s="629"/>
      <c r="DGI76" s="629"/>
      <c r="DGJ76" s="629"/>
      <c r="DGK76" s="629"/>
      <c r="DGL76" s="629"/>
      <c r="DGM76" s="629"/>
      <c r="DGN76" s="629"/>
      <c r="DGO76" s="629"/>
      <c r="DGP76" s="629"/>
      <c r="DGQ76" s="629"/>
      <c r="DGR76" s="629"/>
      <c r="DGS76" s="629"/>
      <c r="DGT76" s="629"/>
      <c r="DGU76" s="629"/>
      <c r="DGV76" s="629"/>
      <c r="DGW76" s="629"/>
      <c r="DGX76" s="629"/>
      <c r="DGY76" s="629"/>
      <c r="DGZ76" s="629"/>
      <c r="DHA76" s="629"/>
      <c r="DHB76" s="629"/>
      <c r="DHC76" s="629"/>
      <c r="DHD76" s="629"/>
      <c r="DHE76" s="629"/>
      <c r="DHF76" s="629"/>
      <c r="DHG76" s="629"/>
      <c r="DHH76" s="629"/>
      <c r="DHI76" s="629"/>
      <c r="DHJ76" s="629"/>
      <c r="DHK76" s="629"/>
      <c r="DHL76" s="629"/>
      <c r="DHM76" s="629"/>
      <c r="DHN76" s="629"/>
      <c r="DHO76" s="629"/>
      <c r="DHP76" s="629"/>
      <c r="DHQ76" s="629"/>
      <c r="DHR76" s="629"/>
      <c r="DHS76" s="629"/>
      <c r="DHT76" s="629"/>
      <c r="DHU76" s="629"/>
      <c r="DHV76" s="629"/>
      <c r="DHW76" s="629"/>
      <c r="DHX76" s="629"/>
      <c r="DHY76" s="629"/>
      <c r="DHZ76" s="629"/>
      <c r="DIA76" s="629"/>
      <c r="DIB76" s="629"/>
      <c r="DIC76" s="629"/>
      <c r="DID76" s="629"/>
      <c r="DIE76" s="629"/>
      <c r="DIF76" s="629"/>
      <c r="DIG76" s="629"/>
      <c r="DIH76" s="629"/>
      <c r="DII76" s="629"/>
      <c r="DIJ76" s="629"/>
      <c r="DIK76" s="629"/>
      <c r="DIL76" s="629"/>
      <c r="DIM76" s="629"/>
      <c r="DIN76" s="629"/>
      <c r="DIO76" s="629"/>
      <c r="DIP76" s="629"/>
      <c r="DIQ76" s="629"/>
      <c r="DIR76" s="629"/>
      <c r="DIS76" s="629"/>
      <c r="DIT76" s="629"/>
      <c r="DIU76" s="629"/>
      <c r="DIV76" s="629"/>
      <c r="DIW76" s="629"/>
      <c r="DIX76" s="629"/>
      <c r="DIY76" s="629"/>
      <c r="DIZ76" s="629"/>
      <c r="DJA76" s="629"/>
      <c r="DJB76" s="629"/>
      <c r="DJC76" s="629"/>
      <c r="DJD76" s="629"/>
      <c r="DJE76" s="629"/>
      <c r="DJF76" s="629"/>
      <c r="DJG76" s="629"/>
      <c r="DJH76" s="629"/>
      <c r="DJI76" s="629"/>
      <c r="DJJ76" s="629"/>
      <c r="DJK76" s="629"/>
      <c r="DJL76" s="629"/>
      <c r="DJM76" s="629"/>
      <c r="DJN76" s="629"/>
      <c r="DJO76" s="629"/>
      <c r="DJP76" s="629"/>
      <c r="DJQ76" s="629"/>
      <c r="DJR76" s="629"/>
      <c r="DJS76" s="629"/>
      <c r="DJT76" s="629"/>
      <c r="DJU76" s="629"/>
      <c r="DJV76" s="629"/>
      <c r="DJW76" s="629"/>
      <c r="DJX76" s="629"/>
      <c r="DJY76" s="629"/>
      <c r="DJZ76" s="629"/>
      <c r="DKA76" s="629"/>
      <c r="DKB76" s="629"/>
      <c r="DKC76" s="629"/>
      <c r="DKD76" s="629"/>
      <c r="DKE76" s="629"/>
      <c r="DKF76" s="629"/>
      <c r="DKG76" s="629"/>
      <c r="DKH76" s="629"/>
      <c r="DKI76" s="629"/>
      <c r="DKJ76" s="629"/>
      <c r="DKK76" s="629"/>
      <c r="DKL76" s="629"/>
      <c r="DKM76" s="629"/>
      <c r="DKN76" s="629"/>
      <c r="DKO76" s="629"/>
      <c r="DKP76" s="629"/>
      <c r="DKQ76" s="629"/>
      <c r="DKR76" s="629"/>
      <c r="DKS76" s="629"/>
      <c r="DKT76" s="629"/>
      <c r="DKU76" s="629"/>
      <c r="DKV76" s="629"/>
      <c r="DKW76" s="629"/>
      <c r="DKX76" s="629"/>
      <c r="DKY76" s="629"/>
      <c r="DKZ76" s="629"/>
      <c r="DLA76" s="629"/>
      <c r="DLB76" s="629"/>
      <c r="DLC76" s="629"/>
      <c r="DLD76" s="629"/>
      <c r="DLE76" s="629"/>
      <c r="DLF76" s="629"/>
      <c r="DLG76" s="629"/>
      <c r="DLH76" s="629"/>
      <c r="DLI76" s="629"/>
      <c r="DLJ76" s="629"/>
      <c r="DLK76" s="629"/>
      <c r="DLL76" s="629"/>
      <c r="DLM76" s="629"/>
      <c r="DLN76" s="629"/>
      <c r="DLO76" s="629"/>
      <c r="DLP76" s="629"/>
      <c r="DLQ76" s="629"/>
      <c r="DLR76" s="629"/>
      <c r="DLS76" s="629"/>
      <c r="DLT76" s="629"/>
      <c r="DLU76" s="629"/>
      <c r="DLV76" s="629"/>
      <c r="DLW76" s="629"/>
      <c r="DLX76" s="629"/>
      <c r="DLY76" s="629"/>
      <c r="DLZ76" s="629"/>
      <c r="DMA76" s="629"/>
      <c r="DMB76" s="629"/>
      <c r="DMC76" s="629"/>
      <c r="DMD76" s="629"/>
      <c r="DME76" s="629"/>
      <c r="DMF76" s="629"/>
      <c r="DMG76" s="629"/>
      <c r="DMH76" s="629"/>
      <c r="DMI76" s="629"/>
      <c r="DMJ76" s="629"/>
      <c r="DMK76" s="629"/>
      <c r="DML76" s="629"/>
      <c r="DMM76" s="629"/>
      <c r="DMN76" s="629"/>
      <c r="DMO76" s="629"/>
      <c r="DMP76" s="629"/>
      <c r="DMQ76" s="629"/>
      <c r="DMR76" s="629"/>
      <c r="DMS76" s="629"/>
      <c r="DMT76" s="629"/>
      <c r="DMU76" s="629"/>
      <c r="DMV76" s="629"/>
      <c r="DMW76" s="629"/>
      <c r="DMX76" s="629"/>
      <c r="DMY76" s="629"/>
      <c r="DMZ76" s="629"/>
      <c r="DNA76" s="629"/>
      <c r="DNB76" s="629"/>
      <c r="DNC76" s="629"/>
      <c r="DND76" s="629"/>
      <c r="DNE76" s="629"/>
      <c r="DNF76" s="629"/>
      <c r="DNG76" s="629"/>
      <c r="DNH76" s="629"/>
      <c r="DNI76" s="629"/>
      <c r="DNJ76" s="629"/>
      <c r="DNK76" s="629"/>
      <c r="DNL76" s="629"/>
      <c r="DNM76" s="629"/>
      <c r="DNN76" s="629"/>
      <c r="DNO76" s="629"/>
      <c r="DNP76" s="629"/>
      <c r="DNQ76" s="629"/>
      <c r="DNR76" s="629"/>
      <c r="DNS76" s="629"/>
      <c r="DNT76" s="629"/>
      <c r="DNU76" s="629"/>
      <c r="DNV76" s="629"/>
      <c r="DNW76" s="629"/>
      <c r="DNX76" s="629"/>
      <c r="DNY76" s="629"/>
      <c r="DNZ76" s="629"/>
      <c r="DOA76" s="629"/>
      <c r="DOB76" s="629"/>
      <c r="DOC76" s="629"/>
      <c r="DOD76" s="629"/>
      <c r="DOE76" s="629"/>
      <c r="DOF76" s="629"/>
      <c r="DOG76" s="629"/>
      <c r="DOH76" s="629"/>
      <c r="DOI76" s="629"/>
      <c r="DOJ76" s="629"/>
      <c r="DOK76" s="629"/>
      <c r="DOL76" s="629"/>
      <c r="DOM76" s="629"/>
      <c r="DON76" s="629"/>
      <c r="DOO76" s="629"/>
      <c r="DOP76" s="629"/>
      <c r="DOQ76" s="629"/>
      <c r="DOR76" s="629"/>
      <c r="DOS76" s="629"/>
      <c r="DOT76" s="629"/>
      <c r="DOU76" s="629"/>
      <c r="DOV76" s="629"/>
      <c r="DOW76" s="629"/>
      <c r="DOX76" s="629"/>
      <c r="DOY76" s="629"/>
      <c r="DOZ76" s="629"/>
      <c r="DPA76" s="629"/>
      <c r="DPB76" s="629"/>
      <c r="DPC76" s="629"/>
      <c r="DPD76" s="629"/>
      <c r="DPE76" s="629"/>
      <c r="DPF76" s="629"/>
      <c r="DPG76" s="629"/>
      <c r="DPH76" s="629"/>
      <c r="DPI76" s="629"/>
      <c r="DPJ76" s="629"/>
      <c r="DPK76" s="629"/>
      <c r="DPL76" s="629"/>
      <c r="DPM76" s="629"/>
      <c r="DPN76" s="629"/>
      <c r="DPO76" s="629"/>
      <c r="DPP76" s="629"/>
      <c r="DPQ76" s="629"/>
      <c r="DPR76" s="629"/>
      <c r="DPS76" s="629"/>
      <c r="DPT76" s="629"/>
      <c r="DPU76" s="629"/>
      <c r="DPV76" s="629"/>
      <c r="DPW76" s="629"/>
      <c r="DPX76" s="629"/>
      <c r="DPY76" s="629"/>
      <c r="DPZ76" s="629"/>
      <c r="DQA76" s="629"/>
      <c r="DQB76" s="629"/>
      <c r="DQC76" s="629"/>
      <c r="DQD76" s="629"/>
      <c r="DQE76" s="629"/>
      <c r="DQF76" s="629"/>
      <c r="DQG76" s="629"/>
      <c r="DQH76" s="629"/>
      <c r="DQI76" s="629"/>
      <c r="DQJ76" s="629"/>
      <c r="DQK76" s="629"/>
      <c r="DQL76" s="629"/>
      <c r="DQM76" s="629"/>
      <c r="DQN76" s="629"/>
      <c r="DQO76" s="629"/>
      <c r="DQP76" s="629"/>
      <c r="DQQ76" s="629"/>
      <c r="DQR76" s="629"/>
      <c r="DQS76" s="629"/>
      <c r="DQT76" s="629"/>
      <c r="DQU76" s="629"/>
      <c r="DQV76" s="629"/>
      <c r="DQW76" s="629"/>
      <c r="DQX76" s="629"/>
      <c r="DQY76" s="629"/>
      <c r="DQZ76" s="629"/>
      <c r="DRA76" s="629"/>
      <c r="DRB76" s="629"/>
      <c r="DRC76" s="629"/>
      <c r="DRD76" s="629"/>
      <c r="DRE76" s="629"/>
      <c r="DRF76" s="629"/>
      <c r="DRG76" s="629"/>
      <c r="DRH76" s="629"/>
      <c r="DRI76" s="629"/>
      <c r="DRJ76" s="629"/>
      <c r="DRK76" s="629"/>
      <c r="DRL76" s="629"/>
      <c r="DRM76" s="629"/>
      <c r="DRN76" s="629"/>
      <c r="DRO76" s="629"/>
      <c r="DRP76" s="629"/>
      <c r="DRQ76" s="629"/>
      <c r="DRR76" s="629"/>
      <c r="DRS76" s="629"/>
      <c r="DRT76" s="629"/>
      <c r="DRU76" s="629"/>
      <c r="DRV76" s="629"/>
      <c r="DRW76" s="629"/>
      <c r="DRX76" s="629"/>
      <c r="DRY76" s="629"/>
      <c r="DRZ76" s="629"/>
      <c r="DSA76" s="629"/>
      <c r="DSB76" s="629"/>
      <c r="DSC76" s="629"/>
      <c r="DSD76" s="629"/>
      <c r="DSE76" s="629"/>
      <c r="DSF76" s="629"/>
      <c r="DSG76" s="629"/>
      <c r="DSH76" s="629"/>
      <c r="DSI76" s="629"/>
      <c r="DSJ76" s="629"/>
      <c r="DSK76" s="629"/>
      <c r="DSL76" s="629"/>
      <c r="DSM76" s="629"/>
      <c r="DSN76" s="629"/>
      <c r="DSO76" s="629"/>
      <c r="DSP76" s="629"/>
      <c r="DSQ76" s="629"/>
      <c r="DSR76" s="629"/>
      <c r="DSS76" s="629"/>
      <c r="DST76" s="629"/>
      <c r="DSU76" s="629"/>
      <c r="DSV76" s="629"/>
      <c r="DSW76" s="629"/>
      <c r="DSX76" s="629"/>
      <c r="DSY76" s="629"/>
      <c r="DSZ76" s="629"/>
      <c r="DTA76" s="629"/>
      <c r="DTB76" s="629"/>
      <c r="DTC76" s="629"/>
      <c r="DTD76" s="629"/>
      <c r="DTE76" s="629"/>
      <c r="DTF76" s="629"/>
      <c r="DTG76" s="629"/>
      <c r="DTH76" s="629"/>
      <c r="DTI76" s="629"/>
      <c r="DTJ76" s="629"/>
      <c r="DTK76" s="629"/>
      <c r="DTL76" s="629"/>
      <c r="DTM76" s="629"/>
      <c r="DTN76" s="629"/>
      <c r="DTO76" s="629"/>
      <c r="DTP76" s="629"/>
      <c r="DTQ76" s="629"/>
      <c r="DTR76" s="629"/>
      <c r="DTS76" s="629"/>
      <c r="DTT76" s="629"/>
      <c r="DTU76" s="629"/>
      <c r="DTV76" s="629"/>
      <c r="DTW76" s="629"/>
      <c r="DTX76" s="629"/>
      <c r="DTY76" s="629"/>
      <c r="DTZ76" s="629"/>
      <c r="DUA76" s="629"/>
      <c r="DUB76" s="629"/>
      <c r="DUC76" s="629"/>
      <c r="DUD76" s="629"/>
      <c r="DUE76" s="629"/>
      <c r="DUF76" s="629"/>
      <c r="DUG76" s="629"/>
      <c r="DUH76" s="629"/>
      <c r="DUI76" s="629"/>
      <c r="DUJ76" s="629"/>
      <c r="DUK76" s="629"/>
      <c r="DUL76" s="629"/>
      <c r="DUM76" s="629"/>
      <c r="DUN76" s="629"/>
      <c r="DUO76" s="629"/>
      <c r="DUP76" s="629"/>
      <c r="DUQ76" s="629"/>
      <c r="DUR76" s="629"/>
      <c r="DUS76" s="629"/>
      <c r="DUT76" s="629"/>
      <c r="DUU76" s="629"/>
      <c r="DUV76" s="629"/>
      <c r="DUW76" s="629"/>
      <c r="DUX76" s="629"/>
      <c r="DUY76" s="629"/>
      <c r="DUZ76" s="629"/>
      <c r="DVA76" s="629"/>
      <c r="DVB76" s="629"/>
      <c r="DVC76" s="629"/>
      <c r="DVD76" s="629"/>
      <c r="DVE76" s="629"/>
      <c r="DVF76" s="629"/>
      <c r="DVG76" s="629"/>
      <c r="DVH76" s="629"/>
      <c r="DVI76" s="629"/>
      <c r="DVJ76" s="629"/>
      <c r="DVK76" s="629"/>
      <c r="DVL76" s="629"/>
      <c r="DVM76" s="629"/>
      <c r="DVN76" s="629"/>
      <c r="DVO76" s="629"/>
      <c r="DVP76" s="629"/>
      <c r="DVQ76" s="629"/>
      <c r="DVR76" s="629"/>
      <c r="DVS76" s="629"/>
      <c r="DVT76" s="629"/>
      <c r="DVU76" s="629"/>
      <c r="DVV76" s="629"/>
      <c r="DVW76" s="629"/>
      <c r="DVX76" s="629"/>
      <c r="DVY76" s="629"/>
      <c r="DVZ76" s="629"/>
      <c r="DWA76" s="629"/>
      <c r="DWB76" s="629"/>
      <c r="DWC76" s="629"/>
      <c r="DWD76" s="629"/>
      <c r="DWE76" s="629"/>
      <c r="DWF76" s="629"/>
      <c r="DWG76" s="629"/>
      <c r="DWH76" s="629"/>
      <c r="DWI76" s="629"/>
      <c r="DWJ76" s="629"/>
      <c r="DWK76" s="629"/>
      <c r="DWL76" s="629"/>
      <c r="DWM76" s="629"/>
      <c r="DWN76" s="629"/>
      <c r="DWO76" s="629"/>
      <c r="DWP76" s="629"/>
      <c r="DWQ76" s="629"/>
      <c r="DWR76" s="629"/>
      <c r="DWS76" s="629"/>
      <c r="DWT76" s="629"/>
      <c r="DWU76" s="629"/>
      <c r="DWV76" s="629"/>
      <c r="DWW76" s="629"/>
      <c r="DWX76" s="629"/>
      <c r="DWY76" s="629"/>
      <c r="DWZ76" s="629"/>
      <c r="DXA76" s="629"/>
      <c r="DXB76" s="629"/>
      <c r="DXC76" s="629"/>
      <c r="DXD76" s="629"/>
      <c r="DXE76" s="629"/>
      <c r="DXF76" s="629"/>
      <c r="DXG76" s="629"/>
      <c r="DXH76" s="629"/>
      <c r="DXI76" s="629"/>
      <c r="DXJ76" s="629"/>
      <c r="DXK76" s="629"/>
      <c r="DXL76" s="629"/>
      <c r="DXM76" s="629"/>
      <c r="DXN76" s="629"/>
      <c r="DXO76" s="629"/>
      <c r="DXP76" s="629"/>
      <c r="DXQ76" s="629"/>
      <c r="DXR76" s="629"/>
      <c r="DXS76" s="629"/>
      <c r="DXT76" s="629"/>
      <c r="DXU76" s="629"/>
      <c r="DXV76" s="629"/>
      <c r="DXW76" s="629"/>
      <c r="DXX76" s="629"/>
      <c r="DXY76" s="629"/>
      <c r="DXZ76" s="629"/>
      <c r="DYA76" s="629"/>
      <c r="DYB76" s="629"/>
      <c r="DYC76" s="629"/>
      <c r="DYD76" s="629"/>
      <c r="DYE76" s="629"/>
      <c r="DYF76" s="629"/>
      <c r="DYG76" s="629"/>
      <c r="DYH76" s="629"/>
      <c r="DYI76" s="629"/>
      <c r="DYJ76" s="629"/>
      <c r="DYK76" s="629"/>
      <c r="DYL76" s="629"/>
      <c r="DYM76" s="629"/>
      <c r="DYN76" s="629"/>
      <c r="DYO76" s="629"/>
      <c r="DYP76" s="629"/>
      <c r="DYQ76" s="629"/>
      <c r="DYR76" s="629"/>
      <c r="DYS76" s="629"/>
      <c r="DYT76" s="629"/>
      <c r="DYU76" s="629"/>
      <c r="DYV76" s="629"/>
      <c r="DYW76" s="629"/>
      <c r="DYX76" s="629"/>
      <c r="DYY76" s="629"/>
      <c r="DYZ76" s="629"/>
      <c r="DZA76" s="629"/>
      <c r="DZB76" s="629"/>
      <c r="DZC76" s="629"/>
      <c r="DZD76" s="629"/>
      <c r="DZE76" s="629"/>
      <c r="DZF76" s="629"/>
      <c r="DZG76" s="629"/>
      <c r="DZH76" s="629"/>
      <c r="DZI76" s="629"/>
      <c r="DZJ76" s="629"/>
      <c r="DZK76" s="629"/>
      <c r="DZL76" s="629"/>
      <c r="DZM76" s="629"/>
      <c r="DZN76" s="629"/>
      <c r="DZO76" s="629"/>
      <c r="DZP76" s="629"/>
      <c r="DZQ76" s="629"/>
      <c r="DZR76" s="629"/>
      <c r="DZS76" s="629"/>
      <c r="DZT76" s="629"/>
      <c r="DZU76" s="629"/>
      <c r="DZV76" s="629"/>
      <c r="DZW76" s="629"/>
      <c r="DZX76" s="629"/>
      <c r="DZY76" s="629"/>
      <c r="DZZ76" s="629"/>
      <c r="EAA76" s="629"/>
      <c r="EAB76" s="629"/>
      <c r="EAC76" s="629"/>
      <c r="EAD76" s="629"/>
      <c r="EAE76" s="629"/>
      <c r="EAF76" s="629"/>
      <c r="EAG76" s="629"/>
      <c r="EAH76" s="629"/>
      <c r="EAI76" s="629"/>
      <c r="EAJ76" s="629"/>
      <c r="EAK76" s="629"/>
      <c r="EAL76" s="629"/>
      <c r="EAM76" s="629"/>
      <c r="EAN76" s="629"/>
      <c r="EAO76" s="629"/>
      <c r="EAP76" s="629"/>
      <c r="EAQ76" s="629"/>
      <c r="EAR76" s="629"/>
      <c r="EAS76" s="629"/>
      <c r="EAT76" s="629"/>
      <c r="EAU76" s="629"/>
      <c r="EAV76" s="629"/>
      <c r="EAW76" s="629"/>
      <c r="EAX76" s="629"/>
      <c r="EAY76" s="629"/>
      <c r="EAZ76" s="629"/>
      <c r="EBA76" s="629"/>
      <c r="EBB76" s="629"/>
      <c r="EBC76" s="629"/>
      <c r="EBD76" s="629"/>
      <c r="EBE76" s="629"/>
      <c r="EBF76" s="629"/>
      <c r="EBG76" s="629"/>
      <c r="EBH76" s="629"/>
      <c r="EBI76" s="629"/>
      <c r="EBJ76" s="629"/>
      <c r="EBK76" s="629"/>
      <c r="EBL76" s="629"/>
      <c r="EBM76" s="629"/>
      <c r="EBN76" s="629"/>
      <c r="EBO76" s="629"/>
      <c r="EBP76" s="629"/>
      <c r="EBQ76" s="629"/>
      <c r="EBR76" s="629"/>
      <c r="EBS76" s="629"/>
      <c r="EBT76" s="629"/>
      <c r="EBU76" s="629"/>
      <c r="EBV76" s="629"/>
      <c r="EBW76" s="629"/>
      <c r="EBX76" s="629"/>
      <c r="EBY76" s="629"/>
      <c r="EBZ76" s="629"/>
      <c r="ECA76" s="629"/>
      <c r="ECB76" s="629"/>
      <c r="ECC76" s="629"/>
      <c r="ECD76" s="629"/>
      <c r="ECE76" s="629"/>
      <c r="ECF76" s="629"/>
      <c r="ECG76" s="629"/>
      <c r="ECH76" s="629"/>
      <c r="ECI76" s="629"/>
      <c r="ECJ76" s="629"/>
      <c r="ECK76" s="629"/>
      <c r="ECL76" s="629"/>
      <c r="ECM76" s="629"/>
      <c r="ECN76" s="629"/>
      <c r="ECO76" s="629"/>
      <c r="ECP76" s="629"/>
      <c r="ECQ76" s="629"/>
      <c r="ECR76" s="629"/>
      <c r="ECS76" s="629"/>
      <c r="ECT76" s="629"/>
      <c r="ECU76" s="629"/>
      <c r="ECV76" s="629"/>
      <c r="ECW76" s="629"/>
      <c r="ECX76" s="629"/>
      <c r="ECY76" s="629"/>
      <c r="ECZ76" s="629"/>
      <c r="EDA76" s="629"/>
      <c r="EDB76" s="629"/>
      <c r="EDC76" s="629"/>
      <c r="EDD76" s="629"/>
      <c r="EDE76" s="629"/>
      <c r="EDF76" s="629"/>
      <c r="EDG76" s="629"/>
      <c r="EDH76" s="629"/>
      <c r="EDI76" s="629"/>
      <c r="EDJ76" s="629"/>
      <c r="EDK76" s="629"/>
      <c r="EDL76" s="629"/>
      <c r="EDM76" s="629"/>
      <c r="EDN76" s="629"/>
      <c r="EDO76" s="629"/>
      <c r="EDP76" s="629"/>
      <c r="EDQ76" s="629"/>
      <c r="EDR76" s="629"/>
      <c r="EDS76" s="629"/>
      <c r="EDT76" s="629"/>
      <c r="EDU76" s="629"/>
      <c r="EDV76" s="629"/>
      <c r="EDW76" s="629"/>
      <c r="EDX76" s="629"/>
      <c r="EDY76" s="629"/>
      <c r="EDZ76" s="629"/>
      <c r="EEA76" s="629"/>
      <c r="EEB76" s="629"/>
      <c r="EEC76" s="629"/>
      <c r="EED76" s="629"/>
      <c r="EEE76" s="629"/>
      <c r="EEF76" s="629"/>
      <c r="EEG76" s="629"/>
      <c r="EEH76" s="629"/>
      <c r="EEI76" s="629"/>
      <c r="EEJ76" s="629"/>
      <c r="EEK76" s="629"/>
      <c r="EEL76" s="629"/>
      <c r="EEM76" s="629"/>
      <c r="EEN76" s="629"/>
      <c r="EEO76" s="629"/>
      <c r="EEP76" s="629"/>
      <c r="EEQ76" s="629"/>
      <c r="EER76" s="629"/>
      <c r="EES76" s="629"/>
      <c r="EET76" s="629"/>
      <c r="EEU76" s="629"/>
      <c r="EEV76" s="629"/>
      <c r="EEW76" s="629"/>
      <c r="EEX76" s="629"/>
      <c r="EEY76" s="629"/>
      <c r="EEZ76" s="629"/>
      <c r="EFA76" s="629"/>
      <c r="EFB76" s="629"/>
      <c r="EFC76" s="629"/>
      <c r="EFD76" s="629"/>
      <c r="EFE76" s="629"/>
      <c r="EFF76" s="629"/>
      <c r="EFG76" s="629"/>
      <c r="EFH76" s="629"/>
      <c r="EFI76" s="629"/>
      <c r="EFJ76" s="629"/>
      <c r="EFK76" s="629"/>
      <c r="EFL76" s="629"/>
      <c r="EFM76" s="629"/>
      <c r="EFN76" s="629"/>
      <c r="EFO76" s="629"/>
      <c r="EFP76" s="629"/>
      <c r="EFQ76" s="629"/>
      <c r="EFR76" s="629"/>
      <c r="EFS76" s="629"/>
      <c r="EFT76" s="629"/>
      <c r="EFU76" s="629"/>
      <c r="EFV76" s="629"/>
      <c r="EFW76" s="629"/>
      <c r="EFX76" s="629"/>
      <c r="EFY76" s="629"/>
      <c r="EFZ76" s="629"/>
      <c r="EGA76" s="629"/>
      <c r="EGB76" s="629"/>
      <c r="EGC76" s="629"/>
      <c r="EGD76" s="629"/>
      <c r="EGE76" s="629"/>
      <c r="EGF76" s="629"/>
      <c r="EGG76" s="629"/>
      <c r="EGH76" s="629"/>
      <c r="EGI76" s="629"/>
      <c r="EGJ76" s="629"/>
      <c r="EGK76" s="629"/>
      <c r="EGL76" s="629"/>
      <c r="EGM76" s="629"/>
      <c r="EGN76" s="629"/>
      <c r="EGO76" s="629"/>
      <c r="EGP76" s="629"/>
      <c r="EGQ76" s="629"/>
      <c r="EGR76" s="629"/>
      <c r="EGS76" s="629"/>
      <c r="EGT76" s="629"/>
      <c r="EGU76" s="629"/>
      <c r="EGV76" s="629"/>
      <c r="EGW76" s="629"/>
      <c r="EGX76" s="629"/>
      <c r="EGY76" s="629"/>
      <c r="EGZ76" s="629"/>
      <c r="EHA76" s="629"/>
      <c r="EHB76" s="629"/>
      <c r="EHC76" s="629"/>
      <c r="EHD76" s="629"/>
      <c r="EHE76" s="629"/>
      <c r="EHF76" s="629"/>
      <c r="EHG76" s="629"/>
      <c r="EHH76" s="629"/>
      <c r="EHI76" s="629"/>
      <c r="EHJ76" s="629"/>
      <c r="EHK76" s="629"/>
      <c r="EHL76" s="629"/>
      <c r="EHM76" s="629"/>
      <c r="EHN76" s="629"/>
      <c r="EHO76" s="629"/>
      <c r="EHP76" s="629"/>
      <c r="EHQ76" s="629"/>
      <c r="EHR76" s="629"/>
      <c r="EHS76" s="629"/>
      <c r="EHT76" s="629"/>
      <c r="EHU76" s="629"/>
      <c r="EHV76" s="629"/>
      <c r="EHW76" s="629"/>
      <c r="EHX76" s="629"/>
      <c r="EHY76" s="629"/>
      <c r="EHZ76" s="629"/>
      <c r="EIA76" s="629"/>
      <c r="EIB76" s="629"/>
      <c r="EIC76" s="629"/>
      <c r="EID76" s="629"/>
      <c r="EIE76" s="629"/>
      <c r="EIF76" s="629"/>
      <c r="EIG76" s="629"/>
      <c r="EIH76" s="629"/>
      <c r="EII76" s="629"/>
      <c r="EIJ76" s="629"/>
      <c r="EIK76" s="629"/>
      <c r="EIL76" s="629"/>
      <c r="EIM76" s="629"/>
      <c r="EIN76" s="629"/>
      <c r="EIO76" s="629"/>
      <c r="EIP76" s="629"/>
      <c r="EIQ76" s="629"/>
      <c r="EIR76" s="629"/>
      <c r="EIS76" s="629"/>
      <c r="EIT76" s="629"/>
      <c r="EIU76" s="629"/>
      <c r="EIV76" s="629"/>
      <c r="EIW76" s="629"/>
      <c r="EIX76" s="629"/>
      <c r="EIY76" s="629"/>
      <c r="EIZ76" s="629"/>
      <c r="EJA76" s="629"/>
      <c r="EJB76" s="629"/>
      <c r="EJC76" s="629"/>
      <c r="EJD76" s="629"/>
      <c r="EJE76" s="629"/>
      <c r="EJF76" s="629"/>
      <c r="EJG76" s="629"/>
      <c r="EJH76" s="629"/>
      <c r="EJI76" s="629"/>
      <c r="EJJ76" s="629"/>
      <c r="EJK76" s="629"/>
      <c r="EJL76" s="629"/>
      <c r="EJM76" s="629"/>
      <c r="EJN76" s="629"/>
      <c r="EJO76" s="629"/>
      <c r="EJP76" s="629"/>
      <c r="EJQ76" s="629"/>
      <c r="EJR76" s="629"/>
      <c r="EJS76" s="629"/>
      <c r="EJT76" s="629"/>
      <c r="EJU76" s="629"/>
      <c r="EJV76" s="629"/>
      <c r="EJW76" s="629"/>
      <c r="EJX76" s="629"/>
      <c r="EJY76" s="629"/>
      <c r="EJZ76" s="629"/>
      <c r="EKA76" s="629"/>
      <c r="EKB76" s="629"/>
      <c r="EKC76" s="629"/>
      <c r="EKD76" s="629"/>
      <c r="EKE76" s="629"/>
      <c r="EKF76" s="629"/>
      <c r="EKG76" s="629"/>
      <c r="EKH76" s="629"/>
      <c r="EKI76" s="629"/>
      <c r="EKJ76" s="629"/>
      <c r="EKK76" s="629"/>
      <c r="EKL76" s="629"/>
      <c r="EKM76" s="629"/>
      <c r="EKN76" s="629"/>
      <c r="EKO76" s="629"/>
      <c r="EKP76" s="629"/>
      <c r="EKQ76" s="629"/>
      <c r="EKR76" s="629"/>
      <c r="EKS76" s="629"/>
      <c r="EKT76" s="629"/>
      <c r="EKU76" s="629"/>
      <c r="EKV76" s="629"/>
      <c r="EKW76" s="629"/>
      <c r="EKX76" s="629"/>
      <c r="EKY76" s="629"/>
      <c r="EKZ76" s="629"/>
      <c r="ELA76" s="629"/>
      <c r="ELB76" s="629"/>
      <c r="ELC76" s="629"/>
      <c r="ELD76" s="629"/>
      <c r="ELE76" s="629"/>
      <c r="ELF76" s="629"/>
      <c r="ELG76" s="629"/>
      <c r="ELH76" s="629"/>
      <c r="ELI76" s="629"/>
      <c r="ELJ76" s="629"/>
      <c r="ELK76" s="629"/>
      <c r="ELL76" s="629"/>
      <c r="ELM76" s="629"/>
      <c r="ELN76" s="629"/>
      <c r="ELO76" s="629"/>
      <c r="ELP76" s="629"/>
      <c r="ELQ76" s="629"/>
      <c r="ELR76" s="629"/>
      <c r="ELS76" s="629"/>
      <c r="ELT76" s="629"/>
      <c r="ELU76" s="629"/>
      <c r="ELV76" s="629"/>
      <c r="ELW76" s="629"/>
      <c r="ELX76" s="629"/>
      <c r="ELY76" s="629"/>
      <c r="ELZ76" s="629"/>
      <c r="EMA76" s="629"/>
      <c r="EMB76" s="629"/>
      <c r="EMC76" s="629"/>
      <c r="EMD76" s="629"/>
      <c r="EME76" s="629"/>
      <c r="EMF76" s="629"/>
      <c r="EMG76" s="629"/>
      <c r="EMH76" s="629"/>
      <c r="EMI76" s="629"/>
      <c r="EMJ76" s="629"/>
      <c r="EMK76" s="629"/>
      <c r="EML76" s="629"/>
      <c r="EMM76" s="629"/>
      <c r="EMN76" s="629"/>
      <c r="EMO76" s="629"/>
      <c r="EMP76" s="629"/>
      <c r="EMQ76" s="629"/>
      <c r="EMR76" s="629"/>
      <c r="EMS76" s="629"/>
      <c r="EMT76" s="629"/>
      <c r="EMU76" s="629"/>
      <c r="EMV76" s="629"/>
      <c r="EMW76" s="629"/>
      <c r="EMX76" s="629"/>
      <c r="EMY76" s="629"/>
      <c r="EMZ76" s="629"/>
      <c r="ENA76" s="629"/>
      <c r="ENB76" s="629"/>
      <c r="ENC76" s="629"/>
      <c r="END76" s="629"/>
      <c r="ENE76" s="629"/>
      <c r="ENF76" s="629"/>
      <c r="ENG76" s="629"/>
      <c r="ENH76" s="629"/>
      <c r="ENI76" s="629"/>
      <c r="ENJ76" s="629"/>
      <c r="ENK76" s="629"/>
      <c r="ENL76" s="629"/>
      <c r="ENM76" s="629"/>
      <c r="ENN76" s="629"/>
      <c r="ENO76" s="629"/>
      <c r="ENP76" s="629"/>
      <c r="ENQ76" s="629"/>
      <c r="ENR76" s="629"/>
      <c r="ENS76" s="629"/>
      <c r="ENT76" s="629"/>
      <c r="ENU76" s="629"/>
      <c r="ENV76" s="629"/>
      <c r="ENW76" s="629"/>
      <c r="ENX76" s="629"/>
      <c r="ENY76" s="629"/>
      <c r="ENZ76" s="629"/>
      <c r="EOA76" s="629"/>
      <c r="EOB76" s="629"/>
      <c r="EOC76" s="629"/>
      <c r="EOD76" s="629"/>
      <c r="EOE76" s="629"/>
      <c r="EOF76" s="629"/>
      <c r="EOG76" s="629"/>
      <c r="EOH76" s="629"/>
      <c r="EOI76" s="629"/>
      <c r="EOJ76" s="629"/>
      <c r="EOK76" s="629"/>
      <c r="EOL76" s="629"/>
      <c r="EOM76" s="629"/>
      <c r="EON76" s="629"/>
      <c r="EOO76" s="629"/>
      <c r="EOP76" s="629"/>
      <c r="EOQ76" s="629"/>
      <c r="EOR76" s="629"/>
      <c r="EOS76" s="629"/>
      <c r="EOT76" s="629"/>
      <c r="EOU76" s="629"/>
      <c r="EOV76" s="629"/>
      <c r="EOW76" s="629"/>
      <c r="EOX76" s="629"/>
      <c r="EOY76" s="629"/>
      <c r="EOZ76" s="629"/>
      <c r="EPA76" s="629"/>
      <c r="EPB76" s="629"/>
      <c r="EPC76" s="629"/>
      <c r="EPD76" s="629"/>
      <c r="EPE76" s="629"/>
      <c r="EPF76" s="629"/>
      <c r="EPG76" s="629"/>
      <c r="EPH76" s="629"/>
      <c r="EPI76" s="629"/>
      <c r="EPJ76" s="629"/>
      <c r="EPK76" s="629"/>
      <c r="EPL76" s="629"/>
      <c r="EPM76" s="629"/>
      <c r="EPN76" s="629"/>
      <c r="EPO76" s="629"/>
      <c r="EPP76" s="629"/>
      <c r="EPQ76" s="629"/>
      <c r="EPR76" s="629"/>
      <c r="EPS76" s="629"/>
      <c r="EPT76" s="629"/>
      <c r="EPU76" s="629"/>
      <c r="EPV76" s="629"/>
      <c r="EPW76" s="629"/>
      <c r="EPX76" s="629"/>
      <c r="EPY76" s="629"/>
      <c r="EPZ76" s="629"/>
      <c r="EQA76" s="629"/>
      <c r="EQB76" s="629"/>
      <c r="EQC76" s="629"/>
      <c r="EQD76" s="629"/>
      <c r="EQE76" s="629"/>
      <c r="EQF76" s="629"/>
      <c r="EQG76" s="629"/>
      <c r="EQH76" s="629"/>
      <c r="EQI76" s="629"/>
      <c r="EQJ76" s="629"/>
      <c r="EQK76" s="629"/>
      <c r="EQL76" s="629"/>
      <c r="EQM76" s="629"/>
      <c r="EQN76" s="629"/>
      <c r="EQO76" s="629"/>
      <c r="EQP76" s="629"/>
      <c r="EQQ76" s="629"/>
      <c r="EQR76" s="629"/>
      <c r="EQS76" s="629"/>
      <c r="EQT76" s="629"/>
      <c r="EQU76" s="629"/>
      <c r="EQV76" s="629"/>
      <c r="EQW76" s="629"/>
      <c r="EQX76" s="629"/>
      <c r="EQY76" s="629"/>
      <c r="EQZ76" s="629"/>
      <c r="ERA76" s="629"/>
      <c r="ERB76" s="629"/>
      <c r="ERC76" s="629"/>
      <c r="ERD76" s="629"/>
      <c r="ERE76" s="629"/>
      <c r="ERF76" s="629"/>
      <c r="ERG76" s="629"/>
      <c r="ERH76" s="629"/>
      <c r="ERI76" s="629"/>
      <c r="ERJ76" s="629"/>
      <c r="ERK76" s="629"/>
      <c r="ERL76" s="629"/>
      <c r="ERM76" s="629"/>
      <c r="ERN76" s="629"/>
      <c r="ERO76" s="629"/>
      <c r="ERP76" s="629"/>
      <c r="ERQ76" s="629"/>
      <c r="ERR76" s="629"/>
      <c r="ERS76" s="629"/>
      <c r="ERT76" s="629"/>
      <c r="ERU76" s="629"/>
      <c r="ERV76" s="629"/>
      <c r="ERW76" s="629"/>
      <c r="ERX76" s="629"/>
      <c r="ERY76" s="629"/>
      <c r="ERZ76" s="629"/>
      <c r="ESA76" s="629"/>
      <c r="ESB76" s="629"/>
      <c r="ESC76" s="629"/>
      <c r="ESD76" s="629"/>
      <c r="ESE76" s="629"/>
      <c r="ESF76" s="629"/>
      <c r="ESG76" s="629"/>
      <c r="ESH76" s="629"/>
      <c r="ESI76" s="629"/>
      <c r="ESJ76" s="629"/>
      <c r="ESK76" s="629"/>
      <c r="ESL76" s="629"/>
      <c r="ESM76" s="629"/>
      <c r="ESN76" s="629"/>
      <c r="ESO76" s="629"/>
      <c r="ESP76" s="629"/>
      <c r="ESQ76" s="629"/>
      <c r="ESR76" s="629"/>
      <c r="ESS76" s="629"/>
      <c r="EST76" s="629"/>
      <c r="ESU76" s="629"/>
      <c r="ESV76" s="629"/>
      <c r="ESW76" s="629"/>
      <c r="ESX76" s="629"/>
      <c r="ESY76" s="629"/>
      <c r="ESZ76" s="629"/>
      <c r="ETA76" s="629"/>
      <c r="ETB76" s="629"/>
      <c r="ETC76" s="629"/>
      <c r="ETD76" s="629"/>
      <c r="ETE76" s="629"/>
      <c r="ETF76" s="629"/>
      <c r="ETG76" s="629"/>
      <c r="ETH76" s="629"/>
      <c r="ETI76" s="629"/>
      <c r="ETJ76" s="629"/>
      <c r="ETK76" s="629"/>
      <c r="ETL76" s="629"/>
      <c r="ETM76" s="629"/>
      <c r="ETN76" s="629"/>
      <c r="ETO76" s="629"/>
      <c r="ETP76" s="629"/>
      <c r="ETQ76" s="629"/>
      <c r="ETR76" s="629"/>
      <c r="ETS76" s="629"/>
      <c r="ETT76" s="629"/>
      <c r="ETU76" s="629"/>
      <c r="ETV76" s="629"/>
      <c r="ETW76" s="629"/>
      <c r="ETX76" s="629"/>
      <c r="ETY76" s="629"/>
      <c r="ETZ76" s="629"/>
      <c r="EUA76" s="629"/>
      <c r="EUB76" s="629"/>
      <c r="EUC76" s="629"/>
      <c r="EUD76" s="629"/>
      <c r="EUE76" s="629"/>
      <c r="EUF76" s="629"/>
      <c r="EUG76" s="629"/>
      <c r="EUH76" s="629"/>
      <c r="EUI76" s="629"/>
      <c r="EUJ76" s="629"/>
      <c r="EUK76" s="629"/>
      <c r="EUL76" s="629"/>
      <c r="EUM76" s="629"/>
      <c r="EUN76" s="629"/>
      <c r="EUO76" s="629"/>
      <c r="EUP76" s="629"/>
      <c r="EUQ76" s="629"/>
      <c r="EUR76" s="629"/>
      <c r="EUS76" s="629"/>
      <c r="EUT76" s="629"/>
      <c r="EUU76" s="629"/>
      <c r="EUV76" s="629"/>
      <c r="EUW76" s="629"/>
      <c r="EUX76" s="629"/>
      <c r="EUY76" s="629"/>
      <c r="EUZ76" s="629"/>
      <c r="EVA76" s="629"/>
      <c r="EVB76" s="629"/>
      <c r="EVC76" s="629"/>
      <c r="EVD76" s="629"/>
      <c r="EVE76" s="629"/>
      <c r="EVF76" s="629"/>
      <c r="EVG76" s="629"/>
      <c r="EVH76" s="629"/>
      <c r="EVI76" s="629"/>
      <c r="EVJ76" s="629"/>
      <c r="EVK76" s="629"/>
      <c r="EVL76" s="629"/>
      <c r="EVM76" s="629"/>
      <c r="EVN76" s="629"/>
      <c r="EVO76" s="629"/>
      <c r="EVP76" s="629"/>
      <c r="EVQ76" s="629"/>
      <c r="EVR76" s="629"/>
      <c r="EVS76" s="629"/>
      <c r="EVT76" s="629"/>
      <c r="EVU76" s="629"/>
      <c r="EVV76" s="629"/>
      <c r="EVW76" s="629"/>
      <c r="EVX76" s="629"/>
      <c r="EVY76" s="629"/>
      <c r="EVZ76" s="629"/>
      <c r="EWA76" s="629"/>
      <c r="EWB76" s="629"/>
      <c r="EWC76" s="629"/>
      <c r="EWD76" s="629"/>
      <c r="EWE76" s="629"/>
      <c r="EWF76" s="629"/>
      <c r="EWG76" s="629"/>
      <c r="EWH76" s="629"/>
      <c r="EWI76" s="629"/>
      <c r="EWJ76" s="629"/>
      <c r="EWK76" s="629"/>
      <c r="EWL76" s="629"/>
      <c r="EWM76" s="629"/>
      <c r="EWN76" s="629"/>
      <c r="EWO76" s="629"/>
      <c r="EWP76" s="629"/>
      <c r="EWQ76" s="629"/>
      <c r="EWR76" s="629"/>
      <c r="EWS76" s="629"/>
      <c r="EWT76" s="629"/>
      <c r="EWU76" s="629"/>
      <c r="EWV76" s="629"/>
      <c r="EWW76" s="629"/>
      <c r="EWX76" s="629"/>
      <c r="EWY76" s="629"/>
      <c r="EWZ76" s="629"/>
      <c r="EXA76" s="629"/>
      <c r="EXB76" s="629"/>
      <c r="EXC76" s="629"/>
      <c r="EXD76" s="629"/>
      <c r="EXE76" s="629"/>
      <c r="EXF76" s="629"/>
      <c r="EXG76" s="629"/>
      <c r="EXH76" s="629"/>
      <c r="EXI76" s="629"/>
      <c r="EXJ76" s="629"/>
      <c r="EXK76" s="629"/>
      <c r="EXL76" s="629"/>
      <c r="EXM76" s="629"/>
      <c r="EXN76" s="629"/>
      <c r="EXO76" s="629"/>
      <c r="EXP76" s="629"/>
      <c r="EXQ76" s="629"/>
      <c r="EXR76" s="629"/>
      <c r="EXS76" s="629"/>
      <c r="EXT76" s="629"/>
      <c r="EXU76" s="629"/>
      <c r="EXV76" s="629"/>
      <c r="EXW76" s="629"/>
      <c r="EXX76" s="629"/>
      <c r="EXY76" s="629"/>
      <c r="EXZ76" s="629"/>
      <c r="EYA76" s="629"/>
      <c r="EYB76" s="629"/>
      <c r="EYC76" s="629"/>
      <c r="EYD76" s="629"/>
      <c r="EYE76" s="629"/>
      <c r="EYF76" s="629"/>
      <c r="EYG76" s="629"/>
      <c r="EYH76" s="629"/>
      <c r="EYI76" s="629"/>
      <c r="EYJ76" s="629"/>
      <c r="EYK76" s="629"/>
      <c r="EYL76" s="629"/>
      <c r="EYM76" s="629"/>
      <c r="EYN76" s="629"/>
      <c r="EYO76" s="629"/>
      <c r="EYP76" s="629"/>
      <c r="EYQ76" s="629"/>
      <c r="EYR76" s="629"/>
      <c r="EYS76" s="629"/>
      <c r="EYT76" s="629"/>
      <c r="EYU76" s="629"/>
      <c r="EYV76" s="629"/>
      <c r="EYW76" s="629"/>
      <c r="EYX76" s="629"/>
      <c r="EYY76" s="629"/>
      <c r="EYZ76" s="629"/>
      <c r="EZA76" s="629"/>
      <c r="EZB76" s="629"/>
      <c r="EZC76" s="629"/>
      <c r="EZD76" s="629"/>
      <c r="EZE76" s="629"/>
      <c r="EZF76" s="629"/>
      <c r="EZG76" s="629"/>
      <c r="EZH76" s="629"/>
      <c r="EZI76" s="629"/>
      <c r="EZJ76" s="629"/>
      <c r="EZK76" s="629"/>
      <c r="EZL76" s="629"/>
      <c r="EZM76" s="629"/>
      <c r="EZN76" s="629"/>
      <c r="EZO76" s="629"/>
      <c r="EZP76" s="629"/>
      <c r="EZQ76" s="629"/>
      <c r="EZR76" s="629"/>
      <c r="EZS76" s="629"/>
      <c r="EZT76" s="629"/>
      <c r="EZU76" s="629"/>
      <c r="EZV76" s="629"/>
      <c r="EZW76" s="629"/>
      <c r="EZX76" s="629"/>
      <c r="EZY76" s="629"/>
      <c r="EZZ76" s="629"/>
      <c r="FAA76" s="629"/>
      <c r="FAB76" s="629"/>
      <c r="FAC76" s="629"/>
      <c r="FAD76" s="629"/>
      <c r="FAE76" s="629"/>
      <c r="FAF76" s="629"/>
      <c r="FAG76" s="629"/>
      <c r="FAH76" s="629"/>
      <c r="FAI76" s="629"/>
      <c r="FAJ76" s="629"/>
      <c r="FAK76" s="629"/>
      <c r="FAL76" s="629"/>
      <c r="FAM76" s="629"/>
      <c r="FAN76" s="629"/>
      <c r="FAO76" s="629"/>
      <c r="FAP76" s="629"/>
      <c r="FAQ76" s="629"/>
      <c r="FAR76" s="629"/>
      <c r="FAS76" s="629"/>
      <c r="FAT76" s="629"/>
      <c r="FAU76" s="629"/>
      <c r="FAV76" s="629"/>
      <c r="FAW76" s="629"/>
      <c r="FAX76" s="629"/>
      <c r="FAY76" s="629"/>
      <c r="FAZ76" s="629"/>
      <c r="FBA76" s="629"/>
      <c r="FBB76" s="629"/>
      <c r="FBC76" s="629"/>
      <c r="FBD76" s="629"/>
      <c r="FBE76" s="629"/>
      <c r="FBF76" s="629"/>
      <c r="FBG76" s="629"/>
      <c r="FBH76" s="629"/>
      <c r="FBI76" s="629"/>
      <c r="FBJ76" s="629"/>
      <c r="FBK76" s="629"/>
      <c r="FBL76" s="629"/>
      <c r="FBM76" s="629"/>
      <c r="FBN76" s="629"/>
      <c r="FBO76" s="629"/>
      <c r="FBP76" s="629"/>
      <c r="FBQ76" s="629"/>
      <c r="FBR76" s="629"/>
      <c r="FBS76" s="629"/>
      <c r="FBT76" s="629"/>
      <c r="FBU76" s="629"/>
      <c r="FBV76" s="629"/>
      <c r="FBW76" s="629"/>
      <c r="FBX76" s="629"/>
      <c r="FBY76" s="629"/>
      <c r="FBZ76" s="629"/>
      <c r="FCA76" s="629"/>
      <c r="FCB76" s="629"/>
      <c r="FCC76" s="629"/>
      <c r="FCD76" s="629"/>
      <c r="FCE76" s="629"/>
      <c r="FCF76" s="629"/>
      <c r="FCG76" s="629"/>
      <c r="FCH76" s="629"/>
      <c r="FCI76" s="629"/>
      <c r="FCJ76" s="629"/>
      <c r="FCK76" s="629"/>
      <c r="FCL76" s="629"/>
      <c r="FCM76" s="629"/>
      <c r="FCN76" s="629"/>
      <c r="FCO76" s="629"/>
      <c r="FCP76" s="629"/>
      <c r="FCQ76" s="629"/>
      <c r="FCR76" s="629"/>
      <c r="FCS76" s="629"/>
      <c r="FCT76" s="629"/>
      <c r="FCU76" s="629"/>
      <c r="FCV76" s="629"/>
      <c r="FCW76" s="629"/>
      <c r="FCX76" s="629"/>
      <c r="FCY76" s="629"/>
      <c r="FCZ76" s="629"/>
      <c r="FDA76" s="629"/>
      <c r="FDB76" s="629"/>
      <c r="FDC76" s="629"/>
      <c r="FDD76" s="629"/>
      <c r="FDE76" s="629"/>
      <c r="FDF76" s="629"/>
      <c r="FDG76" s="629"/>
      <c r="FDH76" s="629"/>
      <c r="FDI76" s="629"/>
      <c r="FDJ76" s="629"/>
      <c r="FDK76" s="629"/>
      <c r="FDL76" s="629"/>
      <c r="FDM76" s="629"/>
      <c r="FDN76" s="629"/>
      <c r="FDO76" s="629"/>
      <c r="FDP76" s="629"/>
      <c r="FDQ76" s="629"/>
      <c r="FDR76" s="629"/>
      <c r="FDS76" s="629"/>
      <c r="FDT76" s="629"/>
      <c r="FDU76" s="629"/>
      <c r="FDV76" s="629"/>
      <c r="FDW76" s="629"/>
      <c r="FDX76" s="629"/>
      <c r="FDY76" s="629"/>
      <c r="FDZ76" s="629"/>
      <c r="FEA76" s="629"/>
      <c r="FEB76" s="629"/>
      <c r="FEC76" s="629"/>
      <c r="FED76" s="629"/>
      <c r="FEE76" s="629"/>
      <c r="FEF76" s="629"/>
      <c r="FEG76" s="629"/>
      <c r="FEH76" s="629"/>
      <c r="FEI76" s="629"/>
      <c r="FEJ76" s="629"/>
      <c r="FEK76" s="629"/>
      <c r="FEL76" s="629"/>
      <c r="FEM76" s="629"/>
      <c r="FEN76" s="629"/>
      <c r="FEO76" s="629"/>
      <c r="FEP76" s="629"/>
      <c r="FEQ76" s="629"/>
      <c r="FER76" s="629"/>
      <c r="FES76" s="629"/>
      <c r="FET76" s="629"/>
      <c r="FEU76" s="629"/>
      <c r="FEV76" s="629"/>
      <c r="FEW76" s="629"/>
      <c r="FEX76" s="629"/>
      <c r="FEY76" s="629"/>
      <c r="FEZ76" s="629"/>
      <c r="FFA76" s="629"/>
      <c r="FFB76" s="629"/>
      <c r="FFC76" s="629"/>
      <c r="FFD76" s="629"/>
      <c r="FFE76" s="629"/>
      <c r="FFF76" s="629"/>
      <c r="FFG76" s="629"/>
      <c r="FFH76" s="629"/>
      <c r="FFI76" s="629"/>
      <c r="FFJ76" s="629"/>
      <c r="FFK76" s="629"/>
      <c r="FFL76" s="629"/>
      <c r="FFM76" s="629"/>
      <c r="FFN76" s="629"/>
      <c r="FFO76" s="629"/>
      <c r="FFP76" s="629"/>
      <c r="FFQ76" s="629"/>
      <c r="FFR76" s="629"/>
      <c r="FFS76" s="629"/>
      <c r="FFT76" s="629"/>
      <c r="FFU76" s="629"/>
      <c r="FFV76" s="629"/>
      <c r="FFW76" s="629"/>
      <c r="FFX76" s="629"/>
      <c r="FFY76" s="629"/>
      <c r="FFZ76" s="629"/>
      <c r="FGA76" s="629"/>
      <c r="FGB76" s="629"/>
      <c r="FGC76" s="629"/>
      <c r="FGD76" s="629"/>
      <c r="FGE76" s="629"/>
      <c r="FGF76" s="629"/>
      <c r="FGG76" s="629"/>
      <c r="FGH76" s="629"/>
      <c r="FGI76" s="629"/>
      <c r="FGJ76" s="629"/>
      <c r="FGK76" s="629"/>
      <c r="FGL76" s="629"/>
      <c r="FGM76" s="629"/>
      <c r="FGN76" s="629"/>
      <c r="FGO76" s="629"/>
      <c r="FGP76" s="629"/>
      <c r="FGQ76" s="629"/>
      <c r="FGR76" s="629"/>
      <c r="FGS76" s="629"/>
      <c r="FGT76" s="629"/>
      <c r="FGU76" s="629"/>
      <c r="FGV76" s="629"/>
      <c r="FGW76" s="629"/>
      <c r="FGX76" s="629"/>
      <c r="FGY76" s="629"/>
      <c r="FGZ76" s="629"/>
      <c r="FHA76" s="629"/>
      <c r="FHB76" s="629"/>
      <c r="FHC76" s="629"/>
      <c r="FHD76" s="629"/>
      <c r="FHE76" s="629"/>
      <c r="FHF76" s="629"/>
      <c r="FHG76" s="629"/>
      <c r="FHH76" s="629"/>
      <c r="FHI76" s="629"/>
      <c r="FHJ76" s="629"/>
      <c r="FHK76" s="629"/>
      <c r="FHL76" s="629"/>
      <c r="FHM76" s="629"/>
      <c r="FHN76" s="629"/>
      <c r="FHO76" s="629"/>
      <c r="FHP76" s="629"/>
      <c r="FHQ76" s="629"/>
      <c r="FHR76" s="629"/>
      <c r="FHS76" s="629"/>
      <c r="FHT76" s="629"/>
      <c r="FHU76" s="629"/>
      <c r="FHV76" s="629"/>
      <c r="FHW76" s="629"/>
      <c r="FHX76" s="629"/>
      <c r="FHY76" s="629"/>
      <c r="FHZ76" s="629"/>
      <c r="FIA76" s="629"/>
      <c r="FIB76" s="629"/>
      <c r="FIC76" s="629"/>
      <c r="FID76" s="629"/>
      <c r="FIE76" s="629"/>
      <c r="FIF76" s="629"/>
      <c r="FIG76" s="629"/>
      <c r="FIH76" s="629"/>
      <c r="FII76" s="629"/>
      <c r="FIJ76" s="629"/>
      <c r="FIK76" s="629"/>
      <c r="FIL76" s="629"/>
      <c r="FIM76" s="629"/>
      <c r="FIN76" s="629"/>
      <c r="FIO76" s="629"/>
      <c r="FIP76" s="629"/>
      <c r="FIQ76" s="629"/>
      <c r="FIR76" s="629"/>
      <c r="FIS76" s="629"/>
      <c r="FIT76" s="629"/>
      <c r="FIU76" s="629"/>
      <c r="FIV76" s="629"/>
      <c r="FIW76" s="629"/>
      <c r="FIX76" s="629"/>
      <c r="FIY76" s="629"/>
      <c r="FIZ76" s="629"/>
      <c r="FJA76" s="629"/>
      <c r="FJB76" s="629"/>
      <c r="FJC76" s="629"/>
      <c r="FJD76" s="629"/>
      <c r="FJE76" s="629"/>
      <c r="FJF76" s="629"/>
      <c r="FJG76" s="629"/>
      <c r="FJH76" s="629"/>
      <c r="FJI76" s="629"/>
      <c r="FJJ76" s="629"/>
      <c r="FJK76" s="629"/>
      <c r="FJL76" s="629"/>
      <c r="FJM76" s="629"/>
      <c r="FJN76" s="629"/>
      <c r="FJO76" s="629"/>
      <c r="FJP76" s="629"/>
      <c r="FJQ76" s="629"/>
      <c r="FJR76" s="629"/>
      <c r="FJS76" s="629"/>
      <c r="FJT76" s="629"/>
      <c r="FJU76" s="629"/>
      <c r="FJV76" s="629"/>
      <c r="FJW76" s="629"/>
      <c r="FJX76" s="629"/>
      <c r="FJY76" s="629"/>
      <c r="FJZ76" s="629"/>
      <c r="FKA76" s="629"/>
      <c r="FKB76" s="629"/>
      <c r="FKC76" s="629"/>
      <c r="FKD76" s="629"/>
      <c r="FKE76" s="629"/>
      <c r="FKF76" s="629"/>
      <c r="FKG76" s="629"/>
      <c r="FKH76" s="629"/>
      <c r="FKI76" s="629"/>
      <c r="FKJ76" s="629"/>
      <c r="FKK76" s="629"/>
      <c r="FKL76" s="629"/>
      <c r="FKM76" s="629"/>
      <c r="FKN76" s="629"/>
      <c r="FKO76" s="629"/>
      <c r="FKP76" s="629"/>
      <c r="FKQ76" s="629"/>
      <c r="FKR76" s="629"/>
      <c r="FKS76" s="629"/>
      <c r="FKT76" s="629"/>
      <c r="FKU76" s="629"/>
      <c r="FKV76" s="629"/>
      <c r="FKW76" s="629"/>
      <c r="FKX76" s="629"/>
      <c r="FKY76" s="629"/>
      <c r="FKZ76" s="629"/>
      <c r="FLA76" s="629"/>
      <c r="FLB76" s="629"/>
      <c r="FLC76" s="629"/>
      <c r="FLD76" s="629"/>
      <c r="FLE76" s="629"/>
      <c r="FLF76" s="629"/>
      <c r="FLG76" s="629"/>
      <c r="FLH76" s="629"/>
      <c r="FLI76" s="629"/>
      <c r="FLJ76" s="629"/>
      <c r="FLK76" s="629"/>
      <c r="FLL76" s="629"/>
      <c r="FLM76" s="629"/>
      <c r="FLN76" s="629"/>
      <c r="FLO76" s="629"/>
      <c r="FLP76" s="629"/>
      <c r="FLQ76" s="629"/>
      <c r="FLR76" s="629"/>
      <c r="FLS76" s="629"/>
      <c r="FLT76" s="629"/>
      <c r="FLU76" s="629"/>
      <c r="FLV76" s="629"/>
      <c r="FLW76" s="629"/>
      <c r="FLX76" s="629"/>
      <c r="FLY76" s="629"/>
      <c r="FLZ76" s="629"/>
      <c r="FMA76" s="629"/>
      <c r="FMB76" s="629"/>
      <c r="FMC76" s="629"/>
      <c r="FMD76" s="629"/>
      <c r="FME76" s="629"/>
      <c r="FMF76" s="629"/>
      <c r="FMG76" s="629"/>
      <c r="FMH76" s="629"/>
      <c r="FMI76" s="629"/>
      <c r="FMJ76" s="629"/>
      <c r="FMK76" s="629"/>
      <c r="FML76" s="629"/>
      <c r="FMM76" s="629"/>
      <c r="FMN76" s="629"/>
      <c r="FMO76" s="629"/>
      <c r="FMP76" s="629"/>
      <c r="FMQ76" s="629"/>
      <c r="FMR76" s="629"/>
      <c r="FMS76" s="629"/>
      <c r="FMT76" s="629"/>
      <c r="FMU76" s="629"/>
      <c r="FMV76" s="629"/>
      <c r="FMW76" s="629"/>
      <c r="FMX76" s="629"/>
      <c r="FMY76" s="629"/>
      <c r="FMZ76" s="629"/>
      <c r="FNA76" s="629"/>
      <c r="FNB76" s="629"/>
      <c r="FNC76" s="629"/>
      <c r="FND76" s="629"/>
      <c r="FNE76" s="629"/>
      <c r="FNF76" s="629"/>
      <c r="FNG76" s="629"/>
      <c r="FNH76" s="629"/>
      <c r="FNI76" s="629"/>
      <c r="FNJ76" s="629"/>
      <c r="FNK76" s="629"/>
      <c r="FNL76" s="629"/>
      <c r="FNM76" s="629"/>
      <c r="FNN76" s="629"/>
      <c r="FNO76" s="629"/>
      <c r="FNP76" s="629"/>
      <c r="FNQ76" s="629"/>
      <c r="FNR76" s="629"/>
      <c r="FNS76" s="629"/>
      <c r="FNT76" s="629"/>
      <c r="FNU76" s="629"/>
      <c r="FNV76" s="629"/>
      <c r="FNW76" s="629"/>
      <c r="FNX76" s="629"/>
      <c r="FNY76" s="629"/>
      <c r="FNZ76" s="629"/>
      <c r="FOA76" s="629"/>
      <c r="FOB76" s="629"/>
      <c r="FOC76" s="629"/>
      <c r="FOD76" s="629"/>
      <c r="FOE76" s="629"/>
      <c r="FOF76" s="629"/>
      <c r="FOG76" s="629"/>
      <c r="FOH76" s="629"/>
      <c r="FOI76" s="629"/>
      <c r="FOJ76" s="629"/>
      <c r="FOK76" s="629"/>
      <c r="FOL76" s="629"/>
      <c r="FOM76" s="629"/>
      <c r="FON76" s="629"/>
      <c r="FOO76" s="629"/>
      <c r="FOP76" s="629"/>
      <c r="FOQ76" s="629"/>
      <c r="FOR76" s="629"/>
      <c r="FOS76" s="629"/>
      <c r="FOT76" s="629"/>
      <c r="FOU76" s="629"/>
      <c r="FOV76" s="629"/>
      <c r="FOW76" s="629"/>
      <c r="FOX76" s="629"/>
      <c r="FOY76" s="629"/>
      <c r="FOZ76" s="629"/>
      <c r="FPA76" s="629"/>
      <c r="FPB76" s="629"/>
      <c r="FPC76" s="629"/>
      <c r="FPD76" s="629"/>
      <c r="FPE76" s="629"/>
      <c r="FPF76" s="629"/>
      <c r="FPG76" s="629"/>
      <c r="FPH76" s="629"/>
      <c r="FPI76" s="629"/>
      <c r="FPJ76" s="629"/>
      <c r="FPK76" s="629"/>
      <c r="FPL76" s="629"/>
      <c r="FPM76" s="629"/>
      <c r="FPN76" s="629"/>
      <c r="FPO76" s="629"/>
      <c r="FPP76" s="629"/>
      <c r="FPQ76" s="629"/>
      <c r="FPR76" s="629"/>
      <c r="FPS76" s="629"/>
      <c r="FPT76" s="629"/>
      <c r="FPU76" s="629"/>
      <c r="FPV76" s="629"/>
      <c r="FPW76" s="629"/>
      <c r="FPX76" s="629"/>
      <c r="FPY76" s="629"/>
      <c r="FPZ76" s="629"/>
      <c r="FQA76" s="629"/>
      <c r="FQB76" s="629"/>
      <c r="FQC76" s="629"/>
      <c r="FQD76" s="629"/>
      <c r="FQE76" s="629"/>
      <c r="FQF76" s="629"/>
      <c r="FQG76" s="629"/>
      <c r="FQH76" s="629"/>
      <c r="FQI76" s="629"/>
      <c r="FQJ76" s="629"/>
      <c r="FQK76" s="629"/>
      <c r="FQL76" s="629"/>
      <c r="FQM76" s="629"/>
      <c r="FQN76" s="629"/>
      <c r="FQO76" s="629"/>
      <c r="FQP76" s="629"/>
      <c r="FQQ76" s="629"/>
      <c r="FQR76" s="629"/>
      <c r="FQS76" s="629"/>
      <c r="FQT76" s="629"/>
      <c r="FQU76" s="629"/>
      <c r="FQV76" s="629"/>
      <c r="FQW76" s="629"/>
      <c r="FQX76" s="629"/>
      <c r="FQY76" s="629"/>
      <c r="FQZ76" s="629"/>
      <c r="FRA76" s="629"/>
      <c r="FRB76" s="629"/>
      <c r="FRC76" s="629"/>
      <c r="FRD76" s="629"/>
      <c r="FRE76" s="629"/>
      <c r="FRF76" s="629"/>
      <c r="FRG76" s="629"/>
      <c r="FRH76" s="629"/>
      <c r="FRI76" s="629"/>
      <c r="FRJ76" s="629"/>
      <c r="FRK76" s="629"/>
      <c r="FRL76" s="629"/>
      <c r="FRM76" s="629"/>
      <c r="FRN76" s="629"/>
      <c r="FRO76" s="629"/>
      <c r="FRP76" s="629"/>
      <c r="FRQ76" s="629"/>
      <c r="FRR76" s="629"/>
      <c r="FRS76" s="629"/>
      <c r="FRT76" s="629"/>
      <c r="FRU76" s="629"/>
      <c r="FRV76" s="629"/>
      <c r="FRW76" s="629"/>
      <c r="FRX76" s="629"/>
      <c r="FRY76" s="629"/>
      <c r="FRZ76" s="629"/>
      <c r="FSA76" s="629"/>
      <c r="FSB76" s="629"/>
      <c r="FSC76" s="629"/>
      <c r="FSD76" s="629"/>
      <c r="FSE76" s="629"/>
      <c r="FSF76" s="629"/>
      <c r="FSG76" s="629"/>
      <c r="FSH76" s="629"/>
      <c r="FSI76" s="629"/>
      <c r="FSJ76" s="629"/>
      <c r="FSK76" s="629"/>
      <c r="FSL76" s="629"/>
      <c r="FSM76" s="629"/>
      <c r="FSN76" s="629"/>
      <c r="FSO76" s="629"/>
      <c r="FSP76" s="629"/>
      <c r="FSQ76" s="629"/>
      <c r="FSR76" s="629"/>
      <c r="FSS76" s="629"/>
      <c r="FST76" s="629"/>
      <c r="FSU76" s="629"/>
      <c r="FSV76" s="629"/>
      <c r="FSW76" s="629"/>
      <c r="FSX76" s="629"/>
      <c r="FSY76" s="629"/>
      <c r="FSZ76" s="629"/>
      <c r="FTA76" s="629"/>
      <c r="FTB76" s="629"/>
      <c r="FTC76" s="629"/>
      <c r="FTD76" s="629"/>
      <c r="FTE76" s="629"/>
      <c r="FTF76" s="629"/>
      <c r="FTG76" s="629"/>
      <c r="FTH76" s="629"/>
      <c r="FTI76" s="629"/>
      <c r="FTJ76" s="629"/>
      <c r="FTK76" s="629"/>
      <c r="FTL76" s="629"/>
      <c r="FTM76" s="629"/>
      <c r="FTN76" s="629"/>
      <c r="FTO76" s="629"/>
      <c r="FTP76" s="629"/>
      <c r="FTQ76" s="629"/>
      <c r="FTR76" s="629"/>
      <c r="FTS76" s="629"/>
      <c r="FTT76" s="629"/>
      <c r="FTU76" s="629"/>
      <c r="FTV76" s="629"/>
      <c r="FTW76" s="629"/>
      <c r="FTX76" s="629"/>
      <c r="FTY76" s="629"/>
      <c r="FTZ76" s="629"/>
      <c r="FUA76" s="629"/>
      <c r="FUB76" s="629"/>
      <c r="FUC76" s="629"/>
      <c r="FUD76" s="629"/>
      <c r="FUE76" s="629"/>
      <c r="FUF76" s="629"/>
      <c r="FUG76" s="629"/>
      <c r="FUH76" s="629"/>
      <c r="FUI76" s="629"/>
      <c r="FUJ76" s="629"/>
      <c r="FUK76" s="629"/>
      <c r="FUL76" s="629"/>
      <c r="FUM76" s="629"/>
      <c r="FUN76" s="629"/>
      <c r="FUO76" s="629"/>
      <c r="FUP76" s="629"/>
      <c r="FUQ76" s="629"/>
      <c r="FUR76" s="629"/>
      <c r="FUS76" s="629"/>
      <c r="FUT76" s="629"/>
      <c r="FUU76" s="629"/>
      <c r="FUV76" s="629"/>
      <c r="FUW76" s="629"/>
      <c r="FUX76" s="629"/>
      <c r="FUY76" s="629"/>
      <c r="FUZ76" s="629"/>
      <c r="FVA76" s="629"/>
      <c r="FVB76" s="629"/>
      <c r="FVC76" s="629"/>
      <c r="FVD76" s="629"/>
      <c r="FVE76" s="629"/>
      <c r="FVF76" s="629"/>
      <c r="FVG76" s="629"/>
      <c r="FVH76" s="629"/>
      <c r="FVI76" s="629"/>
      <c r="FVJ76" s="629"/>
      <c r="FVK76" s="629"/>
      <c r="FVL76" s="629"/>
      <c r="FVM76" s="629"/>
      <c r="FVN76" s="629"/>
      <c r="FVO76" s="629"/>
      <c r="FVP76" s="629"/>
      <c r="FVQ76" s="629"/>
      <c r="FVR76" s="629"/>
      <c r="FVS76" s="629"/>
      <c r="FVT76" s="629"/>
      <c r="FVU76" s="629"/>
      <c r="FVV76" s="629"/>
      <c r="FVW76" s="629"/>
      <c r="FVX76" s="629"/>
      <c r="FVY76" s="629"/>
      <c r="FVZ76" s="629"/>
      <c r="FWA76" s="629"/>
      <c r="FWB76" s="629"/>
      <c r="FWC76" s="629"/>
      <c r="FWD76" s="629"/>
      <c r="FWE76" s="629"/>
      <c r="FWF76" s="629"/>
      <c r="FWG76" s="629"/>
      <c r="FWH76" s="629"/>
      <c r="FWI76" s="629"/>
      <c r="FWJ76" s="629"/>
      <c r="FWK76" s="629"/>
      <c r="FWL76" s="629"/>
      <c r="FWM76" s="629"/>
      <c r="FWN76" s="629"/>
      <c r="FWO76" s="629"/>
      <c r="FWP76" s="629"/>
      <c r="FWQ76" s="629"/>
      <c r="FWR76" s="629"/>
      <c r="FWS76" s="629"/>
      <c r="FWT76" s="629"/>
      <c r="FWU76" s="629"/>
      <c r="FWV76" s="629"/>
      <c r="FWW76" s="629"/>
      <c r="FWX76" s="629"/>
      <c r="FWY76" s="629"/>
      <c r="FWZ76" s="629"/>
      <c r="FXA76" s="629"/>
      <c r="FXB76" s="629"/>
      <c r="FXC76" s="629"/>
      <c r="FXD76" s="629"/>
      <c r="FXE76" s="629"/>
      <c r="FXF76" s="629"/>
      <c r="FXG76" s="629"/>
      <c r="FXH76" s="629"/>
      <c r="FXI76" s="629"/>
      <c r="FXJ76" s="629"/>
      <c r="FXK76" s="629"/>
      <c r="FXL76" s="629"/>
      <c r="FXM76" s="629"/>
      <c r="FXN76" s="629"/>
      <c r="FXO76" s="629"/>
      <c r="FXP76" s="629"/>
      <c r="FXQ76" s="629"/>
      <c r="FXR76" s="629"/>
      <c r="FXS76" s="629"/>
      <c r="FXT76" s="629"/>
      <c r="FXU76" s="629"/>
      <c r="FXV76" s="629"/>
      <c r="FXW76" s="629"/>
      <c r="FXX76" s="629"/>
      <c r="FXY76" s="629"/>
      <c r="FXZ76" s="629"/>
      <c r="FYA76" s="629"/>
      <c r="FYB76" s="629"/>
      <c r="FYC76" s="629"/>
      <c r="FYD76" s="629"/>
      <c r="FYE76" s="629"/>
      <c r="FYF76" s="629"/>
      <c r="FYG76" s="629"/>
      <c r="FYH76" s="629"/>
      <c r="FYI76" s="629"/>
      <c r="FYJ76" s="629"/>
      <c r="FYK76" s="629"/>
      <c r="FYL76" s="629"/>
      <c r="FYM76" s="629"/>
      <c r="FYN76" s="629"/>
      <c r="FYO76" s="629"/>
      <c r="FYP76" s="629"/>
      <c r="FYQ76" s="629"/>
      <c r="FYR76" s="629"/>
      <c r="FYS76" s="629"/>
      <c r="FYT76" s="629"/>
      <c r="FYU76" s="629"/>
      <c r="FYV76" s="629"/>
      <c r="FYW76" s="629"/>
      <c r="FYX76" s="629"/>
      <c r="FYY76" s="629"/>
      <c r="FYZ76" s="629"/>
      <c r="FZA76" s="629"/>
      <c r="FZB76" s="629"/>
      <c r="FZC76" s="629"/>
      <c r="FZD76" s="629"/>
      <c r="FZE76" s="629"/>
      <c r="FZF76" s="629"/>
      <c r="FZG76" s="629"/>
      <c r="FZH76" s="629"/>
      <c r="FZI76" s="629"/>
      <c r="FZJ76" s="629"/>
      <c r="FZK76" s="629"/>
      <c r="FZL76" s="629"/>
      <c r="FZM76" s="629"/>
      <c r="FZN76" s="629"/>
      <c r="FZO76" s="629"/>
      <c r="FZP76" s="629"/>
      <c r="FZQ76" s="629"/>
      <c r="FZR76" s="629"/>
      <c r="FZS76" s="629"/>
      <c r="FZT76" s="629"/>
      <c r="FZU76" s="629"/>
      <c r="FZV76" s="629"/>
      <c r="FZW76" s="629"/>
      <c r="FZX76" s="629"/>
      <c r="FZY76" s="629"/>
      <c r="FZZ76" s="629"/>
      <c r="GAA76" s="629"/>
      <c r="GAB76" s="629"/>
      <c r="GAC76" s="629"/>
      <c r="GAD76" s="629"/>
      <c r="GAE76" s="629"/>
      <c r="GAF76" s="629"/>
      <c r="GAG76" s="629"/>
      <c r="GAH76" s="629"/>
      <c r="GAI76" s="629"/>
      <c r="GAJ76" s="629"/>
      <c r="GAK76" s="629"/>
      <c r="GAL76" s="629"/>
      <c r="GAM76" s="629"/>
      <c r="GAN76" s="629"/>
      <c r="GAO76" s="629"/>
      <c r="GAP76" s="629"/>
      <c r="GAQ76" s="629"/>
      <c r="GAR76" s="629"/>
      <c r="GAS76" s="629"/>
      <c r="GAT76" s="629"/>
      <c r="GAU76" s="629"/>
      <c r="GAV76" s="629"/>
      <c r="GAW76" s="629"/>
      <c r="GAX76" s="629"/>
      <c r="GAY76" s="629"/>
      <c r="GAZ76" s="629"/>
      <c r="GBA76" s="629"/>
      <c r="GBB76" s="629"/>
      <c r="GBC76" s="629"/>
      <c r="GBD76" s="629"/>
      <c r="GBE76" s="629"/>
      <c r="GBF76" s="629"/>
      <c r="GBG76" s="629"/>
      <c r="GBH76" s="629"/>
      <c r="GBI76" s="629"/>
      <c r="GBJ76" s="629"/>
      <c r="GBK76" s="629"/>
      <c r="GBL76" s="629"/>
      <c r="GBM76" s="629"/>
      <c r="GBN76" s="629"/>
      <c r="GBO76" s="629"/>
      <c r="GBP76" s="629"/>
      <c r="GBQ76" s="629"/>
      <c r="GBR76" s="629"/>
      <c r="GBS76" s="629"/>
      <c r="GBT76" s="629"/>
      <c r="GBU76" s="629"/>
      <c r="GBV76" s="629"/>
      <c r="GBW76" s="629"/>
      <c r="GBX76" s="629"/>
      <c r="GBY76" s="629"/>
      <c r="GBZ76" s="629"/>
      <c r="GCA76" s="629"/>
      <c r="GCB76" s="629"/>
      <c r="GCC76" s="629"/>
      <c r="GCD76" s="629"/>
      <c r="GCE76" s="629"/>
      <c r="GCF76" s="629"/>
      <c r="GCG76" s="629"/>
      <c r="GCH76" s="629"/>
      <c r="GCI76" s="629"/>
      <c r="GCJ76" s="629"/>
      <c r="GCK76" s="629"/>
      <c r="GCL76" s="629"/>
      <c r="GCM76" s="629"/>
      <c r="GCN76" s="629"/>
      <c r="GCO76" s="629"/>
      <c r="GCP76" s="629"/>
      <c r="GCQ76" s="629"/>
      <c r="GCR76" s="629"/>
      <c r="GCS76" s="629"/>
      <c r="GCT76" s="629"/>
      <c r="GCU76" s="629"/>
      <c r="GCV76" s="629"/>
      <c r="GCW76" s="629"/>
      <c r="GCX76" s="629"/>
      <c r="GCY76" s="629"/>
      <c r="GCZ76" s="629"/>
      <c r="GDA76" s="629"/>
      <c r="GDB76" s="629"/>
      <c r="GDC76" s="629"/>
      <c r="GDD76" s="629"/>
      <c r="GDE76" s="629"/>
      <c r="GDF76" s="629"/>
      <c r="GDG76" s="629"/>
      <c r="GDH76" s="629"/>
      <c r="GDI76" s="629"/>
      <c r="GDJ76" s="629"/>
      <c r="GDK76" s="629"/>
      <c r="GDL76" s="629"/>
      <c r="GDM76" s="629"/>
      <c r="GDN76" s="629"/>
      <c r="GDO76" s="629"/>
      <c r="GDP76" s="629"/>
      <c r="GDQ76" s="629"/>
      <c r="GDR76" s="629"/>
      <c r="GDS76" s="629"/>
      <c r="GDT76" s="629"/>
      <c r="GDU76" s="629"/>
      <c r="GDV76" s="629"/>
      <c r="GDW76" s="629"/>
      <c r="GDX76" s="629"/>
      <c r="GDY76" s="629"/>
      <c r="GDZ76" s="629"/>
      <c r="GEA76" s="629"/>
      <c r="GEB76" s="629"/>
      <c r="GEC76" s="629"/>
      <c r="GED76" s="629"/>
      <c r="GEE76" s="629"/>
      <c r="GEF76" s="629"/>
      <c r="GEG76" s="629"/>
      <c r="GEH76" s="629"/>
      <c r="GEI76" s="629"/>
      <c r="GEJ76" s="629"/>
      <c r="GEK76" s="629"/>
      <c r="GEL76" s="629"/>
      <c r="GEM76" s="629"/>
      <c r="GEN76" s="629"/>
      <c r="GEO76" s="629"/>
      <c r="GEP76" s="629"/>
      <c r="GEQ76" s="629"/>
      <c r="GER76" s="629"/>
      <c r="GES76" s="629"/>
      <c r="GET76" s="629"/>
      <c r="GEU76" s="629"/>
      <c r="GEV76" s="629"/>
      <c r="GEW76" s="629"/>
      <c r="GEX76" s="629"/>
      <c r="GEY76" s="629"/>
      <c r="GEZ76" s="629"/>
      <c r="GFA76" s="629"/>
      <c r="GFB76" s="629"/>
      <c r="GFC76" s="629"/>
      <c r="GFD76" s="629"/>
      <c r="GFE76" s="629"/>
      <c r="GFF76" s="629"/>
      <c r="GFG76" s="629"/>
      <c r="GFH76" s="629"/>
      <c r="GFI76" s="629"/>
      <c r="GFJ76" s="629"/>
      <c r="GFK76" s="629"/>
      <c r="GFL76" s="629"/>
      <c r="GFM76" s="629"/>
      <c r="GFN76" s="629"/>
      <c r="GFO76" s="629"/>
      <c r="GFP76" s="629"/>
      <c r="GFQ76" s="629"/>
      <c r="GFR76" s="629"/>
      <c r="GFS76" s="629"/>
      <c r="GFT76" s="629"/>
      <c r="GFU76" s="629"/>
      <c r="GFV76" s="629"/>
      <c r="GFW76" s="629"/>
      <c r="GFX76" s="629"/>
      <c r="GFY76" s="629"/>
      <c r="GFZ76" s="629"/>
      <c r="GGA76" s="629"/>
      <c r="GGB76" s="629"/>
      <c r="GGC76" s="629"/>
      <c r="GGD76" s="629"/>
      <c r="GGE76" s="629"/>
      <c r="GGF76" s="629"/>
      <c r="GGG76" s="629"/>
      <c r="GGH76" s="629"/>
      <c r="GGI76" s="629"/>
      <c r="GGJ76" s="629"/>
      <c r="GGK76" s="629"/>
      <c r="GGL76" s="629"/>
      <c r="GGM76" s="629"/>
      <c r="GGN76" s="629"/>
      <c r="GGO76" s="629"/>
      <c r="GGP76" s="629"/>
      <c r="GGQ76" s="629"/>
      <c r="GGR76" s="629"/>
      <c r="GGS76" s="629"/>
      <c r="GGT76" s="629"/>
      <c r="GGU76" s="629"/>
      <c r="GGV76" s="629"/>
      <c r="GGW76" s="629"/>
      <c r="GGX76" s="629"/>
      <c r="GGY76" s="629"/>
      <c r="GGZ76" s="629"/>
      <c r="GHA76" s="629"/>
      <c r="GHB76" s="629"/>
      <c r="GHC76" s="629"/>
      <c r="GHD76" s="629"/>
      <c r="GHE76" s="629"/>
      <c r="GHF76" s="629"/>
      <c r="GHG76" s="629"/>
      <c r="GHH76" s="629"/>
      <c r="GHI76" s="629"/>
      <c r="GHJ76" s="629"/>
      <c r="GHK76" s="629"/>
      <c r="GHL76" s="629"/>
      <c r="GHM76" s="629"/>
      <c r="GHN76" s="629"/>
      <c r="GHO76" s="629"/>
      <c r="GHP76" s="629"/>
      <c r="GHQ76" s="629"/>
      <c r="GHR76" s="629"/>
      <c r="GHS76" s="629"/>
      <c r="GHT76" s="629"/>
      <c r="GHU76" s="629"/>
      <c r="GHV76" s="629"/>
      <c r="GHW76" s="629"/>
      <c r="GHX76" s="629"/>
      <c r="GHY76" s="629"/>
      <c r="GHZ76" s="629"/>
      <c r="GIA76" s="629"/>
      <c r="GIB76" s="629"/>
      <c r="GIC76" s="629"/>
      <c r="GID76" s="629"/>
      <c r="GIE76" s="629"/>
      <c r="GIF76" s="629"/>
      <c r="GIG76" s="629"/>
      <c r="GIH76" s="629"/>
      <c r="GII76" s="629"/>
      <c r="GIJ76" s="629"/>
      <c r="GIK76" s="629"/>
      <c r="GIL76" s="629"/>
      <c r="GIM76" s="629"/>
      <c r="GIN76" s="629"/>
      <c r="GIO76" s="629"/>
      <c r="GIP76" s="629"/>
      <c r="GIQ76" s="629"/>
      <c r="GIR76" s="629"/>
      <c r="GIS76" s="629"/>
      <c r="GIT76" s="629"/>
      <c r="GIU76" s="629"/>
      <c r="GIV76" s="629"/>
      <c r="GIW76" s="629"/>
      <c r="GIX76" s="629"/>
      <c r="GIY76" s="629"/>
      <c r="GIZ76" s="629"/>
      <c r="GJA76" s="629"/>
      <c r="GJB76" s="629"/>
      <c r="GJC76" s="629"/>
      <c r="GJD76" s="629"/>
      <c r="GJE76" s="629"/>
      <c r="GJF76" s="629"/>
      <c r="GJG76" s="629"/>
      <c r="GJH76" s="629"/>
      <c r="GJI76" s="629"/>
      <c r="GJJ76" s="629"/>
      <c r="GJK76" s="629"/>
      <c r="GJL76" s="629"/>
      <c r="GJM76" s="629"/>
      <c r="GJN76" s="629"/>
      <c r="GJO76" s="629"/>
      <c r="GJP76" s="629"/>
      <c r="GJQ76" s="629"/>
      <c r="GJR76" s="629"/>
      <c r="GJS76" s="629"/>
      <c r="GJT76" s="629"/>
      <c r="GJU76" s="629"/>
      <c r="GJV76" s="629"/>
      <c r="GJW76" s="629"/>
      <c r="GJX76" s="629"/>
      <c r="GJY76" s="629"/>
      <c r="GJZ76" s="629"/>
      <c r="GKA76" s="629"/>
      <c r="GKB76" s="629"/>
      <c r="GKC76" s="629"/>
      <c r="GKD76" s="629"/>
      <c r="GKE76" s="629"/>
      <c r="GKF76" s="629"/>
      <c r="GKG76" s="629"/>
      <c r="GKH76" s="629"/>
      <c r="GKI76" s="629"/>
      <c r="GKJ76" s="629"/>
      <c r="GKK76" s="629"/>
      <c r="GKL76" s="629"/>
      <c r="GKM76" s="629"/>
      <c r="GKN76" s="629"/>
      <c r="GKO76" s="629"/>
      <c r="GKP76" s="629"/>
      <c r="GKQ76" s="629"/>
      <c r="GKR76" s="629"/>
      <c r="GKS76" s="629"/>
      <c r="GKT76" s="629"/>
      <c r="GKU76" s="629"/>
      <c r="GKV76" s="629"/>
      <c r="GKW76" s="629"/>
      <c r="GKX76" s="629"/>
      <c r="GKY76" s="629"/>
      <c r="GKZ76" s="629"/>
      <c r="GLA76" s="629"/>
      <c r="GLB76" s="629"/>
      <c r="GLC76" s="629"/>
      <c r="GLD76" s="629"/>
      <c r="GLE76" s="629"/>
      <c r="GLF76" s="629"/>
      <c r="GLG76" s="629"/>
      <c r="GLH76" s="629"/>
      <c r="GLI76" s="629"/>
      <c r="GLJ76" s="629"/>
      <c r="GLK76" s="629"/>
      <c r="GLL76" s="629"/>
      <c r="GLM76" s="629"/>
      <c r="GLN76" s="629"/>
      <c r="GLO76" s="629"/>
      <c r="GLP76" s="629"/>
      <c r="GLQ76" s="629"/>
      <c r="GLR76" s="629"/>
      <c r="GLS76" s="629"/>
      <c r="GLT76" s="629"/>
      <c r="GLU76" s="629"/>
      <c r="GLV76" s="629"/>
      <c r="GLW76" s="629"/>
      <c r="GLX76" s="629"/>
      <c r="GLY76" s="629"/>
      <c r="GLZ76" s="629"/>
      <c r="GMA76" s="629"/>
      <c r="GMB76" s="629"/>
      <c r="GMC76" s="629"/>
      <c r="GMD76" s="629"/>
      <c r="GME76" s="629"/>
      <c r="GMF76" s="629"/>
      <c r="GMG76" s="629"/>
      <c r="GMH76" s="629"/>
      <c r="GMI76" s="629"/>
      <c r="GMJ76" s="629"/>
      <c r="GMK76" s="629"/>
      <c r="GML76" s="629"/>
      <c r="GMM76" s="629"/>
      <c r="GMN76" s="629"/>
      <c r="GMO76" s="629"/>
      <c r="GMP76" s="629"/>
      <c r="GMQ76" s="629"/>
      <c r="GMR76" s="629"/>
      <c r="GMS76" s="629"/>
      <c r="GMT76" s="629"/>
      <c r="GMU76" s="629"/>
      <c r="GMV76" s="629"/>
      <c r="GMW76" s="629"/>
      <c r="GMX76" s="629"/>
      <c r="GMY76" s="629"/>
      <c r="GMZ76" s="629"/>
      <c r="GNA76" s="629"/>
      <c r="GNB76" s="629"/>
      <c r="GNC76" s="629"/>
      <c r="GND76" s="629"/>
      <c r="GNE76" s="629"/>
      <c r="GNF76" s="629"/>
      <c r="GNG76" s="629"/>
      <c r="GNH76" s="629"/>
      <c r="GNI76" s="629"/>
      <c r="GNJ76" s="629"/>
      <c r="GNK76" s="629"/>
      <c r="GNL76" s="629"/>
      <c r="GNM76" s="629"/>
      <c r="GNN76" s="629"/>
      <c r="GNO76" s="629"/>
      <c r="GNP76" s="629"/>
      <c r="GNQ76" s="629"/>
      <c r="GNR76" s="629"/>
      <c r="GNS76" s="629"/>
      <c r="GNT76" s="629"/>
      <c r="GNU76" s="629"/>
      <c r="GNV76" s="629"/>
      <c r="GNW76" s="629"/>
      <c r="GNX76" s="629"/>
      <c r="GNY76" s="629"/>
      <c r="GNZ76" s="629"/>
      <c r="GOA76" s="629"/>
      <c r="GOB76" s="629"/>
      <c r="GOC76" s="629"/>
      <c r="GOD76" s="629"/>
      <c r="GOE76" s="629"/>
      <c r="GOF76" s="629"/>
      <c r="GOG76" s="629"/>
      <c r="GOH76" s="629"/>
      <c r="GOI76" s="629"/>
      <c r="GOJ76" s="629"/>
      <c r="GOK76" s="629"/>
      <c r="GOL76" s="629"/>
      <c r="GOM76" s="629"/>
      <c r="GON76" s="629"/>
      <c r="GOO76" s="629"/>
      <c r="GOP76" s="629"/>
      <c r="GOQ76" s="629"/>
      <c r="GOR76" s="629"/>
      <c r="GOS76" s="629"/>
      <c r="GOT76" s="629"/>
      <c r="GOU76" s="629"/>
      <c r="GOV76" s="629"/>
      <c r="GOW76" s="629"/>
      <c r="GOX76" s="629"/>
      <c r="GOY76" s="629"/>
      <c r="GOZ76" s="629"/>
      <c r="GPA76" s="629"/>
      <c r="GPB76" s="629"/>
      <c r="GPC76" s="629"/>
      <c r="GPD76" s="629"/>
      <c r="GPE76" s="629"/>
      <c r="GPF76" s="629"/>
      <c r="GPG76" s="629"/>
      <c r="GPH76" s="629"/>
      <c r="GPI76" s="629"/>
      <c r="GPJ76" s="629"/>
      <c r="GPK76" s="629"/>
      <c r="GPL76" s="629"/>
      <c r="GPM76" s="629"/>
      <c r="GPN76" s="629"/>
      <c r="GPO76" s="629"/>
      <c r="GPP76" s="629"/>
      <c r="GPQ76" s="629"/>
      <c r="GPR76" s="629"/>
      <c r="GPS76" s="629"/>
      <c r="GPT76" s="629"/>
      <c r="GPU76" s="629"/>
      <c r="GPV76" s="629"/>
      <c r="GPW76" s="629"/>
      <c r="GPX76" s="629"/>
      <c r="GPY76" s="629"/>
      <c r="GPZ76" s="629"/>
      <c r="GQA76" s="629"/>
      <c r="GQB76" s="629"/>
      <c r="GQC76" s="629"/>
      <c r="GQD76" s="629"/>
      <c r="GQE76" s="629"/>
      <c r="GQF76" s="629"/>
      <c r="GQG76" s="629"/>
      <c r="GQH76" s="629"/>
      <c r="GQI76" s="629"/>
      <c r="GQJ76" s="629"/>
      <c r="GQK76" s="629"/>
      <c r="GQL76" s="629"/>
      <c r="GQM76" s="629"/>
      <c r="GQN76" s="629"/>
      <c r="GQO76" s="629"/>
      <c r="GQP76" s="629"/>
      <c r="GQQ76" s="629"/>
      <c r="GQR76" s="629"/>
      <c r="GQS76" s="629"/>
      <c r="GQT76" s="629"/>
      <c r="GQU76" s="629"/>
      <c r="GQV76" s="629"/>
      <c r="GQW76" s="629"/>
      <c r="GQX76" s="629"/>
      <c r="GQY76" s="629"/>
      <c r="GQZ76" s="629"/>
      <c r="GRA76" s="629"/>
      <c r="GRB76" s="629"/>
      <c r="GRC76" s="629"/>
      <c r="GRD76" s="629"/>
      <c r="GRE76" s="629"/>
      <c r="GRF76" s="629"/>
      <c r="GRG76" s="629"/>
      <c r="GRH76" s="629"/>
      <c r="GRI76" s="629"/>
      <c r="GRJ76" s="629"/>
      <c r="GRK76" s="629"/>
      <c r="GRL76" s="629"/>
      <c r="GRM76" s="629"/>
      <c r="GRN76" s="629"/>
      <c r="GRO76" s="629"/>
      <c r="GRP76" s="629"/>
      <c r="GRQ76" s="629"/>
      <c r="GRR76" s="629"/>
      <c r="GRS76" s="629"/>
      <c r="GRT76" s="629"/>
      <c r="GRU76" s="629"/>
      <c r="GRV76" s="629"/>
      <c r="GRW76" s="629"/>
      <c r="GRX76" s="629"/>
      <c r="GRY76" s="629"/>
      <c r="GRZ76" s="629"/>
      <c r="GSA76" s="629"/>
      <c r="GSB76" s="629"/>
      <c r="GSC76" s="629"/>
      <c r="GSD76" s="629"/>
      <c r="GSE76" s="629"/>
      <c r="GSF76" s="629"/>
      <c r="GSG76" s="629"/>
      <c r="GSH76" s="629"/>
      <c r="GSI76" s="629"/>
      <c r="GSJ76" s="629"/>
      <c r="GSK76" s="629"/>
      <c r="GSL76" s="629"/>
      <c r="GSM76" s="629"/>
      <c r="GSN76" s="629"/>
      <c r="GSO76" s="629"/>
      <c r="GSP76" s="629"/>
      <c r="GSQ76" s="629"/>
      <c r="GSR76" s="629"/>
      <c r="GSS76" s="629"/>
      <c r="GST76" s="629"/>
      <c r="GSU76" s="629"/>
      <c r="GSV76" s="629"/>
      <c r="GSW76" s="629"/>
      <c r="GSX76" s="629"/>
      <c r="GSY76" s="629"/>
      <c r="GSZ76" s="629"/>
      <c r="GTA76" s="629"/>
      <c r="GTB76" s="629"/>
      <c r="GTC76" s="629"/>
      <c r="GTD76" s="629"/>
      <c r="GTE76" s="629"/>
      <c r="GTF76" s="629"/>
      <c r="GTG76" s="629"/>
      <c r="GTH76" s="629"/>
      <c r="GTI76" s="629"/>
      <c r="GTJ76" s="629"/>
      <c r="GTK76" s="629"/>
      <c r="GTL76" s="629"/>
      <c r="GTM76" s="629"/>
      <c r="GTN76" s="629"/>
      <c r="GTO76" s="629"/>
      <c r="GTP76" s="629"/>
      <c r="GTQ76" s="629"/>
      <c r="GTR76" s="629"/>
      <c r="GTS76" s="629"/>
      <c r="GTT76" s="629"/>
      <c r="GTU76" s="629"/>
      <c r="GTV76" s="629"/>
      <c r="GTW76" s="629"/>
      <c r="GTX76" s="629"/>
      <c r="GTY76" s="629"/>
      <c r="GTZ76" s="629"/>
      <c r="GUA76" s="629"/>
      <c r="GUB76" s="629"/>
      <c r="GUC76" s="629"/>
      <c r="GUD76" s="629"/>
      <c r="GUE76" s="629"/>
      <c r="GUF76" s="629"/>
      <c r="GUG76" s="629"/>
      <c r="GUH76" s="629"/>
      <c r="GUI76" s="629"/>
      <c r="GUJ76" s="629"/>
      <c r="GUK76" s="629"/>
      <c r="GUL76" s="629"/>
      <c r="GUM76" s="629"/>
      <c r="GUN76" s="629"/>
      <c r="GUO76" s="629"/>
      <c r="GUP76" s="629"/>
      <c r="GUQ76" s="629"/>
      <c r="GUR76" s="629"/>
      <c r="GUS76" s="629"/>
      <c r="GUT76" s="629"/>
      <c r="GUU76" s="629"/>
      <c r="GUV76" s="629"/>
      <c r="GUW76" s="629"/>
      <c r="GUX76" s="629"/>
      <c r="GUY76" s="629"/>
      <c r="GUZ76" s="629"/>
      <c r="GVA76" s="629"/>
      <c r="GVB76" s="629"/>
      <c r="GVC76" s="629"/>
      <c r="GVD76" s="629"/>
      <c r="GVE76" s="629"/>
      <c r="GVF76" s="629"/>
      <c r="GVG76" s="629"/>
      <c r="GVH76" s="629"/>
      <c r="GVI76" s="629"/>
      <c r="GVJ76" s="629"/>
      <c r="GVK76" s="629"/>
      <c r="GVL76" s="629"/>
      <c r="GVM76" s="629"/>
      <c r="GVN76" s="629"/>
      <c r="GVO76" s="629"/>
      <c r="GVP76" s="629"/>
      <c r="GVQ76" s="629"/>
      <c r="GVR76" s="629"/>
      <c r="GVS76" s="629"/>
      <c r="GVT76" s="629"/>
      <c r="GVU76" s="629"/>
      <c r="GVV76" s="629"/>
      <c r="GVW76" s="629"/>
      <c r="GVX76" s="629"/>
      <c r="GVY76" s="629"/>
      <c r="GVZ76" s="629"/>
      <c r="GWA76" s="629"/>
      <c r="GWB76" s="629"/>
      <c r="GWC76" s="629"/>
      <c r="GWD76" s="629"/>
      <c r="GWE76" s="629"/>
      <c r="GWF76" s="629"/>
      <c r="GWG76" s="629"/>
      <c r="GWH76" s="629"/>
      <c r="GWI76" s="629"/>
      <c r="GWJ76" s="629"/>
      <c r="GWK76" s="629"/>
      <c r="GWL76" s="629"/>
      <c r="GWM76" s="629"/>
      <c r="GWN76" s="629"/>
      <c r="GWO76" s="629"/>
      <c r="GWP76" s="629"/>
      <c r="GWQ76" s="629"/>
      <c r="GWR76" s="629"/>
      <c r="GWS76" s="629"/>
      <c r="GWT76" s="629"/>
      <c r="GWU76" s="629"/>
      <c r="GWV76" s="629"/>
      <c r="GWW76" s="629"/>
      <c r="GWX76" s="629"/>
      <c r="GWY76" s="629"/>
      <c r="GWZ76" s="629"/>
      <c r="GXA76" s="629"/>
      <c r="GXB76" s="629"/>
      <c r="GXC76" s="629"/>
      <c r="GXD76" s="629"/>
      <c r="GXE76" s="629"/>
      <c r="GXF76" s="629"/>
      <c r="GXG76" s="629"/>
      <c r="GXH76" s="629"/>
      <c r="GXI76" s="629"/>
      <c r="GXJ76" s="629"/>
      <c r="GXK76" s="629"/>
      <c r="GXL76" s="629"/>
      <c r="GXM76" s="629"/>
      <c r="GXN76" s="629"/>
      <c r="GXO76" s="629"/>
      <c r="GXP76" s="629"/>
      <c r="GXQ76" s="629"/>
      <c r="GXR76" s="629"/>
      <c r="GXS76" s="629"/>
      <c r="GXT76" s="629"/>
      <c r="GXU76" s="629"/>
      <c r="GXV76" s="629"/>
      <c r="GXW76" s="629"/>
      <c r="GXX76" s="629"/>
      <c r="GXY76" s="629"/>
      <c r="GXZ76" s="629"/>
      <c r="GYA76" s="629"/>
      <c r="GYB76" s="629"/>
      <c r="GYC76" s="629"/>
      <c r="GYD76" s="629"/>
      <c r="GYE76" s="629"/>
      <c r="GYF76" s="629"/>
      <c r="GYG76" s="629"/>
      <c r="GYH76" s="629"/>
      <c r="GYI76" s="629"/>
      <c r="GYJ76" s="629"/>
      <c r="GYK76" s="629"/>
      <c r="GYL76" s="629"/>
      <c r="GYM76" s="629"/>
      <c r="GYN76" s="629"/>
      <c r="GYO76" s="629"/>
      <c r="GYP76" s="629"/>
      <c r="GYQ76" s="629"/>
      <c r="GYR76" s="629"/>
      <c r="GYS76" s="629"/>
      <c r="GYT76" s="629"/>
      <c r="GYU76" s="629"/>
      <c r="GYV76" s="629"/>
      <c r="GYW76" s="629"/>
      <c r="GYX76" s="629"/>
      <c r="GYY76" s="629"/>
      <c r="GYZ76" s="629"/>
      <c r="GZA76" s="629"/>
      <c r="GZB76" s="629"/>
      <c r="GZC76" s="629"/>
      <c r="GZD76" s="629"/>
      <c r="GZE76" s="629"/>
      <c r="GZF76" s="629"/>
      <c r="GZG76" s="629"/>
      <c r="GZH76" s="629"/>
      <c r="GZI76" s="629"/>
      <c r="GZJ76" s="629"/>
      <c r="GZK76" s="629"/>
      <c r="GZL76" s="629"/>
      <c r="GZM76" s="629"/>
      <c r="GZN76" s="629"/>
      <c r="GZO76" s="629"/>
      <c r="GZP76" s="629"/>
      <c r="GZQ76" s="629"/>
      <c r="GZR76" s="629"/>
      <c r="GZS76" s="629"/>
      <c r="GZT76" s="629"/>
      <c r="GZU76" s="629"/>
      <c r="GZV76" s="629"/>
      <c r="GZW76" s="629"/>
      <c r="GZX76" s="629"/>
      <c r="GZY76" s="629"/>
      <c r="GZZ76" s="629"/>
      <c r="HAA76" s="629"/>
      <c r="HAB76" s="629"/>
      <c r="HAC76" s="629"/>
      <c r="HAD76" s="629"/>
      <c r="HAE76" s="629"/>
      <c r="HAF76" s="629"/>
      <c r="HAG76" s="629"/>
      <c r="HAH76" s="629"/>
      <c r="HAI76" s="629"/>
      <c r="HAJ76" s="629"/>
      <c r="HAK76" s="629"/>
      <c r="HAL76" s="629"/>
      <c r="HAM76" s="629"/>
      <c r="HAN76" s="629"/>
      <c r="HAO76" s="629"/>
      <c r="HAP76" s="629"/>
      <c r="HAQ76" s="629"/>
      <c r="HAR76" s="629"/>
      <c r="HAS76" s="629"/>
      <c r="HAT76" s="629"/>
      <c r="HAU76" s="629"/>
      <c r="HAV76" s="629"/>
      <c r="HAW76" s="629"/>
      <c r="HAX76" s="629"/>
      <c r="HAY76" s="629"/>
      <c r="HAZ76" s="629"/>
      <c r="HBA76" s="629"/>
      <c r="HBB76" s="629"/>
      <c r="HBC76" s="629"/>
      <c r="HBD76" s="629"/>
      <c r="HBE76" s="629"/>
      <c r="HBF76" s="629"/>
      <c r="HBG76" s="629"/>
      <c r="HBH76" s="629"/>
      <c r="HBI76" s="629"/>
      <c r="HBJ76" s="629"/>
      <c r="HBK76" s="629"/>
      <c r="HBL76" s="629"/>
      <c r="HBM76" s="629"/>
      <c r="HBN76" s="629"/>
      <c r="HBO76" s="629"/>
      <c r="HBP76" s="629"/>
      <c r="HBQ76" s="629"/>
      <c r="HBR76" s="629"/>
      <c r="HBS76" s="629"/>
      <c r="HBT76" s="629"/>
      <c r="HBU76" s="629"/>
      <c r="HBV76" s="629"/>
      <c r="HBW76" s="629"/>
      <c r="HBX76" s="629"/>
      <c r="HBY76" s="629"/>
      <c r="HBZ76" s="629"/>
      <c r="HCA76" s="629"/>
      <c r="HCB76" s="629"/>
      <c r="HCC76" s="629"/>
      <c r="HCD76" s="629"/>
      <c r="HCE76" s="629"/>
      <c r="HCF76" s="629"/>
      <c r="HCG76" s="629"/>
      <c r="HCH76" s="629"/>
      <c r="HCI76" s="629"/>
      <c r="HCJ76" s="629"/>
      <c r="HCK76" s="629"/>
      <c r="HCL76" s="629"/>
      <c r="HCM76" s="629"/>
      <c r="HCN76" s="629"/>
      <c r="HCO76" s="629"/>
      <c r="HCP76" s="629"/>
      <c r="HCQ76" s="629"/>
      <c r="HCR76" s="629"/>
      <c r="HCS76" s="629"/>
      <c r="HCT76" s="629"/>
      <c r="HCU76" s="629"/>
      <c r="HCV76" s="629"/>
      <c r="HCW76" s="629"/>
      <c r="HCX76" s="629"/>
      <c r="HCY76" s="629"/>
      <c r="HCZ76" s="629"/>
      <c r="HDA76" s="629"/>
      <c r="HDB76" s="629"/>
      <c r="HDC76" s="629"/>
      <c r="HDD76" s="629"/>
      <c r="HDE76" s="629"/>
      <c r="HDF76" s="629"/>
      <c r="HDG76" s="629"/>
      <c r="HDH76" s="629"/>
      <c r="HDI76" s="629"/>
      <c r="HDJ76" s="629"/>
      <c r="HDK76" s="629"/>
      <c r="HDL76" s="629"/>
      <c r="HDM76" s="629"/>
      <c r="HDN76" s="629"/>
      <c r="HDO76" s="629"/>
      <c r="HDP76" s="629"/>
      <c r="HDQ76" s="629"/>
      <c r="HDR76" s="629"/>
      <c r="HDS76" s="629"/>
      <c r="HDT76" s="629"/>
      <c r="HDU76" s="629"/>
      <c r="HDV76" s="629"/>
      <c r="HDW76" s="629"/>
      <c r="HDX76" s="629"/>
      <c r="HDY76" s="629"/>
      <c r="HDZ76" s="629"/>
      <c r="HEA76" s="629"/>
      <c r="HEB76" s="629"/>
      <c r="HEC76" s="629"/>
      <c r="HED76" s="629"/>
      <c r="HEE76" s="629"/>
      <c r="HEF76" s="629"/>
      <c r="HEG76" s="629"/>
      <c r="HEH76" s="629"/>
      <c r="HEI76" s="629"/>
      <c r="HEJ76" s="629"/>
      <c r="HEK76" s="629"/>
      <c r="HEL76" s="629"/>
      <c r="HEM76" s="629"/>
      <c r="HEN76" s="629"/>
      <c r="HEO76" s="629"/>
      <c r="HEP76" s="629"/>
      <c r="HEQ76" s="629"/>
      <c r="HER76" s="629"/>
      <c r="HES76" s="629"/>
      <c r="HET76" s="629"/>
      <c r="HEU76" s="629"/>
      <c r="HEV76" s="629"/>
      <c r="HEW76" s="629"/>
      <c r="HEX76" s="629"/>
      <c r="HEY76" s="629"/>
      <c r="HEZ76" s="629"/>
      <c r="HFA76" s="629"/>
      <c r="HFB76" s="629"/>
      <c r="HFC76" s="629"/>
      <c r="HFD76" s="629"/>
      <c r="HFE76" s="629"/>
      <c r="HFF76" s="629"/>
      <c r="HFG76" s="629"/>
      <c r="HFH76" s="629"/>
      <c r="HFI76" s="629"/>
      <c r="HFJ76" s="629"/>
      <c r="HFK76" s="629"/>
      <c r="HFL76" s="629"/>
      <c r="HFM76" s="629"/>
      <c r="HFN76" s="629"/>
      <c r="HFO76" s="629"/>
      <c r="HFP76" s="629"/>
      <c r="HFQ76" s="629"/>
      <c r="HFR76" s="629"/>
      <c r="HFS76" s="629"/>
      <c r="HFT76" s="629"/>
      <c r="HFU76" s="629"/>
      <c r="HFV76" s="629"/>
      <c r="HFW76" s="629"/>
      <c r="HFX76" s="629"/>
      <c r="HFY76" s="629"/>
      <c r="HFZ76" s="629"/>
      <c r="HGA76" s="629"/>
      <c r="HGB76" s="629"/>
      <c r="HGC76" s="629"/>
      <c r="HGD76" s="629"/>
      <c r="HGE76" s="629"/>
      <c r="HGF76" s="629"/>
      <c r="HGG76" s="629"/>
      <c r="HGH76" s="629"/>
      <c r="HGI76" s="629"/>
      <c r="HGJ76" s="629"/>
      <c r="HGK76" s="629"/>
      <c r="HGL76" s="629"/>
      <c r="HGM76" s="629"/>
      <c r="HGN76" s="629"/>
      <c r="HGO76" s="629"/>
      <c r="HGP76" s="629"/>
      <c r="HGQ76" s="629"/>
      <c r="HGR76" s="629"/>
      <c r="HGS76" s="629"/>
      <c r="HGT76" s="629"/>
      <c r="HGU76" s="629"/>
      <c r="HGV76" s="629"/>
      <c r="HGW76" s="629"/>
      <c r="HGX76" s="629"/>
      <c r="HGY76" s="629"/>
      <c r="HGZ76" s="629"/>
      <c r="HHA76" s="629"/>
      <c r="HHB76" s="629"/>
      <c r="HHC76" s="629"/>
      <c r="HHD76" s="629"/>
      <c r="HHE76" s="629"/>
      <c r="HHF76" s="629"/>
      <c r="HHG76" s="629"/>
      <c r="HHH76" s="629"/>
      <c r="HHI76" s="629"/>
      <c r="HHJ76" s="629"/>
      <c r="HHK76" s="629"/>
      <c r="HHL76" s="629"/>
      <c r="HHM76" s="629"/>
      <c r="HHN76" s="629"/>
      <c r="HHO76" s="629"/>
      <c r="HHP76" s="629"/>
      <c r="HHQ76" s="629"/>
      <c r="HHR76" s="629"/>
      <c r="HHS76" s="629"/>
      <c r="HHT76" s="629"/>
      <c r="HHU76" s="629"/>
      <c r="HHV76" s="629"/>
      <c r="HHW76" s="629"/>
      <c r="HHX76" s="629"/>
      <c r="HHY76" s="629"/>
      <c r="HHZ76" s="629"/>
      <c r="HIA76" s="629"/>
      <c r="HIB76" s="629"/>
      <c r="HIC76" s="629"/>
      <c r="HID76" s="629"/>
      <c r="HIE76" s="629"/>
      <c r="HIF76" s="629"/>
      <c r="HIG76" s="629"/>
      <c r="HIH76" s="629"/>
      <c r="HII76" s="629"/>
      <c r="HIJ76" s="629"/>
      <c r="HIK76" s="629"/>
      <c r="HIL76" s="629"/>
      <c r="HIM76" s="629"/>
      <c r="HIN76" s="629"/>
      <c r="HIO76" s="629"/>
      <c r="HIP76" s="629"/>
      <c r="HIQ76" s="629"/>
      <c r="HIR76" s="629"/>
      <c r="HIS76" s="629"/>
      <c r="HIT76" s="629"/>
      <c r="HIU76" s="629"/>
      <c r="HIV76" s="629"/>
      <c r="HIW76" s="629"/>
      <c r="HIX76" s="629"/>
      <c r="HIY76" s="629"/>
      <c r="HIZ76" s="629"/>
      <c r="HJA76" s="629"/>
      <c r="HJB76" s="629"/>
      <c r="HJC76" s="629"/>
      <c r="HJD76" s="629"/>
      <c r="HJE76" s="629"/>
      <c r="HJF76" s="629"/>
      <c r="HJG76" s="629"/>
      <c r="HJH76" s="629"/>
      <c r="HJI76" s="629"/>
      <c r="HJJ76" s="629"/>
      <c r="HJK76" s="629"/>
      <c r="HJL76" s="629"/>
      <c r="HJM76" s="629"/>
      <c r="HJN76" s="629"/>
      <c r="HJO76" s="629"/>
      <c r="HJP76" s="629"/>
      <c r="HJQ76" s="629"/>
      <c r="HJR76" s="629"/>
      <c r="HJS76" s="629"/>
      <c r="HJT76" s="629"/>
      <c r="HJU76" s="629"/>
      <c r="HJV76" s="629"/>
      <c r="HJW76" s="629"/>
      <c r="HJX76" s="629"/>
      <c r="HJY76" s="629"/>
      <c r="HJZ76" s="629"/>
      <c r="HKA76" s="629"/>
      <c r="HKB76" s="629"/>
      <c r="HKC76" s="629"/>
      <c r="HKD76" s="629"/>
      <c r="HKE76" s="629"/>
      <c r="HKF76" s="629"/>
      <c r="HKG76" s="629"/>
      <c r="HKH76" s="629"/>
      <c r="HKI76" s="629"/>
      <c r="HKJ76" s="629"/>
      <c r="HKK76" s="629"/>
      <c r="HKL76" s="629"/>
      <c r="HKM76" s="629"/>
      <c r="HKN76" s="629"/>
      <c r="HKO76" s="629"/>
      <c r="HKP76" s="629"/>
      <c r="HKQ76" s="629"/>
      <c r="HKR76" s="629"/>
      <c r="HKS76" s="629"/>
      <c r="HKT76" s="629"/>
      <c r="HKU76" s="629"/>
      <c r="HKV76" s="629"/>
      <c r="HKW76" s="629"/>
      <c r="HKX76" s="629"/>
      <c r="HKY76" s="629"/>
      <c r="HKZ76" s="629"/>
      <c r="HLA76" s="629"/>
      <c r="HLB76" s="629"/>
      <c r="HLC76" s="629"/>
      <c r="HLD76" s="629"/>
      <c r="HLE76" s="629"/>
      <c r="HLF76" s="629"/>
      <c r="HLG76" s="629"/>
      <c r="HLH76" s="629"/>
      <c r="HLI76" s="629"/>
      <c r="HLJ76" s="629"/>
      <c r="HLK76" s="629"/>
      <c r="HLL76" s="629"/>
      <c r="HLM76" s="629"/>
      <c r="HLN76" s="629"/>
      <c r="HLO76" s="629"/>
      <c r="HLP76" s="629"/>
      <c r="HLQ76" s="629"/>
      <c r="HLR76" s="629"/>
      <c r="HLS76" s="629"/>
      <c r="HLT76" s="629"/>
      <c r="HLU76" s="629"/>
      <c r="HLV76" s="629"/>
      <c r="HLW76" s="629"/>
      <c r="HLX76" s="629"/>
      <c r="HLY76" s="629"/>
      <c r="HLZ76" s="629"/>
      <c r="HMA76" s="629"/>
      <c r="HMB76" s="629"/>
      <c r="HMC76" s="629"/>
      <c r="HMD76" s="629"/>
      <c r="HME76" s="629"/>
      <c r="HMF76" s="629"/>
      <c r="HMG76" s="629"/>
      <c r="HMH76" s="629"/>
      <c r="HMI76" s="629"/>
      <c r="HMJ76" s="629"/>
      <c r="HMK76" s="629"/>
      <c r="HML76" s="629"/>
      <c r="HMM76" s="629"/>
      <c r="HMN76" s="629"/>
      <c r="HMO76" s="629"/>
      <c r="HMP76" s="629"/>
      <c r="HMQ76" s="629"/>
      <c r="HMR76" s="629"/>
      <c r="HMS76" s="629"/>
      <c r="HMT76" s="629"/>
      <c r="HMU76" s="629"/>
      <c r="HMV76" s="629"/>
      <c r="HMW76" s="629"/>
      <c r="HMX76" s="629"/>
      <c r="HMY76" s="629"/>
      <c r="HMZ76" s="629"/>
      <c r="HNA76" s="629"/>
      <c r="HNB76" s="629"/>
      <c r="HNC76" s="629"/>
      <c r="HND76" s="629"/>
      <c r="HNE76" s="629"/>
      <c r="HNF76" s="629"/>
      <c r="HNG76" s="629"/>
      <c r="HNH76" s="629"/>
      <c r="HNI76" s="629"/>
      <c r="HNJ76" s="629"/>
      <c r="HNK76" s="629"/>
      <c r="HNL76" s="629"/>
      <c r="HNM76" s="629"/>
      <c r="HNN76" s="629"/>
      <c r="HNO76" s="629"/>
      <c r="HNP76" s="629"/>
      <c r="HNQ76" s="629"/>
      <c r="HNR76" s="629"/>
      <c r="HNS76" s="629"/>
      <c r="HNT76" s="629"/>
      <c r="HNU76" s="629"/>
      <c r="HNV76" s="629"/>
      <c r="HNW76" s="629"/>
      <c r="HNX76" s="629"/>
      <c r="HNY76" s="629"/>
      <c r="HNZ76" s="629"/>
      <c r="HOA76" s="629"/>
      <c r="HOB76" s="629"/>
      <c r="HOC76" s="629"/>
      <c r="HOD76" s="629"/>
      <c r="HOE76" s="629"/>
      <c r="HOF76" s="629"/>
      <c r="HOG76" s="629"/>
      <c r="HOH76" s="629"/>
      <c r="HOI76" s="629"/>
      <c r="HOJ76" s="629"/>
      <c r="HOK76" s="629"/>
      <c r="HOL76" s="629"/>
      <c r="HOM76" s="629"/>
      <c r="HON76" s="629"/>
      <c r="HOO76" s="629"/>
      <c r="HOP76" s="629"/>
      <c r="HOQ76" s="629"/>
      <c r="HOR76" s="629"/>
      <c r="HOS76" s="629"/>
      <c r="HOT76" s="629"/>
      <c r="HOU76" s="629"/>
      <c r="HOV76" s="629"/>
      <c r="HOW76" s="629"/>
      <c r="HOX76" s="629"/>
      <c r="HOY76" s="629"/>
      <c r="HOZ76" s="629"/>
      <c r="HPA76" s="629"/>
      <c r="HPB76" s="629"/>
      <c r="HPC76" s="629"/>
      <c r="HPD76" s="629"/>
      <c r="HPE76" s="629"/>
      <c r="HPF76" s="629"/>
      <c r="HPG76" s="629"/>
      <c r="HPH76" s="629"/>
      <c r="HPI76" s="629"/>
      <c r="HPJ76" s="629"/>
      <c r="HPK76" s="629"/>
      <c r="HPL76" s="629"/>
      <c r="HPM76" s="629"/>
      <c r="HPN76" s="629"/>
      <c r="HPO76" s="629"/>
      <c r="HPP76" s="629"/>
      <c r="HPQ76" s="629"/>
      <c r="HPR76" s="629"/>
      <c r="HPS76" s="629"/>
      <c r="HPT76" s="629"/>
      <c r="HPU76" s="629"/>
      <c r="HPV76" s="629"/>
      <c r="HPW76" s="629"/>
      <c r="HPX76" s="629"/>
      <c r="HPY76" s="629"/>
      <c r="HPZ76" s="629"/>
      <c r="HQA76" s="629"/>
      <c r="HQB76" s="629"/>
      <c r="HQC76" s="629"/>
      <c r="HQD76" s="629"/>
      <c r="HQE76" s="629"/>
      <c r="HQF76" s="629"/>
      <c r="HQG76" s="629"/>
      <c r="HQH76" s="629"/>
      <c r="HQI76" s="629"/>
      <c r="HQJ76" s="629"/>
      <c r="HQK76" s="629"/>
      <c r="HQL76" s="629"/>
      <c r="HQM76" s="629"/>
      <c r="HQN76" s="629"/>
      <c r="HQO76" s="629"/>
      <c r="HQP76" s="629"/>
      <c r="HQQ76" s="629"/>
      <c r="HQR76" s="629"/>
      <c r="HQS76" s="629"/>
      <c r="HQT76" s="629"/>
      <c r="HQU76" s="629"/>
      <c r="HQV76" s="629"/>
      <c r="HQW76" s="629"/>
      <c r="HQX76" s="629"/>
      <c r="HQY76" s="629"/>
      <c r="HQZ76" s="629"/>
      <c r="HRA76" s="629"/>
      <c r="HRB76" s="629"/>
      <c r="HRC76" s="629"/>
      <c r="HRD76" s="629"/>
      <c r="HRE76" s="629"/>
      <c r="HRF76" s="629"/>
      <c r="HRG76" s="629"/>
      <c r="HRH76" s="629"/>
      <c r="HRI76" s="629"/>
      <c r="HRJ76" s="629"/>
      <c r="HRK76" s="629"/>
      <c r="HRL76" s="629"/>
      <c r="HRM76" s="629"/>
      <c r="HRN76" s="629"/>
      <c r="HRO76" s="629"/>
      <c r="HRP76" s="629"/>
      <c r="HRQ76" s="629"/>
      <c r="HRR76" s="629"/>
      <c r="HRS76" s="629"/>
      <c r="HRT76" s="629"/>
      <c r="HRU76" s="629"/>
      <c r="HRV76" s="629"/>
      <c r="HRW76" s="629"/>
      <c r="HRX76" s="629"/>
      <c r="HRY76" s="629"/>
      <c r="HRZ76" s="629"/>
      <c r="HSA76" s="629"/>
      <c r="HSB76" s="629"/>
      <c r="HSC76" s="629"/>
      <c r="HSD76" s="629"/>
      <c r="HSE76" s="629"/>
      <c r="HSF76" s="629"/>
      <c r="HSG76" s="629"/>
      <c r="HSH76" s="629"/>
      <c r="HSI76" s="629"/>
      <c r="HSJ76" s="629"/>
      <c r="HSK76" s="629"/>
      <c r="HSL76" s="629"/>
      <c r="HSM76" s="629"/>
      <c r="HSN76" s="629"/>
      <c r="HSO76" s="629"/>
      <c r="HSP76" s="629"/>
      <c r="HSQ76" s="629"/>
      <c r="HSR76" s="629"/>
      <c r="HSS76" s="629"/>
      <c r="HST76" s="629"/>
      <c r="HSU76" s="629"/>
      <c r="HSV76" s="629"/>
      <c r="HSW76" s="629"/>
      <c r="HSX76" s="629"/>
      <c r="HSY76" s="629"/>
      <c r="HSZ76" s="629"/>
      <c r="HTA76" s="629"/>
      <c r="HTB76" s="629"/>
      <c r="HTC76" s="629"/>
      <c r="HTD76" s="629"/>
      <c r="HTE76" s="629"/>
      <c r="HTF76" s="629"/>
      <c r="HTG76" s="629"/>
      <c r="HTH76" s="629"/>
      <c r="HTI76" s="629"/>
      <c r="HTJ76" s="629"/>
      <c r="HTK76" s="629"/>
      <c r="HTL76" s="629"/>
      <c r="HTM76" s="629"/>
      <c r="HTN76" s="629"/>
      <c r="HTO76" s="629"/>
      <c r="HTP76" s="629"/>
      <c r="HTQ76" s="629"/>
      <c r="HTR76" s="629"/>
      <c r="HTS76" s="629"/>
      <c r="HTT76" s="629"/>
      <c r="HTU76" s="629"/>
      <c r="HTV76" s="629"/>
      <c r="HTW76" s="629"/>
      <c r="HTX76" s="629"/>
      <c r="HTY76" s="629"/>
      <c r="HTZ76" s="629"/>
      <c r="HUA76" s="629"/>
      <c r="HUB76" s="629"/>
      <c r="HUC76" s="629"/>
      <c r="HUD76" s="629"/>
      <c r="HUE76" s="629"/>
      <c r="HUF76" s="629"/>
      <c r="HUG76" s="629"/>
      <c r="HUH76" s="629"/>
      <c r="HUI76" s="629"/>
      <c r="HUJ76" s="629"/>
      <c r="HUK76" s="629"/>
      <c r="HUL76" s="629"/>
      <c r="HUM76" s="629"/>
      <c r="HUN76" s="629"/>
      <c r="HUO76" s="629"/>
      <c r="HUP76" s="629"/>
      <c r="HUQ76" s="629"/>
      <c r="HUR76" s="629"/>
      <c r="HUS76" s="629"/>
      <c r="HUT76" s="629"/>
      <c r="HUU76" s="629"/>
      <c r="HUV76" s="629"/>
      <c r="HUW76" s="629"/>
      <c r="HUX76" s="629"/>
      <c r="HUY76" s="629"/>
      <c r="HUZ76" s="629"/>
      <c r="HVA76" s="629"/>
      <c r="HVB76" s="629"/>
      <c r="HVC76" s="629"/>
      <c r="HVD76" s="629"/>
      <c r="HVE76" s="629"/>
      <c r="HVF76" s="629"/>
      <c r="HVG76" s="629"/>
      <c r="HVH76" s="629"/>
      <c r="HVI76" s="629"/>
      <c r="HVJ76" s="629"/>
      <c r="HVK76" s="629"/>
      <c r="HVL76" s="629"/>
      <c r="HVM76" s="629"/>
      <c r="HVN76" s="629"/>
      <c r="HVO76" s="629"/>
      <c r="HVP76" s="629"/>
      <c r="HVQ76" s="629"/>
      <c r="HVR76" s="629"/>
      <c r="HVS76" s="629"/>
      <c r="HVT76" s="629"/>
      <c r="HVU76" s="629"/>
      <c r="HVV76" s="629"/>
      <c r="HVW76" s="629"/>
      <c r="HVX76" s="629"/>
      <c r="HVY76" s="629"/>
      <c r="HVZ76" s="629"/>
      <c r="HWA76" s="629"/>
      <c r="HWB76" s="629"/>
      <c r="HWC76" s="629"/>
      <c r="HWD76" s="629"/>
      <c r="HWE76" s="629"/>
      <c r="HWF76" s="629"/>
      <c r="HWG76" s="629"/>
      <c r="HWH76" s="629"/>
      <c r="HWI76" s="629"/>
      <c r="HWJ76" s="629"/>
      <c r="HWK76" s="629"/>
      <c r="HWL76" s="629"/>
      <c r="HWM76" s="629"/>
      <c r="HWN76" s="629"/>
      <c r="HWO76" s="629"/>
      <c r="HWP76" s="629"/>
      <c r="HWQ76" s="629"/>
      <c r="HWR76" s="629"/>
      <c r="HWS76" s="629"/>
      <c r="HWT76" s="629"/>
      <c r="HWU76" s="629"/>
      <c r="HWV76" s="629"/>
      <c r="HWW76" s="629"/>
      <c r="HWX76" s="629"/>
      <c r="HWY76" s="629"/>
      <c r="HWZ76" s="629"/>
      <c r="HXA76" s="629"/>
      <c r="HXB76" s="629"/>
      <c r="HXC76" s="629"/>
      <c r="HXD76" s="629"/>
      <c r="HXE76" s="629"/>
      <c r="HXF76" s="629"/>
      <c r="HXG76" s="629"/>
      <c r="HXH76" s="629"/>
      <c r="HXI76" s="629"/>
      <c r="HXJ76" s="629"/>
      <c r="HXK76" s="629"/>
      <c r="HXL76" s="629"/>
      <c r="HXM76" s="629"/>
      <c r="HXN76" s="629"/>
      <c r="HXO76" s="629"/>
      <c r="HXP76" s="629"/>
      <c r="HXQ76" s="629"/>
      <c r="HXR76" s="629"/>
      <c r="HXS76" s="629"/>
      <c r="HXT76" s="629"/>
      <c r="HXU76" s="629"/>
      <c r="HXV76" s="629"/>
      <c r="HXW76" s="629"/>
      <c r="HXX76" s="629"/>
      <c r="HXY76" s="629"/>
      <c r="HXZ76" s="629"/>
      <c r="HYA76" s="629"/>
      <c r="HYB76" s="629"/>
      <c r="HYC76" s="629"/>
      <c r="HYD76" s="629"/>
      <c r="HYE76" s="629"/>
      <c r="HYF76" s="629"/>
      <c r="HYG76" s="629"/>
      <c r="HYH76" s="629"/>
      <c r="HYI76" s="629"/>
      <c r="HYJ76" s="629"/>
      <c r="HYK76" s="629"/>
      <c r="HYL76" s="629"/>
      <c r="HYM76" s="629"/>
      <c r="HYN76" s="629"/>
      <c r="HYO76" s="629"/>
      <c r="HYP76" s="629"/>
      <c r="HYQ76" s="629"/>
      <c r="HYR76" s="629"/>
      <c r="HYS76" s="629"/>
      <c r="HYT76" s="629"/>
      <c r="HYU76" s="629"/>
      <c r="HYV76" s="629"/>
      <c r="HYW76" s="629"/>
      <c r="HYX76" s="629"/>
      <c r="HYY76" s="629"/>
      <c r="HYZ76" s="629"/>
      <c r="HZA76" s="629"/>
      <c r="HZB76" s="629"/>
      <c r="HZC76" s="629"/>
      <c r="HZD76" s="629"/>
      <c r="HZE76" s="629"/>
      <c r="HZF76" s="629"/>
      <c r="HZG76" s="629"/>
      <c r="HZH76" s="629"/>
      <c r="HZI76" s="629"/>
      <c r="HZJ76" s="629"/>
      <c r="HZK76" s="629"/>
      <c r="HZL76" s="629"/>
      <c r="HZM76" s="629"/>
      <c r="HZN76" s="629"/>
      <c r="HZO76" s="629"/>
      <c r="HZP76" s="629"/>
      <c r="HZQ76" s="629"/>
      <c r="HZR76" s="629"/>
      <c r="HZS76" s="629"/>
      <c r="HZT76" s="629"/>
      <c r="HZU76" s="629"/>
      <c r="HZV76" s="629"/>
      <c r="HZW76" s="629"/>
      <c r="HZX76" s="629"/>
      <c r="HZY76" s="629"/>
      <c r="HZZ76" s="629"/>
      <c r="IAA76" s="629"/>
      <c r="IAB76" s="629"/>
      <c r="IAC76" s="629"/>
      <c r="IAD76" s="629"/>
      <c r="IAE76" s="629"/>
      <c r="IAF76" s="629"/>
      <c r="IAG76" s="629"/>
      <c r="IAH76" s="629"/>
      <c r="IAI76" s="629"/>
      <c r="IAJ76" s="629"/>
      <c r="IAK76" s="629"/>
      <c r="IAL76" s="629"/>
      <c r="IAM76" s="629"/>
      <c r="IAN76" s="629"/>
      <c r="IAO76" s="629"/>
      <c r="IAP76" s="629"/>
      <c r="IAQ76" s="629"/>
      <c r="IAR76" s="629"/>
      <c r="IAS76" s="629"/>
      <c r="IAT76" s="629"/>
      <c r="IAU76" s="629"/>
      <c r="IAV76" s="629"/>
      <c r="IAW76" s="629"/>
      <c r="IAX76" s="629"/>
      <c r="IAY76" s="629"/>
      <c r="IAZ76" s="629"/>
      <c r="IBA76" s="629"/>
      <c r="IBB76" s="629"/>
      <c r="IBC76" s="629"/>
      <c r="IBD76" s="629"/>
      <c r="IBE76" s="629"/>
      <c r="IBF76" s="629"/>
      <c r="IBG76" s="629"/>
      <c r="IBH76" s="629"/>
      <c r="IBI76" s="629"/>
      <c r="IBJ76" s="629"/>
      <c r="IBK76" s="629"/>
      <c r="IBL76" s="629"/>
      <c r="IBM76" s="629"/>
      <c r="IBN76" s="629"/>
      <c r="IBO76" s="629"/>
      <c r="IBP76" s="629"/>
      <c r="IBQ76" s="629"/>
      <c r="IBR76" s="629"/>
      <c r="IBS76" s="629"/>
      <c r="IBT76" s="629"/>
      <c r="IBU76" s="629"/>
      <c r="IBV76" s="629"/>
      <c r="IBW76" s="629"/>
      <c r="IBX76" s="629"/>
      <c r="IBY76" s="629"/>
      <c r="IBZ76" s="629"/>
      <c r="ICA76" s="629"/>
      <c r="ICB76" s="629"/>
      <c r="ICC76" s="629"/>
      <c r="ICD76" s="629"/>
      <c r="ICE76" s="629"/>
      <c r="ICF76" s="629"/>
      <c r="ICG76" s="629"/>
      <c r="ICH76" s="629"/>
      <c r="ICI76" s="629"/>
      <c r="ICJ76" s="629"/>
      <c r="ICK76" s="629"/>
      <c r="ICL76" s="629"/>
      <c r="ICM76" s="629"/>
      <c r="ICN76" s="629"/>
      <c r="ICO76" s="629"/>
      <c r="ICP76" s="629"/>
      <c r="ICQ76" s="629"/>
      <c r="ICR76" s="629"/>
      <c r="ICS76" s="629"/>
      <c r="ICT76" s="629"/>
      <c r="ICU76" s="629"/>
      <c r="ICV76" s="629"/>
      <c r="ICW76" s="629"/>
      <c r="ICX76" s="629"/>
      <c r="ICY76" s="629"/>
      <c r="ICZ76" s="629"/>
      <c r="IDA76" s="629"/>
      <c r="IDB76" s="629"/>
      <c r="IDC76" s="629"/>
      <c r="IDD76" s="629"/>
      <c r="IDE76" s="629"/>
      <c r="IDF76" s="629"/>
      <c r="IDG76" s="629"/>
      <c r="IDH76" s="629"/>
      <c r="IDI76" s="629"/>
      <c r="IDJ76" s="629"/>
      <c r="IDK76" s="629"/>
      <c r="IDL76" s="629"/>
      <c r="IDM76" s="629"/>
      <c r="IDN76" s="629"/>
      <c r="IDO76" s="629"/>
      <c r="IDP76" s="629"/>
      <c r="IDQ76" s="629"/>
      <c r="IDR76" s="629"/>
      <c r="IDS76" s="629"/>
      <c r="IDT76" s="629"/>
      <c r="IDU76" s="629"/>
      <c r="IDV76" s="629"/>
      <c r="IDW76" s="629"/>
      <c r="IDX76" s="629"/>
      <c r="IDY76" s="629"/>
      <c r="IDZ76" s="629"/>
      <c r="IEA76" s="629"/>
      <c r="IEB76" s="629"/>
      <c r="IEC76" s="629"/>
      <c r="IED76" s="629"/>
      <c r="IEE76" s="629"/>
      <c r="IEF76" s="629"/>
      <c r="IEG76" s="629"/>
      <c r="IEH76" s="629"/>
      <c r="IEI76" s="629"/>
      <c r="IEJ76" s="629"/>
      <c r="IEK76" s="629"/>
      <c r="IEL76" s="629"/>
      <c r="IEM76" s="629"/>
      <c r="IEN76" s="629"/>
      <c r="IEO76" s="629"/>
      <c r="IEP76" s="629"/>
      <c r="IEQ76" s="629"/>
      <c r="IER76" s="629"/>
      <c r="IES76" s="629"/>
      <c r="IET76" s="629"/>
      <c r="IEU76" s="629"/>
      <c r="IEV76" s="629"/>
      <c r="IEW76" s="629"/>
      <c r="IEX76" s="629"/>
      <c r="IEY76" s="629"/>
      <c r="IEZ76" s="629"/>
      <c r="IFA76" s="629"/>
      <c r="IFB76" s="629"/>
      <c r="IFC76" s="629"/>
      <c r="IFD76" s="629"/>
      <c r="IFE76" s="629"/>
      <c r="IFF76" s="629"/>
      <c r="IFG76" s="629"/>
      <c r="IFH76" s="629"/>
      <c r="IFI76" s="629"/>
      <c r="IFJ76" s="629"/>
      <c r="IFK76" s="629"/>
      <c r="IFL76" s="629"/>
      <c r="IFM76" s="629"/>
      <c r="IFN76" s="629"/>
      <c r="IFO76" s="629"/>
      <c r="IFP76" s="629"/>
      <c r="IFQ76" s="629"/>
      <c r="IFR76" s="629"/>
      <c r="IFS76" s="629"/>
      <c r="IFT76" s="629"/>
      <c r="IFU76" s="629"/>
      <c r="IFV76" s="629"/>
      <c r="IFW76" s="629"/>
      <c r="IFX76" s="629"/>
      <c r="IFY76" s="629"/>
      <c r="IFZ76" s="629"/>
      <c r="IGA76" s="629"/>
      <c r="IGB76" s="629"/>
      <c r="IGC76" s="629"/>
      <c r="IGD76" s="629"/>
      <c r="IGE76" s="629"/>
      <c r="IGF76" s="629"/>
      <c r="IGG76" s="629"/>
      <c r="IGH76" s="629"/>
      <c r="IGI76" s="629"/>
      <c r="IGJ76" s="629"/>
      <c r="IGK76" s="629"/>
      <c r="IGL76" s="629"/>
      <c r="IGM76" s="629"/>
      <c r="IGN76" s="629"/>
      <c r="IGO76" s="629"/>
      <c r="IGP76" s="629"/>
      <c r="IGQ76" s="629"/>
      <c r="IGR76" s="629"/>
      <c r="IGS76" s="629"/>
      <c r="IGT76" s="629"/>
      <c r="IGU76" s="629"/>
      <c r="IGV76" s="629"/>
      <c r="IGW76" s="629"/>
      <c r="IGX76" s="629"/>
      <c r="IGY76" s="629"/>
      <c r="IGZ76" s="629"/>
      <c r="IHA76" s="629"/>
      <c r="IHB76" s="629"/>
      <c r="IHC76" s="629"/>
      <c r="IHD76" s="629"/>
      <c r="IHE76" s="629"/>
      <c r="IHF76" s="629"/>
      <c r="IHG76" s="629"/>
      <c r="IHH76" s="629"/>
      <c r="IHI76" s="629"/>
      <c r="IHJ76" s="629"/>
      <c r="IHK76" s="629"/>
      <c r="IHL76" s="629"/>
      <c r="IHM76" s="629"/>
      <c r="IHN76" s="629"/>
      <c r="IHO76" s="629"/>
      <c r="IHP76" s="629"/>
      <c r="IHQ76" s="629"/>
      <c r="IHR76" s="629"/>
      <c r="IHS76" s="629"/>
      <c r="IHT76" s="629"/>
      <c r="IHU76" s="629"/>
      <c r="IHV76" s="629"/>
      <c r="IHW76" s="629"/>
      <c r="IHX76" s="629"/>
      <c r="IHY76" s="629"/>
      <c r="IHZ76" s="629"/>
      <c r="IIA76" s="629"/>
      <c r="IIB76" s="629"/>
      <c r="IIC76" s="629"/>
      <c r="IID76" s="629"/>
      <c r="IIE76" s="629"/>
      <c r="IIF76" s="629"/>
      <c r="IIG76" s="629"/>
      <c r="IIH76" s="629"/>
      <c r="III76" s="629"/>
      <c r="IIJ76" s="629"/>
      <c r="IIK76" s="629"/>
      <c r="IIL76" s="629"/>
      <c r="IIM76" s="629"/>
      <c r="IIN76" s="629"/>
      <c r="IIO76" s="629"/>
      <c r="IIP76" s="629"/>
      <c r="IIQ76" s="629"/>
      <c r="IIR76" s="629"/>
      <c r="IIS76" s="629"/>
      <c r="IIT76" s="629"/>
      <c r="IIU76" s="629"/>
      <c r="IIV76" s="629"/>
      <c r="IIW76" s="629"/>
      <c r="IIX76" s="629"/>
      <c r="IIY76" s="629"/>
      <c r="IIZ76" s="629"/>
      <c r="IJA76" s="629"/>
      <c r="IJB76" s="629"/>
      <c r="IJC76" s="629"/>
      <c r="IJD76" s="629"/>
      <c r="IJE76" s="629"/>
      <c r="IJF76" s="629"/>
      <c r="IJG76" s="629"/>
      <c r="IJH76" s="629"/>
      <c r="IJI76" s="629"/>
      <c r="IJJ76" s="629"/>
      <c r="IJK76" s="629"/>
      <c r="IJL76" s="629"/>
      <c r="IJM76" s="629"/>
      <c r="IJN76" s="629"/>
      <c r="IJO76" s="629"/>
      <c r="IJP76" s="629"/>
      <c r="IJQ76" s="629"/>
      <c r="IJR76" s="629"/>
      <c r="IJS76" s="629"/>
      <c r="IJT76" s="629"/>
      <c r="IJU76" s="629"/>
      <c r="IJV76" s="629"/>
      <c r="IJW76" s="629"/>
      <c r="IJX76" s="629"/>
      <c r="IJY76" s="629"/>
      <c r="IJZ76" s="629"/>
      <c r="IKA76" s="629"/>
      <c r="IKB76" s="629"/>
      <c r="IKC76" s="629"/>
      <c r="IKD76" s="629"/>
      <c r="IKE76" s="629"/>
      <c r="IKF76" s="629"/>
      <c r="IKG76" s="629"/>
      <c r="IKH76" s="629"/>
      <c r="IKI76" s="629"/>
      <c r="IKJ76" s="629"/>
      <c r="IKK76" s="629"/>
      <c r="IKL76" s="629"/>
      <c r="IKM76" s="629"/>
      <c r="IKN76" s="629"/>
      <c r="IKO76" s="629"/>
      <c r="IKP76" s="629"/>
      <c r="IKQ76" s="629"/>
      <c r="IKR76" s="629"/>
      <c r="IKS76" s="629"/>
      <c r="IKT76" s="629"/>
      <c r="IKU76" s="629"/>
      <c r="IKV76" s="629"/>
      <c r="IKW76" s="629"/>
      <c r="IKX76" s="629"/>
      <c r="IKY76" s="629"/>
      <c r="IKZ76" s="629"/>
      <c r="ILA76" s="629"/>
      <c r="ILB76" s="629"/>
      <c r="ILC76" s="629"/>
      <c r="ILD76" s="629"/>
      <c r="ILE76" s="629"/>
      <c r="ILF76" s="629"/>
      <c r="ILG76" s="629"/>
      <c r="ILH76" s="629"/>
      <c r="ILI76" s="629"/>
      <c r="ILJ76" s="629"/>
      <c r="ILK76" s="629"/>
      <c r="ILL76" s="629"/>
      <c r="ILM76" s="629"/>
      <c r="ILN76" s="629"/>
      <c r="ILO76" s="629"/>
      <c r="ILP76" s="629"/>
      <c r="ILQ76" s="629"/>
      <c r="ILR76" s="629"/>
      <c r="ILS76" s="629"/>
      <c r="ILT76" s="629"/>
      <c r="ILU76" s="629"/>
      <c r="ILV76" s="629"/>
      <c r="ILW76" s="629"/>
      <c r="ILX76" s="629"/>
      <c r="ILY76" s="629"/>
      <c r="ILZ76" s="629"/>
      <c r="IMA76" s="629"/>
      <c r="IMB76" s="629"/>
      <c r="IMC76" s="629"/>
      <c r="IMD76" s="629"/>
      <c r="IME76" s="629"/>
      <c r="IMF76" s="629"/>
      <c r="IMG76" s="629"/>
      <c r="IMH76" s="629"/>
      <c r="IMI76" s="629"/>
      <c r="IMJ76" s="629"/>
      <c r="IMK76" s="629"/>
      <c r="IML76" s="629"/>
      <c r="IMM76" s="629"/>
      <c r="IMN76" s="629"/>
      <c r="IMO76" s="629"/>
      <c r="IMP76" s="629"/>
      <c r="IMQ76" s="629"/>
      <c r="IMR76" s="629"/>
      <c r="IMS76" s="629"/>
      <c r="IMT76" s="629"/>
      <c r="IMU76" s="629"/>
      <c r="IMV76" s="629"/>
      <c r="IMW76" s="629"/>
      <c r="IMX76" s="629"/>
      <c r="IMY76" s="629"/>
      <c r="IMZ76" s="629"/>
      <c r="INA76" s="629"/>
      <c r="INB76" s="629"/>
      <c r="INC76" s="629"/>
      <c r="IND76" s="629"/>
      <c r="INE76" s="629"/>
      <c r="INF76" s="629"/>
      <c r="ING76" s="629"/>
      <c r="INH76" s="629"/>
      <c r="INI76" s="629"/>
      <c r="INJ76" s="629"/>
      <c r="INK76" s="629"/>
      <c r="INL76" s="629"/>
      <c r="INM76" s="629"/>
      <c r="INN76" s="629"/>
      <c r="INO76" s="629"/>
      <c r="INP76" s="629"/>
      <c r="INQ76" s="629"/>
      <c r="INR76" s="629"/>
      <c r="INS76" s="629"/>
      <c r="INT76" s="629"/>
      <c r="INU76" s="629"/>
      <c r="INV76" s="629"/>
      <c r="INW76" s="629"/>
      <c r="INX76" s="629"/>
      <c r="INY76" s="629"/>
      <c r="INZ76" s="629"/>
      <c r="IOA76" s="629"/>
      <c r="IOB76" s="629"/>
      <c r="IOC76" s="629"/>
      <c r="IOD76" s="629"/>
      <c r="IOE76" s="629"/>
      <c r="IOF76" s="629"/>
      <c r="IOG76" s="629"/>
      <c r="IOH76" s="629"/>
      <c r="IOI76" s="629"/>
      <c r="IOJ76" s="629"/>
      <c r="IOK76" s="629"/>
      <c r="IOL76" s="629"/>
      <c r="IOM76" s="629"/>
      <c r="ION76" s="629"/>
      <c r="IOO76" s="629"/>
      <c r="IOP76" s="629"/>
      <c r="IOQ76" s="629"/>
      <c r="IOR76" s="629"/>
      <c r="IOS76" s="629"/>
      <c r="IOT76" s="629"/>
      <c r="IOU76" s="629"/>
      <c r="IOV76" s="629"/>
      <c r="IOW76" s="629"/>
      <c r="IOX76" s="629"/>
      <c r="IOY76" s="629"/>
      <c r="IOZ76" s="629"/>
      <c r="IPA76" s="629"/>
      <c r="IPB76" s="629"/>
      <c r="IPC76" s="629"/>
      <c r="IPD76" s="629"/>
      <c r="IPE76" s="629"/>
      <c r="IPF76" s="629"/>
      <c r="IPG76" s="629"/>
      <c r="IPH76" s="629"/>
      <c r="IPI76" s="629"/>
      <c r="IPJ76" s="629"/>
      <c r="IPK76" s="629"/>
      <c r="IPL76" s="629"/>
      <c r="IPM76" s="629"/>
      <c r="IPN76" s="629"/>
      <c r="IPO76" s="629"/>
      <c r="IPP76" s="629"/>
      <c r="IPQ76" s="629"/>
      <c r="IPR76" s="629"/>
      <c r="IPS76" s="629"/>
      <c r="IPT76" s="629"/>
      <c r="IPU76" s="629"/>
      <c r="IPV76" s="629"/>
      <c r="IPW76" s="629"/>
      <c r="IPX76" s="629"/>
      <c r="IPY76" s="629"/>
      <c r="IPZ76" s="629"/>
      <c r="IQA76" s="629"/>
      <c r="IQB76" s="629"/>
      <c r="IQC76" s="629"/>
      <c r="IQD76" s="629"/>
      <c r="IQE76" s="629"/>
      <c r="IQF76" s="629"/>
      <c r="IQG76" s="629"/>
      <c r="IQH76" s="629"/>
      <c r="IQI76" s="629"/>
      <c r="IQJ76" s="629"/>
      <c r="IQK76" s="629"/>
      <c r="IQL76" s="629"/>
      <c r="IQM76" s="629"/>
      <c r="IQN76" s="629"/>
      <c r="IQO76" s="629"/>
      <c r="IQP76" s="629"/>
      <c r="IQQ76" s="629"/>
      <c r="IQR76" s="629"/>
      <c r="IQS76" s="629"/>
      <c r="IQT76" s="629"/>
      <c r="IQU76" s="629"/>
      <c r="IQV76" s="629"/>
      <c r="IQW76" s="629"/>
      <c r="IQX76" s="629"/>
      <c r="IQY76" s="629"/>
      <c r="IQZ76" s="629"/>
      <c r="IRA76" s="629"/>
      <c r="IRB76" s="629"/>
      <c r="IRC76" s="629"/>
      <c r="IRD76" s="629"/>
      <c r="IRE76" s="629"/>
      <c r="IRF76" s="629"/>
      <c r="IRG76" s="629"/>
      <c r="IRH76" s="629"/>
      <c r="IRI76" s="629"/>
      <c r="IRJ76" s="629"/>
      <c r="IRK76" s="629"/>
      <c r="IRL76" s="629"/>
      <c r="IRM76" s="629"/>
      <c r="IRN76" s="629"/>
      <c r="IRO76" s="629"/>
      <c r="IRP76" s="629"/>
      <c r="IRQ76" s="629"/>
      <c r="IRR76" s="629"/>
      <c r="IRS76" s="629"/>
      <c r="IRT76" s="629"/>
      <c r="IRU76" s="629"/>
      <c r="IRV76" s="629"/>
      <c r="IRW76" s="629"/>
      <c r="IRX76" s="629"/>
      <c r="IRY76" s="629"/>
      <c r="IRZ76" s="629"/>
      <c r="ISA76" s="629"/>
      <c r="ISB76" s="629"/>
      <c r="ISC76" s="629"/>
      <c r="ISD76" s="629"/>
      <c r="ISE76" s="629"/>
      <c r="ISF76" s="629"/>
      <c r="ISG76" s="629"/>
      <c r="ISH76" s="629"/>
      <c r="ISI76" s="629"/>
      <c r="ISJ76" s="629"/>
      <c r="ISK76" s="629"/>
      <c r="ISL76" s="629"/>
      <c r="ISM76" s="629"/>
      <c r="ISN76" s="629"/>
      <c r="ISO76" s="629"/>
      <c r="ISP76" s="629"/>
      <c r="ISQ76" s="629"/>
      <c r="ISR76" s="629"/>
      <c r="ISS76" s="629"/>
      <c r="IST76" s="629"/>
      <c r="ISU76" s="629"/>
      <c r="ISV76" s="629"/>
      <c r="ISW76" s="629"/>
      <c r="ISX76" s="629"/>
      <c r="ISY76" s="629"/>
      <c r="ISZ76" s="629"/>
      <c r="ITA76" s="629"/>
      <c r="ITB76" s="629"/>
      <c r="ITC76" s="629"/>
      <c r="ITD76" s="629"/>
      <c r="ITE76" s="629"/>
      <c r="ITF76" s="629"/>
      <c r="ITG76" s="629"/>
      <c r="ITH76" s="629"/>
      <c r="ITI76" s="629"/>
      <c r="ITJ76" s="629"/>
      <c r="ITK76" s="629"/>
      <c r="ITL76" s="629"/>
      <c r="ITM76" s="629"/>
      <c r="ITN76" s="629"/>
      <c r="ITO76" s="629"/>
      <c r="ITP76" s="629"/>
      <c r="ITQ76" s="629"/>
      <c r="ITR76" s="629"/>
      <c r="ITS76" s="629"/>
      <c r="ITT76" s="629"/>
      <c r="ITU76" s="629"/>
      <c r="ITV76" s="629"/>
      <c r="ITW76" s="629"/>
      <c r="ITX76" s="629"/>
      <c r="ITY76" s="629"/>
      <c r="ITZ76" s="629"/>
      <c r="IUA76" s="629"/>
      <c r="IUB76" s="629"/>
      <c r="IUC76" s="629"/>
      <c r="IUD76" s="629"/>
      <c r="IUE76" s="629"/>
      <c r="IUF76" s="629"/>
      <c r="IUG76" s="629"/>
      <c r="IUH76" s="629"/>
      <c r="IUI76" s="629"/>
      <c r="IUJ76" s="629"/>
      <c r="IUK76" s="629"/>
      <c r="IUL76" s="629"/>
      <c r="IUM76" s="629"/>
      <c r="IUN76" s="629"/>
      <c r="IUO76" s="629"/>
      <c r="IUP76" s="629"/>
      <c r="IUQ76" s="629"/>
      <c r="IUR76" s="629"/>
      <c r="IUS76" s="629"/>
      <c r="IUT76" s="629"/>
      <c r="IUU76" s="629"/>
      <c r="IUV76" s="629"/>
      <c r="IUW76" s="629"/>
      <c r="IUX76" s="629"/>
      <c r="IUY76" s="629"/>
      <c r="IUZ76" s="629"/>
      <c r="IVA76" s="629"/>
      <c r="IVB76" s="629"/>
      <c r="IVC76" s="629"/>
      <c r="IVD76" s="629"/>
      <c r="IVE76" s="629"/>
      <c r="IVF76" s="629"/>
      <c r="IVG76" s="629"/>
      <c r="IVH76" s="629"/>
      <c r="IVI76" s="629"/>
      <c r="IVJ76" s="629"/>
      <c r="IVK76" s="629"/>
      <c r="IVL76" s="629"/>
      <c r="IVM76" s="629"/>
      <c r="IVN76" s="629"/>
      <c r="IVO76" s="629"/>
      <c r="IVP76" s="629"/>
      <c r="IVQ76" s="629"/>
      <c r="IVR76" s="629"/>
      <c r="IVS76" s="629"/>
      <c r="IVT76" s="629"/>
      <c r="IVU76" s="629"/>
      <c r="IVV76" s="629"/>
      <c r="IVW76" s="629"/>
      <c r="IVX76" s="629"/>
      <c r="IVY76" s="629"/>
      <c r="IVZ76" s="629"/>
      <c r="IWA76" s="629"/>
      <c r="IWB76" s="629"/>
      <c r="IWC76" s="629"/>
      <c r="IWD76" s="629"/>
      <c r="IWE76" s="629"/>
      <c r="IWF76" s="629"/>
      <c r="IWG76" s="629"/>
      <c r="IWH76" s="629"/>
      <c r="IWI76" s="629"/>
      <c r="IWJ76" s="629"/>
      <c r="IWK76" s="629"/>
      <c r="IWL76" s="629"/>
      <c r="IWM76" s="629"/>
      <c r="IWN76" s="629"/>
      <c r="IWO76" s="629"/>
      <c r="IWP76" s="629"/>
      <c r="IWQ76" s="629"/>
      <c r="IWR76" s="629"/>
      <c r="IWS76" s="629"/>
      <c r="IWT76" s="629"/>
      <c r="IWU76" s="629"/>
      <c r="IWV76" s="629"/>
      <c r="IWW76" s="629"/>
      <c r="IWX76" s="629"/>
      <c r="IWY76" s="629"/>
      <c r="IWZ76" s="629"/>
      <c r="IXA76" s="629"/>
      <c r="IXB76" s="629"/>
      <c r="IXC76" s="629"/>
      <c r="IXD76" s="629"/>
      <c r="IXE76" s="629"/>
      <c r="IXF76" s="629"/>
      <c r="IXG76" s="629"/>
      <c r="IXH76" s="629"/>
      <c r="IXI76" s="629"/>
      <c r="IXJ76" s="629"/>
      <c r="IXK76" s="629"/>
      <c r="IXL76" s="629"/>
      <c r="IXM76" s="629"/>
      <c r="IXN76" s="629"/>
      <c r="IXO76" s="629"/>
      <c r="IXP76" s="629"/>
      <c r="IXQ76" s="629"/>
      <c r="IXR76" s="629"/>
      <c r="IXS76" s="629"/>
      <c r="IXT76" s="629"/>
      <c r="IXU76" s="629"/>
      <c r="IXV76" s="629"/>
      <c r="IXW76" s="629"/>
      <c r="IXX76" s="629"/>
      <c r="IXY76" s="629"/>
      <c r="IXZ76" s="629"/>
      <c r="IYA76" s="629"/>
      <c r="IYB76" s="629"/>
      <c r="IYC76" s="629"/>
      <c r="IYD76" s="629"/>
      <c r="IYE76" s="629"/>
      <c r="IYF76" s="629"/>
      <c r="IYG76" s="629"/>
      <c r="IYH76" s="629"/>
      <c r="IYI76" s="629"/>
      <c r="IYJ76" s="629"/>
      <c r="IYK76" s="629"/>
      <c r="IYL76" s="629"/>
      <c r="IYM76" s="629"/>
      <c r="IYN76" s="629"/>
      <c r="IYO76" s="629"/>
      <c r="IYP76" s="629"/>
      <c r="IYQ76" s="629"/>
      <c r="IYR76" s="629"/>
      <c r="IYS76" s="629"/>
      <c r="IYT76" s="629"/>
      <c r="IYU76" s="629"/>
      <c r="IYV76" s="629"/>
      <c r="IYW76" s="629"/>
      <c r="IYX76" s="629"/>
      <c r="IYY76" s="629"/>
      <c r="IYZ76" s="629"/>
      <c r="IZA76" s="629"/>
      <c r="IZB76" s="629"/>
      <c r="IZC76" s="629"/>
      <c r="IZD76" s="629"/>
      <c r="IZE76" s="629"/>
      <c r="IZF76" s="629"/>
      <c r="IZG76" s="629"/>
      <c r="IZH76" s="629"/>
      <c r="IZI76" s="629"/>
      <c r="IZJ76" s="629"/>
      <c r="IZK76" s="629"/>
      <c r="IZL76" s="629"/>
      <c r="IZM76" s="629"/>
      <c r="IZN76" s="629"/>
      <c r="IZO76" s="629"/>
      <c r="IZP76" s="629"/>
      <c r="IZQ76" s="629"/>
      <c r="IZR76" s="629"/>
      <c r="IZS76" s="629"/>
      <c r="IZT76" s="629"/>
      <c r="IZU76" s="629"/>
      <c r="IZV76" s="629"/>
      <c r="IZW76" s="629"/>
      <c r="IZX76" s="629"/>
      <c r="IZY76" s="629"/>
      <c r="IZZ76" s="629"/>
      <c r="JAA76" s="629"/>
      <c r="JAB76" s="629"/>
      <c r="JAC76" s="629"/>
      <c r="JAD76" s="629"/>
      <c r="JAE76" s="629"/>
      <c r="JAF76" s="629"/>
      <c r="JAG76" s="629"/>
      <c r="JAH76" s="629"/>
      <c r="JAI76" s="629"/>
      <c r="JAJ76" s="629"/>
      <c r="JAK76" s="629"/>
      <c r="JAL76" s="629"/>
      <c r="JAM76" s="629"/>
      <c r="JAN76" s="629"/>
      <c r="JAO76" s="629"/>
      <c r="JAP76" s="629"/>
      <c r="JAQ76" s="629"/>
      <c r="JAR76" s="629"/>
      <c r="JAS76" s="629"/>
      <c r="JAT76" s="629"/>
      <c r="JAU76" s="629"/>
      <c r="JAV76" s="629"/>
      <c r="JAW76" s="629"/>
      <c r="JAX76" s="629"/>
      <c r="JAY76" s="629"/>
      <c r="JAZ76" s="629"/>
      <c r="JBA76" s="629"/>
      <c r="JBB76" s="629"/>
      <c r="JBC76" s="629"/>
      <c r="JBD76" s="629"/>
      <c r="JBE76" s="629"/>
      <c r="JBF76" s="629"/>
      <c r="JBG76" s="629"/>
      <c r="JBH76" s="629"/>
      <c r="JBI76" s="629"/>
      <c r="JBJ76" s="629"/>
      <c r="JBK76" s="629"/>
      <c r="JBL76" s="629"/>
      <c r="JBM76" s="629"/>
      <c r="JBN76" s="629"/>
      <c r="JBO76" s="629"/>
      <c r="JBP76" s="629"/>
      <c r="JBQ76" s="629"/>
      <c r="JBR76" s="629"/>
      <c r="JBS76" s="629"/>
      <c r="JBT76" s="629"/>
      <c r="JBU76" s="629"/>
      <c r="JBV76" s="629"/>
      <c r="JBW76" s="629"/>
      <c r="JBX76" s="629"/>
      <c r="JBY76" s="629"/>
      <c r="JBZ76" s="629"/>
      <c r="JCA76" s="629"/>
      <c r="JCB76" s="629"/>
      <c r="JCC76" s="629"/>
      <c r="JCD76" s="629"/>
      <c r="JCE76" s="629"/>
      <c r="JCF76" s="629"/>
      <c r="JCG76" s="629"/>
      <c r="JCH76" s="629"/>
      <c r="JCI76" s="629"/>
      <c r="JCJ76" s="629"/>
      <c r="JCK76" s="629"/>
      <c r="JCL76" s="629"/>
      <c r="JCM76" s="629"/>
      <c r="JCN76" s="629"/>
      <c r="JCO76" s="629"/>
      <c r="JCP76" s="629"/>
      <c r="JCQ76" s="629"/>
      <c r="JCR76" s="629"/>
      <c r="JCS76" s="629"/>
      <c r="JCT76" s="629"/>
      <c r="JCU76" s="629"/>
      <c r="JCV76" s="629"/>
      <c r="JCW76" s="629"/>
      <c r="JCX76" s="629"/>
      <c r="JCY76" s="629"/>
      <c r="JCZ76" s="629"/>
      <c r="JDA76" s="629"/>
      <c r="JDB76" s="629"/>
      <c r="JDC76" s="629"/>
      <c r="JDD76" s="629"/>
      <c r="JDE76" s="629"/>
      <c r="JDF76" s="629"/>
      <c r="JDG76" s="629"/>
      <c r="JDH76" s="629"/>
      <c r="JDI76" s="629"/>
      <c r="JDJ76" s="629"/>
      <c r="JDK76" s="629"/>
      <c r="JDL76" s="629"/>
      <c r="JDM76" s="629"/>
      <c r="JDN76" s="629"/>
      <c r="JDO76" s="629"/>
      <c r="JDP76" s="629"/>
      <c r="JDQ76" s="629"/>
      <c r="JDR76" s="629"/>
      <c r="JDS76" s="629"/>
      <c r="JDT76" s="629"/>
      <c r="JDU76" s="629"/>
      <c r="JDV76" s="629"/>
      <c r="JDW76" s="629"/>
      <c r="JDX76" s="629"/>
      <c r="JDY76" s="629"/>
      <c r="JDZ76" s="629"/>
      <c r="JEA76" s="629"/>
      <c r="JEB76" s="629"/>
      <c r="JEC76" s="629"/>
      <c r="JED76" s="629"/>
      <c r="JEE76" s="629"/>
      <c r="JEF76" s="629"/>
      <c r="JEG76" s="629"/>
      <c r="JEH76" s="629"/>
      <c r="JEI76" s="629"/>
      <c r="JEJ76" s="629"/>
      <c r="JEK76" s="629"/>
      <c r="JEL76" s="629"/>
      <c r="JEM76" s="629"/>
      <c r="JEN76" s="629"/>
      <c r="JEO76" s="629"/>
      <c r="JEP76" s="629"/>
      <c r="JEQ76" s="629"/>
      <c r="JER76" s="629"/>
      <c r="JES76" s="629"/>
      <c r="JET76" s="629"/>
      <c r="JEU76" s="629"/>
      <c r="JEV76" s="629"/>
      <c r="JEW76" s="629"/>
      <c r="JEX76" s="629"/>
      <c r="JEY76" s="629"/>
      <c r="JEZ76" s="629"/>
      <c r="JFA76" s="629"/>
      <c r="JFB76" s="629"/>
      <c r="JFC76" s="629"/>
      <c r="JFD76" s="629"/>
      <c r="JFE76" s="629"/>
      <c r="JFF76" s="629"/>
      <c r="JFG76" s="629"/>
      <c r="JFH76" s="629"/>
      <c r="JFI76" s="629"/>
      <c r="JFJ76" s="629"/>
      <c r="JFK76" s="629"/>
      <c r="JFL76" s="629"/>
      <c r="JFM76" s="629"/>
      <c r="JFN76" s="629"/>
      <c r="JFO76" s="629"/>
      <c r="JFP76" s="629"/>
      <c r="JFQ76" s="629"/>
      <c r="JFR76" s="629"/>
      <c r="JFS76" s="629"/>
      <c r="JFT76" s="629"/>
      <c r="JFU76" s="629"/>
      <c r="JFV76" s="629"/>
      <c r="JFW76" s="629"/>
      <c r="JFX76" s="629"/>
      <c r="JFY76" s="629"/>
      <c r="JFZ76" s="629"/>
      <c r="JGA76" s="629"/>
      <c r="JGB76" s="629"/>
      <c r="JGC76" s="629"/>
      <c r="JGD76" s="629"/>
      <c r="JGE76" s="629"/>
      <c r="JGF76" s="629"/>
      <c r="JGG76" s="629"/>
      <c r="JGH76" s="629"/>
      <c r="JGI76" s="629"/>
      <c r="JGJ76" s="629"/>
      <c r="JGK76" s="629"/>
      <c r="JGL76" s="629"/>
      <c r="JGM76" s="629"/>
      <c r="JGN76" s="629"/>
      <c r="JGO76" s="629"/>
      <c r="JGP76" s="629"/>
      <c r="JGQ76" s="629"/>
      <c r="JGR76" s="629"/>
      <c r="JGS76" s="629"/>
      <c r="JGT76" s="629"/>
      <c r="JGU76" s="629"/>
      <c r="JGV76" s="629"/>
      <c r="JGW76" s="629"/>
      <c r="JGX76" s="629"/>
      <c r="JGY76" s="629"/>
      <c r="JGZ76" s="629"/>
      <c r="JHA76" s="629"/>
      <c r="JHB76" s="629"/>
      <c r="JHC76" s="629"/>
      <c r="JHD76" s="629"/>
      <c r="JHE76" s="629"/>
      <c r="JHF76" s="629"/>
      <c r="JHG76" s="629"/>
      <c r="JHH76" s="629"/>
      <c r="JHI76" s="629"/>
      <c r="JHJ76" s="629"/>
      <c r="JHK76" s="629"/>
      <c r="JHL76" s="629"/>
      <c r="JHM76" s="629"/>
      <c r="JHN76" s="629"/>
      <c r="JHO76" s="629"/>
      <c r="JHP76" s="629"/>
      <c r="JHQ76" s="629"/>
      <c r="JHR76" s="629"/>
      <c r="JHS76" s="629"/>
      <c r="JHT76" s="629"/>
      <c r="JHU76" s="629"/>
      <c r="JHV76" s="629"/>
      <c r="JHW76" s="629"/>
      <c r="JHX76" s="629"/>
      <c r="JHY76" s="629"/>
      <c r="JHZ76" s="629"/>
      <c r="JIA76" s="629"/>
      <c r="JIB76" s="629"/>
      <c r="JIC76" s="629"/>
      <c r="JID76" s="629"/>
      <c r="JIE76" s="629"/>
      <c r="JIF76" s="629"/>
      <c r="JIG76" s="629"/>
      <c r="JIH76" s="629"/>
      <c r="JII76" s="629"/>
      <c r="JIJ76" s="629"/>
      <c r="JIK76" s="629"/>
      <c r="JIL76" s="629"/>
      <c r="JIM76" s="629"/>
      <c r="JIN76" s="629"/>
      <c r="JIO76" s="629"/>
      <c r="JIP76" s="629"/>
      <c r="JIQ76" s="629"/>
      <c r="JIR76" s="629"/>
      <c r="JIS76" s="629"/>
      <c r="JIT76" s="629"/>
      <c r="JIU76" s="629"/>
      <c r="JIV76" s="629"/>
      <c r="JIW76" s="629"/>
      <c r="JIX76" s="629"/>
      <c r="JIY76" s="629"/>
      <c r="JIZ76" s="629"/>
      <c r="JJA76" s="629"/>
      <c r="JJB76" s="629"/>
      <c r="JJC76" s="629"/>
      <c r="JJD76" s="629"/>
      <c r="JJE76" s="629"/>
      <c r="JJF76" s="629"/>
      <c r="JJG76" s="629"/>
      <c r="JJH76" s="629"/>
      <c r="JJI76" s="629"/>
      <c r="JJJ76" s="629"/>
      <c r="JJK76" s="629"/>
      <c r="JJL76" s="629"/>
      <c r="JJM76" s="629"/>
      <c r="JJN76" s="629"/>
      <c r="JJO76" s="629"/>
      <c r="JJP76" s="629"/>
      <c r="JJQ76" s="629"/>
      <c r="JJR76" s="629"/>
      <c r="JJS76" s="629"/>
      <c r="JJT76" s="629"/>
      <c r="JJU76" s="629"/>
      <c r="JJV76" s="629"/>
      <c r="JJW76" s="629"/>
      <c r="JJX76" s="629"/>
      <c r="JJY76" s="629"/>
      <c r="JJZ76" s="629"/>
      <c r="JKA76" s="629"/>
      <c r="JKB76" s="629"/>
      <c r="JKC76" s="629"/>
      <c r="JKD76" s="629"/>
      <c r="JKE76" s="629"/>
      <c r="JKF76" s="629"/>
      <c r="JKG76" s="629"/>
      <c r="JKH76" s="629"/>
      <c r="JKI76" s="629"/>
      <c r="JKJ76" s="629"/>
      <c r="JKK76" s="629"/>
      <c r="JKL76" s="629"/>
      <c r="JKM76" s="629"/>
      <c r="JKN76" s="629"/>
      <c r="JKO76" s="629"/>
      <c r="JKP76" s="629"/>
      <c r="JKQ76" s="629"/>
      <c r="JKR76" s="629"/>
      <c r="JKS76" s="629"/>
      <c r="JKT76" s="629"/>
      <c r="JKU76" s="629"/>
      <c r="JKV76" s="629"/>
      <c r="JKW76" s="629"/>
      <c r="JKX76" s="629"/>
      <c r="JKY76" s="629"/>
      <c r="JKZ76" s="629"/>
      <c r="JLA76" s="629"/>
      <c r="JLB76" s="629"/>
      <c r="JLC76" s="629"/>
      <c r="JLD76" s="629"/>
      <c r="JLE76" s="629"/>
      <c r="JLF76" s="629"/>
      <c r="JLG76" s="629"/>
      <c r="JLH76" s="629"/>
      <c r="JLI76" s="629"/>
      <c r="JLJ76" s="629"/>
      <c r="JLK76" s="629"/>
      <c r="JLL76" s="629"/>
      <c r="JLM76" s="629"/>
      <c r="JLN76" s="629"/>
      <c r="JLO76" s="629"/>
      <c r="JLP76" s="629"/>
      <c r="JLQ76" s="629"/>
      <c r="JLR76" s="629"/>
      <c r="JLS76" s="629"/>
      <c r="JLT76" s="629"/>
      <c r="JLU76" s="629"/>
      <c r="JLV76" s="629"/>
      <c r="JLW76" s="629"/>
      <c r="JLX76" s="629"/>
      <c r="JLY76" s="629"/>
      <c r="JLZ76" s="629"/>
      <c r="JMA76" s="629"/>
      <c r="JMB76" s="629"/>
      <c r="JMC76" s="629"/>
      <c r="JMD76" s="629"/>
      <c r="JME76" s="629"/>
      <c r="JMF76" s="629"/>
      <c r="JMG76" s="629"/>
      <c r="JMH76" s="629"/>
      <c r="JMI76" s="629"/>
      <c r="JMJ76" s="629"/>
      <c r="JMK76" s="629"/>
      <c r="JML76" s="629"/>
      <c r="JMM76" s="629"/>
      <c r="JMN76" s="629"/>
      <c r="JMO76" s="629"/>
      <c r="JMP76" s="629"/>
      <c r="JMQ76" s="629"/>
      <c r="JMR76" s="629"/>
      <c r="JMS76" s="629"/>
      <c r="JMT76" s="629"/>
      <c r="JMU76" s="629"/>
      <c r="JMV76" s="629"/>
      <c r="JMW76" s="629"/>
      <c r="JMX76" s="629"/>
      <c r="JMY76" s="629"/>
      <c r="JMZ76" s="629"/>
      <c r="JNA76" s="629"/>
      <c r="JNB76" s="629"/>
      <c r="JNC76" s="629"/>
      <c r="JND76" s="629"/>
      <c r="JNE76" s="629"/>
      <c r="JNF76" s="629"/>
      <c r="JNG76" s="629"/>
      <c r="JNH76" s="629"/>
      <c r="JNI76" s="629"/>
      <c r="JNJ76" s="629"/>
      <c r="JNK76" s="629"/>
      <c r="JNL76" s="629"/>
      <c r="JNM76" s="629"/>
      <c r="JNN76" s="629"/>
      <c r="JNO76" s="629"/>
      <c r="JNP76" s="629"/>
      <c r="JNQ76" s="629"/>
      <c r="JNR76" s="629"/>
      <c r="JNS76" s="629"/>
      <c r="JNT76" s="629"/>
      <c r="JNU76" s="629"/>
      <c r="JNV76" s="629"/>
      <c r="JNW76" s="629"/>
      <c r="JNX76" s="629"/>
      <c r="JNY76" s="629"/>
      <c r="JNZ76" s="629"/>
      <c r="JOA76" s="629"/>
      <c r="JOB76" s="629"/>
      <c r="JOC76" s="629"/>
      <c r="JOD76" s="629"/>
      <c r="JOE76" s="629"/>
      <c r="JOF76" s="629"/>
      <c r="JOG76" s="629"/>
      <c r="JOH76" s="629"/>
      <c r="JOI76" s="629"/>
      <c r="JOJ76" s="629"/>
      <c r="JOK76" s="629"/>
      <c r="JOL76" s="629"/>
      <c r="JOM76" s="629"/>
      <c r="JON76" s="629"/>
      <c r="JOO76" s="629"/>
      <c r="JOP76" s="629"/>
      <c r="JOQ76" s="629"/>
      <c r="JOR76" s="629"/>
      <c r="JOS76" s="629"/>
      <c r="JOT76" s="629"/>
      <c r="JOU76" s="629"/>
      <c r="JOV76" s="629"/>
      <c r="JOW76" s="629"/>
      <c r="JOX76" s="629"/>
      <c r="JOY76" s="629"/>
      <c r="JOZ76" s="629"/>
      <c r="JPA76" s="629"/>
      <c r="JPB76" s="629"/>
      <c r="JPC76" s="629"/>
      <c r="JPD76" s="629"/>
      <c r="JPE76" s="629"/>
      <c r="JPF76" s="629"/>
      <c r="JPG76" s="629"/>
      <c r="JPH76" s="629"/>
      <c r="JPI76" s="629"/>
      <c r="JPJ76" s="629"/>
      <c r="JPK76" s="629"/>
      <c r="JPL76" s="629"/>
      <c r="JPM76" s="629"/>
      <c r="JPN76" s="629"/>
      <c r="JPO76" s="629"/>
      <c r="JPP76" s="629"/>
      <c r="JPQ76" s="629"/>
      <c r="JPR76" s="629"/>
      <c r="JPS76" s="629"/>
      <c r="JPT76" s="629"/>
      <c r="JPU76" s="629"/>
      <c r="JPV76" s="629"/>
      <c r="JPW76" s="629"/>
      <c r="JPX76" s="629"/>
      <c r="JPY76" s="629"/>
      <c r="JPZ76" s="629"/>
      <c r="JQA76" s="629"/>
      <c r="JQB76" s="629"/>
      <c r="JQC76" s="629"/>
      <c r="JQD76" s="629"/>
      <c r="JQE76" s="629"/>
      <c r="JQF76" s="629"/>
      <c r="JQG76" s="629"/>
      <c r="JQH76" s="629"/>
      <c r="JQI76" s="629"/>
      <c r="JQJ76" s="629"/>
      <c r="JQK76" s="629"/>
      <c r="JQL76" s="629"/>
      <c r="JQM76" s="629"/>
      <c r="JQN76" s="629"/>
      <c r="JQO76" s="629"/>
      <c r="JQP76" s="629"/>
      <c r="JQQ76" s="629"/>
      <c r="JQR76" s="629"/>
      <c r="JQS76" s="629"/>
      <c r="JQT76" s="629"/>
      <c r="JQU76" s="629"/>
      <c r="JQV76" s="629"/>
      <c r="JQW76" s="629"/>
      <c r="JQX76" s="629"/>
      <c r="JQY76" s="629"/>
      <c r="JQZ76" s="629"/>
      <c r="JRA76" s="629"/>
      <c r="JRB76" s="629"/>
      <c r="JRC76" s="629"/>
      <c r="JRD76" s="629"/>
      <c r="JRE76" s="629"/>
      <c r="JRF76" s="629"/>
      <c r="JRG76" s="629"/>
      <c r="JRH76" s="629"/>
      <c r="JRI76" s="629"/>
      <c r="JRJ76" s="629"/>
      <c r="JRK76" s="629"/>
      <c r="JRL76" s="629"/>
      <c r="JRM76" s="629"/>
      <c r="JRN76" s="629"/>
      <c r="JRO76" s="629"/>
      <c r="JRP76" s="629"/>
      <c r="JRQ76" s="629"/>
      <c r="JRR76" s="629"/>
      <c r="JRS76" s="629"/>
      <c r="JRT76" s="629"/>
      <c r="JRU76" s="629"/>
      <c r="JRV76" s="629"/>
      <c r="JRW76" s="629"/>
      <c r="JRX76" s="629"/>
      <c r="JRY76" s="629"/>
      <c r="JRZ76" s="629"/>
      <c r="JSA76" s="629"/>
      <c r="JSB76" s="629"/>
      <c r="JSC76" s="629"/>
      <c r="JSD76" s="629"/>
      <c r="JSE76" s="629"/>
      <c r="JSF76" s="629"/>
      <c r="JSG76" s="629"/>
      <c r="JSH76" s="629"/>
      <c r="JSI76" s="629"/>
      <c r="JSJ76" s="629"/>
      <c r="JSK76" s="629"/>
      <c r="JSL76" s="629"/>
      <c r="JSM76" s="629"/>
      <c r="JSN76" s="629"/>
      <c r="JSO76" s="629"/>
      <c r="JSP76" s="629"/>
      <c r="JSQ76" s="629"/>
      <c r="JSR76" s="629"/>
      <c r="JSS76" s="629"/>
      <c r="JST76" s="629"/>
      <c r="JSU76" s="629"/>
      <c r="JSV76" s="629"/>
      <c r="JSW76" s="629"/>
      <c r="JSX76" s="629"/>
      <c r="JSY76" s="629"/>
      <c r="JSZ76" s="629"/>
      <c r="JTA76" s="629"/>
      <c r="JTB76" s="629"/>
      <c r="JTC76" s="629"/>
      <c r="JTD76" s="629"/>
      <c r="JTE76" s="629"/>
      <c r="JTF76" s="629"/>
      <c r="JTG76" s="629"/>
      <c r="JTH76" s="629"/>
      <c r="JTI76" s="629"/>
      <c r="JTJ76" s="629"/>
      <c r="JTK76" s="629"/>
      <c r="JTL76" s="629"/>
      <c r="JTM76" s="629"/>
      <c r="JTN76" s="629"/>
      <c r="JTO76" s="629"/>
      <c r="JTP76" s="629"/>
      <c r="JTQ76" s="629"/>
      <c r="JTR76" s="629"/>
      <c r="JTS76" s="629"/>
      <c r="JTT76" s="629"/>
      <c r="JTU76" s="629"/>
      <c r="JTV76" s="629"/>
      <c r="JTW76" s="629"/>
      <c r="JTX76" s="629"/>
      <c r="JTY76" s="629"/>
      <c r="JTZ76" s="629"/>
      <c r="JUA76" s="629"/>
      <c r="JUB76" s="629"/>
      <c r="JUC76" s="629"/>
      <c r="JUD76" s="629"/>
      <c r="JUE76" s="629"/>
      <c r="JUF76" s="629"/>
      <c r="JUG76" s="629"/>
      <c r="JUH76" s="629"/>
      <c r="JUI76" s="629"/>
      <c r="JUJ76" s="629"/>
      <c r="JUK76" s="629"/>
      <c r="JUL76" s="629"/>
      <c r="JUM76" s="629"/>
      <c r="JUN76" s="629"/>
      <c r="JUO76" s="629"/>
      <c r="JUP76" s="629"/>
      <c r="JUQ76" s="629"/>
      <c r="JUR76" s="629"/>
      <c r="JUS76" s="629"/>
      <c r="JUT76" s="629"/>
      <c r="JUU76" s="629"/>
      <c r="JUV76" s="629"/>
      <c r="JUW76" s="629"/>
      <c r="JUX76" s="629"/>
      <c r="JUY76" s="629"/>
      <c r="JUZ76" s="629"/>
      <c r="JVA76" s="629"/>
      <c r="JVB76" s="629"/>
      <c r="JVC76" s="629"/>
      <c r="JVD76" s="629"/>
      <c r="JVE76" s="629"/>
      <c r="JVF76" s="629"/>
      <c r="JVG76" s="629"/>
      <c r="JVH76" s="629"/>
      <c r="JVI76" s="629"/>
      <c r="JVJ76" s="629"/>
      <c r="JVK76" s="629"/>
      <c r="JVL76" s="629"/>
      <c r="JVM76" s="629"/>
      <c r="JVN76" s="629"/>
      <c r="JVO76" s="629"/>
      <c r="JVP76" s="629"/>
      <c r="JVQ76" s="629"/>
      <c r="JVR76" s="629"/>
      <c r="JVS76" s="629"/>
      <c r="JVT76" s="629"/>
      <c r="JVU76" s="629"/>
      <c r="JVV76" s="629"/>
      <c r="JVW76" s="629"/>
      <c r="JVX76" s="629"/>
      <c r="JVY76" s="629"/>
      <c r="JVZ76" s="629"/>
      <c r="JWA76" s="629"/>
      <c r="JWB76" s="629"/>
      <c r="JWC76" s="629"/>
      <c r="JWD76" s="629"/>
      <c r="JWE76" s="629"/>
      <c r="JWF76" s="629"/>
      <c r="JWG76" s="629"/>
      <c r="JWH76" s="629"/>
      <c r="JWI76" s="629"/>
      <c r="JWJ76" s="629"/>
      <c r="JWK76" s="629"/>
      <c r="JWL76" s="629"/>
      <c r="JWM76" s="629"/>
      <c r="JWN76" s="629"/>
      <c r="JWO76" s="629"/>
      <c r="JWP76" s="629"/>
      <c r="JWQ76" s="629"/>
      <c r="JWR76" s="629"/>
      <c r="JWS76" s="629"/>
      <c r="JWT76" s="629"/>
      <c r="JWU76" s="629"/>
      <c r="JWV76" s="629"/>
      <c r="JWW76" s="629"/>
      <c r="JWX76" s="629"/>
      <c r="JWY76" s="629"/>
      <c r="JWZ76" s="629"/>
      <c r="JXA76" s="629"/>
      <c r="JXB76" s="629"/>
      <c r="JXC76" s="629"/>
      <c r="JXD76" s="629"/>
      <c r="JXE76" s="629"/>
      <c r="JXF76" s="629"/>
      <c r="JXG76" s="629"/>
      <c r="JXH76" s="629"/>
      <c r="JXI76" s="629"/>
      <c r="JXJ76" s="629"/>
      <c r="JXK76" s="629"/>
      <c r="JXL76" s="629"/>
      <c r="JXM76" s="629"/>
      <c r="JXN76" s="629"/>
      <c r="JXO76" s="629"/>
      <c r="JXP76" s="629"/>
      <c r="JXQ76" s="629"/>
      <c r="JXR76" s="629"/>
      <c r="JXS76" s="629"/>
      <c r="JXT76" s="629"/>
      <c r="JXU76" s="629"/>
      <c r="JXV76" s="629"/>
      <c r="JXW76" s="629"/>
      <c r="JXX76" s="629"/>
      <c r="JXY76" s="629"/>
      <c r="JXZ76" s="629"/>
      <c r="JYA76" s="629"/>
      <c r="JYB76" s="629"/>
      <c r="JYC76" s="629"/>
      <c r="JYD76" s="629"/>
      <c r="JYE76" s="629"/>
      <c r="JYF76" s="629"/>
      <c r="JYG76" s="629"/>
      <c r="JYH76" s="629"/>
      <c r="JYI76" s="629"/>
      <c r="JYJ76" s="629"/>
      <c r="JYK76" s="629"/>
      <c r="JYL76" s="629"/>
      <c r="JYM76" s="629"/>
      <c r="JYN76" s="629"/>
      <c r="JYO76" s="629"/>
      <c r="JYP76" s="629"/>
      <c r="JYQ76" s="629"/>
      <c r="JYR76" s="629"/>
      <c r="JYS76" s="629"/>
      <c r="JYT76" s="629"/>
      <c r="JYU76" s="629"/>
      <c r="JYV76" s="629"/>
      <c r="JYW76" s="629"/>
      <c r="JYX76" s="629"/>
      <c r="JYY76" s="629"/>
      <c r="JYZ76" s="629"/>
      <c r="JZA76" s="629"/>
      <c r="JZB76" s="629"/>
      <c r="JZC76" s="629"/>
      <c r="JZD76" s="629"/>
      <c r="JZE76" s="629"/>
      <c r="JZF76" s="629"/>
      <c r="JZG76" s="629"/>
      <c r="JZH76" s="629"/>
      <c r="JZI76" s="629"/>
      <c r="JZJ76" s="629"/>
      <c r="JZK76" s="629"/>
      <c r="JZL76" s="629"/>
      <c r="JZM76" s="629"/>
      <c r="JZN76" s="629"/>
      <c r="JZO76" s="629"/>
      <c r="JZP76" s="629"/>
      <c r="JZQ76" s="629"/>
      <c r="JZR76" s="629"/>
      <c r="JZS76" s="629"/>
      <c r="JZT76" s="629"/>
      <c r="JZU76" s="629"/>
      <c r="JZV76" s="629"/>
      <c r="JZW76" s="629"/>
      <c r="JZX76" s="629"/>
      <c r="JZY76" s="629"/>
      <c r="JZZ76" s="629"/>
      <c r="KAA76" s="629"/>
      <c r="KAB76" s="629"/>
      <c r="KAC76" s="629"/>
      <c r="KAD76" s="629"/>
      <c r="KAE76" s="629"/>
      <c r="KAF76" s="629"/>
      <c r="KAG76" s="629"/>
      <c r="KAH76" s="629"/>
      <c r="KAI76" s="629"/>
      <c r="KAJ76" s="629"/>
      <c r="KAK76" s="629"/>
      <c r="KAL76" s="629"/>
      <c r="KAM76" s="629"/>
      <c r="KAN76" s="629"/>
      <c r="KAO76" s="629"/>
      <c r="KAP76" s="629"/>
      <c r="KAQ76" s="629"/>
      <c r="KAR76" s="629"/>
      <c r="KAS76" s="629"/>
      <c r="KAT76" s="629"/>
      <c r="KAU76" s="629"/>
      <c r="KAV76" s="629"/>
      <c r="KAW76" s="629"/>
      <c r="KAX76" s="629"/>
      <c r="KAY76" s="629"/>
      <c r="KAZ76" s="629"/>
      <c r="KBA76" s="629"/>
      <c r="KBB76" s="629"/>
      <c r="KBC76" s="629"/>
      <c r="KBD76" s="629"/>
      <c r="KBE76" s="629"/>
      <c r="KBF76" s="629"/>
      <c r="KBG76" s="629"/>
      <c r="KBH76" s="629"/>
      <c r="KBI76" s="629"/>
      <c r="KBJ76" s="629"/>
      <c r="KBK76" s="629"/>
      <c r="KBL76" s="629"/>
      <c r="KBM76" s="629"/>
      <c r="KBN76" s="629"/>
      <c r="KBO76" s="629"/>
      <c r="KBP76" s="629"/>
      <c r="KBQ76" s="629"/>
      <c r="KBR76" s="629"/>
      <c r="KBS76" s="629"/>
      <c r="KBT76" s="629"/>
      <c r="KBU76" s="629"/>
      <c r="KBV76" s="629"/>
      <c r="KBW76" s="629"/>
      <c r="KBX76" s="629"/>
      <c r="KBY76" s="629"/>
      <c r="KBZ76" s="629"/>
      <c r="KCA76" s="629"/>
      <c r="KCB76" s="629"/>
      <c r="KCC76" s="629"/>
      <c r="KCD76" s="629"/>
      <c r="KCE76" s="629"/>
      <c r="KCF76" s="629"/>
      <c r="KCG76" s="629"/>
      <c r="KCH76" s="629"/>
      <c r="KCI76" s="629"/>
      <c r="KCJ76" s="629"/>
      <c r="KCK76" s="629"/>
      <c r="KCL76" s="629"/>
      <c r="KCM76" s="629"/>
      <c r="KCN76" s="629"/>
      <c r="KCO76" s="629"/>
      <c r="KCP76" s="629"/>
      <c r="KCQ76" s="629"/>
      <c r="KCR76" s="629"/>
      <c r="KCS76" s="629"/>
      <c r="KCT76" s="629"/>
      <c r="KCU76" s="629"/>
      <c r="KCV76" s="629"/>
      <c r="KCW76" s="629"/>
      <c r="KCX76" s="629"/>
      <c r="KCY76" s="629"/>
      <c r="KCZ76" s="629"/>
      <c r="KDA76" s="629"/>
      <c r="KDB76" s="629"/>
      <c r="KDC76" s="629"/>
      <c r="KDD76" s="629"/>
      <c r="KDE76" s="629"/>
      <c r="KDF76" s="629"/>
      <c r="KDG76" s="629"/>
      <c r="KDH76" s="629"/>
      <c r="KDI76" s="629"/>
      <c r="KDJ76" s="629"/>
      <c r="KDK76" s="629"/>
      <c r="KDL76" s="629"/>
      <c r="KDM76" s="629"/>
      <c r="KDN76" s="629"/>
      <c r="KDO76" s="629"/>
      <c r="KDP76" s="629"/>
      <c r="KDQ76" s="629"/>
      <c r="KDR76" s="629"/>
      <c r="KDS76" s="629"/>
      <c r="KDT76" s="629"/>
      <c r="KDU76" s="629"/>
      <c r="KDV76" s="629"/>
      <c r="KDW76" s="629"/>
      <c r="KDX76" s="629"/>
      <c r="KDY76" s="629"/>
      <c r="KDZ76" s="629"/>
      <c r="KEA76" s="629"/>
      <c r="KEB76" s="629"/>
      <c r="KEC76" s="629"/>
      <c r="KED76" s="629"/>
      <c r="KEE76" s="629"/>
      <c r="KEF76" s="629"/>
      <c r="KEG76" s="629"/>
      <c r="KEH76" s="629"/>
      <c r="KEI76" s="629"/>
      <c r="KEJ76" s="629"/>
      <c r="KEK76" s="629"/>
      <c r="KEL76" s="629"/>
      <c r="KEM76" s="629"/>
      <c r="KEN76" s="629"/>
      <c r="KEO76" s="629"/>
      <c r="KEP76" s="629"/>
      <c r="KEQ76" s="629"/>
      <c r="KER76" s="629"/>
      <c r="KES76" s="629"/>
      <c r="KET76" s="629"/>
      <c r="KEU76" s="629"/>
      <c r="KEV76" s="629"/>
      <c r="KEW76" s="629"/>
      <c r="KEX76" s="629"/>
      <c r="KEY76" s="629"/>
      <c r="KEZ76" s="629"/>
      <c r="KFA76" s="629"/>
      <c r="KFB76" s="629"/>
      <c r="KFC76" s="629"/>
      <c r="KFD76" s="629"/>
      <c r="KFE76" s="629"/>
      <c r="KFF76" s="629"/>
      <c r="KFG76" s="629"/>
      <c r="KFH76" s="629"/>
      <c r="KFI76" s="629"/>
      <c r="KFJ76" s="629"/>
      <c r="KFK76" s="629"/>
      <c r="KFL76" s="629"/>
      <c r="KFM76" s="629"/>
      <c r="KFN76" s="629"/>
      <c r="KFO76" s="629"/>
      <c r="KFP76" s="629"/>
      <c r="KFQ76" s="629"/>
      <c r="KFR76" s="629"/>
      <c r="KFS76" s="629"/>
      <c r="KFT76" s="629"/>
      <c r="KFU76" s="629"/>
      <c r="KFV76" s="629"/>
      <c r="KFW76" s="629"/>
      <c r="KFX76" s="629"/>
      <c r="KFY76" s="629"/>
      <c r="KFZ76" s="629"/>
      <c r="KGA76" s="629"/>
      <c r="KGB76" s="629"/>
      <c r="KGC76" s="629"/>
      <c r="KGD76" s="629"/>
      <c r="KGE76" s="629"/>
      <c r="KGF76" s="629"/>
      <c r="KGG76" s="629"/>
      <c r="KGH76" s="629"/>
      <c r="KGI76" s="629"/>
      <c r="KGJ76" s="629"/>
      <c r="KGK76" s="629"/>
      <c r="KGL76" s="629"/>
      <c r="KGM76" s="629"/>
      <c r="KGN76" s="629"/>
      <c r="KGO76" s="629"/>
      <c r="KGP76" s="629"/>
      <c r="KGQ76" s="629"/>
      <c r="KGR76" s="629"/>
      <c r="KGS76" s="629"/>
      <c r="KGT76" s="629"/>
      <c r="KGU76" s="629"/>
      <c r="KGV76" s="629"/>
      <c r="KGW76" s="629"/>
      <c r="KGX76" s="629"/>
      <c r="KGY76" s="629"/>
      <c r="KGZ76" s="629"/>
      <c r="KHA76" s="629"/>
      <c r="KHB76" s="629"/>
      <c r="KHC76" s="629"/>
      <c r="KHD76" s="629"/>
      <c r="KHE76" s="629"/>
      <c r="KHF76" s="629"/>
      <c r="KHG76" s="629"/>
      <c r="KHH76" s="629"/>
      <c r="KHI76" s="629"/>
      <c r="KHJ76" s="629"/>
      <c r="KHK76" s="629"/>
      <c r="KHL76" s="629"/>
      <c r="KHM76" s="629"/>
      <c r="KHN76" s="629"/>
      <c r="KHO76" s="629"/>
      <c r="KHP76" s="629"/>
      <c r="KHQ76" s="629"/>
      <c r="KHR76" s="629"/>
      <c r="KHS76" s="629"/>
      <c r="KHT76" s="629"/>
      <c r="KHU76" s="629"/>
      <c r="KHV76" s="629"/>
      <c r="KHW76" s="629"/>
      <c r="KHX76" s="629"/>
      <c r="KHY76" s="629"/>
      <c r="KHZ76" s="629"/>
      <c r="KIA76" s="629"/>
      <c r="KIB76" s="629"/>
      <c r="KIC76" s="629"/>
      <c r="KID76" s="629"/>
      <c r="KIE76" s="629"/>
      <c r="KIF76" s="629"/>
      <c r="KIG76" s="629"/>
      <c r="KIH76" s="629"/>
      <c r="KII76" s="629"/>
      <c r="KIJ76" s="629"/>
      <c r="KIK76" s="629"/>
      <c r="KIL76" s="629"/>
      <c r="KIM76" s="629"/>
      <c r="KIN76" s="629"/>
      <c r="KIO76" s="629"/>
      <c r="KIP76" s="629"/>
      <c r="KIQ76" s="629"/>
      <c r="KIR76" s="629"/>
      <c r="KIS76" s="629"/>
      <c r="KIT76" s="629"/>
      <c r="KIU76" s="629"/>
      <c r="KIV76" s="629"/>
      <c r="KIW76" s="629"/>
      <c r="KIX76" s="629"/>
      <c r="KIY76" s="629"/>
      <c r="KIZ76" s="629"/>
      <c r="KJA76" s="629"/>
      <c r="KJB76" s="629"/>
      <c r="KJC76" s="629"/>
      <c r="KJD76" s="629"/>
      <c r="KJE76" s="629"/>
      <c r="KJF76" s="629"/>
      <c r="KJG76" s="629"/>
      <c r="KJH76" s="629"/>
      <c r="KJI76" s="629"/>
      <c r="KJJ76" s="629"/>
      <c r="KJK76" s="629"/>
      <c r="KJL76" s="629"/>
      <c r="KJM76" s="629"/>
      <c r="KJN76" s="629"/>
      <c r="KJO76" s="629"/>
      <c r="KJP76" s="629"/>
      <c r="KJQ76" s="629"/>
      <c r="KJR76" s="629"/>
      <c r="KJS76" s="629"/>
      <c r="KJT76" s="629"/>
      <c r="KJU76" s="629"/>
      <c r="KJV76" s="629"/>
      <c r="KJW76" s="629"/>
      <c r="KJX76" s="629"/>
      <c r="KJY76" s="629"/>
      <c r="KJZ76" s="629"/>
      <c r="KKA76" s="629"/>
      <c r="KKB76" s="629"/>
      <c r="KKC76" s="629"/>
      <c r="KKD76" s="629"/>
      <c r="KKE76" s="629"/>
      <c r="KKF76" s="629"/>
      <c r="KKG76" s="629"/>
      <c r="KKH76" s="629"/>
      <c r="KKI76" s="629"/>
      <c r="KKJ76" s="629"/>
      <c r="KKK76" s="629"/>
      <c r="KKL76" s="629"/>
      <c r="KKM76" s="629"/>
      <c r="KKN76" s="629"/>
      <c r="KKO76" s="629"/>
      <c r="KKP76" s="629"/>
      <c r="KKQ76" s="629"/>
      <c r="KKR76" s="629"/>
      <c r="KKS76" s="629"/>
      <c r="KKT76" s="629"/>
      <c r="KKU76" s="629"/>
      <c r="KKV76" s="629"/>
      <c r="KKW76" s="629"/>
      <c r="KKX76" s="629"/>
      <c r="KKY76" s="629"/>
      <c r="KKZ76" s="629"/>
      <c r="KLA76" s="629"/>
      <c r="KLB76" s="629"/>
      <c r="KLC76" s="629"/>
      <c r="KLD76" s="629"/>
      <c r="KLE76" s="629"/>
      <c r="KLF76" s="629"/>
      <c r="KLG76" s="629"/>
      <c r="KLH76" s="629"/>
      <c r="KLI76" s="629"/>
      <c r="KLJ76" s="629"/>
      <c r="KLK76" s="629"/>
      <c r="KLL76" s="629"/>
      <c r="KLM76" s="629"/>
      <c r="KLN76" s="629"/>
      <c r="KLO76" s="629"/>
      <c r="KLP76" s="629"/>
      <c r="KLQ76" s="629"/>
      <c r="KLR76" s="629"/>
      <c r="KLS76" s="629"/>
      <c r="KLT76" s="629"/>
      <c r="KLU76" s="629"/>
      <c r="KLV76" s="629"/>
      <c r="KLW76" s="629"/>
      <c r="KLX76" s="629"/>
      <c r="KLY76" s="629"/>
      <c r="KLZ76" s="629"/>
      <c r="KMA76" s="629"/>
      <c r="KMB76" s="629"/>
      <c r="KMC76" s="629"/>
      <c r="KMD76" s="629"/>
      <c r="KME76" s="629"/>
      <c r="KMF76" s="629"/>
      <c r="KMG76" s="629"/>
      <c r="KMH76" s="629"/>
      <c r="KMI76" s="629"/>
      <c r="KMJ76" s="629"/>
      <c r="KMK76" s="629"/>
      <c r="KML76" s="629"/>
      <c r="KMM76" s="629"/>
      <c r="KMN76" s="629"/>
      <c r="KMO76" s="629"/>
      <c r="KMP76" s="629"/>
      <c r="KMQ76" s="629"/>
      <c r="KMR76" s="629"/>
      <c r="KMS76" s="629"/>
      <c r="KMT76" s="629"/>
      <c r="KMU76" s="629"/>
      <c r="KMV76" s="629"/>
      <c r="KMW76" s="629"/>
      <c r="KMX76" s="629"/>
      <c r="KMY76" s="629"/>
      <c r="KMZ76" s="629"/>
      <c r="KNA76" s="629"/>
      <c r="KNB76" s="629"/>
      <c r="KNC76" s="629"/>
      <c r="KND76" s="629"/>
      <c r="KNE76" s="629"/>
      <c r="KNF76" s="629"/>
      <c r="KNG76" s="629"/>
      <c r="KNH76" s="629"/>
      <c r="KNI76" s="629"/>
      <c r="KNJ76" s="629"/>
      <c r="KNK76" s="629"/>
      <c r="KNL76" s="629"/>
      <c r="KNM76" s="629"/>
      <c r="KNN76" s="629"/>
      <c r="KNO76" s="629"/>
      <c r="KNP76" s="629"/>
      <c r="KNQ76" s="629"/>
      <c r="KNR76" s="629"/>
      <c r="KNS76" s="629"/>
      <c r="KNT76" s="629"/>
      <c r="KNU76" s="629"/>
      <c r="KNV76" s="629"/>
      <c r="KNW76" s="629"/>
      <c r="KNX76" s="629"/>
      <c r="KNY76" s="629"/>
      <c r="KNZ76" s="629"/>
      <c r="KOA76" s="629"/>
      <c r="KOB76" s="629"/>
      <c r="KOC76" s="629"/>
      <c r="KOD76" s="629"/>
      <c r="KOE76" s="629"/>
      <c r="KOF76" s="629"/>
      <c r="KOG76" s="629"/>
      <c r="KOH76" s="629"/>
      <c r="KOI76" s="629"/>
      <c r="KOJ76" s="629"/>
      <c r="KOK76" s="629"/>
      <c r="KOL76" s="629"/>
      <c r="KOM76" s="629"/>
      <c r="KON76" s="629"/>
      <c r="KOO76" s="629"/>
      <c r="KOP76" s="629"/>
      <c r="KOQ76" s="629"/>
      <c r="KOR76" s="629"/>
      <c r="KOS76" s="629"/>
      <c r="KOT76" s="629"/>
      <c r="KOU76" s="629"/>
      <c r="KOV76" s="629"/>
      <c r="KOW76" s="629"/>
      <c r="KOX76" s="629"/>
      <c r="KOY76" s="629"/>
      <c r="KOZ76" s="629"/>
      <c r="KPA76" s="629"/>
      <c r="KPB76" s="629"/>
      <c r="KPC76" s="629"/>
      <c r="KPD76" s="629"/>
      <c r="KPE76" s="629"/>
      <c r="KPF76" s="629"/>
      <c r="KPG76" s="629"/>
      <c r="KPH76" s="629"/>
      <c r="KPI76" s="629"/>
      <c r="KPJ76" s="629"/>
      <c r="KPK76" s="629"/>
      <c r="KPL76" s="629"/>
      <c r="KPM76" s="629"/>
      <c r="KPN76" s="629"/>
      <c r="KPO76" s="629"/>
      <c r="KPP76" s="629"/>
      <c r="KPQ76" s="629"/>
      <c r="KPR76" s="629"/>
      <c r="KPS76" s="629"/>
      <c r="KPT76" s="629"/>
      <c r="KPU76" s="629"/>
      <c r="KPV76" s="629"/>
      <c r="KPW76" s="629"/>
      <c r="KPX76" s="629"/>
      <c r="KPY76" s="629"/>
      <c r="KPZ76" s="629"/>
      <c r="KQA76" s="629"/>
      <c r="KQB76" s="629"/>
      <c r="KQC76" s="629"/>
      <c r="KQD76" s="629"/>
      <c r="KQE76" s="629"/>
      <c r="KQF76" s="629"/>
      <c r="KQG76" s="629"/>
      <c r="KQH76" s="629"/>
      <c r="KQI76" s="629"/>
      <c r="KQJ76" s="629"/>
      <c r="KQK76" s="629"/>
      <c r="KQL76" s="629"/>
      <c r="KQM76" s="629"/>
      <c r="KQN76" s="629"/>
      <c r="KQO76" s="629"/>
      <c r="KQP76" s="629"/>
      <c r="KQQ76" s="629"/>
      <c r="KQR76" s="629"/>
      <c r="KQS76" s="629"/>
      <c r="KQT76" s="629"/>
      <c r="KQU76" s="629"/>
      <c r="KQV76" s="629"/>
      <c r="KQW76" s="629"/>
      <c r="KQX76" s="629"/>
      <c r="KQY76" s="629"/>
      <c r="KQZ76" s="629"/>
      <c r="KRA76" s="629"/>
      <c r="KRB76" s="629"/>
      <c r="KRC76" s="629"/>
      <c r="KRD76" s="629"/>
      <c r="KRE76" s="629"/>
      <c r="KRF76" s="629"/>
      <c r="KRG76" s="629"/>
      <c r="KRH76" s="629"/>
      <c r="KRI76" s="629"/>
      <c r="KRJ76" s="629"/>
      <c r="KRK76" s="629"/>
      <c r="KRL76" s="629"/>
      <c r="KRM76" s="629"/>
      <c r="KRN76" s="629"/>
      <c r="KRO76" s="629"/>
      <c r="KRP76" s="629"/>
      <c r="KRQ76" s="629"/>
      <c r="KRR76" s="629"/>
      <c r="KRS76" s="629"/>
      <c r="KRT76" s="629"/>
      <c r="KRU76" s="629"/>
      <c r="KRV76" s="629"/>
      <c r="KRW76" s="629"/>
      <c r="KRX76" s="629"/>
      <c r="KRY76" s="629"/>
      <c r="KRZ76" s="629"/>
      <c r="KSA76" s="629"/>
      <c r="KSB76" s="629"/>
      <c r="KSC76" s="629"/>
      <c r="KSD76" s="629"/>
      <c r="KSE76" s="629"/>
      <c r="KSF76" s="629"/>
      <c r="KSG76" s="629"/>
      <c r="KSH76" s="629"/>
      <c r="KSI76" s="629"/>
      <c r="KSJ76" s="629"/>
      <c r="KSK76" s="629"/>
      <c r="KSL76" s="629"/>
      <c r="KSM76" s="629"/>
      <c r="KSN76" s="629"/>
      <c r="KSO76" s="629"/>
      <c r="KSP76" s="629"/>
      <c r="KSQ76" s="629"/>
      <c r="KSR76" s="629"/>
      <c r="KSS76" s="629"/>
      <c r="KST76" s="629"/>
      <c r="KSU76" s="629"/>
      <c r="KSV76" s="629"/>
      <c r="KSW76" s="629"/>
      <c r="KSX76" s="629"/>
      <c r="KSY76" s="629"/>
      <c r="KSZ76" s="629"/>
      <c r="KTA76" s="629"/>
      <c r="KTB76" s="629"/>
      <c r="KTC76" s="629"/>
      <c r="KTD76" s="629"/>
      <c r="KTE76" s="629"/>
      <c r="KTF76" s="629"/>
      <c r="KTG76" s="629"/>
      <c r="KTH76" s="629"/>
      <c r="KTI76" s="629"/>
      <c r="KTJ76" s="629"/>
      <c r="KTK76" s="629"/>
      <c r="KTL76" s="629"/>
      <c r="KTM76" s="629"/>
      <c r="KTN76" s="629"/>
      <c r="KTO76" s="629"/>
      <c r="KTP76" s="629"/>
      <c r="KTQ76" s="629"/>
      <c r="KTR76" s="629"/>
      <c r="KTS76" s="629"/>
      <c r="KTT76" s="629"/>
      <c r="KTU76" s="629"/>
      <c r="KTV76" s="629"/>
      <c r="KTW76" s="629"/>
      <c r="KTX76" s="629"/>
      <c r="KTY76" s="629"/>
      <c r="KTZ76" s="629"/>
      <c r="KUA76" s="629"/>
      <c r="KUB76" s="629"/>
      <c r="KUC76" s="629"/>
      <c r="KUD76" s="629"/>
      <c r="KUE76" s="629"/>
      <c r="KUF76" s="629"/>
      <c r="KUG76" s="629"/>
      <c r="KUH76" s="629"/>
      <c r="KUI76" s="629"/>
      <c r="KUJ76" s="629"/>
      <c r="KUK76" s="629"/>
      <c r="KUL76" s="629"/>
      <c r="KUM76" s="629"/>
      <c r="KUN76" s="629"/>
      <c r="KUO76" s="629"/>
      <c r="KUP76" s="629"/>
      <c r="KUQ76" s="629"/>
      <c r="KUR76" s="629"/>
      <c r="KUS76" s="629"/>
      <c r="KUT76" s="629"/>
      <c r="KUU76" s="629"/>
      <c r="KUV76" s="629"/>
      <c r="KUW76" s="629"/>
      <c r="KUX76" s="629"/>
      <c r="KUY76" s="629"/>
      <c r="KUZ76" s="629"/>
      <c r="KVA76" s="629"/>
      <c r="KVB76" s="629"/>
      <c r="KVC76" s="629"/>
      <c r="KVD76" s="629"/>
      <c r="KVE76" s="629"/>
      <c r="KVF76" s="629"/>
      <c r="KVG76" s="629"/>
      <c r="KVH76" s="629"/>
      <c r="KVI76" s="629"/>
      <c r="KVJ76" s="629"/>
      <c r="KVK76" s="629"/>
      <c r="KVL76" s="629"/>
      <c r="KVM76" s="629"/>
      <c r="KVN76" s="629"/>
      <c r="KVO76" s="629"/>
      <c r="KVP76" s="629"/>
      <c r="KVQ76" s="629"/>
      <c r="KVR76" s="629"/>
      <c r="KVS76" s="629"/>
      <c r="KVT76" s="629"/>
      <c r="KVU76" s="629"/>
      <c r="KVV76" s="629"/>
      <c r="KVW76" s="629"/>
      <c r="KVX76" s="629"/>
      <c r="KVY76" s="629"/>
      <c r="KVZ76" s="629"/>
      <c r="KWA76" s="629"/>
      <c r="KWB76" s="629"/>
      <c r="KWC76" s="629"/>
      <c r="KWD76" s="629"/>
      <c r="KWE76" s="629"/>
      <c r="KWF76" s="629"/>
      <c r="KWG76" s="629"/>
      <c r="KWH76" s="629"/>
      <c r="KWI76" s="629"/>
      <c r="KWJ76" s="629"/>
      <c r="KWK76" s="629"/>
      <c r="KWL76" s="629"/>
      <c r="KWM76" s="629"/>
      <c r="KWN76" s="629"/>
      <c r="KWO76" s="629"/>
      <c r="KWP76" s="629"/>
      <c r="KWQ76" s="629"/>
      <c r="KWR76" s="629"/>
      <c r="KWS76" s="629"/>
      <c r="KWT76" s="629"/>
      <c r="KWU76" s="629"/>
      <c r="KWV76" s="629"/>
      <c r="KWW76" s="629"/>
      <c r="KWX76" s="629"/>
      <c r="KWY76" s="629"/>
      <c r="KWZ76" s="629"/>
      <c r="KXA76" s="629"/>
      <c r="KXB76" s="629"/>
      <c r="KXC76" s="629"/>
      <c r="KXD76" s="629"/>
      <c r="KXE76" s="629"/>
      <c r="KXF76" s="629"/>
      <c r="KXG76" s="629"/>
      <c r="KXH76" s="629"/>
      <c r="KXI76" s="629"/>
      <c r="KXJ76" s="629"/>
      <c r="KXK76" s="629"/>
      <c r="KXL76" s="629"/>
      <c r="KXM76" s="629"/>
      <c r="KXN76" s="629"/>
      <c r="KXO76" s="629"/>
      <c r="KXP76" s="629"/>
      <c r="KXQ76" s="629"/>
      <c r="KXR76" s="629"/>
      <c r="KXS76" s="629"/>
      <c r="KXT76" s="629"/>
      <c r="KXU76" s="629"/>
      <c r="KXV76" s="629"/>
      <c r="KXW76" s="629"/>
      <c r="KXX76" s="629"/>
      <c r="KXY76" s="629"/>
      <c r="KXZ76" s="629"/>
      <c r="KYA76" s="629"/>
      <c r="KYB76" s="629"/>
      <c r="KYC76" s="629"/>
      <c r="KYD76" s="629"/>
      <c r="KYE76" s="629"/>
      <c r="KYF76" s="629"/>
      <c r="KYG76" s="629"/>
      <c r="KYH76" s="629"/>
      <c r="KYI76" s="629"/>
      <c r="KYJ76" s="629"/>
      <c r="KYK76" s="629"/>
      <c r="KYL76" s="629"/>
      <c r="KYM76" s="629"/>
      <c r="KYN76" s="629"/>
      <c r="KYO76" s="629"/>
      <c r="KYP76" s="629"/>
      <c r="KYQ76" s="629"/>
      <c r="KYR76" s="629"/>
      <c r="KYS76" s="629"/>
      <c r="KYT76" s="629"/>
      <c r="KYU76" s="629"/>
      <c r="KYV76" s="629"/>
      <c r="KYW76" s="629"/>
      <c r="KYX76" s="629"/>
      <c r="KYY76" s="629"/>
      <c r="KYZ76" s="629"/>
      <c r="KZA76" s="629"/>
      <c r="KZB76" s="629"/>
      <c r="KZC76" s="629"/>
      <c r="KZD76" s="629"/>
      <c r="KZE76" s="629"/>
      <c r="KZF76" s="629"/>
      <c r="KZG76" s="629"/>
      <c r="KZH76" s="629"/>
      <c r="KZI76" s="629"/>
      <c r="KZJ76" s="629"/>
      <c r="KZK76" s="629"/>
      <c r="KZL76" s="629"/>
      <c r="KZM76" s="629"/>
      <c r="KZN76" s="629"/>
      <c r="KZO76" s="629"/>
      <c r="KZP76" s="629"/>
      <c r="KZQ76" s="629"/>
      <c r="KZR76" s="629"/>
      <c r="KZS76" s="629"/>
      <c r="KZT76" s="629"/>
      <c r="KZU76" s="629"/>
      <c r="KZV76" s="629"/>
      <c r="KZW76" s="629"/>
      <c r="KZX76" s="629"/>
      <c r="KZY76" s="629"/>
      <c r="KZZ76" s="629"/>
      <c r="LAA76" s="629"/>
      <c r="LAB76" s="629"/>
      <c r="LAC76" s="629"/>
      <c r="LAD76" s="629"/>
      <c r="LAE76" s="629"/>
      <c r="LAF76" s="629"/>
      <c r="LAG76" s="629"/>
      <c r="LAH76" s="629"/>
      <c r="LAI76" s="629"/>
      <c r="LAJ76" s="629"/>
      <c r="LAK76" s="629"/>
      <c r="LAL76" s="629"/>
      <c r="LAM76" s="629"/>
      <c r="LAN76" s="629"/>
      <c r="LAO76" s="629"/>
      <c r="LAP76" s="629"/>
      <c r="LAQ76" s="629"/>
      <c r="LAR76" s="629"/>
      <c r="LAS76" s="629"/>
      <c r="LAT76" s="629"/>
      <c r="LAU76" s="629"/>
      <c r="LAV76" s="629"/>
      <c r="LAW76" s="629"/>
      <c r="LAX76" s="629"/>
      <c r="LAY76" s="629"/>
      <c r="LAZ76" s="629"/>
      <c r="LBA76" s="629"/>
      <c r="LBB76" s="629"/>
      <c r="LBC76" s="629"/>
      <c r="LBD76" s="629"/>
      <c r="LBE76" s="629"/>
      <c r="LBF76" s="629"/>
      <c r="LBG76" s="629"/>
      <c r="LBH76" s="629"/>
      <c r="LBI76" s="629"/>
      <c r="LBJ76" s="629"/>
      <c r="LBK76" s="629"/>
      <c r="LBL76" s="629"/>
      <c r="LBM76" s="629"/>
      <c r="LBN76" s="629"/>
      <c r="LBO76" s="629"/>
      <c r="LBP76" s="629"/>
      <c r="LBQ76" s="629"/>
      <c r="LBR76" s="629"/>
      <c r="LBS76" s="629"/>
      <c r="LBT76" s="629"/>
      <c r="LBU76" s="629"/>
      <c r="LBV76" s="629"/>
      <c r="LBW76" s="629"/>
      <c r="LBX76" s="629"/>
      <c r="LBY76" s="629"/>
      <c r="LBZ76" s="629"/>
      <c r="LCA76" s="629"/>
      <c r="LCB76" s="629"/>
      <c r="LCC76" s="629"/>
      <c r="LCD76" s="629"/>
      <c r="LCE76" s="629"/>
      <c r="LCF76" s="629"/>
      <c r="LCG76" s="629"/>
      <c r="LCH76" s="629"/>
      <c r="LCI76" s="629"/>
      <c r="LCJ76" s="629"/>
      <c r="LCK76" s="629"/>
      <c r="LCL76" s="629"/>
      <c r="LCM76" s="629"/>
      <c r="LCN76" s="629"/>
      <c r="LCO76" s="629"/>
      <c r="LCP76" s="629"/>
      <c r="LCQ76" s="629"/>
      <c r="LCR76" s="629"/>
      <c r="LCS76" s="629"/>
      <c r="LCT76" s="629"/>
      <c r="LCU76" s="629"/>
      <c r="LCV76" s="629"/>
      <c r="LCW76" s="629"/>
      <c r="LCX76" s="629"/>
      <c r="LCY76" s="629"/>
      <c r="LCZ76" s="629"/>
      <c r="LDA76" s="629"/>
      <c r="LDB76" s="629"/>
      <c r="LDC76" s="629"/>
      <c r="LDD76" s="629"/>
      <c r="LDE76" s="629"/>
      <c r="LDF76" s="629"/>
      <c r="LDG76" s="629"/>
      <c r="LDH76" s="629"/>
      <c r="LDI76" s="629"/>
      <c r="LDJ76" s="629"/>
      <c r="LDK76" s="629"/>
      <c r="LDL76" s="629"/>
      <c r="LDM76" s="629"/>
      <c r="LDN76" s="629"/>
      <c r="LDO76" s="629"/>
      <c r="LDP76" s="629"/>
      <c r="LDQ76" s="629"/>
      <c r="LDR76" s="629"/>
      <c r="LDS76" s="629"/>
      <c r="LDT76" s="629"/>
      <c r="LDU76" s="629"/>
      <c r="LDV76" s="629"/>
      <c r="LDW76" s="629"/>
      <c r="LDX76" s="629"/>
      <c r="LDY76" s="629"/>
      <c r="LDZ76" s="629"/>
      <c r="LEA76" s="629"/>
      <c r="LEB76" s="629"/>
      <c r="LEC76" s="629"/>
      <c r="LED76" s="629"/>
      <c r="LEE76" s="629"/>
      <c r="LEF76" s="629"/>
      <c r="LEG76" s="629"/>
      <c r="LEH76" s="629"/>
      <c r="LEI76" s="629"/>
      <c r="LEJ76" s="629"/>
      <c r="LEK76" s="629"/>
      <c r="LEL76" s="629"/>
      <c r="LEM76" s="629"/>
      <c r="LEN76" s="629"/>
      <c r="LEO76" s="629"/>
      <c r="LEP76" s="629"/>
      <c r="LEQ76" s="629"/>
      <c r="LER76" s="629"/>
      <c r="LES76" s="629"/>
      <c r="LET76" s="629"/>
      <c r="LEU76" s="629"/>
      <c r="LEV76" s="629"/>
      <c r="LEW76" s="629"/>
      <c r="LEX76" s="629"/>
      <c r="LEY76" s="629"/>
      <c r="LEZ76" s="629"/>
      <c r="LFA76" s="629"/>
      <c r="LFB76" s="629"/>
      <c r="LFC76" s="629"/>
      <c r="LFD76" s="629"/>
      <c r="LFE76" s="629"/>
      <c r="LFF76" s="629"/>
      <c r="LFG76" s="629"/>
      <c r="LFH76" s="629"/>
      <c r="LFI76" s="629"/>
      <c r="LFJ76" s="629"/>
      <c r="LFK76" s="629"/>
      <c r="LFL76" s="629"/>
      <c r="LFM76" s="629"/>
      <c r="LFN76" s="629"/>
      <c r="LFO76" s="629"/>
      <c r="LFP76" s="629"/>
      <c r="LFQ76" s="629"/>
      <c r="LFR76" s="629"/>
      <c r="LFS76" s="629"/>
      <c r="LFT76" s="629"/>
      <c r="LFU76" s="629"/>
      <c r="LFV76" s="629"/>
      <c r="LFW76" s="629"/>
      <c r="LFX76" s="629"/>
      <c r="LFY76" s="629"/>
      <c r="LFZ76" s="629"/>
      <c r="LGA76" s="629"/>
      <c r="LGB76" s="629"/>
      <c r="LGC76" s="629"/>
      <c r="LGD76" s="629"/>
      <c r="LGE76" s="629"/>
      <c r="LGF76" s="629"/>
      <c r="LGG76" s="629"/>
      <c r="LGH76" s="629"/>
      <c r="LGI76" s="629"/>
      <c r="LGJ76" s="629"/>
      <c r="LGK76" s="629"/>
      <c r="LGL76" s="629"/>
      <c r="LGM76" s="629"/>
      <c r="LGN76" s="629"/>
      <c r="LGO76" s="629"/>
      <c r="LGP76" s="629"/>
      <c r="LGQ76" s="629"/>
      <c r="LGR76" s="629"/>
      <c r="LGS76" s="629"/>
      <c r="LGT76" s="629"/>
      <c r="LGU76" s="629"/>
      <c r="LGV76" s="629"/>
      <c r="LGW76" s="629"/>
      <c r="LGX76" s="629"/>
      <c r="LGY76" s="629"/>
      <c r="LGZ76" s="629"/>
      <c r="LHA76" s="629"/>
      <c r="LHB76" s="629"/>
      <c r="LHC76" s="629"/>
      <c r="LHD76" s="629"/>
      <c r="LHE76" s="629"/>
      <c r="LHF76" s="629"/>
      <c r="LHG76" s="629"/>
      <c r="LHH76" s="629"/>
      <c r="LHI76" s="629"/>
      <c r="LHJ76" s="629"/>
      <c r="LHK76" s="629"/>
      <c r="LHL76" s="629"/>
      <c r="LHM76" s="629"/>
      <c r="LHN76" s="629"/>
      <c r="LHO76" s="629"/>
      <c r="LHP76" s="629"/>
      <c r="LHQ76" s="629"/>
      <c r="LHR76" s="629"/>
      <c r="LHS76" s="629"/>
      <c r="LHT76" s="629"/>
      <c r="LHU76" s="629"/>
      <c r="LHV76" s="629"/>
      <c r="LHW76" s="629"/>
      <c r="LHX76" s="629"/>
      <c r="LHY76" s="629"/>
      <c r="LHZ76" s="629"/>
      <c r="LIA76" s="629"/>
      <c r="LIB76" s="629"/>
      <c r="LIC76" s="629"/>
      <c r="LID76" s="629"/>
      <c r="LIE76" s="629"/>
      <c r="LIF76" s="629"/>
      <c r="LIG76" s="629"/>
      <c r="LIH76" s="629"/>
      <c r="LII76" s="629"/>
      <c r="LIJ76" s="629"/>
      <c r="LIK76" s="629"/>
      <c r="LIL76" s="629"/>
      <c r="LIM76" s="629"/>
      <c r="LIN76" s="629"/>
      <c r="LIO76" s="629"/>
      <c r="LIP76" s="629"/>
      <c r="LIQ76" s="629"/>
      <c r="LIR76" s="629"/>
      <c r="LIS76" s="629"/>
      <c r="LIT76" s="629"/>
      <c r="LIU76" s="629"/>
      <c r="LIV76" s="629"/>
      <c r="LIW76" s="629"/>
      <c r="LIX76" s="629"/>
      <c r="LIY76" s="629"/>
      <c r="LIZ76" s="629"/>
      <c r="LJA76" s="629"/>
      <c r="LJB76" s="629"/>
      <c r="LJC76" s="629"/>
      <c r="LJD76" s="629"/>
      <c r="LJE76" s="629"/>
      <c r="LJF76" s="629"/>
      <c r="LJG76" s="629"/>
      <c r="LJH76" s="629"/>
      <c r="LJI76" s="629"/>
      <c r="LJJ76" s="629"/>
      <c r="LJK76" s="629"/>
      <c r="LJL76" s="629"/>
      <c r="LJM76" s="629"/>
      <c r="LJN76" s="629"/>
      <c r="LJO76" s="629"/>
      <c r="LJP76" s="629"/>
      <c r="LJQ76" s="629"/>
      <c r="LJR76" s="629"/>
      <c r="LJS76" s="629"/>
      <c r="LJT76" s="629"/>
      <c r="LJU76" s="629"/>
      <c r="LJV76" s="629"/>
      <c r="LJW76" s="629"/>
      <c r="LJX76" s="629"/>
      <c r="LJY76" s="629"/>
      <c r="LJZ76" s="629"/>
      <c r="LKA76" s="629"/>
      <c r="LKB76" s="629"/>
      <c r="LKC76" s="629"/>
      <c r="LKD76" s="629"/>
      <c r="LKE76" s="629"/>
      <c r="LKF76" s="629"/>
      <c r="LKG76" s="629"/>
      <c r="LKH76" s="629"/>
      <c r="LKI76" s="629"/>
      <c r="LKJ76" s="629"/>
      <c r="LKK76" s="629"/>
      <c r="LKL76" s="629"/>
      <c r="LKM76" s="629"/>
      <c r="LKN76" s="629"/>
      <c r="LKO76" s="629"/>
      <c r="LKP76" s="629"/>
      <c r="LKQ76" s="629"/>
      <c r="LKR76" s="629"/>
      <c r="LKS76" s="629"/>
      <c r="LKT76" s="629"/>
      <c r="LKU76" s="629"/>
      <c r="LKV76" s="629"/>
      <c r="LKW76" s="629"/>
      <c r="LKX76" s="629"/>
      <c r="LKY76" s="629"/>
      <c r="LKZ76" s="629"/>
      <c r="LLA76" s="629"/>
      <c r="LLB76" s="629"/>
      <c r="LLC76" s="629"/>
      <c r="LLD76" s="629"/>
      <c r="LLE76" s="629"/>
      <c r="LLF76" s="629"/>
      <c r="LLG76" s="629"/>
      <c r="LLH76" s="629"/>
      <c r="LLI76" s="629"/>
      <c r="LLJ76" s="629"/>
      <c r="LLK76" s="629"/>
      <c r="LLL76" s="629"/>
      <c r="LLM76" s="629"/>
      <c r="LLN76" s="629"/>
      <c r="LLO76" s="629"/>
      <c r="LLP76" s="629"/>
      <c r="LLQ76" s="629"/>
      <c r="LLR76" s="629"/>
      <c r="LLS76" s="629"/>
      <c r="LLT76" s="629"/>
      <c r="LLU76" s="629"/>
      <c r="LLV76" s="629"/>
      <c r="LLW76" s="629"/>
      <c r="LLX76" s="629"/>
      <c r="LLY76" s="629"/>
      <c r="LLZ76" s="629"/>
      <c r="LMA76" s="629"/>
      <c r="LMB76" s="629"/>
      <c r="LMC76" s="629"/>
      <c r="LMD76" s="629"/>
      <c r="LME76" s="629"/>
      <c r="LMF76" s="629"/>
      <c r="LMG76" s="629"/>
      <c r="LMH76" s="629"/>
      <c r="LMI76" s="629"/>
      <c r="LMJ76" s="629"/>
      <c r="LMK76" s="629"/>
      <c r="LML76" s="629"/>
      <c r="LMM76" s="629"/>
      <c r="LMN76" s="629"/>
      <c r="LMO76" s="629"/>
      <c r="LMP76" s="629"/>
      <c r="LMQ76" s="629"/>
      <c r="LMR76" s="629"/>
      <c r="LMS76" s="629"/>
      <c r="LMT76" s="629"/>
      <c r="LMU76" s="629"/>
      <c r="LMV76" s="629"/>
      <c r="LMW76" s="629"/>
      <c r="LMX76" s="629"/>
      <c r="LMY76" s="629"/>
      <c r="LMZ76" s="629"/>
      <c r="LNA76" s="629"/>
      <c r="LNB76" s="629"/>
      <c r="LNC76" s="629"/>
      <c r="LND76" s="629"/>
      <c r="LNE76" s="629"/>
      <c r="LNF76" s="629"/>
      <c r="LNG76" s="629"/>
      <c r="LNH76" s="629"/>
      <c r="LNI76" s="629"/>
      <c r="LNJ76" s="629"/>
      <c r="LNK76" s="629"/>
      <c r="LNL76" s="629"/>
      <c r="LNM76" s="629"/>
      <c r="LNN76" s="629"/>
      <c r="LNO76" s="629"/>
      <c r="LNP76" s="629"/>
      <c r="LNQ76" s="629"/>
      <c r="LNR76" s="629"/>
      <c r="LNS76" s="629"/>
      <c r="LNT76" s="629"/>
      <c r="LNU76" s="629"/>
      <c r="LNV76" s="629"/>
      <c r="LNW76" s="629"/>
      <c r="LNX76" s="629"/>
      <c r="LNY76" s="629"/>
      <c r="LNZ76" s="629"/>
      <c r="LOA76" s="629"/>
      <c r="LOB76" s="629"/>
      <c r="LOC76" s="629"/>
      <c r="LOD76" s="629"/>
      <c r="LOE76" s="629"/>
      <c r="LOF76" s="629"/>
      <c r="LOG76" s="629"/>
      <c r="LOH76" s="629"/>
      <c r="LOI76" s="629"/>
      <c r="LOJ76" s="629"/>
      <c r="LOK76" s="629"/>
      <c r="LOL76" s="629"/>
      <c r="LOM76" s="629"/>
      <c r="LON76" s="629"/>
      <c r="LOO76" s="629"/>
      <c r="LOP76" s="629"/>
      <c r="LOQ76" s="629"/>
      <c r="LOR76" s="629"/>
      <c r="LOS76" s="629"/>
      <c r="LOT76" s="629"/>
      <c r="LOU76" s="629"/>
      <c r="LOV76" s="629"/>
      <c r="LOW76" s="629"/>
      <c r="LOX76" s="629"/>
      <c r="LOY76" s="629"/>
      <c r="LOZ76" s="629"/>
      <c r="LPA76" s="629"/>
      <c r="LPB76" s="629"/>
      <c r="LPC76" s="629"/>
      <c r="LPD76" s="629"/>
      <c r="LPE76" s="629"/>
      <c r="LPF76" s="629"/>
      <c r="LPG76" s="629"/>
      <c r="LPH76" s="629"/>
      <c r="LPI76" s="629"/>
      <c r="LPJ76" s="629"/>
      <c r="LPK76" s="629"/>
      <c r="LPL76" s="629"/>
      <c r="LPM76" s="629"/>
      <c r="LPN76" s="629"/>
      <c r="LPO76" s="629"/>
      <c r="LPP76" s="629"/>
      <c r="LPQ76" s="629"/>
      <c r="LPR76" s="629"/>
      <c r="LPS76" s="629"/>
      <c r="LPT76" s="629"/>
      <c r="LPU76" s="629"/>
      <c r="LPV76" s="629"/>
      <c r="LPW76" s="629"/>
      <c r="LPX76" s="629"/>
      <c r="LPY76" s="629"/>
      <c r="LPZ76" s="629"/>
      <c r="LQA76" s="629"/>
      <c r="LQB76" s="629"/>
      <c r="LQC76" s="629"/>
      <c r="LQD76" s="629"/>
      <c r="LQE76" s="629"/>
      <c r="LQF76" s="629"/>
      <c r="LQG76" s="629"/>
      <c r="LQH76" s="629"/>
      <c r="LQI76" s="629"/>
      <c r="LQJ76" s="629"/>
      <c r="LQK76" s="629"/>
      <c r="LQL76" s="629"/>
      <c r="LQM76" s="629"/>
      <c r="LQN76" s="629"/>
      <c r="LQO76" s="629"/>
      <c r="LQP76" s="629"/>
      <c r="LQQ76" s="629"/>
      <c r="LQR76" s="629"/>
      <c r="LQS76" s="629"/>
      <c r="LQT76" s="629"/>
      <c r="LQU76" s="629"/>
      <c r="LQV76" s="629"/>
      <c r="LQW76" s="629"/>
      <c r="LQX76" s="629"/>
      <c r="LQY76" s="629"/>
      <c r="LQZ76" s="629"/>
      <c r="LRA76" s="629"/>
      <c r="LRB76" s="629"/>
      <c r="LRC76" s="629"/>
      <c r="LRD76" s="629"/>
      <c r="LRE76" s="629"/>
      <c r="LRF76" s="629"/>
      <c r="LRG76" s="629"/>
      <c r="LRH76" s="629"/>
      <c r="LRI76" s="629"/>
      <c r="LRJ76" s="629"/>
      <c r="LRK76" s="629"/>
      <c r="LRL76" s="629"/>
      <c r="LRM76" s="629"/>
      <c r="LRN76" s="629"/>
      <c r="LRO76" s="629"/>
      <c r="LRP76" s="629"/>
      <c r="LRQ76" s="629"/>
      <c r="LRR76" s="629"/>
      <c r="LRS76" s="629"/>
      <c r="LRT76" s="629"/>
      <c r="LRU76" s="629"/>
      <c r="LRV76" s="629"/>
      <c r="LRW76" s="629"/>
      <c r="LRX76" s="629"/>
      <c r="LRY76" s="629"/>
      <c r="LRZ76" s="629"/>
      <c r="LSA76" s="629"/>
      <c r="LSB76" s="629"/>
      <c r="LSC76" s="629"/>
      <c r="LSD76" s="629"/>
      <c r="LSE76" s="629"/>
      <c r="LSF76" s="629"/>
      <c r="LSG76" s="629"/>
      <c r="LSH76" s="629"/>
      <c r="LSI76" s="629"/>
      <c r="LSJ76" s="629"/>
      <c r="LSK76" s="629"/>
      <c r="LSL76" s="629"/>
      <c r="LSM76" s="629"/>
      <c r="LSN76" s="629"/>
      <c r="LSO76" s="629"/>
      <c r="LSP76" s="629"/>
      <c r="LSQ76" s="629"/>
      <c r="LSR76" s="629"/>
      <c r="LSS76" s="629"/>
      <c r="LST76" s="629"/>
      <c r="LSU76" s="629"/>
      <c r="LSV76" s="629"/>
      <c r="LSW76" s="629"/>
      <c r="LSX76" s="629"/>
      <c r="LSY76" s="629"/>
      <c r="LSZ76" s="629"/>
      <c r="LTA76" s="629"/>
      <c r="LTB76" s="629"/>
      <c r="LTC76" s="629"/>
      <c r="LTD76" s="629"/>
      <c r="LTE76" s="629"/>
      <c r="LTF76" s="629"/>
      <c r="LTG76" s="629"/>
      <c r="LTH76" s="629"/>
      <c r="LTI76" s="629"/>
      <c r="LTJ76" s="629"/>
      <c r="LTK76" s="629"/>
      <c r="LTL76" s="629"/>
      <c r="LTM76" s="629"/>
      <c r="LTN76" s="629"/>
      <c r="LTO76" s="629"/>
      <c r="LTP76" s="629"/>
      <c r="LTQ76" s="629"/>
      <c r="LTR76" s="629"/>
      <c r="LTS76" s="629"/>
      <c r="LTT76" s="629"/>
      <c r="LTU76" s="629"/>
      <c r="LTV76" s="629"/>
      <c r="LTW76" s="629"/>
      <c r="LTX76" s="629"/>
      <c r="LTY76" s="629"/>
      <c r="LTZ76" s="629"/>
      <c r="LUA76" s="629"/>
      <c r="LUB76" s="629"/>
      <c r="LUC76" s="629"/>
      <c r="LUD76" s="629"/>
      <c r="LUE76" s="629"/>
      <c r="LUF76" s="629"/>
      <c r="LUG76" s="629"/>
      <c r="LUH76" s="629"/>
      <c r="LUI76" s="629"/>
      <c r="LUJ76" s="629"/>
      <c r="LUK76" s="629"/>
      <c r="LUL76" s="629"/>
      <c r="LUM76" s="629"/>
      <c r="LUN76" s="629"/>
      <c r="LUO76" s="629"/>
      <c r="LUP76" s="629"/>
      <c r="LUQ76" s="629"/>
      <c r="LUR76" s="629"/>
      <c r="LUS76" s="629"/>
      <c r="LUT76" s="629"/>
      <c r="LUU76" s="629"/>
      <c r="LUV76" s="629"/>
      <c r="LUW76" s="629"/>
      <c r="LUX76" s="629"/>
      <c r="LUY76" s="629"/>
      <c r="LUZ76" s="629"/>
      <c r="LVA76" s="629"/>
      <c r="LVB76" s="629"/>
      <c r="LVC76" s="629"/>
      <c r="LVD76" s="629"/>
      <c r="LVE76" s="629"/>
      <c r="LVF76" s="629"/>
      <c r="LVG76" s="629"/>
      <c r="LVH76" s="629"/>
      <c r="LVI76" s="629"/>
      <c r="LVJ76" s="629"/>
      <c r="LVK76" s="629"/>
      <c r="LVL76" s="629"/>
      <c r="LVM76" s="629"/>
      <c r="LVN76" s="629"/>
      <c r="LVO76" s="629"/>
      <c r="LVP76" s="629"/>
      <c r="LVQ76" s="629"/>
      <c r="LVR76" s="629"/>
      <c r="LVS76" s="629"/>
      <c r="LVT76" s="629"/>
      <c r="LVU76" s="629"/>
      <c r="LVV76" s="629"/>
      <c r="LVW76" s="629"/>
      <c r="LVX76" s="629"/>
      <c r="LVY76" s="629"/>
      <c r="LVZ76" s="629"/>
      <c r="LWA76" s="629"/>
      <c r="LWB76" s="629"/>
      <c r="LWC76" s="629"/>
      <c r="LWD76" s="629"/>
      <c r="LWE76" s="629"/>
      <c r="LWF76" s="629"/>
      <c r="LWG76" s="629"/>
      <c r="LWH76" s="629"/>
      <c r="LWI76" s="629"/>
      <c r="LWJ76" s="629"/>
      <c r="LWK76" s="629"/>
      <c r="LWL76" s="629"/>
      <c r="LWM76" s="629"/>
      <c r="LWN76" s="629"/>
      <c r="LWO76" s="629"/>
      <c r="LWP76" s="629"/>
      <c r="LWQ76" s="629"/>
      <c r="LWR76" s="629"/>
      <c r="LWS76" s="629"/>
      <c r="LWT76" s="629"/>
      <c r="LWU76" s="629"/>
      <c r="LWV76" s="629"/>
      <c r="LWW76" s="629"/>
      <c r="LWX76" s="629"/>
      <c r="LWY76" s="629"/>
      <c r="LWZ76" s="629"/>
      <c r="LXA76" s="629"/>
      <c r="LXB76" s="629"/>
      <c r="LXC76" s="629"/>
      <c r="LXD76" s="629"/>
      <c r="LXE76" s="629"/>
      <c r="LXF76" s="629"/>
      <c r="LXG76" s="629"/>
      <c r="LXH76" s="629"/>
      <c r="LXI76" s="629"/>
      <c r="LXJ76" s="629"/>
      <c r="LXK76" s="629"/>
      <c r="LXL76" s="629"/>
      <c r="LXM76" s="629"/>
      <c r="LXN76" s="629"/>
      <c r="LXO76" s="629"/>
      <c r="LXP76" s="629"/>
      <c r="LXQ76" s="629"/>
      <c r="LXR76" s="629"/>
      <c r="LXS76" s="629"/>
      <c r="LXT76" s="629"/>
      <c r="LXU76" s="629"/>
      <c r="LXV76" s="629"/>
      <c r="LXW76" s="629"/>
      <c r="LXX76" s="629"/>
      <c r="LXY76" s="629"/>
      <c r="LXZ76" s="629"/>
      <c r="LYA76" s="629"/>
      <c r="LYB76" s="629"/>
      <c r="LYC76" s="629"/>
      <c r="LYD76" s="629"/>
      <c r="LYE76" s="629"/>
      <c r="LYF76" s="629"/>
      <c r="LYG76" s="629"/>
      <c r="LYH76" s="629"/>
      <c r="LYI76" s="629"/>
      <c r="LYJ76" s="629"/>
      <c r="LYK76" s="629"/>
      <c r="LYL76" s="629"/>
      <c r="LYM76" s="629"/>
      <c r="LYN76" s="629"/>
      <c r="LYO76" s="629"/>
      <c r="LYP76" s="629"/>
      <c r="LYQ76" s="629"/>
      <c r="LYR76" s="629"/>
      <c r="LYS76" s="629"/>
      <c r="LYT76" s="629"/>
      <c r="LYU76" s="629"/>
      <c r="LYV76" s="629"/>
      <c r="LYW76" s="629"/>
      <c r="LYX76" s="629"/>
      <c r="LYY76" s="629"/>
      <c r="LYZ76" s="629"/>
      <c r="LZA76" s="629"/>
      <c r="LZB76" s="629"/>
      <c r="LZC76" s="629"/>
      <c r="LZD76" s="629"/>
      <c r="LZE76" s="629"/>
      <c r="LZF76" s="629"/>
      <c r="LZG76" s="629"/>
      <c r="LZH76" s="629"/>
      <c r="LZI76" s="629"/>
      <c r="LZJ76" s="629"/>
      <c r="LZK76" s="629"/>
      <c r="LZL76" s="629"/>
      <c r="LZM76" s="629"/>
      <c r="LZN76" s="629"/>
      <c r="LZO76" s="629"/>
      <c r="LZP76" s="629"/>
      <c r="LZQ76" s="629"/>
      <c r="LZR76" s="629"/>
      <c r="LZS76" s="629"/>
      <c r="LZT76" s="629"/>
      <c r="LZU76" s="629"/>
      <c r="LZV76" s="629"/>
      <c r="LZW76" s="629"/>
      <c r="LZX76" s="629"/>
      <c r="LZY76" s="629"/>
      <c r="LZZ76" s="629"/>
      <c r="MAA76" s="629"/>
      <c r="MAB76" s="629"/>
      <c r="MAC76" s="629"/>
      <c r="MAD76" s="629"/>
      <c r="MAE76" s="629"/>
      <c r="MAF76" s="629"/>
      <c r="MAG76" s="629"/>
      <c r="MAH76" s="629"/>
      <c r="MAI76" s="629"/>
      <c r="MAJ76" s="629"/>
      <c r="MAK76" s="629"/>
      <c r="MAL76" s="629"/>
      <c r="MAM76" s="629"/>
      <c r="MAN76" s="629"/>
      <c r="MAO76" s="629"/>
      <c r="MAP76" s="629"/>
      <c r="MAQ76" s="629"/>
      <c r="MAR76" s="629"/>
      <c r="MAS76" s="629"/>
      <c r="MAT76" s="629"/>
      <c r="MAU76" s="629"/>
      <c r="MAV76" s="629"/>
      <c r="MAW76" s="629"/>
      <c r="MAX76" s="629"/>
      <c r="MAY76" s="629"/>
      <c r="MAZ76" s="629"/>
      <c r="MBA76" s="629"/>
      <c r="MBB76" s="629"/>
      <c r="MBC76" s="629"/>
      <c r="MBD76" s="629"/>
      <c r="MBE76" s="629"/>
      <c r="MBF76" s="629"/>
      <c r="MBG76" s="629"/>
      <c r="MBH76" s="629"/>
      <c r="MBI76" s="629"/>
      <c r="MBJ76" s="629"/>
      <c r="MBK76" s="629"/>
      <c r="MBL76" s="629"/>
      <c r="MBM76" s="629"/>
      <c r="MBN76" s="629"/>
      <c r="MBO76" s="629"/>
      <c r="MBP76" s="629"/>
      <c r="MBQ76" s="629"/>
      <c r="MBR76" s="629"/>
      <c r="MBS76" s="629"/>
      <c r="MBT76" s="629"/>
      <c r="MBU76" s="629"/>
      <c r="MBV76" s="629"/>
      <c r="MBW76" s="629"/>
      <c r="MBX76" s="629"/>
      <c r="MBY76" s="629"/>
      <c r="MBZ76" s="629"/>
      <c r="MCA76" s="629"/>
      <c r="MCB76" s="629"/>
      <c r="MCC76" s="629"/>
      <c r="MCD76" s="629"/>
      <c r="MCE76" s="629"/>
      <c r="MCF76" s="629"/>
      <c r="MCG76" s="629"/>
      <c r="MCH76" s="629"/>
      <c r="MCI76" s="629"/>
      <c r="MCJ76" s="629"/>
      <c r="MCK76" s="629"/>
      <c r="MCL76" s="629"/>
      <c r="MCM76" s="629"/>
      <c r="MCN76" s="629"/>
      <c r="MCO76" s="629"/>
      <c r="MCP76" s="629"/>
      <c r="MCQ76" s="629"/>
      <c r="MCR76" s="629"/>
      <c r="MCS76" s="629"/>
      <c r="MCT76" s="629"/>
      <c r="MCU76" s="629"/>
      <c r="MCV76" s="629"/>
      <c r="MCW76" s="629"/>
      <c r="MCX76" s="629"/>
      <c r="MCY76" s="629"/>
      <c r="MCZ76" s="629"/>
      <c r="MDA76" s="629"/>
      <c r="MDB76" s="629"/>
      <c r="MDC76" s="629"/>
      <c r="MDD76" s="629"/>
      <c r="MDE76" s="629"/>
      <c r="MDF76" s="629"/>
      <c r="MDG76" s="629"/>
      <c r="MDH76" s="629"/>
      <c r="MDI76" s="629"/>
      <c r="MDJ76" s="629"/>
      <c r="MDK76" s="629"/>
      <c r="MDL76" s="629"/>
      <c r="MDM76" s="629"/>
      <c r="MDN76" s="629"/>
      <c r="MDO76" s="629"/>
      <c r="MDP76" s="629"/>
      <c r="MDQ76" s="629"/>
      <c r="MDR76" s="629"/>
      <c r="MDS76" s="629"/>
      <c r="MDT76" s="629"/>
      <c r="MDU76" s="629"/>
      <c r="MDV76" s="629"/>
      <c r="MDW76" s="629"/>
      <c r="MDX76" s="629"/>
      <c r="MDY76" s="629"/>
      <c r="MDZ76" s="629"/>
      <c r="MEA76" s="629"/>
      <c r="MEB76" s="629"/>
      <c r="MEC76" s="629"/>
      <c r="MED76" s="629"/>
      <c r="MEE76" s="629"/>
      <c r="MEF76" s="629"/>
      <c r="MEG76" s="629"/>
      <c r="MEH76" s="629"/>
      <c r="MEI76" s="629"/>
      <c r="MEJ76" s="629"/>
      <c r="MEK76" s="629"/>
      <c r="MEL76" s="629"/>
      <c r="MEM76" s="629"/>
      <c r="MEN76" s="629"/>
      <c r="MEO76" s="629"/>
      <c r="MEP76" s="629"/>
      <c r="MEQ76" s="629"/>
      <c r="MER76" s="629"/>
      <c r="MES76" s="629"/>
      <c r="MET76" s="629"/>
      <c r="MEU76" s="629"/>
      <c r="MEV76" s="629"/>
      <c r="MEW76" s="629"/>
      <c r="MEX76" s="629"/>
      <c r="MEY76" s="629"/>
      <c r="MEZ76" s="629"/>
      <c r="MFA76" s="629"/>
      <c r="MFB76" s="629"/>
      <c r="MFC76" s="629"/>
      <c r="MFD76" s="629"/>
      <c r="MFE76" s="629"/>
      <c r="MFF76" s="629"/>
      <c r="MFG76" s="629"/>
      <c r="MFH76" s="629"/>
      <c r="MFI76" s="629"/>
      <c r="MFJ76" s="629"/>
      <c r="MFK76" s="629"/>
      <c r="MFL76" s="629"/>
      <c r="MFM76" s="629"/>
      <c r="MFN76" s="629"/>
      <c r="MFO76" s="629"/>
      <c r="MFP76" s="629"/>
      <c r="MFQ76" s="629"/>
      <c r="MFR76" s="629"/>
      <c r="MFS76" s="629"/>
      <c r="MFT76" s="629"/>
      <c r="MFU76" s="629"/>
      <c r="MFV76" s="629"/>
      <c r="MFW76" s="629"/>
      <c r="MFX76" s="629"/>
      <c r="MFY76" s="629"/>
      <c r="MFZ76" s="629"/>
      <c r="MGA76" s="629"/>
      <c r="MGB76" s="629"/>
      <c r="MGC76" s="629"/>
      <c r="MGD76" s="629"/>
      <c r="MGE76" s="629"/>
      <c r="MGF76" s="629"/>
      <c r="MGG76" s="629"/>
      <c r="MGH76" s="629"/>
      <c r="MGI76" s="629"/>
      <c r="MGJ76" s="629"/>
      <c r="MGK76" s="629"/>
      <c r="MGL76" s="629"/>
      <c r="MGM76" s="629"/>
      <c r="MGN76" s="629"/>
      <c r="MGO76" s="629"/>
      <c r="MGP76" s="629"/>
      <c r="MGQ76" s="629"/>
      <c r="MGR76" s="629"/>
      <c r="MGS76" s="629"/>
      <c r="MGT76" s="629"/>
      <c r="MGU76" s="629"/>
      <c r="MGV76" s="629"/>
      <c r="MGW76" s="629"/>
      <c r="MGX76" s="629"/>
      <c r="MGY76" s="629"/>
      <c r="MGZ76" s="629"/>
      <c r="MHA76" s="629"/>
      <c r="MHB76" s="629"/>
      <c r="MHC76" s="629"/>
      <c r="MHD76" s="629"/>
      <c r="MHE76" s="629"/>
      <c r="MHF76" s="629"/>
      <c r="MHG76" s="629"/>
      <c r="MHH76" s="629"/>
      <c r="MHI76" s="629"/>
      <c r="MHJ76" s="629"/>
      <c r="MHK76" s="629"/>
      <c r="MHL76" s="629"/>
      <c r="MHM76" s="629"/>
      <c r="MHN76" s="629"/>
      <c r="MHO76" s="629"/>
      <c r="MHP76" s="629"/>
      <c r="MHQ76" s="629"/>
      <c r="MHR76" s="629"/>
      <c r="MHS76" s="629"/>
      <c r="MHT76" s="629"/>
      <c r="MHU76" s="629"/>
      <c r="MHV76" s="629"/>
      <c r="MHW76" s="629"/>
      <c r="MHX76" s="629"/>
      <c r="MHY76" s="629"/>
      <c r="MHZ76" s="629"/>
      <c r="MIA76" s="629"/>
      <c r="MIB76" s="629"/>
      <c r="MIC76" s="629"/>
      <c r="MID76" s="629"/>
      <c r="MIE76" s="629"/>
      <c r="MIF76" s="629"/>
      <c r="MIG76" s="629"/>
      <c r="MIH76" s="629"/>
      <c r="MII76" s="629"/>
      <c r="MIJ76" s="629"/>
      <c r="MIK76" s="629"/>
      <c r="MIL76" s="629"/>
      <c r="MIM76" s="629"/>
      <c r="MIN76" s="629"/>
      <c r="MIO76" s="629"/>
      <c r="MIP76" s="629"/>
      <c r="MIQ76" s="629"/>
      <c r="MIR76" s="629"/>
      <c r="MIS76" s="629"/>
      <c r="MIT76" s="629"/>
      <c r="MIU76" s="629"/>
      <c r="MIV76" s="629"/>
      <c r="MIW76" s="629"/>
      <c r="MIX76" s="629"/>
      <c r="MIY76" s="629"/>
      <c r="MIZ76" s="629"/>
      <c r="MJA76" s="629"/>
      <c r="MJB76" s="629"/>
      <c r="MJC76" s="629"/>
      <c r="MJD76" s="629"/>
      <c r="MJE76" s="629"/>
      <c r="MJF76" s="629"/>
      <c r="MJG76" s="629"/>
      <c r="MJH76" s="629"/>
      <c r="MJI76" s="629"/>
      <c r="MJJ76" s="629"/>
      <c r="MJK76" s="629"/>
      <c r="MJL76" s="629"/>
      <c r="MJM76" s="629"/>
      <c r="MJN76" s="629"/>
      <c r="MJO76" s="629"/>
      <c r="MJP76" s="629"/>
      <c r="MJQ76" s="629"/>
      <c r="MJR76" s="629"/>
      <c r="MJS76" s="629"/>
      <c r="MJT76" s="629"/>
      <c r="MJU76" s="629"/>
      <c r="MJV76" s="629"/>
      <c r="MJW76" s="629"/>
      <c r="MJX76" s="629"/>
      <c r="MJY76" s="629"/>
      <c r="MJZ76" s="629"/>
      <c r="MKA76" s="629"/>
      <c r="MKB76" s="629"/>
      <c r="MKC76" s="629"/>
      <c r="MKD76" s="629"/>
      <c r="MKE76" s="629"/>
      <c r="MKF76" s="629"/>
      <c r="MKG76" s="629"/>
      <c r="MKH76" s="629"/>
      <c r="MKI76" s="629"/>
      <c r="MKJ76" s="629"/>
      <c r="MKK76" s="629"/>
      <c r="MKL76" s="629"/>
      <c r="MKM76" s="629"/>
      <c r="MKN76" s="629"/>
      <c r="MKO76" s="629"/>
      <c r="MKP76" s="629"/>
      <c r="MKQ76" s="629"/>
      <c r="MKR76" s="629"/>
      <c r="MKS76" s="629"/>
      <c r="MKT76" s="629"/>
      <c r="MKU76" s="629"/>
      <c r="MKV76" s="629"/>
      <c r="MKW76" s="629"/>
      <c r="MKX76" s="629"/>
      <c r="MKY76" s="629"/>
      <c r="MKZ76" s="629"/>
      <c r="MLA76" s="629"/>
      <c r="MLB76" s="629"/>
      <c r="MLC76" s="629"/>
      <c r="MLD76" s="629"/>
      <c r="MLE76" s="629"/>
      <c r="MLF76" s="629"/>
      <c r="MLG76" s="629"/>
      <c r="MLH76" s="629"/>
      <c r="MLI76" s="629"/>
      <c r="MLJ76" s="629"/>
      <c r="MLK76" s="629"/>
      <c r="MLL76" s="629"/>
      <c r="MLM76" s="629"/>
      <c r="MLN76" s="629"/>
      <c r="MLO76" s="629"/>
      <c r="MLP76" s="629"/>
      <c r="MLQ76" s="629"/>
      <c r="MLR76" s="629"/>
      <c r="MLS76" s="629"/>
      <c r="MLT76" s="629"/>
      <c r="MLU76" s="629"/>
      <c r="MLV76" s="629"/>
      <c r="MLW76" s="629"/>
      <c r="MLX76" s="629"/>
      <c r="MLY76" s="629"/>
      <c r="MLZ76" s="629"/>
      <c r="MMA76" s="629"/>
      <c r="MMB76" s="629"/>
      <c r="MMC76" s="629"/>
      <c r="MMD76" s="629"/>
      <c r="MME76" s="629"/>
      <c r="MMF76" s="629"/>
      <c r="MMG76" s="629"/>
      <c r="MMH76" s="629"/>
      <c r="MMI76" s="629"/>
      <c r="MMJ76" s="629"/>
      <c r="MMK76" s="629"/>
      <c r="MML76" s="629"/>
      <c r="MMM76" s="629"/>
      <c r="MMN76" s="629"/>
      <c r="MMO76" s="629"/>
      <c r="MMP76" s="629"/>
      <c r="MMQ76" s="629"/>
      <c r="MMR76" s="629"/>
      <c r="MMS76" s="629"/>
      <c r="MMT76" s="629"/>
      <c r="MMU76" s="629"/>
      <c r="MMV76" s="629"/>
      <c r="MMW76" s="629"/>
      <c r="MMX76" s="629"/>
      <c r="MMY76" s="629"/>
      <c r="MMZ76" s="629"/>
      <c r="MNA76" s="629"/>
      <c r="MNB76" s="629"/>
      <c r="MNC76" s="629"/>
      <c r="MND76" s="629"/>
      <c r="MNE76" s="629"/>
      <c r="MNF76" s="629"/>
      <c r="MNG76" s="629"/>
      <c r="MNH76" s="629"/>
      <c r="MNI76" s="629"/>
      <c r="MNJ76" s="629"/>
      <c r="MNK76" s="629"/>
      <c r="MNL76" s="629"/>
      <c r="MNM76" s="629"/>
      <c r="MNN76" s="629"/>
      <c r="MNO76" s="629"/>
      <c r="MNP76" s="629"/>
      <c r="MNQ76" s="629"/>
      <c r="MNR76" s="629"/>
      <c r="MNS76" s="629"/>
      <c r="MNT76" s="629"/>
      <c r="MNU76" s="629"/>
      <c r="MNV76" s="629"/>
      <c r="MNW76" s="629"/>
      <c r="MNX76" s="629"/>
      <c r="MNY76" s="629"/>
      <c r="MNZ76" s="629"/>
      <c r="MOA76" s="629"/>
      <c r="MOB76" s="629"/>
      <c r="MOC76" s="629"/>
      <c r="MOD76" s="629"/>
      <c r="MOE76" s="629"/>
      <c r="MOF76" s="629"/>
      <c r="MOG76" s="629"/>
      <c r="MOH76" s="629"/>
      <c r="MOI76" s="629"/>
      <c r="MOJ76" s="629"/>
      <c r="MOK76" s="629"/>
      <c r="MOL76" s="629"/>
      <c r="MOM76" s="629"/>
      <c r="MON76" s="629"/>
      <c r="MOO76" s="629"/>
      <c r="MOP76" s="629"/>
      <c r="MOQ76" s="629"/>
      <c r="MOR76" s="629"/>
      <c r="MOS76" s="629"/>
      <c r="MOT76" s="629"/>
      <c r="MOU76" s="629"/>
      <c r="MOV76" s="629"/>
      <c r="MOW76" s="629"/>
      <c r="MOX76" s="629"/>
      <c r="MOY76" s="629"/>
      <c r="MOZ76" s="629"/>
      <c r="MPA76" s="629"/>
      <c r="MPB76" s="629"/>
      <c r="MPC76" s="629"/>
      <c r="MPD76" s="629"/>
      <c r="MPE76" s="629"/>
      <c r="MPF76" s="629"/>
      <c r="MPG76" s="629"/>
      <c r="MPH76" s="629"/>
      <c r="MPI76" s="629"/>
      <c r="MPJ76" s="629"/>
      <c r="MPK76" s="629"/>
      <c r="MPL76" s="629"/>
      <c r="MPM76" s="629"/>
      <c r="MPN76" s="629"/>
      <c r="MPO76" s="629"/>
      <c r="MPP76" s="629"/>
      <c r="MPQ76" s="629"/>
      <c r="MPR76" s="629"/>
      <c r="MPS76" s="629"/>
      <c r="MPT76" s="629"/>
      <c r="MPU76" s="629"/>
      <c r="MPV76" s="629"/>
      <c r="MPW76" s="629"/>
      <c r="MPX76" s="629"/>
      <c r="MPY76" s="629"/>
      <c r="MPZ76" s="629"/>
      <c r="MQA76" s="629"/>
      <c r="MQB76" s="629"/>
      <c r="MQC76" s="629"/>
      <c r="MQD76" s="629"/>
      <c r="MQE76" s="629"/>
      <c r="MQF76" s="629"/>
      <c r="MQG76" s="629"/>
      <c r="MQH76" s="629"/>
      <c r="MQI76" s="629"/>
      <c r="MQJ76" s="629"/>
      <c r="MQK76" s="629"/>
      <c r="MQL76" s="629"/>
      <c r="MQM76" s="629"/>
      <c r="MQN76" s="629"/>
      <c r="MQO76" s="629"/>
      <c r="MQP76" s="629"/>
      <c r="MQQ76" s="629"/>
      <c r="MQR76" s="629"/>
      <c r="MQS76" s="629"/>
      <c r="MQT76" s="629"/>
      <c r="MQU76" s="629"/>
      <c r="MQV76" s="629"/>
      <c r="MQW76" s="629"/>
      <c r="MQX76" s="629"/>
      <c r="MQY76" s="629"/>
      <c r="MQZ76" s="629"/>
      <c r="MRA76" s="629"/>
      <c r="MRB76" s="629"/>
      <c r="MRC76" s="629"/>
      <c r="MRD76" s="629"/>
      <c r="MRE76" s="629"/>
      <c r="MRF76" s="629"/>
      <c r="MRG76" s="629"/>
      <c r="MRH76" s="629"/>
      <c r="MRI76" s="629"/>
      <c r="MRJ76" s="629"/>
      <c r="MRK76" s="629"/>
      <c r="MRL76" s="629"/>
      <c r="MRM76" s="629"/>
      <c r="MRN76" s="629"/>
      <c r="MRO76" s="629"/>
      <c r="MRP76" s="629"/>
      <c r="MRQ76" s="629"/>
      <c r="MRR76" s="629"/>
      <c r="MRS76" s="629"/>
      <c r="MRT76" s="629"/>
      <c r="MRU76" s="629"/>
      <c r="MRV76" s="629"/>
      <c r="MRW76" s="629"/>
      <c r="MRX76" s="629"/>
      <c r="MRY76" s="629"/>
      <c r="MRZ76" s="629"/>
      <c r="MSA76" s="629"/>
      <c r="MSB76" s="629"/>
      <c r="MSC76" s="629"/>
      <c r="MSD76" s="629"/>
      <c r="MSE76" s="629"/>
      <c r="MSF76" s="629"/>
      <c r="MSG76" s="629"/>
      <c r="MSH76" s="629"/>
      <c r="MSI76" s="629"/>
      <c r="MSJ76" s="629"/>
      <c r="MSK76" s="629"/>
      <c r="MSL76" s="629"/>
      <c r="MSM76" s="629"/>
      <c r="MSN76" s="629"/>
      <c r="MSO76" s="629"/>
      <c r="MSP76" s="629"/>
      <c r="MSQ76" s="629"/>
      <c r="MSR76" s="629"/>
      <c r="MSS76" s="629"/>
      <c r="MST76" s="629"/>
      <c r="MSU76" s="629"/>
      <c r="MSV76" s="629"/>
      <c r="MSW76" s="629"/>
      <c r="MSX76" s="629"/>
      <c r="MSY76" s="629"/>
      <c r="MSZ76" s="629"/>
      <c r="MTA76" s="629"/>
      <c r="MTB76" s="629"/>
      <c r="MTC76" s="629"/>
      <c r="MTD76" s="629"/>
      <c r="MTE76" s="629"/>
      <c r="MTF76" s="629"/>
      <c r="MTG76" s="629"/>
      <c r="MTH76" s="629"/>
      <c r="MTI76" s="629"/>
      <c r="MTJ76" s="629"/>
      <c r="MTK76" s="629"/>
      <c r="MTL76" s="629"/>
      <c r="MTM76" s="629"/>
      <c r="MTN76" s="629"/>
      <c r="MTO76" s="629"/>
      <c r="MTP76" s="629"/>
      <c r="MTQ76" s="629"/>
      <c r="MTR76" s="629"/>
      <c r="MTS76" s="629"/>
      <c r="MTT76" s="629"/>
      <c r="MTU76" s="629"/>
      <c r="MTV76" s="629"/>
      <c r="MTW76" s="629"/>
      <c r="MTX76" s="629"/>
      <c r="MTY76" s="629"/>
      <c r="MTZ76" s="629"/>
      <c r="MUA76" s="629"/>
      <c r="MUB76" s="629"/>
      <c r="MUC76" s="629"/>
      <c r="MUD76" s="629"/>
      <c r="MUE76" s="629"/>
      <c r="MUF76" s="629"/>
      <c r="MUG76" s="629"/>
      <c r="MUH76" s="629"/>
      <c r="MUI76" s="629"/>
      <c r="MUJ76" s="629"/>
      <c r="MUK76" s="629"/>
      <c r="MUL76" s="629"/>
      <c r="MUM76" s="629"/>
      <c r="MUN76" s="629"/>
      <c r="MUO76" s="629"/>
      <c r="MUP76" s="629"/>
      <c r="MUQ76" s="629"/>
      <c r="MUR76" s="629"/>
      <c r="MUS76" s="629"/>
      <c r="MUT76" s="629"/>
      <c r="MUU76" s="629"/>
      <c r="MUV76" s="629"/>
      <c r="MUW76" s="629"/>
      <c r="MUX76" s="629"/>
      <c r="MUY76" s="629"/>
      <c r="MUZ76" s="629"/>
      <c r="MVA76" s="629"/>
      <c r="MVB76" s="629"/>
      <c r="MVC76" s="629"/>
      <c r="MVD76" s="629"/>
      <c r="MVE76" s="629"/>
      <c r="MVF76" s="629"/>
      <c r="MVG76" s="629"/>
      <c r="MVH76" s="629"/>
      <c r="MVI76" s="629"/>
      <c r="MVJ76" s="629"/>
      <c r="MVK76" s="629"/>
      <c r="MVL76" s="629"/>
      <c r="MVM76" s="629"/>
      <c r="MVN76" s="629"/>
      <c r="MVO76" s="629"/>
      <c r="MVP76" s="629"/>
      <c r="MVQ76" s="629"/>
      <c r="MVR76" s="629"/>
      <c r="MVS76" s="629"/>
      <c r="MVT76" s="629"/>
      <c r="MVU76" s="629"/>
      <c r="MVV76" s="629"/>
      <c r="MVW76" s="629"/>
      <c r="MVX76" s="629"/>
      <c r="MVY76" s="629"/>
      <c r="MVZ76" s="629"/>
      <c r="MWA76" s="629"/>
      <c r="MWB76" s="629"/>
      <c r="MWC76" s="629"/>
      <c r="MWD76" s="629"/>
      <c r="MWE76" s="629"/>
      <c r="MWF76" s="629"/>
      <c r="MWG76" s="629"/>
      <c r="MWH76" s="629"/>
      <c r="MWI76" s="629"/>
      <c r="MWJ76" s="629"/>
      <c r="MWK76" s="629"/>
      <c r="MWL76" s="629"/>
      <c r="MWM76" s="629"/>
      <c r="MWN76" s="629"/>
      <c r="MWO76" s="629"/>
      <c r="MWP76" s="629"/>
      <c r="MWQ76" s="629"/>
      <c r="MWR76" s="629"/>
      <c r="MWS76" s="629"/>
      <c r="MWT76" s="629"/>
      <c r="MWU76" s="629"/>
      <c r="MWV76" s="629"/>
      <c r="MWW76" s="629"/>
      <c r="MWX76" s="629"/>
      <c r="MWY76" s="629"/>
      <c r="MWZ76" s="629"/>
      <c r="MXA76" s="629"/>
      <c r="MXB76" s="629"/>
      <c r="MXC76" s="629"/>
      <c r="MXD76" s="629"/>
      <c r="MXE76" s="629"/>
      <c r="MXF76" s="629"/>
      <c r="MXG76" s="629"/>
      <c r="MXH76" s="629"/>
      <c r="MXI76" s="629"/>
      <c r="MXJ76" s="629"/>
      <c r="MXK76" s="629"/>
      <c r="MXL76" s="629"/>
      <c r="MXM76" s="629"/>
      <c r="MXN76" s="629"/>
      <c r="MXO76" s="629"/>
      <c r="MXP76" s="629"/>
      <c r="MXQ76" s="629"/>
      <c r="MXR76" s="629"/>
      <c r="MXS76" s="629"/>
      <c r="MXT76" s="629"/>
      <c r="MXU76" s="629"/>
      <c r="MXV76" s="629"/>
      <c r="MXW76" s="629"/>
      <c r="MXX76" s="629"/>
      <c r="MXY76" s="629"/>
      <c r="MXZ76" s="629"/>
      <c r="MYA76" s="629"/>
      <c r="MYB76" s="629"/>
      <c r="MYC76" s="629"/>
      <c r="MYD76" s="629"/>
      <c r="MYE76" s="629"/>
      <c r="MYF76" s="629"/>
      <c r="MYG76" s="629"/>
      <c r="MYH76" s="629"/>
      <c r="MYI76" s="629"/>
      <c r="MYJ76" s="629"/>
      <c r="MYK76" s="629"/>
      <c r="MYL76" s="629"/>
      <c r="MYM76" s="629"/>
      <c r="MYN76" s="629"/>
      <c r="MYO76" s="629"/>
      <c r="MYP76" s="629"/>
      <c r="MYQ76" s="629"/>
      <c r="MYR76" s="629"/>
      <c r="MYS76" s="629"/>
      <c r="MYT76" s="629"/>
      <c r="MYU76" s="629"/>
      <c r="MYV76" s="629"/>
      <c r="MYW76" s="629"/>
      <c r="MYX76" s="629"/>
      <c r="MYY76" s="629"/>
      <c r="MYZ76" s="629"/>
      <c r="MZA76" s="629"/>
      <c r="MZB76" s="629"/>
      <c r="MZC76" s="629"/>
      <c r="MZD76" s="629"/>
      <c r="MZE76" s="629"/>
      <c r="MZF76" s="629"/>
      <c r="MZG76" s="629"/>
      <c r="MZH76" s="629"/>
      <c r="MZI76" s="629"/>
      <c r="MZJ76" s="629"/>
      <c r="MZK76" s="629"/>
      <c r="MZL76" s="629"/>
      <c r="MZM76" s="629"/>
      <c r="MZN76" s="629"/>
      <c r="MZO76" s="629"/>
      <c r="MZP76" s="629"/>
      <c r="MZQ76" s="629"/>
      <c r="MZR76" s="629"/>
      <c r="MZS76" s="629"/>
      <c r="MZT76" s="629"/>
      <c r="MZU76" s="629"/>
      <c r="MZV76" s="629"/>
      <c r="MZW76" s="629"/>
      <c r="MZX76" s="629"/>
      <c r="MZY76" s="629"/>
      <c r="MZZ76" s="629"/>
      <c r="NAA76" s="629"/>
      <c r="NAB76" s="629"/>
      <c r="NAC76" s="629"/>
      <c r="NAD76" s="629"/>
      <c r="NAE76" s="629"/>
      <c r="NAF76" s="629"/>
      <c r="NAG76" s="629"/>
      <c r="NAH76" s="629"/>
      <c r="NAI76" s="629"/>
      <c r="NAJ76" s="629"/>
      <c r="NAK76" s="629"/>
      <c r="NAL76" s="629"/>
      <c r="NAM76" s="629"/>
      <c r="NAN76" s="629"/>
      <c r="NAO76" s="629"/>
      <c r="NAP76" s="629"/>
      <c r="NAQ76" s="629"/>
      <c r="NAR76" s="629"/>
      <c r="NAS76" s="629"/>
      <c r="NAT76" s="629"/>
      <c r="NAU76" s="629"/>
      <c r="NAV76" s="629"/>
      <c r="NAW76" s="629"/>
      <c r="NAX76" s="629"/>
      <c r="NAY76" s="629"/>
      <c r="NAZ76" s="629"/>
      <c r="NBA76" s="629"/>
      <c r="NBB76" s="629"/>
      <c r="NBC76" s="629"/>
      <c r="NBD76" s="629"/>
      <c r="NBE76" s="629"/>
      <c r="NBF76" s="629"/>
      <c r="NBG76" s="629"/>
      <c r="NBH76" s="629"/>
      <c r="NBI76" s="629"/>
      <c r="NBJ76" s="629"/>
      <c r="NBK76" s="629"/>
      <c r="NBL76" s="629"/>
      <c r="NBM76" s="629"/>
      <c r="NBN76" s="629"/>
      <c r="NBO76" s="629"/>
      <c r="NBP76" s="629"/>
      <c r="NBQ76" s="629"/>
      <c r="NBR76" s="629"/>
      <c r="NBS76" s="629"/>
      <c r="NBT76" s="629"/>
      <c r="NBU76" s="629"/>
      <c r="NBV76" s="629"/>
      <c r="NBW76" s="629"/>
      <c r="NBX76" s="629"/>
      <c r="NBY76" s="629"/>
      <c r="NBZ76" s="629"/>
      <c r="NCA76" s="629"/>
      <c r="NCB76" s="629"/>
      <c r="NCC76" s="629"/>
      <c r="NCD76" s="629"/>
      <c r="NCE76" s="629"/>
      <c r="NCF76" s="629"/>
      <c r="NCG76" s="629"/>
      <c r="NCH76" s="629"/>
      <c r="NCI76" s="629"/>
      <c r="NCJ76" s="629"/>
      <c r="NCK76" s="629"/>
      <c r="NCL76" s="629"/>
      <c r="NCM76" s="629"/>
      <c r="NCN76" s="629"/>
      <c r="NCO76" s="629"/>
      <c r="NCP76" s="629"/>
      <c r="NCQ76" s="629"/>
      <c r="NCR76" s="629"/>
      <c r="NCS76" s="629"/>
      <c r="NCT76" s="629"/>
      <c r="NCU76" s="629"/>
      <c r="NCV76" s="629"/>
      <c r="NCW76" s="629"/>
      <c r="NCX76" s="629"/>
      <c r="NCY76" s="629"/>
      <c r="NCZ76" s="629"/>
      <c r="NDA76" s="629"/>
      <c r="NDB76" s="629"/>
      <c r="NDC76" s="629"/>
      <c r="NDD76" s="629"/>
      <c r="NDE76" s="629"/>
      <c r="NDF76" s="629"/>
      <c r="NDG76" s="629"/>
      <c r="NDH76" s="629"/>
      <c r="NDI76" s="629"/>
      <c r="NDJ76" s="629"/>
      <c r="NDK76" s="629"/>
      <c r="NDL76" s="629"/>
      <c r="NDM76" s="629"/>
      <c r="NDN76" s="629"/>
      <c r="NDO76" s="629"/>
      <c r="NDP76" s="629"/>
      <c r="NDQ76" s="629"/>
      <c r="NDR76" s="629"/>
      <c r="NDS76" s="629"/>
      <c r="NDT76" s="629"/>
      <c r="NDU76" s="629"/>
      <c r="NDV76" s="629"/>
      <c r="NDW76" s="629"/>
      <c r="NDX76" s="629"/>
      <c r="NDY76" s="629"/>
      <c r="NDZ76" s="629"/>
      <c r="NEA76" s="629"/>
      <c r="NEB76" s="629"/>
      <c r="NEC76" s="629"/>
      <c r="NED76" s="629"/>
      <c r="NEE76" s="629"/>
      <c r="NEF76" s="629"/>
      <c r="NEG76" s="629"/>
      <c r="NEH76" s="629"/>
      <c r="NEI76" s="629"/>
      <c r="NEJ76" s="629"/>
      <c r="NEK76" s="629"/>
      <c r="NEL76" s="629"/>
      <c r="NEM76" s="629"/>
      <c r="NEN76" s="629"/>
      <c r="NEO76" s="629"/>
      <c r="NEP76" s="629"/>
      <c r="NEQ76" s="629"/>
      <c r="NER76" s="629"/>
      <c r="NES76" s="629"/>
      <c r="NET76" s="629"/>
      <c r="NEU76" s="629"/>
      <c r="NEV76" s="629"/>
      <c r="NEW76" s="629"/>
      <c r="NEX76" s="629"/>
      <c r="NEY76" s="629"/>
      <c r="NEZ76" s="629"/>
      <c r="NFA76" s="629"/>
      <c r="NFB76" s="629"/>
      <c r="NFC76" s="629"/>
      <c r="NFD76" s="629"/>
      <c r="NFE76" s="629"/>
      <c r="NFF76" s="629"/>
      <c r="NFG76" s="629"/>
      <c r="NFH76" s="629"/>
      <c r="NFI76" s="629"/>
      <c r="NFJ76" s="629"/>
      <c r="NFK76" s="629"/>
      <c r="NFL76" s="629"/>
      <c r="NFM76" s="629"/>
      <c r="NFN76" s="629"/>
      <c r="NFO76" s="629"/>
      <c r="NFP76" s="629"/>
      <c r="NFQ76" s="629"/>
      <c r="NFR76" s="629"/>
      <c r="NFS76" s="629"/>
      <c r="NFT76" s="629"/>
      <c r="NFU76" s="629"/>
      <c r="NFV76" s="629"/>
      <c r="NFW76" s="629"/>
      <c r="NFX76" s="629"/>
      <c r="NFY76" s="629"/>
      <c r="NFZ76" s="629"/>
      <c r="NGA76" s="629"/>
      <c r="NGB76" s="629"/>
      <c r="NGC76" s="629"/>
      <c r="NGD76" s="629"/>
      <c r="NGE76" s="629"/>
      <c r="NGF76" s="629"/>
      <c r="NGG76" s="629"/>
      <c r="NGH76" s="629"/>
      <c r="NGI76" s="629"/>
      <c r="NGJ76" s="629"/>
      <c r="NGK76" s="629"/>
      <c r="NGL76" s="629"/>
      <c r="NGM76" s="629"/>
      <c r="NGN76" s="629"/>
      <c r="NGO76" s="629"/>
      <c r="NGP76" s="629"/>
      <c r="NGQ76" s="629"/>
      <c r="NGR76" s="629"/>
      <c r="NGS76" s="629"/>
      <c r="NGT76" s="629"/>
      <c r="NGU76" s="629"/>
      <c r="NGV76" s="629"/>
      <c r="NGW76" s="629"/>
      <c r="NGX76" s="629"/>
      <c r="NGY76" s="629"/>
      <c r="NGZ76" s="629"/>
      <c r="NHA76" s="629"/>
      <c r="NHB76" s="629"/>
      <c r="NHC76" s="629"/>
      <c r="NHD76" s="629"/>
      <c r="NHE76" s="629"/>
      <c r="NHF76" s="629"/>
      <c r="NHG76" s="629"/>
      <c r="NHH76" s="629"/>
      <c r="NHI76" s="629"/>
      <c r="NHJ76" s="629"/>
      <c r="NHK76" s="629"/>
      <c r="NHL76" s="629"/>
      <c r="NHM76" s="629"/>
      <c r="NHN76" s="629"/>
      <c r="NHO76" s="629"/>
      <c r="NHP76" s="629"/>
      <c r="NHQ76" s="629"/>
      <c r="NHR76" s="629"/>
      <c r="NHS76" s="629"/>
      <c r="NHT76" s="629"/>
      <c r="NHU76" s="629"/>
      <c r="NHV76" s="629"/>
      <c r="NHW76" s="629"/>
      <c r="NHX76" s="629"/>
      <c r="NHY76" s="629"/>
      <c r="NHZ76" s="629"/>
      <c r="NIA76" s="629"/>
      <c r="NIB76" s="629"/>
      <c r="NIC76" s="629"/>
      <c r="NID76" s="629"/>
      <c r="NIE76" s="629"/>
      <c r="NIF76" s="629"/>
      <c r="NIG76" s="629"/>
      <c r="NIH76" s="629"/>
      <c r="NII76" s="629"/>
      <c r="NIJ76" s="629"/>
      <c r="NIK76" s="629"/>
      <c r="NIL76" s="629"/>
      <c r="NIM76" s="629"/>
      <c r="NIN76" s="629"/>
      <c r="NIO76" s="629"/>
      <c r="NIP76" s="629"/>
      <c r="NIQ76" s="629"/>
      <c r="NIR76" s="629"/>
      <c r="NIS76" s="629"/>
      <c r="NIT76" s="629"/>
      <c r="NIU76" s="629"/>
      <c r="NIV76" s="629"/>
      <c r="NIW76" s="629"/>
      <c r="NIX76" s="629"/>
      <c r="NIY76" s="629"/>
      <c r="NIZ76" s="629"/>
      <c r="NJA76" s="629"/>
      <c r="NJB76" s="629"/>
      <c r="NJC76" s="629"/>
      <c r="NJD76" s="629"/>
      <c r="NJE76" s="629"/>
      <c r="NJF76" s="629"/>
      <c r="NJG76" s="629"/>
      <c r="NJH76" s="629"/>
      <c r="NJI76" s="629"/>
      <c r="NJJ76" s="629"/>
      <c r="NJK76" s="629"/>
      <c r="NJL76" s="629"/>
      <c r="NJM76" s="629"/>
      <c r="NJN76" s="629"/>
      <c r="NJO76" s="629"/>
      <c r="NJP76" s="629"/>
      <c r="NJQ76" s="629"/>
      <c r="NJR76" s="629"/>
      <c r="NJS76" s="629"/>
      <c r="NJT76" s="629"/>
      <c r="NJU76" s="629"/>
      <c r="NJV76" s="629"/>
      <c r="NJW76" s="629"/>
      <c r="NJX76" s="629"/>
      <c r="NJY76" s="629"/>
      <c r="NJZ76" s="629"/>
      <c r="NKA76" s="629"/>
      <c r="NKB76" s="629"/>
      <c r="NKC76" s="629"/>
      <c r="NKD76" s="629"/>
      <c r="NKE76" s="629"/>
      <c r="NKF76" s="629"/>
      <c r="NKG76" s="629"/>
      <c r="NKH76" s="629"/>
      <c r="NKI76" s="629"/>
      <c r="NKJ76" s="629"/>
      <c r="NKK76" s="629"/>
      <c r="NKL76" s="629"/>
      <c r="NKM76" s="629"/>
      <c r="NKN76" s="629"/>
      <c r="NKO76" s="629"/>
      <c r="NKP76" s="629"/>
      <c r="NKQ76" s="629"/>
      <c r="NKR76" s="629"/>
      <c r="NKS76" s="629"/>
      <c r="NKT76" s="629"/>
      <c r="NKU76" s="629"/>
      <c r="NKV76" s="629"/>
      <c r="NKW76" s="629"/>
      <c r="NKX76" s="629"/>
      <c r="NKY76" s="629"/>
      <c r="NKZ76" s="629"/>
      <c r="NLA76" s="629"/>
      <c r="NLB76" s="629"/>
      <c r="NLC76" s="629"/>
      <c r="NLD76" s="629"/>
      <c r="NLE76" s="629"/>
      <c r="NLF76" s="629"/>
      <c r="NLG76" s="629"/>
      <c r="NLH76" s="629"/>
      <c r="NLI76" s="629"/>
      <c r="NLJ76" s="629"/>
      <c r="NLK76" s="629"/>
      <c r="NLL76" s="629"/>
      <c r="NLM76" s="629"/>
      <c r="NLN76" s="629"/>
      <c r="NLO76" s="629"/>
      <c r="NLP76" s="629"/>
      <c r="NLQ76" s="629"/>
      <c r="NLR76" s="629"/>
      <c r="NLS76" s="629"/>
      <c r="NLT76" s="629"/>
      <c r="NLU76" s="629"/>
      <c r="NLV76" s="629"/>
      <c r="NLW76" s="629"/>
      <c r="NLX76" s="629"/>
      <c r="NLY76" s="629"/>
      <c r="NLZ76" s="629"/>
      <c r="NMA76" s="629"/>
      <c r="NMB76" s="629"/>
      <c r="NMC76" s="629"/>
      <c r="NMD76" s="629"/>
      <c r="NME76" s="629"/>
      <c r="NMF76" s="629"/>
      <c r="NMG76" s="629"/>
      <c r="NMH76" s="629"/>
      <c r="NMI76" s="629"/>
      <c r="NMJ76" s="629"/>
      <c r="NMK76" s="629"/>
      <c r="NML76" s="629"/>
      <c r="NMM76" s="629"/>
      <c r="NMN76" s="629"/>
      <c r="NMO76" s="629"/>
      <c r="NMP76" s="629"/>
      <c r="NMQ76" s="629"/>
      <c r="NMR76" s="629"/>
      <c r="NMS76" s="629"/>
      <c r="NMT76" s="629"/>
      <c r="NMU76" s="629"/>
      <c r="NMV76" s="629"/>
      <c r="NMW76" s="629"/>
      <c r="NMX76" s="629"/>
      <c r="NMY76" s="629"/>
      <c r="NMZ76" s="629"/>
      <c r="NNA76" s="629"/>
      <c r="NNB76" s="629"/>
      <c r="NNC76" s="629"/>
      <c r="NND76" s="629"/>
      <c r="NNE76" s="629"/>
      <c r="NNF76" s="629"/>
      <c r="NNG76" s="629"/>
      <c r="NNH76" s="629"/>
      <c r="NNI76" s="629"/>
      <c r="NNJ76" s="629"/>
      <c r="NNK76" s="629"/>
      <c r="NNL76" s="629"/>
      <c r="NNM76" s="629"/>
      <c r="NNN76" s="629"/>
      <c r="NNO76" s="629"/>
      <c r="NNP76" s="629"/>
      <c r="NNQ76" s="629"/>
      <c r="NNR76" s="629"/>
      <c r="NNS76" s="629"/>
      <c r="NNT76" s="629"/>
      <c r="NNU76" s="629"/>
      <c r="NNV76" s="629"/>
      <c r="NNW76" s="629"/>
      <c r="NNX76" s="629"/>
      <c r="NNY76" s="629"/>
      <c r="NNZ76" s="629"/>
      <c r="NOA76" s="629"/>
      <c r="NOB76" s="629"/>
      <c r="NOC76" s="629"/>
      <c r="NOD76" s="629"/>
      <c r="NOE76" s="629"/>
      <c r="NOF76" s="629"/>
      <c r="NOG76" s="629"/>
      <c r="NOH76" s="629"/>
      <c r="NOI76" s="629"/>
      <c r="NOJ76" s="629"/>
      <c r="NOK76" s="629"/>
      <c r="NOL76" s="629"/>
      <c r="NOM76" s="629"/>
      <c r="NON76" s="629"/>
      <c r="NOO76" s="629"/>
      <c r="NOP76" s="629"/>
      <c r="NOQ76" s="629"/>
      <c r="NOR76" s="629"/>
      <c r="NOS76" s="629"/>
      <c r="NOT76" s="629"/>
      <c r="NOU76" s="629"/>
      <c r="NOV76" s="629"/>
      <c r="NOW76" s="629"/>
      <c r="NOX76" s="629"/>
      <c r="NOY76" s="629"/>
      <c r="NOZ76" s="629"/>
      <c r="NPA76" s="629"/>
      <c r="NPB76" s="629"/>
      <c r="NPC76" s="629"/>
      <c r="NPD76" s="629"/>
      <c r="NPE76" s="629"/>
      <c r="NPF76" s="629"/>
      <c r="NPG76" s="629"/>
      <c r="NPH76" s="629"/>
      <c r="NPI76" s="629"/>
      <c r="NPJ76" s="629"/>
      <c r="NPK76" s="629"/>
      <c r="NPL76" s="629"/>
      <c r="NPM76" s="629"/>
      <c r="NPN76" s="629"/>
      <c r="NPO76" s="629"/>
      <c r="NPP76" s="629"/>
      <c r="NPQ76" s="629"/>
      <c r="NPR76" s="629"/>
      <c r="NPS76" s="629"/>
      <c r="NPT76" s="629"/>
      <c r="NPU76" s="629"/>
      <c r="NPV76" s="629"/>
      <c r="NPW76" s="629"/>
      <c r="NPX76" s="629"/>
      <c r="NPY76" s="629"/>
      <c r="NPZ76" s="629"/>
      <c r="NQA76" s="629"/>
      <c r="NQB76" s="629"/>
      <c r="NQC76" s="629"/>
      <c r="NQD76" s="629"/>
      <c r="NQE76" s="629"/>
      <c r="NQF76" s="629"/>
      <c r="NQG76" s="629"/>
      <c r="NQH76" s="629"/>
      <c r="NQI76" s="629"/>
      <c r="NQJ76" s="629"/>
      <c r="NQK76" s="629"/>
      <c r="NQL76" s="629"/>
      <c r="NQM76" s="629"/>
      <c r="NQN76" s="629"/>
      <c r="NQO76" s="629"/>
      <c r="NQP76" s="629"/>
      <c r="NQQ76" s="629"/>
      <c r="NQR76" s="629"/>
      <c r="NQS76" s="629"/>
      <c r="NQT76" s="629"/>
      <c r="NQU76" s="629"/>
      <c r="NQV76" s="629"/>
      <c r="NQW76" s="629"/>
      <c r="NQX76" s="629"/>
      <c r="NQY76" s="629"/>
      <c r="NQZ76" s="629"/>
      <c r="NRA76" s="629"/>
      <c r="NRB76" s="629"/>
      <c r="NRC76" s="629"/>
      <c r="NRD76" s="629"/>
      <c r="NRE76" s="629"/>
      <c r="NRF76" s="629"/>
      <c r="NRG76" s="629"/>
      <c r="NRH76" s="629"/>
      <c r="NRI76" s="629"/>
      <c r="NRJ76" s="629"/>
      <c r="NRK76" s="629"/>
      <c r="NRL76" s="629"/>
      <c r="NRM76" s="629"/>
      <c r="NRN76" s="629"/>
      <c r="NRO76" s="629"/>
      <c r="NRP76" s="629"/>
      <c r="NRQ76" s="629"/>
      <c r="NRR76" s="629"/>
      <c r="NRS76" s="629"/>
      <c r="NRT76" s="629"/>
      <c r="NRU76" s="629"/>
      <c r="NRV76" s="629"/>
      <c r="NRW76" s="629"/>
      <c r="NRX76" s="629"/>
      <c r="NRY76" s="629"/>
      <c r="NRZ76" s="629"/>
      <c r="NSA76" s="629"/>
      <c r="NSB76" s="629"/>
      <c r="NSC76" s="629"/>
      <c r="NSD76" s="629"/>
      <c r="NSE76" s="629"/>
      <c r="NSF76" s="629"/>
      <c r="NSG76" s="629"/>
      <c r="NSH76" s="629"/>
      <c r="NSI76" s="629"/>
      <c r="NSJ76" s="629"/>
      <c r="NSK76" s="629"/>
      <c r="NSL76" s="629"/>
      <c r="NSM76" s="629"/>
      <c r="NSN76" s="629"/>
      <c r="NSO76" s="629"/>
      <c r="NSP76" s="629"/>
      <c r="NSQ76" s="629"/>
      <c r="NSR76" s="629"/>
      <c r="NSS76" s="629"/>
      <c r="NST76" s="629"/>
      <c r="NSU76" s="629"/>
      <c r="NSV76" s="629"/>
      <c r="NSW76" s="629"/>
      <c r="NSX76" s="629"/>
      <c r="NSY76" s="629"/>
      <c r="NSZ76" s="629"/>
      <c r="NTA76" s="629"/>
      <c r="NTB76" s="629"/>
      <c r="NTC76" s="629"/>
      <c r="NTD76" s="629"/>
      <c r="NTE76" s="629"/>
      <c r="NTF76" s="629"/>
      <c r="NTG76" s="629"/>
      <c r="NTH76" s="629"/>
      <c r="NTI76" s="629"/>
      <c r="NTJ76" s="629"/>
      <c r="NTK76" s="629"/>
      <c r="NTL76" s="629"/>
      <c r="NTM76" s="629"/>
      <c r="NTN76" s="629"/>
      <c r="NTO76" s="629"/>
      <c r="NTP76" s="629"/>
      <c r="NTQ76" s="629"/>
      <c r="NTR76" s="629"/>
      <c r="NTS76" s="629"/>
      <c r="NTT76" s="629"/>
      <c r="NTU76" s="629"/>
      <c r="NTV76" s="629"/>
      <c r="NTW76" s="629"/>
      <c r="NTX76" s="629"/>
      <c r="NTY76" s="629"/>
      <c r="NTZ76" s="629"/>
      <c r="NUA76" s="629"/>
      <c r="NUB76" s="629"/>
      <c r="NUC76" s="629"/>
      <c r="NUD76" s="629"/>
      <c r="NUE76" s="629"/>
      <c r="NUF76" s="629"/>
      <c r="NUG76" s="629"/>
      <c r="NUH76" s="629"/>
      <c r="NUI76" s="629"/>
      <c r="NUJ76" s="629"/>
      <c r="NUK76" s="629"/>
      <c r="NUL76" s="629"/>
      <c r="NUM76" s="629"/>
      <c r="NUN76" s="629"/>
      <c r="NUO76" s="629"/>
      <c r="NUP76" s="629"/>
      <c r="NUQ76" s="629"/>
      <c r="NUR76" s="629"/>
      <c r="NUS76" s="629"/>
      <c r="NUT76" s="629"/>
      <c r="NUU76" s="629"/>
      <c r="NUV76" s="629"/>
      <c r="NUW76" s="629"/>
      <c r="NUX76" s="629"/>
      <c r="NUY76" s="629"/>
      <c r="NUZ76" s="629"/>
      <c r="NVA76" s="629"/>
      <c r="NVB76" s="629"/>
      <c r="NVC76" s="629"/>
      <c r="NVD76" s="629"/>
      <c r="NVE76" s="629"/>
      <c r="NVF76" s="629"/>
      <c r="NVG76" s="629"/>
      <c r="NVH76" s="629"/>
      <c r="NVI76" s="629"/>
      <c r="NVJ76" s="629"/>
      <c r="NVK76" s="629"/>
      <c r="NVL76" s="629"/>
      <c r="NVM76" s="629"/>
      <c r="NVN76" s="629"/>
      <c r="NVO76" s="629"/>
      <c r="NVP76" s="629"/>
      <c r="NVQ76" s="629"/>
      <c r="NVR76" s="629"/>
      <c r="NVS76" s="629"/>
      <c r="NVT76" s="629"/>
      <c r="NVU76" s="629"/>
      <c r="NVV76" s="629"/>
      <c r="NVW76" s="629"/>
      <c r="NVX76" s="629"/>
      <c r="NVY76" s="629"/>
      <c r="NVZ76" s="629"/>
      <c r="NWA76" s="629"/>
      <c r="NWB76" s="629"/>
      <c r="NWC76" s="629"/>
      <c r="NWD76" s="629"/>
      <c r="NWE76" s="629"/>
      <c r="NWF76" s="629"/>
      <c r="NWG76" s="629"/>
      <c r="NWH76" s="629"/>
      <c r="NWI76" s="629"/>
      <c r="NWJ76" s="629"/>
      <c r="NWK76" s="629"/>
      <c r="NWL76" s="629"/>
      <c r="NWM76" s="629"/>
      <c r="NWN76" s="629"/>
      <c r="NWO76" s="629"/>
      <c r="NWP76" s="629"/>
      <c r="NWQ76" s="629"/>
      <c r="NWR76" s="629"/>
      <c r="NWS76" s="629"/>
      <c r="NWT76" s="629"/>
      <c r="NWU76" s="629"/>
      <c r="NWV76" s="629"/>
      <c r="NWW76" s="629"/>
      <c r="NWX76" s="629"/>
      <c r="NWY76" s="629"/>
      <c r="NWZ76" s="629"/>
      <c r="NXA76" s="629"/>
      <c r="NXB76" s="629"/>
      <c r="NXC76" s="629"/>
      <c r="NXD76" s="629"/>
      <c r="NXE76" s="629"/>
      <c r="NXF76" s="629"/>
      <c r="NXG76" s="629"/>
      <c r="NXH76" s="629"/>
      <c r="NXI76" s="629"/>
      <c r="NXJ76" s="629"/>
      <c r="NXK76" s="629"/>
      <c r="NXL76" s="629"/>
      <c r="NXM76" s="629"/>
      <c r="NXN76" s="629"/>
      <c r="NXO76" s="629"/>
      <c r="NXP76" s="629"/>
      <c r="NXQ76" s="629"/>
      <c r="NXR76" s="629"/>
      <c r="NXS76" s="629"/>
      <c r="NXT76" s="629"/>
      <c r="NXU76" s="629"/>
      <c r="NXV76" s="629"/>
      <c r="NXW76" s="629"/>
      <c r="NXX76" s="629"/>
      <c r="NXY76" s="629"/>
      <c r="NXZ76" s="629"/>
      <c r="NYA76" s="629"/>
      <c r="NYB76" s="629"/>
      <c r="NYC76" s="629"/>
      <c r="NYD76" s="629"/>
      <c r="NYE76" s="629"/>
      <c r="NYF76" s="629"/>
      <c r="NYG76" s="629"/>
      <c r="NYH76" s="629"/>
      <c r="NYI76" s="629"/>
      <c r="NYJ76" s="629"/>
      <c r="NYK76" s="629"/>
      <c r="NYL76" s="629"/>
      <c r="NYM76" s="629"/>
      <c r="NYN76" s="629"/>
      <c r="NYO76" s="629"/>
      <c r="NYP76" s="629"/>
      <c r="NYQ76" s="629"/>
      <c r="NYR76" s="629"/>
      <c r="NYS76" s="629"/>
      <c r="NYT76" s="629"/>
      <c r="NYU76" s="629"/>
      <c r="NYV76" s="629"/>
      <c r="NYW76" s="629"/>
      <c r="NYX76" s="629"/>
      <c r="NYY76" s="629"/>
      <c r="NYZ76" s="629"/>
      <c r="NZA76" s="629"/>
      <c r="NZB76" s="629"/>
      <c r="NZC76" s="629"/>
      <c r="NZD76" s="629"/>
      <c r="NZE76" s="629"/>
      <c r="NZF76" s="629"/>
      <c r="NZG76" s="629"/>
      <c r="NZH76" s="629"/>
      <c r="NZI76" s="629"/>
      <c r="NZJ76" s="629"/>
      <c r="NZK76" s="629"/>
      <c r="NZL76" s="629"/>
      <c r="NZM76" s="629"/>
      <c r="NZN76" s="629"/>
      <c r="NZO76" s="629"/>
      <c r="NZP76" s="629"/>
      <c r="NZQ76" s="629"/>
      <c r="NZR76" s="629"/>
      <c r="NZS76" s="629"/>
      <c r="NZT76" s="629"/>
      <c r="NZU76" s="629"/>
      <c r="NZV76" s="629"/>
      <c r="NZW76" s="629"/>
      <c r="NZX76" s="629"/>
      <c r="NZY76" s="629"/>
      <c r="NZZ76" s="629"/>
      <c r="OAA76" s="629"/>
      <c r="OAB76" s="629"/>
      <c r="OAC76" s="629"/>
      <c r="OAD76" s="629"/>
      <c r="OAE76" s="629"/>
      <c r="OAF76" s="629"/>
      <c r="OAG76" s="629"/>
      <c r="OAH76" s="629"/>
      <c r="OAI76" s="629"/>
      <c r="OAJ76" s="629"/>
      <c r="OAK76" s="629"/>
      <c r="OAL76" s="629"/>
      <c r="OAM76" s="629"/>
      <c r="OAN76" s="629"/>
      <c r="OAO76" s="629"/>
      <c r="OAP76" s="629"/>
      <c r="OAQ76" s="629"/>
      <c r="OAR76" s="629"/>
      <c r="OAS76" s="629"/>
      <c r="OAT76" s="629"/>
      <c r="OAU76" s="629"/>
      <c r="OAV76" s="629"/>
      <c r="OAW76" s="629"/>
      <c r="OAX76" s="629"/>
      <c r="OAY76" s="629"/>
      <c r="OAZ76" s="629"/>
      <c r="OBA76" s="629"/>
      <c r="OBB76" s="629"/>
      <c r="OBC76" s="629"/>
      <c r="OBD76" s="629"/>
      <c r="OBE76" s="629"/>
      <c r="OBF76" s="629"/>
      <c r="OBG76" s="629"/>
      <c r="OBH76" s="629"/>
      <c r="OBI76" s="629"/>
      <c r="OBJ76" s="629"/>
      <c r="OBK76" s="629"/>
      <c r="OBL76" s="629"/>
      <c r="OBM76" s="629"/>
      <c r="OBN76" s="629"/>
      <c r="OBO76" s="629"/>
      <c r="OBP76" s="629"/>
      <c r="OBQ76" s="629"/>
      <c r="OBR76" s="629"/>
      <c r="OBS76" s="629"/>
      <c r="OBT76" s="629"/>
      <c r="OBU76" s="629"/>
      <c r="OBV76" s="629"/>
      <c r="OBW76" s="629"/>
      <c r="OBX76" s="629"/>
      <c r="OBY76" s="629"/>
      <c r="OBZ76" s="629"/>
      <c r="OCA76" s="629"/>
      <c r="OCB76" s="629"/>
      <c r="OCC76" s="629"/>
      <c r="OCD76" s="629"/>
      <c r="OCE76" s="629"/>
      <c r="OCF76" s="629"/>
      <c r="OCG76" s="629"/>
      <c r="OCH76" s="629"/>
      <c r="OCI76" s="629"/>
      <c r="OCJ76" s="629"/>
      <c r="OCK76" s="629"/>
      <c r="OCL76" s="629"/>
      <c r="OCM76" s="629"/>
      <c r="OCN76" s="629"/>
      <c r="OCO76" s="629"/>
      <c r="OCP76" s="629"/>
      <c r="OCQ76" s="629"/>
      <c r="OCR76" s="629"/>
      <c r="OCS76" s="629"/>
      <c r="OCT76" s="629"/>
      <c r="OCU76" s="629"/>
      <c r="OCV76" s="629"/>
      <c r="OCW76" s="629"/>
      <c r="OCX76" s="629"/>
      <c r="OCY76" s="629"/>
      <c r="OCZ76" s="629"/>
      <c r="ODA76" s="629"/>
      <c r="ODB76" s="629"/>
      <c r="ODC76" s="629"/>
      <c r="ODD76" s="629"/>
      <c r="ODE76" s="629"/>
      <c r="ODF76" s="629"/>
      <c r="ODG76" s="629"/>
      <c r="ODH76" s="629"/>
      <c r="ODI76" s="629"/>
      <c r="ODJ76" s="629"/>
      <c r="ODK76" s="629"/>
      <c r="ODL76" s="629"/>
      <c r="ODM76" s="629"/>
      <c r="ODN76" s="629"/>
      <c r="ODO76" s="629"/>
      <c r="ODP76" s="629"/>
      <c r="ODQ76" s="629"/>
      <c r="ODR76" s="629"/>
      <c r="ODS76" s="629"/>
      <c r="ODT76" s="629"/>
      <c r="ODU76" s="629"/>
      <c r="ODV76" s="629"/>
      <c r="ODW76" s="629"/>
      <c r="ODX76" s="629"/>
      <c r="ODY76" s="629"/>
      <c r="ODZ76" s="629"/>
      <c r="OEA76" s="629"/>
      <c r="OEB76" s="629"/>
      <c r="OEC76" s="629"/>
      <c r="OED76" s="629"/>
      <c r="OEE76" s="629"/>
      <c r="OEF76" s="629"/>
      <c r="OEG76" s="629"/>
      <c r="OEH76" s="629"/>
      <c r="OEI76" s="629"/>
      <c r="OEJ76" s="629"/>
      <c r="OEK76" s="629"/>
      <c r="OEL76" s="629"/>
      <c r="OEM76" s="629"/>
      <c r="OEN76" s="629"/>
      <c r="OEO76" s="629"/>
      <c r="OEP76" s="629"/>
      <c r="OEQ76" s="629"/>
      <c r="OER76" s="629"/>
      <c r="OES76" s="629"/>
      <c r="OET76" s="629"/>
      <c r="OEU76" s="629"/>
      <c r="OEV76" s="629"/>
      <c r="OEW76" s="629"/>
      <c r="OEX76" s="629"/>
      <c r="OEY76" s="629"/>
      <c r="OEZ76" s="629"/>
      <c r="OFA76" s="629"/>
      <c r="OFB76" s="629"/>
      <c r="OFC76" s="629"/>
      <c r="OFD76" s="629"/>
      <c r="OFE76" s="629"/>
      <c r="OFF76" s="629"/>
      <c r="OFG76" s="629"/>
      <c r="OFH76" s="629"/>
      <c r="OFI76" s="629"/>
      <c r="OFJ76" s="629"/>
      <c r="OFK76" s="629"/>
      <c r="OFL76" s="629"/>
      <c r="OFM76" s="629"/>
      <c r="OFN76" s="629"/>
      <c r="OFO76" s="629"/>
      <c r="OFP76" s="629"/>
      <c r="OFQ76" s="629"/>
      <c r="OFR76" s="629"/>
      <c r="OFS76" s="629"/>
      <c r="OFT76" s="629"/>
      <c r="OFU76" s="629"/>
      <c r="OFV76" s="629"/>
      <c r="OFW76" s="629"/>
      <c r="OFX76" s="629"/>
      <c r="OFY76" s="629"/>
      <c r="OFZ76" s="629"/>
      <c r="OGA76" s="629"/>
      <c r="OGB76" s="629"/>
      <c r="OGC76" s="629"/>
      <c r="OGD76" s="629"/>
      <c r="OGE76" s="629"/>
      <c r="OGF76" s="629"/>
      <c r="OGG76" s="629"/>
      <c r="OGH76" s="629"/>
      <c r="OGI76" s="629"/>
      <c r="OGJ76" s="629"/>
      <c r="OGK76" s="629"/>
      <c r="OGL76" s="629"/>
      <c r="OGM76" s="629"/>
      <c r="OGN76" s="629"/>
      <c r="OGO76" s="629"/>
      <c r="OGP76" s="629"/>
      <c r="OGQ76" s="629"/>
      <c r="OGR76" s="629"/>
      <c r="OGS76" s="629"/>
      <c r="OGT76" s="629"/>
      <c r="OGU76" s="629"/>
      <c r="OGV76" s="629"/>
      <c r="OGW76" s="629"/>
      <c r="OGX76" s="629"/>
      <c r="OGY76" s="629"/>
      <c r="OGZ76" s="629"/>
      <c r="OHA76" s="629"/>
      <c r="OHB76" s="629"/>
      <c r="OHC76" s="629"/>
      <c r="OHD76" s="629"/>
      <c r="OHE76" s="629"/>
      <c r="OHF76" s="629"/>
      <c r="OHG76" s="629"/>
      <c r="OHH76" s="629"/>
      <c r="OHI76" s="629"/>
      <c r="OHJ76" s="629"/>
      <c r="OHK76" s="629"/>
      <c r="OHL76" s="629"/>
      <c r="OHM76" s="629"/>
      <c r="OHN76" s="629"/>
      <c r="OHO76" s="629"/>
      <c r="OHP76" s="629"/>
      <c r="OHQ76" s="629"/>
      <c r="OHR76" s="629"/>
      <c r="OHS76" s="629"/>
      <c r="OHT76" s="629"/>
      <c r="OHU76" s="629"/>
      <c r="OHV76" s="629"/>
      <c r="OHW76" s="629"/>
      <c r="OHX76" s="629"/>
      <c r="OHY76" s="629"/>
      <c r="OHZ76" s="629"/>
      <c r="OIA76" s="629"/>
      <c r="OIB76" s="629"/>
      <c r="OIC76" s="629"/>
      <c r="OID76" s="629"/>
      <c r="OIE76" s="629"/>
      <c r="OIF76" s="629"/>
      <c r="OIG76" s="629"/>
      <c r="OIH76" s="629"/>
      <c r="OII76" s="629"/>
      <c r="OIJ76" s="629"/>
      <c r="OIK76" s="629"/>
      <c r="OIL76" s="629"/>
      <c r="OIM76" s="629"/>
      <c r="OIN76" s="629"/>
      <c r="OIO76" s="629"/>
      <c r="OIP76" s="629"/>
      <c r="OIQ76" s="629"/>
      <c r="OIR76" s="629"/>
      <c r="OIS76" s="629"/>
      <c r="OIT76" s="629"/>
      <c r="OIU76" s="629"/>
      <c r="OIV76" s="629"/>
      <c r="OIW76" s="629"/>
      <c r="OIX76" s="629"/>
      <c r="OIY76" s="629"/>
      <c r="OIZ76" s="629"/>
      <c r="OJA76" s="629"/>
      <c r="OJB76" s="629"/>
      <c r="OJC76" s="629"/>
      <c r="OJD76" s="629"/>
      <c r="OJE76" s="629"/>
      <c r="OJF76" s="629"/>
      <c r="OJG76" s="629"/>
      <c r="OJH76" s="629"/>
      <c r="OJI76" s="629"/>
      <c r="OJJ76" s="629"/>
      <c r="OJK76" s="629"/>
      <c r="OJL76" s="629"/>
      <c r="OJM76" s="629"/>
      <c r="OJN76" s="629"/>
      <c r="OJO76" s="629"/>
      <c r="OJP76" s="629"/>
      <c r="OJQ76" s="629"/>
      <c r="OJR76" s="629"/>
      <c r="OJS76" s="629"/>
      <c r="OJT76" s="629"/>
      <c r="OJU76" s="629"/>
      <c r="OJV76" s="629"/>
      <c r="OJW76" s="629"/>
      <c r="OJX76" s="629"/>
      <c r="OJY76" s="629"/>
      <c r="OJZ76" s="629"/>
      <c r="OKA76" s="629"/>
      <c r="OKB76" s="629"/>
      <c r="OKC76" s="629"/>
      <c r="OKD76" s="629"/>
      <c r="OKE76" s="629"/>
      <c r="OKF76" s="629"/>
      <c r="OKG76" s="629"/>
      <c r="OKH76" s="629"/>
      <c r="OKI76" s="629"/>
      <c r="OKJ76" s="629"/>
      <c r="OKK76" s="629"/>
      <c r="OKL76" s="629"/>
      <c r="OKM76" s="629"/>
      <c r="OKN76" s="629"/>
      <c r="OKO76" s="629"/>
      <c r="OKP76" s="629"/>
      <c r="OKQ76" s="629"/>
      <c r="OKR76" s="629"/>
      <c r="OKS76" s="629"/>
      <c r="OKT76" s="629"/>
      <c r="OKU76" s="629"/>
      <c r="OKV76" s="629"/>
      <c r="OKW76" s="629"/>
      <c r="OKX76" s="629"/>
      <c r="OKY76" s="629"/>
      <c r="OKZ76" s="629"/>
      <c r="OLA76" s="629"/>
      <c r="OLB76" s="629"/>
      <c r="OLC76" s="629"/>
      <c r="OLD76" s="629"/>
      <c r="OLE76" s="629"/>
      <c r="OLF76" s="629"/>
      <c r="OLG76" s="629"/>
      <c r="OLH76" s="629"/>
      <c r="OLI76" s="629"/>
      <c r="OLJ76" s="629"/>
      <c r="OLK76" s="629"/>
      <c r="OLL76" s="629"/>
      <c r="OLM76" s="629"/>
      <c r="OLN76" s="629"/>
      <c r="OLO76" s="629"/>
      <c r="OLP76" s="629"/>
      <c r="OLQ76" s="629"/>
      <c r="OLR76" s="629"/>
      <c r="OLS76" s="629"/>
      <c r="OLT76" s="629"/>
      <c r="OLU76" s="629"/>
      <c r="OLV76" s="629"/>
      <c r="OLW76" s="629"/>
      <c r="OLX76" s="629"/>
      <c r="OLY76" s="629"/>
      <c r="OLZ76" s="629"/>
      <c r="OMA76" s="629"/>
      <c r="OMB76" s="629"/>
      <c r="OMC76" s="629"/>
      <c r="OMD76" s="629"/>
      <c r="OME76" s="629"/>
      <c r="OMF76" s="629"/>
      <c r="OMG76" s="629"/>
      <c r="OMH76" s="629"/>
      <c r="OMI76" s="629"/>
      <c r="OMJ76" s="629"/>
      <c r="OMK76" s="629"/>
      <c r="OML76" s="629"/>
      <c r="OMM76" s="629"/>
      <c r="OMN76" s="629"/>
      <c r="OMO76" s="629"/>
      <c r="OMP76" s="629"/>
      <c r="OMQ76" s="629"/>
      <c r="OMR76" s="629"/>
      <c r="OMS76" s="629"/>
      <c r="OMT76" s="629"/>
      <c r="OMU76" s="629"/>
      <c r="OMV76" s="629"/>
      <c r="OMW76" s="629"/>
      <c r="OMX76" s="629"/>
      <c r="OMY76" s="629"/>
      <c r="OMZ76" s="629"/>
      <c r="ONA76" s="629"/>
      <c r="ONB76" s="629"/>
      <c r="ONC76" s="629"/>
      <c r="OND76" s="629"/>
      <c r="ONE76" s="629"/>
      <c r="ONF76" s="629"/>
      <c r="ONG76" s="629"/>
      <c r="ONH76" s="629"/>
      <c r="ONI76" s="629"/>
      <c r="ONJ76" s="629"/>
      <c r="ONK76" s="629"/>
      <c r="ONL76" s="629"/>
      <c r="ONM76" s="629"/>
      <c r="ONN76" s="629"/>
      <c r="ONO76" s="629"/>
      <c r="ONP76" s="629"/>
      <c r="ONQ76" s="629"/>
      <c r="ONR76" s="629"/>
      <c r="ONS76" s="629"/>
      <c r="ONT76" s="629"/>
      <c r="ONU76" s="629"/>
      <c r="ONV76" s="629"/>
      <c r="ONW76" s="629"/>
      <c r="ONX76" s="629"/>
      <c r="ONY76" s="629"/>
      <c r="ONZ76" s="629"/>
      <c r="OOA76" s="629"/>
      <c r="OOB76" s="629"/>
      <c r="OOC76" s="629"/>
      <c r="OOD76" s="629"/>
      <c r="OOE76" s="629"/>
      <c r="OOF76" s="629"/>
      <c r="OOG76" s="629"/>
      <c r="OOH76" s="629"/>
      <c r="OOI76" s="629"/>
      <c r="OOJ76" s="629"/>
      <c r="OOK76" s="629"/>
      <c r="OOL76" s="629"/>
      <c r="OOM76" s="629"/>
      <c r="OON76" s="629"/>
      <c r="OOO76" s="629"/>
      <c r="OOP76" s="629"/>
      <c r="OOQ76" s="629"/>
      <c r="OOR76" s="629"/>
      <c r="OOS76" s="629"/>
      <c r="OOT76" s="629"/>
      <c r="OOU76" s="629"/>
      <c r="OOV76" s="629"/>
      <c r="OOW76" s="629"/>
      <c r="OOX76" s="629"/>
      <c r="OOY76" s="629"/>
      <c r="OOZ76" s="629"/>
      <c r="OPA76" s="629"/>
      <c r="OPB76" s="629"/>
      <c r="OPC76" s="629"/>
      <c r="OPD76" s="629"/>
      <c r="OPE76" s="629"/>
      <c r="OPF76" s="629"/>
      <c r="OPG76" s="629"/>
      <c r="OPH76" s="629"/>
      <c r="OPI76" s="629"/>
      <c r="OPJ76" s="629"/>
      <c r="OPK76" s="629"/>
      <c r="OPL76" s="629"/>
      <c r="OPM76" s="629"/>
      <c r="OPN76" s="629"/>
      <c r="OPO76" s="629"/>
      <c r="OPP76" s="629"/>
      <c r="OPQ76" s="629"/>
      <c r="OPR76" s="629"/>
      <c r="OPS76" s="629"/>
      <c r="OPT76" s="629"/>
      <c r="OPU76" s="629"/>
      <c r="OPV76" s="629"/>
      <c r="OPW76" s="629"/>
      <c r="OPX76" s="629"/>
      <c r="OPY76" s="629"/>
      <c r="OPZ76" s="629"/>
      <c r="OQA76" s="629"/>
      <c r="OQB76" s="629"/>
      <c r="OQC76" s="629"/>
      <c r="OQD76" s="629"/>
      <c r="OQE76" s="629"/>
      <c r="OQF76" s="629"/>
      <c r="OQG76" s="629"/>
      <c r="OQH76" s="629"/>
      <c r="OQI76" s="629"/>
      <c r="OQJ76" s="629"/>
      <c r="OQK76" s="629"/>
      <c r="OQL76" s="629"/>
      <c r="OQM76" s="629"/>
      <c r="OQN76" s="629"/>
      <c r="OQO76" s="629"/>
      <c r="OQP76" s="629"/>
      <c r="OQQ76" s="629"/>
      <c r="OQR76" s="629"/>
      <c r="OQS76" s="629"/>
      <c r="OQT76" s="629"/>
      <c r="OQU76" s="629"/>
      <c r="OQV76" s="629"/>
      <c r="OQW76" s="629"/>
      <c r="OQX76" s="629"/>
      <c r="OQY76" s="629"/>
      <c r="OQZ76" s="629"/>
      <c r="ORA76" s="629"/>
      <c r="ORB76" s="629"/>
      <c r="ORC76" s="629"/>
      <c r="ORD76" s="629"/>
      <c r="ORE76" s="629"/>
      <c r="ORF76" s="629"/>
      <c r="ORG76" s="629"/>
      <c r="ORH76" s="629"/>
      <c r="ORI76" s="629"/>
      <c r="ORJ76" s="629"/>
      <c r="ORK76" s="629"/>
      <c r="ORL76" s="629"/>
      <c r="ORM76" s="629"/>
      <c r="ORN76" s="629"/>
      <c r="ORO76" s="629"/>
      <c r="ORP76" s="629"/>
      <c r="ORQ76" s="629"/>
      <c r="ORR76" s="629"/>
      <c r="ORS76" s="629"/>
      <c r="ORT76" s="629"/>
      <c r="ORU76" s="629"/>
      <c r="ORV76" s="629"/>
      <c r="ORW76" s="629"/>
      <c r="ORX76" s="629"/>
      <c r="ORY76" s="629"/>
      <c r="ORZ76" s="629"/>
      <c r="OSA76" s="629"/>
      <c r="OSB76" s="629"/>
      <c r="OSC76" s="629"/>
      <c r="OSD76" s="629"/>
      <c r="OSE76" s="629"/>
      <c r="OSF76" s="629"/>
      <c r="OSG76" s="629"/>
      <c r="OSH76" s="629"/>
      <c r="OSI76" s="629"/>
      <c r="OSJ76" s="629"/>
      <c r="OSK76" s="629"/>
      <c r="OSL76" s="629"/>
      <c r="OSM76" s="629"/>
      <c r="OSN76" s="629"/>
      <c r="OSO76" s="629"/>
      <c r="OSP76" s="629"/>
      <c r="OSQ76" s="629"/>
      <c r="OSR76" s="629"/>
      <c r="OSS76" s="629"/>
      <c r="OST76" s="629"/>
      <c r="OSU76" s="629"/>
      <c r="OSV76" s="629"/>
      <c r="OSW76" s="629"/>
      <c r="OSX76" s="629"/>
      <c r="OSY76" s="629"/>
      <c r="OSZ76" s="629"/>
      <c r="OTA76" s="629"/>
      <c r="OTB76" s="629"/>
      <c r="OTC76" s="629"/>
      <c r="OTD76" s="629"/>
      <c r="OTE76" s="629"/>
      <c r="OTF76" s="629"/>
      <c r="OTG76" s="629"/>
      <c r="OTH76" s="629"/>
      <c r="OTI76" s="629"/>
      <c r="OTJ76" s="629"/>
      <c r="OTK76" s="629"/>
      <c r="OTL76" s="629"/>
      <c r="OTM76" s="629"/>
      <c r="OTN76" s="629"/>
      <c r="OTO76" s="629"/>
      <c r="OTP76" s="629"/>
      <c r="OTQ76" s="629"/>
      <c r="OTR76" s="629"/>
      <c r="OTS76" s="629"/>
      <c r="OTT76" s="629"/>
      <c r="OTU76" s="629"/>
      <c r="OTV76" s="629"/>
      <c r="OTW76" s="629"/>
      <c r="OTX76" s="629"/>
      <c r="OTY76" s="629"/>
      <c r="OTZ76" s="629"/>
      <c r="OUA76" s="629"/>
      <c r="OUB76" s="629"/>
      <c r="OUC76" s="629"/>
      <c r="OUD76" s="629"/>
      <c r="OUE76" s="629"/>
      <c r="OUF76" s="629"/>
      <c r="OUG76" s="629"/>
      <c r="OUH76" s="629"/>
      <c r="OUI76" s="629"/>
      <c r="OUJ76" s="629"/>
      <c r="OUK76" s="629"/>
      <c r="OUL76" s="629"/>
      <c r="OUM76" s="629"/>
      <c r="OUN76" s="629"/>
      <c r="OUO76" s="629"/>
      <c r="OUP76" s="629"/>
      <c r="OUQ76" s="629"/>
      <c r="OUR76" s="629"/>
      <c r="OUS76" s="629"/>
      <c r="OUT76" s="629"/>
      <c r="OUU76" s="629"/>
      <c r="OUV76" s="629"/>
      <c r="OUW76" s="629"/>
      <c r="OUX76" s="629"/>
      <c r="OUY76" s="629"/>
      <c r="OUZ76" s="629"/>
      <c r="OVA76" s="629"/>
      <c r="OVB76" s="629"/>
      <c r="OVC76" s="629"/>
      <c r="OVD76" s="629"/>
      <c r="OVE76" s="629"/>
      <c r="OVF76" s="629"/>
      <c r="OVG76" s="629"/>
      <c r="OVH76" s="629"/>
      <c r="OVI76" s="629"/>
      <c r="OVJ76" s="629"/>
      <c r="OVK76" s="629"/>
      <c r="OVL76" s="629"/>
      <c r="OVM76" s="629"/>
      <c r="OVN76" s="629"/>
      <c r="OVO76" s="629"/>
      <c r="OVP76" s="629"/>
      <c r="OVQ76" s="629"/>
      <c r="OVR76" s="629"/>
      <c r="OVS76" s="629"/>
      <c r="OVT76" s="629"/>
      <c r="OVU76" s="629"/>
      <c r="OVV76" s="629"/>
      <c r="OVW76" s="629"/>
      <c r="OVX76" s="629"/>
      <c r="OVY76" s="629"/>
      <c r="OVZ76" s="629"/>
      <c r="OWA76" s="629"/>
      <c r="OWB76" s="629"/>
      <c r="OWC76" s="629"/>
      <c r="OWD76" s="629"/>
      <c r="OWE76" s="629"/>
      <c r="OWF76" s="629"/>
      <c r="OWG76" s="629"/>
      <c r="OWH76" s="629"/>
      <c r="OWI76" s="629"/>
      <c r="OWJ76" s="629"/>
      <c r="OWK76" s="629"/>
      <c r="OWL76" s="629"/>
      <c r="OWM76" s="629"/>
      <c r="OWN76" s="629"/>
      <c r="OWO76" s="629"/>
      <c r="OWP76" s="629"/>
      <c r="OWQ76" s="629"/>
      <c r="OWR76" s="629"/>
      <c r="OWS76" s="629"/>
      <c r="OWT76" s="629"/>
      <c r="OWU76" s="629"/>
      <c r="OWV76" s="629"/>
      <c r="OWW76" s="629"/>
      <c r="OWX76" s="629"/>
      <c r="OWY76" s="629"/>
      <c r="OWZ76" s="629"/>
      <c r="OXA76" s="629"/>
      <c r="OXB76" s="629"/>
      <c r="OXC76" s="629"/>
      <c r="OXD76" s="629"/>
      <c r="OXE76" s="629"/>
      <c r="OXF76" s="629"/>
      <c r="OXG76" s="629"/>
      <c r="OXH76" s="629"/>
      <c r="OXI76" s="629"/>
      <c r="OXJ76" s="629"/>
      <c r="OXK76" s="629"/>
      <c r="OXL76" s="629"/>
      <c r="OXM76" s="629"/>
      <c r="OXN76" s="629"/>
      <c r="OXO76" s="629"/>
      <c r="OXP76" s="629"/>
      <c r="OXQ76" s="629"/>
      <c r="OXR76" s="629"/>
      <c r="OXS76" s="629"/>
      <c r="OXT76" s="629"/>
      <c r="OXU76" s="629"/>
      <c r="OXV76" s="629"/>
      <c r="OXW76" s="629"/>
      <c r="OXX76" s="629"/>
      <c r="OXY76" s="629"/>
      <c r="OXZ76" s="629"/>
      <c r="OYA76" s="629"/>
      <c r="OYB76" s="629"/>
      <c r="OYC76" s="629"/>
      <c r="OYD76" s="629"/>
      <c r="OYE76" s="629"/>
      <c r="OYF76" s="629"/>
      <c r="OYG76" s="629"/>
      <c r="OYH76" s="629"/>
      <c r="OYI76" s="629"/>
      <c r="OYJ76" s="629"/>
      <c r="OYK76" s="629"/>
      <c r="OYL76" s="629"/>
      <c r="OYM76" s="629"/>
      <c r="OYN76" s="629"/>
      <c r="OYO76" s="629"/>
      <c r="OYP76" s="629"/>
      <c r="OYQ76" s="629"/>
      <c r="OYR76" s="629"/>
      <c r="OYS76" s="629"/>
      <c r="OYT76" s="629"/>
      <c r="OYU76" s="629"/>
      <c r="OYV76" s="629"/>
      <c r="OYW76" s="629"/>
      <c r="OYX76" s="629"/>
      <c r="OYY76" s="629"/>
      <c r="OYZ76" s="629"/>
      <c r="OZA76" s="629"/>
      <c r="OZB76" s="629"/>
      <c r="OZC76" s="629"/>
      <c r="OZD76" s="629"/>
      <c r="OZE76" s="629"/>
      <c r="OZF76" s="629"/>
      <c r="OZG76" s="629"/>
      <c r="OZH76" s="629"/>
      <c r="OZI76" s="629"/>
      <c r="OZJ76" s="629"/>
      <c r="OZK76" s="629"/>
      <c r="OZL76" s="629"/>
      <c r="OZM76" s="629"/>
      <c r="OZN76" s="629"/>
      <c r="OZO76" s="629"/>
      <c r="OZP76" s="629"/>
      <c r="OZQ76" s="629"/>
      <c r="OZR76" s="629"/>
      <c r="OZS76" s="629"/>
      <c r="OZT76" s="629"/>
      <c r="OZU76" s="629"/>
      <c r="OZV76" s="629"/>
      <c r="OZW76" s="629"/>
      <c r="OZX76" s="629"/>
      <c r="OZY76" s="629"/>
      <c r="OZZ76" s="629"/>
      <c r="PAA76" s="629"/>
      <c r="PAB76" s="629"/>
      <c r="PAC76" s="629"/>
      <c r="PAD76" s="629"/>
      <c r="PAE76" s="629"/>
      <c r="PAF76" s="629"/>
      <c r="PAG76" s="629"/>
      <c r="PAH76" s="629"/>
      <c r="PAI76" s="629"/>
      <c r="PAJ76" s="629"/>
      <c r="PAK76" s="629"/>
      <c r="PAL76" s="629"/>
      <c r="PAM76" s="629"/>
      <c r="PAN76" s="629"/>
      <c r="PAO76" s="629"/>
      <c r="PAP76" s="629"/>
      <c r="PAQ76" s="629"/>
      <c r="PAR76" s="629"/>
      <c r="PAS76" s="629"/>
      <c r="PAT76" s="629"/>
      <c r="PAU76" s="629"/>
      <c r="PAV76" s="629"/>
      <c r="PAW76" s="629"/>
      <c r="PAX76" s="629"/>
      <c r="PAY76" s="629"/>
      <c r="PAZ76" s="629"/>
      <c r="PBA76" s="629"/>
      <c r="PBB76" s="629"/>
      <c r="PBC76" s="629"/>
      <c r="PBD76" s="629"/>
      <c r="PBE76" s="629"/>
      <c r="PBF76" s="629"/>
      <c r="PBG76" s="629"/>
      <c r="PBH76" s="629"/>
      <c r="PBI76" s="629"/>
      <c r="PBJ76" s="629"/>
      <c r="PBK76" s="629"/>
      <c r="PBL76" s="629"/>
      <c r="PBM76" s="629"/>
      <c r="PBN76" s="629"/>
      <c r="PBO76" s="629"/>
      <c r="PBP76" s="629"/>
      <c r="PBQ76" s="629"/>
      <c r="PBR76" s="629"/>
      <c r="PBS76" s="629"/>
      <c r="PBT76" s="629"/>
      <c r="PBU76" s="629"/>
      <c r="PBV76" s="629"/>
      <c r="PBW76" s="629"/>
      <c r="PBX76" s="629"/>
      <c r="PBY76" s="629"/>
      <c r="PBZ76" s="629"/>
      <c r="PCA76" s="629"/>
      <c r="PCB76" s="629"/>
      <c r="PCC76" s="629"/>
      <c r="PCD76" s="629"/>
      <c r="PCE76" s="629"/>
      <c r="PCF76" s="629"/>
      <c r="PCG76" s="629"/>
      <c r="PCH76" s="629"/>
      <c r="PCI76" s="629"/>
      <c r="PCJ76" s="629"/>
      <c r="PCK76" s="629"/>
      <c r="PCL76" s="629"/>
      <c r="PCM76" s="629"/>
      <c r="PCN76" s="629"/>
      <c r="PCO76" s="629"/>
      <c r="PCP76" s="629"/>
      <c r="PCQ76" s="629"/>
      <c r="PCR76" s="629"/>
      <c r="PCS76" s="629"/>
      <c r="PCT76" s="629"/>
      <c r="PCU76" s="629"/>
      <c r="PCV76" s="629"/>
      <c r="PCW76" s="629"/>
      <c r="PCX76" s="629"/>
      <c r="PCY76" s="629"/>
      <c r="PCZ76" s="629"/>
      <c r="PDA76" s="629"/>
      <c r="PDB76" s="629"/>
      <c r="PDC76" s="629"/>
      <c r="PDD76" s="629"/>
      <c r="PDE76" s="629"/>
      <c r="PDF76" s="629"/>
      <c r="PDG76" s="629"/>
      <c r="PDH76" s="629"/>
      <c r="PDI76" s="629"/>
      <c r="PDJ76" s="629"/>
      <c r="PDK76" s="629"/>
      <c r="PDL76" s="629"/>
      <c r="PDM76" s="629"/>
      <c r="PDN76" s="629"/>
      <c r="PDO76" s="629"/>
      <c r="PDP76" s="629"/>
      <c r="PDQ76" s="629"/>
      <c r="PDR76" s="629"/>
      <c r="PDS76" s="629"/>
      <c r="PDT76" s="629"/>
      <c r="PDU76" s="629"/>
      <c r="PDV76" s="629"/>
      <c r="PDW76" s="629"/>
      <c r="PDX76" s="629"/>
      <c r="PDY76" s="629"/>
      <c r="PDZ76" s="629"/>
      <c r="PEA76" s="629"/>
      <c r="PEB76" s="629"/>
      <c r="PEC76" s="629"/>
      <c r="PED76" s="629"/>
      <c r="PEE76" s="629"/>
      <c r="PEF76" s="629"/>
      <c r="PEG76" s="629"/>
      <c r="PEH76" s="629"/>
      <c r="PEI76" s="629"/>
      <c r="PEJ76" s="629"/>
      <c r="PEK76" s="629"/>
      <c r="PEL76" s="629"/>
      <c r="PEM76" s="629"/>
      <c r="PEN76" s="629"/>
      <c r="PEO76" s="629"/>
      <c r="PEP76" s="629"/>
      <c r="PEQ76" s="629"/>
      <c r="PER76" s="629"/>
      <c r="PES76" s="629"/>
      <c r="PET76" s="629"/>
      <c r="PEU76" s="629"/>
      <c r="PEV76" s="629"/>
      <c r="PEW76" s="629"/>
      <c r="PEX76" s="629"/>
      <c r="PEY76" s="629"/>
      <c r="PEZ76" s="629"/>
      <c r="PFA76" s="629"/>
      <c r="PFB76" s="629"/>
      <c r="PFC76" s="629"/>
      <c r="PFD76" s="629"/>
      <c r="PFE76" s="629"/>
      <c r="PFF76" s="629"/>
      <c r="PFG76" s="629"/>
      <c r="PFH76" s="629"/>
      <c r="PFI76" s="629"/>
      <c r="PFJ76" s="629"/>
      <c r="PFK76" s="629"/>
      <c r="PFL76" s="629"/>
      <c r="PFM76" s="629"/>
      <c r="PFN76" s="629"/>
      <c r="PFO76" s="629"/>
      <c r="PFP76" s="629"/>
      <c r="PFQ76" s="629"/>
      <c r="PFR76" s="629"/>
      <c r="PFS76" s="629"/>
      <c r="PFT76" s="629"/>
      <c r="PFU76" s="629"/>
      <c r="PFV76" s="629"/>
      <c r="PFW76" s="629"/>
      <c r="PFX76" s="629"/>
      <c r="PFY76" s="629"/>
      <c r="PFZ76" s="629"/>
      <c r="PGA76" s="629"/>
      <c r="PGB76" s="629"/>
      <c r="PGC76" s="629"/>
      <c r="PGD76" s="629"/>
      <c r="PGE76" s="629"/>
      <c r="PGF76" s="629"/>
      <c r="PGG76" s="629"/>
      <c r="PGH76" s="629"/>
      <c r="PGI76" s="629"/>
      <c r="PGJ76" s="629"/>
      <c r="PGK76" s="629"/>
      <c r="PGL76" s="629"/>
      <c r="PGM76" s="629"/>
      <c r="PGN76" s="629"/>
      <c r="PGO76" s="629"/>
      <c r="PGP76" s="629"/>
      <c r="PGQ76" s="629"/>
      <c r="PGR76" s="629"/>
      <c r="PGS76" s="629"/>
      <c r="PGT76" s="629"/>
      <c r="PGU76" s="629"/>
      <c r="PGV76" s="629"/>
      <c r="PGW76" s="629"/>
      <c r="PGX76" s="629"/>
      <c r="PGY76" s="629"/>
      <c r="PGZ76" s="629"/>
      <c r="PHA76" s="629"/>
      <c r="PHB76" s="629"/>
      <c r="PHC76" s="629"/>
      <c r="PHD76" s="629"/>
      <c r="PHE76" s="629"/>
      <c r="PHF76" s="629"/>
      <c r="PHG76" s="629"/>
      <c r="PHH76" s="629"/>
      <c r="PHI76" s="629"/>
      <c r="PHJ76" s="629"/>
      <c r="PHK76" s="629"/>
      <c r="PHL76" s="629"/>
      <c r="PHM76" s="629"/>
      <c r="PHN76" s="629"/>
      <c r="PHO76" s="629"/>
      <c r="PHP76" s="629"/>
      <c r="PHQ76" s="629"/>
      <c r="PHR76" s="629"/>
      <c r="PHS76" s="629"/>
      <c r="PHT76" s="629"/>
      <c r="PHU76" s="629"/>
      <c r="PHV76" s="629"/>
      <c r="PHW76" s="629"/>
      <c r="PHX76" s="629"/>
      <c r="PHY76" s="629"/>
      <c r="PHZ76" s="629"/>
      <c r="PIA76" s="629"/>
      <c r="PIB76" s="629"/>
      <c r="PIC76" s="629"/>
      <c r="PID76" s="629"/>
      <c r="PIE76" s="629"/>
      <c r="PIF76" s="629"/>
      <c r="PIG76" s="629"/>
      <c r="PIH76" s="629"/>
      <c r="PII76" s="629"/>
      <c r="PIJ76" s="629"/>
      <c r="PIK76" s="629"/>
      <c r="PIL76" s="629"/>
      <c r="PIM76" s="629"/>
      <c r="PIN76" s="629"/>
      <c r="PIO76" s="629"/>
      <c r="PIP76" s="629"/>
      <c r="PIQ76" s="629"/>
      <c r="PIR76" s="629"/>
      <c r="PIS76" s="629"/>
      <c r="PIT76" s="629"/>
      <c r="PIU76" s="629"/>
      <c r="PIV76" s="629"/>
      <c r="PIW76" s="629"/>
      <c r="PIX76" s="629"/>
      <c r="PIY76" s="629"/>
      <c r="PIZ76" s="629"/>
      <c r="PJA76" s="629"/>
      <c r="PJB76" s="629"/>
      <c r="PJC76" s="629"/>
      <c r="PJD76" s="629"/>
      <c r="PJE76" s="629"/>
      <c r="PJF76" s="629"/>
      <c r="PJG76" s="629"/>
      <c r="PJH76" s="629"/>
      <c r="PJI76" s="629"/>
      <c r="PJJ76" s="629"/>
      <c r="PJK76" s="629"/>
      <c r="PJL76" s="629"/>
      <c r="PJM76" s="629"/>
      <c r="PJN76" s="629"/>
      <c r="PJO76" s="629"/>
      <c r="PJP76" s="629"/>
      <c r="PJQ76" s="629"/>
      <c r="PJR76" s="629"/>
      <c r="PJS76" s="629"/>
      <c r="PJT76" s="629"/>
      <c r="PJU76" s="629"/>
      <c r="PJV76" s="629"/>
      <c r="PJW76" s="629"/>
      <c r="PJX76" s="629"/>
      <c r="PJY76" s="629"/>
      <c r="PJZ76" s="629"/>
      <c r="PKA76" s="629"/>
      <c r="PKB76" s="629"/>
      <c r="PKC76" s="629"/>
      <c r="PKD76" s="629"/>
      <c r="PKE76" s="629"/>
      <c r="PKF76" s="629"/>
      <c r="PKG76" s="629"/>
      <c r="PKH76" s="629"/>
      <c r="PKI76" s="629"/>
      <c r="PKJ76" s="629"/>
      <c r="PKK76" s="629"/>
      <c r="PKL76" s="629"/>
      <c r="PKM76" s="629"/>
      <c r="PKN76" s="629"/>
      <c r="PKO76" s="629"/>
      <c r="PKP76" s="629"/>
      <c r="PKQ76" s="629"/>
      <c r="PKR76" s="629"/>
      <c r="PKS76" s="629"/>
      <c r="PKT76" s="629"/>
      <c r="PKU76" s="629"/>
      <c r="PKV76" s="629"/>
      <c r="PKW76" s="629"/>
      <c r="PKX76" s="629"/>
      <c r="PKY76" s="629"/>
      <c r="PKZ76" s="629"/>
      <c r="PLA76" s="629"/>
      <c r="PLB76" s="629"/>
      <c r="PLC76" s="629"/>
      <c r="PLD76" s="629"/>
      <c r="PLE76" s="629"/>
      <c r="PLF76" s="629"/>
      <c r="PLG76" s="629"/>
      <c r="PLH76" s="629"/>
      <c r="PLI76" s="629"/>
      <c r="PLJ76" s="629"/>
      <c r="PLK76" s="629"/>
      <c r="PLL76" s="629"/>
      <c r="PLM76" s="629"/>
      <c r="PLN76" s="629"/>
      <c r="PLO76" s="629"/>
      <c r="PLP76" s="629"/>
      <c r="PLQ76" s="629"/>
      <c r="PLR76" s="629"/>
      <c r="PLS76" s="629"/>
      <c r="PLT76" s="629"/>
      <c r="PLU76" s="629"/>
      <c r="PLV76" s="629"/>
      <c r="PLW76" s="629"/>
      <c r="PLX76" s="629"/>
      <c r="PLY76" s="629"/>
      <c r="PLZ76" s="629"/>
      <c r="PMA76" s="629"/>
      <c r="PMB76" s="629"/>
      <c r="PMC76" s="629"/>
      <c r="PMD76" s="629"/>
      <c r="PME76" s="629"/>
      <c r="PMF76" s="629"/>
      <c r="PMG76" s="629"/>
      <c r="PMH76" s="629"/>
      <c r="PMI76" s="629"/>
      <c r="PMJ76" s="629"/>
      <c r="PMK76" s="629"/>
      <c r="PML76" s="629"/>
      <c r="PMM76" s="629"/>
      <c r="PMN76" s="629"/>
      <c r="PMO76" s="629"/>
      <c r="PMP76" s="629"/>
      <c r="PMQ76" s="629"/>
      <c r="PMR76" s="629"/>
      <c r="PMS76" s="629"/>
      <c r="PMT76" s="629"/>
      <c r="PMU76" s="629"/>
      <c r="PMV76" s="629"/>
      <c r="PMW76" s="629"/>
      <c r="PMX76" s="629"/>
      <c r="PMY76" s="629"/>
      <c r="PMZ76" s="629"/>
      <c r="PNA76" s="629"/>
      <c r="PNB76" s="629"/>
      <c r="PNC76" s="629"/>
      <c r="PND76" s="629"/>
      <c r="PNE76" s="629"/>
      <c r="PNF76" s="629"/>
      <c r="PNG76" s="629"/>
      <c r="PNH76" s="629"/>
      <c r="PNI76" s="629"/>
      <c r="PNJ76" s="629"/>
      <c r="PNK76" s="629"/>
      <c r="PNL76" s="629"/>
      <c r="PNM76" s="629"/>
      <c r="PNN76" s="629"/>
      <c r="PNO76" s="629"/>
      <c r="PNP76" s="629"/>
      <c r="PNQ76" s="629"/>
      <c r="PNR76" s="629"/>
      <c r="PNS76" s="629"/>
      <c r="PNT76" s="629"/>
      <c r="PNU76" s="629"/>
      <c r="PNV76" s="629"/>
      <c r="PNW76" s="629"/>
      <c r="PNX76" s="629"/>
      <c r="PNY76" s="629"/>
      <c r="PNZ76" s="629"/>
      <c r="POA76" s="629"/>
      <c r="POB76" s="629"/>
      <c r="POC76" s="629"/>
      <c r="POD76" s="629"/>
      <c r="POE76" s="629"/>
      <c r="POF76" s="629"/>
      <c r="POG76" s="629"/>
      <c r="POH76" s="629"/>
      <c r="POI76" s="629"/>
      <c r="POJ76" s="629"/>
      <c r="POK76" s="629"/>
      <c r="POL76" s="629"/>
      <c r="POM76" s="629"/>
      <c r="PON76" s="629"/>
      <c r="POO76" s="629"/>
      <c r="POP76" s="629"/>
      <c r="POQ76" s="629"/>
      <c r="POR76" s="629"/>
      <c r="POS76" s="629"/>
      <c r="POT76" s="629"/>
      <c r="POU76" s="629"/>
      <c r="POV76" s="629"/>
      <c r="POW76" s="629"/>
      <c r="POX76" s="629"/>
      <c r="POY76" s="629"/>
      <c r="POZ76" s="629"/>
      <c r="PPA76" s="629"/>
      <c r="PPB76" s="629"/>
      <c r="PPC76" s="629"/>
      <c r="PPD76" s="629"/>
      <c r="PPE76" s="629"/>
      <c r="PPF76" s="629"/>
      <c r="PPG76" s="629"/>
      <c r="PPH76" s="629"/>
      <c r="PPI76" s="629"/>
      <c r="PPJ76" s="629"/>
      <c r="PPK76" s="629"/>
      <c r="PPL76" s="629"/>
      <c r="PPM76" s="629"/>
      <c r="PPN76" s="629"/>
      <c r="PPO76" s="629"/>
      <c r="PPP76" s="629"/>
      <c r="PPQ76" s="629"/>
      <c r="PPR76" s="629"/>
      <c r="PPS76" s="629"/>
      <c r="PPT76" s="629"/>
      <c r="PPU76" s="629"/>
      <c r="PPV76" s="629"/>
      <c r="PPW76" s="629"/>
      <c r="PPX76" s="629"/>
      <c r="PPY76" s="629"/>
      <c r="PPZ76" s="629"/>
      <c r="PQA76" s="629"/>
      <c r="PQB76" s="629"/>
      <c r="PQC76" s="629"/>
      <c r="PQD76" s="629"/>
      <c r="PQE76" s="629"/>
      <c r="PQF76" s="629"/>
      <c r="PQG76" s="629"/>
      <c r="PQH76" s="629"/>
      <c r="PQI76" s="629"/>
      <c r="PQJ76" s="629"/>
      <c r="PQK76" s="629"/>
      <c r="PQL76" s="629"/>
      <c r="PQM76" s="629"/>
      <c r="PQN76" s="629"/>
      <c r="PQO76" s="629"/>
      <c r="PQP76" s="629"/>
      <c r="PQQ76" s="629"/>
      <c r="PQR76" s="629"/>
      <c r="PQS76" s="629"/>
      <c r="PQT76" s="629"/>
      <c r="PQU76" s="629"/>
      <c r="PQV76" s="629"/>
      <c r="PQW76" s="629"/>
      <c r="PQX76" s="629"/>
      <c r="PQY76" s="629"/>
      <c r="PQZ76" s="629"/>
      <c r="PRA76" s="629"/>
      <c r="PRB76" s="629"/>
      <c r="PRC76" s="629"/>
      <c r="PRD76" s="629"/>
      <c r="PRE76" s="629"/>
      <c r="PRF76" s="629"/>
      <c r="PRG76" s="629"/>
      <c r="PRH76" s="629"/>
      <c r="PRI76" s="629"/>
      <c r="PRJ76" s="629"/>
      <c r="PRK76" s="629"/>
      <c r="PRL76" s="629"/>
      <c r="PRM76" s="629"/>
      <c r="PRN76" s="629"/>
      <c r="PRO76" s="629"/>
      <c r="PRP76" s="629"/>
      <c r="PRQ76" s="629"/>
      <c r="PRR76" s="629"/>
      <c r="PRS76" s="629"/>
      <c r="PRT76" s="629"/>
      <c r="PRU76" s="629"/>
      <c r="PRV76" s="629"/>
      <c r="PRW76" s="629"/>
      <c r="PRX76" s="629"/>
      <c r="PRY76" s="629"/>
      <c r="PRZ76" s="629"/>
      <c r="PSA76" s="629"/>
      <c r="PSB76" s="629"/>
      <c r="PSC76" s="629"/>
      <c r="PSD76" s="629"/>
      <c r="PSE76" s="629"/>
      <c r="PSF76" s="629"/>
      <c r="PSG76" s="629"/>
      <c r="PSH76" s="629"/>
      <c r="PSI76" s="629"/>
      <c r="PSJ76" s="629"/>
      <c r="PSK76" s="629"/>
      <c r="PSL76" s="629"/>
      <c r="PSM76" s="629"/>
      <c r="PSN76" s="629"/>
      <c r="PSO76" s="629"/>
      <c r="PSP76" s="629"/>
      <c r="PSQ76" s="629"/>
      <c r="PSR76" s="629"/>
      <c r="PSS76" s="629"/>
      <c r="PST76" s="629"/>
      <c r="PSU76" s="629"/>
      <c r="PSV76" s="629"/>
      <c r="PSW76" s="629"/>
      <c r="PSX76" s="629"/>
      <c r="PSY76" s="629"/>
      <c r="PSZ76" s="629"/>
      <c r="PTA76" s="629"/>
      <c r="PTB76" s="629"/>
      <c r="PTC76" s="629"/>
      <c r="PTD76" s="629"/>
      <c r="PTE76" s="629"/>
      <c r="PTF76" s="629"/>
      <c r="PTG76" s="629"/>
      <c r="PTH76" s="629"/>
      <c r="PTI76" s="629"/>
      <c r="PTJ76" s="629"/>
      <c r="PTK76" s="629"/>
      <c r="PTL76" s="629"/>
      <c r="PTM76" s="629"/>
      <c r="PTN76" s="629"/>
      <c r="PTO76" s="629"/>
      <c r="PTP76" s="629"/>
      <c r="PTQ76" s="629"/>
      <c r="PTR76" s="629"/>
      <c r="PTS76" s="629"/>
      <c r="PTT76" s="629"/>
      <c r="PTU76" s="629"/>
      <c r="PTV76" s="629"/>
      <c r="PTW76" s="629"/>
      <c r="PTX76" s="629"/>
      <c r="PTY76" s="629"/>
      <c r="PTZ76" s="629"/>
      <c r="PUA76" s="629"/>
      <c r="PUB76" s="629"/>
      <c r="PUC76" s="629"/>
      <c r="PUD76" s="629"/>
      <c r="PUE76" s="629"/>
      <c r="PUF76" s="629"/>
      <c r="PUG76" s="629"/>
      <c r="PUH76" s="629"/>
      <c r="PUI76" s="629"/>
      <c r="PUJ76" s="629"/>
      <c r="PUK76" s="629"/>
      <c r="PUL76" s="629"/>
      <c r="PUM76" s="629"/>
      <c r="PUN76" s="629"/>
      <c r="PUO76" s="629"/>
      <c r="PUP76" s="629"/>
      <c r="PUQ76" s="629"/>
      <c r="PUR76" s="629"/>
      <c r="PUS76" s="629"/>
      <c r="PUT76" s="629"/>
      <c r="PUU76" s="629"/>
      <c r="PUV76" s="629"/>
      <c r="PUW76" s="629"/>
      <c r="PUX76" s="629"/>
      <c r="PUY76" s="629"/>
      <c r="PUZ76" s="629"/>
      <c r="PVA76" s="629"/>
      <c r="PVB76" s="629"/>
      <c r="PVC76" s="629"/>
      <c r="PVD76" s="629"/>
      <c r="PVE76" s="629"/>
      <c r="PVF76" s="629"/>
      <c r="PVG76" s="629"/>
      <c r="PVH76" s="629"/>
      <c r="PVI76" s="629"/>
      <c r="PVJ76" s="629"/>
      <c r="PVK76" s="629"/>
      <c r="PVL76" s="629"/>
      <c r="PVM76" s="629"/>
      <c r="PVN76" s="629"/>
      <c r="PVO76" s="629"/>
      <c r="PVP76" s="629"/>
      <c r="PVQ76" s="629"/>
      <c r="PVR76" s="629"/>
      <c r="PVS76" s="629"/>
      <c r="PVT76" s="629"/>
      <c r="PVU76" s="629"/>
      <c r="PVV76" s="629"/>
      <c r="PVW76" s="629"/>
      <c r="PVX76" s="629"/>
      <c r="PVY76" s="629"/>
      <c r="PVZ76" s="629"/>
      <c r="PWA76" s="629"/>
      <c r="PWB76" s="629"/>
      <c r="PWC76" s="629"/>
      <c r="PWD76" s="629"/>
      <c r="PWE76" s="629"/>
      <c r="PWF76" s="629"/>
      <c r="PWG76" s="629"/>
      <c r="PWH76" s="629"/>
      <c r="PWI76" s="629"/>
      <c r="PWJ76" s="629"/>
      <c r="PWK76" s="629"/>
      <c r="PWL76" s="629"/>
      <c r="PWM76" s="629"/>
      <c r="PWN76" s="629"/>
      <c r="PWO76" s="629"/>
      <c r="PWP76" s="629"/>
      <c r="PWQ76" s="629"/>
      <c r="PWR76" s="629"/>
      <c r="PWS76" s="629"/>
      <c r="PWT76" s="629"/>
      <c r="PWU76" s="629"/>
      <c r="PWV76" s="629"/>
      <c r="PWW76" s="629"/>
      <c r="PWX76" s="629"/>
      <c r="PWY76" s="629"/>
      <c r="PWZ76" s="629"/>
      <c r="PXA76" s="629"/>
      <c r="PXB76" s="629"/>
      <c r="PXC76" s="629"/>
      <c r="PXD76" s="629"/>
      <c r="PXE76" s="629"/>
      <c r="PXF76" s="629"/>
      <c r="PXG76" s="629"/>
      <c r="PXH76" s="629"/>
      <c r="PXI76" s="629"/>
      <c r="PXJ76" s="629"/>
      <c r="PXK76" s="629"/>
      <c r="PXL76" s="629"/>
      <c r="PXM76" s="629"/>
      <c r="PXN76" s="629"/>
      <c r="PXO76" s="629"/>
      <c r="PXP76" s="629"/>
      <c r="PXQ76" s="629"/>
      <c r="PXR76" s="629"/>
      <c r="PXS76" s="629"/>
      <c r="PXT76" s="629"/>
      <c r="PXU76" s="629"/>
      <c r="PXV76" s="629"/>
      <c r="PXW76" s="629"/>
      <c r="PXX76" s="629"/>
      <c r="PXY76" s="629"/>
      <c r="PXZ76" s="629"/>
      <c r="PYA76" s="629"/>
      <c r="PYB76" s="629"/>
      <c r="PYC76" s="629"/>
      <c r="PYD76" s="629"/>
      <c r="PYE76" s="629"/>
      <c r="PYF76" s="629"/>
      <c r="PYG76" s="629"/>
      <c r="PYH76" s="629"/>
      <c r="PYI76" s="629"/>
      <c r="PYJ76" s="629"/>
      <c r="PYK76" s="629"/>
      <c r="PYL76" s="629"/>
      <c r="PYM76" s="629"/>
      <c r="PYN76" s="629"/>
      <c r="PYO76" s="629"/>
      <c r="PYP76" s="629"/>
      <c r="PYQ76" s="629"/>
      <c r="PYR76" s="629"/>
      <c r="PYS76" s="629"/>
      <c r="PYT76" s="629"/>
      <c r="PYU76" s="629"/>
      <c r="PYV76" s="629"/>
      <c r="PYW76" s="629"/>
      <c r="PYX76" s="629"/>
      <c r="PYY76" s="629"/>
      <c r="PYZ76" s="629"/>
      <c r="PZA76" s="629"/>
      <c r="PZB76" s="629"/>
      <c r="PZC76" s="629"/>
      <c r="PZD76" s="629"/>
      <c r="PZE76" s="629"/>
      <c r="PZF76" s="629"/>
      <c r="PZG76" s="629"/>
      <c r="PZH76" s="629"/>
      <c r="PZI76" s="629"/>
      <c r="PZJ76" s="629"/>
      <c r="PZK76" s="629"/>
      <c r="PZL76" s="629"/>
      <c r="PZM76" s="629"/>
      <c r="PZN76" s="629"/>
      <c r="PZO76" s="629"/>
      <c r="PZP76" s="629"/>
      <c r="PZQ76" s="629"/>
      <c r="PZR76" s="629"/>
      <c r="PZS76" s="629"/>
      <c r="PZT76" s="629"/>
      <c r="PZU76" s="629"/>
      <c r="PZV76" s="629"/>
      <c r="PZW76" s="629"/>
      <c r="PZX76" s="629"/>
      <c r="PZY76" s="629"/>
      <c r="PZZ76" s="629"/>
      <c r="QAA76" s="629"/>
      <c r="QAB76" s="629"/>
      <c r="QAC76" s="629"/>
      <c r="QAD76" s="629"/>
      <c r="QAE76" s="629"/>
      <c r="QAF76" s="629"/>
      <c r="QAG76" s="629"/>
      <c r="QAH76" s="629"/>
      <c r="QAI76" s="629"/>
      <c r="QAJ76" s="629"/>
      <c r="QAK76" s="629"/>
      <c r="QAL76" s="629"/>
      <c r="QAM76" s="629"/>
      <c r="QAN76" s="629"/>
      <c r="QAO76" s="629"/>
      <c r="QAP76" s="629"/>
      <c r="QAQ76" s="629"/>
      <c r="QAR76" s="629"/>
      <c r="QAS76" s="629"/>
      <c r="QAT76" s="629"/>
      <c r="QAU76" s="629"/>
      <c r="QAV76" s="629"/>
      <c r="QAW76" s="629"/>
      <c r="QAX76" s="629"/>
      <c r="QAY76" s="629"/>
      <c r="QAZ76" s="629"/>
      <c r="QBA76" s="629"/>
      <c r="QBB76" s="629"/>
      <c r="QBC76" s="629"/>
      <c r="QBD76" s="629"/>
      <c r="QBE76" s="629"/>
      <c r="QBF76" s="629"/>
      <c r="QBG76" s="629"/>
      <c r="QBH76" s="629"/>
      <c r="QBI76" s="629"/>
      <c r="QBJ76" s="629"/>
      <c r="QBK76" s="629"/>
      <c r="QBL76" s="629"/>
      <c r="QBM76" s="629"/>
      <c r="QBN76" s="629"/>
      <c r="QBO76" s="629"/>
      <c r="QBP76" s="629"/>
      <c r="QBQ76" s="629"/>
      <c r="QBR76" s="629"/>
      <c r="QBS76" s="629"/>
      <c r="QBT76" s="629"/>
      <c r="QBU76" s="629"/>
      <c r="QBV76" s="629"/>
      <c r="QBW76" s="629"/>
      <c r="QBX76" s="629"/>
      <c r="QBY76" s="629"/>
      <c r="QBZ76" s="629"/>
      <c r="QCA76" s="629"/>
      <c r="QCB76" s="629"/>
      <c r="QCC76" s="629"/>
      <c r="QCD76" s="629"/>
      <c r="QCE76" s="629"/>
      <c r="QCF76" s="629"/>
      <c r="QCG76" s="629"/>
      <c r="QCH76" s="629"/>
      <c r="QCI76" s="629"/>
      <c r="QCJ76" s="629"/>
      <c r="QCK76" s="629"/>
      <c r="QCL76" s="629"/>
      <c r="QCM76" s="629"/>
      <c r="QCN76" s="629"/>
      <c r="QCO76" s="629"/>
      <c r="QCP76" s="629"/>
      <c r="QCQ76" s="629"/>
      <c r="QCR76" s="629"/>
      <c r="QCS76" s="629"/>
      <c r="QCT76" s="629"/>
      <c r="QCU76" s="629"/>
      <c r="QCV76" s="629"/>
      <c r="QCW76" s="629"/>
      <c r="QCX76" s="629"/>
      <c r="QCY76" s="629"/>
      <c r="QCZ76" s="629"/>
      <c r="QDA76" s="629"/>
      <c r="QDB76" s="629"/>
      <c r="QDC76" s="629"/>
      <c r="QDD76" s="629"/>
      <c r="QDE76" s="629"/>
      <c r="QDF76" s="629"/>
      <c r="QDG76" s="629"/>
      <c r="QDH76" s="629"/>
      <c r="QDI76" s="629"/>
      <c r="QDJ76" s="629"/>
      <c r="QDK76" s="629"/>
      <c r="QDL76" s="629"/>
      <c r="QDM76" s="629"/>
      <c r="QDN76" s="629"/>
      <c r="QDO76" s="629"/>
      <c r="QDP76" s="629"/>
      <c r="QDQ76" s="629"/>
      <c r="QDR76" s="629"/>
      <c r="QDS76" s="629"/>
      <c r="QDT76" s="629"/>
      <c r="QDU76" s="629"/>
      <c r="QDV76" s="629"/>
      <c r="QDW76" s="629"/>
      <c r="QDX76" s="629"/>
      <c r="QDY76" s="629"/>
      <c r="QDZ76" s="629"/>
      <c r="QEA76" s="629"/>
      <c r="QEB76" s="629"/>
      <c r="QEC76" s="629"/>
      <c r="QED76" s="629"/>
      <c r="QEE76" s="629"/>
      <c r="QEF76" s="629"/>
      <c r="QEG76" s="629"/>
      <c r="QEH76" s="629"/>
      <c r="QEI76" s="629"/>
      <c r="QEJ76" s="629"/>
      <c r="QEK76" s="629"/>
      <c r="QEL76" s="629"/>
      <c r="QEM76" s="629"/>
      <c r="QEN76" s="629"/>
      <c r="QEO76" s="629"/>
      <c r="QEP76" s="629"/>
      <c r="QEQ76" s="629"/>
      <c r="QER76" s="629"/>
      <c r="QES76" s="629"/>
      <c r="QET76" s="629"/>
      <c r="QEU76" s="629"/>
      <c r="QEV76" s="629"/>
      <c r="QEW76" s="629"/>
      <c r="QEX76" s="629"/>
      <c r="QEY76" s="629"/>
      <c r="QEZ76" s="629"/>
      <c r="QFA76" s="629"/>
      <c r="QFB76" s="629"/>
      <c r="QFC76" s="629"/>
      <c r="QFD76" s="629"/>
      <c r="QFE76" s="629"/>
      <c r="QFF76" s="629"/>
      <c r="QFG76" s="629"/>
      <c r="QFH76" s="629"/>
      <c r="QFI76" s="629"/>
      <c r="QFJ76" s="629"/>
      <c r="QFK76" s="629"/>
      <c r="QFL76" s="629"/>
      <c r="QFM76" s="629"/>
      <c r="QFN76" s="629"/>
      <c r="QFO76" s="629"/>
      <c r="QFP76" s="629"/>
      <c r="QFQ76" s="629"/>
      <c r="QFR76" s="629"/>
      <c r="QFS76" s="629"/>
      <c r="QFT76" s="629"/>
      <c r="QFU76" s="629"/>
      <c r="QFV76" s="629"/>
      <c r="QFW76" s="629"/>
      <c r="QFX76" s="629"/>
      <c r="QFY76" s="629"/>
      <c r="QFZ76" s="629"/>
      <c r="QGA76" s="629"/>
      <c r="QGB76" s="629"/>
      <c r="QGC76" s="629"/>
      <c r="QGD76" s="629"/>
      <c r="QGE76" s="629"/>
      <c r="QGF76" s="629"/>
      <c r="QGG76" s="629"/>
      <c r="QGH76" s="629"/>
      <c r="QGI76" s="629"/>
      <c r="QGJ76" s="629"/>
      <c r="QGK76" s="629"/>
      <c r="QGL76" s="629"/>
      <c r="QGM76" s="629"/>
      <c r="QGN76" s="629"/>
      <c r="QGO76" s="629"/>
      <c r="QGP76" s="629"/>
      <c r="QGQ76" s="629"/>
      <c r="QGR76" s="629"/>
      <c r="QGS76" s="629"/>
      <c r="QGT76" s="629"/>
      <c r="QGU76" s="629"/>
      <c r="QGV76" s="629"/>
      <c r="QGW76" s="629"/>
      <c r="QGX76" s="629"/>
      <c r="QGY76" s="629"/>
      <c r="QGZ76" s="629"/>
      <c r="QHA76" s="629"/>
      <c r="QHB76" s="629"/>
      <c r="QHC76" s="629"/>
      <c r="QHD76" s="629"/>
      <c r="QHE76" s="629"/>
      <c r="QHF76" s="629"/>
      <c r="QHG76" s="629"/>
      <c r="QHH76" s="629"/>
      <c r="QHI76" s="629"/>
      <c r="QHJ76" s="629"/>
      <c r="QHK76" s="629"/>
      <c r="QHL76" s="629"/>
      <c r="QHM76" s="629"/>
      <c r="QHN76" s="629"/>
      <c r="QHO76" s="629"/>
      <c r="QHP76" s="629"/>
      <c r="QHQ76" s="629"/>
      <c r="QHR76" s="629"/>
      <c r="QHS76" s="629"/>
      <c r="QHT76" s="629"/>
      <c r="QHU76" s="629"/>
      <c r="QHV76" s="629"/>
      <c r="QHW76" s="629"/>
      <c r="QHX76" s="629"/>
      <c r="QHY76" s="629"/>
      <c r="QHZ76" s="629"/>
      <c r="QIA76" s="629"/>
      <c r="QIB76" s="629"/>
      <c r="QIC76" s="629"/>
      <c r="QID76" s="629"/>
      <c r="QIE76" s="629"/>
      <c r="QIF76" s="629"/>
      <c r="QIG76" s="629"/>
      <c r="QIH76" s="629"/>
      <c r="QII76" s="629"/>
      <c r="QIJ76" s="629"/>
      <c r="QIK76" s="629"/>
      <c r="QIL76" s="629"/>
      <c r="QIM76" s="629"/>
      <c r="QIN76" s="629"/>
      <c r="QIO76" s="629"/>
      <c r="QIP76" s="629"/>
      <c r="QIQ76" s="629"/>
      <c r="QIR76" s="629"/>
      <c r="QIS76" s="629"/>
      <c r="QIT76" s="629"/>
      <c r="QIU76" s="629"/>
      <c r="QIV76" s="629"/>
      <c r="QIW76" s="629"/>
      <c r="QIX76" s="629"/>
      <c r="QIY76" s="629"/>
      <c r="QIZ76" s="629"/>
      <c r="QJA76" s="629"/>
      <c r="QJB76" s="629"/>
      <c r="QJC76" s="629"/>
      <c r="QJD76" s="629"/>
      <c r="QJE76" s="629"/>
      <c r="QJF76" s="629"/>
      <c r="QJG76" s="629"/>
      <c r="QJH76" s="629"/>
      <c r="QJI76" s="629"/>
      <c r="QJJ76" s="629"/>
      <c r="QJK76" s="629"/>
      <c r="QJL76" s="629"/>
      <c r="QJM76" s="629"/>
      <c r="QJN76" s="629"/>
      <c r="QJO76" s="629"/>
      <c r="QJP76" s="629"/>
      <c r="QJQ76" s="629"/>
      <c r="QJR76" s="629"/>
      <c r="QJS76" s="629"/>
      <c r="QJT76" s="629"/>
      <c r="QJU76" s="629"/>
      <c r="QJV76" s="629"/>
      <c r="QJW76" s="629"/>
      <c r="QJX76" s="629"/>
      <c r="QJY76" s="629"/>
      <c r="QJZ76" s="629"/>
      <c r="QKA76" s="629"/>
      <c r="QKB76" s="629"/>
      <c r="QKC76" s="629"/>
      <c r="QKD76" s="629"/>
      <c r="QKE76" s="629"/>
      <c r="QKF76" s="629"/>
      <c r="QKG76" s="629"/>
      <c r="QKH76" s="629"/>
      <c r="QKI76" s="629"/>
      <c r="QKJ76" s="629"/>
      <c r="QKK76" s="629"/>
      <c r="QKL76" s="629"/>
      <c r="QKM76" s="629"/>
      <c r="QKN76" s="629"/>
      <c r="QKO76" s="629"/>
      <c r="QKP76" s="629"/>
      <c r="QKQ76" s="629"/>
      <c r="QKR76" s="629"/>
      <c r="QKS76" s="629"/>
      <c r="QKT76" s="629"/>
      <c r="QKU76" s="629"/>
      <c r="QKV76" s="629"/>
      <c r="QKW76" s="629"/>
      <c r="QKX76" s="629"/>
      <c r="QKY76" s="629"/>
      <c r="QKZ76" s="629"/>
      <c r="QLA76" s="629"/>
      <c r="QLB76" s="629"/>
      <c r="QLC76" s="629"/>
      <c r="QLD76" s="629"/>
      <c r="QLE76" s="629"/>
      <c r="QLF76" s="629"/>
      <c r="QLG76" s="629"/>
      <c r="QLH76" s="629"/>
      <c r="QLI76" s="629"/>
      <c r="QLJ76" s="629"/>
      <c r="QLK76" s="629"/>
      <c r="QLL76" s="629"/>
      <c r="QLM76" s="629"/>
      <c r="QLN76" s="629"/>
      <c r="QLO76" s="629"/>
      <c r="QLP76" s="629"/>
      <c r="QLQ76" s="629"/>
      <c r="QLR76" s="629"/>
      <c r="QLS76" s="629"/>
      <c r="QLT76" s="629"/>
      <c r="QLU76" s="629"/>
      <c r="QLV76" s="629"/>
      <c r="QLW76" s="629"/>
      <c r="QLX76" s="629"/>
      <c r="QLY76" s="629"/>
      <c r="QLZ76" s="629"/>
      <c r="QMA76" s="629"/>
      <c r="QMB76" s="629"/>
      <c r="QMC76" s="629"/>
      <c r="QMD76" s="629"/>
      <c r="QME76" s="629"/>
      <c r="QMF76" s="629"/>
      <c r="QMG76" s="629"/>
      <c r="QMH76" s="629"/>
      <c r="QMI76" s="629"/>
      <c r="QMJ76" s="629"/>
      <c r="QMK76" s="629"/>
      <c r="QML76" s="629"/>
      <c r="QMM76" s="629"/>
      <c r="QMN76" s="629"/>
      <c r="QMO76" s="629"/>
      <c r="QMP76" s="629"/>
      <c r="QMQ76" s="629"/>
      <c r="QMR76" s="629"/>
      <c r="QMS76" s="629"/>
      <c r="QMT76" s="629"/>
      <c r="QMU76" s="629"/>
      <c r="QMV76" s="629"/>
      <c r="QMW76" s="629"/>
      <c r="QMX76" s="629"/>
      <c r="QMY76" s="629"/>
      <c r="QMZ76" s="629"/>
      <c r="QNA76" s="629"/>
      <c r="QNB76" s="629"/>
      <c r="QNC76" s="629"/>
      <c r="QND76" s="629"/>
      <c r="QNE76" s="629"/>
      <c r="QNF76" s="629"/>
      <c r="QNG76" s="629"/>
      <c r="QNH76" s="629"/>
      <c r="QNI76" s="629"/>
      <c r="QNJ76" s="629"/>
      <c r="QNK76" s="629"/>
      <c r="QNL76" s="629"/>
      <c r="QNM76" s="629"/>
      <c r="QNN76" s="629"/>
      <c r="QNO76" s="629"/>
      <c r="QNP76" s="629"/>
      <c r="QNQ76" s="629"/>
      <c r="QNR76" s="629"/>
      <c r="QNS76" s="629"/>
      <c r="QNT76" s="629"/>
      <c r="QNU76" s="629"/>
      <c r="QNV76" s="629"/>
      <c r="QNW76" s="629"/>
      <c r="QNX76" s="629"/>
      <c r="QNY76" s="629"/>
      <c r="QNZ76" s="629"/>
      <c r="QOA76" s="629"/>
      <c r="QOB76" s="629"/>
      <c r="QOC76" s="629"/>
      <c r="QOD76" s="629"/>
      <c r="QOE76" s="629"/>
      <c r="QOF76" s="629"/>
      <c r="QOG76" s="629"/>
      <c r="QOH76" s="629"/>
      <c r="QOI76" s="629"/>
      <c r="QOJ76" s="629"/>
      <c r="QOK76" s="629"/>
      <c r="QOL76" s="629"/>
      <c r="QOM76" s="629"/>
      <c r="QON76" s="629"/>
      <c r="QOO76" s="629"/>
      <c r="QOP76" s="629"/>
      <c r="QOQ76" s="629"/>
      <c r="QOR76" s="629"/>
      <c r="QOS76" s="629"/>
      <c r="QOT76" s="629"/>
      <c r="QOU76" s="629"/>
      <c r="QOV76" s="629"/>
      <c r="QOW76" s="629"/>
      <c r="QOX76" s="629"/>
      <c r="QOY76" s="629"/>
      <c r="QOZ76" s="629"/>
      <c r="QPA76" s="629"/>
      <c r="QPB76" s="629"/>
      <c r="QPC76" s="629"/>
      <c r="QPD76" s="629"/>
      <c r="QPE76" s="629"/>
      <c r="QPF76" s="629"/>
      <c r="QPG76" s="629"/>
      <c r="QPH76" s="629"/>
      <c r="QPI76" s="629"/>
      <c r="QPJ76" s="629"/>
      <c r="QPK76" s="629"/>
      <c r="QPL76" s="629"/>
      <c r="QPM76" s="629"/>
      <c r="QPN76" s="629"/>
      <c r="QPO76" s="629"/>
      <c r="QPP76" s="629"/>
      <c r="QPQ76" s="629"/>
      <c r="QPR76" s="629"/>
      <c r="QPS76" s="629"/>
      <c r="QPT76" s="629"/>
      <c r="QPU76" s="629"/>
      <c r="QPV76" s="629"/>
      <c r="QPW76" s="629"/>
      <c r="QPX76" s="629"/>
      <c r="QPY76" s="629"/>
      <c r="QPZ76" s="629"/>
      <c r="QQA76" s="629"/>
      <c r="QQB76" s="629"/>
      <c r="QQC76" s="629"/>
      <c r="QQD76" s="629"/>
      <c r="QQE76" s="629"/>
      <c r="QQF76" s="629"/>
      <c r="QQG76" s="629"/>
      <c r="QQH76" s="629"/>
      <c r="QQI76" s="629"/>
      <c r="QQJ76" s="629"/>
      <c r="QQK76" s="629"/>
      <c r="QQL76" s="629"/>
      <c r="QQM76" s="629"/>
      <c r="QQN76" s="629"/>
      <c r="QQO76" s="629"/>
      <c r="QQP76" s="629"/>
      <c r="QQQ76" s="629"/>
      <c r="QQR76" s="629"/>
      <c r="QQS76" s="629"/>
      <c r="QQT76" s="629"/>
      <c r="QQU76" s="629"/>
      <c r="QQV76" s="629"/>
      <c r="QQW76" s="629"/>
      <c r="QQX76" s="629"/>
      <c r="QQY76" s="629"/>
      <c r="QQZ76" s="629"/>
      <c r="QRA76" s="629"/>
      <c r="QRB76" s="629"/>
      <c r="QRC76" s="629"/>
      <c r="QRD76" s="629"/>
      <c r="QRE76" s="629"/>
      <c r="QRF76" s="629"/>
      <c r="QRG76" s="629"/>
      <c r="QRH76" s="629"/>
      <c r="QRI76" s="629"/>
      <c r="QRJ76" s="629"/>
      <c r="QRK76" s="629"/>
      <c r="QRL76" s="629"/>
      <c r="QRM76" s="629"/>
      <c r="QRN76" s="629"/>
      <c r="QRO76" s="629"/>
      <c r="QRP76" s="629"/>
      <c r="QRQ76" s="629"/>
      <c r="QRR76" s="629"/>
      <c r="QRS76" s="629"/>
      <c r="QRT76" s="629"/>
      <c r="QRU76" s="629"/>
      <c r="QRV76" s="629"/>
      <c r="QRW76" s="629"/>
      <c r="QRX76" s="629"/>
      <c r="QRY76" s="629"/>
      <c r="QRZ76" s="629"/>
      <c r="QSA76" s="629"/>
      <c r="QSB76" s="629"/>
      <c r="QSC76" s="629"/>
      <c r="QSD76" s="629"/>
      <c r="QSE76" s="629"/>
      <c r="QSF76" s="629"/>
      <c r="QSG76" s="629"/>
      <c r="QSH76" s="629"/>
      <c r="QSI76" s="629"/>
      <c r="QSJ76" s="629"/>
      <c r="QSK76" s="629"/>
      <c r="QSL76" s="629"/>
      <c r="QSM76" s="629"/>
      <c r="QSN76" s="629"/>
      <c r="QSO76" s="629"/>
      <c r="QSP76" s="629"/>
      <c r="QSQ76" s="629"/>
      <c r="QSR76" s="629"/>
      <c r="QSS76" s="629"/>
      <c r="QST76" s="629"/>
      <c r="QSU76" s="629"/>
      <c r="QSV76" s="629"/>
      <c r="QSW76" s="629"/>
      <c r="QSX76" s="629"/>
      <c r="QSY76" s="629"/>
      <c r="QSZ76" s="629"/>
      <c r="QTA76" s="629"/>
      <c r="QTB76" s="629"/>
      <c r="QTC76" s="629"/>
      <c r="QTD76" s="629"/>
      <c r="QTE76" s="629"/>
      <c r="QTF76" s="629"/>
      <c r="QTG76" s="629"/>
      <c r="QTH76" s="629"/>
      <c r="QTI76" s="629"/>
      <c r="QTJ76" s="629"/>
      <c r="QTK76" s="629"/>
      <c r="QTL76" s="629"/>
      <c r="QTM76" s="629"/>
      <c r="QTN76" s="629"/>
      <c r="QTO76" s="629"/>
      <c r="QTP76" s="629"/>
      <c r="QTQ76" s="629"/>
      <c r="QTR76" s="629"/>
      <c r="QTS76" s="629"/>
      <c r="QTT76" s="629"/>
      <c r="QTU76" s="629"/>
      <c r="QTV76" s="629"/>
      <c r="QTW76" s="629"/>
      <c r="QTX76" s="629"/>
      <c r="QTY76" s="629"/>
      <c r="QTZ76" s="629"/>
      <c r="QUA76" s="629"/>
      <c r="QUB76" s="629"/>
      <c r="QUC76" s="629"/>
      <c r="QUD76" s="629"/>
      <c r="QUE76" s="629"/>
      <c r="QUF76" s="629"/>
      <c r="QUG76" s="629"/>
      <c r="QUH76" s="629"/>
      <c r="QUI76" s="629"/>
      <c r="QUJ76" s="629"/>
      <c r="QUK76" s="629"/>
      <c r="QUL76" s="629"/>
      <c r="QUM76" s="629"/>
      <c r="QUN76" s="629"/>
      <c r="QUO76" s="629"/>
      <c r="QUP76" s="629"/>
      <c r="QUQ76" s="629"/>
      <c r="QUR76" s="629"/>
      <c r="QUS76" s="629"/>
      <c r="QUT76" s="629"/>
      <c r="QUU76" s="629"/>
      <c r="QUV76" s="629"/>
      <c r="QUW76" s="629"/>
      <c r="QUX76" s="629"/>
      <c r="QUY76" s="629"/>
      <c r="QUZ76" s="629"/>
      <c r="QVA76" s="629"/>
      <c r="QVB76" s="629"/>
      <c r="QVC76" s="629"/>
      <c r="QVD76" s="629"/>
      <c r="QVE76" s="629"/>
      <c r="QVF76" s="629"/>
      <c r="QVG76" s="629"/>
      <c r="QVH76" s="629"/>
      <c r="QVI76" s="629"/>
      <c r="QVJ76" s="629"/>
      <c r="QVK76" s="629"/>
      <c r="QVL76" s="629"/>
      <c r="QVM76" s="629"/>
      <c r="QVN76" s="629"/>
      <c r="QVO76" s="629"/>
      <c r="QVP76" s="629"/>
      <c r="QVQ76" s="629"/>
      <c r="QVR76" s="629"/>
      <c r="QVS76" s="629"/>
      <c r="QVT76" s="629"/>
      <c r="QVU76" s="629"/>
      <c r="QVV76" s="629"/>
      <c r="QVW76" s="629"/>
      <c r="QVX76" s="629"/>
      <c r="QVY76" s="629"/>
      <c r="QVZ76" s="629"/>
      <c r="QWA76" s="629"/>
      <c r="QWB76" s="629"/>
      <c r="QWC76" s="629"/>
      <c r="QWD76" s="629"/>
      <c r="QWE76" s="629"/>
      <c r="QWF76" s="629"/>
      <c r="QWG76" s="629"/>
      <c r="QWH76" s="629"/>
      <c r="QWI76" s="629"/>
      <c r="QWJ76" s="629"/>
      <c r="QWK76" s="629"/>
      <c r="QWL76" s="629"/>
      <c r="QWM76" s="629"/>
      <c r="QWN76" s="629"/>
      <c r="QWO76" s="629"/>
      <c r="QWP76" s="629"/>
      <c r="QWQ76" s="629"/>
      <c r="QWR76" s="629"/>
      <c r="QWS76" s="629"/>
      <c r="QWT76" s="629"/>
      <c r="QWU76" s="629"/>
      <c r="QWV76" s="629"/>
      <c r="QWW76" s="629"/>
      <c r="QWX76" s="629"/>
      <c r="QWY76" s="629"/>
      <c r="QWZ76" s="629"/>
      <c r="QXA76" s="629"/>
      <c r="QXB76" s="629"/>
      <c r="QXC76" s="629"/>
      <c r="QXD76" s="629"/>
      <c r="QXE76" s="629"/>
      <c r="QXF76" s="629"/>
      <c r="QXG76" s="629"/>
      <c r="QXH76" s="629"/>
      <c r="QXI76" s="629"/>
      <c r="QXJ76" s="629"/>
      <c r="QXK76" s="629"/>
      <c r="QXL76" s="629"/>
      <c r="QXM76" s="629"/>
      <c r="QXN76" s="629"/>
      <c r="QXO76" s="629"/>
      <c r="QXP76" s="629"/>
      <c r="QXQ76" s="629"/>
      <c r="QXR76" s="629"/>
      <c r="QXS76" s="629"/>
      <c r="QXT76" s="629"/>
      <c r="QXU76" s="629"/>
      <c r="QXV76" s="629"/>
      <c r="QXW76" s="629"/>
      <c r="QXX76" s="629"/>
      <c r="QXY76" s="629"/>
      <c r="QXZ76" s="629"/>
      <c r="QYA76" s="629"/>
      <c r="QYB76" s="629"/>
      <c r="QYC76" s="629"/>
      <c r="QYD76" s="629"/>
      <c r="QYE76" s="629"/>
      <c r="QYF76" s="629"/>
      <c r="QYG76" s="629"/>
      <c r="QYH76" s="629"/>
      <c r="QYI76" s="629"/>
      <c r="QYJ76" s="629"/>
      <c r="QYK76" s="629"/>
      <c r="QYL76" s="629"/>
      <c r="QYM76" s="629"/>
      <c r="QYN76" s="629"/>
      <c r="QYO76" s="629"/>
      <c r="QYP76" s="629"/>
      <c r="QYQ76" s="629"/>
      <c r="QYR76" s="629"/>
      <c r="QYS76" s="629"/>
      <c r="QYT76" s="629"/>
      <c r="QYU76" s="629"/>
      <c r="QYV76" s="629"/>
      <c r="QYW76" s="629"/>
      <c r="QYX76" s="629"/>
      <c r="QYY76" s="629"/>
      <c r="QYZ76" s="629"/>
      <c r="QZA76" s="629"/>
      <c r="QZB76" s="629"/>
      <c r="QZC76" s="629"/>
      <c r="QZD76" s="629"/>
      <c r="QZE76" s="629"/>
      <c r="QZF76" s="629"/>
      <c r="QZG76" s="629"/>
      <c r="QZH76" s="629"/>
      <c r="QZI76" s="629"/>
      <c r="QZJ76" s="629"/>
      <c r="QZK76" s="629"/>
      <c r="QZL76" s="629"/>
      <c r="QZM76" s="629"/>
      <c r="QZN76" s="629"/>
      <c r="QZO76" s="629"/>
      <c r="QZP76" s="629"/>
      <c r="QZQ76" s="629"/>
      <c r="QZR76" s="629"/>
      <c r="QZS76" s="629"/>
      <c r="QZT76" s="629"/>
      <c r="QZU76" s="629"/>
      <c r="QZV76" s="629"/>
      <c r="QZW76" s="629"/>
      <c r="QZX76" s="629"/>
      <c r="QZY76" s="629"/>
      <c r="QZZ76" s="629"/>
      <c r="RAA76" s="629"/>
      <c r="RAB76" s="629"/>
      <c r="RAC76" s="629"/>
      <c r="RAD76" s="629"/>
      <c r="RAE76" s="629"/>
      <c r="RAF76" s="629"/>
      <c r="RAG76" s="629"/>
      <c r="RAH76" s="629"/>
      <c r="RAI76" s="629"/>
      <c r="RAJ76" s="629"/>
      <c r="RAK76" s="629"/>
      <c r="RAL76" s="629"/>
      <c r="RAM76" s="629"/>
      <c r="RAN76" s="629"/>
      <c r="RAO76" s="629"/>
      <c r="RAP76" s="629"/>
      <c r="RAQ76" s="629"/>
      <c r="RAR76" s="629"/>
      <c r="RAS76" s="629"/>
      <c r="RAT76" s="629"/>
      <c r="RAU76" s="629"/>
      <c r="RAV76" s="629"/>
      <c r="RAW76" s="629"/>
      <c r="RAX76" s="629"/>
      <c r="RAY76" s="629"/>
      <c r="RAZ76" s="629"/>
      <c r="RBA76" s="629"/>
      <c r="RBB76" s="629"/>
      <c r="RBC76" s="629"/>
      <c r="RBD76" s="629"/>
      <c r="RBE76" s="629"/>
      <c r="RBF76" s="629"/>
      <c r="RBG76" s="629"/>
      <c r="RBH76" s="629"/>
      <c r="RBI76" s="629"/>
      <c r="RBJ76" s="629"/>
      <c r="RBK76" s="629"/>
      <c r="RBL76" s="629"/>
      <c r="RBM76" s="629"/>
      <c r="RBN76" s="629"/>
      <c r="RBO76" s="629"/>
      <c r="RBP76" s="629"/>
      <c r="RBQ76" s="629"/>
      <c r="RBR76" s="629"/>
      <c r="RBS76" s="629"/>
      <c r="RBT76" s="629"/>
      <c r="RBU76" s="629"/>
      <c r="RBV76" s="629"/>
      <c r="RBW76" s="629"/>
      <c r="RBX76" s="629"/>
      <c r="RBY76" s="629"/>
      <c r="RBZ76" s="629"/>
      <c r="RCA76" s="629"/>
      <c r="RCB76" s="629"/>
      <c r="RCC76" s="629"/>
      <c r="RCD76" s="629"/>
      <c r="RCE76" s="629"/>
      <c r="RCF76" s="629"/>
      <c r="RCG76" s="629"/>
      <c r="RCH76" s="629"/>
      <c r="RCI76" s="629"/>
      <c r="RCJ76" s="629"/>
      <c r="RCK76" s="629"/>
      <c r="RCL76" s="629"/>
      <c r="RCM76" s="629"/>
      <c r="RCN76" s="629"/>
      <c r="RCO76" s="629"/>
      <c r="RCP76" s="629"/>
      <c r="RCQ76" s="629"/>
      <c r="RCR76" s="629"/>
      <c r="RCS76" s="629"/>
      <c r="RCT76" s="629"/>
      <c r="RCU76" s="629"/>
      <c r="RCV76" s="629"/>
      <c r="RCW76" s="629"/>
      <c r="RCX76" s="629"/>
      <c r="RCY76" s="629"/>
      <c r="RCZ76" s="629"/>
      <c r="RDA76" s="629"/>
      <c r="RDB76" s="629"/>
      <c r="RDC76" s="629"/>
      <c r="RDD76" s="629"/>
      <c r="RDE76" s="629"/>
      <c r="RDF76" s="629"/>
      <c r="RDG76" s="629"/>
      <c r="RDH76" s="629"/>
      <c r="RDI76" s="629"/>
      <c r="RDJ76" s="629"/>
      <c r="RDK76" s="629"/>
      <c r="RDL76" s="629"/>
      <c r="RDM76" s="629"/>
      <c r="RDN76" s="629"/>
      <c r="RDO76" s="629"/>
      <c r="RDP76" s="629"/>
      <c r="RDQ76" s="629"/>
      <c r="RDR76" s="629"/>
      <c r="RDS76" s="629"/>
      <c r="RDT76" s="629"/>
      <c r="RDU76" s="629"/>
      <c r="RDV76" s="629"/>
      <c r="RDW76" s="629"/>
      <c r="RDX76" s="629"/>
      <c r="RDY76" s="629"/>
      <c r="RDZ76" s="629"/>
      <c r="REA76" s="629"/>
      <c r="REB76" s="629"/>
      <c r="REC76" s="629"/>
      <c r="RED76" s="629"/>
      <c r="REE76" s="629"/>
      <c r="REF76" s="629"/>
      <c r="REG76" s="629"/>
      <c r="REH76" s="629"/>
      <c r="REI76" s="629"/>
      <c r="REJ76" s="629"/>
      <c r="REK76" s="629"/>
      <c r="REL76" s="629"/>
      <c r="REM76" s="629"/>
      <c r="REN76" s="629"/>
      <c r="REO76" s="629"/>
      <c r="REP76" s="629"/>
      <c r="REQ76" s="629"/>
      <c r="RER76" s="629"/>
      <c r="RES76" s="629"/>
      <c r="RET76" s="629"/>
      <c r="REU76" s="629"/>
      <c r="REV76" s="629"/>
      <c r="REW76" s="629"/>
      <c r="REX76" s="629"/>
      <c r="REY76" s="629"/>
      <c r="REZ76" s="629"/>
      <c r="RFA76" s="629"/>
      <c r="RFB76" s="629"/>
      <c r="RFC76" s="629"/>
      <c r="RFD76" s="629"/>
      <c r="RFE76" s="629"/>
      <c r="RFF76" s="629"/>
      <c r="RFG76" s="629"/>
      <c r="RFH76" s="629"/>
      <c r="RFI76" s="629"/>
      <c r="RFJ76" s="629"/>
      <c r="RFK76" s="629"/>
      <c r="RFL76" s="629"/>
      <c r="RFM76" s="629"/>
      <c r="RFN76" s="629"/>
      <c r="RFO76" s="629"/>
      <c r="RFP76" s="629"/>
      <c r="RFQ76" s="629"/>
      <c r="RFR76" s="629"/>
      <c r="RFS76" s="629"/>
      <c r="RFT76" s="629"/>
      <c r="RFU76" s="629"/>
      <c r="RFV76" s="629"/>
      <c r="RFW76" s="629"/>
      <c r="RFX76" s="629"/>
      <c r="RFY76" s="629"/>
      <c r="RFZ76" s="629"/>
      <c r="RGA76" s="629"/>
      <c r="RGB76" s="629"/>
      <c r="RGC76" s="629"/>
      <c r="RGD76" s="629"/>
      <c r="RGE76" s="629"/>
      <c r="RGF76" s="629"/>
      <c r="RGG76" s="629"/>
      <c r="RGH76" s="629"/>
      <c r="RGI76" s="629"/>
      <c r="RGJ76" s="629"/>
      <c r="RGK76" s="629"/>
      <c r="RGL76" s="629"/>
      <c r="RGM76" s="629"/>
      <c r="RGN76" s="629"/>
      <c r="RGO76" s="629"/>
      <c r="RGP76" s="629"/>
      <c r="RGQ76" s="629"/>
      <c r="RGR76" s="629"/>
      <c r="RGS76" s="629"/>
      <c r="RGT76" s="629"/>
      <c r="RGU76" s="629"/>
      <c r="RGV76" s="629"/>
      <c r="RGW76" s="629"/>
      <c r="RGX76" s="629"/>
      <c r="RGY76" s="629"/>
      <c r="RGZ76" s="629"/>
      <c r="RHA76" s="629"/>
      <c r="RHB76" s="629"/>
      <c r="RHC76" s="629"/>
      <c r="RHD76" s="629"/>
      <c r="RHE76" s="629"/>
      <c r="RHF76" s="629"/>
      <c r="RHG76" s="629"/>
      <c r="RHH76" s="629"/>
      <c r="RHI76" s="629"/>
      <c r="RHJ76" s="629"/>
      <c r="RHK76" s="629"/>
      <c r="RHL76" s="629"/>
      <c r="RHM76" s="629"/>
      <c r="RHN76" s="629"/>
      <c r="RHO76" s="629"/>
      <c r="RHP76" s="629"/>
      <c r="RHQ76" s="629"/>
      <c r="RHR76" s="629"/>
      <c r="RHS76" s="629"/>
      <c r="RHT76" s="629"/>
      <c r="RHU76" s="629"/>
      <c r="RHV76" s="629"/>
      <c r="RHW76" s="629"/>
      <c r="RHX76" s="629"/>
      <c r="RHY76" s="629"/>
      <c r="RHZ76" s="629"/>
      <c r="RIA76" s="629"/>
      <c r="RIB76" s="629"/>
      <c r="RIC76" s="629"/>
      <c r="RID76" s="629"/>
      <c r="RIE76" s="629"/>
      <c r="RIF76" s="629"/>
      <c r="RIG76" s="629"/>
      <c r="RIH76" s="629"/>
      <c r="RII76" s="629"/>
      <c r="RIJ76" s="629"/>
      <c r="RIK76" s="629"/>
      <c r="RIL76" s="629"/>
      <c r="RIM76" s="629"/>
      <c r="RIN76" s="629"/>
      <c r="RIO76" s="629"/>
      <c r="RIP76" s="629"/>
      <c r="RIQ76" s="629"/>
      <c r="RIR76" s="629"/>
      <c r="RIS76" s="629"/>
      <c r="RIT76" s="629"/>
      <c r="RIU76" s="629"/>
      <c r="RIV76" s="629"/>
      <c r="RIW76" s="629"/>
      <c r="RIX76" s="629"/>
      <c r="RIY76" s="629"/>
      <c r="RIZ76" s="629"/>
      <c r="RJA76" s="629"/>
      <c r="RJB76" s="629"/>
      <c r="RJC76" s="629"/>
      <c r="RJD76" s="629"/>
      <c r="RJE76" s="629"/>
      <c r="RJF76" s="629"/>
      <c r="RJG76" s="629"/>
      <c r="RJH76" s="629"/>
      <c r="RJI76" s="629"/>
      <c r="RJJ76" s="629"/>
      <c r="RJK76" s="629"/>
      <c r="RJL76" s="629"/>
      <c r="RJM76" s="629"/>
      <c r="RJN76" s="629"/>
      <c r="RJO76" s="629"/>
      <c r="RJP76" s="629"/>
      <c r="RJQ76" s="629"/>
      <c r="RJR76" s="629"/>
      <c r="RJS76" s="629"/>
      <c r="RJT76" s="629"/>
      <c r="RJU76" s="629"/>
      <c r="RJV76" s="629"/>
      <c r="RJW76" s="629"/>
      <c r="RJX76" s="629"/>
      <c r="RJY76" s="629"/>
      <c r="RJZ76" s="629"/>
      <c r="RKA76" s="629"/>
      <c r="RKB76" s="629"/>
      <c r="RKC76" s="629"/>
      <c r="RKD76" s="629"/>
      <c r="RKE76" s="629"/>
      <c r="RKF76" s="629"/>
      <c r="RKG76" s="629"/>
      <c r="RKH76" s="629"/>
      <c r="RKI76" s="629"/>
      <c r="RKJ76" s="629"/>
      <c r="RKK76" s="629"/>
      <c r="RKL76" s="629"/>
      <c r="RKM76" s="629"/>
      <c r="RKN76" s="629"/>
      <c r="RKO76" s="629"/>
      <c r="RKP76" s="629"/>
      <c r="RKQ76" s="629"/>
      <c r="RKR76" s="629"/>
      <c r="RKS76" s="629"/>
      <c r="RKT76" s="629"/>
      <c r="RKU76" s="629"/>
      <c r="RKV76" s="629"/>
      <c r="RKW76" s="629"/>
      <c r="RKX76" s="629"/>
      <c r="RKY76" s="629"/>
      <c r="RKZ76" s="629"/>
      <c r="RLA76" s="629"/>
      <c r="RLB76" s="629"/>
      <c r="RLC76" s="629"/>
      <c r="RLD76" s="629"/>
      <c r="RLE76" s="629"/>
      <c r="RLF76" s="629"/>
      <c r="RLG76" s="629"/>
      <c r="RLH76" s="629"/>
      <c r="RLI76" s="629"/>
      <c r="RLJ76" s="629"/>
      <c r="RLK76" s="629"/>
      <c r="RLL76" s="629"/>
      <c r="RLM76" s="629"/>
      <c r="RLN76" s="629"/>
      <c r="RLO76" s="629"/>
      <c r="RLP76" s="629"/>
      <c r="RLQ76" s="629"/>
      <c r="RLR76" s="629"/>
      <c r="RLS76" s="629"/>
      <c r="RLT76" s="629"/>
      <c r="RLU76" s="629"/>
      <c r="RLV76" s="629"/>
      <c r="RLW76" s="629"/>
      <c r="RLX76" s="629"/>
      <c r="RLY76" s="629"/>
      <c r="RLZ76" s="629"/>
      <c r="RMA76" s="629"/>
      <c r="RMB76" s="629"/>
      <c r="RMC76" s="629"/>
      <c r="RMD76" s="629"/>
      <c r="RME76" s="629"/>
      <c r="RMF76" s="629"/>
      <c r="RMG76" s="629"/>
      <c r="RMH76" s="629"/>
      <c r="RMI76" s="629"/>
      <c r="RMJ76" s="629"/>
      <c r="RMK76" s="629"/>
      <c r="RML76" s="629"/>
      <c r="RMM76" s="629"/>
      <c r="RMN76" s="629"/>
      <c r="RMO76" s="629"/>
      <c r="RMP76" s="629"/>
      <c r="RMQ76" s="629"/>
      <c r="RMR76" s="629"/>
      <c r="RMS76" s="629"/>
      <c r="RMT76" s="629"/>
      <c r="RMU76" s="629"/>
      <c r="RMV76" s="629"/>
      <c r="RMW76" s="629"/>
      <c r="RMX76" s="629"/>
      <c r="RMY76" s="629"/>
      <c r="RMZ76" s="629"/>
      <c r="RNA76" s="629"/>
      <c r="RNB76" s="629"/>
      <c r="RNC76" s="629"/>
      <c r="RND76" s="629"/>
      <c r="RNE76" s="629"/>
      <c r="RNF76" s="629"/>
      <c r="RNG76" s="629"/>
      <c r="RNH76" s="629"/>
      <c r="RNI76" s="629"/>
      <c r="RNJ76" s="629"/>
      <c r="RNK76" s="629"/>
      <c r="RNL76" s="629"/>
      <c r="RNM76" s="629"/>
      <c r="RNN76" s="629"/>
      <c r="RNO76" s="629"/>
      <c r="RNP76" s="629"/>
      <c r="RNQ76" s="629"/>
      <c r="RNR76" s="629"/>
      <c r="RNS76" s="629"/>
      <c r="RNT76" s="629"/>
      <c r="RNU76" s="629"/>
      <c r="RNV76" s="629"/>
      <c r="RNW76" s="629"/>
      <c r="RNX76" s="629"/>
      <c r="RNY76" s="629"/>
      <c r="RNZ76" s="629"/>
      <c r="ROA76" s="629"/>
      <c r="ROB76" s="629"/>
      <c r="ROC76" s="629"/>
      <c r="ROD76" s="629"/>
      <c r="ROE76" s="629"/>
      <c r="ROF76" s="629"/>
      <c r="ROG76" s="629"/>
      <c r="ROH76" s="629"/>
      <c r="ROI76" s="629"/>
      <c r="ROJ76" s="629"/>
      <c r="ROK76" s="629"/>
      <c r="ROL76" s="629"/>
      <c r="ROM76" s="629"/>
      <c r="RON76" s="629"/>
      <c r="ROO76" s="629"/>
      <c r="ROP76" s="629"/>
      <c r="ROQ76" s="629"/>
      <c r="ROR76" s="629"/>
      <c r="ROS76" s="629"/>
      <c r="ROT76" s="629"/>
      <c r="ROU76" s="629"/>
      <c r="ROV76" s="629"/>
      <c r="ROW76" s="629"/>
      <c r="ROX76" s="629"/>
      <c r="ROY76" s="629"/>
      <c r="ROZ76" s="629"/>
      <c r="RPA76" s="629"/>
      <c r="RPB76" s="629"/>
      <c r="RPC76" s="629"/>
      <c r="RPD76" s="629"/>
      <c r="RPE76" s="629"/>
      <c r="RPF76" s="629"/>
      <c r="RPG76" s="629"/>
      <c r="RPH76" s="629"/>
      <c r="RPI76" s="629"/>
      <c r="RPJ76" s="629"/>
      <c r="RPK76" s="629"/>
      <c r="RPL76" s="629"/>
      <c r="RPM76" s="629"/>
      <c r="RPN76" s="629"/>
      <c r="RPO76" s="629"/>
      <c r="RPP76" s="629"/>
      <c r="RPQ76" s="629"/>
      <c r="RPR76" s="629"/>
      <c r="RPS76" s="629"/>
      <c r="RPT76" s="629"/>
      <c r="RPU76" s="629"/>
      <c r="RPV76" s="629"/>
      <c r="RPW76" s="629"/>
      <c r="RPX76" s="629"/>
      <c r="RPY76" s="629"/>
      <c r="RPZ76" s="629"/>
      <c r="RQA76" s="629"/>
      <c r="RQB76" s="629"/>
      <c r="RQC76" s="629"/>
      <c r="RQD76" s="629"/>
      <c r="RQE76" s="629"/>
      <c r="RQF76" s="629"/>
      <c r="RQG76" s="629"/>
      <c r="RQH76" s="629"/>
      <c r="RQI76" s="629"/>
      <c r="RQJ76" s="629"/>
      <c r="RQK76" s="629"/>
      <c r="RQL76" s="629"/>
      <c r="RQM76" s="629"/>
      <c r="RQN76" s="629"/>
      <c r="RQO76" s="629"/>
      <c r="RQP76" s="629"/>
      <c r="RQQ76" s="629"/>
      <c r="RQR76" s="629"/>
      <c r="RQS76" s="629"/>
      <c r="RQT76" s="629"/>
      <c r="RQU76" s="629"/>
      <c r="RQV76" s="629"/>
      <c r="RQW76" s="629"/>
      <c r="RQX76" s="629"/>
      <c r="RQY76" s="629"/>
      <c r="RQZ76" s="629"/>
      <c r="RRA76" s="629"/>
      <c r="RRB76" s="629"/>
      <c r="RRC76" s="629"/>
      <c r="RRD76" s="629"/>
      <c r="RRE76" s="629"/>
      <c r="RRF76" s="629"/>
      <c r="RRG76" s="629"/>
      <c r="RRH76" s="629"/>
      <c r="RRI76" s="629"/>
      <c r="RRJ76" s="629"/>
      <c r="RRK76" s="629"/>
      <c r="RRL76" s="629"/>
      <c r="RRM76" s="629"/>
      <c r="RRN76" s="629"/>
      <c r="RRO76" s="629"/>
      <c r="RRP76" s="629"/>
      <c r="RRQ76" s="629"/>
      <c r="RRR76" s="629"/>
      <c r="RRS76" s="629"/>
      <c r="RRT76" s="629"/>
      <c r="RRU76" s="629"/>
      <c r="RRV76" s="629"/>
      <c r="RRW76" s="629"/>
      <c r="RRX76" s="629"/>
      <c r="RRY76" s="629"/>
      <c r="RRZ76" s="629"/>
      <c r="RSA76" s="629"/>
      <c r="RSB76" s="629"/>
      <c r="RSC76" s="629"/>
      <c r="RSD76" s="629"/>
      <c r="RSE76" s="629"/>
      <c r="RSF76" s="629"/>
      <c r="RSG76" s="629"/>
      <c r="RSH76" s="629"/>
      <c r="RSI76" s="629"/>
      <c r="RSJ76" s="629"/>
      <c r="RSK76" s="629"/>
      <c r="RSL76" s="629"/>
      <c r="RSM76" s="629"/>
      <c r="RSN76" s="629"/>
      <c r="RSO76" s="629"/>
      <c r="RSP76" s="629"/>
      <c r="RSQ76" s="629"/>
      <c r="RSR76" s="629"/>
      <c r="RSS76" s="629"/>
      <c r="RST76" s="629"/>
      <c r="RSU76" s="629"/>
      <c r="RSV76" s="629"/>
      <c r="RSW76" s="629"/>
      <c r="RSX76" s="629"/>
      <c r="RSY76" s="629"/>
      <c r="RSZ76" s="629"/>
      <c r="RTA76" s="629"/>
      <c r="RTB76" s="629"/>
      <c r="RTC76" s="629"/>
      <c r="RTD76" s="629"/>
      <c r="RTE76" s="629"/>
      <c r="RTF76" s="629"/>
      <c r="RTG76" s="629"/>
      <c r="RTH76" s="629"/>
      <c r="RTI76" s="629"/>
      <c r="RTJ76" s="629"/>
      <c r="RTK76" s="629"/>
      <c r="RTL76" s="629"/>
      <c r="RTM76" s="629"/>
      <c r="RTN76" s="629"/>
      <c r="RTO76" s="629"/>
      <c r="RTP76" s="629"/>
      <c r="RTQ76" s="629"/>
      <c r="RTR76" s="629"/>
      <c r="RTS76" s="629"/>
      <c r="RTT76" s="629"/>
      <c r="RTU76" s="629"/>
      <c r="RTV76" s="629"/>
      <c r="RTW76" s="629"/>
      <c r="RTX76" s="629"/>
      <c r="RTY76" s="629"/>
      <c r="RTZ76" s="629"/>
      <c r="RUA76" s="629"/>
      <c r="RUB76" s="629"/>
      <c r="RUC76" s="629"/>
      <c r="RUD76" s="629"/>
      <c r="RUE76" s="629"/>
      <c r="RUF76" s="629"/>
      <c r="RUG76" s="629"/>
      <c r="RUH76" s="629"/>
      <c r="RUI76" s="629"/>
      <c r="RUJ76" s="629"/>
      <c r="RUK76" s="629"/>
      <c r="RUL76" s="629"/>
      <c r="RUM76" s="629"/>
      <c r="RUN76" s="629"/>
      <c r="RUO76" s="629"/>
      <c r="RUP76" s="629"/>
      <c r="RUQ76" s="629"/>
      <c r="RUR76" s="629"/>
      <c r="RUS76" s="629"/>
      <c r="RUT76" s="629"/>
      <c r="RUU76" s="629"/>
      <c r="RUV76" s="629"/>
      <c r="RUW76" s="629"/>
      <c r="RUX76" s="629"/>
      <c r="RUY76" s="629"/>
      <c r="RUZ76" s="629"/>
      <c r="RVA76" s="629"/>
      <c r="RVB76" s="629"/>
      <c r="RVC76" s="629"/>
      <c r="RVD76" s="629"/>
      <c r="RVE76" s="629"/>
      <c r="RVF76" s="629"/>
      <c r="RVG76" s="629"/>
      <c r="RVH76" s="629"/>
      <c r="RVI76" s="629"/>
      <c r="RVJ76" s="629"/>
      <c r="RVK76" s="629"/>
      <c r="RVL76" s="629"/>
      <c r="RVM76" s="629"/>
      <c r="RVN76" s="629"/>
      <c r="RVO76" s="629"/>
      <c r="RVP76" s="629"/>
      <c r="RVQ76" s="629"/>
      <c r="RVR76" s="629"/>
      <c r="RVS76" s="629"/>
      <c r="RVT76" s="629"/>
      <c r="RVU76" s="629"/>
      <c r="RVV76" s="629"/>
      <c r="RVW76" s="629"/>
      <c r="RVX76" s="629"/>
      <c r="RVY76" s="629"/>
      <c r="RVZ76" s="629"/>
      <c r="RWA76" s="629"/>
      <c r="RWB76" s="629"/>
      <c r="RWC76" s="629"/>
      <c r="RWD76" s="629"/>
      <c r="RWE76" s="629"/>
      <c r="RWF76" s="629"/>
      <c r="RWG76" s="629"/>
      <c r="RWH76" s="629"/>
      <c r="RWI76" s="629"/>
      <c r="RWJ76" s="629"/>
      <c r="RWK76" s="629"/>
      <c r="RWL76" s="629"/>
      <c r="RWM76" s="629"/>
      <c r="RWN76" s="629"/>
      <c r="RWO76" s="629"/>
      <c r="RWP76" s="629"/>
      <c r="RWQ76" s="629"/>
      <c r="RWR76" s="629"/>
      <c r="RWS76" s="629"/>
      <c r="RWT76" s="629"/>
      <c r="RWU76" s="629"/>
      <c r="RWV76" s="629"/>
      <c r="RWW76" s="629"/>
      <c r="RWX76" s="629"/>
      <c r="RWY76" s="629"/>
      <c r="RWZ76" s="629"/>
      <c r="RXA76" s="629"/>
      <c r="RXB76" s="629"/>
      <c r="RXC76" s="629"/>
      <c r="RXD76" s="629"/>
      <c r="RXE76" s="629"/>
      <c r="RXF76" s="629"/>
      <c r="RXG76" s="629"/>
      <c r="RXH76" s="629"/>
      <c r="RXI76" s="629"/>
      <c r="RXJ76" s="629"/>
      <c r="RXK76" s="629"/>
      <c r="RXL76" s="629"/>
      <c r="RXM76" s="629"/>
      <c r="RXN76" s="629"/>
      <c r="RXO76" s="629"/>
      <c r="RXP76" s="629"/>
      <c r="RXQ76" s="629"/>
      <c r="RXR76" s="629"/>
      <c r="RXS76" s="629"/>
      <c r="RXT76" s="629"/>
      <c r="RXU76" s="629"/>
      <c r="RXV76" s="629"/>
      <c r="RXW76" s="629"/>
      <c r="RXX76" s="629"/>
      <c r="RXY76" s="629"/>
      <c r="RXZ76" s="629"/>
      <c r="RYA76" s="629"/>
      <c r="RYB76" s="629"/>
      <c r="RYC76" s="629"/>
      <c r="RYD76" s="629"/>
      <c r="RYE76" s="629"/>
      <c r="RYF76" s="629"/>
      <c r="RYG76" s="629"/>
      <c r="RYH76" s="629"/>
      <c r="RYI76" s="629"/>
      <c r="RYJ76" s="629"/>
      <c r="RYK76" s="629"/>
      <c r="RYL76" s="629"/>
      <c r="RYM76" s="629"/>
      <c r="RYN76" s="629"/>
      <c r="RYO76" s="629"/>
      <c r="RYP76" s="629"/>
      <c r="RYQ76" s="629"/>
      <c r="RYR76" s="629"/>
      <c r="RYS76" s="629"/>
      <c r="RYT76" s="629"/>
      <c r="RYU76" s="629"/>
      <c r="RYV76" s="629"/>
      <c r="RYW76" s="629"/>
      <c r="RYX76" s="629"/>
      <c r="RYY76" s="629"/>
      <c r="RYZ76" s="629"/>
      <c r="RZA76" s="629"/>
      <c r="RZB76" s="629"/>
      <c r="RZC76" s="629"/>
      <c r="RZD76" s="629"/>
      <c r="RZE76" s="629"/>
      <c r="RZF76" s="629"/>
      <c r="RZG76" s="629"/>
      <c r="RZH76" s="629"/>
      <c r="RZI76" s="629"/>
      <c r="RZJ76" s="629"/>
      <c r="RZK76" s="629"/>
      <c r="RZL76" s="629"/>
      <c r="RZM76" s="629"/>
      <c r="RZN76" s="629"/>
      <c r="RZO76" s="629"/>
      <c r="RZP76" s="629"/>
      <c r="RZQ76" s="629"/>
      <c r="RZR76" s="629"/>
      <c r="RZS76" s="629"/>
      <c r="RZT76" s="629"/>
      <c r="RZU76" s="629"/>
      <c r="RZV76" s="629"/>
      <c r="RZW76" s="629"/>
      <c r="RZX76" s="629"/>
      <c r="RZY76" s="629"/>
      <c r="RZZ76" s="629"/>
      <c r="SAA76" s="629"/>
      <c r="SAB76" s="629"/>
      <c r="SAC76" s="629"/>
      <c r="SAD76" s="629"/>
      <c r="SAE76" s="629"/>
      <c r="SAF76" s="629"/>
      <c r="SAG76" s="629"/>
      <c r="SAH76" s="629"/>
      <c r="SAI76" s="629"/>
      <c r="SAJ76" s="629"/>
      <c r="SAK76" s="629"/>
      <c r="SAL76" s="629"/>
      <c r="SAM76" s="629"/>
      <c r="SAN76" s="629"/>
      <c r="SAO76" s="629"/>
      <c r="SAP76" s="629"/>
      <c r="SAQ76" s="629"/>
      <c r="SAR76" s="629"/>
      <c r="SAS76" s="629"/>
      <c r="SAT76" s="629"/>
      <c r="SAU76" s="629"/>
      <c r="SAV76" s="629"/>
      <c r="SAW76" s="629"/>
      <c r="SAX76" s="629"/>
      <c r="SAY76" s="629"/>
      <c r="SAZ76" s="629"/>
      <c r="SBA76" s="629"/>
      <c r="SBB76" s="629"/>
      <c r="SBC76" s="629"/>
      <c r="SBD76" s="629"/>
      <c r="SBE76" s="629"/>
      <c r="SBF76" s="629"/>
      <c r="SBG76" s="629"/>
      <c r="SBH76" s="629"/>
      <c r="SBI76" s="629"/>
      <c r="SBJ76" s="629"/>
      <c r="SBK76" s="629"/>
      <c r="SBL76" s="629"/>
      <c r="SBM76" s="629"/>
      <c r="SBN76" s="629"/>
      <c r="SBO76" s="629"/>
      <c r="SBP76" s="629"/>
      <c r="SBQ76" s="629"/>
      <c r="SBR76" s="629"/>
      <c r="SBS76" s="629"/>
      <c r="SBT76" s="629"/>
      <c r="SBU76" s="629"/>
      <c r="SBV76" s="629"/>
      <c r="SBW76" s="629"/>
      <c r="SBX76" s="629"/>
      <c r="SBY76" s="629"/>
      <c r="SBZ76" s="629"/>
      <c r="SCA76" s="629"/>
      <c r="SCB76" s="629"/>
      <c r="SCC76" s="629"/>
      <c r="SCD76" s="629"/>
      <c r="SCE76" s="629"/>
      <c r="SCF76" s="629"/>
      <c r="SCG76" s="629"/>
      <c r="SCH76" s="629"/>
      <c r="SCI76" s="629"/>
      <c r="SCJ76" s="629"/>
      <c r="SCK76" s="629"/>
      <c r="SCL76" s="629"/>
      <c r="SCM76" s="629"/>
      <c r="SCN76" s="629"/>
      <c r="SCO76" s="629"/>
      <c r="SCP76" s="629"/>
      <c r="SCQ76" s="629"/>
      <c r="SCR76" s="629"/>
      <c r="SCS76" s="629"/>
      <c r="SCT76" s="629"/>
      <c r="SCU76" s="629"/>
      <c r="SCV76" s="629"/>
      <c r="SCW76" s="629"/>
      <c r="SCX76" s="629"/>
      <c r="SCY76" s="629"/>
      <c r="SCZ76" s="629"/>
      <c r="SDA76" s="629"/>
      <c r="SDB76" s="629"/>
      <c r="SDC76" s="629"/>
      <c r="SDD76" s="629"/>
      <c r="SDE76" s="629"/>
      <c r="SDF76" s="629"/>
      <c r="SDG76" s="629"/>
      <c r="SDH76" s="629"/>
      <c r="SDI76" s="629"/>
      <c r="SDJ76" s="629"/>
      <c r="SDK76" s="629"/>
      <c r="SDL76" s="629"/>
      <c r="SDM76" s="629"/>
      <c r="SDN76" s="629"/>
      <c r="SDO76" s="629"/>
      <c r="SDP76" s="629"/>
      <c r="SDQ76" s="629"/>
      <c r="SDR76" s="629"/>
      <c r="SDS76" s="629"/>
      <c r="SDT76" s="629"/>
      <c r="SDU76" s="629"/>
      <c r="SDV76" s="629"/>
      <c r="SDW76" s="629"/>
      <c r="SDX76" s="629"/>
      <c r="SDY76" s="629"/>
      <c r="SDZ76" s="629"/>
      <c r="SEA76" s="629"/>
      <c r="SEB76" s="629"/>
      <c r="SEC76" s="629"/>
      <c r="SED76" s="629"/>
      <c r="SEE76" s="629"/>
      <c r="SEF76" s="629"/>
      <c r="SEG76" s="629"/>
      <c r="SEH76" s="629"/>
      <c r="SEI76" s="629"/>
      <c r="SEJ76" s="629"/>
      <c r="SEK76" s="629"/>
      <c r="SEL76" s="629"/>
      <c r="SEM76" s="629"/>
      <c r="SEN76" s="629"/>
      <c r="SEO76" s="629"/>
      <c r="SEP76" s="629"/>
      <c r="SEQ76" s="629"/>
      <c r="SER76" s="629"/>
      <c r="SES76" s="629"/>
      <c r="SET76" s="629"/>
      <c r="SEU76" s="629"/>
      <c r="SEV76" s="629"/>
      <c r="SEW76" s="629"/>
      <c r="SEX76" s="629"/>
      <c r="SEY76" s="629"/>
      <c r="SEZ76" s="629"/>
      <c r="SFA76" s="629"/>
      <c r="SFB76" s="629"/>
      <c r="SFC76" s="629"/>
      <c r="SFD76" s="629"/>
      <c r="SFE76" s="629"/>
      <c r="SFF76" s="629"/>
      <c r="SFG76" s="629"/>
      <c r="SFH76" s="629"/>
      <c r="SFI76" s="629"/>
      <c r="SFJ76" s="629"/>
      <c r="SFK76" s="629"/>
      <c r="SFL76" s="629"/>
      <c r="SFM76" s="629"/>
      <c r="SFN76" s="629"/>
      <c r="SFO76" s="629"/>
      <c r="SFP76" s="629"/>
      <c r="SFQ76" s="629"/>
      <c r="SFR76" s="629"/>
      <c r="SFS76" s="629"/>
      <c r="SFT76" s="629"/>
      <c r="SFU76" s="629"/>
      <c r="SFV76" s="629"/>
      <c r="SFW76" s="629"/>
      <c r="SFX76" s="629"/>
      <c r="SFY76" s="629"/>
      <c r="SFZ76" s="629"/>
      <c r="SGA76" s="629"/>
      <c r="SGB76" s="629"/>
      <c r="SGC76" s="629"/>
      <c r="SGD76" s="629"/>
      <c r="SGE76" s="629"/>
      <c r="SGF76" s="629"/>
      <c r="SGG76" s="629"/>
      <c r="SGH76" s="629"/>
      <c r="SGI76" s="629"/>
      <c r="SGJ76" s="629"/>
      <c r="SGK76" s="629"/>
      <c r="SGL76" s="629"/>
      <c r="SGM76" s="629"/>
      <c r="SGN76" s="629"/>
      <c r="SGO76" s="629"/>
      <c r="SGP76" s="629"/>
      <c r="SGQ76" s="629"/>
      <c r="SGR76" s="629"/>
      <c r="SGS76" s="629"/>
      <c r="SGT76" s="629"/>
      <c r="SGU76" s="629"/>
      <c r="SGV76" s="629"/>
      <c r="SGW76" s="629"/>
      <c r="SGX76" s="629"/>
      <c r="SGY76" s="629"/>
      <c r="SGZ76" s="629"/>
      <c r="SHA76" s="629"/>
      <c r="SHB76" s="629"/>
      <c r="SHC76" s="629"/>
      <c r="SHD76" s="629"/>
      <c r="SHE76" s="629"/>
      <c r="SHF76" s="629"/>
      <c r="SHG76" s="629"/>
      <c r="SHH76" s="629"/>
      <c r="SHI76" s="629"/>
      <c r="SHJ76" s="629"/>
      <c r="SHK76" s="629"/>
      <c r="SHL76" s="629"/>
      <c r="SHM76" s="629"/>
      <c r="SHN76" s="629"/>
      <c r="SHO76" s="629"/>
      <c r="SHP76" s="629"/>
      <c r="SHQ76" s="629"/>
      <c r="SHR76" s="629"/>
      <c r="SHS76" s="629"/>
      <c r="SHT76" s="629"/>
      <c r="SHU76" s="629"/>
      <c r="SHV76" s="629"/>
      <c r="SHW76" s="629"/>
      <c r="SHX76" s="629"/>
      <c r="SHY76" s="629"/>
      <c r="SHZ76" s="629"/>
      <c r="SIA76" s="629"/>
      <c r="SIB76" s="629"/>
      <c r="SIC76" s="629"/>
      <c r="SID76" s="629"/>
      <c r="SIE76" s="629"/>
      <c r="SIF76" s="629"/>
      <c r="SIG76" s="629"/>
      <c r="SIH76" s="629"/>
      <c r="SII76" s="629"/>
      <c r="SIJ76" s="629"/>
      <c r="SIK76" s="629"/>
      <c r="SIL76" s="629"/>
      <c r="SIM76" s="629"/>
      <c r="SIN76" s="629"/>
      <c r="SIO76" s="629"/>
      <c r="SIP76" s="629"/>
      <c r="SIQ76" s="629"/>
      <c r="SIR76" s="629"/>
      <c r="SIS76" s="629"/>
      <c r="SIT76" s="629"/>
      <c r="SIU76" s="629"/>
      <c r="SIV76" s="629"/>
      <c r="SIW76" s="629"/>
      <c r="SIX76" s="629"/>
      <c r="SIY76" s="629"/>
      <c r="SIZ76" s="629"/>
      <c r="SJA76" s="629"/>
      <c r="SJB76" s="629"/>
      <c r="SJC76" s="629"/>
      <c r="SJD76" s="629"/>
      <c r="SJE76" s="629"/>
      <c r="SJF76" s="629"/>
      <c r="SJG76" s="629"/>
      <c r="SJH76" s="629"/>
      <c r="SJI76" s="629"/>
      <c r="SJJ76" s="629"/>
      <c r="SJK76" s="629"/>
      <c r="SJL76" s="629"/>
      <c r="SJM76" s="629"/>
      <c r="SJN76" s="629"/>
      <c r="SJO76" s="629"/>
      <c r="SJP76" s="629"/>
      <c r="SJQ76" s="629"/>
      <c r="SJR76" s="629"/>
      <c r="SJS76" s="629"/>
      <c r="SJT76" s="629"/>
      <c r="SJU76" s="629"/>
      <c r="SJV76" s="629"/>
      <c r="SJW76" s="629"/>
      <c r="SJX76" s="629"/>
      <c r="SJY76" s="629"/>
      <c r="SJZ76" s="629"/>
      <c r="SKA76" s="629"/>
      <c r="SKB76" s="629"/>
      <c r="SKC76" s="629"/>
      <c r="SKD76" s="629"/>
      <c r="SKE76" s="629"/>
      <c r="SKF76" s="629"/>
      <c r="SKG76" s="629"/>
      <c r="SKH76" s="629"/>
      <c r="SKI76" s="629"/>
      <c r="SKJ76" s="629"/>
      <c r="SKK76" s="629"/>
      <c r="SKL76" s="629"/>
      <c r="SKM76" s="629"/>
      <c r="SKN76" s="629"/>
      <c r="SKO76" s="629"/>
      <c r="SKP76" s="629"/>
      <c r="SKQ76" s="629"/>
      <c r="SKR76" s="629"/>
      <c r="SKS76" s="629"/>
      <c r="SKT76" s="629"/>
      <c r="SKU76" s="629"/>
      <c r="SKV76" s="629"/>
      <c r="SKW76" s="629"/>
      <c r="SKX76" s="629"/>
      <c r="SKY76" s="629"/>
      <c r="SKZ76" s="629"/>
      <c r="SLA76" s="629"/>
      <c r="SLB76" s="629"/>
      <c r="SLC76" s="629"/>
      <c r="SLD76" s="629"/>
      <c r="SLE76" s="629"/>
      <c r="SLF76" s="629"/>
      <c r="SLG76" s="629"/>
      <c r="SLH76" s="629"/>
      <c r="SLI76" s="629"/>
      <c r="SLJ76" s="629"/>
      <c r="SLK76" s="629"/>
      <c r="SLL76" s="629"/>
      <c r="SLM76" s="629"/>
      <c r="SLN76" s="629"/>
      <c r="SLO76" s="629"/>
      <c r="SLP76" s="629"/>
      <c r="SLQ76" s="629"/>
      <c r="SLR76" s="629"/>
      <c r="SLS76" s="629"/>
      <c r="SLT76" s="629"/>
      <c r="SLU76" s="629"/>
      <c r="SLV76" s="629"/>
      <c r="SLW76" s="629"/>
      <c r="SLX76" s="629"/>
      <c r="SLY76" s="629"/>
      <c r="SLZ76" s="629"/>
      <c r="SMA76" s="629"/>
      <c r="SMB76" s="629"/>
      <c r="SMC76" s="629"/>
      <c r="SMD76" s="629"/>
      <c r="SME76" s="629"/>
      <c r="SMF76" s="629"/>
      <c r="SMG76" s="629"/>
      <c r="SMH76" s="629"/>
      <c r="SMI76" s="629"/>
      <c r="SMJ76" s="629"/>
      <c r="SMK76" s="629"/>
      <c r="SML76" s="629"/>
      <c r="SMM76" s="629"/>
      <c r="SMN76" s="629"/>
      <c r="SMO76" s="629"/>
      <c r="SMP76" s="629"/>
      <c r="SMQ76" s="629"/>
      <c r="SMR76" s="629"/>
      <c r="SMS76" s="629"/>
      <c r="SMT76" s="629"/>
      <c r="SMU76" s="629"/>
      <c r="SMV76" s="629"/>
      <c r="SMW76" s="629"/>
      <c r="SMX76" s="629"/>
      <c r="SMY76" s="629"/>
      <c r="SMZ76" s="629"/>
      <c r="SNA76" s="629"/>
      <c r="SNB76" s="629"/>
      <c r="SNC76" s="629"/>
      <c r="SND76" s="629"/>
      <c r="SNE76" s="629"/>
      <c r="SNF76" s="629"/>
      <c r="SNG76" s="629"/>
      <c r="SNH76" s="629"/>
      <c r="SNI76" s="629"/>
      <c r="SNJ76" s="629"/>
      <c r="SNK76" s="629"/>
      <c r="SNL76" s="629"/>
      <c r="SNM76" s="629"/>
      <c r="SNN76" s="629"/>
      <c r="SNO76" s="629"/>
      <c r="SNP76" s="629"/>
      <c r="SNQ76" s="629"/>
      <c r="SNR76" s="629"/>
      <c r="SNS76" s="629"/>
      <c r="SNT76" s="629"/>
      <c r="SNU76" s="629"/>
      <c r="SNV76" s="629"/>
      <c r="SNW76" s="629"/>
      <c r="SNX76" s="629"/>
      <c r="SNY76" s="629"/>
      <c r="SNZ76" s="629"/>
      <c r="SOA76" s="629"/>
      <c r="SOB76" s="629"/>
      <c r="SOC76" s="629"/>
      <c r="SOD76" s="629"/>
      <c r="SOE76" s="629"/>
      <c r="SOF76" s="629"/>
      <c r="SOG76" s="629"/>
      <c r="SOH76" s="629"/>
      <c r="SOI76" s="629"/>
      <c r="SOJ76" s="629"/>
      <c r="SOK76" s="629"/>
      <c r="SOL76" s="629"/>
      <c r="SOM76" s="629"/>
      <c r="SON76" s="629"/>
      <c r="SOO76" s="629"/>
      <c r="SOP76" s="629"/>
      <c r="SOQ76" s="629"/>
      <c r="SOR76" s="629"/>
      <c r="SOS76" s="629"/>
      <c r="SOT76" s="629"/>
      <c r="SOU76" s="629"/>
      <c r="SOV76" s="629"/>
      <c r="SOW76" s="629"/>
      <c r="SOX76" s="629"/>
      <c r="SOY76" s="629"/>
      <c r="SOZ76" s="629"/>
      <c r="SPA76" s="629"/>
      <c r="SPB76" s="629"/>
      <c r="SPC76" s="629"/>
      <c r="SPD76" s="629"/>
      <c r="SPE76" s="629"/>
      <c r="SPF76" s="629"/>
      <c r="SPG76" s="629"/>
      <c r="SPH76" s="629"/>
      <c r="SPI76" s="629"/>
      <c r="SPJ76" s="629"/>
      <c r="SPK76" s="629"/>
      <c r="SPL76" s="629"/>
      <c r="SPM76" s="629"/>
      <c r="SPN76" s="629"/>
      <c r="SPO76" s="629"/>
      <c r="SPP76" s="629"/>
      <c r="SPQ76" s="629"/>
      <c r="SPR76" s="629"/>
      <c r="SPS76" s="629"/>
      <c r="SPT76" s="629"/>
      <c r="SPU76" s="629"/>
      <c r="SPV76" s="629"/>
      <c r="SPW76" s="629"/>
      <c r="SPX76" s="629"/>
      <c r="SPY76" s="629"/>
      <c r="SPZ76" s="629"/>
      <c r="SQA76" s="629"/>
      <c r="SQB76" s="629"/>
      <c r="SQC76" s="629"/>
      <c r="SQD76" s="629"/>
      <c r="SQE76" s="629"/>
      <c r="SQF76" s="629"/>
      <c r="SQG76" s="629"/>
      <c r="SQH76" s="629"/>
      <c r="SQI76" s="629"/>
      <c r="SQJ76" s="629"/>
      <c r="SQK76" s="629"/>
      <c r="SQL76" s="629"/>
      <c r="SQM76" s="629"/>
      <c r="SQN76" s="629"/>
      <c r="SQO76" s="629"/>
      <c r="SQP76" s="629"/>
      <c r="SQQ76" s="629"/>
      <c r="SQR76" s="629"/>
      <c r="SQS76" s="629"/>
      <c r="SQT76" s="629"/>
      <c r="SQU76" s="629"/>
      <c r="SQV76" s="629"/>
      <c r="SQW76" s="629"/>
      <c r="SQX76" s="629"/>
      <c r="SQY76" s="629"/>
      <c r="SQZ76" s="629"/>
      <c r="SRA76" s="629"/>
      <c r="SRB76" s="629"/>
      <c r="SRC76" s="629"/>
      <c r="SRD76" s="629"/>
      <c r="SRE76" s="629"/>
      <c r="SRF76" s="629"/>
      <c r="SRG76" s="629"/>
      <c r="SRH76" s="629"/>
      <c r="SRI76" s="629"/>
      <c r="SRJ76" s="629"/>
      <c r="SRK76" s="629"/>
      <c r="SRL76" s="629"/>
      <c r="SRM76" s="629"/>
      <c r="SRN76" s="629"/>
      <c r="SRO76" s="629"/>
      <c r="SRP76" s="629"/>
      <c r="SRQ76" s="629"/>
      <c r="SRR76" s="629"/>
      <c r="SRS76" s="629"/>
      <c r="SRT76" s="629"/>
      <c r="SRU76" s="629"/>
      <c r="SRV76" s="629"/>
      <c r="SRW76" s="629"/>
      <c r="SRX76" s="629"/>
      <c r="SRY76" s="629"/>
      <c r="SRZ76" s="629"/>
      <c r="SSA76" s="629"/>
      <c r="SSB76" s="629"/>
      <c r="SSC76" s="629"/>
      <c r="SSD76" s="629"/>
      <c r="SSE76" s="629"/>
      <c r="SSF76" s="629"/>
      <c r="SSG76" s="629"/>
      <c r="SSH76" s="629"/>
      <c r="SSI76" s="629"/>
      <c r="SSJ76" s="629"/>
      <c r="SSK76" s="629"/>
      <c r="SSL76" s="629"/>
      <c r="SSM76" s="629"/>
      <c r="SSN76" s="629"/>
      <c r="SSO76" s="629"/>
      <c r="SSP76" s="629"/>
      <c r="SSQ76" s="629"/>
      <c r="SSR76" s="629"/>
      <c r="SSS76" s="629"/>
      <c r="SST76" s="629"/>
      <c r="SSU76" s="629"/>
      <c r="SSV76" s="629"/>
      <c r="SSW76" s="629"/>
      <c r="SSX76" s="629"/>
      <c r="SSY76" s="629"/>
      <c r="SSZ76" s="629"/>
      <c r="STA76" s="629"/>
      <c r="STB76" s="629"/>
      <c r="STC76" s="629"/>
      <c r="STD76" s="629"/>
      <c r="STE76" s="629"/>
      <c r="STF76" s="629"/>
      <c r="STG76" s="629"/>
      <c r="STH76" s="629"/>
      <c r="STI76" s="629"/>
      <c r="STJ76" s="629"/>
      <c r="STK76" s="629"/>
      <c r="STL76" s="629"/>
      <c r="STM76" s="629"/>
      <c r="STN76" s="629"/>
      <c r="STO76" s="629"/>
      <c r="STP76" s="629"/>
      <c r="STQ76" s="629"/>
      <c r="STR76" s="629"/>
      <c r="STS76" s="629"/>
      <c r="STT76" s="629"/>
      <c r="STU76" s="629"/>
      <c r="STV76" s="629"/>
      <c r="STW76" s="629"/>
      <c r="STX76" s="629"/>
      <c r="STY76" s="629"/>
      <c r="STZ76" s="629"/>
      <c r="SUA76" s="629"/>
      <c r="SUB76" s="629"/>
      <c r="SUC76" s="629"/>
      <c r="SUD76" s="629"/>
      <c r="SUE76" s="629"/>
      <c r="SUF76" s="629"/>
      <c r="SUG76" s="629"/>
      <c r="SUH76" s="629"/>
      <c r="SUI76" s="629"/>
      <c r="SUJ76" s="629"/>
      <c r="SUK76" s="629"/>
      <c r="SUL76" s="629"/>
      <c r="SUM76" s="629"/>
      <c r="SUN76" s="629"/>
      <c r="SUO76" s="629"/>
      <c r="SUP76" s="629"/>
      <c r="SUQ76" s="629"/>
      <c r="SUR76" s="629"/>
      <c r="SUS76" s="629"/>
      <c r="SUT76" s="629"/>
      <c r="SUU76" s="629"/>
      <c r="SUV76" s="629"/>
      <c r="SUW76" s="629"/>
      <c r="SUX76" s="629"/>
      <c r="SUY76" s="629"/>
      <c r="SUZ76" s="629"/>
      <c r="SVA76" s="629"/>
      <c r="SVB76" s="629"/>
      <c r="SVC76" s="629"/>
      <c r="SVD76" s="629"/>
      <c r="SVE76" s="629"/>
      <c r="SVF76" s="629"/>
      <c r="SVG76" s="629"/>
      <c r="SVH76" s="629"/>
      <c r="SVI76" s="629"/>
      <c r="SVJ76" s="629"/>
      <c r="SVK76" s="629"/>
      <c r="SVL76" s="629"/>
      <c r="SVM76" s="629"/>
      <c r="SVN76" s="629"/>
      <c r="SVO76" s="629"/>
      <c r="SVP76" s="629"/>
      <c r="SVQ76" s="629"/>
      <c r="SVR76" s="629"/>
      <c r="SVS76" s="629"/>
      <c r="SVT76" s="629"/>
      <c r="SVU76" s="629"/>
      <c r="SVV76" s="629"/>
      <c r="SVW76" s="629"/>
      <c r="SVX76" s="629"/>
      <c r="SVY76" s="629"/>
      <c r="SVZ76" s="629"/>
      <c r="SWA76" s="629"/>
      <c r="SWB76" s="629"/>
      <c r="SWC76" s="629"/>
      <c r="SWD76" s="629"/>
      <c r="SWE76" s="629"/>
      <c r="SWF76" s="629"/>
      <c r="SWG76" s="629"/>
      <c r="SWH76" s="629"/>
      <c r="SWI76" s="629"/>
      <c r="SWJ76" s="629"/>
      <c r="SWK76" s="629"/>
      <c r="SWL76" s="629"/>
      <c r="SWM76" s="629"/>
      <c r="SWN76" s="629"/>
      <c r="SWO76" s="629"/>
      <c r="SWP76" s="629"/>
      <c r="SWQ76" s="629"/>
      <c r="SWR76" s="629"/>
      <c r="SWS76" s="629"/>
      <c r="SWT76" s="629"/>
      <c r="SWU76" s="629"/>
      <c r="SWV76" s="629"/>
      <c r="SWW76" s="629"/>
      <c r="SWX76" s="629"/>
      <c r="SWY76" s="629"/>
      <c r="SWZ76" s="629"/>
      <c r="SXA76" s="629"/>
      <c r="SXB76" s="629"/>
      <c r="SXC76" s="629"/>
      <c r="SXD76" s="629"/>
      <c r="SXE76" s="629"/>
      <c r="SXF76" s="629"/>
      <c r="SXG76" s="629"/>
      <c r="SXH76" s="629"/>
      <c r="SXI76" s="629"/>
      <c r="SXJ76" s="629"/>
      <c r="SXK76" s="629"/>
      <c r="SXL76" s="629"/>
      <c r="SXM76" s="629"/>
      <c r="SXN76" s="629"/>
      <c r="SXO76" s="629"/>
      <c r="SXP76" s="629"/>
      <c r="SXQ76" s="629"/>
      <c r="SXR76" s="629"/>
      <c r="SXS76" s="629"/>
      <c r="SXT76" s="629"/>
      <c r="SXU76" s="629"/>
      <c r="SXV76" s="629"/>
      <c r="SXW76" s="629"/>
      <c r="SXX76" s="629"/>
      <c r="SXY76" s="629"/>
      <c r="SXZ76" s="629"/>
      <c r="SYA76" s="629"/>
      <c r="SYB76" s="629"/>
      <c r="SYC76" s="629"/>
      <c r="SYD76" s="629"/>
      <c r="SYE76" s="629"/>
      <c r="SYF76" s="629"/>
      <c r="SYG76" s="629"/>
      <c r="SYH76" s="629"/>
      <c r="SYI76" s="629"/>
      <c r="SYJ76" s="629"/>
      <c r="SYK76" s="629"/>
      <c r="SYL76" s="629"/>
      <c r="SYM76" s="629"/>
      <c r="SYN76" s="629"/>
      <c r="SYO76" s="629"/>
      <c r="SYP76" s="629"/>
      <c r="SYQ76" s="629"/>
      <c r="SYR76" s="629"/>
      <c r="SYS76" s="629"/>
      <c r="SYT76" s="629"/>
      <c r="SYU76" s="629"/>
      <c r="SYV76" s="629"/>
      <c r="SYW76" s="629"/>
      <c r="SYX76" s="629"/>
      <c r="SYY76" s="629"/>
      <c r="SYZ76" s="629"/>
      <c r="SZA76" s="629"/>
      <c r="SZB76" s="629"/>
      <c r="SZC76" s="629"/>
      <c r="SZD76" s="629"/>
      <c r="SZE76" s="629"/>
      <c r="SZF76" s="629"/>
      <c r="SZG76" s="629"/>
      <c r="SZH76" s="629"/>
      <c r="SZI76" s="629"/>
      <c r="SZJ76" s="629"/>
      <c r="SZK76" s="629"/>
      <c r="SZL76" s="629"/>
      <c r="SZM76" s="629"/>
      <c r="SZN76" s="629"/>
      <c r="SZO76" s="629"/>
      <c r="SZP76" s="629"/>
      <c r="SZQ76" s="629"/>
      <c r="SZR76" s="629"/>
      <c r="SZS76" s="629"/>
      <c r="SZT76" s="629"/>
      <c r="SZU76" s="629"/>
      <c r="SZV76" s="629"/>
      <c r="SZW76" s="629"/>
      <c r="SZX76" s="629"/>
      <c r="SZY76" s="629"/>
      <c r="SZZ76" s="629"/>
      <c r="TAA76" s="629"/>
      <c r="TAB76" s="629"/>
      <c r="TAC76" s="629"/>
      <c r="TAD76" s="629"/>
      <c r="TAE76" s="629"/>
      <c r="TAF76" s="629"/>
      <c r="TAG76" s="629"/>
      <c r="TAH76" s="629"/>
      <c r="TAI76" s="629"/>
      <c r="TAJ76" s="629"/>
      <c r="TAK76" s="629"/>
      <c r="TAL76" s="629"/>
      <c r="TAM76" s="629"/>
      <c r="TAN76" s="629"/>
      <c r="TAO76" s="629"/>
      <c r="TAP76" s="629"/>
      <c r="TAQ76" s="629"/>
      <c r="TAR76" s="629"/>
      <c r="TAS76" s="629"/>
      <c r="TAT76" s="629"/>
      <c r="TAU76" s="629"/>
      <c r="TAV76" s="629"/>
      <c r="TAW76" s="629"/>
      <c r="TAX76" s="629"/>
      <c r="TAY76" s="629"/>
      <c r="TAZ76" s="629"/>
      <c r="TBA76" s="629"/>
      <c r="TBB76" s="629"/>
      <c r="TBC76" s="629"/>
      <c r="TBD76" s="629"/>
      <c r="TBE76" s="629"/>
      <c r="TBF76" s="629"/>
      <c r="TBG76" s="629"/>
      <c r="TBH76" s="629"/>
      <c r="TBI76" s="629"/>
      <c r="TBJ76" s="629"/>
      <c r="TBK76" s="629"/>
      <c r="TBL76" s="629"/>
      <c r="TBM76" s="629"/>
      <c r="TBN76" s="629"/>
      <c r="TBO76" s="629"/>
      <c r="TBP76" s="629"/>
      <c r="TBQ76" s="629"/>
      <c r="TBR76" s="629"/>
      <c r="TBS76" s="629"/>
      <c r="TBT76" s="629"/>
      <c r="TBU76" s="629"/>
      <c r="TBV76" s="629"/>
      <c r="TBW76" s="629"/>
      <c r="TBX76" s="629"/>
      <c r="TBY76" s="629"/>
      <c r="TBZ76" s="629"/>
      <c r="TCA76" s="629"/>
      <c r="TCB76" s="629"/>
      <c r="TCC76" s="629"/>
      <c r="TCD76" s="629"/>
      <c r="TCE76" s="629"/>
      <c r="TCF76" s="629"/>
      <c r="TCG76" s="629"/>
      <c r="TCH76" s="629"/>
      <c r="TCI76" s="629"/>
      <c r="TCJ76" s="629"/>
      <c r="TCK76" s="629"/>
      <c r="TCL76" s="629"/>
      <c r="TCM76" s="629"/>
      <c r="TCN76" s="629"/>
      <c r="TCO76" s="629"/>
      <c r="TCP76" s="629"/>
      <c r="TCQ76" s="629"/>
      <c r="TCR76" s="629"/>
      <c r="TCS76" s="629"/>
      <c r="TCT76" s="629"/>
      <c r="TCU76" s="629"/>
      <c r="TCV76" s="629"/>
      <c r="TCW76" s="629"/>
      <c r="TCX76" s="629"/>
      <c r="TCY76" s="629"/>
      <c r="TCZ76" s="629"/>
      <c r="TDA76" s="629"/>
      <c r="TDB76" s="629"/>
      <c r="TDC76" s="629"/>
      <c r="TDD76" s="629"/>
      <c r="TDE76" s="629"/>
      <c r="TDF76" s="629"/>
      <c r="TDG76" s="629"/>
      <c r="TDH76" s="629"/>
      <c r="TDI76" s="629"/>
      <c r="TDJ76" s="629"/>
      <c r="TDK76" s="629"/>
      <c r="TDL76" s="629"/>
      <c r="TDM76" s="629"/>
      <c r="TDN76" s="629"/>
      <c r="TDO76" s="629"/>
      <c r="TDP76" s="629"/>
      <c r="TDQ76" s="629"/>
      <c r="TDR76" s="629"/>
      <c r="TDS76" s="629"/>
      <c r="TDT76" s="629"/>
      <c r="TDU76" s="629"/>
      <c r="TDV76" s="629"/>
      <c r="TDW76" s="629"/>
      <c r="TDX76" s="629"/>
      <c r="TDY76" s="629"/>
      <c r="TDZ76" s="629"/>
      <c r="TEA76" s="629"/>
      <c r="TEB76" s="629"/>
      <c r="TEC76" s="629"/>
      <c r="TED76" s="629"/>
      <c r="TEE76" s="629"/>
      <c r="TEF76" s="629"/>
      <c r="TEG76" s="629"/>
      <c r="TEH76" s="629"/>
      <c r="TEI76" s="629"/>
      <c r="TEJ76" s="629"/>
      <c r="TEK76" s="629"/>
      <c r="TEL76" s="629"/>
      <c r="TEM76" s="629"/>
      <c r="TEN76" s="629"/>
      <c r="TEO76" s="629"/>
      <c r="TEP76" s="629"/>
      <c r="TEQ76" s="629"/>
      <c r="TER76" s="629"/>
      <c r="TES76" s="629"/>
      <c r="TET76" s="629"/>
      <c r="TEU76" s="629"/>
      <c r="TEV76" s="629"/>
      <c r="TEW76" s="629"/>
      <c r="TEX76" s="629"/>
      <c r="TEY76" s="629"/>
      <c r="TEZ76" s="629"/>
      <c r="TFA76" s="629"/>
      <c r="TFB76" s="629"/>
      <c r="TFC76" s="629"/>
      <c r="TFD76" s="629"/>
      <c r="TFE76" s="629"/>
      <c r="TFF76" s="629"/>
      <c r="TFG76" s="629"/>
      <c r="TFH76" s="629"/>
      <c r="TFI76" s="629"/>
      <c r="TFJ76" s="629"/>
      <c r="TFK76" s="629"/>
      <c r="TFL76" s="629"/>
      <c r="TFM76" s="629"/>
      <c r="TFN76" s="629"/>
      <c r="TFO76" s="629"/>
      <c r="TFP76" s="629"/>
      <c r="TFQ76" s="629"/>
      <c r="TFR76" s="629"/>
      <c r="TFS76" s="629"/>
      <c r="TFT76" s="629"/>
      <c r="TFU76" s="629"/>
      <c r="TFV76" s="629"/>
      <c r="TFW76" s="629"/>
      <c r="TFX76" s="629"/>
      <c r="TFY76" s="629"/>
      <c r="TFZ76" s="629"/>
      <c r="TGA76" s="629"/>
      <c r="TGB76" s="629"/>
      <c r="TGC76" s="629"/>
      <c r="TGD76" s="629"/>
      <c r="TGE76" s="629"/>
      <c r="TGF76" s="629"/>
      <c r="TGG76" s="629"/>
      <c r="TGH76" s="629"/>
      <c r="TGI76" s="629"/>
      <c r="TGJ76" s="629"/>
      <c r="TGK76" s="629"/>
      <c r="TGL76" s="629"/>
      <c r="TGM76" s="629"/>
      <c r="TGN76" s="629"/>
      <c r="TGO76" s="629"/>
      <c r="TGP76" s="629"/>
      <c r="TGQ76" s="629"/>
      <c r="TGR76" s="629"/>
      <c r="TGS76" s="629"/>
      <c r="TGT76" s="629"/>
      <c r="TGU76" s="629"/>
      <c r="TGV76" s="629"/>
      <c r="TGW76" s="629"/>
      <c r="TGX76" s="629"/>
      <c r="TGY76" s="629"/>
      <c r="TGZ76" s="629"/>
      <c r="THA76" s="629"/>
      <c r="THB76" s="629"/>
      <c r="THC76" s="629"/>
      <c r="THD76" s="629"/>
      <c r="THE76" s="629"/>
      <c r="THF76" s="629"/>
      <c r="THG76" s="629"/>
      <c r="THH76" s="629"/>
      <c r="THI76" s="629"/>
      <c r="THJ76" s="629"/>
      <c r="THK76" s="629"/>
      <c r="THL76" s="629"/>
      <c r="THM76" s="629"/>
      <c r="THN76" s="629"/>
      <c r="THO76" s="629"/>
      <c r="THP76" s="629"/>
      <c r="THQ76" s="629"/>
      <c r="THR76" s="629"/>
      <c r="THS76" s="629"/>
      <c r="THT76" s="629"/>
      <c r="THU76" s="629"/>
      <c r="THV76" s="629"/>
      <c r="THW76" s="629"/>
      <c r="THX76" s="629"/>
      <c r="THY76" s="629"/>
      <c r="THZ76" s="629"/>
      <c r="TIA76" s="629"/>
      <c r="TIB76" s="629"/>
      <c r="TIC76" s="629"/>
      <c r="TID76" s="629"/>
      <c r="TIE76" s="629"/>
      <c r="TIF76" s="629"/>
      <c r="TIG76" s="629"/>
      <c r="TIH76" s="629"/>
      <c r="TII76" s="629"/>
      <c r="TIJ76" s="629"/>
      <c r="TIK76" s="629"/>
      <c r="TIL76" s="629"/>
      <c r="TIM76" s="629"/>
      <c r="TIN76" s="629"/>
      <c r="TIO76" s="629"/>
      <c r="TIP76" s="629"/>
      <c r="TIQ76" s="629"/>
      <c r="TIR76" s="629"/>
      <c r="TIS76" s="629"/>
      <c r="TIT76" s="629"/>
      <c r="TIU76" s="629"/>
      <c r="TIV76" s="629"/>
      <c r="TIW76" s="629"/>
      <c r="TIX76" s="629"/>
      <c r="TIY76" s="629"/>
      <c r="TIZ76" s="629"/>
      <c r="TJA76" s="629"/>
      <c r="TJB76" s="629"/>
      <c r="TJC76" s="629"/>
      <c r="TJD76" s="629"/>
      <c r="TJE76" s="629"/>
      <c r="TJF76" s="629"/>
      <c r="TJG76" s="629"/>
      <c r="TJH76" s="629"/>
      <c r="TJI76" s="629"/>
      <c r="TJJ76" s="629"/>
      <c r="TJK76" s="629"/>
      <c r="TJL76" s="629"/>
      <c r="TJM76" s="629"/>
      <c r="TJN76" s="629"/>
      <c r="TJO76" s="629"/>
      <c r="TJP76" s="629"/>
      <c r="TJQ76" s="629"/>
      <c r="TJR76" s="629"/>
      <c r="TJS76" s="629"/>
      <c r="TJT76" s="629"/>
      <c r="TJU76" s="629"/>
      <c r="TJV76" s="629"/>
      <c r="TJW76" s="629"/>
      <c r="TJX76" s="629"/>
      <c r="TJY76" s="629"/>
      <c r="TJZ76" s="629"/>
      <c r="TKA76" s="629"/>
      <c r="TKB76" s="629"/>
      <c r="TKC76" s="629"/>
      <c r="TKD76" s="629"/>
      <c r="TKE76" s="629"/>
      <c r="TKF76" s="629"/>
      <c r="TKG76" s="629"/>
      <c r="TKH76" s="629"/>
      <c r="TKI76" s="629"/>
      <c r="TKJ76" s="629"/>
      <c r="TKK76" s="629"/>
      <c r="TKL76" s="629"/>
      <c r="TKM76" s="629"/>
      <c r="TKN76" s="629"/>
      <c r="TKO76" s="629"/>
      <c r="TKP76" s="629"/>
      <c r="TKQ76" s="629"/>
      <c r="TKR76" s="629"/>
      <c r="TKS76" s="629"/>
      <c r="TKT76" s="629"/>
      <c r="TKU76" s="629"/>
      <c r="TKV76" s="629"/>
      <c r="TKW76" s="629"/>
      <c r="TKX76" s="629"/>
      <c r="TKY76" s="629"/>
      <c r="TKZ76" s="629"/>
      <c r="TLA76" s="629"/>
      <c r="TLB76" s="629"/>
      <c r="TLC76" s="629"/>
      <c r="TLD76" s="629"/>
      <c r="TLE76" s="629"/>
      <c r="TLF76" s="629"/>
      <c r="TLG76" s="629"/>
      <c r="TLH76" s="629"/>
      <c r="TLI76" s="629"/>
      <c r="TLJ76" s="629"/>
      <c r="TLK76" s="629"/>
      <c r="TLL76" s="629"/>
      <c r="TLM76" s="629"/>
      <c r="TLN76" s="629"/>
      <c r="TLO76" s="629"/>
      <c r="TLP76" s="629"/>
      <c r="TLQ76" s="629"/>
      <c r="TLR76" s="629"/>
      <c r="TLS76" s="629"/>
      <c r="TLT76" s="629"/>
      <c r="TLU76" s="629"/>
      <c r="TLV76" s="629"/>
      <c r="TLW76" s="629"/>
      <c r="TLX76" s="629"/>
      <c r="TLY76" s="629"/>
      <c r="TLZ76" s="629"/>
      <c r="TMA76" s="629"/>
      <c r="TMB76" s="629"/>
      <c r="TMC76" s="629"/>
      <c r="TMD76" s="629"/>
      <c r="TME76" s="629"/>
      <c r="TMF76" s="629"/>
      <c r="TMG76" s="629"/>
      <c r="TMH76" s="629"/>
      <c r="TMI76" s="629"/>
      <c r="TMJ76" s="629"/>
      <c r="TMK76" s="629"/>
      <c r="TML76" s="629"/>
      <c r="TMM76" s="629"/>
      <c r="TMN76" s="629"/>
      <c r="TMO76" s="629"/>
      <c r="TMP76" s="629"/>
      <c r="TMQ76" s="629"/>
      <c r="TMR76" s="629"/>
      <c r="TMS76" s="629"/>
      <c r="TMT76" s="629"/>
      <c r="TMU76" s="629"/>
      <c r="TMV76" s="629"/>
      <c r="TMW76" s="629"/>
      <c r="TMX76" s="629"/>
      <c r="TMY76" s="629"/>
      <c r="TMZ76" s="629"/>
      <c r="TNA76" s="629"/>
      <c r="TNB76" s="629"/>
      <c r="TNC76" s="629"/>
      <c r="TND76" s="629"/>
      <c r="TNE76" s="629"/>
      <c r="TNF76" s="629"/>
      <c r="TNG76" s="629"/>
      <c r="TNH76" s="629"/>
      <c r="TNI76" s="629"/>
      <c r="TNJ76" s="629"/>
      <c r="TNK76" s="629"/>
      <c r="TNL76" s="629"/>
      <c r="TNM76" s="629"/>
      <c r="TNN76" s="629"/>
      <c r="TNO76" s="629"/>
      <c r="TNP76" s="629"/>
      <c r="TNQ76" s="629"/>
      <c r="TNR76" s="629"/>
      <c r="TNS76" s="629"/>
      <c r="TNT76" s="629"/>
      <c r="TNU76" s="629"/>
      <c r="TNV76" s="629"/>
      <c r="TNW76" s="629"/>
      <c r="TNX76" s="629"/>
      <c r="TNY76" s="629"/>
      <c r="TNZ76" s="629"/>
      <c r="TOA76" s="629"/>
      <c r="TOB76" s="629"/>
      <c r="TOC76" s="629"/>
      <c r="TOD76" s="629"/>
      <c r="TOE76" s="629"/>
      <c r="TOF76" s="629"/>
      <c r="TOG76" s="629"/>
      <c r="TOH76" s="629"/>
      <c r="TOI76" s="629"/>
      <c r="TOJ76" s="629"/>
      <c r="TOK76" s="629"/>
      <c r="TOL76" s="629"/>
      <c r="TOM76" s="629"/>
      <c r="TON76" s="629"/>
      <c r="TOO76" s="629"/>
      <c r="TOP76" s="629"/>
      <c r="TOQ76" s="629"/>
      <c r="TOR76" s="629"/>
      <c r="TOS76" s="629"/>
      <c r="TOT76" s="629"/>
      <c r="TOU76" s="629"/>
      <c r="TOV76" s="629"/>
      <c r="TOW76" s="629"/>
      <c r="TOX76" s="629"/>
      <c r="TOY76" s="629"/>
      <c r="TOZ76" s="629"/>
      <c r="TPA76" s="629"/>
      <c r="TPB76" s="629"/>
      <c r="TPC76" s="629"/>
      <c r="TPD76" s="629"/>
      <c r="TPE76" s="629"/>
      <c r="TPF76" s="629"/>
      <c r="TPG76" s="629"/>
      <c r="TPH76" s="629"/>
      <c r="TPI76" s="629"/>
      <c r="TPJ76" s="629"/>
      <c r="TPK76" s="629"/>
      <c r="TPL76" s="629"/>
      <c r="TPM76" s="629"/>
      <c r="TPN76" s="629"/>
      <c r="TPO76" s="629"/>
      <c r="TPP76" s="629"/>
      <c r="TPQ76" s="629"/>
      <c r="TPR76" s="629"/>
      <c r="TPS76" s="629"/>
      <c r="TPT76" s="629"/>
      <c r="TPU76" s="629"/>
      <c r="TPV76" s="629"/>
      <c r="TPW76" s="629"/>
      <c r="TPX76" s="629"/>
      <c r="TPY76" s="629"/>
      <c r="TPZ76" s="629"/>
      <c r="TQA76" s="629"/>
      <c r="TQB76" s="629"/>
      <c r="TQC76" s="629"/>
      <c r="TQD76" s="629"/>
      <c r="TQE76" s="629"/>
      <c r="TQF76" s="629"/>
      <c r="TQG76" s="629"/>
      <c r="TQH76" s="629"/>
      <c r="TQI76" s="629"/>
      <c r="TQJ76" s="629"/>
      <c r="TQK76" s="629"/>
      <c r="TQL76" s="629"/>
      <c r="TQM76" s="629"/>
      <c r="TQN76" s="629"/>
      <c r="TQO76" s="629"/>
      <c r="TQP76" s="629"/>
      <c r="TQQ76" s="629"/>
      <c r="TQR76" s="629"/>
      <c r="TQS76" s="629"/>
      <c r="TQT76" s="629"/>
      <c r="TQU76" s="629"/>
      <c r="TQV76" s="629"/>
      <c r="TQW76" s="629"/>
      <c r="TQX76" s="629"/>
      <c r="TQY76" s="629"/>
      <c r="TQZ76" s="629"/>
      <c r="TRA76" s="629"/>
      <c r="TRB76" s="629"/>
      <c r="TRC76" s="629"/>
      <c r="TRD76" s="629"/>
      <c r="TRE76" s="629"/>
      <c r="TRF76" s="629"/>
      <c r="TRG76" s="629"/>
      <c r="TRH76" s="629"/>
      <c r="TRI76" s="629"/>
      <c r="TRJ76" s="629"/>
      <c r="TRK76" s="629"/>
      <c r="TRL76" s="629"/>
      <c r="TRM76" s="629"/>
      <c r="TRN76" s="629"/>
      <c r="TRO76" s="629"/>
      <c r="TRP76" s="629"/>
      <c r="TRQ76" s="629"/>
      <c r="TRR76" s="629"/>
      <c r="TRS76" s="629"/>
      <c r="TRT76" s="629"/>
      <c r="TRU76" s="629"/>
      <c r="TRV76" s="629"/>
      <c r="TRW76" s="629"/>
      <c r="TRX76" s="629"/>
      <c r="TRY76" s="629"/>
      <c r="TRZ76" s="629"/>
      <c r="TSA76" s="629"/>
      <c r="TSB76" s="629"/>
      <c r="TSC76" s="629"/>
      <c r="TSD76" s="629"/>
      <c r="TSE76" s="629"/>
      <c r="TSF76" s="629"/>
      <c r="TSG76" s="629"/>
      <c r="TSH76" s="629"/>
      <c r="TSI76" s="629"/>
      <c r="TSJ76" s="629"/>
      <c r="TSK76" s="629"/>
      <c r="TSL76" s="629"/>
      <c r="TSM76" s="629"/>
      <c r="TSN76" s="629"/>
      <c r="TSO76" s="629"/>
      <c r="TSP76" s="629"/>
      <c r="TSQ76" s="629"/>
      <c r="TSR76" s="629"/>
      <c r="TSS76" s="629"/>
      <c r="TST76" s="629"/>
      <c r="TSU76" s="629"/>
      <c r="TSV76" s="629"/>
      <c r="TSW76" s="629"/>
      <c r="TSX76" s="629"/>
      <c r="TSY76" s="629"/>
      <c r="TSZ76" s="629"/>
      <c r="TTA76" s="629"/>
      <c r="TTB76" s="629"/>
      <c r="TTC76" s="629"/>
      <c r="TTD76" s="629"/>
      <c r="TTE76" s="629"/>
      <c r="TTF76" s="629"/>
      <c r="TTG76" s="629"/>
      <c r="TTH76" s="629"/>
      <c r="TTI76" s="629"/>
      <c r="TTJ76" s="629"/>
      <c r="TTK76" s="629"/>
      <c r="TTL76" s="629"/>
      <c r="TTM76" s="629"/>
      <c r="TTN76" s="629"/>
      <c r="TTO76" s="629"/>
      <c r="TTP76" s="629"/>
      <c r="TTQ76" s="629"/>
      <c r="TTR76" s="629"/>
      <c r="TTS76" s="629"/>
      <c r="TTT76" s="629"/>
      <c r="TTU76" s="629"/>
      <c r="TTV76" s="629"/>
      <c r="TTW76" s="629"/>
      <c r="TTX76" s="629"/>
      <c r="TTY76" s="629"/>
      <c r="TTZ76" s="629"/>
      <c r="TUA76" s="629"/>
      <c r="TUB76" s="629"/>
      <c r="TUC76" s="629"/>
      <c r="TUD76" s="629"/>
      <c r="TUE76" s="629"/>
      <c r="TUF76" s="629"/>
      <c r="TUG76" s="629"/>
      <c r="TUH76" s="629"/>
      <c r="TUI76" s="629"/>
      <c r="TUJ76" s="629"/>
      <c r="TUK76" s="629"/>
      <c r="TUL76" s="629"/>
      <c r="TUM76" s="629"/>
      <c r="TUN76" s="629"/>
      <c r="TUO76" s="629"/>
      <c r="TUP76" s="629"/>
      <c r="TUQ76" s="629"/>
      <c r="TUR76" s="629"/>
      <c r="TUS76" s="629"/>
      <c r="TUT76" s="629"/>
      <c r="TUU76" s="629"/>
      <c r="TUV76" s="629"/>
      <c r="TUW76" s="629"/>
      <c r="TUX76" s="629"/>
      <c r="TUY76" s="629"/>
      <c r="TUZ76" s="629"/>
      <c r="TVA76" s="629"/>
      <c r="TVB76" s="629"/>
      <c r="TVC76" s="629"/>
      <c r="TVD76" s="629"/>
      <c r="TVE76" s="629"/>
      <c r="TVF76" s="629"/>
      <c r="TVG76" s="629"/>
      <c r="TVH76" s="629"/>
      <c r="TVI76" s="629"/>
      <c r="TVJ76" s="629"/>
      <c r="TVK76" s="629"/>
      <c r="TVL76" s="629"/>
      <c r="TVM76" s="629"/>
      <c r="TVN76" s="629"/>
      <c r="TVO76" s="629"/>
      <c r="TVP76" s="629"/>
      <c r="TVQ76" s="629"/>
      <c r="TVR76" s="629"/>
      <c r="TVS76" s="629"/>
      <c r="TVT76" s="629"/>
      <c r="TVU76" s="629"/>
      <c r="TVV76" s="629"/>
      <c r="TVW76" s="629"/>
      <c r="TVX76" s="629"/>
      <c r="TVY76" s="629"/>
      <c r="TVZ76" s="629"/>
      <c r="TWA76" s="629"/>
      <c r="TWB76" s="629"/>
      <c r="TWC76" s="629"/>
      <c r="TWD76" s="629"/>
      <c r="TWE76" s="629"/>
      <c r="TWF76" s="629"/>
      <c r="TWG76" s="629"/>
      <c r="TWH76" s="629"/>
      <c r="TWI76" s="629"/>
      <c r="TWJ76" s="629"/>
      <c r="TWK76" s="629"/>
      <c r="TWL76" s="629"/>
      <c r="TWM76" s="629"/>
      <c r="TWN76" s="629"/>
      <c r="TWO76" s="629"/>
      <c r="TWP76" s="629"/>
      <c r="TWQ76" s="629"/>
      <c r="TWR76" s="629"/>
      <c r="TWS76" s="629"/>
      <c r="TWT76" s="629"/>
      <c r="TWU76" s="629"/>
      <c r="TWV76" s="629"/>
      <c r="TWW76" s="629"/>
      <c r="TWX76" s="629"/>
      <c r="TWY76" s="629"/>
      <c r="TWZ76" s="629"/>
      <c r="TXA76" s="629"/>
      <c r="TXB76" s="629"/>
      <c r="TXC76" s="629"/>
      <c r="TXD76" s="629"/>
      <c r="TXE76" s="629"/>
      <c r="TXF76" s="629"/>
      <c r="TXG76" s="629"/>
      <c r="TXH76" s="629"/>
      <c r="TXI76" s="629"/>
      <c r="TXJ76" s="629"/>
      <c r="TXK76" s="629"/>
      <c r="TXL76" s="629"/>
      <c r="TXM76" s="629"/>
      <c r="TXN76" s="629"/>
      <c r="TXO76" s="629"/>
      <c r="TXP76" s="629"/>
      <c r="TXQ76" s="629"/>
      <c r="TXR76" s="629"/>
      <c r="TXS76" s="629"/>
      <c r="TXT76" s="629"/>
      <c r="TXU76" s="629"/>
      <c r="TXV76" s="629"/>
      <c r="TXW76" s="629"/>
      <c r="TXX76" s="629"/>
      <c r="TXY76" s="629"/>
      <c r="TXZ76" s="629"/>
      <c r="TYA76" s="629"/>
      <c r="TYB76" s="629"/>
      <c r="TYC76" s="629"/>
      <c r="TYD76" s="629"/>
      <c r="TYE76" s="629"/>
      <c r="TYF76" s="629"/>
      <c r="TYG76" s="629"/>
      <c r="TYH76" s="629"/>
      <c r="TYI76" s="629"/>
      <c r="TYJ76" s="629"/>
      <c r="TYK76" s="629"/>
      <c r="TYL76" s="629"/>
      <c r="TYM76" s="629"/>
      <c r="TYN76" s="629"/>
      <c r="TYO76" s="629"/>
      <c r="TYP76" s="629"/>
      <c r="TYQ76" s="629"/>
      <c r="TYR76" s="629"/>
      <c r="TYS76" s="629"/>
      <c r="TYT76" s="629"/>
      <c r="TYU76" s="629"/>
      <c r="TYV76" s="629"/>
      <c r="TYW76" s="629"/>
      <c r="TYX76" s="629"/>
      <c r="TYY76" s="629"/>
      <c r="TYZ76" s="629"/>
      <c r="TZA76" s="629"/>
      <c r="TZB76" s="629"/>
      <c r="TZC76" s="629"/>
      <c r="TZD76" s="629"/>
      <c r="TZE76" s="629"/>
      <c r="TZF76" s="629"/>
      <c r="TZG76" s="629"/>
      <c r="TZH76" s="629"/>
      <c r="TZI76" s="629"/>
      <c r="TZJ76" s="629"/>
      <c r="TZK76" s="629"/>
      <c r="TZL76" s="629"/>
      <c r="TZM76" s="629"/>
      <c r="TZN76" s="629"/>
      <c r="TZO76" s="629"/>
      <c r="TZP76" s="629"/>
      <c r="TZQ76" s="629"/>
      <c r="TZR76" s="629"/>
      <c r="TZS76" s="629"/>
      <c r="TZT76" s="629"/>
      <c r="TZU76" s="629"/>
      <c r="TZV76" s="629"/>
      <c r="TZW76" s="629"/>
      <c r="TZX76" s="629"/>
      <c r="TZY76" s="629"/>
      <c r="TZZ76" s="629"/>
      <c r="UAA76" s="629"/>
      <c r="UAB76" s="629"/>
      <c r="UAC76" s="629"/>
      <c r="UAD76" s="629"/>
      <c r="UAE76" s="629"/>
      <c r="UAF76" s="629"/>
      <c r="UAG76" s="629"/>
      <c r="UAH76" s="629"/>
      <c r="UAI76" s="629"/>
      <c r="UAJ76" s="629"/>
      <c r="UAK76" s="629"/>
      <c r="UAL76" s="629"/>
      <c r="UAM76" s="629"/>
      <c r="UAN76" s="629"/>
      <c r="UAO76" s="629"/>
      <c r="UAP76" s="629"/>
      <c r="UAQ76" s="629"/>
      <c r="UAR76" s="629"/>
      <c r="UAS76" s="629"/>
      <c r="UAT76" s="629"/>
      <c r="UAU76" s="629"/>
      <c r="UAV76" s="629"/>
      <c r="UAW76" s="629"/>
      <c r="UAX76" s="629"/>
      <c r="UAY76" s="629"/>
      <c r="UAZ76" s="629"/>
      <c r="UBA76" s="629"/>
      <c r="UBB76" s="629"/>
      <c r="UBC76" s="629"/>
      <c r="UBD76" s="629"/>
      <c r="UBE76" s="629"/>
      <c r="UBF76" s="629"/>
      <c r="UBG76" s="629"/>
      <c r="UBH76" s="629"/>
      <c r="UBI76" s="629"/>
      <c r="UBJ76" s="629"/>
      <c r="UBK76" s="629"/>
      <c r="UBL76" s="629"/>
      <c r="UBM76" s="629"/>
      <c r="UBN76" s="629"/>
      <c r="UBO76" s="629"/>
      <c r="UBP76" s="629"/>
      <c r="UBQ76" s="629"/>
      <c r="UBR76" s="629"/>
      <c r="UBS76" s="629"/>
      <c r="UBT76" s="629"/>
      <c r="UBU76" s="629"/>
      <c r="UBV76" s="629"/>
      <c r="UBW76" s="629"/>
      <c r="UBX76" s="629"/>
      <c r="UBY76" s="629"/>
      <c r="UBZ76" s="629"/>
      <c r="UCA76" s="629"/>
      <c r="UCB76" s="629"/>
      <c r="UCC76" s="629"/>
      <c r="UCD76" s="629"/>
      <c r="UCE76" s="629"/>
      <c r="UCF76" s="629"/>
      <c r="UCG76" s="629"/>
      <c r="UCH76" s="629"/>
      <c r="UCI76" s="629"/>
      <c r="UCJ76" s="629"/>
      <c r="UCK76" s="629"/>
      <c r="UCL76" s="629"/>
      <c r="UCM76" s="629"/>
      <c r="UCN76" s="629"/>
      <c r="UCO76" s="629"/>
      <c r="UCP76" s="629"/>
      <c r="UCQ76" s="629"/>
      <c r="UCR76" s="629"/>
      <c r="UCS76" s="629"/>
      <c r="UCT76" s="629"/>
      <c r="UCU76" s="629"/>
      <c r="UCV76" s="629"/>
      <c r="UCW76" s="629"/>
      <c r="UCX76" s="629"/>
      <c r="UCY76" s="629"/>
      <c r="UCZ76" s="629"/>
      <c r="UDA76" s="629"/>
      <c r="UDB76" s="629"/>
      <c r="UDC76" s="629"/>
      <c r="UDD76" s="629"/>
      <c r="UDE76" s="629"/>
      <c r="UDF76" s="629"/>
      <c r="UDG76" s="629"/>
      <c r="UDH76" s="629"/>
      <c r="UDI76" s="629"/>
      <c r="UDJ76" s="629"/>
      <c r="UDK76" s="629"/>
      <c r="UDL76" s="629"/>
      <c r="UDM76" s="629"/>
      <c r="UDN76" s="629"/>
      <c r="UDO76" s="629"/>
      <c r="UDP76" s="629"/>
      <c r="UDQ76" s="629"/>
      <c r="UDR76" s="629"/>
      <c r="UDS76" s="629"/>
      <c r="UDT76" s="629"/>
      <c r="UDU76" s="629"/>
      <c r="UDV76" s="629"/>
      <c r="UDW76" s="629"/>
      <c r="UDX76" s="629"/>
      <c r="UDY76" s="629"/>
      <c r="UDZ76" s="629"/>
      <c r="UEA76" s="629"/>
      <c r="UEB76" s="629"/>
      <c r="UEC76" s="629"/>
      <c r="UED76" s="629"/>
      <c r="UEE76" s="629"/>
      <c r="UEF76" s="629"/>
      <c r="UEG76" s="629"/>
      <c r="UEH76" s="629"/>
      <c r="UEI76" s="629"/>
      <c r="UEJ76" s="629"/>
      <c r="UEK76" s="629"/>
      <c r="UEL76" s="629"/>
      <c r="UEM76" s="629"/>
      <c r="UEN76" s="629"/>
      <c r="UEO76" s="629"/>
      <c r="UEP76" s="629"/>
      <c r="UEQ76" s="629"/>
      <c r="UER76" s="629"/>
      <c r="UES76" s="629"/>
      <c r="UET76" s="629"/>
      <c r="UEU76" s="629"/>
      <c r="UEV76" s="629"/>
      <c r="UEW76" s="629"/>
      <c r="UEX76" s="629"/>
      <c r="UEY76" s="629"/>
      <c r="UEZ76" s="629"/>
      <c r="UFA76" s="629"/>
      <c r="UFB76" s="629"/>
      <c r="UFC76" s="629"/>
      <c r="UFD76" s="629"/>
      <c r="UFE76" s="629"/>
      <c r="UFF76" s="629"/>
      <c r="UFG76" s="629"/>
      <c r="UFH76" s="629"/>
      <c r="UFI76" s="629"/>
      <c r="UFJ76" s="629"/>
      <c r="UFK76" s="629"/>
      <c r="UFL76" s="629"/>
      <c r="UFM76" s="629"/>
      <c r="UFN76" s="629"/>
      <c r="UFO76" s="629"/>
      <c r="UFP76" s="629"/>
      <c r="UFQ76" s="629"/>
      <c r="UFR76" s="629"/>
      <c r="UFS76" s="629"/>
      <c r="UFT76" s="629"/>
      <c r="UFU76" s="629"/>
      <c r="UFV76" s="629"/>
      <c r="UFW76" s="629"/>
      <c r="UFX76" s="629"/>
      <c r="UFY76" s="629"/>
      <c r="UFZ76" s="629"/>
      <c r="UGA76" s="629"/>
      <c r="UGB76" s="629"/>
      <c r="UGC76" s="629"/>
      <c r="UGD76" s="629"/>
      <c r="UGE76" s="629"/>
      <c r="UGF76" s="629"/>
      <c r="UGG76" s="629"/>
      <c r="UGH76" s="629"/>
      <c r="UGI76" s="629"/>
      <c r="UGJ76" s="629"/>
      <c r="UGK76" s="629"/>
      <c r="UGL76" s="629"/>
      <c r="UGM76" s="629"/>
      <c r="UGN76" s="629"/>
      <c r="UGO76" s="629"/>
      <c r="UGP76" s="629"/>
      <c r="UGQ76" s="629"/>
      <c r="UGR76" s="629"/>
      <c r="UGS76" s="629"/>
      <c r="UGT76" s="629"/>
      <c r="UGU76" s="629"/>
      <c r="UGV76" s="629"/>
      <c r="UGW76" s="629"/>
      <c r="UGX76" s="629"/>
      <c r="UGY76" s="629"/>
      <c r="UGZ76" s="629"/>
      <c r="UHA76" s="629"/>
      <c r="UHB76" s="629"/>
      <c r="UHC76" s="629"/>
      <c r="UHD76" s="629"/>
      <c r="UHE76" s="629"/>
      <c r="UHF76" s="629"/>
      <c r="UHG76" s="629"/>
      <c r="UHH76" s="629"/>
      <c r="UHI76" s="629"/>
      <c r="UHJ76" s="629"/>
      <c r="UHK76" s="629"/>
      <c r="UHL76" s="629"/>
      <c r="UHM76" s="629"/>
      <c r="UHN76" s="629"/>
      <c r="UHO76" s="629"/>
      <c r="UHP76" s="629"/>
      <c r="UHQ76" s="629"/>
      <c r="UHR76" s="629"/>
      <c r="UHS76" s="629"/>
      <c r="UHT76" s="629"/>
      <c r="UHU76" s="629"/>
      <c r="UHV76" s="629"/>
      <c r="UHW76" s="629"/>
      <c r="UHX76" s="629"/>
      <c r="UHY76" s="629"/>
      <c r="UHZ76" s="629"/>
      <c r="UIA76" s="629"/>
      <c r="UIB76" s="629"/>
      <c r="UIC76" s="629"/>
      <c r="UID76" s="629"/>
      <c r="UIE76" s="629"/>
      <c r="UIF76" s="629"/>
      <c r="UIG76" s="629"/>
      <c r="UIH76" s="629"/>
      <c r="UII76" s="629"/>
      <c r="UIJ76" s="629"/>
      <c r="UIK76" s="629"/>
      <c r="UIL76" s="629"/>
      <c r="UIM76" s="629"/>
      <c r="UIN76" s="629"/>
      <c r="UIO76" s="629"/>
      <c r="UIP76" s="629"/>
      <c r="UIQ76" s="629"/>
      <c r="UIR76" s="629"/>
      <c r="UIS76" s="629"/>
      <c r="UIT76" s="629"/>
      <c r="UIU76" s="629"/>
      <c r="UIV76" s="629"/>
      <c r="UIW76" s="629"/>
      <c r="UIX76" s="629"/>
      <c r="UIY76" s="629"/>
      <c r="UIZ76" s="629"/>
      <c r="UJA76" s="629"/>
      <c r="UJB76" s="629"/>
      <c r="UJC76" s="629"/>
      <c r="UJD76" s="629"/>
      <c r="UJE76" s="629"/>
      <c r="UJF76" s="629"/>
      <c r="UJG76" s="629"/>
      <c r="UJH76" s="629"/>
      <c r="UJI76" s="629"/>
      <c r="UJJ76" s="629"/>
      <c r="UJK76" s="629"/>
      <c r="UJL76" s="629"/>
      <c r="UJM76" s="629"/>
      <c r="UJN76" s="629"/>
      <c r="UJO76" s="629"/>
      <c r="UJP76" s="629"/>
      <c r="UJQ76" s="629"/>
      <c r="UJR76" s="629"/>
      <c r="UJS76" s="629"/>
      <c r="UJT76" s="629"/>
      <c r="UJU76" s="629"/>
      <c r="UJV76" s="629"/>
      <c r="UJW76" s="629"/>
      <c r="UJX76" s="629"/>
      <c r="UJY76" s="629"/>
      <c r="UJZ76" s="629"/>
      <c r="UKA76" s="629"/>
      <c r="UKB76" s="629"/>
      <c r="UKC76" s="629"/>
      <c r="UKD76" s="629"/>
      <c r="UKE76" s="629"/>
      <c r="UKF76" s="629"/>
      <c r="UKG76" s="629"/>
      <c r="UKH76" s="629"/>
      <c r="UKI76" s="629"/>
      <c r="UKJ76" s="629"/>
      <c r="UKK76" s="629"/>
      <c r="UKL76" s="629"/>
      <c r="UKM76" s="629"/>
      <c r="UKN76" s="629"/>
      <c r="UKO76" s="629"/>
      <c r="UKP76" s="629"/>
      <c r="UKQ76" s="629"/>
      <c r="UKR76" s="629"/>
      <c r="UKS76" s="629"/>
      <c r="UKT76" s="629"/>
      <c r="UKU76" s="629"/>
      <c r="UKV76" s="629"/>
      <c r="UKW76" s="629"/>
      <c r="UKX76" s="629"/>
      <c r="UKY76" s="629"/>
      <c r="UKZ76" s="629"/>
      <c r="ULA76" s="629"/>
      <c r="ULB76" s="629"/>
      <c r="ULC76" s="629"/>
      <c r="ULD76" s="629"/>
      <c r="ULE76" s="629"/>
      <c r="ULF76" s="629"/>
      <c r="ULG76" s="629"/>
      <c r="ULH76" s="629"/>
      <c r="ULI76" s="629"/>
      <c r="ULJ76" s="629"/>
      <c r="ULK76" s="629"/>
      <c r="ULL76" s="629"/>
      <c r="ULM76" s="629"/>
      <c r="ULN76" s="629"/>
      <c r="ULO76" s="629"/>
      <c r="ULP76" s="629"/>
      <c r="ULQ76" s="629"/>
      <c r="ULR76" s="629"/>
      <c r="ULS76" s="629"/>
      <c r="ULT76" s="629"/>
      <c r="ULU76" s="629"/>
      <c r="ULV76" s="629"/>
      <c r="ULW76" s="629"/>
      <c r="ULX76" s="629"/>
      <c r="ULY76" s="629"/>
      <c r="ULZ76" s="629"/>
      <c r="UMA76" s="629"/>
      <c r="UMB76" s="629"/>
      <c r="UMC76" s="629"/>
      <c r="UMD76" s="629"/>
      <c r="UME76" s="629"/>
      <c r="UMF76" s="629"/>
      <c r="UMG76" s="629"/>
      <c r="UMH76" s="629"/>
      <c r="UMI76" s="629"/>
      <c r="UMJ76" s="629"/>
      <c r="UMK76" s="629"/>
      <c r="UML76" s="629"/>
      <c r="UMM76" s="629"/>
      <c r="UMN76" s="629"/>
      <c r="UMO76" s="629"/>
      <c r="UMP76" s="629"/>
      <c r="UMQ76" s="629"/>
      <c r="UMR76" s="629"/>
      <c r="UMS76" s="629"/>
      <c r="UMT76" s="629"/>
      <c r="UMU76" s="629"/>
      <c r="UMV76" s="629"/>
      <c r="UMW76" s="629"/>
      <c r="UMX76" s="629"/>
      <c r="UMY76" s="629"/>
      <c r="UMZ76" s="629"/>
      <c r="UNA76" s="629"/>
      <c r="UNB76" s="629"/>
      <c r="UNC76" s="629"/>
      <c r="UND76" s="629"/>
      <c r="UNE76" s="629"/>
      <c r="UNF76" s="629"/>
      <c r="UNG76" s="629"/>
      <c r="UNH76" s="629"/>
      <c r="UNI76" s="629"/>
      <c r="UNJ76" s="629"/>
      <c r="UNK76" s="629"/>
      <c r="UNL76" s="629"/>
      <c r="UNM76" s="629"/>
      <c r="UNN76" s="629"/>
      <c r="UNO76" s="629"/>
      <c r="UNP76" s="629"/>
      <c r="UNQ76" s="629"/>
      <c r="UNR76" s="629"/>
      <c r="UNS76" s="629"/>
      <c r="UNT76" s="629"/>
      <c r="UNU76" s="629"/>
      <c r="UNV76" s="629"/>
      <c r="UNW76" s="629"/>
      <c r="UNX76" s="629"/>
      <c r="UNY76" s="629"/>
      <c r="UNZ76" s="629"/>
      <c r="UOA76" s="629"/>
      <c r="UOB76" s="629"/>
      <c r="UOC76" s="629"/>
      <c r="UOD76" s="629"/>
      <c r="UOE76" s="629"/>
      <c r="UOF76" s="629"/>
      <c r="UOG76" s="629"/>
      <c r="UOH76" s="629"/>
      <c r="UOI76" s="629"/>
      <c r="UOJ76" s="629"/>
      <c r="UOK76" s="629"/>
      <c r="UOL76" s="629"/>
      <c r="UOM76" s="629"/>
      <c r="UON76" s="629"/>
      <c r="UOO76" s="629"/>
      <c r="UOP76" s="629"/>
      <c r="UOQ76" s="629"/>
      <c r="UOR76" s="629"/>
      <c r="UOS76" s="629"/>
      <c r="UOT76" s="629"/>
      <c r="UOU76" s="629"/>
      <c r="UOV76" s="629"/>
      <c r="UOW76" s="629"/>
      <c r="UOX76" s="629"/>
      <c r="UOY76" s="629"/>
      <c r="UOZ76" s="629"/>
      <c r="UPA76" s="629"/>
      <c r="UPB76" s="629"/>
      <c r="UPC76" s="629"/>
      <c r="UPD76" s="629"/>
      <c r="UPE76" s="629"/>
      <c r="UPF76" s="629"/>
      <c r="UPG76" s="629"/>
      <c r="UPH76" s="629"/>
      <c r="UPI76" s="629"/>
      <c r="UPJ76" s="629"/>
      <c r="UPK76" s="629"/>
      <c r="UPL76" s="629"/>
      <c r="UPM76" s="629"/>
      <c r="UPN76" s="629"/>
      <c r="UPO76" s="629"/>
      <c r="UPP76" s="629"/>
      <c r="UPQ76" s="629"/>
      <c r="UPR76" s="629"/>
      <c r="UPS76" s="629"/>
      <c r="UPT76" s="629"/>
      <c r="UPU76" s="629"/>
      <c r="UPV76" s="629"/>
      <c r="UPW76" s="629"/>
      <c r="UPX76" s="629"/>
      <c r="UPY76" s="629"/>
      <c r="UPZ76" s="629"/>
      <c r="UQA76" s="629"/>
      <c r="UQB76" s="629"/>
      <c r="UQC76" s="629"/>
      <c r="UQD76" s="629"/>
      <c r="UQE76" s="629"/>
      <c r="UQF76" s="629"/>
      <c r="UQG76" s="629"/>
      <c r="UQH76" s="629"/>
      <c r="UQI76" s="629"/>
      <c r="UQJ76" s="629"/>
      <c r="UQK76" s="629"/>
      <c r="UQL76" s="629"/>
      <c r="UQM76" s="629"/>
      <c r="UQN76" s="629"/>
      <c r="UQO76" s="629"/>
      <c r="UQP76" s="629"/>
      <c r="UQQ76" s="629"/>
      <c r="UQR76" s="629"/>
      <c r="UQS76" s="629"/>
      <c r="UQT76" s="629"/>
      <c r="UQU76" s="629"/>
      <c r="UQV76" s="629"/>
      <c r="UQW76" s="629"/>
      <c r="UQX76" s="629"/>
      <c r="UQY76" s="629"/>
      <c r="UQZ76" s="629"/>
      <c r="URA76" s="629"/>
      <c r="URB76" s="629"/>
      <c r="URC76" s="629"/>
      <c r="URD76" s="629"/>
      <c r="URE76" s="629"/>
      <c r="URF76" s="629"/>
      <c r="URG76" s="629"/>
      <c r="URH76" s="629"/>
      <c r="URI76" s="629"/>
      <c r="URJ76" s="629"/>
      <c r="URK76" s="629"/>
      <c r="URL76" s="629"/>
      <c r="URM76" s="629"/>
      <c r="URN76" s="629"/>
      <c r="URO76" s="629"/>
      <c r="URP76" s="629"/>
      <c r="URQ76" s="629"/>
      <c r="URR76" s="629"/>
      <c r="URS76" s="629"/>
      <c r="URT76" s="629"/>
      <c r="URU76" s="629"/>
      <c r="URV76" s="629"/>
      <c r="URW76" s="629"/>
      <c r="URX76" s="629"/>
      <c r="URY76" s="629"/>
      <c r="URZ76" s="629"/>
      <c r="USA76" s="629"/>
      <c r="USB76" s="629"/>
      <c r="USC76" s="629"/>
      <c r="USD76" s="629"/>
      <c r="USE76" s="629"/>
      <c r="USF76" s="629"/>
      <c r="USG76" s="629"/>
      <c r="USH76" s="629"/>
      <c r="USI76" s="629"/>
      <c r="USJ76" s="629"/>
      <c r="USK76" s="629"/>
      <c r="USL76" s="629"/>
      <c r="USM76" s="629"/>
      <c r="USN76" s="629"/>
      <c r="USO76" s="629"/>
      <c r="USP76" s="629"/>
      <c r="USQ76" s="629"/>
      <c r="USR76" s="629"/>
      <c r="USS76" s="629"/>
      <c r="UST76" s="629"/>
      <c r="USU76" s="629"/>
      <c r="USV76" s="629"/>
      <c r="USW76" s="629"/>
      <c r="USX76" s="629"/>
      <c r="USY76" s="629"/>
      <c r="USZ76" s="629"/>
      <c r="UTA76" s="629"/>
      <c r="UTB76" s="629"/>
      <c r="UTC76" s="629"/>
      <c r="UTD76" s="629"/>
      <c r="UTE76" s="629"/>
      <c r="UTF76" s="629"/>
      <c r="UTG76" s="629"/>
      <c r="UTH76" s="629"/>
      <c r="UTI76" s="629"/>
      <c r="UTJ76" s="629"/>
      <c r="UTK76" s="629"/>
      <c r="UTL76" s="629"/>
      <c r="UTM76" s="629"/>
      <c r="UTN76" s="629"/>
      <c r="UTO76" s="629"/>
      <c r="UTP76" s="629"/>
      <c r="UTQ76" s="629"/>
      <c r="UTR76" s="629"/>
      <c r="UTS76" s="629"/>
      <c r="UTT76" s="629"/>
      <c r="UTU76" s="629"/>
      <c r="UTV76" s="629"/>
      <c r="UTW76" s="629"/>
      <c r="UTX76" s="629"/>
      <c r="UTY76" s="629"/>
      <c r="UTZ76" s="629"/>
      <c r="UUA76" s="629"/>
      <c r="UUB76" s="629"/>
      <c r="UUC76" s="629"/>
      <c r="UUD76" s="629"/>
      <c r="UUE76" s="629"/>
      <c r="UUF76" s="629"/>
      <c r="UUG76" s="629"/>
      <c r="UUH76" s="629"/>
      <c r="UUI76" s="629"/>
      <c r="UUJ76" s="629"/>
      <c r="UUK76" s="629"/>
      <c r="UUL76" s="629"/>
      <c r="UUM76" s="629"/>
      <c r="UUN76" s="629"/>
      <c r="UUO76" s="629"/>
      <c r="UUP76" s="629"/>
      <c r="UUQ76" s="629"/>
      <c r="UUR76" s="629"/>
      <c r="UUS76" s="629"/>
      <c r="UUT76" s="629"/>
      <c r="UUU76" s="629"/>
      <c r="UUV76" s="629"/>
      <c r="UUW76" s="629"/>
      <c r="UUX76" s="629"/>
      <c r="UUY76" s="629"/>
      <c r="UUZ76" s="629"/>
      <c r="UVA76" s="629"/>
      <c r="UVB76" s="629"/>
      <c r="UVC76" s="629"/>
      <c r="UVD76" s="629"/>
      <c r="UVE76" s="629"/>
      <c r="UVF76" s="629"/>
      <c r="UVG76" s="629"/>
      <c r="UVH76" s="629"/>
      <c r="UVI76" s="629"/>
      <c r="UVJ76" s="629"/>
      <c r="UVK76" s="629"/>
      <c r="UVL76" s="629"/>
      <c r="UVM76" s="629"/>
      <c r="UVN76" s="629"/>
      <c r="UVO76" s="629"/>
      <c r="UVP76" s="629"/>
      <c r="UVQ76" s="629"/>
      <c r="UVR76" s="629"/>
      <c r="UVS76" s="629"/>
      <c r="UVT76" s="629"/>
      <c r="UVU76" s="629"/>
      <c r="UVV76" s="629"/>
      <c r="UVW76" s="629"/>
      <c r="UVX76" s="629"/>
      <c r="UVY76" s="629"/>
      <c r="UVZ76" s="629"/>
      <c r="UWA76" s="629"/>
      <c r="UWB76" s="629"/>
      <c r="UWC76" s="629"/>
      <c r="UWD76" s="629"/>
      <c r="UWE76" s="629"/>
      <c r="UWF76" s="629"/>
      <c r="UWG76" s="629"/>
      <c r="UWH76" s="629"/>
      <c r="UWI76" s="629"/>
      <c r="UWJ76" s="629"/>
      <c r="UWK76" s="629"/>
      <c r="UWL76" s="629"/>
      <c r="UWM76" s="629"/>
      <c r="UWN76" s="629"/>
      <c r="UWO76" s="629"/>
      <c r="UWP76" s="629"/>
      <c r="UWQ76" s="629"/>
      <c r="UWR76" s="629"/>
      <c r="UWS76" s="629"/>
      <c r="UWT76" s="629"/>
      <c r="UWU76" s="629"/>
      <c r="UWV76" s="629"/>
      <c r="UWW76" s="629"/>
      <c r="UWX76" s="629"/>
      <c r="UWY76" s="629"/>
      <c r="UWZ76" s="629"/>
      <c r="UXA76" s="629"/>
      <c r="UXB76" s="629"/>
      <c r="UXC76" s="629"/>
      <c r="UXD76" s="629"/>
      <c r="UXE76" s="629"/>
      <c r="UXF76" s="629"/>
      <c r="UXG76" s="629"/>
      <c r="UXH76" s="629"/>
      <c r="UXI76" s="629"/>
      <c r="UXJ76" s="629"/>
      <c r="UXK76" s="629"/>
      <c r="UXL76" s="629"/>
      <c r="UXM76" s="629"/>
      <c r="UXN76" s="629"/>
      <c r="UXO76" s="629"/>
      <c r="UXP76" s="629"/>
      <c r="UXQ76" s="629"/>
      <c r="UXR76" s="629"/>
      <c r="UXS76" s="629"/>
      <c r="UXT76" s="629"/>
      <c r="UXU76" s="629"/>
      <c r="UXV76" s="629"/>
      <c r="UXW76" s="629"/>
      <c r="UXX76" s="629"/>
      <c r="UXY76" s="629"/>
      <c r="UXZ76" s="629"/>
      <c r="UYA76" s="629"/>
      <c r="UYB76" s="629"/>
      <c r="UYC76" s="629"/>
      <c r="UYD76" s="629"/>
      <c r="UYE76" s="629"/>
      <c r="UYF76" s="629"/>
      <c r="UYG76" s="629"/>
      <c r="UYH76" s="629"/>
      <c r="UYI76" s="629"/>
      <c r="UYJ76" s="629"/>
      <c r="UYK76" s="629"/>
      <c r="UYL76" s="629"/>
      <c r="UYM76" s="629"/>
      <c r="UYN76" s="629"/>
      <c r="UYO76" s="629"/>
      <c r="UYP76" s="629"/>
      <c r="UYQ76" s="629"/>
      <c r="UYR76" s="629"/>
      <c r="UYS76" s="629"/>
      <c r="UYT76" s="629"/>
      <c r="UYU76" s="629"/>
      <c r="UYV76" s="629"/>
      <c r="UYW76" s="629"/>
      <c r="UYX76" s="629"/>
      <c r="UYY76" s="629"/>
      <c r="UYZ76" s="629"/>
      <c r="UZA76" s="629"/>
      <c r="UZB76" s="629"/>
      <c r="UZC76" s="629"/>
      <c r="UZD76" s="629"/>
      <c r="UZE76" s="629"/>
      <c r="UZF76" s="629"/>
      <c r="UZG76" s="629"/>
      <c r="UZH76" s="629"/>
      <c r="UZI76" s="629"/>
      <c r="UZJ76" s="629"/>
      <c r="UZK76" s="629"/>
      <c r="UZL76" s="629"/>
      <c r="UZM76" s="629"/>
      <c r="UZN76" s="629"/>
      <c r="UZO76" s="629"/>
      <c r="UZP76" s="629"/>
      <c r="UZQ76" s="629"/>
      <c r="UZR76" s="629"/>
      <c r="UZS76" s="629"/>
      <c r="UZT76" s="629"/>
      <c r="UZU76" s="629"/>
      <c r="UZV76" s="629"/>
      <c r="UZW76" s="629"/>
      <c r="UZX76" s="629"/>
      <c r="UZY76" s="629"/>
      <c r="UZZ76" s="629"/>
      <c r="VAA76" s="629"/>
      <c r="VAB76" s="629"/>
      <c r="VAC76" s="629"/>
      <c r="VAD76" s="629"/>
      <c r="VAE76" s="629"/>
      <c r="VAF76" s="629"/>
      <c r="VAG76" s="629"/>
      <c r="VAH76" s="629"/>
      <c r="VAI76" s="629"/>
      <c r="VAJ76" s="629"/>
      <c r="VAK76" s="629"/>
      <c r="VAL76" s="629"/>
      <c r="VAM76" s="629"/>
      <c r="VAN76" s="629"/>
      <c r="VAO76" s="629"/>
      <c r="VAP76" s="629"/>
      <c r="VAQ76" s="629"/>
      <c r="VAR76" s="629"/>
      <c r="VAS76" s="629"/>
      <c r="VAT76" s="629"/>
      <c r="VAU76" s="629"/>
      <c r="VAV76" s="629"/>
      <c r="VAW76" s="629"/>
      <c r="VAX76" s="629"/>
      <c r="VAY76" s="629"/>
      <c r="VAZ76" s="629"/>
      <c r="VBA76" s="629"/>
      <c r="VBB76" s="629"/>
      <c r="VBC76" s="629"/>
      <c r="VBD76" s="629"/>
      <c r="VBE76" s="629"/>
      <c r="VBF76" s="629"/>
      <c r="VBG76" s="629"/>
      <c r="VBH76" s="629"/>
      <c r="VBI76" s="629"/>
      <c r="VBJ76" s="629"/>
      <c r="VBK76" s="629"/>
      <c r="VBL76" s="629"/>
      <c r="VBM76" s="629"/>
      <c r="VBN76" s="629"/>
      <c r="VBO76" s="629"/>
      <c r="VBP76" s="629"/>
      <c r="VBQ76" s="629"/>
      <c r="VBR76" s="629"/>
      <c r="VBS76" s="629"/>
      <c r="VBT76" s="629"/>
      <c r="VBU76" s="629"/>
      <c r="VBV76" s="629"/>
      <c r="VBW76" s="629"/>
      <c r="VBX76" s="629"/>
      <c r="VBY76" s="629"/>
      <c r="VBZ76" s="629"/>
      <c r="VCA76" s="629"/>
      <c r="VCB76" s="629"/>
      <c r="VCC76" s="629"/>
      <c r="VCD76" s="629"/>
      <c r="VCE76" s="629"/>
      <c r="VCF76" s="629"/>
      <c r="VCG76" s="629"/>
      <c r="VCH76" s="629"/>
      <c r="VCI76" s="629"/>
      <c r="VCJ76" s="629"/>
      <c r="VCK76" s="629"/>
      <c r="VCL76" s="629"/>
      <c r="VCM76" s="629"/>
      <c r="VCN76" s="629"/>
      <c r="VCO76" s="629"/>
      <c r="VCP76" s="629"/>
      <c r="VCQ76" s="629"/>
      <c r="VCR76" s="629"/>
      <c r="VCS76" s="629"/>
      <c r="VCT76" s="629"/>
      <c r="VCU76" s="629"/>
      <c r="VCV76" s="629"/>
      <c r="VCW76" s="629"/>
      <c r="VCX76" s="629"/>
      <c r="VCY76" s="629"/>
      <c r="VCZ76" s="629"/>
      <c r="VDA76" s="629"/>
      <c r="VDB76" s="629"/>
      <c r="VDC76" s="629"/>
      <c r="VDD76" s="629"/>
      <c r="VDE76" s="629"/>
      <c r="VDF76" s="629"/>
      <c r="VDG76" s="629"/>
      <c r="VDH76" s="629"/>
      <c r="VDI76" s="629"/>
      <c r="VDJ76" s="629"/>
      <c r="VDK76" s="629"/>
      <c r="VDL76" s="629"/>
      <c r="VDM76" s="629"/>
      <c r="VDN76" s="629"/>
      <c r="VDO76" s="629"/>
      <c r="VDP76" s="629"/>
      <c r="VDQ76" s="629"/>
      <c r="VDR76" s="629"/>
      <c r="VDS76" s="629"/>
      <c r="VDT76" s="629"/>
      <c r="VDU76" s="629"/>
      <c r="VDV76" s="629"/>
      <c r="VDW76" s="629"/>
      <c r="VDX76" s="629"/>
      <c r="VDY76" s="629"/>
      <c r="VDZ76" s="629"/>
      <c r="VEA76" s="629"/>
      <c r="VEB76" s="629"/>
      <c r="VEC76" s="629"/>
      <c r="VED76" s="629"/>
      <c r="VEE76" s="629"/>
      <c r="VEF76" s="629"/>
      <c r="VEG76" s="629"/>
      <c r="VEH76" s="629"/>
      <c r="VEI76" s="629"/>
      <c r="VEJ76" s="629"/>
      <c r="VEK76" s="629"/>
      <c r="VEL76" s="629"/>
      <c r="VEM76" s="629"/>
      <c r="VEN76" s="629"/>
      <c r="VEO76" s="629"/>
      <c r="VEP76" s="629"/>
      <c r="VEQ76" s="629"/>
      <c r="VER76" s="629"/>
      <c r="VES76" s="629"/>
      <c r="VET76" s="629"/>
      <c r="VEU76" s="629"/>
      <c r="VEV76" s="629"/>
      <c r="VEW76" s="629"/>
      <c r="VEX76" s="629"/>
      <c r="VEY76" s="629"/>
      <c r="VEZ76" s="629"/>
      <c r="VFA76" s="629"/>
      <c r="VFB76" s="629"/>
      <c r="VFC76" s="629"/>
      <c r="VFD76" s="629"/>
      <c r="VFE76" s="629"/>
      <c r="VFF76" s="629"/>
      <c r="VFG76" s="629"/>
      <c r="VFH76" s="629"/>
      <c r="VFI76" s="629"/>
      <c r="VFJ76" s="629"/>
      <c r="VFK76" s="629"/>
      <c r="VFL76" s="629"/>
      <c r="VFM76" s="629"/>
      <c r="VFN76" s="629"/>
      <c r="VFO76" s="629"/>
      <c r="VFP76" s="629"/>
      <c r="VFQ76" s="629"/>
      <c r="VFR76" s="629"/>
      <c r="VFS76" s="629"/>
      <c r="VFT76" s="629"/>
      <c r="VFU76" s="629"/>
      <c r="VFV76" s="629"/>
      <c r="VFW76" s="629"/>
      <c r="VFX76" s="629"/>
      <c r="VFY76" s="629"/>
      <c r="VFZ76" s="629"/>
      <c r="VGA76" s="629"/>
      <c r="VGB76" s="629"/>
      <c r="VGC76" s="629"/>
      <c r="VGD76" s="629"/>
      <c r="VGE76" s="629"/>
      <c r="VGF76" s="629"/>
      <c r="VGG76" s="629"/>
      <c r="VGH76" s="629"/>
      <c r="VGI76" s="629"/>
      <c r="VGJ76" s="629"/>
      <c r="VGK76" s="629"/>
      <c r="VGL76" s="629"/>
      <c r="VGM76" s="629"/>
      <c r="VGN76" s="629"/>
      <c r="VGO76" s="629"/>
      <c r="VGP76" s="629"/>
      <c r="VGQ76" s="629"/>
      <c r="VGR76" s="629"/>
      <c r="VGS76" s="629"/>
      <c r="VGT76" s="629"/>
      <c r="VGU76" s="629"/>
      <c r="VGV76" s="629"/>
      <c r="VGW76" s="629"/>
      <c r="VGX76" s="629"/>
      <c r="VGY76" s="629"/>
      <c r="VGZ76" s="629"/>
      <c r="VHA76" s="629"/>
      <c r="VHB76" s="629"/>
      <c r="VHC76" s="629"/>
      <c r="VHD76" s="629"/>
      <c r="VHE76" s="629"/>
      <c r="VHF76" s="629"/>
      <c r="VHG76" s="629"/>
      <c r="VHH76" s="629"/>
      <c r="VHI76" s="629"/>
      <c r="VHJ76" s="629"/>
      <c r="VHK76" s="629"/>
      <c r="VHL76" s="629"/>
      <c r="VHM76" s="629"/>
      <c r="VHN76" s="629"/>
      <c r="VHO76" s="629"/>
      <c r="VHP76" s="629"/>
      <c r="VHQ76" s="629"/>
      <c r="VHR76" s="629"/>
      <c r="VHS76" s="629"/>
      <c r="VHT76" s="629"/>
      <c r="VHU76" s="629"/>
      <c r="VHV76" s="629"/>
      <c r="VHW76" s="629"/>
      <c r="VHX76" s="629"/>
      <c r="VHY76" s="629"/>
      <c r="VHZ76" s="629"/>
      <c r="VIA76" s="629"/>
      <c r="VIB76" s="629"/>
      <c r="VIC76" s="629"/>
      <c r="VID76" s="629"/>
      <c r="VIE76" s="629"/>
      <c r="VIF76" s="629"/>
      <c r="VIG76" s="629"/>
      <c r="VIH76" s="629"/>
      <c r="VII76" s="629"/>
      <c r="VIJ76" s="629"/>
      <c r="VIK76" s="629"/>
      <c r="VIL76" s="629"/>
      <c r="VIM76" s="629"/>
      <c r="VIN76" s="629"/>
      <c r="VIO76" s="629"/>
      <c r="VIP76" s="629"/>
      <c r="VIQ76" s="629"/>
      <c r="VIR76" s="629"/>
      <c r="VIS76" s="629"/>
      <c r="VIT76" s="629"/>
      <c r="VIU76" s="629"/>
      <c r="VIV76" s="629"/>
      <c r="VIW76" s="629"/>
      <c r="VIX76" s="629"/>
      <c r="VIY76" s="629"/>
      <c r="VIZ76" s="629"/>
      <c r="VJA76" s="629"/>
      <c r="VJB76" s="629"/>
      <c r="VJC76" s="629"/>
      <c r="VJD76" s="629"/>
      <c r="VJE76" s="629"/>
      <c r="VJF76" s="629"/>
      <c r="VJG76" s="629"/>
      <c r="VJH76" s="629"/>
      <c r="VJI76" s="629"/>
      <c r="VJJ76" s="629"/>
      <c r="VJK76" s="629"/>
      <c r="VJL76" s="629"/>
      <c r="VJM76" s="629"/>
      <c r="VJN76" s="629"/>
      <c r="VJO76" s="629"/>
      <c r="VJP76" s="629"/>
      <c r="VJQ76" s="629"/>
      <c r="VJR76" s="629"/>
      <c r="VJS76" s="629"/>
      <c r="VJT76" s="629"/>
      <c r="VJU76" s="629"/>
      <c r="VJV76" s="629"/>
      <c r="VJW76" s="629"/>
      <c r="VJX76" s="629"/>
      <c r="VJY76" s="629"/>
      <c r="VJZ76" s="629"/>
      <c r="VKA76" s="629"/>
      <c r="VKB76" s="629"/>
      <c r="VKC76" s="629"/>
      <c r="VKD76" s="629"/>
      <c r="VKE76" s="629"/>
      <c r="VKF76" s="629"/>
      <c r="VKG76" s="629"/>
      <c r="VKH76" s="629"/>
      <c r="VKI76" s="629"/>
      <c r="VKJ76" s="629"/>
      <c r="VKK76" s="629"/>
      <c r="VKL76" s="629"/>
      <c r="VKM76" s="629"/>
      <c r="VKN76" s="629"/>
      <c r="VKO76" s="629"/>
      <c r="VKP76" s="629"/>
      <c r="VKQ76" s="629"/>
      <c r="VKR76" s="629"/>
      <c r="VKS76" s="629"/>
      <c r="VKT76" s="629"/>
      <c r="VKU76" s="629"/>
      <c r="VKV76" s="629"/>
      <c r="VKW76" s="629"/>
      <c r="VKX76" s="629"/>
      <c r="VKY76" s="629"/>
      <c r="VKZ76" s="629"/>
      <c r="VLA76" s="629"/>
      <c r="VLB76" s="629"/>
      <c r="VLC76" s="629"/>
      <c r="VLD76" s="629"/>
      <c r="VLE76" s="629"/>
      <c r="VLF76" s="629"/>
      <c r="VLG76" s="629"/>
      <c r="VLH76" s="629"/>
      <c r="VLI76" s="629"/>
      <c r="VLJ76" s="629"/>
      <c r="VLK76" s="629"/>
      <c r="VLL76" s="629"/>
      <c r="VLM76" s="629"/>
      <c r="VLN76" s="629"/>
      <c r="VLO76" s="629"/>
      <c r="VLP76" s="629"/>
      <c r="VLQ76" s="629"/>
      <c r="VLR76" s="629"/>
      <c r="VLS76" s="629"/>
      <c r="VLT76" s="629"/>
      <c r="VLU76" s="629"/>
      <c r="VLV76" s="629"/>
      <c r="VLW76" s="629"/>
      <c r="VLX76" s="629"/>
      <c r="VLY76" s="629"/>
      <c r="VLZ76" s="629"/>
      <c r="VMA76" s="629"/>
      <c r="VMB76" s="629"/>
      <c r="VMC76" s="629"/>
      <c r="VMD76" s="629"/>
      <c r="VME76" s="629"/>
      <c r="VMF76" s="629"/>
      <c r="VMG76" s="629"/>
      <c r="VMH76" s="629"/>
      <c r="VMI76" s="629"/>
      <c r="VMJ76" s="629"/>
      <c r="VMK76" s="629"/>
      <c r="VML76" s="629"/>
      <c r="VMM76" s="629"/>
      <c r="VMN76" s="629"/>
      <c r="VMO76" s="629"/>
      <c r="VMP76" s="629"/>
      <c r="VMQ76" s="629"/>
      <c r="VMR76" s="629"/>
      <c r="VMS76" s="629"/>
      <c r="VMT76" s="629"/>
      <c r="VMU76" s="629"/>
      <c r="VMV76" s="629"/>
      <c r="VMW76" s="629"/>
      <c r="VMX76" s="629"/>
      <c r="VMY76" s="629"/>
      <c r="VMZ76" s="629"/>
      <c r="VNA76" s="629"/>
      <c r="VNB76" s="629"/>
      <c r="VNC76" s="629"/>
      <c r="VND76" s="629"/>
      <c r="VNE76" s="629"/>
      <c r="VNF76" s="629"/>
      <c r="VNG76" s="629"/>
      <c r="VNH76" s="629"/>
      <c r="VNI76" s="629"/>
      <c r="VNJ76" s="629"/>
      <c r="VNK76" s="629"/>
      <c r="VNL76" s="629"/>
      <c r="VNM76" s="629"/>
      <c r="VNN76" s="629"/>
      <c r="VNO76" s="629"/>
      <c r="VNP76" s="629"/>
      <c r="VNQ76" s="629"/>
      <c r="VNR76" s="629"/>
      <c r="VNS76" s="629"/>
      <c r="VNT76" s="629"/>
      <c r="VNU76" s="629"/>
      <c r="VNV76" s="629"/>
      <c r="VNW76" s="629"/>
      <c r="VNX76" s="629"/>
      <c r="VNY76" s="629"/>
      <c r="VNZ76" s="629"/>
      <c r="VOA76" s="629"/>
      <c r="VOB76" s="629"/>
      <c r="VOC76" s="629"/>
      <c r="VOD76" s="629"/>
      <c r="VOE76" s="629"/>
      <c r="VOF76" s="629"/>
      <c r="VOG76" s="629"/>
      <c r="VOH76" s="629"/>
      <c r="VOI76" s="629"/>
      <c r="VOJ76" s="629"/>
      <c r="VOK76" s="629"/>
      <c r="VOL76" s="629"/>
      <c r="VOM76" s="629"/>
      <c r="VON76" s="629"/>
      <c r="VOO76" s="629"/>
      <c r="VOP76" s="629"/>
      <c r="VOQ76" s="629"/>
      <c r="VOR76" s="629"/>
      <c r="VOS76" s="629"/>
      <c r="VOT76" s="629"/>
      <c r="VOU76" s="629"/>
      <c r="VOV76" s="629"/>
      <c r="VOW76" s="629"/>
      <c r="VOX76" s="629"/>
      <c r="VOY76" s="629"/>
      <c r="VOZ76" s="629"/>
      <c r="VPA76" s="629"/>
      <c r="VPB76" s="629"/>
      <c r="VPC76" s="629"/>
      <c r="VPD76" s="629"/>
      <c r="VPE76" s="629"/>
      <c r="VPF76" s="629"/>
      <c r="VPG76" s="629"/>
      <c r="VPH76" s="629"/>
      <c r="VPI76" s="629"/>
      <c r="VPJ76" s="629"/>
      <c r="VPK76" s="629"/>
      <c r="VPL76" s="629"/>
      <c r="VPM76" s="629"/>
      <c r="VPN76" s="629"/>
      <c r="VPO76" s="629"/>
      <c r="VPP76" s="629"/>
      <c r="VPQ76" s="629"/>
      <c r="VPR76" s="629"/>
      <c r="VPS76" s="629"/>
      <c r="VPT76" s="629"/>
      <c r="VPU76" s="629"/>
      <c r="VPV76" s="629"/>
      <c r="VPW76" s="629"/>
      <c r="VPX76" s="629"/>
      <c r="VPY76" s="629"/>
      <c r="VPZ76" s="629"/>
      <c r="VQA76" s="629"/>
      <c r="VQB76" s="629"/>
      <c r="VQC76" s="629"/>
      <c r="VQD76" s="629"/>
      <c r="VQE76" s="629"/>
      <c r="VQF76" s="629"/>
      <c r="VQG76" s="629"/>
      <c r="VQH76" s="629"/>
      <c r="VQI76" s="629"/>
      <c r="VQJ76" s="629"/>
      <c r="VQK76" s="629"/>
      <c r="VQL76" s="629"/>
      <c r="VQM76" s="629"/>
      <c r="VQN76" s="629"/>
      <c r="VQO76" s="629"/>
      <c r="VQP76" s="629"/>
      <c r="VQQ76" s="629"/>
      <c r="VQR76" s="629"/>
      <c r="VQS76" s="629"/>
      <c r="VQT76" s="629"/>
      <c r="VQU76" s="629"/>
      <c r="VQV76" s="629"/>
      <c r="VQW76" s="629"/>
      <c r="VQX76" s="629"/>
      <c r="VQY76" s="629"/>
      <c r="VQZ76" s="629"/>
      <c r="VRA76" s="629"/>
      <c r="VRB76" s="629"/>
      <c r="VRC76" s="629"/>
      <c r="VRD76" s="629"/>
      <c r="VRE76" s="629"/>
      <c r="VRF76" s="629"/>
      <c r="VRG76" s="629"/>
      <c r="VRH76" s="629"/>
      <c r="VRI76" s="629"/>
      <c r="VRJ76" s="629"/>
      <c r="VRK76" s="629"/>
      <c r="VRL76" s="629"/>
      <c r="VRM76" s="629"/>
      <c r="VRN76" s="629"/>
      <c r="VRO76" s="629"/>
      <c r="VRP76" s="629"/>
      <c r="VRQ76" s="629"/>
      <c r="VRR76" s="629"/>
      <c r="VRS76" s="629"/>
      <c r="VRT76" s="629"/>
      <c r="VRU76" s="629"/>
      <c r="VRV76" s="629"/>
      <c r="VRW76" s="629"/>
      <c r="VRX76" s="629"/>
      <c r="VRY76" s="629"/>
      <c r="VRZ76" s="629"/>
      <c r="VSA76" s="629"/>
      <c r="VSB76" s="629"/>
      <c r="VSC76" s="629"/>
      <c r="VSD76" s="629"/>
      <c r="VSE76" s="629"/>
      <c r="VSF76" s="629"/>
      <c r="VSG76" s="629"/>
      <c r="VSH76" s="629"/>
      <c r="VSI76" s="629"/>
      <c r="VSJ76" s="629"/>
      <c r="VSK76" s="629"/>
      <c r="VSL76" s="629"/>
      <c r="VSM76" s="629"/>
      <c r="VSN76" s="629"/>
      <c r="VSO76" s="629"/>
      <c r="VSP76" s="629"/>
      <c r="VSQ76" s="629"/>
      <c r="VSR76" s="629"/>
      <c r="VSS76" s="629"/>
      <c r="VST76" s="629"/>
      <c r="VSU76" s="629"/>
      <c r="VSV76" s="629"/>
      <c r="VSW76" s="629"/>
      <c r="VSX76" s="629"/>
      <c r="VSY76" s="629"/>
      <c r="VSZ76" s="629"/>
      <c r="VTA76" s="629"/>
      <c r="VTB76" s="629"/>
      <c r="VTC76" s="629"/>
      <c r="VTD76" s="629"/>
      <c r="VTE76" s="629"/>
      <c r="VTF76" s="629"/>
      <c r="VTG76" s="629"/>
      <c r="VTH76" s="629"/>
      <c r="VTI76" s="629"/>
      <c r="VTJ76" s="629"/>
      <c r="VTK76" s="629"/>
      <c r="VTL76" s="629"/>
      <c r="VTM76" s="629"/>
      <c r="VTN76" s="629"/>
      <c r="VTO76" s="629"/>
      <c r="VTP76" s="629"/>
      <c r="VTQ76" s="629"/>
      <c r="VTR76" s="629"/>
      <c r="VTS76" s="629"/>
      <c r="VTT76" s="629"/>
      <c r="VTU76" s="629"/>
      <c r="VTV76" s="629"/>
      <c r="VTW76" s="629"/>
      <c r="VTX76" s="629"/>
      <c r="VTY76" s="629"/>
      <c r="VTZ76" s="629"/>
      <c r="VUA76" s="629"/>
      <c r="VUB76" s="629"/>
      <c r="VUC76" s="629"/>
      <c r="VUD76" s="629"/>
      <c r="VUE76" s="629"/>
      <c r="VUF76" s="629"/>
      <c r="VUG76" s="629"/>
      <c r="VUH76" s="629"/>
      <c r="VUI76" s="629"/>
      <c r="VUJ76" s="629"/>
      <c r="VUK76" s="629"/>
      <c r="VUL76" s="629"/>
      <c r="VUM76" s="629"/>
      <c r="VUN76" s="629"/>
      <c r="VUO76" s="629"/>
      <c r="VUP76" s="629"/>
      <c r="VUQ76" s="629"/>
      <c r="VUR76" s="629"/>
      <c r="VUS76" s="629"/>
      <c r="VUT76" s="629"/>
      <c r="VUU76" s="629"/>
      <c r="VUV76" s="629"/>
      <c r="VUW76" s="629"/>
      <c r="VUX76" s="629"/>
      <c r="VUY76" s="629"/>
      <c r="VUZ76" s="629"/>
      <c r="VVA76" s="629"/>
      <c r="VVB76" s="629"/>
      <c r="VVC76" s="629"/>
      <c r="VVD76" s="629"/>
      <c r="VVE76" s="629"/>
      <c r="VVF76" s="629"/>
      <c r="VVG76" s="629"/>
      <c r="VVH76" s="629"/>
      <c r="VVI76" s="629"/>
      <c r="VVJ76" s="629"/>
      <c r="VVK76" s="629"/>
      <c r="VVL76" s="629"/>
      <c r="VVM76" s="629"/>
      <c r="VVN76" s="629"/>
      <c r="VVO76" s="629"/>
      <c r="VVP76" s="629"/>
      <c r="VVQ76" s="629"/>
      <c r="VVR76" s="629"/>
      <c r="VVS76" s="629"/>
      <c r="VVT76" s="629"/>
      <c r="VVU76" s="629"/>
      <c r="VVV76" s="629"/>
      <c r="VVW76" s="629"/>
      <c r="VVX76" s="629"/>
      <c r="VVY76" s="629"/>
      <c r="VVZ76" s="629"/>
      <c r="VWA76" s="629"/>
      <c r="VWB76" s="629"/>
      <c r="VWC76" s="629"/>
      <c r="VWD76" s="629"/>
      <c r="VWE76" s="629"/>
      <c r="VWF76" s="629"/>
      <c r="VWG76" s="629"/>
      <c r="VWH76" s="629"/>
      <c r="VWI76" s="629"/>
      <c r="VWJ76" s="629"/>
      <c r="VWK76" s="629"/>
      <c r="VWL76" s="629"/>
      <c r="VWM76" s="629"/>
      <c r="VWN76" s="629"/>
      <c r="VWO76" s="629"/>
      <c r="VWP76" s="629"/>
      <c r="VWQ76" s="629"/>
      <c r="VWR76" s="629"/>
      <c r="VWS76" s="629"/>
      <c r="VWT76" s="629"/>
      <c r="VWU76" s="629"/>
      <c r="VWV76" s="629"/>
      <c r="VWW76" s="629"/>
      <c r="VWX76" s="629"/>
      <c r="VWY76" s="629"/>
      <c r="VWZ76" s="629"/>
      <c r="VXA76" s="629"/>
      <c r="VXB76" s="629"/>
      <c r="VXC76" s="629"/>
      <c r="VXD76" s="629"/>
      <c r="VXE76" s="629"/>
      <c r="VXF76" s="629"/>
      <c r="VXG76" s="629"/>
      <c r="VXH76" s="629"/>
      <c r="VXI76" s="629"/>
      <c r="VXJ76" s="629"/>
      <c r="VXK76" s="629"/>
      <c r="VXL76" s="629"/>
      <c r="VXM76" s="629"/>
      <c r="VXN76" s="629"/>
      <c r="VXO76" s="629"/>
      <c r="VXP76" s="629"/>
      <c r="VXQ76" s="629"/>
      <c r="VXR76" s="629"/>
      <c r="VXS76" s="629"/>
      <c r="VXT76" s="629"/>
      <c r="VXU76" s="629"/>
      <c r="VXV76" s="629"/>
      <c r="VXW76" s="629"/>
      <c r="VXX76" s="629"/>
      <c r="VXY76" s="629"/>
      <c r="VXZ76" s="629"/>
      <c r="VYA76" s="629"/>
      <c r="VYB76" s="629"/>
      <c r="VYC76" s="629"/>
      <c r="VYD76" s="629"/>
      <c r="VYE76" s="629"/>
      <c r="VYF76" s="629"/>
      <c r="VYG76" s="629"/>
      <c r="VYH76" s="629"/>
      <c r="VYI76" s="629"/>
      <c r="VYJ76" s="629"/>
      <c r="VYK76" s="629"/>
      <c r="VYL76" s="629"/>
      <c r="VYM76" s="629"/>
      <c r="VYN76" s="629"/>
      <c r="VYO76" s="629"/>
      <c r="VYP76" s="629"/>
      <c r="VYQ76" s="629"/>
      <c r="VYR76" s="629"/>
      <c r="VYS76" s="629"/>
      <c r="VYT76" s="629"/>
      <c r="VYU76" s="629"/>
      <c r="VYV76" s="629"/>
      <c r="VYW76" s="629"/>
      <c r="VYX76" s="629"/>
      <c r="VYY76" s="629"/>
      <c r="VYZ76" s="629"/>
      <c r="VZA76" s="629"/>
      <c r="VZB76" s="629"/>
      <c r="VZC76" s="629"/>
      <c r="VZD76" s="629"/>
      <c r="VZE76" s="629"/>
      <c r="VZF76" s="629"/>
      <c r="VZG76" s="629"/>
      <c r="VZH76" s="629"/>
      <c r="VZI76" s="629"/>
      <c r="VZJ76" s="629"/>
      <c r="VZK76" s="629"/>
      <c r="VZL76" s="629"/>
      <c r="VZM76" s="629"/>
      <c r="VZN76" s="629"/>
      <c r="VZO76" s="629"/>
      <c r="VZP76" s="629"/>
      <c r="VZQ76" s="629"/>
      <c r="VZR76" s="629"/>
      <c r="VZS76" s="629"/>
      <c r="VZT76" s="629"/>
      <c r="VZU76" s="629"/>
      <c r="VZV76" s="629"/>
      <c r="VZW76" s="629"/>
      <c r="VZX76" s="629"/>
      <c r="VZY76" s="629"/>
      <c r="VZZ76" s="629"/>
      <c r="WAA76" s="629"/>
      <c r="WAB76" s="629"/>
      <c r="WAC76" s="629"/>
      <c r="WAD76" s="629"/>
      <c r="WAE76" s="629"/>
      <c r="WAF76" s="629"/>
      <c r="WAG76" s="629"/>
      <c r="WAH76" s="629"/>
      <c r="WAI76" s="629"/>
      <c r="WAJ76" s="629"/>
      <c r="WAK76" s="629"/>
      <c r="WAL76" s="629"/>
      <c r="WAM76" s="629"/>
      <c r="WAN76" s="629"/>
      <c r="WAO76" s="629"/>
      <c r="WAP76" s="629"/>
      <c r="WAQ76" s="629"/>
      <c r="WAR76" s="629"/>
      <c r="WAS76" s="629"/>
      <c r="WAT76" s="629"/>
      <c r="WAU76" s="629"/>
      <c r="WAV76" s="629"/>
      <c r="WAW76" s="629"/>
      <c r="WAX76" s="629"/>
      <c r="WAY76" s="629"/>
      <c r="WAZ76" s="629"/>
      <c r="WBA76" s="629"/>
      <c r="WBB76" s="629"/>
      <c r="WBC76" s="629"/>
      <c r="WBD76" s="629"/>
      <c r="WBE76" s="629"/>
      <c r="WBF76" s="629"/>
      <c r="WBG76" s="629"/>
      <c r="WBH76" s="629"/>
      <c r="WBI76" s="629"/>
      <c r="WBJ76" s="629"/>
      <c r="WBK76" s="629"/>
      <c r="WBL76" s="629"/>
      <c r="WBM76" s="629"/>
      <c r="WBN76" s="629"/>
      <c r="WBO76" s="629"/>
      <c r="WBP76" s="629"/>
      <c r="WBQ76" s="629"/>
      <c r="WBR76" s="629"/>
      <c r="WBS76" s="629"/>
      <c r="WBT76" s="629"/>
      <c r="WBU76" s="629"/>
      <c r="WBV76" s="629"/>
      <c r="WBW76" s="629"/>
      <c r="WBX76" s="629"/>
      <c r="WBY76" s="629"/>
      <c r="WBZ76" s="629"/>
      <c r="WCA76" s="629"/>
      <c r="WCB76" s="629"/>
      <c r="WCC76" s="629"/>
      <c r="WCD76" s="629"/>
      <c r="WCE76" s="629"/>
      <c r="WCF76" s="629"/>
      <c r="WCG76" s="629"/>
      <c r="WCH76" s="629"/>
      <c r="WCI76" s="629"/>
      <c r="WCJ76" s="629"/>
      <c r="WCK76" s="629"/>
      <c r="WCL76" s="629"/>
      <c r="WCM76" s="629"/>
      <c r="WCN76" s="629"/>
      <c r="WCO76" s="629"/>
      <c r="WCP76" s="629"/>
      <c r="WCQ76" s="629"/>
      <c r="WCR76" s="629"/>
      <c r="WCS76" s="629"/>
      <c r="WCT76" s="629"/>
      <c r="WCU76" s="629"/>
      <c r="WCV76" s="629"/>
      <c r="WCW76" s="629"/>
      <c r="WCX76" s="629"/>
      <c r="WCY76" s="629"/>
      <c r="WCZ76" s="629"/>
      <c r="WDA76" s="629"/>
      <c r="WDB76" s="629"/>
      <c r="WDC76" s="629"/>
      <c r="WDD76" s="629"/>
      <c r="WDE76" s="629"/>
      <c r="WDF76" s="629"/>
      <c r="WDG76" s="629"/>
      <c r="WDH76" s="629"/>
      <c r="WDI76" s="629"/>
      <c r="WDJ76" s="629"/>
      <c r="WDK76" s="629"/>
      <c r="WDL76" s="629"/>
      <c r="WDM76" s="629"/>
      <c r="WDN76" s="629"/>
      <c r="WDO76" s="629"/>
      <c r="WDP76" s="629"/>
      <c r="WDQ76" s="629"/>
      <c r="WDR76" s="629"/>
      <c r="WDS76" s="629"/>
      <c r="WDT76" s="629"/>
      <c r="WDU76" s="629"/>
      <c r="WDV76" s="629"/>
      <c r="WDW76" s="629"/>
      <c r="WDX76" s="629"/>
      <c r="WDY76" s="629"/>
      <c r="WDZ76" s="629"/>
      <c r="WEA76" s="629"/>
      <c r="WEB76" s="629"/>
      <c r="WEC76" s="629"/>
      <c r="WED76" s="629"/>
      <c r="WEE76" s="629"/>
      <c r="WEF76" s="629"/>
      <c r="WEG76" s="629"/>
      <c r="WEH76" s="629"/>
      <c r="WEI76" s="629"/>
      <c r="WEJ76" s="629"/>
      <c r="WEK76" s="629"/>
      <c r="WEL76" s="629"/>
      <c r="WEM76" s="629"/>
      <c r="WEN76" s="629"/>
      <c r="WEO76" s="629"/>
      <c r="WEP76" s="629"/>
      <c r="WEQ76" s="629"/>
      <c r="WER76" s="629"/>
      <c r="WES76" s="629"/>
      <c r="WET76" s="629"/>
      <c r="WEU76" s="629"/>
      <c r="WEV76" s="629"/>
      <c r="WEW76" s="629"/>
      <c r="WEX76" s="629"/>
      <c r="WEY76" s="629"/>
      <c r="WEZ76" s="629"/>
      <c r="WFA76" s="629"/>
      <c r="WFB76" s="629"/>
      <c r="WFC76" s="629"/>
      <c r="WFD76" s="629"/>
      <c r="WFE76" s="629"/>
      <c r="WFF76" s="629"/>
      <c r="WFG76" s="629"/>
      <c r="WFH76" s="629"/>
      <c r="WFI76" s="629"/>
      <c r="WFJ76" s="629"/>
      <c r="WFK76" s="629"/>
      <c r="WFL76" s="629"/>
      <c r="WFM76" s="629"/>
      <c r="WFN76" s="629"/>
      <c r="WFO76" s="629"/>
      <c r="WFP76" s="629"/>
      <c r="WFQ76" s="629"/>
      <c r="WFR76" s="629"/>
      <c r="WFS76" s="629"/>
      <c r="WFT76" s="629"/>
      <c r="WFU76" s="629"/>
      <c r="WFV76" s="629"/>
      <c r="WFW76" s="629"/>
      <c r="WFX76" s="629"/>
      <c r="WFY76" s="629"/>
      <c r="WFZ76" s="629"/>
      <c r="WGA76" s="629"/>
      <c r="WGB76" s="629"/>
      <c r="WGC76" s="629"/>
      <c r="WGD76" s="629"/>
      <c r="WGE76" s="629"/>
      <c r="WGF76" s="629"/>
      <c r="WGG76" s="629"/>
      <c r="WGH76" s="629"/>
      <c r="WGI76" s="629"/>
      <c r="WGJ76" s="629"/>
      <c r="WGK76" s="629"/>
      <c r="WGL76" s="629"/>
      <c r="WGM76" s="629"/>
      <c r="WGN76" s="629"/>
      <c r="WGO76" s="629"/>
      <c r="WGP76" s="629"/>
      <c r="WGQ76" s="629"/>
      <c r="WGR76" s="629"/>
      <c r="WGS76" s="629"/>
      <c r="WGT76" s="629"/>
      <c r="WGU76" s="629"/>
      <c r="WGV76" s="629"/>
      <c r="WGW76" s="629"/>
      <c r="WGX76" s="629"/>
      <c r="WGY76" s="629"/>
      <c r="WGZ76" s="629"/>
      <c r="WHA76" s="629"/>
      <c r="WHB76" s="629"/>
      <c r="WHC76" s="629"/>
      <c r="WHD76" s="629"/>
      <c r="WHE76" s="629"/>
      <c r="WHF76" s="629"/>
      <c r="WHG76" s="629"/>
      <c r="WHH76" s="629"/>
      <c r="WHI76" s="629"/>
      <c r="WHJ76" s="629"/>
      <c r="WHK76" s="629"/>
      <c r="WHL76" s="629"/>
      <c r="WHM76" s="629"/>
      <c r="WHN76" s="629"/>
      <c r="WHO76" s="629"/>
      <c r="WHP76" s="629"/>
      <c r="WHQ76" s="629"/>
      <c r="WHR76" s="629"/>
      <c r="WHS76" s="629"/>
      <c r="WHT76" s="629"/>
      <c r="WHU76" s="629"/>
      <c r="WHV76" s="629"/>
      <c r="WHW76" s="629"/>
      <c r="WHX76" s="629"/>
      <c r="WHY76" s="629"/>
      <c r="WHZ76" s="629"/>
      <c r="WIA76" s="629"/>
      <c r="WIB76" s="629"/>
      <c r="WIC76" s="629"/>
      <c r="WID76" s="629"/>
      <c r="WIE76" s="629"/>
      <c r="WIF76" s="629"/>
      <c r="WIG76" s="629"/>
      <c r="WIH76" s="629"/>
      <c r="WII76" s="629"/>
      <c r="WIJ76" s="629"/>
      <c r="WIK76" s="629"/>
      <c r="WIL76" s="629"/>
      <c r="WIM76" s="629"/>
      <c r="WIN76" s="629"/>
      <c r="WIO76" s="629"/>
      <c r="WIP76" s="629"/>
      <c r="WIQ76" s="629"/>
      <c r="WIR76" s="629"/>
      <c r="WIS76" s="629"/>
      <c r="WIT76" s="629"/>
      <c r="WIU76" s="629"/>
      <c r="WIV76" s="629"/>
      <c r="WIW76" s="629"/>
      <c r="WIX76" s="629"/>
      <c r="WIY76" s="629"/>
      <c r="WIZ76" s="629"/>
      <c r="WJA76" s="629"/>
      <c r="WJB76" s="629"/>
      <c r="WJC76" s="629"/>
      <c r="WJD76" s="629"/>
      <c r="WJE76" s="629"/>
      <c r="WJF76" s="629"/>
      <c r="WJG76" s="629"/>
      <c r="WJH76" s="629"/>
      <c r="WJI76" s="629"/>
      <c r="WJJ76" s="629"/>
      <c r="WJK76" s="629"/>
      <c r="WJL76" s="629"/>
      <c r="WJM76" s="629"/>
      <c r="WJN76" s="629"/>
      <c r="WJO76" s="629"/>
      <c r="WJP76" s="629"/>
      <c r="WJQ76" s="629"/>
      <c r="WJR76" s="629"/>
      <c r="WJS76" s="629"/>
      <c r="WJT76" s="629"/>
      <c r="WJU76" s="629"/>
      <c r="WJV76" s="629"/>
      <c r="WJW76" s="629"/>
      <c r="WJX76" s="629"/>
      <c r="WJY76" s="629"/>
      <c r="WJZ76" s="629"/>
      <c r="WKA76" s="629"/>
      <c r="WKB76" s="629"/>
      <c r="WKC76" s="629"/>
      <c r="WKD76" s="629"/>
      <c r="WKE76" s="629"/>
      <c r="WKF76" s="629"/>
      <c r="WKG76" s="629"/>
      <c r="WKH76" s="629"/>
      <c r="WKI76" s="629"/>
      <c r="WKJ76" s="629"/>
      <c r="WKK76" s="629"/>
      <c r="WKL76" s="629"/>
      <c r="WKM76" s="629"/>
      <c r="WKN76" s="629"/>
      <c r="WKO76" s="629"/>
      <c r="WKP76" s="629"/>
      <c r="WKQ76" s="629"/>
      <c r="WKR76" s="629"/>
      <c r="WKS76" s="629"/>
      <c r="WKT76" s="629"/>
      <c r="WKU76" s="629"/>
      <c r="WKV76" s="629"/>
      <c r="WKW76" s="629"/>
      <c r="WKX76" s="629"/>
      <c r="WKY76" s="629"/>
      <c r="WKZ76" s="629"/>
      <c r="WLA76" s="629"/>
      <c r="WLB76" s="629"/>
      <c r="WLC76" s="629"/>
      <c r="WLD76" s="629"/>
      <c r="WLE76" s="629"/>
      <c r="WLF76" s="629"/>
      <c r="WLG76" s="629"/>
      <c r="WLH76" s="629"/>
      <c r="WLI76" s="629"/>
      <c r="WLJ76" s="629"/>
      <c r="WLK76" s="629"/>
      <c r="WLL76" s="629"/>
      <c r="WLM76" s="629"/>
      <c r="WLN76" s="629"/>
      <c r="WLO76" s="629"/>
      <c r="WLP76" s="629"/>
      <c r="WLQ76" s="629"/>
      <c r="WLR76" s="629"/>
      <c r="WLS76" s="629"/>
      <c r="WLT76" s="629"/>
      <c r="WLU76" s="629"/>
      <c r="WLV76" s="629"/>
      <c r="WLW76" s="629"/>
      <c r="WLX76" s="629"/>
      <c r="WLY76" s="629"/>
      <c r="WLZ76" s="629"/>
      <c r="WMA76" s="629"/>
      <c r="WMB76" s="629"/>
      <c r="WMC76" s="629"/>
      <c r="WMD76" s="629"/>
      <c r="WME76" s="629"/>
      <c r="WMF76" s="629"/>
      <c r="WMG76" s="629"/>
      <c r="WMH76" s="629"/>
      <c r="WMI76" s="629"/>
      <c r="WMJ76" s="629"/>
      <c r="WMK76" s="629"/>
      <c r="WML76" s="629"/>
      <c r="WMM76" s="629"/>
      <c r="WMN76" s="629"/>
      <c r="WMO76" s="629"/>
      <c r="WMP76" s="629"/>
      <c r="WMQ76" s="629"/>
      <c r="WMR76" s="629"/>
      <c r="WMS76" s="629"/>
      <c r="WMT76" s="629"/>
      <c r="WMU76" s="629"/>
      <c r="WMV76" s="629"/>
      <c r="WMW76" s="629"/>
      <c r="WMX76" s="629"/>
      <c r="WMY76" s="629"/>
      <c r="WMZ76" s="629"/>
      <c r="WNA76" s="629"/>
      <c r="WNB76" s="629"/>
      <c r="WNC76" s="629"/>
      <c r="WND76" s="629"/>
      <c r="WNE76" s="629"/>
      <c r="WNF76" s="629"/>
      <c r="WNG76" s="629"/>
      <c r="WNH76" s="629"/>
      <c r="WNI76" s="629"/>
      <c r="WNJ76" s="629"/>
      <c r="WNK76" s="629"/>
      <c r="WNL76" s="629"/>
      <c r="WNM76" s="629"/>
      <c r="WNN76" s="629"/>
      <c r="WNO76" s="629"/>
      <c r="WNP76" s="629"/>
      <c r="WNQ76" s="629"/>
      <c r="WNR76" s="629"/>
      <c r="WNS76" s="629"/>
      <c r="WNT76" s="629"/>
      <c r="WNU76" s="629"/>
      <c r="WNV76" s="629"/>
      <c r="WNW76" s="629"/>
      <c r="WNX76" s="629"/>
      <c r="WNY76" s="629"/>
      <c r="WNZ76" s="629"/>
      <c r="WOA76" s="629"/>
      <c r="WOB76" s="629"/>
      <c r="WOC76" s="629"/>
      <c r="WOD76" s="629"/>
      <c r="WOE76" s="629"/>
      <c r="WOF76" s="629"/>
      <c r="WOG76" s="629"/>
      <c r="WOH76" s="629"/>
      <c r="WOI76" s="629"/>
      <c r="WOJ76" s="629"/>
      <c r="WOK76" s="629"/>
      <c r="WOL76" s="629"/>
      <c r="WOM76" s="629"/>
      <c r="WON76" s="629"/>
      <c r="WOO76" s="629"/>
      <c r="WOP76" s="629"/>
      <c r="WOQ76" s="629"/>
      <c r="WOR76" s="629"/>
      <c r="WOS76" s="629"/>
      <c r="WOT76" s="629"/>
      <c r="WOU76" s="629"/>
      <c r="WOV76" s="629"/>
      <c r="WOW76" s="629"/>
      <c r="WOX76" s="629"/>
      <c r="WOY76" s="629"/>
      <c r="WOZ76" s="629"/>
      <c r="WPA76" s="629"/>
      <c r="WPB76" s="629"/>
      <c r="WPC76" s="629"/>
      <c r="WPD76" s="629"/>
      <c r="WPE76" s="629"/>
      <c r="WPF76" s="629"/>
      <c r="WPG76" s="629"/>
      <c r="WPH76" s="629"/>
      <c r="WPI76" s="629"/>
      <c r="WPJ76" s="629"/>
      <c r="WPK76" s="629"/>
      <c r="WPL76" s="629"/>
      <c r="WPM76" s="629"/>
      <c r="WPN76" s="629"/>
      <c r="WPO76" s="629"/>
      <c r="WPP76" s="629"/>
      <c r="WPQ76" s="629"/>
      <c r="WPR76" s="629"/>
      <c r="WPS76" s="629"/>
      <c r="WPT76" s="629"/>
      <c r="WPU76" s="629"/>
      <c r="WPV76" s="629"/>
      <c r="WPW76" s="629"/>
      <c r="WPX76" s="629"/>
      <c r="WPY76" s="629"/>
      <c r="WPZ76" s="629"/>
      <c r="WQA76" s="629"/>
      <c r="WQB76" s="629"/>
      <c r="WQC76" s="629"/>
      <c r="WQD76" s="629"/>
      <c r="WQE76" s="629"/>
      <c r="WQF76" s="629"/>
      <c r="WQG76" s="629"/>
      <c r="WQH76" s="629"/>
      <c r="WQI76" s="629"/>
      <c r="WQJ76" s="629"/>
      <c r="WQK76" s="629"/>
      <c r="WQL76" s="629"/>
      <c r="WQM76" s="629"/>
      <c r="WQN76" s="629"/>
      <c r="WQO76" s="629"/>
      <c r="WQP76" s="629"/>
      <c r="WQQ76" s="629"/>
      <c r="WQR76" s="629"/>
      <c r="WQS76" s="629"/>
      <c r="WQT76" s="629"/>
      <c r="WQU76" s="629"/>
      <c r="WQV76" s="629"/>
      <c r="WQW76" s="629"/>
      <c r="WQX76" s="629"/>
      <c r="WQY76" s="629"/>
      <c r="WQZ76" s="629"/>
      <c r="WRA76" s="629"/>
      <c r="WRB76" s="629"/>
      <c r="WRC76" s="629"/>
      <c r="WRD76" s="629"/>
      <c r="WRE76" s="629"/>
      <c r="WRF76" s="629"/>
      <c r="WRG76" s="629"/>
      <c r="WRH76" s="629"/>
      <c r="WRI76" s="629"/>
      <c r="WRJ76" s="629"/>
      <c r="WRK76" s="629"/>
      <c r="WRL76" s="629"/>
      <c r="WRM76" s="629"/>
      <c r="WRN76" s="629"/>
      <c r="WRO76" s="629"/>
      <c r="WRP76" s="629"/>
      <c r="WRQ76" s="629"/>
      <c r="WRR76" s="629"/>
      <c r="WRS76" s="629"/>
      <c r="WRT76" s="629"/>
      <c r="WRU76" s="629"/>
      <c r="WRV76" s="629"/>
      <c r="WRW76" s="629"/>
      <c r="WRX76" s="629"/>
      <c r="WRY76" s="629"/>
      <c r="WRZ76" s="629"/>
      <c r="WSA76" s="629"/>
      <c r="WSB76" s="629"/>
      <c r="WSC76" s="629"/>
      <c r="WSD76" s="629"/>
      <c r="WSE76" s="629"/>
      <c r="WSF76" s="629"/>
      <c r="WSG76" s="629"/>
      <c r="WSH76" s="629"/>
      <c r="WSI76" s="629"/>
      <c r="WSJ76" s="629"/>
      <c r="WSK76" s="629"/>
      <c r="WSL76" s="629"/>
      <c r="WSM76" s="629"/>
      <c r="WSN76" s="629"/>
      <c r="WSO76" s="629"/>
      <c r="WSP76" s="629"/>
      <c r="WSQ76" s="629"/>
      <c r="WSR76" s="629"/>
      <c r="WSS76" s="629"/>
      <c r="WST76" s="629"/>
      <c r="WSU76" s="629"/>
      <c r="WSV76" s="629"/>
      <c r="WSW76" s="629"/>
      <c r="WSX76" s="629"/>
      <c r="WSY76" s="629"/>
      <c r="WSZ76" s="629"/>
      <c r="WTA76" s="629"/>
      <c r="WTB76" s="629"/>
      <c r="WTC76" s="629"/>
      <c r="WTD76" s="629"/>
      <c r="WTE76" s="629"/>
      <c r="WTF76" s="629"/>
      <c r="WTG76" s="629"/>
      <c r="WTH76" s="629"/>
      <c r="WTI76" s="629"/>
      <c r="WTJ76" s="629"/>
      <c r="WTK76" s="629"/>
      <c r="WTL76" s="629"/>
      <c r="WTM76" s="629"/>
      <c r="WTN76" s="629"/>
      <c r="WTO76" s="629"/>
      <c r="WTP76" s="629"/>
      <c r="WTQ76" s="629"/>
      <c r="WTR76" s="629"/>
      <c r="WTS76" s="629"/>
      <c r="WTT76" s="629"/>
      <c r="WTU76" s="629"/>
      <c r="WTV76" s="629"/>
      <c r="WTW76" s="629"/>
      <c r="WTX76" s="629"/>
      <c r="WTY76" s="629"/>
      <c r="WTZ76" s="629"/>
      <c r="WUA76" s="629"/>
      <c r="WUB76" s="629"/>
      <c r="WUC76" s="629"/>
      <c r="WUD76" s="629"/>
      <c r="WUE76" s="629"/>
      <c r="WUF76" s="629"/>
      <c r="WUG76" s="629"/>
      <c r="WUH76" s="629"/>
      <c r="WUI76" s="629"/>
      <c r="WUJ76" s="629"/>
      <c r="WUK76" s="629"/>
      <c r="WUL76" s="629"/>
      <c r="WUM76" s="629"/>
      <c r="WUN76" s="629"/>
      <c r="WUO76" s="629"/>
      <c r="WUP76" s="629"/>
      <c r="WUQ76" s="629"/>
      <c r="WUR76" s="629"/>
      <c r="WUS76" s="629"/>
      <c r="WUT76" s="629"/>
      <c r="WUU76" s="629"/>
      <c r="WUV76" s="629"/>
      <c r="WUW76" s="629"/>
      <c r="WUX76" s="629"/>
      <c r="WUY76" s="629"/>
      <c r="WUZ76" s="629"/>
      <c r="WVA76" s="629"/>
      <c r="WVB76" s="629"/>
      <c r="WVC76" s="629"/>
      <c r="WVD76" s="629"/>
      <c r="WVE76" s="629"/>
      <c r="WVF76" s="629"/>
      <c r="WVG76" s="629"/>
      <c r="WVH76" s="629"/>
      <c r="WVI76" s="629"/>
      <c r="WVJ76" s="629"/>
      <c r="WVK76" s="629"/>
      <c r="WVL76" s="629"/>
      <c r="WVM76" s="629"/>
      <c r="WVN76" s="629"/>
      <c r="WVO76" s="629"/>
      <c r="WVP76" s="629"/>
      <c r="WVQ76" s="629"/>
      <c r="WVR76" s="629"/>
      <c r="WVS76" s="629"/>
      <c r="WVT76" s="629"/>
      <c r="WVU76" s="629"/>
      <c r="WVV76" s="629"/>
      <c r="WVW76" s="629"/>
      <c r="WVX76" s="629"/>
      <c r="WVY76" s="629"/>
      <c r="WVZ76" s="629"/>
      <c r="WWA76" s="629"/>
      <c r="WWB76" s="629"/>
      <c r="WWC76" s="629"/>
      <c r="WWD76" s="629"/>
      <c r="WWE76" s="629"/>
      <c r="WWF76" s="629"/>
      <c r="WWG76" s="629"/>
      <c r="WWH76" s="629"/>
      <c r="WWI76" s="629"/>
      <c r="WWJ76" s="629"/>
      <c r="WWK76" s="629"/>
      <c r="WWL76" s="629"/>
      <c r="WWM76" s="629"/>
      <c r="WWN76" s="629"/>
      <c r="WWO76" s="629"/>
      <c r="WWP76" s="629"/>
      <c r="WWQ76" s="629"/>
      <c r="WWR76" s="629"/>
      <c r="WWS76" s="629"/>
      <c r="WWT76" s="629"/>
      <c r="WWU76" s="629"/>
      <c r="WWV76" s="629"/>
      <c r="WWW76" s="629"/>
      <c r="WWX76" s="629"/>
      <c r="WWY76" s="629"/>
      <c r="WWZ76" s="629"/>
      <c r="WXA76" s="629"/>
      <c r="WXB76" s="629"/>
      <c r="WXC76" s="629"/>
      <c r="WXD76" s="629"/>
      <c r="WXE76" s="629"/>
      <c r="WXF76" s="629"/>
      <c r="WXG76" s="629"/>
      <c r="WXH76" s="629"/>
      <c r="WXI76" s="629"/>
      <c r="WXJ76" s="629"/>
      <c r="WXK76" s="629"/>
      <c r="WXL76" s="629"/>
      <c r="WXM76" s="629"/>
      <c r="WXN76" s="629"/>
      <c r="WXO76" s="629"/>
      <c r="WXP76" s="629"/>
      <c r="WXQ76" s="629"/>
      <c r="WXR76" s="629"/>
      <c r="WXS76" s="629"/>
      <c r="WXT76" s="629"/>
      <c r="WXU76" s="629"/>
      <c r="WXV76" s="629"/>
      <c r="WXW76" s="629"/>
      <c r="WXX76" s="629"/>
      <c r="WXY76" s="629"/>
      <c r="WXZ76" s="629"/>
      <c r="WYA76" s="629"/>
      <c r="WYB76" s="629"/>
      <c r="WYC76" s="629"/>
      <c r="WYD76" s="629"/>
      <c r="WYE76" s="629"/>
      <c r="WYF76" s="629"/>
      <c r="WYG76" s="629"/>
      <c r="WYH76" s="629"/>
      <c r="WYI76" s="629"/>
      <c r="WYJ76" s="629"/>
      <c r="WYK76" s="629"/>
      <c r="WYL76" s="629"/>
      <c r="WYM76" s="629"/>
      <c r="WYN76" s="629"/>
      <c r="WYO76" s="629"/>
      <c r="WYP76" s="629"/>
      <c r="WYQ76" s="629"/>
      <c r="WYR76" s="629"/>
      <c r="WYS76" s="629"/>
      <c r="WYT76" s="629"/>
      <c r="WYU76" s="629"/>
      <c r="WYV76" s="629"/>
      <c r="WYW76" s="629"/>
      <c r="WYX76" s="629"/>
      <c r="WYY76" s="629"/>
      <c r="WYZ76" s="629"/>
      <c r="WZA76" s="629"/>
      <c r="WZB76" s="629"/>
      <c r="WZC76" s="629"/>
      <c r="WZD76" s="629"/>
      <c r="WZE76" s="629"/>
      <c r="WZF76" s="629"/>
      <c r="WZG76" s="629"/>
      <c r="WZH76" s="629"/>
      <c r="WZI76" s="629"/>
      <c r="WZJ76" s="629"/>
      <c r="WZK76" s="629"/>
      <c r="WZL76" s="629"/>
      <c r="WZM76" s="629"/>
      <c r="WZN76" s="629"/>
      <c r="WZO76" s="629"/>
      <c r="WZP76" s="629"/>
      <c r="WZQ76" s="629"/>
      <c r="WZR76" s="629"/>
      <c r="WZS76" s="629"/>
      <c r="WZT76" s="629"/>
      <c r="WZU76" s="629"/>
      <c r="WZV76" s="629"/>
      <c r="WZW76" s="629"/>
      <c r="WZX76" s="629"/>
      <c r="WZY76" s="629"/>
      <c r="WZZ76" s="629"/>
      <c r="XAA76" s="629"/>
      <c r="XAB76" s="629"/>
      <c r="XAC76" s="629"/>
      <c r="XAD76" s="629"/>
      <c r="XAE76" s="629"/>
      <c r="XAF76" s="629"/>
      <c r="XAG76" s="629"/>
      <c r="XAH76" s="629"/>
      <c r="XAI76" s="629"/>
      <c r="XAJ76" s="629"/>
      <c r="XAK76" s="629"/>
      <c r="XAL76" s="629"/>
      <c r="XAM76" s="629"/>
      <c r="XAN76" s="629"/>
      <c r="XAO76" s="629"/>
      <c r="XAP76" s="629"/>
      <c r="XAQ76" s="629"/>
      <c r="XAR76" s="629"/>
      <c r="XAS76" s="629"/>
      <c r="XAT76" s="629"/>
      <c r="XAU76" s="629"/>
      <c r="XAV76" s="629"/>
      <c r="XAW76" s="629"/>
      <c r="XAX76" s="629"/>
      <c r="XAY76" s="629"/>
      <c r="XAZ76" s="629"/>
      <c r="XBA76" s="629"/>
      <c r="XBB76" s="629"/>
      <c r="XBC76" s="629"/>
      <c r="XBD76" s="629"/>
      <c r="XBE76" s="629"/>
      <c r="XBF76" s="629"/>
      <c r="XBG76" s="629"/>
      <c r="XBH76" s="629"/>
      <c r="XBI76" s="629"/>
      <c r="XBJ76" s="629"/>
      <c r="XBK76" s="629"/>
      <c r="XBL76" s="629"/>
      <c r="XBM76" s="629"/>
      <c r="XBN76" s="629"/>
      <c r="XBO76" s="629"/>
      <c r="XBP76" s="629"/>
      <c r="XBQ76" s="629"/>
      <c r="XBR76" s="629"/>
      <c r="XBS76" s="629"/>
      <c r="XBT76" s="629"/>
      <c r="XBU76" s="629"/>
      <c r="XBV76" s="629"/>
      <c r="XBW76" s="629"/>
      <c r="XBX76" s="629"/>
      <c r="XBY76" s="629"/>
      <c r="XBZ76" s="629"/>
      <c r="XCA76" s="629"/>
      <c r="XCB76" s="629"/>
      <c r="XCC76" s="629"/>
      <c r="XCD76" s="629"/>
      <c r="XCE76" s="629"/>
      <c r="XCF76" s="629"/>
      <c r="XCG76" s="629"/>
      <c r="XCH76" s="629"/>
      <c r="XCI76" s="629"/>
      <c r="XCJ76" s="629"/>
      <c r="XCK76" s="629"/>
      <c r="XCL76" s="629"/>
      <c r="XCM76" s="629"/>
      <c r="XCN76" s="629"/>
      <c r="XCO76" s="629"/>
      <c r="XCP76" s="629"/>
      <c r="XCQ76" s="629"/>
      <c r="XCR76" s="629"/>
      <c r="XCS76" s="629"/>
      <c r="XCT76" s="629"/>
      <c r="XCU76" s="629"/>
      <c r="XCV76" s="629"/>
      <c r="XCW76" s="629"/>
      <c r="XCX76" s="629"/>
      <c r="XCY76" s="629"/>
      <c r="XCZ76" s="629"/>
      <c r="XDA76" s="629"/>
      <c r="XDB76" s="629"/>
      <c r="XDC76" s="629"/>
      <c r="XDD76" s="629"/>
      <c r="XDE76" s="629"/>
      <c r="XDF76" s="629"/>
      <c r="XDG76" s="629"/>
      <c r="XDH76" s="629"/>
      <c r="XDI76" s="629"/>
      <c r="XDJ76" s="629"/>
      <c r="XDK76" s="629"/>
      <c r="XDL76" s="629"/>
      <c r="XDM76" s="629"/>
      <c r="XDN76" s="629"/>
      <c r="XDO76" s="629"/>
      <c r="XDP76" s="629"/>
      <c r="XDQ76" s="629"/>
      <c r="XDR76" s="629"/>
      <c r="XDS76" s="629"/>
      <c r="XDT76" s="629"/>
      <c r="XDU76" s="629"/>
      <c r="XDV76" s="629"/>
      <c r="XDW76" s="629"/>
      <c r="XDX76" s="629"/>
      <c r="XDY76" s="629"/>
      <c r="XDZ76" s="629"/>
      <c r="XEA76" s="629"/>
      <c r="XEB76" s="629"/>
      <c r="XEC76" s="629"/>
      <c r="XED76" s="629"/>
      <c r="XEE76" s="629"/>
      <c r="XEF76" s="629"/>
      <c r="XEG76" s="629"/>
      <c r="XEH76" s="629"/>
      <c r="XEI76" s="629"/>
      <c r="XEJ76" s="629"/>
      <c r="XEK76" s="629"/>
      <c r="XEL76" s="629"/>
      <c r="XEM76" s="629"/>
      <c r="XEN76" s="629"/>
      <c r="XEO76" s="629"/>
      <c r="XEP76" s="629"/>
      <c r="XEQ76" s="629"/>
      <c r="XER76" s="629"/>
      <c r="XES76" s="629"/>
      <c r="XET76" s="629"/>
      <c r="XEU76" s="629"/>
      <c r="XEV76" s="629"/>
      <c r="XEW76" s="629"/>
      <c r="XEX76" s="629"/>
      <c r="XEY76" s="629"/>
      <c r="XEZ76" s="629"/>
      <c r="XFA76" s="629"/>
      <c r="XFB76" s="629"/>
      <c r="XFC76" s="629"/>
      <c r="XFD76" s="629"/>
    </row>
    <row r="77" spans="1:16384" x14ac:dyDescent="0.2">
      <c r="A77" s="629" t="str">
        <f>A2</f>
        <v>CASE NO. 2025-00114 - ELECTRIC OPERATIONS</v>
      </c>
      <c r="B77" s="629"/>
      <c r="C77" s="629"/>
      <c r="D77" s="629"/>
      <c r="E77" s="629"/>
      <c r="F77" s="629"/>
      <c r="G77" s="629"/>
      <c r="H77" s="629"/>
      <c r="I77" s="629"/>
      <c r="J77" s="629"/>
      <c r="K77" s="629"/>
      <c r="L77" s="629"/>
      <c r="M77" s="629"/>
      <c r="N77" s="629"/>
      <c r="O77" s="629"/>
      <c r="P77" s="629"/>
      <c r="Q77" s="629"/>
      <c r="R77" s="629"/>
      <c r="S77" s="629"/>
      <c r="T77" s="629"/>
      <c r="U77" s="629"/>
      <c r="V77" s="629"/>
      <c r="W77" s="629"/>
      <c r="X77" s="629"/>
      <c r="Y77" s="629"/>
      <c r="Z77" s="629"/>
      <c r="AA77" s="629"/>
      <c r="AB77" s="629"/>
      <c r="AC77" s="629"/>
      <c r="AD77" s="629"/>
      <c r="AE77" s="629"/>
      <c r="AF77" s="629"/>
      <c r="AG77" s="629"/>
      <c r="AH77" s="629"/>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29"/>
      <c r="BW77" s="629"/>
      <c r="BX77" s="629"/>
      <c r="BY77" s="629"/>
      <c r="BZ77" s="629"/>
      <c r="CA77" s="629"/>
      <c r="CB77" s="629"/>
      <c r="CC77" s="629"/>
      <c r="CD77" s="629"/>
      <c r="CE77" s="629"/>
      <c r="CF77" s="629"/>
      <c r="CG77" s="629"/>
      <c r="CH77" s="629"/>
      <c r="CI77" s="629"/>
      <c r="CJ77" s="629"/>
      <c r="CK77" s="629"/>
      <c r="CL77" s="629"/>
      <c r="CM77" s="629"/>
      <c r="CN77" s="629"/>
      <c r="CO77" s="629"/>
      <c r="CP77" s="629"/>
      <c r="CQ77" s="629"/>
      <c r="CR77" s="629"/>
      <c r="CS77" s="629"/>
      <c r="CT77" s="629"/>
      <c r="CU77" s="629"/>
      <c r="CV77" s="629"/>
      <c r="CW77" s="629"/>
      <c r="CX77" s="629"/>
      <c r="CY77" s="629"/>
      <c r="CZ77" s="629"/>
      <c r="DA77" s="629"/>
      <c r="DB77" s="629"/>
      <c r="DC77" s="629"/>
      <c r="DD77" s="629"/>
      <c r="DE77" s="629"/>
      <c r="DF77" s="629"/>
      <c r="DG77" s="629"/>
      <c r="DH77" s="629"/>
      <c r="DI77" s="629"/>
      <c r="DJ77" s="629"/>
      <c r="DK77" s="629"/>
      <c r="DL77" s="629"/>
      <c r="DM77" s="629"/>
      <c r="DN77" s="629"/>
      <c r="DO77" s="629"/>
      <c r="DP77" s="629"/>
      <c r="DQ77" s="629"/>
      <c r="DR77" s="629"/>
      <c r="DS77" s="629"/>
      <c r="DT77" s="629"/>
      <c r="DU77" s="629"/>
      <c r="DV77" s="629"/>
      <c r="DW77" s="629"/>
      <c r="DX77" s="629"/>
      <c r="DY77" s="629"/>
      <c r="DZ77" s="629"/>
      <c r="EA77" s="629"/>
      <c r="EB77" s="629"/>
      <c r="EC77" s="629"/>
      <c r="ED77" s="629"/>
      <c r="EE77" s="629"/>
      <c r="EF77" s="629"/>
      <c r="EG77" s="629"/>
      <c r="EH77" s="629"/>
      <c r="EI77" s="629"/>
      <c r="EJ77" s="629"/>
      <c r="EK77" s="629"/>
      <c r="EL77" s="629"/>
      <c r="EM77" s="629"/>
      <c r="EN77" s="629"/>
      <c r="EO77" s="629"/>
      <c r="EP77" s="629"/>
      <c r="EQ77" s="629"/>
      <c r="ER77" s="629"/>
      <c r="ES77" s="629"/>
      <c r="ET77" s="629"/>
      <c r="EU77" s="629"/>
      <c r="EV77" s="629"/>
      <c r="EW77" s="629"/>
      <c r="EX77" s="629"/>
      <c r="EY77" s="629"/>
      <c r="EZ77" s="629"/>
      <c r="FA77" s="629"/>
      <c r="FB77" s="629"/>
      <c r="FC77" s="629"/>
      <c r="FD77" s="629"/>
      <c r="FE77" s="629"/>
      <c r="FF77" s="629"/>
      <c r="FG77" s="629"/>
      <c r="FH77" s="629"/>
      <c r="FI77" s="629"/>
      <c r="FJ77" s="629"/>
      <c r="FK77" s="629"/>
      <c r="FL77" s="629"/>
      <c r="FM77" s="629"/>
      <c r="FN77" s="629"/>
      <c r="FO77" s="629"/>
      <c r="FP77" s="629"/>
      <c r="FQ77" s="629"/>
      <c r="FR77" s="629"/>
      <c r="FS77" s="629"/>
      <c r="FT77" s="629"/>
      <c r="FU77" s="629"/>
      <c r="FV77" s="629"/>
      <c r="FW77" s="629"/>
      <c r="FX77" s="629"/>
      <c r="FY77" s="629"/>
      <c r="FZ77" s="629"/>
      <c r="GA77" s="629"/>
      <c r="GB77" s="629"/>
      <c r="GC77" s="629"/>
      <c r="GD77" s="629"/>
      <c r="GE77" s="629"/>
      <c r="GF77" s="629"/>
      <c r="GG77" s="629"/>
      <c r="GH77" s="629"/>
      <c r="GI77" s="629"/>
      <c r="GJ77" s="629"/>
      <c r="GK77" s="629"/>
      <c r="GL77" s="629"/>
      <c r="GM77" s="629"/>
      <c r="GN77" s="629"/>
      <c r="GO77" s="629"/>
      <c r="GP77" s="629"/>
      <c r="GQ77" s="629"/>
      <c r="GR77" s="629"/>
      <c r="GS77" s="629"/>
      <c r="GT77" s="629"/>
      <c r="GU77" s="629"/>
      <c r="GV77" s="629"/>
      <c r="GW77" s="629"/>
      <c r="GX77" s="629"/>
      <c r="GY77" s="629"/>
      <c r="GZ77" s="629"/>
      <c r="HA77" s="629"/>
      <c r="HB77" s="629"/>
      <c r="HC77" s="629"/>
      <c r="HD77" s="629"/>
      <c r="HE77" s="629"/>
      <c r="HF77" s="629"/>
      <c r="HG77" s="629"/>
      <c r="HH77" s="629"/>
      <c r="HI77" s="629"/>
      <c r="HJ77" s="629"/>
      <c r="HK77" s="629"/>
      <c r="HL77" s="629"/>
      <c r="HM77" s="629"/>
      <c r="HN77" s="629"/>
      <c r="HO77" s="629"/>
      <c r="HP77" s="629"/>
      <c r="HQ77" s="629"/>
      <c r="HR77" s="629"/>
      <c r="HS77" s="629"/>
      <c r="HT77" s="629"/>
      <c r="HU77" s="629"/>
      <c r="HV77" s="629"/>
      <c r="HW77" s="629"/>
      <c r="HX77" s="629"/>
      <c r="HY77" s="629"/>
      <c r="HZ77" s="629"/>
      <c r="IA77" s="629"/>
      <c r="IB77" s="629"/>
      <c r="IC77" s="629"/>
      <c r="ID77" s="629"/>
      <c r="IE77" s="629"/>
      <c r="IF77" s="629"/>
      <c r="IG77" s="629"/>
      <c r="IH77" s="629"/>
      <c r="II77" s="629"/>
      <c r="IJ77" s="629"/>
      <c r="IK77" s="629"/>
      <c r="IL77" s="629"/>
      <c r="IM77" s="629"/>
      <c r="IN77" s="629"/>
      <c r="IO77" s="629"/>
      <c r="IP77" s="629"/>
      <c r="IQ77" s="629"/>
      <c r="IR77" s="629"/>
      <c r="IS77" s="629"/>
      <c r="IT77" s="629"/>
      <c r="IU77" s="629"/>
      <c r="IV77" s="629"/>
      <c r="IW77" s="629"/>
      <c r="IX77" s="629"/>
      <c r="IY77" s="629"/>
      <c r="IZ77" s="629"/>
      <c r="JA77" s="629"/>
      <c r="JB77" s="629"/>
      <c r="JC77" s="629"/>
      <c r="JD77" s="629"/>
      <c r="JE77" s="629"/>
      <c r="JF77" s="629"/>
      <c r="JG77" s="629"/>
      <c r="JH77" s="629"/>
      <c r="JI77" s="629"/>
      <c r="JJ77" s="629"/>
      <c r="JK77" s="629"/>
      <c r="JL77" s="629"/>
      <c r="JM77" s="629"/>
      <c r="JN77" s="629"/>
      <c r="JO77" s="629"/>
      <c r="JP77" s="629"/>
      <c r="JQ77" s="629"/>
      <c r="JR77" s="629"/>
      <c r="JS77" s="629"/>
      <c r="JT77" s="629"/>
      <c r="JU77" s="629"/>
      <c r="JV77" s="629"/>
      <c r="JW77" s="629"/>
      <c r="JX77" s="629"/>
      <c r="JY77" s="629"/>
      <c r="JZ77" s="629"/>
      <c r="KA77" s="629"/>
      <c r="KB77" s="629"/>
      <c r="KC77" s="629"/>
      <c r="KD77" s="629"/>
      <c r="KE77" s="629"/>
      <c r="KF77" s="629"/>
      <c r="KG77" s="629"/>
      <c r="KH77" s="629"/>
      <c r="KI77" s="629"/>
      <c r="KJ77" s="629"/>
      <c r="KK77" s="629"/>
      <c r="KL77" s="629"/>
      <c r="KM77" s="629"/>
      <c r="KN77" s="629"/>
      <c r="KO77" s="629"/>
      <c r="KP77" s="629"/>
      <c r="KQ77" s="629"/>
      <c r="KR77" s="629"/>
      <c r="KS77" s="629"/>
      <c r="KT77" s="629"/>
      <c r="KU77" s="629"/>
      <c r="KV77" s="629"/>
      <c r="KW77" s="629"/>
      <c r="KX77" s="629"/>
      <c r="KY77" s="629"/>
      <c r="KZ77" s="629"/>
      <c r="LA77" s="629"/>
      <c r="LB77" s="629"/>
      <c r="LC77" s="629"/>
      <c r="LD77" s="629"/>
      <c r="LE77" s="629"/>
      <c r="LF77" s="629"/>
      <c r="LG77" s="629"/>
      <c r="LH77" s="629"/>
      <c r="LI77" s="629"/>
      <c r="LJ77" s="629"/>
      <c r="LK77" s="629"/>
      <c r="LL77" s="629"/>
      <c r="LM77" s="629"/>
      <c r="LN77" s="629"/>
      <c r="LO77" s="629"/>
      <c r="LP77" s="629"/>
      <c r="LQ77" s="629"/>
      <c r="LR77" s="629"/>
      <c r="LS77" s="629"/>
      <c r="LT77" s="629"/>
      <c r="LU77" s="629"/>
      <c r="LV77" s="629"/>
      <c r="LW77" s="629"/>
      <c r="LX77" s="629"/>
      <c r="LY77" s="629"/>
      <c r="LZ77" s="629"/>
      <c r="MA77" s="629"/>
      <c r="MB77" s="629"/>
      <c r="MC77" s="629"/>
      <c r="MD77" s="629"/>
      <c r="ME77" s="629"/>
      <c r="MF77" s="629"/>
      <c r="MG77" s="629"/>
      <c r="MH77" s="629"/>
      <c r="MI77" s="629"/>
      <c r="MJ77" s="629"/>
      <c r="MK77" s="629"/>
      <c r="ML77" s="629"/>
      <c r="MM77" s="629"/>
      <c r="MN77" s="629"/>
      <c r="MO77" s="629"/>
      <c r="MP77" s="629"/>
      <c r="MQ77" s="629"/>
      <c r="MR77" s="629"/>
      <c r="MS77" s="629"/>
      <c r="MT77" s="629"/>
      <c r="MU77" s="629"/>
      <c r="MV77" s="629"/>
      <c r="MW77" s="629"/>
      <c r="MX77" s="629"/>
      <c r="MY77" s="629"/>
      <c r="MZ77" s="629"/>
      <c r="NA77" s="629"/>
      <c r="NB77" s="629"/>
      <c r="NC77" s="629"/>
      <c r="ND77" s="629"/>
      <c r="NE77" s="629"/>
      <c r="NF77" s="629"/>
      <c r="NG77" s="629"/>
      <c r="NH77" s="629"/>
      <c r="NI77" s="629"/>
      <c r="NJ77" s="629"/>
      <c r="NK77" s="629"/>
      <c r="NL77" s="629"/>
      <c r="NM77" s="629"/>
      <c r="NN77" s="629"/>
      <c r="NO77" s="629"/>
      <c r="NP77" s="629"/>
      <c r="NQ77" s="629"/>
      <c r="NR77" s="629"/>
      <c r="NS77" s="629"/>
      <c r="NT77" s="629"/>
      <c r="NU77" s="629"/>
      <c r="NV77" s="629"/>
      <c r="NW77" s="629"/>
      <c r="NX77" s="629"/>
      <c r="NY77" s="629"/>
      <c r="NZ77" s="629"/>
      <c r="OA77" s="629"/>
      <c r="OB77" s="629"/>
      <c r="OC77" s="629"/>
      <c r="OD77" s="629"/>
      <c r="OE77" s="629"/>
      <c r="OF77" s="629"/>
      <c r="OG77" s="629"/>
      <c r="OH77" s="629"/>
      <c r="OI77" s="629"/>
      <c r="OJ77" s="629"/>
      <c r="OK77" s="629"/>
      <c r="OL77" s="629"/>
      <c r="OM77" s="629"/>
      <c r="ON77" s="629"/>
      <c r="OO77" s="629"/>
      <c r="OP77" s="629"/>
      <c r="OQ77" s="629"/>
      <c r="OR77" s="629"/>
      <c r="OS77" s="629"/>
      <c r="OT77" s="629"/>
      <c r="OU77" s="629"/>
      <c r="OV77" s="629"/>
      <c r="OW77" s="629"/>
      <c r="OX77" s="629"/>
      <c r="OY77" s="629"/>
      <c r="OZ77" s="629"/>
      <c r="PA77" s="629"/>
      <c r="PB77" s="629"/>
      <c r="PC77" s="629"/>
      <c r="PD77" s="629"/>
      <c r="PE77" s="629"/>
      <c r="PF77" s="629"/>
      <c r="PG77" s="629"/>
      <c r="PH77" s="629"/>
      <c r="PI77" s="629"/>
      <c r="PJ77" s="629"/>
      <c r="PK77" s="629"/>
      <c r="PL77" s="629"/>
      <c r="PM77" s="629"/>
      <c r="PN77" s="629"/>
      <c r="PO77" s="629"/>
      <c r="PP77" s="629"/>
      <c r="PQ77" s="629"/>
      <c r="PR77" s="629"/>
      <c r="PS77" s="629"/>
      <c r="PT77" s="629"/>
      <c r="PU77" s="629"/>
      <c r="PV77" s="629"/>
      <c r="PW77" s="629"/>
      <c r="PX77" s="629"/>
      <c r="PY77" s="629"/>
      <c r="PZ77" s="629"/>
      <c r="QA77" s="629"/>
      <c r="QB77" s="629"/>
      <c r="QC77" s="629"/>
      <c r="QD77" s="629"/>
      <c r="QE77" s="629"/>
      <c r="QF77" s="629"/>
      <c r="QG77" s="629"/>
      <c r="QH77" s="629"/>
      <c r="QI77" s="629"/>
      <c r="QJ77" s="629"/>
      <c r="QK77" s="629"/>
      <c r="QL77" s="629"/>
      <c r="QM77" s="629"/>
      <c r="QN77" s="629"/>
      <c r="QO77" s="629"/>
      <c r="QP77" s="629"/>
      <c r="QQ77" s="629"/>
      <c r="QR77" s="629"/>
      <c r="QS77" s="629"/>
      <c r="QT77" s="629"/>
      <c r="QU77" s="629"/>
      <c r="QV77" s="629"/>
      <c r="QW77" s="629"/>
      <c r="QX77" s="629"/>
      <c r="QY77" s="629"/>
      <c r="QZ77" s="629"/>
      <c r="RA77" s="629"/>
      <c r="RB77" s="629"/>
      <c r="RC77" s="629"/>
      <c r="RD77" s="629"/>
      <c r="RE77" s="629"/>
      <c r="RF77" s="629"/>
      <c r="RG77" s="629"/>
      <c r="RH77" s="629"/>
      <c r="RI77" s="629"/>
      <c r="RJ77" s="629"/>
      <c r="RK77" s="629"/>
      <c r="RL77" s="629"/>
      <c r="RM77" s="629"/>
      <c r="RN77" s="629"/>
      <c r="RO77" s="629"/>
      <c r="RP77" s="629"/>
      <c r="RQ77" s="629"/>
      <c r="RR77" s="629"/>
      <c r="RS77" s="629"/>
      <c r="RT77" s="629"/>
      <c r="RU77" s="629"/>
      <c r="RV77" s="629"/>
      <c r="RW77" s="629"/>
      <c r="RX77" s="629"/>
      <c r="RY77" s="629"/>
      <c r="RZ77" s="629"/>
      <c r="SA77" s="629"/>
      <c r="SB77" s="629"/>
      <c r="SC77" s="629"/>
      <c r="SD77" s="629"/>
      <c r="SE77" s="629"/>
      <c r="SF77" s="629"/>
      <c r="SG77" s="629"/>
      <c r="SH77" s="629"/>
      <c r="SI77" s="629"/>
      <c r="SJ77" s="629"/>
      <c r="SK77" s="629"/>
      <c r="SL77" s="629"/>
      <c r="SM77" s="629"/>
      <c r="SN77" s="629"/>
      <c r="SO77" s="629"/>
      <c r="SP77" s="629"/>
      <c r="SQ77" s="629"/>
      <c r="SR77" s="629"/>
      <c r="SS77" s="629"/>
      <c r="ST77" s="629"/>
      <c r="SU77" s="629"/>
      <c r="SV77" s="629"/>
      <c r="SW77" s="629"/>
      <c r="SX77" s="629"/>
      <c r="SY77" s="629"/>
      <c r="SZ77" s="629"/>
      <c r="TA77" s="629"/>
      <c r="TB77" s="629"/>
      <c r="TC77" s="629"/>
      <c r="TD77" s="629"/>
      <c r="TE77" s="629"/>
      <c r="TF77" s="629"/>
      <c r="TG77" s="629"/>
      <c r="TH77" s="629"/>
      <c r="TI77" s="629"/>
      <c r="TJ77" s="629"/>
      <c r="TK77" s="629"/>
      <c r="TL77" s="629"/>
      <c r="TM77" s="629"/>
      <c r="TN77" s="629"/>
      <c r="TO77" s="629"/>
      <c r="TP77" s="629"/>
      <c r="TQ77" s="629"/>
      <c r="TR77" s="629"/>
      <c r="TS77" s="629"/>
      <c r="TT77" s="629"/>
      <c r="TU77" s="629"/>
      <c r="TV77" s="629"/>
      <c r="TW77" s="629"/>
      <c r="TX77" s="629"/>
      <c r="TY77" s="629"/>
      <c r="TZ77" s="629"/>
      <c r="UA77" s="629"/>
      <c r="UB77" s="629"/>
      <c r="UC77" s="629"/>
      <c r="UD77" s="629"/>
      <c r="UE77" s="629"/>
      <c r="UF77" s="629"/>
      <c r="UG77" s="629"/>
      <c r="UH77" s="629"/>
      <c r="UI77" s="629"/>
      <c r="UJ77" s="629"/>
      <c r="UK77" s="629"/>
      <c r="UL77" s="629"/>
      <c r="UM77" s="629"/>
      <c r="UN77" s="629"/>
      <c r="UO77" s="629"/>
      <c r="UP77" s="629"/>
      <c r="UQ77" s="629"/>
      <c r="UR77" s="629"/>
      <c r="US77" s="629"/>
      <c r="UT77" s="629"/>
      <c r="UU77" s="629"/>
      <c r="UV77" s="629"/>
      <c r="UW77" s="629"/>
      <c r="UX77" s="629"/>
      <c r="UY77" s="629"/>
      <c r="UZ77" s="629"/>
      <c r="VA77" s="629"/>
      <c r="VB77" s="629"/>
      <c r="VC77" s="629"/>
      <c r="VD77" s="629"/>
      <c r="VE77" s="629"/>
      <c r="VF77" s="629"/>
      <c r="VG77" s="629"/>
      <c r="VH77" s="629"/>
      <c r="VI77" s="629"/>
      <c r="VJ77" s="629"/>
      <c r="VK77" s="629"/>
      <c r="VL77" s="629"/>
      <c r="VM77" s="629"/>
      <c r="VN77" s="629"/>
      <c r="VO77" s="629"/>
      <c r="VP77" s="629"/>
      <c r="VQ77" s="629"/>
      <c r="VR77" s="629"/>
      <c r="VS77" s="629"/>
      <c r="VT77" s="629"/>
      <c r="VU77" s="629"/>
      <c r="VV77" s="629"/>
      <c r="VW77" s="629"/>
      <c r="VX77" s="629"/>
      <c r="VY77" s="629"/>
      <c r="VZ77" s="629"/>
      <c r="WA77" s="629"/>
      <c r="WB77" s="629"/>
      <c r="WC77" s="629"/>
      <c r="WD77" s="629"/>
      <c r="WE77" s="629"/>
      <c r="WF77" s="629"/>
      <c r="WG77" s="629"/>
      <c r="WH77" s="629"/>
      <c r="WI77" s="629"/>
      <c r="WJ77" s="629"/>
      <c r="WK77" s="629"/>
      <c r="WL77" s="629"/>
      <c r="WM77" s="629"/>
      <c r="WN77" s="629"/>
      <c r="WO77" s="629"/>
      <c r="WP77" s="629"/>
      <c r="WQ77" s="629"/>
      <c r="WR77" s="629"/>
      <c r="WS77" s="629"/>
      <c r="WT77" s="629"/>
      <c r="WU77" s="629"/>
      <c r="WV77" s="629"/>
      <c r="WW77" s="629"/>
      <c r="WX77" s="629"/>
      <c r="WY77" s="629"/>
      <c r="WZ77" s="629"/>
      <c r="XA77" s="629"/>
      <c r="XB77" s="629"/>
      <c r="XC77" s="629"/>
      <c r="XD77" s="629"/>
      <c r="XE77" s="629"/>
      <c r="XF77" s="629"/>
      <c r="XG77" s="629"/>
      <c r="XH77" s="629"/>
      <c r="XI77" s="629"/>
      <c r="XJ77" s="629"/>
      <c r="XK77" s="629"/>
      <c r="XL77" s="629"/>
      <c r="XM77" s="629"/>
      <c r="XN77" s="629"/>
      <c r="XO77" s="629"/>
      <c r="XP77" s="629"/>
      <c r="XQ77" s="629"/>
      <c r="XR77" s="629"/>
      <c r="XS77" s="629"/>
      <c r="XT77" s="629"/>
      <c r="XU77" s="629"/>
      <c r="XV77" s="629"/>
      <c r="XW77" s="629"/>
      <c r="XX77" s="629"/>
      <c r="XY77" s="629"/>
      <c r="XZ77" s="629"/>
      <c r="YA77" s="629"/>
      <c r="YB77" s="629"/>
      <c r="YC77" s="629"/>
      <c r="YD77" s="629"/>
      <c r="YE77" s="629"/>
      <c r="YF77" s="629"/>
      <c r="YG77" s="629"/>
      <c r="YH77" s="629"/>
      <c r="YI77" s="629"/>
      <c r="YJ77" s="629"/>
      <c r="YK77" s="629"/>
      <c r="YL77" s="629"/>
      <c r="YM77" s="629"/>
      <c r="YN77" s="629"/>
      <c r="YO77" s="629"/>
      <c r="YP77" s="629"/>
      <c r="YQ77" s="629"/>
      <c r="YR77" s="629"/>
      <c r="YS77" s="629"/>
      <c r="YT77" s="629"/>
      <c r="YU77" s="629"/>
      <c r="YV77" s="629"/>
      <c r="YW77" s="629"/>
      <c r="YX77" s="629"/>
      <c r="YY77" s="629"/>
      <c r="YZ77" s="629"/>
      <c r="ZA77" s="629"/>
      <c r="ZB77" s="629"/>
      <c r="ZC77" s="629"/>
      <c r="ZD77" s="629"/>
      <c r="ZE77" s="629"/>
      <c r="ZF77" s="629"/>
      <c r="ZG77" s="629"/>
      <c r="ZH77" s="629"/>
      <c r="ZI77" s="629"/>
      <c r="ZJ77" s="629"/>
      <c r="ZK77" s="629"/>
      <c r="ZL77" s="629"/>
      <c r="ZM77" s="629"/>
      <c r="ZN77" s="629"/>
      <c r="ZO77" s="629"/>
      <c r="ZP77" s="629"/>
      <c r="ZQ77" s="629"/>
      <c r="ZR77" s="629"/>
      <c r="ZS77" s="629"/>
      <c r="ZT77" s="629"/>
      <c r="ZU77" s="629"/>
      <c r="ZV77" s="629"/>
      <c r="ZW77" s="629"/>
      <c r="ZX77" s="629"/>
      <c r="ZY77" s="629"/>
      <c r="ZZ77" s="629"/>
      <c r="AAA77" s="629"/>
      <c r="AAB77" s="629"/>
      <c r="AAC77" s="629"/>
      <c r="AAD77" s="629"/>
      <c r="AAE77" s="629"/>
      <c r="AAF77" s="629"/>
      <c r="AAG77" s="629"/>
      <c r="AAH77" s="629"/>
      <c r="AAI77" s="629"/>
      <c r="AAJ77" s="629"/>
      <c r="AAK77" s="629"/>
      <c r="AAL77" s="629"/>
      <c r="AAM77" s="629"/>
      <c r="AAN77" s="629"/>
      <c r="AAO77" s="629"/>
      <c r="AAP77" s="629"/>
      <c r="AAQ77" s="629"/>
      <c r="AAR77" s="629"/>
      <c r="AAS77" s="629"/>
      <c r="AAT77" s="629"/>
      <c r="AAU77" s="629"/>
      <c r="AAV77" s="629"/>
      <c r="AAW77" s="629"/>
      <c r="AAX77" s="629"/>
      <c r="AAY77" s="629"/>
      <c r="AAZ77" s="629"/>
      <c r="ABA77" s="629"/>
      <c r="ABB77" s="629"/>
      <c r="ABC77" s="629"/>
      <c r="ABD77" s="629"/>
      <c r="ABE77" s="629"/>
      <c r="ABF77" s="629"/>
      <c r="ABG77" s="629"/>
      <c r="ABH77" s="629"/>
      <c r="ABI77" s="629"/>
      <c r="ABJ77" s="629"/>
      <c r="ABK77" s="629"/>
      <c r="ABL77" s="629"/>
      <c r="ABM77" s="629"/>
      <c r="ABN77" s="629"/>
      <c r="ABO77" s="629"/>
      <c r="ABP77" s="629"/>
      <c r="ABQ77" s="629"/>
      <c r="ABR77" s="629"/>
      <c r="ABS77" s="629"/>
      <c r="ABT77" s="629"/>
      <c r="ABU77" s="629"/>
      <c r="ABV77" s="629"/>
      <c r="ABW77" s="629"/>
      <c r="ABX77" s="629"/>
      <c r="ABY77" s="629"/>
      <c r="ABZ77" s="629"/>
      <c r="ACA77" s="629"/>
      <c r="ACB77" s="629"/>
      <c r="ACC77" s="629"/>
      <c r="ACD77" s="629"/>
      <c r="ACE77" s="629"/>
      <c r="ACF77" s="629"/>
      <c r="ACG77" s="629"/>
      <c r="ACH77" s="629"/>
      <c r="ACI77" s="629"/>
      <c r="ACJ77" s="629"/>
      <c r="ACK77" s="629"/>
      <c r="ACL77" s="629"/>
      <c r="ACM77" s="629"/>
      <c r="ACN77" s="629"/>
      <c r="ACO77" s="629"/>
      <c r="ACP77" s="629"/>
      <c r="ACQ77" s="629"/>
      <c r="ACR77" s="629"/>
      <c r="ACS77" s="629"/>
      <c r="ACT77" s="629"/>
      <c r="ACU77" s="629"/>
      <c r="ACV77" s="629"/>
      <c r="ACW77" s="629"/>
      <c r="ACX77" s="629"/>
      <c r="ACY77" s="629"/>
      <c r="ACZ77" s="629"/>
      <c r="ADA77" s="629"/>
      <c r="ADB77" s="629"/>
      <c r="ADC77" s="629"/>
      <c r="ADD77" s="629"/>
      <c r="ADE77" s="629"/>
      <c r="ADF77" s="629"/>
      <c r="ADG77" s="629"/>
      <c r="ADH77" s="629"/>
      <c r="ADI77" s="629"/>
      <c r="ADJ77" s="629"/>
      <c r="ADK77" s="629"/>
      <c r="ADL77" s="629"/>
      <c r="ADM77" s="629"/>
      <c r="ADN77" s="629"/>
      <c r="ADO77" s="629"/>
      <c r="ADP77" s="629"/>
      <c r="ADQ77" s="629"/>
      <c r="ADR77" s="629"/>
      <c r="ADS77" s="629"/>
      <c r="ADT77" s="629"/>
      <c r="ADU77" s="629"/>
      <c r="ADV77" s="629"/>
      <c r="ADW77" s="629"/>
      <c r="ADX77" s="629"/>
      <c r="ADY77" s="629"/>
      <c r="ADZ77" s="629"/>
      <c r="AEA77" s="629"/>
      <c r="AEB77" s="629"/>
      <c r="AEC77" s="629"/>
      <c r="AED77" s="629"/>
      <c r="AEE77" s="629"/>
      <c r="AEF77" s="629"/>
      <c r="AEG77" s="629"/>
      <c r="AEH77" s="629"/>
      <c r="AEI77" s="629"/>
      <c r="AEJ77" s="629"/>
      <c r="AEK77" s="629"/>
      <c r="AEL77" s="629"/>
      <c r="AEM77" s="629"/>
      <c r="AEN77" s="629"/>
      <c r="AEO77" s="629"/>
      <c r="AEP77" s="629"/>
      <c r="AEQ77" s="629"/>
      <c r="AER77" s="629"/>
      <c r="AES77" s="629"/>
      <c r="AET77" s="629"/>
      <c r="AEU77" s="629"/>
      <c r="AEV77" s="629"/>
      <c r="AEW77" s="629"/>
      <c r="AEX77" s="629"/>
      <c r="AEY77" s="629"/>
      <c r="AEZ77" s="629"/>
      <c r="AFA77" s="629"/>
      <c r="AFB77" s="629"/>
      <c r="AFC77" s="629"/>
      <c r="AFD77" s="629"/>
      <c r="AFE77" s="629"/>
      <c r="AFF77" s="629"/>
      <c r="AFG77" s="629"/>
      <c r="AFH77" s="629"/>
      <c r="AFI77" s="629"/>
      <c r="AFJ77" s="629"/>
      <c r="AFK77" s="629"/>
      <c r="AFL77" s="629"/>
      <c r="AFM77" s="629"/>
      <c r="AFN77" s="629"/>
      <c r="AFO77" s="629"/>
      <c r="AFP77" s="629"/>
      <c r="AFQ77" s="629"/>
      <c r="AFR77" s="629"/>
      <c r="AFS77" s="629"/>
      <c r="AFT77" s="629"/>
      <c r="AFU77" s="629"/>
      <c r="AFV77" s="629"/>
      <c r="AFW77" s="629"/>
      <c r="AFX77" s="629"/>
      <c r="AFY77" s="629"/>
      <c r="AFZ77" s="629"/>
      <c r="AGA77" s="629"/>
      <c r="AGB77" s="629"/>
      <c r="AGC77" s="629"/>
      <c r="AGD77" s="629"/>
      <c r="AGE77" s="629"/>
      <c r="AGF77" s="629"/>
      <c r="AGG77" s="629"/>
      <c r="AGH77" s="629"/>
      <c r="AGI77" s="629"/>
      <c r="AGJ77" s="629"/>
      <c r="AGK77" s="629"/>
      <c r="AGL77" s="629"/>
      <c r="AGM77" s="629"/>
      <c r="AGN77" s="629"/>
      <c r="AGO77" s="629"/>
      <c r="AGP77" s="629"/>
      <c r="AGQ77" s="629"/>
      <c r="AGR77" s="629"/>
      <c r="AGS77" s="629"/>
      <c r="AGT77" s="629"/>
      <c r="AGU77" s="629"/>
      <c r="AGV77" s="629"/>
      <c r="AGW77" s="629"/>
      <c r="AGX77" s="629"/>
      <c r="AGY77" s="629"/>
      <c r="AGZ77" s="629"/>
      <c r="AHA77" s="629"/>
      <c r="AHB77" s="629"/>
      <c r="AHC77" s="629"/>
      <c r="AHD77" s="629"/>
      <c r="AHE77" s="629"/>
      <c r="AHF77" s="629"/>
      <c r="AHG77" s="629"/>
      <c r="AHH77" s="629"/>
      <c r="AHI77" s="629"/>
      <c r="AHJ77" s="629"/>
      <c r="AHK77" s="629"/>
      <c r="AHL77" s="629"/>
      <c r="AHM77" s="629"/>
      <c r="AHN77" s="629"/>
      <c r="AHO77" s="629"/>
      <c r="AHP77" s="629"/>
      <c r="AHQ77" s="629"/>
      <c r="AHR77" s="629"/>
      <c r="AHS77" s="629"/>
      <c r="AHT77" s="629"/>
      <c r="AHU77" s="629"/>
      <c r="AHV77" s="629"/>
      <c r="AHW77" s="629"/>
      <c r="AHX77" s="629"/>
      <c r="AHY77" s="629"/>
      <c r="AHZ77" s="629"/>
      <c r="AIA77" s="629"/>
      <c r="AIB77" s="629"/>
      <c r="AIC77" s="629"/>
      <c r="AID77" s="629"/>
      <c r="AIE77" s="629"/>
      <c r="AIF77" s="629"/>
      <c r="AIG77" s="629"/>
      <c r="AIH77" s="629"/>
      <c r="AII77" s="629"/>
      <c r="AIJ77" s="629"/>
      <c r="AIK77" s="629"/>
      <c r="AIL77" s="629"/>
      <c r="AIM77" s="629"/>
      <c r="AIN77" s="629"/>
      <c r="AIO77" s="629"/>
      <c r="AIP77" s="629"/>
      <c r="AIQ77" s="629"/>
      <c r="AIR77" s="629"/>
      <c r="AIS77" s="629"/>
      <c r="AIT77" s="629"/>
      <c r="AIU77" s="629"/>
      <c r="AIV77" s="629"/>
      <c r="AIW77" s="629"/>
      <c r="AIX77" s="629"/>
      <c r="AIY77" s="629"/>
      <c r="AIZ77" s="629"/>
      <c r="AJA77" s="629"/>
      <c r="AJB77" s="629"/>
      <c r="AJC77" s="629"/>
      <c r="AJD77" s="629"/>
      <c r="AJE77" s="629"/>
      <c r="AJF77" s="629"/>
      <c r="AJG77" s="629"/>
      <c r="AJH77" s="629"/>
      <c r="AJI77" s="629"/>
      <c r="AJJ77" s="629"/>
      <c r="AJK77" s="629"/>
      <c r="AJL77" s="629"/>
      <c r="AJM77" s="629"/>
      <c r="AJN77" s="629"/>
      <c r="AJO77" s="629"/>
      <c r="AJP77" s="629"/>
      <c r="AJQ77" s="629"/>
      <c r="AJR77" s="629"/>
      <c r="AJS77" s="629"/>
      <c r="AJT77" s="629"/>
      <c r="AJU77" s="629"/>
      <c r="AJV77" s="629"/>
      <c r="AJW77" s="629"/>
      <c r="AJX77" s="629"/>
      <c r="AJY77" s="629"/>
      <c r="AJZ77" s="629"/>
      <c r="AKA77" s="629"/>
      <c r="AKB77" s="629"/>
      <c r="AKC77" s="629"/>
      <c r="AKD77" s="629"/>
      <c r="AKE77" s="629"/>
      <c r="AKF77" s="629"/>
      <c r="AKG77" s="629"/>
      <c r="AKH77" s="629"/>
      <c r="AKI77" s="629"/>
      <c r="AKJ77" s="629"/>
      <c r="AKK77" s="629"/>
      <c r="AKL77" s="629"/>
      <c r="AKM77" s="629"/>
      <c r="AKN77" s="629"/>
      <c r="AKO77" s="629"/>
      <c r="AKP77" s="629"/>
      <c r="AKQ77" s="629"/>
      <c r="AKR77" s="629"/>
      <c r="AKS77" s="629"/>
      <c r="AKT77" s="629"/>
      <c r="AKU77" s="629"/>
      <c r="AKV77" s="629"/>
      <c r="AKW77" s="629"/>
      <c r="AKX77" s="629"/>
      <c r="AKY77" s="629"/>
      <c r="AKZ77" s="629"/>
      <c r="ALA77" s="629"/>
      <c r="ALB77" s="629"/>
      <c r="ALC77" s="629"/>
      <c r="ALD77" s="629"/>
      <c r="ALE77" s="629"/>
      <c r="ALF77" s="629"/>
      <c r="ALG77" s="629"/>
      <c r="ALH77" s="629"/>
      <c r="ALI77" s="629"/>
      <c r="ALJ77" s="629"/>
      <c r="ALK77" s="629"/>
      <c r="ALL77" s="629"/>
      <c r="ALM77" s="629"/>
      <c r="ALN77" s="629"/>
      <c r="ALO77" s="629"/>
      <c r="ALP77" s="629"/>
      <c r="ALQ77" s="629"/>
      <c r="ALR77" s="629"/>
      <c r="ALS77" s="629"/>
      <c r="ALT77" s="629"/>
      <c r="ALU77" s="629"/>
      <c r="ALV77" s="629"/>
      <c r="ALW77" s="629"/>
      <c r="ALX77" s="629"/>
      <c r="ALY77" s="629"/>
      <c r="ALZ77" s="629"/>
      <c r="AMA77" s="629"/>
      <c r="AMB77" s="629"/>
      <c r="AMC77" s="629"/>
      <c r="AMD77" s="629"/>
      <c r="AME77" s="629"/>
      <c r="AMF77" s="629"/>
      <c r="AMG77" s="629"/>
      <c r="AMH77" s="629"/>
      <c r="AMI77" s="629"/>
      <c r="AMJ77" s="629"/>
      <c r="AMK77" s="629"/>
      <c r="AML77" s="629"/>
      <c r="AMM77" s="629"/>
      <c r="AMN77" s="629"/>
      <c r="AMO77" s="629"/>
      <c r="AMP77" s="629"/>
      <c r="AMQ77" s="629"/>
      <c r="AMR77" s="629"/>
      <c r="AMS77" s="629"/>
      <c r="AMT77" s="629"/>
      <c r="AMU77" s="629"/>
      <c r="AMV77" s="629"/>
      <c r="AMW77" s="629"/>
      <c r="AMX77" s="629"/>
      <c r="AMY77" s="629"/>
      <c r="AMZ77" s="629"/>
      <c r="ANA77" s="629"/>
      <c r="ANB77" s="629"/>
      <c r="ANC77" s="629"/>
      <c r="AND77" s="629"/>
      <c r="ANE77" s="629"/>
      <c r="ANF77" s="629"/>
      <c r="ANG77" s="629"/>
      <c r="ANH77" s="629"/>
      <c r="ANI77" s="629"/>
      <c r="ANJ77" s="629"/>
      <c r="ANK77" s="629"/>
      <c r="ANL77" s="629"/>
      <c r="ANM77" s="629"/>
      <c r="ANN77" s="629"/>
      <c r="ANO77" s="629"/>
      <c r="ANP77" s="629"/>
      <c r="ANQ77" s="629"/>
      <c r="ANR77" s="629"/>
      <c r="ANS77" s="629"/>
      <c r="ANT77" s="629"/>
      <c r="ANU77" s="629"/>
      <c r="ANV77" s="629"/>
      <c r="ANW77" s="629"/>
      <c r="ANX77" s="629"/>
      <c r="ANY77" s="629"/>
      <c r="ANZ77" s="629"/>
      <c r="AOA77" s="629"/>
      <c r="AOB77" s="629"/>
      <c r="AOC77" s="629"/>
      <c r="AOD77" s="629"/>
      <c r="AOE77" s="629"/>
      <c r="AOF77" s="629"/>
      <c r="AOG77" s="629"/>
      <c r="AOH77" s="629"/>
      <c r="AOI77" s="629"/>
      <c r="AOJ77" s="629"/>
      <c r="AOK77" s="629"/>
      <c r="AOL77" s="629"/>
      <c r="AOM77" s="629"/>
      <c r="AON77" s="629"/>
      <c r="AOO77" s="629"/>
      <c r="AOP77" s="629"/>
      <c r="AOQ77" s="629"/>
      <c r="AOR77" s="629"/>
      <c r="AOS77" s="629"/>
      <c r="AOT77" s="629"/>
      <c r="AOU77" s="629"/>
      <c r="AOV77" s="629"/>
      <c r="AOW77" s="629"/>
      <c r="AOX77" s="629"/>
      <c r="AOY77" s="629"/>
      <c r="AOZ77" s="629"/>
      <c r="APA77" s="629"/>
      <c r="APB77" s="629"/>
      <c r="APC77" s="629"/>
      <c r="APD77" s="629"/>
      <c r="APE77" s="629"/>
      <c r="APF77" s="629"/>
      <c r="APG77" s="629"/>
      <c r="APH77" s="629"/>
      <c r="API77" s="629"/>
      <c r="APJ77" s="629"/>
      <c r="APK77" s="629"/>
      <c r="APL77" s="629"/>
      <c r="APM77" s="629"/>
      <c r="APN77" s="629"/>
      <c r="APO77" s="629"/>
      <c r="APP77" s="629"/>
      <c r="APQ77" s="629"/>
      <c r="APR77" s="629"/>
      <c r="APS77" s="629"/>
      <c r="APT77" s="629"/>
      <c r="APU77" s="629"/>
      <c r="APV77" s="629"/>
      <c r="APW77" s="629"/>
      <c r="APX77" s="629"/>
      <c r="APY77" s="629"/>
      <c r="APZ77" s="629"/>
      <c r="AQA77" s="629"/>
      <c r="AQB77" s="629"/>
      <c r="AQC77" s="629"/>
      <c r="AQD77" s="629"/>
      <c r="AQE77" s="629"/>
      <c r="AQF77" s="629"/>
      <c r="AQG77" s="629"/>
      <c r="AQH77" s="629"/>
      <c r="AQI77" s="629"/>
      <c r="AQJ77" s="629"/>
      <c r="AQK77" s="629"/>
      <c r="AQL77" s="629"/>
      <c r="AQM77" s="629"/>
      <c r="AQN77" s="629"/>
      <c r="AQO77" s="629"/>
      <c r="AQP77" s="629"/>
      <c r="AQQ77" s="629"/>
      <c r="AQR77" s="629"/>
      <c r="AQS77" s="629"/>
      <c r="AQT77" s="629"/>
      <c r="AQU77" s="629"/>
      <c r="AQV77" s="629"/>
      <c r="AQW77" s="629"/>
      <c r="AQX77" s="629"/>
      <c r="AQY77" s="629"/>
      <c r="AQZ77" s="629"/>
      <c r="ARA77" s="629"/>
      <c r="ARB77" s="629"/>
      <c r="ARC77" s="629"/>
      <c r="ARD77" s="629"/>
      <c r="ARE77" s="629"/>
      <c r="ARF77" s="629"/>
      <c r="ARG77" s="629"/>
      <c r="ARH77" s="629"/>
      <c r="ARI77" s="629"/>
      <c r="ARJ77" s="629"/>
      <c r="ARK77" s="629"/>
      <c r="ARL77" s="629"/>
      <c r="ARM77" s="629"/>
      <c r="ARN77" s="629"/>
      <c r="ARO77" s="629"/>
      <c r="ARP77" s="629"/>
      <c r="ARQ77" s="629"/>
      <c r="ARR77" s="629"/>
      <c r="ARS77" s="629"/>
      <c r="ART77" s="629"/>
      <c r="ARU77" s="629"/>
      <c r="ARV77" s="629"/>
      <c r="ARW77" s="629"/>
      <c r="ARX77" s="629"/>
      <c r="ARY77" s="629"/>
      <c r="ARZ77" s="629"/>
      <c r="ASA77" s="629"/>
      <c r="ASB77" s="629"/>
      <c r="ASC77" s="629"/>
      <c r="ASD77" s="629"/>
      <c r="ASE77" s="629"/>
      <c r="ASF77" s="629"/>
      <c r="ASG77" s="629"/>
      <c r="ASH77" s="629"/>
      <c r="ASI77" s="629"/>
      <c r="ASJ77" s="629"/>
      <c r="ASK77" s="629"/>
      <c r="ASL77" s="629"/>
      <c r="ASM77" s="629"/>
      <c r="ASN77" s="629"/>
      <c r="ASO77" s="629"/>
      <c r="ASP77" s="629"/>
      <c r="ASQ77" s="629"/>
      <c r="ASR77" s="629"/>
      <c r="ASS77" s="629"/>
      <c r="AST77" s="629"/>
      <c r="ASU77" s="629"/>
      <c r="ASV77" s="629"/>
      <c r="ASW77" s="629"/>
      <c r="ASX77" s="629"/>
      <c r="ASY77" s="629"/>
      <c r="ASZ77" s="629"/>
      <c r="ATA77" s="629"/>
      <c r="ATB77" s="629"/>
      <c r="ATC77" s="629"/>
      <c r="ATD77" s="629"/>
      <c r="ATE77" s="629"/>
      <c r="ATF77" s="629"/>
      <c r="ATG77" s="629"/>
      <c r="ATH77" s="629"/>
      <c r="ATI77" s="629"/>
      <c r="ATJ77" s="629"/>
      <c r="ATK77" s="629"/>
      <c r="ATL77" s="629"/>
      <c r="ATM77" s="629"/>
      <c r="ATN77" s="629"/>
      <c r="ATO77" s="629"/>
      <c r="ATP77" s="629"/>
      <c r="ATQ77" s="629"/>
      <c r="ATR77" s="629"/>
      <c r="ATS77" s="629"/>
      <c r="ATT77" s="629"/>
      <c r="ATU77" s="629"/>
      <c r="ATV77" s="629"/>
      <c r="ATW77" s="629"/>
      <c r="ATX77" s="629"/>
      <c r="ATY77" s="629"/>
      <c r="ATZ77" s="629"/>
      <c r="AUA77" s="629"/>
      <c r="AUB77" s="629"/>
      <c r="AUC77" s="629"/>
      <c r="AUD77" s="629"/>
      <c r="AUE77" s="629"/>
      <c r="AUF77" s="629"/>
      <c r="AUG77" s="629"/>
      <c r="AUH77" s="629"/>
      <c r="AUI77" s="629"/>
      <c r="AUJ77" s="629"/>
      <c r="AUK77" s="629"/>
      <c r="AUL77" s="629"/>
      <c r="AUM77" s="629"/>
      <c r="AUN77" s="629"/>
      <c r="AUO77" s="629"/>
      <c r="AUP77" s="629"/>
      <c r="AUQ77" s="629"/>
      <c r="AUR77" s="629"/>
      <c r="AUS77" s="629"/>
      <c r="AUT77" s="629"/>
      <c r="AUU77" s="629"/>
      <c r="AUV77" s="629"/>
      <c r="AUW77" s="629"/>
      <c r="AUX77" s="629"/>
      <c r="AUY77" s="629"/>
      <c r="AUZ77" s="629"/>
      <c r="AVA77" s="629"/>
      <c r="AVB77" s="629"/>
      <c r="AVC77" s="629"/>
      <c r="AVD77" s="629"/>
      <c r="AVE77" s="629"/>
      <c r="AVF77" s="629"/>
      <c r="AVG77" s="629"/>
      <c r="AVH77" s="629"/>
      <c r="AVI77" s="629"/>
      <c r="AVJ77" s="629"/>
      <c r="AVK77" s="629"/>
      <c r="AVL77" s="629"/>
      <c r="AVM77" s="629"/>
      <c r="AVN77" s="629"/>
      <c r="AVO77" s="629"/>
      <c r="AVP77" s="629"/>
      <c r="AVQ77" s="629"/>
      <c r="AVR77" s="629"/>
      <c r="AVS77" s="629"/>
      <c r="AVT77" s="629"/>
      <c r="AVU77" s="629"/>
      <c r="AVV77" s="629"/>
      <c r="AVW77" s="629"/>
      <c r="AVX77" s="629"/>
      <c r="AVY77" s="629"/>
      <c r="AVZ77" s="629"/>
      <c r="AWA77" s="629"/>
      <c r="AWB77" s="629"/>
      <c r="AWC77" s="629"/>
      <c r="AWD77" s="629"/>
      <c r="AWE77" s="629"/>
      <c r="AWF77" s="629"/>
      <c r="AWG77" s="629"/>
      <c r="AWH77" s="629"/>
      <c r="AWI77" s="629"/>
      <c r="AWJ77" s="629"/>
      <c r="AWK77" s="629"/>
      <c r="AWL77" s="629"/>
      <c r="AWM77" s="629"/>
      <c r="AWN77" s="629"/>
      <c r="AWO77" s="629"/>
      <c r="AWP77" s="629"/>
      <c r="AWQ77" s="629"/>
      <c r="AWR77" s="629"/>
      <c r="AWS77" s="629"/>
      <c r="AWT77" s="629"/>
      <c r="AWU77" s="629"/>
      <c r="AWV77" s="629"/>
      <c r="AWW77" s="629"/>
      <c r="AWX77" s="629"/>
      <c r="AWY77" s="629"/>
      <c r="AWZ77" s="629"/>
      <c r="AXA77" s="629"/>
      <c r="AXB77" s="629"/>
      <c r="AXC77" s="629"/>
      <c r="AXD77" s="629"/>
      <c r="AXE77" s="629"/>
      <c r="AXF77" s="629"/>
      <c r="AXG77" s="629"/>
      <c r="AXH77" s="629"/>
      <c r="AXI77" s="629"/>
      <c r="AXJ77" s="629"/>
      <c r="AXK77" s="629"/>
      <c r="AXL77" s="629"/>
      <c r="AXM77" s="629"/>
      <c r="AXN77" s="629"/>
      <c r="AXO77" s="629"/>
      <c r="AXP77" s="629"/>
      <c r="AXQ77" s="629"/>
      <c r="AXR77" s="629"/>
      <c r="AXS77" s="629"/>
      <c r="AXT77" s="629"/>
      <c r="AXU77" s="629"/>
      <c r="AXV77" s="629"/>
      <c r="AXW77" s="629"/>
      <c r="AXX77" s="629"/>
      <c r="AXY77" s="629"/>
      <c r="AXZ77" s="629"/>
      <c r="AYA77" s="629"/>
      <c r="AYB77" s="629"/>
      <c r="AYC77" s="629"/>
      <c r="AYD77" s="629"/>
      <c r="AYE77" s="629"/>
      <c r="AYF77" s="629"/>
      <c r="AYG77" s="629"/>
      <c r="AYH77" s="629"/>
      <c r="AYI77" s="629"/>
      <c r="AYJ77" s="629"/>
      <c r="AYK77" s="629"/>
      <c r="AYL77" s="629"/>
      <c r="AYM77" s="629"/>
      <c r="AYN77" s="629"/>
      <c r="AYO77" s="629"/>
      <c r="AYP77" s="629"/>
      <c r="AYQ77" s="629"/>
      <c r="AYR77" s="629"/>
      <c r="AYS77" s="629"/>
      <c r="AYT77" s="629"/>
      <c r="AYU77" s="629"/>
      <c r="AYV77" s="629"/>
      <c r="AYW77" s="629"/>
      <c r="AYX77" s="629"/>
      <c r="AYY77" s="629"/>
      <c r="AYZ77" s="629"/>
      <c r="AZA77" s="629"/>
      <c r="AZB77" s="629"/>
      <c r="AZC77" s="629"/>
      <c r="AZD77" s="629"/>
      <c r="AZE77" s="629"/>
      <c r="AZF77" s="629"/>
      <c r="AZG77" s="629"/>
      <c r="AZH77" s="629"/>
      <c r="AZI77" s="629"/>
      <c r="AZJ77" s="629"/>
      <c r="AZK77" s="629"/>
      <c r="AZL77" s="629"/>
      <c r="AZM77" s="629"/>
      <c r="AZN77" s="629"/>
      <c r="AZO77" s="629"/>
      <c r="AZP77" s="629"/>
      <c r="AZQ77" s="629"/>
      <c r="AZR77" s="629"/>
      <c r="AZS77" s="629"/>
      <c r="AZT77" s="629"/>
      <c r="AZU77" s="629"/>
      <c r="AZV77" s="629"/>
      <c r="AZW77" s="629"/>
      <c r="AZX77" s="629"/>
      <c r="AZY77" s="629"/>
      <c r="AZZ77" s="629"/>
      <c r="BAA77" s="629"/>
      <c r="BAB77" s="629"/>
      <c r="BAC77" s="629"/>
      <c r="BAD77" s="629"/>
      <c r="BAE77" s="629"/>
      <c r="BAF77" s="629"/>
      <c r="BAG77" s="629"/>
      <c r="BAH77" s="629"/>
      <c r="BAI77" s="629"/>
      <c r="BAJ77" s="629"/>
      <c r="BAK77" s="629"/>
      <c r="BAL77" s="629"/>
      <c r="BAM77" s="629"/>
      <c r="BAN77" s="629"/>
      <c r="BAO77" s="629"/>
      <c r="BAP77" s="629"/>
      <c r="BAQ77" s="629"/>
      <c r="BAR77" s="629"/>
      <c r="BAS77" s="629"/>
      <c r="BAT77" s="629"/>
      <c r="BAU77" s="629"/>
      <c r="BAV77" s="629"/>
      <c r="BAW77" s="629"/>
      <c r="BAX77" s="629"/>
      <c r="BAY77" s="629"/>
      <c r="BAZ77" s="629"/>
      <c r="BBA77" s="629"/>
      <c r="BBB77" s="629"/>
      <c r="BBC77" s="629"/>
      <c r="BBD77" s="629"/>
      <c r="BBE77" s="629"/>
      <c r="BBF77" s="629"/>
      <c r="BBG77" s="629"/>
      <c r="BBH77" s="629"/>
      <c r="BBI77" s="629"/>
      <c r="BBJ77" s="629"/>
      <c r="BBK77" s="629"/>
      <c r="BBL77" s="629"/>
      <c r="BBM77" s="629"/>
      <c r="BBN77" s="629"/>
      <c r="BBO77" s="629"/>
      <c r="BBP77" s="629"/>
      <c r="BBQ77" s="629"/>
      <c r="BBR77" s="629"/>
      <c r="BBS77" s="629"/>
      <c r="BBT77" s="629"/>
      <c r="BBU77" s="629"/>
      <c r="BBV77" s="629"/>
      <c r="BBW77" s="629"/>
      <c r="BBX77" s="629"/>
      <c r="BBY77" s="629"/>
      <c r="BBZ77" s="629"/>
      <c r="BCA77" s="629"/>
      <c r="BCB77" s="629"/>
      <c r="BCC77" s="629"/>
      <c r="BCD77" s="629"/>
      <c r="BCE77" s="629"/>
      <c r="BCF77" s="629"/>
      <c r="BCG77" s="629"/>
      <c r="BCH77" s="629"/>
      <c r="BCI77" s="629"/>
      <c r="BCJ77" s="629"/>
      <c r="BCK77" s="629"/>
      <c r="BCL77" s="629"/>
      <c r="BCM77" s="629"/>
      <c r="BCN77" s="629"/>
      <c r="BCO77" s="629"/>
      <c r="BCP77" s="629"/>
      <c r="BCQ77" s="629"/>
      <c r="BCR77" s="629"/>
      <c r="BCS77" s="629"/>
      <c r="BCT77" s="629"/>
      <c r="BCU77" s="629"/>
      <c r="BCV77" s="629"/>
      <c r="BCW77" s="629"/>
      <c r="BCX77" s="629"/>
      <c r="BCY77" s="629"/>
      <c r="BCZ77" s="629"/>
      <c r="BDA77" s="629"/>
      <c r="BDB77" s="629"/>
      <c r="BDC77" s="629"/>
      <c r="BDD77" s="629"/>
      <c r="BDE77" s="629"/>
      <c r="BDF77" s="629"/>
      <c r="BDG77" s="629"/>
      <c r="BDH77" s="629"/>
      <c r="BDI77" s="629"/>
      <c r="BDJ77" s="629"/>
      <c r="BDK77" s="629"/>
      <c r="BDL77" s="629"/>
      <c r="BDM77" s="629"/>
      <c r="BDN77" s="629"/>
      <c r="BDO77" s="629"/>
      <c r="BDP77" s="629"/>
      <c r="BDQ77" s="629"/>
      <c r="BDR77" s="629"/>
      <c r="BDS77" s="629"/>
      <c r="BDT77" s="629"/>
      <c r="BDU77" s="629"/>
      <c r="BDV77" s="629"/>
      <c r="BDW77" s="629"/>
      <c r="BDX77" s="629"/>
      <c r="BDY77" s="629"/>
      <c r="BDZ77" s="629"/>
      <c r="BEA77" s="629"/>
      <c r="BEB77" s="629"/>
      <c r="BEC77" s="629"/>
      <c r="BED77" s="629"/>
      <c r="BEE77" s="629"/>
      <c r="BEF77" s="629"/>
      <c r="BEG77" s="629"/>
      <c r="BEH77" s="629"/>
      <c r="BEI77" s="629"/>
      <c r="BEJ77" s="629"/>
      <c r="BEK77" s="629"/>
      <c r="BEL77" s="629"/>
      <c r="BEM77" s="629"/>
      <c r="BEN77" s="629"/>
      <c r="BEO77" s="629"/>
      <c r="BEP77" s="629"/>
      <c r="BEQ77" s="629"/>
      <c r="BER77" s="629"/>
      <c r="BES77" s="629"/>
      <c r="BET77" s="629"/>
      <c r="BEU77" s="629"/>
      <c r="BEV77" s="629"/>
      <c r="BEW77" s="629"/>
      <c r="BEX77" s="629"/>
      <c r="BEY77" s="629"/>
      <c r="BEZ77" s="629"/>
      <c r="BFA77" s="629"/>
      <c r="BFB77" s="629"/>
      <c r="BFC77" s="629"/>
      <c r="BFD77" s="629"/>
      <c r="BFE77" s="629"/>
      <c r="BFF77" s="629"/>
      <c r="BFG77" s="629"/>
      <c r="BFH77" s="629"/>
      <c r="BFI77" s="629"/>
      <c r="BFJ77" s="629"/>
      <c r="BFK77" s="629"/>
      <c r="BFL77" s="629"/>
      <c r="BFM77" s="629"/>
      <c r="BFN77" s="629"/>
      <c r="BFO77" s="629"/>
      <c r="BFP77" s="629"/>
      <c r="BFQ77" s="629"/>
      <c r="BFR77" s="629"/>
      <c r="BFS77" s="629"/>
      <c r="BFT77" s="629"/>
      <c r="BFU77" s="629"/>
      <c r="BFV77" s="629"/>
      <c r="BFW77" s="629"/>
      <c r="BFX77" s="629"/>
      <c r="BFY77" s="629"/>
      <c r="BFZ77" s="629"/>
      <c r="BGA77" s="629"/>
      <c r="BGB77" s="629"/>
      <c r="BGC77" s="629"/>
      <c r="BGD77" s="629"/>
      <c r="BGE77" s="629"/>
      <c r="BGF77" s="629"/>
      <c r="BGG77" s="629"/>
      <c r="BGH77" s="629"/>
      <c r="BGI77" s="629"/>
      <c r="BGJ77" s="629"/>
      <c r="BGK77" s="629"/>
      <c r="BGL77" s="629"/>
      <c r="BGM77" s="629"/>
      <c r="BGN77" s="629"/>
      <c r="BGO77" s="629"/>
      <c r="BGP77" s="629"/>
      <c r="BGQ77" s="629"/>
      <c r="BGR77" s="629"/>
      <c r="BGS77" s="629"/>
      <c r="BGT77" s="629"/>
      <c r="BGU77" s="629"/>
      <c r="BGV77" s="629"/>
      <c r="BGW77" s="629"/>
      <c r="BGX77" s="629"/>
      <c r="BGY77" s="629"/>
      <c r="BGZ77" s="629"/>
      <c r="BHA77" s="629"/>
      <c r="BHB77" s="629"/>
      <c r="BHC77" s="629"/>
      <c r="BHD77" s="629"/>
      <c r="BHE77" s="629"/>
      <c r="BHF77" s="629"/>
      <c r="BHG77" s="629"/>
      <c r="BHH77" s="629"/>
      <c r="BHI77" s="629"/>
      <c r="BHJ77" s="629"/>
      <c r="BHK77" s="629"/>
      <c r="BHL77" s="629"/>
      <c r="BHM77" s="629"/>
      <c r="BHN77" s="629"/>
      <c r="BHO77" s="629"/>
      <c r="BHP77" s="629"/>
      <c r="BHQ77" s="629"/>
      <c r="BHR77" s="629"/>
      <c r="BHS77" s="629"/>
      <c r="BHT77" s="629"/>
      <c r="BHU77" s="629"/>
      <c r="BHV77" s="629"/>
      <c r="BHW77" s="629"/>
      <c r="BHX77" s="629"/>
      <c r="BHY77" s="629"/>
      <c r="BHZ77" s="629"/>
      <c r="BIA77" s="629"/>
      <c r="BIB77" s="629"/>
      <c r="BIC77" s="629"/>
      <c r="BID77" s="629"/>
      <c r="BIE77" s="629"/>
      <c r="BIF77" s="629"/>
      <c r="BIG77" s="629"/>
      <c r="BIH77" s="629"/>
      <c r="BII77" s="629"/>
      <c r="BIJ77" s="629"/>
      <c r="BIK77" s="629"/>
      <c r="BIL77" s="629"/>
      <c r="BIM77" s="629"/>
      <c r="BIN77" s="629"/>
      <c r="BIO77" s="629"/>
      <c r="BIP77" s="629"/>
      <c r="BIQ77" s="629"/>
      <c r="BIR77" s="629"/>
      <c r="BIS77" s="629"/>
      <c r="BIT77" s="629"/>
      <c r="BIU77" s="629"/>
      <c r="BIV77" s="629"/>
      <c r="BIW77" s="629"/>
      <c r="BIX77" s="629"/>
      <c r="BIY77" s="629"/>
      <c r="BIZ77" s="629"/>
      <c r="BJA77" s="629"/>
      <c r="BJB77" s="629"/>
      <c r="BJC77" s="629"/>
      <c r="BJD77" s="629"/>
      <c r="BJE77" s="629"/>
      <c r="BJF77" s="629"/>
      <c r="BJG77" s="629"/>
      <c r="BJH77" s="629"/>
      <c r="BJI77" s="629"/>
      <c r="BJJ77" s="629"/>
      <c r="BJK77" s="629"/>
      <c r="BJL77" s="629"/>
      <c r="BJM77" s="629"/>
      <c r="BJN77" s="629"/>
      <c r="BJO77" s="629"/>
      <c r="BJP77" s="629"/>
      <c r="BJQ77" s="629"/>
      <c r="BJR77" s="629"/>
      <c r="BJS77" s="629"/>
      <c r="BJT77" s="629"/>
      <c r="BJU77" s="629"/>
      <c r="BJV77" s="629"/>
      <c r="BJW77" s="629"/>
      <c r="BJX77" s="629"/>
      <c r="BJY77" s="629"/>
      <c r="BJZ77" s="629"/>
      <c r="BKA77" s="629"/>
      <c r="BKB77" s="629"/>
      <c r="BKC77" s="629"/>
      <c r="BKD77" s="629"/>
      <c r="BKE77" s="629"/>
      <c r="BKF77" s="629"/>
      <c r="BKG77" s="629"/>
      <c r="BKH77" s="629"/>
      <c r="BKI77" s="629"/>
      <c r="BKJ77" s="629"/>
      <c r="BKK77" s="629"/>
      <c r="BKL77" s="629"/>
      <c r="BKM77" s="629"/>
      <c r="BKN77" s="629"/>
      <c r="BKO77" s="629"/>
      <c r="BKP77" s="629"/>
      <c r="BKQ77" s="629"/>
      <c r="BKR77" s="629"/>
      <c r="BKS77" s="629"/>
      <c r="BKT77" s="629"/>
      <c r="BKU77" s="629"/>
      <c r="BKV77" s="629"/>
      <c r="BKW77" s="629"/>
      <c r="BKX77" s="629"/>
      <c r="BKY77" s="629"/>
      <c r="BKZ77" s="629"/>
      <c r="BLA77" s="629"/>
      <c r="BLB77" s="629"/>
      <c r="BLC77" s="629"/>
      <c r="BLD77" s="629"/>
      <c r="BLE77" s="629"/>
      <c r="BLF77" s="629"/>
      <c r="BLG77" s="629"/>
      <c r="BLH77" s="629"/>
      <c r="BLI77" s="629"/>
      <c r="BLJ77" s="629"/>
      <c r="BLK77" s="629"/>
      <c r="BLL77" s="629"/>
      <c r="BLM77" s="629"/>
      <c r="BLN77" s="629"/>
      <c r="BLO77" s="629"/>
      <c r="BLP77" s="629"/>
      <c r="BLQ77" s="629"/>
      <c r="BLR77" s="629"/>
      <c r="BLS77" s="629"/>
      <c r="BLT77" s="629"/>
      <c r="BLU77" s="629"/>
      <c r="BLV77" s="629"/>
      <c r="BLW77" s="629"/>
      <c r="BLX77" s="629"/>
      <c r="BLY77" s="629"/>
      <c r="BLZ77" s="629"/>
      <c r="BMA77" s="629"/>
      <c r="BMB77" s="629"/>
      <c r="BMC77" s="629"/>
      <c r="BMD77" s="629"/>
      <c r="BME77" s="629"/>
      <c r="BMF77" s="629"/>
      <c r="BMG77" s="629"/>
      <c r="BMH77" s="629"/>
      <c r="BMI77" s="629"/>
      <c r="BMJ77" s="629"/>
      <c r="BMK77" s="629"/>
      <c r="BML77" s="629"/>
      <c r="BMM77" s="629"/>
      <c r="BMN77" s="629"/>
      <c r="BMO77" s="629"/>
      <c r="BMP77" s="629"/>
      <c r="BMQ77" s="629"/>
      <c r="BMR77" s="629"/>
      <c r="BMS77" s="629"/>
      <c r="BMT77" s="629"/>
      <c r="BMU77" s="629"/>
      <c r="BMV77" s="629"/>
      <c r="BMW77" s="629"/>
      <c r="BMX77" s="629"/>
      <c r="BMY77" s="629"/>
      <c r="BMZ77" s="629"/>
      <c r="BNA77" s="629"/>
      <c r="BNB77" s="629"/>
      <c r="BNC77" s="629"/>
      <c r="BND77" s="629"/>
      <c r="BNE77" s="629"/>
      <c r="BNF77" s="629"/>
      <c r="BNG77" s="629"/>
      <c r="BNH77" s="629"/>
      <c r="BNI77" s="629"/>
      <c r="BNJ77" s="629"/>
      <c r="BNK77" s="629"/>
      <c r="BNL77" s="629"/>
      <c r="BNM77" s="629"/>
      <c r="BNN77" s="629"/>
      <c r="BNO77" s="629"/>
      <c r="BNP77" s="629"/>
      <c r="BNQ77" s="629"/>
      <c r="BNR77" s="629"/>
      <c r="BNS77" s="629"/>
      <c r="BNT77" s="629"/>
      <c r="BNU77" s="629"/>
      <c r="BNV77" s="629"/>
      <c r="BNW77" s="629"/>
      <c r="BNX77" s="629"/>
      <c r="BNY77" s="629"/>
      <c r="BNZ77" s="629"/>
      <c r="BOA77" s="629"/>
      <c r="BOB77" s="629"/>
      <c r="BOC77" s="629"/>
      <c r="BOD77" s="629"/>
      <c r="BOE77" s="629"/>
      <c r="BOF77" s="629"/>
      <c r="BOG77" s="629"/>
      <c r="BOH77" s="629"/>
      <c r="BOI77" s="629"/>
      <c r="BOJ77" s="629"/>
      <c r="BOK77" s="629"/>
      <c r="BOL77" s="629"/>
      <c r="BOM77" s="629"/>
      <c r="BON77" s="629"/>
      <c r="BOO77" s="629"/>
      <c r="BOP77" s="629"/>
      <c r="BOQ77" s="629"/>
      <c r="BOR77" s="629"/>
      <c r="BOS77" s="629"/>
      <c r="BOT77" s="629"/>
      <c r="BOU77" s="629"/>
      <c r="BOV77" s="629"/>
      <c r="BOW77" s="629"/>
      <c r="BOX77" s="629"/>
      <c r="BOY77" s="629"/>
      <c r="BOZ77" s="629"/>
      <c r="BPA77" s="629"/>
      <c r="BPB77" s="629"/>
      <c r="BPC77" s="629"/>
      <c r="BPD77" s="629"/>
      <c r="BPE77" s="629"/>
      <c r="BPF77" s="629"/>
      <c r="BPG77" s="629"/>
      <c r="BPH77" s="629"/>
      <c r="BPI77" s="629"/>
      <c r="BPJ77" s="629"/>
      <c r="BPK77" s="629"/>
      <c r="BPL77" s="629"/>
      <c r="BPM77" s="629"/>
      <c r="BPN77" s="629"/>
      <c r="BPO77" s="629"/>
      <c r="BPP77" s="629"/>
      <c r="BPQ77" s="629"/>
      <c r="BPR77" s="629"/>
      <c r="BPS77" s="629"/>
      <c r="BPT77" s="629"/>
      <c r="BPU77" s="629"/>
      <c r="BPV77" s="629"/>
      <c r="BPW77" s="629"/>
      <c r="BPX77" s="629"/>
      <c r="BPY77" s="629"/>
      <c r="BPZ77" s="629"/>
      <c r="BQA77" s="629"/>
      <c r="BQB77" s="629"/>
      <c r="BQC77" s="629"/>
      <c r="BQD77" s="629"/>
      <c r="BQE77" s="629"/>
      <c r="BQF77" s="629"/>
      <c r="BQG77" s="629"/>
      <c r="BQH77" s="629"/>
      <c r="BQI77" s="629"/>
      <c r="BQJ77" s="629"/>
      <c r="BQK77" s="629"/>
      <c r="BQL77" s="629"/>
      <c r="BQM77" s="629"/>
      <c r="BQN77" s="629"/>
      <c r="BQO77" s="629"/>
      <c r="BQP77" s="629"/>
      <c r="BQQ77" s="629"/>
      <c r="BQR77" s="629"/>
      <c r="BQS77" s="629"/>
      <c r="BQT77" s="629"/>
      <c r="BQU77" s="629"/>
      <c r="BQV77" s="629"/>
      <c r="BQW77" s="629"/>
      <c r="BQX77" s="629"/>
      <c r="BQY77" s="629"/>
      <c r="BQZ77" s="629"/>
      <c r="BRA77" s="629"/>
      <c r="BRB77" s="629"/>
      <c r="BRC77" s="629"/>
      <c r="BRD77" s="629"/>
      <c r="BRE77" s="629"/>
      <c r="BRF77" s="629"/>
      <c r="BRG77" s="629"/>
      <c r="BRH77" s="629"/>
      <c r="BRI77" s="629"/>
      <c r="BRJ77" s="629"/>
      <c r="BRK77" s="629"/>
      <c r="BRL77" s="629"/>
      <c r="BRM77" s="629"/>
      <c r="BRN77" s="629"/>
      <c r="BRO77" s="629"/>
      <c r="BRP77" s="629"/>
      <c r="BRQ77" s="629"/>
      <c r="BRR77" s="629"/>
      <c r="BRS77" s="629"/>
      <c r="BRT77" s="629"/>
      <c r="BRU77" s="629"/>
      <c r="BRV77" s="629"/>
      <c r="BRW77" s="629"/>
      <c r="BRX77" s="629"/>
      <c r="BRY77" s="629"/>
      <c r="BRZ77" s="629"/>
      <c r="BSA77" s="629"/>
      <c r="BSB77" s="629"/>
      <c r="BSC77" s="629"/>
      <c r="BSD77" s="629"/>
      <c r="BSE77" s="629"/>
      <c r="BSF77" s="629"/>
      <c r="BSG77" s="629"/>
      <c r="BSH77" s="629"/>
      <c r="BSI77" s="629"/>
      <c r="BSJ77" s="629"/>
      <c r="BSK77" s="629"/>
      <c r="BSL77" s="629"/>
      <c r="BSM77" s="629"/>
      <c r="BSN77" s="629"/>
      <c r="BSO77" s="629"/>
      <c r="BSP77" s="629"/>
      <c r="BSQ77" s="629"/>
      <c r="BSR77" s="629"/>
      <c r="BSS77" s="629"/>
      <c r="BST77" s="629"/>
      <c r="BSU77" s="629"/>
      <c r="BSV77" s="629"/>
      <c r="BSW77" s="629"/>
      <c r="BSX77" s="629"/>
      <c r="BSY77" s="629"/>
      <c r="BSZ77" s="629"/>
      <c r="BTA77" s="629"/>
      <c r="BTB77" s="629"/>
      <c r="BTC77" s="629"/>
      <c r="BTD77" s="629"/>
      <c r="BTE77" s="629"/>
      <c r="BTF77" s="629"/>
      <c r="BTG77" s="629"/>
      <c r="BTH77" s="629"/>
      <c r="BTI77" s="629"/>
      <c r="BTJ77" s="629"/>
      <c r="BTK77" s="629"/>
      <c r="BTL77" s="629"/>
      <c r="BTM77" s="629"/>
      <c r="BTN77" s="629"/>
      <c r="BTO77" s="629"/>
      <c r="BTP77" s="629"/>
      <c r="BTQ77" s="629"/>
      <c r="BTR77" s="629"/>
      <c r="BTS77" s="629"/>
      <c r="BTT77" s="629"/>
      <c r="BTU77" s="629"/>
      <c r="BTV77" s="629"/>
      <c r="BTW77" s="629"/>
      <c r="BTX77" s="629"/>
      <c r="BTY77" s="629"/>
      <c r="BTZ77" s="629"/>
      <c r="BUA77" s="629"/>
      <c r="BUB77" s="629"/>
      <c r="BUC77" s="629"/>
      <c r="BUD77" s="629"/>
      <c r="BUE77" s="629"/>
      <c r="BUF77" s="629"/>
      <c r="BUG77" s="629"/>
      <c r="BUH77" s="629"/>
      <c r="BUI77" s="629"/>
      <c r="BUJ77" s="629"/>
      <c r="BUK77" s="629"/>
      <c r="BUL77" s="629"/>
      <c r="BUM77" s="629"/>
      <c r="BUN77" s="629"/>
      <c r="BUO77" s="629"/>
      <c r="BUP77" s="629"/>
      <c r="BUQ77" s="629"/>
      <c r="BUR77" s="629"/>
      <c r="BUS77" s="629"/>
      <c r="BUT77" s="629"/>
      <c r="BUU77" s="629"/>
      <c r="BUV77" s="629"/>
      <c r="BUW77" s="629"/>
      <c r="BUX77" s="629"/>
      <c r="BUY77" s="629"/>
      <c r="BUZ77" s="629"/>
      <c r="BVA77" s="629"/>
      <c r="BVB77" s="629"/>
      <c r="BVC77" s="629"/>
      <c r="BVD77" s="629"/>
      <c r="BVE77" s="629"/>
      <c r="BVF77" s="629"/>
      <c r="BVG77" s="629"/>
      <c r="BVH77" s="629"/>
      <c r="BVI77" s="629"/>
      <c r="BVJ77" s="629"/>
      <c r="BVK77" s="629"/>
      <c r="BVL77" s="629"/>
      <c r="BVM77" s="629"/>
      <c r="BVN77" s="629"/>
      <c r="BVO77" s="629"/>
      <c r="BVP77" s="629"/>
      <c r="BVQ77" s="629"/>
      <c r="BVR77" s="629"/>
      <c r="BVS77" s="629"/>
      <c r="BVT77" s="629"/>
      <c r="BVU77" s="629"/>
      <c r="BVV77" s="629"/>
      <c r="BVW77" s="629"/>
      <c r="BVX77" s="629"/>
      <c r="BVY77" s="629"/>
      <c r="BVZ77" s="629"/>
      <c r="BWA77" s="629"/>
      <c r="BWB77" s="629"/>
      <c r="BWC77" s="629"/>
      <c r="BWD77" s="629"/>
      <c r="BWE77" s="629"/>
      <c r="BWF77" s="629"/>
      <c r="BWG77" s="629"/>
      <c r="BWH77" s="629"/>
      <c r="BWI77" s="629"/>
      <c r="BWJ77" s="629"/>
      <c r="BWK77" s="629"/>
      <c r="BWL77" s="629"/>
      <c r="BWM77" s="629"/>
      <c r="BWN77" s="629"/>
      <c r="BWO77" s="629"/>
      <c r="BWP77" s="629"/>
      <c r="BWQ77" s="629"/>
      <c r="BWR77" s="629"/>
      <c r="BWS77" s="629"/>
      <c r="BWT77" s="629"/>
      <c r="BWU77" s="629"/>
      <c r="BWV77" s="629"/>
      <c r="BWW77" s="629"/>
      <c r="BWX77" s="629"/>
      <c r="BWY77" s="629"/>
      <c r="BWZ77" s="629"/>
      <c r="BXA77" s="629"/>
      <c r="BXB77" s="629"/>
      <c r="BXC77" s="629"/>
      <c r="BXD77" s="629"/>
      <c r="BXE77" s="629"/>
      <c r="BXF77" s="629"/>
      <c r="BXG77" s="629"/>
      <c r="BXH77" s="629"/>
      <c r="BXI77" s="629"/>
      <c r="BXJ77" s="629"/>
      <c r="BXK77" s="629"/>
      <c r="BXL77" s="629"/>
      <c r="BXM77" s="629"/>
      <c r="BXN77" s="629"/>
      <c r="BXO77" s="629"/>
      <c r="BXP77" s="629"/>
      <c r="BXQ77" s="629"/>
      <c r="BXR77" s="629"/>
      <c r="BXS77" s="629"/>
      <c r="BXT77" s="629"/>
      <c r="BXU77" s="629"/>
      <c r="BXV77" s="629"/>
      <c r="BXW77" s="629"/>
      <c r="BXX77" s="629"/>
      <c r="BXY77" s="629"/>
      <c r="BXZ77" s="629"/>
      <c r="BYA77" s="629"/>
      <c r="BYB77" s="629"/>
      <c r="BYC77" s="629"/>
      <c r="BYD77" s="629"/>
      <c r="BYE77" s="629"/>
      <c r="BYF77" s="629"/>
      <c r="BYG77" s="629"/>
      <c r="BYH77" s="629"/>
      <c r="BYI77" s="629"/>
      <c r="BYJ77" s="629"/>
      <c r="BYK77" s="629"/>
      <c r="BYL77" s="629"/>
      <c r="BYM77" s="629"/>
      <c r="BYN77" s="629"/>
      <c r="BYO77" s="629"/>
      <c r="BYP77" s="629"/>
      <c r="BYQ77" s="629"/>
      <c r="BYR77" s="629"/>
      <c r="BYS77" s="629"/>
      <c r="BYT77" s="629"/>
      <c r="BYU77" s="629"/>
      <c r="BYV77" s="629"/>
      <c r="BYW77" s="629"/>
      <c r="BYX77" s="629"/>
      <c r="BYY77" s="629"/>
      <c r="BYZ77" s="629"/>
      <c r="BZA77" s="629"/>
      <c r="BZB77" s="629"/>
      <c r="BZC77" s="629"/>
      <c r="BZD77" s="629"/>
      <c r="BZE77" s="629"/>
      <c r="BZF77" s="629"/>
      <c r="BZG77" s="629"/>
      <c r="BZH77" s="629"/>
      <c r="BZI77" s="629"/>
      <c r="BZJ77" s="629"/>
      <c r="BZK77" s="629"/>
      <c r="BZL77" s="629"/>
      <c r="BZM77" s="629"/>
      <c r="BZN77" s="629"/>
      <c r="BZO77" s="629"/>
      <c r="BZP77" s="629"/>
      <c r="BZQ77" s="629"/>
      <c r="BZR77" s="629"/>
      <c r="BZS77" s="629"/>
      <c r="BZT77" s="629"/>
      <c r="BZU77" s="629"/>
      <c r="BZV77" s="629"/>
      <c r="BZW77" s="629"/>
      <c r="BZX77" s="629"/>
      <c r="BZY77" s="629"/>
      <c r="BZZ77" s="629"/>
      <c r="CAA77" s="629"/>
      <c r="CAB77" s="629"/>
      <c r="CAC77" s="629"/>
      <c r="CAD77" s="629"/>
      <c r="CAE77" s="629"/>
      <c r="CAF77" s="629"/>
      <c r="CAG77" s="629"/>
      <c r="CAH77" s="629"/>
      <c r="CAI77" s="629"/>
      <c r="CAJ77" s="629"/>
      <c r="CAK77" s="629"/>
      <c r="CAL77" s="629"/>
      <c r="CAM77" s="629"/>
      <c r="CAN77" s="629"/>
      <c r="CAO77" s="629"/>
      <c r="CAP77" s="629"/>
      <c r="CAQ77" s="629"/>
      <c r="CAR77" s="629"/>
      <c r="CAS77" s="629"/>
      <c r="CAT77" s="629"/>
      <c r="CAU77" s="629"/>
      <c r="CAV77" s="629"/>
      <c r="CAW77" s="629"/>
      <c r="CAX77" s="629"/>
      <c r="CAY77" s="629"/>
      <c r="CAZ77" s="629"/>
      <c r="CBA77" s="629"/>
      <c r="CBB77" s="629"/>
      <c r="CBC77" s="629"/>
      <c r="CBD77" s="629"/>
      <c r="CBE77" s="629"/>
      <c r="CBF77" s="629"/>
      <c r="CBG77" s="629"/>
      <c r="CBH77" s="629"/>
      <c r="CBI77" s="629"/>
      <c r="CBJ77" s="629"/>
      <c r="CBK77" s="629"/>
      <c r="CBL77" s="629"/>
      <c r="CBM77" s="629"/>
      <c r="CBN77" s="629"/>
      <c r="CBO77" s="629"/>
      <c r="CBP77" s="629"/>
      <c r="CBQ77" s="629"/>
      <c r="CBR77" s="629"/>
      <c r="CBS77" s="629"/>
      <c r="CBT77" s="629"/>
      <c r="CBU77" s="629"/>
      <c r="CBV77" s="629"/>
      <c r="CBW77" s="629"/>
      <c r="CBX77" s="629"/>
      <c r="CBY77" s="629"/>
      <c r="CBZ77" s="629"/>
      <c r="CCA77" s="629"/>
      <c r="CCB77" s="629"/>
      <c r="CCC77" s="629"/>
      <c r="CCD77" s="629"/>
      <c r="CCE77" s="629"/>
      <c r="CCF77" s="629"/>
      <c r="CCG77" s="629"/>
      <c r="CCH77" s="629"/>
      <c r="CCI77" s="629"/>
      <c r="CCJ77" s="629"/>
      <c r="CCK77" s="629"/>
      <c r="CCL77" s="629"/>
      <c r="CCM77" s="629"/>
      <c r="CCN77" s="629"/>
      <c r="CCO77" s="629"/>
      <c r="CCP77" s="629"/>
      <c r="CCQ77" s="629"/>
      <c r="CCR77" s="629"/>
      <c r="CCS77" s="629"/>
      <c r="CCT77" s="629"/>
      <c r="CCU77" s="629"/>
      <c r="CCV77" s="629"/>
      <c r="CCW77" s="629"/>
      <c r="CCX77" s="629"/>
      <c r="CCY77" s="629"/>
      <c r="CCZ77" s="629"/>
      <c r="CDA77" s="629"/>
      <c r="CDB77" s="629"/>
      <c r="CDC77" s="629"/>
      <c r="CDD77" s="629"/>
      <c r="CDE77" s="629"/>
      <c r="CDF77" s="629"/>
      <c r="CDG77" s="629"/>
      <c r="CDH77" s="629"/>
      <c r="CDI77" s="629"/>
      <c r="CDJ77" s="629"/>
      <c r="CDK77" s="629"/>
      <c r="CDL77" s="629"/>
      <c r="CDM77" s="629"/>
      <c r="CDN77" s="629"/>
      <c r="CDO77" s="629"/>
      <c r="CDP77" s="629"/>
      <c r="CDQ77" s="629"/>
      <c r="CDR77" s="629"/>
      <c r="CDS77" s="629"/>
      <c r="CDT77" s="629"/>
      <c r="CDU77" s="629"/>
      <c r="CDV77" s="629"/>
      <c r="CDW77" s="629"/>
      <c r="CDX77" s="629"/>
      <c r="CDY77" s="629"/>
      <c r="CDZ77" s="629"/>
      <c r="CEA77" s="629"/>
      <c r="CEB77" s="629"/>
      <c r="CEC77" s="629"/>
      <c r="CED77" s="629"/>
      <c r="CEE77" s="629"/>
      <c r="CEF77" s="629"/>
      <c r="CEG77" s="629"/>
      <c r="CEH77" s="629"/>
      <c r="CEI77" s="629"/>
      <c r="CEJ77" s="629"/>
      <c r="CEK77" s="629"/>
      <c r="CEL77" s="629"/>
      <c r="CEM77" s="629"/>
      <c r="CEN77" s="629"/>
      <c r="CEO77" s="629"/>
      <c r="CEP77" s="629"/>
      <c r="CEQ77" s="629"/>
      <c r="CER77" s="629"/>
      <c r="CES77" s="629"/>
      <c r="CET77" s="629"/>
      <c r="CEU77" s="629"/>
      <c r="CEV77" s="629"/>
      <c r="CEW77" s="629"/>
      <c r="CEX77" s="629"/>
      <c r="CEY77" s="629"/>
      <c r="CEZ77" s="629"/>
      <c r="CFA77" s="629"/>
      <c r="CFB77" s="629"/>
      <c r="CFC77" s="629"/>
      <c r="CFD77" s="629"/>
      <c r="CFE77" s="629"/>
      <c r="CFF77" s="629"/>
      <c r="CFG77" s="629"/>
      <c r="CFH77" s="629"/>
      <c r="CFI77" s="629"/>
      <c r="CFJ77" s="629"/>
      <c r="CFK77" s="629"/>
      <c r="CFL77" s="629"/>
      <c r="CFM77" s="629"/>
      <c r="CFN77" s="629"/>
      <c r="CFO77" s="629"/>
      <c r="CFP77" s="629"/>
      <c r="CFQ77" s="629"/>
      <c r="CFR77" s="629"/>
      <c r="CFS77" s="629"/>
      <c r="CFT77" s="629"/>
      <c r="CFU77" s="629"/>
      <c r="CFV77" s="629"/>
      <c r="CFW77" s="629"/>
      <c r="CFX77" s="629"/>
      <c r="CFY77" s="629"/>
      <c r="CFZ77" s="629"/>
      <c r="CGA77" s="629"/>
      <c r="CGB77" s="629"/>
      <c r="CGC77" s="629"/>
      <c r="CGD77" s="629"/>
      <c r="CGE77" s="629"/>
      <c r="CGF77" s="629"/>
      <c r="CGG77" s="629"/>
      <c r="CGH77" s="629"/>
      <c r="CGI77" s="629"/>
      <c r="CGJ77" s="629"/>
      <c r="CGK77" s="629"/>
      <c r="CGL77" s="629"/>
      <c r="CGM77" s="629"/>
      <c r="CGN77" s="629"/>
      <c r="CGO77" s="629"/>
      <c r="CGP77" s="629"/>
      <c r="CGQ77" s="629"/>
      <c r="CGR77" s="629"/>
      <c r="CGS77" s="629"/>
      <c r="CGT77" s="629"/>
      <c r="CGU77" s="629"/>
      <c r="CGV77" s="629"/>
      <c r="CGW77" s="629"/>
      <c r="CGX77" s="629"/>
      <c r="CGY77" s="629"/>
      <c r="CGZ77" s="629"/>
      <c r="CHA77" s="629"/>
      <c r="CHB77" s="629"/>
      <c r="CHC77" s="629"/>
      <c r="CHD77" s="629"/>
      <c r="CHE77" s="629"/>
      <c r="CHF77" s="629"/>
      <c r="CHG77" s="629"/>
      <c r="CHH77" s="629"/>
      <c r="CHI77" s="629"/>
      <c r="CHJ77" s="629"/>
      <c r="CHK77" s="629"/>
      <c r="CHL77" s="629"/>
      <c r="CHM77" s="629"/>
      <c r="CHN77" s="629"/>
      <c r="CHO77" s="629"/>
      <c r="CHP77" s="629"/>
      <c r="CHQ77" s="629"/>
      <c r="CHR77" s="629"/>
      <c r="CHS77" s="629"/>
      <c r="CHT77" s="629"/>
      <c r="CHU77" s="629"/>
      <c r="CHV77" s="629"/>
      <c r="CHW77" s="629"/>
      <c r="CHX77" s="629"/>
      <c r="CHY77" s="629"/>
      <c r="CHZ77" s="629"/>
      <c r="CIA77" s="629"/>
      <c r="CIB77" s="629"/>
      <c r="CIC77" s="629"/>
      <c r="CID77" s="629"/>
      <c r="CIE77" s="629"/>
      <c r="CIF77" s="629"/>
      <c r="CIG77" s="629"/>
      <c r="CIH77" s="629"/>
      <c r="CII77" s="629"/>
      <c r="CIJ77" s="629"/>
      <c r="CIK77" s="629"/>
      <c r="CIL77" s="629"/>
      <c r="CIM77" s="629"/>
      <c r="CIN77" s="629"/>
      <c r="CIO77" s="629"/>
      <c r="CIP77" s="629"/>
      <c r="CIQ77" s="629"/>
      <c r="CIR77" s="629"/>
      <c r="CIS77" s="629"/>
      <c r="CIT77" s="629"/>
      <c r="CIU77" s="629"/>
      <c r="CIV77" s="629"/>
      <c r="CIW77" s="629"/>
      <c r="CIX77" s="629"/>
      <c r="CIY77" s="629"/>
      <c r="CIZ77" s="629"/>
      <c r="CJA77" s="629"/>
      <c r="CJB77" s="629"/>
      <c r="CJC77" s="629"/>
      <c r="CJD77" s="629"/>
      <c r="CJE77" s="629"/>
      <c r="CJF77" s="629"/>
      <c r="CJG77" s="629"/>
      <c r="CJH77" s="629"/>
      <c r="CJI77" s="629"/>
      <c r="CJJ77" s="629"/>
      <c r="CJK77" s="629"/>
      <c r="CJL77" s="629"/>
      <c r="CJM77" s="629"/>
      <c r="CJN77" s="629"/>
      <c r="CJO77" s="629"/>
      <c r="CJP77" s="629"/>
      <c r="CJQ77" s="629"/>
      <c r="CJR77" s="629"/>
      <c r="CJS77" s="629"/>
      <c r="CJT77" s="629"/>
      <c r="CJU77" s="629"/>
      <c r="CJV77" s="629"/>
      <c r="CJW77" s="629"/>
      <c r="CJX77" s="629"/>
      <c r="CJY77" s="629"/>
      <c r="CJZ77" s="629"/>
      <c r="CKA77" s="629"/>
      <c r="CKB77" s="629"/>
      <c r="CKC77" s="629"/>
      <c r="CKD77" s="629"/>
      <c r="CKE77" s="629"/>
      <c r="CKF77" s="629"/>
      <c r="CKG77" s="629"/>
      <c r="CKH77" s="629"/>
      <c r="CKI77" s="629"/>
      <c r="CKJ77" s="629"/>
      <c r="CKK77" s="629"/>
      <c r="CKL77" s="629"/>
      <c r="CKM77" s="629"/>
      <c r="CKN77" s="629"/>
      <c r="CKO77" s="629"/>
      <c r="CKP77" s="629"/>
      <c r="CKQ77" s="629"/>
      <c r="CKR77" s="629"/>
      <c r="CKS77" s="629"/>
      <c r="CKT77" s="629"/>
      <c r="CKU77" s="629"/>
      <c r="CKV77" s="629"/>
      <c r="CKW77" s="629"/>
      <c r="CKX77" s="629"/>
      <c r="CKY77" s="629"/>
      <c r="CKZ77" s="629"/>
      <c r="CLA77" s="629"/>
      <c r="CLB77" s="629"/>
      <c r="CLC77" s="629"/>
      <c r="CLD77" s="629"/>
      <c r="CLE77" s="629"/>
      <c r="CLF77" s="629"/>
      <c r="CLG77" s="629"/>
      <c r="CLH77" s="629"/>
      <c r="CLI77" s="629"/>
      <c r="CLJ77" s="629"/>
      <c r="CLK77" s="629"/>
      <c r="CLL77" s="629"/>
      <c r="CLM77" s="629"/>
      <c r="CLN77" s="629"/>
      <c r="CLO77" s="629"/>
      <c r="CLP77" s="629"/>
      <c r="CLQ77" s="629"/>
      <c r="CLR77" s="629"/>
      <c r="CLS77" s="629"/>
      <c r="CLT77" s="629"/>
      <c r="CLU77" s="629"/>
      <c r="CLV77" s="629"/>
      <c r="CLW77" s="629"/>
      <c r="CLX77" s="629"/>
      <c r="CLY77" s="629"/>
      <c r="CLZ77" s="629"/>
      <c r="CMA77" s="629"/>
      <c r="CMB77" s="629"/>
      <c r="CMC77" s="629"/>
      <c r="CMD77" s="629"/>
      <c r="CME77" s="629"/>
      <c r="CMF77" s="629"/>
      <c r="CMG77" s="629"/>
      <c r="CMH77" s="629"/>
      <c r="CMI77" s="629"/>
      <c r="CMJ77" s="629"/>
      <c r="CMK77" s="629"/>
      <c r="CML77" s="629"/>
      <c r="CMM77" s="629"/>
      <c r="CMN77" s="629"/>
      <c r="CMO77" s="629"/>
      <c r="CMP77" s="629"/>
      <c r="CMQ77" s="629"/>
      <c r="CMR77" s="629"/>
      <c r="CMS77" s="629"/>
      <c r="CMT77" s="629"/>
      <c r="CMU77" s="629"/>
      <c r="CMV77" s="629"/>
      <c r="CMW77" s="629"/>
      <c r="CMX77" s="629"/>
      <c r="CMY77" s="629"/>
      <c r="CMZ77" s="629"/>
      <c r="CNA77" s="629"/>
      <c r="CNB77" s="629"/>
      <c r="CNC77" s="629"/>
      <c r="CND77" s="629"/>
      <c r="CNE77" s="629"/>
      <c r="CNF77" s="629"/>
      <c r="CNG77" s="629"/>
      <c r="CNH77" s="629"/>
      <c r="CNI77" s="629"/>
      <c r="CNJ77" s="629"/>
      <c r="CNK77" s="629"/>
      <c r="CNL77" s="629"/>
      <c r="CNM77" s="629"/>
      <c r="CNN77" s="629"/>
      <c r="CNO77" s="629"/>
      <c r="CNP77" s="629"/>
      <c r="CNQ77" s="629"/>
      <c r="CNR77" s="629"/>
      <c r="CNS77" s="629"/>
      <c r="CNT77" s="629"/>
      <c r="CNU77" s="629"/>
      <c r="CNV77" s="629"/>
      <c r="CNW77" s="629"/>
      <c r="CNX77" s="629"/>
      <c r="CNY77" s="629"/>
      <c r="CNZ77" s="629"/>
      <c r="COA77" s="629"/>
      <c r="COB77" s="629"/>
      <c r="COC77" s="629"/>
      <c r="COD77" s="629"/>
      <c r="COE77" s="629"/>
      <c r="COF77" s="629"/>
      <c r="COG77" s="629"/>
      <c r="COH77" s="629"/>
      <c r="COI77" s="629"/>
      <c r="COJ77" s="629"/>
      <c r="COK77" s="629"/>
      <c r="COL77" s="629"/>
      <c r="COM77" s="629"/>
      <c r="CON77" s="629"/>
      <c r="COO77" s="629"/>
      <c r="COP77" s="629"/>
      <c r="COQ77" s="629"/>
      <c r="COR77" s="629"/>
      <c r="COS77" s="629"/>
      <c r="COT77" s="629"/>
      <c r="COU77" s="629"/>
      <c r="COV77" s="629"/>
      <c r="COW77" s="629"/>
      <c r="COX77" s="629"/>
      <c r="COY77" s="629"/>
      <c r="COZ77" s="629"/>
      <c r="CPA77" s="629"/>
      <c r="CPB77" s="629"/>
      <c r="CPC77" s="629"/>
      <c r="CPD77" s="629"/>
      <c r="CPE77" s="629"/>
      <c r="CPF77" s="629"/>
      <c r="CPG77" s="629"/>
      <c r="CPH77" s="629"/>
      <c r="CPI77" s="629"/>
      <c r="CPJ77" s="629"/>
      <c r="CPK77" s="629"/>
      <c r="CPL77" s="629"/>
      <c r="CPM77" s="629"/>
      <c r="CPN77" s="629"/>
      <c r="CPO77" s="629"/>
      <c r="CPP77" s="629"/>
      <c r="CPQ77" s="629"/>
      <c r="CPR77" s="629"/>
      <c r="CPS77" s="629"/>
      <c r="CPT77" s="629"/>
      <c r="CPU77" s="629"/>
      <c r="CPV77" s="629"/>
      <c r="CPW77" s="629"/>
      <c r="CPX77" s="629"/>
      <c r="CPY77" s="629"/>
      <c r="CPZ77" s="629"/>
      <c r="CQA77" s="629"/>
      <c r="CQB77" s="629"/>
      <c r="CQC77" s="629"/>
      <c r="CQD77" s="629"/>
      <c r="CQE77" s="629"/>
      <c r="CQF77" s="629"/>
      <c r="CQG77" s="629"/>
      <c r="CQH77" s="629"/>
      <c r="CQI77" s="629"/>
      <c r="CQJ77" s="629"/>
      <c r="CQK77" s="629"/>
      <c r="CQL77" s="629"/>
      <c r="CQM77" s="629"/>
      <c r="CQN77" s="629"/>
      <c r="CQO77" s="629"/>
      <c r="CQP77" s="629"/>
      <c r="CQQ77" s="629"/>
      <c r="CQR77" s="629"/>
      <c r="CQS77" s="629"/>
      <c r="CQT77" s="629"/>
      <c r="CQU77" s="629"/>
      <c r="CQV77" s="629"/>
      <c r="CQW77" s="629"/>
      <c r="CQX77" s="629"/>
      <c r="CQY77" s="629"/>
      <c r="CQZ77" s="629"/>
      <c r="CRA77" s="629"/>
      <c r="CRB77" s="629"/>
      <c r="CRC77" s="629"/>
      <c r="CRD77" s="629"/>
      <c r="CRE77" s="629"/>
      <c r="CRF77" s="629"/>
      <c r="CRG77" s="629"/>
      <c r="CRH77" s="629"/>
      <c r="CRI77" s="629"/>
      <c r="CRJ77" s="629"/>
      <c r="CRK77" s="629"/>
      <c r="CRL77" s="629"/>
      <c r="CRM77" s="629"/>
      <c r="CRN77" s="629"/>
      <c r="CRO77" s="629"/>
      <c r="CRP77" s="629"/>
      <c r="CRQ77" s="629"/>
      <c r="CRR77" s="629"/>
      <c r="CRS77" s="629"/>
      <c r="CRT77" s="629"/>
      <c r="CRU77" s="629"/>
      <c r="CRV77" s="629"/>
      <c r="CRW77" s="629"/>
      <c r="CRX77" s="629"/>
      <c r="CRY77" s="629"/>
      <c r="CRZ77" s="629"/>
      <c r="CSA77" s="629"/>
      <c r="CSB77" s="629"/>
      <c r="CSC77" s="629"/>
      <c r="CSD77" s="629"/>
      <c r="CSE77" s="629"/>
      <c r="CSF77" s="629"/>
      <c r="CSG77" s="629"/>
      <c r="CSH77" s="629"/>
      <c r="CSI77" s="629"/>
      <c r="CSJ77" s="629"/>
      <c r="CSK77" s="629"/>
      <c r="CSL77" s="629"/>
      <c r="CSM77" s="629"/>
      <c r="CSN77" s="629"/>
      <c r="CSO77" s="629"/>
      <c r="CSP77" s="629"/>
      <c r="CSQ77" s="629"/>
      <c r="CSR77" s="629"/>
      <c r="CSS77" s="629"/>
      <c r="CST77" s="629"/>
      <c r="CSU77" s="629"/>
      <c r="CSV77" s="629"/>
      <c r="CSW77" s="629"/>
      <c r="CSX77" s="629"/>
      <c r="CSY77" s="629"/>
      <c r="CSZ77" s="629"/>
      <c r="CTA77" s="629"/>
      <c r="CTB77" s="629"/>
      <c r="CTC77" s="629"/>
      <c r="CTD77" s="629"/>
      <c r="CTE77" s="629"/>
      <c r="CTF77" s="629"/>
      <c r="CTG77" s="629"/>
      <c r="CTH77" s="629"/>
      <c r="CTI77" s="629"/>
      <c r="CTJ77" s="629"/>
      <c r="CTK77" s="629"/>
      <c r="CTL77" s="629"/>
      <c r="CTM77" s="629"/>
      <c r="CTN77" s="629"/>
      <c r="CTO77" s="629"/>
      <c r="CTP77" s="629"/>
      <c r="CTQ77" s="629"/>
      <c r="CTR77" s="629"/>
      <c r="CTS77" s="629"/>
      <c r="CTT77" s="629"/>
      <c r="CTU77" s="629"/>
      <c r="CTV77" s="629"/>
      <c r="CTW77" s="629"/>
      <c r="CTX77" s="629"/>
      <c r="CTY77" s="629"/>
      <c r="CTZ77" s="629"/>
      <c r="CUA77" s="629"/>
      <c r="CUB77" s="629"/>
      <c r="CUC77" s="629"/>
      <c r="CUD77" s="629"/>
      <c r="CUE77" s="629"/>
      <c r="CUF77" s="629"/>
      <c r="CUG77" s="629"/>
      <c r="CUH77" s="629"/>
      <c r="CUI77" s="629"/>
      <c r="CUJ77" s="629"/>
      <c r="CUK77" s="629"/>
      <c r="CUL77" s="629"/>
      <c r="CUM77" s="629"/>
      <c r="CUN77" s="629"/>
      <c r="CUO77" s="629"/>
      <c r="CUP77" s="629"/>
      <c r="CUQ77" s="629"/>
      <c r="CUR77" s="629"/>
      <c r="CUS77" s="629"/>
      <c r="CUT77" s="629"/>
      <c r="CUU77" s="629"/>
      <c r="CUV77" s="629"/>
      <c r="CUW77" s="629"/>
      <c r="CUX77" s="629"/>
      <c r="CUY77" s="629"/>
      <c r="CUZ77" s="629"/>
      <c r="CVA77" s="629"/>
      <c r="CVB77" s="629"/>
      <c r="CVC77" s="629"/>
      <c r="CVD77" s="629"/>
      <c r="CVE77" s="629"/>
      <c r="CVF77" s="629"/>
      <c r="CVG77" s="629"/>
      <c r="CVH77" s="629"/>
      <c r="CVI77" s="629"/>
      <c r="CVJ77" s="629"/>
      <c r="CVK77" s="629"/>
      <c r="CVL77" s="629"/>
      <c r="CVM77" s="629"/>
      <c r="CVN77" s="629"/>
      <c r="CVO77" s="629"/>
      <c r="CVP77" s="629"/>
      <c r="CVQ77" s="629"/>
      <c r="CVR77" s="629"/>
      <c r="CVS77" s="629"/>
      <c r="CVT77" s="629"/>
      <c r="CVU77" s="629"/>
      <c r="CVV77" s="629"/>
      <c r="CVW77" s="629"/>
      <c r="CVX77" s="629"/>
      <c r="CVY77" s="629"/>
      <c r="CVZ77" s="629"/>
      <c r="CWA77" s="629"/>
      <c r="CWB77" s="629"/>
      <c r="CWC77" s="629"/>
      <c r="CWD77" s="629"/>
      <c r="CWE77" s="629"/>
      <c r="CWF77" s="629"/>
      <c r="CWG77" s="629"/>
      <c r="CWH77" s="629"/>
      <c r="CWI77" s="629"/>
      <c r="CWJ77" s="629"/>
      <c r="CWK77" s="629"/>
      <c r="CWL77" s="629"/>
      <c r="CWM77" s="629"/>
      <c r="CWN77" s="629"/>
      <c r="CWO77" s="629"/>
      <c r="CWP77" s="629"/>
      <c r="CWQ77" s="629"/>
      <c r="CWR77" s="629"/>
      <c r="CWS77" s="629"/>
      <c r="CWT77" s="629"/>
      <c r="CWU77" s="629"/>
      <c r="CWV77" s="629"/>
      <c r="CWW77" s="629"/>
      <c r="CWX77" s="629"/>
      <c r="CWY77" s="629"/>
      <c r="CWZ77" s="629"/>
      <c r="CXA77" s="629"/>
      <c r="CXB77" s="629"/>
      <c r="CXC77" s="629"/>
      <c r="CXD77" s="629"/>
      <c r="CXE77" s="629"/>
      <c r="CXF77" s="629"/>
      <c r="CXG77" s="629"/>
      <c r="CXH77" s="629"/>
      <c r="CXI77" s="629"/>
      <c r="CXJ77" s="629"/>
      <c r="CXK77" s="629"/>
      <c r="CXL77" s="629"/>
      <c r="CXM77" s="629"/>
      <c r="CXN77" s="629"/>
      <c r="CXO77" s="629"/>
      <c r="CXP77" s="629"/>
      <c r="CXQ77" s="629"/>
      <c r="CXR77" s="629"/>
      <c r="CXS77" s="629"/>
      <c r="CXT77" s="629"/>
      <c r="CXU77" s="629"/>
      <c r="CXV77" s="629"/>
      <c r="CXW77" s="629"/>
      <c r="CXX77" s="629"/>
      <c r="CXY77" s="629"/>
      <c r="CXZ77" s="629"/>
      <c r="CYA77" s="629"/>
      <c r="CYB77" s="629"/>
      <c r="CYC77" s="629"/>
      <c r="CYD77" s="629"/>
      <c r="CYE77" s="629"/>
      <c r="CYF77" s="629"/>
      <c r="CYG77" s="629"/>
      <c r="CYH77" s="629"/>
      <c r="CYI77" s="629"/>
      <c r="CYJ77" s="629"/>
      <c r="CYK77" s="629"/>
      <c r="CYL77" s="629"/>
      <c r="CYM77" s="629"/>
      <c r="CYN77" s="629"/>
      <c r="CYO77" s="629"/>
      <c r="CYP77" s="629"/>
      <c r="CYQ77" s="629"/>
      <c r="CYR77" s="629"/>
      <c r="CYS77" s="629"/>
      <c r="CYT77" s="629"/>
      <c r="CYU77" s="629"/>
      <c r="CYV77" s="629"/>
      <c r="CYW77" s="629"/>
      <c r="CYX77" s="629"/>
      <c r="CYY77" s="629"/>
      <c r="CYZ77" s="629"/>
      <c r="CZA77" s="629"/>
      <c r="CZB77" s="629"/>
      <c r="CZC77" s="629"/>
      <c r="CZD77" s="629"/>
      <c r="CZE77" s="629"/>
      <c r="CZF77" s="629"/>
      <c r="CZG77" s="629"/>
      <c r="CZH77" s="629"/>
      <c r="CZI77" s="629"/>
      <c r="CZJ77" s="629"/>
      <c r="CZK77" s="629"/>
      <c r="CZL77" s="629"/>
      <c r="CZM77" s="629"/>
      <c r="CZN77" s="629"/>
      <c r="CZO77" s="629"/>
      <c r="CZP77" s="629"/>
      <c r="CZQ77" s="629"/>
      <c r="CZR77" s="629"/>
      <c r="CZS77" s="629"/>
      <c r="CZT77" s="629"/>
      <c r="CZU77" s="629"/>
      <c r="CZV77" s="629"/>
      <c r="CZW77" s="629"/>
      <c r="CZX77" s="629"/>
      <c r="CZY77" s="629"/>
      <c r="CZZ77" s="629"/>
      <c r="DAA77" s="629"/>
      <c r="DAB77" s="629"/>
      <c r="DAC77" s="629"/>
      <c r="DAD77" s="629"/>
      <c r="DAE77" s="629"/>
      <c r="DAF77" s="629"/>
      <c r="DAG77" s="629"/>
      <c r="DAH77" s="629"/>
      <c r="DAI77" s="629"/>
      <c r="DAJ77" s="629"/>
      <c r="DAK77" s="629"/>
      <c r="DAL77" s="629"/>
      <c r="DAM77" s="629"/>
      <c r="DAN77" s="629"/>
      <c r="DAO77" s="629"/>
      <c r="DAP77" s="629"/>
      <c r="DAQ77" s="629"/>
      <c r="DAR77" s="629"/>
      <c r="DAS77" s="629"/>
      <c r="DAT77" s="629"/>
      <c r="DAU77" s="629"/>
      <c r="DAV77" s="629"/>
      <c r="DAW77" s="629"/>
      <c r="DAX77" s="629"/>
      <c r="DAY77" s="629"/>
      <c r="DAZ77" s="629"/>
      <c r="DBA77" s="629"/>
      <c r="DBB77" s="629"/>
      <c r="DBC77" s="629"/>
      <c r="DBD77" s="629"/>
      <c r="DBE77" s="629"/>
      <c r="DBF77" s="629"/>
      <c r="DBG77" s="629"/>
      <c r="DBH77" s="629"/>
      <c r="DBI77" s="629"/>
      <c r="DBJ77" s="629"/>
      <c r="DBK77" s="629"/>
      <c r="DBL77" s="629"/>
      <c r="DBM77" s="629"/>
      <c r="DBN77" s="629"/>
      <c r="DBO77" s="629"/>
      <c r="DBP77" s="629"/>
      <c r="DBQ77" s="629"/>
      <c r="DBR77" s="629"/>
      <c r="DBS77" s="629"/>
      <c r="DBT77" s="629"/>
      <c r="DBU77" s="629"/>
      <c r="DBV77" s="629"/>
      <c r="DBW77" s="629"/>
      <c r="DBX77" s="629"/>
      <c r="DBY77" s="629"/>
      <c r="DBZ77" s="629"/>
      <c r="DCA77" s="629"/>
      <c r="DCB77" s="629"/>
      <c r="DCC77" s="629"/>
      <c r="DCD77" s="629"/>
      <c r="DCE77" s="629"/>
      <c r="DCF77" s="629"/>
      <c r="DCG77" s="629"/>
      <c r="DCH77" s="629"/>
      <c r="DCI77" s="629"/>
      <c r="DCJ77" s="629"/>
      <c r="DCK77" s="629"/>
      <c r="DCL77" s="629"/>
      <c r="DCM77" s="629"/>
      <c r="DCN77" s="629"/>
      <c r="DCO77" s="629"/>
      <c r="DCP77" s="629"/>
      <c r="DCQ77" s="629"/>
      <c r="DCR77" s="629"/>
      <c r="DCS77" s="629"/>
      <c r="DCT77" s="629"/>
      <c r="DCU77" s="629"/>
      <c r="DCV77" s="629"/>
      <c r="DCW77" s="629"/>
      <c r="DCX77" s="629"/>
      <c r="DCY77" s="629"/>
      <c r="DCZ77" s="629"/>
      <c r="DDA77" s="629"/>
      <c r="DDB77" s="629"/>
      <c r="DDC77" s="629"/>
      <c r="DDD77" s="629"/>
      <c r="DDE77" s="629"/>
      <c r="DDF77" s="629"/>
      <c r="DDG77" s="629"/>
      <c r="DDH77" s="629"/>
      <c r="DDI77" s="629"/>
      <c r="DDJ77" s="629"/>
      <c r="DDK77" s="629"/>
      <c r="DDL77" s="629"/>
      <c r="DDM77" s="629"/>
      <c r="DDN77" s="629"/>
      <c r="DDO77" s="629"/>
      <c r="DDP77" s="629"/>
      <c r="DDQ77" s="629"/>
      <c r="DDR77" s="629"/>
      <c r="DDS77" s="629"/>
      <c r="DDT77" s="629"/>
      <c r="DDU77" s="629"/>
      <c r="DDV77" s="629"/>
      <c r="DDW77" s="629"/>
      <c r="DDX77" s="629"/>
      <c r="DDY77" s="629"/>
      <c r="DDZ77" s="629"/>
      <c r="DEA77" s="629"/>
      <c r="DEB77" s="629"/>
      <c r="DEC77" s="629"/>
      <c r="DED77" s="629"/>
      <c r="DEE77" s="629"/>
      <c r="DEF77" s="629"/>
      <c r="DEG77" s="629"/>
      <c r="DEH77" s="629"/>
      <c r="DEI77" s="629"/>
      <c r="DEJ77" s="629"/>
      <c r="DEK77" s="629"/>
      <c r="DEL77" s="629"/>
      <c r="DEM77" s="629"/>
      <c r="DEN77" s="629"/>
      <c r="DEO77" s="629"/>
      <c r="DEP77" s="629"/>
      <c r="DEQ77" s="629"/>
      <c r="DER77" s="629"/>
      <c r="DES77" s="629"/>
      <c r="DET77" s="629"/>
      <c r="DEU77" s="629"/>
      <c r="DEV77" s="629"/>
      <c r="DEW77" s="629"/>
      <c r="DEX77" s="629"/>
      <c r="DEY77" s="629"/>
      <c r="DEZ77" s="629"/>
      <c r="DFA77" s="629"/>
      <c r="DFB77" s="629"/>
      <c r="DFC77" s="629"/>
      <c r="DFD77" s="629"/>
      <c r="DFE77" s="629"/>
      <c r="DFF77" s="629"/>
      <c r="DFG77" s="629"/>
      <c r="DFH77" s="629"/>
      <c r="DFI77" s="629"/>
      <c r="DFJ77" s="629"/>
      <c r="DFK77" s="629"/>
      <c r="DFL77" s="629"/>
      <c r="DFM77" s="629"/>
      <c r="DFN77" s="629"/>
      <c r="DFO77" s="629"/>
      <c r="DFP77" s="629"/>
      <c r="DFQ77" s="629"/>
      <c r="DFR77" s="629"/>
      <c r="DFS77" s="629"/>
      <c r="DFT77" s="629"/>
      <c r="DFU77" s="629"/>
      <c r="DFV77" s="629"/>
      <c r="DFW77" s="629"/>
      <c r="DFX77" s="629"/>
      <c r="DFY77" s="629"/>
      <c r="DFZ77" s="629"/>
      <c r="DGA77" s="629"/>
      <c r="DGB77" s="629"/>
      <c r="DGC77" s="629"/>
      <c r="DGD77" s="629"/>
      <c r="DGE77" s="629"/>
      <c r="DGF77" s="629"/>
      <c r="DGG77" s="629"/>
      <c r="DGH77" s="629"/>
      <c r="DGI77" s="629"/>
      <c r="DGJ77" s="629"/>
      <c r="DGK77" s="629"/>
      <c r="DGL77" s="629"/>
      <c r="DGM77" s="629"/>
      <c r="DGN77" s="629"/>
      <c r="DGO77" s="629"/>
      <c r="DGP77" s="629"/>
      <c r="DGQ77" s="629"/>
      <c r="DGR77" s="629"/>
      <c r="DGS77" s="629"/>
      <c r="DGT77" s="629"/>
      <c r="DGU77" s="629"/>
      <c r="DGV77" s="629"/>
      <c r="DGW77" s="629"/>
      <c r="DGX77" s="629"/>
      <c r="DGY77" s="629"/>
      <c r="DGZ77" s="629"/>
      <c r="DHA77" s="629"/>
      <c r="DHB77" s="629"/>
      <c r="DHC77" s="629"/>
      <c r="DHD77" s="629"/>
      <c r="DHE77" s="629"/>
      <c r="DHF77" s="629"/>
      <c r="DHG77" s="629"/>
      <c r="DHH77" s="629"/>
      <c r="DHI77" s="629"/>
      <c r="DHJ77" s="629"/>
      <c r="DHK77" s="629"/>
      <c r="DHL77" s="629"/>
      <c r="DHM77" s="629"/>
      <c r="DHN77" s="629"/>
      <c r="DHO77" s="629"/>
      <c r="DHP77" s="629"/>
      <c r="DHQ77" s="629"/>
      <c r="DHR77" s="629"/>
      <c r="DHS77" s="629"/>
      <c r="DHT77" s="629"/>
      <c r="DHU77" s="629"/>
      <c r="DHV77" s="629"/>
      <c r="DHW77" s="629"/>
      <c r="DHX77" s="629"/>
      <c r="DHY77" s="629"/>
      <c r="DHZ77" s="629"/>
      <c r="DIA77" s="629"/>
      <c r="DIB77" s="629"/>
      <c r="DIC77" s="629"/>
      <c r="DID77" s="629"/>
      <c r="DIE77" s="629"/>
      <c r="DIF77" s="629"/>
      <c r="DIG77" s="629"/>
      <c r="DIH77" s="629"/>
      <c r="DII77" s="629"/>
      <c r="DIJ77" s="629"/>
      <c r="DIK77" s="629"/>
      <c r="DIL77" s="629"/>
      <c r="DIM77" s="629"/>
      <c r="DIN77" s="629"/>
      <c r="DIO77" s="629"/>
      <c r="DIP77" s="629"/>
      <c r="DIQ77" s="629"/>
      <c r="DIR77" s="629"/>
      <c r="DIS77" s="629"/>
      <c r="DIT77" s="629"/>
      <c r="DIU77" s="629"/>
      <c r="DIV77" s="629"/>
      <c r="DIW77" s="629"/>
      <c r="DIX77" s="629"/>
      <c r="DIY77" s="629"/>
      <c r="DIZ77" s="629"/>
      <c r="DJA77" s="629"/>
      <c r="DJB77" s="629"/>
      <c r="DJC77" s="629"/>
      <c r="DJD77" s="629"/>
      <c r="DJE77" s="629"/>
      <c r="DJF77" s="629"/>
      <c r="DJG77" s="629"/>
      <c r="DJH77" s="629"/>
      <c r="DJI77" s="629"/>
      <c r="DJJ77" s="629"/>
      <c r="DJK77" s="629"/>
      <c r="DJL77" s="629"/>
      <c r="DJM77" s="629"/>
      <c r="DJN77" s="629"/>
      <c r="DJO77" s="629"/>
      <c r="DJP77" s="629"/>
      <c r="DJQ77" s="629"/>
      <c r="DJR77" s="629"/>
      <c r="DJS77" s="629"/>
      <c r="DJT77" s="629"/>
      <c r="DJU77" s="629"/>
      <c r="DJV77" s="629"/>
      <c r="DJW77" s="629"/>
      <c r="DJX77" s="629"/>
      <c r="DJY77" s="629"/>
      <c r="DJZ77" s="629"/>
      <c r="DKA77" s="629"/>
      <c r="DKB77" s="629"/>
      <c r="DKC77" s="629"/>
      <c r="DKD77" s="629"/>
      <c r="DKE77" s="629"/>
      <c r="DKF77" s="629"/>
      <c r="DKG77" s="629"/>
      <c r="DKH77" s="629"/>
      <c r="DKI77" s="629"/>
      <c r="DKJ77" s="629"/>
      <c r="DKK77" s="629"/>
      <c r="DKL77" s="629"/>
      <c r="DKM77" s="629"/>
      <c r="DKN77" s="629"/>
      <c r="DKO77" s="629"/>
      <c r="DKP77" s="629"/>
      <c r="DKQ77" s="629"/>
      <c r="DKR77" s="629"/>
      <c r="DKS77" s="629"/>
      <c r="DKT77" s="629"/>
      <c r="DKU77" s="629"/>
      <c r="DKV77" s="629"/>
      <c r="DKW77" s="629"/>
      <c r="DKX77" s="629"/>
      <c r="DKY77" s="629"/>
      <c r="DKZ77" s="629"/>
      <c r="DLA77" s="629"/>
      <c r="DLB77" s="629"/>
      <c r="DLC77" s="629"/>
      <c r="DLD77" s="629"/>
      <c r="DLE77" s="629"/>
      <c r="DLF77" s="629"/>
      <c r="DLG77" s="629"/>
      <c r="DLH77" s="629"/>
      <c r="DLI77" s="629"/>
      <c r="DLJ77" s="629"/>
      <c r="DLK77" s="629"/>
      <c r="DLL77" s="629"/>
      <c r="DLM77" s="629"/>
      <c r="DLN77" s="629"/>
      <c r="DLO77" s="629"/>
      <c r="DLP77" s="629"/>
      <c r="DLQ77" s="629"/>
      <c r="DLR77" s="629"/>
      <c r="DLS77" s="629"/>
      <c r="DLT77" s="629"/>
      <c r="DLU77" s="629"/>
      <c r="DLV77" s="629"/>
      <c r="DLW77" s="629"/>
      <c r="DLX77" s="629"/>
      <c r="DLY77" s="629"/>
      <c r="DLZ77" s="629"/>
      <c r="DMA77" s="629"/>
      <c r="DMB77" s="629"/>
      <c r="DMC77" s="629"/>
      <c r="DMD77" s="629"/>
      <c r="DME77" s="629"/>
      <c r="DMF77" s="629"/>
      <c r="DMG77" s="629"/>
      <c r="DMH77" s="629"/>
      <c r="DMI77" s="629"/>
      <c r="DMJ77" s="629"/>
      <c r="DMK77" s="629"/>
      <c r="DML77" s="629"/>
      <c r="DMM77" s="629"/>
      <c r="DMN77" s="629"/>
      <c r="DMO77" s="629"/>
      <c r="DMP77" s="629"/>
      <c r="DMQ77" s="629"/>
      <c r="DMR77" s="629"/>
      <c r="DMS77" s="629"/>
      <c r="DMT77" s="629"/>
      <c r="DMU77" s="629"/>
      <c r="DMV77" s="629"/>
      <c r="DMW77" s="629"/>
      <c r="DMX77" s="629"/>
      <c r="DMY77" s="629"/>
      <c r="DMZ77" s="629"/>
      <c r="DNA77" s="629"/>
      <c r="DNB77" s="629"/>
      <c r="DNC77" s="629"/>
      <c r="DND77" s="629"/>
      <c r="DNE77" s="629"/>
      <c r="DNF77" s="629"/>
      <c r="DNG77" s="629"/>
      <c r="DNH77" s="629"/>
      <c r="DNI77" s="629"/>
      <c r="DNJ77" s="629"/>
      <c r="DNK77" s="629"/>
      <c r="DNL77" s="629"/>
      <c r="DNM77" s="629"/>
      <c r="DNN77" s="629"/>
      <c r="DNO77" s="629"/>
      <c r="DNP77" s="629"/>
      <c r="DNQ77" s="629"/>
      <c r="DNR77" s="629"/>
      <c r="DNS77" s="629"/>
      <c r="DNT77" s="629"/>
      <c r="DNU77" s="629"/>
      <c r="DNV77" s="629"/>
      <c r="DNW77" s="629"/>
      <c r="DNX77" s="629"/>
      <c r="DNY77" s="629"/>
      <c r="DNZ77" s="629"/>
      <c r="DOA77" s="629"/>
      <c r="DOB77" s="629"/>
      <c r="DOC77" s="629"/>
      <c r="DOD77" s="629"/>
      <c r="DOE77" s="629"/>
      <c r="DOF77" s="629"/>
      <c r="DOG77" s="629"/>
      <c r="DOH77" s="629"/>
      <c r="DOI77" s="629"/>
      <c r="DOJ77" s="629"/>
      <c r="DOK77" s="629"/>
      <c r="DOL77" s="629"/>
      <c r="DOM77" s="629"/>
      <c r="DON77" s="629"/>
      <c r="DOO77" s="629"/>
      <c r="DOP77" s="629"/>
      <c r="DOQ77" s="629"/>
      <c r="DOR77" s="629"/>
      <c r="DOS77" s="629"/>
      <c r="DOT77" s="629"/>
      <c r="DOU77" s="629"/>
      <c r="DOV77" s="629"/>
      <c r="DOW77" s="629"/>
      <c r="DOX77" s="629"/>
      <c r="DOY77" s="629"/>
      <c r="DOZ77" s="629"/>
      <c r="DPA77" s="629"/>
      <c r="DPB77" s="629"/>
      <c r="DPC77" s="629"/>
      <c r="DPD77" s="629"/>
      <c r="DPE77" s="629"/>
      <c r="DPF77" s="629"/>
      <c r="DPG77" s="629"/>
      <c r="DPH77" s="629"/>
      <c r="DPI77" s="629"/>
      <c r="DPJ77" s="629"/>
      <c r="DPK77" s="629"/>
      <c r="DPL77" s="629"/>
      <c r="DPM77" s="629"/>
      <c r="DPN77" s="629"/>
      <c r="DPO77" s="629"/>
      <c r="DPP77" s="629"/>
      <c r="DPQ77" s="629"/>
      <c r="DPR77" s="629"/>
      <c r="DPS77" s="629"/>
      <c r="DPT77" s="629"/>
      <c r="DPU77" s="629"/>
      <c r="DPV77" s="629"/>
      <c r="DPW77" s="629"/>
      <c r="DPX77" s="629"/>
      <c r="DPY77" s="629"/>
      <c r="DPZ77" s="629"/>
      <c r="DQA77" s="629"/>
      <c r="DQB77" s="629"/>
      <c r="DQC77" s="629"/>
      <c r="DQD77" s="629"/>
      <c r="DQE77" s="629"/>
      <c r="DQF77" s="629"/>
      <c r="DQG77" s="629"/>
      <c r="DQH77" s="629"/>
      <c r="DQI77" s="629"/>
      <c r="DQJ77" s="629"/>
      <c r="DQK77" s="629"/>
      <c r="DQL77" s="629"/>
      <c r="DQM77" s="629"/>
      <c r="DQN77" s="629"/>
      <c r="DQO77" s="629"/>
      <c r="DQP77" s="629"/>
      <c r="DQQ77" s="629"/>
      <c r="DQR77" s="629"/>
      <c r="DQS77" s="629"/>
      <c r="DQT77" s="629"/>
      <c r="DQU77" s="629"/>
      <c r="DQV77" s="629"/>
      <c r="DQW77" s="629"/>
      <c r="DQX77" s="629"/>
      <c r="DQY77" s="629"/>
      <c r="DQZ77" s="629"/>
      <c r="DRA77" s="629"/>
      <c r="DRB77" s="629"/>
      <c r="DRC77" s="629"/>
      <c r="DRD77" s="629"/>
      <c r="DRE77" s="629"/>
      <c r="DRF77" s="629"/>
      <c r="DRG77" s="629"/>
      <c r="DRH77" s="629"/>
      <c r="DRI77" s="629"/>
      <c r="DRJ77" s="629"/>
      <c r="DRK77" s="629"/>
      <c r="DRL77" s="629"/>
      <c r="DRM77" s="629"/>
      <c r="DRN77" s="629"/>
      <c r="DRO77" s="629"/>
      <c r="DRP77" s="629"/>
      <c r="DRQ77" s="629"/>
      <c r="DRR77" s="629"/>
      <c r="DRS77" s="629"/>
      <c r="DRT77" s="629"/>
      <c r="DRU77" s="629"/>
      <c r="DRV77" s="629"/>
      <c r="DRW77" s="629"/>
      <c r="DRX77" s="629"/>
      <c r="DRY77" s="629"/>
      <c r="DRZ77" s="629"/>
      <c r="DSA77" s="629"/>
      <c r="DSB77" s="629"/>
      <c r="DSC77" s="629"/>
      <c r="DSD77" s="629"/>
      <c r="DSE77" s="629"/>
      <c r="DSF77" s="629"/>
      <c r="DSG77" s="629"/>
      <c r="DSH77" s="629"/>
      <c r="DSI77" s="629"/>
      <c r="DSJ77" s="629"/>
      <c r="DSK77" s="629"/>
      <c r="DSL77" s="629"/>
      <c r="DSM77" s="629"/>
      <c r="DSN77" s="629"/>
      <c r="DSO77" s="629"/>
      <c r="DSP77" s="629"/>
      <c r="DSQ77" s="629"/>
      <c r="DSR77" s="629"/>
      <c r="DSS77" s="629"/>
      <c r="DST77" s="629"/>
      <c r="DSU77" s="629"/>
      <c r="DSV77" s="629"/>
      <c r="DSW77" s="629"/>
      <c r="DSX77" s="629"/>
      <c r="DSY77" s="629"/>
      <c r="DSZ77" s="629"/>
      <c r="DTA77" s="629"/>
      <c r="DTB77" s="629"/>
      <c r="DTC77" s="629"/>
      <c r="DTD77" s="629"/>
      <c r="DTE77" s="629"/>
      <c r="DTF77" s="629"/>
      <c r="DTG77" s="629"/>
      <c r="DTH77" s="629"/>
      <c r="DTI77" s="629"/>
      <c r="DTJ77" s="629"/>
      <c r="DTK77" s="629"/>
      <c r="DTL77" s="629"/>
      <c r="DTM77" s="629"/>
      <c r="DTN77" s="629"/>
      <c r="DTO77" s="629"/>
      <c r="DTP77" s="629"/>
      <c r="DTQ77" s="629"/>
      <c r="DTR77" s="629"/>
      <c r="DTS77" s="629"/>
      <c r="DTT77" s="629"/>
      <c r="DTU77" s="629"/>
      <c r="DTV77" s="629"/>
      <c r="DTW77" s="629"/>
      <c r="DTX77" s="629"/>
      <c r="DTY77" s="629"/>
      <c r="DTZ77" s="629"/>
      <c r="DUA77" s="629"/>
      <c r="DUB77" s="629"/>
      <c r="DUC77" s="629"/>
      <c r="DUD77" s="629"/>
      <c r="DUE77" s="629"/>
      <c r="DUF77" s="629"/>
      <c r="DUG77" s="629"/>
      <c r="DUH77" s="629"/>
      <c r="DUI77" s="629"/>
      <c r="DUJ77" s="629"/>
      <c r="DUK77" s="629"/>
      <c r="DUL77" s="629"/>
      <c r="DUM77" s="629"/>
      <c r="DUN77" s="629"/>
      <c r="DUO77" s="629"/>
      <c r="DUP77" s="629"/>
      <c r="DUQ77" s="629"/>
      <c r="DUR77" s="629"/>
      <c r="DUS77" s="629"/>
      <c r="DUT77" s="629"/>
      <c r="DUU77" s="629"/>
      <c r="DUV77" s="629"/>
      <c r="DUW77" s="629"/>
      <c r="DUX77" s="629"/>
      <c r="DUY77" s="629"/>
      <c r="DUZ77" s="629"/>
      <c r="DVA77" s="629"/>
      <c r="DVB77" s="629"/>
      <c r="DVC77" s="629"/>
      <c r="DVD77" s="629"/>
      <c r="DVE77" s="629"/>
      <c r="DVF77" s="629"/>
      <c r="DVG77" s="629"/>
      <c r="DVH77" s="629"/>
      <c r="DVI77" s="629"/>
      <c r="DVJ77" s="629"/>
      <c r="DVK77" s="629"/>
      <c r="DVL77" s="629"/>
      <c r="DVM77" s="629"/>
      <c r="DVN77" s="629"/>
      <c r="DVO77" s="629"/>
      <c r="DVP77" s="629"/>
      <c r="DVQ77" s="629"/>
      <c r="DVR77" s="629"/>
      <c r="DVS77" s="629"/>
      <c r="DVT77" s="629"/>
      <c r="DVU77" s="629"/>
      <c r="DVV77" s="629"/>
      <c r="DVW77" s="629"/>
      <c r="DVX77" s="629"/>
      <c r="DVY77" s="629"/>
      <c r="DVZ77" s="629"/>
      <c r="DWA77" s="629"/>
      <c r="DWB77" s="629"/>
      <c r="DWC77" s="629"/>
      <c r="DWD77" s="629"/>
      <c r="DWE77" s="629"/>
      <c r="DWF77" s="629"/>
      <c r="DWG77" s="629"/>
      <c r="DWH77" s="629"/>
      <c r="DWI77" s="629"/>
      <c r="DWJ77" s="629"/>
      <c r="DWK77" s="629"/>
      <c r="DWL77" s="629"/>
      <c r="DWM77" s="629"/>
      <c r="DWN77" s="629"/>
      <c r="DWO77" s="629"/>
      <c r="DWP77" s="629"/>
      <c r="DWQ77" s="629"/>
      <c r="DWR77" s="629"/>
      <c r="DWS77" s="629"/>
      <c r="DWT77" s="629"/>
      <c r="DWU77" s="629"/>
      <c r="DWV77" s="629"/>
      <c r="DWW77" s="629"/>
      <c r="DWX77" s="629"/>
      <c r="DWY77" s="629"/>
      <c r="DWZ77" s="629"/>
      <c r="DXA77" s="629"/>
      <c r="DXB77" s="629"/>
      <c r="DXC77" s="629"/>
      <c r="DXD77" s="629"/>
      <c r="DXE77" s="629"/>
      <c r="DXF77" s="629"/>
      <c r="DXG77" s="629"/>
      <c r="DXH77" s="629"/>
      <c r="DXI77" s="629"/>
      <c r="DXJ77" s="629"/>
      <c r="DXK77" s="629"/>
      <c r="DXL77" s="629"/>
      <c r="DXM77" s="629"/>
      <c r="DXN77" s="629"/>
      <c r="DXO77" s="629"/>
      <c r="DXP77" s="629"/>
      <c r="DXQ77" s="629"/>
      <c r="DXR77" s="629"/>
      <c r="DXS77" s="629"/>
      <c r="DXT77" s="629"/>
      <c r="DXU77" s="629"/>
      <c r="DXV77" s="629"/>
      <c r="DXW77" s="629"/>
      <c r="DXX77" s="629"/>
      <c r="DXY77" s="629"/>
      <c r="DXZ77" s="629"/>
      <c r="DYA77" s="629"/>
      <c r="DYB77" s="629"/>
      <c r="DYC77" s="629"/>
      <c r="DYD77" s="629"/>
      <c r="DYE77" s="629"/>
      <c r="DYF77" s="629"/>
      <c r="DYG77" s="629"/>
      <c r="DYH77" s="629"/>
      <c r="DYI77" s="629"/>
      <c r="DYJ77" s="629"/>
      <c r="DYK77" s="629"/>
      <c r="DYL77" s="629"/>
      <c r="DYM77" s="629"/>
      <c r="DYN77" s="629"/>
      <c r="DYO77" s="629"/>
      <c r="DYP77" s="629"/>
      <c r="DYQ77" s="629"/>
      <c r="DYR77" s="629"/>
      <c r="DYS77" s="629"/>
      <c r="DYT77" s="629"/>
      <c r="DYU77" s="629"/>
      <c r="DYV77" s="629"/>
      <c r="DYW77" s="629"/>
      <c r="DYX77" s="629"/>
      <c r="DYY77" s="629"/>
      <c r="DYZ77" s="629"/>
      <c r="DZA77" s="629"/>
      <c r="DZB77" s="629"/>
      <c r="DZC77" s="629"/>
      <c r="DZD77" s="629"/>
      <c r="DZE77" s="629"/>
      <c r="DZF77" s="629"/>
      <c r="DZG77" s="629"/>
      <c r="DZH77" s="629"/>
      <c r="DZI77" s="629"/>
      <c r="DZJ77" s="629"/>
      <c r="DZK77" s="629"/>
      <c r="DZL77" s="629"/>
      <c r="DZM77" s="629"/>
      <c r="DZN77" s="629"/>
      <c r="DZO77" s="629"/>
      <c r="DZP77" s="629"/>
      <c r="DZQ77" s="629"/>
      <c r="DZR77" s="629"/>
      <c r="DZS77" s="629"/>
      <c r="DZT77" s="629"/>
      <c r="DZU77" s="629"/>
      <c r="DZV77" s="629"/>
      <c r="DZW77" s="629"/>
      <c r="DZX77" s="629"/>
      <c r="DZY77" s="629"/>
      <c r="DZZ77" s="629"/>
      <c r="EAA77" s="629"/>
      <c r="EAB77" s="629"/>
      <c r="EAC77" s="629"/>
      <c r="EAD77" s="629"/>
      <c r="EAE77" s="629"/>
      <c r="EAF77" s="629"/>
      <c r="EAG77" s="629"/>
      <c r="EAH77" s="629"/>
      <c r="EAI77" s="629"/>
      <c r="EAJ77" s="629"/>
      <c r="EAK77" s="629"/>
      <c r="EAL77" s="629"/>
      <c r="EAM77" s="629"/>
      <c r="EAN77" s="629"/>
      <c r="EAO77" s="629"/>
      <c r="EAP77" s="629"/>
      <c r="EAQ77" s="629"/>
      <c r="EAR77" s="629"/>
      <c r="EAS77" s="629"/>
      <c r="EAT77" s="629"/>
      <c r="EAU77" s="629"/>
      <c r="EAV77" s="629"/>
      <c r="EAW77" s="629"/>
      <c r="EAX77" s="629"/>
      <c r="EAY77" s="629"/>
      <c r="EAZ77" s="629"/>
      <c r="EBA77" s="629"/>
      <c r="EBB77" s="629"/>
      <c r="EBC77" s="629"/>
      <c r="EBD77" s="629"/>
      <c r="EBE77" s="629"/>
      <c r="EBF77" s="629"/>
      <c r="EBG77" s="629"/>
      <c r="EBH77" s="629"/>
      <c r="EBI77" s="629"/>
      <c r="EBJ77" s="629"/>
      <c r="EBK77" s="629"/>
      <c r="EBL77" s="629"/>
      <c r="EBM77" s="629"/>
      <c r="EBN77" s="629"/>
      <c r="EBO77" s="629"/>
      <c r="EBP77" s="629"/>
      <c r="EBQ77" s="629"/>
      <c r="EBR77" s="629"/>
      <c r="EBS77" s="629"/>
      <c r="EBT77" s="629"/>
      <c r="EBU77" s="629"/>
      <c r="EBV77" s="629"/>
      <c r="EBW77" s="629"/>
      <c r="EBX77" s="629"/>
      <c r="EBY77" s="629"/>
      <c r="EBZ77" s="629"/>
      <c r="ECA77" s="629"/>
      <c r="ECB77" s="629"/>
      <c r="ECC77" s="629"/>
      <c r="ECD77" s="629"/>
      <c r="ECE77" s="629"/>
      <c r="ECF77" s="629"/>
      <c r="ECG77" s="629"/>
      <c r="ECH77" s="629"/>
      <c r="ECI77" s="629"/>
      <c r="ECJ77" s="629"/>
      <c r="ECK77" s="629"/>
      <c r="ECL77" s="629"/>
      <c r="ECM77" s="629"/>
      <c r="ECN77" s="629"/>
      <c r="ECO77" s="629"/>
      <c r="ECP77" s="629"/>
      <c r="ECQ77" s="629"/>
      <c r="ECR77" s="629"/>
      <c r="ECS77" s="629"/>
      <c r="ECT77" s="629"/>
      <c r="ECU77" s="629"/>
      <c r="ECV77" s="629"/>
      <c r="ECW77" s="629"/>
      <c r="ECX77" s="629"/>
      <c r="ECY77" s="629"/>
      <c r="ECZ77" s="629"/>
      <c r="EDA77" s="629"/>
      <c r="EDB77" s="629"/>
      <c r="EDC77" s="629"/>
      <c r="EDD77" s="629"/>
      <c r="EDE77" s="629"/>
      <c r="EDF77" s="629"/>
      <c r="EDG77" s="629"/>
      <c r="EDH77" s="629"/>
      <c r="EDI77" s="629"/>
      <c r="EDJ77" s="629"/>
      <c r="EDK77" s="629"/>
      <c r="EDL77" s="629"/>
      <c r="EDM77" s="629"/>
      <c r="EDN77" s="629"/>
      <c r="EDO77" s="629"/>
      <c r="EDP77" s="629"/>
      <c r="EDQ77" s="629"/>
      <c r="EDR77" s="629"/>
      <c r="EDS77" s="629"/>
      <c r="EDT77" s="629"/>
      <c r="EDU77" s="629"/>
      <c r="EDV77" s="629"/>
      <c r="EDW77" s="629"/>
      <c r="EDX77" s="629"/>
      <c r="EDY77" s="629"/>
      <c r="EDZ77" s="629"/>
      <c r="EEA77" s="629"/>
      <c r="EEB77" s="629"/>
      <c r="EEC77" s="629"/>
      <c r="EED77" s="629"/>
      <c r="EEE77" s="629"/>
      <c r="EEF77" s="629"/>
      <c r="EEG77" s="629"/>
      <c r="EEH77" s="629"/>
      <c r="EEI77" s="629"/>
      <c r="EEJ77" s="629"/>
      <c r="EEK77" s="629"/>
      <c r="EEL77" s="629"/>
      <c r="EEM77" s="629"/>
      <c r="EEN77" s="629"/>
      <c r="EEO77" s="629"/>
      <c r="EEP77" s="629"/>
      <c r="EEQ77" s="629"/>
      <c r="EER77" s="629"/>
      <c r="EES77" s="629"/>
      <c r="EET77" s="629"/>
      <c r="EEU77" s="629"/>
      <c r="EEV77" s="629"/>
      <c r="EEW77" s="629"/>
      <c r="EEX77" s="629"/>
      <c r="EEY77" s="629"/>
      <c r="EEZ77" s="629"/>
      <c r="EFA77" s="629"/>
      <c r="EFB77" s="629"/>
      <c r="EFC77" s="629"/>
      <c r="EFD77" s="629"/>
      <c r="EFE77" s="629"/>
      <c r="EFF77" s="629"/>
      <c r="EFG77" s="629"/>
      <c r="EFH77" s="629"/>
      <c r="EFI77" s="629"/>
      <c r="EFJ77" s="629"/>
      <c r="EFK77" s="629"/>
      <c r="EFL77" s="629"/>
      <c r="EFM77" s="629"/>
      <c r="EFN77" s="629"/>
      <c r="EFO77" s="629"/>
      <c r="EFP77" s="629"/>
      <c r="EFQ77" s="629"/>
      <c r="EFR77" s="629"/>
      <c r="EFS77" s="629"/>
      <c r="EFT77" s="629"/>
      <c r="EFU77" s="629"/>
      <c r="EFV77" s="629"/>
      <c r="EFW77" s="629"/>
      <c r="EFX77" s="629"/>
      <c r="EFY77" s="629"/>
      <c r="EFZ77" s="629"/>
      <c r="EGA77" s="629"/>
      <c r="EGB77" s="629"/>
      <c r="EGC77" s="629"/>
      <c r="EGD77" s="629"/>
      <c r="EGE77" s="629"/>
      <c r="EGF77" s="629"/>
      <c r="EGG77" s="629"/>
      <c r="EGH77" s="629"/>
      <c r="EGI77" s="629"/>
      <c r="EGJ77" s="629"/>
      <c r="EGK77" s="629"/>
      <c r="EGL77" s="629"/>
      <c r="EGM77" s="629"/>
      <c r="EGN77" s="629"/>
      <c r="EGO77" s="629"/>
      <c r="EGP77" s="629"/>
      <c r="EGQ77" s="629"/>
      <c r="EGR77" s="629"/>
      <c r="EGS77" s="629"/>
      <c r="EGT77" s="629"/>
      <c r="EGU77" s="629"/>
      <c r="EGV77" s="629"/>
      <c r="EGW77" s="629"/>
      <c r="EGX77" s="629"/>
      <c r="EGY77" s="629"/>
      <c r="EGZ77" s="629"/>
      <c r="EHA77" s="629"/>
      <c r="EHB77" s="629"/>
      <c r="EHC77" s="629"/>
      <c r="EHD77" s="629"/>
      <c r="EHE77" s="629"/>
      <c r="EHF77" s="629"/>
      <c r="EHG77" s="629"/>
      <c r="EHH77" s="629"/>
      <c r="EHI77" s="629"/>
      <c r="EHJ77" s="629"/>
      <c r="EHK77" s="629"/>
      <c r="EHL77" s="629"/>
      <c r="EHM77" s="629"/>
      <c r="EHN77" s="629"/>
      <c r="EHO77" s="629"/>
      <c r="EHP77" s="629"/>
      <c r="EHQ77" s="629"/>
      <c r="EHR77" s="629"/>
      <c r="EHS77" s="629"/>
      <c r="EHT77" s="629"/>
      <c r="EHU77" s="629"/>
      <c r="EHV77" s="629"/>
      <c r="EHW77" s="629"/>
      <c r="EHX77" s="629"/>
      <c r="EHY77" s="629"/>
      <c r="EHZ77" s="629"/>
      <c r="EIA77" s="629"/>
      <c r="EIB77" s="629"/>
      <c r="EIC77" s="629"/>
      <c r="EID77" s="629"/>
      <c r="EIE77" s="629"/>
      <c r="EIF77" s="629"/>
      <c r="EIG77" s="629"/>
      <c r="EIH77" s="629"/>
      <c r="EII77" s="629"/>
      <c r="EIJ77" s="629"/>
      <c r="EIK77" s="629"/>
      <c r="EIL77" s="629"/>
      <c r="EIM77" s="629"/>
      <c r="EIN77" s="629"/>
      <c r="EIO77" s="629"/>
      <c r="EIP77" s="629"/>
      <c r="EIQ77" s="629"/>
      <c r="EIR77" s="629"/>
      <c r="EIS77" s="629"/>
      <c r="EIT77" s="629"/>
      <c r="EIU77" s="629"/>
      <c r="EIV77" s="629"/>
      <c r="EIW77" s="629"/>
      <c r="EIX77" s="629"/>
      <c r="EIY77" s="629"/>
      <c r="EIZ77" s="629"/>
      <c r="EJA77" s="629"/>
      <c r="EJB77" s="629"/>
      <c r="EJC77" s="629"/>
      <c r="EJD77" s="629"/>
      <c r="EJE77" s="629"/>
      <c r="EJF77" s="629"/>
      <c r="EJG77" s="629"/>
      <c r="EJH77" s="629"/>
      <c r="EJI77" s="629"/>
      <c r="EJJ77" s="629"/>
      <c r="EJK77" s="629"/>
      <c r="EJL77" s="629"/>
      <c r="EJM77" s="629"/>
      <c r="EJN77" s="629"/>
      <c r="EJO77" s="629"/>
      <c r="EJP77" s="629"/>
      <c r="EJQ77" s="629"/>
      <c r="EJR77" s="629"/>
      <c r="EJS77" s="629"/>
      <c r="EJT77" s="629"/>
      <c r="EJU77" s="629"/>
      <c r="EJV77" s="629"/>
      <c r="EJW77" s="629"/>
      <c r="EJX77" s="629"/>
      <c r="EJY77" s="629"/>
      <c r="EJZ77" s="629"/>
      <c r="EKA77" s="629"/>
      <c r="EKB77" s="629"/>
      <c r="EKC77" s="629"/>
      <c r="EKD77" s="629"/>
      <c r="EKE77" s="629"/>
      <c r="EKF77" s="629"/>
      <c r="EKG77" s="629"/>
      <c r="EKH77" s="629"/>
      <c r="EKI77" s="629"/>
      <c r="EKJ77" s="629"/>
      <c r="EKK77" s="629"/>
      <c r="EKL77" s="629"/>
      <c r="EKM77" s="629"/>
      <c r="EKN77" s="629"/>
      <c r="EKO77" s="629"/>
      <c r="EKP77" s="629"/>
      <c r="EKQ77" s="629"/>
      <c r="EKR77" s="629"/>
      <c r="EKS77" s="629"/>
      <c r="EKT77" s="629"/>
      <c r="EKU77" s="629"/>
      <c r="EKV77" s="629"/>
      <c r="EKW77" s="629"/>
      <c r="EKX77" s="629"/>
      <c r="EKY77" s="629"/>
      <c r="EKZ77" s="629"/>
      <c r="ELA77" s="629"/>
      <c r="ELB77" s="629"/>
      <c r="ELC77" s="629"/>
      <c r="ELD77" s="629"/>
      <c r="ELE77" s="629"/>
      <c r="ELF77" s="629"/>
      <c r="ELG77" s="629"/>
      <c r="ELH77" s="629"/>
      <c r="ELI77" s="629"/>
      <c r="ELJ77" s="629"/>
      <c r="ELK77" s="629"/>
      <c r="ELL77" s="629"/>
      <c r="ELM77" s="629"/>
      <c r="ELN77" s="629"/>
      <c r="ELO77" s="629"/>
      <c r="ELP77" s="629"/>
      <c r="ELQ77" s="629"/>
      <c r="ELR77" s="629"/>
      <c r="ELS77" s="629"/>
      <c r="ELT77" s="629"/>
      <c r="ELU77" s="629"/>
      <c r="ELV77" s="629"/>
      <c r="ELW77" s="629"/>
      <c r="ELX77" s="629"/>
      <c r="ELY77" s="629"/>
      <c r="ELZ77" s="629"/>
      <c r="EMA77" s="629"/>
      <c r="EMB77" s="629"/>
      <c r="EMC77" s="629"/>
      <c r="EMD77" s="629"/>
      <c r="EME77" s="629"/>
      <c r="EMF77" s="629"/>
      <c r="EMG77" s="629"/>
      <c r="EMH77" s="629"/>
      <c r="EMI77" s="629"/>
      <c r="EMJ77" s="629"/>
      <c r="EMK77" s="629"/>
      <c r="EML77" s="629"/>
      <c r="EMM77" s="629"/>
      <c r="EMN77" s="629"/>
      <c r="EMO77" s="629"/>
      <c r="EMP77" s="629"/>
      <c r="EMQ77" s="629"/>
      <c r="EMR77" s="629"/>
      <c r="EMS77" s="629"/>
      <c r="EMT77" s="629"/>
      <c r="EMU77" s="629"/>
      <c r="EMV77" s="629"/>
      <c r="EMW77" s="629"/>
      <c r="EMX77" s="629"/>
      <c r="EMY77" s="629"/>
      <c r="EMZ77" s="629"/>
      <c r="ENA77" s="629"/>
      <c r="ENB77" s="629"/>
      <c r="ENC77" s="629"/>
      <c r="END77" s="629"/>
      <c r="ENE77" s="629"/>
      <c r="ENF77" s="629"/>
      <c r="ENG77" s="629"/>
      <c r="ENH77" s="629"/>
      <c r="ENI77" s="629"/>
      <c r="ENJ77" s="629"/>
      <c r="ENK77" s="629"/>
      <c r="ENL77" s="629"/>
      <c r="ENM77" s="629"/>
      <c r="ENN77" s="629"/>
      <c r="ENO77" s="629"/>
      <c r="ENP77" s="629"/>
      <c r="ENQ77" s="629"/>
      <c r="ENR77" s="629"/>
      <c r="ENS77" s="629"/>
      <c r="ENT77" s="629"/>
      <c r="ENU77" s="629"/>
      <c r="ENV77" s="629"/>
      <c r="ENW77" s="629"/>
      <c r="ENX77" s="629"/>
      <c r="ENY77" s="629"/>
      <c r="ENZ77" s="629"/>
      <c r="EOA77" s="629"/>
      <c r="EOB77" s="629"/>
      <c r="EOC77" s="629"/>
      <c r="EOD77" s="629"/>
      <c r="EOE77" s="629"/>
      <c r="EOF77" s="629"/>
      <c r="EOG77" s="629"/>
      <c r="EOH77" s="629"/>
      <c r="EOI77" s="629"/>
      <c r="EOJ77" s="629"/>
      <c r="EOK77" s="629"/>
      <c r="EOL77" s="629"/>
      <c r="EOM77" s="629"/>
      <c r="EON77" s="629"/>
      <c r="EOO77" s="629"/>
      <c r="EOP77" s="629"/>
      <c r="EOQ77" s="629"/>
      <c r="EOR77" s="629"/>
      <c r="EOS77" s="629"/>
      <c r="EOT77" s="629"/>
      <c r="EOU77" s="629"/>
      <c r="EOV77" s="629"/>
      <c r="EOW77" s="629"/>
      <c r="EOX77" s="629"/>
      <c r="EOY77" s="629"/>
      <c r="EOZ77" s="629"/>
      <c r="EPA77" s="629"/>
      <c r="EPB77" s="629"/>
      <c r="EPC77" s="629"/>
      <c r="EPD77" s="629"/>
      <c r="EPE77" s="629"/>
      <c r="EPF77" s="629"/>
      <c r="EPG77" s="629"/>
      <c r="EPH77" s="629"/>
      <c r="EPI77" s="629"/>
      <c r="EPJ77" s="629"/>
      <c r="EPK77" s="629"/>
      <c r="EPL77" s="629"/>
      <c r="EPM77" s="629"/>
      <c r="EPN77" s="629"/>
      <c r="EPO77" s="629"/>
      <c r="EPP77" s="629"/>
      <c r="EPQ77" s="629"/>
      <c r="EPR77" s="629"/>
      <c r="EPS77" s="629"/>
      <c r="EPT77" s="629"/>
      <c r="EPU77" s="629"/>
      <c r="EPV77" s="629"/>
      <c r="EPW77" s="629"/>
      <c r="EPX77" s="629"/>
      <c r="EPY77" s="629"/>
      <c r="EPZ77" s="629"/>
      <c r="EQA77" s="629"/>
      <c r="EQB77" s="629"/>
      <c r="EQC77" s="629"/>
      <c r="EQD77" s="629"/>
      <c r="EQE77" s="629"/>
      <c r="EQF77" s="629"/>
      <c r="EQG77" s="629"/>
      <c r="EQH77" s="629"/>
      <c r="EQI77" s="629"/>
      <c r="EQJ77" s="629"/>
      <c r="EQK77" s="629"/>
      <c r="EQL77" s="629"/>
      <c r="EQM77" s="629"/>
      <c r="EQN77" s="629"/>
      <c r="EQO77" s="629"/>
      <c r="EQP77" s="629"/>
      <c r="EQQ77" s="629"/>
      <c r="EQR77" s="629"/>
      <c r="EQS77" s="629"/>
      <c r="EQT77" s="629"/>
      <c r="EQU77" s="629"/>
      <c r="EQV77" s="629"/>
      <c r="EQW77" s="629"/>
      <c r="EQX77" s="629"/>
      <c r="EQY77" s="629"/>
      <c r="EQZ77" s="629"/>
      <c r="ERA77" s="629"/>
      <c r="ERB77" s="629"/>
      <c r="ERC77" s="629"/>
      <c r="ERD77" s="629"/>
      <c r="ERE77" s="629"/>
      <c r="ERF77" s="629"/>
      <c r="ERG77" s="629"/>
      <c r="ERH77" s="629"/>
      <c r="ERI77" s="629"/>
      <c r="ERJ77" s="629"/>
      <c r="ERK77" s="629"/>
      <c r="ERL77" s="629"/>
      <c r="ERM77" s="629"/>
      <c r="ERN77" s="629"/>
      <c r="ERO77" s="629"/>
      <c r="ERP77" s="629"/>
      <c r="ERQ77" s="629"/>
      <c r="ERR77" s="629"/>
      <c r="ERS77" s="629"/>
      <c r="ERT77" s="629"/>
      <c r="ERU77" s="629"/>
      <c r="ERV77" s="629"/>
      <c r="ERW77" s="629"/>
      <c r="ERX77" s="629"/>
      <c r="ERY77" s="629"/>
      <c r="ERZ77" s="629"/>
      <c r="ESA77" s="629"/>
      <c r="ESB77" s="629"/>
      <c r="ESC77" s="629"/>
      <c r="ESD77" s="629"/>
      <c r="ESE77" s="629"/>
      <c r="ESF77" s="629"/>
      <c r="ESG77" s="629"/>
      <c r="ESH77" s="629"/>
      <c r="ESI77" s="629"/>
      <c r="ESJ77" s="629"/>
      <c r="ESK77" s="629"/>
      <c r="ESL77" s="629"/>
      <c r="ESM77" s="629"/>
      <c r="ESN77" s="629"/>
      <c r="ESO77" s="629"/>
      <c r="ESP77" s="629"/>
      <c r="ESQ77" s="629"/>
      <c r="ESR77" s="629"/>
      <c r="ESS77" s="629"/>
      <c r="EST77" s="629"/>
      <c r="ESU77" s="629"/>
      <c r="ESV77" s="629"/>
      <c r="ESW77" s="629"/>
      <c r="ESX77" s="629"/>
      <c r="ESY77" s="629"/>
      <c r="ESZ77" s="629"/>
      <c r="ETA77" s="629"/>
      <c r="ETB77" s="629"/>
      <c r="ETC77" s="629"/>
      <c r="ETD77" s="629"/>
      <c r="ETE77" s="629"/>
      <c r="ETF77" s="629"/>
      <c r="ETG77" s="629"/>
      <c r="ETH77" s="629"/>
      <c r="ETI77" s="629"/>
      <c r="ETJ77" s="629"/>
      <c r="ETK77" s="629"/>
      <c r="ETL77" s="629"/>
      <c r="ETM77" s="629"/>
      <c r="ETN77" s="629"/>
      <c r="ETO77" s="629"/>
      <c r="ETP77" s="629"/>
      <c r="ETQ77" s="629"/>
      <c r="ETR77" s="629"/>
      <c r="ETS77" s="629"/>
      <c r="ETT77" s="629"/>
      <c r="ETU77" s="629"/>
      <c r="ETV77" s="629"/>
      <c r="ETW77" s="629"/>
      <c r="ETX77" s="629"/>
      <c r="ETY77" s="629"/>
      <c r="ETZ77" s="629"/>
      <c r="EUA77" s="629"/>
      <c r="EUB77" s="629"/>
      <c r="EUC77" s="629"/>
      <c r="EUD77" s="629"/>
      <c r="EUE77" s="629"/>
      <c r="EUF77" s="629"/>
      <c r="EUG77" s="629"/>
      <c r="EUH77" s="629"/>
      <c r="EUI77" s="629"/>
      <c r="EUJ77" s="629"/>
      <c r="EUK77" s="629"/>
      <c r="EUL77" s="629"/>
      <c r="EUM77" s="629"/>
      <c r="EUN77" s="629"/>
      <c r="EUO77" s="629"/>
      <c r="EUP77" s="629"/>
      <c r="EUQ77" s="629"/>
      <c r="EUR77" s="629"/>
      <c r="EUS77" s="629"/>
      <c r="EUT77" s="629"/>
      <c r="EUU77" s="629"/>
      <c r="EUV77" s="629"/>
      <c r="EUW77" s="629"/>
      <c r="EUX77" s="629"/>
      <c r="EUY77" s="629"/>
      <c r="EUZ77" s="629"/>
      <c r="EVA77" s="629"/>
      <c r="EVB77" s="629"/>
      <c r="EVC77" s="629"/>
      <c r="EVD77" s="629"/>
      <c r="EVE77" s="629"/>
      <c r="EVF77" s="629"/>
      <c r="EVG77" s="629"/>
      <c r="EVH77" s="629"/>
      <c r="EVI77" s="629"/>
      <c r="EVJ77" s="629"/>
      <c r="EVK77" s="629"/>
      <c r="EVL77" s="629"/>
      <c r="EVM77" s="629"/>
      <c r="EVN77" s="629"/>
      <c r="EVO77" s="629"/>
      <c r="EVP77" s="629"/>
      <c r="EVQ77" s="629"/>
      <c r="EVR77" s="629"/>
      <c r="EVS77" s="629"/>
      <c r="EVT77" s="629"/>
      <c r="EVU77" s="629"/>
      <c r="EVV77" s="629"/>
      <c r="EVW77" s="629"/>
      <c r="EVX77" s="629"/>
      <c r="EVY77" s="629"/>
      <c r="EVZ77" s="629"/>
      <c r="EWA77" s="629"/>
      <c r="EWB77" s="629"/>
      <c r="EWC77" s="629"/>
      <c r="EWD77" s="629"/>
      <c r="EWE77" s="629"/>
      <c r="EWF77" s="629"/>
      <c r="EWG77" s="629"/>
      <c r="EWH77" s="629"/>
      <c r="EWI77" s="629"/>
      <c r="EWJ77" s="629"/>
      <c r="EWK77" s="629"/>
      <c r="EWL77" s="629"/>
      <c r="EWM77" s="629"/>
      <c r="EWN77" s="629"/>
      <c r="EWO77" s="629"/>
      <c r="EWP77" s="629"/>
      <c r="EWQ77" s="629"/>
      <c r="EWR77" s="629"/>
      <c r="EWS77" s="629"/>
      <c r="EWT77" s="629"/>
      <c r="EWU77" s="629"/>
      <c r="EWV77" s="629"/>
      <c r="EWW77" s="629"/>
      <c r="EWX77" s="629"/>
      <c r="EWY77" s="629"/>
      <c r="EWZ77" s="629"/>
      <c r="EXA77" s="629"/>
      <c r="EXB77" s="629"/>
      <c r="EXC77" s="629"/>
      <c r="EXD77" s="629"/>
      <c r="EXE77" s="629"/>
      <c r="EXF77" s="629"/>
      <c r="EXG77" s="629"/>
      <c r="EXH77" s="629"/>
      <c r="EXI77" s="629"/>
      <c r="EXJ77" s="629"/>
      <c r="EXK77" s="629"/>
      <c r="EXL77" s="629"/>
      <c r="EXM77" s="629"/>
      <c r="EXN77" s="629"/>
      <c r="EXO77" s="629"/>
      <c r="EXP77" s="629"/>
      <c r="EXQ77" s="629"/>
      <c r="EXR77" s="629"/>
      <c r="EXS77" s="629"/>
      <c r="EXT77" s="629"/>
      <c r="EXU77" s="629"/>
      <c r="EXV77" s="629"/>
      <c r="EXW77" s="629"/>
      <c r="EXX77" s="629"/>
      <c r="EXY77" s="629"/>
      <c r="EXZ77" s="629"/>
      <c r="EYA77" s="629"/>
      <c r="EYB77" s="629"/>
      <c r="EYC77" s="629"/>
      <c r="EYD77" s="629"/>
      <c r="EYE77" s="629"/>
      <c r="EYF77" s="629"/>
      <c r="EYG77" s="629"/>
      <c r="EYH77" s="629"/>
      <c r="EYI77" s="629"/>
      <c r="EYJ77" s="629"/>
      <c r="EYK77" s="629"/>
      <c r="EYL77" s="629"/>
      <c r="EYM77" s="629"/>
      <c r="EYN77" s="629"/>
      <c r="EYO77" s="629"/>
      <c r="EYP77" s="629"/>
      <c r="EYQ77" s="629"/>
      <c r="EYR77" s="629"/>
      <c r="EYS77" s="629"/>
      <c r="EYT77" s="629"/>
      <c r="EYU77" s="629"/>
      <c r="EYV77" s="629"/>
      <c r="EYW77" s="629"/>
      <c r="EYX77" s="629"/>
      <c r="EYY77" s="629"/>
      <c r="EYZ77" s="629"/>
      <c r="EZA77" s="629"/>
      <c r="EZB77" s="629"/>
      <c r="EZC77" s="629"/>
      <c r="EZD77" s="629"/>
      <c r="EZE77" s="629"/>
      <c r="EZF77" s="629"/>
      <c r="EZG77" s="629"/>
      <c r="EZH77" s="629"/>
      <c r="EZI77" s="629"/>
      <c r="EZJ77" s="629"/>
      <c r="EZK77" s="629"/>
      <c r="EZL77" s="629"/>
      <c r="EZM77" s="629"/>
      <c r="EZN77" s="629"/>
      <c r="EZO77" s="629"/>
      <c r="EZP77" s="629"/>
      <c r="EZQ77" s="629"/>
      <c r="EZR77" s="629"/>
      <c r="EZS77" s="629"/>
      <c r="EZT77" s="629"/>
      <c r="EZU77" s="629"/>
      <c r="EZV77" s="629"/>
      <c r="EZW77" s="629"/>
      <c r="EZX77" s="629"/>
      <c r="EZY77" s="629"/>
      <c r="EZZ77" s="629"/>
      <c r="FAA77" s="629"/>
      <c r="FAB77" s="629"/>
      <c r="FAC77" s="629"/>
      <c r="FAD77" s="629"/>
      <c r="FAE77" s="629"/>
      <c r="FAF77" s="629"/>
      <c r="FAG77" s="629"/>
      <c r="FAH77" s="629"/>
      <c r="FAI77" s="629"/>
      <c r="FAJ77" s="629"/>
      <c r="FAK77" s="629"/>
      <c r="FAL77" s="629"/>
      <c r="FAM77" s="629"/>
      <c r="FAN77" s="629"/>
      <c r="FAO77" s="629"/>
      <c r="FAP77" s="629"/>
      <c r="FAQ77" s="629"/>
      <c r="FAR77" s="629"/>
      <c r="FAS77" s="629"/>
      <c r="FAT77" s="629"/>
      <c r="FAU77" s="629"/>
      <c r="FAV77" s="629"/>
      <c r="FAW77" s="629"/>
      <c r="FAX77" s="629"/>
      <c r="FAY77" s="629"/>
      <c r="FAZ77" s="629"/>
      <c r="FBA77" s="629"/>
      <c r="FBB77" s="629"/>
      <c r="FBC77" s="629"/>
      <c r="FBD77" s="629"/>
      <c r="FBE77" s="629"/>
      <c r="FBF77" s="629"/>
      <c r="FBG77" s="629"/>
      <c r="FBH77" s="629"/>
      <c r="FBI77" s="629"/>
      <c r="FBJ77" s="629"/>
      <c r="FBK77" s="629"/>
      <c r="FBL77" s="629"/>
      <c r="FBM77" s="629"/>
      <c r="FBN77" s="629"/>
      <c r="FBO77" s="629"/>
      <c r="FBP77" s="629"/>
      <c r="FBQ77" s="629"/>
      <c r="FBR77" s="629"/>
      <c r="FBS77" s="629"/>
      <c r="FBT77" s="629"/>
      <c r="FBU77" s="629"/>
      <c r="FBV77" s="629"/>
      <c r="FBW77" s="629"/>
      <c r="FBX77" s="629"/>
      <c r="FBY77" s="629"/>
      <c r="FBZ77" s="629"/>
      <c r="FCA77" s="629"/>
      <c r="FCB77" s="629"/>
      <c r="FCC77" s="629"/>
      <c r="FCD77" s="629"/>
      <c r="FCE77" s="629"/>
      <c r="FCF77" s="629"/>
      <c r="FCG77" s="629"/>
      <c r="FCH77" s="629"/>
      <c r="FCI77" s="629"/>
      <c r="FCJ77" s="629"/>
      <c r="FCK77" s="629"/>
      <c r="FCL77" s="629"/>
      <c r="FCM77" s="629"/>
      <c r="FCN77" s="629"/>
      <c r="FCO77" s="629"/>
      <c r="FCP77" s="629"/>
      <c r="FCQ77" s="629"/>
      <c r="FCR77" s="629"/>
      <c r="FCS77" s="629"/>
      <c r="FCT77" s="629"/>
      <c r="FCU77" s="629"/>
      <c r="FCV77" s="629"/>
      <c r="FCW77" s="629"/>
      <c r="FCX77" s="629"/>
      <c r="FCY77" s="629"/>
      <c r="FCZ77" s="629"/>
      <c r="FDA77" s="629"/>
      <c r="FDB77" s="629"/>
      <c r="FDC77" s="629"/>
      <c r="FDD77" s="629"/>
      <c r="FDE77" s="629"/>
      <c r="FDF77" s="629"/>
      <c r="FDG77" s="629"/>
      <c r="FDH77" s="629"/>
      <c r="FDI77" s="629"/>
      <c r="FDJ77" s="629"/>
      <c r="FDK77" s="629"/>
      <c r="FDL77" s="629"/>
      <c r="FDM77" s="629"/>
      <c r="FDN77" s="629"/>
      <c r="FDO77" s="629"/>
      <c r="FDP77" s="629"/>
      <c r="FDQ77" s="629"/>
      <c r="FDR77" s="629"/>
      <c r="FDS77" s="629"/>
      <c r="FDT77" s="629"/>
      <c r="FDU77" s="629"/>
      <c r="FDV77" s="629"/>
      <c r="FDW77" s="629"/>
      <c r="FDX77" s="629"/>
      <c r="FDY77" s="629"/>
      <c r="FDZ77" s="629"/>
      <c r="FEA77" s="629"/>
      <c r="FEB77" s="629"/>
      <c r="FEC77" s="629"/>
      <c r="FED77" s="629"/>
      <c r="FEE77" s="629"/>
      <c r="FEF77" s="629"/>
      <c r="FEG77" s="629"/>
      <c r="FEH77" s="629"/>
      <c r="FEI77" s="629"/>
      <c r="FEJ77" s="629"/>
      <c r="FEK77" s="629"/>
      <c r="FEL77" s="629"/>
      <c r="FEM77" s="629"/>
      <c r="FEN77" s="629"/>
      <c r="FEO77" s="629"/>
      <c r="FEP77" s="629"/>
      <c r="FEQ77" s="629"/>
      <c r="FER77" s="629"/>
      <c r="FES77" s="629"/>
      <c r="FET77" s="629"/>
      <c r="FEU77" s="629"/>
      <c r="FEV77" s="629"/>
      <c r="FEW77" s="629"/>
      <c r="FEX77" s="629"/>
      <c r="FEY77" s="629"/>
      <c r="FEZ77" s="629"/>
      <c r="FFA77" s="629"/>
      <c r="FFB77" s="629"/>
      <c r="FFC77" s="629"/>
      <c r="FFD77" s="629"/>
      <c r="FFE77" s="629"/>
      <c r="FFF77" s="629"/>
      <c r="FFG77" s="629"/>
      <c r="FFH77" s="629"/>
      <c r="FFI77" s="629"/>
      <c r="FFJ77" s="629"/>
      <c r="FFK77" s="629"/>
      <c r="FFL77" s="629"/>
      <c r="FFM77" s="629"/>
      <c r="FFN77" s="629"/>
      <c r="FFO77" s="629"/>
      <c r="FFP77" s="629"/>
      <c r="FFQ77" s="629"/>
      <c r="FFR77" s="629"/>
      <c r="FFS77" s="629"/>
      <c r="FFT77" s="629"/>
      <c r="FFU77" s="629"/>
      <c r="FFV77" s="629"/>
      <c r="FFW77" s="629"/>
      <c r="FFX77" s="629"/>
      <c r="FFY77" s="629"/>
      <c r="FFZ77" s="629"/>
      <c r="FGA77" s="629"/>
      <c r="FGB77" s="629"/>
      <c r="FGC77" s="629"/>
      <c r="FGD77" s="629"/>
      <c r="FGE77" s="629"/>
      <c r="FGF77" s="629"/>
      <c r="FGG77" s="629"/>
      <c r="FGH77" s="629"/>
      <c r="FGI77" s="629"/>
      <c r="FGJ77" s="629"/>
      <c r="FGK77" s="629"/>
      <c r="FGL77" s="629"/>
      <c r="FGM77" s="629"/>
      <c r="FGN77" s="629"/>
      <c r="FGO77" s="629"/>
      <c r="FGP77" s="629"/>
      <c r="FGQ77" s="629"/>
      <c r="FGR77" s="629"/>
      <c r="FGS77" s="629"/>
      <c r="FGT77" s="629"/>
      <c r="FGU77" s="629"/>
      <c r="FGV77" s="629"/>
      <c r="FGW77" s="629"/>
      <c r="FGX77" s="629"/>
      <c r="FGY77" s="629"/>
      <c r="FGZ77" s="629"/>
      <c r="FHA77" s="629"/>
      <c r="FHB77" s="629"/>
      <c r="FHC77" s="629"/>
      <c r="FHD77" s="629"/>
      <c r="FHE77" s="629"/>
      <c r="FHF77" s="629"/>
      <c r="FHG77" s="629"/>
      <c r="FHH77" s="629"/>
      <c r="FHI77" s="629"/>
      <c r="FHJ77" s="629"/>
      <c r="FHK77" s="629"/>
      <c r="FHL77" s="629"/>
      <c r="FHM77" s="629"/>
      <c r="FHN77" s="629"/>
      <c r="FHO77" s="629"/>
      <c r="FHP77" s="629"/>
      <c r="FHQ77" s="629"/>
      <c r="FHR77" s="629"/>
      <c r="FHS77" s="629"/>
      <c r="FHT77" s="629"/>
      <c r="FHU77" s="629"/>
      <c r="FHV77" s="629"/>
      <c r="FHW77" s="629"/>
      <c r="FHX77" s="629"/>
      <c r="FHY77" s="629"/>
      <c r="FHZ77" s="629"/>
      <c r="FIA77" s="629"/>
      <c r="FIB77" s="629"/>
      <c r="FIC77" s="629"/>
      <c r="FID77" s="629"/>
      <c r="FIE77" s="629"/>
      <c r="FIF77" s="629"/>
      <c r="FIG77" s="629"/>
      <c r="FIH77" s="629"/>
      <c r="FII77" s="629"/>
      <c r="FIJ77" s="629"/>
      <c r="FIK77" s="629"/>
      <c r="FIL77" s="629"/>
      <c r="FIM77" s="629"/>
      <c r="FIN77" s="629"/>
      <c r="FIO77" s="629"/>
      <c r="FIP77" s="629"/>
      <c r="FIQ77" s="629"/>
      <c r="FIR77" s="629"/>
      <c r="FIS77" s="629"/>
      <c r="FIT77" s="629"/>
      <c r="FIU77" s="629"/>
      <c r="FIV77" s="629"/>
      <c r="FIW77" s="629"/>
      <c r="FIX77" s="629"/>
      <c r="FIY77" s="629"/>
      <c r="FIZ77" s="629"/>
      <c r="FJA77" s="629"/>
      <c r="FJB77" s="629"/>
      <c r="FJC77" s="629"/>
      <c r="FJD77" s="629"/>
      <c r="FJE77" s="629"/>
      <c r="FJF77" s="629"/>
      <c r="FJG77" s="629"/>
      <c r="FJH77" s="629"/>
      <c r="FJI77" s="629"/>
      <c r="FJJ77" s="629"/>
      <c r="FJK77" s="629"/>
      <c r="FJL77" s="629"/>
      <c r="FJM77" s="629"/>
      <c r="FJN77" s="629"/>
      <c r="FJO77" s="629"/>
      <c r="FJP77" s="629"/>
      <c r="FJQ77" s="629"/>
      <c r="FJR77" s="629"/>
      <c r="FJS77" s="629"/>
      <c r="FJT77" s="629"/>
      <c r="FJU77" s="629"/>
      <c r="FJV77" s="629"/>
      <c r="FJW77" s="629"/>
      <c r="FJX77" s="629"/>
      <c r="FJY77" s="629"/>
      <c r="FJZ77" s="629"/>
      <c r="FKA77" s="629"/>
      <c r="FKB77" s="629"/>
      <c r="FKC77" s="629"/>
      <c r="FKD77" s="629"/>
      <c r="FKE77" s="629"/>
      <c r="FKF77" s="629"/>
      <c r="FKG77" s="629"/>
      <c r="FKH77" s="629"/>
      <c r="FKI77" s="629"/>
      <c r="FKJ77" s="629"/>
      <c r="FKK77" s="629"/>
      <c r="FKL77" s="629"/>
      <c r="FKM77" s="629"/>
      <c r="FKN77" s="629"/>
      <c r="FKO77" s="629"/>
      <c r="FKP77" s="629"/>
      <c r="FKQ77" s="629"/>
      <c r="FKR77" s="629"/>
      <c r="FKS77" s="629"/>
      <c r="FKT77" s="629"/>
      <c r="FKU77" s="629"/>
      <c r="FKV77" s="629"/>
      <c r="FKW77" s="629"/>
      <c r="FKX77" s="629"/>
      <c r="FKY77" s="629"/>
      <c r="FKZ77" s="629"/>
      <c r="FLA77" s="629"/>
      <c r="FLB77" s="629"/>
      <c r="FLC77" s="629"/>
      <c r="FLD77" s="629"/>
      <c r="FLE77" s="629"/>
      <c r="FLF77" s="629"/>
      <c r="FLG77" s="629"/>
      <c r="FLH77" s="629"/>
      <c r="FLI77" s="629"/>
      <c r="FLJ77" s="629"/>
      <c r="FLK77" s="629"/>
      <c r="FLL77" s="629"/>
      <c r="FLM77" s="629"/>
      <c r="FLN77" s="629"/>
      <c r="FLO77" s="629"/>
      <c r="FLP77" s="629"/>
      <c r="FLQ77" s="629"/>
      <c r="FLR77" s="629"/>
      <c r="FLS77" s="629"/>
      <c r="FLT77" s="629"/>
      <c r="FLU77" s="629"/>
      <c r="FLV77" s="629"/>
      <c r="FLW77" s="629"/>
      <c r="FLX77" s="629"/>
      <c r="FLY77" s="629"/>
      <c r="FLZ77" s="629"/>
      <c r="FMA77" s="629"/>
      <c r="FMB77" s="629"/>
      <c r="FMC77" s="629"/>
      <c r="FMD77" s="629"/>
      <c r="FME77" s="629"/>
      <c r="FMF77" s="629"/>
      <c r="FMG77" s="629"/>
      <c r="FMH77" s="629"/>
      <c r="FMI77" s="629"/>
      <c r="FMJ77" s="629"/>
      <c r="FMK77" s="629"/>
      <c r="FML77" s="629"/>
      <c r="FMM77" s="629"/>
      <c r="FMN77" s="629"/>
      <c r="FMO77" s="629"/>
      <c r="FMP77" s="629"/>
      <c r="FMQ77" s="629"/>
      <c r="FMR77" s="629"/>
      <c r="FMS77" s="629"/>
      <c r="FMT77" s="629"/>
      <c r="FMU77" s="629"/>
      <c r="FMV77" s="629"/>
      <c r="FMW77" s="629"/>
      <c r="FMX77" s="629"/>
      <c r="FMY77" s="629"/>
      <c r="FMZ77" s="629"/>
      <c r="FNA77" s="629"/>
      <c r="FNB77" s="629"/>
      <c r="FNC77" s="629"/>
      <c r="FND77" s="629"/>
      <c r="FNE77" s="629"/>
      <c r="FNF77" s="629"/>
      <c r="FNG77" s="629"/>
      <c r="FNH77" s="629"/>
      <c r="FNI77" s="629"/>
      <c r="FNJ77" s="629"/>
      <c r="FNK77" s="629"/>
      <c r="FNL77" s="629"/>
      <c r="FNM77" s="629"/>
      <c r="FNN77" s="629"/>
      <c r="FNO77" s="629"/>
      <c r="FNP77" s="629"/>
      <c r="FNQ77" s="629"/>
      <c r="FNR77" s="629"/>
      <c r="FNS77" s="629"/>
      <c r="FNT77" s="629"/>
      <c r="FNU77" s="629"/>
      <c r="FNV77" s="629"/>
      <c r="FNW77" s="629"/>
      <c r="FNX77" s="629"/>
      <c r="FNY77" s="629"/>
      <c r="FNZ77" s="629"/>
      <c r="FOA77" s="629"/>
      <c r="FOB77" s="629"/>
      <c r="FOC77" s="629"/>
      <c r="FOD77" s="629"/>
      <c r="FOE77" s="629"/>
      <c r="FOF77" s="629"/>
      <c r="FOG77" s="629"/>
      <c r="FOH77" s="629"/>
      <c r="FOI77" s="629"/>
      <c r="FOJ77" s="629"/>
      <c r="FOK77" s="629"/>
      <c r="FOL77" s="629"/>
      <c r="FOM77" s="629"/>
      <c r="FON77" s="629"/>
      <c r="FOO77" s="629"/>
      <c r="FOP77" s="629"/>
      <c r="FOQ77" s="629"/>
      <c r="FOR77" s="629"/>
      <c r="FOS77" s="629"/>
      <c r="FOT77" s="629"/>
      <c r="FOU77" s="629"/>
      <c r="FOV77" s="629"/>
      <c r="FOW77" s="629"/>
      <c r="FOX77" s="629"/>
      <c r="FOY77" s="629"/>
      <c r="FOZ77" s="629"/>
      <c r="FPA77" s="629"/>
      <c r="FPB77" s="629"/>
      <c r="FPC77" s="629"/>
      <c r="FPD77" s="629"/>
      <c r="FPE77" s="629"/>
      <c r="FPF77" s="629"/>
      <c r="FPG77" s="629"/>
      <c r="FPH77" s="629"/>
      <c r="FPI77" s="629"/>
      <c r="FPJ77" s="629"/>
      <c r="FPK77" s="629"/>
      <c r="FPL77" s="629"/>
      <c r="FPM77" s="629"/>
      <c r="FPN77" s="629"/>
      <c r="FPO77" s="629"/>
      <c r="FPP77" s="629"/>
      <c r="FPQ77" s="629"/>
      <c r="FPR77" s="629"/>
      <c r="FPS77" s="629"/>
      <c r="FPT77" s="629"/>
      <c r="FPU77" s="629"/>
      <c r="FPV77" s="629"/>
      <c r="FPW77" s="629"/>
      <c r="FPX77" s="629"/>
      <c r="FPY77" s="629"/>
      <c r="FPZ77" s="629"/>
      <c r="FQA77" s="629"/>
      <c r="FQB77" s="629"/>
      <c r="FQC77" s="629"/>
      <c r="FQD77" s="629"/>
      <c r="FQE77" s="629"/>
      <c r="FQF77" s="629"/>
      <c r="FQG77" s="629"/>
      <c r="FQH77" s="629"/>
      <c r="FQI77" s="629"/>
      <c r="FQJ77" s="629"/>
      <c r="FQK77" s="629"/>
      <c r="FQL77" s="629"/>
      <c r="FQM77" s="629"/>
      <c r="FQN77" s="629"/>
      <c r="FQO77" s="629"/>
      <c r="FQP77" s="629"/>
      <c r="FQQ77" s="629"/>
      <c r="FQR77" s="629"/>
      <c r="FQS77" s="629"/>
      <c r="FQT77" s="629"/>
      <c r="FQU77" s="629"/>
      <c r="FQV77" s="629"/>
      <c r="FQW77" s="629"/>
      <c r="FQX77" s="629"/>
      <c r="FQY77" s="629"/>
      <c r="FQZ77" s="629"/>
      <c r="FRA77" s="629"/>
      <c r="FRB77" s="629"/>
      <c r="FRC77" s="629"/>
      <c r="FRD77" s="629"/>
      <c r="FRE77" s="629"/>
      <c r="FRF77" s="629"/>
      <c r="FRG77" s="629"/>
      <c r="FRH77" s="629"/>
      <c r="FRI77" s="629"/>
      <c r="FRJ77" s="629"/>
      <c r="FRK77" s="629"/>
      <c r="FRL77" s="629"/>
      <c r="FRM77" s="629"/>
      <c r="FRN77" s="629"/>
      <c r="FRO77" s="629"/>
      <c r="FRP77" s="629"/>
      <c r="FRQ77" s="629"/>
      <c r="FRR77" s="629"/>
      <c r="FRS77" s="629"/>
      <c r="FRT77" s="629"/>
      <c r="FRU77" s="629"/>
      <c r="FRV77" s="629"/>
      <c r="FRW77" s="629"/>
      <c r="FRX77" s="629"/>
      <c r="FRY77" s="629"/>
      <c r="FRZ77" s="629"/>
      <c r="FSA77" s="629"/>
      <c r="FSB77" s="629"/>
      <c r="FSC77" s="629"/>
      <c r="FSD77" s="629"/>
      <c r="FSE77" s="629"/>
      <c r="FSF77" s="629"/>
      <c r="FSG77" s="629"/>
      <c r="FSH77" s="629"/>
      <c r="FSI77" s="629"/>
      <c r="FSJ77" s="629"/>
      <c r="FSK77" s="629"/>
      <c r="FSL77" s="629"/>
      <c r="FSM77" s="629"/>
      <c r="FSN77" s="629"/>
      <c r="FSO77" s="629"/>
      <c r="FSP77" s="629"/>
      <c r="FSQ77" s="629"/>
      <c r="FSR77" s="629"/>
      <c r="FSS77" s="629"/>
      <c r="FST77" s="629"/>
      <c r="FSU77" s="629"/>
      <c r="FSV77" s="629"/>
      <c r="FSW77" s="629"/>
      <c r="FSX77" s="629"/>
      <c r="FSY77" s="629"/>
      <c r="FSZ77" s="629"/>
      <c r="FTA77" s="629"/>
      <c r="FTB77" s="629"/>
      <c r="FTC77" s="629"/>
      <c r="FTD77" s="629"/>
      <c r="FTE77" s="629"/>
      <c r="FTF77" s="629"/>
      <c r="FTG77" s="629"/>
      <c r="FTH77" s="629"/>
      <c r="FTI77" s="629"/>
      <c r="FTJ77" s="629"/>
      <c r="FTK77" s="629"/>
      <c r="FTL77" s="629"/>
      <c r="FTM77" s="629"/>
      <c r="FTN77" s="629"/>
      <c r="FTO77" s="629"/>
      <c r="FTP77" s="629"/>
      <c r="FTQ77" s="629"/>
      <c r="FTR77" s="629"/>
      <c r="FTS77" s="629"/>
      <c r="FTT77" s="629"/>
      <c r="FTU77" s="629"/>
      <c r="FTV77" s="629"/>
      <c r="FTW77" s="629"/>
      <c r="FTX77" s="629"/>
      <c r="FTY77" s="629"/>
      <c r="FTZ77" s="629"/>
      <c r="FUA77" s="629"/>
      <c r="FUB77" s="629"/>
      <c r="FUC77" s="629"/>
      <c r="FUD77" s="629"/>
      <c r="FUE77" s="629"/>
      <c r="FUF77" s="629"/>
      <c r="FUG77" s="629"/>
      <c r="FUH77" s="629"/>
      <c r="FUI77" s="629"/>
      <c r="FUJ77" s="629"/>
      <c r="FUK77" s="629"/>
      <c r="FUL77" s="629"/>
      <c r="FUM77" s="629"/>
      <c r="FUN77" s="629"/>
      <c r="FUO77" s="629"/>
      <c r="FUP77" s="629"/>
      <c r="FUQ77" s="629"/>
      <c r="FUR77" s="629"/>
      <c r="FUS77" s="629"/>
      <c r="FUT77" s="629"/>
      <c r="FUU77" s="629"/>
      <c r="FUV77" s="629"/>
      <c r="FUW77" s="629"/>
      <c r="FUX77" s="629"/>
      <c r="FUY77" s="629"/>
      <c r="FUZ77" s="629"/>
      <c r="FVA77" s="629"/>
      <c r="FVB77" s="629"/>
      <c r="FVC77" s="629"/>
      <c r="FVD77" s="629"/>
      <c r="FVE77" s="629"/>
      <c r="FVF77" s="629"/>
      <c r="FVG77" s="629"/>
      <c r="FVH77" s="629"/>
      <c r="FVI77" s="629"/>
      <c r="FVJ77" s="629"/>
      <c r="FVK77" s="629"/>
      <c r="FVL77" s="629"/>
      <c r="FVM77" s="629"/>
      <c r="FVN77" s="629"/>
      <c r="FVO77" s="629"/>
      <c r="FVP77" s="629"/>
      <c r="FVQ77" s="629"/>
      <c r="FVR77" s="629"/>
      <c r="FVS77" s="629"/>
      <c r="FVT77" s="629"/>
      <c r="FVU77" s="629"/>
      <c r="FVV77" s="629"/>
      <c r="FVW77" s="629"/>
      <c r="FVX77" s="629"/>
      <c r="FVY77" s="629"/>
      <c r="FVZ77" s="629"/>
      <c r="FWA77" s="629"/>
      <c r="FWB77" s="629"/>
      <c r="FWC77" s="629"/>
      <c r="FWD77" s="629"/>
      <c r="FWE77" s="629"/>
      <c r="FWF77" s="629"/>
      <c r="FWG77" s="629"/>
      <c r="FWH77" s="629"/>
      <c r="FWI77" s="629"/>
      <c r="FWJ77" s="629"/>
      <c r="FWK77" s="629"/>
      <c r="FWL77" s="629"/>
      <c r="FWM77" s="629"/>
      <c r="FWN77" s="629"/>
      <c r="FWO77" s="629"/>
      <c r="FWP77" s="629"/>
      <c r="FWQ77" s="629"/>
      <c r="FWR77" s="629"/>
      <c r="FWS77" s="629"/>
      <c r="FWT77" s="629"/>
      <c r="FWU77" s="629"/>
      <c r="FWV77" s="629"/>
      <c r="FWW77" s="629"/>
      <c r="FWX77" s="629"/>
      <c r="FWY77" s="629"/>
      <c r="FWZ77" s="629"/>
      <c r="FXA77" s="629"/>
      <c r="FXB77" s="629"/>
      <c r="FXC77" s="629"/>
      <c r="FXD77" s="629"/>
      <c r="FXE77" s="629"/>
      <c r="FXF77" s="629"/>
      <c r="FXG77" s="629"/>
      <c r="FXH77" s="629"/>
      <c r="FXI77" s="629"/>
      <c r="FXJ77" s="629"/>
      <c r="FXK77" s="629"/>
      <c r="FXL77" s="629"/>
      <c r="FXM77" s="629"/>
      <c r="FXN77" s="629"/>
      <c r="FXO77" s="629"/>
      <c r="FXP77" s="629"/>
      <c r="FXQ77" s="629"/>
      <c r="FXR77" s="629"/>
      <c r="FXS77" s="629"/>
      <c r="FXT77" s="629"/>
      <c r="FXU77" s="629"/>
      <c r="FXV77" s="629"/>
      <c r="FXW77" s="629"/>
      <c r="FXX77" s="629"/>
      <c r="FXY77" s="629"/>
      <c r="FXZ77" s="629"/>
      <c r="FYA77" s="629"/>
      <c r="FYB77" s="629"/>
      <c r="FYC77" s="629"/>
      <c r="FYD77" s="629"/>
      <c r="FYE77" s="629"/>
      <c r="FYF77" s="629"/>
      <c r="FYG77" s="629"/>
      <c r="FYH77" s="629"/>
      <c r="FYI77" s="629"/>
      <c r="FYJ77" s="629"/>
      <c r="FYK77" s="629"/>
      <c r="FYL77" s="629"/>
      <c r="FYM77" s="629"/>
      <c r="FYN77" s="629"/>
      <c r="FYO77" s="629"/>
      <c r="FYP77" s="629"/>
      <c r="FYQ77" s="629"/>
      <c r="FYR77" s="629"/>
      <c r="FYS77" s="629"/>
      <c r="FYT77" s="629"/>
      <c r="FYU77" s="629"/>
      <c r="FYV77" s="629"/>
      <c r="FYW77" s="629"/>
      <c r="FYX77" s="629"/>
      <c r="FYY77" s="629"/>
      <c r="FYZ77" s="629"/>
      <c r="FZA77" s="629"/>
      <c r="FZB77" s="629"/>
      <c r="FZC77" s="629"/>
      <c r="FZD77" s="629"/>
      <c r="FZE77" s="629"/>
      <c r="FZF77" s="629"/>
      <c r="FZG77" s="629"/>
      <c r="FZH77" s="629"/>
      <c r="FZI77" s="629"/>
      <c r="FZJ77" s="629"/>
      <c r="FZK77" s="629"/>
      <c r="FZL77" s="629"/>
      <c r="FZM77" s="629"/>
      <c r="FZN77" s="629"/>
      <c r="FZO77" s="629"/>
      <c r="FZP77" s="629"/>
      <c r="FZQ77" s="629"/>
      <c r="FZR77" s="629"/>
      <c r="FZS77" s="629"/>
      <c r="FZT77" s="629"/>
      <c r="FZU77" s="629"/>
      <c r="FZV77" s="629"/>
      <c r="FZW77" s="629"/>
      <c r="FZX77" s="629"/>
      <c r="FZY77" s="629"/>
      <c r="FZZ77" s="629"/>
      <c r="GAA77" s="629"/>
      <c r="GAB77" s="629"/>
      <c r="GAC77" s="629"/>
      <c r="GAD77" s="629"/>
      <c r="GAE77" s="629"/>
      <c r="GAF77" s="629"/>
      <c r="GAG77" s="629"/>
      <c r="GAH77" s="629"/>
      <c r="GAI77" s="629"/>
      <c r="GAJ77" s="629"/>
      <c r="GAK77" s="629"/>
      <c r="GAL77" s="629"/>
      <c r="GAM77" s="629"/>
      <c r="GAN77" s="629"/>
      <c r="GAO77" s="629"/>
      <c r="GAP77" s="629"/>
      <c r="GAQ77" s="629"/>
      <c r="GAR77" s="629"/>
      <c r="GAS77" s="629"/>
      <c r="GAT77" s="629"/>
      <c r="GAU77" s="629"/>
      <c r="GAV77" s="629"/>
      <c r="GAW77" s="629"/>
      <c r="GAX77" s="629"/>
      <c r="GAY77" s="629"/>
      <c r="GAZ77" s="629"/>
      <c r="GBA77" s="629"/>
      <c r="GBB77" s="629"/>
      <c r="GBC77" s="629"/>
      <c r="GBD77" s="629"/>
      <c r="GBE77" s="629"/>
      <c r="GBF77" s="629"/>
      <c r="GBG77" s="629"/>
      <c r="GBH77" s="629"/>
      <c r="GBI77" s="629"/>
      <c r="GBJ77" s="629"/>
      <c r="GBK77" s="629"/>
      <c r="GBL77" s="629"/>
      <c r="GBM77" s="629"/>
      <c r="GBN77" s="629"/>
      <c r="GBO77" s="629"/>
      <c r="GBP77" s="629"/>
      <c r="GBQ77" s="629"/>
      <c r="GBR77" s="629"/>
      <c r="GBS77" s="629"/>
      <c r="GBT77" s="629"/>
      <c r="GBU77" s="629"/>
      <c r="GBV77" s="629"/>
      <c r="GBW77" s="629"/>
      <c r="GBX77" s="629"/>
      <c r="GBY77" s="629"/>
      <c r="GBZ77" s="629"/>
      <c r="GCA77" s="629"/>
      <c r="GCB77" s="629"/>
      <c r="GCC77" s="629"/>
      <c r="GCD77" s="629"/>
      <c r="GCE77" s="629"/>
      <c r="GCF77" s="629"/>
      <c r="GCG77" s="629"/>
      <c r="GCH77" s="629"/>
      <c r="GCI77" s="629"/>
      <c r="GCJ77" s="629"/>
      <c r="GCK77" s="629"/>
      <c r="GCL77" s="629"/>
      <c r="GCM77" s="629"/>
      <c r="GCN77" s="629"/>
      <c r="GCO77" s="629"/>
      <c r="GCP77" s="629"/>
      <c r="GCQ77" s="629"/>
      <c r="GCR77" s="629"/>
      <c r="GCS77" s="629"/>
      <c r="GCT77" s="629"/>
      <c r="GCU77" s="629"/>
      <c r="GCV77" s="629"/>
      <c r="GCW77" s="629"/>
      <c r="GCX77" s="629"/>
      <c r="GCY77" s="629"/>
      <c r="GCZ77" s="629"/>
      <c r="GDA77" s="629"/>
      <c r="GDB77" s="629"/>
      <c r="GDC77" s="629"/>
      <c r="GDD77" s="629"/>
      <c r="GDE77" s="629"/>
      <c r="GDF77" s="629"/>
      <c r="GDG77" s="629"/>
      <c r="GDH77" s="629"/>
      <c r="GDI77" s="629"/>
      <c r="GDJ77" s="629"/>
      <c r="GDK77" s="629"/>
      <c r="GDL77" s="629"/>
      <c r="GDM77" s="629"/>
      <c r="GDN77" s="629"/>
      <c r="GDO77" s="629"/>
      <c r="GDP77" s="629"/>
      <c r="GDQ77" s="629"/>
      <c r="GDR77" s="629"/>
      <c r="GDS77" s="629"/>
      <c r="GDT77" s="629"/>
      <c r="GDU77" s="629"/>
      <c r="GDV77" s="629"/>
      <c r="GDW77" s="629"/>
      <c r="GDX77" s="629"/>
      <c r="GDY77" s="629"/>
      <c r="GDZ77" s="629"/>
      <c r="GEA77" s="629"/>
      <c r="GEB77" s="629"/>
      <c r="GEC77" s="629"/>
      <c r="GED77" s="629"/>
      <c r="GEE77" s="629"/>
      <c r="GEF77" s="629"/>
      <c r="GEG77" s="629"/>
      <c r="GEH77" s="629"/>
      <c r="GEI77" s="629"/>
      <c r="GEJ77" s="629"/>
      <c r="GEK77" s="629"/>
      <c r="GEL77" s="629"/>
      <c r="GEM77" s="629"/>
      <c r="GEN77" s="629"/>
      <c r="GEO77" s="629"/>
      <c r="GEP77" s="629"/>
      <c r="GEQ77" s="629"/>
      <c r="GER77" s="629"/>
      <c r="GES77" s="629"/>
      <c r="GET77" s="629"/>
      <c r="GEU77" s="629"/>
      <c r="GEV77" s="629"/>
      <c r="GEW77" s="629"/>
      <c r="GEX77" s="629"/>
      <c r="GEY77" s="629"/>
      <c r="GEZ77" s="629"/>
      <c r="GFA77" s="629"/>
      <c r="GFB77" s="629"/>
      <c r="GFC77" s="629"/>
      <c r="GFD77" s="629"/>
      <c r="GFE77" s="629"/>
      <c r="GFF77" s="629"/>
      <c r="GFG77" s="629"/>
      <c r="GFH77" s="629"/>
      <c r="GFI77" s="629"/>
      <c r="GFJ77" s="629"/>
      <c r="GFK77" s="629"/>
      <c r="GFL77" s="629"/>
      <c r="GFM77" s="629"/>
      <c r="GFN77" s="629"/>
      <c r="GFO77" s="629"/>
      <c r="GFP77" s="629"/>
      <c r="GFQ77" s="629"/>
      <c r="GFR77" s="629"/>
      <c r="GFS77" s="629"/>
      <c r="GFT77" s="629"/>
      <c r="GFU77" s="629"/>
      <c r="GFV77" s="629"/>
      <c r="GFW77" s="629"/>
      <c r="GFX77" s="629"/>
      <c r="GFY77" s="629"/>
      <c r="GFZ77" s="629"/>
      <c r="GGA77" s="629"/>
      <c r="GGB77" s="629"/>
      <c r="GGC77" s="629"/>
      <c r="GGD77" s="629"/>
      <c r="GGE77" s="629"/>
      <c r="GGF77" s="629"/>
      <c r="GGG77" s="629"/>
      <c r="GGH77" s="629"/>
      <c r="GGI77" s="629"/>
      <c r="GGJ77" s="629"/>
      <c r="GGK77" s="629"/>
      <c r="GGL77" s="629"/>
      <c r="GGM77" s="629"/>
      <c r="GGN77" s="629"/>
      <c r="GGO77" s="629"/>
      <c r="GGP77" s="629"/>
      <c r="GGQ77" s="629"/>
      <c r="GGR77" s="629"/>
      <c r="GGS77" s="629"/>
      <c r="GGT77" s="629"/>
      <c r="GGU77" s="629"/>
      <c r="GGV77" s="629"/>
      <c r="GGW77" s="629"/>
      <c r="GGX77" s="629"/>
      <c r="GGY77" s="629"/>
      <c r="GGZ77" s="629"/>
      <c r="GHA77" s="629"/>
      <c r="GHB77" s="629"/>
      <c r="GHC77" s="629"/>
      <c r="GHD77" s="629"/>
      <c r="GHE77" s="629"/>
      <c r="GHF77" s="629"/>
      <c r="GHG77" s="629"/>
      <c r="GHH77" s="629"/>
      <c r="GHI77" s="629"/>
      <c r="GHJ77" s="629"/>
      <c r="GHK77" s="629"/>
      <c r="GHL77" s="629"/>
      <c r="GHM77" s="629"/>
      <c r="GHN77" s="629"/>
      <c r="GHO77" s="629"/>
      <c r="GHP77" s="629"/>
      <c r="GHQ77" s="629"/>
      <c r="GHR77" s="629"/>
      <c r="GHS77" s="629"/>
      <c r="GHT77" s="629"/>
      <c r="GHU77" s="629"/>
      <c r="GHV77" s="629"/>
      <c r="GHW77" s="629"/>
      <c r="GHX77" s="629"/>
      <c r="GHY77" s="629"/>
      <c r="GHZ77" s="629"/>
      <c r="GIA77" s="629"/>
      <c r="GIB77" s="629"/>
      <c r="GIC77" s="629"/>
      <c r="GID77" s="629"/>
      <c r="GIE77" s="629"/>
      <c r="GIF77" s="629"/>
      <c r="GIG77" s="629"/>
      <c r="GIH77" s="629"/>
      <c r="GII77" s="629"/>
      <c r="GIJ77" s="629"/>
      <c r="GIK77" s="629"/>
      <c r="GIL77" s="629"/>
      <c r="GIM77" s="629"/>
      <c r="GIN77" s="629"/>
      <c r="GIO77" s="629"/>
      <c r="GIP77" s="629"/>
      <c r="GIQ77" s="629"/>
      <c r="GIR77" s="629"/>
      <c r="GIS77" s="629"/>
      <c r="GIT77" s="629"/>
      <c r="GIU77" s="629"/>
      <c r="GIV77" s="629"/>
      <c r="GIW77" s="629"/>
      <c r="GIX77" s="629"/>
      <c r="GIY77" s="629"/>
      <c r="GIZ77" s="629"/>
      <c r="GJA77" s="629"/>
      <c r="GJB77" s="629"/>
      <c r="GJC77" s="629"/>
      <c r="GJD77" s="629"/>
      <c r="GJE77" s="629"/>
      <c r="GJF77" s="629"/>
      <c r="GJG77" s="629"/>
      <c r="GJH77" s="629"/>
      <c r="GJI77" s="629"/>
      <c r="GJJ77" s="629"/>
      <c r="GJK77" s="629"/>
      <c r="GJL77" s="629"/>
      <c r="GJM77" s="629"/>
      <c r="GJN77" s="629"/>
      <c r="GJO77" s="629"/>
      <c r="GJP77" s="629"/>
      <c r="GJQ77" s="629"/>
      <c r="GJR77" s="629"/>
      <c r="GJS77" s="629"/>
      <c r="GJT77" s="629"/>
      <c r="GJU77" s="629"/>
      <c r="GJV77" s="629"/>
      <c r="GJW77" s="629"/>
      <c r="GJX77" s="629"/>
      <c r="GJY77" s="629"/>
      <c r="GJZ77" s="629"/>
      <c r="GKA77" s="629"/>
      <c r="GKB77" s="629"/>
      <c r="GKC77" s="629"/>
      <c r="GKD77" s="629"/>
      <c r="GKE77" s="629"/>
      <c r="GKF77" s="629"/>
      <c r="GKG77" s="629"/>
      <c r="GKH77" s="629"/>
      <c r="GKI77" s="629"/>
      <c r="GKJ77" s="629"/>
      <c r="GKK77" s="629"/>
      <c r="GKL77" s="629"/>
      <c r="GKM77" s="629"/>
      <c r="GKN77" s="629"/>
      <c r="GKO77" s="629"/>
      <c r="GKP77" s="629"/>
      <c r="GKQ77" s="629"/>
      <c r="GKR77" s="629"/>
      <c r="GKS77" s="629"/>
      <c r="GKT77" s="629"/>
      <c r="GKU77" s="629"/>
      <c r="GKV77" s="629"/>
      <c r="GKW77" s="629"/>
      <c r="GKX77" s="629"/>
      <c r="GKY77" s="629"/>
      <c r="GKZ77" s="629"/>
      <c r="GLA77" s="629"/>
      <c r="GLB77" s="629"/>
      <c r="GLC77" s="629"/>
      <c r="GLD77" s="629"/>
      <c r="GLE77" s="629"/>
      <c r="GLF77" s="629"/>
      <c r="GLG77" s="629"/>
      <c r="GLH77" s="629"/>
      <c r="GLI77" s="629"/>
      <c r="GLJ77" s="629"/>
      <c r="GLK77" s="629"/>
      <c r="GLL77" s="629"/>
      <c r="GLM77" s="629"/>
      <c r="GLN77" s="629"/>
      <c r="GLO77" s="629"/>
      <c r="GLP77" s="629"/>
      <c r="GLQ77" s="629"/>
      <c r="GLR77" s="629"/>
      <c r="GLS77" s="629"/>
      <c r="GLT77" s="629"/>
      <c r="GLU77" s="629"/>
      <c r="GLV77" s="629"/>
      <c r="GLW77" s="629"/>
      <c r="GLX77" s="629"/>
      <c r="GLY77" s="629"/>
      <c r="GLZ77" s="629"/>
      <c r="GMA77" s="629"/>
      <c r="GMB77" s="629"/>
      <c r="GMC77" s="629"/>
      <c r="GMD77" s="629"/>
      <c r="GME77" s="629"/>
      <c r="GMF77" s="629"/>
      <c r="GMG77" s="629"/>
      <c r="GMH77" s="629"/>
      <c r="GMI77" s="629"/>
      <c r="GMJ77" s="629"/>
      <c r="GMK77" s="629"/>
      <c r="GML77" s="629"/>
      <c r="GMM77" s="629"/>
      <c r="GMN77" s="629"/>
      <c r="GMO77" s="629"/>
      <c r="GMP77" s="629"/>
      <c r="GMQ77" s="629"/>
      <c r="GMR77" s="629"/>
      <c r="GMS77" s="629"/>
      <c r="GMT77" s="629"/>
      <c r="GMU77" s="629"/>
      <c r="GMV77" s="629"/>
      <c r="GMW77" s="629"/>
      <c r="GMX77" s="629"/>
      <c r="GMY77" s="629"/>
      <c r="GMZ77" s="629"/>
      <c r="GNA77" s="629"/>
      <c r="GNB77" s="629"/>
      <c r="GNC77" s="629"/>
      <c r="GND77" s="629"/>
      <c r="GNE77" s="629"/>
      <c r="GNF77" s="629"/>
      <c r="GNG77" s="629"/>
      <c r="GNH77" s="629"/>
      <c r="GNI77" s="629"/>
      <c r="GNJ77" s="629"/>
      <c r="GNK77" s="629"/>
      <c r="GNL77" s="629"/>
      <c r="GNM77" s="629"/>
      <c r="GNN77" s="629"/>
      <c r="GNO77" s="629"/>
      <c r="GNP77" s="629"/>
      <c r="GNQ77" s="629"/>
      <c r="GNR77" s="629"/>
      <c r="GNS77" s="629"/>
      <c r="GNT77" s="629"/>
      <c r="GNU77" s="629"/>
      <c r="GNV77" s="629"/>
      <c r="GNW77" s="629"/>
      <c r="GNX77" s="629"/>
      <c r="GNY77" s="629"/>
      <c r="GNZ77" s="629"/>
      <c r="GOA77" s="629"/>
      <c r="GOB77" s="629"/>
      <c r="GOC77" s="629"/>
      <c r="GOD77" s="629"/>
      <c r="GOE77" s="629"/>
      <c r="GOF77" s="629"/>
      <c r="GOG77" s="629"/>
      <c r="GOH77" s="629"/>
      <c r="GOI77" s="629"/>
      <c r="GOJ77" s="629"/>
      <c r="GOK77" s="629"/>
      <c r="GOL77" s="629"/>
      <c r="GOM77" s="629"/>
      <c r="GON77" s="629"/>
      <c r="GOO77" s="629"/>
      <c r="GOP77" s="629"/>
      <c r="GOQ77" s="629"/>
      <c r="GOR77" s="629"/>
      <c r="GOS77" s="629"/>
      <c r="GOT77" s="629"/>
      <c r="GOU77" s="629"/>
      <c r="GOV77" s="629"/>
      <c r="GOW77" s="629"/>
      <c r="GOX77" s="629"/>
      <c r="GOY77" s="629"/>
      <c r="GOZ77" s="629"/>
      <c r="GPA77" s="629"/>
      <c r="GPB77" s="629"/>
      <c r="GPC77" s="629"/>
      <c r="GPD77" s="629"/>
      <c r="GPE77" s="629"/>
      <c r="GPF77" s="629"/>
      <c r="GPG77" s="629"/>
      <c r="GPH77" s="629"/>
      <c r="GPI77" s="629"/>
      <c r="GPJ77" s="629"/>
      <c r="GPK77" s="629"/>
      <c r="GPL77" s="629"/>
      <c r="GPM77" s="629"/>
      <c r="GPN77" s="629"/>
      <c r="GPO77" s="629"/>
      <c r="GPP77" s="629"/>
      <c r="GPQ77" s="629"/>
      <c r="GPR77" s="629"/>
      <c r="GPS77" s="629"/>
      <c r="GPT77" s="629"/>
      <c r="GPU77" s="629"/>
      <c r="GPV77" s="629"/>
      <c r="GPW77" s="629"/>
      <c r="GPX77" s="629"/>
      <c r="GPY77" s="629"/>
      <c r="GPZ77" s="629"/>
      <c r="GQA77" s="629"/>
      <c r="GQB77" s="629"/>
      <c r="GQC77" s="629"/>
      <c r="GQD77" s="629"/>
      <c r="GQE77" s="629"/>
      <c r="GQF77" s="629"/>
      <c r="GQG77" s="629"/>
      <c r="GQH77" s="629"/>
      <c r="GQI77" s="629"/>
      <c r="GQJ77" s="629"/>
      <c r="GQK77" s="629"/>
      <c r="GQL77" s="629"/>
      <c r="GQM77" s="629"/>
      <c r="GQN77" s="629"/>
      <c r="GQO77" s="629"/>
      <c r="GQP77" s="629"/>
      <c r="GQQ77" s="629"/>
      <c r="GQR77" s="629"/>
      <c r="GQS77" s="629"/>
      <c r="GQT77" s="629"/>
      <c r="GQU77" s="629"/>
      <c r="GQV77" s="629"/>
      <c r="GQW77" s="629"/>
      <c r="GQX77" s="629"/>
      <c r="GQY77" s="629"/>
      <c r="GQZ77" s="629"/>
      <c r="GRA77" s="629"/>
      <c r="GRB77" s="629"/>
      <c r="GRC77" s="629"/>
      <c r="GRD77" s="629"/>
      <c r="GRE77" s="629"/>
      <c r="GRF77" s="629"/>
      <c r="GRG77" s="629"/>
      <c r="GRH77" s="629"/>
      <c r="GRI77" s="629"/>
      <c r="GRJ77" s="629"/>
      <c r="GRK77" s="629"/>
      <c r="GRL77" s="629"/>
      <c r="GRM77" s="629"/>
      <c r="GRN77" s="629"/>
      <c r="GRO77" s="629"/>
      <c r="GRP77" s="629"/>
      <c r="GRQ77" s="629"/>
      <c r="GRR77" s="629"/>
      <c r="GRS77" s="629"/>
      <c r="GRT77" s="629"/>
      <c r="GRU77" s="629"/>
      <c r="GRV77" s="629"/>
      <c r="GRW77" s="629"/>
      <c r="GRX77" s="629"/>
      <c r="GRY77" s="629"/>
      <c r="GRZ77" s="629"/>
      <c r="GSA77" s="629"/>
      <c r="GSB77" s="629"/>
      <c r="GSC77" s="629"/>
      <c r="GSD77" s="629"/>
      <c r="GSE77" s="629"/>
      <c r="GSF77" s="629"/>
      <c r="GSG77" s="629"/>
      <c r="GSH77" s="629"/>
      <c r="GSI77" s="629"/>
      <c r="GSJ77" s="629"/>
      <c r="GSK77" s="629"/>
      <c r="GSL77" s="629"/>
      <c r="GSM77" s="629"/>
      <c r="GSN77" s="629"/>
      <c r="GSO77" s="629"/>
      <c r="GSP77" s="629"/>
      <c r="GSQ77" s="629"/>
      <c r="GSR77" s="629"/>
      <c r="GSS77" s="629"/>
      <c r="GST77" s="629"/>
      <c r="GSU77" s="629"/>
      <c r="GSV77" s="629"/>
      <c r="GSW77" s="629"/>
      <c r="GSX77" s="629"/>
      <c r="GSY77" s="629"/>
      <c r="GSZ77" s="629"/>
      <c r="GTA77" s="629"/>
      <c r="GTB77" s="629"/>
      <c r="GTC77" s="629"/>
      <c r="GTD77" s="629"/>
      <c r="GTE77" s="629"/>
      <c r="GTF77" s="629"/>
      <c r="GTG77" s="629"/>
      <c r="GTH77" s="629"/>
      <c r="GTI77" s="629"/>
      <c r="GTJ77" s="629"/>
      <c r="GTK77" s="629"/>
      <c r="GTL77" s="629"/>
      <c r="GTM77" s="629"/>
      <c r="GTN77" s="629"/>
      <c r="GTO77" s="629"/>
      <c r="GTP77" s="629"/>
      <c r="GTQ77" s="629"/>
      <c r="GTR77" s="629"/>
      <c r="GTS77" s="629"/>
      <c r="GTT77" s="629"/>
      <c r="GTU77" s="629"/>
      <c r="GTV77" s="629"/>
      <c r="GTW77" s="629"/>
      <c r="GTX77" s="629"/>
      <c r="GTY77" s="629"/>
      <c r="GTZ77" s="629"/>
      <c r="GUA77" s="629"/>
      <c r="GUB77" s="629"/>
      <c r="GUC77" s="629"/>
      <c r="GUD77" s="629"/>
      <c r="GUE77" s="629"/>
      <c r="GUF77" s="629"/>
      <c r="GUG77" s="629"/>
      <c r="GUH77" s="629"/>
      <c r="GUI77" s="629"/>
      <c r="GUJ77" s="629"/>
      <c r="GUK77" s="629"/>
      <c r="GUL77" s="629"/>
      <c r="GUM77" s="629"/>
      <c r="GUN77" s="629"/>
      <c r="GUO77" s="629"/>
      <c r="GUP77" s="629"/>
      <c r="GUQ77" s="629"/>
      <c r="GUR77" s="629"/>
      <c r="GUS77" s="629"/>
      <c r="GUT77" s="629"/>
      <c r="GUU77" s="629"/>
      <c r="GUV77" s="629"/>
      <c r="GUW77" s="629"/>
      <c r="GUX77" s="629"/>
      <c r="GUY77" s="629"/>
      <c r="GUZ77" s="629"/>
      <c r="GVA77" s="629"/>
      <c r="GVB77" s="629"/>
      <c r="GVC77" s="629"/>
      <c r="GVD77" s="629"/>
      <c r="GVE77" s="629"/>
      <c r="GVF77" s="629"/>
      <c r="GVG77" s="629"/>
      <c r="GVH77" s="629"/>
      <c r="GVI77" s="629"/>
      <c r="GVJ77" s="629"/>
      <c r="GVK77" s="629"/>
      <c r="GVL77" s="629"/>
      <c r="GVM77" s="629"/>
      <c r="GVN77" s="629"/>
      <c r="GVO77" s="629"/>
      <c r="GVP77" s="629"/>
      <c r="GVQ77" s="629"/>
      <c r="GVR77" s="629"/>
      <c r="GVS77" s="629"/>
      <c r="GVT77" s="629"/>
      <c r="GVU77" s="629"/>
      <c r="GVV77" s="629"/>
      <c r="GVW77" s="629"/>
      <c r="GVX77" s="629"/>
      <c r="GVY77" s="629"/>
      <c r="GVZ77" s="629"/>
      <c r="GWA77" s="629"/>
      <c r="GWB77" s="629"/>
      <c r="GWC77" s="629"/>
      <c r="GWD77" s="629"/>
      <c r="GWE77" s="629"/>
      <c r="GWF77" s="629"/>
      <c r="GWG77" s="629"/>
      <c r="GWH77" s="629"/>
      <c r="GWI77" s="629"/>
      <c r="GWJ77" s="629"/>
      <c r="GWK77" s="629"/>
      <c r="GWL77" s="629"/>
      <c r="GWM77" s="629"/>
      <c r="GWN77" s="629"/>
      <c r="GWO77" s="629"/>
      <c r="GWP77" s="629"/>
      <c r="GWQ77" s="629"/>
      <c r="GWR77" s="629"/>
      <c r="GWS77" s="629"/>
      <c r="GWT77" s="629"/>
      <c r="GWU77" s="629"/>
      <c r="GWV77" s="629"/>
      <c r="GWW77" s="629"/>
      <c r="GWX77" s="629"/>
      <c r="GWY77" s="629"/>
      <c r="GWZ77" s="629"/>
      <c r="GXA77" s="629"/>
      <c r="GXB77" s="629"/>
      <c r="GXC77" s="629"/>
      <c r="GXD77" s="629"/>
      <c r="GXE77" s="629"/>
      <c r="GXF77" s="629"/>
      <c r="GXG77" s="629"/>
      <c r="GXH77" s="629"/>
      <c r="GXI77" s="629"/>
      <c r="GXJ77" s="629"/>
      <c r="GXK77" s="629"/>
      <c r="GXL77" s="629"/>
      <c r="GXM77" s="629"/>
      <c r="GXN77" s="629"/>
      <c r="GXO77" s="629"/>
      <c r="GXP77" s="629"/>
      <c r="GXQ77" s="629"/>
      <c r="GXR77" s="629"/>
      <c r="GXS77" s="629"/>
      <c r="GXT77" s="629"/>
      <c r="GXU77" s="629"/>
      <c r="GXV77" s="629"/>
      <c r="GXW77" s="629"/>
      <c r="GXX77" s="629"/>
      <c r="GXY77" s="629"/>
      <c r="GXZ77" s="629"/>
      <c r="GYA77" s="629"/>
      <c r="GYB77" s="629"/>
      <c r="GYC77" s="629"/>
      <c r="GYD77" s="629"/>
      <c r="GYE77" s="629"/>
      <c r="GYF77" s="629"/>
      <c r="GYG77" s="629"/>
      <c r="GYH77" s="629"/>
      <c r="GYI77" s="629"/>
      <c r="GYJ77" s="629"/>
      <c r="GYK77" s="629"/>
      <c r="GYL77" s="629"/>
      <c r="GYM77" s="629"/>
      <c r="GYN77" s="629"/>
      <c r="GYO77" s="629"/>
      <c r="GYP77" s="629"/>
      <c r="GYQ77" s="629"/>
      <c r="GYR77" s="629"/>
      <c r="GYS77" s="629"/>
      <c r="GYT77" s="629"/>
      <c r="GYU77" s="629"/>
      <c r="GYV77" s="629"/>
      <c r="GYW77" s="629"/>
      <c r="GYX77" s="629"/>
      <c r="GYY77" s="629"/>
      <c r="GYZ77" s="629"/>
      <c r="GZA77" s="629"/>
      <c r="GZB77" s="629"/>
      <c r="GZC77" s="629"/>
      <c r="GZD77" s="629"/>
      <c r="GZE77" s="629"/>
      <c r="GZF77" s="629"/>
      <c r="GZG77" s="629"/>
      <c r="GZH77" s="629"/>
      <c r="GZI77" s="629"/>
      <c r="GZJ77" s="629"/>
      <c r="GZK77" s="629"/>
      <c r="GZL77" s="629"/>
      <c r="GZM77" s="629"/>
      <c r="GZN77" s="629"/>
      <c r="GZO77" s="629"/>
      <c r="GZP77" s="629"/>
      <c r="GZQ77" s="629"/>
      <c r="GZR77" s="629"/>
      <c r="GZS77" s="629"/>
      <c r="GZT77" s="629"/>
      <c r="GZU77" s="629"/>
      <c r="GZV77" s="629"/>
      <c r="GZW77" s="629"/>
      <c r="GZX77" s="629"/>
      <c r="GZY77" s="629"/>
      <c r="GZZ77" s="629"/>
      <c r="HAA77" s="629"/>
      <c r="HAB77" s="629"/>
      <c r="HAC77" s="629"/>
      <c r="HAD77" s="629"/>
      <c r="HAE77" s="629"/>
      <c r="HAF77" s="629"/>
      <c r="HAG77" s="629"/>
      <c r="HAH77" s="629"/>
      <c r="HAI77" s="629"/>
      <c r="HAJ77" s="629"/>
      <c r="HAK77" s="629"/>
      <c r="HAL77" s="629"/>
      <c r="HAM77" s="629"/>
      <c r="HAN77" s="629"/>
      <c r="HAO77" s="629"/>
      <c r="HAP77" s="629"/>
      <c r="HAQ77" s="629"/>
      <c r="HAR77" s="629"/>
      <c r="HAS77" s="629"/>
      <c r="HAT77" s="629"/>
      <c r="HAU77" s="629"/>
      <c r="HAV77" s="629"/>
      <c r="HAW77" s="629"/>
      <c r="HAX77" s="629"/>
      <c r="HAY77" s="629"/>
      <c r="HAZ77" s="629"/>
      <c r="HBA77" s="629"/>
      <c r="HBB77" s="629"/>
      <c r="HBC77" s="629"/>
      <c r="HBD77" s="629"/>
      <c r="HBE77" s="629"/>
      <c r="HBF77" s="629"/>
      <c r="HBG77" s="629"/>
      <c r="HBH77" s="629"/>
      <c r="HBI77" s="629"/>
      <c r="HBJ77" s="629"/>
      <c r="HBK77" s="629"/>
      <c r="HBL77" s="629"/>
      <c r="HBM77" s="629"/>
      <c r="HBN77" s="629"/>
      <c r="HBO77" s="629"/>
      <c r="HBP77" s="629"/>
      <c r="HBQ77" s="629"/>
      <c r="HBR77" s="629"/>
      <c r="HBS77" s="629"/>
      <c r="HBT77" s="629"/>
      <c r="HBU77" s="629"/>
      <c r="HBV77" s="629"/>
      <c r="HBW77" s="629"/>
      <c r="HBX77" s="629"/>
      <c r="HBY77" s="629"/>
      <c r="HBZ77" s="629"/>
      <c r="HCA77" s="629"/>
      <c r="HCB77" s="629"/>
      <c r="HCC77" s="629"/>
      <c r="HCD77" s="629"/>
      <c r="HCE77" s="629"/>
      <c r="HCF77" s="629"/>
      <c r="HCG77" s="629"/>
      <c r="HCH77" s="629"/>
      <c r="HCI77" s="629"/>
      <c r="HCJ77" s="629"/>
      <c r="HCK77" s="629"/>
      <c r="HCL77" s="629"/>
      <c r="HCM77" s="629"/>
      <c r="HCN77" s="629"/>
      <c r="HCO77" s="629"/>
      <c r="HCP77" s="629"/>
      <c r="HCQ77" s="629"/>
      <c r="HCR77" s="629"/>
      <c r="HCS77" s="629"/>
      <c r="HCT77" s="629"/>
      <c r="HCU77" s="629"/>
      <c r="HCV77" s="629"/>
      <c r="HCW77" s="629"/>
      <c r="HCX77" s="629"/>
      <c r="HCY77" s="629"/>
      <c r="HCZ77" s="629"/>
      <c r="HDA77" s="629"/>
      <c r="HDB77" s="629"/>
      <c r="HDC77" s="629"/>
      <c r="HDD77" s="629"/>
      <c r="HDE77" s="629"/>
      <c r="HDF77" s="629"/>
      <c r="HDG77" s="629"/>
      <c r="HDH77" s="629"/>
      <c r="HDI77" s="629"/>
      <c r="HDJ77" s="629"/>
      <c r="HDK77" s="629"/>
      <c r="HDL77" s="629"/>
      <c r="HDM77" s="629"/>
      <c r="HDN77" s="629"/>
      <c r="HDO77" s="629"/>
      <c r="HDP77" s="629"/>
      <c r="HDQ77" s="629"/>
      <c r="HDR77" s="629"/>
      <c r="HDS77" s="629"/>
      <c r="HDT77" s="629"/>
      <c r="HDU77" s="629"/>
      <c r="HDV77" s="629"/>
      <c r="HDW77" s="629"/>
      <c r="HDX77" s="629"/>
      <c r="HDY77" s="629"/>
      <c r="HDZ77" s="629"/>
      <c r="HEA77" s="629"/>
      <c r="HEB77" s="629"/>
      <c r="HEC77" s="629"/>
      <c r="HED77" s="629"/>
      <c r="HEE77" s="629"/>
      <c r="HEF77" s="629"/>
      <c r="HEG77" s="629"/>
      <c r="HEH77" s="629"/>
      <c r="HEI77" s="629"/>
      <c r="HEJ77" s="629"/>
      <c r="HEK77" s="629"/>
      <c r="HEL77" s="629"/>
      <c r="HEM77" s="629"/>
      <c r="HEN77" s="629"/>
      <c r="HEO77" s="629"/>
      <c r="HEP77" s="629"/>
      <c r="HEQ77" s="629"/>
      <c r="HER77" s="629"/>
      <c r="HES77" s="629"/>
      <c r="HET77" s="629"/>
      <c r="HEU77" s="629"/>
      <c r="HEV77" s="629"/>
      <c r="HEW77" s="629"/>
      <c r="HEX77" s="629"/>
      <c r="HEY77" s="629"/>
      <c r="HEZ77" s="629"/>
      <c r="HFA77" s="629"/>
      <c r="HFB77" s="629"/>
      <c r="HFC77" s="629"/>
      <c r="HFD77" s="629"/>
      <c r="HFE77" s="629"/>
      <c r="HFF77" s="629"/>
      <c r="HFG77" s="629"/>
      <c r="HFH77" s="629"/>
      <c r="HFI77" s="629"/>
      <c r="HFJ77" s="629"/>
      <c r="HFK77" s="629"/>
      <c r="HFL77" s="629"/>
      <c r="HFM77" s="629"/>
      <c r="HFN77" s="629"/>
      <c r="HFO77" s="629"/>
      <c r="HFP77" s="629"/>
      <c r="HFQ77" s="629"/>
      <c r="HFR77" s="629"/>
      <c r="HFS77" s="629"/>
      <c r="HFT77" s="629"/>
      <c r="HFU77" s="629"/>
      <c r="HFV77" s="629"/>
      <c r="HFW77" s="629"/>
      <c r="HFX77" s="629"/>
      <c r="HFY77" s="629"/>
      <c r="HFZ77" s="629"/>
      <c r="HGA77" s="629"/>
      <c r="HGB77" s="629"/>
      <c r="HGC77" s="629"/>
      <c r="HGD77" s="629"/>
      <c r="HGE77" s="629"/>
      <c r="HGF77" s="629"/>
      <c r="HGG77" s="629"/>
      <c r="HGH77" s="629"/>
      <c r="HGI77" s="629"/>
      <c r="HGJ77" s="629"/>
      <c r="HGK77" s="629"/>
      <c r="HGL77" s="629"/>
      <c r="HGM77" s="629"/>
      <c r="HGN77" s="629"/>
      <c r="HGO77" s="629"/>
      <c r="HGP77" s="629"/>
      <c r="HGQ77" s="629"/>
      <c r="HGR77" s="629"/>
      <c r="HGS77" s="629"/>
      <c r="HGT77" s="629"/>
      <c r="HGU77" s="629"/>
      <c r="HGV77" s="629"/>
      <c r="HGW77" s="629"/>
      <c r="HGX77" s="629"/>
      <c r="HGY77" s="629"/>
      <c r="HGZ77" s="629"/>
      <c r="HHA77" s="629"/>
      <c r="HHB77" s="629"/>
      <c r="HHC77" s="629"/>
      <c r="HHD77" s="629"/>
      <c r="HHE77" s="629"/>
      <c r="HHF77" s="629"/>
      <c r="HHG77" s="629"/>
      <c r="HHH77" s="629"/>
      <c r="HHI77" s="629"/>
      <c r="HHJ77" s="629"/>
      <c r="HHK77" s="629"/>
      <c r="HHL77" s="629"/>
      <c r="HHM77" s="629"/>
      <c r="HHN77" s="629"/>
      <c r="HHO77" s="629"/>
      <c r="HHP77" s="629"/>
      <c r="HHQ77" s="629"/>
      <c r="HHR77" s="629"/>
      <c r="HHS77" s="629"/>
      <c r="HHT77" s="629"/>
      <c r="HHU77" s="629"/>
      <c r="HHV77" s="629"/>
      <c r="HHW77" s="629"/>
      <c r="HHX77" s="629"/>
      <c r="HHY77" s="629"/>
      <c r="HHZ77" s="629"/>
      <c r="HIA77" s="629"/>
      <c r="HIB77" s="629"/>
      <c r="HIC77" s="629"/>
      <c r="HID77" s="629"/>
      <c r="HIE77" s="629"/>
      <c r="HIF77" s="629"/>
      <c r="HIG77" s="629"/>
      <c r="HIH77" s="629"/>
      <c r="HII77" s="629"/>
      <c r="HIJ77" s="629"/>
      <c r="HIK77" s="629"/>
      <c r="HIL77" s="629"/>
      <c r="HIM77" s="629"/>
      <c r="HIN77" s="629"/>
      <c r="HIO77" s="629"/>
      <c r="HIP77" s="629"/>
      <c r="HIQ77" s="629"/>
      <c r="HIR77" s="629"/>
      <c r="HIS77" s="629"/>
      <c r="HIT77" s="629"/>
      <c r="HIU77" s="629"/>
      <c r="HIV77" s="629"/>
      <c r="HIW77" s="629"/>
      <c r="HIX77" s="629"/>
      <c r="HIY77" s="629"/>
      <c r="HIZ77" s="629"/>
      <c r="HJA77" s="629"/>
      <c r="HJB77" s="629"/>
      <c r="HJC77" s="629"/>
      <c r="HJD77" s="629"/>
      <c r="HJE77" s="629"/>
      <c r="HJF77" s="629"/>
      <c r="HJG77" s="629"/>
      <c r="HJH77" s="629"/>
      <c r="HJI77" s="629"/>
      <c r="HJJ77" s="629"/>
      <c r="HJK77" s="629"/>
      <c r="HJL77" s="629"/>
      <c r="HJM77" s="629"/>
      <c r="HJN77" s="629"/>
      <c r="HJO77" s="629"/>
      <c r="HJP77" s="629"/>
      <c r="HJQ77" s="629"/>
      <c r="HJR77" s="629"/>
      <c r="HJS77" s="629"/>
      <c r="HJT77" s="629"/>
      <c r="HJU77" s="629"/>
      <c r="HJV77" s="629"/>
      <c r="HJW77" s="629"/>
      <c r="HJX77" s="629"/>
      <c r="HJY77" s="629"/>
      <c r="HJZ77" s="629"/>
      <c r="HKA77" s="629"/>
      <c r="HKB77" s="629"/>
      <c r="HKC77" s="629"/>
      <c r="HKD77" s="629"/>
      <c r="HKE77" s="629"/>
      <c r="HKF77" s="629"/>
      <c r="HKG77" s="629"/>
      <c r="HKH77" s="629"/>
      <c r="HKI77" s="629"/>
      <c r="HKJ77" s="629"/>
      <c r="HKK77" s="629"/>
      <c r="HKL77" s="629"/>
      <c r="HKM77" s="629"/>
      <c r="HKN77" s="629"/>
      <c r="HKO77" s="629"/>
      <c r="HKP77" s="629"/>
      <c r="HKQ77" s="629"/>
      <c r="HKR77" s="629"/>
      <c r="HKS77" s="629"/>
      <c r="HKT77" s="629"/>
      <c r="HKU77" s="629"/>
      <c r="HKV77" s="629"/>
      <c r="HKW77" s="629"/>
      <c r="HKX77" s="629"/>
      <c r="HKY77" s="629"/>
      <c r="HKZ77" s="629"/>
      <c r="HLA77" s="629"/>
      <c r="HLB77" s="629"/>
      <c r="HLC77" s="629"/>
      <c r="HLD77" s="629"/>
      <c r="HLE77" s="629"/>
      <c r="HLF77" s="629"/>
      <c r="HLG77" s="629"/>
      <c r="HLH77" s="629"/>
      <c r="HLI77" s="629"/>
      <c r="HLJ77" s="629"/>
      <c r="HLK77" s="629"/>
      <c r="HLL77" s="629"/>
      <c r="HLM77" s="629"/>
      <c r="HLN77" s="629"/>
      <c r="HLO77" s="629"/>
      <c r="HLP77" s="629"/>
      <c r="HLQ77" s="629"/>
      <c r="HLR77" s="629"/>
      <c r="HLS77" s="629"/>
      <c r="HLT77" s="629"/>
      <c r="HLU77" s="629"/>
      <c r="HLV77" s="629"/>
      <c r="HLW77" s="629"/>
      <c r="HLX77" s="629"/>
      <c r="HLY77" s="629"/>
      <c r="HLZ77" s="629"/>
      <c r="HMA77" s="629"/>
      <c r="HMB77" s="629"/>
      <c r="HMC77" s="629"/>
      <c r="HMD77" s="629"/>
      <c r="HME77" s="629"/>
      <c r="HMF77" s="629"/>
      <c r="HMG77" s="629"/>
      <c r="HMH77" s="629"/>
      <c r="HMI77" s="629"/>
      <c r="HMJ77" s="629"/>
      <c r="HMK77" s="629"/>
      <c r="HML77" s="629"/>
      <c r="HMM77" s="629"/>
      <c r="HMN77" s="629"/>
      <c r="HMO77" s="629"/>
      <c r="HMP77" s="629"/>
      <c r="HMQ77" s="629"/>
      <c r="HMR77" s="629"/>
      <c r="HMS77" s="629"/>
      <c r="HMT77" s="629"/>
      <c r="HMU77" s="629"/>
      <c r="HMV77" s="629"/>
      <c r="HMW77" s="629"/>
      <c r="HMX77" s="629"/>
      <c r="HMY77" s="629"/>
      <c r="HMZ77" s="629"/>
      <c r="HNA77" s="629"/>
      <c r="HNB77" s="629"/>
      <c r="HNC77" s="629"/>
      <c r="HND77" s="629"/>
      <c r="HNE77" s="629"/>
      <c r="HNF77" s="629"/>
      <c r="HNG77" s="629"/>
      <c r="HNH77" s="629"/>
      <c r="HNI77" s="629"/>
      <c r="HNJ77" s="629"/>
      <c r="HNK77" s="629"/>
      <c r="HNL77" s="629"/>
      <c r="HNM77" s="629"/>
      <c r="HNN77" s="629"/>
      <c r="HNO77" s="629"/>
      <c r="HNP77" s="629"/>
      <c r="HNQ77" s="629"/>
      <c r="HNR77" s="629"/>
      <c r="HNS77" s="629"/>
      <c r="HNT77" s="629"/>
      <c r="HNU77" s="629"/>
      <c r="HNV77" s="629"/>
      <c r="HNW77" s="629"/>
      <c r="HNX77" s="629"/>
      <c r="HNY77" s="629"/>
      <c r="HNZ77" s="629"/>
      <c r="HOA77" s="629"/>
      <c r="HOB77" s="629"/>
      <c r="HOC77" s="629"/>
      <c r="HOD77" s="629"/>
      <c r="HOE77" s="629"/>
      <c r="HOF77" s="629"/>
      <c r="HOG77" s="629"/>
      <c r="HOH77" s="629"/>
      <c r="HOI77" s="629"/>
      <c r="HOJ77" s="629"/>
      <c r="HOK77" s="629"/>
      <c r="HOL77" s="629"/>
      <c r="HOM77" s="629"/>
      <c r="HON77" s="629"/>
      <c r="HOO77" s="629"/>
      <c r="HOP77" s="629"/>
      <c r="HOQ77" s="629"/>
      <c r="HOR77" s="629"/>
      <c r="HOS77" s="629"/>
      <c r="HOT77" s="629"/>
      <c r="HOU77" s="629"/>
      <c r="HOV77" s="629"/>
      <c r="HOW77" s="629"/>
      <c r="HOX77" s="629"/>
      <c r="HOY77" s="629"/>
      <c r="HOZ77" s="629"/>
      <c r="HPA77" s="629"/>
      <c r="HPB77" s="629"/>
      <c r="HPC77" s="629"/>
      <c r="HPD77" s="629"/>
      <c r="HPE77" s="629"/>
      <c r="HPF77" s="629"/>
      <c r="HPG77" s="629"/>
      <c r="HPH77" s="629"/>
      <c r="HPI77" s="629"/>
      <c r="HPJ77" s="629"/>
      <c r="HPK77" s="629"/>
      <c r="HPL77" s="629"/>
      <c r="HPM77" s="629"/>
      <c r="HPN77" s="629"/>
      <c r="HPO77" s="629"/>
      <c r="HPP77" s="629"/>
      <c r="HPQ77" s="629"/>
      <c r="HPR77" s="629"/>
      <c r="HPS77" s="629"/>
      <c r="HPT77" s="629"/>
      <c r="HPU77" s="629"/>
      <c r="HPV77" s="629"/>
      <c r="HPW77" s="629"/>
      <c r="HPX77" s="629"/>
      <c r="HPY77" s="629"/>
      <c r="HPZ77" s="629"/>
      <c r="HQA77" s="629"/>
      <c r="HQB77" s="629"/>
      <c r="HQC77" s="629"/>
      <c r="HQD77" s="629"/>
      <c r="HQE77" s="629"/>
      <c r="HQF77" s="629"/>
      <c r="HQG77" s="629"/>
      <c r="HQH77" s="629"/>
      <c r="HQI77" s="629"/>
      <c r="HQJ77" s="629"/>
      <c r="HQK77" s="629"/>
      <c r="HQL77" s="629"/>
      <c r="HQM77" s="629"/>
      <c r="HQN77" s="629"/>
      <c r="HQO77" s="629"/>
      <c r="HQP77" s="629"/>
      <c r="HQQ77" s="629"/>
      <c r="HQR77" s="629"/>
      <c r="HQS77" s="629"/>
      <c r="HQT77" s="629"/>
      <c r="HQU77" s="629"/>
      <c r="HQV77" s="629"/>
      <c r="HQW77" s="629"/>
      <c r="HQX77" s="629"/>
      <c r="HQY77" s="629"/>
      <c r="HQZ77" s="629"/>
      <c r="HRA77" s="629"/>
      <c r="HRB77" s="629"/>
      <c r="HRC77" s="629"/>
      <c r="HRD77" s="629"/>
      <c r="HRE77" s="629"/>
      <c r="HRF77" s="629"/>
      <c r="HRG77" s="629"/>
      <c r="HRH77" s="629"/>
      <c r="HRI77" s="629"/>
      <c r="HRJ77" s="629"/>
      <c r="HRK77" s="629"/>
      <c r="HRL77" s="629"/>
      <c r="HRM77" s="629"/>
      <c r="HRN77" s="629"/>
      <c r="HRO77" s="629"/>
      <c r="HRP77" s="629"/>
      <c r="HRQ77" s="629"/>
      <c r="HRR77" s="629"/>
      <c r="HRS77" s="629"/>
      <c r="HRT77" s="629"/>
      <c r="HRU77" s="629"/>
      <c r="HRV77" s="629"/>
      <c r="HRW77" s="629"/>
      <c r="HRX77" s="629"/>
      <c r="HRY77" s="629"/>
      <c r="HRZ77" s="629"/>
      <c r="HSA77" s="629"/>
      <c r="HSB77" s="629"/>
      <c r="HSC77" s="629"/>
      <c r="HSD77" s="629"/>
      <c r="HSE77" s="629"/>
      <c r="HSF77" s="629"/>
      <c r="HSG77" s="629"/>
      <c r="HSH77" s="629"/>
      <c r="HSI77" s="629"/>
      <c r="HSJ77" s="629"/>
      <c r="HSK77" s="629"/>
      <c r="HSL77" s="629"/>
      <c r="HSM77" s="629"/>
      <c r="HSN77" s="629"/>
      <c r="HSO77" s="629"/>
      <c r="HSP77" s="629"/>
      <c r="HSQ77" s="629"/>
      <c r="HSR77" s="629"/>
      <c r="HSS77" s="629"/>
      <c r="HST77" s="629"/>
      <c r="HSU77" s="629"/>
      <c r="HSV77" s="629"/>
      <c r="HSW77" s="629"/>
      <c r="HSX77" s="629"/>
      <c r="HSY77" s="629"/>
      <c r="HSZ77" s="629"/>
      <c r="HTA77" s="629"/>
      <c r="HTB77" s="629"/>
      <c r="HTC77" s="629"/>
      <c r="HTD77" s="629"/>
      <c r="HTE77" s="629"/>
      <c r="HTF77" s="629"/>
      <c r="HTG77" s="629"/>
      <c r="HTH77" s="629"/>
      <c r="HTI77" s="629"/>
      <c r="HTJ77" s="629"/>
      <c r="HTK77" s="629"/>
      <c r="HTL77" s="629"/>
      <c r="HTM77" s="629"/>
      <c r="HTN77" s="629"/>
      <c r="HTO77" s="629"/>
      <c r="HTP77" s="629"/>
      <c r="HTQ77" s="629"/>
      <c r="HTR77" s="629"/>
      <c r="HTS77" s="629"/>
      <c r="HTT77" s="629"/>
      <c r="HTU77" s="629"/>
      <c r="HTV77" s="629"/>
      <c r="HTW77" s="629"/>
      <c r="HTX77" s="629"/>
      <c r="HTY77" s="629"/>
      <c r="HTZ77" s="629"/>
      <c r="HUA77" s="629"/>
      <c r="HUB77" s="629"/>
      <c r="HUC77" s="629"/>
      <c r="HUD77" s="629"/>
      <c r="HUE77" s="629"/>
      <c r="HUF77" s="629"/>
      <c r="HUG77" s="629"/>
      <c r="HUH77" s="629"/>
      <c r="HUI77" s="629"/>
      <c r="HUJ77" s="629"/>
      <c r="HUK77" s="629"/>
      <c r="HUL77" s="629"/>
      <c r="HUM77" s="629"/>
      <c r="HUN77" s="629"/>
      <c r="HUO77" s="629"/>
      <c r="HUP77" s="629"/>
      <c r="HUQ77" s="629"/>
      <c r="HUR77" s="629"/>
      <c r="HUS77" s="629"/>
      <c r="HUT77" s="629"/>
      <c r="HUU77" s="629"/>
      <c r="HUV77" s="629"/>
      <c r="HUW77" s="629"/>
      <c r="HUX77" s="629"/>
      <c r="HUY77" s="629"/>
      <c r="HUZ77" s="629"/>
      <c r="HVA77" s="629"/>
      <c r="HVB77" s="629"/>
      <c r="HVC77" s="629"/>
      <c r="HVD77" s="629"/>
      <c r="HVE77" s="629"/>
      <c r="HVF77" s="629"/>
      <c r="HVG77" s="629"/>
      <c r="HVH77" s="629"/>
      <c r="HVI77" s="629"/>
      <c r="HVJ77" s="629"/>
      <c r="HVK77" s="629"/>
      <c r="HVL77" s="629"/>
      <c r="HVM77" s="629"/>
      <c r="HVN77" s="629"/>
      <c r="HVO77" s="629"/>
      <c r="HVP77" s="629"/>
      <c r="HVQ77" s="629"/>
      <c r="HVR77" s="629"/>
      <c r="HVS77" s="629"/>
      <c r="HVT77" s="629"/>
      <c r="HVU77" s="629"/>
      <c r="HVV77" s="629"/>
      <c r="HVW77" s="629"/>
      <c r="HVX77" s="629"/>
      <c r="HVY77" s="629"/>
      <c r="HVZ77" s="629"/>
      <c r="HWA77" s="629"/>
      <c r="HWB77" s="629"/>
      <c r="HWC77" s="629"/>
      <c r="HWD77" s="629"/>
      <c r="HWE77" s="629"/>
      <c r="HWF77" s="629"/>
      <c r="HWG77" s="629"/>
      <c r="HWH77" s="629"/>
      <c r="HWI77" s="629"/>
      <c r="HWJ77" s="629"/>
      <c r="HWK77" s="629"/>
      <c r="HWL77" s="629"/>
      <c r="HWM77" s="629"/>
      <c r="HWN77" s="629"/>
      <c r="HWO77" s="629"/>
      <c r="HWP77" s="629"/>
      <c r="HWQ77" s="629"/>
      <c r="HWR77" s="629"/>
      <c r="HWS77" s="629"/>
      <c r="HWT77" s="629"/>
      <c r="HWU77" s="629"/>
      <c r="HWV77" s="629"/>
      <c r="HWW77" s="629"/>
      <c r="HWX77" s="629"/>
      <c r="HWY77" s="629"/>
      <c r="HWZ77" s="629"/>
      <c r="HXA77" s="629"/>
      <c r="HXB77" s="629"/>
      <c r="HXC77" s="629"/>
      <c r="HXD77" s="629"/>
      <c r="HXE77" s="629"/>
      <c r="HXF77" s="629"/>
      <c r="HXG77" s="629"/>
      <c r="HXH77" s="629"/>
      <c r="HXI77" s="629"/>
      <c r="HXJ77" s="629"/>
      <c r="HXK77" s="629"/>
      <c r="HXL77" s="629"/>
      <c r="HXM77" s="629"/>
      <c r="HXN77" s="629"/>
      <c r="HXO77" s="629"/>
      <c r="HXP77" s="629"/>
      <c r="HXQ77" s="629"/>
      <c r="HXR77" s="629"/>
      <c r="HXS77" s="629"/>
      <c r="HXT77" s="629"/>
      <c r="HXU77" s="629"/>
      <c r="HXV77" s="629"/>
      <c r="HXW77" s="629"/>
      <c r="HXX77" s="629"/>
      <c r="HXY77" s="629"/>
      <c r="HXZ77" s="629"/>
      <c r="HYA77" s="629"/>
      <c r="HYB77" s="629"/>
      <c r="HYC77" s="629"/>
      <c r="HYD77" s="629"/>
      <c r="HYE77" s="629"/>
      <c r="HYF77" s="629"/>
      <c r="HYG77" s="629"/>
      <c r="HYH77" s="629"/>
      <c r="HYI77" s="629"/>
      <c r="HYJ77" s="629"/>
      <c r="HYK77" s="629"/>
      <c r="HYL77" s="629"/>
      <c r="HYM77" s="629"/>
      <c r="HYN77" s="629"/>
      <c r="HYO77" s="629"/>
      <c r="HYP77" s="629"/>
      <c r="HYQ77" s="629"/>
      <c r="HYR77" s="629"/>
      <c r="HYS77" s="629"/>
      <c r="HYT77" s="629"/>
      <c r="HYU77" s="629"/>
      <c r="HYV77" s="629"/>
      <c r="HYW77" s="629"/>
      <c r="HYX77" s="629"/>
      <c r="HYY77" s="629"/>
      <c r="HYZ77" s="629"/>
      <c r="HZA77" s="629"/>
      <c r="HZB77" s="629"/>
      <c r="HZC77" s="629"/>
      <c r="HZD77" s="629"/>
      <c r="HZE77" s="629"/>
      <c r="HZF77" s="629"/>
      <c r="HZG77" s="629"/>
      <c r="HZH77" s="629"/>
      <c r="HZI77" s="629"/>
      <c r="HZJ77" s="629"/>
      <c r="HZK77" s="629"/>
      <c r="HZL77" s="629"/>
      <c r="HZM77" s="629"/>
      <c r="HZN77" s="629"/>
      <c r="HZO77" s="629"/>
      <c r="HZP77" s="629"/>
      <c r="HZQ77" s="629"/>
      <c r="HZR77" s="629"/>
      <c r="HZS77" s="629"/>
      <c r="HZT77" s="629"/>
      <c r="HZU77" s="629"/>
      <c r="HZV77" s="629"/>
      <c r="HZW77" s="629"/>
      <c r="HZX77" s="629"/>
      <c r="HZY77" s="629"/>
      <c r="HZZ77" s="629"/>
      <c r="IAA77" s="629"/>
      <c r="IAB77" s="629"/>
      <c r="IAC77" s="629"/>
      <c r="IAD77" s="629"/>
      <c r="IAE77" s="629"/>
      <c r="IAF77" s="629"/>
      <c r="IAG77" s="629"/>
      <c r="IAH77" s="629"/>
      <c r="IAI77" s="629"/>
      <c r="IAJ77" s="629"/>
      <c r="IAK77" s="629"/>
      <c r="IAL77" s="629"/>
      <c r="IAM77" s="629"/>
      <c r="IAN77" s="629"/>
      <c r="IAO77" s="629"/>
      <c r="IAP77" s="629"/>
      <c r="IAQ77" s="629"/>
      <c r="IAR77" s="629"/>
      <c r="IAS77" s="629"/>
      <c r="IAT77" s="629"/>
      <c r="IAU77" s="629"/>
      <c r="IAV77" s="629"/>
      <c r="IAW77" s="629"/>
      <c r="IAX77" s="629"/>
      <c r="IAY77" s="629"/>
      <c r="IAZ77" s="629"/>
      <c r="IBA77" s="629"/>
      <c r="IBB77" s="629"/>
      <c r="IBC77" s="629"/>
      <c r="IBD77" s="629"/>
      <c r="IBE77" s="629"/>
      <c r="IBF77" s="629"/>
      <c r="IBG77" s="629"/>
      <c r="IBH77" s="629"/>
      <c r="IBI77" s="629"/>
      <c r="IBJ77" s="629"/>
      <c r="IBK77" s="629"/>
      <c r="IBL77" s="629"/>
      <c r="IBM77" s="629"/>
      <c r="IBN77" s="629"/>
      <c r="IBO77" s="629"/>
      <c r="IBP77" s="629"/>
      <c r="IBQ77" s="629"/>
      <c r="IBR77" s="629"/>
      <c r="IBS77" s="629"/>
      <c r="IBT77" s="629"/>
      <c r="IBU77" s="629"/>
      <c r="IBV77" s="629"/>
      <c r="IBW77" s="629"/>
      <c r="IBX77" s="629"/>
      <c r="IBY77" s="629"/>
      <c r="IBZ77" s="629"/>
      <c r="ICA77" s="629"/>
      <c r="ICB77" s="629"/>
      <c r="ICC77" s="629"/>
      <c r="ICD77" s="629"/>
      <c r="ICE77" s="629"/>
      <c r="ICF77" s="629"/>
      <c r="ICG77" s="629"/>
      <c r="ICH77" s="629"/>
      <c r="ICI77" s="629"/>
      <c r="ICJ77" s="629"/>
      <c r="ICK77" s="629"/>
      <c r="ICL77" s="629"/>
      <c r="ICM77" s="629"/>
      <c r="ICN77" s="629"/>
      <c r="ICO77" s="629"/>
      <c r="ICP77" s="629"/>
      <c r="ICQ77" s="629"/>
      <c r="ICR77" s="629"/>
      <c r="ICS77" s="629"/>
      <c r="ICT77" s="629"/>
      <c r="ICU77" s="629"/>
      <c r="ICV77" s="629"/>
      <c r="ICW77" s="629"/>
      <c r="ICX77" s="629"/>
      <c r="ICY77" s="629"/>
      <c r="ICZ77" s="629"/>
      <c r="IDA77" s="629"/>
      <c r="IDB77" s="629"/>
      <c r="IDC77" s="629"/>
      <c r="IDD77" s="629"/>
      <c r="IDE77" s="629"/>
      <c r="IDF77" s="629"/>
      <c r="IDG77" s="629"/>
      <c r="IDH77" s="629"/>
      <c r="IDI77" s="629"/>
      <c r="IDJ77" s="629"/>
      <c r="IDK77" s="629"/>
      <c r="IDL77" s="629"/>
      <c r="IDM77" s="629"/>
      <c r="IDN77" s="629"/>
      <c r="IDO77" s="629"/>
      <c r="IDP77" s="629"/>
      <c r="IDQ77" s="629"/>
      <c r="IDR77" s="629"/>
      <c r="IDS77" s="629"/>
      <c r="IDT77" s="629"/>
      <c r="IDU77" s="629"/>
      <c r="IDV77" s="629"/>
      <c r="IDW77" s="629"/>
      <c r="IDX77" s="629"/>
      <c r="IDY77" s="629"/>
      <c r="IDZ77" s="629"/>
      <c r="IEA77" s="629"/>
      <c r="IEB77" s="629"/>
      <c r="IEC77" s="629"/>
      <c r="IED77" s="629"/>
      <c r="IEE77" s="629"/>
      <c r="IEF77" s="629"/>
      <c r="IEG77" s="629"/>
      <c r="IEH77" s="629"/>
      <c r="IEI77" s="629"/>
      <c r="IEJ77" s="629"/>
      <c r="IEK77" s="629"/>
      <c r="IEL77" s="629"/>
      <c r="IEM77" s="629"/>
      <c r="IEN77" s="629"/>
      <c r="IEO77" s="629"/>
      <c r="IEP77" s="629"/>
      <c r="IEQ77" s="629"/>
      <c r="IER77" s="629"/>
      <c r="IES77" s="629"/>
      <c r="IET77" s="629"/>
      <c r="IEU77" s="629"/>
      <c r="IEV77" s="629"/>
      <c r="IEW77" s="629"/>
      <c r="IEX77" s="629"/>
      <c r="IEY77" s="629"/>
      <c r="IEZ77" s="629"/>
      <c r="IFA77" s="629"/>
      <c r="IFB77" s="629"/>
      <c r="IFC77" s="629"/>
      <c r="IFD77" s="629"/>
      <c r="IFE77" s="629"/>
      <c r="IFF77" s="629"/>
      <c r="IFG77" s="629"/>
      <c r="IFH77" s="629"/>
      <c r="IFI77" s="629"/>
      <c r="IFJ77" s="629"/>
      <c r="IFK77" s="629"/>
      <c r="IFL77" s="629"/>
      <c r="IFM77" s="629"/>
      <c r="IFN77" s="629"/>
      <c r="IFO77" s="629"/>
      <c r="IFP77" s="629"/>
      <c r="IFQ77" s="629"/>
      <c r="IFR77" s="629"/>
      <c r="IFS77" s="629"/>
      <c r="IFT77" s="629"/>
      <c r="IFU77" s="629"/>
      <c r="IFV77" s="629"/>
      <c r="IFW77" s="629"/>
      <c r="IFX77" s="629"/>
      <c r="IFY77" s="629"/>
      <c r="IFZ77" s="629"/>
      <c r="IGA77" s="629"/>
      <c r="IGB77" s="629"/>
      <c r="IGC77" s="629"/>
      <c r="IGD77" s="629"/>
      <c r="IGE77" s="629"/>
      <c r="IGF77" s="629"/>
      <c r="IGG77" s="629"/>
      <c r="IGH77" s="629"/>
      <c r="IGI77" s="629"/>
      <c r="IGJ77" s="629"/>
      <c r="IGK77" s="629"/>
      <c r="IGL77" s="629"/>
      <c r="IGM77" s="629"/>
      <c r="IGN77" s="629"/>
      <c r="IGO77" s="629"/>
      <c r="IGP77" s="629"/>
      <c r="IGQ77" s="629"/>
      <c r="IGR77" s="629"/>
      <c r="IGS77" s="629"/>
      <c r="IGT77" s="629"/>
      <c r="IGU77" s="629"/>
      <c r="IGV77" s="629"/>
      <c r="IGW77" s="629"/>
      <c r="IGX77" s="629"/>
      <c r="IGY77" s="629"/>
      <c r="IGZ77" s="629"/>
      <c r="IHA77" s="629"/>
      <c r="IHB77" s="629"/>
      <c r="IHC77" s="629"/>
      <c r="IHD77" s="629"/>
      <c r="IHE77" s="629"/>
      <c r="IHF77" s="629"/>
      <c r="IHG77" s="629"/>
      <c r="IHH77" s="629"/>
      <c r="IHI77" s="629"/>
      <c r="IHJ77" s="629"/>
      <c r="IHK77" s="629"/>
      <c r="IHL77" s="629"/>
      <c r="IHM77" s="629"/>
      <c r="IHN77" s="629"/>
      <c r="IHO77" s="629"/>
      <c r="IHP77" s="629"/>
      <c r="IHQ77" s="629"/>
      <c r="IHR77" s="629"/>
      <c r="IHS77" s="629"/>
      <c r="IHT77" s="629"/>
      <c r="IHU77" s="629"/>
      <c r="IHV77" s="629"/>
      <c r="IHW77" s="629"/>
      <c r="IHX77" s="629"/>
      <c r="IHY77" s="629"/>
      <c r="IHZ77" s="629"/>
      <c r="IIA77" s="629"/>
      <c r="IIB77" s="629"/>
      <c r="IIC77" s="629"/>
      <c r="IID77" s="629"/>
      <c r="IIE77" s="629"/>
      <c r="IIF77" s="629"/>
      <c r="IIG77" s="629"/>
      <c r="IIH77" s="629"/>
      <c r="III77" s="629"/>
      <c r="IIJ77" s="629"/>
      <c r="IIK77" s="629"/>
      <c r="IIL77" s="629"/>
      <c r="IIM77" s="629"/>
      <c r="IIN77" s="629"/>
      <c r="IIO77" s="629"/>
      <c r="IIP77" s="629"/>
      <c r="IIQ77" s="629"/>
      <c r="IIR77" s="629"/>
      <c r="IIS77" s="629"/>
      <c r="IIT77" s="629"/>
      <c r="IIU77" s="629"/>
      <c r="IIV77" s="629"/>
      <c r="IIW77" s="629"/>
      <c r="IIX77" s="629"/>
      <c r="IIY77" s="629"/>
      <c r="IIZ77" s="629"/>
      <c r="IJA77" s="629"/>
      <c r="IJB77" s="629"/>
      <c r="IJC77" s="629"/>
      <c r="IJD77" s="629"/>
      <c r="IJE77" s="629"/>
      <c r="IJF77" s="629"/>
      <c r="IJG77" s="629"/>
      <c r="IJH77" s="629"/>
      <c r="IJI77" s="629"/>
      <c r="IJJ77" s="629"/>
      <c r="IJK77" s="629"/>
      <c r="IJL77" s="629"/>
      <c r="IJM77" s="629"/>
      <c r="IJN77" s="629"/>
      <c r="IJO77" s="629"/>
      <c r="IJP77" s="629"/>
      <c r="IJQ77" s="629"/>
      <c r="IJR77" s="629"/>
      <c r="IJS77" s="629"/>
      <c r="IJT77" s="629"/>
      <c r="IJU77" s="629"/>
      <c r="IJV77" s="629"/>
      <c r="IJW77" s="629"/>
      <c r="IJX77" s="629"/>
      <c r="IJY77" s="629"/>
      <c r="IJZ77" s="629"/>
      <c r="IKA77" s="629"/>
      <c r="IKB77" s="629"/>
      <c r="IKC77" s="629"/>
      <c r="IKD77" s="629"/>
      <c r="IKE77" s="629"/>
      <c r="IKF77" s="629"/>
      <c r="IKG77" s="629"/>
      <c r="IKH77" s="629"/>
      <c r="IKI77" s="629"/>
      <c r="IKJ77" s="629"/>
      <c r="IKK77" s="629"/>
      <c r="IKL77" s="629"/>
      <c r="IKM77" s="629"/>
      <c r="IKN77" s="629"/>
      <c r="IKO77" s="629"/>
      <c r="IKP77" s="629"/>
      <c r="IKQ77" s="629"/>
      <c r="IKR77" s="629"/>
      <c r="IKS77" s="629"/>
      <c r="IKT77" s="629"/>
      <c r="IKU77" s="629"/>
      <c r="IKV77" s="629"/>
      <c r="IKW77" s="629"/>
      <c r="IKX77" s="629"/>
      <c r="IKY77" s="629"/>
      <c r="IKZ77" s="629"/>
      <c r="ILA77" s="629"/>
      <c r="ILB77" s="629"/>
      <c r="ILC77" s="629"/>
      <c r="ILD77" s="629"/>
      <c r="ILE77" s="629"/>
      <c r="ILF77" s="629"/>
      <c r="ILG77" s="629"/>
      <c r="ILH77" s="629"/>
      <c r="ILI77" s="629"/>
      <c r="ILJ77" s="629"/>
      <c r="ILK77" s="629"/>
      <c r="ILL77" s="629"/>
      <c r="ILM77" s="629"/>
      <c r="ILN77" s="629"/>
      <c r="ILO77" s="629"/>
      <c r="ILP77" s="629"/>
      <c r="ILQ77" s="629"/>
      <c r="ILR77" s="629"/>
      <c r="ILS77" s="629"/>
      <c r="ILT77" s="629"/>
      <c r="ILU77" s="629"/>
      <c r="ILV77" s="629"/>
      <c r="ILW77" s="629"/>
      <c r="ILX77" s="629"/>
      <c r="ILY77" s="629"/>
      <c r="ILZ77" s="629"/>
      <c r="IMA77" s="629"/>
      <c r="IMB77" s="629"/>
      <c r="IMC77" s="629"/>
      <c r="IMD77" s="629"/>
      <c r="IME77" s="629"/>
      <c r="IMF77" s="629"/>
      <c r="IMG77" s="629"/>
      <c r="IMH77" s="629"/>
      <c r="IMI77" s="629"/>
      <c r="IMJ77" s="629"/>
      <c r="IMK77" s="629"/>
      <c r="IML77" s="629"/>
      <c r="IMM77" s="629"/>
      <c r="IMN77" s="629"/>
      <c r="IMO77" s="629"/>
      <c r="IMP77" s="629"/>
      <c r="IMQ77" s="629"/>
      <c r="IMR77" s="629"/>
      <c r="IMS77" s="629"/>
      <c r="IMT77" s="629"/>
      <c r="IMU77" s="629"/>
      <c r="IMV77" s="629"/>
      <c r="IMW77" s="629"/>
      <c r="IMX77" s="629"/>
      <c r="IMY77" s="629"/>
      <c r="IMZ77" s="629"/>
      <c r="INA77" s="629"/>
      <c r="INB77" s="629"/>
      <c r="INC77" s="629"/>
      <c r="IND77" s="629"/>
      <c r="INE77" s="629"/>
      <c r="INF77" s="629"/>
      <c r="ING77" s="629"/>
      <c r="INH77" s="629"/>
      <c r="INI77" s="629"/>
      <c r="INJ77" s="629"/>
      <c r="INK77" s="629"/>
      <c r="INL77" s="629"/>
      <c r="INM77" s="629"/>
      <c r="INN77" s="629"/>
      <c r="INO77" s="629"/>
      <c r="INP77" s="629"/>
      <c r="INQ77" s="629"/>
      <c r="INR77" s="629"/>
      <c r="INS77" s="629"/>
      <c r="INT77" s="629"/>
      <c r="INU77" s="629"/>
      <c r="INV77" s="629"/>
      <c r="INW77" s="629"/>
      <c r="INX77" s="629"/>
      <c r="INY77" s="629"/>
      <c r="INZ77" s="629"/>
      <c r="IOA77" s="629"/>
      <c r="IOB77" s="629"/>
      <c r="IOC77" s="629"/>
      <c r="IOD77" s="629"/>
      <c r="IOE77" s="629"/>
      <c r="IOF77" s="629"/>
      <c r="IOG77" s="629"/>
      <c r="IOH77" s="629"/>
      <c r="IOI77" s="629"/>
      <c r="IOJ77" s="629"/>
      <c r="IOK77" s="629"/>
      <c r="IOL77" s="629"/>
      <c r="IOM77" s="629"/>
      <c r="ION77" s="629"/>
      <c r="IOO77" s="629"/>
      <c r="IOP77" s="629"/>
      <c r="IOQ77" s="629"/>
      <c r="IOR77" s="629"/>
      <c r="IOS77" s="629"/>
      <c r="IOT77" s="629"/>
      <c r="IOU77" s="629"/>
      <c r="IOV77" s="629"/>
      <c r="IOW77" s="629"/>
      <c r="IOX77" s="629"/>
      <c r="IOY77" s="629"/>
      <c r="IOZ77" s="629"/>
      <c r="IPA77" s="629"/>
      <c r="IPB77" s="629"/>
      <c r="IPC77" s="629"/>
      <c r="IPD77" s="629"/>
      <c r="IPE77" s="629"/>
      <c r="IPF77" s="629"/>
      <c r="IPG77" s="629"/>
      <c r="IPH77" s="629"/>
      <c r="IPI77" s="629"/>
      <c r="IPJ77" s="629"/>
      <c r="IPK77" s="629"/>
      <c r="IPL77" s="629"/>
      <c r="IPM77" s="629"/>
      <c r="IPN77" s="629"/>
      <c r="IPO77" s="629"/>
      <c r="IPP77" s="629"/>
      <c r="IPQ77" s="629"/>
      <c r="IPR77" s="629"/>
      <c r="IPS77" s="629"/>
      <c r="IPT77" s="629"/>
      <c r="IPU77" s="629"/>
      <c r="IPV77" s="629"/>
      <c r="IPW77" s="629"/>
      <c r="IPX77" s="629"/>
      <c r="IPY77" s="629"/>
      <c r="IPZ77" s="629"/>
      <c r="IQA77" s="629"/>
      <c r="IQB77" s="629"/>
      <c r="IQC77" s="629"/>
      <c r="IQD77" s="629"/>
      <c r="IQE77" s="629"/>
      <c r="IQF77" s="629"/>
      <c r="IQG77" s="629"/>
      <c r="IQH77" s="629"/>
      <c r="IQI77" s="629"/>
      <c r="IQJ77" s="629"/>
      <c r="IQK77" s="629"/>
      <c r="IQL77" s="629"/>
      <c r="IQM77" s="629"/>
      <c r="IQN77" s="629"/>
      <c r="IQO77" s="629"/>
      <c r="IQP77" s="629"/>
      <c r="IQQ77" s="629"/>
      <c r="IQR77" s="629"/>
      <c r="IQS77" s="629"/>
      <c r="IQT77" s="629"/>
      <c r="IQU77" s="629"/>
      <c r="IQV77" s="629"/>
      <c r="IQW77" s="629"/>
      <c r="IQX77" s="629"/>
      <c r="IQY77" s="629"/>
      <c r="IQZ77" s="629"/>
      <c r="IRA77" s="629"/>
      <c r="IRB77" s="629"/>
      <c r="IRC77" s="629"/>
      <c r="IRD77" s="629"/>
      <c r="IRE77" s="629"/>
      <c r="IRF77" s="629"/>
      <c r="IRG77" s="629"/>
      <c r="IRH77" s="629"/>
      <c r="IRI77" s="629"/>
      <c r="IRJ77" s="629"/>
      <c r="IRK77" s="629"/>
      <c r="IRL77" s="629"/>
      <c r="IRM77" s="629"/>
      <c r="IRN77" s="629"/>
      <c r="IRO77" s="629"/>
      <c r="IRP77" s="629"/>
      <c r="IRQ77" s="629"/>
      <c r="IRR77" s="629"/>
      <c r="IRS77" s="629"/>
      <c r="IRT77" s="629"/>
      <c r="IRU77" s="629"/>
      <c r="IRV77" s="629"/>
      <c r="IRW77" s="629"/>
      <c r="IRX77" s="629"/>
      <c r="IRY77" s="629"/>
      <c r="IRZ77" s="629"/>
      <c r="ISA77" s="629"/>
      <c r="ISB77" s="629"/>
      <c r="ISC77" s="629"/>
      <c r="ISD77" s="629"/>
      <c r="ISE77" s="629"/>
      <c r="ISF77" s="629"/>
      <c r="ISG77" s="629"/>
      <c r="ISH77" s="629"/>
      <c r="ISI77" s="629"/>
      <c r="ISJ77" s="629"/>
      <c r="ISK77" s="629"/>
      <c r="ISL77" s="629"/>
      <c r="ISM77" s="629"/>
      <c r="ISN77" s="629"/>
      <c r="ISO77" s="629"/>
      <c r="ISP77" s="629"/>
      <c r="ISQ77" s="629"/>
      <c r="ISR77" s="629"/>
      <c r="ISS77" s="629"/>
      <c r="IST77" s="629"/>
      <c r="ISU77" s="629"/>
      <c r="ISV77" s="629"/>
      <c r="ISW77" s="629"/>
      <c r="ISX77" s="629"/>
      <c r="ISY77" s="629"/>
      <c r="ISZ77" s="629"/>
      <c r="ITA77" s="629"/>
      <c r="ITB77" s="629"/>
      <c r="ITC77" s="629"/>
      <c r="ITD77" s="629"/>
      <c r="ITE77" s="629"/>
      <c r="ITF77" s="629"/>
      <c r="ITG77" s="629"/>
      <c r="ITH77" s="629"/>
      <c r="ITI77" s="629"/>
      <c r="ITJ77" s="629"/>
      <c r="ITK77" s="629"/>
      <c r="ITL77" s="629"/>
      <c r="ITM77" s="629"/>
      <c r="ITN77" s="629"/>
      <c r="ITO77" s="629"/>
      <c r="ITP77" s="629"/>
      <c r="ITQ77" s="629"/>
      <c r="ITR77" s="629"/>
      <c r="ITS77" s="629"/>
      <c r="ITT77" s="629"/>
      <c r="ITU77" s="629"/>
      <c r="ITV77" s="629"/>
      <c r="ITW77" s="629"/>
      <c r="ITX77" s="629"/>
      <c r="ITY77" s="629"/>
      <c r="ITZ77" s="629"/>
      <c r="IUA77" s="629"/>
      <c r="IUB77" s="629"/>
      <c r="IUC77" s="629"/>
      <c r="IUD77" s="629"/>
      <c r="IUE77" s="629"/>
      <c r="IUF77" s="629"/>
      <c r="IUG77" s="629"/>
      <c r="IUH77" s="629"/>
      <c r="IUI77" s="629"/>
      <c r="IUJ77" s="629"/>
      <c r="IUK77" s="629"/>
      <c r="IUL77" s="629"/>
      <c r="IUM77" s="629"/>
      <c r="IUN77" s="629"/>
      <c r="IUO77" s="629"/>
      <c r="IUP77" s="629"/>
      <c r="IUQ77" s="629"/>
      <c r="IUR77" s="629"/>
      <c r="IUS77" s="629"/>
      <c r="IUT77" s="629"/>
      <c r="IUU77" s="629"/>
      <c r="IUV77" s="629"/>
      <c r="IUW77" s="629"/>
      <c r="IUX77" s="629"/>
      <c r="IUY77" s="629"/>
      <c r="IUZ77" s="629"/>
      <c r="IVA77" s="629"/>
      <c r="IVB77" s="629"/>
      <c r="IVC77" s="629"/>
      <c r="IVD77" s="629"/>
      <c r="IVE77" s="629"/>
      <c r="IVF77" s="629"/>
      <c r="IVG77" s="629"/>
      <c r="IVH77" s="629"/>
      <c r="IVI77" s="629"/>
      <c r="IVJ77" s="629"/>
      <c r="IVK77" s="629"/>
      <c r="IVL77" s="629"/>
      <c r="IVM77" s="629"/>
      <c r="IVN77" s="629"/>
      <c r="IVO77" s="629"/>
      <c r="IVP77" s="629"/>
      <c r="IVQ77" s="629"/>
      <c r="IVR77" s="629"/>
      <c r="IVS77" s="629"/>
      <c r="IVT77" s="629"/>
      <c r="IVU77" s="629"/>
      <c r="IVV77" s="629"/>
      <c r="IVW77" s="629"/>
      <c r="IVX77" s="629"/>
      <c r="IVY77" s="629"/>
      <c r="IVZ77" s="629"/>
      <c r="IWA77" s="629"/>
      <c r="IWB77" s="629"/>
      <c r="IWC77" s="629"/>
      <c r="IWD77" s="629"/>
      <c r="IWE77" s="629"/>
      <c r="IWF77" s="629"/>
      <c r="IWG77" s="629"/>
      <c r="IWH77" s="629"/>
      <c r="IWI77" s="629"/>
      <c r="IWJ77" s="629"/>
      <c r="IWK77" s="629"/>
      <c r="IWL77" s="629"/>
      <c r="IWM77" s="629"/>
      <c r="IWN77" s="629"/>
      <c r="IWO77" s="629"/>
      <c r="IWP77" s="629"/>
      <c r="IWQ77" s="629"/>
      <c r="IWR77" s="629"/>
      <c r="IWS77" s="629"/>
      <c r="IWT77" s="629"/>
      <c r="IWU77" s="629"/>
      <c r="IWV77" s="629"/>
      <c r="IWW77" s="629"/>
      <c r="IWX77" s="629"/>
      <c r="IWY77" s="629"/>
      <c r="IWZ77" s="629"/>
      <c r="IXA77" s="629"/>
      <c r="IXB77" s="629"/>
      <c r="IXC77" s="629"/>
      <c r="IXD77" s="629"/>
      <c r="IXE77" s="629"/>
      <c r="IXF77" s="629"/>
      <c r="IXG77" s="629"/>
      <c r="IXH77" s="629"/>
      <c r="IXI77" s="629"/>
      <c r="IXJ77" s="629"/>
      <c r="IXK77" s="629"/>
      <c r="IXL77" s="629"/>
      <c r="IXM77" s="629"/>
      <c r="IXN77" s="629"/>
      <c r="IXO77" s="629"/>
      <c r="IXP77" s="629"/>
      <c r="IXQ77" s="629"/>
      <c r="IXR77" s="629"/>
      <c r="IXS77" s="629"/>
      <c r="IXT77" s="629"/>
      <c r="IXU77" s="629"/>
      <c r="IXV77" s="629"/>
      <c r="IXW77" s="629"/>
      <c r="IXX77" s="629"/>
      <c r="IXY77" s="629"/>
      <c r="IXZ77" s="629"/>
      <c r="IYA77" s="629"/>
      <c r="IYB77" s="629"/>
      <c r="IYC77" s="629"/>
      <c r="IYD77" s="629"/>
      <c r="IYE77" s="629"/>
      <c r="IYF77" s="629"/>
      <c r="IYG77" s="629"/>
      <c r="IYH77" s="629"/>
      <c r="IYI77" s="629"/>
      <c r="IYJ77" s="629"/>
      <c r="IYK77" s="629"/>
      <c r="IYL77" s="629"/>
      <c r="IYM77" s="629"/>
      <c r="IYN77" s="629"/>
      <c r="IYO77" s="629"/>
      <c r="IYP77" s="629"/>
      <c r="IYQ77" s="629"/>
      <c r="IYR77" s="629"/>
      <c r="IYS77" s="629"/>
      <c r="IYT77" s="629"/>
      <c r="IYU77" s="629"/>
      <c r="IYV77" s="629"/>
      <c r="IYW77" s="629"/>
      <c r="IYX77" s="629"/>
      <c r="IYY77" s="629"/>
      <c r="IYZ77" s="629"/>
      <c r="IZA77" s="629"/>
      <c r="IZB77" s="629"/>
      <c r="IZC77" s="629"/>
      <c r="IZD77" s="629"/>
      <c r="IZE77" s="629"/>
      <c r="IZF77" s="629"/>
      <c r="IZG77" s="629"/>
      <c r="IZH77" s="629"/>
      <c r="IZI77" s="629"/>
      <c r="IZJ77" s="629"/>
      <c r="IZK77" s="629"/>
      <c r="IZL77" s="629"/>
      <c r="IZM77" s="629"/>
      <c r="IZN77" s="629"/>
      <c r="IZO77" s="629"/>
      <c r="IZP77" s="629"/>
      <c r="IZQ77" s="629"/>
      <c r="IZR77" s="629"/>
      <c r="IZS77" s="629"/>
      <c r="IZT77" s="629"/>
      <c r="IZU77" s="629"/>
      <c r="IZV77" s="629"/>
      <c r="IZW77" s="629"/>
      <c r="IZX77" s="629"/>
      <c r="IZY77" s="629"/>
      <c r="IZZ77" s="629"/>
      <c r="JAA77" s="629"/>
      <c r="JAB77" s="629"/>
      <c r="JAC77" s="629"/>
      <c r="JAD77" s="629"/>
      <c r="JAE77" s="629"/>
      <c r="JAF77" s="629"/>
      <c r="JAG77" s="629"/>
      <c r="JAH77" s="629"/>
      <c r="JAI77" s="629"/>
      <c r="JAJ77" s="629"/>
      <c r="JAK77" s="629"/>
      <c r="JAL77" s="629"/>
      <c r="JAM77" s="629"/>
      <c r="JAN77" s="629"/>
      <c r="JAO77" s="629"/>
      <c r="JAP77" s="629"/>
      <c r="JAQ77" s="629"/>
      <c r="JAR77" s="629"/>
      <c r="JAS77" s="629"/>
      <c r="JAT77" s="629"/>
      <c r="JAU77" s="629"/>
      <c r="JAV77" s="629"/>
      <c r="JAW77" s="629"/>
      <c r="JAX77" s="629"/>
      <c r="JAY77" s="629"/>
      <c r="JAZ77" s="629"/>
      <c r="JBA77" s="629"/>
      <c r="JBB77" s="629"/>
      <c r="JBC77" s="629"/>
      <c r="JBD77" s="629"/>
      <c r="JBE77" s="629"/>
      <c r="JBF77" s="629"/>
      <c r="JBG77" s="629"/>
      <c r="JBH77" s="629"/>
      <c r="JBI77" s="629"/>
      <c r="JBJ77" s="629"/>
      <c r="JBK77" s="629"/>
      <c r="JBL77" s="629"/>
      <c r="JBM77" s="629"/>
      <c r="JBN77" s="629"/>
      <c r="JBO77" s="629"/>
      <c r="JBP77" s="629"/>
      <c r="JBQ77" s="629"/>
      <c r="JBR77" s="629"/>
      <c r="JBS77" s="629"/>
      <c r="JBT77" s="629"/>
      <c r="JBU77" s="629"/>
      <c r="JBV77" s="629"/>
      <c r="JBW77" s="629"/>
      <c r="JBX77" s="629"/>
      <c r="JBY77" s="629"/>
      <c r="JBZ77" s="629"/>
      <c r="JCA77" s="629"/>
      <c r="JCB77" s="629"/>
      <c r="JCC77" s="629"/>
      <c r="JCD77" s="629"/>
      <c r="JCE77" s="629"/>
      <c r="JCF77" s="629"/>
      <c r="JCG77" s="629"/>
      <c r="JCH77" s="629"/>
      <c r="JCI77" s="629"/>
      <c r="JCJ77" s="629"/>
      <c r="JCK77" s="629"/>
      <c r="JCL77" s="629"/>
      <c r="JCM77" s="629"/>
      <c r="JCN77" s="629"/>
      <c r="JCO77" s="629"/>
      <c r="JCP77" s="629"/>
      <c r="JCQ77" s="629"/>
      <c r="JCR77" s="629"/>
      <c r="JCS77" s="629"/>
      <c r="JCT77" s="629"/>
      <c r="JCU77" s="629"/>
      <c r="JCV77" s="629"/>
      <c r="JCW77" s="629"/>
      <c r="JCX77" s="629"/>
      <c r="JCY77" s="629"/>
      <c r="JCZ77" s="629"/>
      <c r="JDA77" s="629"/>
      <c r="JDB77" s="629"/>
      <c r="JDC77" s="629"/>
      <c r="JDD77" s="629"/>
      <c r="JDE77" s="629"/>
      <c r="JDF77" s="629"/>
      <c r="JDG77" s="629"/>
      <c r="JDH77" s="629"/>
      <c r="JDI77" s="629"/>
      <c r="JDJ77" s="629"/>
      <c r="JDK77" s="629"/>
      <c r="JDL77" s="629"/>
      <c r="JDM77" s="629"/>
      <c r="JDN77" s="629"/>
      <c r="JDO77" s="629"/>
      <c r="JDP77" s="629"/>
      <c r="JDQ77" s="629"/>
      <c r="JDR77" s="629"/>
      <c r="JDS77" s="629"/>
      <c r="JDT77" s="629"/>
      <c r="JDU77" s="629"/>
      <c r="JDV77" s="629"/>
      <c r="JDW77" s="629"/>
      <c r="JDX77" s="629"/>
      <c r="JDY77" s="629"/>
      <c r="JDZ77" s="629"/>
      <c r="JEA77" s="629"/>
      <c r="JEB77" s="629"/>
      <c r="JEC77" s="629"/>
      <c r="JED77" s="629"/>
      <c r="JEE77" s="629"/>
      <c r="JEF77" s="629"/>
      <c r="JEG77" s="629"/>
      <c r="JEH77" s="629"/>
      <c r="JEI77" s="629"/>
      <c r="JEJ77" s="629"/>
      <c r="JEK77" s="629"/>
      <c r="JEL77" s="629"/>
      <c r="JEM77" s="629"/>
      <c r="JEN77" s="629"/>
      <c r="JEO77" s="629"/>
      <c r="JEP77" s="629"/>
      <c r="JEQ77" s="629"/>
      <c r="JER77" s="629"/>
      <c r="JES77" s="629"/>
      <c r="JET77" s="629"/>
      <c r="JEU77" s="629"/>
      <c r="JEV77" s="629"/>
      <c r="JEW77" s="629"/>
      <c r="JEX77" s="629"/>
      <c r="JEY77" s="629"/>
      <c r="JEZ77" s="629"/>
      <c r="JFA77" s="629"/>
      <c r="JFB77" s="629"/>
      <c r="JFC77" s="629"/>
      <c r="JFD77" s="629"/>
      <c r="JFE77" s="629"/>
      <c r="JFF77" s="629"/>
      <c r="JFG77" s="629"/>
      <c r="JFH77" s="629"/>
      <c r="JFI77" s="629"/>
      <c r="JFJ77" s="629"/>
      <c r="JFK77" s="629"/>
      <c r="JFL77" s="629"/>
      <c r="JFM77" s="629"/>
      <c r="JFN77" s="629"/>
      <c r="JFO77" s="629"/>
      <c r="JFP77" s="629"/>
      <c r="JFQ77" s="629"/>
      <c r="JFR77" s="629"/>
      <c r="JFS77" s="629"/>
      <c r="JFT77" s="629"/>
      <c r="JFU77" s="629"/>
      <c r="JFV77" s="629"/>
      <c r="JFW77" s="629"/>
      <c r="JFX77" s="629"/>
      <c r="JFY77" s="629"/>
      <c r="JFZ77" s="629"/>
      <c r="JGA77" s="629"/>
      <c r="JGB77" s="629"/>
      <c r="JGC77" s="629"/>
      <c r="JGD77" s="629"/>
      <c r="JGE77" s="629"/>
      <c r="JGF77" s="629"/>
      <c r="JGG77" s="629"/>
      <c r="JGH77" s="629"/>
      <c r="JGI77" s="629"/>
      <c r="JGJ77" s="629"/>
      <c r="JGK77" s="629"/>
      <c r="JGL77" s="629"/>
      <c r="JGM77" s="629"/>
      <c r="JGN77" s="629"/>
      <c r="JGO77" s="629"/>
      <c r="JGP77" s="629"/>
      <c r="JGQ77" s="629"/>
      <c r="JGR77" s="629"/>
      <c r="JGS77" s="629"/>
      <c r="JGT77" s="629"/>
      <c r="JGU77" s="629"/>
      <c r="JGV77" s="629"/>
      <c r="JGW77" s="629"/>
      <c r="JGX77" s="629"/>
      <c r="JGY77" s="629"/>
      <c r="JGZ77" s="629"/>
      <c r="JHA77" s="629"/>
      <c r="JHB77" s="629"/>
      <c r="JHC77" s="629"/>
      <c r="JHD77" s="629"/>
      <c r="JHE77" s="629"/>
      <c r="JHF77" s="629"/>
      <c r="JHG77" s="629"/>
      <c r="JHH77" s="629"/>
      <c r="JHI77" s="629"/>
      <c r="JHJ77" s="629"/>
      <c r="JHK77" s="629"/>
      <c r="JHL77" s="629"/>
      <c r="JHM77" s="629"/>
      <c r="JHN77" s="629"/>
      <c r="JHO77" s="629"/>
      <c r="JHP77" s="629"/>
      <c r="JHQ77" s="629"/>
      <c r="JHR77" s="629"/>
      <c r="JHS77" s="629"/>
      <c r="JHT77" s="629"/>
      <c r="JHU77" s="629"/>
      <c r="JHV77" s="629"/>
      <c r="JHW77" s="629"/>
      <c r="JHX77" s="629"/>
      <c r="JHY77" s="629"/>
      <c r="JHZ77" s="629"/>
      <c r="JIA77" s="629"/>
      <c r="JIB77" s="629"/>
      <c r="JIC77" s="629"/>
      <c r="JID77" s="629"/>
      <c r="JIE77" s="629"/>
      <c r="JIF77" s="629"/>
      <c r="JIG77" s="629"/>
      <c r="JIH77" s="629"/>
      <c r="JII77" s="629"/>
      <c r="JIJ77" s="629"/>
      <c r="JIK77" s="629"/>
      <c r="JIL77" s="629"/>
      <c r="JIM77" s="629"/>
      <c r="JIN77" s="629"/>
      <c r="JIO77" s="629"/>
      <c r="JIP77" s="629"/>
      <c r="JIQ77" s="629"/>
      <c r="JIR77" s="629"/>
      <c r="JIS77" s="629"/>
      <c r="JIT77" s="629"/>
      <c r="JIU77" s="629"/>
      <c r="JIV77" s="629"/>
      <c r="JIW77" s="629"/>
      <c r="JIX77" s="629"/>
      <c r="JIY77" s="629"/>
      <c r="JIZ77" s="629"/>
      <c r="JJA77" s="629"/>
      <c r="JJB77" s="629"/>
      <c r="JJC77" s="629"/>
      <c r="JJD77" s="629"/>
      <c r="JJE77" s="629"/>
      <c r="JJF77" s="629"/>
      <c r="JJG77" s="629"/>
      <c r="JJH77" s="629"/>
      <c r="JJI77" s="629"/>
      <c r="JJJ77" s="629"/>
      <c r="JJK77" s="629"/>
      <c r="JJL77" s="629"/>
      <c r="JJM77" s="629"/>
      <c r="JJN77" s="629"/>
      <c r="JJO77" s="629"/>
      <c r="JJP77" s="629"/>
      <c r="JJQ77" s="629"/>
      <c r="JJR77" s="629"/>
      <c r="JJS77" s="629"/>
      <c r="JJT77" s="629"/>
      <c r="JJU77" s="629"/>
      <c r="JJV77" s="629"/>
      <c r="JJW77" s="629"/>
      <c r="JJX77" s="629"/>
      <c r="JJY77" s="629"/>
      <c r="JJZ77" s="629"/>
      <c r="JKA77" s="629"/>
      <c r="JKB77" s="629"/>
      <c r="JKC77" s="629"/>
      <c r="JKD77" s="629"/>
      <c r="JKE77" s="629"/>
      <c r="JKF77" s="629"/>
      <c r="JKG77" s="629"/>
      <c r="JKH77" s="629"/>
      <c r="JKI77" s="629"/>
      <c r="JKJ77" s="629"/>
      <c r="JKK77" s="629"/>
      <c r="JKL77" s="629"/>
      <c r="JKM77" s="629"/>
      <c r="JKN77" s="629"/>
      <c r="JKO77" s="629"/>
      <c r="JKP77" s="629"/>
      <c r="JKQ77" s="629"/>
      <c r="JKR77" s="629"/>
      <c r="JKS77" s="629"/>
      <c r="JKT77" s="629"/>
      <c r="JKU77" s="629"/>
      <c r="JKV77" s="629"/>
      <c r="JKW77" s="629"/>
      <c r="JKX77" s="629"/>
      <c r="JKY77" s="629"/>
      <c r="JKZ77" s="629"/>
      <c r="JLA77" s="629"/>
      <c r="JLB77" s="629"/>
      <c r="JLC77" s="629"/>
      <c r="JLD77" s="629"/>
      <c r="JLE77" s="629"/>
      <c r="JLF77" s="629"/>
      <c r="JLG77" s="629"/>
      <c r="JLH77" s="629"/>
      <c r="JLI77" s="629"/>
      <c r="JLJ77" s="629"/>
      <c r="JLK77" s="629"/>
      <c r="JLL77" s="629"/>
      <c r="JLM77" s="629"/>
      <c r="JLN77" s="629"/>
      <c r="JLO77" s="629"/>
      <c r="JLP77" s="629"/>
      <c r="JLQ77" s="629"/>
      <c r="JLR77" s="629"/>
      <c r="JLS77" s="629"/>
      <c r="JLT77" s="629"/>
      <c r="JLU77" s="629"/>
      <c r="JLV77" s="629"/>
      <c r="JLW77" s="629"/>
      <c r="JLX77" s="629"/>
      <c r="JLY77" s="629"/>
      <c r="JLZ77" s="629"/>
      <c r="JMA77" s="629"/>
      <c r="JMB77" s="629"/>
      <c r="JMC77" s="629"/>
      <c r="JMD77" s="629"/>
      <c r="JME77" s="629"/>
      <c r="JMF77" s="629"/>
      <c r="JMG77" s="629"/>
      <c r="JMH77" s="629"/>
      <c r="JMI77" s="629"/>
      <c r="JMJ77" s="629"/>
      <c r="JMK77" s="629"/>
      <c r="JML77" s="629"/>
      <c r="JMM77" s="629"/>
      <c r="JMN77" s="629"/>
      <c r="JMO77" s="629"/>
      <c r="JMP77" s="629"/>
      <c r="JMQ77" s="629"/>
      <c r="JMR77" s="629"/>
      <c r="JMS77" s="629"/>
      <c r="JMT77" s="629"/>
      <c r="JMU77" s="629"/>
      <c r="JMV77" s="629"/>
      <c r="JMW77" s="629"/>
      <c r="JMX77" s="629"/>
      <c r="JMY77" s="629"/>
      <c r="JMZ77" s="629"/>
      <c r="JNA77" s="629"/>
      <c r="JNB77" s="629"/>
      <c r="JNC77" s="629"/>
      <c r="JND77" s="629"/>
      <c r="JNE77" s="629"/>
      <c r="JNF77" s="629"/>
      <c r="JNG77" s="629"/>
      <c r="JNH77" s="629"/>
      <c r="JNI77" s="629"/>
      <c r="JNJ77" s="629"/>
      <c r="JNK77" s="629"/>
      <c r="JNL77" s="629"/>
      <c r="JNM77" s="629"/>
      <c r="JNN77" s="629"/>
      <c r="JNO77" s="629"/>
      <c r="JNP77" s="629"/>
      <c r="JNQ77" s="629"/>
      <c r="JNR77" s="629"/>
      <c r="JNS77" s="629"/>
      <c r="JNT77" s="629"/>
      <c r="JNU77" s="629"/>
      <c r="JNV77" s="629"/>
      <c r="JNW77" s="629"/>
      <c r="JNX77" s="629"/>
      <c r="JNY77" s="629"/>
      <c r="JNZ77" s="629"/>
      <c r="JOA77" s="629"/>
      <c r="JOB77" s="629"/>
      <c r="JOC77" s="629"/>
      <c r="JOD77" s="629"/>
      <c r="JOE77" s="629"/>
      <c r="JOF77" s="629"/>
      <c r="JOG77" s="629"/>
      <c r="JOH77" s="629"/>
      <c r="JOI77" s="629"/>
      <c r="JOJ77" s="629"/>
      <c r="JOK77" s="629"/>
      <c r="JOL77" s="629"/>
      <c r="JOM77" s="629"/>
      <c r="JON77" s="629"/>
      <c r="JOO77" s="629"/>
      <c r="JOP77" s="629"/>
      <c r="JOQ77" s="629"/>
      <c r="JOR77" s="629"/>
      <c r="JOS77" s="629"/>
      <c r="JOT77" s="629"/>
      <c r="JOU77" s="629"/>
      <c r="JOV77" s="629"/>
      <c r="JOW77" s="629"/>
      <c r="JOX77" s="629"/>
      <c r="JOY77" s="629"/>
      <c r="JOZ77" s="629"/>
      <c r="JPA77" s="629"/>
      <c r="JPB77" s="629"/>
      <c r="JPC77" s="629"/>
      <c r="JPD77" s="629"/>
      <c r="JPE77" s="629"/>
      <c r="JPF77" s="629"/>
      <c r="JPG77" s="629"/>
      <c r="JPH77" s="629"/>
      <c r="JPI77" s="629"/>
      <c r="JPJ77" s="629"/>
      <c r="JPK77" s="629"/>
      <c r="JPL77" s="629"/>
      <c r="JPM77" s="629"/>
      <c r="JPN77" s="629"/>
      <c r="JPO77" s="629"/>
      <c r="JPP77" s="629"/>
      <c r="JPQ77" s="629"/>
      <c r="JPR77" s="629"/>
      <c r="JPS77" s="629"/>
      <c r="JPT77" s="629"/>
      <c r="JPU77" s="629"/>
      <c r="JPV77" s="629"/>
      <c r="JPW77" s="629"/>
      <c r="JPX77" s="629"/>
      <c r="JPY77" s="629"/>
      <c r="JPZ77" s="629"/>
      <c r="JQA77" s="629"/>
      <c r="JQB77" s="629"/>
      <c r="JQC77" s="629"/>
      <c r="JQD77" s="629"/>
      <c r="JQE77" s="629"/>
      <c r="JQF77" s="629"/>
      <c r="JQG77" s="629"/>
      <c r="JQH77" s="629"/>
      <c r="JQI77" s="629"/>
      <c r="JQJ77" s="629"/>
      <c r="JQK77" s="629"/>
      <c r="JQL77" s="629"/>
      <c r="JQM77" s="629"/>
      <c r="JQN77" s="629"/>
      <c r="JQO77" s="629"/>
      <c r="JQP77" s="629"/>
      <c r="JQQ77" s="629"/>
      <c r="JQR77" s="629"/>
      <c r="JQS77" s="629"/>
      <c r="JQT77" s="629"/>
      <c r="JQU77" s="629"/>
      <c r="JQV77" s="629"/>
      <c r="JQW77" s="629"/>
      <c r="JQX77" s="629"/>
      <c r="JQY77" s="629"/>
      <c r="JQZ77" s="629"/>
      <c r="JRA77" s="629"/>
      <c r="JRB77" s="629"/>
      <c r="JRC77" s="629"/>
      <c r="JRD77" s="629"/>
      <c r="JRE77" s="629"/>
      <c r="JRF77" s="629"/>
      <c r="JRG77" s="629"/>
      <c r="JRH77" s="629"/>
      <c r="JRI77" s="629"/>
      <c r="JRJ77" s="629"/>
      <c r="JRK77" s="629"/>
      <c r="JRL77" s="629"/>
      <c r="JRM77" s="629"/>
      <c r="JRN77" s="629"/>
      <c r="JRO77" s="629"/>
      <c r="JRP77" s="629"/>
      <c r="JRQ77" s="629"/>
      <c r="JRR77" s="629"/>
      <c r="JRS77" s="629"/>
      <c r="JRT77" s="629"/>
      <c r="JRU77" s="629"/>
      <c r="JRV77" s="629"/>
      <c r="JRW77" s="629"/>
      <c r="JRX77" s="629"/>
      <c r="JRY77" s="629"/>
      <c r="JRZ77" s="629"/>
      <c r="JSA77" s="629"/>
      <c r="JSB77" s="629"/>
      <c r="JSC77" s="629"/>
      <c r="JSD77" s="629"/>
      <c r="JSE77" s="629"/>
      <c r="JSF77" s="629"/>
      <c r="JSG77" s="629"/>
      <c r="JSH77" s="629"/>
      <c r="JSI77" s="629"/>
      <c r="JSJ77" s="629"/>
      <c r="JSK77" s="629"/>
      <c r="JSL77" s="629"/>
      <c r="JSM77" s="629"/>
      <c r="JSN77" s="629"/>
      <c r="JSO77" s="629"/>
      <c r="JSP77" s="629"/>
      <c r="JSQ77" s="629"/>
      <c r="JSR77" s="629"/>
      <c r="JSS77" s="629"/>
      <c r="JST77" s="629"/>
      <c r="JSU77" s="629"/>
      <c r="JSV77" s="629"/>
      <c r="JSW77" s="629"/>
      <c r="JSX77" s="629"/>
      <c r="JSY77" s="629"/>
      <c r="JSZ77" s="629"/>
      <c r="JTA77" s="629"/>
      <c r="JTB77" s="629"/>
      <c r="JTC77" s="629"/>
      <c r="JTD77" s="629"/>
      <c r="JTE77" s="629"/>
      <c r="JTF77" s="629"/>
      <c r="JTG77" s="629"/>
      <c r="JTH77" s="629"/>
      <c r="JTI77" s="629"/>
      <c r="JTJ77" s="629"/>
      <c r="JTK77" s="629"/>
      <c r="JTL77" s="629"/>
      <c r="JTM77" s="629"/>
      <c r="JTN77" s="629"/>
      <c r="JTO77" s="629"/>
      <c r="JTP77" s="629"/>
      <c r="JTQ77" s="629"/>
      <c r="JTR77" s="629"/>
      <c r="JTS77" s="629"/>
      <c r="JTT77" s="629"/>
      <c r="JTU77" s="629"/>
      <c r="JTV77" s="629"/>
      <c r="JTW77" s="629"/>
      <c r="JTX77" s="629"/>
      <c r="JTY77" s="629"/>
      <c r="JTZ77" s="629"/>
      <c r="JUA77" s="629"/>
      <c r="JUB77" s="629"/>
      <c r="JUC77" s="629"/>
      <c r="JUD77" s="629"/>
      <c r="JUE77" s="629"/>
      <c r="JUF77" s="629"/>
      <c r="JUG77" s="629"/>
      <c r="JUH77" s="629"/>
      <c r="JUI77" s="629"/>
      <c r="JUJ77" s="629"/>
      <c r="JUK77" s="629"/>
      <c r="JUL77" s="629"/>
      <c r="JUM77" s="629"/>
      <c r="JUN77" s="629"/>
      <c r="JUO77" s="629"/>
      <c r="JUP77" s="629"/>
      <c r="JUQ77" s="629"/>
      <c r="JUR77" s="629"/>
      <c r="JUS77" s="629"/>
      <c r="JUT77" s="629"/>
      <c r="JUU77" s="629"/>
      <c r="JUV77" s="629"/>
      <c r="JUW77" s="629"/>
      <c r="JUX77" s="629"/>
      <c r="JUY77" s="629"/>
      <c r="JUZ77" s="629"/>
      <c r="JVA77" s="629"/>
      <c r="JVB77" s="629"/>
      <c r="JVC77" s="629"/>
      <c r="JVD77" s="629"/>
      <c r="JVE77" s="629"/>
      <c r="JVF77" s="629"/>
      <c r="JVG77" s="629"/>
      <c r="JVH77" s="629"/>
      <c r="JVI77" s="629"/>
      <c r="JVJ77" s="629"/>
      <c r="JVK77" s="629"/>
      <c r="JVL77" s="629"/>
      <c r="JVM77" s="629"/>
      <c r="JVN77" s="629"/>
      <c r="JVO77" s="629"/>
      <c r="JVP77" s="629"/>
      <c r="JVQ77" s="629"/>
      <c r="JVR77" s="629"/>
      <c r="JVS77" s="629"/>
      <c r="JVT77" s="629"/>
      <c r="JVU77" s="629"/>
      <c r="JVV77" s="629"/>
      <c r="JVW77" s="629"/>
      <c r="JVX77" s="629"/>
      <c r="JVY77" s="629"/>
      <c r="JVZ77" s="629"/>
      <c r="JWA77" s="629"/>
      <c r="JWB77" s="629"/>
      <c r="JWC77" s="629"/>
      <c r="JWD77" s="629"/>
      <c r="JWE77" s="629"/>
      <c r="JWF77" s="629"/>
      <c r="JWG77" s="629"/>
      <c r="JWH77" s="629"/>
      <c r="JWI77" s="629"/>
      <c r="JWJ77" s="629"/>
      <c r="JWK77" s="629"/>
      <c r="JWL77" s="629"/>
      <c r="JWM77" s="629"/>
      <c r="JWN77" s="629"/>
      <c r="JWO77" s="629"/>
      <c r="JWP77" s="629"/>
      <c r="JWQ77" s="629"/>
      <c r="JWR77" s="629"/>
      <c r="JWS77" s="629"/>
      <c r="JWT77" s="629"/>
      <c r="JWU77" s="629"/>
      <c r="JWV77" s="629"/>
      <c r="JWW77" s="629"/>
      <c r="JWX77" s="629"/>
      <c r="JWY77" s="629"/>
      <c r="JWZ77" s="629"/>
      <c r="JXA77" s="629"/>
      <c r="JXB77" s="629"/>
      <c r="JXC77" s="629"/>
      <c r="JXD77" s="629"/>
      <c r="JXE77" s="629"/>
      <c r="JXF77" s="629"/>
      <c r="JXG77" s="629"/>
      <c r="JXH77" s="629"/>
      <c r="JXI77" s="629"/>
      <c r="JXJ77" s="629"/>
      <c r="JXK77" s="629"/>
      <c r="JXL77" s="629"/>
      <c r="JXM77" s="629"/>
      <c r="JXN77" s="629"/>
      <c r="JXO77" s="629"/>
      <c r="JXP77" s="629"/>
      <c r="JXQ77" s="629"/>
      <c r="JXR77" s="629"/>
      <c r="JXS77" s="629"/>
      <c r="JXT77" s="629"/>
      <c r="JXU77" s="629"/>
      <c r="JXV77" s="629"/>
      <c r="JXW77" s="629"/>
      <c r="JXX77" s="629"/>
      <c r="JXY77" s="629"/>
      <c r="JXZ77" s="629"/>
      <c r="JYA77" s="629"/>
      <c r="JYB77" s="629"/>
      <c r="JYC77" s="629"/>
      <c r="JYD77" s="629"/>
      <c r="JYE77" s="629"/>
      <c r="JYF77" s="629"/>
      <c r="JYG77" s="629"/>
      <c r="JYH77" s="629"/>
      <c r="JYI77" s="629"/>
      <c r="JYJ77" s="629"/>
      <c r="JYK77" s="629"/>
      <c r="JYL77" s="629"/>
      <c r="JYM77" s="629"/>
      <c r="JYN77" s="629"/>
      <c r="JYO77" s="629"/>
      <c r="JYP77" s="629"/>
      <c r="JYQ77" s="629"/>
      <c r="JYR77" s="629"/>
      <c r="JYS77" s="629"/>
      <c r="JYT77" s="629"/>
      <c r="JYU77" s="629"/>
      <c r="JYV77" s="629"/>
      <c r="JYW77" s="629"/>
      <c r="JYX77" s="629"/>
      <c r="JYY77" s="629"/>
      <c r="JYZ77" s="629"/>
      <c r="JZA77" s="629"/>
      <c r="JZB77" s="629"/>
      <c r="JZC77" s="629"/>
      <c r="JZD77" s="629"/>
      <c r="JZE77" s="629"/>
      <c r="JZF77" s="629"/>
      <c r="JZG77" s="629"/>
      <c r="JZH77" s="629"/>
      <c r="JZI77" s="629"/>
      <c r="JZJ77" s="629"/>
      <c r="JZK77" s="629"/>
      <c r="JZL77" s="629"/>
      <c r="JZM77" s="629"/>
      <c r="JZN77" s="629"/>
      <c r="JZO77" s="629"/>
      <c r="JZP77" s="629"/>
      <c r="JZQ77" s="629"/>
      <c r="JZR77" s="629"/>
      <c r="JZS77" s="629"/>
      <c r="JZT77" s="629"/>
      <c r="JZU77" s="629"/>
      <c r="JZV77" s="629"/>
      <c r="JZW77" s="629"/>
      <c r="JZX77" s="629"/>
      <c r="JZY77" s="629"/>
      <c r="JZZ77" s="629"/>
      <c r="KAA77" s="629"/>
      <c r="KAB77" s="629"/>
      <c r="KAC77" s="629"/>
      <c r="KAD77" s="629"/>
      <c r="KAE77" s="629"/>
      <c r="KAF77" s="629"/>
      <c r="KAG77" s="629"/>
      <c r="KAH77" s="629"/>
      <c r="KAI77" s="629"/>
      <c r="KAJ77" s="629"/>
      <c r="KAK77" s="629"/>
      <c r="KAL77" s="629"/>
      <c r="KAM77" s="629"/>
      <c r="KAN77" s="629"/>
      <c r="KAO77" s="629"/>
      <c r="KAP77" s="629"/>
      <c r="KAQ77" s="629"/>
      <c r="KAR77" s="629"/>
      <c r="KAS77" s="629"/>
      <c r="KAT77" s="629"/>
      <c r="KAU77" s="629"/>
      <c r="KAV77" s="629"/>
      <c r="KAW77" s="629"/>
      <c r="KAX77" s="629"/>
      <c r="KAY77" s="629"/>
      <c r="KAZ77" s="629"/>
      <c r="KBA77" s="629"/>
      <c r="KBB77" s="629"/>
      <c r="KBC77" s="629"/>
      <c r="KBD77" s="629"/>
      <c r="KBE77" s="629"/>
      <c r="KBF77" s="629"/>
      <c r="KBG77" s="629"/>
      <c r="KBH77" s="629"/>
      <c r="KBI77" s="629"/>
      <c r="KBJ77" s="629"/>
      <c r="KBK77" s="629"/>
      <c r="KBL77" s="629"/>
      <c r="KBM77" s="629"/>
      <c r="KBN77" s="629"/>
      <c r="KBO77" s="629"/>
      <c r="KBP77" s="629"/>
      <c r="KBQ77" s="629"/>
      <c r="KBR77" s="629"/>
      <c r="KBS77" s="629"/>
      <c r="KBT77" s="629"/>
      <c r="KBU77" s="629"/>
      <c r="KBV77" s="629"/>
      <c r="KBW77" s="629"/>
      <c r="KBX77" s="629"/>
      <c r="KBY77" s="629"/>
      <c r="KBZ77" s="629"/>
      <c r="KCA77" s="629"/>
      <c r="KCB77" s="629"/>
      <c r="KCC77" s="629"/>
      <c r="KCD77" s="629"/>
      <c r="KCE77" s="629"/>
      <c r="KCF77" s="629"/>
      <c r="KCG77" s="629"/>
      <c r="KCH77" s="629"/>
      <c r="KCI77" s="629"/>
      <c r="KCJ77" s="629"/>
      <c r="KCK77" s="629"/>
      <c r="KCL77" s="629"/>
      <c r="KCM77" s="629"/>
      <c r="KCN77" s="629"/>
      <c r="KCO77" s="629"/>
      <c r="KCP77" s="629"/>
      <c r="KCQ77" s="629"/>
      <c r="KCR77" s="629"/>
      <c r="KCS77" s="629"/>
      <c r="KCT77" s="629"/>
      <c r="KCU77" s="629"/>
      <c r="KCV77" s="629"/>
      <c r="KCW77" s="629"/>
      <c r="KCX77" s="629"/>
      <c r="KCY77" s="629"/>
      <c r="KCZ77" s="629"/>
      <c r="KDA77" s="629"/>
      <c r="KDB77" s="629"/>
      <c r="KDC77" s="629"/>
      <c r="KDD77" s="629"/>
      <c r="KDE77" s="629"/>
      <c r="KDF77" s="629"/>
      <c r="KDG77" s="629"/>
      <c r="KDH77" s="629"/>
      <c r="KDI77" s="629"/>
      <c r="KDJ77" s="629"/>
      <c r="KDK77" s="629"/>
      <c r="KDL77" s="629"/>
      <c r="KDM77" s="629"/>
      <c r="KDN77" s="629"/>
      <c r="KDO77" s="629"/>
      <c r="KDP77" s="629"/>
      <c r="KDQ77" s="629"/>
      <c r="KDR77" s="629"/>
      <c r="KDS77" s="629"/>
      <c r="KDT77" s="629"/>
      <c r="KDU77" s="629"/>
      <c r="KDV77" s="629"/>
      <c r="KDW77" s="629"/>
      <c r="KDX77" s="629"/>
      <c r="KDY77" s="629"/>
      <c r="KDZ77" s="629"/>
      <c r="KEA77" s="629"/>
      <c r="KEB77" s="629"/>
      <c r="KEC77" s="629"/>
      <c r="KED77" s="629"/>
      <c r="KEE77" s="629"/>
      <c r="KEF77" s="629"/>
      <c r="KEG77" s="629"/>
      <c r="KEH77" s="629"/>
      <c r="KEI77" s="629"/>
      <c r="KEJ77" s="629"/>
      <c r="KEK77" s="629"/>
      <c r="KEL77" s="629"/>
      <c r="KEM77" s="629"/>
      <c r="KEN77" s="629"/>
      <c r="KEO77" s="629"/>
      <c r="KEP77" s="629"/>
      <c r="KEQ77" s="629"/>
      <c r="KER77" s="629"/>
      <c r="KES77" s="629"/>
      <c r="KET77" s="629"/>
      <c r="KEU77" s="629"/>
      <c r="KEV77" s="629"/>
      <c r="KEW77" s="629"/>
      <c r="KEX77" s="629"/>
      <c r="KEY77" s="629"/>
      <c r="KEZ77" s="629"/>
      <c r="KFA77" s="629"/>
      <c r="KFB77" s="629"/>
      <c r="KFC77" s="629"/>
      <c r="KFD77" s="629"/>
      <c r="KFE77" s="629"/>
      <c r="KFF77" s="629"/>
      <c r="KFG77" s="629"/>
      <c r="KFH77" s="629"/>
      <c r="KFI77" s="629"/>
      <c r="KFJ77" s="629"/>
      <c r="KFK77" s="629"/>
      <c r="KFL77" s="629"/>
      <c r="KFM77" s="629"/>
      <c r="KFN77" s="629"/>
      <c r="KFO77" s="629"/>
      <c r="KFP77" s="629"/>
      <c r="KFQ77" s="629"/>
      <c r="KFR77" s="629"/>
      <c r="KFS77" s="629"/>
      <c r="KFT77" s="629"/>
      <c r="KFU77" s="629"/>
      <c r="KFV77" s="629"/>
      <c r="KFW77" s="629"/>
      <c r="KFX77" s="629"/>
      <c r="KFY77" s="629"/>
      <c r="KFZ77" s="629"/>
      <c r="KGA77" s="629"/>
      <c r="KGB77" s="629"/>
      <c r="KGC77" s="629"/>
      <c r="KGD77" s="629"/>
      <c r="KGE77" s="629"/>
      <c r="KGF77" s="629"/>
      <c r="KGG77" s="629"/>
      <c r="KGH77" s="629"/>
      <c r="KGI77" s="629"/>
      <c r="KGJ77" s="629"/>
      <c r="KGK77" s="629"/>
      <c r="KGL77" s="629"/>
      <c r="KGM77" s="629"/>
      <c r="KGN77" s="629"/>
      <c r="KGO77" s="629"/>
      <c r="KGP77" s="629"/>
      <c r="KGQ77" s="629"/>
      <c r="KGR77" s="629"/>
      <c r="KGS77" s="629"/>
      <c r="KGT77" s="629"/>
      <c r="KGU77" s="629"/>
      <c r="KGV77" s="629"/>
      <c r="KGW77" s="629"/>
      <c r="KGX77" s="629"/>
      <c r="KGY77" s="629"/>
      <c r="KGZ77" s="629"/>
      <c r="KHA77" s="629"/>
      <c r="KHB77" s="629"/>
      <c r="KHC77" s="629"/>
      <c r="KHD77" s="629"/>
      <c r="KHE77" s="629"/>
      <c r="KHF77" s="629"/>
      <c r="KHG77" s="629"/>
      <c r="KHH77" s="629"/>
      <c r="KHI77" s="629"/>
      <c r="KHJ77" s="629"/>
      <c r="KHK77" s="629"/>
      <c r="KHL77" s="629"/>
      <c r="KHM77" s="629"/>
      <c r="KHN77" s="629"/>
      <c r="KHO77" s="629"/>
      <c r="KHP77" s="629"/>
      <c r="KHQ77" s="629"/>
      <c r="KHR77" s="629"/>
      <c r="KHS77" s="629"/>
      <c r="KHT77" s="629"/>
      <c r="KHU77" s="629"/>
      <c r="KHV77" s="629"/>
      <c r="KHW77" s="629"/>
      <c r="KHX77" s="629"/>
      <c r="KHY77" s="629"/>
      <c r="KHZ77" s="629"/>
      <c r="KIA77" s="629"/>
      <c r="KIB77" s="629"/>
      <c r="KIC77" s="629"/>
      <c r="KID77" s="629"/>
      <c r="KIE77" s="629"/>
      <c r="KIF77" s="629"/>
      <c r="KIG77" s="629"/>
      <c r="KIH77" s="629"/>
      <c r="KII77" s="629"/>
      <c r="KIJ77" s="629"/>
      <c r="KIK77" s="629"/>
      <c r="KIL77" s="629"/>
      <c r="KIM77" s="629"/>
      <c r="KIN77" s="629"/>
      <c r="KIO77" s="629"/>
      <c r="KIP77" s="629"/>
      <c r="KIQ77" s="629"/>
      <c r="KIR77" s="629"/>
      <c r="KIS77" s="629"/>
      <c r="KIT77" s="629"/>
      <c r="KIU77" s="629"/>
      <c r="KIV77" s="629"/>
      <c r="KIW77" s="629"/>
      <c r="KIX77" s="629"/>
      <c r="KIY77" s="629"/>
      <c r="KIZ77" s="629"/>
      <c r="KJA77" s="629"/>
      <c r="KJB77" s="629"/>
      <c r="KJC77" s="629"/>
      <c r="KJD77" s="629"/>
      <c r="KJE77" s="629"/>
      <c r="KJF77" s="629"/>
      <c r="KJG77" s="629"/>
      <c r="KJH77" s="629"/>
      <c r="KJI77" s="629"/>
      <c r="KJJ77" s="629"/>
      <c r="KJK77" s="629"/>
      <c r="KJL77" s="629"/>
      <c r="KJM77" s="629"/>
      <c r="KJN77" s="629"/>
      <c r="KJO77" s="629"/>
      <c r="KJP77" s="629"/>
      <c r="KJQ77" s="629"/>
      <c r="KJR77" s="629"/>
      <c r="KJS77" s="629"/>
      <c r="KJT77" s="629"/>
      <c r="KJU77" s="629"/>
      <c r="KJV77" s="629"/>
      <c r="KJW77" s="629"/>
      <c r="KJX77" s="629"/>
      <c r="KJY77" s="629"/>
      <c r="KJZ77" s="629"/>
      <c r="KKA77" s="629"/>
      <c r="KKB77" s="629"/>
      <c r="KKC77" s="629"/>
      <c r="KKD77" s="629"/>
      <c r="KKE77" s="629"/>
      <c r="KKF77" s="629"/>
      <c r="KKG77" s="629"/>
      <c r="KKH77" s="629"/>
      <c r="KKI77" s="629"/>
      <c r="KKJ77" s="629"/>
      <c r="KKK77" s="629"/>
      <c r="KKL77" s="629"/>
      <c r="KKM77" s="629"/>
      <c r="KKN77" s="629"/>
      <c r="KKO77" s="629"/>
      <c r="KKP77" s="629"/>
      <c r="KKQ77" s="629"/>
      <c r="KKR77" s="629"/>
      <c r="KKS77" s="629"/>
      <c r="KKT77" s="629"/>
      <c r="KKU77" s="629"/>
      <c r="KKV77" s="629"/>
      <c r="KKW77" s="629"/>
      <c r="KKX77" s="629"/>
      <c r="KKY77" s="629"/>
      <c r="KKZ77" s="629"/>
      <c r="KLA77" s="629"/>
      <c r="KLB77" s="629"/>
      <c r="KLC77" s="629"/>
      <c r="KLD77" s="629"/>
      <c r="KLE77" s="629"/>
      <c r="KLF77" s="629"/>
      <c r="KLG77" s="629"/>
      <c r="KLH77" s="629"/>
      <c r="KLI77" s="629"/>
      <c r="KLJ77" s="629"/>
      <c r="KLK77" s="629"/>
      <c r="KLL77" s="629"/>
      <c r="KLM77" s="629"/>
      <c r="KLN77" s="629"/>
      <c r="KLO77" s="629"/>
      <c r="KLP77" s="629"/>
      <c r="KLQ77" s="629"/>
      <c r="KLR77" s="629"/>
      <c r="KLS77" s="629"/>
      <c r="KLT77" s="629"/>
      <c r="KLU77" s="629"/>
      <c r="KLV77" s="629"/>
      <c r="KLW77" s="629"/>
      <c r="KLX77" s="629"/>
      <c r="KLY77" s="629"/>
      <c r="KLZ77" s="629"/>
      <c r="KMA77" s="629"/>
      <c r="KMB77" s="629"/>
      <c r="KMC77" s="629"/>
      <c r="KMD77" s="629"/>
      <c r="KME77" s="629"/>
      <c r="KMF77" s="629"/>
      <c r="KMG77" s="629"/>
      <c r="KMH77" s="629"/>
      <c r="KMI77" s="629"/>
      <c r="KMJ77" s="629"/>
      <c r="KMK77" s="629"/>
      <c r="KML77" s="629"/>
      <c r="KMM77" s="629"/>
      <c r="KMN77" s="629"/>
      <c r="KMO77" s="629"/>
      <c r="KMP77" s="629"/>
      <c r="KMQ77" s="629"/>
      <c r="KMR77" s="629"/>
      <c r="KMS77" s="629"/>
      <c r="KMT77" s="629"/>
      <c r="KMU77" s="629"/>
      <c r="KMV77" s="629"/>
      <c r="KMW77" s="629"/>
      <c r="KMX77" s="629"/>
      <c r="KMY77" s="629"/>
      <c r="KMZ77" s="629"/>
      <c r="KNA77" s="629"/>
      <c r="KNB77" s="629"/>
      <c r="KNC77" s="629"/>
      <c r="KND77" s="629"/>
      <c r="KNE77" s="629"/>
      <c r="KNF77" s="629"/>
      <c r="KNG77" s="629"/>
      <c r="KNH77" s="629"/>
      <c r="KNI77" s="629"/>
      <c r="KNJ77" s="629"/>
      <c r="KNK77" s="629"/>
      <c r="KNL77" s="629"/>
      <c r="KNM77" s="629"/>
      <c r="KNN77" s="629"/>
      <c r="KNO77" s="629"/>
      <c r="KNP77" s="629"/>
      <c r="KNQ77" s="629"/>
      <c r="KNR77" s="629"/>
      <c r="KNS77" s="629"/>
      <c r="KNT77" s="629"/>
      <c r="KNU77" s="629"/>
      <c r="KNV77" s="629"/>
      <c r="KNW77" s="629"/>
      <c r="KNX77" s="629"/>
      <c r="KNY77" s="629"/>
      <c r="KNZ77" s="629"/>
      <c r="KOA77" s="629"/>
      <c r="KOB77" s="629"/>
      <c r="KOC77" s="629"/>
      <c r="KOD77" s="629"/>
      <c r="KOE77" s="629"/>
      <c r="KOF77" s="629"/>
      <c r="KOG77" s="629"/>
      <c r="KOH77" s="629"/>
      <c r="KOI77" s="629"/>
      <c r="KOJ77" s="629"/>
      <c r="KOK77" s="629"/>
      <c r="KOL77" s="629"/>
      <c r="KOM77" s="629"/>
      <c r="KON77" s="629"/>
      <c r="KOO77" s="629"/>
      <c r="KOP77" s="629"/>
      <c r="KOQ77" s="629"/>
      <c r="KOR77" s="629"/>
      <c r="KOS77" s="629"/>
      <c r="KOT77" s="629"/>
      <c r="KOU77" s="629"/>
      <c r="KOV77" s="629"/>
      <c r="KOW77" s="629"/>
      <c r="KOX77" s="629"/>
      <c r="KOY77" s="629"/>
      <c r="KOZ77" s="629"/>
      <c r="KPA77" s="629"/>
      <c r="KPB77" s="629"/>
      <c r="KPC77" s="629"/>
      <c r="KPD77" s="629"/>
      <c r="KPE77" s="629"/>
      <c r="KPF77" s="629"/>
      <c r="KPG77" s="629"/>
      <c r="KPH77" s="629"/>
      <c r="KPI77" s="629"/>
      <c r="KPJ77" s="629"/>
      <c r="KPK77" s="629"/>
      <c r="KPL77" s="629"/>
      <c r="KPM77" s="629"/>
      <c r="KPN77" s="629"/>
      <c r="KPO77" s="629"/>
      <c r="KPP77" s="629"/>
      <c r="KPQ77" s="629"/>
      <c r="KPR77" s="629"/>
      <c r="KPS77" s="629"/>
      <c r="KPT77" s="629"/>
      <c r="KPU77" s="629"/>
      <c r="KPV77" s="629"/>
      <c r="KPW77" s="629"/>
      <c r="KPX77" s="629"/>
      <c r="KPY77" s="629"/>
      <c r="KPZ77" s="629"/>
      <c r="KQA77" s="629"/>
      <c r="KQB77" s="629"/>
      <c r="KQC77" s="629"/>
      <c r="KQD77" s="629"/>
      <c r="KQE77" s="629"/>
      <c r="KQF77" s="629"/>
      <c r="KQG77" s="629"/>
      <c r="KQH77" s="629"/>
      <c r="KQI77" s="629"/>
      <c r="KQJ77" s="629"/>
      <c r="KQK77" s="629"/>
      <c r="KQL77" s="629"/>
      <c r="KQM77" s="629"/>
      <c r="KQN77" s="629"/>
      <c r="KQO77" s="629"/>
      <c r="KQP77" s="629"/>
      <c r="KQQ77" s="629"/>
      <c r="KQR77" s="629"/>
      <c r="KQS77" s="629"/>
      <c r="KQT77" s="629"/>
      <c r="KQU77" s="629"/>
      <c r="KQV77" s="629"/>
      <c r="KQW77" s="629"/>
      <c r="KQX77" s="629"/>
      <c r="KQY77" s="629"/>
      <c r="KQZ77" s="629"/>
      <c r="KRA77" s="629"/>
      <c r="KRB77" s="629"/>
      <c r="KRC77" s="629"/>
      <c r="KRD77" s="629"/>
      <c r="KRE77" s="629"/>
      <c r="KRF77" s="629"/>
      <c r="KRG77" s="629"/>
      <c r="KRH77" s="629"/>
      <c r="KRI77" s="629"/>
      <c r="KRJ77" s="629"/>
      <c r="KRK77" s="629"/>
      <c r="KRL77" s="629"/>
      <c r="KRM77" s="629"/>
      <c r="KRN77" s="629"/>
      <c r="KRO77" s="629"/>
      <c r="KRP77" s="629"/>
      <c r="KRQ77" s="629"/>
      <c r="KRR77" s="629"/>
      <c r="KRS77" s="629"/>
      <c r="KRT77" s="629"/>
      <c r="KRU77" s="629"/>
      <c r="KRV77" s="629"/>
      <c r="KRW77" s="629"/>
      <c r="KRX77" s="629"/>
      <c r="KRY77" s="629"/>
      <c r="KRZ77" s="629"/>
      <c r="KSA77" s="629"/>
      <c r="KSB77" s="629"/>
      <c r="KSC77" s="629"/>
      <c r="KSD77" s="629"/>
      <c r="KSE77" s="629"/>
      <c r="KSF77" s="629"/>
      <c r="KSG77" s="629"/>
      <c r="KSH77" s="629"/>
      <c r="KSI77" s="629"/>
      <c r="KSJ77" s="629"/>
      <c r="KSK77" s="629"/>
      <c r="KSL77" s="629"/>
      <c r="KSM77" s="629"/>
      <c r="KSN77" s="629"/>
      <c r="KSO77" s="629"/>
      <c r="KSP77" s="629"/>
      <c r="KSQ77" s="629"/>
      <c r="KSR77" s="629"/>
      <c r="KSS77" s="629"/>
      <c r="KST77" s="629"/>
      <c r="KSU77" s="629"/>
      <c r="KSV77" s="629"/>
      <c r="KSW77" s="629"/>
      <c r="KSX77" s="629"/>
      <c r="KSY77" s="629"/>
      <c r="KSZ77" s="629"/>
      <c r="KTA77" s="629"/>
      <c r="KTB77" s="629"/>
      <c r="KTC77" s="629"/>
      <c r="KTD77" s="629"/>
      <c r="KTE77" s="629"/>
      <c r="KTF77" s="629"/>
      <c r="KTG77" s="629"/>
      <c r="KTH77" s="629"/>
      <c r="KTI77" s="629"/>
      <c r="KTJ77" s="629"/>
      <c r="KTK77" s="629"/>
      <c r="KTL77" s="629"/>
      <c r="KTM77" s="629"/>
      <c r="KTN77" s="629"/>
      <c r="KTO77" s="629"/>
      <c r="KTP77" s="629"/>
      <c r="KTQ77" s="629"/>
      <c r="KTR77" s="629"/>
      <c r="KTS77" s="629"/>
      <c r="KTT77" s="629"/>
      <c r="KTU77" s="629"/>
      <c r="KTV77" s="629"/>
      <c r="KTW77" s="629"/>
      <c r="KTX77" s="629"/>
      <c r="KTY77" s="629"/>
      <c r="KTZ77" s="629"/>
      <c r="KUA77" s="629"/>
      <c r="KUB77" s="629"/>
      <c r="KUC77" s="629"/>
      <c r="KUD77" s="629"/>
      <c r="KUE77" s="629"/>
      <c r="KUF77" s="629"/>
      <c r="KUG77" s="629"/>
      <c r="KUH77" s="629"/>
      <c r="KUI77" s="629"/>
      <c r="KUJ77" s="629"/>
      <c r="KUK77" s="629"/>
      <c r="KUL77" s="629"/>
      <c r="KUM77" s="629"/>
      <c r="KUN77" s="629"/>
      <c r="KUO77" s="629"/>
      <c r="KUP77" s="629"/>
      <c r="KUQ77" s="629"/>
      <c r="KUR77" s="629"/>
      <c r="KUS77" s="629"/>
      <c r="KUT77" s="629"/>
      <c r="KUU77" s="629"/>
      <c r="KUV77" s="629"/>
      <c r="KUW77" s="629"/>
      <c r="KUX77" s="629"/>
      <c r="KUY77" s="629"/>
      <c r="KUZ77" s="629"/>
      <c r="KVA77" s="629"/>
      <c r="KVB77" s="629"/>
      <c r="KVC77" s="629"/>
      <c r="KVD77" s="629"/>
      <c r="KVE77" s="629"/>
      <c r="KVF77" s="629"/>
      <c r="KVG77" s="629"/>
      <c r="KVH77" s="629"/>
      <c r="KVI77" s="629"/>
      <c r="KVJ77" s="629"/>
      <c r="KVK77" s="629"/>
      <c r="KVL77" s="629"/>
      <c r="KVM77" s="629"/>
      <c r="KVN77" s="629"/>
      <c r="KVO77" s="629"/>
      <c r="KVP77" s="629"/>
      <c r="KVQ77" s="629"/>
      <c r="KVR77" s="629"/>
      <c r="KVS77" s="629"/>
      <c r="KVT77" s="629"/>
      <c r="KVU77" s="629"/>
      <c r="KVV77" s="629"/>
      <c r="KVW77" s="629"/>
      <c r="KVX77" s="629"/>
      <c r="KVY77" s="629"/>
      <c r="KVZ77" s="629"/>
      <c r="KWA77" s="629"/>
      <c r="KWB77" s="629"/>
      <c r="KWC77" s="629"/>
      <c r="KWD77" s="629"/>
      <c r="KWE77" s="629"/>
      <c r="KWF77" s="629"/>
      <c r="KWG77" s="629"/>
      <c r="KWH77" s="629"/>
      <c r="KWI77" s="629"/>
      <c r="KWJ77" s="629"/>
      <c r="KWK77" s="629"/>
      <c r="KWL77" s="629"/>
      <c r="KWM77" s="629"/>
      <c r="KWN77" s="629"/>
      <c r="KWO77" s="629"/>
      <c r="KWP77" s="629"/>
      <c r="KWQ77" s="629"/>
      <c r="KWR77" s="629"/>
      <c r="KWS77" s="629"/>
      <c r="KWT77" s="629"/>
      <c r="KWU77" s="629"/>
      <c r="KWV77" s="629"/>
      <c r="KWW77" s="629"/>
      <c r="KWX77" s="629"/>
      <c r="KWY77" s="629"/>
      <c r="KWZ77" s="629"/>
      <c r="KXA77" s="629"/>
      <c r="KXB77" s="629"/>
      <c r="KXC77" s="629"/>
      <c r="KXD77" s="629"/>
      <c r="KXE77" s="629"/>
      <c r="KXF77" s="629"/>
      <c r="KXG77" s="629"/>
      <c r="KXH77" s="629"/>
      <c r="KXI77" s="629"/>
      <c r="KXJ77" s="629"/>
      <c r="KXK77" s="629"/>
      <c r="KXL77" s="629"/>
      <c r="KXM77" s="629"/>
      <c r="KXN77" s="629"/>
      <c r="KXO77" s="629"/>
      <c r="KXP77" s="629"/>
      <c r="KXQ77" s="629"/>
      <c r="KXR77" s="629"/>
      <c r="KXS77" s="629"/>
      <c r="KXT77" s="629"/>
      <c r="KXU77" s="629"/>
      <c r="KXV77" s="629"/>
      <c r="KXW77" s="629"/>
      <c r="KXX77" s="629"/>
      <c r="KXY77" s="629"/>
      <c r="KXZ77" s="629"/>
      <c r="KYA77" s="629"/>
      <c r="KYB77" s="629"/>
      <c r="KYC77" s="629"/>
      <c r="KYD77" s="629"/>
      <c r="KYE77" s="629"/>
      <c r="KYF77" s="629"/>
      <c r="KYG77" s="629"/>
      <c r="KYH77" s="629"/>
      <c r="KYI77" s="629"/>
      <c r="KYJ77" s="629"/>
      <c r="KYK77" s="629"/>
      <c r="KYL77" s="629"/>
      <c r="KYM77" s="629"/>
      <c r="KYN77" s="629"/>
      <c r="KYO77" s="629"/>
      <c r="KYP77" s="629"/>
      <c r="KYQ77" s="629"/>
      <c r="KYR77" s="629"/>
      <c r="KYS77" s="629"/>
      <c r="KYT77" s="629"/>
      <c r="KYU77" s="629"/>
      <c r="KYV77" s="629"/>
      <c r="KYW77" s="629"/>
      <c r="KYX77" s="629"/>
      <c r="KYY77" s="629"/>
      <c r="KYZ77" s="629"/>
      <c r="KZA77" s="629"/>
      <c r="KZB77" s="629"/>
      <c r="KZC77" s="629"/>
      <c r="KZD77" s="629"/>
      <c r="KZE77" s="629"/>
      <c r="KZF77" s="629"/>
      <c r="KZG77" s="629"/>
      <c r="KZH77" s="629"/>
      <c r="KZI77" s="629"/>
      <c r="KZJ77" s="629"/>
      <c r="KZK77" s="629"/>
      <c r="KZL77" s="629"/>
      <c r="KZM77" s="629"/>
      <c r="KZN77" s="629"/>
      <c r="KZO77" s="629"/>
      <c r="KZP77" s="629"/>
      <c r="KZQ77" s="629"/>
      <c r="KZR77" s="629"/>
      <c r="KZS77" s="629"/>
      <c r="KZT77" s="629"/>
      <c r="KZU77" s="629"/>
      <c r="KZV77" s="629"/>
      <c r="KZW77" s="629"/>
      <c r="KZX77" s="629"/>
      <c r="KZY77" s="629"/>
      <c r="KZZ77" s="629"/>
      <c r="LAA77" s="629"/>
      <c r="LAB77" s="629"/>
      <c r="LAC77" s="629"/>
      <c r="LAD77" s="629"/>
      <c r="LAE77" s="629"/>
      <c r="LAF77" s="629"/>
      <c r="LAG77" s="629"/>
      <c r="LAH77" s="629"/>
      <c r="LAI77" s="629"/>
      <c r="LAJ77" s="629"/>
      <c r="LAK77" s="629"/>
      <c r="LAL77" s="629"/>
      <c r="LAM77" s="629"/>
      <c r="LAN77" s="629"/>
      <c r="LAO77" s="629"/>
      <c r="LAP77" s="629"/>
      <c r="LAQ77" s="629"/>
      <c r="LAR77" s="629"/>
      <c r="LAS77" s="629"/>
      <c r="LAT77" s="629"/>
      <c r="LAU77" s="629"/>
      <c r="LAV77" s="629"/>
      <c r="LAW77" s="629"/>
      <c r="LAX77" s="629"/>
      <c r="LAY77" s="629"/>
      <c r="LAZ77" s="629"/>
      <c r="LBA77" s="629"/>
      <c r="LBB77" s="629"/>
      <c r="LBC77" s="629"/>
      <c r="LBD77" s="629"/>
      <c r="LBE77" s="629"/>
      <c r="LBF77" s="629"/>
      <c r="LBG77" s="629"/>
      <c r="LBH77" s="629"/>
      <c r="LBI77" s="629"/>
      <c r="LBJ77" s="629"/>
      <c r="LBK77" s="629"/>
      <c r="LBL77" s="629"/>
      <c r="LBM77" s="629"/>
      <c r="LBN77" s="629"/>
      <c r="LBO77" s="629"/>
      <c r="LBP77" s="629"/>
      <c r="LBQ77" s="629"/>
      <c r="LBR77" s="629"/>
      <c r="LBS77" s="629"/>
      <c r="LBT77" s="629"/>
      <c r="LBU77" s="629"/>
      <c r="LBV77" s="629"/>
      <c r="LBW77" s="629"/>
      <c r="LBX77" s="629"/>
      <c r="LBY77" s="629"/>
      <c r="LBZ77" s="629"/>
      <c r="LCA77" s="629"/>
      <c r="LCB77" s="629"/>
      <c r="LCC77" s="629"/>
      <c r="LCD77" s="629"/>
      <c r="LCE77" s="629"/>
      <c r="LCF77" s="629"/>
      <c r="LCG77" s="629"/>
      <c r="LCH77" s="629"/>
      <c r="LCI77" s="629"/>
      <c r="LCJ77" s="629"/>
      <c r="LCK77" s="629"/>
      <c r="LCL77" s="629"/>
      <c r="LCM77" s="629"/>
      <c r="LCN77" s="629"/>
      <c r="LCO77" s="629"/>
      <c r="LCP77" s="629"/>
      <c r="LCQ77" s="629"/>
      <c r="LCR77" s="629"/>
      <c r="LCS77" s="629"/>
      <c r="LCT77" s="629"/>
      <c r="LCU77" s="629"/>
      <c r="LCV77" s="629"/>
      <c r="LCW77" s="629"/>
      <c r="LCX77" s="629"/>
      <c r="LCY77" s="629"/>
      <c r="LCZ77" s="629"/>
      <c r="LDA77" s="629"/>
      <c r="LDB77" s="629"/>
      <c r="LDC77" s="629"/>
      <c r="LDD77" s="629"/>
      <c r="LDE77" s="629"/>
      <c r="LDF77" s="629"/>
      <c r="LDG77" s="629"/>
      <c r="LDH77" s="629"/>
      <c r="LDI77" s="629"/>
      <c r="LDJ77" s="629"/>
      <c r="LDK77" s="629"/>
      <c r="LDL77" s="629"/>
      <c r="LDM77" s="629"/>
      <c r="LDN77" s="629"/>
      <c r="LDO77" s="629"/>
      <c r="LDP77" s="629"/>
      <c r="LDQ77" s="629"/>
      <c r="LDR77" s="629"/>
      <c r="LDS77" s="629"/>
      <c r="LDT77" s="629"/>
      <c r="LDU77" s="629"/>
      <c r="LDV77" s="629"/>
      <c r="LDW77" s="629"/>
      <c r="LDX77" s="629"/>
      <c r="LDY77" s="629"/>
      <c r="LDZ77" s="629"/>
      <c r="LEA77" s="629"/>
      <c r="LEB77" s="629"/>
      <c r="LEC77" s="629"/>
      <c r="LED77" s="629"/>
      <c r="LEE77" s="629"/>
      <c r="LEF77" s="629"/>
      <c r="LEG77" s="629"/>
      <c r="LEH77" s="629"/>
      <c r="LEI77" s="629"/>
      <c r="LEJ77" s="629"/>
      <c r="LEK77" s="629"/>
      <c r="LEL77" s="629"/>
      <c r="LEM77" s="629"/>
      <c r="LEN77" s="629"/>
      <c r="LEO77" s="629"/>
      <c r="LEP77" s="629"/>
      <c r="LEQ77" s="629"/>
      <c r="LER77" s="629"/>
      <c r="LES77" s="629"/>
      <c r="LET77" s="629"/>
      <c r="LEU77" s="629"/>
      <c r="LEV77" s="629"/>
      <c r="LEW77" s="629"/>
      <c r="LEX77" s="629"/>
      <c r="LEY77" s="629"/>
      <c r="LEZ77" s="629"/>
      <c r="LFA77" s="629"/>
      <c r="LFB77" s="629"/>
      <c r="LFC77" s="629"/>
      <c r="LFD77" s="629"/>
      <c r="LFE77" s="629"/>
      <c r="LFF77" s="629"/>
      <c r="LFG77" s="629"/>
      <c r="LFH77" s="629"/>
      <c r="LFI77" s="629"/>
      <c r="LFJ77" s="629"/>
      <c r="LFK77" s="629"/>
      <c r="LFL77" s="629"/>
      <c r="LFM77" s="629"/>
      <c r="LFN77" s="629"/>
      <c r="LFO77" s="629"/>
      <c r="LFP77" s="629"/>
      <c r="LFQ77" s="629"/>
      <c r="LFR77" s="629"/>
      <c r="LFS77" s="629"/>
      <c r="LFT77" s="629"/>
      <c r="LFU77" s="629"/>
      <c r="LFV77" s="629"/>
      <c r="LFW77" s="629"/>
      <c r="LFX77" s="629"/>
      <c r="LFY77" s="629"/>
      <c r="LFZ77" s="629"/>
      <c r="LGA77" s="629"/>
      <c r="LGB77" s="629"/>
      <c r="LGC77" s="629"/>
      <c r="LGD77" s="629"/>
      <c r="LGE77" s="629"/>
      <c r="LGF77" s="629"/>
      <c r="LGG77" s="629"/>
      <c r="LGH77" s="629"/>
      <c r="LGI77" s="629"/>
      <c r="LGJ77" s="629"/>
      <c r="LGK77" s="629"/>
      <c r="LGL77" s="629"/>
      <c r="LGM77" s="629"/>
      <c r="LGN77" s="629"/>
      <c r="LGO77" s="629"/>
      <c r="LGP77" s="629"/>
      <c r="LGQ77" s="629"/>
      <c r="LGR77" s="629"/>
      <c r="LGS77" s="629"/>
      <c r="LGT77" s="629"/>
      <c r="LGU77" s="629"/>
      <c r="LGV77" s="629"/>
      <c r="LGW77" s="629"/>
      <c r="LGX77" s="629"/>
      <c r="LGY77" s="629"/>
      <c r="LGZ77" s="629"/>
      <c r="LHA77" s="629"/>
      <c r="LHB77" s="629"/>
      <c r="LHC77" s="629"/>
      <c r="LHD77" s="629"/>
      <c r="LHE77" s="629"/>
      <c r="LHF77" s="629"/>
      <c r="LHG77" s="629"/>
      <c r="LHH77" s="629"/>
      <c r="LHI77" s="629"/>
      <c r="LHJ77" s="629"/>
      <c r="LHK77" s="629"/>
      <c r="LHL77" s="629"/>
      <c r="LHM77" s="629"/>
      <c r="LHN77" s="629"/>
      <c r="LHO77" s="629"/>
      <c r="LHP77" s="629"/>
      <c r="LHQ77" s="629"/>
      <c r="LHR77" s="629"/>
      <c r="LHS77" s="629"/>
      <c r="LHT77" s="629"/>
      <c r="LHU77" s="629"/>
      <c r="LHV77" s="629"/>
      <c r="LHW77" s="629"/>
      <c r="LHX77" s="629"/>
      <c r="LHY77" s="629"/>
      <c r="LHZ77" s="629"/>
      <c r="LIA77" s="629"/>
      <c r="LIB77" s="629"/>
      <c r="LIC77" s="629"/>
      <c r="LID77" s="629"/>
      <c r="LIE77" s="629"/>
      <c r="LIF77" s="629"/>
      <c r="LIG77" s="629"/>
      <c r="LIH77" s="629"/>
      <c r="LII77" s="629"/>
      <c r="LIJ77" s="629"/>
      <c r="LIK77" s="629"/>
      <c r="LIL77" s="629"/>
      <c r="LIM77" s="629"/>
      <c r="LIN77" s="629"/>
      <c r="LIO77" s="629"/>
      <c r="LIP77" s="629"/>
      <c r="LIQ77" s="629"/>
      <c r="LIR77" s="629"/>
      <c r="LIS77" s="629"/>
      <c r="LIT77" s="629"/>
      <c r="LIU77" s="629"/>
      <c r="LIV77" s="629"/>
      <c r="LIW77" s="629"/>
      <c r="LIX77" s="629"/>
      <c r="LIY77" s="629"/>
      <c r="LIZ77" s="629"/>
      <c r="LJA77" s="629"/>
      <c r="LJB77" s="629"/>
      <c r="LJC77" s="629"/>
      <c r="LJD77" s="629"/>
      <c r="LJE77" s="629"/>
      <c r="LJF77" s="629"/>
      <c r="LJG77" s="629"/>
      <c r="LJH77" s="629"/>
      <c r="LJI77" s="629"/>
      <c r="LJJ77" s="629"/>
      <c r="LJK77" s="629"/>
      <c r="LJL77" s="629"/>
      <c r="LJM77" s="629"/>
      <c r="LJN77" s="629"/>
      <c r="LJO77" s="629"/>
      <c r="LJP77" s="629"/>
      <c r="LJQ77" s="629"/>
      <c r="LJR77" s="629"/>
      <c r="LJS77" s="629"/>
      <c r="LJT77" s="629"/>
      <c r="LJU77" s="629"/>
      <c r="LJV77" s="629"/>
      <c r="LJW77" s="629"/>
      <c r="LJX77" s="629"/>
      <c r="LJY77" s="629"/>
      <c r="LJZ77" s="629"/>
      <c r="LKA77" s="629"/>
      <c r="LKB77" s="629"/>
      <c r="LKC77" s="629"/>
      <c r="LKD77" s="629"/>
      <c r="LKE77" s="629"/>
      <c r="LKF77" s="629"/>
      <c r="LKG77" s="629"/>
      <c r="LKH77" s="629"/>
      <c r="LKI77" s="629"/>
      <c r="LKJ77" s="629"/>
      <c r="LKK77" s="629"/>
      <c r="LKL77" s="629"/>
      <c r="LKM77" s="629"/>
      <c r="LKN77" s="629"/>
      <c r="LKO77" s="629"/>
      <c r="LKP77" s="629"/>
      <c r="LKQ77" s="629"/>
      <c r="LKR77" s="629"/>
      <c r="LKS77" s="629"/>
      <c r="LKT77" s="629"/>
      <c r="LKU77" s="629"/>
      <c r="LKV77" s="629"/>
      <c r="LKW77" s="629"/>
      <c r="LKX77" s="629"/>
      <c r="LKY77" s="629"/>
      <c r="LKZ77" s="629"/>
      <c r="LLA77" s="629"/>
      <c r="LLB77" s="629"/>
      <c r="LLC77" s="629"/>
      <c r="LLD77" s="629"/>
      <c r="LLE77" s="629"/>
      <c r="LLF77" s="629"/>
      <c r="LLG77" s="629"/>
      <c r="LLH77" s="629"/>
      <c r="LLI77" s="629"/>
      <c r="LLJ77" s="629"/>
      <c r="LLK77" s="629"/>
      <c r="LLL77" s="629"/>
      <c r="LLM77" s="629"/>
      <c r="LLN77" s="629"/>
      <c r="LLO77" s="629"/>
      <c r="LLP77" s="629"/>
      <c r="LLQ77" s="629"/>
      <c r="LLR77" s="629"/>
      <c r="LLS77" s="629"/>
      <c r="LLT77" s="629"/>
      <c r="LLU77" s="629"/>
      <c r="LLV77" s="629"/>
      <c r="LLW77" s="629"/>
      <c r="LLX77" s="629"/>
      <c r="LLY77" s="629"/>
      <c r="LLZ77" s="629"/>
      <c r="LMA77" s="629"/>
      <c r="LMB77" s="629"/>
      <c r="LMC77" s="629"/>
      <c r="LMD77" s="629"/>
      <c r="LME77" s="629"/>
      <c r="LMF77" s="629"/>
      <c r="LMG77" s="629"/>
      <c r="LMH77" s="629"/>
      <c r="LMI77" s="629"/>
      <c r="LMJ77" s="629"/>
      <c r="LMK77" s="629"/>
      <c r="LML77" s="629"/>
      <c r="LMM77" s="629"/>
      <c r="LMN77" s="629"/>
      <c r="LMO77" s="629"/>
      <c r="LMP77" s="629"/>
      <c r="LMQ77" s="629"/>
      <c r="LMR77" s="629"/>
      <c r="LMS77" s="629"/>
      <c r="LMT77" s="629"/>
      <c r="LMU77" s="629"/>
      <c r="LMV77" s="629"/>
      <c r="LMW77" s="629"/>
      <c r="LMX77" s="629"/>
      <c r="LMY77" s="629"/>
      <c r="LMZ77" s="629"/>
      <c r="LNA77" s="629"/>
      <c r="LNB77" s="629"/>
      <c r="LNC77" s="629"/>
      <c r="LND77" s="629"/>
      <c r="LNE77" s="629"/>
      <c r="LNF77" s="629"/>
      <c r="LNG77" s="629"/>
      <c r="LNH77" s="629"/>
      <c r="LNI77" s="629"/>
      <c r="LNJ77" s="629"/>
      <c r="LNK77" s="629"/>
      <c r="LNL77" s="629"/>
      <c r="LNM77" s="629"/>
      <c r="LNN77" s="629"/>
      <c r="LNO77" s="629"/>
      <c r="LNP77" s="629"/>
      <c r="LNQ77" s="629"/>
      <c r="LNR77" s="629"/>
      <c r="LNS77" s="629"/>
      <c r="LNT77" s="629"/>
      <c r="LNU77" s="629"/>
      <c r="LNV77" s="629"/>
      <c r="LNW77" s="629"/>
      <c r="LNX77" s="629"/>
      <c r="LNY77" s="629"/>
      <c r="LNZ77" s="629"/>
      <c r="LOA77" s="629"/>
      <c r="LOB77" s="629"/>
      <c r="LOC77" s="629"/>
      <c r="LOD77" s="629"/>
      <c r="LOE77" s="629"/>
      <c r="LOF77" s="629"/>
      <c r="LOG77" s="629"/>
      <c r="LOH77" s="629"/>
      <c r="LOI77" s="629"/>
      <c r="LOJ77" s="629"/>
      <c r="LOK77" s="629"/>
      <c r="LOL77" s="629"/>
      <c r="LOM77" s="629"/>
      <c r="LON77" s="629"/>
      <c r="LOO77" s="629"/>
      <c r="LOP77" s="629"/>
      <c r="LOQ77" s="629"/>
      <c r="LOR77" s="629"/>
      <c r="LOS77" s="629"/>
      <c r="LOT77" s="629"/>
      <c r="LOU77" s="629"/>
      <c r="LOV77" s="629"/>
      <c r="LOW77" s="629"/>
      <c r="LOX77" s="629"/>
      <c r="LOY77" s="629"/>
      <c r="LOZ77" s="629"/>
      <c r="LPA77" s="629"/>
      <c r="LPB77" s="629"/>
      <c r="LPC77" s="629"/>
      <c r="LPD77" s="629"/>
      <c r="LPE77" s="629"/>
      <c r="LPF77" s="629"/>
      <c r="LPG77" s="629"/>
      <c r="LPH77" s="629"/>
      <c r="LPI77" s="629"/>
      <c r="LPJ77" s="629"/>
      <c r="LPK77" s="629"/>
      <c r="LPL77" s="629"/>
      <c r="LPM77" s="629"/>
      <c r="LPN77" s="629"/>
      <c r="LPO77" s="629"/>
      <c r="LPP77" s="629"/>
      <c r="LPQ77" s="629"/>
      <c r="LPR77" s="629"/>
      <c r="LPS77" s="629"/>
      <c r="LPT77" s="629"/>
      <c r="LPU77" s="629"/>
      <c r="LPV77" s="629"/>
      <c r="LPW77" s="629"/>
      <c r="LPX77" s="629"/>
      <c r="LPY77" s="629"/>
      <c r="LPZ77" s="629"/>
      <c r="LQA77" s="629"/>
      <c r="LQB77" s="629"/>
      <c r="LQC77" s="629"/>
      <c r="LQD77" s="629"/>
      <c r="LQE77" s="629"/>
      <c r="LQF77" s="629"/>
      <c r="LQG77" s="629"/>
      <c r="LQH77" s="629"/>
      <c r="LQI77" s="629"/>
      <c r="LQJ77" s="629"/>
      <c r="LQK77" s="629"/>
      <c r="LQL77" s="629"/>
      <c r="LQM77" s="629"/>
      <c r="LQN77" s="629"/>
      <c r="LQO77" s="629"/>
      <c r="LQP77" s="629"/>
      <c r="LQQ77" s="629"/>
      <c r="LQR77" s="629"/>
      <c r="LQS77" s="629"/>
      <c r="LQT77" s="629"/>
      <c r="LQU77" s="629"/>
      <c r="LQV77" s="629"/>
      <c r="LQW77" s="629"/>
      <c r="LQX77" s="629"/>
      <c r="LQY77" s="629"/>
      <c r="LQZ77" s="629"/>
      <c r="LRA77" s="629"/>
      <c r="LRB77" s="629"/>
      <c r="LRC77" s="629"/>
      <c r="LRD77" s="629"/>
      <c r="LRE77" s="629"/>
      <c r="LRF77" s="629"/>
      <c r="LRG77" s="629"/>
      <c r="LRH77" s="629"/>
      <c r="LRI77" s="629"/>
      <c r="LRJ77" s="629"/>
      <c r="LRK77" s="629"/>
      <c r="LRL77" s="629"/>
      <c r="LRM77" s="629"/>
      <c r="LRN77" s="629"/>
      <c r="LRO77" s="629"/>
      <c r="LRP77" s="629"/>
      <c r="LRQ77" s="629"/>
      <c r="LRR77" s="629"/>
      <c r="LRS77" s="629"/>
      <c r="LRT77" s="629"/>
      <c r="LRU77" s="629"/>
      <c r="LRV77" s="629"/>
      <c r="LRW77" s="629"/>
      <c r="LRX77" s="629"/>
      <c r="LRY77" s="629"/>
      <c r="LRZ77" s="629"/>
      <c r="LSA77" s="629"/>
      <c r="LSB77" s="629"/>
      <c r="LSC77" s="629"/>
      <c r="LSD77" s="629"/>
      <c r="LSE77" s="629"/>
      <c r="LSF77" s="629"/>
      <c r="LSG77" s="629"/>
      <c r="LSH77" s="629"/>
      <c r="LSI77" s="629"/>
      <c r="LSJ77" s="629"/>
      <c r="LSK77" s="629"/>
      <c r="LSL77" s="629"/>
      <c r="LSM77" s="629"/>
      <c r="LSN77" s="629"/>
      <c r="LSO77" s="629"/>
      <c r="LSP77" s="629"/>
      <c r="LSQ77" s="629"/>
      <c r="LSR77" s="629"/>
      <c r="LSS77" s="629"/>
      <c r="LST77" s="629"/>
      <c r="LSU77" s="629"/>
      <c r="LSV77" s="629"/>
      <c r="LSW77" s="629"/>
      <c r="LSX77" s="629"/>
      <c r="LSY77" s="629"/>
      <c r="LSZ77" s="629"/>
      <c r="LTA77" s="629"/>
      <c r="LTB77" s="629"/>
      <c r="LTC77" s="629"/>
      <c r="LTD77" s="629"/>
      <c r="LTE77" s="629"/>
      <c r="LTF77" s="629"/>
      <c r="LTG77" s="629"/>
      <c r="LTH77" s="629"/>
      <c r="LTI77" s="629"/>
      <c r="LTJ77" s="629"/>
      <c r="LTK77" s="629"/>
      <c r="LTL77" s="629"/>
      <c r="LTM77" s="629"/>
      <c r="LTN77" s="629"/>
      <c r="LTO77" s="629"/>
      <c r="LTP77" s="629"/>
      <c r="LTQ77" s="629"/>
      <c r="LTR77" s="629"/>
      <c r="LTS77" s="629"/>
      <c r="LTT77" s="629"/>
      <c r="LTU77" s="629"/>
      <c r="LTV77" s="629"/>
      <c r="LTW77" s="629"/>
      <c r="LTX77" s="629"/>
      <c r="LTY77" s="629"/>
      <c r="LTZ77" s="629"/>
      <c r="LUA77" s="629"/>
      <c r="LUB77" s="629"/>
      <c r="LUC77" s="629"/>
      <c r="LUD77" s="629"/>
      <c r="LUE77" s="629"/>
      <c r="LUF77" s="629"/>
      <c r="LUG77" s="629"/>
      <c r="LUH77" s="629"/>
      <c r="LUI77" s="629"/>
      <c r="LUJ77" s="629"/>
      <c r="LUK77" s="629"/>
      <c r="LUL77" s="629"/>
      <c r="LUM77" s="629"/>
      <c r="LUN77" s="629"/>
      <c r="LUO77" s="629"/>
      <c r="LUP77" s="629"/>
      <c r="LUQ77" s="629"/>
      <c r="LUR77" s="629"/>
      <c r="LUS77" s="629"/>
      <c r="LUT77" s="629"/>
      <c r="LUU77" s="629"/>
      <c r="LUV77" s="629"/>
      <c r="LUW77" s="629"/>
      <c r="LUX77" s="629"/>
      <c r="LUY77" s="629"/>
      <c r="LUZ77" s="629"/>
      <c r="LVA77" s="629"/>
      <c r="LVB77" s="629"/>
      <c r="LVC77" s="629"/>
      <c r="LVD77" s="629"/>
      <c r="LVE77" s="629"/>
      <c r="LVF77" s="629"/>
      <c r="LVG77" s="629"/>
      <c r="LVH77" s="629"/>
      <c r="LVI77" s="629"/>
      <c r="LVJ77" s="629"/>
      <c r="LVK77" s="629"/>
      <c r="LVL77" s="629"/>
      <c r="LVM77" s="629"/>
      <c r="LVN77" s="629"/>
      <c r="LVO77" s="629"/>
      <c r="LVP77" s="629"/>
      <c r="LVQ77" s="629"/>
      <c r="LVR77" s="629"/>
      <c r="LVS77" s="629"/>
      <c r="LVT77" s="629"/>
      <c r="LVU77" s="629"/>
      <c r="LVV77" s="629"/>
      <c r="LVW77" s="629"/>
      <c r="LVX77" s="629"/>
      <c r="LVY77" s="629"/>
      <c r="LVZ77" s="629"/>
      <c r="LWA77" s="629"/>
      <c r="LWB77" s="629"/>
      <c r="LWC77" s="629"/>
      <c r="LWD77" s="629"/>
      <c r="LWE77" s="629"/>
      <c r="LWF77" s="629"/>
      <c r="LWG77" s="629"/>
      <c r="LWH77" s="629"/>
      <c r="LWI77" s="629"/>
      <c r="LWJ77" s="629"/>
      <c r="LWK77" s="629"/>
      <c r="LWL77" s="629"/>
      <c r="LWM77" s="629"/>
      <c r="LWN77" s="629"/>
      <c r="LWO77" s="629"/>
      <c r="LWP77" s="629"/>
      <c r="LWQ77" s="629"/>
      <c r="LWR77" s="629"/>
      <c r="LWS77" s="629"/>
      <c r="LWT77" s="629"/>
      <c r="LWU77" s="629"/>
      <c r="LWV77" s="629"/>
      <c r="LWW77" s="629"/>
      <c r="LWX77" s="629"/>
      <c r="LWY77" s="629"/>
      <c r="LWZ77" s="629"/>
      <c r="LXA77" s="629"/>
      <c r="LXB77" s="629"/>
      <c r="LXC77" s="629"/>
      <c r="LXD77" s="629"/>
      <c r="LXE77" s="629"/>
      <c r="LXF77" s="629"/>
      <c r="LXG77" s="629"/>
      <c r="LXH77" s="629"/>
      <c r="LXI77" s="629"/>
      <c r="LXJ77" s="629"/>
      <c r="LXK77" s="629"/>
      <c r="LXL77" s="629"/>
      <c r="LXM77" s="629"/>
      <c r="LXN77" s="629"/>
      <c r="LXO77" s="629"/>
      <c r="LXP77" s="629"/>
      <c r="LXQ77" s="629"/>
      <c r="LXR77" s="629"/>
      <c r="LXS77" s="629"/>
      <c r="LXT77" s="629"/>
      <c r="LXU77" s="629"/>
      <c r="LXV77" s="629"/>
      <c r="LXW77" s="629"/>
      <c r="LXX77" s="629"/>
      <c r="LXY77" s="629"/>
      <c r="LXZ77" s="629"/>
      <c r="LYA77" s="629"/>
      <c r="LYB77" s="629"/>
      <c r="LYC77" s="629"/>
      <c r="LYD77" s="629"/>
      <c r="LYE77" s="629"/>
      <c r="LYF77" s="629"/>
      <c r="LYG77" s="629"/>
      <c r="LYH77" s="629"/>
      <c r="LYI77" s="629"/>
      <c r="LYJ77" s="629"/>
      <c r="LYK77" s="629"/>
      <c r="LYL77" s="629"/>
      <c r="LYM77" s="629"/>
      <c r="LYN77" s="629"/>
      <c r="LYO77" s="629"/>
      <c r="LYP77" s="629"/>
      <c r="LYQ77" s="629"/>
      <c r="LYR77" s="629"/>
      <c r="LYS77" s="629"/>
      <c r="LYT77" s="629"/>
      <c r="LYU77" s="629"/>
      <c r="LYV77" s="629"/>
      <c r="LYW77" s="629"/>
      <c r="LYX77" s="629"/>
      <c r="LYY77" s="629"/>
      <c r="LYZ77" s="629"/>
      <c r="LZA77" s="629"/>
      <c r="LZB77" s="629"/>
      <c r="LZC77" s="629"/>
      <c r="LZD77" s="629"/>
      <c r="LZE77" s="629"/>
      <c r="LZF77" s="629"/>
      <c r="LZG77" s="629"/>
      <c r="LZH77" s="629"/>
      <c r="LZI77" s="629"/>
      <c r="LZJ77" s="629"/>
      <c r="LZK77" s="629"/>
      <c r="LZL77" s="629"/>
      <c r="LZM77" s="629"/>
      <c r="LZN77" s="629"/>
      <c r="LZO77" s="629"/>
      <c r="LZP77" s="629"/>
      <c r="LZQ77" s="629"/>
      <c r="LZR77" s="629"/>
      <c r="LZS77" s="629"/>
      <c r="LZT77" s="629"/>
      <c r="LZU77" s="629"/>
      <c r="LZV77" s="629"/>
      <c r="LZW77" s="629"/>
      <c r="LZX77" s="629"/>
      <c r="LZY77" s="629"/>
      <c r="LZZ77" s="629"/>
      <c r="MAA77" s="629"/>
      <c r="MAB77" s="629"/>
      <c r="MAC77" s="629"/>
      <c r="MAD77" s="629"/>
      <c r="MAE77" s="629"/>
      <c r="MAF77" s="629"/>
      <c r="MAG77" s="629"/>
      <c r="MAH77" s="629"/>
      <c r="MAI77" s="629"/>
      <c r="MAJ77" s="629"/>
      <c r="MAK77" s="629"/>
      <c r="MAL77" s="629"/>
      <c r="MAM77" s="629"/>
      <c r="MAN77" s="629"/>
      <c r="MAO77" s="629"/>
      <c r="MAP77" s="629"/>
      <c r="MAQ77" s="629"/>
      <c r="MAR77" s="629"/>
      <c r="MAS77" s="629"/>
      <c r="MAT77" s="629"/>
      <c r="MAU77" s="629"/>
      <c r="MAV77" s="629"/>
      <c r="MAW77" s="629"/>
      <c r="MAX77" s="629"/>
      <c r="MAY77" s="629"/>
      <c r="MAZ77" s="629"/>
      <c r="MBA77" s="629"/>
      <c r="MBB77" s="629"/>
      <c r="MBC77" s="629"/>
      <c r="MBD77" s="629"/>
      <c r="MBE77" s="629"/>
      <c r="MBF77" s="629"/>
      <c r="MBG77" s="629"/>
      <c r="MBH77" s="629"/>
      <c r="MBI77" s="629"/>
      <c r="MBJ77" s="629"/>
      <c r="MBK77" s="629"/>
      <c r="MBL77" s="629"/>
      <c r="MBM77" s="629"/>
      <c r="MBN77" s="629"/>
      <c r="MBO77" s="629"/>
      <c r="MBP77" s="629"/>
      <c r="MBQ77" s="629"/>
      <c r="MBR77" s="629"/>
      <c r="MBS77" s="629"/>
      <c r="MBT77" s="629"/>
      <c r="MBU77" s="629"/>
      <c r="MBV77" s="629"/>
      <c r="MBW77" s="629"/>
      <c r="MBX77" s="629"/>
      <c r="MBY77" s="629"/>
      <c r="MBZ77" s="629"/>
      <c r="MCA77" s="629"/>
      <c r="MCB77" s="629"/>
      <c r="MCC77" s="629"/>
      <c r="MCD77" s="629"/>
      <c r="MCE77" s="629"/>
      <c r="MCF77" s="629"/>
      <c r="MCG77" s="629"/>
      <c r="MCH77" s="629"/>
      <c r="MCI77" s="629"/>
      <c r="MCJ77" s="629"/>
      <c r="MCK77" s="629"/>
      <c r="MCL77" s="629"/>
      <c r="MCM77" s="629"/>
      <c r="MCN77" s="629"/>
      <c r="MCO77" s="629"/>
      <c r="MCP77" s="629"/>
      <c r="MCQ77" s="629"/>
      <c r="MCR77" s="629"/>
      <c r="MCS77" s="629"/>
      <c r="MCT77" s="629"/>
      <c r="MCU77" s="629"/>
      <c r="MCV77" s="629"/>
      <c r="MCW77" s="629"/>
      <c r="MCX77" s="629"/>
      <c r="MCY77" s="629"/>
      <c r="MCZ77" s="629"/>
      <c r="MDA77" s="629"/>
      <c r="MDB77" s="629"/>
      <c r="MDC77" s="629"/>
      <c r="MDD77" s="629"/>
      <c r="MDE77" s="629"/>
      <c r="MDF77" s="629"/>
      <c r="MDG77" s="629"/>
      <c r="MDH77" s="629"/>
      <c r="MDI77" s="629"/>
      <c r="MDJ77" s="629"/>
      <c r="MDK77" s="629"/>
      <c r="MDL77" s="629"/>
      <c r="MDM77" s="629"/>
      <c r="MDN77" s="629"/>
      <c r="MDO77" s="629"/>
      <c r="MDP77" s="629"/>
      <c r="MDQ77" s="629"/>
      <c r="MDR77" s="629"/>
      <c r="MDS77" s="629"/>
      <c r="MDT77" s="629"/>
      <c r="MDU77" s="629"/>
      <c r="MDV77" s="629"/>
      <c r="MDW77" s="629"/>
      <c r="MDX77" s="629"/>
      <c r="MDY77" s="629"/>
      <c r="MDZ77" s="629"/>
      <c r="MEA77" s="629"/>
      <c r="MEB77" s="629"/>
      <c r="MEC77" s="629"/>
      <c r="MED77" s="629"/>
      <c r="MEE77" s="629"/>
      <c r="MEF77" s="629"/>
      <c r="MEG77" s="629"/>
      <c r="MEH77" s="629"/>
      <c r="MEI77" s="629"/>
      <c r="MEJ77" s="629"/>
      <c r="MEK77" s="629"/>
      <c r="MEL77" s="629"/>
      <c r="MEM77" s="629"/>
      <c r="MEN77" s="629"/>
      <c r="MEO77" s="629"/>
      <c r="MEP77" s="629"/>
      <c r="MEQ77" s="629"/>
      <c r="MER77" s="629"/>
      <c r="MES77" s="629"/>
      <c r="MET77" s="629"/>
      <c r="MEU77" s="629"/>
      <c r="MEV77" s="629"/>
      <c r="MEW77" s="629"/>
      <c r="MEX77" s="629"/>
      <c r="MEY77" s="629"/>
      <c r="MEZ77" s="629"/>
      <c r="MFA77" s="629"/>
      <c r="MFB77" s="629"/>
      <c r="MFC77" s="629"/>
      <c r="MFD77" s="629"/>
      <c r="MFE77" s="629"/>
      <c r="MFF77" s="629"/>
      <c r="MFG77" s="629"/>
      <c r="MFH77" s="629"/>
      <c r="MFI77" s="629"/>
      <c r="MFJ77" s="629"/>
      <c r="MFK77" s="629"/>
      <c r="MFL77" s="629"/>
      <c r="MFM77" s="629"/>
      <c r="MFN77" s="629"/>
      <c r="MFO77" s="629"/>
      <c r="MFP77" s="629"/>
      <c r="MFQ77" s="629"/>
      <c r="MFR77" s="629"/>
      <c r="MFS77" s="629"/>
      <c r="MFT77" s="629"/>
      <c r="MFU77" s="629"/>
      <c r="MFV77" s="629"/>
      <c r="MFW77" s="629"/>
      <c r="MFX77" s="629"/>
      <c r="MFY77" s="629"/>
      <c r="MFZ77" s="629"/>
      <c r="MGA77" s="629"/>
      <c r="MGB77" s="629"/>
      <c r="MGC77" s="629"/>
      <c r="MGD77" s="629"/>
      <c r="MGE77" s="629"/>
      <c r="MGF77" s="629"/>
      <c r="MGG77" s="629"/>
      <c r="MGH77" s="629"/>
      <c r="MGI77" s="629"/>
      <c r="MGJ77" s="629"/>
      <c r="MGK77" s="629"/>
      <c r="MGL77" s="629"/>
      <c r="MGM77" s="629"/>
      <c r="MGN77" s="629"/>
      <c r="MGO77" s="629"/>
      <c r="MGP77" s="629"/>
      <c r="MGQ77" s="629"/>
      <c r="MGR77" s="629"/>
      <c r="MGS77" s="629"/>
      <c r="MGT77" s="629"/>
      <c r="MGU77" s="629"/>
      <c r="MGV77" s="629"/>
      <c r="MGW77" s="629"/>
      <c r="MGX77" s="629"/>
      <c r="MGY77" s="629"/>
      <c r="MGZ77" s="629"/>
      <c r="MHA77" s="629"/>
      <c r="MHB77" s="629"/>
      <c r="MHC77" s="629"/>
      <c r="MHD77" s="629"/>
      <c r="MHE77" s="629"/>
      <c r="MHF77" s="629"/>
      <c r="MHG77" s="629"/>
      <c r="MHH77" s="629"/>
      <c r="MHI77" s="629"/>
      <c r="MHJ77" s="629"/>
      <c r="MHK77" s="629"/>
      <c r="MHL77" s="629"/>
      <c r="MHM77" s="629"/>
      <c r="MHN77" s="629"/>
      <c r="MHO77" s="629"/>
      <c r="MHP77" s="629"/>
      <c r="MHQ77" s="629"/>
      <c r="MHR77" s="629"/>
      <c r="MHS77" s="629"/>
      <c r="MHT77" s="629"/>
      <c r="MHU77" s="629"/>
      <c r="MHV77" s="629"/>
      <c r="MHW77" s="629"/>
      <c r="MHX77" s="629"/>
      <c r="MHY77" s="629"/>
      <c r="MHZ77" s="629"/>
      <c r="MIA77" s="629"/>
      <c r="MIB77" s="629"/>
      <c r="MIC77" s="629"/>
      <c r="MID77" s="629"/>
      <c r="MIE77" s="629"/>
      <c r="MIF77" s="629"/>
      <c r="MIG77" s="629"/>
      <c r="MIH77" s="629"/>
      <c r="MII77" s="629"/>
      <c r="MIJ77" s="629"/>
      <c r="MIK77" s="629"/>
      <c r="MIL77" s="629"/>
      <c r="MIM77" s="629"/>
      <c r="MIN77" s="629"/>
      <c r="MIO77" s="629"/>
      <c r="MIP77" s="629"/>
      <c r="MIQ77" s="629"/>
      <c r="MIR77" s="629"/>
      <c r="MIS77" s="629"/>
      <c r="MIT77" s="629"/>
      <c r="MIU77" s="629"/>
      <c r="MIV77" s="629"/>
      <c r="MIW77" s="629"/>
      <c r="MIX77" s="629"/>
      <c r="MIY77" s="629"/>
      <c r="MIZ77" s="629"/>
      <c r="MJA77" s="629"/>
      <c r="MJB77" s="629"/>
      <c r="MJC77" s="629"/>
      <c r="MJD77" s="629"/>
      <c r="MJE77" s="629"/>
      <c r="MJF77" s="629"/>
      <c r="MJG77" s="629"/>
      <c r="MJH77" s="629"/>
      <c r="MJI77" s="629"/>
      <c r="MJJ77" s="629"/>
      <c r="MJK77" s="629"/>
      <c r="MJL77" s="629"/>
      <c r="MJM77" s="629"/>
      <c r="MJN77" s="629"/>
      <c r="MJO77" s="629"/>
      <c r="MJP77" s="629"/>
      <c r="MJQ77" s="629"/>
      <c r="MJR77" s="629"/>
      <c r="MJS77" s="629"/>
      <c r="MJT77" s="629"/>
      <c r="MJU77" s="629"/>
      <c r="MJV77" s="629"/>
      <c r="MJW77" s="629"/>
      <c r="MJX77" s="629"/>
      <c r="MJY77" s="629"/>
      <c r="MJZ77" s="629"/>
      <c r="MKA77" s="629"/>
      <c r="MKB77" s="629"/>
      <c r="MKC77" s="629"/>
      <c r="MKD77" s="629"/>
      <c r="MKE77" s="629"/>
      <c r="MKF77" s="629"/>
      <c r="MKG77" s="629"/>
      <c r="MKH77" s="629"/>
      <c r="MKI77" s="629"/>
      <c r="MKJ77" s="629"/>
      <c r="MKK77" s="629"/>
      <c r="MKL77" s="629"/>
      <c r="MKM77" s="629"/>
      <c r="MKN77" s="629"/>
      <c r="MKO77" s="629"/>
      <c r="MKP77" s="629"/>
      <c r="MKQ77" s="629"/>
      <c r="MKR77" s="629"/>
      <c r="MKS77" s="629"/>
      <c r="MKT77" s="629"/>
      <c r="MKU77" s="629"/>
      <c r="MKV77" s="629"/>
      <c r="MKW77" s="629"/>
      <c r="MKX77" s="629"/>
      <c r="MKY77" s="629"/>
      <c r="MKZ77" s="629"/>
      <c r="MLA77" s="629"/>
      <c r="MLB77" s="629"/>
      <c r="MLC77" s="629"/>
      <c r="MLD77" s="629"/>
      <c r="MLE77" s="629"/>
      <c r="MLF77" s="629"/>
      <c r="MLG77" s="629"/>
      <c r="MLH77" s="629"/>
      <c r="MLI77" s="629"/>
      <c r="MLJ77" s="629"/>
      <c r="MLK77" s="629"/>
      <c r="MLL77" s="629"/>
      <c r="MLM77" s="629"/>
      <c r="MLN77" s="629"/>
      <c r="MLO77" s="629"/>
      <c r="MLP77" s="629"/>
      <c r="MLQ77" s="629"/>
      <c r="MLR77" s="629"/>
      <c r="MLS77" s="629"/>
      <c r="MLT77" s="629"/>
      <c r="MLU77" s="629"/>
      <c r="MLV77" s="629"/>
      <c r="MLW77" s="629"/>
      <c r="MLX77" s="629"/>
      <c r="MLY77" s="629"/>
      <c r="MLZ77" s="629"/>
      <c r="MMA77" s="629"/>
      <c r="MMB77" s="629"/>
      <c r="MMC77" s="629"/>
      <c r="MMD77" s="629"/>
      <c r="MME77" s="629"/>
      <c r="MMF77" s="629"/>
      <c r="MMG77" s="629"/>
      <c r="MMH77" s="629"/>
      <c r="MMI77" s="629"/>
      <c r="MMJ77" s="629"/>
      <c r="MMK77" s="629"/>
      <c r="MML77" s="629"/>
      <c r="MMM77" s="629"/>
      <c r="MMN77" s="629"/>
      <c r="MMO77" s="629"/>
      <c r="MMP77" s="629"/>
      <c r="MMQ77" s="629"/>
      <c r="MMR77" s="629"/>
      <c r="MMS77" s="629"/>
      <c r="MMT77" s="629"/>
      <c r="MMU77" s="629"/>
      <c r="MMV77" s="629"/>
      <c r="MMW77" s="629"/>
      <c r="MMX77" s="629"/>
      <c r="MMY77" s="629"/>
      <c r="MMZ77" s="629"/>
      <c r="MNA77" s="629"/>
      <c r="MNB77" s="629"/>
      <c r="MNC77" s="629"/>
      <c r="MND77" s="629"/>
      <c r="MNE77" s="629"/>
      <c r="MNF77" s="629"/>
      <c r="MNG77" s="629"/>
      <c r="MNH77" s="629"/>
      <c r="MNI77" s="629"/>
      <c r="MNJ77" s="629"/>
      <c r="MNK77" s="629"/>
      <c r="MNL77" s="629"/>
      <c r="MNM77" s="629"/>
      <c r="MNN77" s="629"/>
      <c r="MNO77" s="629"/>
      <c r="MNP77" s="629"/>
      <c r="MNQ77" s="629"/>
      <c r="MNR77" s="629"/>
      <c r="MNS77" s="629"/>
      <c r="MNT77" s="629"/>
      <c r="MNU77" s="629"/>
      <c r="MNV77" s="629"/>
      <c r="MNW77" s="629"/>
      <c r="MNX77" s="629"/>
      <c r="MNY77" s="629"/>
      <c r="MNZ77" s="629"/>
      <c r="MOA77" s="629"/>
      <c r="MOB77" s="629"/>
      <c r="MOC77" s="629"/>
      <c r="MOD77" s="629"/>
      <c r="MOE77" s="629"/>
      <c r="MOF77" s="629"/>
      <c r="MOG77" s="629"/>
      <c r="MOH77" s="629"/>
      <c r="MOI77" s="629"/>
      <c r="MOJ77" s="629"/>
      <c r="MOK77" s="629"/>
      <c r="MOL77" s="629"/>
      <c r="MOM77" s="629"/>
      <c r="MON77" s="629"/>
      <c r="MOO77" s="629"/>
      <c r="MOP77" s="629"/>
      <c r="MOQ77" s="629"/>
      <c r="MOR77" s="629"/>
      <c r="MOS77" s="629"/>
      <c r="MOT77" s="629"/>
      <c r="MOU77" s="629"/>
      <c r="MOV77" s="629"/>
      <c r="MOW77" s="629"/>
      <c r="MOX77" s="629"/>
      <c r="MOY77" s="629"/>
      <c r="MOZ77" s="629"/>
      <c r="MPA77" s="629"/>
      <c r="MPB77" s="629"/>
      <c r="MPC77" s="629"/>
      <c r="MPD77" s="629"/>
      <c r="MPE77" s="629"/>
      <c r="MPF77" s="629"/>
      <c r="MPG77" s="629"/>
      <c r="MPH77" s="629"/>
      <c r="MPI77" s="629"/>
      <c r="MPJ77" s="629"/>
      <c r="MPK77" s="629"/>
      <c r="MPL77" s="629"/>
      <c r="MPM77" s="629"/>
      <c r="MPN77" s="629"/>
      <c r="MPO77" s="629"/>
      <c r="MPP77" s="629"/>
      <c r="MPQ77" s="629"/>
      <c r="MPR77" s="629"/>
      <c r="MPS77" s="629"/>
      <c r="MPT77" s="629"/>
      <c r="MPU77" s="629"/>
      <c r="MPV77" s="629"/>
      <c r="MPW77" s="629"/>
      <c r="MPX77" s="629"/>
      <c r="MPY77" s="629"/>
      <c r="MPZ77" s="629"/>
      <c r="MQA77" s="629"/>
      <c r="MQB77" s="629"/>
      <c r="MQC77" s="629"/>
      <c r="MQD77" s="629"/>
      <c r="MQE77" s="629"/>
      <c r="MQF77" s="629"/>
      <c r="MQG77" s="629"/>
      <c r="MQH77" s="629"/>
      <c r="MQI77" s="629"/>
      <c r="MQJ77" s="629"/>
      <c r="MQK77" s="629"/>
      <c r="MQL77" s="629"/>
      <c r="MQM77" s="629"/>
      <c r="MQN77" s="629"/>
      <c r="MQO77" s="629"/>
      <c r="MQP77" s="629"/>
      <c r="MQQ77" s="629"/>
      <c r="MQR77" s="629"/>
      <c r="MQS77" s="629"/>
      <c r="MQT77" s="629"/>
      <c r="MQU77" s="629"/>
      <c r="MQV77" s="629"/>
      <c r="MQW77" s="629"/>
      <c r="MQX77" s="629"/>
      <c r="MQY77" s="629"/>
      <c r="MQZ77" s="629"/>
      <c r="MRA77" s="629"/>
      <c r="MRB77" s="629"/>
      <c r="MRC77" s="629"/>
      <c r="MRD77" s="629"/>
      <c r="MRE77" s="629"/>
      <c r="MRF77" s="629"/>
      <c r="MRG77" s="629"/>
      <c r="MRH77" s="629"/>
      <c r="MRI77" s="629"/>
      <c r="MRJ77" s="629"/>
      <c r="MRK77" s="629"/>
      <c r="MRL77" s="629"/>
      <c r="MRM77" s="629"/>
      <c r="MRN77" s="629"/>
      <c r="MRO77" s="629"/>
      <c r="MRP77" s="629"/>
      <c r="MRQ77" s="629"/>
      <c r="MRR77" s="629"/>
      <c r="MRS77" s="629"/>
      <c r="MRT77" s="629"/>
      <c r="MRU77" s="629"/>
      <c r="MRV77" s="629"/>
      <c r="MRW77" s="629"/>
      <c r="MRX77" s="629"/>
      <c r="MRY77" s="629"/>
      <c r="MRZ77" s="629"/>
      <c r="MSA77" s="629"/>
      <c r="MSB77" s="629"/>
      <c r="MSC77" s="629"/>
      <c r="MSD77" s="629"/>
      <c r="MSE77" s="629"/>
      <c r="MSF77" s="629"/>
      <c r="MSG77" s="629"/>
      <c r="MSH77" s="629"/>
      <c r="MSI77" s="629"/>
      <c r="MSJ77" s="629"/>
      <c r="MSK77" s="629"/>
      <c r="MSL77" s="629"/>
      <c r="MSM77" s="629"/>
      <c r="MSN77" s="629"/>
      <c r="MSO77" s="629"/>
      <c r="MSP77" s="629"/>
      <c r="MSQ77" s="629"/>
      <c r="MSR77" s="629"/>
      <c r="MSS77" s="629"/>
      <c r="MST77" s="629"/>
      <c r="MSU77" s="629"/>
      <c r="MSV77" s="629"/>
      <c r="MSW77" s="629"/>
      <c r="MSX77" s="629"/>
      <c r="MSY77" s="629"/>
      <c r="MSZ77" s="629"/>
      <c r="MTA77" s="629"/>
      <c r="MTB77" s="629"/>
      <c r="MTC77" s="629"/>
      <c r="MTD77" s="629"/>
      <c r="MTE77" s="629"/>
      <c r="MTF77" s="629"/>
      <c r="MTG77" s="629"/>
      <c r="MTH77" s="629"/>
      <c r="MTI77" s="629"/>
      <c r="MTJ77" s="629"/>
      <c r="MTK77" s="629"/>
      <c r="MTL77" s="629"/>
      <c r="MTM77" s="629"/>
      <c r="MTN77" s="629"/>
      <c r="MTO77" s="629"/>
      <c r="MTP77" s="629"/>
      <c r="MTQ77" s="629"/>
      <c r="MTR77" s="629"/>
      <c r="MTS77" s="629"/>
      <c r="MTT77" s="629"/>
      <c r="MTU77" s="629"/>
      <c r="MTV77" s="629"/>
      <c r="MTW77" s="629"/>
      <c r="MTX77" s="629"/>
      <c r="MTY77" s="629"/>
      <c r="MTZ77" s="629"/>
      <c r="MUA77" s="629"/>
      <c r="MUB77" s="629"/>
      <c r="MUC77" s="629"/>
      <c r="MUD77" s="629"/>
      <c r="MUE77" s="629"/>
      <c r="MUF77" s="629"/>
      <c r="MUG77" s="629"/>
      <c r="MUH77" s="629"/>
      <c r="MUI77" s="629"/>
      <c r="MUJ77" s="629"/>
      <c r="MUK77" s="629"/>
      <c r="MUL77" s="629"/>
      <c r="MUM77" s="629"/>
      <c r="MUN77" s="629"/>
      <c r="MUO77" s="629"/>
      <c r="MUP77" s="629"/>
      <c r="MUQ77" s="629"/>
      <c r="MUR77" s="629"/>
      <c r="MUS77" s="629"/>
      <c r="MUT77" s="629"/>
      <c r="MUU77" s="629"/>
      <c r="MUV77" s="629"/>
      <c r="MUW77" s="629"/>
      <c r="MUX77" s="629"/>
      <c r="MUY77" s="629"/>
      <c r="MUZ77" s="629"/>
      <c r="MVA77" s="629"/>
      <c r="MVB77" s="629"/>
      <c r="MVC77" s="629"/>
      <c r="MVD77" s="629"/>
      <c r="MVE77" s="629"/>
      <c r="MVF77" s="629"/>
      <c r="MVG77" s="629"/>
      <c r="MVH77" s="629"/>
      <c r="MVI77" s="629"/>
      <c r="MVJ77" s="629"/>
      <c r="MVK77" s="629"/>
      <c r="MVL77" s="629"/>
      <c r="MVM77" s="629"/>
      <c r="MVN77" s="629"/>
      <c r="MVO77" s="629"/>
      <c r="MVP77" s="629"/>
      <c r="MVQ77" s="629"/>
      <c r="MVR77" s="629"/>
      <c r="MVS77" s="629"/>
      <c r="MVT77" s="629"/>
      <c r="MVU77" s="629"/>
      <c r="MVV77" s="629"/>
      <c r="MVW77" s="629"/>
      <c r="MVX77" s="629"/>
      <c r="MVY77" s="629"/>
      <c r="MVZ77" s="629"/>
      <c r="MWA77" s="629"/>
      <c r="MWB77" s="629"/>
      <c r="MWC77" s="629"/>
      <c r="MWD77" s="629"/>
      <c r="MWE77" s="629"/>
      <c r="MWF77" s="629"/>
      <c r="MWG77" s="629"/>
      <c r="MWH77" s="629"/>
      <c r="MWI77" s="629"/>
      <c r="MWJ77" s="629"/>
      <c r="MWK77" s="629"/>
      <c r="MWL77" s="629"/>
      <c r="MWM77" s="629"/>
      <c r="MWN77" s="629"/>
      <c r="MWO77" s="629"/>
      <c r="MWP77" s="629"/>
      <c r="MWQ77" s="629"/>
      <c r="MWR77" s="629"/>
      <c r="MWS77" s="629"/>
      <c r="MWT77" s="629"/>
      <c r="MWU77" s="629"/>
      <c r="MWV77" s="629"/>
      <c r="MWW77" s="629"/>
      <c r="MWX77" s="629"/>
      <c r="MWY77" s="629"/>
      <c r="MWZ77" s="629"/>
      <c r="MXA77" s="629"/>
      <c r="MXB77" s="629"/>
      <c r="MXC77" s="629"/>
      <c r="MXD77" s="629"/>
      <c r="MXE77" s="629"/>
      <c r="MXF77" s="629"/>
      <c r="MXG77" s="629"/>
      <c r="MXH77" s="629"/>
      <c r="MXI77" s="629"/>
      <c r="MXJ77" s="629"/>
      <c r="MXK77" s="629"/>
      <c r="MXL77" s="629"/>
      <c r="MXM77" s="629"/>
      <c r="MXN77" s="629"/>
      <c r="MXO77" s="629"/>
      <c r="MXP77" s="629"/>
      <c r="MXQ77" s="629"/>
      <c r="MXR77" s="629"/>
      <c r="MXS77" s="629"/>
      <c r="MXT77" s="629"/>
      <c r="MXU77" s="629"/>
      <c r="MXV77" s="629"/>
      <c r="MXW77" s="629"/>
      <c r="MXX77" s="629"/>
      <c r="MXY77" s="629"/>
      <c r="MXZ77" s="629"/>
      <c r="MYA77" s="629"/>
      <c r="MYB77" s="629"/>
      <c r="MYC77" s="629"/>
      <c r="MYD77" s="629"/>
      <c r="MYE77" s="629"/>
      <c r="MYF77" s="629"/>
      <c r="MYG77" s="629"/>
      <c r="MYH77" s="629"/>
      <c r="MYI77" s="629"/>
      <c r="MYJ77" s="629"/>
      <c r="MYK77" s="629"/>
      <c r="MYL77" s="629"/>
      <c r="MYM77" s="629"/>
      <c r="MYN77" s="629"/>
      <c r="MYO77" s="629"/>
      <c r="MYP77" s="629"/>
      <c r="MYQ77" s="629"/>
      <c r="MYR77" s="629"/>
      <c r="MYS77" s="629"/>
      <c r="MYT77" s="629"/>
      <c r="MYU77" s="629"/>
      <c r="MYV77" s="629"/>
      <c r="MYW77" s="629"/>
      <c r="MYX77" s="629"/>
      <c r="MYY77" s="629"/>
      <c r="MYZ77" s="629"/>
      <c r="MZA77" s="629"/>
      <c r="MZB77" s="629"/>
      <c r="MZC77" s="629"/>
      <c r="MZD77" s="629"/>
      <c r="MZE77" s="629"/>
      <c r="MZF77" s="629"/>
      <c r="MZG77" s="629"/>
      <c r="MZH77" s="629"/>
      <c r="MZI77" s="629"/>
      <c r="MZJ77" s="629"/>
      <c r="MZK77" s="629"/>
      <c r="MZL77" s="629"/>
      <c r="MZM77" s="629"/>
      <c r="MZN77" s="629"/>
      <c r="MZO77" s="629"/>
      <c r="MZP77" s="629"/>
      <c r="MZQ77" s="629"/>
      <c r="MZR77" s="629"/>
      <c r="MZS77" s="629"/>
      <c r="MZT77" s="629"/>
      <c r="MZU77" s="629"/>
      <c r="MZV77" s="629"/>
      <c r="MZW77" s="629"/>
      <c r="MZX77" s="629"/>
      <c r="MZY77" s="629"/>
      <c r="MZZ77" s="629"/>
      <c r="NAA77" s="629"/>
      <c r="NAB77" s="629"/>
      <c r="NAC77" s="629"/>
      <c r="NAD77" s="629"/>
      <c r="NAE77" s="629"/>
      <c r="NAF77" s="629"/>
      <c r="NAG77" s="629"/>
      <c r="NAH77" s="629"/>
      <c r="NAI77" s="629"/>
      <c r="NAJ77" s="629"/>
      <c r="NAK77" s="629"/>
      <c r="NAL77" s="629"/>
      <c r="NAM77" s="629"/>
      <c r="NAN77" s="629"/>
      <c r="NAO77" s="629"/>
      <c r="NAP77" s="629"/>
      <c r="NAQ77" s="629"/>
      <c r="NAR77" s="629"/>
      <c r="NAS77" s="629"/>
      <c r="NAT77" s="629"/>
      <c r="NAU77" s="629"/>
      <c r="NAV77" s="629"/>
      <c r="NAW77" s="629"/>
      <c r="NAX77" s="629"/>
      <c r="NAY77" s="629"/>
      <c r="NAZ77" s="629"/>
      <c r="NBA77" s="629"/>
      <c r="NBB77" s="629"/>
      <c r="NBC77" s="629"/>
      <c r="NBD77" s="629"/>
      <c r="NBE77" s="629"/>
      <c r="NBF77" s="629"/>
      <c r="NBG77" s="629"/>
      <c r="NBH77" s="629"/>
      <c r="NBI77" s="629"/>
      <c r="NBJ77" s="629"/>
      <c r="NBK77" s="629"/>
      <c r="NBL77" s="629"/>
      <c r="NBM77" s="629"/>
      <c r="NBN77" s="629"/>
      <c r="NBO77" s="629"/>
      <c r="NBP77" s="629"/>
      <c r="NBQ77" s="629"/>
      <c r="NBR77" s="629"/>
      <c r="NBS77" s="629"/>
      <c r="NBT77" s="629"/>
      <c r="NBU77" s="629"/>
      <c r="NBV77" s="629"/>
      <c r="NBW77" s="629"/>
      <c r="NBX77" s="629"/>
      <c r="NBY77" s="629"/>
      <c r="NBZ77" s="629"/>
      <c r="NCA77" s="629"/>
      <c r="NCB77" s="629"/>
      <c r="NCC77" s="629"/>
      <c r="NCD77" s="629"/>
      <c r="NCE77" s="629"/>
      <c r="NCF77" s="629"/>
      <c r="NCG77" s="629"/>
      <c r="NCH77" s="629"/>
      <c r="NCI77" s="629"/>
      <c r="NCJ77" s="629"/>
      <c r="NCK77" s="629"/>
      <c r="NCL77" s="629"/>
      <c r="NCM77" s="629"/>
      <c r="NCN77" s="629"/>
      <c r="NCO77" s="629"/>
      <c r="NCP77" s="629"/>
      <c r="NCQ77" s="629"/>
      <c r="NCR77" s="629"/>
      <c r="NCS77" s="629"/>
      <c r="NCT77" s="629"/>
      <c r="NCU77" s="629"/>
      <c r="NCV77" s="629"/>
      <c r="NCW77" s="629"/>
      <c r="NCX77" s="629"/>
      <c r="NCY77" s="629"/>
      <c r="NCZ77" s="629"/>
      <c r="NDA77" s="629"/>
      <c r="NDB77" s="629"/>
      <c r="NDC77" s="629"/>
      <c r="NDD77" s="629"/>
      <c r="NDE77" s="629"/>
      <c r="NDF77" s="629"/>
      <c r="NDG77" s="629"/>
      <c r="NDH77" s="629"/>
      <c r="NDI77" s="629"/>
      <c r="NDJ77" s="629"/>
      <c r="NDK77" s="629"/>
      <c r="NDL77" s="629"/>
      <c r="NDM77" s="629"/>
      <c r="NDN77" s="629"/>
      <c r="NDO77" s="629"/>
      <c r="NDP77" s="629"/>
      <c r="NDQ77" s="629"/>
      <c r="NDR77" s="629"/>
      <c r="NDS77" s="629"/>
      <c r="NDT77" s="629"/>
      <c r="NDU77" s="629"/>
      <c r="NDV77" s="629"/>
      <c r="NDW77" s="629"/>
      <c r="NDX77" s="629"/>
      <c r="NDY77" s="629"/>
      <c r="NDZ77" s="629"/>
      <c r="NEA77" s="629"/>
      <c r="NEB77" s="629"/>
      <c r="NEC77" s="629"/>
      <c r="NED77" s="629"/>
      <c r="NEE77" s="629"/>
      <c r="NEF77" s="629"/>
      <c r="NEG77" s="629"/>
      <c r="NEH77" s="629"/>
      <c r="NEI77" s="629"/>
      <c r="NEJ77" s="629"/>
      <c r="NEK77" s="629"/>
      <c r="NEL77" s="629"/>
      <c r="NEM77" s="629"/>
      <c r="NEN77" s="629"/>
      <c r="NEO77" s="629"/>
      <c r="NEP77" s="629"/>
      <c r="NEQ77" s="629"/>
      <c r="NER77" s="629"/>
      <c r="NES77" s="629"/>
      <c r="NET77" s="629"/>
      <c r="NEU77" s="629"/>
      <c r="NEV77" s="629"/>
      <c r="NEW77" s="629"/>
      <c r="NEX77" s="629"/>
      <c r="NEY77" s="629"/>
      <c r="NEZ77" s="629"/>
      <c r="NFA77" s="629"/>
      <c r="NFB77" s="629"/>
      <c r="NFC77" s="629"/>
      <c r="NFD77" s="629"/>
      <c r="NFE77" s="629"/>
      <c r="NFF77" s="629"/>
      <c r="NFG77" s="629"/>
      <c r="NFH77" s="629"/>
      <c r="NFI77" s="629"/>
      <c r="NFJ77" s="629"/>
      <c r="NFK77" s="629"/>
      <c r="NFL77" s="629"/>
      <c r="NFM77" s="629"/>
      <c r="NFN77" s="629"/>
      <c r="NFO77" s="629"/>
      <c r="NFP77" s="629"/>
      <c r="NFQ77" s="629"/>
      <c r="NFR77" s="629"/>
      <c r="NFS77" s="629"/>
      <c r="NFT77" s="629"/>
      <c r="NFU77" s="629"/>
      <c r="NFV77" s="629"/>
      <c r="NFW77" s="629"/>
      <c r="NFX77" s="629"/>
      <c r="NFY77" s="629"/>
      <c r="NFZ77" s="629"/>
      <c r="NGA77" s="629"/>
      <c r="NGB77" s="629"/>
      <c r="NGC77" s="629"/>
      <c r="NGD77" s="629"/>
      <c r="NGE77" s="629"/>
      <c r="NGF77" s="629"/>
      <c r="NGG77" s="629"/>
      <c r="NGH77" s="629"/>
      <c r="NGI77" s="629"/>
      <c r="NGJ77" s="629"/>
      <c r="NGK77" s="629"/>
      <c r="NGL77" s="629"/>
      <c r="NGM77" s="629"/>
      <c r="NGN77" s="629"/>
      <c r="NGO77" s="629"/>
      <c r="NGP77" s="629"/>
      <c r="NGQ77" s="629"/>
      <c r="NGR77" s="629"/>
      <c r="NGS77" s="629"/>
      <c r="NGT77" s="629"/>
      <c r="NGU77" s="629"/>
      <c r="NGV77" s="629"/>
      <c r="NGW77" s="629"/>
      <c r="NGX77" s="629"/>
      <c r="NGY77" s="629"/>
      <c r="NGZ77" s="629"/>
      <c r="NHA77" s="629"/>
      <c r="NHB77" s="629"/>
      <c r="NHC77" s="629"/>
      <c r="NHD77" s="629"/>
      <c r="NHE77" s="629"/>
      <c r="NHF77" s="629"/>
      <c r="NHG77" s="629"/>
      <c r="NHH77" s="629"/>
      <c r="NHI77" s="629"/>
      <c r="NHJ77" s="629"/>
      <c r="NHK77" s="629"/>
      <c r="NHL77" s="629"/>
      <c r="NHM77" s="629"/>
      <c r="NHN77" s="629"/>
      <c r="NHO77" s="629"/>
      <c r="NHP77" s="629"/>
      <c r="NHQ77" s="629"/>
      <c r="NHR77" s="629"/>
      <c r="NHS77" s="629"/>
      <c r="NHT77" s="629"/>
      <c r="NHU77" s="629"/>
      <c r="NHV77" s="629"/>
      <c r="NHW77" s="629"/>
      <c r="NHX77" s="629"/>
      <c r="NHY77" s="629"/>
      <c r="NHZ77" s="629"/>
      <c r="NIA77" s="629"/>
      <c r="NIB77" s="629"/>
      <c r="NIC77" s="629"/>
      <c r="NID77" s="629"/>
      <c r="NIE77" s="629"/>
      <c r="NIF77" s="629"/>
      <c r="NIG77" s="629"/>
      <c r="NIH77" s="629"/>
      <c r="NII77" s="629"/>
      <c r="NIJ77" s="629"/>
      <c r="NIK77" s="629"/>
      <c r="NIL77" s="629"/>
      <c r="NIM77" s="629"/>
      <c r="NIN77" s="629"/>
      <c r="NIO77" s="629"/>
      <c r="NIP77" s="629"/>
      <c r="NIQ77" s="629"/>
      <c r="NIR77" s="629"/>
      <c r="NIS77" s="629"/>
      <c r="NIT77" s="629"/>
      <c r="NIU77" s="629"/>
      <c r="NIV77" s="629"/>
      <c r="NIW77" s="629"/>
      <c r="NIX77" s="629"/>
      <c r="NIY77" s="629"/>
      <c r="NIZ77" s="629"/>
      <c r="NJA77" s="629"/>
      <c r="NJB77" s="629"/>
      <c r="NJC77" s="629"/>
      <c r="NJD77" s="629"/>
      <c r="NJE77" s="629"/>
      <c r="NJF77" s="629"/>
      <c r="NJG77" s="629"/>
      <c r="NJH77" s="629"/>
      <c r="NJI77" s="629"/>
      <c r="NJJ77" s="629"/>
      <c r="NJK77" s="629"/>
      <c r="NJL77" s="629"/>
      <c r="NJM77" s="629"/>
      <c r="NJN77" s="629"/>
      <c r="NJO77" s="629"/>
      <c r="NJP77" s="629"/>
      <c r="NJQ77" s="629"/>
      <c r="NJR77" s="629"/>
      <c r="NJS77" s="629"/>
      <c r="NJT77" s="629"/>
      <c r="NJU77" s="629"/>
      <c r="NJV77" s="629"/>
      <c r="NJW77" s="629"/>
      <c r="NJX77" s="629"/>
      <c r="NJY77" s="629"/>
      <c r="NJZ77" s="629"/>
      <c r="NKA77" s="629"/>
      <c r="NKB77" s="629"/>
      <c r="NKC77" s="629"/>
      <c r="NKD77" s="629"/>
      <c r="NKE77" s="629"/>
      <c r="NKF77" s="629"/>
      <c r="NKG77" s="629"/>
      <c r="NKH77" s="629"/>
      <c r="NKI77" s="629"/>
      <c r="NKJ77" s="629"/>
      <c r="NKK77" s="629"/>
      <c r="NKL77" s="629"/>
      <c r="NKM77" s="629"/>
      <c r="NKN77" s="629"/>
      <c r="NKO77" s="629"/>
      <c r="NKP77" s="629"/>
      <c r="NKQ77" s="629"/>
      <c r="NKR77" s="629"/>
      <c r="NKS77" s="629"/>
      <c r="NKT77" s="629"/>
      <c r="NKU77" s="629"/>
      <c r="NKV77" s="629"/>
      <c r="NKW77" s="629"/>
      <c r="NKX77" s="629"/>
      <c r="NKY77" s="629"/>
      <c r="NKZ77" s="629"/>
      <c r="NLA77" s="629"/>
      <c r="NLB77" s="629"/>
      <c r="NLC77" s="629"/>
      <c r="NLD77" s="629"/>
      <c r="NLE77" s="629"/>
      <c r="NLF77" s="629"/>
      <c r="NLG77" s="629"/>
      <c r="NLH77" s="629"/>
      <c r="NLI77" s="629"/>
      <c r="NLJ77" s="629"/>
      <c r="NLK77" s="629"/>
      <c r="NLL77" s="629"/>
      <c r="NLM77" s="629"/>
      <c r="NLN77" s="629"/>
      <c r="NLO77" s="629"/>
      <c r="NLP77" s="629"/>
      <c r="NLQ77" s="629"/>
      <c r="NLR77" s="629"/>
      <c r="NLS77" s="629"/>
      <c r="NLT77" s="629"/>
      <c r="NLU77" s="629"/>
      <c r="NLV77" s="629"/>
      <c r="NLW77" s="629"/>
      <c r="NLX77" s="629"/>
      <c r="NLY77" s="629"/>
      <c r="NLZ77" s="629"/>
      <c r="NMA77" s="629"/>
      <c r="NMB77" s="629"/>
      <c r="NMC77" s="629"/>
      <c r="NMD77" s="629"/>
      <c r="NME77" s="629"/>
      <c r="NMF77" s="629"/>
      <c r="NMG77" s="629"/>
      <c r="NMH77" s="629"/>
      <c r="NMI77" s="629"/>
      <c r="NMJ77" s="629"/>
      <c r="NMK77" s="629"/>
      <c r="NML77" s="629"/>
      <c r="NMM77" s="629"/>
      <c r="NMN77" s="629"/>
      <c r="NMO77" s="629"/>
      <c r="NMP77" s="629"/>
      <c r="NMQ77" s="629"/>
      <c r="NMR77" s="629"/>
      <c r="NMS77" s="629"/>
      <c r="NMT77" s="629"/>
      <c r="NMU77" s="629"/>
      <c r="NMV77" s="629"/>
      <c r="NMW77" s="629"/>
      <c r="NMX77" s="629"/>
      <c r="NMY77" s="629"/>
      <c r="NMZ77" s="629"/>
      <c r="NNA77" s="629"/>
      <c r="NNB77" s="629"/>
      <c r="NNC77" s="629"/>
      <c r="NND77" s="629"/>
      <c r="NNE77" s="629"/>
      <c r="NNF77" s="629"/>
      <c r="NNG77" s="629"/>
      <c r="NNH77" s="629"/>
      <c r="NNI77" s="629"/>
      <c r="NNJ77" s="629"/>
      <c r="NNK77" s="629"/>
      <c r="NNL77" s="629"/>
      <c r="NNM77" s="629"/>
      <c r="NNN77" s="629"/>
      <c r="NNO77" s="629"/>
      <c r="NNP77" s="629"/>
      <c r="NNQ77" s="629"/>
      <c r="NNR77" s="629"/>
      <c r="NNS77" s="629"/>
      <c r="NNT77" s="629"/>
      <c r="NNU77" s="629"/>
      <c r="NNV77" s="629"/>
      <c r="NNW77" s="629"/>
      <c r="NNX77" s="629"/>
      <c r="NNY77" s="629"/>
      <c r="NNZ77" s="629"/>
      <c r="NOA77" s="629"/>
      <c r="NOB77" s="629"/>
      <c r="NOC77" s="629"/>
      <c r="NOD77" s="629"/>
      <c r="NOE77" s="629"/>
      <c r="NOF77" s="629"/>
      <c r="NOG77" s="629"/>
      <c r="NOH77" s="629"/>
      <c r="NOI77" s="629"/>
      <c r="NOJ77" s="629"/>
      <c r="NOK77" s="629"/>
      <c r="NOL77" s="629"/>
      <c r="NOM77" s="629"/>
      <c r="NON77" s="629"/>
      <c r="NOO77" s="629"/>
      <c r="NOP77" s="629"/>
      <c r="NOQ77" s="629"/>
      <c r="NOR77" s="629"/>
      <c r="NOS77" s="629"/>
      <c r="NOT77" s="629"/>
      <c r="NOU77" s="629"/>
      <c r="NOV77" s="629"/>
      <c r="NOW77" s="629"/>
      <c r="NOX77" s="629"/>
      <c r="NOY77" s="629"/>
      <c r="NOZ77" s="629"/>
      <c r="NPA77" s="629"/>
      <c r="NPB77" s="629"/>
      <c r="NPC77" s="629"/>
      <c r="NPD77" s="629"/>
      <c r="NPE77" s="629"/>
      <c r="NPF77" s="629"/>
      <c r="NPG77" s="629"/>
      <c r="NPH77" s="629"/>
      <c r="NPI77" s="629"/>
      <c r="NPJ77" s="629"/>
      <c r="NPK77" s="629"/>
      <c r="NPL77" s="629"/>
      <c r="NPM77" s="629"/>
      <c r="NPN77" s="629"/>
      <c r="NPO77" s="629"/>
      <c r="NPP77" s="629"/>
      <c r="NPQ77" s="629"/>
      <c r="NPR77" s="629"/>
      <c r="NPS77" s="629"/>
      <c r="NPT77" s="629"/>
      <c r="NPU77" s="629"/>
      <c r="NPV77" s="629"/>
      <c r="NPW77" s="629"/>
      <c r="NPX77" s="629"/>
      <c r="NPY77" s="629"/>
      <c r="NPZ77" s="629"/>
      <c r="NQA77" s="629"/>
      <c r="NQB77" s="629"/>
      <c r="NQC77" s="629"/>
      <c r="NQD77" s="629"/>
      <c r="NQE77" s="629"/>
      <c r="NQF77" s="629"/>
      <c r="NQG77" s="629"/>
      <c r="NQH77" s="629"/>
      <c r="NQI77" s="629"/>
      <c r="NQJ77" s="629"/>
      <c r="NQK77" s="629"/>
      <c r="NQL77" s="629"/>
      <c r="NQM77" s="629"/>
      <c r="NQN77" s="629"/>
      <c r="NQO77" s="629"/>
      <c r="NQP77" s="629"/>
      <c r="NQQ77" s="629"/>
      <c r="NQR77" s="629"/>
      <c r="NQS77" s="629"/>
      <c r="NQT77" s="629"/>
      <c r="NQU77" s="629"/>
      <c r="NQV77" s="629"/>
      <c r="NQW77" s="629"/>
      <c r="NQX77" s="629"/>
      <c r="NQY77" s="629"/>
      <c r="NQZ77" s="629"/>
      <c r="NRA77" s="629"/>
      <c r="NRB77" s="629"/>
      <c r="NRC77" s="629"/>
      <c r="NRD77" s="629"/>
      <c r="NRE77" s="629"/>
      <c r="NRF77" s="629"/>
      <c r="NRG77" s="629"/>
      <c r="NRH77" s="629"/>
      <c r="NRI77" s="629"/>
      <c r="NRJ77" s="629"/>
      <c r="NRK77" s="629"/>
      <c r="NRL77" s="629"/>
      <c r="NRM77" s="629"/>
      <c r="NRN77" s="629"/>
      <c r="NRO77" s="629"/>
      <c r="NRP77" s="629"/>
      <c r="NRQ77" s="629"/>
      <c r="NRR77" s="629"/>
      <c r="NRS77" s="629"/>
      <c r="NRT77" s="629"/>
      <c r="NRU77" s="629"/>
      <c r="NRV77" s="629"/>
      <c r="NRW77" s="629"/>
      <c r="NRX77" s="629"/>
      <c r="NRY77" s="629"/>
      <c r="NRZ77" s="629"/>
      <c r="NSA77" s="629"/>
      <c r="NSB77" s="629"/>
      <c r="NSC77" s="629"/>
      <c r="NSD77" s="629"/>
      <c r="NSE77" s="629"/>
      <c r="NSF77" s="629"/>
      <c r="NSG77" s="629"/>
      <c r="NSH77" s="629"/>
      <c r="NSI77" s="629"/>
      <c r="NSJ77" s="629"/>
      <c r="NSK77" s="629"/>
      <c r="NSL77" s="629"/>
      <c r="NSM77" s="629"/>
      <c r="NSN77" s="629"/>
      <c r="NSO77" s="629"/>
      <c r="NSP77" s="629"/>
      <c r="NSQ77" s="629"/>
      <c r="NSR77" s="629"/>
      <c r="NSS77" s="629"/>
      <c r="NST77" s="629"/>
      <c r="NSU77" s="629"/>
      <c r="NSV77" s="629"/>
      <c r="NSW77" s="629"/>
      <c r="NSX77" s="629"/>
      <c r="NSY77" s="629"/>
      <c r="NSZ77" s="629"/>
      <c r="NTA77" s="629"/>
      <c r="NTB77" s="629"/>
      <c r="NTC77" s="629"/>
      <c r="NTD77" s="629"/>
      <c r="NTE77" s="629"/>
      <c r="NTF77" s="629"/>
      <c r="NTG77" s="629"/>
      <c r="NTH77" s="629"/>
      <c r="NTI77" s="629"/>
      <c r="NTJ77" s="629"/>
      <c r="NTK77" s="629"/>
      <c r="NTL77" s="629"/>
      <c r="NTM77" s="629"/>
      <c r="NTN77" s="629"/>
      <c r="NTO77" s="629"/>
      <c r="NTP77" s="629"/>
      <c r="NTQ77" s="629"/>
      <c r="NTR77" s="629"/>
      <c r="NTS77" s="629"/>
      <c r="NTT77" s="629"/>
      <c r="NTU77" s="629"/>
      <c r="NTV77" s="629"/>
      <c r="NTW77" s="629"/>
      <c r="NTX77" s="629"/>
      <c r="NTY77" s="629"/>
      <c r="NTZ77" s="629"/>
      <c r="NUA77" s="629"/>
      <c r="NUB77" s="629"/>
      <c r="NUC77" s="629"/>
      <c r="NUD77" s="629"/>
      <c r="NUE77" s="629"/>
      <c r="NUF77" s="629"/>
      <c r="NUG77" s="629"/>
      <c r="NUH77" s="629"/>
      <c r="NUI77" s="629"/>
      <c r="NUJ77" s="629"/>
      <c r="NUK77" s="629"/>
      <c r="NUL77" s="629"/>
      <c r="NUM77" s="629"/>
      <c r="NUN77" s="629"/>
      <c r="NUO77" s="629"/>
      <c r="NUP77" s="629"/>
      <c r="NUQ77" s="629"/>
      <c r="NUR77" s="629"/>
      <c r="NUS77" s="629"/>
      <c r="NUT77" s="629"/>
      <c r="NUU77" s="629"/>
      <c r="NUV77" s="629"/>
      <c r="NUW77" s="629"/>
      <c r="NUX77" s="629"/>
      <c r="NUY77" s="629"/>
      <c r="NUZ77" s="629"/>
      <c r="NVA77" s="629"/>
      <c r="NVB77" s="629"/>
      <c r="NVC77" s="629"/>
      <c r="NVD77" s="629"/>
      <c r="NVE77" s="629"/>
      <c r="NVF77" s="629"/>
      <c r="NVG77" s="629"/>
      <c r="NVH77" s="629"/>
      <c r="NVI77" s="629"/>
      <c r="NVJ77" s="629"/>
      <c r="NVK77" s="629"/>
      <c r="NVL77" s="629"/>
      <c r="NVM77" s="629"/>
      <c r="NVN77" s="629"/>
      <c r="NVO77" s="629"/>
      <c r="NVP77" s="629"/>
      <c r="NVQ77" s="629"/>
      <c r="NVR77" s="629"/>
      <c r="NVS77" s="629"/>
      <c r="NVT77" s="629"/>
      <c r="NVU77" s="629"/>
      <c r="NVV77" s="629"/>
      <c r="NVW77" s="629"/>
      <c r="NVX77" s="629"/>
      <c r="NVY77" s="629"/>
      <c r="NVZ77" s="629"/>
      <c r="NWA77" s="629"/>
      <c r="NWB77" s="629"/>
      <c r="NWC77" s="629"/>
      <c r="NWD77" s="629"/>
      <c r="NWE77" s="629"/>
      <c r="NWF77" s="629"/>
      <c r="NWG77" s="629"/>
      <c r="NWH77" s="629"/>
      <c r="NWI77" s="629"/>
      <c r="NWJ77" s="629"/>
      <c r="NWK77" s="629"/>
      <c r="NWL77" s="629"/>
      <c r="NWM77" s="629"/>
      <c r="NWN77" s="629"/>
      <c r="NWO77" s="629"/>
      <c r="NWP77" s="629"/>
      <c r="NWQ77" s="629"/>
      <c r="NWR77" s="629"/>
      <c r="NWS77" s="629"/>
      <c r="NWT77" s="629"/>
      <c r="NWU77" s="629"/>
      <c r="NWV77" s="629"/>
      <c r="NWW77" s="629"/>
      <c r="NWX77" s="629"/>
      <c r="NWY77" s="629"/>
      <c r="NWZ77" s="629"/>
      <c r="NXA77" s="629"/>
      <c r="NXB77" s="629"/>
      <c r="NXC77" s="629"/>
      <c r="NXD77" s="629"/>
      <c r="NXE77" s="629"/>
      <c r="NXF77" s="629"/>
      <c r="NXG77" s="629"/>
      <c r="NXH77" s="629"/>
      <c r="NXI77" s="629"/>
      <c r="NXJ77" s="629"/>
      <c r="NXK77" s="629"/>
      <c r="NXL77" s="629"/>
      <c r="NXM77" s="629"/>
      <c r="NXN77" s="629"/>
      <c r="NXO77" s="629"/>
      <c r="NXP77" s="629"/>
      <c r="NXQ77" s="629"/>
      <c r="NXR77" s="629"/>
      <c r="NXS77" s="629"/>
      <c r="NXT77" s="629"/>
      <c r="NXU77" s="629"/>
      <c r="NXV77" s="629"/>
      <c r="NXW77" s="629"/>
      <c r="NXX77" s="629"/>
      <c r="NXY77" s="629"/>
      <c r="NXZ77" s="629"/>
      <c r="NYA77" s="629"/>
      <c r="NYB77" s="629"/>
      <c r="NYC77" s="629"/>
      <c r="NYD77" s="629"/>
      <c r="NYE77" s="629"/>
      <c r="NYF77" s="629"/>
      <c r="NYG77" s="629"/>
      <c r="NYH77" s="629"/>
      <c r="NYI77" s="629"/>
      <c r="NYJ77" s="629"/>
      <c r="NYK77" s="629"/>
      <c r="NYL77" s="629"/>
      <c r="NYM77" s="629"/>
      <c r="NYN77" s="629"/>
      <c r="NYO77" s="629"/>
      <c r="NYP77" s="629"/>
      <c r="NYQ77" s="629"/>
      <c r="NYR77" s="629"/>
      <c r="NYS77" s="629"/>
      <c r="NYT77" s="629"/>
      <c r="NYU77" s="629"/>
      <c r="NYV77" s="629"/>
      <c r="NYW77" s="629"/>
      <c r="NYX77" s="629"/>
      <c r="NYY77" s="629"/>
      <c r="NYZ77" s="629"/>
      <c r="NZA77" s="629"/>
      <c r="NZB77" s="629"/>
      <c r="NZC77" s="629"/>
      <c r="NZD77" s="629"/>
      <c r="NZE77" s="629"/>
      <c r="NZF77" s="629"/>
      <c r="NZG77" s="629"/>
      <c r="NZH77" s="629"/>
      <c r="NZI77" s="629"/>
      <c r="NZJ77" s="629"/>
      <c r="NZK77" s="629"/>
      <c r="NZL77" s="629"/>
      <c r="NZM77" s="629"/>
      <c r="NZN77" s="629"/>
      <c r="NZO77" s="629"/>
      <c r="NZP77" s="629"/>
      <c r="NZQ77" s="629"/>
      <c r="NZR77" s="629"/>
      <c r="NZS77" s="629"/>
      <c r="NZT77" s="629"/>
      <c r="NZU77" s="629"/>
      <c r="NZV77" s="629"/>
      <c r="NZW77" s="629"/>
      <c r="NZX77" s="629"/>
      <c r="NZY77" s="629"/>
      <c r="NZZ77" s="629"/>
      <c r="OAA77" s="629"/>
      <c r="OAB77" s="629"/>
      <c r="OAC77" s="629"/>
      <c r="OAD77" s="629"/>
      <c r="OAE77" s="629"/>
      <c r="OAF77" s="629"/>
      <c r="OAG77" s="629"/>
      <c r="OAH77" s="629"/>
      <c r="OAI77" s="629"/>
      <c r="OAJ77" s="629"/>
      <c r="OAK77" s="629"/>
      <c r="OAL77" s="629"/>
      <c r="OAM77" s="629"/>
      <c r="OAN77" s="629"/>
      <c r="OAO77" s="629"/>
      <c r="OAP77" s="629"/>
      <c r="OAQ77" s="629"/>
      <c r="OAR77" s="629"/>
      <c r="OAS77" s="629"/>
      <c r="OAT77" s="629"/>
      <c r="OAU77" s="629"/>
      <c r="OAV77" s="629"/>
      <c r="OAW77" s="629"/>
      <c r="OAX77" s="629"/>
      <c r="OAY77" s="629"/>
      <c r="OAZ77" s="629"/>
      <c r="OBA77" s="629"/>
      <c r="OBB77" s="629"/>
      <c r="OBC77" s="629"/>
      <c r="OBD77" s="629"/>
      <c r="OBE77" s="629"/>
      <c r="OBF77" s="629"/>
      <c r="OBG77" s="629"/>
      <c r="OBH77" s="629"/>
      <c r="OBI77" s="629"/>
      <c r="OBJ77" s="629"/>
      <c r="OBK77" s="629"/>
      <c r="OBL77" s="629"/>
      <c r="OBM77" s="629"/>
      <c r="OBN77" s="629"/>
      <c r="OBO77" s="629"/>
      <c r="OBP77" s="629"/>
      <c r="OBQ77" s="629"/>
      <c r="OBR77" s="629"/>
      <c r="OBS77" s="629"/>
      <c r="OBT77" s="629"/>
      <c r="OBU77" s="629"/>
      <c r="OBV77" s="629"/>
      <c r="OBW77" s="629"/>
      <c r="OBX77" s="629"/>
      <c r="OBY77" s="629"/>
      <c r="OBZ77" s="629"/>
      <c r="OCA77" s="629"/>
      <c r="OCB77" s="629"/>
      <c r="OCC77" s="629"/>
      <c r="OCD77" s="629"/>
      <c r="OCE77" s="629"/>
      <c r="OCF77" s="629"/>
      <c r="OCG77" s="629"/>
      <c r="OCH77" s="629"/>
      <c r="OCI77" s="629"/>
      <c r="OCJ77" s="629"/>
      <c r="OCK77" s="629"/>
      <c r="OCL77" s="629"/>
      <c r="OCM77" s="629"/>
      <c r="OCN77" s="629"/>
      <c r="OCO77" s="629"/>
      <c r="OCP77" s="629"/>
      <c r="OCQ77" s="629"/>
      <c r="OCR77" s="629"/>
      <c r="OCS77" s="629"/>
      <c r="OCT77" s="629"/>
      <c r="OCU77" s="629"/>
      <c r="OCV77" s="629"/>
      <c r="OCW77" s="629"/>
      <c r="OCX77" s="629"/>
      <c r="OCY77" s="629"/>
      <c r="OCZ77" s="629"/>
      <c r="ODA77" s="629"/>
      <c r="ODB77" s="629"/>
      <c r="ODC77" s="629"/>
      <c r="ODD77" s="629"/>
      <c r="ODE77" s="629"/>
      <c r="ODF77" s="629"/>
      <c r="ODG77" s="629"/>
      <c r="ODH77" s="629"/>
      <c r="ODI77" s="629"/>
      <c r="ODJ77" s="629"/>
      <c r="ODK77" s="629"/>
      <c r="ODL77" s="629"/>
      <c r="ODM77" s="629"/>
      <c r="ODN77" s="629"/>
      <c r="ODO77" s="629"/>
      <c r="ODP77" s="629"/>
      <c r="ODQ77" s="629"/>
      <c r="ODR77" s="629"/>
      <c r="ODS77" s="629"/>
      <c r="ODT77" s="629"/>
      <c r="ODU77" s="629"/>
      <c r="ODV77" s="629"/>
      <c r="ODW77" s="629"/>
      <c r="ODX77" s="629"/>
      <c r="ODY77" s="629"/>
      <c r="ODZ77" s="629"/>
      <c r="OEA77" s="629"/>
      <c r="OEB77" s="629"/>
      <c r="OEC77" s="629"/>
      <c r="OED77" s="629"/>
      <c r="OEE77" s="629"/>
      <c r="OEF77" s="629"/>
      <c r="OEG77" s="629"/>
      <c r="OEH77" s="629"/>
      <c r="OEI77" s="629"/>
      <c r="OEJ77" s="629"/>
      <c r="OEK77" s="629"/>
      <c r="OEL77" s="629"/>
      <c r="OEM77" s="629"/>
      <c r="OEN77" s="629"/>
      <c r="OEO77" s="629"/>
      <c r="OEP77" s="629"/>
      <c r="OEQ77" s="629"/>
      <c r="OER77" s="629"/>
      <c r="OES77" s="629"/>
      <c r="OET77" s="629"/>
      <c r="OEU77" s="629"/>
      <c r="OEV77" s="629"/>
      <c r="OEW77" s="629"/>
      <c r="OEX77" s="629"/>
      <c r="OEY77" s="629"/>
      <c r="OEZ77" s="629"/>
      <c r="OFA77" s="629"/>
      <c r="OFB77" s="629"/>
      <c r="OFC77" s="629"/>
      <c r="OFD77" s="629"/>
      <c r="OFE77" s="629"/>
      <c r="OFF77" s="629"/>
      <c r="OFG77" s="629"/>
      <c r="OFH77" s="629"/>
      <c r="OFI77" s="629"/>
      <c r="OFJ77" s="629"/>
      <c r="OFK77" s="629"/>
      <c r="OFL77" s="629"/>
      <c r="OFM77" s="629"/>
      <c r="OFN77" s="629"/>
      <c r="OFO77" s="629"/>
      <c r="OFP77" s="629"/>
      <c r="OFQ77" s="629"/>
      <c r="OFR77" s="629"/>
      <c r="OFS77" s="629"/>
      <c r="OFT77" s="629"/>
      <c r="OFU77" s="629"/>
      <c r="OFV77" s="629"/>
      <c r="OFW77" s="629"/>
      <c r="OFX77" s="629"/>
      <c r="OFY77" s="629"/>
      <c r="OFZ77" s="629"/>
      <c r="OGA77" s="629"/>
      <c r="OGB77" s="629"/>
      <c r="OGC77" s="629"/>
      <c r="OGD77" s="629"/>
      <c r="OGE77" s="629"/>
      <c r="OGF77" s="629"/>
      <c r="OGG77" s="629"/>
      <c r="OGH77" s="629"/>
      <c r="OGI77" s="629"/>
      <c r="OGJ77" s="629"/>
      <c r="OGK77" s="629"/>
      <c r="OGL77" s="629"/>
      <c r="OGM77" s="629"/>
      <c r="OGN77" s="629"/>
      <c r="OGO77" s="629"/>
      <c r="OGP77" s="629"/>
      <c r="OGQ77" s="629"/>
      <c r="OGR77" s="629"/>
      <c r="OGS77" s="629"/>
      <c r="OGT77" s="629"/>
      <c r="OGU77" s="629"/>
      <c r="OGV77" s="629"/>
      <c r="OGW77" s="629"/>
      <c r="OGX77" s="629"/>
      <c r="OGY77" s="629"/>
      <c r="OGZ77" s="629"/>
      <c r="OHA77" s="629"/>
      <c r="OHB77" s="629"/>
      <c r="OHC77" s="629"/>
      <c r="OHD77" s="629"/>
      <c r="OHE77" s="629"/>
      <c r="OHF77" s="629"/>
      <c r="OHG77" s="629"/>
      <c r="OHH77" s="629"/>
      <c r="OHI77" s="629"/>
      <c r="OHJ77" s="629"/>
      <c r="OHK77" s="629"/>
      <c r="OHL77" s="629"/>
      <c r="OHM77" s="629"/>
      <c r="OHN77" s="629"/>
      <c r="OHO77" s="629"/>
      <c r="OHP77" s="629"/>
      <c r="OHQ77" s="629"/>
      <c r="OHR77" s="629"/>
      <c r="OHS77" s="629"/>
      <c r="OHT77" s="629"/>
      <c r="OHU77" s="629"/>
      <c r="OHV77" s="629"/>
      <c r="OHW77" s="629"/>
      <c r="OHX77" s="629"/>
      <c r="OHY77" s="629"/>
      <c r="OHZ77" s="629"/>
      <c r="OIA77" s="629"/>
      <c r="OIB77" s="629"/>
      <c r="OIC77" s="629"/>
      <c r="OID77" s="629"/>
      <c r="OIE77" s="629"/>
      <c r="OIF77" s="629"/>
      <c r="OIG77" s="629"/>
      <c r="OIH77" s="629"/>
      <c r="OII77" s="629"/>
      <c r="OIJ77" s="629"/>
      <c r="OIK77" s="629"/>
      <c r="OIL77" s="629"/>
      <c r="OIM77" s="629"/>
      <c r="OIN77" s="629"/>
      <c r="OIO77" s="629"/>
      <c r="OIP77" s="629"/>
      <c r="OIQ77" s="629"/>
      <c r="OIR77" s="629"/>
      <c r="OIS77" s="629"/>
      <c r="OIT77" s="629"/>
      <c r="OIU77" s="629"/>
      <c r="OIV77" s="629"/>
      <c r="OIW77" s="629"/>
      <c r="OIX77" s="629"/>
      <c r="OIY77" s="629"/>
      <c r="OIZ77" s="629"/>
      <c r="OJA77" s="629"/>
      <c r="OJB77" s="629"/>
      <c r="OJC77" s="629"/>
      <c r="OJD77" s="629"/>
      <c r="OJE77" s="629"/>
      <c r="OJF77" s="629"/>
      <c r="OJG77" s="629"/>
      <c r="OJH77" s="629"/>
      <c r="OJI77" s="629"/>
      <c r="OJJ77" s="629"/>
      <c r="OJK77" s="629"/>
      <c r="OJL77" s="629"/>
      <c r="OJM77" s="629"/>
      <c r="OJN77" s="629"/>
      <c r="OJO77" s="629"/>
      <c r="OJP77" s="629"/>
      <c r="OJQ77" s="629"/>
      <c r="OJR77" s="629"/>
      <c r="OJS77" s="629"/>
      <c r="OJT77" s="629"/>
      <c r="OJU77" s="629"/>
      <c r="OJV77" s="629"/>
      <c r="OJW77" s="629"/>
      <c r="OJX77" s="629"/>
      <c r="OJY77" s="629"/>
      <c r="OJZ77" s="629"/>
      <c r="OKA77" s="629"/>
      <c r="OKB77" s="629"/>
      <c r="OKC77" s="629"/>
      <c r="OKD77" s="629"/>
      <c r="OKE77" s="629"/>
      <c r="OKF77" s="629"/>
      <c r="OKG77" s="629"/>
      <c r="OKH77" s="629"/>
      <c r="OKI77" s="629"/>
      <c r="OKJ77" s="629"/>
      <c r="OKK77" s="629"/>
      <c r="OKL77" s="629"/>
      <c r="OKM77" s="629"/>
      <c r="OKN77" s="629"/>
      <c r="OKO77" s="629"/>
      <c r="OKP77" s="629"/>
      <c r="OKQ77" s="629"/>
      <c r="OKR77" s="629"/>
      <c r="OKS77" s="629"/>
      <c r="OKT77" s="629"/>
      <c r="OKU77" s="629"/>
      <c r="OKV77" s="629"/>
      <c r="OKW77" s="629"/>
      <c r="OKX77" s="629"/>
      <c r="OKY77" s="629"/>
      <c r="OKZ77" s="629"/>
      <c r="OLA77" s="629"/>
      <c r="OLB77" s="629"/>
      <c r="OLC77" s="629"/>
      <c r="OLD77" s="629"/>
      <c r="OLE77" s="629"/>
      <c r="OLF77" s="629"/>
      <c r="OLG77" s="629"/>
      <c r="OLH77" s="629"/>
      <c r="OLI77" s="629"/>
      <c r="OLJ77" s="629"/>
      <c r="OLK77" s="629"/>
      <c r="OLL77" s="629"/>
      <c r="OLM77" s="629"/>
      <c r="OLN77" s="629"/>
      <c r="OLO77" s="629"/>
      <c r="OLP77" s="629"/>
      <c r="OLQ77" s="629"/>
      <c r="OLR77" s="629"/>
      <c r="OLS77" s="629"/>
      <c r="OLT77" s="629"/>
      <c r="OLU77" s="629"/>
      <c r="OLV77" s="629"/>
      <c r="OLW77" s="629"/>
      <c r="OLX77" s="629"/>
      <c r="OLY77" s="629"/>
      <c r="OLZ77" s="629"/>
      <c r="OMA77" s="629"/>
      <c r="OMB77" s="629"/>
      <c r="OMC77" s="629"/>
      <c r="OMD77" s="629"/>
      <c r="OME77" s="629"/>
      <c r="OMF77" s="629"/>
      <c r="OMG77" s="629"/>
      <c r="OMH77" s="629"/>
      <c r="OMI77" s="629"/>
      <c r="OMJ77" s="629"/>
      <c r="OMK77" s="629"/>
      <c r="OML77" s="629"/>
      <c r="OMM77" s="629"/>
      <c r="OMN77" s="629"/>
      <c r="OMO77" s="629"/>
      <c r="OMP77" s="629"/>
      <c r="OMQ77" s="629"/>
      <c r="OMR77" s="629"/>
      <c r="OMS77" s="629"/>
      <c r="OMT77" s="629"/>
      <c r="OMU77" s="629"/>
      <c r="OMV77" s="629"/>
      <c r="OMW77" s="629"/>
      <c r="OMX77" s="629"/>
      <c r="OMY77" s="629"/>
      <c r="OMZ77" s="629"/>
      <c r="ONA77" s="629"/>
      <c r="ONB77" s="629"/>
      <c r="ONC77" s="629"/>
      <c r="OND77" s="629"/>
      <c r="ONE77" s="629"/>
      <c r="ONF77" s="629"/>
      <c r="ONG77" s="629"/>
      <c r="ONH77" s="629"/>
      <c r="ONI77" s="629"/>
      <c r="ONJ77" s="629"/>
      <c r="ONK77" s="629"/>
      <c r="ONL77" s="629"/>
      <c r="ONM77" s="629"/>
      <c r="ONN77" s="629"/>
      <c r="ONO77" s="629"/>
      <c r="ONP77" s="629"/>
      <c r="ONQ77" s="629"/>
      <c r="ONR77" s="629"/>
      <c r="ONS77" s="629"/>
      <c r="ONT77" s="629"/>
      <c r="ONU77" s="629"/>
      <c r="ONV77" s="629"/>
      <c r="ONW77" s="629"/>
      <c r="ONX77" s="629"/>
      <c r="ONY77" s="629"/>
      <c r="ONZ77" s="629"/>
      <c r="OOA77" s="629"/>
      <c r="OOB77" s="629"/>
      <c r="OOC77" s="629"/>
      <c r="OOD77" s="629"/>
      <c r="OOE77" s="629"/>
      <c r="OOF77" s="629"/>
      <c r="OOG77" s="629"/>
      <c r="OOH77" s="629"/>
      <c r="OOI77" s="629"/>
      <c r="OOJ77" s="629"/>
      <c r="OOK77" s="629"/>
      <c r="OOL77" s="629"/>
      <c r="OOM77" s="629"/>
      <c r="OON77" s="629"/>
      <c r="OOO77" s="629"/>
      <c r="OOP77" s="629"/>
      <c r="OOQ77" s="629"/>
      <c r="OOR77" s="629"/>
      <c r="OOS77" s="629"/>
      <c r="OOT77" s="629"/>
      <c r="OOU77" s="629"/>
      <c r="OOV77" s="629"/>
      <c r="OOW77" s="629"/>
      <c r="OOX77" s="629"/>
      <c r="OOY77" s="629"/>
      <c r="OOZ77" s="629"/>
      <c r="OPA77" s="629"/>
      <c r="OPB77" s="629"/>
      <c r="OPC77" s="629"/>
      <c r="OPD77" s="629"/>
      <c r="OPE77" s="629"/>
      <c r="OPF77" s="629"/>
      <c r="OPG77" s="629"/>
      <c r="OPH77" s="629"/>
      <c r="OPI77" s="629"/>
      <c r="OPJ77" s="629"/>
      <c r="OPK77" s="629"/>
      <c r="OPL77" s="629"/>
      <c r="OPM77" s="629"/>
      <c r="OPN77" s="629"/>
      <c r="OPO77" s="629"/>
      <c r="OPP77" s="629"/>
      <c r="OPQ77" s="629"/>
      <c r="OPR77" s="629"/>
      <c r="OPS77" s="629"/>
      <c r="OPT77" s="629"/>
      <c r="OPU77" s="629"/>
      <c r="OPV77" s="629"/>
      <c r="OPW77" s="629"/>
      <c r="OPX77" s="629"/>
      <c r="OPY77" s="629"/>
      <c r="OPZ77" s="629"/>
      <c r="OQA77" s="629"/>
      <c r="OQB77" s="629"/>
      <c r="OQC77" s="629"/>
      <c r="OQD77" s="629"/>
      <c r="OQE77" s="629"/>
      <c r="OQF77" s="629"/>
      <c r="OQG77" s="629"/>
      <c r="OQH77" s="629"/>
      <c r="OQI77" s="629"/>
      <c r="OQJ77" s="629"/>
      <c r="OQK77" s="629"/>
      <c r="OQL77" s="629"/>
      <c r="OQM77" s="629"/>
      <c r="OQN77" s="629"/>
      <c r="OQO77" s="629"/>
      <c r="OQP77" s="629"/>
      <c r="OQQ77" s="629"/>
      <c r="OQR77" s="629"/>
      <c r="OQS77" s="629"/>
      <c r="OQT77" s="629"/>
      <c r="OQU77" s="629"/>
      <c r="OQV77" s="629"/>
      <c r="OQW77" s="629"/>
      <c r="OQX77" s="629"/>
      <c r="OQY77" s="629"/>
      <c r="OQZ77" s="629"/>
      <c r="ORA77" s="629"/>
      <c r="ORB77" s="629"/>
      <c r="ORC77" s="629"/>
      <c r="ORD77" s="629"/>
      <c r="ORE77" s="629"/>
      <c r="ORF77" s="629"/>
      <c r="ORG77" s="629"/>
      <c r="ORH77" s="629"/>
      <c r="ORI77" s="629"/>
      <c r="ORJ77" s="629"/>
      <c r="ORK77" s="629"/>
      <c r="ORL77" s="629"/>
      <c r="ORM77" s="629"/>
      <c r="ORN77" s="629"/>
      <c r="ORO77" s="629"/>
      <c r="ORP77" s="629"/>
      <c r="ORQ77" s="629"/>
      <c r="ORR77" s="629"/>
      <c r="ORS77" s="629"/>
      <c r="ORT77" s="629"/>
      <c r="ORU77" s="629"/>
      <c r="ORV77" s="629"/>
      <c r="ORW77" s="629"/>
      <c r="ORX77" s="629"/>
      <c r="ORY77" s="629"/>
      <c r="ORZ77" s="629"/>
      <c r="OSA77" s="629"/>
      <c r="OSB77" s="629"/>
      <c r="OSC77" s="629"/>
      <c r="OSD77" s="629"/>
      <c r="OSE77" s="629"/>
      <c r="OSF77" s="629"/>
      <c r="OSG77" s="629"/>
      <c r="OSH77" s="629"/>
      <c r="OSI77" s="629"/>
      <c r="OSJ77" s="629"/>
      <c r="OSK77" s="629"/>
      <c r="OSL77" s="629"/>
      <c r="OSM77" s="629"/>
      <c r="OSN77" s="629"/>
      <c r="OSO77" s="629"/>
      <c r="OSP77" s="629"/>
      <c r="OSQ77" s="629"/>
      <c r="OSR77" s="629"/>
      <c r="OSS77" s="629"/>
      <c r="OST77" s="629"/>
      <c r="OSU77" s="629"/>
      <c r="OSV77" s="629"/>
      <c r="OSW77" s="629"/>
      <c r="OSX77" s="629"/>
      <c r="OSY77" s="629"/>
      <c r="OSZ77" s="629"/>
      <c r="OTA77" s="629"/>
      <c r="OTB77" s="629"/>
      <c r="OTC77" s="629"/>
      <c r="OTD77" s="629"/>
      <c r="OTE77" s="629"/>
      <c r="OTF77" s="629"/>
      <c r="OTG77" s="629"/>
      <c r="OTH77" s="629"/>
      <c r="OTI77" s="629"/>
      <c r="OTJ77" s="629"/>
      <c r="OTK77" s="629"/>
      <c r="OTL77" s="629"/>
      <c r="OTM77" s="629"/>
      <c r="OTN77" s="629"/>
      <c r="OTO77" s="629"/>
      <c r="OTP77" s="629"/>
      <c r="OTQ77" s="629"/>
      <c r="OTR77" s="629"/>
      <c r="OTS77" s="629"/>
      <c r="OTT77" s="629"/>
      <c r="OTU77" s="629"/>
      <c r="OTV77" s="629"/>
      <c r="OTW77" s="629"/>
      <c r="OTX77" s="629"/>
      <c r="OTY77" s="629"/>
      <c r="OTZ77" s="629"/>
      <c r="OUA77" s="629"/>
      <c r="OUB77" s="629"/>
      <c r="OUC77" s="629"/>
      <c r="OUD77" s="629"/>
      <c r="OUE77" s="629"/>
      <c r="OUF77" s="629"/>
      <c r="OUG77" s="629"/>
      <c r="OUH77" s="629"/>
      <c r="OUI77" s="629"/>
      <c r="OUJ77" s="629"/>
      <c r="OUK77" s="629"/>
      <c r="OUL77" s="629"/>
      <c r="OUM77" s="629"/>
      <c r="OUN77" s="629"/>
      <c r="OUO77" s="629"/>
      <c r="OUP77" s="629"/>
      <c r="OUQ77" s="629"/>
      <c r="OUR77" s="629"/>
      <c r="OUS77" s="629"/>
      <c r="OUT77" s="629"/>
      <c r="OUU77" s="629"/>
      <c r="OUV77" s="629"/>
      <c r="OUW77" s="629"/>
      <c r="OUX77" s="629"/>
      <c r="OUY77" s="629"/>
      <c r="OUZ77" s="629"/>
      <c r="OVA77" s="629"/>
      <c r="OVB77" s="629"/>
      <c r="OVC77" s="629"/>
      <c r="OVD77" s="629"/>
      <c r="OVE77" s="629"/>
      <c r="OVF77" s="629"/>
      <c r="OVG77" s="629"/>
      <c r="OVH77" s="629"/>
      <c r="OVI77" s="629"/>
      <c r="OVJ77" s="629"/>
      <c r="OVK77" s="629"/>
      <c r="OVL77" s="629"/>
      <c r="OVM77" s="629"/>
      <c r="OVN77" s="629"/>
      <c r="OVO77" s="629"/>
      <c r="OVP77" s="629"/>
      <c r="OVQ77" s="629"/>
      <c r="OVR77" s="629"/>
      <c r="OVS77" s="629"/>
      <c r="OVT77" s="629"/>
      <c r="OVU77" s="629"/>
      <c r="OVV77" s="629"/>
      <c r="OVW77" s="629"/>
      <c r="OVX77" s="629"/>
      <c r="OVY77" s="629"/>
      <c r="OVZ77" s="629"/>
      <c r="OWA77" s="629"/>
      <c r="OWB77" s="629"/>
      <c r="OWC77" s="629"/>
      <c r="OWD77" s="629"/>
      <c r="OWE77" s="629"/>
      <c r="OWF77" s="629"/>
      <c r="OWG77" s="629"/>
      <c r="OWH77" s="629"/>
      <c r="OWI77" s="629"/>
      <c r="OWJ77" s="629"/>
      <c r="OWK77" s="629"/>
      <c r="OWL77" s="629"/>
      <c r="OWM77" s="629"/>
      <c r="OWN77" s="629"/>
      <c r="OWO77" s="629"/>
      <c r="OWP77" s="629"/>
      <c r="OWQ77" s="629"/>
      <c r="OWR77" s="629"/>
      <c r="OWS77" s="629"/>
      <c r="OWT77" s="629"/>
      <c r="OWU77" s="629"/>
      <c r="OWV77" s="629"/>
      <c r="OWW77" s="629"/>
      <c r="OWX77" s="629"/>
      <c r="OWY77" s="629"/>
      <c r="OWZ77" s="629"/>
      <c r="OXA77" s="629"/>
      <c r="OXB77" s="629"/>
      <c r="OXC77" s="629"/>
      <c r="OXD77" s="629"/>
      <c r="OXE77" s="629"/>
      <c r="OXF77" s="629"/>
      <c r="OXG77" s="629"/>
      <c r="OXH77" s="629"/>
      <c r="OXI77" s="629"/>
      <c r="OXJ77" s="629"/>
      <c r="OXK77" s="629"/>
      <c r="OXL77" s="629"/>
      <c r="OXM77" s="629"/>
      <c r="OXN77" s="629"/>
      <c r="OXO77" s="629"/>
      <c r="OXP77" s="629"/>
      <c r="OXQ77" s="629"/>
      <c r="OXR77" s="629"/>
      <c r="OXS77" s="629"/>
      <c r="OXT77" s="629"/>
      <c r="OXU77" s="629"/>
      <c r="OXV77" s="629"/>
      <c r="OXW77" s="629"/>
      <c r="OXX77" s="629"/>
      <c r="OXY77" s="629"/>
      <c r="OXZ77" s="629"/>
      <c r="OYA77" s="629"/>
      <c r="OYB77" s="629"/>
      <c r="OYC77" s="629"/>
      <c r="OYD77" s="629"/>
      <c r="OYE77" s="629"/>
      <c r="OYF77" s="629"/>
      <c r="OYG77" s="629"/>
      <c r="OYH77" s="629"/>
      <c r="OYI77" s="629"/>
      <c r="OYJ77" s="629"/>
      <c r="OYK77" s="629"/>
      <c r="OYL77" s="629"/>
      <c r="OYM77" s="629"/>
      <c r="OYN77" s="629"/>
      <c r="OYO77" s="629"/>
      <c r="OYP77" s="629"/>
      <c r="OYQ77" s="629"/>
      <c r="OYR77" s="629"/>
      <c r="OYS77" s="629"/>
      <c r="OYT77" s="629"/>
      <c r="OYU77" s="629"/>
      <c r="OYV77" s="629"/>
      <c r="OYW77" s="629"/>
      <c r="OYX77" s="629"/>
      <c r="OYY77" s="629"/>
      <c r="OYZ77" s="629"/>
      <c r="OZA77" s="629"/>
      <c r="OZB77" s="629"/>
      <c r="OZC77" s="629"/>
      <c r="OZD77" s="629"/>
      <c r="OZE77" s="629"/>
      <c r="OZF77" s="629"/>
      <c r="OZG77" s="629"/>
      <c r="OZH77" s="629"/>
      <c r="OZI77" s="629"/>
      <c r="OZJ77" s="629"/>
      <c r="OZK77" s="629"/>
      <c r="OZL77" s="629"/>
      <c r="OZM77" s="629"/>
      <c r="OZN77" s="629"/>
      <c r="OZO77" s="629"/>
      <c r="OZP77" s="629"/>
      <c r="OZQ77" s="629"/>
      <c r="OZR77" s="629"/>
      <c r="OZS77" s="629"/>
      <c r="OZT77" s="629"/>
      <c r="OZU77" s="629"/>
      <c r="OZV77" s="629"/>
      <c r="OZW77" s="629"/>
      <c r="OZX77" s="629"/>
      <c r="OZY77" s="629"/>
      <c r="OZZ77" s="629"/>
      <c r="PAA77" s="629"/>
      <c r="PAB77" s="629"/>
      <c r="PAC77" s="629"/>
      <c r="PAD77" s="629"/>
      <c r="PAE77" s="629"/>
      <c r="PAF77" s="629"/>
      <c r="PAG77" s="629"/>
      <c r="PAH77" s="629"/>
      <c r="PAI77" s="629"/>
      <c r="PAJ77" s="629"/>
      <c r="PAK77" s="629"/>
      <c r="PAL77" s="629"/>
      <c r="PAM77" s="629"/>
      <c r="PAN77" s="629"/>
      <c r="PAO77" s="629"/>
      <c r="PAP77" s="629"/>
      <c r="PAQ77" s="629"/>
      <c r="PAR77" s="629"/>
      <c r="PAS77" s="629"/>
      <c r="PAT77" s="629"/>
      <c r="PAU77" s="629"/>
      <c r="PAV77" s="629"/>
      <c r="PAW77" s="629"/>
      <c r="PAX77" s="629"/>
      <c r="PAY77" s="629"/>
      <c r="PAZ77" s="629"/>
      <c r="PBA77" s="629"/>
      <c r="PBB77" s="629"/>
      <c r="PBC77" s="629"/>
      <c r="PBD77" s="629"/>
      <c r="PBE77" s="629"/>
      <c r="PBF77" s="629"/>
      <c r="PBG77" s="629"/>
      <c r="PBH77" s="629"/>
      <c r="PBI77" s="629"/>
      <c r="PBJ77" s="629"/>
      <c r="PBK77" s="629"/>
      <c r="PBL77" s="629"/>
      <c r="PBM77" s="629"/>
      <c r="PBN77" s="629"/>
      <c r="PBO77" s="629"/>
      <c r="PBP77" s="629"/>
      <c r="PBQ77" s="629"/>
      <c r="PBR77" s="629"/>
      <c r="PBS77" s="629"/>
      <c r="PBT77" s="629"/>
      <c r="PBU77" s="629"/>
      <c r="PBV77" s="629"/>
      <c r="PBW77" s="629"/>
      <c r="PBX77" s="629"/>
      <c r="PBY77" s="629"/>
      <c r="PBZ77" s="629"/>
      <c r="PCA77" s="629"/>
      <c r="PCB77" s="629"/>
      <c r="PCC77" s="629"/>
      <c r="PCD77" s="629"/>
      <c r="PCE77" s="629"/>
      <c r="PCF77" s="629"/>
      <c r="PCG77" s="629"/>
      <c r="PCH77" s="629"/>
      <c r="PCI77" s="629"/>
      <c r="PCJ77" s="629"/>
      <c r="PCK77" s="629"/>
      <c r="PCL77" s="629"/>
      <c r="PCM77" s="629"/>
      <c r="PCN77" s="629"/>
      <c r="PCO77" s="629"/>
      <c r="PCP77" s="629"/>
      <c r="PCQ77" s="629"/>
      <c r="PCR77" s="629"/>
      <c r="PCS77" s="629"/>
      <c r="PCT77" s="629"/>
      <c r="PCU77" s="629"/>
      <c r="PCV77" s="629"/>
      <c r="PCW77" s="629"/>
      <c r="PCX77" s="629"/>
      <c r="PCY77" s="629"/>
      <c r="PCZ77" s="629"/>
      <c r="PDA77" s="629"/>
      <c r="PDB77" s="629"/>
      <c r="PDC77" s="629"/>
      <c r="PDD77" s="629"/>
      <c r="PDE77" s="629"/>
      <c r="PDF77" s="629"/>
      <c r="PDG77" s="629"/>
      <c r="PDH77" s="629"/>
      <c r="PDI77" s="629"/>
      <c r="PDJ77" s="629"/>
      <c r="PDK77" s="629"/>
      <c r="PDL77" s="629"/>
      <c r="PDM77" s="629"/>
      <c r="PDN77" s="629"/>
      <c r="PDO77" s="629"/>
      <c r="PDP77" s="629"/>
      <c r="PDQ77" s="629"/>
      <c r="PDR77" s="629"/>
      <c r="PDS77" s="629"/>
      <c r="PDT77" s="629"/>
      <c r="PDU77" s="629"/>
      <c r="PDV77" s="629"/>
      <c r="PDW77" s="629"/>
      <c r="PDX77" s="629"/>
      <c r="PDY77" s="629"/>
      <c r="PDZ77" s="629"/>
      <c r="PEA77" s="629"/>
      <c r="PEB77" s="629"/>
      <c r="PEC77" s="629"/>
      <c r="PED77" s="629"/>
      <c r="PEE77" s="629"/>
      <c r="PEF77" s="629"/>
      <c r="PEG77" s="629"/>
      <c r="PEH77" s="629"/>
      <c r="PEI77" s="629"/>
      <c r="PEJ77" s="629"/>
      <c r="PEK77" s="629"/>
      <c r="PEL77" s="629"/>
      <c r="PEM77" s="629"/>
      <c r="PEN77" s="629"/>
      <c r="PEO77" s="629"/>
      <c r="PEP77" s="629"/>
      <c r="PEQ77" s="629"/>
      <c r="PER77" s="629"/>
      <c r="PES77" s="629"/>
      <c r="PET77" s="629"/>
      <c r="PEU77" s="629"/>
      <c r="PEV77" s="629"/>
      <c r="PEW77" s="629"/>
      <c r="PEX77" s="629"/>
      <c r="PEY77" s="629"/>
      <c r="PEZ77" s="629"/>
      <c r="PFA77" s="629"/>
      <c r="PFB77" s="629"/>
      <c r="PFC77" s="629"/>
      <c r="PFD77" s="629"/>
      <c r="PFE77" s="629"/>
      <c r="PFF77" s="629"/>
      <c r="PFG77" s="629"/>
      <c r="PFH77" s="629"/>
      <c r="PFI77" s="629"/>
      <c r="PFJ77" s="629"/>
      <c r="PFK77" s="629"/>
      <c r="PFL77" s="629"/>
      <c r="PFM77" s="629"/>
      <c r="PFN77" s="629"/>
      <c r="PFO77" s="629"/>
      <c r="PFP77" s="629"/>
      <c r="PFQ77" s="629"/>
      <c r="PFR77" s="629"/>
      <c r="PFS77" s="629"/>
      <c r="PFT77" s="629"/>
      <c r="PFU77" s="629"/>
      <c r="PFV77" s="629"/>
      <c r="PFW77" s="629"/>
      <c r="PFX77" s="629"/>
      <c r="PFY77" s="629"/>
      <c r="PFZ77" s="629"/>
      <c r="PGA77" s="629"/>
      <c r="PGB77" s="629"/>
      <c r="PGC77" s="629"/>
      <c r="PGD77" s="629"/>
      <c r="PGE77" s="629"/>
      <c r="PGF77" s="629"/>
      <c r="PGG77" s="629"/>
      <c r="PGH77" s="629"/>
      <c r="PGI77" s="629"/>
      <c r="PGJ77" s="629"/>
      <c r="PGK77" s="629"/>
      <c r="PGL77" s="629"/>
      <c r="PGM77" s="629"/>
      <c r="PGN77" s="629"/>
      <c r="PGO77" s="629"/>
      <c r="PGP77" s="629"/>
      <c r="PGQ77" s="629"/>
      <c r="PGR77" s="629"/>
      <c r="PGS77" s="629"/>
      <c r="PGT77" s="629"/>
      <c r="PGU77" s="629"/>
      <c r="PGV77" s="629"/>
      <c r="PGW77" s="629"/>
      <c r="PGX77" s="629"/>
      <c r="PGY77" s="629"/>
      <c r="PGZ77" s="629"/>
      <c r="PHA77" s="629"/>
      <c r="PHB77" s="629"/>
      <c r="PHC77" s="629"/>
      <c r="PHD77" s="629"/>
      <c r="PHE77" s="629"/>
      <c r="PHF77" s="629"/>
      <c r="PHG77" s="629"/>
      <c r="PHH77" s="629"/>
      <c r="PHI77" s="629"/>
      <c r="PHJ77" s="629"/>
      <c r="PHK77" s="629"/>
      <c r="PHL77" s="629"/>
      <c r="PHM77" s="629"/>
      <c r="PHN77" s="629"/>
      <c r="PHO77" s="629"/>
      <c r="PHP77" s="629"/>
      <c r="PHQ77" s="629"/>
      <c r="PHR77" s="629"/>
      <c r="PHS77" s="629"/>
      <c r="PHT77" s="629"/>
      <c r="PHU77" s="629"/>
      <c r="PHV77" s="629"/>
      <c r="PHW77" s="629"/>
      <c r="PHX77" s="629"/>
      <c r="PHY77" s="629"/>
      <c r="PHZ77" s="629"/>
      <c r="PIA77" s="629"/>
      <c r="PIB77" s="629"/>
      <c r="PIC77" s="629"/>
      <c r="PID77" s="629"/>
      <c r="PIE77" s="629"/>
      <c r="PIF77" s="629"/>
      <c r="PIG77" s="629"/>
      <c r="PIH77" s="629"/>
      <c r="PII77" s="629"/>
      <c r="PIJ77" s="629"/>
      <c r="PIK77" s="629"/>
      <c r="PIL77" s="629"/>
      <c r="PIM77" s="629"/>
      <c r="PIN77" s="629"/>
      <c r="PIO77" s="629"/>
      <c r="PIP77" s="629"/>
      <c r="PIQ77" s="629"/>
      <c r="PIR77" s="629"/>
      <c r="PIS77" s="629"/>
      <c r="PIT77" s="629"/>
      <c r="PIU77" s="629"/>
      <c r="PIV77" s="629"/>
      <c r="PIW77" s="629"/>
      <c r="PIX77" s="629"/>
      <c r="PIY77" s="629"/>
      <c r="PIZ77" s="629"/>
      <c r="PJA77" s="629"/>
      <c r="PJB77" s="629"/>
      <c r="PJC77" s="629"/>
      <c r="PJD77" s="629"/>
      <c r="PJE77" s="629"/>
      <c r="PJF77" s="629"/>
      <c r="PJG77" s="629"/>
      <c r="PJH77" s="629"/>
      <c r="PJI77" s="629"/>
      <c r="PJJ77" s="629"/>
      <c r="PJK77" s="629"/>
      <c r="PJL77" s="629"/>
      <c r="PJM77" s="629"/>
      <c r="PJN77" s="629"/>
      <c r="PJO77" s="629"/>
      <c r="PJP77" s="629"/>
      <c r="PJQ77" s="629"/>
      <c r="PJR77" s="629"/>
      <c r="PJS77" s="629"/>
      <c r="PJT77" s="629"/>
      <c r="PJU77" s="629"/>
      <c r="PJV77" s="629"/>
      <c r="PJW77" s="629"/>
      <c r="PJX77" s="629"/>
      <c r="PJY77" s="629"/>
      <c r="PJZ77" s="629"/>
      <c r="PKA77" s="629"/>
      <c r="PKB77" s="629"/>
      <c r="PKC77" s="629"/>
      <c r="PKD77" s="629"/>
      <c r="PKE77" s="629"/>
      <c r="PKF77" s="629"/>
      <c r="PKG77" s="629"/>
      <c r="PKH77" s="629"/>
      <c r="PKI77" s="629"/>
      <c r="PKJ77" s="629"/>
      <c r="PKK77" s="629"/>
      <c r="PKL77" s="629"/>
      <c r="PKM77" s="629"/>
      <c r="PKN77" s="629"/>
      <c r="PKO77" s="629"/>
      <c r="PKP77" s="629"/>
      <c r="PKQ77" s="629"/>
      <c r="PKR77" s="629"/>
      <c r="PKS77" s="629"/>
      <c r="PKT77" s="629"/>
      <c r="PKU77" s="629"/>
      <c r="PKV77" s="629"/>
      <c r="PKW77" s="629"/>
      <c r="PKX77" s="629"/>
      <c r="PKY77" s="629"/>
      <c r="PKZ77" s="629"/>
      <c r="PLA77" s="629"/>
      <c r="PLB77" s="629"/>
      <c r="PLC77" s="629"/>
      <c r="PLD77" s="629"/>
      <c r="PLE77" s="629"/>
      <c r="PLF77" s="629"/>
      <c r="PLG77" s="629"/>
      <c r="PLH77" s="629"/>
      <c r="PLI77" s="629"/>
      <c r="PLJ77" s="629"/>
      <c r="PLK77" s="629"/>
      <c r="PLL77" s="629"/>
      <c r="PLM77" s="629"/>
      <c r="PLN77" s="629"/>
      <c r="PLO77" s="629"/>
      <c r="PLP77" s="629"/>
      <c r="PLQ77" s="629"/>
      <c r="PLR77" s="629"/>
      <c r="PLS77" s="629"/>
      <c r="PLT77" s="629"/>
      <c r="PLU77" s="629"/>
      <c r="PLV77" s="629"/>
      <c r="PLW77" s="629"/>
      <c r="PLX77" s="629"/>
      <c r="PLY77" s="629"/>
      <c r="PLZ77" s="629"/>
      <c r="PMA77" s="629"/>
      <c r="PMB77" s="629"/>
      <c r="PMC77" s="629"/>
      <c r="PMD77" s="629"/>
      <c r="PME77" s="629"/>
      <c r="PMF77" s="629"/>
      <c r="PMG77" s="629"/>
      <c r="PMH77" s="629"/>
      <c r="PMI77" s="629"/>
      <c r="PMJ77" s="629"/>
      <c r="PMK77" s="629"/>
      <c r="PML77" s="629"/>
      <c r="PMM77" s="629"/>
      <c r="PMN77" s="629"/>
      <c r="PMO77" s="629"/>
      <c r="PMP77" s="629"/>
      <c r="PMQ77" s="629"/>
      <c r="PMR77" s="629"/>
      <c r="PMS77" s="629"/>
      <c r="PMT77" s="629"/>
      <c r="PMU77" s="629"/>
      <c r="PMV77" s="629"/>
      <c r="PMW77" s="629"/>
      <c r="PMX77" s="629"/>
      <c r="PMY77" s="629"/>
      <c r="PMZ77" s="629"/>
      <c r="PNA77" s="629"/>
      <c r="PNB77" s="629"/>
      <c r="PNC77" s="629"/>
      <c r="PND77" s="629"/>
      <c r="PNE77" s="629"/>
      <c r="PNF77" s="629"/>
      <c r="PNG77" s="629"/>
      <c r="PNH77" s="629"/>
      <c r="PNI77" s="629"/>
      <c r="PNJ77" s="629"/>
      <c r="PNK77" s="629"/>
      <c r="PNL77" s="629"/>
      <c r="PNM77" s="629"/>
      <c r="PNN77" s="629"/>
      <c r="PNO77" s="629"/>
      <c r="PNP77" s="629"/>
      <c r="PNQ77" s="629"/>
      <c r="PNR77" s="629"/>
      <c r="PNS77" s="629"/>
      <c r="PNT77" s="629"/>
      <c r="PNU77" s="629"/>
      <c r="PNV77" s="629"/>
      <c r="PNW77" s="629"/>
      <c r="PNX77" s="629"/>
      <c r="PNY77" s="629"/>
      <c r="PNZ77" s="629"/>
      <c r="POA77" s="629"/>
      <c r="POB77" s="629"/>
      <c r="POC77" s="629"/>
      <c r="POD77" s="629"/>
      <c r="POE77" s="629"/>
      <c r="POF77" s="629"/>
      <c r="POG77" s="629"/>
      <c r="POH77" s="629"/>
      <c r="POI77" s="629"/>
      <c r="POJ77" s="629"/>
      <c r="POK77" s="629"/>
      <c r="POL77" s="629"/>
      <c r="POM77" s="629"/>
      <c r="PON77" s="629"/>
      <c r="POO77" s="629"/>
      <c r="POP77" s="629"/>
      <c r="POQ77" s="629"/>
      <c r="POR77" s="629"/>
      <c r="POS77" s="629"/>
      <c r="POT77" s="629"/>
      <c r="POU77" s="629"/>
      <c r="POV77" s="629"/>
      <c r="POW77" s="629"/>
      <c r="POX77" s="629"/>
      <c r="POY77" s="629"/>
      <c r="POZ77" s="629"/>
      <c r="PPA77" s="629"/>
      <c r="PPB77" s="629"/>
      <c r="PPC77" s="629"/>
      <c r="PPD77" s="629"/>
      <c r="PPE77" s="629"/>
      <c r="PPF77" s="629"/>
      <c r="PPG77" s="629"/>
      <c r="PPH77" s="629"/>
      <c r="PPI77" s="629"/>
      <c r="PPJ77" s="629"/>
      <c r="PPK77" s="629"/>
      <c r="PPL77" s="629"/>
      <c r="PPM77" s="629"/>
      <c r="PPN77" s="629"/>
      <c r="PPO77" s="629"/>
      <c r="PPP77" s="629"/>
      <c r="PPQ77" s="629"/>
      <c r="PPR77" s="629"/>
      <c r="PPS77" s="629"/>
      <c r="PPT77" s="629"/>
      <c r="PPU77" s="629"/>
      <c r="PPV77" s="629"/>
      <c r="PPW77" s="629"/>
      <c r="PPX77" s="629"/>
      <c r="PPY77" s="629"/>
      <c r="PPZ77" s="629"/>
      <c r="PQA77" s="629"/>
      <c r="PQB77" s="629"/>
      <c r="PQC77" s="629"/>
      <c r="PQD77" s="629"/>
      <c r="PQE77" s="629"/>
      <c r="PQF77" s="629"/>
      <c r="PQG77" s="629"/>
      <c r="PQH77" s="629"/>
      <c r="PQI77" s="629"/>
      <c r="PQJ77" s="629"/>
      <c r="PQK77" s="629"/>
      <c r="PQL77" s="629"/>
      <c r="PQM77" s="629"/>
      <c r="PQN77" s="629"/>
      <c r="PQO77" s="629"/>
      <c r="PQP77" s="629"/>
      <c r="PQQ77" s="629"/>
      <c r="PQR77" s="629"/>
      <c r="PQS77" s="629"/>
      <c r="PQT77" s="629"/>
      <c r="PQU77" s="629"/>
      <c r="PQV77" s="629"/>
      <c r="PQW77" s="629"/>
      <c r="PQX77" s="629"/>
      <c r="PQY77" s="629"/>
      <c r="PQZ77" s="629"/>
      <c r="PRA77" s="629"/>
      <c r="PRB77" s="629"/>
      <c r="PRC77" s="629"/>
      <c r="PRD77" s="629"/>
      <c r="PRE77" s="629"/>
      <c r="PRF77" s="629"/>
      <c r="PRG77" s="629"/>
      <c r="PRH77" s="629"/>
      <c r="PRI77" s="629"/>
      <c r="PRJ77" s="629"/>
      <c r="PRK77" s="629"/>
      <c r="PRL77" s="629"/>
      <c r="PRM77" s="629"/>
      <c r="PRN77" s="629"/>
      <c r="PRO77" s="629"/>
      <c r="PRP77" s="629"/>
      <c r="PRQ77" s="629"/>
      <c r="PRR77" s="629"/>
      <c r="PRS77" s="629"/>
      <c r="PRT77" s="629"/>
      <c r="PRU77" s="629"/>
      <c r="PRV77" s="629"/>
      <c r="PRW77" s="629"/>
      <c r="PRX77" s="629"/>
      <c r="PRY77" s="629"/>
      <c r="PRZ77" s="629"/>
      <c r="PSA77" s="629"/>
      <c r="PSB77" s="629"/>
      <c r="PSC77" s="629"/>
      <c r="PSD77" s="629"/>
      <c r="PSE77" s="629"/>
      <c r="PSF77" s="629"/>
      <c r="PSG77" s="629"/>
      <c r="PSH77" s="629"/>
      <c r="PSI77" s="629"/>
      <c r="PSJ77" s="629"/>
      <c r="PSK77" s="629"/>
      <c r="PSL77" s="629"/>
      <c r="PSM77" s="629"/>
      <c r="PSN77" s="629"/>
      <c r="PSO77" s="629"/>
      <c r="PSP77" s="629"/>
      <c r="PSQ77" s="629"/>
      <c r="PSR77" s="629"/>
      <c r="PSS77" s="629"/>
      <c r="PST77" s="629"/>
      <c r="PSU77" s="629"/>
      <c r="PSV77" s="629"/>
      <c r="PSW77" s="629"/>
      <c r="PSX77" s="629"/>
      <c r="PSY77" s="629"/>
      <c r="PSZ77" s="629"/>
      <c r="PTA77" s="629"/>
      <c r="PTB77" s="629"/>
      <c r="PTC77" s="629"/>
      <c r="PTD77" s="629"/>
      <c r="PTE77" s="629"/>
      <c r="PTF77" s="629"/>
      <c r="PTG77" s="629"/>
      <c r="PTH77" s="629"/>
      <c r="PTI77" s="629"/>
      <c r="PTJ77" s="629"/>
      <c r="PTK77" s="629"/>
      <c r="PTL77" s="629"/>
      <c r="PTM77" s="629"/>
      <c r="PTN77" s="629"/>
      <c r="PTO77" s="629"/>
      <c r="PTP77" s="629"/>
      <c r="PTQ77" s="629"/>
      <c r="PTR77" s="629"/>
      <c r="PTS77" s="629"/>
      <c r="PTT77" s="629"/>
      <c r="PTU77" s="629"/>
      <c r="PTV77" s="629"/>
      <c r="PTW77" s="629"/>
      <c r="PTX77" s="629"/>
      <c r="PTY77" s="629"/>
      <c r="PTZ77" s="629"/>
      <c r="PUA77" s="629"/>
      <c r="PUB77" s="629"/>
      <c r="PUC77" s="629"/>
      <c r="PUD77" s="629"/>
      <c r="PUE77" s="629"/>
      <c r="PUF77" s="629"/>
      <c r="PUG77" s="629"/>
      <c r="PUH77" s="629"/>
      <c r="PUI77" s="629"/>
      <c r="PUJ77" s="629"/>
      <c r="PUK77" s="629"/>
      <c r="PUL77" s="629"/>
      <c r="PUM77" s="629"/>
      <c r="PUN77" s="629"/>
      <c r="PUO77" s="629"/>
      <c r="PUP77" s="629"/>
      <c r="PUQ77" s="629"/>
      <c r="PUR77" s="629"/>
      <c r="PUS77" s="629"/>
      <c r="PUT77" s="629"/>
      <c r="PUU77" s="629"/>
      <c r="PUV77" s="629"/>
      <c r="PUW77" s="629"/>
      <c r="PUX77" s="629"/>
      <c r="PUY77" s="629"/>
      <c r="PUZ77" s="629"/>
      <c r="PVA77" s="629"/>
      <c r="PVB77" s="629"/>
      <c r="PVC77" s="629"/>
      <c r="PVD77" s="629"/>
      <c r="PVE77" s="629"/>
      <c r="PVF77" s="629"/>
      <c r="PVG77" s="629"/>
      <c r="PVH77" s="629"/>
      <c r="PVI77" s="629"/>
      <c r="PVJ77" s="629"/>
      <c r="PVK77" s="629"/>
      <c r="PVL77" s="629"/>
      <c r="PVM77" s="629"/>
      <c r="PVN77" s="629"/>
      <c r="PVO77" s="629"/>
      <c r="PVP77" s="629"/>
      <c r="PVQ77" s="629"/>
      <c r="PVR77" s="629"/>
      <c r="PVS77" s="629"/>
      <c r="PVT77" s="629"/>
      <c r="PVU77" s="629"/>
      <c r="PVV77" s="629"/>
      <c r="PVW77" s="629"/>
      <c r="PVX77" s="629"/>
      <c r="PVY77" s="629"/>
      <c r="PVZ77" s="629"/>
      <c r="PWA77" s="629"/>
      <c r="PWB77" s="629"/>
      <c r="PWC77" s="629"/>
      <c r="PWD77" s="629"/>
      <c r="PWE77" s="629"/>
      <c r="PWF77" s="629"/>
      <c r="PWG77" s="629"/>
      <c r="PWH77" s="629"/>
      <c r="PWI77" s="629"/>
      <c r="PWJ77" s="629"/>
      <c r="PWK77" s="629"/>
      <c r="PWL77" s="629"/>
      <c r="PWM77" s="629"/>
      <c r="PWN77" s="629"/>
      <c r="PWO77" s="629"/>
      <c r="PWP77" s="629"/>
      <c r="PWQ77" s="629"/>
      <c r="PWR77" s="629"/>
      <c r="PWS77" s="629"/>
      <c r="PWT77" s="629"/>
      <c r="PWU77" s="629"/>
      <c r="PWV77" s="629"/>
      <c r="PWW77" s="629"/>
      <c r="PWX77" s="629"/>
      <c r="PWY77" s="629"/>
      <c r="PWZ77" s="629"/>
      <c r="PXA77" s="629"/>
      <c r="PXB77" s="629"/>
      <c r="PXC77" s="629"/>
      <c r="PXD77" s="629"/>
      <c r="PXE77" s="629"/>
      <c r="PXF77" s="629"/>
      <c r="PXG77" s="629"/>
      <c r="PXH77" s="629"/>
      <c r="PXI77" s="629"/>
      <c r="PXJ77" s="629"/>
      <c r="PXK77" s="629"/>
      <c r="PXL77" s="629"/>
      <c r="PXM77" s="629"/>
      <c r="PXN77" s="629"/>
      <c r="PXO77" s="629"/>
      <c r="PXP77" s="629"/>
      <c r="PXQ77" s="629"/>
      <c r="PXR77" s="629"/>
      <c r="PXS77" s="629"/>
      <c r="PXT77" s="629"/>
      <c r="PXU77" s="629"/>
      <c r="PXV77" s="629"/>
      <c r="PXW77" s="629"/>
      <c r="PXX77" s="629"/>
      <c r="PXY77" s="629"/>
      <c r="PXZ77" s="629"/>
      <c r="PYA77" s="629"/>
      <c r="PYB77" s="629"/>
      <c r="PYC77" s="629"/>
      <c r="PYD77" s="629"/>
      <c r="PYE77" s="629"/>
      <c r="PYF77" s="629"/>
      <c r="PYG77" s="629"/>
      <c r="PYH77" s="629"/>
      <c r="PYI77" s="629"/>
      <c r="PYJ77" s="629"/>
      <c r="PYK77" s="629"/>
      <c r="PYL77" s="629"/>
      <c r="PYM77" s="629"/>
      <c r="PYN77" s="629"/>
      <c r="PYO77" s="629"/>
      <c r="PYP77" s="629"/>
      <c r="PYQ77" s="629"/>
      <c r="PYR77" s="629"/>
      <c r="PYS77" s="629"/>
      <c r="PYT77" s="629"/>
      <c r="PYU77" s="629"/>
      <c r="PYV77" s="629"/>
      <c r="PYW77" s="629"/>
      <c r="PYX77" s="629"/>
      <c r="PYY77" s="629"/>
      <c r="PYZ77" s="629"/>
      <c r="PZA77" s="629"/>
      <c r="PZB77" s="629"/>
      <c r="PZC77" s="629"/>
      <c r="PZD77" s="629"/>
      <c r="PZE77" s="629"/>
      <c r="PZF77" s="629"/>
      <c r="PZG77" s="629"/>
      <c r="PZH77" s="629"/>
      <c r="PZI77" s="629"/>
      <c r="PZJ77" s="629"/>
      <c r="PZK77" s="629"/>
      <c r="PZL77" s="629"/>
      <c r="PZM77" s="629"/>
      <c r="PZN77" s="629"/>
      <c r="PZO77" s="629"/>
      <c r="PZP77" s="629"/>
      <c r="PZQ77" s="629"/>
      <c r="PZR77" s="629"/>
      <c r="PZS77" s="629"/>
      <c r="PZT77" s="629"/>
      <c r="PZU77" s="629"/>
      <c r="PZV77" s="629"/>
      <c r="PZW77" s="629"/>
      <c r="PZX77" s="629"/>
      <c r="PZY77" s="629"/>
      <c r="PZZ77" s="629"/>
      <c r="QAA77" s="629"/>
      <c r="QAB77" s="629"/>
      <c r="QAC77" s="629"/>
      <c r="QAD77" s="629"/>
      <c r="QAE77" s="629"/>
      <c r="QAF77" s="629"/>
      <c r="QAG77" s="629"/>
      <c r="QAH77" s="629"/>
      <c r="QAI77" s="629"/>
      <c r="QAJ77" s="629"/>
      <c r="QAK77" s="629"/>
      <c r="QAL77" s="629"/>
      <c r="QAM77" s="629"/>
      <c r="QAN77" s="629"/>
      <c r="QAO77" s="629"/>
      <c r="QAP77" s="629"/>
      <c r="QAQ77" s="629"/>
      <c r="QAR77" s="629"/>
      <c r="QAS77" s="629"/>
      <c r="QAT77" s="629"/>
      <c r="QAU77" s="629"/>
      <c r="QAV77" s="629"/>
      <c r="QAW77" s="629"/>
      <c r="QAX77" s="629"/>
      <c r="QAY77" s="629"/>
      <c r="QAZ77" s="629"/>
      <c r="QBA77" s="629"/>
      <c r="QBB77" s="629"/>
      <c r="QBC77" s="629"/>
      <c r="QBD77" s="629"/>
      <c r="QBE77" s="629"/>
      <c r="QBF77" s="629"/>
      <c r="QBG77" s="629"/>
      <c r="QBH77" s="629"/>
      <c r="QBI77" s="629"/>
      <c r="QBJ77" s="629"/>
      <c r="QBK77" s="629"/>
      <c r="QBL77" s="629"/>
      <c r="QBM77" s="629"/>
      <c r="QBN77" s="629"/>
      <c r="QBO77" s="629"/>
      <c r="QBP77" s="629"/>
      <c r="QBQ77" s="629"/>
      <c r="QBR77" s="629"/>
      <c r="QBS77" s="629"/>
      <c r="QBT77" s="629"/>
      <c r="QBU77" s="629"/>
      <c r="QBV77" s="629"/>
      <c r="QBW77" s="629"/>
      <c r="QBX77" s="629"/>
      <c r="QBY77" s="629"/>
      <c r="QBZ77" s="629"/>
      <c r="QCA77" s="629"/>
      <c r="QCB77" s="629"/>
      <c r="QCC77" s="629"/>
      <c r="QCD77" s="629"/>
      <c r="QCE77" s="629"/>
      <c r="QCF77" s="629"/>
      <c r="QCG77" s="629"/>
      <c r="QCH77" s="629"/>
      <c r="QCI77" s="629"/>
      <c r="QCJ77" s="629"/>
      <c r="QCK77" s="629"/>
      <c r="QCL77" s="629"/>
      <c r="QCM77" s="629"/>
      <c r="QCN77" s="629"/>
      <c r="QCO77" s="629"/>
      <c r="QCP77" s="629"/>
      <c r="QCQ77" s="629"/>
      <c r="QCR77" s="629"/>
      <c r="QCS77" s="629"/>
      <c r="QCT77" s="629"/>
      <c r="QCU77" s="629"/>
      <c r="QCV77" s="629"/>
      <c r="QCW77" s="629"/>
      <c r="QCX77" s="629"/>
      <c r="QCY77" s="629"/>
      <c r="QCZ77" s="629"/>
      <c r="QDA77" s="629"/>
      <c r="QDB77" s="629"/>
      <c r="QDC77" s="629"/>
      <c r="QDD77" s="629"/>
      <c r="QDE77" s="629"/>
      <c r="QDF77" s="629"/>
      <c r="QDG77" s="629"/>
      <c r="QDH77" s="629"/>
      <c r="QDI77" s="629"/>
      <c r="QDJ77" s="629"/>
      <c r="QDK77" s="629"/>
      <c r="QDL77" s="629"/>
      <c r="QDM77" s="629"/>
      <c r="QDN77" s="629"/>
      <c r="QDO77" s="629"/>
      <c r="QDP77" s="629"/>
      <c r="QDQ77" s="629"/>
      <c r="QDR77" s="629"/>
      <c r="QDS77" s="629"/>
      <c r="QDT77" s="629"/>
      <c r="QDU77" s="629"/>
      <c r="QDV77" s="629"/>
      <c r="QDW77" s="629"/>
      <c r="QDX77" s="629"/>
      <c r="QDY77" s="629"/>
      <c r="QDZ77" s="629"/>
      <c r="QEA77" s="629"/>
      <c r="QEB77" s="629"/>
      <c r="QEC77" s="629"/>
      <c r="QED77" s="629"/>
      <c r="QEE77" s="629"/>
      <c r="QEF77" s="629"/>
      <c r="QEG77" s="629"/>
      <c r="QEH77" s="629"/>
      <c r="QEI77" s="629"/>
      <c r="QEJ77" s="629"/>
      <c r="QEK77" s="629"/>
      <c r="QEL77" s="629"/>
      <c r="QEM77" s="629"/>
      <c r="QEN77" s="629"/>
      <c r="QEO77" s="629"/>
      <c r="QEP77" s="629"/>
      <c r="QEQ77" s="629"/>
      <c r="QER77" s="629"/>
      <c r="QES77" s="629"/>
      <c r="QET77" s="629"/>
      <c r="QEU77" s="629"/>
      <c r="QEV77" s="629"/>
      <c r="QEW77" s="629"/>
      <c r="QEX77" s="629"/>
      <c r="QEY77" s="629"/>
      <c r="QEZ77" s="629"/>
      <c r="QFA77" s="629"/>
      <c r="QFB77" s="629"/>
      <c r="QFC77" s="629"/>
      <c r="QFD77" s="629"/>
      <c r="QFE77" s="629"/>
      <c r="QFF77" s="629"/>
      <c r="QFG77" s="629"/>
      <c r="QFH77" s="629"/>
      <c r="QFI77" s="629"/>
      <c r="QFJ77" s="629"/>
      <c r="QFK77" s="629"/>
      <c r="QFL77" s="629"/>
      <c r="QFM77" s="629"/>
      <c r="QFN77" s="629"/>
      <c r="QFO77" s="629"/>
      <c r="QFP77" s="629"/>
      <c r="QFQ77" s="629"/>
      <c r="QFR77" s="629"/>
      <c r="QFS77" s="629"/>
      <c r="QFT77" s="629"/>
      <c r="QFU77" s="629"/>
      <c r="QFV77" s="629"/>
      <c r="QFW77" s="629"/>
      <c r="QFX77" s="629"/>
      <c r="QFY77" s="629"/>
      <c r="QFZ77" s="629"/>
      <c r="QGA77" s="629"/>
      <c r="QGB77" s="629"/>
      <c r="QGC77" s="629"/>
      <c r="QGD77" s="629"/>
      <c r="QGE77" s="629"/>
      <c r="QGF77" s="629"/>
      <c r="QGG77" s="629"/>
      <c r="QGH77" s="629"/>
      <c r="QGI77" s="629"/>
      <c r="QGJ77" s="629"/>
      <c r="QGK77" s="629"/>
      <c r="QGL77" s="629"/>
      <c r="QGM77" s="629"/>
      <c r="QGN77" s="629"/>
      <c r="QGO77" s="629"/>
      <c r="QGP77" s="629"/>
      <c r="QGQ77" s="629"/>
      <c r="QGR77" s="629"/>
      <c r="QGS77" s="629"/>
      <c r="QGT77" s="629"/>
      <c r="QGU77" s="629"/>
      <c r="QGV77" s="629"/>
      <c r="QGW77" s="629"/>
      <c r="QGX77" s="629"/>
      <c r="QGY77" s="629"/>
      <c r="QGZ77" s="629"/>
      <c r="QHA77" s="629"/>
      <c r="QHB77" s="629"/>
      <c r="QHC77" s="629"/>
      <c r="QHD77" s="629"/>
      <c r="QHE77" s="629"/>
      <c r="QHF77" s="629"/>
      <c r="QHG77" s="629"/>
      <c r="QHH77" s="629"/>
      <c r="QHI77" s="629"/>
      <c r="QHJ77" s="629"/>
      <c r="QHK77" s="629"/>
      <c r="QHL77" s="629"/>
      <c r="QHM77" s="629"/>
      <c r="QHN77" s="629"/>
      <c r="QHO77" s="629"/>
      <c r="QHP77" s="629"/>
      <c r="QHQ77" s="629"/>
      <c r="QHR77" s="629"/>
      <c r="QHS77" s="629"/>
      <c r="QHT77" s="629"/>
      <c r="QHU77" s="629"/>
      <c r="QHV77" s="629"/>
      <c r="QHW77" s="629"/>
      <c r="QHX77" s="629"/>
      <c r="QHY77" s="629"/>
      <c r="QHZ77" s="629"/>
      <c r="QIA77" s="629"/>
      <c r="QIB77" s="629"/>
      <c r="QIC77" s="629"/>
      <c r="QID77" s="629"/>
      <c r="QIE77" s="629"/>
      <c r="QIF77" s="629"/>
      <c r="QIG77" s="629"/>
      <c r="QIH77" s="629"/>
      <c r="QII77" s="629"/>
      <c r="QIJ77" s="629"/>
      <c r="QIK77" s="629"/>
      <c r="QIL77" s="629"/>
      <c r="QIM77" s="629"/>
      <c r="QIN77" s="629"/>
      <c r="QIO77" s="629"/>
      <c r="QIP77" s="629"/>
      <c r="QIQ77" s="629"/>
      <c r="QIR77" s="629"/>
      <c r="QIS77" s="629"/>
      <c r="QIT77" s="629"/>
      <c r="QIU77" s="629"/>
      <c r="QIV77" s="629"/>
      <c r="QIW77" s="629"/>
      <c r="QIX77" s="629"/>
      <c r="QIY77" s="629"/>
      <c r="QIZ77" s="629"/>
      <c r="QJA77" s="629"/>
      <c r="QJB77" s="629"/>
      <c r="QJC77" s="629"/>
      <c r="QJD77" s="629"/>
      <c r="QJE77" s="629"/>
      <c r="QJF77" s="629"/>
      <c r="QJG77" s="629"/>
      <c r="QJH77" s="629"/>
      <c r="QJI77" s="629"/>
      <c r="QJJ77" s="629"/>
      <c r="QJK77" s="629"/>
      <c r="QJL77" s="629"/>
      <c r="QJM77" s="629"/>
      <c r="QJN77" s="629"/>
      <c r="QJO77" s="629"/>
      <c r="QJP77" s="629"/>
      <c r="QJQ77" s="629"/>
      <c r="QJR77" s="629"/>
      <c r="QJS77" s="629"/>
      <c r="QJT77" s="629"/>
      <c r="QJU77" s="629"/>
      <c r="QJV77" s="629"/>
      <c r="QJW77" s="629"/>
      <c r="QJX77" s="629"/>
      <c r="QJY77" s="629"/>
      <c r="QJZ77" s="629"/>
      <c r="QKA77" s="629"/>
      <c r="QKB77" s="629"/>
      <c r="QKC77" s="629"/>
      <c r="QKD77" s="629"/>
      <c r="QKE77" s="629"/>
      <c r="QKF77" s="629"/>
      <c r="QKG77" s="629"/>
      <c r="QKH77" s="629"/>
      <c r="QKI77" s="629"/>
      <c r="QKJ77" s="629"/>
      <c r="QKK77" s="629"/>
      <c r="QKL77" s="629"/>
      <c r="QKM77" s="629"/>
      <c r="QKN77" s="629"/>
      <c r="QKO77" s="629"/>
      <c r="QKP77" s="629"/>
      <c r="QKQ77" s="629"/>
      <c r="QKR77" s="629"/>
      <c r="QKS77" s="629"/>
      <c r="QKT77" s="629"/>
      <c r="QKU77" s="629"/>
      <c r="QKV77" s="629"/>
      <c r="QKW77" s="629"/>
      <c r="QKX77" s="629"/>
      <c r="QKY77" s="629"/>
      <c r="QKZ77" s="629"/>
      <c r="QLA77" s="629"/>
      <c r="QLB77" s="629"/>
      <c r="QLC77" s="629"/>
      <c r="QLD77" s="629"/>
      <c r="QLE77" s="629"/>
      <c r="QLF77" s="629"/>
      <c r="QLG77" s="629"/>
      <c r="QLH77" s="629"/>
      <c r="QLI77" s="629"/>
      <c r="QLJ77" s="629"/>
      <c r="QLK77" s="629"/>
      <c r="QLL77" s="629"/>
      <c r="QLM77" s="629"/>
      <c r="QLN77" s="629"/>
      <c r="QLO77" s="629"/>
      <c r="QLP77" s="629"/>
      <c r="QLQ77" s="629"/>
      <c r="QLR77" s="629"/>
      <c r="QLS77" s="629"/>
      <c r="QLT77" s="629"/>
      <c r="QLU77" s="629"/>
      <c r="QLV77" s="629"/>
      <c r="QLW77" s="629"/>
      <c r="QLX77" s="629"/>
      <c r="QLY77" s="629"/>
      <c r="QLZ77" s="629"/>
      <c r="QMA77" s="629"/>
      <c r="QMB77" s="629"/>
      <c r="QMC77" s="629"/>
      <c r="QMD77" s="629"/>
      <c r="QME77" s="629"/>
      <c r="QMF77" s="629"/>
      <c r="QMG77" s="629"/>
      <c r="QMH77" s="629"/>
      <c r="QMI77" s="629"/>
      <c r="QMJ77" s="629"/>
      <c r="QMK77" s="629"/>
      <c r="QML77" s="629"/>
      <c r="QMM77" s="629"/>
      <c r="QMN77" s="629"/>
      <c r="QMO77" s="629"/>
      <c r="QMP77" s="629"/>
      <c r="QMQ77" s="629"/>
      <c r="QMR77" s="629"/>
      <c r="QMS77" s="629"/>
      <c r="QMT77" s="629"/>
      <c r="QMU77" s="629"/>
      <c r="QMV77" s="629"/>
      <c r="QMW77" s="629"/>
      <c r="QMX77" s="629"/>
      <c r="QMY77" s="629"/>
      <c r="QMZ77" s="629"/>
      <c r="QNA77" s="629"/>
      <c r="QNB77" s="629"/>
      <c r="QNC77" s="629"/>
      <c r="QND77" s="629"/>
      <c r="QNE77" s="629"/>
      <c r="QNF77" s="629"/>
      <c r="QNG77" s="629"/>
      <c r="QNH77" s="629"/>
      <c r="QNI77" s="629"/>
      <c r="QNJ77" s="629"/>
      <c r="QNK77" s="629"/>
      <c r="QNL77" s="629"/>
      <c r="QNM77" s="629"/>
      <c r="QNN77" s="629"/>
      <c r="QNO77" s="629"/>
      <c r="QNP77" s="629"/>
      <c r="QNQ77" s="629"/>
      <c r="QNR77" s="629"/>
      <c r="QNS77" s="629"/>
      <c r="QNT77" s="629"/>
      <c r="QNU77" s="629"/>
      <c r="QNV77" s="629"/>
      <c r="QNW77" s="629"/>
      <c r="QNX77" s="629"/>
      <c r="QNY77" s="629"/>
      <c r="QNZ77" s="629"/>
      <c r="QOA77" s="629"/>
      <c r="QOB77" s="629"/>
      <c r="QOC77" s="629"/>
      <c r="QOD77" s="629"/>
      <c r="QOE77" s="629"/>
      <c r="QOF77" s="629"/>
      <c r="QOG77" s="629"/>
      <c r="QOH77" s="629"/>
      <c r="QOI77" s="629"/>
      <c r="QOJ77" s="629"/>
      <c r="QOK77" s="629"/>
      <c r="QOL77" s="629"/>
      <c r="QOM77" s="629"/>
      <c r="QON77" s="629"/>
      <c r="QOO77" s="629"/>
      <c r="QOP77" s="629"/>
      <c r="QOQ77" s="629"/>
      <c r="QOR77" s="629"/>
      <c r="QOS77" s="629"/>
      <c r="QOT77" s="629"/>
      <c r="QOU77" s="629"/>
      <c r="QOV77" s="629"/>
      <c r="QOW77" s="629"/>
      <c r="QOX77" s="629"/>
      <c r="QOY77" s="629"/>
      <c r="QOZ77" s="629"/>
      <c r="QPA77" s="629"/>
      <c r="QPB77" s="629"/>
      <c r="QPC77" s="629"/>
      <c r="QPD77" s="629"/>
      <c r="QPE77" s="629"/>
      <c r="QPF77" s="629"/>
      <c r="QPG77" s="629"/>
      <c r="QPH77" s="629"/>
      <c r="QPI77" s="629"/>
      <c r="QPJ77" s="629"/>
      <c r="QPK77" s="629"/>
      <c r="QPL77" s="629"/>
      <c r="QPM77" s="629"/>
      <c r="QPN77" s="629"/>
      <c r="QPO77" s="629"/>
      <c r="QPP77" s="629"/>
      <c r="QPQ77" s="629"/>
      <c r="QPR77" s="629"/>
      <c r="QPS77" s="629"/>
      <c r="QPT77" s="629"/>
      <c r="QPU77" s="629"/>
      <c r="QPV77" s="629"/>
      <c r="QPW77" s="629"/>
      <c r="QPX77" s="629"/>
      <c r="QPY77" s="629"/>
      <c r="QPZ77" s="629"/>
      <c r="QQA77" s="629"/>
      <c r="QQB77" s="629"/>
      <c r="QQC77" s="629"/>
      <c r="QQD77" s="629"/>
      <c r="QQE77" s="629"/>
      <c r="QQF77" s="629"/>
      <c r="QQG77" s="629"/>
      <c r="QQH77" s="629"/>
      <c r="QQI77" s="629"/>
      <c r="QQJ77" s="629"/>
      <c r="QQK77" s="629"/>
      <c r="QQL77" s="629"/>
      <c r="QQM77" s="629"/>
      <c r="QQN77" s="629"/>
      <c r="QQO77" s="629"/>
      <c r="QQP77" s="629"/>
      <c r="QQQ77" s="629"/>
      <c r="QQR77" s="629"/>
      <c r="QQS77" s="629"/>
      <c r="QQT77" s="629"/>
      <c r="QQU77" s="629"/>
      <c r="QQV77" s="629"/>
      <c r="QQW77" s="629"/>
      <c r="QQX77" s="629"/>
      <c r="QQY77" s="629"/>
      <c r="QQZ77" s="629"/>
      <c r="QRA77" s="629"/>
      <c r="QRB77" s="629"/>
      <c r="QRC77" s="629"/>
      <c r="QRD77" s="629"/>
      <c r="QRE77" s="629"/>
      <c r="QRF77" s="629"/>
      <c r="QRG77" s="629"/>
      <c r="QRH77" s="629"/>
      <c r="QRI77" s="629"/>
      <c r="QRJ77" s="629"/>
      <c r="QRK77" s="629"/>
      <c r="QRL77" s="629"/>
      <c r="QRM77" s="629"/>
      <c r="QRN77" s="629"/>
      <c r="QRO77" s="629"/>
      <c r="QRP77" s="629"/>
      <c r="QRQ77" s="629"/>
      <c r="QRR77" s="629"/>
      <c r="QRS77" s="629"/>
      <c r="QRT77" s="629"/>
      <c r="QRU77" s="629"/>
      <c r="QRV77" s="629"/>
      <c r="QRW77" s="629"/>
      <c r="QRX77" s="629"/>
      <c r="QRY77" s="629"/>
      <c r="QRZ77" s="629"/>
      <c r="QSA77" s="629"/>
      <c r="QSB77" s="629"/>
      <c r="QSC77" s="629"/>
      <c r="QSD77" s="629"/>
      <c r="QSE77" s="629"/>
      <c r="QSF77" s="629"/>
      <c r="QSG77" s="629"/>
      <c r="QSH77" s="629"/>
      <c r="QSI77" s="629"/>
      <c r="QSJ77" s="629"/>
      <c r="QSK77" s="629"/>
      <c r="QSL77" s="629"/>
      <c r="QSM77" s="629"/>
      <c r="QSN77" s="629"/>
      <c r="QSO77" s="629"/>
      <c r="QSP77" s="629"/>
      <c r="QSQ77" s="629"/>
      <c r="QSR77" s="629"/>
      <c r="QSS77" s="629"/>
      <c r="QST77" s="629"/>
      <c r="QSU77" s="629"/>
      <c r="QSV77" s="629"/>
      <c r="QSW77" s="629"/>
      <c r="QSX77" s="629"/>
      <c r="QSY77" s="629"/>
      <c r="QSZ77" s="629"/>
      <c r="QTA77" s="629"/>
      <c r="QTB77" s="629"/>
      <c r="QTC77" s="629"/>
      <c r="QTD77" s="629"/>
      <c r="QTE77" s="629"/>
      <c r="QTF77" s="629"/>
      <c r="QTG77" s="629"/>
      <c r="QTH77" s="629"/>
      <c r="QTI77" s="629"/>
      <c r="QTJ77" s="629"/>
      <c r="QTK77" s="629"/>
      <c r="QTL77" s="629"/>
      <c r="QTM77" s="629"/>
      <c r="QTN77" s="629"/>
      <c r="QTO77" s="629"/>
      <c r="QTP77" s="629"/>
      <c r="QTQ77" s="629"/>
      <c r="QTR77" s="629"/>
      <c r="QTS77" s="629"/>
      <c r="QTT77" s="629"/>
      <c r="QTU77" s="629"/>
      <c r="QTV77" s="629"/>
      <c r="QTW77" s="629"/>
      <c r="QTX77" s="629"/>
      <c r="QTY77" s="629"/>
      <c r="QTZ77" s="629"/>
      <c r="QUA77" s="629"/>
      <c r="QUB77" s="629"/>
      <c r="QUC77" s="629"/>
      <c r="QUD77" s="629"/>
      <c r="QUE77" s="629"/>
      <c r="QUF77" s="629"/>
      <c r="QUG77" s="629"/>
      <c r="QUH77" s="629"/>
      <c r="QUI77" s="629"/>
      <c r="QUJ77" s="629"/>
      <c r="QUK77" s="629"/>
      <c r="QUL77" s="629"/>
      <c r="QUM77" s="629"/>
      <c r="QUN77" s="629"/>
      <c r="QUO77" s="629"/>
      <c r="QUP77" s="629"/>
      <c r="QUQ77" s="629"/>
      <c r="QUR77" s="629"/>
      <c r="QUS77" s="629"/>
      <c r="QUT77" s="629"/>
      <c r="QUU77" s="629"/>
      <c r="QUV77" s="629"/>
      <c r="QUW77" s="629"/>
      <c r="QUX77" s="629"/>
      <c r="QUY77" s="629"/>
      <c r="QUZ77" s="629"/>
      <c r="QVA77" s="629"/>
      <c r="QVB77" s="629"/>
      <c r="QVC77" s="629"/>
      <c r="QVD77" s="629"/>
      <c r="QVE77" s="629"/>
      <c r="QVF77" s="629"/>
      <c r="QVG77" s="629"/>
      <c r="QVH77" s="629"/>
      <c r="QVI77" s="629"/>
      <c r="QVJ77" s="629"/>
      <c r="QVK77" s="629"/>
      <c r="QVL77" s="629"/>
      <c r="QVM77" s="629"/>
      <c r="QVN77" s="629"/>
      <c r="QVO77" s="629"/>
      <c r="QVP77" s="629"/>
      <c r="QVQ77" s="629"/>
      <c r="QVR77" s="629"/>
      <c r="QVS77" s="629"/>
      <c r="QVT77" s="629"/>
      <c r="QVU77" s="629"/>
      <c r="QVV77" s="629"/>
      <c r="QVW77" s="629"/>
      <c r="QVX77" s="629"/>
      <c r="QVY77" s="629"/>
      <c r="QVZ77" s="629"/>
      <c r="QWA77" s="629"/>
      <c r="QWB77" s="629"/>
      <c r="QWC77" s="629"/>
      <c r="QWD77" s="629"/>
      <c r="QWE77" s="629"/>
      <c r="QWF77" s="629"/>
      <c r="QWG77" s="629"/>
      <c r="QWH77" s="629"/>
      <c r="QWI77" s="629"/>
      <c r="QWJ77" s="629"/>
      <c r="QWK77" s="629"/>
      <c r="QWL77" s="629"/>
      <c r="QWM77" s="629"/>
      <c r="QWN77" s="629"/>
      <c r="QWO77" s="629"/>
      <c r="QWP77" s="629"/>
      <c r="QWQ77" s="629"/>
      <c r="QWR77" s="629"/>
      <c r="QWS77" s="629"/>
      <c r="QWT77" s="629"/>
      <c r="QWU77" s="629"/>
      <c r="QWV77" s="629"/>
      <c r="QWW77" s="629"/>
      <c r="QWX77" s="629"/>
      <c r="QWY77" s="629"/>
      <c r="QWZ77" s="629"/>
      <c r="QXA77" s="629"/>
      <c r="QXB77" s="629"/>
      <c r="QXC77" s="629"/>
      <c r="QXD77" s="629"/>
      <c r="QXE77" s="629"/>
      <c r="QXF77" s="629"/>
      <c r="QXG77" s="629"/>
      <c r="QXH77" s="629"/>
      <c r="QXI77" s="629"/>
      <c r="QXJ77" s="629"/>
      <c r="QXK77" s="629"/>
      <c r="QXL77" s="629"/>
      <c r="QXM77" s="629"/>
      <c r="QXN77" s="629"/>
      <c r="QXO77" s="629"/>
      <c r="QXP77" s="629"/>
      <c r="QXQ77" s="629"/>
      <c r="QXR77" s="629"/>
      <c r="QXS77" s="629"/>
      <c r="QXT77" s="629"/>
      <c r="QXU77" s="629"/>
      <c r="QXV77" s="629"/>
      <c r="QXW77" s="629"/>
      <c r="QXX77" s="629"/>
      <c r="QXY77" s="629"/>
      <c r="QXZ77" s="629"/>
      <c r="QYA77" s="629"/>
      <c r="QYB77" s="629"/>
      <c r="QYC77" s="629"/>
      <c r="QYD77" s="629"/>
      <c r="QYE77" s="629"/>
      <c r="QYF77" s="629"/>
      <c r="QYG77" s="629"/>
      <c r="QYH77" s="629"/>
      <c r="QYI77" s="629"/>
      <c r="QYJ77" s="629"/>
      <c r="QYK77" s="629"/>
      <c r="QYL77" s="629"/>
      <c r="QYM77" s="629"/>
      <c r="QYN77" s="629"/>
      <c r="QYO77" s="629"/>
      <c r="QYP77" s="629"/>
      <c r="QYQ77" s="629"/>
      <c r="QYR77" s="629"/>
      <c r="QYS77" s="629"/>
      <c r="QYT77" s="629"/>
      <c r="QYU77" s="629"/>
      <c r="QYV77" s="629"/>
      <c r="QYW77" s="629"/>
      <c r="QYX77" s="629"/>
      <c r="QYY77" s="629"/>
      <c r="QYZ77" s="629"/>
      <c r="QZA77" s="629"/>
      <c r="QZB77" s="629"/>
      <c r="QZC77" s="629"/>
      <c r="QZD77" s="629"/>
      <c r="QZE77" s="629"/>
      <c r="QZF77" s="629"/>
      <c r="QZG77" s="629"/>
      <c r="QZH77" s="629"/>
      <c r="QZI77" s="629"/>
      <c r="QZJ77" s="629"/>
      <c r="QZK77" s="629"/>
      <c r="QZL77" s="629"/>
      <c r="QZM77" s="629"/>
      <c r="QZN77" s="629"/>
      <c r="QZO77" s="629"/>
      <c r="QZP77" s="629"/>
      <c r="QZQ77" s="629"/>
      <c r="QZR77" s="629"/>
      <c r="QZS77" s="629"/>
      <c r="QZT77" s="629"/>
      <c r="QZU77" s="629"/>
      <c r="QZV77" s="629"/>
      <c r="QZW77" s="629"/>
      <c r="QZX77" s="629"/>
      <c r="QZY77" s="629"/>
      <c r="QZZ77" s="629"/>
      <c r="RAA77" s="629"/>
      <c r="RAB77" s="629"/>
      <c r="RAC77" s="629"/>
      <c r="RAD77" s="629"/>
      <c r="RAE77" s="629"/>
      <c r="RAF77" s="629"/>
      <c r="RAG77" s="629"/>
      <c r="RAH77" s="629"/>
      <c r="RAI77" s="629"/>
      <c r="RAJ77" s="629"/>
      <c r="RAK77" s="629"/>
      <c r="RAL77" s="629"/>
      <c r="RAM77" s="629"/>
      <c r="RAN77" s="629"/>
      <c r="RAO77" s="629"/>
      <c r="RAP77" s="629"/>
      <c r="RAQ77" s="629"/>
      <c r="RAR77" s="629"/>
      <c r="RAS77" s="629"/>
      <c r="RAT77" s="629"/>
      <c r="RAU77" s="629"/>
      <c r="RAV77" s="629"/>
      <c r="RAW77" s="629"/>
      <c r="RAX77" s="629"/>
      <c r="RAY77" s="629"/>
      <c r="RAZ77" s="629"/>
      <c r="RBA77" s="629"/>
      <c r="RBB77" s="629"/>
      <c r="RBC77" s="629"/>
      <c r="RBD77" s="629"/>
      <c r="RBE77" s="629"/>
      <c r="RBF77" s="629"/>
      <c r="RBG77" s="629"/>
      <c r="RBH77" s="629"/>
      <c r="RBI77" s="629"/>
      <c r="RBJ77" s="629"/>
      <c r="RBK77" s="629"/>
      <c r="RBL77" s="629"/>
      <c r="RBM77" s="629"/>
      <c r="RBN77" s="629"/>
      <c r="RBO77" s="629"/>
      <c r="RBP77" s="629"/>
      <c r="RBQ77" s="629"/>
      <c r="RBR77" s="629"/>
      <c r="RBS77" s="629"/>
      <c r="RBT77" s="629"/>
      <c r="RBU77" s="629"/>
      <c r="RBV77" s="629"/>
      <c r="RBW77" s="629"/>
      <c r="RBX77" s="629"/>
      <c r="RBY77" s="629"/>
      <c r="RBZ77" s="629"/>
      <c r="RCA77" s="629"/>
      <c r="RCB77" s="629"/>
      <c r="RCC77" s="629"/>
      <c r="RCD77" s="629"/>
      <c r="RCE77" s="629"/>
      <c r="RCF77" s="629"/>
      <c r="RCG77" s="629"/>
      <c r="RCH77" s="629"/>
      <c r="RCI77" s="629"/>
      <c r="RCJ77" s="629"/>
      <c r="RCK77" s="629"/>
      <c r="RCL77" s="629"/>
      <c r="RCM77" s="629"/>
      <c r="RCN77" s="629"/>
      <c r="RCO77" s="629"/>
      <c r="RCP77" s="629"/>
      <c r="RCQ77" s="629"/>
      <c r="RCR77" s="629"/>
      <c r="RCS77" s="629"/>
      <c r="RCT77" s="629"/>
      <c r="RCU77" s="629"/>
      <c r="RCV77" s="629"/>
      <c r="RCW77" s="629"/>
      <c r="RCX77" s="629"/>
      <c r="RCY77" s="629"/>
      <c r="RCZ77" s="629"/>
      <c r="RDA77" s="629"/>
      <c r="RDB77" s="629"/>
      <c r="RDC77" s="629"/>
      <c r="RDD77" s="629"/>
      <c r="RDE77" s="629"/>
      <c r="RDF77" s="629"/>
      <c r="RDG77" s="629"/>
      <c r="RDH77" s="629"/>
      <c r="RDI77" s="629"/>
      <c r="RDJ77" s="629"/>
      <c r="RDK77" s="629"/>
      <c r="RDL77" s="629"/>
      <c r="RDM77" s="629"/>
      <c r="RDN77" s="629"/>
      <c r="RDO77" s="629"/>
      <c r="RDP77" s="629"/>
      <c r="RDQ77" s="629"/>
      <c r="RDR77" s="629"/>
      <c r="RDS77" s="629"/>
      <c r="RDT77" s="629"/>
      <c r="RDU77" s="629"/>
      <c r="RDV77" s="629"/>
      <c r="RDW77" s="629"/>
      <c r="RDX77" s="629"/>
      <c r="RDY77" s="629"/>
      <c r="RDZ77" s="629"/>
      <c r="REA77" s="629"/>
      <c r="REB77" s="629"/>
      <c r="REC77" s="629"/>
      <c r="RED77" s="629"/>
      <c r="REE77" s="629"/>
      <c r="REF77" s="629"/>
      <c r="REG77" s="629"/>
      <c r="REH77" s="629"/>
      <c r="REI77" s="629"/>
      <c r="REJ77" s="629"/>
      <c r="REK77" s="629"/>
      <c r="REL77" s="629"/>
      <c r="REM77" s="629"/>
      <c r="REN77" s="629"/>
      <c r="REO77" s="629"/>
      <c r="REP77" s="629"/>
      <c r="REQ77" s="629"/>
      <c r="RER77" s="629"/>
      <c r="RES77" s="629"/>
      <c r="RET77" s="629"/>
      <c r="REU77" s="629"/>
      <c r="REV77" s="629"/>
      <c r="REW77" s="629"/>
      <c r="REX77" s="629"/>
      <c r="REY77" s="629"/>
      <c r="REZ77" s="629"/>
      <c r="RFA77" s="629"/>
      <c r="RFB77" s="629"/>
      <c r="RFC77" s="629"/>
      <c r="RFD77" s="629"/>
      <c r="RFE77" s="629"/>
      <c r="RFF77" s="629"/>
      <c r="RFG77" s="629"/>
      <c r="RFH77" s="629"/>
      <c r="RFI77" s="629"/>
      <c r="RFJ77" s="629"/>
      <c r="RFK77" s="629"/>
      <c r="RFL77" s="629"/>
      <c r="RFM77" s="629"/>
      <c r="RFN77" s="629"/>
      <c r="RFO77" s="629"/>
      <c r="RFP77" s="629"/>
      <c r="RFQ77" s="629"/>
      <c r="RFR77" s="629"/>
      <c r="RFS77" s="629"/>
      <c r="RFT77" s="629"/>
      <c r="RFU77" s="629"/>
      <c r="RFV77" s="629"/>
      <c r="RFW77" s="629"/>
      <c r="RFX77" s="629"/>
      <c r="RFY77" s="629"/>
      <c r="RFZ77" s="629"/>
      <c r="RGA77" s="629"/>
      <c r="RGB77" s="629"/>
      <c r="RGC77" s="629"/>
      <c r="RGD77" s="629"/>
      <c r="RGE77" s="629"/>
      <c r="RGF77" s="629"/>
      <c r="RGG77" s="629"/>
      <c r="RGH77" s="629"/>
      <c r="RGI77" s="629"/>
      <c r="RGJ77" s="629"/>
      <c r="RGK77" s="629"/>
      <c r="RGL77" s="629"/>
      <c r="RGM77" s="629"/>
      <c r="RGN77" s="629"/>
      <c r="RGO77" s="629"/>
      <c r="RGP77" s="629"/>
      <c r="RGQ77" s="629"/>
      <c r="RGR77" s="629"/>
      <c r="RGS77" s="629"/>
      <c r="RGT77" s="629"/>
      <c r="RGU77" s="629"/>
      <c r="RGV77" s="629"/>
      <c r="RGW77" s="629"/>
      <c r="RGX77" s="629"/>
      <c r="RGY77" s="629"/>
      <c r="RGZ77" s="629"/>
      <c r="RHA77" s="629"/>
      <c r="RHB77" s="629"/>
      <c r="RHC77" s="629"/>
      <c r="RHD77" s="629"/>
      <c r="RHE77" s="629"/>
      <c r="RHF77" s="629"/>
      <c r="RHG77" s="629"/>
      <c r="RHH77" s="629"/>
      <c r="RHI77" s="629"/>
      <c r="RHJ77" s="629"/>
      <c r="RHK77" s="629"/>
      <c r="RHL77" s="629"/>
      <c r="RHM77" s="629"/>
      <c r="RHN77" s="629"/>
      <c r="RHO77" s="629"/>
      <c r="RHP77" s="629"/>
      <c r="RHQ77" s="629"/>
      <c r="RHR77" s="629"/>
      <c r="RHS77" s="629"/>
      <c r="RHT77" s="629"/>
      <c r="RHU77" s="629"/>
      <c r="RHV77" s="629"/>
      <c r="RHW77" s="629"/>
      <c r="RHX77" s="629"/>
      <c r="RHY77" s="629"/>
      <c r="RHZ77" s="629"/>
      <c r="RIA77" s="629"/>
      <c r="RIB77" s="629"/>
      <c r="RIC77" s="629"/>
      <c r="RID77" s="629"/>
      <c r="RIE77" s="629"/>
      <c r="RIF77" s="629"/>
      <c r="RIG77" s="629"/>
      <c r="RIH77" s="629"/>
      <c r="RII77" s="629"/>
      <c r="RIJ77" s="629"/>
      <c r="RIK77" s="629"/>
      <c r="RIL77" s="629"/>
      <c r="RIM77" s="629"/>
      <c r="RIN77" s="629"/>
      <c r="RIO77" s="629"/>
      <c r="RIP77" s="629"/>
      <c r="RIQ77" s="629"/>
      <c r="RIR77" s="629"/>
      <c r="RIS77" s="629"/>
      <c r="RIT77" s="629"/>
      <c r="RIU77" s="629"/>
      <c r="RIV77" s="629"/>
      <c r="RIW77" s="629"/>
      <c r="RIX77" s="629"/>
      <c r="RIY77" s="629"/>
      <c r="RIZ77" s="629"/>
      <c r="RJA77" s="629"/>
      <c r="RJB77" s="629"/>
      <c r="RJC77" s="629"/>
      <c r="RJD77" s="629"/>
      <c r="RJE77" s="629"/>
      <c r="RJF77" s="629"/>
      <c r="RJG77" s="629"/>
      <c r="RJH77" s="629"/>
      <c r="RJI77" s="629"/>
      <c r="RJJ77" s="629"/>
      <c r="RJK77" s="629"/>
      <c r="RJL77" s="629"/>
      <c r="RJM77" s="629"/>
      <c r="RJN77" s="629"/>
      <c r="RJO77" s="629"/>
      <c r="RJP77" s="629"/>
      <c r="RJQ77" s="629"/>
      <c r="RJR77" s="629"/>
      <c r="RJS77" s="629"/>
      <c r="RJT77" s="629"/>
      <c r="RJU77" s="629"/>
      <c r="RJV77" s="629"/>
      <c r="RJW77" s="629"/>
      <c r="RJX77" s="629"/>
      <c r="RJY77" s="629"/>
      <c r="RJZ77" s="629"/>
      <c r="RKA77" s="629"/>
      <c r="RKB77" s="629"/>
      <c r="RKC77" s="629"/>
      <c r="RKD77" s="629"/>
      <c r="RKE77" s="629"/>
      <c r="RKF77" s="629"/>
      <c r="RKG77" s="629"/>
      <c r="RKH77" s="629"/>
      <c r="RKI77" s="629"/>
      <c r="RKJ77" s="629"/>
      <c r="RKK77" s="629"/>
      <c r="RKL77" s="629"/>
      <c r="RKM77" s="629"/>
      <c r="RKN77" s="629"/>
      <c r="RKO77" s="629"/>
      <c r="RKP77" s="629"/>
      <c r="RKQ77" s="629"/>
      <c r="RKR77" s="629"/>
      <c r="RKS77" s="629"/>
      <c r="RKT77" s="629"/>
      <c r="RKU77" s="629"/>
      <c r="RKV77" s="629"/>
      <c r="RKW77" s="629"/>
      <c r="RKX77" s="629"/>
      <c r="RKY77" s="629"/>
      <c r="RKZ77" s="629"/>
      <c r="RLA77" s="629"/>
      <c r="RLB77" s="629"/>
      <c r="RLC77" s="629"/>
      <c r="RLD77" s="629"/>
      <c r="RLE77" s="629"/>
      <c r="RLF77" s="629"/>
      <c r="RLG77" s="629"/>
      <c r="RLH77" s="629"/>
      <c r="RLI77" s="629"/>
      <c r="RLJ77" s="629"/>
      <c r="RLK77" s="629"/>
      <c r="RLL77" s="629"/>
      <c r="RLM77" s="629"/>
      <c r="RLN77" s="629"/>
      <c r="RLO77" s="629"/>
      <c r="RLP77" s="629"/>
      <c r="RLQ77" s="629"/>
      <c r="RLR77" s="629"/>
      <c r="RLS77" s="629"/>
      <c r="RLT77" s="629"/>
      <c r="RLU77" s="629"/>
      <c r="RLV77" s="629"/>
      <c r="RLW77" s="629"/>
      <c r="RLX77" s="629"/>
      <c r="RLY77" s="629"/>
      <c r="RLZ77" s="629"/>
      <c r="RMA77" s="629"/>
      <c r="RMB77" s="629"/>
      <c r="RMC77" s="629"/>
      <c r="RMD77" s="629"/>
      <c r="RME77" s="629"/>
      <c r="RMF77" s="629"/>
      <c r="RMG77" s="629"/>
      <c r="RMH77" s="629"/>
      <c r="RMI77" s="629"/>
      <c r="RMJ77" s="629"/>
      <c r="RMK77" s="629"/>
      <c r="RML77" s="629"/>
      <c r="RMM77" s="629"/>
      <c r="RMN77" s="629"/>
      <c r="RMO77" s="629"/>
      <c r="RMP77" s="629"/>
      <c r="RMQ77" s="629"/>
      <c r="RMR77" s="629"/>
      <c r="RMS77" s="629"/>
      <c r="RMT77" s="629"/>
      <c r="RMU77" s="629"/>
      <c r="RMV77" s="629"/>
      <c r="RMW77" s="629"/>
      <c r="RMX77" s="629"/>
      <c r="RMY77" s="629"/>
      <c r="RMZ77" s="629"/>
      <c r="RNA77" s="629"/>
      <c r="RNB77" s="629"/>
      <c r="RNC77" s="629"/>
      <c r="RND77" s="629"/>
      <c r="RNE77" s="629"/>
      <c r="RNF77" s="629"/>
      <c r="RNG77" s="629"/>
      <c r="RNH77" s="629"/>
      <c r="RNI77" s="629"/>
      <c r="RNJ77" s="629"/>
      <c r="RNK77" s="629"/>
      <c r="RNL77" s="629"/>
      <c r="RNM77" s="629"/>
      <c r="RNN77" s="629"/>
      <c r="RNO77" s="629"/>
      <c r="RNP77" s="629"/>
      <c r="RNQ77" s="629"/>
      <c r="RNR77" s="629"/>
      <c r="RNS77" s="629"/>
      <c r="RNT77" s="629"/>
      <c r="RNU77" s="629"/>
      <c r="RNV77" s="629"/>
      <c r="RNW77" s="629"/>
      <c r="RNX77" s="629"/>
      <c r="RNY77" s="629"/>
      <c r="RNZ77" s="629"/>
      <c r="ROA77" s="629"/>
      <c r="ROB77" s="629"/>
      <c r="ROC77" s="629"/>
      <c r="ROD77" s="629"/>
      <c r="ROE77" s="629"/>
      <c r="ROF77" s="629"/>
      <c r="ROG77" s="629"/>
      <c r="ROH77" s="629"/>
      <c r="ROI77" s="629"/>
      <c r="ROJ77" s="629"/>
      <c r="ROK77" s="629"/>
      <c r="ROL77" s="629"/>
      <c r="ROM77" s="629"/>
      <c r="RON77" s="629"/>
      <c r="ROO77" s="629"/>
      <c r="ROP77" s="629"/>
      <c r="ROQ77" s="629"/>
      <c r="ROR77" s="629"/>
      <c r="ROS77" s="629"/>
      <c r="ROT77" s="629"/>
      <c r="ROU77" s="629"/>
      <c r="ROV77" s="629"/>
      <c r="ROW77" s="629"/>
      <c r="ROX77" s="629"/>
      <c r="ROY77" s="629"/>
      <c r="ROZ77" s="629"/>
      <c r="RPA77" s="629"/>
      <c r="RPB77" s="629"/>
      <c r="RPC77" s="629"/>
      <c r="RPD77" s="629"/>
      <c r="RPE77" s="629"/>
      <c r="RPF77" s="629"/>
      <c r="RPG77" s="629"/>
      <c r="RPH77" s="629"/>
      <c r="RPI77" s="629"/>
      <c r="RPJ77" s="629"/>
      <c r="RPK77" s="629"/>
      <c r="RPL77" s="629"/>
      <c r="RPM77" s="629"/>
      <c r="RPN77" s="629"/>
      <c r="RPO77" s="629"/>
      <c r="RPP77" s="629"/>
      <c r="RPQ77" s="629"/>
      <c r="RPR77" s="629"/>
      <c r="RPS77" s="629"/>
      <c r="RPT77" s="629"/>
      <c r="RPU77" s="629"/>
      <c r="RPV77" s="629"/>
      <c r="RPW77" s="629"/>
      <c r="RPX77" s="629"/>
      <c r="RPY77" s="629"/>
      <c r="RPZ77" s="629"/>
      <c r="RQA77" s="629"/>
      <c r="RQB77" s="629"/>
      <c r="RQC77" s="629"/>
      <c r="RQD77" s="629"/>
      <c r="RQE77" s="629"/>
      <c r="RQF77" s="629"/>
      <c r="RQG77" s="629"/>
      <c r="RQH77" s="629"/>
      <c r="RQI77" s="629"/>
      <c r="RQJ77" s="629"/>
      <c r="RQK77" s="629"/>
      <c r="RQL77" s="629"/>
      <c r="RQM77" s="629"/>
      <c r="RQN77" s="629"/>
      <c r="RQO77" s="629"/>
      <c r="RQP77" s="629"/>
      <c r="RQQ77" s="629"/>
      <c r="RQR77" s="629"/>
      <c r="RQS77" s="629"/>
      <c r="RQT77" s="629"/>
      <c r="RQU77" s="629"/>
      <c r="RQV77" s="629"/>
      <c r="RQW77" s="629"/>
      <c r="RQX77" s="629"/>
      <c r="RQY77" s="629"/>
      <c r="RQZ77" s="629"/>
      <c r="RRA77" s="629"/>
      <c r="RRB77" s="629"/>
      <c r="RRC77" s="629"/>
      <c r="RRD77" s="629"/>
      <c r="RRE77" s="629"/>
      <c r="RRF77" s="629"/>
      <c r="RRG77" s="629"/>
      <c r="RRH77" s="629"/>
      <c r="RRI77" s="629"/>
      <c r="RRJ77" s="629"/>
      <c r="RRK77" s="629"/>
      <c r="RRL77" s="629"/>
      <c r="RRM77" s="629"/>
      <c r="RRN77" s="629"/>
      <c r="RRO77" s="629"/>
      <c r="RRP77" s="629"/>
      <c r="RRQ77" s="629"/>
      <c r="RRR77" s="629"/>
      <c r="RRS77" s="629"/>
      <c r="RRT77" s="629"/>
      <c r="RRU77" s="629"/>
      <c r="RRV77" s="629"/>
      <c r="RRW77" s="629"/>
      <c r="RRX77" s="629"/>
      <c r="RRY77" s="629"/>
      <c r="RRZ77" s="629"/>
      <c r="RSA77" s="629"/>
      <c r="RSB77" s="629"/>
      <c r="RSC77" s="629"/>
      <c r="RSD77" s="629"/>
      <c r="RSE77" s="629"/>
      <c r="RSF77" s="629"/>
      <c r="RSG77" s="629"/>
      <c r="RSH77" s="629"/>
      <c r="RSI77" s="629"/>
      <c r="RSJ77" s="629"/>
      <c r="RSK77" s="629"/>
      <c r="RSL77" s="629"/>
      <c r="RSM77" s="629"/>
      <c r="RSN77" s="629"/>
      <c r="RSO77" s="629"/>
      <c r="RSP77" s="629"/>
      <c r="RSQ77" s="629"/>
      <c r="RSR77" s="629"/>
      <c r="RSS77" s="629"/>
      <c r="RST77" s="629"/>
      <c r="RSU77" s="629"/>
      <c r="RSV77" s="629"/>
      <c r="RSW77" s="629"/>
      <c r="RSX77" s="629"/>
      <c r="RSY77" s="629"/>
      <c r="RSZ77" s="629"/>
      <c r="RTA77" s="629"/>
      <c r="RTB77" s="629"/>
      <c r="RTC77" s="629"/>
      <c r="RTD77" s="629"/>
      <c r="RTE77" s="629"/>
      <c r="RTF77" s="629"/>
      <c r="RTG77" s="629"/>
      <c r="RTH77" s="629"/>
      <c r="RTI77" s="629"/>
      <c r="RTJ77" s="629"/>
      <c r="RTK77" s="629"/>
      <c r="RTL77" s="629"/>
      <c r="RTM77" s="629"/>
      <c r="RTN77" s="629"/>
      <c r="RTO77" s="629"/>
      <c r="RTP77" s="629"/>
      <c r="RTQ77" s="629"/>
      <c r="RTR77" s="629"/>
      <c r="RTS77" s="629"/>
      <c r="RTT77" s="629"/>
      <c r="RTU77" s="629"/>
      <c r="RTV77" s="629"/>
      <c r="RTW77" s="629"/>
      <c r="RTX77" s="629"/>
      <c r="RTY77" s="629"/>
      <c r="RTZ77" s="629"/>
      <c r="RUA77" s="629"/>
      <c r="RUB77" s="629"/>
      <c r="RUC77" s="629"/>
      <c r="RUD77" s="629"/>
      <c r="RUE77" s="629"/>
      <c r="RUF77" s="629"/>
      <c r="RUG77" s="629"/>
      <c r="RUH77" s="629"/>
      <c r="RUI77" s="629"/>
      <c r="RUJ77" s="629"/>
      <c r="RUK77" s="629"/>
      <c r="RUL77" s="629"/>
      <c r="RUM77" s="629"/>
      <c r="RUN77" s="629"/>
      <c r="RUO77" s="629"/>
      <c r="RUP77" s="629"/>
      <c r="RUQ77" s="629"/>
      <c r="RUR77" s="629"/>
      <c r="RUS77" s="629"/>
      <c r="RUT77" s="629"/>
      <c r="RUU77" s="629"/>
      <c r="RUV77" s="629"/>
      <c r="RUW77" s="629"/>
      <c r="RUX77" s="629"/>
      <c r="RUY77" s="629"/>
      <c r="RUZ77" s="629"/>
      <c r="RVA77" s="629"/>
      <c r="RVB77" s="629"/>
      <c r="RVC77" s="629"/>
      <c r="RVD77" s="629"/>
      <c r="RVE77" s="629"/>
      <c r="RVF77" s="629"/>
      <c r="RVG77" s="629"/>
      <c r="RVH77" s="629"/>
      <c r="RVI77" s="629"/>
      <c r="RVJ77" s="629"/>
      <c r="RVK77" s="629"/>
      <c r="RVL77" s="629"/>
      <c r="RVM77" s="629"/>
      <c r="RVN77" s="629"/>
      <c r="RVO77" s="629"/>
      <c r="RVP77" s="629"/>
      <c r="RVQ77" s="629"/>
      <c r="RVR77" s="629"/>
      <c r="RVS77" s="629"/>
      <c r="RVT77" s="629"/>
      <c r="RVU77" s="629"/>
      <c r="RVV77" s="629"/>
      <c r="RVW77" s="629"/>
      <c r="RVX77" s="629"/>
      <c r="RVY77" s="629"/>
      <c r="RVZ77" s="629"/>
      <c r="RWA77" s="629"/>
      <c r="RWB77" s="629"/>
      <c r="RWC77" s="629"/>
      <c r="RWD77" s="629"/>
      <c r="RWE77" s="629"/>
      <c r="RWF77" s="629"/>
      <c r="RWG77" s="629"/>
      <c r="RWH77" s="629"/>
      <c r="RWI77" s="629"/>
      <c r="RWJ77" s="629"/>
      <c r="RWK77" s="629"/>
      <c r="RWL77" s="629"/>
      <c r="RWM77" s="629"/>
      <c r="RWN77" s="629"/>
      <c r="RWO77" s="629"/>
      <c r="RWP77" s="629"/>
      <c r="RWQ77" s="629"/>
      <c r="RWR77" s="629"/>
      <c r="RWS77" s="629"/>
      <c r="RWT77" s="629"/>
      <c r="RWU77" s="629"/>
      <c r="RWV77" s="629"/>
      <c r="RWW77" s="629"/>
      <c r="RWX77" s="629"/>
      <c r="RWY77" s="629"/>
      <c r="RWZ77" s="629"/>
      <c r="RXA77" s="629"/>
      <c r="RXB77" s="629"/>
      <c r="RXC77" s="629"/>
      <c r="RXD77" s="629"/>
      <c r="RXE77" s="629"/>
      <c r="RXF77" s="629"/>
      <c r="RXG77" s="629"/>
      <c r="RXH77" s="629"/>
      <c r="RXI77" s="629"/>
      <c r="RXJ77" s="629"/>
      <c r="RXK77" s="629"/>
      <c r="RXL77" s="629"/>
      <c r="RXM77" s="629"/>
      <c r="RXN77" s="629"/>
      <c r="RXO77" s="629"/>
      <c r="RXP77" s="629"/>
      <c r="RXQ77" s="629"/>
      <c r="RXR77" s="629"/>
      <c r="RXS77" s="629"/>
      <c r="RXT77" s="629"/>
      <c r="RXU77" s="629"/>
      <c r="RXV77" s="629"/>
      <c r="RXW77" s="629"/>
      <c r="RXX77" s="629"/>
      <c r="RXY77" s="629"/>
      <c r="RXZ77" s="629"/>
      <c r="RYA77" s="629"/>
      <c r="RYB77" s="629"/>
      <c r="RYC77" s="629"/>
      <c r="RYD77" s="629"/>
      <c r="RYE77" s="629"/>
      <c r="RYF77" s="629"/>
      <c r="RYG77" s="629"/>
      <c r="RYH77" s="629"/>
      <c r="RYI77" s="629"/>
      <c r="RYJ77" s="629"/>
      <c r="RYK77" s="629"/>
      <c r="RYL77" s="629"/>
      <c r="RYM77" s="629"/>
      <c r="RYN77" s="629"/>
      <c r="RYO77" s="629"/>
      <c r="RYP77" s="629"/>
      <c r="RYQ77" s="629"/>
      <c r="RYR77" s="629"/>
      <c r="RYS77" s="629"/>
      <c r="RYT77" s="629"/>
      <c r="RYU77" s="629"/>
      <c r="RYV77" s="629"/>
      <c r="RYW77" s="629"/>
      <c r="RYX77" s="629"/>
      <c r="RYY77" s="629"/>
      <c r="RYZ77" s="629"/>
      <c r="RZA77" s="629"/>
      <c r="RZB77" s="629"/>
      <c r="RZC77" s="629"/>
      <c r="RZD77" s="629"/>
      <c r="RZE77" s="629"/>
      <c r="RZF77" s="629"/>
      <c r="RZG77" s="629"/>
      <c r="RZH77" s="629"/>
      <c r="RZI77" s="629"/>
      <c r="RZJ77" s="629"/>
      <c r="RZK77" s="629"/>
      <c r="RZL77" s="629"/>
      <c r="RZM77" s="629"/>
      <c r="RZN77" s="629"/>
      <c r="RZO77" s="629"/>
      <c r="RZP77" s="629"/>
      <c r="RZQ77" s="629"/>
      <c r="RZR77" s="629"/>
      <c r="RZS77" s="629"/>
      <c r="RZT77" s="629"/>
      <c r="RZU77" s="629"/>
      <c r="RZV77" s="629"/>
      <c r="RZW77" s="629"/>
      <c r="RZX77" s="629"/>
      <c r="RZY77" s="629"/>
      <c r="RZZ77" s="629"/>
      <c r="SAA77" s="629"/>
      <c r="SAB77" s="629"/>
      <c r="SAC77" s="629"/>
      <c r="SAD77" s="629"/>
      <c r="SAE77" s="629"/>
      <c r="SAF77" s="629"/>
      <c r="SAG77" s="629"/>
      <c r="SAH77" s="629"/>
      <c r="SAI77" s="629"/>
      <c r="SAJ77" s="629"/>
      <c r="SAK77" s="629"/>
      <c r="SAL77" s="629"/>
      <c r="SAM77" s="629"/>
      <c r="SAN77" s="629"/>
      <c r="SAO77" s="629"/>
      <c r="SAP77" s="629"/>
      <c r="SAQ77" s="629"/>
      <c r="SAR77" s="629"/>
      <c r="SAS77" s="629"/>
      <c r="SAT77" s="629"/>
      <c r="SAU77" s="629"/>
      <c r="SAV77" s="629"/>
      <c r="SAW77" s="629"/>
      <c r="SAX77" s="629"/>
      <c r="SAY77" s="629"/>
      <c r="SAZ77" s="629"/>
      <c r="SBA77" s="629"/>
      <c r="SBB77" s="629"/>
      <c r="SBC77" s="629"/>
      <c r="SBD77" s="629"/>
      <c r="SBE77" s="629"/>
      <c r="SBF77" s="629"/>
      <c r="SBG77" s="629"/>
      <c r="SBH77" s="629"/>
      <c r="SBI77" s="629"/>
      <c r="SBJ77" s="629"/>
      <c r="SBK77" s="629"/>
      <c r="SBL77" s="629"/>
      <c r="SBM77" s="629"/>
      <c r="SBN77" s="629"/>
      <c r="SBO77" s="629"/>
      <c r="SBP77" s="629"/>
      <c r="SBQ77" s="629"/>
      <c r="SBR77" s="629"/>
      <c r="SBS77" s="629"/>
      <c r="SBT77" s="629"/>
      <c r="SBU77" s="629"/>
      <c r="SBV77" s="629"/>
      <c r="SBW77" s="629"/>
      <c r="SBX77" s="629"/>
      <c r="SBY77" s="629"/>
      <c r="SBZ77" s="629"/>
      <c r="SCA77" s="629"/>
      <c r="SCB77" s="629"/>
      <c r="SCC77" s="629"/>
      <c r="SCD77" s="629"/>
      <c r="SCE77" s="629"/>
      <c r="SCF77" s="629"/>
      <c r="SCG77" s="629"/>
      <c r="SCH77" s="629"/>
      <c r="SCI77" s="629"/>
      <c r="SCJ77" s="629"/>
      <c r="SCK77" s="629"/>
      <c r="SCL77" s="629"/>
      <c r="SCM77" s="629"/>
      <c r="SCN77" s="629"/>
      <c r="SCO77" s="629"/>
      <c r="SCP77" s="629"/>
      <c r="SCQ77" s="629"/>
      <c r="SCR77" s="629"/>
      <c r="SCS77" s="629"/>
      <c r="SCT77" s="629"/>
      <c r="SCU77" s="629"/>
      <c r="SCV77" s="629"/>
      <c r="SCW77" s="629"/>
      <c r="SCX77" s="629"/>
      <c r="SCY77" s="629"/>
      <c r="SCZ77" s="629"/>
      <c r="SDA77" s="629"/>
      <c r="SDB77" s="629"/>
      <c r="SDC77" s="629"/>
      <c r="SDD77" s="629"/>
      <c r="SDE77" s="629"/>
      <c r="SDF77" s="629"/>
      <c r="SDG77" s="629"/>
      <c r="SDH77" s="629"/>
      <c r="SDI77" s="629"/>
      <c r="SDJ77" s="629"/>
      <c r="SDK77" s="629"/>
      <c r="SDL77" s="629"/>
      <c r="SDM77" s="629"/>
      <c r="SDN77" s="629"/>
      <c r="SDO77" s="629"/>
      <c r="SDP77" s="629"/>
      <c r="SDQ77" s="629"/>
      <c r="SDR77" s="629"/>
      <c r="SDS77" s="629"/>
      <c r="SDT77" s="629"/>
      <c r="SDU77" s="629"/>
      <c r="SDV77" s="629"/>
      <c r="SDW77" s="629"/>
      <c r="SDX77" s="629"/>
      <c r="SDY77" s="629"/>
      <c r="SDZ77" s="629"/>
      <c r="SEA77" s="629"/>
      <c r="SEB77" s="629"/>
      <c r="SEC77" s="629"/>
      <c r="SED77" s="629"/>
      <c r="SEE77" s="629"/>
      <c r="SEF77" s="629"/>
      <c r="SEG77" s="629"/>
      <c r="SEH77" s="629"/>
      <c r="SEI77" s="629"/>
      <c r="SEJ77" s="629"/>
      <c r="SEK77" s="629"/>
      <c r="SEL77" s="629"/>
      <c r="SEM77" s="629"/>
      <c r="SEN77" s="629"/>
      <c r="SEO77" s="629"/>
      <c r="SEP77" s="629"/>
      <c r="SEQ77" s="629"/>
      <c r="SER77" s="629"/>
      <c r="SES77" s="629"/>
      <c r="SET77" s="629"/>
      <c r="SEU77" s="629"/>
      <c r="SEV77" s="629"/>
      <c r="SEW77" s="629"/>
      <c r="SEX77" s="629"/>
      <c r="SEY77" s="629"/>
      <c r="SEZ77" s="629"/>
      <c r="SFA77" s="629"/>
      <c r="SFB77" s="629"/>
      <c r="SFC77" s="629"/>
      <c r="SFD77" s="629"/>
      <c r="SFE77" s="629"/>
      <c r="SFF77" s="629"/>
      <c r="SFG77" s="629"/>
      <c r="SFH77" s="629"/>
      <c r="SFI77" s="629"/>
      <c r="SFJ77" s="629"/>
      <c r="SFK77" s="629"/>
      <c r="SFL77" s="629"/>
      <c r="SFM77" s="629"/>
      <c r="SFN77" s="629"/>
      <c r="SFO77" s="629"/>
      <c r="SFP77" s="629"/>
      <c r="SFQ77" s="629"/>
      <c r="SFR77" s="629"/>
      <c r="SFS77" s="629"/>
      <c r="SFT77" s="629"/>
      <c r="SFU77" s="629"/>
      <c r="SFV77" s="629"/>
      <c r="SFW77" s="629"/>
      <c r="SFX77" s="629"/>
      <c r="SFY77" s="629"/>
      <c r="SFZ77" s="629"/>
      <c r="SGA77" s="629"/>
      <c r="SGB77" s="629"/>
      <c r="SGC77" s="629"/>
      <c r="SGD77" s="629"/>
      <c r="SGE77" s="629"/>
      <c r="SGF77" s="629"/>
      <c r="SGG77" s="629"/>
      <c r="SGH77" s="629"/>
      <c r="SGI77" s="629"/>
      <c r="SGJ77" s="629"/>
      <c r="SGK77" s="629"/>
      <c r="SGL77" s="629"/>
      <c r="SGM77" s="629"/>
      <c r="SGN77" s="629"/>
      <c r="SGO77" s="629"/>
      <c r="SGP77" s="629"/>
      <c r="SGQ77" s="629"/>
      <c r="SGR77" s="629"/>
      <c r="SGS77" s="629"/>
      <c r="SGT77" s="629"/>
      <c r="SGU77" s="629"/>
      <c r="SGV77" s="629"/>
      <c r="SGW77" s="629"/>
      <c r="SGX77" s="629"/>
      <c r="SGY77" s="629"/>
      <c r="SGZ77" s="629"/>
      <c r="SHA77" s="629"/>
      <c r="SHB77" s="629"/>
      <c r="SHC77" s="629"/>
      <c r="SHD77" s="629"/>
      <c r="SHE77" s="629"/>
      <c r="SHF77" s="629"/>
      <c r="SHG77" s="629"/>
      <c r="SHH77" s="629"/>
      <c r="SHI77" s="629"/>
      <c r="SHJ77" s="629"/>
      <c r="SHK77" s="629"/>
      <c r="SHL77" s="629"/>
      <c r="SHM77" s="629"/>
      <c r="SHN77" s="629"/>
      <c r="SHO77" s="629"/>
      <c r="SHP77" s="629"/>
      <c r="SHQ77" s="629"/>
      <c r="SHR77" s="629"/>
      <c r="SHS77" s="629"/>
      <c r="SHT77" s="629"/>
      <c r="SHU77" s="629"/>
      <c r="SHV77" s="629"/>
      <c r="SHW77" s="629"/>
      <c r="SHX77" s="629"/>
      <c r="SHY77" s="629"/>
      <c r="SHZ77" s="629"/>
      <c r="SIA77" s="629"/>
      <c r="SIB77" s="629"/>
      <c r="SIC77" s="629"/>
      <c r="SID77" s="629"/>
      <c r="SIE77" s="629"/>
      <c r="SIF77" s="629"/>
      <c r="SIG77" s="629"/>
      <c r="SIH77" s="629"/>
      <c r="SII77" s="629"/>
      <c r="SIJ77" s="629"/>
      <c r="SIK77" s="629"/>
      <c r="SIL77" s="629"/>
      <c r="SIM77" s="629"/>
      <c r="SIN77" s="629"/>
      <c r="SIO77" s="629"/>
      <c r="SIP77" s="629"/>
      <c r="SIQ77" s="629"/>
      <c r="SIR77" s="629"/>
      <c r="SIS77" s="629"/>
      <c r="SIT77" s="629"/>
      <c r="SIU77" s="629"/>
      <c r="SIV77" s="629"/>
      <c r="SIW77" s="629"/>
      <c r="SIX77" s="629"/>
      <c r="SIY77" s="629"/>
      <c r="SIZ77" s="629"/>
      <c r="SJA77" s="629"/>
      <c r="SJB77" s="629"/>
      <c r="SJC77" s="629"/>
      <c r="SJD77" s="629"/>
      <c r="SJE77" s="629"/>
      <c r="SJF77" s="629"/>
      <c r="SJG77" s="629"/>
      <c r="SJH77" s="629"/>
      <c r="SJI77" s="629"/>
      <c r="SJJ77" s="629"/>
      <c r="SJK77" s="629"/>
      <c r="SJL77" s="629"/>
      <c r="SJM77" s="629"/>
      <c r="SJN77" s="629"/>
      <c r="SJO77" s="629"/>
      <c r="SJP77" s="629"/>
      <c r="SJQ77" s="629"/>
      <c r="SJR77" s="629"/>
      <c r="SJS77" s="629"/>
      <c r="SJT77" s="629"/>
      <c r="SJU77" s="629"/>
      <c r="SJV77" s="629"/>
      <c r="SJW77" s="629"/>
      <c r="SJX77" s="629"/>
      <c r="SJY77" s="629"/>
      <c r="SJZ77" s="629"/>
      <c r="SKA77" s="629"/>
      <c r="SKB77" s="629"/>
      <c r="SKC77" s="629"/>
      <c r="SKD77" s="629"/>
      <c r="SKE77" s="629"/>
      <c r="SKF77" s="629"/>
      <c r="SKG77" s="629"/>
      <c r="SKH77" s="629"/>
      <c r="SKI77" s="629"/>
      <c r="SKJ77" s="629"/>
      <c r="SKK77" s="629"/>
      <c r="SKL77" s="629"/>
      <c r="SKM77" s="629"/>
      <c r="SKN77" s="629"/>
      <c r="SKO77" s="629"/>
      <c r="SKP77" s="629"/>
      <c r="SKQ77" s="629"/>
      <c r="SKR77" s="629"/>
      <c r="SKS77" s="629"/>
      <c r="SKT77" s="629"/>
      <c r="SKU77" s="629"/>
      <c r="SKV77" s="629"/>
      <c r="SKW77" s="629"/>
      <c r="SKX77" s="629"/>
      <c r="SKY77" s="629"/>
      <c r="SKZ77" s="629"/>
      <c r="SLA77" s="629"/>
      <c r="SLB77" s="629"/>
      <c r="SLC77" s="629"/>
      <c r="SLD77" s="629"/>
      <c r="SLE77" s="629"/>
      <c r="SLF77" s="629"/>
      <c r="SLG77" s="629"/>
      <c r="SLH77" s="629"/>
      <c r="SLI77" s="629"/>
      <c r="SLJ77" s="629"/>
      <c r="SLK77" s="629"/>
      <c r="SLL77" s="629"/>
      <c r="SLM77" s="629"/>
      <c r="SLN77" s="629"/>
      <c r="SLO77" s="629"/>
      <c r="SLP77" s="629"/>
      <c r="SLQ77" s="629"/>
      <c r="SLR77" s="629"/>
      <c r="SLS77" s="629"/>
      <c r="SLT77" s="629"/>
      <c r="SLU77" s="629"/>
      <c r="SLV77" s="629"/>
      <c r="SLW77" s="629"/>
      <c r="SLX77" s="629"/>
      <c r="SLY77" s="629"/>
      <c r="SLZ77" s="629"/>
      <c r="SMA77" s="629"/>
      <c r="SMB77" s="629"/>
      <c r="SMC77" s="629"/>
      <c r="SMD77" s="629"/>
      <c r="SME77" s="629"/>
      <c r="SMF77" s="629"/>
      <c r="SMG77" s="629"/>
      <c r="SMH77" s="629"/>
      <c r="SMI77" s="629"/>
      <c r="SMJ77" s="629"/>
      <c r="SMK77" s="629"/>
      <c r="SML77" s="629"/>
      <c r="SMM77" s="629"/>
      <c r="SMN77" s="629"/>
      <c r="SMO77" s="629"/>
      <c r="SMP77" s="629"/>
      <c r="SMQ77" s="629"/>
      <c r="SMR77" s="629"/>
      <c r="SMS77" s="629"/>
      <c r="SMT77" s="629"/>
      <c r="SMU77" s="629"/>
      <c r="SMV77" s="629"/>
      <c r="SMW77" s="629"/>
      <c r="SMX77" s="629"/>
      <c r="SMY77" s="629"/>
      <c r="SMZ77" s="629"/>
      <c r="SNA77" s="629"/>
      <c r="SNB77" s="629"/>
      <c r="SNC77" s="629"/>
      <c r="SND77" s="629"/>
      <c r="SNE77" s="629"/>
      <c r="SNF77" s="629"/>
      <c r="SNG77" s="629"/>
      <c r="SNH77" s="629"/>
      <c r="SNI77" s="629"/>
      <c r="SNJ77" s="629"/>
      <c r="SNK77" s="629"/>
      <c r="SNL77" s="629"/>
      <c r="SNM77" s="629"/>
      <c r="SNN77" s="629"/>
      <c r="SNO77" s="629"/>
      <c r="SNP77" s="629"/>
      <c r="SNQ77" s="629"/>
      <c r="SNR77" s="629"/>
      <c r="SNS77" s="629"/>
      <c r="SNT77" s="629"/>
      <c r="SNU77" s="629"/>
      <c r="SNV77" s="629"/>
      <c r="SNW77" s="629"/>
      <c r="SNX77" s="629"/>
      <c r="SNY77" s="629"/>
      <c r="SNZ77" s="629"/>
      <c r="SOA77" s="629"/>
      <c r="SOB77" s="629"/>
      <c r="SOC77" s="629"/>
      <c r="SOD77" s="629"/>
      <c r="SOE77" s="629"/>
      <c r="SOF77" s="629"/>
      <c r="SOG77" s="629"/>
      <c r="SOH77" s="629"/>
      <c r="SOI77" s="629"/>
      <c r="SOJ77" s="629"/>
      <c r="SOK77" s="629"/>
      <c r="SOL77" s="629"/>
      <c r="SOM77" s="629"/>
      <c r="SON77" s="629"/>
      <c r="SOO77" s="629"/>
      <c r="SOP77" s="629"/>
      <c r="SOQ77" s="629"/>
      <c r="SOR77" s="629"/>
      <c r="SOS77" s="629"/>
      <c r="SOT77" s="629"/>
      <c r="SOU77" s="629"/>
      <c r="SOV77" s="629"/>
      <c r="SOW77" s="629"/>
      <c r="SOX77" s="629"/>
      <c r="SOY77" s="629"/>
      <c r="SOZ77" s="629"/>
      <c r="SPA77" s="629"/>
      <c r="SPB77" s="629"/>
      <c r="SPC77" s="629"/>
      <c r="SPD77" s="629"/>
      <c r="SPE77" s="629"/>
      <c r="SPF77" s="629"/>
      <c r="SPG77" s="629"/>
      <c r="SPH77" s="629"/>
      <c r="SPI77" s="629"/>
      <c r="SPJ77" s="629"/>
      <c r="SPK77" s="629"/>
      <c r="SPL77" s="629"/>
      <c r="SPM77" s="629"/>
      <c r="SPN77" s="629"/>
      <c r="SPO77" s="629"/>
      <c r="SPP77" s="629"/>
      <c r="SPQ77" s="629"/>
      <c r="SPR77" s="629"/>
      <c r="SPS77" s="629"/>
      <c r="SPT77" s="629"/>
      <c r="SPU77" s="629"/>
      <c r="SPV77" s="629"/>
      <c r="SPW77" s="629"/>
      <c r="SPX77" s="629"/>
      <c r="SPY77" s="629"/>
      <c r="SPZ77" s="629"/>
      <c r="SQA77" s="629"/>
      <c r="SQB77" s="629"/>
      <c r="SQC77" s="629"/>
      <c r="SQD77" s="629"/>
      <c r="SQE77" s="629"/>
      <c r="SQF77" s="629"/>
      <c r="SQG77" s="629"/>
      <c r="SQH77" s="629"/>
      <c r="SQI77" s="629"/>
      <c r="SQJ77" s="629"/>
      <c r="SQK77" s="629"/>
      <c r="SQL77" s="629"/>
      <c r="SQM77" s="629"/>
      <c r="SQN77" s="629"/>
      <c r="SQO77" s="629"/>
      <c r="SQP77" s="629"/>
      <c r="SQQ77" s="629"/>
      <c r="SQR77" s="629"/>
      <c r="SQS77" s="629"/>
      <c r="SQT77" s="629"/>
      <c r="SQU77" s="629"/>
      <c r="SQV77" s="629"/>
      <c r="SQW77" s="629"/>
      <c r="SQX77" s="629"/>
      <c r="SQY77" s="629"/>
      <c r="SQZ77" s="629"/>
      <c r="SRA77" s="629"/>
      <c r="SRB77" s="629"/>
      <c r="SRC77" s="629"/>
      <c r="SRD77" s="629"/>
      <c r="SRE77" s="629"/>
      <c r="SRF77" s="629"/>
      <c r="SRG77" s="629"/>
      <c r="SRH77" s="629"/>
      <c r="SRI77" s="629"/>
      <c r="SRJ77" s="629"/>
      <c r="SRK77" s="629"/>
      <c r="SRL77" s="629"/>
      <c r="SRM77" s="629"/>
      <c r="SRN77" s="629"/>
      <c r="SRO77" s="629"/>
      <c r="SRP77" s="629"/>
      <c r="SRQ77" s="629"/>
      <c r="SRR77" s="629"/>
      <c r="SRS77" s="629"/>
      <c r="SRT77" s="629"/>
      <c r="SRU77" s="629"/>
      <c r="SRV77" s="629"/>
      <c r="SRW77" s="629"/>
      <c r="SRX77" s="629"/>
      <c r="SRY77" s="629"/>
      <c r="SRZ77" s="629"/>
      <c r="SSA77" s="629"/>
      <c r="SSB77" s="629"/>
      <c r="SSC77" s="629"/>
      <c r="SSD77" s="629"/>
      <c r="SSE77" s="629"/>
      <c r="SSF77" s="629"/>
      <c r="SSG77" s="629"/>
      <c r="SSH77" s="629"/>
      <c r="SSI77" s="629"/>
      <c r="SSJ77" s="629"/>
      <c r="SSK77" s="629"/>
      <c r="SSL77" s="629"/>
      <c r="SSM77" s="629"/>
      <c r="SSN77" s="629"/>
      <c r="SSO77" s="629"/>
      <c r="SSP77" s="629"/>
      <c r="SSQ77" s="629"/>
      <c r="SSR77" s="629"/>
      <c r="SSS77" s="629"/>
      <c r="SST77" s="629"/>
      <c r="SSU77" s="629"/>
      <c r="SSV77" s="629"/>
      <c r="SSW77" s="629"/>
      <c r="SSX77" s="629"/>
      <c r="SSY77" s="629"/>
      <c r="SSZ77" s="629"/>
      <c r="STA77" s="629"/>
      <c r="STB77" s="629"/>
      <c r="STC77" s="629"/>
      <c r="STD77" s="629"/>
      <c r="STE77" s="629"/>
      <c r="STF77" s="629"/>
      <c r="STG77" s="629"/>
      <c r="STH77" s="629"/>
      <c r="STI77" s="629"/>
      <c r="STJ77" s="629"/>
      <c r="STK77" s="629"/>
      <c r="STL77" s="629"/>
      <c r="STM77" s="629"/>
      <c r="STN77" s="629"/>
      <c r="STO77" s="629"/>
      <c r="STP77" s="629"/>
      <c r="STQ77" s="629"/>
      <c r="STR77" s="629"/>
      <c r="STS77" s="629"/>
      <c r="STT77" s="629"/>
      <c r="STU77" s="629"/>
      <c r="STV77" s="629"/>
      <c r="STW77" s="629"/>
      <c r="STX77" s="629"/>
      <c r="STY77" s="629"/>
      <c r="STZ77" s="629"/>
      <c r="SUA77" s="629"/>
      <c r="SUB77" s="629"/>
      <c r="SUC77" s="629"/>
      <c r="SUD77" s="629"/>
      <c r="SUE77" s="629"/>
      <c r="SUF77" s="629"/>
      <c r="SUG77" s="629"/>
      <c r="SUH77" s="629"/>
      <c r="SUI77" s="629"/>
      <c r="SUJ77" s="629"/>
      <c r="SUK77" s="629"/>
      <c r="SUL77" s="629"/>
      <c r="SUM77" s="629"/>
      <c r="SUN77" s="629"/>
      <c r="SUO77" s="629"/>
      <c r="SUP77" s="629"/>
      <c r="SUQ77" s="629"/>
      <c r="SUR77" s="629"/>
      <c r="SUS77" s="629"/>
      <c r="SUT77" s="629"/>
      <c r="SUU77" s="629"/>
      <c r="SUV77" s="629"/>
      <c r="SUW77" s="629"/>
      <c r="SUX77" s="629"/>
      <c r="SUY77" s="629"/>
      <c r="SUZ77" s="629"/>
      <c r="SVA77" s="629"/>
      <c r="SVB77" s="629"/>
      <c r="SVC77" s="629"/>
      <c r="SVD77" s="629"/>
      <c r="SVE77" s="629"/>
      <c r="SVF77" s="629"/>
      <c r="SVG77" s="629"/>
      <c r="SVH77" s="629"/>
      <c r="SVI77" s="629"/>
      <c r="SVJ77" s="629"/>
      <c r="SVK77" s="629"/>
      <c r="SVL77" s="629"/>
      <c r="SVM77" s="629"/>
      <c r="SVN77" s="629"/>
      <c r="SVO77" s="629"/>
      <c r="SVP77" s="629"/>
      <c r="SVQ77" s="629"/>
      <c r="SVR77" s="629"/>
      <c r="SVS77" s="629"/>
      <c r="SVT77" s="629"/>
      <c r="SVU77" s="629"/>
      <c r="SVV77" s="629"/>
      <c r="SVW77" s="629"/>
      <c r="SVX77" s="629"/>
      <c r="SVY77" s="629"/>
      <c r="SVZ77" s="629"/>
      <c r="SWA77" s="629"/>
      <c r="SWB77" s="629"/>
      <c r="SWC77" s="629"/>
      <c r="SWD77" s="629"/>
      <c r="SWE77" s="629"/>
      <c r="SWF77" s="629"/>
      <c r="SWG77" s="629"/>
      <c r="SWH77" s="629"/>
      <c r="SWI77" s="629"/>
      <c r="SWJ77" s="629"/>
      <c r="SWK77" s="629"/>
      <c r="SWL77" s="629"/>
      <c r="SWM77" s="629"/>
      <c r="SWN77" s="629"/>
      <c r="SWO77" s="629"/>
      <c r="SWP77" s="629"/>
      <c r="SWQ77" s="629"/>
      <c r="SWR77" s="629"/>
      <c r="SWS77" s="629"/>
      <c r="SWT77" s="629"/>
      <c r="SWU77" s="629"/>
      <c r="SWV77" s="629"/>
      <c r="SWW77" s="629"/>
      <c r="SWX77" s="629"/>
      <c r="SWY77" s="629"/>
      <c r="SWZ77" s="629"/>
      <c r="SXA77" s="629"/>
      <c r="SXB77" s="629"/>
      <c r="SXC77" s="629"/>
      <c r="SXD77" s="629"/>
      <c r="SXE77" s="629"/>
      <c r="SXF77" s="629"/>
      <c r="SXG77" s="629"/>
      <c r="SXH77" s="629"/>
      <c r="SXI77" s="629"/>
      <c r="SXJ77" s="629"/>
      <c r="SXK77" s="629"/>
      <c r="SXL77" s="629"/>
      <c r="SXM77" s="629"/>
      <c r="SXN77" s="629"/>
      <c r="SXO77" s="629"/>
      <c r="SXP77" s="629"/>
      <c r="SXQ77" s="629"/>
      <c r="SXR77" s="629"/>
      <c r="SXS77" s="629"/>
      <c r="SXT77" s="629"/>
      <c r="SXU77" s="629"/>
      <c r="SXV77" s="629"/>
      <c r="SXW77" s="629"/>
      <c r="SXX77" s="629"/>
      <c r="SXY77" s="629"/>
      <c r="SXZ77" s="629"/>
      <c r="SYA77" s="629"/>
      <c r="SYB77" s="629"/>
      <c r="SYC77" s="629"/>
      <c r="SYD77" s="629"/>
      <c r="SYE77" s="629"/>
      <c r="SYF77" s="629"/>
      <c r="SYG77" s="629"/>
      <c r="SYH77" s="629"/>
      <c r="SYI77" s="629"/>
      <c r="SYJ77" s="629"/>
      <c r="SYK77" s="629"/>
      <c r="SYL77" s="629"/>
      <c r="SYM77" s="629"/>
      <c r="SYN77" s="629"/>
      <c r="SYO77" s="629"/>
      <c r="SYP77" s="629"/>
      <c r="SYQ77" s="629"/>
      <c r="SYR77" s="629"/>
      <c r="SYS77" s="629"/>
      <c r="SYT77" s="629"/>
      <c r="SYU77" s="629"/>
      <c r="SYV77" s="629"/>
      <c r="SYW77" s="629"/>
      <c r="SYX77" s="629"/>
      <c r="SYY77" s="629"/>
      <c r="SYZ77" s="629"/>
      <c r="SZA77" s="629"/>
      <c r="SZB77" s="629"/>
      <c r="SZC77" s="629"/>
      <c r="SZD77" s="629"/>
      <c r="SZE77" s="629"/>
      <c r="SZF77" s="629"/>
      <c r="SZG77" s="629"/>
      <c r="SZH77" s="629"/>
      <c r="SZI77" s="629"/>
      <c r="SZJ77" s="629"/>
      <c r="SZK77" s="629"/>
      <c r="SZL77" s="629"/>
      <c r="SZM77" s="629"/>
      <c r="SZN77" s="629"/>
      <c r="SZO77" s="629"/>
      <c r="SZP77" s="629"/>
      <c r="SZQ77" s="629"/>
      <c r="SZR77" s="629"/>
      <c r="SZS77" s="629"/>
      <c r="SZT77" s="629"/>
      <c r="SZU77" s="629"/>
      <c r="SZV77" s="629"/>
      <c r="SZW77" s="629"/>
      <c r="SZX77" s="629"/>
      <c r="SZY77" s="629"/>
      <c r="SZZ77" s="629"/>
      <c r="TAA77" s="629"/>
      <c r="TAB77" s="629"/>
      <c r="TAC77" s="629"/>
      <c r="TAD77" s="629"/>
      <c r="TAE77" s="629"/>
      <c r="TAF77" s="629"/>
      <c r="TAG77" s="629"/>
      <c r="TAH77" s="629"/>
      <c r="TAI77" s="629"/>
      <c r="TAJ77" s="629"/>
      <c r="TAK77" s="629"/>
      <c r="TAL77" s="629"/>
      <c r="TAM77" s="629"/>
      <c r="TAN77" s="629"/>
      <c r="TAO77" s="629"/>
      <c r="TAP77" s="629"/>
      <c r="TAQ77" s="629"/>
      <c r="TAR77" s="629"/>
      <c r="TAS77" s="629"/>
      <c r="TAT77" s="629"/>
      <c r="TAU77" s="629"/>
      <c r="TAV77" s="629"/>
      <c r="TAW77" s="629"/>
      <c r="TAX77" s="629"/>
      <c r="TAY77" s="629"/>
      <c r="TAZ77" s="629"/>
      <c r="TBA77" s="629"/>
      <c r="TBB77" s="629"/>
      <c r="TBC77" s="629"/>
      <c r="TBD77" s="629"/>
      <c r="TBE77" s="629"/>
      <c r="TBF77" s="629"/>
      <c r="TBG77" s="629"/>
      <c r="TBH77" s="629"/>
      <c r="TBI77" s="629"/>
      <c r="TBJ77" s="629"/>
      <c r="TBK77" s="629"/>
      <c r="TBL77" s="629"/>
      <c r="TBM77" s="629"/>
      <c r="TBN77" s="629"/>
      <c r="TBO77" s="629"/>
      <c r="TBP77" s="629"/>
      <c r="TBQ77" s="629"/>
      <c r="TBR77" s="629"/>
      <c r="TBS77" s="629"/>
      <c r="TBT77" s="629"/>
      <c r="TBU77" s="629"/>
      <c r="TBV77" s="629"/>
      <c r="TBW77" s="629"/>
      <c r="TBX77" s="629"/>
      <c r="TBY77" s="629"/>
      <c r="TBZ77" s="629"/>
      <c r="TCA77" s="629"/>
      <c r="TCB77" s="629"/>
      <c r="TCC77" s="629"/>
      <c r="TCD77" s="629"/>
      <c r="TCE77" s="629"/>
      <c r="TCF77" s="629"/>
      <c r="TCG77" s="629"/>
      <c r="TCH77" s="629"/>
      <c r="TCI77" s="629"/>
      <c r="TCJ77" s="629"/>
      <c r="TCK77" s="629"/>
      <c r="TCL77" s="629"/>
      <c r="TCM77" s="629"/>
      <c r="TCN77" s="629"/>
      <c r="TCO77" s="629"/>
      <c r="TCP77" s="629"/>
      <c r="TCQ77" s="629"/>
      <c r="TCR77" s="629"/>
      <c r="TCS77" s="629"/>
      <c r="TCT77" s="629"/>
      <c r="TCU77" s="629"/>
      <c r="TCV77" s="629"/>
      <c r="TCW77" s="629"/>
      <c r="TCX77" s="629"/>
      <c r="TCY77" s="629"/>
      <c r="TCZ77" s="629"/>
      <c r="TDA77" s="629"/>
      <c r="TDB77" s="629"/>
      <c r="TDC77" s="629"/>
      <c r="TDD77" s="629"/>
      <c r="TDE77" s="629"/>
      <c r="TDF77" s="629"/>
      <c r="TDG77" s="629"/>
      <c r="TDH77" s="629"/>
      <c r="TDI77" s="629"/>
      <c r="TDJ77" s="629"/>
      <c r="TDK77" s="629"/>
      <c r="TDL77" s="629"/>
      <c r="TDM77" s="629"/>
      <c r="TDN77" s="629"/>
      <c r="TDO77" s="629"/>
      <c r="TDP77" s="629"/>
      <c r="TDQ77" s="629"/>
      <c r="TDR77" s="629"/>
      <c r="TDS77" s="629"/>
      <c r="TDT77" s="629"/>
      <c r="TDU77" s="629"/>
      <c r="TDV77" s="629"/>
      <c r="TDW77" s="629"/>
      <c r="TDX77" s="629"/>
      <c r="TDY77" s="629"/>
      <c r="TDZ77" s="629"/>
      <c r="TEA77" s="629"/>
      <c r="TEB77" s="629"/>
      <c r="TEC77" s="629"/>
      <c r="TED77" s="629"/>
      <c r="TEE77" s="629"/>
      <c r="TEF77" s="629"/>
      <c r="TEG77" s="629"/>
      <c r="TEH77" s="629"/>
      <c r="TEI77" s="629"/>
      <c r="TEJ77" s="629"/>
      <c r="TEK77" s="629"/>
      <c r="TEL77" s="629"/>
      <c r="TEM77" s="629"/>
      <c r="TEN77" s="629"/>
      <c r="TEO77" s="629"/>
      <c r="TEP77" s="629"/>
      <c r="TEQ77" s="629"/>
      <c r="TER77" s="629"/>
      <c r="TES77" s="629"/>
      <c r="TET77" s="629"/>
      <c r="TEU77" s="629"/>
      <c r="TEV77" s="629"/>
      <c r="TEW77" s="629"/>
      <c r="TEX77" s="629"/>
      <c r="TEY77" s="629"/>
      <c r="TEZ77" s="629"/>
      <c r="TFA77" s="629"/>
      <c r="TFB77" s="629"/>
      <c r="TFC77" s="629"/>
      <c r="TFD77" s="629"/>
      <c r="TFE77" s="629"/>
      <c r="TFF77" s="629"/>
      <c r="TFG77" s="629"/>
      <c r="TFH77" s="629"/>
      <c r="TFI77" s="629"/>
      <c r="TFJ77" s="629"/>
      <c r="TFK77" s="629"/>
      <c r="TFL77" s="629"/>
      <c r="TFM77" s="629"/>
      <c r="TFN77" s="629"/>
      <c r="TFO77" s="629"/>
      <c r="TFP77" s="629"/>
      <c r="TFQ77" s="629"/>
      <c r="TFR77" s="629"/>
      <c r="TFS77" s="629"/>
      <c r="TFT77" s="629"/>
      <c r="TFU77" s="629"/>
      <c r="TFV77" s="629"/>
      <c r="TFW77" s="629"/>
      <c r="TFX77" s="629"/>
      <c r="TFY77" s="629"/>
      <c r="TFZ77" s="629"/>
      <c r="TGA77" s="629"/>
      <c r="TGB77" s="629"/>
      <c r="TGC77" s="629"/>
      <c r="TGD77" s="629"/>
      <c r="TGE77" s="629"/>
      <c r="TGF77" s="629"/>
      <c r="TGG77" s="629"/>
      <c r="TGH77" s="629"/>
      <c r="TGI77" s="629"/>
      <c r="TGJ77" s="629"/>
      <c r="TGK77" s="629"/>
      <c r="TGL77" s="629"/>
      <c r="TGM77" s="629"/>
      <c r="TGN77" s="629"/>
      <c r="TGO77" s="629"/>
      <c r="TGP77" s="629"/>
      <c r="TGQ77" s="629"/>
      <c r="TGR77" s="629"/>
      <c r="TGS77" s="629"/>
      <c r="TGT77" s="629"/>
      <c r="TGU77" s="629"/>
      <c r="TGV77" s="629"/>
      <c r="TGW77" s="629"/>
      <c r="TGX77" s="629"/>
      <c r="TGY77" s="629"/>
      <c r="TGZ77" s="629"/>
      <c r="THA77" s="629"/>
      <c r="THB77" s="629"/>
      <c r="THC77" s="629"/>
      <c r="THD77" s="629"/>
      <c r="THE77" s="629"/>
      <c r="THF77" s="629"/>
      <c r="THG77" s="629"/>
      <c r="THH77" s="629"/>
      <c r="THI77" s="629"/>
      <c r="THJ77" s="629"/>
      <c r="THK77" s="629"/>
      <c r="THL77" s="629"/>
      <c r="THM77" s="629"/>
      <c r="THN77" s="629"/>
      <c r="THO77" s="629"/>
      <c r="THP77" s="629"/>
      <c r="THQ77" s="629"/>
      <c r="THR77" s="629"/>
      <c r="THS77" s="629"/>
      <c r="THT77" s="629"/>
      <c r="THU77" s="629"/>
      <c r="THV77" s="629"/>
      <c r="THW77" s="629"/>
      <c r="THX77" s="629"/>
      <c r="THY77" s="629"/>
      <c r="THZ77" s="629"/>
      <c r="TIA77" s="629"/>
      <c r="TIB77" s="629"/>
      <c r="TIC77" s="629"/>
      <c r="TID77" s="629"/>
      <c r="TIE77" s="629"/>
      <c r="TIF77" s="629"/>
      <c r="TIG77" s="629"/>
      <c r="TIH77" s="629"/>
      <c r="TII77" s="629"/>
      <c r="TIJ77" s="629"/>
      <c r="TIK77" s="629"/>
      <c r="TIL77" s="629"/>
      <c r="TIM77" s="629"/>
      <c r="TIN77" s="629"/>
      <c r="TIO77" s="629"/>
      <c r="TIP77" s="629"/>
      <c r="TIQ77" s="629"/>
      <c r="TIR77" s="629"/>
      <c r="TIS77" s="629"/>
      <c r="TIT77" s="629"/>
      <c r="TIU77" s="629"/>
      <c r="TIV77" s="629"/>
      <c r="TIW77" s="629"/>
      <c r="TIX77" s="629"/>
      <c r="TIY77" s="629"/>
      <c r="TIZ77" s="629"/>
      <c r="TJA77" s="629"/>
      <c r="TJB77" s="629"/>
      <c r="TJC77" s="629"/>
      <c r="TJD77" s="629"/>
      <c r="TJE77" s="629"/>
      <c r="TJF77" s="629"/>
      <c r="TJG77" s="629"/>
      <c r="TJH77" s="629"/>
      <c r="TJI77" s="629"/>
      <c r="TJJ77" s="629"/>
      <c r="TJK77" s="629"/>
      <c r="TJL77" s="629"/>
      <c r="TJM77" s="629"/>
      <c r="TJN77" s="629"/>
      <c r="TJO77" s="629"/>
      <c r="TJP77" s="629"/>
      <c r="TJQ77" s="629"/>
      <c r="TJR77" s="629"/>
      <c r="TJS77" s="629"/>
      <c r="TJT77" s="629"/>
      <c r="TJU77" s="629"/>
      <c r="TJV77" s="629"/>
      <c r="TJW77" s="629"/>
      <c r="TJX77" s="629"/>
      <c r="TJY77" s="629"/>
      <c r="TJZ77" s="629"/>
      <c r="TKA77" s="629"/>
      <c r="TKB77" s="629"/>
      <c r="TKC77" s="629"/>
      <c r="TKD77" s="629"/>
      <c r="TKE77" s="629"/>
      <c r="TKF77" s="629"/>
      <c r="TKG77" s="629"/>
      <c r="TKH77" s="629"/>
      <c r="TKI77" s="629"/>
      <c r="TKJ77" s="629"/>
      <c r="TKK77" s="629"/>
      <c r="TKL77" s="629"/>
      <c r="TKM77" s="629"/>
      <c r="TKN77" s="629"/>
      <c r="TKO77" s="629"/>
      <c r="TKP77" s="629"/>
      <c r="TKQ77" s="629"/>
      <c r="TKR77" s="629"/>
      <c r="TKS77" s="629"/>
      <c r="TKT77" s="629"/>
      <c r="TKU77" s="629"/>
      <c r="TKV77" s="629"/>
      <c r="TKW77" s="629"/>
      <c r="TKX77" s="629"/>
      <c r="TKY77" s="629"/>
      <c r="TKZ77" s="629"/>
      <c r="TLA77" s="629"/>
      <c r="TLB77" s="629"/>
      <c r="TLC77" s="629"/>
      <c r="TLD77" s="629"/>
      <c r="TLE77" s="629"/>
      <c r="TLF77" s="629"/>
      <c r="TLG77" s="629"/>
      <c r="TLH77" s="629"/>
      <c r="TLI77" s="629"/>
      <c r="TLJ77" s="629"/>
      <c r="TLK77" s="629"/>
      <c r="TLL77" s="629"/>
      <c r="TLM77" s="629"/>
      <c r="TLN77" s="629"/>
      <c r="TLO77" s="629"/>
      <c r="TLP77" s="629"/>
      <c r="TLQ77" s="629"/>
      <c r="TLR77" s="629"/>
      <c r="TLS77" s="629"/>
      <c r="TLT77" s="629"/>
      <c r="TLU77" s="629"/>
      <c r="TLV77" s="629"/>
      <c r="TLW77" s="629"/>
      <c r="TLX77" s="629"/>
      <c r="TLY77" s="629"/>
      <c r="TLZ77" s="629"/>
      <c r="TMA77" s="629"/>
      <c r="TMB77" s="629"/>
      <c r="TMC77" s="629"/>
      <c r="TMD77" s="629"/>
      <c r="TME77" s="629"/>
      <c r="TMF77" s="629"/>
      <c r="TMG77" s="629"/>
      <c r="TMH77" s="629"/>
      <c r="TMI77" s="629"/>
      <c r="TMJ77" s="629"/>
      <c r="TMK77" s="629"/>
      <c r="TML77" s="629"/>
      <c r="TMM77" s="629"/>
      <c r="TMN77" s="629"/>
      <c r="TMO77" s="629"/>
      <c r="TMP77" s="629"/>
      <c r="TMQ77" s="629"/>
      <c r="TMR77" s="629"/>
      <c r="TMS77" s="629"/>
      <c r="TMT77" s="629"/>
      <c r="TMU77" s="629"/>
      <c r="TMV77" s="629"/>
      <c r="TMW77" s="629"/>
      <c r="TMX77" s="629"/>
      <c r="TMY77" s="629"/>
      <c r="TMZ77" s="629"/>
      <c r="TNA77" s="629"/>
      <c r="TNB77" s="629"/>
      <c r="TNC77" s="629"/>
      <c r="TND77" s="629"/>
      <c r="TNE77" s="629"/>
      <c r="TNF77" s="629"/>
      <c r="TNG77" s="629"/>
      <c r="TNH77" s="629"/>
      <c r="TNI77" s="629"/>
      <c r="TNJ77" s="629"/>
      <c r="TNK77" s="629"/>
      <c r="TNL77" s="629"/>
      <c r="TNM77" s="629"/>
      <c r="TNN77" s="629"/>
      <c r="TNO77" s="629"/>
      <c r="TNP77" s="629"/>
      <c r="TNQ77" s="629"/>
      <c r="TNR77" s="629"/>
      <c r="TNS77" s="629"/>
      <c r="TNT77" s="629"/>
      <c r="TNU77" s="629"/>
      <c r="TNV77" s="629"/>
      <c r="TNW77" s="629"/>
      <c r="TNX77" s="629"/>
      <c r="TNY77" s="629"/>
      <c r="TNZ77" s="629"/>
      <c r="TOA77" s="629"/>
      <c r="TOB77" s="629"/>
      <c r="TOC77" s="629"/>
      <c r="TOD77" s="629"/>
      <c r="TOE77" s="629"/>
      <c r="TOF77" s="629"/>
      <c r="TOG77" s="629"/>
      <c r="TOH77" s="629"/>
      <c r="TOI77" s="629"/>
      <c r="TOJ77" s="629"/>
      <c r="TOK77" s="629"/>
      <c r="TOL77" s="629"/>
      <c r="TOM77" s="629"/>
      <c r="TON77" s="629"/>
      <c r="TOO77" s="629"/>
      <c r="TOP77" s="629"/>
      <c r="TOQ77" s="629"/>
      <c r="TOR77" s="629"/>
      <c r="TOS77" s="629"/>
      <c r="TOT77" s="629"/>
      <c r="TOU77" s="629"/>
      <c r="TOV77" s="629"/>
      <c r="TOW77" s="629"/>
      <c r="TOX77" s="629"/>
      <c r="TOY77" s="629"/>
      <c r="TOZ77" s="629"/>
      <c r="TPA77" s="629"/>
      <c r="TPB77" s="629"/>
      <c r="TPC77" s="629"/>
      <c r="TPD77" s="629"/>
      <c r="TPE77" s="629"/>
      <c r="TPF77" s="629"/>
      <c r="TPG77" s="629"/>
      <c r="TPH77" s="629"/>
      <c r="TPI77" s="629"/>
      <c r="TPJ77" s="629"/>
      <c r="TPK77" s="629"/>
      <c r="TPL77" s="629"/>
      <c r="TPM77" s="629"/>
      <c r="TPN77" s="629"/>
      <c r="TPO77" s="629"/>
      <c r="TPP77" s="629"/>
      <c r="TPQ77" s="629"/>
      <c r="TPR77" s="629"/>
      <c r="TPS77" s="629"/>
      <c r="TPT77" s="629"/>
      <c r="TPU77" s="629"/>
      <c r="TPV77" s="629"/>
      <c r="TPW77" s="629"/>
      <c r="TPX77" s="629"/>
      <c r="TPY77" s="629"/>
      <c r="TPZ77" s="629"/>
      <c r="TQA77" s="629"/>
      <c r="TQB77" s="629"/>
      <c r="TQC77" s="629"/>
      <c r="TQD77" s="629"/>
      <c r="TQE77" s="629"/>
      <c r="TQF77" s="629"/>
      <c r="TQG77" s="629"/>
      <c r="TQH77" s="629"/>
      <c r="TQI77" s="629"/>
      <c r="TQJ77" s="629"/>
      <c r="TQK77" s="629"/>
      <c r="TQL77" s="629"/>
      <c r="TQM77" s="629"/>
      <c r="TQN77" s="629"/>
      <c r="TQO77" s="629"/>
      <c r="TQP77" s="629"/>
      <c r="TQQ77" s="629"/>
      <c r="TQR77" s="629"/>
      <c r="TQS77" s="629"/>
      <c r="TQT77" s="629"/>
      <c r="TQU77" s="629"/>
      <c r="TQV77" s="629"/>
      <c r="TQW77" s="629"/>
      <c r="TQX77" s="629"/>
      <c r="TQY77" s="629"/>
      <c r="TQZ77" s="629"/>
      <c r="TRA77" s="629"/>
      <c r="TRB77" s="629"/>
      <c r="TRC77" s="629"/>
      <c r="TRD77" s="629"/>
      <c r="TRE77" s="629"/>
      <c r="TRF77" s="629"/>
      <c r="TRG77" s="629"/>
      <c r="TRH77" s="629"/>
      <c r="TRI77" s="629"/>
      <c r="TRJ77" s="629"/>
      <c r="TRK77" s="629"/>
      <c r="TRL77" s="629"/>
      <c r="TRM77" s="629"/>
      <c r="TRN77" s="629"/>
      <c r="TRO77" s="629"/>
      <c r="TRP77" s="629"/>
      <c r="TRQ77" s="629"/>
      <c r="TRR77" s="629"/>
      <c r="TRS77" s="629"/>
      <c r="TRT77" s="629"/>
      <c r="TRU77" s="629"/>
      <c r="TRV77" s="629"/>
      <c r="TRW77" s="629"/>
      <c r="TRX77" s="629"/>
      <c r="TRY77" s="629"/>
      <c r="TRZ77" s="629"/>
      <c r="TSA77" s="629"/>
      <c r="TSB77" s="629"/>
      <c r="TSC77" s="629"/>
      <c r="TSD77" s="629"/>
      <c r="TSE77" s="629"/>
      <c r="TSF77" s="629"/>
      <c r="TSG77" s="629"/>
      <c r="TSH77" s="629"/>
      <c r="TSI77" s="629"/>
      <c r="TSJ77" s="629"/>
      <c r="TSK77" s="629"/>
      <c r="TSL77" s="629"/>
      <c r="TSM77" s="629"/>
      <c r="TSN77" s="629"/>
      <c r="TSO77" s="629"/>
      <c r="TSP77" s="629"/>
      <c r="TSQ77" s="629"/>
      <c r="TSR77" s="629"/>
      <c r="TSS77" s="629"/>
      <c r="TST77" s="629"/>
      <c r="TSU77" s="629"/>
      <c r="TSV77" s="629"/>
      <c r="TSW77" s="629"/>
      <c r="TSX77" s="629"/>
      <c r="TSY77" s="629"/>
      <c r="TSZ77" s="629"/>
      <c r="TTA77" s="629"/>
      <c r="TTB77" s="629"/>
      <c r="TTC77" s="629"/>
      <c r="TTD77" s="629"/>
      <c r="TTE77" s="629"/>
      <c r="TTF77" s="629"/>
      <c r="TTG77" s="629"/>
      <c r="TTH77" s="629"/>
      <c r="TTI77" s="629"/>
      <c r="TTJ77" s="629"/>
      <c r="TTK77" s="629"/>
      <c r="TTL77" s="629"/>
      <c r="TTM77" s="629"/>
      <c r="TTN77" s="629"/>
      <c r="TTO77" s="629"/>
      <c r="TTP77" s="629"/>
      <c r="TTQ77" s="629"/>
      <c r="TTR77" s="629"/>
      <c r="TTS77" s="629"/>
      <c r="TTT77" s="629"/>
      <c r="TTU77" s="629"/>
      <c r="TTV77" s="629"/>
      <c r="TTW77" s="629"/>
      <c r="TTX77" s="629"/>
      <c r="TTY77" s="629"/>
      <c r="TTZ77" s="629"/>
      <c r="TUA77" s="629"/>
      <c r="TUB77" s="629"/>
      <c r="TUC77" s="629"/>
      <c r="TUD77" s="629"/>
      <c r="TUE77" s="629"/>
      <c r="TUF77" s="629"/>
      <c r="TUG77" s="629"/>
      <c r="TUH77" s="629"/>
      <c r="TUI77" s="629"/>
      <c r="TUJ77" s="629"/>
      <c r="TUK77" s="629"/>
      <c r="TUL77" s="629"/>
      <c r="TUM77" s="629"/>
      <c r="TUN77" s="629"/>
      <c r="TUO77" s="629"/>
      <c r="TUP77" s="629"/>
      <c r="TUQ77" s="629"/>
      <c r="TUR77" s="629"/>
      <c r="TUS77" s="629"/>
      <c r="TUT77" s="629"/>
      <c r="TUU77" s="629"/>
      <c r="TUV77" s="629"/>
      <c r="TUW77" s="629"/>
      <c r="TUX77" s="629"/>
      <c r="TUY77" s="629"/>
      <c r="TUZ77" s="629"/>
      <c r="TVA77" s="629"/>
      <c r="TVB77" s="629"/>
      <c r="TVC77" s="629"/>
      <c r="TVD77" s="629"/>
      <c r="TVE77" s="629"/>
      <c r="TVF77" s="629"/>
      <c r="TVG77" s="629"/>
      <c r="TVH77" s="629"/>
      <c r="TVI77" s="629"/>
      <c r="TVJ77" s="629"/>
      <c r="TVK77" s="629"/>
      <c r="TVL77" s="629"/>
      <c r="TVM77" s="629"/>
      <c r="TVN77" s="629"/>
      <c r="TVO77" s="629"/>
      <c r="TVP77" s="629"/>
      <c r="TVQ77" s="629"/>
      <c r="TVR77" s="629"/>
      <c r="TVS77" s="629"/>
      <c r="TVT77" s="629"/>
      <c r="TVU77" s="629"/>
      <c r="TVV77" s="629"/>
      <c r="TVW77" s="629"/>
      <c r="TVX77" s="629"/>
      <c r="TVY77" s="629"/>
      <c r="TVZ77" s="629"/>
      <c r="TWA77" s="629"/>
      <c r="TWB77" s="629"/>
      <c r="TWC77" s="629"/>
      <c r="TWD77" s="629"/>
      <c r="TWE77" s="629"/>
      <c r="TWF77" s="629"/>
      <c r="TWG77" s="629"/>
      <c r="TWH77" s="629"/>
      <c r="TWI77" s="629"/>
      <c r="TWJ77" s="629"/>
      <c r="TWK77" s="629"/>
      <c r="TWL77" s="629"/>
      <c r="TWM77" s="629"/>
      <c r="TWN77" s="629"/>
      <c r="TWO77" s="629"/>
      <c r="TWP77" s="629"/>
      <c r="TWQ77" s="629"/>
      <c r="TWR77" s="629"/>
      <c r="TWS77" s="629"/>
      <c r="TWT77" s="629"/>
      <c r="TWU77" s="629"/>
      <c r="TWV77" s="629"/>
      <c r="TWW77" s="629"/>
      <c r="TWX77" s="629"/>
      <c r="TWY77" s="629"/>
      <c r="TWZ77" s="629"/>
      <c r="TXA77" s="629"/>
      <c r="TXB77" s="629"/>
      <c r="TXC77" s="629"/>
      <c r="TXD77" s="629"/>
      <c r="TXE77" s="629"/>
      <c r="TXF77" s="629"/>
      <c r="TXG77" s="629"/>
      <c r="TXH77" s="629"/>
      <c r="TXI77" s="629"/>
      <c r="TXJ77" s="629"/>
      <c r="TXK77" s="629"/>
      <c r="TXL77" s="629"/>
      <c r="TXM77" s="629"/>
      <c r="TXN77" s="629"/>
      <c r="TXO77" s="629"/>
      <c r="TXP77" s="629"/>
      <c r="TXQ77" s="629"/>
      <c r="TXR77" s="629"/>
      <c r="TXS77" s="629"/>
      <c r="TXT77" s="629"/>
      <c r="TXU77" s="629"/>
      <c r="TXV77" s="629"/>
      <c r="TXW77" s="629"/>
      <c r="TXX77" s="629"/>
      <c r="TXY77" s="629"/>
      <c r="TXZ77" s="629"/>
      <c r="TYA77" s="629"/>
      <c r="TYB77" s="629"/>
      <c r="TYC77" s="629"/>
      <c r="TYD77" s="629"/>
      <c r="TYE77" s="629"/>
      <c r="TYF77" s="629"/>
      <c r="TYG77" s="629"/>
      <c r="TYH77" s="629"/>
      <c r="TYI77" s="629"/>
      <c r="TYJ77" s="629"/>
      <c r="TYK77" s="629"/>
      <c r="TYL77" s="629"/>
      <c r="TYM77" s="629"/>
      <c r="TYN77" s="629"/>
      <c r="TYO77" s="629"/>
      <c r="TYP77" s="629"/>
      <c r="TYQ77" s="629"/>
      <c r="TYR77" s="629"/>
      <c r="TYS77" s="629"/>
      <c r="TYT77" s="629"/>
      <c r="TYU77" s="629"/>
      <c r="TYV77" s="629"/>
      <c r="TYW77" s="629"/>
      <c r="TYX77" s="629"/>
      <c r="TYY77" s="629"/>
      <c r="TYZ77" s="629"/>
      <c r="TZA77" s="629"/>
      <c r="TZB77" s="629"/>
      <c r="TZC77" s="629"/>
      <c r="TZD77" s="629"/>
      <c r="TZE77" s="629"/>
      <c r="TZF77" s="629"/>
      <c r="TZG77" s="629"/>
      <c r="TZH77" s="629"/>
      <c r="TZI77" s="629"/>
      <c r="TZJ77" s="629"/>
      <c r="TZK77" s="629"/>
      <c r="TZL77" s="629"/>
      <c r="TZM77" s="629"/>
      <c r="TZN77" s="629"/>
      <c r="TZO77" s="629"/>
      <c r="TZP77" s="629"/>
      <c r="TZQ77" s="629"/>
      <c r="TZR77" s="629"/>
      <c r="TZS77" s="629"/>
      <c r="TZT77" s="629"/>
      <c r="TZU77" s="629"/>
      <c r="TZV77" s="629"/>
      <c r="TZW77" s="629"/>
      <c r="TZX77" s="629"/>
      <c r="TZY77" s="629"/>
      <c r="TZZ77" s="629"/>
      <c r="UAA77" s="629"/>
      <c r="UAB77" s="629"/>
      <c r="UAC77" s="629"/>
      <c r="UAD77" s="629"/>
      <c r="UAE77" s="629"/>
      <c r="UAF77" s="629"/>
      <c r="UAG77" s="629"/>
      <c r="UAH77" s="629"/>
      <c r="UAI77" s="629"/>
      <c r="UAJ77" s="629"/>
      <c r="UAK77" s="629"/>
      <c r="UAL77" s="629"/>
      <c r="UAM77" s="629"/>
      <c r="UAN77" s="629"/>
      <c r="UAO77" s="629"/>
      <c r="UAP77" s="629"/>
      <c r="UAQ77" s="629"/>
      <c r="UAR77" s="629"/>
      <c r="UAS77" s="629"/>
      <c r="UAT77" s="629"/>
      <c r="UAU77" s="629"/>
      <c r="UAV77" s="629"/>
      <c r="UAW77" s="629"/>
      <c r="UAX77" s="629"/>
      <c r="UAY77" s="629"/>
      <c r="UAZ77" s="629"/>
      <c r="UBA77" s="629"/>
      <c r="UBB77" s="629"/>
      <c r="UBC77" s="629"/>
      <c r="UBD77" s="629"/>
      <c r="UBE77" s="629"/>
      <c r="UBF77" s="629"/>
      <c r="UBG77" s="629"/>
      <c r="UBH77" s="629"/>
      <c r="UBI77" s="629"/>
      <c r="UBJ77" s="629"/>
      <c r="UBK77" s="629"/>
      <c r="UBL77" s="629"/>
      <c r="UBM77" s="629"/>
      <c r="UBN77" s="629"/>
      <c r="UBO77" s="629"/>
      <c r="UBP77" s="629"/>
      <c r="UBQ77" s="629"/>
      <c r="UBR77" s="629"/>
      <c r="UBS77" s="629"/>
      <c r="UBT77" s="629"/>
      <c r="UBU77" s="629"/>
      <c r="UBV77" s="629"/>
      <c r="UBW77" s="629"/>
      <c r="UBX77" s="629"/>
      <c r="UBY77" s="629"/>
      <c r="UBZ77" s="629"/>
      <c r="UCA77" s="629"/>
      <c r="UCB77" s="629"/>
      <c r="UCC77" s="629"/>
      <c r="UCD77" s="629"/>
      <c r="UCE77" s="629"/>
      <c r="UCF77" s="629"/>
      <c r="UCG77" s="629"/>
      <c r="UCH77" s="629"/>
      <c r="UCI77" s="629"/>
      <c r="UCJ77" s="629"/>
      <c r="UCK77" s="629"/>
      <c r="UCL77" s="629"/>
      <c r="UCM77" s="629"/>
      <c r="UCN77" s="629"/>
      <c r="UCO77" s="629"/>
      <c r="UCP77" s="629"/>
      <c r="UCQ77" s="629"/>
      <c r="UCR77" s="629"/>
      <c r="UCS77" s="629"/>
      <c r="UCT77" s="629"/>
      <c r="UCU77" s="629"/>
      <c r="UCV77" s="629"/>
      <c r="UCW77" s="629"/>
      <c r="UCX77" s="629"/>
      <c r="UCY77" s="629"/>
      <c r="UCZ77" s="629"/>
      <c r="UDA77" s="629"/>
      <c r="UDB77" s="629"/>
      <c r="UDC77" s="629"/>
      <c r="UDD77" s="629"/>
      <c r="UDE77" s="629"/>
      <c r="UDF77" s="629"/>
      <c r="UDG77" s="629"/>
      <c r="UDH77" s="629"/>
      <c r="UDI77" s="629"/>
      <c r="UDJ77" s="629"/>
      <c r="UDK77" s="629"/>
      <c r="UDL77" s="629"/>
      <c r="UDM77" s="629"/>
      <c r="UDN77" s="629"/>
      <c r="UDO77" s="629"/>
      <c r="UDP77" s="629"/>
      <c r="UDQ77" s="629"/>
      <c r="UDR77" s="629"/>
      <c r="UDS77" s="629"/>
      <c r="UDT77" s="629"/>
      <c r="UDU77" s="629"/>
      <c r="UDV77" s="629"/>
      <c r="UDW77" s="629"/>
      <c r="UDX77" s="629"/>
      <c r="UDY77" s="629"/>
      <c r="UDZ77" s="629"/>
      <c r="UEA77" s="629"/>
      <c r="UEB77" s="629"/>
      <c r="UEC77" s="629"/>
      <c r="UED77" s="629"/>
      <c r="UEE77" s="629"/>
      <c r="UEF77" s="629"/>
      <c r="UEG77" s="629"/>
      <c r="UEH77" s="629"/>
      <c r="UEI77" s="629"/>
      <c r="UEJ77" s="629"/>
      <c r="UEK77" s="629"/>
      <c r="UEL77" s="629"/>
      <c r="UEM77" s="629"/>
      <c r="UEN77" s="629"/>
      <c r="UEO77" s="629"/>
      <c r="UEP77" s="629"/>
      <c r="UEQ77" s="629"/>
      <c r="UER77" s="629"/>
      <c r="UES77" s="629"/>
      <c r="UET77" s="629"/>
      <c r="UEU77" s="629"/>
      <c r="UEV77" s="629"/>
      <c r="UEW77" s="629"/>
      <c r="UEX77" s="629"/>
      <c r="UEY77" s="629"/>
      <c r="UEZ77" s="629"/>
      <c r="UFA77" s="629"/>
      <c r="UFB77" s="629"/>
      <c r="UFC77" s="629"/>
      <c r="UFD77" s="629"/>
      <c r="UFE77" s="629"/>
      <c r="UFF77" s="629"/>
      <c r="UFG77" s="629"/>
      <c r="UFH77" s="629"/>
      <c r="UFI77" s="629"/>
      <c r="UFJ77" s="629"/>
      <c r="UFK77" s="629"/>
      <c r="UFL77" s="629"/>
      <c r="UFM77" s="629"/>
      <c r="UFN77" s="629"/>
      <c r="UFO77" s="629"/>
      <c r="UFP77" s="629"/>
      <c r="UFQ77" s="629"/>
      <c r="UFR77" s="629"/>
      <c r="UFS77" s="629"/>
      <c r="UFT77" s="629"/>
      <c r="UFU77" s="629"/>
      <c r="UFV77" s="629"/>
      <c r="UFW77" s="629"/>
      <c r="UFX77" s="629"/>
      <c r="UFY77" s="629"/>
      <c r="UFZ77" s="629"/>
      <c r="UGA77" s="629"/>
      <c r="UGB77" s="629"/>
      <c r="UGC77" s="629"/>
      <c r="UGD77" s="629"/>
      <c r="UGE77" s="629"/>
      <c r="UGF77" s="629"/>
      <c r="UGG77" s="629"/>
      <c r="UGH77" s="629"/>
      <c r="UGI77" s="629"/>
      <c r="UGJ77" s="629"/>
      <c r="UGK77" s="629"/>
      <c r="UGL77" s="629"/>
      <c r="UGM77" s="629"/>
      <c r="UGN77" s="629"/>
      <c r="UGO77" s="629"/>
      <c r="UGP77" s="629"/>
      <c r="UGQ77" s="629"/>
      <c r="UGR77" s="629"/>
      <c r="UGS77" s="629"/>
      <c r="UGT77" s="629"/>
      <c r="UGU77" s="629"/>
      <c r="UGV77" s="629"/>
      <c r="UGW77" s="629"/>
      <c r="UGX77" s="629"/>
      <c r="UGY77" s="629"/>
      <c r="UGZ77" s="629"/>
      <c r="UHA77" s="629"/>
      <c r="UHB77" s="629"/>
      <c r="UHC77" s="629"/>
      <c r="UHD77" s="629"/>
      <c r="UHE77" s="629"/>
      <c r="UHF77" s="629"/>
      <c r="UHG77" s="629"/>
      <c r="UHH77" s="629"/>
      <c r="UHI77" s="629"/>
      <c r="UHJ77" s="629"/>
      <c r="UHK77" s="629"/>
      <c r="UHL77" s="629"/>
      <c r="UHM77" s="629"/>
      <c r="UHN77" s="629"/>
      <c r="UHO77" s="629"/>
      <c r="UHP77" s="629"/>
      <c r="UHQ77" s="629"/>
      <c r="UHR77" s="629"/>
      <c r="UHS77" s="629"/>
      <c r="UHT77" s="629"/>
      <c r="UHU77" s="629"/>
      <c r="UHV77" s="629"/>
      <c r="UHW77" s="629"/>
      <c r="UHX77" s="629"/>
      <c r="UHY77" s="629"/>
      <c r="UHZ77" s="629"/>
      <c r="UIA77" s="629"/>
      <c r="UIB77" s="629"/>
      <c r="UIC77" s="629"/>
      <c r="UID77" s="629"/>
      <c r="UIE77" s="629"/>
      <c r="UIF77" s="629"/>
      <c r="UIG77" s="629"/>
      <c r="UIH77" s="629"/>
      <c r="UII77" s="629"/>
      <c r="UIJ77" s="629"/>
      <c r="UIK77" s="629"/>
      <c r="UIL77" s="629"/>
      <c r="UIM77" s="629"/>
      <c r="UIN77" s="629"/>
      <c r="UIO77" s="629"/>
      <c r="UIP77" s="629"/>
      <c r="UIQ77" s="629"/>
      <c r="UIR77" s="629"/>
      <c r="UIS77" s="629"/>
      <c r="UIT77" s="629"/>
      <c r="UIU77" s="629"/>
      <c r="UIV77" s="629"/>
      <c r="UIW77" s="629"/>
      <c r="UIX77" s="629"/>
      <c r="UIY77" s="629"/>
      <c r="UIZ77" s="629"/>
      <c r="UJA77" s="629"/>
      <c r="UJB77" s="629"/>
      <c r="UJC77" s="629"/>
      <c r="UJD77" s="629"/>
      <c r="UJE77" s="629"/>
      <c r="UJF77" s="629"/>
      <c r="UJG77" s="629"/>
      <c r="UJH77" s="629"/>
      <c r="UJI77" s="629"/>
      <c r="UJJ77" s="629"/>
      <c r="UJK77" s="629"/>
      <c r="UJL77" s="629"/>
      <c r="UJM77" s="629"/>
      <c r="UJN77" s="629"/>
      <c r="UJO77" s="629"/>
      <c r="UJP77" s="629"/>
      <c r="UJQ77" s="629"/>
      <c r="UJR77" s="629"/>
      <c r="UJS77" s="629"/>
      <c r="UJT77" s="629"/>
      <c r="UJU77" s="629"/>
      <c r="UJV77" s="629"/>
      <c r="UJW77" s="629"/>
      <c r="UJX77" s="629"/>
      <c r="UJY77" s="629"/>
      <c r="UJZ77" s="629"/>
      <c r="UKA77" s="629"/>
      <c r="UKB77" s="629"/>
      <c r="UKC77" s="629"/>
      <c r="UKD77" s="629"/>
      <c r="UKE77" s="629"/>
      <c r="UKF77" s="629"/>
      <c r="UKG77" s="629"/>
      <c r="UKH77" s="629"/>
      <c r="UKI77" s="629"/>
      <c r="UKJ77" s="629"/>
      <c r="UKK77" s="629"/>
      <c r="UKL77" s="629"/>
      <c r="UKM77" s="629"/>
      <c r="UKN77" s="629"/>
      <c r="UKO77" s="629"/>
      <c r="UKP77" s="629"/>
      <c r="UKQ77" s="629"/>
      <c r="UKR77" s="629"/>
      <c r="UKS77" s="629"/>
      <c r="UKT77" s="629"/>
      <c r="UKU77" s="629"/>
      <c r="UKV77" s="629"/>
      <c r="UKW77" s="629"/>
      <c r="UKX77" s="629"/>
      <c r="UKY77" s="629"/>
      <c r="UKZ77" s="629"/>
      <c r="ULA77" s="629"/>
      <c r="ULB77" s="629"/>
      <c r="ULC77" s="629"/>
      <c r="ULD77" s="629"/>
      <c r="ULE77" s="629"/>
      <c r="ULF77" s="629"/>
      <c r="ULG77" s="629"/>
      <c r="ULH77" s="629"/>
      <c r="ULI77" s="629"/>
      <c r="ULJ77" s="629"/>
      <c r="ULK77" s="629"/>
      <c r="ULL77" s="629"/>
      <c r="ULM77" s="629"/>
      <c r="ULN77" s="629"/>
      <c r="ULO77" s="629"/>
      <c r="ULP77" s="629"/>
      <c r="ULQ77" s="629"/>
      <c r="ULR77" s="629"/>
      <c r="ULS77" s="629"/>
      <c r="ULT77" s="629"/>
      <c r="ULU77" s="629"/>
      <c r="ULV77" s="629"/>
      <c r="ULW77" s="629"/>
      <c r="ULX77" s="629"/>
      <c r="ULY77" s="629"/>
      <c r="ULZ77" s="629"/>
      <c r="UMA77" s="629"/>
      <c r="UMB77" s="629"/>
      <c r="UMC77" s="629"/>
      <c r="UMD77" s="629"/>
      <c r="UME77" s="629"/>
      <c r="UMF77" s="629"/>
      <c r="UMG77" s="629"/>
      <c r="UMH77" s="629"/>
      <c r="UMI77" s="629"/>
      <c r="UMJ77" s="629"/>
      <c r="UMK77" s="629"/>
      <c r="UML77" s="629"/>
      <c r="UMM77" s="629"/>
      <c r="UMN77" s="629"/>
      <c r="UMO77" s="629"/>
      <c r="UMP77" s="629"/>
      <c r="UMQ77" s="629"/>
      <c r="UMR77" s="629"/>
      <c r="UMS77" s="629"/>
      <c r="UMT77" s="629"/>
      <c r="UMU77" s="629"/>
      <c r="UMV77" s="629"/>
      <c r="UMW77" s="629"/>
      <c r="UMX77" s="629"/>
      <c r="UMY77" s="629"/>
      <c r="UMZ77" s="629"/>
      <c r="UNA77" s="629"/>
      <c r="UNB77" s="629"/>
      <c r="UNC77" s="629"/>
      <c r="UND77" s="629"/>
      <c r="UNE77" s="629"/>
      <c r="UNF77" s="629"/>
      <c r="UNG77" s="629"/>
      <c r="UNH77" s="629"/>
      <c r="UNI77" s="629"/>
      <c r="UNJ77" s="629"/>
      <c r="UNK77" s="629"/>
      <c r="UNL77" s="629"/>
      <c r="UNM77" s="629"/>
      <c r="UNN77" s="629"/>
      <c r="UNO77" s="629"/>
      <c r="UNP77" s="629"/>
      <c r="UNQ77" s="629"/>
      <c r="UNR77" s="629"/>
      <c r="UNS77" s="629"/>
      <c r="UNT77" s="629"/>
      <c r="UNU77" s="629"/>
      <c r="UNV77" s="629"/>
      <c r="UNW77" s="629"/>
      <c r="UNX77" s="629"/>
      <c r="UNY77" s="629"/>
      <c r="UNZ77" s="629"/>
      <c r="UOA77" s="629"/>
      <c r="UOB77" s="629"/>
      <c r="UOC77" s="629"/>
      <c r="UOD77" s="629"/>
      <c r="UOE77" s="629"/>
      <c r="UOF77" s="629"/>
      <c r="UOG77" s="629"/>
      <c r="UOH77" s="629"/>
      <c r="UOI77" s="629"/>
      <c r="UOJ77" s="629"/>
      <c r="UOK77" s="629"/>
      <c r="UOL77" s="629"/>
      <c r="UOM77" s="629"/>
      <c r="UON77" s="629"/>
      <c r="UOO77" s="629"/>
      <c r="UOP77" s="629"/>
      <c r="UOQ77" s="629"/>
      <c r="UOR77" s="629"/>
      <c r="UOS77" s="629"/>
      <c r="UOT77" s="629"/>
      <c r="UOU77" s="629"/>
      <c r="UOV77" s="629"/>
      <c r="UOW77" s="629"/>
      <c r="UOX77" s="629"/>
      <c r="UOY77" s="629"/>
      <c r="UOZ77" s="629"/>
      <c r="UPA77" s="629"/>
      <c r="UPB77" s="629"/>
      <c r="UPC77" s="629"/>
      <c r="UPD77" s="629"/>
      <c r="UPE77" s="629"/>
      <c r="UPF77" s="629"/>
      <c r="UPG77" s="629"/>
      <c r="UPH77" s="629"/>
      <c r="UPI77" s="629"/>
      <c r="UPJ77" s="629"/>
      <c r="UPK77" s="629"/>
      <c r="UPL77" s="629"/>
      <c r="UPM77" s="629"/>
      <c r="UPN77" s="629"/>
      <c r="UPO77" s="629"/>
      <c r="UPP77" s="629"/>
      <c r="UPQ77" s="629"/>
      <c r="UPR77" s="629"/>
      <c r="UPS77" s="629"/>
      <c r="UPT77" s="629"/>
      <c r="UPU77" s="629"/>
      <c r="UPV77" s="629"/>
      <c r="UPW77" s="629"/>
      <c r="UPX77" s="629"/>
      <c r="UPY77" s="629"/>
      <c r="UPZ77" s="629"/>
      <c r="UQA77" s="629"/>
      <c r="UQB77" s="629"/>
      <c r="UQC77" s="629"/>
      <c r="UQD77" s="629"/>
      <c r="UQE77" s="629"/>
      <c r="UQF77" s="629"/>
      <c r="UQG77" s="629"/>
      <c r="UQH77" s="629"/>
      <c r="UQI77" s="629"/>
      <c r="UQJ77" s="629"/>
      <c r="UQK77" s="629"/>
      <c r="UQL77" s="629"/>
      <c r="UQM77" s="629"/>
      <c r="UQN77" s="629"/>
      <c r="UQO77" s="629"/>
      <c r="UQP77" s="629"/>
      <c r="UQQ77" s="629"/>
      <c r="UQR77" s="629"/>
      <c r="UQS77" s="629"/>
      <c r="UQT77" s="629"/>
      <c r="UQU77" s="629"/>
      <c r="UQV77" s="629"/>
      <c r="UQW77" s="629"/>
      <c r="UQX77" s="629"/>
      <c r="UQY77" s="629"/>
      <c r="UQZ77" s="629"/>
      <c r="URA77" s="629"/>
      <c r="URB77" s="629"/>
      <c r="URC77" s="629"/>
      <c r="URD77" s="629"/>
      <c r="URE77" s="629"/>
      <c r="URF77" s="629"/>
      <c r="URG77" s="629"/>
      <c r="URH77" s="629"/>
      <c r="URI77" s="629"/>
      <c r="URJ77" s="629"/>
      <c r="URK77" s="629"/>
      <c r="URL77" s="629"/>
      <c r="URM77" s="629"/>
      <c r="URN77" s="629"/>
      <c r="URO77" s="629"/>
      <c r="URP77" s="629"/>
      <c r="URQ77" s="629"/>
      <c r="URR77" s="629"/>
      <c r="URS77" s="629"/>
      <c r="URT77" s="629"/>
      <c r="URU77" s="629"/>
      <c r="URV77" s="629"/>
      <c r="URW77" s="629"/>
      <c r="URX77" s="629"/>
      <c r="URY77" s="629"/>
      <c r="URZ77" s="629"/>
      <c r="USA77" s="629"/>
      <c r="USB77" s="629"/>
      <c r="USC77" s="629"/>
      <c r="USD77" s="629"/>
      <c r="USE77" s="629"/>
      <c r="USF77" s="629"/>
      <c r="USG77" s="629"/>
      <c r="USH77" s="629"/>
      <c r="USI77" s="629"/>
      <c r="USJ77" s="629"/>
      <c r="USK77" s="629"/>
      <c r="USL77" s="629"/>
      <c r="USM77" s="629"/>
      <c r="USN77" s="629"/>
      <c r="USO77" s="629"/>
      <c r="USP77" s="629"/>
      <c r="USQ77" s="629"/>
      <c r="USR77" s="629"/>
      <c r="USS77" s="629"/>
      <c r="UST77" s="629"/>
      <c r="USU77" s="629"/>
      <c r="USV77" s="629"/>
      <c r="USW77" s="629"/>
      <c r="USX77" s="629"/>
      <c r="USY77" s="629"/>
      <c r="USZ77" s="629"/>
      <c r="UTA77" s="629"/>
      <c r="UTB77" s="629"/>
      <c r="UTC77" s="629"/>
      <c r="UTD77" s="629"/>
      <c r="UTE77" s="629"/>
      <c r="UTF77" s="629"/>
      <c r="UTG77" s="629"/>
      <c r="UTH77" s="629"/>
      <c r="UTI77" s="629"/>
      <c r="UTJ77" s="629"/>
      <c r="UTK77" s="629"/>
      <c r="UTL77" s="629"/>
      <c r="UTM77" s="629"/>
      <c r="UTN77" s="629"/>
      <c r="UTO77" s="629"/>
      <c r="UTP77" s="629"/>
      <c r="UTQ77" s="629"/>
      <c r="UTR77" s="629"/>
      <c r="UTS77" s="629"/>
      <c r="UTT77" s="629"/>
      <c r="UTU77" s="629"/>
      <c r="UTV77" s="629"/>
      <c r="UTW77" s="629"/>
      <c r="UTX77" s="629"/>
      <c r="UTY77" s="629"/>
      <c r="UTZ77" s="629"/>
      <c r="UUA77" s="629"/>
      <c r="UUB77" s="629"/>
      <c r="UUC77" s="629"/>
      <c r="UUD77" s="629"/>
      <c r="UUE77" s="629"/>
      <c r="UUF77" s="629"/>
      <c r="UUG77" s="629"/>
      <c r="UUH77" s="629"/>
      <c r="UUI77" s="629"/>
      <c r="UUJ77" s="629"/>
      <c r="UUK77" s="629"/>
      <c r="UUL77" s="629"/>
      <c r="UUM77" s="629"/>
      <c r="UUN77" s="629"/>
      <c r="UUO77" s="629"/>
      <c r="UUP77" s="629"/>
      <c r="UUQ77" s="629"/>
      <c r="UUR77" s="629"/>
      <c r="UUS77" s="629"/>
      <c r="UUT77" s="629"/>
      <c r="UUU77" s="629"/>
      <c r="UUV77" s="629"/>
      <c r="UUW77" s="629"/>
      <c r="UUX77" s="629"/>
      <c r="UUY77" s="629"/>
      <c r="UUZ77" s="629"/>
      <c r="UVA77" s="629"/>
      <c r="UVB77" s="629"/>
      <c r="UVC77" s="629"/>
      <c r="UVD77" s="629"/>
      <c r="UVE77" s="629"/>
      <c r="UVF77" s="629"/>
      <c r="UVG77" s="629"/>
      <c r="UVH77" s="629"/>
      <c r="UVI77" s="629"/>
      <c r="UVJ77" s="629"/>
      <c r="UVK77" s="629"/>
      <c r="UVL77" s="629"/>
      <c r="UVM77" s="629"/>
      <c r="UVN77" s="629"/>
      <c r="UVO77" s="629"/>
      <c r="UVP77" s="629"/>
      <c r="UVQ77" s="629"/>
      <c r="UVR77" s="629"/>
      <c r="UVS77" s="629"/>
      <c r="UVT77" s="629"/>
      <c r="UVU77" s="629"/>
      <c r="UVV77" s="629"/>
      <c r="UVW77" s="629"/>
      <c r="UVX77" s="629"/>
      <c r="UVY77" s="629"/>
      <c r="UVZ77" s="629"/>
      <c r="UWA77" s="629"/>
      <c r="UWB77" s="629"/>
      <c r="UWC77" s="629"/>
      <c r="UWD77" s="629"/>
      <c r="UWE77" s="629"/>
      <c r="UWF77" s="629"/>
      <c r="UWG77" s="629"/>
      <c r="UWH77" s="629"/>
      <c r="UWI77" s="629"/>
      <c r="UWJ77" s="629"/>
      <c r="UWK77" s="629"/>
      <c r="UWL77" s="629"/>
      <c r="UWM77" s="629"/>
      <c r="UWN77" s="629"/>
      <c r="UWO77" s="629"/>
      <c r="UWP77" s="629"/>
      <c r="UWQ77" s="629"/>
      <c r="UWR77" s="629"/>
      <c r="UWS77" s="629"/>
      <c r="UWT77" s="629"/>
      <c r="UWU77" s="629"/>
      <c r="UWV77" s="629"/>
      <c r="UWW77" s="629"/>
      <c r="UWX77" s="629"/>
      <c r="UWY77" s="629"/>
      <c r="UWZ77" s="629"/>
      <c r="UXA77" s="629"/>
      <c r="UXB77" s="629"/>
      <c r="UXC77" s="629"/>
      <c r="UXD77" s="629"/>
      <c r="UXE77" s="629"/>
      <c r="UXF77" s="629"/>
      <c r="UXG77" s="629"/>
      <c r="UXH77" s="629"/>
      <c r="UXI77" s="629"/>
      <c r="UXJ77" s="629"/>
      <c r="UXK77" s="629"/>
      <c r="UXL77" s="629"/>
      <c r="UXM77" s="629"/>
      <c r="UXN77" s="629"/>
      <c r="UXO77" s="629"/>
      <c r="UXP77" s="629"/>
      <c r="UXQ77" s="629"/>
      <c r="UXR77" s="629"/>
      <c r="UXS77" s="629"/>
      <c r="UXT77" s="629"/>
      <c r="UXU77" s="629"/>
      <c r="UXV77" s="629"/>
      <c r="UXW77" s="629"/>
      <c r="UXX77" s="629"/>
      <c r="UXY77" s="629"/>
      <c r="UXZ77" s="629"/>
      <c r="UYA77" s="629"/>
      <c r="UYB77" s="629"/>
      <c r="UYC77" s="629"/>
      <c r="UYD77" s="629"/>
      <c r="UYE77" s="629"/>
      <c r="UYF77" s="629"/>
      <c r="UYG77" s="629"/>
      <c r="UYH77" s="629"/>
      <c r="UYI77" s="629"/>
      <c r="UYJ77" s="629"/>
      <c r="UYK77" s="629"/>
      <c r="UYL77" s="629"/>
      <c r="UYM77" s="629"/>
      <c r="UYN77" s="629"/>
      <c r="UYO77" s="629"/>
      <c r="UYP77" s="629"/>
      <c r="UYQ77" s="629"/>
      <c r="UYR77" s="629"/>
      <c r="UYS77" s="629"/>
      <c r="UYT77" s="629"/>
      <c r="UYU77" s="629"/>
      <c r="UYV77" s="629"/>
      <c r="UYW77" s="629"/>
      <c r="UYX77" s="629"/>
      <c r="UYY77" s="629"/>
      <c r="UYZ77" s="629"/>
      <c r="UZA77" s="629"/>
      <c r="UZB77" s="629"/>
      <c r="UZC77" s="629"/>
      <c r="UZD77" s="629"/>
      <c r="UZE77" s="629"/>
      <c r="UZF77" s="629"/>
      <c r="UZG77" s="629"/>
      <c r="UZH77" s="629"/>
      <c r="UZI77" s="629"/>
      <c r="UZJ77" s="629"/>
      <c r="UZK77" s="629"/>
      <c r="UZL77" s="629"/>
      <c r="UZM77" s="629"/>
      <c r="UZN77" s="629"/>
      <c r="UZO77" s="629"/>
      <c r="UZP77" s="629"/>
      <c r="UZQ77" s="629"/>
      <c r="UZR77" s="629"/>
      <c r="UZS77" s="629"/>
      <c r="UZT77" s="629"/>
      <c r="UZU77" s="629"/>
      <c r="UZV77" s="629"/>
      <c r="UZW77" s="629"/>
      <c r="UZX77" s="629"/>
      <c r="UZY77" s="629"/>
      <c r="UZZ77" s="629"/>
      <c r="VAA77" s="629"/>
      <c r="VAB77" s="629"/>
      <c r="VAC77" s="629"/>
      <c r="VAD77" s="629"/>
      <c r="VAE77" s="629"/>
      <c r="VAF77" s="629"/>
      <c r="VAG77" s="629"/>
      <c r="VAH77" s="629"/>
      <c r="VAI77" s="629"/>
      <c r="VAJ77" s="629"/>
      <c r="VAK77" s="629"/>
      <c r="VAL77" s="629"/>
      <c r="VAM77" s="629"/>
      <c r="VAN77" s="629"/>
      <c r="VAO77" s="629"/>
      <c r="VAP77" s="629"/>
      <c r="VAQ77" s="629"/>
      <c r="VAR77" s="629"/>
      <c r="VAS77" s="629"/>
      <c r="VAT77" s="629"/>
      <c r="VAU77" s="629"/>
      <c r="VAV77" s="629"/>
      <c r="VAW77" s="629"/>
      <c r="VAX77" s="629"/>
      <c r="VAY77" s="629"/>
      <c r="VAZ77" s="629"/>
      <c r="VBA77" s="629"/>
      <c r="VBB77" s="629"/>
      <c r="VBC77" s="629"/>
      <c r="VBD77" s="629"/>
      <c r="VBE77" s="629"/>
      <c r="VBF77" s="629"/>
      <c r="VBG77" s="629"/>
      <c r="VBH77" s="629"/>
      <c r="VBI77" s="629"/>
      <c r="VBJ77" s="629"/>
      <c r="VBK77" s="629"/>
      <c r="VBL77" s="629"/>
      <c r="VBM77" s="629"/>
      <c r="VBN77" s="629"/>
      <c r="VBO77" s="629"/>
      <c r="VBP77" s="629"/>
      <c r="VBQ77" s="629"/>
      <c r="VBR77" s="629"/>
      <c r="VBS77" s="629"/>
      <c r="VBT77" s="629"/>
      <c r="VBU77" s="629"/>
      <c r="VBV77" s="629"/>
      <c r="VBW77" s="629"/>
      <c r="VBX77" s="629"/>
      <c r="VBY77" s="629"/>
      <c r="VBZ77" s="629"/>
      <c r="VCA77" s="629"/>
      <c r="VCB77" s="629"/>
      <c r="VCC77" s="629"/>
      <c r="VCD77" s="629"/>
      <c r="VCE77" s="629"/>
      <c r="VCF77" s="629"/>
      <c r="VCG77" s="629"/>
      <c r="VCH77" s="629"/>
      <c r="VCI77" s="629"/>
      <c r="VCJ77" s="629"/>
      <c r="VCK77" s="629"/>
      <c r="VCL77" s="629"/>
      <c r="VCM77" s="629"/>
      <c r="VCN77" s="629"/>
      <c r="VCO77" s="629"/>
      <c r="VCP77" s="629"/>
      <c r="VCQ77" s="629"/>
      <c r="VCR77" s="629"/>
      <c r="VCS77" s="629"/>
      <c r="VCT77" s="629"/>
      <c r="VCU77" s="629"/>
      <c r="VCV77" s="629"/>
      <c r="VCW77" s="629"/>
      <c r="VCX77" s="629"/>
      <c r="VCY77" s="629"/>
      <c r="VCZ77" s="629"/>
      <c r="VDA77" s="629"/>
      <c r="VDB77" s="629"/>
      <c r="VDC77" s="629"/>
      <c r="VDD77" s="629"/>
      <c r="VDE77" s="629"/>
      <c r="VDF77" s="629"/>
      <c r="VDG77" s="629"/>
      <c r="VDH77" s="629"/>
      <c r="VDI77" s="629"/>
      <c r="VDJ77" s="629"/>
      <c r="VDK77" s="629"/>
      <c r="VDL77" s="629"/>
      <c r="VDM77" s="629"/>
      <c r="VDN77" s="629"/>
      <c r="VDO77" s="629"/>
      <c r="VDP77" s="629"/>
      <c r="VDQ77" s="629"/>
      <c r="VDR77" s="629"/>
      <c r="VDS77" s="629"/>
      <c r="VDT77" s="629"/>
      <c r="VDU77" s="629"/>
      <c r="VDV77" s="629"/>
      <c r="VDW77" s="629"/>
      <c r="VDX77" s="629"/>
      <c r="VDY77" s="629"/>
      <c r="VDZ77" s="629"/>
      <c r="VEA77" s="629"/>
      <c r="VEB77" s="629"/>
      <c r="VEC77" s="629"/>
      <c r="VED77" s="629"/>
      <c r="VEE77" s="629"/>
      <c r="VEF77" s="629"/>
      <c r="VEG77" s="629"/>
      <c r="VEH77" s="629"/>
      <c r="VEI77" s="629"/>
      <c r="VEJ77" s="629"/>
      <c r="VEK77" s="629"/>
      <c r="VEL77" s="629"/>
      <c r="VEM77" s="629"/>
      <c r="VEN77" s="629"/>
      <c r="VEO77" s="629"/>
      <c r="VEP77" s="629"/>
      <c r="VEQ77" s="629"/>
      <c r="VER77" s="629"/>
      <c r="VES77" s="629"/>
      <c r="VET77" s="629"/>
      <c r="VEU77" s="629"/>
      <c r="VEV77" s="629"/>
      <c r="VEW77" s="629"/>
      <c r="VEX77" s="629"/>
      <c r="VEY77" s="629"/>
      <c r="VEZ77" s="629"/>
      <c r="VFA77" s="629"/>
      <c r="VFB77" s="629"/>
      <c r="VFC77" s="629"/>
      <c r="VFD77" s="629"/>
      <c r="VFE77" s="629"/>
      <c r="VFF77" s="629"/>
      <c r="VFG77" s="629"/>
      <c r="VFH77" s="629"/>
      <c r="VFI77" s="629"/>
      <c r="VFJ77" s="629"/>
      <c r="VFK77" s="629"/>
      <c r="VFL77" s="629"/>
      <c r="VFM77" s="629"/>
      <c r="VFN77" s="629"/>
      <c r="VFO77" s="629"/>
      <c r="VFP77" s="629"/>
      <c r="VFQ77" s="629"/>
      <c r="VFR77" s="629"/>
      <c r="VFS77" s="629"/>
      <c r="VFT77" s="629"/>
      <c r="VFU77" s="629"/>
      <c r="VFV77" s="629"/>
      <c r="VFW77" s="629"/>
      <c r="VFX77" s="629"/>
      <c r="VFY77" s="629"/>
      <c r="VFZ77" s="629"/>
      <c r="VGA77" s="629"/>
      <c r="VGB77" s="629"/>
      <c r="VGC77" s="629"/>
      <c r="VGD77" s="629"/>
      <c r="VGE77" s="629"/>
      <c r="VGF77" s="629"/>
      <c r="VGG77" s="629"/>
      <c r="VGH77" s="629"/>
      <c r="VGI77" s="629"/>
      <c r="VGJ77" s="629"/>
      <c r="VGK77" s="629"/>
      <c r="VGL77" s="629"/>
      <c r="VGM77" s="629"/>
      <c r="VGN77" s="629"/>
      <c r="VGO77" s="629"/>
      <c r="VGP77" s="629"/>
      <c r="VGQ77" s="629"/>
      <c r="VGR77" s="629"/>
      <c r="VGS77" s="629"/>
      <c r="VGT77" s="629"/>
      <c r="VGU77" s="629"/>
      <c r="VGV77" s="629"/>
      <c r="VGW77" s="629"/>
      <c r="VGX77" s="629"/>
      <c r="VGY77" s="629"/>
      <c r="VGZ77" s="629"/>
      <c r="VHA77" s="629"/>
      <c r="VHB77" s="629"/>
      <c r="VHC77" s="629"/>
      <c r="VHD77" s="629"/>
      <c r="VHE77" s="629"/>
      <c r="VHF77" s="629"/>
      <c r="VHG77" s="629"/>
      <c r="VHH77" s="629"/>
      <c r="VHI77" s="629"/>
      <c r="VHJ77" s="629"/>
      <c r="VHK77" s="629"/>
      <c r="VHL77" s="629"/>
      <c r="VHM77" s="629"/>
      <c r="VHN77" s="629"/>
      <c r="VHO77" s="629"/>
      <c r="VHP77" s="629"/>
      <c r="VHQ77" s="629"/>
      <c r="VHR77" s="629"/>
      <c r="VHS77" s="629"/>
      <c r="VHT77" s="629"/>
      <c r="VHU77" s="629"/>
      <c r="VHV77" s="629"/>
      <c r="VHW77" s="629"/>
      <c r="VHX77" s="629"/>
      <c r="VHY77" s="629"/>
      <c r="VHZ77" s="629"/>
      <c r="VIA77" s="629"/>
      <c r="VIB77" s="629"/>
      <c r="VIC77" s="629"/>
      <c r="VID77" s="629"/>
      <c r="VIE77" s="629"/>
      <c r="VIF77" s="629"/>
      <c r="VIG77" s="629"/>
      <c r="VIH77" s="629"/>
      <c r="VII77" s="629"/>
      <c r="VIJ77" s="629"/>
      <c r="VIK77" s="629"/>
      <c r="VIL77" s="629"/>
      <c r="VIM77" s="629"/>
      <c r="VIN77" s="629"/>
      <c r="VIO77" s="629"/>
      <c r="VIP77" s="629"/>
      <c r="VIQ77" s="629"/>
      <c r="VIR77" s="629"/>
      <c r="VIS77" s="629"/>
      <c r="VIT77" s="629"/>
      <c r="VIU77" s="629"/>
      <c r="VIV77" s="629"/>
      <c r="VIW77" s="629"/>
      <c r="VIX77" s="629"/>
      <c r="VIY77" s="629"/>
      <c r="VIZ77" s="629"/>
      <c r="VJA77" s="629"/>
      <c r="VJB77" s="629"/>
      <c r="VJC77" s="629"/>
      <c r="VJD77" s="629"/>
      <c r="VJE77" s="629"/>
      <c r="VJF77" s="629"/>
      <c r="VJG77" s="629"/>
      <c r="VJH77" s="629"/>
      <c r="VJI77" s="629"/>
      <c r="VJJ77" s="629"/>
      <c r="VJK77" s="629"/>
      <c r="VJL77" s="629"/>
      <c r="VJM77" s="629"/>
      <c r="VJN77" s="629"/>
      <c r="VJO77" s="629"/>
      <c r="VJP77" s="629"/>
      <c r="VJQ77" s="629"/>
      <c r="VJR77" s="629"/>
      <c r="VJS77" s="629"/>
      <c r="VJT77" s="629"/>
      <c r="VJU77" s="629"/>
      <c r="VJV77" s="629"/>
      <c r="VJW77" s="629"/>
      <c r="VJX77" s="629"/>
      <c r="VJY77" s="629"/>
      <c r="VJZ77" s="629"/>
      <c r="VKA77" s="629"/>
      <c r="VKB77" s="629"/>
      <c r="VKC77" s="629"/>
      <c r="VKD77" s="629"/>
      <c r="VKE77" s="629"/>
      <c r="VKF77" s="629"/>
      <c r="VKG77" s="629"/>
      <c r="VKH77" s="629"/>
      <c r="VKI77" s="629"/>
      <c r="VKJ77" s="629"/>
      <c r="VKK77" s="629"/>
      <c r="VKL77" s="629"/>
      <c r="VKM77" s="629"/>
      <c r="VKN77" s="629"/>
      <c r="VKO77" s="629"/>
      <c r="VKP77" s="629"/>
      <c r="VKQ77" s="629"/>
      <c r="VKR77" s="629"/>
      <c r="VKS77" s="629"/>
      <c r="VKT77" s="629"/>
      <c r="VKU77" s="629"/>
      <c r="VKV77" s="629"/>
      <c r="VKW77" s="629"/>
      <c r="VKX77" s="629"/>
      <c r="VKY77" s="629"/>
      <c r="VKZ77" s="629"/>
      <c r="VLA77" s="629"/>
      <c r="VLB77" s="629"/>
      <c r="VLC77" s="629"/>
      <c r="VLD77" s="629"/>
      <c r="VLE77" s="629"/>
      <c r="VLF77" s="629"/>
      <c r="VLG77" s="629"/>
      <c r="VLH77" s="629"/>
      <c r="VLI77" s="629"/>
      <c r="VLJ77" s="629"/>
      <c r="VLK77" s="629"/>
      <c r="VLL77" s="629"/>
      <c r="VLM77" s="629"/>
      <c r="VLN77" s="629"/>
      <c r="VLO77" s="629"/>
      <c r="VLP77" s="629"/>
      <c r="VLQ77" s="629"/>
      <c r="VLR77" s="629"/>
      <c r="VLS77" s="629"/>
      <c r="VLT77" s="629"/>
      <c r="VLU77" s="629"/>
      <c r="VLV77" s="629"/>
      <c r="VLW77" s="629"/>
      <c r="VLX77" s="629"/>
      <c r="VLY77" s="629"/>
      <c r="VLZ77" s="629"/>
      <c r="VMA77" s="629"/>
      <c r="VMB77" s="629"/>
      <c r="VMC77" s="629"/>
      <c r="VMD77" s="629"/>
      <c r="VME77" s="629"/>
      <c r="VMF77" s="629"/>
      <c r="VMG77" s="629"/>
      <c r="VMH77" s="629"/>
      <c r="VMI77" s="629"/>
      <c r="VMJ77" s="629"/>
      <c r="VMK77" s="629"/>
      <c r="VML77" s="629"/>
      <c r="VMM77" s="629"/>
      <c r="VMN77" s="629"/>
      <c r="VMO77" s="629"/>
      <c r="VMP77" s="629"/>
      <c r="VMQ77" s="629"/>
      <c r="VMR77" s="629"/>
      <c r="VMS77" s="629"/>
      <c r="VMT77" s="629"/>
      <c r="VMU77" s="629"/>
      <c r="VMV77" s="629"/>
      <c r="VMW77" s="629"/>
      <c r="VMX77" s="629"/>
      <c r="VMY77" s="629"/>
      <c r="VMZ77" s="629"/>
      <c r="VNA77" s="629"/>
      <c r="VNB77" s="629"/>
      <c r="VNC77" s="629"/>
      <c r="VND77" s="629"/>
      <c r="VNE77" s="629"/>
      <c r="VNF77" s="629"/>
      <c r="VNG77" s="629"/>
      <c r="VNH77" s="629"/>
      <c r="VNI77" s="629"/>
      <c r="VNJ77" s="629"/>
      <c r="VNK77" s="629"/>
      <c r="VNL77" s="629"/>
      <c r="VNM77" s="629"/>
      <c r="VNN77" s="629"/>
      <c r="VNO77" s="629"/>
      <c r="VNP77" s="629"/>
      <c r="VNQ77" s="629"/>
      <c r="VNR77" s="629"/>
      <c r="VNS77" s="629"/>
      <c r="VNT77" s="629"/>
      <c r="VNU77" s="629"/>
      <c r="VNV77" s="629"/>
      <c r="VNW77" s="629"/>
      <c r="VNX77" s="629"/>
      <c r="VNY77" s="629"/>
      <c r="VNZ77" s="629"/>
      <c r="VOA77" s="629"/>
      <c r="VOB77" s="629"/>
      <c r="VOC77" s="629"/>
      <c r="VOD77" s="629"/>
      <c r="VOE77" s="629"/>
      <c r="VOF77" s="629"/>
      <c r="VOG77" s="629"/>
      <c r="VOH77" s="629"/>
      <c r="VOI77" s="629"/>
      <c r="VOJ77" s="629"/>
      <c r="VOK77" s="629"/>
      <c r="VOL77" s="629"/>
      <c r="VOM77" s="629"/>
      <c r="VON77" s="629"/>
      <c r="VOO77" s="629"/>
      <c r="VOP77" s="629"/>
      <c r="VOQ77" s="629"/>
      <c r="VOR77" s="629"/>
      <c r="VOS77" s="629"/>
      <c r="VOT77" s="629"/>
      <c r="VOU77" s="629"/>
      <c r="VOV77" s="629"/>
      <c r="VOW77" s="629"/>
      <c r="VOX77" s="629"/>
      <c r="VOY77" s="629"/>
      <c r="VOZ77" s="629"/>
      <c r="VPA77" s="629"/>
      <c r="VPB77" s="629"/>
      <c r="VPC77" s="629"/>
      <c r="VPD77" s="629"/>
      <c r="VPE77" s="629"/>
      <c r="VPF77" s="629"/>
      <c r="VPG77" s="629"/>
      <c r="VPH77" s="629"/>
      <c r="VPI77" s="629"/>
      <c r="VPJ77" s="629"/>
      <c r="VPK77" s="629"/>
      <c r="VPL77" s="629"/>
      <c r="VPM77" s="629"/>
      <c r="VPN77" s="629"/>
      <c r="VPO77" s="629"/>
      <c r="VPP77" s="629"/>
      <c r="VPQ77" s="629"/>
      <c r="VPR77" s="629"/>
      <c r="VPS77" s="629"/>
      <c r="VPT77" s="629"/>
      <c r="VPU77" s="629"/>
      <c r="VPV77" s="629"/>
      <c r="VPW77" s="629"/>
      <c r="VPX77" s="629"/>
      <c r="VPY77" s="629"/>
      <c r="VPZ77" s="629"/>
      <c r="VQA77" s="629"/>
      <c r="VQB77" s="629"/>
      <c r="VQC77" s="629"/>
      <c r="VQD77" s="629"/>
      <c r="VQE77" s="629"/>
      <c r="VQF77" s="629"/>
      <c r="VQG77" s="629"/>
      <c r="VQH77" s="629"/>
      <c r="VQI77" s="629"/>
      <c r="VQJ77" s="629"/>
      <c r="VQK77" s="629"/>
      <c r="VQL77" s="629"/>
      <c r="VQM77" s="629"/>
      <c r="VQN77" s="629"/>
      <c r="VQO77" s="629"/>
      <c r="VQP77" s="629"/>
      <c r="VQQ77" s="629"/>
      <c r="VQR77" s="629"/>
      <c r="VQS77" s="629"/>
      <c r="VQT77" s="629"/>
      <c r="VQU77" s="629"/>
      <c r="VQV77" s="629"/>
      <c r="VQW77" s="629"/>
      <c r="VQX77" s="629"/>
      <c r="VQY77" s="629"/>
      <c r="VQZ77" s="629"/>
      <c r="VRA77" s="629"/>
      <c r="VRB77" s="629"/>
      <c r="VRC77" s="629"/>
      <c r="VRD77" s="629"/>
      <c r="VRE77" s="629"/>
      <c r="VRF77" s="629"/>
      <c r="VRG77" s="629"/>
      <c r="VRH77" s="629"/>
      <c r="VRI77" s="629"/>
      <c r="VRJ77" s="629"/>
      <c r="VRK77" s="629"/>
      <c r="VRL77" s="629"/>
      <c r="VRM77" s="629"/>
      <c r="VRN77" s="629"/>
      <c r="VRO77" s="629"/>
      <c r="VRP77" s="629"/>
      <c r="VRQ77" s="629"/>
      <c r="VRR77" s="629"/>
      <c r="VRS77" s="629"/>
      <c r="VRT77" s="629"/>
      <c r="VRU77" s="629"/>
      <c r="VRV77" s="629"/>
      <c r="VRW77" s="629"/>
      <c r="VRX77" s="629"/>
      <c r="VRY77" s="629"/>
      <c r="VRZ77" s="629"/>
      <c r="VSA77" s="629"/>
      <c r="VSB77" s="629"/>
      <c r="VSC77" s="629"/>
      <c r="VSD77" s="629"/>
      <c r="VSE77" s="629"/>
      <c r="VSF77" s="629"/>
      <c r="VSG77" s="629"/>
      <c r="VSH77" s="629"/>
      <c r="VSI77" s="629"/>
      <c r="VSJ77" s="629"/>
      <c r="VSK77" s="629"/>
      <c r="VSL77" s="629"/>
      <c r="VSM77" s="629"/>
      <c r="VSN77" s="629"/>
      <c r="VSO77" s="629"/>
      <c r="VSP77" s="629"/>
      <c r="VSQ77" s="629"/>
      <c r="VSR77" s="629"/>
      <c r="VSS77" s="629"/>
      <c r="VST77" s="629"/>
      <c r="VSU77" s="629"/>
      <c r="VSV77" s="629"/>
      <c r="VSW77" s="629"/>
      <c r="VSX77" s="629"/>
      <c r="VSY77" s="629"/>
      <c r="VSZ77" s="629"/>
      <c r="VTA77" s="629"/>
      <c r="VTB77" s="629"/>
      <c r="VTC77" s="629"/>
      <c r="VTD77" s="629"/>
      <c r="VTE77" s="629"/>
      <c r="VTF77" s="629"/>
      <c r="VTG77" s="629"/>
      <c r="VTH77" s="629"/>
      <c r="VTI77" s="629"/>
      <c r="VTJ77" s="629"/>
      <c r="VTK77" s="629"/>
      <c r="VTL77" s="629"/>
      <c r="VTM77" s="629"/>
      <c r="VTN77" s="629"/>
      <c r="VTO77" s="629"/>
      <c r="VTP77" s="629"/>
      <c r="VTQ77" s="629"/>
      <c r="VTR77" s="629"/>
      <c r="VTS77" s="629"/>
      <c r="VTT77" s="629"/>
      <c r="VTU77" s="629"/>
      <c r="VTV77" s="629"/>
      <c r="VTW77" s="629"/>
      <c r="VTX77" s="629"/>
      <c r="VTY77" s="629"/>
      <c r="VTZ77" s="629"/>
      <c r="VUA77" s="629"/>
      <c r="VUB77" s="629"/>
      <c r="VUC77" s="629"/>
      <c r="VUD77" s="629"/>
      <c r="VUE77" s="629"/>
      <c r="VUF77" s="629"/>
      <c r="VUG77" s="629"/>
      <c r="VUH77" s="629"/>
      <c r="VUI77" s="629"/>
      <c r="VUJ77" s="629"/>
      <c r="VUK77" s="629"/>
      <c r="VUL77" s="629"/>
      <c r="VUM77" s="629"/>
      <c r="VUN77" s="629"/>
      <c r="VUO77" s="629"/>
      <c r="VUP77" s="629"/>
      <c r="VUQ77" s="629"/>
      <c r="VUR77" s="629"/>
      <c r="VUS77" s="629"/>
      <c r="VUT77" s="629"/>
      <c r="VUU77" s="629"/>
      <c r="VUV77" s="629"/>
      <c r="VUW77" s="629"/>
      <c r="VUX77" s="629"/>
      <c r="VUY77" s="629"/>
      <c r="VUZ77" s="629"/>
      <c r="VVA77" s="629"/>
      <c r="VVB77" s="629"/>
      <c r="VVC77" s="629"/>
      <c r="VVD77" s="629"/>
      <c r="VVE77" s="629"/>
      <c r="VVF77" s="629"/>
      <c r="VVG77" s="629"/>
      <c r="VVH77" s="629"/>
      <c r="VVI77" s="629"/>
      <c r="VVJ77" s="629"/>
      <c r="VVK77" s="629"/>
      <c r="VVL77" s="629"/>
      <c r="VVM77" s="629"/>
      <c r="VVN77" s="629"/>
      <c r="VVO77" s="629"/>
      <c r="VVP77" s="629"/>
      <c r="VVQ77" s="629"/>
      <c r="VVR77" s="629"/>
      <c r="VVS77" s="629"/>
      <c r="VVT77" s="629"/>
      <c r="VVU77" s="629"/>
      <c r="VVV77" s="629"/>
      <c r="VVW77" s="629"/>
      <c r="VVX77" s="629"/>
      <c r="VVY77" s="629"/>
      <c r="VVZ77" s="629"/>
      <c r="VWA77" s="629"/>
      <c r="VWB77" s="629"/>
      <c r="VWC77" s="629"/>
      <c r="VWD77" s="629"/>
      <c r="VWE77" s="629"/>
      <c r="VWF77" s="629"/>
      <c r="VWG77" s="629"/>
      <c r="VWH77" s="629"/>
      <c r="VWI77" s="629"/>
      <c r="VWJ77" s="629"/>
      <c r="VWK77" s="629"/>
      <c r="VWL77" s="629"/>
      <c r="VWM77" s="629"/>
      <c r="VWN77" s="629"/>
      <c r="VWO77" s="629"/>
      <c r="VWP77" s="629"/>
      <c r="VWQ77" s="629"/>
      <c r="VWR77" s="629"/>
      <c r="VWS77" s="629"/>
      <c r="VWT77" s="629"/>
      <c r="VWU77" s="629"/>
      <c r="VWV77" s="629"/>
      <c r="VWW77" s="629"/>
      <c r="VWX77" s="629"/>
      <c r="VWY77" s="629"/>
      <c r="VWZ77" s="629"/>
      <c r="VXA77" s="629"/>
      <c r="VXB77" s="629"/>
      <c r="VXC77" s="629"/>
      <c r="VXD77" s="629"/>
      <c r="VXE77" s="629"/>
      <c r="VXF77" s="629"/>
      <c r="VXG77" s="629"/>
      <c r="VXH77" s="629"/>
      <c r="VXI77" s="629"/>
      <c r="VXJ77" s="629"/>
      <c r="VXK77" s="629"/>
      <c r="VXL77" s="629"/>
      <c r="VXM77" s="629"/>
      <c r="VXN77" s="629"/>
      <c r="VXO77" s="629"/>
      <c r="VXP77" s="629"/>
      <c r="VXQ77" s="629"/>
      <c r="VXR77" s="629"/>
      <c r="VXS77" s="629"/>
      <c r="VXT77" s="629"/>
      <c r="VXU77" s="629"/>
      <c r="VXV77" s="629"/>
      <c r="VXW77" s="629"/>
      <c r="VXX77" s="629"/>
      <c r="VXY77" s="629"/>
      <c r="VXZ77" s="629"/>
      <c r="VYA77" s="629"/>
      <c r="VYB77" s="629"/>
      <c r="VYC77" s="629"/>
      <c r="VYD77" s="629"/>
      <c r="VYE77" s="629"/>
      <c r="VYF77" s="629"/>
      <c r="VYG77" s="629"/>
      <c r="VYH77" s="629"/>
      <c r="VYI77" s="629"/>
      <c r="VYJ77" s="629"/>
      <c r="VYK77" s="629"/>
      <c r="VYL77" s="629"/>
      <c r="VYM77" s="629"/>
      <c r="VYN77" s="629"/>
      <c r="VYO77" s="629"/>
      <c r="VYP77" s="629"/>
      <c r="VYQ77" s="629"/>
      <c r="VYR77" s="629"/>
      <c r="VYS77" s="629"/>
      <c r="VYT77" s="629"/>
      <c r="VYU77" s="629"/>
      <c r="VYV77" s="629"/>
      <c r="VYW77" s="629"/>
      <c r="VYX77" s="629"/>
      <c r="VYY77" s="629"/>
      <c r="VYZ77" s="629"/>
      <c r="VZA77" s="629"/>
      <c r="VZB77" s="629"/>
      <c r="VZC77" s="629"/>
      <c r="VZD77" s="629"/>
      <c r="VZE77" s="629"/>
      <c r="VZF77" s="629"/>
      <c r="VZG77" s="629"/>
      <c r="VZH77" s="629"/>
      <c r="VZI77" s="629"/>
      <c r="VZJ77" s="629"/>
      <c r="VZK77" s="629"/>
      <c r="VZL77" s="629"/>
      <c r="VZM77" s="629"/>
      <c r="VZN77" s="629"/>
      <c r="VZO77" s="629"/>
      <c r="VZP77" s="629"/>
      <c r="VZQ77" s="629"/>
      <c r="VZR77" s="629"/>
      <c r="VZS77" s="629"/>
      <c r="VZT77" s="629"/>
      <c r="VZU77" s="629"/>
      <c r="VZV77" s="629"/>
      <c r="VZW77" s="629"/>
      <c r="VZX77" s="629"/>
      <c r="VZY77" s="629"/>
      <c r="VZZ77" s="629"/>
      <c r="WAA77" s="629"/>
      <c r="WAB77" s="629"/>
      <c r="WAC77" s="629"/>
      <c r="WAD77" s="629"/>
      <c r="WAE77" s="629"/>
      <c r="WAF77" s="629"/>
      <c r="WAG77" s="629"/>
      <c r="WAH77" s="629"/>
      <c r="WAI77" s="629"/>
      <c r="WAJ77" s="629"/>
      <c r="WAK77" s="629"/>
      <c r="WAL77" s="629"/>
      <c r="WAM77" s="629"/>
      <c r="WAN77" s="629"/>
      <c r="WAO77" s="629"/>
      <c r="WAP77" s="629"/>
      <c r="WAQ77" s="629"/>
      <c r="WAR77" s="629"/>
      <c r="WAS77" s="629"/>
      <c r="WAT77" s="629"/>
      <c r="WAU77" s="629"/>
      <c r="WAV77" s="629"/>
      <c r="WAW77" s="629"/>
      <c r="WAX77" s="629"/>
      <c r="WAY77" s="629"/>
      <c r="WAZ77" s="629"/>
      <c r="WBA77" s="629"/>
      <c r="WBB77" s="629"/>
      <c r="WBC77" s="629"/>
      <c r="WBD77" s="629"/>
      <c r="WBE77" s="629"/>
      <c r="WBF77" s="629"/>
      <c r="WBG77" s="629"/>
      <c r="WBH77" s="629"/>
      <c r="WBI77" s="629"/>
      <c r="WBJ77" s="629"/>
      <c r="WBK77" s="629"/>
      <c r="WBL77" s="629"/>
      <c r="WBM77" s="629"/>
      <c r="WBN77" s="629"/>
      <c r="WBO77" s="629"/>
      <c r="WBP77" s="629"/>
      <c r="WBQ77" s="629"/>
      <c r="WBR77" s="629"/>
      <c r="WBS77" s="629"/>
      <c r="WBT77" s="629"/>
      <c r="WBU77" s="629"/>
      <c r="WBV77" s="629"/>
      <c r="WBW77" s="629"/>
      <c r="WBX77" s="629"/>
      <c r="WBY77" s="629"/>
      <c r="WBZ77" s="629"/>
      <c r="WCA77" s="629"/>
      <c r="WCB77" s="629"/>
      <c r="WCC77" s="629"/>
      <c r="WCD77" s="629"/>
      <c r="WCE77" s="629"/>
      <c r="WCF77" s="629"/>
      <c r="WCG77" s="629"/>
      <c r="WCH77" s="629"/>
      <c r="WCI77" s="629"/>
      <c r="WCJ77" s="629"/>
      <c r="WCK77" s="629"/>
      <c r="WCL77" s="629"/>
      <c r="WCM77" s="629"/>
      <c r="WCN77" s="629"/>
      <c r="WCO77" s="629"/>
      <c r="WCP77" s="629"/>
      <c r="WCQ77" s="629"/>
      <c r="WCR77" s="629"/>
      <c r="WCS77" s="629"/>
      <c r="WCT77" s="629"/>
      <c r="WCU77" s="629"/>
      <c r="WCV77" s="629"/>
      <c r="WCW77" s="629"/>
      <c r="WCX77" s="629"/>
      <c r="WCY77" s="629"/>
      <c r="WCZ77" s="629"/>
      <c r="WDA77" s="629"/>
      <c r="WDB77" s="629"/>
      <c r="WDC77" s="629"/>
      <c r="WDD77" s="629"/>
      <c r="WDE77" s="629"/>
      <c r="WDF77" s="629"/>
      <c r="WDG77" s="629"/>
      <c r="WDH77" s="629"/>
      <c r="WDI77" s="629"/>
      <c r="WDJ77" s="629"/>
      <c r="WDK77" s="629"/>
      <c r="WDL77" s="629"/>
      <c r="WDM77" s="629"/>
      <c r="WDN77" s="629"/>
      <c r="WDO77" s="629"/>
      <c r="WDP77" s="629"/>
      <c r="WDQ77" s="629"/>
      <c r="WDR77" s="629"/>
      <c r="WDS77" s="629"/>
      <c r="WDT77" s="629"/>
      <c r="WDU77" s="629"/>
      <c r="WDV77" s="629"/>
      <c r="WDW77" s="629"/>
      <c r="WDX77" s="629"/>
      <c r="WDY77" s="629"/>
      <c r="WDZ77" s="629"/>
      <c r="WEA77" s="629"/>
      <c r="WEB77" s="629"/>
      <c r="WEC77" s="629"/>
      <c r="WED77" s="629"/>
      <c r="WEE77" s="629"/>
      <c r="WEF77" s="629"/>
      <c r="WEG77" s="629"/>
      <c r="WEH77" s="629"/>
      <c r="WEI77" s="629"/>
      <c r="WEJ77" s="629"/>
      <c r="WEK77" s="629"/>
      <c r="WEL77" s="629"/>
      <c r="WEM77" s="629"/>
      <c r="WEN77" s="629"/>
      <c r="WEO77" s="629"/>
      <c r="WEP77" s="629"/>
      <c r="WEQ77" s="629"/>
      <c r="WER77" s="629"/>
      <c r="WES77" s="629"/>
      <c r="WET77" s="629"/>
      <c r="WEU77" s="629"/>
      <c r="WEV77" s="629"/>
      <c r="WEW77" s="629"/>
      <c r="WEX77" s="629"/>
      <c r="WEY77" s="629"/>
      <c r="WEZ77" s="629"/>
      <c r="WFA77" s="629"/>
      <c r="WFB77" s="629"/>
      <c r="WFC77" s="629"/>
      <c r="WFD77" s="629"/>
      <c r="WFE77" s="629"/>
      <c r="WFF77" s="629"/>
      <c r="WFG77" s="629"/>
      <c r="WFH77" s="629"/>
      <c r="WFI77" s="629"/>
      <c r="WFJ77" s="629"/>
      <c r="WFK77" s="629"/>
      <c r="WFL77" s="629"/>
      <c r="WFM77" s="629"/>
      <c r="WFN77" s="629"/>
      <c r="WFO77" s="629"/>
      <c r="WFP77" s="629"/>
      <c r="WFQ77" s="629"/>
      <c r="WFR77" s="629"/>
      <c r="WFS77" s="629"/>
      <c r="WFT77" s="629"/>
      <c r="WFU77" s="629"/>
      <c r="WFV77" s="629"/>
      <c r="WFW77" s="629"/>
      <c r="WFX77" s="629"/>
      <c r="WFY77" s="629"/>
      <c r="WFZ77" s="629"/>
      <c r="WGA77" s="629"/>
      <c r="WGB77" s="629"/>
      <c r="WGC77" s="629"/>
      <c r="WGD77" s="629"/>
      <c r="WGE77" s="629"/>
      <c r="WGF77" s="629"/>
      <c r="WGG77" s="629"/>
      <c r="WGH77" s="629"/>
      <c r="WGI77" s="629"/>
      <c r="WGJ77" s="629"/>
      <c r="WGK77" s="629"/>
      <c r="WGL77" s="629"/>
      <c r="WGM77" s="629"/>
      <c r="WGN77" s="629"/>
      <c r="WGO77" s="629"/>
      <c r="WGP77" s="629"/>
      <c r="WGQ77" s="629"/>
      <c r="WGR77" s="629"/>
      <c r="WGS77" s="629"/>
      <c r="WGT77" s="629"/>
      <c r="WGU77" s="629"/>
      <c r="WGV77" s="629"/>
      <c r="WGW77" s="629"/>
      <c r="WGX77" s="629"/>
      <c r="WGY77" s="629"/>
      <c r="WGZ77" s="629"/>
      <c r="WHA77" s="629"/>
      <c r="WHB77" s="629"/>
      <c r="WHC77" s="629"/>
      <c r="WHD77" s="629"/>
      <c r="WHE77" s="629"/>
      <c r="WHF77" s="629"/>
      <c r="WHG77" s="629"/>
      <c r="WHH77" s="629"/>
      <c r="WHI77" s="629"/>
      <c r="WHJ77" s="629"/>
      <c r="WHK77" s="629"/>
      <c r="WHL77" s="629"/>
      <c r="WHM77" s="629"/>
      <c r="WHN77" s="629"/>
      <c r="WHO77" s="629"/>
      <c r="WHP77" s="629"/>
      <c r="WHQ77" s="629"/>
      <c r="WHR77" s="629"/>
      <c r="WHS77" s="629"/>
      <c r="WHT77" s="629"/>
      <c r="WHU77" s="629"/>
      <c r="WHV77" s="629"/>
      <c r="WHW77" s="629"/>
      <c r="WHX77" s="629"/>
      <c r="WHY77" s="629"/>
      <c r="WHZ77" s="629"/>
      <c r="WIA77" s="629"/>
      <c r="WIB77" s="629"/>
      <c r="WIC77" s="629"/>
      <c r="WID77" s="629"/>
      <c r="WIE77" s="629"/>
      <c r="WIF77" s="629"/>
      <c r="WIG77" s="629"/>
      <c r="WIH77" s="629"/>
      <c r="WII77" s="629"/>
      <c r="WIJ77" s="629"/>
      <c r="WIK77" s="629"/>
      <c r="WIL77" s="629"/>
      <c r="WIM77" s="629"/>
      <c r="WIN77" s="629"/>
      <c r="WIO77" s="629"/>
      <c r="WIP77" s="629"/>
      <c r="WIQ77" s="629"/>
      <c r="WIR77" s="629"/>
      <c r="WIS77" s="629"/>
      <c r="WIT77" s="629"/>
      <c r="WIU77" s="629"/>
      <c r="WIV77" s="629"/>
      <c r="WIW77" s="629"/>
      <c r="WIX77" s="629"/>
      <c r="WIY77" s="629"/>
      <c r="WIZ77" s="629"/>
      <c r="WJA77" s="629"/>
      <c r="WJB77" s="629"/>
      <c r="WJC77" s="629"/>
      <c r="WJD77" s="629"/>
      <c r="WJE77" s="629"/>
      <c r="WJF77" s="629"/>
      <c r="WJG77" s="629"/>
      <c r="WJH77" s="629"/>
      <c r="WJI77" s="629"/>
      <c r="WJJ77" s="629"/>
      <c r="WJK77" s="629"/>
      <c r="WJL77" s="629"/>
      <c r="WJM77" s="629"/>
      <c r="WJN77" s="629"/>
      <c r="WJO77" s="629"/>
      <c r="WJP77" s="629"/>
      <c r="WJQ77" s="629"/>
      <c r="WJR77" s="629"/>
      <c r="WJS77" s="629"/>
      <c r="WJT77" s="629"/>
      <c r="WJU77" s="629"/>
      <c r="WJV77" s="629"/>
      <c r="WJW77" s="629"/>
      <c r="WJX77" s="629"/>
      <c r="WJY77" s="629"/>
      <c r="WJZ77" s="629"/>
      <c r="WKA77" s="629"/>
      <c r="WKB77" s="629"/>
      <c r="WKC77" s="629"/>
      <c r="WKD77" s="629"/>
      <c r="WKE77" s="629"/>
      <c r="WKF77" s="629"/>
      <c r="WKG77" s="629"/>
      <c r="WKH77" s="629"/>
      <c r="WKI77" s="629"/>
      <c r="WKJ77" s="629"/>
      <c r="WKK77" s="629"/>
      <c r="WKL77" s="629"/>
      <c r="WKM77" s="629"/>
      <c r="WKN77" s="629"/>
      <c r="WKO77" s="629"/>
      <c r="WKP77" s="629"/>
      <c r="WKQ77" s="629"/>
      <c r="WKR77" s="629"/>
      <c r="WKS77" s="629"/>
      <c r="WKT77" s="629"/>
      <c r="WKU77" s="629"/>
      <c r="WKV77" s="629"/>
      <c r="WKW77" s="629"/>
      <c r="WKX77" s="629"/>
      <c r="WKY77" s="629"/>
      <c r="WKZ77" s="629"/>
      <c r="WLA77" s="629"/>
      <c r="WLB77" s="629"/>
      <c r="WLC77" s="629"/>
      <c r="WLD77" s="629"/>
      <c r="WLE77" s="629"/>
      <c r="WLF77" s="629"/>
      <c r="WLG77" s="629"/>
      <c r="WLH77" s="629"/>
      <c r="WLI77" s="629"/>
      <c r="WLJ77" s="629"/>
      <c r="WLK77" s="629"/>
      <c r="WLL77" s="629"/>
      <c r="WLM77" s="629"/>
      <c r="WLN77" s="629"/>
      <c r="WLO77" s="629"/>
      <c r="WLP77" s="629"/>
      <c r="WLQ77" s="629"/>
      <c r="WLR77" s="629"/>
      <c r="WLS77" s="629"/>
      <c r="WLT77" s="629"/>
      <c r="WLU77" s="629"/>
      <c r="WLV77" s="629"/>
      <c r="WLW77" s="629"/>
      <c r="WLX77" s="629"/>
      <c r="WLY77" s="629"/>
      <c r="WLZ77" s="629"/>
      <c r="WMA77" s="629"/>
      <c r="WMB77" s="629"/>
      <c r="WMC77" s="629"/>
      <c r="WMD77" s="629"/>
      <c r="WME77" s="629"/>
      <c r="WMF77" s="629"/>
      <c r="WMG77" s="629"/>
      <c r="WMH77" s="629"/>
      <c r="WMI77" s="629"/>
      <c r="WMJ77" s="629"/>
      <c r="WMK77" s="629"/>
      <c r="WML77" s="629"/>
      <c r="WMM77" s="629"/>
      <c r="WMN77" s="629"/>
      <c r="WMO77" s="629"/>
      <c r="WMP77" s="629"/>
      <c r="WMQ77" s="629"/>
      <c r="WMR77" s="629"/>
      <c r="WMS77" s="629"/>
      <c r="WMT77" s="629"/>
      <c r="WMU77" s="629"/>
      <c r="WMV77" s="629"/>
      <c r="WMW77" s="629"/>
      <c r="WMX77" s="629"/>
      <c r="WMY77" s="629"/>
      <c r="WMZ77" s="629"/>
      <c r="WNA77" s="629"/>
      <c r="WNB77" s="629"/>
      <c r="WNC77" s="629"/>
      <c r="WND77" s="629"/>
      <c r="WNE77" s="629"/>
      <c r="WNF77" s="629"/>
      <c r="WNG77" s="629"/>
      <c r="WNH77" s="629"/>
      <c r="WNI77" s="629"/>
      <c r="WNJ77" s="629"/>
      <c r="WNK77" s="629"/>
      <c r="WNL77" s="629"/>
      <c r="WNM77" s="629"/>
      <c r="WNN77" s="629"/>
      <c r="WNO77" s="629"/>
      <c r="WNP77" s="629"/>
      <c r="WNQ77" s="629"/>
      <c r="WNR77" s="629"/>
      <c r="WNS77" s="629"/>
      <c r="WNT77" s="629"/>
      <c r="WNU77" s="629"/>
      <c r="WNV77" s="629"/>
      <c r="WNW77" s="629"/>
      <c r="WNX77" s="629"/>
      <c r="WNY77" s="629"/>
      <c r="WNZ77" s="629"/>
      <c r="WOA77" s="629"/>
      <c r="WOB77" s="629"/>
      <c r="WOC77" s="629"/>
      <c r="WOD77" s="629"/>
      <c r="WOE77" s="629"/>
      <c r="WOF77" s="629"/>
      <c r="WOG77" s="629"/>
      <c r="WOH77" s="629"/>
      <c r="WOI77" s="629"/>
      <c r="WOJ77" s="629"/>
      <c r="WOK77" s="629"/>
      <c r="WOL77" s="629"/>
      <c r="WOM77" s="629"/>
      <c r="WON77" s="629"/>
      <c r="WOO77" s="629"/>
      <c r="WOP77" s="629"/>
      <c r="WOQ77" s="629"/>
      <c r="WOR77" s="629"/>
      <c r="WOS77" s="629"/>
      <c r="WOT77" s="629"/>
      <c r="WOU77" s="629"/>
      <c r="WOV77" s="629"/>
      <c r="WOW77" s="629"/>
      <c r="WOX77" s="629"/>
      <c r="WOY77" s="629"/>
      <c r="WOZ77" s="629"/>
      <c r="WPA77" s="629"/>
      <c r="WPB77" s="629"/>
      <c r="WPC77" s="629"/>
      <c r="WPD77" s="629"/>
      <c r="WPE77" s="629"/>
      <c r="WPF77" s="629"/>
      <c r="WPG77" s="629"/>
      <c r="WPH77" s="629"/>
      <c r="WPI77" s="629"/>
      <c r="WPJ77" s="629"/>
      <c r="WPK77" s="629"/>
      <c r="WPL77" s="629"/>
      <c r="WPM77" s="629"/>
      <c r="WPN77" s="629"/>
      <c r="WPO77" s="629"/>
      <c r="WPP77" s="629"/>
      <c r="WPQ77" s="629"/>
      <c r="WPR77" s="629"/>
      <c r="WPS77" s="629"/>
      <c r="WPT77" s="629"/>
      <c r="WPU77" s="629"/>
      <c r="WPV77" s="629"/>
      <c r="WPW77" s="629"/>
      <c r="WPX77" s="629"/>
      <c r="WPY77" s="629"/>
      <c r="WPZ77" s="629"/>
      <c r="WQA77" s="629"/>
      <c r="WQB77" s="629"/>
      <c r="WQC77" s="629"/>
      <c r="WQD77" s="629"/>
      <c r="WQE77" s="629"/>
      <c r="WQF77" s="629"/>
      <c r="WQG77" s="629"/>
      <c r="WQH77" s="629"/>
      <c r="WQI77" s="629"/>
      <c r="WQJ77" s="629"/>
      <c r="WQK77" s="629"/>
      <c r="WQL77" s="629"/>
      <c r="WQM77" s="629"/>
      <c r="WQN77" s="629"/>
      <c r="WQO77" s="629"/>
      <c r="WQP77" s="629"/>
      <c r="WQQ77" s="629"/>
      <c r="WQR77" s="629"/>
      <c r="WQS77" s="629"/>
      <c r="WQT77" s="629"/>
      <c r="WQU77" s="629"/>
      <c r="WQV77" s="629"/>
      <c r="WQW77" s="629"/>
      <c r="WQX77" s="629"/>
      <c r="WQY77" s="629"/>
      <c r="WQZ77" s="629"/>
      <c r="WRA77" s="629"/>
      <c r="WRB77" s="629"/>
      <c r="WRC77" s="629"/>
      <c r="WRD77" s="629"/>
      <c r="WRE77" s="629"/>
      <c r="WRF77" s="629"/>
      <c r="WRG77" s="629"/>
      <c r="WRH77" s="629"/>
      <c r="WRI77" s="629"/>
      <c r="WRJ77" s="629"/>
      <c r="WRK77" s="629"/>
      <c r="WRL77" s="629"/>
      <c r="WRM77" s="629"/>
      <c r="WRN77" s="629"/>
      <c r="WRO77" s="629"/>
      <c r="WRP77" s="629"/>
      <c r="WRQ77" s="629"/>
      <c r="WRR77" s="629"/>
      <c r="WRS77" s="629"/>
      <c r="WRT77" s="629"/>
      <c r="WRU77" s="629"/>
      <c r="WRV77" s="629"/>
      <c r="WRW77" s="629"/>
      <c r="WRX77" s="629"/>
      <c r="WRY77" s="629"/>
      <c r="WRZ77" s="629"/>
      <c r="WSA77" s="629"/>
      <c r="WSB77" s="629"/>
      <c r="WSC77" s="629"/>
      <c r="WSD77" s="629"/>
      <c r="WSE77" s="629"/>
      <c r="WSF77" s="629"/>
      <c r="WSG77" s="629"/>
      <c r="WSH77" s="629"/>
      <c r="WSI77" s="629"/>
      <c r="WSJ77" s="629"/>
      <c r="WSK77" s="629"/>
      <c r="WSL77" s="629"/>
      <c r="WSM77" s="629"/>
      <c r="WSN77" s="629"/>
      <c r="WSO77" s="629"/>
      <c r="WSP77" s="629"/>
      <c r="WSQ77" s="629"/>
      <c r="WSR77" s="629"/>
      <c r="WSS77" s="629"/>
      <c r="WST77" s="629"/>
      <c r="WSU77" s="629"/>
      <c r="WSV77" s="629"/>
      <c r="WSW77" s="629"/>
      <c r="WSX77" s="629"/>
      <c r="WSY77" s="629"/>
      <c r="WSZ77" s="629"/>
      <c r="WTA77" s="629"/>
      <c r="WTB77" s="629"/>
      <c r="WTC77" s="629"/>
      <c r="WTD77" s="629"/>
      <c r="WTE77" s="629"/>
      <c r="WTF77" s="629"/>
      <c r="WTG77" s="629"/>
      <c r="WTH77" s="629"/>
      <c r="WTI77" s="629"/>
      <c r="WTJ77" s="629"/>
      <c r="WTK77" s="629"/>
      <c r="WTL77" s="629"/>
      <c r="WTM77" s="629"/>
      <c r="WTN77" s="629"/>
      <c r="WTO77" s="629"/>
      <c r="WTP77" s="629"/>
      <c r="WTQ77" s="629"/>
      <c r="WTR77" s="629"/>
      <c r="WTS77" s="629"/>
      <c r="WTT77" s="629"/>
      <c r="WTU77" s="629"/>
      <c r="WTV77" s="629"/>
      <c r="WTW77" s="629"/>
      <c r="WTX77" s="629"/>
      <c r="WTY77" s="629"/>
      <c r="WTZ77" s="629"/>
      <c r="WUA77" s="629"/>
      <c r="WUB77" s="629"/>
      <c r="WUC77" s="629"/>
      <c r="WUD77" s="629"/>
      <c r="WUE77" s="629"/>
      <c r="WUF77" s="629"/>
      <c r="WUG77" s="629"/>
      <c r="WUH77" s="629"/>
      <c r="WUI77" s="629"/>
      <c r="WUJ77" s="629"/>
      <c r="WUK77" s="629"/>
      <c r="WUL77" s="629"/>
      <c r="WUM77" s="629"/>
      <c r="WUN77" s="629"/>
      <c r="WUO77" s="629"/>
      <c r="WUP77" s="629"/>
      <c r="WUQ77" s="629"/>
      <c r="WUR77" s="629"/>
      <c r="WUS77" s="629"/>
      <c r="WUT77" s="629"/>
      <c r="WUU77" s="629"/>
      <c r="WUV77" s="629"/>
      <c r="WUW77" s="629"/>
      <c r="WUX77" s="629"/>
      <c r="WUY77" s="629"/>
      <c r="WUZ77" s="629"/>
      <c r="WVA77" s="629"/>
      <c r="WVB77" s="629"/>
      <c r="WVC77" s="629"/>
      <c r="WVD77" s="629"/>
      <c r="WVE77" s="629"/>
      <c r="WVF77" s="629"/>
      <c r="WVG77" s="629"/>
      <c r="WVH77" s="629"/>
      <c r="WVI77" s="629"/>
      <c r="WVJ77" s="629"/>
      <c r="WVK77" s="629"/>
      <c r="WVL77" s="629"/>
      <c r="WVM77" s="629"/>
      <c r="WVN77" s="629"/>
      <c r="WVO77" s="629"/>
      <c r="WVP77" s="629"/>
      <c r="WVQ77" s="629"/>
      <c r="WVR77" s="629"/>
      <c r="WVS77" s="629"/>
      <c r="WVT77" s="629"/>
      <c r="WVU77" s="629"/>
      <c r="WVV77" s="629"/>
      <c r="WVW77" s="629"/>
      <c r="WVX77" s="629"/>
      <c r="WVY77" s="629"/>
      <c r="WVZ77" s="629"/>
      <c r="WWA77" s="629"/>
      <c r="WWB77" s="629"/>
      <c r="WWC77" s="629"/>
      <c r="WWD77" s="629"/>
      <c r="WWE77" s="629"/>
      <c r="WWF77" s="629"/>
      <c r="WWG77" s="629"/>
      <c r="WWH77" s="629"/>
      <c r="WWI77" s="629"/>
      <c r="WWJ77" s="629"/>
      <c r="WWK77" s="629"/>
      <c r="WWL77" s="629"/>
      <c r="WWM77" s="629"/>
      <c r="WWN77" s="629"/>
      <c r="WWO77" s="629"/>
      <c r="WWP77" s="629"/>
      <c r="WWQ77" s="629"/>
      <c r="WWR77" s="629"/>
      <c r="WWS77" s="629"/>
      <c r="WWT77" s="629"/>
      <c r="WWU77" s="629"/>
      <c r="WWV77" s="629"/>
      <c r="WWW77" s="629"/>
      <c r="WWX77" s="629"/>
      <c r="WWY77" s="629"/>
      <c r="WWZ77" s="629"/>
      <c r="WXA77" s="629"/>
      <c r="WXB77" s="629"/>
      <c r="WXC77" s="629"/>
      <c r="WXD77" s="629"/>
      <c r="WXE77" s="629"/>
      <c r="WXF77" s="629"/>
      <c r="WXG77" s="629"/>
      <c r="WXH77" s="629"/>
      <c r="WXI77" s="629"/>
      <c r="WXJ77" s="629"/>
      <c r="WXK77" s="629"/>
      <c r="WXL77" s="629"/>
      <c r="WXM77" s="629"/>
      <c r="WXN77" s="629"/>
      <c r="WXO77" s="629"/>
      <c r="WXP77" s="629"/>
      <c r="WXQ77" s="629"/>
      <c r="WXR77" s="629"/>
      <c r="WXS77" s="629"/>
      <c r="WXT77" s="629"/>
      <c r="WXU77" s="629"/>
      <c r="WXV77" s="629"/>
      <c r="WXW77" s="629"/>
      <c r="WXX77" s="629"/>
      <c r="WXY77" s="629"/>
      <c r="WXZ77" s="629"/>
      <c r="WYA77" s="629"/>
      <c r="WYB77" s="629"/>
      <c r="WYC77" s="629"/>
      <c r="WYD77" s="629"/>
      <c r="WYE77" s="629"/>
      <c r="WYF77" s="629"/>
      <c r="WYG77" s="629"/>
      <c r="WYH77" s="629"/>
      <c r="WYI77" s="629"/>
      <c r="WYJ77" s="629"/>
      <c r="WYK77" s="629"/>
      <c r="WYL77" s="629"/>
      <c r="WYM77" s="629"/>
      <c r="WYN77" s="629"/>
      <c r="WYO77" s="629"/>
      <c r="WYP77" s="629"/>
      <c r="WYQ77" s="629"/>
      <c r="WYR77" s="629"/>
      <c r="WYS77" s="629"/>
      <c r="WYT77" s="629"/>
      <c r="WYU77" s="629"/>
      <c r="WYV77" s="629"/>
      <c r="WYW77" s="629"/>
      <c r="WYX77" s="629"/>
      <c r="WYY77" s="629"/>
      <c r="WYZ77" s="629"/>
      <c r="WZA77" s="629"/>
      <c r="WZB77" s="629"/>
      <c r="WZC77" s="629"/>
      <c r="WZD77" s="629"/>
      <c r="WZE77" s="629"/>
      <c r="WZF77" s="629"/>
      <c r="WZG77" s="629"/>
      <c r="WZH77" s="629"/>
      <c r="WZI77" s="629"/>
      <c r="WZJ77" s="629"/>
      <c r="WZK77" s="629"/>
      <c r="WZL77" s="629"/>
      <c r="WZM77" s="629"/>
      <c r="WZN77" s="629"/>
      <c r="WZO77" s="629"/>
      <c r="WZP77" s="629"/>
      <c r="WZQ77" s="629"/>
      <c r="WZR77" s="629"/>
      <c r="WZS77" s="629"/>
      <c r="WZT77" s="629"/>
      <c r="WZU77" s="629"/>
      <c r="WZV77" s="629"/>
      <c r="WZW77" s="629"/>
      <c r="WZX77" s="629"/>
      <c r="WZY77" s="629"/>
      <c r="WZZ77" s="629"/>
      <c r="XAA77" s="629"/>
      <c r="XAB77" s="629"/>
      <c r="XAC77" s="629"/>
      <c r="XAD77" s="629"/>
      <c r="XAE77" s="629"/>
      <c r="XAF77" s="629"/>
      <c r="XAG77" s="629"/>
      <c r="XAH77" s="629"/>
      <c r="XAI77" s="629"/>
      <c r="XAJ77" s="629"/>
      <c r="XAK77" s="629"/>
      <c r="XAL77" s="629"/>
      <c r="XAM77" s="629"/>
      <c r="XAN77" s="629"/>
      <c r="XAO77" s="629"/>
      <c r="XAP77" s="629"/>
      <c r="XAQ77" s="629"/>
      <c r="XAR77" s="629"/>
      <c r="XAS77" s="629"/>
      <c r="XAT77" s="629"/>
      <c r="XAU77" s="629"/>
      <c r="XAV77" s="629"/>
      <c r="XAW77" s="629"/>
      <c r="XAX77" s="629"/>
      <c r="XAY77" s="629"/>
      <c r="XAZ77" s="629"/>
      <c r="XBA77" s="629"/>
      <c r="XBB77" s="629"/>
      <c r="XBC77" s="629"/>
      <c r="XBD77" s="629"/>
      <c r="XBE77" s="629"/>
      <c r="XBF77" s="629"/>
      <c r="XBG77" s="629"/>
      <c r="XBH77" s="629"/>
      <c r="XBI77" s="629"/>
      <c r="XBJ77" s="629"/>
      <c r="XBK77" s="629"/>
      <c r="XBL77" s="629"/>
      <c r="XBM77" s="629"/>
      <c r="XBN77" s="629"/>
      <c r="XBO77" s="629"/>
      <c r="XBP77" s="629"/>
      <c r="XBQ77" s="629"/>
      <c r="XBR77" s="629"/>
      <c r="XBS77" s="629"/>
      <c r="XBT77" s="629"/>
      <c r="XBU77" s="629"/>
      <c r="XBV77" s="629"/>
      <c r="XBW77" s="629"/>
      <c r="XBX77" s="629"/>
      <c r="XBY77" s="629"/>
      <c r="XBZ77" s="629"/>
      <c r="XCA77" s="629"/>
      <c r="XCB77" s="629"/>
      <c r="XCC77" s="629"/>
      <c r="XCD77" s="629"/>
      <c r="XCE77" s="629"/>
      <c r="XCF77" s="629"/>
      <c r="XCG77" s="629"/>
      <c r="XCH77" s="629"/>
      <c r="XCI77" s="629"/>
      <c r="XCJ77" s="629"/>
      <c r="XCK77" s="629"/>
      <c r="XCL77" s="629"/>
      <c r="XCM77" s="629"/>
      <c r="XCN77" s="629"/>
      <c r="XCO77" s="629"/>
      <c r="XCP77" s="629"/>
      <c r="XCQ77" s="629"/>
      <c r="XCR77" s="629"/>
      <c r="XCS77" s="629"/>
      <c r="XCT77" s="629"/>
      <c r="XCU77" s="629"/>
      <c r="XCV77" s="629"/>
      <c r="XCW77" s="629"/>
      <c r="XCX77" s="629"/>
      <c r="XCY77" s="629"/>
      <c r="XCZ77" s="629"/>
      <c r="XDA77" s="629"/>
      <c r="XDB77" s="629"/>
      <c r="XDC77" s="629"/>
      <c r="XDD77" s="629"/>
      <c r="XDE77" s="629"/>
      <c r="XDF77" s="629"/>
      <c r="XDG77" s="629"/>
      <c r="XDH77" s="629"/>
      <c r="XDI77" s="629"/>
      <c r="XDJ77" s="629"/>
      <c r="XDK77" s="629"/>
      <c r="XDL77" s="629"/>
      <c r="XDM77" s="629"/>
      <c r="XDN77" s="629"/>
      <c r="XDO77" s="629"/>
      <c r="XDP77" s="629"/>
      <c r="XDQ77" s="629"/>
      <c r="XDR77" s="629"/>
      <c r="XDS77" s="629"/>
      <c r="XDT77" s="629"/>
      <c r="XDU77" s="629"/>
      <c r="XDV77" s="629"/>
      <c r="XDW77" s="629"/>
      <c r="XDX77" s="629"/>
      <c r="XDY77" s="629"/>
      <c r="XDZ77" s="629"/>
      <c r="XEA77" s="629"/>
      <c r="XEB77" s="629"/>
      <c r="XEC77" s="629"/>
      <c r="XED77" s="629"/>
      <c r="XEE77" s="629"/>
      <c r="XEF77" s="629"/>
      <c r="XEG77" s="629"/>
      <c r="XEH77" s="629"/>
      <c r="XEI77" s="629"/>
      <c r="XEJ77" s="629"/>
      <c r="XEK77" s="629"/>
      <c r="XEL77" s="629"/>
      <c r="XEM77" s="629"/>
      <c r="XEN77" s="629"/>
      <c r="XEO77" s="629"/>
      <c r="XEP77" s="629"/>
      <c r="XEQ77" s="629"/>
      <c r="XER77" s="629"/>
      <c r="XES77" s="629"/>
      <c r="XET77" s="629"/>
      <c r="XEU77" s="629"/>
      <c r="XEV77" s="629"/>
      <c r="XEW77" s="629"/>
      <c r="XEX77" s="629"/>
      <c r="XEY77" s="629"/>
      <c r="XEZ77" s="629"/>
      <c r="XFA77" s="629"/>
      <c r="XFB77" s="629"/>
      <c r="XFC77" s="629"/>
      <c r="XFD77" s="629"/>
    </row>
    <row r="78" spans="1:16384" x14ac:dyDescent="0.2">
      <c r="A78" s="629" t="str">
        <f>A3</f>
        <v>COMPARISON OF ELECTRIC UTILITY ACTIVITY</v>
      </c>
      <c r="B78" s="629"/>
      <c r="C78" s="629"/>
      <c r="D78" s="629"/>
      <c r="E78" s="629"/>
      <c r="F78" s="629"/>
      <c r="G78" s="629"/>
      <c r="H78" s="629"/>
      <c r="I78" s="629"/>
      <c r="J78" s="629"/>
      <c r="K78" s="629"/>
      <c r="L78" s="629"/>
      <c r="M78" s="629"/>
      <c r="N78" s="629"/>
      <c r="O78" s="629"/>
      <c r="P78" s="629"/>
    </row>
    <row r="79" spans="1:16384" x14ac:dyDescent="0.2">
      <c r="A79" s="629" t="str">
        <f>A4</f>
        <v>FORECAST PERIOD FOR THE 12 MONTHS ENDED DECEMBER 31, 2026</v>
      </c>
      <c r="B79" s="629"/>
      <c r="C79" s="629"/>
      <c r="D79" s="629"/>
      <c r="E79" s="629"/>
      <c r="F79" s="629"/>
      <c r="G79" s="629"/>
      <c r="H79" s="629"/>
      <c r="I79" s="629"/>
      <c r="J79" s="629"/>
      <c r="K79" s="629"/>
      <c r="L79" s="629"/>
      <c r="M79" s="629"/>
      <c r="N79" s="629"/>
      <c r="O79" s="629"/>
      <c r="P79" s="629"/>
    </row>
    <row r="80" spans="1:16384" x14ac:dyDescent="0.2">
      <c r="A80" s="81" t="s">
        <v>118</v>
      </c>
      <c r="P80" s="82" t="s">
        <v>103</v>
      </c>
    </row>
    <row r="81" spans="1:16" x14ac:dyDescent="0.2">
      <c r="A81" s="81" t="str">
        <f>'Rate Case Constants'!$C$31</f>
        <v>TYPE OF FILING: __X__ ORIGINAL  _____ UPDATED  _____ REVISED</v>
      </c>
      <c r="P81" s="82" t="s">
        <v>823</v>
      </c>
    </row>
    <row r="82" spans="1:16" x14ac:dyDescent="0.2">
      <c r="A82" s="81" t="s">
        <v>9</v>
      </c>
      <c r="P82" s="82" t="str">
        <f>'Rate Case Constants'!$C$36</f>
        <v>WITNESS:   A. M. FACKLER</v>
      </c>
    </row>
    <row r="83" spans="1:16" x14ac:dyDescent="0.2">
      <c r="A83" s="83" t="s">
        <v>4</v>
      </c>
      <c r="B83" s="83" t="s">
        <v>6</v>
      </c>
      <c r="C83" s="84"/>
      <c r="D83" s="83" t="s">
        <v>2</v>
      </c>
      <c r="E83" s="83" t="s">
        <v>2</v>
      </c>
      <c r="F83" s="83" t="s">
        <v>2</v>
      </c>
      <c r="G83" s="83" t="s">
        <v>2</v>
      </c>
      <c r="H83" s="83" t="s">
        <v>2</v>
      </c>
      <c r="I83" s="83" t="s">
        <v>2</v>
      </c>
      <c r="J83" s="83" t="s">
        <v>2</v>
      </c>
      <c r="K83" s="83" t="s">
        <v>2</v>
      </c>
      <c r="L83" s="83" t="s">
        <v>2</v>
      </c>
      <c r="M83" s="83" t="s">
        <v>2</v>
      </c>
      <c r="N83" s="83" t="s">
        <v>2</v>
      </c>
      <c r="O83" s="83" t="s">
        <v>2</v>
      </c>
      <c r="P83" s="84"/>
    </row>
    <row r="84" spans="1:16" x14ac:dyDescent="0.2">
      <c r="A84" s="85" t="s">
        <v>5</v>
      </c>
      <c r="B84" s="85" t="s">
        <v>5</v>
      </c>
      <c r="C84" s="86" t="s">
        <v>7</v>
      </c>
      <c r="D84" s="87">
        <f t="shared" ref="D84:O84" si="6">D9</f>
        <v>46023</v>
      </c>
      <c r="E84" s="87">
        <f t="shared" si="6"/>
        <v>46054</v>
      </c>
      <c r="F84" s="87">
        <f t="shared" si="6"/>
        <v>46082</v>
      </c>
      <c r="G84" s="87">
        <f t="shared" si="6"/>
        <v>46113</v>
      </c>
      <c r="H84" s="87">
        <f t="shared" si="6"/>
        <v>46143</v>
      </c>
      <c r="I84" s="87">
        <f t="shared" si="6"/>
        <v>46174</v>
      </c>
      <c r="J84" s="87">
        <f t="shared" si="6"/>
        <v>46204</v>
      </c>
      <c r="K84" s="87">
        <f t="shared" si="6"/>
        <v>46235</v>
      </c>
      <c r="L84" s="87">
        <f t="shared" si="6"/>
        <v>46266</v>
      </c>
      <c r="M84" s="87">
        <f t="shared" si="6"/>
        <v>46296</v>
      </c>
      <c r="N84" s="87">
        <f t="shared" si="6"/>
        <v>46327</v>
      </c>
      <c r="O84" s="87">
        <f t="shared" si="6"/>
        <v>46357</v>
      </c>
      <c r="P84" s="88" t="s">
        <v>3</v>
      </c>
    </row>
    <row r="85" spans="1:16" x14ac:dyDescent="0.2">
      <c r="A85" s="375"/>
      <c r="B85" s="375"/>
      <c r="D85" s="417"/>
      <c r="E85" s="417"/>
      <c r="F85" s="417"/>
      <c r="G85" s="417"/>
      <c r="H85" s="417"/>
      <c r="I85" s="417"/>
      <c r="J85" s="417"/>
      <c r="K85" s="417"/>
      <c r="L85" s="417"/>
      <c r="M85" s="417"/>
      <c r="N85" s="417"/>
      <c r="O85" s="417"/>
      <c r="P85" s="82"/>
    </row>
    <row r="86" spans="1:16" x14ac:dyDescent="0.2">
      <c r="A86" s="375">
        <f>A75+1</f>
        <v>66</v>
      </c>
      <c r="B86" s="375">
        <v>568</v>
      </c>
      <c r="C86" s="81" t="s">
        <v>55</v>
      </c>
      <c r="D86" s="415">
        <f>SUMIFS('IS E'!T$8:T$535,'IS E'!$A$8:$A$535,'SCH C-2.2 F'!$B86)*1</f>
        <v>0</v>
      </c>
      <c r="E86" s="415">
        <f>SUMIFS('IS E'!U$8:U$535,'IS E'!$A$8:$A$535,'SCH C-2.2 F'!$B86)*1</f>
        <v>0</v>
      </c>
      <c r="F86" s="415">
        <f>SUMIFS('IS E'!V$8:V$535,'IS E'!$A$8:$A$535,'SCH C-2.2 F'!$B86)*1</f>
        <v>0</v>
      </c>
      <c r="G86" s="415">
        <f>SUMIFS('IS E'!W$8:W$535,'IS E'!$A$8:$A$535,'SCH C-2.2 F'!$B86)*1</f>
        <v>0</v>
      </c>
      <c r="H86" s="415">
        <f>SUMIFS('IS E'!X$8:X$535,'IS E'!$A$8:$A$535,'SCH C-2.2 F'!$B86)*1</f>
        <v>0</v>
      </c>
      <c r="I86" s="415">
        <f>SUMIFS('IS E'!Y$8:Y$535,'IS E'!$A$8:$A$535,'SCH C-2.2 F'!$B86)*1</f>
        <v>0</v>
      </c>
      <c r="J86" s="415">
        <f>SUMIFS('IS E'!Z$8:Z$535,'IS E'!$A$8:$A$535,'SCH C-2.2 F'!$B86)*1</f>
        <v>0</v>
      </c>
      <c r="K86" s="415">
        <f>SUMIFS('IS E'!AA$8:AA$535,'IS E'!$A$8:$A$535,'SCH C-2.2 F'!$B86)*1</f>
        <v>0</v>
      </c>
      <c r="L86" s="415">
        <f>SUMIFS('IS E'!AB$8:AB$535,'IS E'!$A$8:$A$535,'SCH C-2.2 F'!$B86)*1</f>
        <v>0</v>
      </c>
      <c r="M86" s="415">
        <f>SUMIFS('IS E'!AC$8:AC$535,'IS E'!$A$8:$A$535,'SCH C-2.2 F'!$B86)*1</f>
        <v>0</v>
      </c>
      <c r="N86" s="415">
        <f>SUMIFS('IS E'!AD$8:AD$535,'IS E'!$A$8:$A$535,'SCH C-2.2 F'!$B86)*1</f>
        <v>0</v>
      </c>
      <c r="O86" s="415">
        <f>SUMIFS('IS E'!AE$8:AE$535,'IS E'!$A$8:$A$535,'SCH C-2.2 F'!$B86)*1</f>
        <v>0</v>
      </c>
      <c r="P86" s="418">
        <f>SUM(D86:O86)</f>
        <v>0</v>
      </c>
    </row>
    <row r="87" spans="1:16" x14ac:dyDescent="0.2">
      <c r="A87" s="375">
        <f t="shared" ref="A87:A92" si="7">A86+1</f>
        <v>67</v>
      </c>
      <c r="B87" s="375">
        <v>569</v>
      </c>
      <c r="C87" s="81" t="s">
        <v>27</v>
      </c>
      <c r="D87" s="415">
        <f>SUMIFS('IS E'!T$8:T$535,'IS E'!$A$8:$A$535,'SCH C-2.2 F'!$B87)*1</f>
        <v>91200.290000000008</v>
      </c>
      <c r="E87" s="415">
        <f>SUMIFS('IS E'!U$8:U$535,'IS E'!$A$8:$A$535,'SCH C-2.2 F'!$B87)*1</f>
        <v>56778.9</v>
      </c>
      <c r="F87" s="415">
        <f>SUMIFS('IS E'!V$8:V$535,'IS E'!$A$8:$A$535,'SCH C-2.2 F'!$B87)*1</f>
        <v>62636.79</v>
      </c>
      <c r="G87" s="415">
        <f>SUMIFS('IS E'!W$8:W$535,'IS E'!$A$8:$A$535,'SCH C-2.2 F'!$B87)*1</f>
        <v>57618.880000000005</v>
      </c>
      <c r="H87" s="415">
        <f>SUMIFS('IS E'!X$8:X$535,'IS E'!$A$8:$A$535,'SCH C-2.2 F'!$B87)*1</f>
        <v>80661.299999999988</v>
      </c>
      <c r="I87" s="415">
        <f>SUMIFS('IS E'!Y$8:Y$535,'IS E'!$A$8:$A$535,'SCH C-2.2 F'!$B87)*1</f>
        <v>62760.979999999996</v>
      </c>
      <c r="J87" s="415">
        <f>SUMIFS('IS E'!Z$8:Z$535,'IS E'!$A$8:$A$535,'SCH C-2.2 F'!$B87)*1</f>
        <v>83540.009999999995</v>
      </c>
      <c r="K87" s="415">
        <f>SUMIFS('IS E'!AA$8:AA$535,'IS E'!$A$8:$A$535,'SCH C-2.2 F'!$B87)*1</f>
        <v>56408.78</v>
      </c>
      <c r="L87" s="415">
        <f>SUMIFS('IS E'!AB$8:AB$535,'IS E'!$A$8:$A$535,'SCH C-2.2 F'!$B87)*1</f>
        <v>74717.33</v>
      </c>
      <c r="M87" s="415">
        <f>SUMIFS('IS E'!AC$8:AC$535,'IS E'!$A$8:$A$535,'SCH C-2.2 F'!$B87)*1</f>
        <v>93421.01</v>
      </c>
      <c r="N87" s="415">
        <f>SUMIFS('IS E'!AD$8:AD$535,'IS E'!$A$8:$A$535,'SCH C-2.2 F'!$B87)*1</f>
        <v>105137.79000000001</v>
      </c>
      <c r="O87" s="415">
        <f>SUMIFS('IS E'!AE$8:AE$535,'IS E'!$A$8:$A$535,'SCH C-2.2 F'!$B87)*1</f>
        <v>59373.850000000006</v>
      </c>
      <c r="P87" s="418">
        <f>SUM(D87:O87)</f>
        <v>884255.90999999992</v>
      </c>
    </row>
    <row r="88" spans="1:16" x14ac:dyDescent="0.2">
      <c r="A88" s="375">
        <f t="shared" si="7"/>
        <v>68</v>
      </c>
      <c r="B88" s="375">
        <v>570</v>
      </c>
      <c r="C88" s="81" t="s">
        <v>56</v>
      </c>
      <c r="D88" s="415">
        <f>SUMIFS('IS E'!T$8:T$535,'IS E'!$A$8:$A$535,'SCH C-2.2 F'!$B88)*1</f>
        <v>125434.15999999999</v>
      </c>
      <c r="E88" s="415">
        <f>SUMIFS('IS E'!U$8:U$535,'IS E'!$A$8:$A$535,'SCH C-2.2 F'!$B88)*1</f>
        <v>123355.49</v>
      </c>
      <c r="F88" s="415">
        <f>SUMIFS('IS E'!V$8:V$535,'IS E'!$A$8:$A$535,'SCH C-2.2 F'!$B88)*1</f>
        <v>126689.61999999998</v>
      </c>
      <c r="G88" s="415">
        <f>SUMIFS('IS E'!W$8:W$535,'IS E'!$A$8:$A$535,'SCH C-2.2 F'!$B88)*1</f>
        <v>126404.97999999998</v>
      </c>
      <c r="H88" s="415">
        <f>SUMIFS('IS E'!X$8:X$535,'IS E'!$A$8:$A$535,'SCH C-2.2 F'!$B88)*1</f>
        <v>120912.73</v>
      </c>
      <c r="I88" s="415">
        <f>SUMIFS('IS E'!Y$8:Y$535,'IS E'!$A$8:$A$535,'SCH C-2.2 F'!$B88)*1</f>
        <v>124535</v>
      </c>
      <c r="J88" s="415">
        <f>SUMIFS('IS E'!Z$8:Z$535,'IS E'!$A$8:$A$535,'SCH C-2.2 F'!$B88)*1</f>
        <v>125290.52999999998</v>
      </c>
      <c r="K88" s="415">
        <f>SUMIFS('IS E'!AA$8:AA$535,'IS E'!$A$8:$A$535,'SCH C-2.2 F'!$B88)*1</f>
        <v>123954.73999999999</v>
      </c>
      <c r="L88" s="415">
        <f>SUMIFS('IS E'!AB$8:AB$535,'IS E'!$A$8:$A$535,'SCH C-2.2 F'!$B88)*1</f>
        <v>126232.28999999998</v>
      </c>
      <c r="M88" s="415">
        <f>SUMIFS('IS E'!AC$8:AC$535,'IS E'!$A$8:$A$535,'SCH C-2.2 F'!$B88)*1</f>
        <v>125650.89999999998</v>
      </c>
      <c r="N88" s="415">
        <f>SUMIFS('IS E'!AD$8:AD$535,'IS E'!$A$8:$A$535,'SCH C-2.2 F'!$B88)*1</f>
        <v>117837.63</v>
      </c>
      <c r="O88" s="415">
        <f>SUMIFS('IS E'!AE$8:AE$535,'IS E'!$A$8:$A$535,'SCH C-2.2 F'!$B88)*1</f>
        <v>118845.43</v>
      </c>
      <c r="P88" s="418">
        <f>SUM(D88:O88)</f>
        <v>1485143.4999999998</v>
      </c>
    </row>
    <row r="89" spans="1:16" x14ac:dyDescent="0.2">
      <c r="A89" s="375">
        <f t="shared" si="7"/>
        <v>69</v>
      </c>
      <c r="B89" s="375">
        <v>571</v>
      </c>
      <c r="C89" s="81" t="s">
        <v>57</v>
      </c>
      <c r="D89" s="415">
        <f>SUMIFS('IS E'!T$8:T$535,'IS E'!$A$8:$A$535,'SCH C-2.2 F'!$B89)*1</f>
        <v>109408.41000000003</v>
      </c>
      <c r="E89" s="415">
        <f>SUMIFS('IS E'!U$8:U$535,'IS E'!$A$8:$A$535,'SCH C-2.2 F'!$B89)*1</f>
        <v>120767.58000000002</v>
      </c>
      <c r="F89" s="415">
        <f>SUMIFS('IS E'!V$8:V$535,'IS E'!$A$8:$A$535,'SCH C-2.2 F'!$B89)*1</f>
        <v>122129.72000000003</v>
      </c>
      <c r="G89" s="415">
        <f>SUMIFS('IS E'!W$8:W$535,'IS E'!$A$8:$A$535,'SCH C-2.2 F'!$B89)*1</f>
        <v>116270.91</v>
      </c>
      <c r="H89" s="415">
        <f>SUMIFS('IS E'!X$8:X$535,'IS E'!$A$8:$A$535,'SCH C-2.2 F'!$B89)*1</f>
        <v>172778.75</v>
      </c>
      <c r="I89" s="415">
        <f>SUMIFS('IS E'!Y$8:Y$535,'IS E'!$A$8:$A$535,'SCH C-2.2 F'!$B89)*1</f>
        <v>177305.83999999997</v>
      </c>
      <c r="J89" s="415">
        <f>SUMIFS('IS E'!Z$8:Z$535,'IS E'!$A$8:$A$535,'SCH C-2.2 F'!$B89)*1</f>
        <v>178125.25</v>
      </c>
      <c r="K89" s="415">
        <f>SUMIFS('IS E'!AA$8:AA$535,'IS E'!$A$8:$A$535,'SCH C-2.2 F'!$B89)*1</f>
        <v>124271.91000000003</v>
      </c>
      <c r="L89" s="415">
        <f>SUMIFS('IS E'!AB$8:AB$535,'IS E'!$A$8:$A$535,'SCH C-2.2 F'!$B89)*1</f>
        <v>118640.55000000002</v>
      </c>
      <c r="M89" s="415">
        <f>SUMIFS('IS E'!AC$8:AC$535,'IS E'!$A$8:$A$535,'SCH C-2.2 F'!$B89)*1</f>
        <v>124186.42000000001</v>
      </c>
      <c r="N89" s="415">
        <f>SUMIFS('IS E'!AD$8:AD$535,'IS E'!$A$8:$A$535,'SCH C-2.2 F'!$B89)*1</f>
        <v>120033.86000000002</v>
      </c>
      <c r="O89" s="415">
        <f>SUMIFS('IS E'!AE$8:AE$535,'IS E'!$A$8:$A$535,'SCH C-2.2 F'!$B89)*1</f>
        <v>119330.18000000001</v>
      </c>
      <c r="P89" s="418">
        <f>SUM(D89:O89)</f>
        <v>1603249.3800000001</v>
      </c>
    </row>
    <row r="90" spans="1:16" x14ac:dyDescent="0.2">
      <c r="A90" s="375">
        <f t="shared" si="7"/>
        <v>70</v>
      </c>
      <c r="B90" s="375">
        <v>572</v>
      </c>
      <c r="C90" s="81" t="s">
        <v>58</v>
      </c>
      <c r="D90" s="415">
        <f>SUMIFS('IS E'!T$8:T$535,'IS E'!$A$8:$A$535,'SCH C-2.2 F'!$B90)*1</f>
        <v>0</v>
      </c>
      <c r="E90" s="415">
        <f>SUMIFS('IS E'!U$8:U$535,'IS E'!$A$8:$A$535,'SCH C-2.2 F'!$B90)*1</f>
        <v>0</v>
      </c>
      <c r="F90" s="415">
        <f>SUMIFS('IS E'!V$8:V$535,'IS E'!$A$8:$A$535,'SCH C-2.2 F'!$B90)*1</f>
        <v>0</v>
      </c>
      <c r="G90" s="415">
        <f>SUMIFS('IS E'!W$8:W$535,'IS E'!$A$8:$A$535,'SCH C-2.2 F'!$B90)*1</f>
        <v>0</v>
      </c>
      <c r="H90" s="415">
        <f>SUMIFS('IS E'!X$8:X$535,'IS E'!$A$8:$A$535,'SCH C-2.2 F'!$B90)*1</f>
        <v>0</v>
      </c>
      <c r="I90" s="415">
        <f>SUMIFS('IS E'!Y$8:Y$535,'IS E'!$A$8:$A$535,'SCH C-2.2 F'!$B90)*1</f>
        <v>0</v>
      </c>
      <c r="J90" s="415">
        <f>SUMIFS('IS E'!Z$8:Z$535,'IS E'!$A$8:$A$535,'SCH C-2.2 F'!$B90)*1</f>
        <v>0</v>
      </c>
      <c r="K90" s="415">
        <f>SUMIFS('IS E'!AA$8:AA$535,'IS E'!$A$8:$A$535,'SCH C-2.2 F'!$B90)*1</f>
        <v>0</v>
      </c>
      <c r="L90" s="415">
        <f>SUMIFS('IS E'!AB$8:AB$535,'IS E'!$A$8:$A$535,'SCH C-2.2 F'!$B90)*1</f>
        <v>0</v>
      </c>
      <c r="M90" s="415">
        <f>SUMIFS('IS E'!AC$8:AC$535,'IS E'!$A$8:$A$535,'SCH C-2.2 F'!$B90)*1</f>
        <v>0</v>
      </c>
      <c r="N90" s="415">
        <f>SUMIFS('IS E'!AD$8:AD$535,'IS E'!$A$8:$A$535,'SCH C-2.2 F'!$B90)*1</f>
        <v>0</v>
      </c>
      <c r="O90" s="415">
        <f>SUMIFS('IS E'!AE$8:AE$535,'IS E'!$A$8:$A$535,'SCH C-2.2 F'!$B90)*1</f>
        <v>0</v>
      </c>
      <c r="P90" s="418">
        <f>SUM(D90:O90)</f>
        <v>0</v>
      </c>
    </row>
    <row r="91" spans="1:16" x14ac:dyDescent="0.2">
      <c r="A91" s="375">
        <f t="shared" si="7"/>
        <v>71</v>
      </c>
      <c r="B91" s="375">
        <v>573</v>
      </c>
      <c r="C91" s="81" t="s">
        <v>59</v>
      </c>
      <c r="D91" s="415">
        <f>SUMIFS('IS E'!T$8:T$535,'IS E'!$A$8:$A$535,'SCH C-2.2 F'!$B91)*1</f>
        <v>11444.710000000001</v>
      </c>
      <c r="E91" s="415">
        <f>SUMIFS('IS E'!U$8:U$535,'IS E'!$A$8:$A$535,'SCH C-2.2 F'!$B91)*1</f>
        <v>11444.710000000001</v>
      </c>
      <c r="F91" s="415">
        <f>SUMIFS('IS E'!V$8:V$535,'IS E'!$A$8:$A$535,'SCH C-2.2 F'!$B91)*1</f>
        <v>11444.710000000001</v>
      </c>
      <c r="G91" s="415">
        <f>SUMIFS('IS E'!W$8:W$535,'IS E'!$A$8:$A$535,'SCH C-2.2 F'!$B91)*1</f>
        <v>11444.710000000001</v>
      </c>
      <c r="H91" s="415">
        <f>SUMIFS('IS E'!X$8:X$535,'IS E'!$A$8:$A$535,'SCH C-2.2 F'!$B91)*1</f>
        <v>11444.710000000001</v>
      </c>
      <c r="I91" s="415">
        <f>SUMIFS('IS E'!Y$8:Y$535,'IS E'!$A$8:$A$535,'SCH C-2.2 F'!$B91)*1</f>
        <v>11444.710000000001</v>
      </c>
      <c r="J91" s="415">
        <f>SUMIFS('IS E'!Z$8:Z$535,'IS E'!$A$8:$A$535,'SCH C-2.2 F'!$B91)*1</f>
        <v>11444.710000000001</v>
      </c>
      <c r="K91" s="415">
        <f>SUMIFS('IS E'!AA$8:AA$535,'IS E'!$A$8:$A$535,'SCH C-2.2 F'!$B91)*1</f>
        <v>11444.710000000001</v>
      </c>
      <c r="L91" s="415">
        <f>SUMIFS('IS E'!AB$8:AB$535,'IS E'!$A$8:$A$535,'SCH C-2.2 F'!$B91)*1</f>
        <v>11444.710000000001</v>
      </c>
      <c r="M91" s="415">
        <f>SUMIFS('IS E'!AC$8:AC$535,'IS E'!$A$8:$A$535,'SCH C-2.2 F'!$B91)*1</f>
        <v>11444.710000000001</v>
      </c>
      <c r="N91" s="415">
        <f>SUMIFS('IS E'!AD$8:AD$535,'IS E'!$A$8:$A$535,'SCH C-2.2 F'!$B91)*1</f>
        <v>11444.710000000001</v>
      </c>
      <c r="O91" s="415">
        <f>SUMIFS('IS E'!AE$8:AE$535,'IS E'!$A$8:$A$535,'SCH C-2.2 F'!$B91)*1</f>
        <v>11443.43</v>
      </c>
      <c r="P91" s="418">
        <f t="shared" si="3"/>
        <v>137335.24000000005</v>
      </c>
    </row>
    <row r="92" spans="1:16" x14ac:dyDescent="0.2">
      <c r="A92" s="375">
        <f t="shared" si="7"/>
        <v>72</v>
      </c>
      <c r="B92" s="375">
        <v>575</v>
      </c>
      <c r="C92" s="81" t="s">
        <v>60</v>
      </c>
      <c r="D92" s="415">
        <f>SUMIFS('IS E'!T$8:T$535,'IS E'!$A$8:$A$535,'SCH C-2.2 F'!$B92)*1</f>
        <v>0</v>
      </c>
      <c r="E92" s="415">
        <f>SUMIFS('IS E'!U$8:U$535,'IS E'!$A$8:$A$535,'SCH C-2.2 F'!$B92)*1</f>
        <v>0</v>
      </c>
      <c r="F92" s="415">
        <f>SUMIFS('IS E'!V$8:V$535,'IS E'!$A$8:$A$535,'SCH C-2.2 F'!$B92)*1</f>
        <v>0</v>
      </c>
      <c r="G92" s="415">
        <f>SUMIFS('IS E'!W$8:W$535,'IS E'!$A$8:$A$535,'SCH C-2.2 F'!$B92)*1</f>
        <v>0</v>
      </c>
      <c r="H92" s="415">
        <f>SUMIFS('IS E'!X$8:X$535,'IS E'!$A$8:$A$535,'SCH C-2.2 F'!$B92)*1</f>
        <v>0</v>
      </c>
      <c r="I92" s="415">
        <f>SUMIFS('IS E'!Y$8:Y$535,'IS E'!$A$8:$A$535,'SCH C-2.2 F'!$B92)*1</f>
        <v>0</v>
      </c>
      <c r="J92" s="415">
        <f>SUMIFS('IS E'!Z$8:Z$535,'IS E'!$A$8:$A$535,'SCH C-2.2 F'!$B92)*1</f>
        <v>0</v>
      </c>
      <c r="K92" s="415">
        <f>SUMIFS('IS E'!AA$8:AA$535,'IS E'!$A$8:$A$535,'SCH C-2.2 F'!$B92)*1</f>
        <v>0</v>
      </c>
      <c r="L92" s="415">
        <f>SUMIFS('IS E'!AB$8:AB$535,'IS E'!$A$8:$A$535,'SCH C-2.2 F'!$B92)*1</f>
        <v>0</v>
      </c>
      <c r="M92" s="415">
        <f>SUMIFS('IS E'!AC$8:AC$535,'IS E'!$A$8:$A$535,'SCH C-2.2 F'!$B92)*1</f>
        <v>0</v>
      </c>
      <c r="N92" s="415">
        <f>SUMIFS('IS E'!AD$8:AD$535,'IS E'!$A$8:$A$535,'SCH C-2.2 F'!$B92)*1</f>
        <v>0</v>
      </c>
      <c r="O92" s="415">
        <f>SUMIFS('IS E'!AE$8:AE$535,'IS E'!$A$8:$A$535,'SCH C-2.2 F'!$B92)*1</f>
        <v>0</v>
      </c>
      <c r="P92" s="418">
        <f t="shared" si="3"/>
        <v>0</v>
      </c>
    </row>
    <row r="93" spans="1:16" x14ac:dyDescent="0.2">
      <c r="A93" s="375">
        <f t="shared" ref="A93:A95" si="8">A92+1</f>
        <v>73</v>
      </c>
      <c r="B93" s="21">
        <v>576.29999999999995</v>
      </c>
      <c r="C93" s="5" t="s">
        <v>1460</v>
      </c>
      <c r="D93" s="415">
        <f>SUMIFS('IS E'!T$8:T$535,'IS E'!$A$8:$A$535,'SCH C-2.2 F'!$B93)*1</f>
        <v>735</v>
      </c>
      <c r="E93" s="415">
        <f>SUMIFS('IS E'!U$8:U$535,'IS E'!$A$8:$A$535,'SCH C-2.2 F'!$B93)*1</f>
        <v>735</v>
      </c>
      <c r="F93" s="415">
        <f>SUMIFS('IS E'!V$8:V$535,'IS E'!$A$8:$A$535,'SCH C-2.2 F'!$B93)*1</f>
        <v>735</v>
      </c>
      <c r="G93" s="415">
        <f>SUMIFS('IS E'!W$8:W$535,'IS E'!$A$8:$A$535,'SCH C-2.2 F'!$B93)*1</f>
        <v>735</v>
      </c>
      <c r="H93" s="415">
        <f>SUMIFS('IS E'!X$8:X$535,'IS E'!$A$8:$A$535,'SCH C-2.2 F'!$B93)*1</f>
        <v>735</v>
      </c>
      <c r="I93" s="415">
        <f>SUMIFS('IS E'!Y$8:Y$535,'IS E'!$A$8:$A$535,'SCH C-2.2 F'!$B93)*1</f>
        <v>10815</v>
      </c>
      <c r="J93" s="415">
        <f>SUMIFS('IS E'!Z$8:Z$535,'IS E'!$A$8:$A$535,'SCH C-2.2 F'!$B93)*1</f>
        <v>735</v>
      </c>
      <c r="K93" s="415">
        <f>SUMIFS('IS E'!AA$8:AA$535,'IS E'!$A$8:$A$535,'SCH C-2.2 F'!$B93)*1</f>
        <v>735</v>
      </c>
      <c r="L93" s="415">
        <f>SUMIFS('IS E'!AB$8:AB$535,'IS E'!$A$8:$A$535,'SCH C-2.2 F'!$B93)*1</f>
        <v>735</v>
      </c>
      <c r="M93" s="415">
        <f>SUMIFS('IS E'!AC$8:AC$535,'IS E'!$A$8:$A$535,'SCH C-2.2 F'!$B93)*1</f>
        <v>735</v>
      </c>
      <c r="N93" s="415">
        <f>SUMIFS('IS E'!AD$8:AD$535,'IS E'!$A$8:$A$535,'SCH C-2.2 F'!$B93)*1</f>
        <v>735</v>
      </c>
      <c r="O93" s="415">
        <f>SUMIFS('IS E'!AE$8:AE$535,'IS E'!$A$8:$A$535,'SCH C-2.2 F'!$B93)*1</f>
        <v>735</v>
      </c>
      <c r="P93" s="418">
        <f>SUM(D93:O93)</f>
        <v>18900</v>
      </c>
    </row>
    <row r="94" spans="1:16" x14ac:dyDescent="0.2">
      <c r="A94" s="375">
        <f t="shared" si="8"/>
        <v>74</v>
      </c>
      <c r="B94" s="21">
        <v>578.5</v>
      </c>
      <c r="C94" s="5" t="s">
        <v>1462</v>
      </c>
      <c r="D94" s="415">
        <f>SUMIFS('IS E'!T$8:T$535,'IS E'!$A$8:$A$535,'SCH C-2.2 F'!$B94)*1</f>
        <v>0</v>
      </c>
      <c r="E94" s="415">
        <f>SUMIFS('IS E'!U$8:U$535,'IS E'!$A$8:$A$535,'SCH C-2.2 F'!$B94)*1</f>
        <v>0</v>
      </c>
      <c r="F94" s="415">
        <f>SUMIFS('IS E'!V$8:V$535,'IS E'!$A$8:$A$535,'SCH C-2.2 F'!$B94)*1</f>
        <v>0</v>
      </c>
      <c r="G94" s="415">
        <f>SUMIFS('IS E'!W$8:W$535,'IS E'!$A$8:$A$535,'SCH C-2.2 F'!$B94)*1</f>
        <v>0</v>
      </c>
      <c r="H94" s="415">
        <f>SUMIFS('IS E'!X$8:X$535,'IS E'!$A$8:$A$535,'SCH C-2.2 F'!$B94)*1</f>
        <v>0</v>
      </c>
      <c r="I94" s="415">
        <f>SUMIFS('IS E'!Y$8:Y$535,'IS E'!$A$8:$A$535,'SCH C-2.2 F'!$B94)*1</f>
        <v>0</v>
      </c>
      <c r="J94" s="415">
        <f>SUMIFS('IS E'!Z$8:Z$535,'IS E'!$A$8:$A$535,'SCH C-2.2 F'!$B94)*1</f>
        <v>0</v>
      </c>
      <c r="K94" s="415">
        <f>SUMIFS('IS E'!AA$8:AA$535,'IS E'!$A$8:$A$535,'SCH C-2.2 F'!$B94)*1</f>
        <v>0</v>
      </c>
      <c r="L94" s="415">
        <f>SUMIFS('IS E'!AB$8:AB$535,'IS E'!$A$8:$A$535,'SCH C-2.2 F'!$B94)*1</f>
        <v>0</v>
      </c>
      <c r="M94" s="415">
        <f>SUMIFS('IS E'!AC$8:AC$535,'IS E'!$A$8:$A$535,'SCH C-2.2 F'!$B94)*1</f>
        <v>0</v>
      </c>
      <c r="N94" s="415">
        <f>SUMIFS('IS E'!AD$8:AD$535,'IS E'!$A$8:$A$535,'SCH C-2.2 F'!$B94)*1</f>
        <v>0</v>
      </c>
      <c r="O94" s="415">
        <f>SUMIFS('IS E'!AE$8:AE$535,'IS E'!$A$8:$A$535,'SCH C-2.2 F'!$B94)*1</f>
        <v>0</v>
      </c>
      <c r="P94" s="418">
        <f>SUM(D94:O94)</f>
        <v>0</v>
      </c>
    </row>
    <row r="95" spans="1:16" x14ac:dyDescent="0.2">
      <c r="A95" s="375">
        <f t="shared" si="8"/>
        <v>75</v>
      </c>
      <c r="B95" s="375">
        <v>580</v>
      </c>
      <c r="C95" s="81" t="s">
        <v>61</v>
      </c>
      <c r="D95" s="415">
        <f>SUMIFS('IS E'!T$8:T$535,'IS E'!$A$8:$A$535,'SCH C-2.2 F'!$B95)*1</f>
        <v>199134.96</v>
      </c>
      <c r="E95" s="415">
        <f>SUMIFS('IS E'!U$8:U$535,'IS E'!$A$8:$A$535,'SCH C-2.2 F'!$B95)*1</f>
        <v>218527.27999999991</v>
      </c>
      <c r="F95" s="415">
        <f>SUMIFS('IS E'!V$8:V$535,'IS E'!$A$8:$A$535,'SCH C-2.2 F'!$B95)*1</f>
        <v>252223.1399999999</v>
      </c>
      <c r="G95" s="415">
        <f>SUMIFS('IS E'!W$8:W$535,'IS E'!$A$8:$A$535,'SCH C-2.2 F'!$B95)*1</f>
        <v>425433.8899999999</v>
      </c>
      <c r="H95" s="415">
        <f>SUMIFS('IS E'!X$8:X$535,'IS E'!$A$8:$A$535,'SCH C-2.2 F'!$B95)*1</f>
        <v>239491.13</v>
      </c>
      <c r="I95" s="415">
        <f>SUMIFS('IS E'!Y$8:Y$535,'IS E'!$A$8:$A$535,'SCH C-2.2 F'!$B95)*1</f>
        <v>283525.7699999999</v>
      </c>
      <c r="J95" s="415">
        <f>SUMIFS('IS E'!Z$8:Z$535,'IS E'!$A$8:$A$535,'SCH C-2.2 F'!$B95)*1</f>
        <v>275411.52999999985</v>
      </c>
      <c r="K95" s="415">
        <f>SUMIFS('IS E'!AA$8:AA$535,'IS E'!$A$8:$A$535,'SCH C-2.2 F'!$B95)*1</f>
        <v>291482.61999999988</v>
      </c>
      <c r="L95" s="415">
        <f>SUMIFS('IS E'!AB$8:AB$535,'IS E'!$A$8:$A$535,'SCH C-2.2 F'!$B95)*1</f>
        <v>208748.06999999995</v>
      </c>
      <c r="M95" s="415">
        <f>SUMIFS('IS E'!AC$8:AC$535,'IS E'!$A$8:$A$535,'SCH C-2.2 F'!$B95)*1</f>
        <v>190468.77999999994</v>
      </c>
      <c r="N95" s="415">
        <f>SUMIFS('IS E'!AD$8:AD$535,'IS E'!$A$8:$A$535,'SCH C-2.2 F'!$B95)*1</f>
        <v>180830.21999999991</v>
      </c>
      <c r="O95" s="415">
        <f>SUMIFS('IS E'!AE$8:AE$535,'IS E'!$A$8:$A$535,'SCH C-2.2 F'!$B95)*1</f>
        <v>208935.12999999998</v>
      </c>
      <c r="P95" s="418">
        <f t="shared" ref="P95:P140" si="9">SUM(D95:O95)</f>
        <v>2974212.5199999986</v>
      </c>
    </row>
    <row r="96" spans="1:16" x14ac:dyDescent="0.2">
      <c r="A96" s="375">
        <f t="shared" ref="A96:A140" si="10">A95+1</f>
        <v>76</v>
      </c>
      <c r="B96" s="375">
        <v>581</v>
      </c>
      <c r="C96" s="81" t="s">
        <v>49</v>
      </c>
      <c r="D96" s="415">
        <f>SUMIFS('IS E'!T$8:T$535,'IS E'!$A$8:$A$535,'SCH C-2.2 F'!$B96)*1</f>
        <v>0</v>
      </c>
      <c r="E96" s="415">
        <f>SUMIFS('IS E'!U$8:U$535,'IS E'!$A$8:$A$535,'SCH C-2.2 F'!$B96)*1</f>
        <v>0</v>
      </c>
      <c r="F96" s="415">
        <f>SUMIFS('IS E'!V$8:V$535,'IS E'!$A$8:$A$535,'SCH C-2.2 F'!$B96)*1</f>
        <v>0</v>
      </c>
      <c r="G96" s="415">
        <f>SUMIFS('IS E'!W$8:W$535,'IS E'!$A$8:$A$535,'SCH C-2.2 F'!$B96)*1</f>
        <v>0</v>
      </c>
      <c r="H96" s="415">
        <f>SUMIFS('IS E'!X$8:X$535,'IS E'!$A$8:$A$535,'SCH C-2.2 F'!$B96)*1</f>
        <v>0</v>
      </c>
      <c r="I96" s="415">
        <f>SUMIFS('IS E'!Y$8:Y$535,'IS E'!$A$8:$A$535,'SCH C-2.2 F'!$B96)*1</f>
        <v>0</v>
      </c>
      <c r="J96" s="415">
        <f>SUMIFS('IS E'!Z$8:Z$535,'IS E'!$A$8:$A$535,'SCH C-2.2 F'!$B96)*1</f>
        <v>0</v>
      </c>
      <c r="K96" s="415">
        <f>SUMIFS('IS E'!AA$8:AA$535,'IS E'!$A$8:$A$535,'SCH C-2.2 F'!$B96)*1</f>
        <v>0</v>
      </c>
      <c r="L96" s="415">
        <f>SUMIFS('IS E'!AB$8:AB$535,'IS E'!$A$8:$A$535,'SCH C-2.2 F'!$B96)*1</f>
        <v>0</v>
      </c>
      <c r="M96" s="415">
        <f>SUMIFS('IS E'!AC$8:AC$535,'IS E'!$A$8:$A$535,'SCH C-2.2 F'!$B96)*1</f>
        <v>0</v>
      </c>
      <c r="N96" s="415">
        <f>SUMIFS('IS E'!AD$8:AD$535,'IS E'!$A$8:$A$535,'SCH C-2.2 F'!$B96)*1</f>
        <v>0</v>
      </c>
      <c r="O96" s="415">
        <f>SUMIFS('IS E'!AE$8:AE$535,'IS E'!$A$8:$A$535,'SCH C-2.2 F'!$B96)*1</f>
        <v>0</v>
      </c>
      <c r="P96" s="418">
        <f t="shared" si="9"/>
        <v>0</v>
      </c>
    </row>
    <row r="97" spans="1:16" x14ac:dyDescent="0.2">
      <c r="A97" s="375">
        <f t="shared" si="10"/>
        <v>77</v>
      </c>
      <c r="B97" s="375">
        <v>582</v>
      </c>
      <c r="C97" s="81" t="s">
        <v>50</v>
      </c>
      <c r="D97" s="415">
        <f>SUMIFS('IS E'!T$8:T$535,'IS E'!$A$8:$A$535,'SCH C-2.2 F'!$B97)*1</f>
        <v>149103.79999999996</v>
      </c>
      <c r="E97" s="415">
        <f>SUMIFS('IS E'!U$8:U$535,'IS E'!$A$8:$A$535,'SCH C-2.2 F'!$B97)*1</f>
        <v>143469.99</v>
      </c>
      <c r="F97" s="415">
        <f>SUMIFS('IS E'!V$8:V$535,'IS E'!$A$8:$A$535,'SCH C-2.2 F'!$B97)*1</f>
        <v>149998.85999999996</v>
      </c>
      <c r="G97" s="415">
        <f>SUMIFS('IS E'!W$8:W$535,'IS E'!$A$8:$A$535,'SCH C-2.2 F'!$B97)*1</f>
        <v>150592.49000000005</v>
      </c>
      <c r="H97" s="415">
        <f>SUMIFS('IS E'!X$8:X$535,'IS E'!$A$8:$A$535,'SCH C-2.2 F'!$B97)*1</f>
        <v>139681.66000000003</v>
      </c>
      <c r="I97" s="415">
        <f>SUMIFS('IS E'!Y$8:Y$535,'IS E'!$A$8:$A$535,'SCH C-2.2 F'!$B97)*1</f>
        <v>146034.85999999999</v>
      </c>
      <c r="J97" s="415">
        <f>SUMIFS('IS E'!Z$8:Z$535,'IS E'!$A$8:$A$535,'SCH C-2.2 F'!$B97)*1</f>
        <v>150065.47</v>
      </c>
      <c r="K97" s="415">
        <f>SUMIFS('IS E'!AA$8:AA$535,'IS E'!$A$8:$A$535,'SCH C-2.2 F'!$B97)*1</f>
        <v>146076.68</v>
      </c>
      <c r="L97" s="415">
        <f>SUMIFS('IS E'!AB$8:AB$535,'IS E'!$A$8:$A$535,'SCH C-2.2 F'!$B97)*1</f>
        <v>149640.25</v>
      </c>
      <c r="M97" s="415">
        <f>SUMIFS('IS E'!AC$8:AC$535,'IS E'!$A$8:$A$535,'SCH C-2.2 F'!$B97)*1</f>
        <v>150212.82999999999</v>
      </c>
      <c r="N97" s="415">
        <f>SUMIFS('IS E'!AD$8:AD$535,'IS E'!$A$8:$A$535,'SCH C-2.2 F'!$B97)*1</f>
        <v>132526.50999999998</v>
      </c>
      <c r="O97" s="415">
        <f>SUMIFS('IS E'!AE$8:AE$535,'IS E'!$A$8:$A$535,'SCH C-2.2 F'!$B97)*1</f>
        <v>135652.35</v>
      </c>
      <c r="P97" s="418">
        <f t="shared" si="9"/>
        <v>1743055.75</v>
      </c>
    </row>
    <row r="98" spans="1:16" x14ac:dyDescent="0.2">
      <c r="A98" s="375">
        <f t="shared" si="10"/>
        <v>78</v>
      </c>
      <c r="B98" s="375">
        <v>583</v>
      </c>
      <c r="C98" s="81" t="s">
        <v>51</v>
      </c>
      <c r="D98" s="415">
        <f>SUMIFS('IS E'!T$8:T$535,'IS E'!$A$8:$A$535,'SCH C-2.2 F'!$B98)*1</f>
        <v>283939.71999999997</v>
      </c>
      <c r="E98" s="415">
        <f>SUMIFS('IS E'!U$8:U$535,'IS E'!$A$8:$A$535,'SCH C-2.2 F'!$B98)*1</f>
        <v>303465.45999999996</v>
      </c>
      <c r="F98" s="415">
        <f>SUMIFS('IS E'!V$8:V$535,'IS E'!$A$8:$A$535,'SCH C-2.2 F'!$B98)*1</f>
        <v>345889.29999999993</v>
      </c>
      <c r="G98" s="415">
        <f>SUMIFS('IS E'!W$8:W$535,'IS E'!$A$8:$A$535,'SCH C-2.2 F'!$B98)*1</f>
        <v>589649.56000000006</v>
      </c>
      <c r="H98" s="415">
        <f>SUMIFS('IS E'!X$8:X$535,'IS E'!$A$8:$A$535,'SCH C-2.2 F'!$B98)*1</f>
        <v>366476.93000000005</v>
      </c>
      <c r="I98" s="415">
        <f>SUMIFS('IS E'!Y$8:Y$535,'IS E'!$A$8:$A$535,'SCH C-2.2 F'!$B98)*1</f>
        <v>376156.57999999996</v>
      </c>
      <c r="J98" s="415">
        <f>SUMIFS('IS E'!Z$8:Z$535,'IS E'!$A$8:$A$535,'SCH C-2.2 F'!$B98)*1</f>
        <v>427608.26999999996</v>
      </c>
      <c r="K98" s="415">
        <f>SUMIFS('IS E'!AA$8:AA$535,'IS E'!$A$8:$A$535,'SCH C-2.2 F'!$B98)*1</f>
        <v>441825.83000000007</v>
      </c>
      <c r="L98" s="415">
        <f>SUMIFS('IS E'!AB$8:AB$535,'IS E'!$A$8:$A$535,'SCH C-2.2 F'!$B98)*1</f>
        <v>298719.15999999997</v>
      </c>
      <c r="M98" s="415">
        <f>SUMIFS('IS E'!AC$8:AC$535,'IS E'!$A$8:$A$535,'SCH C-2.2 F'!$B98)*1</f>
        <v>268825.61</v>
      </c>
      <c r="N98" s="415">
        <f>SUMIFS('IS E'!AD$8:AD$535,'IS E'!$A$8:$A$535,'SCH C-2.2 F'!$B98)*1</f>
        <v>265337.2</v>
      </c>
      <c r="O98" s="415">
        <f>SUMIFS('IS E'!AE$8:AE$535,'IS E'!$A$8:$A$535,'SCH C-2.2 F'!$B98)*1</f>
        <v>290911.51999999996</v>
      </c>
      <c r="P98" s="418">
        <f t="shared" si="9"/>
        <v>4258805.1400000006</v>
      </c>
    </row>
    <row r="99" spans="1:16" x14ac:dyDescent="0.2">
      <c r="A99" s="375">
        <f t="shared" si="10"/>
        <v>79</v>
      </c>
      <c r="B99" s="375">
        <v>584</v>
      </c>
      <c r="C99" s="81" t="s">
        <v>52</v>
      </c>
      <c r="D99" s="415">
        <f>SUMIFS('IS E'!T$8:T$535,'IS E'!$A$8:$A$535,'SCH C-2.2 F'!$B99)*1</f>
        <v>339449.95</v>
      </c>
      <c r="E99" s="415">
        <f>SUMIFS('IS E'!U$8:U$535,'IS E'!$A$8:$A$535,'SCH C-2.2 F'!$B99)*1</f>
        <v>342068.21</v>
      </c>
      <c r="F99" s="415">
        <f>SUMIFS('IS E'!V$8:V$535,'IS E'!$A$8:$A$535,'SCH C-2.2 F'!$B99)*1</f>
        <v>455820.74</v>
      </c>
      <c r="G99" s="415">
        <f>SUMIFS('IS E'!W$8:W$535,'IS E'!$A$8:$A$535,'SCH C-2.2 F'!$B99)*1</f>
        <v>490691.28</v>
      </c>
      <c r="H99" s="415">
        <f>SUMIFS('IS E'!X$8:X$535,'IS E'!$A$8:$A$535,'SCH C-2.2 F'!$B99)*1</f>
        <v>504820.12</v>
      </c>
      <c r="I99" s="415">
        <f>SUMIFS('IS E'!Y$8:Y$535,'IS E'!$A$8:$A$535,'SCH C-2.2 F'!$B99)*1</f>
        <v>516424.05</v>
      </c>
      <c r="J99" s="415">
        <f>SUMIFS('IS E'!Z$8:Z$535,'IS E'!$A$8:$A$535,'SCH C-2.2 F'!$B99)*1</f>
        <v>516531.73000000004</v>
      </c>
      <c r="K99" s="415">
        <f>SUMIFS('IS E'!AA$8:AA$535,'IS E'!$A$8:$A$535,'SCH C-2.2 F'!$B99)*1</f>
        <v>506326.41</v>
      </c>
      <c r="L99" s="415">
        <f>SUMIFS('IS E'!AB$8:AB$535,'IS E'!$A$8:$A$535,'SCH C-2.2 F'!$B99)*1</f>
        <v>493787.33</v>
      </c>
      <c r="M99" s="415">
        <f>SUMIFS('IS E'!AC$8:AC$535,'IS E'!$A$8:$A$535,'SCH C-2.2 F'!$B99)*1</f>
        <v>451568.55</v>
      </c>
      <c r="N99" s="415">
        <f>SUMIFS('IS E'!AD$8:AD$535,'IS E'!$A$8:$A$535,'SCH C-2.2 F'!$B99)*1</f>
        <v>380221.61000000004</v>
      </c>
      <c r="O99" s="415">
        <f>SUMIFS('IS E'!AE$8:AE$535,'IS E'!$A$8:$A$535,'SCH C-2.2 F'!$B99)*1</f>
        <v>355410.34</v>
      </c>
      <c r="P99" s="418">
        <f t="shared" si="9"/>
        <v>5353120.32</v>
      </c>
    </row>
    <row r="100" spans="1:16" x14ac:dyDescent="0.2">
      <c r="A100" s="375">
        <f t="shared" si="10"/>
        <v>80</v>
      </c>
      <c r="B100" s="375">
        <v>585</v>
      </c>
      <c r="C100" s="81" t="s">
        <v>62</v>
      </c>
      <c r="D100" s="415">
        <f>SUMIFS('IS E'!T$8:T$535,'IS E'!$A$8:$A$535,'SCH C-2.2 F'!$B100)*1</f>
        <v>0</v>
      </c>
      <c r="E100" s="415">
        <f>SUMIFS('IS E'!U$8:U$535,'IS E'!$A$8:$A$535,'SCH C-2.2 F'!$B100)*1</f>
        <v>0</v>
      </c>
      <c r="F100" s="415">
        <f>SUMIFS('IS E'!V$8:V$535,'IS E'!$A$8:$A$535,'SCH C-2.2 F'!$B100)*1</f>
        <v>0</v>
      </c>
      <c r="G100" s="415">
        <f>SUMIFS('IS E'!W$8:W$535,'IS E'!$A$8:$A$535,'SCH C-2.2 F'!$B100)*1</f>
        <v>0</v>
      </c>
      <c r="H100" s="415">
        <f>SUMIFS('IS E'!X$8:X$535,'IS E'!$A$8:$A$535,'SCH C-2.2 F'!$B100)*1</f>
        <v>0</v>
      </c>
      <c r="I100" s="415">
        <f>SUMIFS('IS E'!Y$8:Y$535,'IS E'!$A$8:$A$535,'SCH C-2.2 F'!$B100)*1</f>
        <v>0</v>
      </c>
      <c r="J100" s="415">
        <f>SUMIFS('IS E'!Z$8:Z$535,'IS E'!$A$8:$A$535,'SCH C-2.2 F'!$B100)*1</f>
        <v>0</v>
      </c>
      <c r="K100" s="415">
        <f>SUMIFS('IS E'!AA$8:AA$535,'IS E'!$A$8:$A$535,'SCH C-2.2 F'!$B100)*1</f>
        <v>0</v>
      </c>
      <c r="L100" s="415">
        <f>SUMIFS('IS E'!AB$8:AB$535,'IS E'!$A$8:$A$535,'SCH C-2.2 F'!$B100)*1</f>
        <v>0</v>
      </c>
      <c r="M100" s="415">
        <f>SUMIFS('IS E'!AC$8:AC$535,'IS E'!$A$8:$A$535,'SCH C-2.2 F'!$B100)*1</f>
        <v>0</v>
      </c>
      <c r="N100" s="415">
        <f>SUMIFS('IS E'!AD$8:AD$535,'IS E'!$A$8:$A$535,'SCH C-2.2 F'!$B100)*1</f>
        <v>0</v>
      </c>
      <c r="O100" s="415">
        <f>SUMIFS('IS E'!AE$8:AE$535,'IS E'!$A$8:$A$535,'SCH C-2.2 F'!$B100)*1</f>
        <v>0</v>
      </c>
      <c r="P100" s="418">
        <f t="shared" si="9"/>
        <v>0</v>
      </c>
    </row>
    <row r="101" spans="1:16" x14ac:dyDescent="0.2">
      <c r="A101" s="375">
        <f t="shared" si="10"/>
        <v>81</v>
      </c>
      <c r="B101" s="375">
        <v>586</v>
      </c>
      <c r="C101" s="81" t="s">
        <v>63</v>
      </c>
      <c r="D101" s="415">
        <f>SUMIFS('IS E'!T$8:T$535,'IS E'!$A$8:$A$535,'SCH C-2.2 F'!$B101)*1</f>
        <v>307377.95000000007</v>
      </c>
      <c r="E101" s="415">
        <f>SUMIFS('IS E'!U$8:U$535,'IS E'!$A$8:$A$535,'SCH C-2.2 F'!$B101)*1</f>
        <v>299214</v>
      </c>
      <c r="F101" s="415">
        <f>SUMIFS('IS E'!V$8:V$535,'IS E'!$A$8:$A$535,'SCH C-2.2 F'!$B101)*1</f>
        <v>319728.21000000002</v>
      </c>
      <c r="G101" s="415">
        <f>SUMIFS('IS E'!W$8:W$535,'IS E'!$A$8:$A$535,'SCH C-2.2 F'!$B101)*1</f>
        <v>284929.19000000006</v>
      </c>
      <c r="H101" s="415">
        <f>SUMIFS('IS E'!X$8:X$535,'IS E'!$A$8:$A$535,'SCH C-2.2 F'!$B101)*1</f>
        <v>295029.87</v>
      </c>
      <c r="I101" s="415">
        <f>SUMIFS('IS E'!Y$8:Y$535,'IS E'!$A$8:$A$535,'SCH C-2.2 F'!$B101)*1</f>
        <v>315737.03000000003</v>
      </c>
      <c r="J101" s="415">
        <f>SUMIFS('IS E'!Z$8:Z$535,'IS E'!$A$8:$A$535,'SCH C-2.2 F'!$B101)*1</f>
        <v>294193.81000000006</v>
      </c>
      <c r="K101" s="415">
        <f>SUMIFS('IS E'!AA$8:AA$535,'IS E'!$A$8:$A$535,'SCH C-2.2 F'!$B101)*1</f>
        <v>313282.65000000002</v>
      </c>
      <c r="L101" s="415">
        <f>SUMIFS('IS E'!AB$8:AB$535,'IS E'!$A$8:$A$535,'SCH C-2.2 F'!$B101)*1</f>
        <v>315771.64</v>
      </c>
      <c r="M101" s="415">
        <f>SUMIFS('IS E'!AC$8:AC$535,'IS E'!$A$8:$A$535,'SCH C-2.2 F'!$B101)*1</f>
        <v>316816.87000000005</v>
      </c>
      <c r="N101" s="415">
        <f>SUMIFS('IS E'!AD$8:AD$535,'IS E'!$A$8:$A$535,'SCH C-2.2 F'!$B101)*1</f>
        <v>264092.46000000002</v>
      </c>
      <c r="O101" s="415">
        <f>SUMIFS('IS E'!AE$8:AE$535,'IS E'!$A$8:$A$535,'SCH C-2.2 F'!$B101)*1</f>
        <v>283215.01</v>
      </c>
      <c r="P101" s="418">
        <f t="shared" si="9"/>
        <v>3609388.6900000004</v>
      </c>
    </row>
    <row r="102" spans="1:16" x14ac:dyDescent="0.2">
      <c r="A102" s="375">
        <f t="shared" si="10"/>
        <v>82</v>
      </c>
      <c r="B102" s="375">
        <v>587</v>
      </c>
      <c r="C102" s="81" t="s">
        <v>64</v>
      </c>
      <c r="D102" s="415">
        <f>SUMIFS('IS E'!T$8:T$535,'IS E'!$A$8:$A$535,'SCH C-2.2 F'!$B102)*1</f>
        <v>0</v>
      </c>
      <c r="E102" s="415">
        <f>SUMIFS('IS E'!U$8:U$535,'IS E'!$A$8:$A$535,'SCH C-2.2 F'!$B102)*1</f>
        <v>0</v>
      </c>
      <c r="F102" s="415">
        <f>SUMIFS('IS E'!V$8:V$535,'IS E'!$A$8:$A$535,'SCH C-2.2 F'!$B102)*1</f>
        <v>0</v>
      </c>
      <c r="G102" s="415">
        <f>SUMIFS('IS E'!W$8:W$535,'IS E'!$A$8:$A$535,'SCH C-2.2 F'!$B102)*1</f>
        <v>0</v>
      </c>
      <c r="H102" s="415">
        <f>SUMIFS('IS E'!X$8:X$535,'IS E'!$A$8:$A$535,'SCH C-2.2 F'!$B102)*1</f>
        <v>0</v>
      </c>
      <c r="I102" s="415">
        <f>SUMIFS('IS E'!Y$8:Y$535,'IS E'!$A$8:$A$535,'SCH C-2.2 F'!$B102)*1</f>
        <v>0</v>
      </c>
      <c r="J102" s="415">
        <f>SUMIFS('IS E'!Z$8:Z$535,'IS E'!$A$8:$A$535,'SCH C-2.2 F'!$B102)*1</f>
        <v>0</v>
      </c>
      <c r="K102" s="415">
        <f>SUMIFS('IS E'!AA$8:AA$535,'IS E'!$A$8:$A$535,'SCH C-2.2 F'!$B102)*1</f>
        <v>0</v>
      </c>
      <c r="L102" s="415">
        <f>SUMIFS('IS E'!AB$8:AB$535,'IS E'!$A$8:$A$535,'SCH C-2.2 F'!$B102)*1</f>
        <v>0</v>
      </c>
      <c r="M102" s="415">
        <f>SUMIFS('IS E'!AC$8:AC$535,'IS E'!$A$8:$A$535,'SCH C-2.2 F'!$B102)*1</f>
        <v>0</v>
      </c>
      <c r="N102" s="415">
        <f>SUMIFS('IS E'!AD$8:AD$535,'IS E'!$A$8:$A$535,'SCH C-2.2 F'!$B102)*1</f>
        <v>0</v>
      </c>
      <c r="O102" s="415">
        <f>SUMIFS('IS E'!AE$8:AE$535,'IS E'!$A$8:$A$535,'SCH C-2.2 F'!$B102)*1</f>
        <v>0</v>
      </c>
      <c r="P102" s="418">
        <f t="shared" si="9"/>
        <v>0</v>
      </c>
    </row>
    <row r="103" spans="1:16" x14ac:dyDescent="0.2">
      <c r="A103" s="375">
        <f t="shared" si="10"/>
        <v>83</v>
      </c>
      <c r="B103" s="375">
        <v>588</v>
      </c>
      <c r="C103" s="81" t="s">
        <v>65</v>
      </c>
      <c r="D103" s="415">
        <f>SUMIFS('IS E'!T$8:T$535,'IS E'!$A$8:$A$535,'SCH C-2.2 F'!$B103)*1</f>
        <v>492496.63000000012</v>
      </c>
      <c r="E103" s="415">
        <f>SUMIFS('IS E'!U$8:U$535,'IS E'!$A$8:$A$535,'SCH C-2.2 F'!$B103)*1</f>
        <v>485199.89000000007</v>
      </c>
      <c r="F103" s="415">
        <f>SUMIFS('IS E'!V$8:V$535,'IS E'!$A$8:$A$535,'SCH C-2.2 F'!$B103)*1</f>
        <v>501713.5</v>
      </c>
      <c r="G103" s="415">
        <f>SUMIFS('IS E'!W$8:W$535,'IS E'!$A$8:$A$535,'SCH C-2.2 F'!$B103)*1</f>
        <v>496300.88000000012</v>
      </c>
      <c r="H103" s="415">
        <f>SUMIFS('IS E'!X$8:X$535,'IS E'!$A$8:$A$535,'SCH C-2.2 F'!$B103)*1</f>
        <v>487865.66000000003</v>
      </c>
      <c r="I103" s="415">
        <f>SUMIFS('IS E'!Y$8:Y$535,'IS E'!$A$8:$A$535,'SCH C-2.2 F'!$B103)*1</f>
        <v>498733.62000000005</v>
      </c>
      <c r="J103" s="415">
        <f>SUMIFS('IS E'!Z$8:Z$535,'IS E'!$A$8:$A$535,'SCH C-2.2 F'!$B103)*1</f>
        <v>499017.70000000019</v>
      </c>
      <c r="K103" s="415">
        <f>SUMIFS('IS E'!AA$8:AA$535,'IS E'!$A$8:$A$535,'SCH C-2.2 F'!$B103)*1</f>
        <v>497749.97</v>
      </c>
      <c r="L103" s="415">
        <f>SUMIFS('IS E'!AB$8:AB$535,'IS E'!$A$8:$A$535,'SCH C-2.2 F'!$B103)*1</f>
        <v>501177.8</v>
      </c>
      <c r="M103" s="415">
        <f>SUMIFS('IS E'!AC$8:AC$535,'IS E'!$A$8:$A$535,'SCH C-2.2 F'!$B103)*1</f>
        <v>502244.18</v>
      </c>
      <c r="N103" s="415">
        <f>SUMIFS('IS E'!AD$8:AD$535,'IS E'!$A$8:$A$535,'SCH C-2.2 F'!$B103)*1</f>
        <v>482951.10000000009</v>
      </c>
      <c r="O103" s="415">
        <f>SUMIFS('IS E'!AE$8:AE$535,'IS E'!$A$8:$A$535,'SCH C-2.2 F'!$B103)*1</f>
        <v>482427.28000000014</v>
      </c>
      <c r="P103" s="418">
        <f t="shared" si="9"/>
        <v>5927878.21</v>
      </c>
    </row>
    <row r="104" spans="1:16" x14ac:dyDescent="0.2">
      <c r="A104" s="375">
        <f t="shared" si="10"/>
        <v>84</v>
      </c>
      <c r="B104" s="375">
        <v>589</v>
      </c>
      <c r="C104" s="81" t="s">
        <v>24</v>
      </c>
      <c r="D104" s="415">
        <f>SUMIFS('IS E'!T$8:T$535,'IS E'!$A$8:$A$535,'SCH C-2.2 F'!$B104)*1</f>
        <v>7438.86</v>
      </c>
      <c r="E104" s="415">
        <f>SUMIFS('IS E'!U$8:U$535,'IS E'!$A$8:$A$535,'SCH C-2.2 F'!$B104)*1</f>
        <v>635.67999999999995</v>
      </c>
      <c r="F104" s="415">
        <f>SUMIFS('IS E'!V$8:V$535,'IS E'!$A$8:$A$535,'SCH C-2.2 F'!$B104)*1</f>
        <v>2061.0300000000002</v>
      </c>
      <c r="G104" s="415">
        <f>SUMIFS('IS E'!W$8:W$535,'IS E'!$A$8:$A$535,'SCH C-2.2 F'!$B104)*1</f>
        <v>654.41</v>
      </c>
      <c r="H104" s="415">
        <f>SUMIFS('IS E'!X$8:X$535,'IS E'!$A$8:$A$535,'SCH C-2.2 F'!$B104)*1</f>
        <v>649.21</v>
      </c>
      <c r="I104" s="415">
        <f>SUMIFS('IS E'!Y$8:Y$535,'IS E'!$A$8:$A$535,'SCH C-2.2 F'!$B104)*1</f>
        <v>1840.47</v>
      </c>
      <c r="J104" s="415">
        <f>SUMIFS('IS E'!Z$8:Z$535,'IS E'!$A$8:$A$535,'SCH C-2.2 F'!$B104)*1</f>
        <v>1460.72</v>
      </c>
      <c r="K104" s="415">
        <f>SUMIFS('IS E'!AA$8:AA$535,'IS E'!$A$8:$A$535,'SCH C-2.2 F'!$B104)*1</f>
        <v>1194.3800000000001</v>
      </c>
      <c r="L104" s="415">
        <f>SUMIFS('IS E'!AB$8:AB$535,'IS E'!$A$8:$A$535,'SCH C-2.2 F'!$B104)*1</f>
        <v>1028.96</v>
      </c>
      <c r="M104" s="415">
        <f>SUMIFS('IS E'!AC$8:AC$535,'IS E'!$A$8:$A$535,'SCH C-2.2 F'!$B104)*1</f>
        <v>777.18</v>
      </c>
      <c r="N104" s="415">
        <f>SUMIFS('IS E'!AD$8:AD$535,'IS E'!$A$8:$A$535,'SCH C-2.2 F'!$B104)*1</f>
        <v>0</v>
      </c>
      <c r="O104" s="415">
        <f>SUMIFS('IS E'!AE$8:AE$535,'IS E'!$A$8:$A$535,'SCH C-2.2 F'!$B104)*1</f>
        <v>0</v>
      </c>
      <c r="P104" s="418">
        <f t="shared" si="9"/>
        <v>17740.899999999998</v>
      </c>
    </row>
    <row r="105" spans="1:16" x14ac:dyDescent="0.2">
      <c r="A105" s="375">
        <f t="shared" si="10"/>
        <v>85</v>
      </c>
      <c r="B105" s="375">
        <v>590</v>
      </c>
      <c r="C105" s="81" t="s">
        <v>66</v>
      </c>
      <c r="D105" s="415">
        <f>SUMIFS('IS E'!T$8:T$535,'IS E'!$A$8:$A$535,'SCH C-2.2 F'!$B105)*1</f>
        <v>1260.1100000000001</v>
      </c>
      <c r="E105" s="415">
        <f>SUMIFS('IS E'!U$8:U$535,'IS E'!$A$8:$A$535,'SCH C-2.2 F'!$B105)*1</f>
        <v>2122.7399999999998</v>
      </c>
      <c r="F105" s="415">
        <f>SUMIFS('IS E'!V$8:V$535,'IS E'!$A$8:$A$535,'SCH C-2.2 F'!$B105)*1</f>
        <v>2943.57</v>
      </c>
      <c r="G105" s="415">
        <f>SUMIFS('IS E'!W$8:W$535,'IS E'!$A$8:$A$535,'SCH C-2.2 F'!$B105)*1</f>
        <v>8766.36</v>
      </c>
      <c r="H105" s="415">
        <f>SUMIFS('IS E'!X$8:X$535,'IS E'!$A$8:$A$535,'SCH C-2.2 F'!$B105)*1</f>
        <v>2710.83</v>
      </c>
      <c r="I105" s="415">
        <f>SUMIFS('IS E'!Y$8:Y$535,'IS E'!$A$8:$A$535,'SCH C-2.2 F'!$B105)*1</f>
        <v>4191.08</v>
      </c>
      <c r="J105" s="415">
        <f>SUMIFS('IS E'!Z$8:Z$535,'IS E'!$A$8:$A$535,'SCH C-2.2 F'!$B105)*1</f>
        <v>3901.39</v>
      </c>
      <c r="K105" s="415">
        <f>SUMIFS('IS E'!AA$8:AA$535,'IS E'!$A$8:$A$535,'SCH C-2.2 F'!$B105)*1</f>
        <v>4314.41</v>
      </c>
      <c r="L105" s="415">
        <f>SUMIFS('IS E'!AB$8:AB$535,'IS E'!$A$8:$A$535,'SCH C-2.2 F'!$B105)*1</f>
        <v>1508.85</v>
      </c>
      <c r="M105" s="415">
        <f>SUMIFS('IS E'!AC$8:AC$535,'IS E'!$A$8:$A$535,'SCH C-2.2 F'!$B105)*1</f>
        <v>901.74</v>
      </c>
      <c r="N105" s="415">
        <f>SUMIFS('IS E'!AD$8:AD$535,'IS E'!$A$8:$A$535,'SCH C-2.2 F'!$B105)*1</f>
        <v>1314.3600000000001</v>
      </c>
      <c r="O105" s="415">
        <f>SUMIFS('IS E'!AE$8:AE$535,'IS E'!$A$8:$A$535,'SCH C-2.2 F'!$B105)*1</f>
        <v>1958.06</v>
      </c>
      <c r="P105" s="418">
        <f t="shared" si="9"/>
        <v>35893.5</v>
      </c>
    </row>
    <row r="106" spans="1:16" x14ac:dyDescent="0.2">
      <c r="A106" s="375">
        <f t="shared" si="10"/>
        <v>86</v>
      </c>
      <c r="B106" s="375">
        <v>591</v>
      </c>
      <c r="C106" s="81" t="s">
        <v>27</v>
      </c>
      <c r="D106" s="415">
        <f>SUMIFS('IS E'!T$8:T$535,'IS E'!$A$8:$A$535,'SCH C-2.2 F'!$B106)*1</f>
        <v>0</v>
      </c>
      <c r="E106" s="415">
        <f>SUMIFS('IS E'!U$8:U$535,'IS E'!$A$8:$A$535,'SCH C-2.2 F'!$B106)*1</f>
        <v>0</v>
      </c>
      <c r="F106" s="415">
        <f>SUMIFS('IS E'!V$8:V$535,'IS E'!$A$8:$A$535,'SCH C-2.2 F'!$B106)*1</f>
        <v>0</v>
      </c>
      <c r="G106" s="415">
        <f>SUMIFS('IS E'!W$8:W$535,'IS E'!$A$8:$A$535,'SCH C-2.2 F'!$B106)*1</f>
        <v>0</v>
      </c>
      <c r="H106" s="415">
        <f>SUMIFS('IS E'!X$8:X$535,'IS E'!$A$8:$A$535,'SCH C-2.2 F'!$B106)*1</f>
        <v>0</v>
      </c>
      <c r="I106" s="415">
        <f>SUMIFS('IS E'!Y$8:Y$535,'IS E'!$A$8:$A$535,'SCH C-2.2 F'!$B106)*1</f>
        <v>0</v>
      </c>
      <c r="J106" s="415">
        <f>SUMIFS('IS E'!Z$8:Z$535,'IS E'!$A$8:$A$535,'SCH C-2.2 F'!$B106)*1</f>
        <v>0</v>
      </c>
      <c r="K106" s="415">
        <f>SUMIFS('IS E'!AA$8:AA$535,'IS E'!$A$8:$A$535,'SCH C-2.2 F'!$B106)*1</f>
        <v>0</v>
      </c>
      <c r="L106" s="415">
        <f>SUMIFS('IS E'!AB$8:AB$535,'IS E'!$A$8:$A$535,'SCH C-2.2 F'!$B106)*1</f>
        <v>0</v>
      </c>
      <c r="M106" s="415">
        <f>SUMIFS('IS E'!AC$8:AC$535,'IS E'!$A$8:$A$535,'SCH C-2.2 F'!$B106)*1</f>
        <v>0</v>
      </c>
      <c r="N106" s="415">
        <f>SUMIFS('IS E'!AD$8:AD$535,'IS E'!$A$8:$A$535,'SCH C-2.2 F'!$B106)*1</f>
        <v>0</v>
      </c>
      <c r="O106" s="415">
        <f>SUMIFS('IS E'!AE$8:AE$535,'IS E'!$A$8:$A$535,'SCH C-2.2 F'!$B106)*1</f>
        <v>0</v>
      </c>
      <c r="P106" s="418">
        <f t="shared" si="9"/>
        <v>0</v>
      </c>
    </row>
    <row r="107" spans="1:16" x14ac:dyDescent="0.2">
      <c r="A107" s="375">
        <f t="shared" si="10"/>
        <v>87</v>
      </c>
      <c r="B107" s="375">
        <v>592</v>
      </c>
      <c r="C107" s="81" t="s">
        <v>56</v>
      </c>
      <c r="D107" s="415">
        <f>SUMIFS('IS E'!T$8:T$535,'IS E'!$A$8:$A$535,'SCH C-2.2 F'!$B107)*1</f>
        <v>156848.57</v>
      </c>
      <c r="E107" s="415">
        <f>SUMIFS('IS E'!U$8:U$535,'IS E'!$A$8:$A$535,'SCH C-2.2 F'!$B107)*1</f>
        <v>106011.99000000002</v>
      </c>
      <c r="F107" s="415">
        <f>SUMIFS('IS E'!V$8:V$535,'IS E'!$A$8:$A$535,'SCH C-2.2 F'!$B107)*1</f>
        <v>134973.51999999999</v>
      </c>
      <c r="G107" s="415">
        <f>SUMIFS('IS E'!W$8:W$535,'IS E'!$A$8:$A$535,'SCH C-2.2 F'!$B107)*1</f>
        <v>108013.59</v>
      </c>
      <c r="H107" s="415">
        <f>SUMIFS('IS E'!X$8:X$535,'IS E'!$A$8:$A$535,'SCH C-2.2 F'!$B107)*1</f>
        <v>88062.729999999981</v>
      </c>
      <c r="I107" s="415">
        <f>SUMIFS('IS E'!Y$8:Y$535,'IS E'!$A$8:$A$535,'SCH C-2.2 F'!$B107)*1</f>
        <v>89996.499999999985</v>
      </c>
      <c r="J107" s="415">
        <f>SUMIFS('IS E'!Z$8:Z$535,'IS E'!$A$8:$A$535,'SCH C-2.2 F'!$B107)*1</f>
        <v>91699.36</v>
      </c>
      <c r="K107" s="415">
        <f>SUMIFS('IS E'!AA$8:AA$535,'IS E'!$A$8:$A$535,'SCH C-2.2 F'!$B107)*1</f>
        <v>92156.21</v>
      </c>
      <c r="L107" s="415">
        <f>SUMIFS('IS E'!AB$8:AB$535,'IS E'!$A$8:$A$535,'SCH C-2.2 F'!$B107)*1</f>
        <v>91736.98</v>
      </c>
      <c r="M107" s="415">
        <f>SUMIFS('IS E'!AC$8:AC$535,'IS E'!$A$8:$A$535,'SCH C-2.2 F'!$B107)*1</f>
        <v>91658.559999999998</v>
      </c>
      <c r="N107" s="415">
        <f>SUMIFS('IS E'!AD$8:AD$535,'IS E'!$A$8:$A$535,'SCH C-2.2 F'!$B107)*1</f>
        <v>148574.16</v>
      </c>
      <c r="O107" s="415">
        <f>SUMIFS('IS E'!AE$8:AE$535,'IS E'!$A$8:$A$535,'SCH C-2.2 F'!$B107)*1</f>
        <v>117456.53000000001</v>
      </c>
      <c r="P107" s="418">
        <f t="shared" si="9"/>
        <v>1317188.7</v>
      </c>
    </row>
    <row r="108" spans="1:16" x14ac:dyDescent="0.2">
      <c r="A108" s="375">
        <f t="shared" si="10"/>
        <v>88</v>
      </c>
      <c r="B108" s="375">
        <v>593</v>
      </c>
      <c r="C108" s="81" t="s">
        <v>57</v>
      </c>
      <c r="D108" s="415">
        <f>SUMIFS('IS E'!T$8:T$535,'IS E'!$A$8:$A$535,'SCH C-2.2 F'!$B108)*1</f>
        <v>1295216.5000000002</v>
      </c>
      <c r="E108" s="415">
        <f>SUMIFS('IS E'!U$8:U$535,'IS E'!$A$8:$A$535,'SCH C-2.2 F'!$B108)*1</f>
        <v>1361358.9700000002</v>
      </c>
      <c r="F108" s="415">
        <f>SUMIFS('IS E'!V$8:V$535,'IS E'!$A$8:$A$535,'SCH C-2.2 F'!$B108)*1</f>
        <v>1512163.1399999992</v>
      </c>
      <c r="G108" s="415">
        <f>SUMIFS('IS E'!W$8:W$535,'IS E'!$A$8:$A$535,'SCH C-2.2 F'!$B108)*1</f>
        <v>2475420.8000000003</v>
      </c>
      <c r="H108" s="415">
        <f>SUMIFS('IS E'!X$8:X$535,'IS E'!$A$8:$A$535,'SCH C-2.2 F'!$B108)*1</f>
        <v>1456726.3499999994</v>
      </c>
      <c r="I108" s="415">
        <f>SUMIFS('IS E'!Y$8:Y$535,'IS E'!$A$8:$A$535,'SCH C-2.2 F'!$B108)*1</f>
        <v>1706861.5999999994</v>
      </c>
      <c r="J108" s="415">
        <f>SUMIFS('IS E'!Z$8:Z$535,'IS E'!$A$8:$A$535,'SCH C-2.2 F'!$B108)*1</f>
        <v>1673252.2299999991</v>
      </c>
      <c r="K108" s="415">
        <f>SUMIFS('IS E'!AA$8:AA$535,'IS E'!$A$8:$A$535,'SCH C-2.2 F'!$B108)*1</f>
        <v>1675620.5599999996</v>
      </c>
      <c r="L108" s="415">
        <f>SUMIFS('IS E'!AB$8:AB$535,'IS E'!$A$8:$A$535,'SCH C-2.2 F'!$B108)*1</f>
        <v>1300411.31</v>
      </c>
      <c r="M108" s="415">
        <f>SUMIFS('IS E'!AC$8:AC$535,'IS E'!$A$8:$A$535,'SCH C-2.2 F'!$B108)*1</f>
        <v>1249997.3399999999</v>
      </c>
      <c r="N108" s="415">
        <f>SUMIFS('IS E'!AD$8:AD$535,'IS E'!$A$8:$A$535,'SCH C-2.2 F'!$B108)*1</f>
        <v>1201683.9400000002</v>
      </c>
      <c r="O108" s="415">
        <f>SUMIFS('IS E'!AE$8:AE$535,'IS E'!$A$8:$A$535,'SCH C-2.2 F'!$B108)*1</f>
        <v>1392958.6899999997</v>
      </c>
      <c r="P108" s="418">
        <f t="shared" si="9"/>
        <v>18301671.43</v>
      </c>
    </row>
    <row r="109" spans="1:16" x14ac:dyDescent="0.2">
      <c r="A109" s="375">
        <f t="shared" si="10"/>
        <v>89</v>
      </c>
      <c r="B109" s="375">
        <v>594</v>
      </c>
      <c r="C109" s="81" t="s">
        <v>58</v>
      </c>
      <c r="D109" s="415">
        <f>SUMIFS('IS E'!T$8:T$535,'IS E'!$A$8:$A$535,'SCH C-2.2 F'!$B109)*1</f>
        <v>150529.71999999997</v>
      </c>
      <c r="E109" s="415">
        <f>SUMIFS('IS E'!U$8:U$535,'IS E'!$A$8:$A$535,'SCH C-2.2 F'!$B109)*1</f>
        <v>152179.15999999997</v>
      </c>
      <c r="F109" s="415">
        <f>SUMIFS('IS E'!V$8:V$535,'IS E'!$A$8:$A$535,'SCH C-2.2 F'!$B109)*1</f>
        <v>152969.83999999997</v>
      </c>
      <c r="G109" s="415">
        <f>SUMIFS('IS E'!W$8:W$535,'IS E'!$A$8:$A$535,'SCH C-2.2 F'!$B109)*1</f>
        <v>165868.56</v>
      </c>
      <c r="H109" s="415">
        <f>SUMIFS('IS E'!X$8:X$535,'IS E'!$A$8:$A$535,'SCH C-2.2 F'!$B109)*1</f>
        <v>153494.22999999998</v>
      </c>
      <c r="I109" s="415">
        <f>SUMIFS('IS E'!Y$8:Y$535,'IS E'!$A$8:$A$535,'SCH C-2.2 F'!$B109)*1</f>
        <v>156519.08999999997</v>
      </c>
      <c r="J109" s="415">
        <f>SUMIFS('IS E'!Z$8:Z$535,'IS E'!$A$8:$A$535,'SCH C-2.2 F'!$B109)*1</f>
        <v>155927.10999999999</v>
      </c>
      <c r="K109" s="415">
        <f>SUMIFS('IS E'!AA$8:AA$535,'IS E'!$A$8:$A$535,'SCH C-2.2 F'!$B109)*1</f>
        <v>156771.10999999999</v>
      </c>
      <c r="L109" s="415">
        <f>SUMIFS('IS E'!AB$8:AB$535,'IS E'!$A$8:$A$535,'SCH C-2.2 F'!$B109)*1</f>
        <v>151038.03999999998</v>
      </c>
      <c r="M109" s="415">
        <f>SUMIFS('IS E'!AC$8:AC$535,'IS E'!$A$8:$A$535,'SCH C-2.2 F'!$B109)*1</f>
        <v>149797.41999999998</v>
      </c>
      <c r="N109" s="415">
        <f>SUMIFS('IS E'!AD$8:AD$535,'IS E'!$A$8:$A$535,'SCH C-2.2 F'!$B109)*1</f>
        <v>150640.57999999999</v>
      </c>
      <c r="O109" s="415">
        <f>SUMIFS('IS E'!AE$8:AE$535,'IS E'!$A$8:$A$535,'SCH C-2.2 F'!$B109)*1</f>
        <v>153042.08999999997</v>
      </c>
      <c r="P109" s="418">
        <f t="shared" si="9"/>
        <v>1848776.9499999997</v>
      </c>
    </row>
    <row r="110" spans="1:16" x14ac:dyDescent="0.2">
      <c r="A110" s="375">
        <f t="shared" si="10"/>
        <v>90</v>
      </c>
      <c r="B110" s="375">
        <v>595</v>
      </c>
      <c r="C110" s="81" t="s">
        <v>67</v>
      </c>
      <c r="D110" s="415">
        <f>SUMIFS('IS E'!T$8:T$535,'IS E'!$A$8:$A$535,'SCH C-2.2 F'!$B110)*1</f>
        <v>75.22</v>
      </c>
      <c r="E110" s="415">
        <f>SUMIFS('IS E'!U$8:U$535,'IS E'!$A$8:$A$535,'SCH C-2.2 F'!$B110)*1</f>
        <v>131.59</v>
      </c>
      <c r="F110" s="415">
        <f>SUMIFS('IS E'!V$8:V$535,'IS E'!$A$8:$A$535,'SCH C-2.2 F'!$B110)*1</f>
        <v>185.22</v>
      </c>
      <c r="G110" s="415">
        <f>SUMIFS('IS E'!W$8:W$535,'IS E'!$A$8:$A$535,'SCH C-2.2 F'!$B110)*1</f>
        <v>565.70000000000005</v>
      </c>
      <c r="H110" s="415">
        <f>SUMIFS('IS E'!X$8:X$535,'IS E'!$A$8:$A$535,'SCH C-2.2 F'!$B110)*1</f>
        <v>170.01</v>
      </c>
      <c r="I110" s="415">
        <f>SUMIFS('IS E'!Y$8:Y$535,'IS E'!$A$8:$A$535,'SCH C-2.2 F'!$B110)*1</f>
        <v>266.74</v>
      </c>
      <c r="J110" s="415">
        <f>SUMIFS('IS E'!Z$8:Z$535,'IS E'!$A$8:$A$535,'SCH C-2.2 F'!$B110)*1</f>
        <v>247.81</v>
      </c>
      <c r="K110" s="415">
        <f>SUMIFS('IS E'!AA$8:AA$535,'IS E'!$A$8:$A$535,'SCH C-2.2 F'!$B110)*1</f>
        <v>274.8</v>
      </c>
      <c r="L110" s="415">
        <f>SUMIFS('IS E'!AB$8:AB$535,'IS E'!$A$8:$A$535,'SCH C-2.2 F'!$B110)*1</f>
        <v>91.47</v>
      </c>
      <c r="M110" s="415">
        <f>SUMIFS('IS E'!AC$8:AC$535,'IS E'!$A$8:$A$535,'SCH C-2.2 F'!$B110)*1</f>
        <v>51.8</v>
      </c>
      <c r="N110" s="415">
        <f>SUMIFS('IS E'!AD$8:AD$535,'IS E'!$A$8:$A$535,'SCH C-2.2 F'!$B110)*1</f>
        <v>78.760000000000005</v>
      </c>
      <c r="O110" s="415">
        <f>SUMIFS('IS E'!AE$8:AE$535,'IS E'!$A$8:$A$535,'SCH C-2.2 F'!$B110)*1</f>
        <v>120.83</v>
      </c>
      <c r="P110" s="418">
        <f t="shared" si="9"/>
        <v>2259.9500000000003</v>
      </c>
    </row>
    <row r="111" spans="1:16" x14ac:dyDescent="0.2">
      <c r="A111" s="375">
        <f t="shared" si="10"/>
        <v>91</v>
      </c>
      <c r="B111" s="375">
        <v>596</v>
      </c>
      <c r="C111" s="81" t="s">
        <v>68</v>
      </c>
      <c r="D111" s="415">
        <f>SUMIFS('IS E'!T$8:T$535,'IS E'!$A$8:$A$535,'SCH C-2.2 F'!$B111)*1</f>
        <v>18250</v>
      </c>
      <c r="E111" s="415">
        <f>SUMIFS('IS E'!U$8:U$535,'IS E'!$A$8:$A$535,'SCH C-2.2 F'!$B111)*1</f>
        <v>18250</v>
      </c>
      <c r="F111" s="415">
        <f>SUMIFS('IS E'!V$8:V$535,'IS E'!$A$8:$A$535,'SCH C-2.2 F'!$B111)*1</f>
        <v>18250</v>
      </c>
      <c r="G111" s="415">
        <f>SUMIFS('IS E'!W$8:W$535,'IS E'!$A$8:$A$535,'SCH C-2.2 F'!$B111)*1</f>
        <v>18250</v>
      </c>
      <c r="H111" s="415">
        <f>SUMIFS('IS E'!X$8:X$535,'IS E'!$A$8:$A$535,'SCH C-2.2 F'!$B111)*1</f>
        <v>18250</v>
      </c>
      <c r="I111" s="415">
        <f>SUMIFS('IS E'!Y$8:Y$535,'IS E'!$A$8:$A$535,'SCH C-2.2 F'!$B111)*1</f>
        <v>18250</v>
      </c>
      <c r="J111" s="415">
        <f>SUMIFS('IS E'!Z$8:Z$535,'IS E'!$A$8:$A$535,'SCH C-2.2 F'!$B111)*1</f>
        <v>18250</v>
      </c>
      <c r="K111" s="415">
        <f>SUMIFS('IS E'!AA$8:AA$535,'IS E'!$A$8:$A$535,'SCH C-2.2 F'!$B111)*1</f>
        <v>18250</v>
      </c>
      <c r="L111" s="415">
        <f>SUMIFS('IS E'!AB$8:AB$535,'IS E'!$A$8:$A$535,'SCH C-2.2 F'!$B111)*1</f>
        <v>18250</v>
      </c>
      <c r="M111" s="415">
        <f>SUMIFS('IS E'!AC$8:AC$535,'IS E'!$A$8:$A$535,'SCH C-2.2 F'!$B111)*1</f>
        <v>18250</v>
      </c>
      <c r="N111" s="415">
        <f>SUMIFS('IS E'!AD$8:AD$535,'IS E'!$A$8:$A$535,'SCH C-2.2 F'!$B111)*1</f>
        <v>18250</v>
      </c>
      <c r="O111" s="415">
        <f>SUMIFS('IS E'!AE$8:AE$535,'IS E'!$A$8:$A$535,'SCH C-2.2 F'!$B111)*1</f>
        <v>18250</v>
      </c>
      <c r="P111" s="418">
        <f t="shared" si="9"/>
        <v>219000</v>
      </c>
    </row>
    <row r="112" spans="1:16" x14ac:dyDescent="0.2">
      <c r="A112" s="375">
        <f t="shared" si="10"/>
        <v>92</v>
      </c>
      <c r="B112" s="375">
        <v>597</v>
      </c>
      <c r="C112" s="81" t="s">
        <v>69</v>
      </c>
      <c r="D112" s="415">
        <f>SUMIFS('IS E'!T$8:T$535,'IS E'!$A$8:$A$535,'SCH C-2.2 F'!$B112)*1</f>
        <v>22737.15</v>
      </c>
      <c r="E112" s="415">
        <f>SUMIFS('IS E'!U$8:U$535,'IS E'!$A$8:$A$535,'SCH C-2.2 F'!$B112)*1</f>
        <v>22737.15</v>
      </c>
      <c r="F112" s="415">
        <f>SUMIFS('IS E'!V$8:V$535,'IS E'!$A$8:$A$535,'SCH C-2.2 F'!$B112)*1</f>
        <v>22737.15</v>
      </c>
      <c r="G112" s="415">
        <f>SUMIFS('IS E'!W$8:W$535,'IS E'!$A$8:$A$535,'SCH C-2.2 F'!$B112)*1</f>
        <v>22737.15</v>
      </c>
      <c r="H112" s="415">
        <f>SUMIFS('IS E'!X$8:X$535,'IS E'!$A$8:$A$535,'SCH C-2.2 F'!$B112)*1</f>
        <v>22737.15</v>
      </c>
      <c r="I112" s="415">
        <f>SUMIFS('IS E'!Y$8:Y$535,'IS E'!$A$8:$A$535,'SCH C-2.2 F'!$B112)*1</f>
        <v>22737.15</v>
      </c>
      <c r="J112" s="415">
        <f>SUMIFS('IS E'!Z$8:Z$535,'IS E'!$A$8:$A$535,'SCH C-2.2 F'!$B112)*1</f>
        <v>22737.15</v>
      </c>
      <c r="K112" s="415">
        <f>SUMIFS('IS E'!AA$8:AA$535,'IS E'!$A$8:$A$535,'SCH C-2.2 F'!$B112)*1</f>
        <v>22737.15</v>
      </c>
      <c r="L112" s="415">
        <f>SUMIFS('IS E'!AB$8:AB$535,'IS E'!$A$8:$A$535,'SCH C-2.2 F'!$B112)*1</f>
        <v>22737.15</v>
      </c>
      <c r="M112" s="415">
        <f>SUMIFS('IS E'!AC$8:AC$535,'IS E'!$A$8:$A$535,'SCH C-2.2 F'!$B112)*1</f>
        <v>22737.15</v>
      </c>
      <c r="N112" s="415">
        <f>SUMIFS('IS E'!AD$8:AD$535,'IS E'!$A$8:$A$535,'SCH C-2.2 F'!$B112)*1</f>
        <v>22737.15</v>
      </c>
      <c r="O112" s="415">
        <f>SUMIFS('IS E'!AE$8:AE$535,'IS E'!$A$8:$A$535,'SCH C-2.2 F'!$B112)*1</f>
        <v>22737.15</v>
      </c>
      <c r="P112" s="418">
        <f t="shared" si="9"/>
        <v>272845.8</v>
      </c>
    </row>
    <row r="113" spans="1:16" x14ac:dyDescent="0.2">
      <c r="A113" s="375">
        <f t="shared" si="10"/>
        <v>93</v>
      </c>
      <c r="B113" s="375">
        <v>598</v>
      </c>
      <c r="C113" s="81" t="s">
        <v>70</v>
      </c>
      <c r="D113" s="415">
        <f>SUMIFS('IS E'!T$8:T$535,'IS E'!$A$8:$A$535,'SCH C-2.2 F'!$B113)*1</f>
        <v>63643.079999999994</v>
      </c>
      <c r="E113" s="415">
        <f>SUMIFS('IS E'!U$8:U$535,'IS E'!$A$8:$A$535,'SCH C-2.2 F'!$B113)*1</f>
        <v>66666.759999999995</v>
      </c>
      <c r="F113" s="415">
        <f>SUMIFS('IS E'!V$8:V$535,'IS E'!$A$8:$A$535,'SCH C-2.2 F'!$B113)*1</f>
        <v>74043.929999999993</v>
      </c>
      <c r="G113" s="415">
        <f>SUMIFS('IS E'!W$8:W$535,'IS E'!$A$8:$A$535,'SCH C-2.2 F'!$B113)*1</f>
        <v>89953.849999999991</v>
      </c>
      <c r="H113" s="415">
        <f>SUMIFS('IS E'!X$8:X$535,'IS E'!$A$8:$A$535,'SCH C-2.2 F'!$B113)*1</f>
        <v>68728.12</v>
      </c>
      <c r="I113" s="415">
        <f>SUMIFS('IS E'!Y$8:Y$535,'IS E'!$A$8:$A$535,'SCH C-2.2 F'!$B113)*1</f>
        <v>78416.67</v>
      </c>
      <c r="J113" s="415">
        <f>SUMIFS('IS E'!Z$8:Z$535,'IS E'!$A$8:$A$535,'SCH C-2.2 F'!$B113)*1</f>
        <v>72901.249999999985</v>
      </c>
      <c r="K113" s="415">
        <f>SUMIFS('IS E'!AA$8:AA$535,'IS E'!$A$8:$A$535,'SCH C-2.2 F'!$B113)*1</f>
        <v>74348.95</v>
      </c>
      <c r="L113" s="415">
        <f>SUMIFS('IS E'!AB$8:AB$535,'IS E'!$A$8:$A$535,'SCH C-2.2 F'!$B113)*1</f>
        <v>69015</v>
      </c>
      <c r="M113" s="415">
        <f>SUMIFS('IS E'!AC$8:AC$535,'IS E'!$A$8:$A$535,'SCH C-2.2 F'!$B113)*1</f>
        <v>62386.959999999992</v>
      </c>
      <c r="N113" s="415">
        <f>SUMIFS('IS E'!AD$8:AD$535,'IS E'!$A$8:$A$535,'SCH C-2.2 F'!$B113)*1</f>
        <v>63833.239999999991</v>
      </c>
      <c r="O113" s="415">
        <f>SUMIFS('IS E'!AE$8:AE$535,'IS E'!$A$8:$A$535,'SCH C-2.2 F'!$B113)*1</f>
        <v>70578.09</v>
      </c>
      <c r="P113" s="418">
        <f t="shared" si="9"/>
        <v>854515.89999999991</v>
      </c>
    </row>
    <row r="114" spans="1:16" x14ac:dyDescent="0.2">
      <c r="A114" s="375">
        <f t="shared" si="10"/>
        <v>94</v>
      </c>
      <c r="B114" s="375">
        <v>901</v>
      </c>
      <c r="C114" s="81" t="s">
        <v>75</v>
      </c>
      <c r="D114" s="415">
        <f>SUMIFS('IS E'!T$8:T$535,'IS E'!$A$8:$A$535,'SCH C-2.2 F'!$B114)*1</f>
        <v>149527.31299999999</v>
      </c>
      <c r="E114" s="415">
        <f>SUMIFS('IS E'!U$8:U$535,'IS E'!$A$8:$A$535,'SCH C-2.2 F'!$B114)*1</f>
        <v>149620.9228</v>
      </c>
      <c r="F114" s="415">
        <f>SUMIFS('IS E'!V$8:V$535,'IS E'!$A$8:$A$535,'SCH C-2.2 F'!$B114)*1</f>
        <v>159590.37710000004</v>
      </c>
      <c r="G114" s="415">
        <f>SUMIFS('IS E'!W$8:W$535,'IS E'!$A$8:$A$535,'SCH C-2.2 F'!$B114)*1</f>
        <v>160718.35010000001</v>
      </c>
      <c r="H114" s="415">
        <f>SUMIFS('IS E'!X$8:X$535,'IS E'!$A$8:$A$535,'SCH C-2.2 F'!$B114)*1</f>
        <v>140587.46719999998</v>
      </c>
      <c r="I114" s="415">
        <f>SUMIFS('IS E'!Y$8:Y$535,'IS E'!$A$8:$A$535,'SCH C-2.2 F'!$B114)*1</f>
        <v>163413.5324</v>
      </c>
      <c r="J114" s="415">
        <f>SUMIFS('IS E'!Z$8:Z$535,'IS E'!$A$8:$A$535,'SCH C-2.2 F'!$B114)*1</f>
        <v>157327.76120000004</v>
      </c>
      <c r="K114" s="415">
        <f>SUMIFS('IS E'!AA$8:AA$535,'IS E'!$A$8:$A$535,'SCH C-2.2 F'!$B114)*1</f>
        <v>154862.06270000001</v>
      </c>
      <c r="L114" s="415">
        <f>SUMIFS('IS E'!AB$8:AB$535,'IS E'!$A$8:$A$535,'SCH C-2.2 F'!$B114)*1</f>
        <v>157646.09</v>
      </c>
      <c r="M114" s="415">
        <f>SUMIFS('IS E'!AC$8:AC$535,'IS E'!$A$8:$A$535,'SCH C-2.2 F'!$B114)*1</f>
        <v>165357.848</v>
      </c>
      <c r="N114" s="415">
        <f>SUMIFS('IS E'!AD$8:AD$535,'IS E'!$A$8:$A$535,'SCH C-2.2 F'!$B114)*1</f>
        <v>130696.61629999999</v>
      </c>
      <c r="O114" s="415">
        <f>SUMIFS('IS E'!AE$8:AE$535,'IS E'!$A$8:$A$535,'SCH C-2.2 F'!$B114)*1</f>
        <v>149742.91370000003</v>
      </c>
      <c r="P114" s="418">
        <f t="shared" si="9"/>
        <v>1839091.2544999998</v>
      </c>
    </row>
    <row r="115" spans="1:16" x14ac:dyDescent="0.2">
      <c r="A115" s="375">
        <f t="shared" si="10"/>
        <v>95</v>
      </c>
      <c r="B115" s="375">
        <v>902</v>
      </c>
      <c r="C115" s="81" t="s">
        <v>71</v>
      </c>
      <c r="D115" s="415">
        <f>SUMIFS('IS E'!T$8:T$535,'IS E'!$A$8:$A$535,'SCH C-2.2 F'!$B115)*1</f>
        <v>26241.015900000002</v>
      </c>
      <c r="E115" s="415">
        <f>SUMIFS('IS E'!U$8:U$535,'IS E'!$A$8:$A$535,'SCH C-2.2 F'!$B115)*1</f>
        <v>25738.144799999998</v>
      </c>
      <c r="F115" s="415">
        <f>SUMIFS('IS E'!V$8:V$535,'IS E'!$A$8:$A$535,'SCH C-2.2 F'!$B115)*1</f>
        <v>27512.742900000001</v>
      </c>
      <c r="G115" s="415">
        <f>SUMIFS('IS E'!W$8:W$535,'IS E'!$A$8:$A$535,'SCH C-2.2 F'!$B115)*1</f>
        <v>27394.764299999999</v>
      </c>
      <c r="H115" s="415">
        <f>SUMIFS('IS E'!X$8:X$535,'IS E'!$A$8:$A$535,'SCH C-2.2 F'!$B115)*1</f>
        <v>24587.235000000004</v>
      </c>
      <c r="I115" s="415">
        <f>SUMIFS('IS E'!Y$8:Y$535,'IS E'!$A$8:$A$535,'SCH C-2.2 F'!$B115)*1</f>
        <v>27418.413599999996</v>
      </c>
      <c r="J115" s="415">
        <f>SUMIFS('IS E'!Z$8:Z$535,'IS E'!$A$8:$A$535,'SCH C-2.2 F'!$B115)*1</f>
        <v>27293.669100000003</v>
      </c>
      <c r="K115" s="415">
        <f>SUMIFS('IS E'!AA$8:AA$535,'IS E'!$A$8:$A$535,'SCH C-2.2 F'!$B115)*1</f>
        <v>26701.3992</v>
      </c>
      <c r="L115" s="415">
        <f>SUMIFS('IS E'!AB$8:AB$535,'IS E'!$A$8:$A$535,'SCH C-2.2 F'!$B115)*1</f>
        <v>27488.477999999999</v>
      </c>
      <c r="M115" s="415">
        <f>SUMIFS('IS E'!AC$8:AC$535,'IS E'!$A$8:$A$535,'SCH C-2.2 F'!$B115)*1</f>
        <v>27660.184799999999</v>
      </c>
      <c r="N115" s="415">
        <f>SUMIFS('IS E'!AD$8:AD$535,'IS E'!$A$8:$A$535,'SCH C-2.2 F'!$B115)*1</f>
        <v>23376.0933</v>
      </c>
      <c r="O115" s="415">
        <f>SUMIFS('IS E'!AE$8:AE$535,'IS E'!$A$8:$A$535,'SCH C-2.2 F'!$B115)*1</f>
        <v>25108.0782</v>
      </c>
      <c r="P115" s="418">
        <f t="shared" si="9"/>
        <v>316520.21909999999</v>
      </c>
    </row>
    <row r="116" spans="1:16" x14ac:dyDescent="0.2">
      <c r="A116" s="375">
        <f t="shared" si="10"/>
        <v>96</v>
      </c>
      <c r="B116" s="375">
        <v>903</v>
      </c>
      <c r="C116" s="81" t="s">
        <v>72</v>
      </c>
      <c r="D116" s="415">
        <f>SUMIFS('IS E'!T$8:T$535,'IS E'!$A$8:$A$535,'SCH C-2.2 F'!$B116)*1</f>
        <v>596554.08610000019</v>
      </c>
      <c r="E116" s="415">
        <f>SUMIFS('IS E'!U$8:U$535,'IS E'!$A$8:$A$535,'SCH C-2.2 F'!$B116)*1</f>
        <v>713269.60030000005</v>
      </c>
      <c r="F116" s="415">
        <f>SUMIFS('IS E'!V$8:V$535,'IS E'!$A$8:$A$535,'SCH C-2.2 F'!$B116)*1</f>
        <v>629079.39760000003</v>
      </c>
      <c r="G116" s="415">
        <f>SUMIFS('IS E'!W$8:W$535,'IS E'!$A$8:$A$535,'SCH C-2.2 F'!$B116)*1</f>
        <v>619558.5793000001</v>
      </c>
      <c r="H116" s="415">
        <f>SUMIFS('IS E'!X$8:X$535,'IS E'!$A$8:$A$535,'SCH C-2.2 F'!$B116)*1</f>
        <v>590722.45600000001</v>
      </c>
      <c r="I116" s="415">
        <f>SUMIFS('IS E'!Y$8:Y$535,'IS E'!$A$8:$A$535,'SCH C-2.2 F'!$B116)*1</f>
        <v>626710.60869999998</v>
      </c>
      <c r="J116" s="415">
        <f>SUMIFS('IS E'!Z$8:Z$535,'IS E'!$A$8:$A$535,'SCH C-2.2 F'!$B116)*1</f>
        <v>616373.4478000002</v>
      </c>
      <c r="K116" s="415">
        <f>SUMIFS('IS E'!AA$8:AA$535,'IS E'!$A$8:$A$535,'SCH C-2.2 F'!$B116)*1</f>
        <v>623861.46369999996</v>
      </c>
      <c r="L116" s="415">
        <f>SUMIFS('IS E'!AB$8:AB$535,'IS E'!$A$8:$A$535,'SCH C-2.2 F'!$B116)*1</f>
        <v>623630.00950000016</v>
      </c>
      <c r="M116" s="415">
        <f>SUMIFS('IS E'!AC$8:AC$535,'IS E'!$A$8:$A$535,'SCH C-2.2 F'!$B116)*1</f>
        <v>629970.48430000024</v>
      </c>
      <c r="N116" s="415">
        <f>SUMIFS('IS E'!AD$8:AD$535,'IS E'!$A$8:$A$535,'SCH C-2.2 F'!$B116)*1</f>
        <v>549064.19410000008</v>
      </c>
      <c r="O116" s="415">
        <f>SUMIFS('IS E'!AE$8:AE$535,'IS E'!$A$8:$A$535,'SCH C-2.2 F'!$B116)*1</f>
        <v>589364.02060000005</v>
      </c>
      <c r="P116" s="418">
        <f t="shared" si="9"/>
        <v>7408158.3480000012</v>
      </c>
    </row>
    <row r="117" spans="1:16" x14ac:dyDescent="0.2">
      <c r="A117" s="375">
        <f t="shared" si="10"/>
        <v>97</v>
      </c>
      <c r="B117" s="375">
        <v>904</v>
      </c>
      <c r="C117" s="81" t="s">
        <v>73</v>
      </c>
      <c r="D117" s="415">
        <f>SUMIFS('IS E'!T$8:T$535,'IS E'!$A$8:$A$535,'SCH C-2.2 F'!$B117)*1</f>
        <v>271845.83</v>
      </c>
      <c r="E117" s="415">
        <f>SUMIFS('IS E'!U$8:U$535,'IS E'!$A$8:$A$535,'SCH C-2.2 F'!$B117)*1</f>
        <v>208321.02</v>
      </c>
      <c r="F117" s="415">
        <f>SUMIFS('IS E'!V$8:V$535,'IS E'!$A$8:$A$535,'SCH C-2.2 F'!$B117)*1</f>
        <v>206755.84</v>
      </c>
      <c r="G117" s="415">
        <f>SUMIFS('IS E'!W$8:W$535,'IS E'!$A$8:$A$535,'SCH C-2.2 F'!$B117)*1</f>
        <v>199797.62</v>
      </c>
      <c r="H117" s="415">
        <f>SUMIFS('IS E'!X$8:X$535,'IS E'!$A$8:$A$535,'SCH C-2.2 F'!$B117)*1</f>
        <v>258436.3</v>
      </c>
      <c r="I117" s="415">
        <f>SUMIFS('IS E'!Y$8:Y$535,'IS E'!$A$8:$A$535,'SCH C-2.2 F'!$B117)*1</f>
        <v>318433.91999999998</v>
      </c>
      <c r="J117" s="415">
        <f>SUMIFS('IS E'!Z$8:Z$535,'IS E'!$A$8:$A$535,'SCH C-2.2 F'!$B117)*1</f>
        <v>344107.83</v>
      </c>
      <c r="K117" s="415">
        <f>SUMIFS('IS E'!AA$8:AA$535,'IS E'!$A$8:$A$535,'SCH C-2.2 F'!$B117)*1</f>
        <v>305596.19</v>
      </c>
      <c r="L117" s="415">
        <f>SUMIFS('IS E'!AB$8:AB$535,'IS E'!$A$8:$A$535,'SCH C-2.2 F'!$B117)*1</f>
        <v>200866.06</v>
      </c>
      <c r="M117" s="415">
        <f>SUMIFS('IS E'!AC$8:AC$535,'IS E'!$A$8:$A$535,'SCH C-2.2 F'!$B117)*1</f>
        <v>164533.19</v>
      </c>
      <c r="N117" s="415">
        <f>SUMIFS('IS E'!AD$8:AD$535,'IS E'!$A$8:$A$535,'SCH C-2.2 F'!$B117)*1</f>
        <v>201872.66</v>
      </c>
      <c r="O117" s="415">
        <f>SUMIFS('IS E'!AE$8:AE$535,'IS E'!$A$8:$A$535,'SCH C-2.2 F'!$B117)*1</f>
        <v>256856.9</v>
      </c>
      <c r="P117" s="418">
        <f t="shared" si="9"/>
        <v>2937423.36</v>
      </c>
    </row>
    <row r="118" spans="1:16" x14ac:dyDescent="0.2">
      <c r="A118" s="375">
        <f t="shared" si="10"/>
        <v>98</v>
      </c>
      <c r="B118" s="375">
        <v>905</v>
      </c>
      <c r="C118" s="81" t="s">
        <v>74</v>
      </c>
      <c r="D118" s="415">
        <f>SUMIFS('IS E'!T$8:T$535,'IS E'!$A$8:$A$535,'SCH C-2.2 F'!$B118)*1</f>
        <v>0</v>
      </c>
      <c r="E118" s="415">
        <f>SUMIFS('IS E'!U$8:U$535,'IS E'!$A$8:$A$535,'SCH C-2.2 F'!$B118)*1</f>
        <v>0</v>
      </c>
      <c r="F118" s="415">
        <f>SUMIFS('IS E'!V$8:V$535,'IS E'!$A$8:$A$535,'SCH C-2.2 F'!$B118)*1</f>
        <v>0</v>
      </c>
      <c r="G118" s="415">
        <f>SUMIFS('IS E'!W$8:W$535,'IS E'!$A$8:$A$535,'SCH C-2.2 F'!$B118)*1</f>
        <v>0</v>
      </c>
      <c r="H118" s="415">
        <f>SUMIFS('IS E'!X$8:X$535,'IS E'!$A$8:$A$535,'SCH C-2.2 F'!$B118)*1</f>
        <v>0</v>
      </c>
      <c r="I118" s="415">
        <f>SUMIFS('IS E'!Y$8:Y$535,'IS E'!$A$8:$A$535,'SCH C-2.2 F'!$B118)*1</f>
        <v>0</v>
      </c>
      <c r="J118" s="415">
        <f>SUMIFS('IS E'!Z$8:Z$535,'IS E'!$A$8:$A$535,'SCH C-2.2 F'!$B118)*1</f>
        <v>0</v>
      </c>
      <c r="K118" s="415">
        <f>SUMIFS('IS E'!AA$8:AA$535,'IS E'!$A$8:$A$535,'SCH C-2.2 F'!$B118)*1</f>
        <v>0</v>
      </c>
      <c r="L118" s="415">
        <f>SUMIFS('IS E'!AB$8:AB$535,'IS E'!$A$8:$A$535,'SCH C-2.2 F'!$B118)*1</f>
        <v>0</v>
      </c>
      <c r="M118" s="415">
        <f>SUMIFS('IS E'!AC$8:AC$535,'IS E'!$A$8:$A$535,'SCH C-2.2 F'!$B118)*1</f>
        <v>0</v>
      </c>
      <c r="N118" s="415">
        <f>SUMIFS('IS E'!AD$8:AD$535,'IS E'!$A$8:$A$535,'SCH C-2.2 F'!$B118)*1</f>
        <v>0</v>
      </c>
      <c r="O118" s="415">
        <f>SUMIFS('IS E'!AE$8:AE$535,'IS E'!$A$8:$A$535,'SCH C-2.2 F'!$B118)*1</f>
        <v>0</v>
      </c>
      <c r="P118" s="418">
        <f t="shared" si="9"/>
        <v>0</v>
      </c>
    </row>
    <row r="119" spans="1:16" x14ac:dyDescent="0.2">
      <c r="A119" s="375">
        <f t="shared" si="10"/>
        <v>99</v>
      </c>
      <c r="B119" s="375">
        <v>907</v>
      </c>
      <c r="C119" s="81" t="s">
        <v>76</v>
      </c>
      <c r="D119" s="415">
        <f>SUMIFS('IS E'!T$8:T$535,'IS E'!$A$8:$A$535,'SCH C-2.2 F'!$B119)*1</f>
        <v>14057.0196</v>
      </c>
      <c r="E119" s="415">
        <f>SUMIFS('IS E'!U$8:U$535,'IS E'!$A$8:$A$535,'SCH C-2.2 F'!$B119)*1</f>
        <v>14189.767800000003</v>
      </c>
      <c r="F119" s="415">
        <f>SUMIFS('IS E'!V$8:V$535,'IS E'!$A$8:$A$535,'SCH C-2.2 F'!$B119)*1</f>
        <v>17832.7032</v>
      </c>
      <c r="G119" s="415">
        <f>SUMIFS('IS E'!W$8:W$535,'IS E'!$A$8:$A$535,'SCH C-2.2 F'!$B119)*1</f>
        <v>16932.021599999996</v>
      </c>
      <c r="H119" s="415">
        <f>SUMIFS('IS E'!X$8:X$535,'IS E'!$A$8:$A$535,'SCH C-2.2 F'!$B119)*1</f>
        <v>13636.084800000002</v>
      </c>
      <c r="I119" s="415">
        <f>SUMIFS('IS E'!Y$8:Y$535,'IS E'!$A$8:$A$535,'SCH C-2.2 F'!$B119)*1</f>
        <v>17794.724999999999</v>
      </c>
      <c r="J119" s="415">
        <f>SUMIFS('IS E'!Z$8:Z$535,'IS E'!$A$8:$A$535,'SCH C-2.2 F'!$B119)*1</f>
        <v>16345.173000000001</v>
      </c>
      <c r="K119" s="415">
        <f>SUMIFS('IS E'!AA$8:AA$535,'IS E'!$A$8:$A$535,'SCH C-2.2 F'!$B119)*1</f>
        <v>16504.269599999996</v>
      </c>
      <c r="L119" s="415">
        <f>SUMIFS('IS E'!AB$8:AB$535,'IS E'!$A$8:$A$535,'SCH C-2.2 F'!$B119)*1</f>
        <v>17386.3092</v>
      </c>
      <c r="M119" s="415">
        <f>SUMIFS('IS E'!AC$8:AC$535,'IS E'!$A$8:$A$535,'SCH C-2.2 F'!$B119)*1</f>
        <v>17446.774800000003</v>
      </c>
      <c r="N119" s="415">
        <f>SUMIFS('IS E'!AD$8:AD$535,'IS E'!$A$8:$A$535,'SCH C-2.2 F'!$B119)*1</f>
        <v>12076.311</v>
      </c>
      <c r="O119" s="415">
        <f>SUMIFS('IS E'!AE$8:AE$535,'IS E'!$A$8:$A$535,'SCH C-2.2 F'!$B119)*1</f>
        <v>14293.866600000001</v>
      </c>
      <c r="P119" s="418">
        <f t="shared" si="9"/>
        <v>188495.02619999999</v>
      </c>
    </row>
    <row r="120" spans="1:16" x14ac:dyDescent="0.2">
      <c r="A120" s="375">
        <f t="shared" si="10"/>
        <v>100</v>
      </c>
      <c r="B120" s="375">
        <v>908</v>
      </c>
      <c r="C120" s="81" t="s">
        <v>77</v>
      </c>
      <c r="D120" s="415">
        <f>SUMIFS('IS E'!T$8:T$535,'IS E'!$A$8:$A$535,'SCH C-2.2 F'!$B120)*1</f>
        <v>831229.70634899999</v>
      </c>
      <c r="E120" s="415">
        <f>SUMIFS('IS E'!U$8:U$535,'IS E'!$A$8:$A$535,'SCH C-2.2 F'!$B120)*1</f>
        <v>830123.36274899996</v>
      </c>
      <c r="F120" s="415">
        <f>SUMIFS('IS E'!V$8:V$535,'IS E'!$A$8:$A$535,'SCH C-2.2 F'!$B120)*1</f>
        <v>838760.145349</v>
      </c>
      <c r="G120" s="415">
        <f>SUMIFS('IS E'!W$8:W$535,'IS E'!$A$8:$A$535,'SCH C-2.2 F'!$B120)*1</f>
        <v>839395.11294899997</v>
      </c>
      <c r="H120" s="415">
        <f>SUMIFS('IS E'!X$8:X$535,'IS E'!$A$8:$A$535,'SCH C-2.2 F'!$B120)*1</f>
        <v>826199.16534900002</v>
      </c>
      <c r="I120" s="415">
        <f>SUMIFS('IS E'!Y$8:Y$535,'IS E'!$A$8:$A$535,'SCH C-2.2 F'!$B120)*1</f>
        <v>837739.42574900005</v>
      </c>
      <c r="J120" s="415">
        <f>SUMIFS('IS E'!Z$8:Z$535,'IS E'!$A$8:$A$535,'SCH C-2.2 F'!$B120)*1</f>
        <v>866852.25734899985</v>
      </c>
      <c r="K120" s="415">
        <f>SUMIFS('IS E'!AA$8:AA$535,'IS E'!$A$8:$A$535,'SCH C-2.2 F'!$B120)*1</f>
        <v>836593.65334899991</v>
      </c>
      <c r="L120" s="415">
        <f>SUMIFS('IS E'!AB$8:AB$535,'IS E'!$A$8:$A$535,'SCH C-2.2 F'!$B120)*1</f>
        <v>859445.56674899999</v>
      </c>
      <c r="M120" s="415">
        <f>SUMIFS('IS E'!AC$8:AC$535,'IS E'!$A$8:$A$535,'SCH C-2.2 F'!$B120)*1</f>
        <v>836850.67374900007</v>
      </c>
      <c r="N120" s="415">
        <f>SUMIFS('IS E'!AD$8:AD$535,'IS E'!$A$8:$A$535,'SCH C-2.2 F'!$B120)*1</f>
        <v>822308.30154899997</v>
      </c>
      <c r="O120" s="415">
        <f>SUMIFS('IS E'!AE$8:AE$535,'IS E'!$A$8:$A$535,'SCH C-2.2 F'!$B120)*1</f>
        <v>827572.53354900004</v>
      </c>
      <c r="P120" s="418">
        <f t="shared" si="9"/>
        <v>10053069.904788001</v>
      </c>
    </row>
    <row r="121" spans="1:16" x14ac:dyDescent="0.2">
      <c r="A121" s="375">
        <f t="shared" si="10"/>
        <v>101</v>
      </c>
      <c r="B121" s="375">
        <v>909</v>
      </c>
      <c r="C121" s="81" t="s">
        <v>78</v>
      </c>
      <c r="D121" s="415">
        <f>SUMIFS('IS E'!T$8:T$535,'IS E'!$A$8:$A$535,'SCH C-2.2 F'!$B121)*1</f>
        <v>76970.165599999993</v>
      </c>
      <c r="E121" s="415">
        <f>SUMIFS('IS E'!U$8:U$535,'IS E'!$A$8:$A$535,'SCH C-2.2 F'!$B121)*1</f>
        <v>78978.045599999998</v>
      </c>
      <c r="F121" s="415">
        <f>SUMIFS('IS E'!V$8:V$535,'IS E'!$A$8:$A$535,'SCH C-2.2 F'!$B121)*1</f>
        <v>80888.635599999994</v>
      </c>
      <c r="G121" s="415">
        <f>SUMIFS('IS E'!W$8:W$535,'IS E'!$A$8:$A$535,'SCH C-2.2 F'!$B121)*1</f>
        <v>94441.925599999988</v>
      </c>
      <c r="H121" s="415">
        <f>SUMIFS('IS E'!X$8:X$535,'IS E'!$A$8:$A$535,'SCH C-2.2 F'!$B121)*1</f>
        <v>80346.885599999994</v>
      </c>
      <c r="I121" s="415">
        <f>SUMIFS('IS E'!Y$8:Y$535,'IS E'!$A$8:$A$535,'SCH C-2.2 F'!$B121)*1</f>
        <v>83792.36559999999</v>
      </c>
      <c r="J121" s="415">
        <f>SUMIFS('IS E'!Z$8:Z$535,'IS E'!$A$8:$A$535,'SCH C-2.2 F'!$B121)*1</f>
        <v>83118.085599999991</v>
      </c>
      <c r="K121" s="415">
        <f>SUMIFS('IS E'!AA$8:AA$535,'IS E'!$A$8:$A$535,'SCH C-2.2 F'!$B121)*1</f>
        <v>84079.435599999997</v>
      </c>
      <c r="L121" s="415">
        <f>SUMIFS('IS E'!AB$8:AB$535,'IS E'!$A$8:$A$535,'SCH C-2.2 F'!$B121)*1</f>
        <v>77549.155599999998</v>
      </c>
      <c r="M121" s="415">
        <f>SUMIFS('IS E'!AC$8:AC$535,'IS E'!$A$8:$A$535,'SCH C-2.2 F'!$B121)*1</f>
        <v>76136.025599999994</v>
      </c>
      <c r="N121" s="415">
        <f>SUMIFS('IS E'!AD$8:AD$535,'IS E'!$A$8:$A$535,'SCH C-2.2 F'!$B121)*1</f>
        <v>77096.425599999988</v>
      </c>
      <c r="O121" s="415">
        <f>SUMIFS('IS E'!AE$8:AE$535,'IS E'!$A$8:$A$535,'SCH C-2.2 F'!$B121)*1</f>
        <v>78594.725599999991</v>
      </c>
      <c r="P121" s="418">
        <f t="shared" si="9"/>
        <v>971991.87719999999</v>
      </c>
    </row>
    <row r="122" spans="1:16" x14ac:dyDescent="0.2">
      <c r="A122" s="375">
        <f t="shared" si="10"/>
        <v>102</v>
      </c>
      <c r="B122" s="375">
        <v>910</v>
      </c>
      <c r="C122" s="81" t="s">
        <v>79</v>
      </c>
      <c r="D122" s="415">
        <f>SUMIFS('IS E'!T$8:T$535,'IS E'!$A$8:$A$535,'SCH C-2.2 F'!$B122)*1</f>
        <v>67773.885000000009</v>
      </c>
      <c r="E122" s="415">
        <f>SUMIFS('IS E'!U$8:U$535,'IS E'!$A$8:$A$535,'SCH C-2.2 F'!$B122)*1</f>
        <v>70884.844799999992</v>
      </c>
      <c r="F122" s="415">
        <f>SUMIFS('IS E'!V$8:V$535,'IS E'!$A$8:$A$535,'SCH C-2.2 F'!$B122)*1</f>
        <v>104625.74160000001</v>
      </c>
      <c r="G122" s="415">
        <f>SUMIFS('IS E'!W$8:W$535,'IS E'!$A$8:$A$535,'SCH C-2.2 F'!$B122)*1</f>
        <v>88864.782399999996</v>
      </c>
      <c r="H122" s="415">
        <f>SUMIFS('IS E'!X$8:X$535,'IS E'!$A$8:$A$535,'SCH C-2.2 F'!$B122)*1</f>
        <v>71651.748599999992</v>
      </c>
      <c r="I122" s="415">
        <f>SUMIFS('IS E'!Y$8:Y$535,'IS E'!$A$8:$A$535,'SCH C-2.2 F'!$B122)*1</f>
        <v>104720.1684</v>
      </c>
      <c r="J122" s="415">
        <f>SUMIFS('IS E'!Z$8:Z$535,'IS E'!$A$8:$A$535,'SCH C-2.2 F'!$B122)*1</f>
        <v>86556.2304</v>
      </c>
      <c r="K122" s="415">
        <f>SUMIFS('IS E'!AA$8:AA$535,'IS E'!$A$8:$A$535,'SCH C-2.2 F'!$B122)*1</f>
        <v>90364.527400000006</v>
      </c>
      <c r="L122" s="415">
        <f>SUMIFS('IS E'!AB$8:AB$535,'IS E'!$A$8:$A$535,'SCH C-2.2 F'!$B122)*1</f>
        <v>104277.9474</v>
      </c>
      <c r="M122" s="415">
        <f>SUMIFS('IS E'!AC$8:AC$535,'IS E'!$A$8:$A$535,'SCH C-2.2 F'!$B122)*1</f>
        <v>73681.3554</v>
      </c>
      <c r="N122" s="415">
        <f>SUMIFS('IS E'!AD$8:AD$535,'IS E'!$A$8:$A$535,'SCH C-2.2 F'!$B122)*1</f>
        <v>79838.4804</v>
      </c>
      <c r="O122" s="415">
        <f>SUMIFS('IS E'!AE$8:AE$535,'IS E'!$A$8:$A$535,'SCH C-2.2 F'!$B122)*1</f>
        <v>154232.82279999999</v>
      </c>
      <c r="P122" s="418">
        <f t="shared" si="9"/>
        <v>1097472.5345999999</v>
      </c>
    </row>
    <row r="123" spans="1:16" x14ac:dyDescent="0.2">
      <c r="A123" s="375">
        <f t="shared" si="10"/>
        <v>103</v>
      </c>
      <c r="B123" s="375">
        <v>911</v>
      </c>
      <c r="C123" s="81" t="s">
        <v>80</v>
      </c>
      <c r="D123" s="415">
        <f>SUMIFS('IS E'!T$8:T$535,'IS E'!$A$8:$A$535,'SCH C-2.2 F'!$B123)*1</f>
        <v>0</v>
      </c>
      <c r="E123" s="415">
        <f>SUMIFS('IS E'!U$8:U$535,'IS E'!$A$8:$A$535,'SCH C-2.2 F'!$B123)*1</f>
        <v>0</v>
      </c>
      <c r="F123" s="415">
        <f>SUMIFS('IS E'!V$8:V$535,'IS E'!$A$8:$A$535,'SCH C-2.2 F'!$B123)*1</f>
        <v>0</v>
      </c>
      <c r="G123" s="415">
        <f>SUMIFS('IS E'!W$8:W$535,'IS E'!$A$8:$A$535,'SCH C-2.2 F'!$B123)*1</f>
        <v>0</v>
      </c>
      <c r="H123" s="415">
        <f>SUMIFS('IS E'!X$8:X$535,'IS E'!$A$8:$A$535,'SCH C-2.2 F'!$B123)*1</f>
        <v>0</v>
      </c>
      <c r="I123" s="415">
        <f>SUMIFS('IS E'!Y$8:Y$535,'IS E'!$A$8:$A$535,'SCH C-2.2 F'!$B123)*1</f>
        <v>0</v>
      </c>
      <c r="J123" s="415">
        <f>SUMIFS('IS E'!Z$8:Z$535,'IS E'!$A$8:$A$535,'SCH C-2.2 F'!$B123)*1</f>
        <v>0</v>
      </c>
      <c r="K123" s="415">
        <f>SUMIFS('IS E'!AA$8:AA$535,'IS E'!$A$8:$A$535,'SCH C-2.2 F'!$B123)*1</f>
        <v>0</v>
      </c>
      <c r="L123" s="415">
        <f>SUMIFS('IS E'!AB$8:AB$535,'IS E'!$A$8:$A$535,'SCH C-2.2 F'!$B123)*1</f>
        <v>0</v>
      </c>
      <c r="M123" s="415">
        <f>SUMIFS('IS E'!AC$8:AC$535,'IS E'!$A$8:$A$535,'SCH C-2.2 F'!$B123)*1</f>
        <v>0</v>
      </c>
      <c r="N123" s="415">
        <f>SUMIFS('IS E'!AD$8:AD$535,'IS E'!$A$8:$A$535,'SCH C-2.2 F'!$B123)*1</f>
        <v>0</v>
      </c>
      <c r="O123" s="415">
        <f>SUMIFS('IS E'!AE$8:AE$535,'IS E'!$A$8:$A$535,'SCH C-2.2 F'!$B123)*1</f>
        <v>0</v>
      </c>
      <c r="P123" s="418">
        <f t="shared" si="9"/>
        <v>0</v>
      </c>
    </row>
    <row r="124" spans="1:16" x14ac:dyDescent="0.2">
      <c r="A124" s="375">
        <f t="shared" si="10"/>
        <v>104</v>
      </c>
      <c r="B124" s="375">
        <v>912</v>
      </c>
      <c r="C124" s="81" t="s">
        <v>81</v>
      </c>
      <c r="D124" s="415">
        <f>SUMIFS('IS E'!T$8:T$535,'IS E'!$A$8:$A$535,'SCH C-2.2 F'!$B124)*1</f>
        <v>0</v>
      </c>
      <c r="E124" s="415">
        <f>SUMIFS('IS E'!U$8:U$535,'IS E'!$A$8:$A$535,'SCH C-2.2 F'!$B124)*1</f>
        <v>0</v>
      </c>
      <c r="F124" s="415">
        <f>SUMIFS('IS E'!V$8:V$535,'IS E'!$A$8:$A$535,'SCH C-2.2 F'!$B124)*1</f>
        <v>0</v>
      </c>
      <c r="G124" s="415">
        <f>SUMIFS('IS E'!W$8:W$535,'IS E'!$A$8:$A$535,'SCH C-2.2 F'!$B124)*1</f>
        <v>0</v>
      </c>
      <c r="H124" s="415">
        <f>SUMIFS('IS E'!X$8:X$535,'IS E'!$A$8:$A$535,'SCH C-2.2 F'!$B124)*1</f>
        <v>0</v>
      </c>
      <c r="I124" s="415">
        <f>SUMIFS('IS E'!Y$8:Y$535,'IS E'!$A$8:$A$535,'SCH C-2.2 F'!$B124)*1</f>
        <v>0</v>
      </c>
      <c r="J124" s="415">
        <f>SUMIFS('IS E'!Z$8:Z$535,'IS E'!$A$8:$A$535,'SCH C-2.2 F'!$B124)*1</f>
        <v>0</v>
      </c>
      <c r="K124" s="415">
        <f>SUMIFS('IS E'!AA$8:AA$535,'IS E'!$A$8:$A$535,'SCH C-2.2 F'!$B124)*1</f>
        <v>0</v>
      </c>
      <c r="L124" s="415">
        <f>SUMIFS('IS E'!AB$8:AB$535,'IS E'!$A$8:$A$535,'SCH C-2.2 F'!$B124)*1</f>
        <v>0</v>
      </c>
      <c r="M124" s="415">
        <f>SUMIFS('IS E'!AC$8:AC$535,'IS E'!$A$8:$A$535,'SCH C-2.2 F'!$B124)*1</f>
        <v>0</v>
      </c>
      <c r="N124" s="415">
        <f>SUMIFS('IS E'!AD$8:AD$535,'IS E'!$A$8:$A$535,'SCH C-2.2 F'!$B124)*1</f>
        <v>0</v>
      </c>
      <c r="O124" s="415">
        <f>SUMIFS('IS E'!AE$8:AE$535,'IS E'!$A$8:$A$535,'SCH C-2.2 F'!$B124)*1</f>
        <v>0</v>
      </c>
      <c r="P124" s="418">
        <f t="shared" si="9"/>
        <v>0</v>
      </c>
    </row>
    <row r="125" spans="1:16" x14ac:dyDescent="0.2">
      <c r="A125" s="375">
        <f t="shared" si="10"/>
        <v>105</v>
      </c>
      <c r="B125" s="375">
        <v>913</v>
      </c>
      <c r="C125" s="81" t="s">
        <v>82</v>
      </c>
      <c r="D125" s="415">
        <f>SUMIFS('IS E'!T$8:T$535,'IS E'!$A$8:$A$535,'SCH C-2.2 F'!$B125)*1</f>
        <v>0</v>
      </c>
      <c r="E125" s="415">
        <f>SUMIFS('IS E'!U$8:U$535,'IS E'!$A$8:$A$535,'SCH C-2.2 F'!$B125)*1</f>
        <v>0</v>
      </c>
      <c r="F125" s="415">
        <f>SUMIFS('IS E'!V$8:V$535,'IS E'!$A$8:$A$535,'SCH C-2.2 F'!$B125)*1</f>
        <v>1666.2750000000001</v>
      </c>
      <c r="G125" s="415">
        <f>SUMIFS('IS E'!W$8:W$535,'IS E'!$A$8:$A$535,'SCH C-2.2 F'!$B125)*1</f>
        <v>0</v>
      </c>
      <c r="H125" s="415">
        <f>SUMIFS('IS E'!X$8:X$535,'IS E'!$A$8:$A$535,'SCH C-2.2 F'!$B125)*1</f>
        <v>0</v>
      </c>
      <c r="I125" s="415">
        <f>SUMIFS('IS E'!Y$8:Y$535,'IS E'!$A$8:$A$535,'SCH C-2.2 F'!$B125)*1</f>
        <v>1666.2750000000001</v>
      </c>
      <c r="J125" s="415">
        <f>SUMIFS('IS E'!Z$8:Z$535,'IS E'!$A$8:$A$535,'SCH C-2.2 F'!$B125)*1</f>
        <v>0</v>
      </c>
      <c r="K125" s="415">
        <f>SUMIFS('IS E'!AA$8:AA$535,'IS E'!$A$8:$A$535,'SCH C-2.2 F'!$B125)*1</f>
        <v>0</v>
      </c>
      <c r="L125" s="415">
        <f>SUMIFS('IS E'!AB$8:AB$535,'IS E'!$A$8:$A$535,'SCH C-2.2 F'!$B125)*1</f>
        <v>1666.2750000000001</v>
      </c>
      <c r="M125" s="415">
        <f>SUMIFS('IS E'!AC$8:AC$535,'IS E'!$A$8:$A$535,'SCH C-2.2 F'!$B125)*1</f>
        <v>0</v>
      </c>
      <c r="N125" s="415">
        <f>SUMIFS('IS E'!AD$8:AD$535,'IS E'!$A$8:$A$535,'SCH C-2.2 F'!$B125)*1</f>
        <v>0</v>
      </c>
      <c r="O125" s="415">
        <f>SUMIFS('IS E'!AE$8:AE$535,'IS E'!$A$8:$A$535,'SCH C-2.2 F'!$B125)*1</f>
        <v>1666.2750000000001</v>
      </c>
      <c r="P125" s="418">
        <f t="shared" si="9"/>
        <v>6665.1</v>
      </c>
    </row>
    <row r="126" spans="1:16" x14ac:dyDescent="0.2">
      <c r="A126" s="375">
        <f t="shared" si="10"/>
        <v>106</v>
      </c>
      <c r="B126" s="375">
        <v>916</v>
      </c>
      <c r="C126" s="81" t="s">
        <v>83</v>
      </c>
      <c r="D126" s="415">
        <f>SUMIFS('IS E'!T$8:T$535,'IS E'!$A$8:$A$535,'SCH C-2.2 F'!$B126)*1</f>
        <v>0</v>
      </c>
      <c r="E126" s="415">
        <f>SUMIFS('IS E'!U$8:U$535,'IS E'!$A$8:$A$535,'SCH C-2.2 F'!$B126)*1</f>
        <v>0</v>
      </c>
      <c r="F126" s="415">
        <f>SUMIFS('IS E'!V$8:V$535,'IS E'!$A$8:$A$535,'SCH C-2.2 F'!$B126)*1</f>
        <v>0</v>
      </c>
      <c r="G126" s="415">
        <f>SUMIFS('IS E'!W$8:W$535,'IS E'!$A$8:$A$535,'SCH C-2.2 F'!$B126)*1</f>
        <v>0</v>
      </c>
      <c r="H126" s="415">
        <f>SUMIFS('IS E'!X$8:X$535,'IS E'!$A$8:$A$535,'SCH C-2.2 F'!$B126)*1</f>
        <v>0</v>
      </c>
      <c r="I126" s="415">
        <f>SUMIFS('IS E'!Y$8:Y$535,'IS E'!$A$8:$A$535,'SCH C-2.2 F'!$B126)*1</f>
        <v>0</v>
      </c>
      <c r="J126" s="415">
        <f>SUMIFS('IS E'!Z$8:Z$535,'IS E'!$A$8:$A$535,'SCH C-2.2 F'!$B126)*1</f>
        <v>0</v>
      </c>
      <c r="K126" s="415">
        <f>SUMIFS('IS E'!AA$8:AA$535,'IS E'!$A$8:$A$535,'SCH C-2.2 F'!$B126)*1</f>
        <v>0</v>
      </c>
      <c r="L126" s="415">
        <f>SUMIFS('IS E'!AB$8:AB$535,'IS E'!$A$8:$A$535,'SCH C-2.2 F'!$B126)*1</f>
        <v>0</v>
      </c>
      <c r="M126" s="415">
        <f>SUMIFS('IS E'!AC$8:AC$535,'IS E'!$A$8:$A$535,'SCH C-2.2 F'!$B126)*1</f>
        <v>0</v>
      </c>
      <c r="N126" s="415">
        <f>SUMIFS('IS E'!AD$8:AD$535,'IS E'!$A$8:$A$535,'SCH C-2.2 F'!$B126)*1</f>
        <v>0</v>
      </c>
      <c r="O126" s="415">
        <f>SUMIFS('IS E'!AE$8:AE$535,'IS E'!$A$8:$A$535,'SCH C-2.2 F'!$B126)*1</f>
        <v>0</v>
      </c>
      <c r="P126" s="418">
        <f t="shared" si="9"/>
        <v>0</v>
      </c>
    </row>
    <row r="127" spans="1:16" x14ac:dyDescent="0.2">
      <c r="A127" s="375">
        <f t="shared" si="10"/>
        <v>107</v>
      </c>
      <c r="B127" s="375">
        <v>920</v>
      </c>
      <c r="C127" s="81" t="s">
        <v>84</v>
      </c>
      <c r="D127" s="415">
        <f>SUMIFS('IS E'!T$8:T$535,'IS E'!$A$8:$A$535,'SCH C-2.2 F'!$B127)*1</f>
        <v>2035222.2192444</v>
      </c>
      <c r="E127" s="415">
        <f>SUMIFS('IS E'!U$8:U$535,'IS E'!$A$8:$A$535,'SCH C-2.2 F'!$B127)*1</f>
        <v>1919109.4369444007</v>
      </c>
      <c r="F127" s="415">
        <f>SUMIFS('IS E'!V$8:V$535,'IS E'!$A$8:$A$535,'SCH C-2.2 F'!$B127)*1</f>
        <v>2079499.0339443998</v>
      </c>
      <c r="G127" s="415">
        <f>SUMIFS('IS E'!W$8:W$535,'IS E'!$A$8:$A$535,'SCH C-2.2 F'!$B127)*1</f>
        <v>1730241.5940444001</v>
      </c>
      <c r="H127" s="415">
        <f>SUMIFS('IS E'!X$8:X$535,'IS E'!$A$8:$A$535,'SCH C-2.2 F'!$B127)*1</f>
        <v>1621704.4838443999</v>
      </c>
      <c r="I127" s="415">
        <f>SUMIFS('IS E'!Y$8:Y$535,'IS E'!$A$8:$A$535,'SCH C-2.2 F'!$B127)*1</f>
        <v>1713045.8437444</v>
      </c>
      <c r="J127" s="415">
        <f>SUMIFS('IS E'!Z$8:Z$535,'IS E'!$A$8:$A$535,'SCH C-2.2 F'!$B127)*1</f>
        <v>1797933.1990443994</v>
      </c>
      <c r="K127" s="415">
        <f>SUMIFS('IS E'!AA$8:AA$535,'IS E'!$A$8:$A$535,'SCH C-2.2 F'!$B127)*1</f>
        <v>1679716.3527443996</v>
      </c>
      <c r="L127" s="415">
        <f>SUMIFS('IS E'!AB$8:AB$535,'IS E'!$A$8:$A$535,'SCH C-2.2 F'!$B127)*1</f>
        <v>1754703.1005444</v>
      </c>
      <c r="M127" s="415">
        <f>SUMIFS('IS E'!AC$8:AC$535,'IS E'!$A$8:$A$535,'SCH C-2.2 F'!$B127)*1</f>
        <v>1730622.3349443991</v>
      </c>
      <c r="N127" s="415">
        <f>SUMIFS('IS E'!AD$8:AD$535,'IS E'!$A$8:$A$535,'SCH C-2.2 F'!$B127)*1</f>
        <v>1605935.2097443996</v>
      </c>
      <c r="O127" s="415">
        <f>SUMIFS('IS E'!AE$8:AE$535,'IS E'!$A$8:$A$535,'SCH C-2.2 F'!$B127)*1</f>
        <v>1720986.8639443992</v>
      </c>
      <c r="P127" s="418">
        <f t="shared" si="9"/>
        <v>21388719.672732804</v>
      </c>
    </row>
    <row r="128" spans="1:16" x14ac:dyDescent="0.2">
      <c r="A128" s="375">
        <f t="shared" si="10"/>
        <v>108</v>
      </c>
      <c r="B128" s="375">
        <v>921</v>
      </c>
      <c r="C128" s="81" t="s">
        <v>85</v>
      </c>
      <c r="D128" s="415">
        <f>SUMIFS('IS E'!T$8:T$535,'IS E'!$A$8:$A$535,'SCH C-2.2 F'!$B128)*1</f>
        <v>368591.2631000001</v>
      </c>
      <c r="E128" s="415">
        <f>SUMIFS('IS E'!U$8:U$535,'IS E'!$A$8:$A$535,'SCH C-2.2 F'!$B128)*1</f>
        <v>362569.37840000005</v>
      </c>
      <c r="F128" s="415">
        <f>SUMIFS('IS E'!V$8:V$535,'IS E'!$A$8:$A$535,'SCH C-2.2 F'!$B128)*1</f>
        <v>401738.18640000006</v>
      </c>
      <c r="G128" s="415">
        <f>SUMIFS('IS E'!W$8:W$535,'IS E'!$A$8:$A$535,'SCH C-2.2 F'!$B128)*1</f>
        <v>373456.85500000016</v>
      </c>
      <c r="H128" s="415">
        <f>SUMIFS('IS E'!X$8:X$535,'IS E'!$A$8:$A$535,'SCH C-2.2 F'!$B128)*1</f>
        <v>373612.34980000014</v>
      </c>
      <c r="I128" s="415">
        <f>SUMIFS('IS E'!Y$8:Y$535,'IS E'!$A$8:$A$535,'SCH C-2.2 F'!$B128)*1</f>
        <v>401128.70330000028</v>
      </c>
      <c r="J128" s="415">
        <f>SUMIFS('IS E'!Z$8:Z$535,'IS E'!$A$8:$A$535,'SCH C-2.2 F'!$B128)*1</f>
        <v>405776.0404</v>
      </c>
      <c r="K128" s="415">
        <f>SUMIFS('IS E'!AA$8:AA$535,'IS E'!$A$8:$A$535,'SCH C-2.2 F'!$B128)*1</f>
        <v>368974.94220000005</v>
      </c>
      <c r="L128" s="415">
        <f>SUMIFS('IS E'!AB$8:AB$535,'IS E'!$A$8:$A$535,'SCH C-2.2 F'!$B128)*1</f>
        <v>414792.47990000003</v>
      </c>
      <c r="M128" s="415">
        <f>SUMIFS('IS E'!AC$8:AC$535,'IS E'!$A$8:$A$535,'SCH C-2.2 F'!$B128)*1</f>
        <v>413606.57460000023</v>
      </c>
      <c r="N128" s="415">
        <f>SUMIFS('IS E'!AD$8:AD$535,'IS E'!$A$8:$A$535,'SCH C-2.2 F'!$B128)*1</f>
        <v>384964.66920000006</v>
      </c>
      <c r="O128" s="415">
        <f>SUMIFS('IS E'!AE$8:AE$535,'IS E'!$A$8:$A$535,'SCH C-2.2 F'!$B128)*1</f>
        <v>447543.82950000017</v>
      </c>
      <c r="P128" s="418">
        <f t="shared" si="9"/>
        <v>4716755.2718000012</v>
      </c>
    </row>
    <row r="129" spans="1:16" x14ac:dyDescent="0.2">
      <c r="A129" s="375">
        <f t="shared" si="10"/>
        <v>109</v>
      </c>
      <c r="B129" s="375">
        <v>922</v>
      </c>
      <c r="C129" s="81" t="s">
        <v>86</v>
      </c>
      <c r="D129" s="415">
        <f>SUMIFS('IS E'!T$8:T$535,'IS E'!$A$8:$A$535,'SCH C-2.2 F'!$B129)*1</f>
        <v>-276265.35720000009</v>
      </c>
      <c r="E129" s="415">
        <f>SUMIFS('IS E'!U$8:U$535,'IS E'!$A$8:$A$535,'SCH C-2.2 F'!$B129)*1</f>
        <v>-258463.35259999998</v>
      </c>
      <c r="F129" s="415">
        <f>SUMIFS('IS E'!V$8:V$535,'IS E'!$A$8:$A$535,'SCH C-2.2 F'!$B129)*1</f>
        <v>-274039.92050000001</v>
      </c>
      <c r="G129" s="415">
        <f>SUMIFS('IS E'!W$8:W$535,'IS E'!$A$8:$A$535,'SCH C-2.2 F'!$B129)*1</f>
        <v>-179564.26170000012</v>
      </c>
      <c r="H129" s="415">
        <f>SUMIFS('IS E'!X$8:X$535,'IS E'!$A$8:$A$535,'SCH C-2.2 F'!$B129)*1</f>
        <v>-219026.3222</v>
      </c>
      <c r="I129" s="415">
        <f>SUMIFS('IS E'!Y$8:Y$535,'IS E'!$A$8:$A$535,'SCH C-2.2 F'!$B129)*1</f>
        <v>-245271.2661000001</v>
      </c>
      <c r="J129" s="415">
        <f>SUMIFS('IS E'!Z$8:Z$535,'IS E'!$A$8:$A$535,'SCH C-2.2 F'!$B129)*1</f>
        <v>-257722.02440000011</v>
      </c>
      <c r="K129" s="415">
        <f>SUMIFS('IS E'!AA$8:AA$535,'IS E'!$A$8:$A$535,'SCH C-2.2 F'!$B129)*1</f>
        <v>-236757.11560000016</v>
      </c>
      <c r="L129" s="415">
        <f>SUMIFS('IS E'!AB$8:AB$535,'IS E'!$A$8:$A$535,'SCH C-2.2 F'!$B129)*1</f>
        <v>-250931.77709999995</v>
      </c>
      <c r="M129" s="415">
        <f>SUMIFS('IS E'!AC$8:AC$535,'IS E'!$A$8:$A$535,'SCH C-2.2 F'!$B129)*1</f>
        <v>-245356.73930000013</v>
      </c>
      <c r="N129" s="415">
        <f>SUMIFS('IS E'!AD$8:AD$535,'IS E'!$A$8:$A$535,'SCH C-2.2 F'!$B129)*1</f>
        <v>-227599.80820000006</v>
      </c>
      <c r="O129" s="415">
        <f>SUMIFS('IS E'!AE$8:AE$535,'IS E'!$A$8:$A$535,'SCH C-2.2 F'!$B129)*1</f>
        <v>-253004.85970000009</v>
      </c>
      <c r="P129" s="418">
        <f t="shared" si="9"/>
        <v>-2924002.8046000004</v>
      </c>
    </row>
    <row r="130" spans="1:16" x14ac:dyDescent="0.2">
      <c r="A130" s="375">
        <f t="shared" si="10"/>
        <v>110</v>
      </c>
      <c r="B130" s="375">
        <v>923</v>
      </c>
      <c r="C130" s="81" t="s">
        <v>87</v>
      </c>
      <c r="D130" s="415">
        <f>SUMIFS('IS E'!T$8:T$535,'IS E'!$A$8:$A$535,'SCH C-2.2 F'!$B130)*1</f>
        <v>1190444.901083</v>
      </c>
      <c r="E130" s="415">
        <f>SUMIFS('IS E'!U$8:U$535,'IS E'!$A$8:$A$535,'SCH C-2.2 F'!$B130)*1</f>
        <v>1501806.4793830002</v>
      </c>
      <c r="F130" s="415">
        <f>SUMIFS('IS E'!V$8:V$535,'IS E'!$A$8:$A$535,'SCH C-2.2 F'!$B130)*1</f>
        <v>297621.08748300001</v>
      </c>
      <c r="G130" s="415">
        <f>SUMIFS('IS E'!W$8:W$535,'IS E'!$A$8:$A$535,'SCH C-2.2 F'!$B130)*1</f>
        <v>1171464.8280829999</v>
      </c>
      <c r="H130" s="415">
        <f>SUMIFS('IS E'!X$8:X$535,'IS E'!$A$8:$A$535,'SCH C-2.2 F'!$B130)*1</f>
        <v>1191600.140683</v>
      </c>
      <c r="I130" s="415">
        <f>SUMIFS('IS E'!Y$8:Y$535,'IS E'!$A$8:$A$535,'SCH C-2.2 F'!$B130)*1</f>
        <v>805198.60658300004</v>
      </c>
      <c r="J130" s="415">
        <f>SUMIFS('IS E'!Z$8:Z$535,'IS E'!$A$8:$A$535,'SCH C-2.2 F'!$B130)*1</f>
        <v>1239249.0291829999</v>
      </c>
      <c r="K130" s="415">
        <f>SUMIFS('IS E'!AA$8:AA$535,'IS E'!$A$8:$A$535,'SCH C-2.2 F'!$B130)*1</f>
        <v>1213019.3845829999</v>
      </c>
      <c r="L130" s="415">
        <f>SUMIFS('IS E'!AB$8:AB$535,'IS E'!$A$8:$A$535,'SCH C-2.2 F'!$B130)*1</f>
        <v>513700.60568300012</v>
      </c>
      <c r="M130" s="415">
        <f>SUMIFS('IS E'!AC$8:AC$535,'IS E'!$A$8:$A$535,'SCH C-2.2 F'!$B130)*1</f>
        <v>1208194.8729829998</v>
      </c>
      <c r="N130" s="415">
        <f>SUMIFS('IS E'!AD$8:AD$535,'IS E'!$A$8:$A$535,'SCH C-2.2 F'!$B130)*1</f>
        <v>1416516.6373830002</v>
      </c>
      <c r="O130" s="415">
        <f>SUMIFS('IS E'!AE$8:AE$535,'IS E'!$A$8:$A$535,'SCH C-2.2 F'!$B130)*1</f>
        <v>483238.19478299998</v>
      </c>
      <c r="P130" s="418">
        <f t="shared" si="9"/>
        <v>12232054.767896002</v>
      </c>
    </row>
    <row r="131" spans="1:16" x14ac:dyDescent="0.2">
      <c r="A131" s="375">
        <f t="shared" si="10"/>
        <v>111</v>
      </c>
      <c r="B131" s="375">
        <v>924</v>
      </c>
      <c r="C131" s="81" t="s">
        <v>0</v>
      </c>
      <c r="D131" s="415">
        <f>SUMIFS('IS E'!T$8:T$535,'IS E'!$A$8:$A$535,'SCH C-2.2 F'!$B131)*1</f>
        <v>651644.20040000009</v>
      </c>
      <c r="E131" s="415">
        <f>SUMIFS('IS E'!U$8:U$535,'IS E'!$A$8:$A$535,'SCH C-2.2 F'!$B131)*1</f>
        <v>589858.64290000009</v>
      </c>
      <c r="F131" s="415">
        <f>SUMIFS('IS E'!V$8:V$535,'IS E'!$A$8:$A$535,'SCH C-2.2 F'!$B131)*1</f>
        <v>589858.64290000009</v>
      </c>
      <c r="G131" s="415">
        <f>SUMIFS('IS E'!W$8:W$535,'IS E'!$A$8:$A$535,'SCH C-2.2 F'!$B131)*1</f>
        <v>768655.2631000001</v>
      </c>
      <c r="H131" s="415">
        <f>SUMIFS('IS E'!X$8:X$535,'IS E'!$A$8:$A$535,'SCH C-2.2 F'!$B131)*1</f>
        <v>711158.56510000012</v>
      </c>
      <c r="I131" s="415">
        <f>SUMIFS('IS E'!Y$8:Y$535,'IS E'!$A$8:$A$535,'SCH C-2.2 F'!$B131)*1</f>
        <v>711158.56510000012</v>
      </c>
      <c r="J131" s="415">
        <f>SUMIFS('IS E'!Z$8:Z$535,'IS E'!$A$8:$A$535,'SCH C-2.2 F'!$B131)*1</f>
        <v>711158.56510000012</v>
      </c>
      <c r="K131" s="415">
        <f>SUMIFS('IS E'!AA$8:AA$535,'IS E'!$A$8:$A$535,'SCH C-2.2 F'!$B131)*1</f>
        <v>712442.5475000001</v>
      </c>
      <c r="L131" s="415">
        <f>SUMIFS('IS E'!AB$8:AB$535,'IS E'!$A$8:$A$535,'SCH C-2.2 F'!$B131)*1</f>
        <v>711684.15050000011</v>
      </c>
      <c r="M131" s="415">
        <f>SUMIFS('IS E'!AC$8:AC$535,'IS E'!$A$8:$A$535,'SCH C-2.2 F'!$B131)*1</f>
        <v>711684.15050000011</v>
      </c>
      <c r="N131" s="415">
        <f>SUMIFS('IS E'!AD$8:AD$535,'IS E'!$A$8:$A$535,'SCH C-2.2 F'!$B131)*1</f>
        <v>711684.15050000011</v>
      </c>
      <c r="O131" s="415">
        <f>SUMIFS('IS E'!AE$8:AE$535,'IS E'!$A$8:$A$535,'SCH C-2.2 F'!$B131)*1</f>
        <v>711684.15050000011</v>
      </c>
      <c r="P131" s="418">
        <f t="shared" si="9"/>
        <v>8292671.5941000031</v>
      </c>
    </row>
    <row r="132" spans="1:16" x14ac:dyDescent="0.2">
      <c r="A132" s="375">
        <f t="shared" si="10"/>
        <v>112</v>
      </c>
      <c r="B132" s="375">
        <v>925</v>
      </c>
      <c r="C132" s="81" t="s">
        <v>88</v>
      </c>
      <c r="D132" s="415">
        <f>SUMIFS('IS E'!T$8:T$535,'IS E'!$A$8:$A$535,'SCH C-2.2 F'!$B132)*1</f>
        <v>346296.30523332983</v>
      </c>
      <c r="E132" s="415">
        <f>SUMIFS('IS E'!U$8:U$535,'IS E'!$A$8:$A$535,'SCH C-2.2 F'!$B132)*1</f>
        <v>304964.48683332984</v>
      </c>
      <c r="F132" s="415">
        <f>SUMIFS('IS E'!V$8:V$535,'IS E'!$A$8:$A$535,'SCH C-2.2 F'!$B132)*1</f>
        <v>296838.89513332996</v>
      </c>
      <c r="G132" s="415">
        <f>SUMIFS('IS E'!W$8:W$535,'IS E'!$A$8:$A$535,'SCH C-2.2 F'!$B132)*1</f>
        <v>313911.30953332986</v>
      </c>
      <c r="H132" s="415">
        <f>SUMIFS('IS E'!X$8:X$535,'IS E'!$A$8:$A$535,'SCH C-2.2 F'!$B132)*1</f>
        <v>304620.60343332984</v>
      </c>
      <c r="I132" s="415">
        <f>SUMIFS('IS E'!Y$8:Y$535,'IS E'!$A$8:$A$535,'SCH C-2.2 F'!$B132)*1</f>
        <v>312068.67533333</v>
      </c>
      <c r="J132" s="415">
        <f>SUMIFS('IS E'!Z$8:Z$535,'IS E'!$A$8:$A$535,'SCH C-2.2 F'!$B132)*1</f>
        <v>335247.78023332969</v>
      </c>
      <c r="K132" s="415">
        <f>SUMIFS('IS E'!AA$8:AA$535,'IS E'!$A$8:$A$535,'SCH C-2.2 F'!$B132)*1</f>
        <v>370546.70113332995</v>
      </c>
      <c r="L132" s="415">
        <f>SUMIFS('IS E'!AB$8:AB$535,'IS E'!$A$8:$A$535,'SCH C-2.2 F'!$B132)*1</f>
        <v>330312.43413332995</v>
      </c>
      <c r="M132" s="415">
        <f>SUMIFS('IS E'!AC$8:AC$535,'IS E'!$A$8:$A$535,'SCH C-2.2 F'!$B132)*1</f>
        <v>303832.10483332985</v>
      </c>
      <c r="N132" s="415">
        <f>SUMIFS('IS E'!AD$8:AD$535,'IS E'!$A$8:$A$535,'SCH C-2.2 F'!$B132)*1</f>
        <v>306657.76263332978</v>
      </c>
      <c r="O132" s="415">
        <f>SUMIFS('IS E'!AE$8:AE$535,'IS E'!$A$8:$A$535,'SCH C-2.2 F'!$B132)*1</f>
        <v>343238.48853332974</v>
      </c>
      <c r="P132" s="418">
        <f t="shared" si="9"/>
        <v>3868535.5469999583</v>
      </c>
    </row>
    <row r="133" spans="1:16" x14ac:dyDescent="0.2">
      <c r="A133" s="375">
        <f t="shared" si="10"/>
        <v>113</v>
      </c>
      <c r="B133" s="375">
        <v>926</v>
      </c>
      <c r="C133" s="81" t="s">
        <v>89</v>
      </c>
      <c r="D133" s="415">
        <f>SUMIFS('IS E'!T$8:T$535,'IS E'!$A$8:$A$535,'SCH C-2.2 F'!$B133)*1</f>
        <v>1691345.3233000005</v>
      </c>
      <c r="E133" s="415">
        <f>SUMIFS('IS E'!U$8:U$535,'IS E'!$A$8:$A$535,'SCH C-2.2 F'!$B133)*1</f>
        <v>1607595.0308999985</v>
      </c>
      <c r="F133" s="415">
        <f>SUMIFS('IS E'!V$8:V$535,'IS E'!$A$8:$A$535,'SCH C-2.2 F'!$B133)*1</f>
        <v>1738828.4856999984</v>
      </c>
      <c r="G133" s="415">
        <f>SUMIFS('IS E'!W$8:W$535,'IS E'!$A$8:$A$535,'SCH C-2.2 F'!$B133)*1</f>
        <v>1637655.7879999981</v>
      </c>
      <c r="H133" s="415">
        <f>SUMIFS('IS E'!X$8:X$535,'IS E'!$A$8:$A$535,'SCH C-2.2 F'!$B133)*1</f>
        <v>1554874.490999999</v>
      </c>
      <c r="I133" s="415">
        <f>SUMIFS('IS E'!Y$8:Y$535,'IS E'!$A$8:$A$535,'SCH C-2.2 F'!$B133)*1</f>
        <v>1689812.2571999989</v>
      </c>
      <c r="J133" s="415">
        <f>SUMIFS('IS E'!Z$8:Z$535,'IS E'!$A$8:$A$535,'SCH C-2.2 F'!$B133)*1</f>
        <v>1696187.5782999997</v>
      </c>
      <c r="K133" s="415">
        <f>SUMIFS('IS E'!AA$8:AA$535,'IS E'!$A$8:$A$535,'SCH C-2.2 F'!$B133)*1</f>
        <v>1650326.2053999987</v>
      </c>
      <c r="L133" s="415">
        <f>SUMIFS('IS E'!AB$8:AB$535,'IS E'!$A$8:$A$535,'SCH C-2.2 F'!$B133)*1</f>
        <v>1741096.9422999995</v>
      </c>
      <c r="M133" s="415">
        <f>SUMIFS('IS E'!AC$8:AC$535,'IS E'!$A$8:$A$535,'SCH C-2.2 F'!$B133)*1</f>
        <v>1710294.1233999995</v>
      </c>
      <c r="N133" s="415">
        <f>SUMIFS('IS E'!AD$8:AD$535,'IS E'!$A$8:$A$535,'SCH C-2.2 F'!$B133)*1</f>
        <v>1476176.2478999989</v>
      </c>
      <c r="O133" s="415">
        <f>SUMIFS('IS E'!AE$8:AE$535,'IS E'!$A$8:$A$535,'SCH C-2.2 F'!$B133)*1</f>
        <v>1550496.6053999991</v>
      </c>
      <c r="P133" s="418">
        <f t="shared" si="9"/>
        <v>19744689.078799989</v>
      </c>
    </row>
    <row r="134" spans="1:16" x14ac:dyDescent="0.2">
      <c r="A134" s="375">
        <f t="shared" si="10"/>
        <v>114</v>
      </c>
      <c r="B134" s="375">
        <v>927</v>
      </c>
      <c r="C134" s="81" t="s">
        <v>90</v>
      </c>
      <c r="D134" s="415">
        <f>SUMIFS('IS E'!T$8:T$535,'IS E'!$A$8:$A$535,'SCH C-2.2 F'!$B134)*1</f>
        <v>0</v>
      </c>
      <c r="E134" s="415">
        <f>SUMIFS('IS E'!U$8:U$535,'IS E'!$A$8:$A$535,'SCH C-2.2 F'!$B134)*1</f>
        <v>0</v>
      </c>
      <c r="F134" s="415">
        <f>SUMIFS('IS E'!V$8:V$535,'IS E'!$A$8:$A$535,'SCH C-2.2 F'!$B134)*1</f>
        <v>0</v>
      </c>
      <c r="G134" s="415">
        <f>SUMIFS('IS E'!W$8:W$535,'IS E'!$A$8:$A$535,'SCH C-2.2 F'!$B134)*1</f>
        <v>0</v>
      </c>
      <c r="H134" s="415">
        <f>SUMIFS('IS E'!X$8:X$535,'IS E'!$A$8:$A$535,'SCH C-2.2 F'!$B134)*1</f>
        <v>0</v>
      </c>
      <c r="I134" s="415">
        <f>SUMIFS('IS E'!Y$8:Y$535,'IS E'!$A$8:$A$535,'SCH C-2.2 F'!$B134)*1</f>
        <v>0</v>
      </c>
      <c r="J134" s="415">
        <f>SUMIFS('IS E'!Z$8:Z$535,'IS E'!$A$8:$A$535,'SCH C-2.2 F'!$B134)*1</f>
        <v>0</v>
      </c>
      <c r="K134" s="415">
        <f>SUMIFS('IS E'!AA$8:AA$535,'IS E'!$A$8:$A$535,'SCH C-2.2 F'!$B134)*1</f>
        <v>0</v>
      </c>
      <c r="L134" s="415">
        <f>SUMIFS('IS E'!AB$8:AB$535,'IS E'!$A$8:$A$535,'SCH C-2.2 F'!$B134)*1</f>
        <v>0</v>
      </c>
      <c r="M134" s="415">
        <f>SUMIFS('IS E'!AC$8:AC$535,'IS E'!$A$8:$A$535,'SCH C-2.2 F'!$B134)*1</f>
        <v>0</v>
      </c>
      <c r="N134" s="415">
        <f>SUMIFS('IS E'!AD$8:AD$535,'IS E'!$A$8:$A$535,'SCH C-2.2 F'!$B134)*1</f>
        <v>0</v>
      </c>
      <c r="O134" s="415">
        <f>SUMIFS('IS E'!AE$8:AE$535,'IS E'!$A$8:$A$535,'SCH C-2.2 F'!$B134)*1</f>
        <v>0</v>
      </c>
      <c r="P134" s="418">
        <f t="shared" si="9"/>
        <v>0</v>
      </c>
    </row>
    <row r="135" spans="1:16" x14ac:dyDescent="0.2">
      <c r="A135" s="375">
        <f t="shared" si="10"/>
        <v>115</v>
      </c>
      <c r="B135" s="375">
        <v>928</v>
      </c>
      <c r="C135" s="81" t="s">
        <v>91</v>
      </c>
      <c r="D135" s="415">
        <f>SUMIFS('IS E'!T$8:T$535,'IS E'!$A$8:$A$535,'SCH C-2.2 F'!$B135)*1</f>
        <v>108330.93000000001</v>
      </c>
      <c r="E135" s="415">
        <f>SUMIFS('IS E'!U$8:U$535,'IS E'!$A$8:$A$535,'SCH C-2.2 F'!$B135)*1</f>
        <v>108330.93000000001</v>
      </c>
      <c r="F135" s="415">
        <f>SUMIFS('IS E'!V$8:V$535,'IS E'!$A$8:$A$535,'SCH C-2.2 F'!$B135)*1</f>
        <v>108330.93000000001</v>
      </c>
      <c r="G135" s="415">
        <f>SUMIFS('IS E'!W$8:W$535,'IS E'!$A$8:$A$535,'SCH C-2.2 F'!$B135)*1</f>
        <v>108330.93000000001</v>
      </c>
      <c r="H135" s="415">
        <f>SUMIFS('IS E'!X$8:X$535,'IS E'!$A$8:$A$535,'SCH C-2.2 F'!$B135)*1</f>
        <v>108330.93000000001</v>
      </c>
      <c r="I135" s="415">
        <f>SUMIFS('IS E'!Y$8:Y$535,'IS E'!$A$8:$A$535,'SCH C-2.2 F'!$B135)*1</f>
        <v>112730.93000000001</v>
      </c>
      <c r="J135" s="415">
        <f>SUMIFS('IS E'!Z$8:Z$535,'IS E'!$A$8:$A$535,'SCH C-2.2 F'!$B135)*1</f>
        <v>108330.72</v>
      </c>
      <c r="K135" s="415">
        <f>SUMIFS('IS E'!AA$8:AA$535,'IS E'!$A$8:$A$535,'SCH C-2.2 F'!$B135)*1</f>
        <v>121811.40999999999</v>
      </c>
      <c r="L135" s="415">
        <f>SUMIFS('IS E'!AB$8:AB$535,'IS E'!$A$8:$A$535,'SCH C-2.2 F'!$B135)*1</f>
        <v>108330.93000000001</v>
      </c>
      <c r="M135" s="415">
        <f>SUMIFS('IS E'!AC$8:AC$535,'IS E'!$A$8:$A$535,'SCH C-2.2 F'!$B135)*1</f>
        <v>108330.93000000001</v>
      </c>
      <c r="N135" s="415">
        <f>SUMIFS('IS E'!AD$8:AD$535,'IS E'!$A$8:$A$535,'SCH C-2.2 F'!$B135)*1</f>
        <v>108330.93000000001</v>
      </c>
      <c r="O135" s="415">
        <f>SUMIFS('IS E'!AE$8:AE$535,'IS E'!$A$8:$A$535,'SCH C-2.2 F'!$B135)*1</f>
        <v>108330.93000000001</v>
      </c>
      <c r="P135" s="418">
        <f t="shared" si="9"/>
        <v>1317851.43</v>
      </c>
    </row>
    <row r="136" spans="1:16" x14ac:dyDescent="0.2">
      <c r="A136" s="375">
        <f t="shared" si="10"/>
        <v>116</v>
      </c>
      <c r="B136" s="375">
        <v>929</v>
      </c>
      <c r="C136" s="81" t="s">
        <v>92</v>
      </c>
      <c r="D136" s="415">
        <f>SUMIFS('IS E'!T$8:T$535,'IS E'!$A$8:$A$535,'SCH C-2.2 F'!$B136)*1</f>
        <v>-11500.72</v>
      </c>
      <c r="E136" s="415">
        <f>SUMIFS('IS E'!U$8:U$535,'IS E'!$A$8:$A$535,'SCH C-2.2 F'!$B136)*1</f>
        <v>-11500.72</v>
      </c>
      <c r="F136" s="415">
        <f>SUMIFS('IS E'!V$8:V$535,'IS E'!$A$8:$A$535,'SCH C-2.2 F'!$B136)*1</f>
        <v>-11500.72</v>
      </c>
      <c r="G136" s="415">
        <f>SUMIFS('IS E'!W$8:W$535,'IS E'!$A$8:$A$535,'SCH C-2.2 F'!$B136)*1</f>
        <v>-11500.72</v>
      </c>
      <c r="H136" s="415">
        <f>SUMIFS('IS E'!X$8:X$535,'IS E'!$A$8:$A$535,'SCH C-2.2 F'!$B136)*1</f>
        <v>-11500.72</v>
      </c>
      <c r="I136" s="415">
        <f>SUMIFS('IS E'!Y$8:Y$535,'IS E'!$A$8:$A$535,'SCH C-2.2 F'!$B136)*1</f>
        <v>-11500.72</v>
      </c>
      <c r="J136" s="415">
        <f>SUMIFS('IS E'!Z$8:Z$535,'IS E'!$A$8:$A$535,'SCH C-2.2 F'!$B136)*1</f>
        <v>-11500.72</v>
      </c>
      <c r="K136" s="415">
        <f>SUMIFS('IS E'!AA$8:AA$535,'IS E'!$A$8:$A$535,'SCH C-2.2 F'!$B136)*1</f>
        <v>-11500.72</v>
      </c>
      <c r="L136" s="415">
        <f>SUMIFS('IS E'!AB$8:AB$535,'IS E'!$A$8:$A$535,'SCH C-2.2 F'!$B136)*1</f>
        <v>-11500.72</v>
      </c>
      <c r="M136" s="415">
        <f>SUMIFS('IS E'!AC$8:AC$535,'IS E'!$A$8:$A$535,'SCH C-2.2 F'!$B136)*1</f>
        <v>-11500.72</v>
      </c>
      <c r="N136" s="415">
        <f>SUMIFS('IS E'!AD$8:AD$535,'IS E'!$A$8:$A$535,'SCH C-2.2 F'!$B136)*1</f>
        <v>-11500.72</v>
      </c>
      <c r="O136" s="415">
        <f>SUMIFS('IS E'!AE$8:AE$535,'IS E'!$A$8:$A$535,'SCH C-2.2 F'!$B136)*1</f>
        <v>-11500.72</v>
      </c>
      <c r="P136" s="418">
        <f t="shared" si="9"/>
        <v>-138008.63999999998</v>
      </c>
    </row>
    <row r="137" spans="1:16" x14ac:dyDescent="0.2">
      <c r="A137" s="375">
        <f t="shared" si="10"/>
        <v>117</v>
      </c>
      <c r="B137" s="375">
        <v>930.1</v>
      </c>
      <c r="C137" s="81" t="s">
        <v>93</v>
      </c>
      <c r="D137" s="415">
        <f>SUMIFS('IS E'!T$8:T$535,'IS E'!$A$8:$A$535,'SCH C-2.2 F'!$B137)*1</f>
        <v>32939.40400000001</v>
      </c>
      <c r="E137" s="415">
        <f>SUMIFS('IS E'!U$8:U$535,'IS E'!$A$8:$A$535,'SCH C-2.2 F'!$B137)*1</f>
        <v>130882.524</v>
      </c>
      <c r="F137" s="415">
        <f>SUMIFS('IS E'!V$8:V$535,'IS E'!$A$8:$A$535,'SCH C-2.2 F'!$B137)*1</f>
        <v>32939.40400000001</v>
      </c>
      <c r="G137" s="415">
        <f>SUMIFS('IS E'!W$8:W$535,'IS E'!$A$8:$A$535,'SCH C-2.2 F'!$B137)*1</f>
        <v>80539.40400000001</v>
      </c>
      <c r="H137" s="415">
        <f>SUMIFS('IS E'!X$8:X$535,'IS E'!$A$8:$A$535,'SCH C-2.2 F'!$B137)*1</f>
        <v>32939.40400000001</v>
      </c>
      <c r="I137" s="415">
        <f>SUMIFS('IS E'!Y$8:Y$535,'IS E'!$A$8:$A$535,'SCH C-2.2 F'!$B137)*1</f>
        <v>32939.40400000001</v>
      </c>
      <c r="J137" s="415">
        <f>SUMIFS('IS E'!Z$8:Z$535,'IS E'!$A$8:$A$535,'SCH C-2.2 F'!$B137)*1</f>
        <v>32939.40400000001</v>
      </c>
      <c r="K137" s="415">
        <f>SUMIFS('IS E'!AA$8:AA$535,'IS E'!$A$8:$A$535,'SCH C-2.2 F'!$B137)*1</f>
        <v>32939.40400000001</v>
      </c>
      <c r="L137" s="415">
        <f>SUMIFS('IS E'!AB$8:AB$535,'IS E'!$A$8:$A$535,'SCH C-2.2 F'!$B137)*1</f>
        <v>32939.40400000001</v>
      </c>
      <c r="M137" s="415">
        <f>SUMIFS('IS E'!AC$8:AC$535,'IS E'!$A$8:$A$535,'SCH C-2.2 F'!$B137)*1</f>
        <v>150772.524</v>
      </c>
      <c r="N137" s="415">
        <f>SUMIFS('IS E'!AD$8:AD$535,'IS E'!$A$8:$A$535,'SCH C-2.2 F'!$B137)*1</f>
        <v>32939.40400000001</v>
      </c>
      <c r="O137" s="415">
        <f>SUMIFS('IS E'!AE$8:AE$535,'IS E'!$A$8:$A$535,'SCH C-2.2 F'!$B137)*1</f>
        <v>32939.40400000001</v>
      </c>
      <c r="P137" s="418">
        <f t="shared" si="9"/>
        <v>658649.08799999987</v>
      </c>
    </row>
    <row r="138" spans="1:16" x14ac:dyDescent="0.2">
      <c r="A138" s="375">
        <f t="shared" si="10"/>
        <v>118</v>
      </c>
      <c r="B138" s="375">
        <v>930.2</v>
      </c>
      <c r="C138" s="81" t="s">
        <v>94</v>
      </c>
      <c r="D138" s="415">
        <f>SUMIFS('IS E'!T$8:T$535,'IS E'!$A$8:$A$535,'SCH C-2.2 F'!$B138)*1</f>
        <v>-181975.23792012519</v>
      </c>
      <c r="E138" s="415">
        <f>SUMIFS('IS E'!U$8:U$535,'IS E'!$A$8:$A$535,'SCH C-2.2 F'!$B138)*1</f>
        <v>-239327.18888057728</v>
      </c>
      <c r="F138" s="415">
        <f>SUMIFS('IS E'!V$8:V$535,'IS E'!$A$8:$A$535,'SCH C-2.2 F'!$B138)*1</f>
        <v>-214967.64107944729</v>
      </c>
      <c r="G138" s="415">
        <f>SUMIFS('IS E'!W$8:W$535,'IS E'!$A$8:$A$535,'SCH C-2.2 F'!$B138)*1</f>
        <v>-225078.13874649059</v>
      </c>
      <c r="H138" s="415">
        <f>SUMIFS('IS E'!X$8:X$535,'IS E'!$A$8:$A$535,'SCH C-2.2 F'!$B138)*1</f>
        <v>-226013.60147944727</v>
      </c>
      <c r="I138" s="415">
        <f>SUMIFS('IS E'!Y$8:Y$535,'IS E'!$A$8:$A$535,'SCH C-2.2 F'!$B138)*1</f>
        <v>-207706.21314649063</v>
      </c>
      <c r="J138" s="415">
        <f>SUMIFS('IS E'!Z$8:Z$535,'IS E'!$A$8:$A$535,'SCH C-2.2 F'!$B138)*1</f>
        <v>-218272.6462794473</v>
      </c>
      <c r="K138" s="415">
        <f>SUMIFS('IS E'!AA$8:AA$535,'IS E'!$A$8:$A$535,'SCH C-2.2 F'!$B138)*1</f>
        <v>-203924.16507944727</v>
      </c>
      <c r="L138" s="415">
        <f>SUMIFS('IS E'!AB$8:AB$535,'IS E'!$A$8:$A$535,'SCH C-2.2 F'!$B138)*1</f>
        <v>-229280.07554649055</v>
      </c>
      <c r="M138" s="415">
        <f>SUMIFS('IS E'!AC$8:AC$535,'IS E'!$A$8:$A$535,'SCH C-2.2 F'!$B138)*1</f>
        <v>-198913.36147944728</v>
      </c>
      <c r="N138" s="415">
        <f>SUMIFS('IS E'!AD$8:AD$535,'IS E'!$A$8:$A$535,'SCH C-2.2 F'!$B138)*1</f>
        <v>-168260.87274649052</v>
      </c>
      <c r="O138" s="415">
        <f>SUMIFS('IS E'!AE$8:AE$535,'IS E'!$A$8:$A$535,'SCH C-2.2 F'!$B138)*1</f>
        <v>-132053.98307944727</v>
      </c>
      <c r="P138" s="418">
        <f t="shared" si="9"/>
        <v>-2445773.1254633483</v>
      </c>
    </row>
    <row r="139" spans="1:16" x14ac:dyDescent="0.2">
      <c r="A139" s="375">
        <f t="shared" si="10"/>
        <v>119</v>
      </c>
      <c r="B139" s="375">
        <v>931</v>
      </c>
      <c r="C139" s="81" t="s">
        <v>24</v>
      </c>
      <c r="D139" s="415">
        <f>SUMIFS('IS E'!T$8:T$535,'IS E'!$A$8:$A$535,'SCH C-2.2 F'!$B139)*1</f>
        <v>51248.481999999996</v>
      </c>
      <c r="E139" s="415">
        <f>SUMIFS('IS E'!U$8:U$535,'IS E'!$A$8:$A$535,'SCH C-2.2 F'!$B139)*1</f>
        <v>51248.481999999996</v>
      </c>
      <c r="F139" s="415">
        <f>SUMIFS('IS E'!V$8:V$535,'IS E'!$A$8:$A$535,'SCH C-2.2 F'!$B139)*1</f>
        <v>51248.481999999996</v>
      </c>
      <c r="G139" s="415">
        <f>SUMIFS('IS E'!W$8:W$535,'IS E'!$A$8:$A$535,'SCH C-2.2 F'!$B139)*1</f>
        <v>51248.481999999996</v>
      </c>
      <c r="H139" s="415">
        <f>SUMIFS('IS E'!X$8:X$535,'IS E'!$A$8:$A$535,'SCH C-2.2 F'!$B139)*1</f>
        <v>51248.481999999996</v>
      </c>
      <c r="I139" s="415">
        <f>SUMIFS('IS E'!Y$8:Y$535,'IS E'!$A$8:$A$535,'SCH C-2.2 F'!$B139)*1</f>
        <v>51248.481999999996</v>
      </c>
      <c r="J139" s="415">
        <f>SUMIFS('IS E'!Z$8:Z$535,'IS E'!$A$8:$A$535,'SCH C-2.2 F'!$B139)*1</f>
        <v>51248.481999999996</v>
      </c>
      <c r="K139" s="415">
        <f>SUMIFS('IS E'!AA$8:AA$535,'IS E'!$A$8:$A$535,'SCH C-2.2 F'!$B139)*1</f>
        <v>51248.481999999996</v>
      </c>
      <c r="L139" s="415">
        <f>SUMIFS('IS E'!AB$8:AB$535,'IS E'!$A$8:$A$535,'SCH C-2.2 F'!$B139)*1</f>
        <v>51248.481999999996</v>
      </c>
      <c r="M139" s="415">
        <f>SUMIFS('IS E'!AC$8:AC$535,'IS E'!$A$8:$A$535,'SCH C-2.2 F'!$B139)*1</f>
        <v>51248.481999999996</v>
      </c>
      <c r="N139" s="415">
        <f>SUMIFS('IS E'!AD$8:AD$535,'IS E'!$A$8:$A$535,'SCH C-2.2 F'!$B139)*1</f>
        <v>51248.481999999996</v>
      </c>
      <c r="O139" s="415">
        <f>SUMIFS('IS E'!AE$8:AE$535,'IS E'!$A$8:$A$535,'SCH C-2.2 F'!$B139)*1</f>
        <v>51248.481999999996</v>
      </c>
      <c r="P139" s="418">
        <f t="shared" si="9"/>
        <v>614981.78399999999</v>
      </c>
    </row>
    <row r="140" spans="1:16" x14ac:dyDescent="0.2">
      <c r="A140" s="375">
        <f t="shared" si="10"/>
        <v>120</v>
      </c>
      <c r="B140" s="375">
        <v>935</v>
      </c>
      <c r="C140" s="81" t="s">
        <v>95</v>
      </c>
      <c r="D140" s="415">
        <f>SUMIFS('IS E'!T$8:T$535,'IS E'!$A$8:$A$535,'SCH C-2.2 F'!$B140)*1</f>
        <v>1012369.5688000001</v>
      </c>
      <c r="E140" s="415">
        <f>SUMIFS('IS E'!U$8:U$535,'IS E'!$A$8:$A$535,'SCH C-2.2 F'!$B140)*1</f>
        <v>866418.44200000016</v>
      </c>
      <c r="F140" s="415">
        <f>SUMIFS('IS E'!V$8:V$535,'IS E'!$A$8:$A$535,'SCH C-2.2 F'!$B140)*1</f>
        <v>970896.36880000005</v>
      </c>
      <c r="G140" s="415">
        <f>SUMIFS('IS E'!W$8:W$535,'IS E'!$A$8:$A$535,'SCH C-2.2 F'!$B140)*1</f>
        <v>1053773.6740000001</v>
      </c>
      <c r="H140" s="415">
        <f>SUMIFS('IS E'!X$8:X$535,'IS E'!$A$8:$A$535,'SCH C-2.2 F'!$B140)*1</f>
        <v>845127.66240000003</v>
      </c>
      <c r="I140" s="415">
        <f>SUMIFS('IS E'!Y$8:Y$535,'IS E'!$A$8:$A$535,'SCH C-2.2 F'!$B140)*1</f>
        <v>913087.11400000006</v>
      </c>
      <c r="J140" s="415">
        <f>SUMIFS('IS E'!Z$8:Z$535,'IS E'!$A$8:$A$535,'SCH C-2.2 F'!$B140)*1</f>
        <v>969744.43519999995</v>
      </c>
      <c r="K140" s="415">
        <f>SUMIFS('IS E'!AA$8:AA$535,'IS E'!$A$8:$A$535,'SCH C-2.2 F'!$B140)*1</f>
        <v>897180.39080000005</v>
      </c>
      <c r="L140" s="415">
        <f>SUMIFS('IS E'!AB$8:AB$535,'IS E'!$A$8:$A$535,'SCH C-2.2 F'!$B140)*1</f>
        <v>907992.35680000018</v>
      </c>
      <c r="M140" s="415">
        <f>SUMIFS('IS E'!AC$8:AC$535,'IS E'!$A$8:$A$535,'SCH C-2.2 F'!$B140)*1</f>
        <v>991397.85880000016</v>
      </c>
      <c r="N140" s="415">
        <f>SUMIFS('IS E'!AD$8:AD$535,'IS E'!$A$8:$A$535,'SCH C-2.2 F'!$B140)*1</f>
        <v>1002728.5084000003</v>
      </c>
      <c r="O140" s="415">
        <f>SUMIFS('IS E'!AE$8:AE$535,'IS E'!$A$8:$A$535,'SCH C-2.2 F'!$B140)*1</f>
        <v>1033358.6548</v>
      </c>
      <c r="P140" s="418">
        <f t="shared" si="9"/>
        <v>11464075.0348</v>
      </c>
    </row>
    <row r="141" spans="1:16" x14ac:dyDescent="0.2">
      <c r="A141" s="375"/>
      <c r="B141" s="375"/>
    </row>
    <row r="142" spans="1:16" x14ac:dyDescent="0.2">
      <c r="A142" s="375">
        <f>A140+1</f>
        <v>121</v>
      </c>
      <c r="C142" s="81" t="s">
        <v>96</v>
      </c>
      <c r="D142" s="415">
        <f>SUM(D11:D75,D86:D140)</f>
        <v>-28648645.881622773</v>
      </c>
      <c r="E142" s="415">
        <f t="shared" ref="E142:P142" si="11">SUM(E11:E75,E86:E140)</f>
        <v>-22386816.618966702</v>
      </c>
      <c r="F142" s="415">
        <f t="shared" si="11"/>
        <v>-17082384.002145883</v>
      </c>
      <c r="G142" s="415">
        <f t="shared" si="11"/>
        <v>-13682180.357906891</v>
      </c>
      <c r="H142" s="415">
        <f t="shared" si="11"/>
        <v>-25403205.78623537</v>
      </c>
      <c r="I142" s="415">
        <f t="shared" si="11"/>
        <v>-34943704.43535433</v>
      </c>
      <c r="J142" s="415">
        <f t="shared" si="11"/>
        <v>-42080179.787062384</v>
      </c>
      <c r="K142" s="415">
        <f t="shared" si="11"/>
        <v>-41832232.467445798</v>
      </c>
      <c r="L142" s="415">
        <f t="shared" si="11"/>
        <v>-29378866.301997922</v>
      </c>
      <c r="M142" s="415">
        <f t="shared" si="11"/>
        <v>-17002819.240304071</v>
      </c>
      <c r="N142" s="415">
        <f t="shared" si="11"/>
        <v>-19754588.652862716</v>
      </c>
      <c r="O142" s="415">
        <f t="shared" si="11"/>
        <v>-25374365.30699832</v>
      </c>
      <c r="P142" s="415">
        <f t="shared" si="11"/>
        <v>-317569988.83890349</v>
      </c>
    </row>
    <row r="143" spans="1:16" x14ac:dyDescent="0.2">
      <c r="D143" s="422"/>
      <c r="E143" s="422"/>
      <c r="F143" s="422"/>
      <c r="G143" s="422"/>
      <c r="H143" s="422"/>
      <c r="I143" s="422"/>
      <c r="J143" s="422"/>
      <c r="K143" s="422"/>
      <c r="L143" s="422"/>
      <c r="M143" s="422"/>
      <c r="N143" s="422"/>
      <c r="O143" s="422"/>
      <c r="P143" s="423"/>
    </row>
    <row r="144" spans="1:16" x14ac:dyDescent="0.2">
      <c r="C144" s="81" t="s">
        <v>102</v>
      </c>
      <c r="D144" s="415">
        <f>-'IS E'!T463*1</f>
        <v>-28648645.881622761</v>
      </c>
      <c r="E144" s="415">
        <f>-'IS E'!U463*1</f>
        <v>-22386816.618966687</v>
      </c>
      <c r="F144" s="415">
        <f>-'IS E'!V463*1</f>
        <v>-17082384.002145875</v>
      </c>
      <c r="G144" s="415">
        <f>-'IS E'!W463*1</f>
        <v>-13682180.357906897</v>
      </c>
      <c r="H144" s="415">
        <f>-'IS E'!X463*1</f>
        <v>-25403205.786235332</v>
      </c>
      <c r="I144" s="415">
        <f>-'IS E'!Y463*1</f>
        <v>-34943704.435354374</v>
      </c>
      <c r="J144" s="415">
        <f>-'IS E'!Z463*1</f>
        <v>-42080179.787062377</v>
      </c>
      <c r="K144" s="415">
        <f>-'IS E'!AA463*1</f>
        <v>-41832232.467445783</v>
      </c>
      <c r="L144" s="415">
        <f>-'IS E'!AB463*1</f>
        <v>-29378866.301997904</v>
      </c>
      <c r="M144" s="415">
        <f>-'IS E'!AC463*1</f>
        <v>-17002819.240304101</v>
      </c>
      <c r="N144" s="415">
        <f>-'IS E'!AD463*1</f>
        <v>-19754588.652862739</v>
      </c>
      <c r="O144" s="415">
        <f>-'IS E'!AE463*1</f>
        <v>-25374365.30699838</v>
      </c>
    </row>
    <row r="145" spans="3:16" x14ac:dyDescent="0.2">
      <c r="C145" s="81" t="s">
        <v>154</v>
      </c>
      <c r="D145" s="415">
        <f>D142-D144</f>
        <v>0</v>
      </c>
      <c r="E145" s="415">
        <f t="shared" ref="E145:O145" si="12">E142-E144</f>
        <v>0</v>
      </c>
      <c r="F145" s="415">
        <f t="shared" si="12"/>
        <v>0</v>
      </c>
      <c r="G145" s="415">
        <f t="shared" si="12"/>
        <v>0</v>
      </c>
      <c r="H145" s="415">
        <f t="shared" si="12"/>
        <v>-3.7252902984619141E-8</v>
      </c>
      <c r="I145" s="415">
        <f t="shared" si="12"/>
        <v>0</v>
      </c>
      <c r="J145" s="415">
        <f t="shared" si="12"/>
        <v>0</v>
      </c>
      <c r="K145" s="415">
        <f t="shared" si="12"/>
        <v>0</v>
      </c>
      <c r="L145" s="415">
        <f t="shared" si="12"/>
        <v>0</v>
      </c>
      <c r="M145" s="415">
        <f t="shared" si="12"/>
        <v>2.9802322387695313E-8</v>
      </c>
      <c r="N145" s="415">
        <f t="shared" si="12"/>
        <v>0</v>
      </c>
      <c r="O145" s="415">
        <f t="shared" si="12"/>
        <v>5.9604644775390625E-8</v>
      </c>
    </row>
    <row r="146" spans="3:16" x14ac:dyDescent="0.2">
      <c r="D146" s="415"/>
      <c r="E146" s="415"/>
      <c r="F146" s="415"/>
      <c r="G146" s="415"/>
      <c r="H146" s="415"/>
    </row>
    <row r="147" spans="3:16" x14ac:dyDescent="0.2">
      <c r="D147" s="415"/>
      <c r="E147" s="415"/>
      <c r="F147" s="415"/>
      <c r="G147" s="415"/>
      <c r="H147" s="415"/>
    </row>
    <row r="148" spans="3:16" x14ac:dyDescent="0.2">
      <c r="D148" s="415"/>
      <c r="E148" s="415"/>
      <c r="F148" s="415"/>
      <c r="G148" s="415"/>
      <c r="H148" s="415"/>
      <c r="P148" s="415"/>
    </row>
    <row r="149" spans="3:16" x14ac:dyDescent="0.2">
      <c r="D149" s="415"/>
      <c r="E149" s="415"/>
      <c r="F149" s="415"/>
      <c r="G149" s="415"/>
      <c r="H149" s="415"/>
    </row>
    <row r="150" spans="3:16" x14ac:dyDescent="0.2">
      <c r="D150" s="415"/>
      <c r="E150" s="415"/>
      <c r="F150" s="415"/>
      <c r="G150" s="415"/>
      <c r="H150" s="415"/>
    </row>
  </sheetData>
  <mergeCells count="2054">
    <mergeCell ref="Q76:AF76"/>
    <mergeCell ref="AG76:AV76"/>
    <mergeCell ref="AW76:BL76"/>
    <mergeCell ref="BM76:CB76"/>
    <mergeCell ref="CC76:CR76"/>
    <mergeCell ref="A1:P1"/>
    <mergeCell ref="A2:P2"/>
    <mergeCell ref="A3:P3"/>
    <mergeCell ref="A4:P4"/>
    <mergeCell ref="A76:P76"/>
    <mergeCell ref="LY76:MN76"/>
    <mergeCell ref="MO76:ND76"/>
    <mergeCell ref="NE76:NT76"/>
    <mergeCell ref="NU76:OJ76"/>
    <mergeCell ref="OK76:OZ76"/>
    <mergeCell ref="IW76:JL76"/>
    <mergeCell ref="JM76:KB76"/>
    <mergeCell ref="KC76:KR76"/>
    <mergeCell ref="KS76:LH76"/>
    <mergeCell ref="LI76:LX76"/>
    <mergeCell ref="FU76:GJ76"/>
    <mergeCell ref="GK76:GZ76"/>
    <mergeCell ref="HA76:HP76"/>
    <mergeCell ref="HQ76:IF76"/>
    <mergeCell ref="IG76:IV76"/>
    <mergeCell ref="CS76:DH76"/>
    <mergeCell ref="DI76:DX76"/>
    <mergeCell ref="DY76:EN76"/>
    <mergeCell ref="EO76:FD76"/>
    <mergeCell ref="FE76:FT76"/>
    <mergeCell ref="YG76:YV76"/>
    <mergeCell ref="YW76:ZL76"/>
    <mergeCell ref="ZM76:AAB76"/>
    <mergeCell ref="AAC76:AAR76"/>
    <mergeCell ref="AAS76:ABH76"/>
    <mergeCell ref="VE76:VT76"/>
    <mergeCell ref="VU76:WJ76"/>
    <mergeCell ref="WK76:WZ76"/>
    <mergeCell ref="XA76:XP76"/>
    <mergeCell ref="XQ76:YF76"/>
    <mergeCell ref="SC76:SR76"/>
    <mergeCell ref="SS76:TH76"/>
    <mergeCell ref="TI76:TX76"/>
    <mergeCell ref="TY76:UN76"/>
    <mergeCell ref="UO76:VD76"/>
    <mergeCell ref="PA76:PP76"/>
    <mergeCell ref="PQ76:QF76"/>
    <mergeCell ref="QG76:QV76"/>
    <mergeCell ref="QW76:RL76"/>
    <mergeCell ref="RM76:SB76"/>
    <mergeCell ref="AKO76:ALD76"/>
    <mergeCell ref="ALE76:ALT76"/>
    <mergeCell ref="ALU76:AMJ76"/>
    <mergeCell ref="AMK76:AMZ76"/>
    <mergeCell ref="ANA76:ANP76"/>
    <mergeCell ref="AHM76:AIB76"/>
    <mergeCell ref="AIC76:AIR76"/>
    <mergeCell ref="AIS76:AJH76"/>
    <mergeCell ref="AJI76:AJX76"/>
    <mergeCell ref="AJY76:AKN76"/>
    <mergeCell ref="AEK76:AEZ76"/>
    <mergeCell ref="AFA76:AFP76"/>
    <mergeCell ref="AFQ76:AGF76"/>
    <mergeCell ref="AGG76:AGV76"/>
    <mergeCell ref="AGW76:AHL76"/>
    <mergeCell ref="ABI76:ABX76"/>
    <mergeCell ref="ABY76:ACN76"/>
    <mergeCell ref="ACO76:ADD76"/>
    <mergeCell ref="ADE76:ADT76"/>
    <mergeCell ref="ADU76:AEJ76"/>
    <mergeCell ref="AWW76:AXL76"/>
    <mergeCell ref="AXM76:AYB76"/>
    <mergeCell ref="AYC76:AYR76"/>
    <mergeCell ref="AYS76:AZH76"/>
    <mergeCell ref="AZI76:AZX76"/>
    <mergeCell ref="ATU76:AUJ76"/>
    <mergeCell ref="AUK76:AUZ76"/>
    <mergeCell ref="AVA76:AVP76"/>
    <mergeCell ref="AVQ76:AWF76"/>
    <mergeCell ref="AWG76:AWV76"/>
    <mergeCell ref="AQS76:ARH76"/>
    <mergeCell ref="ARI76:ARX76"/>
    <mergeCell ref="ARY76:ASN76"/>
    <mergeCell ref="ASO76:ATD76"/>
    <mergeCell ref="ATE76:ATT76"/>
    <mergeCell ref="ANQ76:AOF76"/>
    <mergeCell ref="AOG76:AOV76"/>
    <mergeCell ref="AOW76:APL76"/>
    <mergeCell ref="APM76:AQB76"/>
    <mergeCell ref="AQC76:AQR76"/>
    <mergeCell ref="BJE76:BJT76"/>
    <mergeCell ref="BJU76:BKJ76"/>
    <mergeCell ref="BKK76:BKZ76"/>
    <mergeCell ref="BLA76:BLP76"/>
    <mergeCell ref="BLQ76:BMF76"/>
    <mergeCell ref="BGC76:BGR76"/>
    <mergeCell ref="BGS76:BHH76"/>
    <mergeCell ref="BHI76:BHX76"/>
    <mergeCell ref="BHY76:BIN76"/>
    <mergeCell ref="BIO76:BJD76"/>
    <mergeCell ref="BDA76:BDP76"/>
    <mergeCell ref="BDQ76:BEF76"/>
    <mergeCell ref="BEG76:BEV76"/>
    <mergeCell ref="BEW76:BFL76"/>
    <mergeCell ref="BFM76:BGB76"/>
    <mergeCell ref="AZY76:BAN76"/>
    <mergeCell ref="BAO76:BBD76"/>
    <mergeCell ref="BBE76:BBT76"/>
    <mergeCell ref="BBU76:BCJ76"/>
    <mergeCell ref="BCK76:BCZ76"/>
    <mergeCell ref="BVM76:BWB76"/>
    <mergeCell ref="BWC76:BWR76"/>
    <mergeCell ref="BWS76:BXH76"/>
    <mergeCell ref="BXI76:BXX76"/>
    <mergeCell ref="BXY76:BYN76"/>
    <mergeCell ref="BSK76:BSZ76"/>
    <mergeCell ref="BTA76:BTP76"/>
    <mergeCell ref="BTQ76:BUF76"/>
    <mergeCell ref="BUG76:BUV76"/>
    <mergeCell ref="BUW76:BVL76"/>
    <mergeCell ref="BPI76:BPX76"/>
    <mergeCell ref="BPY76:BQN76"/>
    <mergeCell ref="BQO76:BRD76"/>
    <mergeCell ref="BRE76:BRT76"/>
    <mergeCell ref="BRU76:BSJ76"/>
    <mergeCell ref="BMG76:BMV76"/>
    <mergeCell ref="BMW76:BNL76"/>
    <mergeCell ref="BNM76:BOB76"/>
    <mergeCell ref="BOC76:BOR76"/>
    <mergeCell ref="BOS76:BPH76"/>
    <mergeCell ref="CHU76:CIJ76"/>
    <mergeCell ref="CIK76:CIZ76"/>
    <mergeCell ref="CJA76:CJP76"/>
    <mergeCell ref="CJQ76:CKF76"/>
    <mergeCell ref="CKG76:CKV76"/>
    <mergeCell ref="CES76:CFH76"/>
    <mergeCell ref="CFI76:CFX76"/>
    <mergeCell ref="CFY76:CGN76"/>
    <mergeCell ref="CGO76:CHD76"/>
    <mergeCell ref="CHE76:CHT76"/>
    <mergeCell ref="CBQ76:CCF76"/>
    <mergeCell ref="CCG76:CCV76"/>
    <mergeCell ref="CCW76:CDL76"/>
    <mergeCell ref="CDM76:CEB76"/>
    <mergeCell ref="CEC76:CER76"/>
    <mergeCell ref="BYO76:BZD76"/>
    <mergeCell ref="BZE76:BZT76"/>
    <mergeCell ref="BZU76:CAJ76"/>
    <mergeCell ref="CAK76:CAZ76"/>
    <mergeCell ref="CBA76:CBP76"/>
    <mergeCell ref="CUC76:CUR76"/>
    <mergeCell ref="CUS76:CVH76"/>
    <mergeCell ref="CVI76:CVX76"/>
    <mergeCell ref="CVY76:CWN76"/>
    <mergeCell ref="CWO76:CXD76"/>
    <mergeCell ref="CRA76:CRP76"/>
    <mergeCell ref="CRQ76:CSF76"/>
    <mergeCell ref="CSG76:CSV76"/>
    <mergeCell ref="CSW76:CTL76"/>
    <mergeCell ref="CTM76:CUB76"/>
    <mergeCell ref="CNY76:CON76"/>
    <mergeCell ref="COO76:CPD76"/>
    <mergeCell ref="CPE76:CPT76"/>
    <mergeCell ref="CPU76:CQJ76"/>
    <mergeCell ref="CQK76:CQZ76"/>
    <mergeCell ref="CKW76:CLL76"/>
    <mergeCell ref="CLM76:CMB76"/>
    <mergeCell ref="CMC76:CMR76"/>
    <mergeCell ref="CMS76:CNH76"/>
    <mergeCell ref="CNI76:CNX76"/>
    <mergeCell ref="DGK76:DGZ76"/>
    <mergeCell ref="DHA76:DHP76"/>
    <mergeCell ref="DHQ76:DIF76"/>
    <mergeCell ref="DIG76:DIV76"/>
    <mergeCell ref="DIW76:DJL76"/>
    <mergeCell ref="DDI76:DDX76"/>
    <mergeCell ref="DDY76:DEN76"/>
    <mergeCell ref="DEO76:DFD76"/>
    <mergeCell ref="DFE76:DFT76"/>
    <mergeCell ref="DFU76:DGJ76"/>
    <mergeCell ref="DAG76:DAV76"/>
    <mergeCell ref="DAW76:DBL76"/>
    <mergeCell ref="DBM76:DCB76"/>
    <mergeCell ref="DCC76:DCR76"/>
    <mergeCell ref="DCS76:DDH76"/>
    <mergeCell ref="CXE76:CXT76"/>
    <mergeCell ref="CXU76:CYJ76"/>
    <mergeCell ref="CYK76:CYZ76"/>
    <mergeCell ref="CZA76:CZP76"/>
    <mergeCell ref="CZQ76:DAF76"/>
    <mergeCell ref="DSS76:DTH76"/>
    <mergeCell ref="DTI76:DTX76"/>
    <mergeCell ref="DTY76:DUN76"/>
    <mergeCell ref="DUO76:DVD76"/>
    <mergeCell ref="DVE76:DVT76"/>
    <mergeCell ref="DPQ76:DQF76"/>
    <mergeCell ref="DQG76:DQV76"/>
    <mergeCell ref="DQW76:DRL76"/>
    <mergeCell ref="DRM76:DSB76"/>
    <mergeCell ref="DSC76:DSR76"/>
    <mergeCell ref="DMO76:DND76"/>
    <mergeCell ref="DNE76:DNT76"/>
    <mergeCell ref="DNU76:DOJ76"/>
    <mergeCell ref="DOK76:DOZ76"/>
    <mergeCell ref="DPA76:DPP76"/>
    <mergeCell ref="DJM76:DKB76"/>
    <mergeCell ref="DKC76:DKR76"/>
    <mergeCell ref="DKS76:DLH76"/>
    <mergeCell ref="DLI76:DLX76"/>
    <mergeCell ref="DLY76:DMN76"/>
    <mergeCell ref="EFA76:EFP76"/>
    <mergeCell ref="EFQ76:EGF76"/>
    <mergeCell ref="EGG76:EGV76"/>
    <mergeCell ref="EGW76:EHL76"/>
    <mergeCell ref="EHM76:EIB76"/>
    <mergeCell ref="EBY76:ECN76"/>
    <mergeCell ref="ECO76:EDD76"/>
    <mergeCell ref="EDE76:EDT76"/>
    <mergeCell ref="EDU76:EEJ76"/>
    <mergeCell ref="EEK76:EEZ76"/>
    <mergeCell ref="DYW76:DZL76"/>
    <mergeCell ref="DZM76:EAB76"/>
    <mergeCell ref="EAC76:EAR76"/>
    <mergeCell ref="EAS76:EBH76"/>
    <mergeCell ref="EBI76:EBX76"/>
    <mergeCell ref="DVU76:DWJ76"/>
    <mergeCell ref="DWK76:DWZ76"/>
    <mergeCell ref="DXA76:DXP76"/>
    <mergeCell ref="DXQ76:DYF76"/>
    <mergeCell ref="DYG76:DYV76"/>
    <mergeCell ref="ERI76:ERX76"/>
    <mergeCell ref="ERY76:ESN76"/>
    <mergeCell ref="ESO76:ETD76"/>
    <mergeCell ref="ETE76:ETT76"/>
    <mergeCell ref="ETU76:EUJ76"/>
    <mergeCell ref="EOG76:EOV76"/>
    <mergeCell ref="EOW76:EPL76"/>
    <mergeCell ref="EPM76:EQB76"/>
    <mergeCell ref="EQC76:EQR76"/>
    <mergeCell ref="EQS76:ERH76"/>
    <mergeCell ref="ELE76:ELT76"/>
    <mergeCell ref="ELU76:EMJ76"/>
    <mergeCell ref="EMK76:EMZ76"/>
    <mergeCell ref="ENA76:ENP76"/>
    <mergeCell ref="ENQ76:EOF76"/>
    <mergeCell ref="EIC76:EIR76"/>
    <mergeCell ref="EIS76:EJH76"/>
    <mergeCell ref="EJI76:EJX76"/>
    <mergeCell ref="EJY76:EKN76"/>
    <mergeCell ref="EKO76:ELD76"/>
    <mergeCell ref="FDQ76:FEF76"/>
    <mergeCell ref="FEG76:FEV76"/>
    <mergeCell ref="FEW76:FFL76"/>
    <mergeCell ref="FFM76:FGB76"/>
    <mergeCell ref="FGC76:FGR76"/>
    <mergeCell ref="FAO76:FBD76"/>
    <mergeCell ref="FBE76:FBT76"/>
    <mergeCell ref="FBU76:FCJ76"/>
    <mergeCell ref="FCK76:FCZ76"/>
    <mergeCell ref="FDA76:FDP76"/>
    <mergeCell ref="EXM76:EYB76"/>
    <mergeCell ref="EYC76:EYR76"/>
    <mergeCell ref="EYS76:EZH76"/>
    <mergeCell ref="EZI76:EZX76"/>
    <mergeCell ref="EZY76:FAN76"/>
    <mergeCell ref="EUK76:EUZ76"/>
    <mergeCell ref="EVA76:EVP76"/>
    <mergeCell ref="EVQ76:EWF76"/>
    <mergeCell ref="EWG76:EWV76"/>
    <mergeCell ref="EWW76:EXL76"/>
    <mergeCell ref="FPY76:FQN76"/>
    <mergeCell ref="FQO76:FRD76"/>
    <mergeCell ref="FRE76:FRT76"/>
    <mergeCell ref="FRU76:FSJ76"/>
    <mergeCell ref="FSK76:FSZ76"/>
    <mergeCell ref="FMW76:FNL76"/>
    <mergeCell ref="FNM76:FOB76"/>
    <mergeCell ref="FOC76:FOR76"/>
    <mergeCell ref="FOS76:FPH76"/>
    <mergeCell ref="FPI76:FPX76"/>
    <mergeCell ref="FJU76:FKJ76"/>
    <mergeCell ref="FKK76:FKZ76"/>
    <mergeCell ref="FLA76:FLP76"/>
    <mergeCell ref="FLQ76:FMF76"/>
    <mergeCell ref="FMG76:FMV76"/>
    <mergeCell ref="FGS76:FHH76"/>
    <mergeCell ref="FHI76:FHX76"/>
    <mergeCell ref="FHY76:FIN76"/>
    <mergeCell ref="FIO76:FJD76"/>
    <mergeCell ref="FJE76:FJT76"/>
    <mergeCell ref="GCG76:GCV76"/>
    <mergeCell ref="GCW76:GDL76"/>
    <mergeCell ref="GDM76:GEB76"/>
    <mergeCell ref="GEC76:GER76"/>
    <mergeCell ref="GES76:GFH76"/>
    <mergeCell ref="FZE76:FZT76"/>
    <mergeCell ref="FZU76:GAJ76"/>
    <mergeCell ref="GAK76:GAZ76"/>
    <mergeCell ref="GBA76:GBP76"/>
    <mergeCell ref="GBQ76:GCF76"/>
    <mergeCell ref="FWC76:FWR76"/>
    <mergeCell ref="FWS76:FXH76"/>
    <mergeCell ref="FXI76:FXX76"/>
    <mergeCell ref="FXY76:FYN76"/>
    <mergeCell ref="FYO76:FZD76"/>
    <mergeCell ref="FTA76:FTP76"/>
    <mergeCell ref="FTQ76:FUF76"/>
    <mergeCell ref="FUG76:FUV76"/>
    <mergeCell ref="FUW76:FVL76"/>
    <mergeCell ref="FVM76:FWB76"/>
    <mergeCell ref="GOO76:GPD76"/>
    <mergeCell ref="GPE76:GPT76"/>
    <mergeCell ref="GPU76:GQJ76"/>
    <mergeCell ref="GQK76:GQZ76"/>
    <mergeCell ref="GRA76:GRP76"/>
    <mergeCell ref="GLM76:GMB76"/>
    <mergeCell ref="GMC76:GMR76"/>
    <mergeCell ref="GMS76:GNH76"/>
    <mergeCell ref="GNI76:GNX76"/>
    <mergeCell ref="GNY76:GON76"/>
    <mergeCell ref="GIK76:GIZ76"/>
    <mergeCell ref="GJA76:GJP76"/>
    <mergeCell ref="GJQ76:GKF76"/>
    <mergeCell ref="GKG76:GKV76"/>
    <mergeCell ref="GKW76:GLL76"/>
    <mergeCell ref="GFI76:GFX76"/>
    <mergeCell ref="GFY76:GGN76"/>
    <mergeCell ref="GGO76:GHD76"/>
    <mergeCell ref="GHE76:GHT76"/>
    <mergeCell ref="GHU76:GIJ76"/>
    <mergeCell ref="HAW76:HBL76"/>
    <mergeCell ref="HBM76:HCB76"/>
    <mergeCell ref="HCC76:HCR76"/>
    <mergeCell ref="HCS76:HDH76"/>
    <mergeCell ref="HDI76:HDX76"/>
    <mergeCell ref="GXU76:GYJ76"/>
    <mergeCell ref="GYK76:GYZ76"/>
    <mergeCell ref="GZA76:GZP76"/>
    <mergeCell ref="GZQ76:HAF76"/>
    <mergeCell ref="HAG76:HAV76"/>
    <mergeCell ref="GUS76:GVH76"/>
    <mergeCell ref="GVI76:GVX76"/>
    <mergeCell ref="GVY76:GWN76"/>
    <mergeCell ref="GWO76:GXD76"/>
    <mergeCell ref="GXE76:GXT76"/>
    <mergeCell ref="GRQ76:GSF76"/>
    <mergeCell ref="GSG76:GSV76"/>
    <mergeCell ref="GSW76:GTL76"/>
    <mergeCell ref="GTM76:GUB76"/>
    <mergeCell ref="GUC76:GUR76"/>
    <mergeCell ref="HNE76:HNT76"/>
    <mergeCell ref="HNU76:HOJ76"/>
    <mergeCell ref="HOK76:HOZ76"/>
    <mergeCell ref="HPA76:HPP76"/>
    <mergeCell ref="HPQ76:HQF76"/>
    <mergeCell ref="HKC76:HKR76"/>
    <mergeCell ref="HKS76:HLH76"/>
    <mergeCell ref="HLI76:HLX76"/>
    <mergeCell ref="HLY76:HMN76"/>
    <mergeCell ref="HMO76:HND76"/>
    <mergeCell ref="HHA76:HHP76"/>
    <mergeCell ref="HHQ76:HIF76"/>
    <mergeCell ref="HIG76:HIV76"/>
    <mergeCell ref="HIW76:HJL76"/>
    <mergeCell ref="HJM76:HKB76"/>
    <mergeCell ref="HDY76:HEN76"/>
    <mergeCell ref="HEO76:HFD76"/>
    <mergeCell ref="HFE76:HFT76"/>
    <mergeCell ref="HFU76:HGJ76"/>
    <mergeCell ref="HGK76:HGZ76"/>
    <mergeCell ref="HZM76:IAB76"/>
    <mergeCell ref="IAC76:IAR76"/>
    <mergeCell ref="IAS76:IBH76"/>
    <mergeCell ref="IBI76:IBX76"/>
    <mergeCell ref="IBY76:ICN76"/>
    <mergeCell ref="HWK76:HWZ76"/>
    <mergeCell ref="HXA76:HXP76"/>
    <mergeCell ref="HXQ76:HYF76"/>
    <mergeCell ref="HYG76:HYV76"/>
    <mergeCell ref="HYW76:HZL76"/>
    <mergeCell ref="HTI76:HTX76"/>
    <mergeCell ref="HTY76:HUN76"/>
    <mergeCell ref="HUO76:HVD76"/>
    <mergeCell ref="HVE76:HVT76"/>
    <mergeCell ref="HVU76:HWJ76"/>
    <mergeCell ref="HQG76:HQV76"/>
    <mergeCell ref="HQW76:HRL76"/>
    <mergeCell ref="HRM76:HSB76"/>
    <mergeCell ref="HSC76:HSR76"/>
    <mergeCell ref="HSS76:HTH76"/>
    <mergeCell ref="ILU76:IMJ76"/>
    <mergeCell ref="IMK76:IMZ76"/>
    <mergeCell ref="INA76:INP76"/>
    <mergeCell ref="INQ76:IOF76"/>
    <mergeCell ref="IOG76:IOV76"/>
    <mergeCell ref="IIS76:IJH76"/>
    <mergeCell ref="IJI76:IJX76"/>
    <mergeCell ref="IJY76:IKN76"/>
    <mergeCell ref="IKO76:ILD76"/>
    <mergeCell ref="ILE76:ILT76"/>
    <mergeCell ref="IFQ76:IGF76"/>
    <mergeCell ref="IGG76:IGV76"/>
    <mergeCell ref="IGW76:IHL76"/>
    <mergeCell ref="IHM76:IIB76"/>
    <mergeCell ref="IIC76:IIR76"/>
    <mergeCell ref="ICO76:IDD76"/>
    <mergeCell ref="IDE76:IDT76"/>
    <mergeCell ref="IDU76:IEJ76"/>
    <mergeCell ref="IEK76:IEZ76"/>
    <mergeCell ref="IFA76:IFP76"/>
    <mergeCell ref="IYC76:IYR76"/>
    <mergeCell ref="IYS76:IZH76"/>
    <mergeCell ref="IZI76:IZX76"/>
    <mergeCell ref="IZY76:JAN76"/>
    <mergeCell ref="JAO76:JBD76"/>
    <mergeCell ref="IVA76:IVP76"/>
    <mergeCell ref="IVQ76:IWF76"/>
    <mergeCell ref="IWG76:IWV76"/>
    <mergeCell ref="IWW76:IXL76"/>
    <mergeCell ref="IXM76:IYB76"/>
    <mergeCell ref="IRY76:ISN76"/>
    <mergeCell ref="ISO76:ITD76"/>
    <mergeCell ref="ITE76:ITT76"/>
    <mergeCell ref="ITU76:IUJ76"/>
    <mergeCell ref="IUK76:IUZ76"/>
    <mergeCell ref="IOW76:IPL76"/>
    <mergeCell ref="IPM76:IQB76"/>
    <mergeCell ref="IQC76:IQR76"/>
    <mergeCell ref="IQS76:IRH76"/>
    <mergeCell ref="IRI76:IRX76"/>
    <mergeCell ref="JKK76:JKZ76"/>
    <mergeCell ref="JLA76:JLP76"/>
    <mergeCell ref="JLQ76:JMF76"/>
    <mergeCell ref="JMG76:JMV76"/>
    <mergeCell ref="JMW76:JNL76"/>
    <mergeCell ref="JHI76:JHX76"/>
    <mergeCell ref="JHY76:JIN76"/>
    <mergeCell ref="JIO76:JJD76"/>
    <mergeCell ref="JJE76:JJT76"/>
    <mergeCell ref="JJU76:JKJ76"/>
    <mergeCell ref="JEG76:JEV76"/>
    <mergeCell ref="JEW76:JFL76"/>
    <mergeCell ref="JFM76:JGB76"/>
    <mergeCell ref="JGC76:JGR76"/>
    <mergeCell ref="JGS76:JHH76"/>
    <mergeCell ref="JBE76:JBT76"/>
    <mergeCell ref="JBU76:JCJ76"/>
    <mergeCell ref="JCK76:JCZ76"/>
    <mergeCell ref="JDA76:JDP76"/>
    <mergeCell ref="JDQ76:JEF76"/>
    <mergeCell ref="JWS76:JXH76"/>
    <mergeCell ref="JXI76:JXX76"/>
    <mergeCell ref="JXY76:JYN76"/>
    <mergeCell ref="JYO76:JZD76"/>
    <mergeCell ref="JZE76:JZT76"/>
    <mergeCell ref="JTQ76:JUF76"/>
    <mergeCell ref="JUG76:JUV76"/>
    <mergeCell ref="JUW76:JVL76"/>
    <mergeCell ref="JVM76:JWB76"/>
    <mergeCell ref="JWC76:JWR76"/>
    <mergeCell ref="JQO76:JRD76"/>
    <mergeCell ref="JRE76:JRT76"/>
    <mergeCell ref="JRU76:JSJ76"/>
    <mergeCell ref="JSK76:JSZ76"/>
    <mergeCell ref="JTA76:JTP76"/>
    <mergeCell ref="JNM76:JOB76"/>
    <mergeCell ref="JOC76:JOR76"/>
    <mergeCell ref="JOS76:JPH76"/>
    <mergeCell ref="JPI76:JPX76"/>
    <mergeCell ref="JPY76:JQN76"/>
    <mergeCell ref="KJA76:KJP76"/>
    <mergeCell ref="KJQ76:KKF76"/>
    <mergeCell ref="KKG76:KKV76"/>
    <mergeCell ref="KKW76:KLL76"/>
    <mergeCell ref="KLM76:KMB76"/>
    <mergeCell ref="KFY76:KGN76"/>
    <mergeCell ref="KGO76:KHD76"/>
    <mergeCell ref="KHE76:KHT76"/>
    <mergeCell ref="KHU76:KIJ76"/>
    <mergeCell ref="KIK76:KIZ76"/>
    <mergeCell ref="KCW76:KDL76"/>
    <mergeCell ref="KDM76:KEB76"/>
    <mergeCell ref="KEC76:KER76"/>
    <mergeCell ref="KES76:KFH76"/>
    <mergeCell ref="KFI76:KFX76"/>
    <mergeCell ref="JZU76:KAJ76"/>
    <mergeCell ref="KAK76:KAZ76"/>
    <mergeCell ref="KBA76:KBP76"/>
    <mergeCell ref="KBQ76:KCF76"/>
    <mergeCell ref="KCG76:KCV76"/>
    <mergeCell ref="KVI76:KVX76"/>
    <mergeCell ref="KVY76:KWN76"/>
    <mergeCell ref="KWO76:KXD76"/>
    <mergeCell ref="KXE76:KXT76"/>
    <mergeCell ref="KXU76:KYJ76"/>
    <mergeCell ref="KSG76:KSV76"/>
    <mergeCell ref="KSW76:KTL76"/>
    <mergeCell ref="KTM76:KUB76"/>
    <mergeCell ref="KUC76:KUR76"/>
    <mergeCell ref="KUS76:KVH76"/>
    <mergeCell ref="KPE76:KPT76"/>
    <mergeCell ref="KPU76:KQJ76"/>
    <mergeCell ref="KQK76:KQZ76"/>
    <mergeCell ref="KRA76:KRP76"/>
    <mergeCell ref="KRQ76:KSF76"/>
    <mergeCell ref="KMC76:KMR76"/>
    <mergeCell ref="KMS76:KNH76"/>
    <mergeCell ref="KNI76:KNX76"/>
    <mergeCell ref="KNY76:KON76"/>
    <mergeCell ref="KOO76:KPD76"/>
    <mergeCell ref="LHQ76:LIF76"/>
    <mergeCell ref="LIG76:LIV76"/>
    <mergeCell ref="LIW76:LJL76"/>
    <mergeCell ref="LJM76:LKB76"/>
    <mergeCell ref="LKC76:LKR76"/>
    <mergeCell ref="LEO76:LFD76"/>
    <mergeCell ref="LFE76:LFT76"/>
    <mergeCell ref="LFU76:LGJ76"/>
    <mergeCell ref="LGK76:LGZ76"/>
    <mergeCell ref="LHA76:LHP76"/>
    <mergeCell ref="LBM76:LCB76"/>
    <mergeCell ref="LCC76:LCR76"/>
    <mergeCell ref="LCS76:LDH76"/>
    <mergeCell ref="LDI76:LDX76"/>
    <mergeCell ref="LDY76:LEN76"/>
    <mergeCell ref="KYK76:KYZ76"/>
    <mergeCell ref="KZA76:KZP76"/>
    <mergeCell ref="KZQ76:LAF76"/>
    <mergeCell ref="LAG76:LAV76"/>
    <mergeCell ref="LAW76:LBL76"/>
    <mergeCell ref="LTY76:LUN76"/>
    <mergeCell ref="LUO76:LVD76"/>
    <mergeCell ref="LVE76:LVT76"/>
    <mergeCell ref="LVU76:LWJ76"/>
    <mergeCell ref="LWK76:LWZ76"/>
    <mergeCell ref="LQW76:LRL76"/>
    <mergeCell ref="LRM76:LSB76"/>
    <mergeCell ref="LSC76:LSR76"/>
    <mergeCell ref="LSS76:LTH76"/>
    <mergeCell ref="LTI76:LTX76"/>
    <mergeCell ref="LNU76:LOJ76"/>
    <mergeCell ref="LOK76:LOZ76"/>
    <mergeCell ref="LPA76:LPP76"/>
    <mergeCell ref="LPQ76:LQF76"/>
    <mergeCell ref="LQG76:LQV76"/>
    <mergeCell ref="LKS76:LLH76"/>
    <mergeCell ref="LLI76:LLX76"/>
    <mergeCell ref="LLY76:LMN76"/>
    <mergeCell ref="LMO76:LND76"/>
    <mergeCell ref="LNE76:LNT76"/>
    <mergeCell ref="MGG76:MGV76"/>
    <mergeCell ref="MGW76:MHL76"/>
    <mergeCell ref="MHM76:MIB76"/>
    <mergeCell ref="MIC76:MIR76"/>
    <mergeCell ref="MIS76:MJH76"/>
    <mergeCell ref="MDE76:MDT76"/>
    <mergeCell ref="MDU76:MEJ76"/>
    <mergeCell ref="MEK76:MEZ76"/>
    <mergeCell ref="MFA76:MFP76"/>
    <mergeCell ref="MFQ76:MGF76"/>
    <mergeCell ref="MAC76:MAR76"/>
    <mergeCell ref="MAS76:MBH76"/>
    <mergeCell ref="MBI76:MBX76"/>
    <mergeCell ref="MBY76:MCN76"/>
    <mergeCell ref="MCO76:MDD76"/>
    <mergeCell ref="LXA76:LXP76"/>
    <mergeCell ref="LXQ76:LYF76"/>
    <mergeCell ref="LYG76:LYV76"/>
    <mergeCell ref="LYW76:LZL76"/>
    <mergeCell ref="LZM76:MAB76"/>
    <mergeCell ref="MSO76:MTD76"/>
    <mergeCell ref="MTE76:MTT76"/>
    <mergeCell ref="MTU76:MUJ76"/>
    <mergeCell ref="MUK76:MUZ76"/>
    <mergeCell ref="MVA76:MVP76"/>
    <mergeCell ref="MPM76:MQB76"/>
    <mergeCell ref="MQC76:MQR76"/>
    <mergeCell ref="MQS76:MRH76"/>
    <mergeCell ref="MRI76:MRX76"/>
    <mergeCell ref="MRY76:MSN76"/>
    <mergeCell ref="MMK76:MMZ76"/>
    <mergeCell ref="MNA76:MNP76"/>
    <mergeCell ref="MNQ76:MOF76"/>
    <mergeCell ref="MOG76:MOV76"/>
    <mergeCell ref="MOW76:MPL76"/>
    <mergeCell ref="MJI76:MJX76"/>
    <mergeCell ref="MJY76:MKN76"/>
    <mergeCell ref="MKO76:MLD76"/>
    <mergeCell ref="MLE76:MLT76"/>
    <mergeCell ref="MLU76:MMJ76"/>
    <mergeCell ref="NEW76:NFL76"/>
    <mergeCell ref="NFM76:NGB76"/>
    <mergeCell ref="NGC76:NGR76"/>
    <mergeCell ref="NGS76:NHH76"/>
    <mergeCell ref="NHI76:NHX76"/>
    <mergeCell ref="NBU76:NCJ76"/>
    <mergeCell ref="NCK76:NCZ76"/>
    <mergeCell ref="NDA76:NDP76"/>
    <mergeCell ref="NDQ76:NEF76"/>
    <mergeCell ref="NEG76:NEV76"/>
    <mergeCell ref="MYS76:MZH76"/>
    <mergeCell ref="MZI76:MZX76"/>
    <mergeCell ref="MZY76:NAN76"/>
    <mergeCell ref="NAO76:NBD76"/>
    <mergeCell ref="NBE76:NBT76"/>
    <mergeCell ref="MVQ76:MWF76"/>
    <mergeCell ref="MWG76:MWV76"/>
    <mergeCell ref="MWW76:MXL76"/>
    <mergeCell ref="MXM76:MYB76"/>
    <mergeCell ref="MYC76:MYR76"/>
    <mergeCell ref="NRE76:NRT76"/>
    <mergeCell ref="NRU76:NSJ76"/>
    <mergeCell ref="NSK76:NSZ76"/>
    <mergeCell ref="NTA76:NTP76"/>
    <mergeCell ref="NTQ76:NUF76"/>
    <mergeCell ref="NOC76:NOR76"/>
    <mergeCell ref="NOS76:NPH76"/>
    <mergeCell ref="NPI76:NPX76"/>
    <mergeCell ref="NPY76:NQN76"/>
    <mergeCell ref="NQO76:NRD76"/>
    <mergeCell ref="NLA76:NLP76"/>
    <mergeCell ref="NLQ76:NMF76"/>
    <mergeCell ref="NMG76:NMV76"/>
    <mergeCell ref="NMW76:NNL76"/>
    <mergeCell ref="NNM76:NOB76"/>
    <mergeCell ref="NHY76:NIN76"/>
    <mergeCell ref="NIO76:NJD76"/>
    <mergeCell ref="NJE76:NJT76"/>
    <mergeCell ref="NJU76:NKJ76"/>
    <mergeCell ref="NKK76:NKZ76"/>
    <mergeCell ref="ODM76:OEB76"/>
    <mergeCell ref="OEC76:OER76"/>
    <mergeCell ref="OES76:OFH76"/>
    <mergeCell ref="OFI76:OFX76"/>
    <mergeCell ref="OFY76:OGN76"/>
    <mergeCell ref="OAK76:OAZ76"/>
    <mergeCell ref="OBA76:OBP76"/>
    <mergeCell ref="OBQ76:OCF76"/>
    <mergeCell ref="OCG76:OCV76"/>
    <mergeCell ref="OCW76:ODL76"/>
    <mergeCell ref="NXI76:NXX76"/>
    <mergeCell ref="NXY76:NYN76"/>
    <mergeCell ref="NYO76:NZD76"/>
    <mergeCell ref="NZE76:NZT76"/>
    <mergeCell ref="NZU76:OAJ76"/>
    <mergeCell ref="NUG76:NUV76"/>
    <mergeCell ref="NUW76:NVL76"/>
    <mergeCell ref="NVM76:NWB76"/>
    <mergeCell ref="NWC76:NWR76"/>
    <mergeCell ref="NWS76:NXH76"/>
    <mergeCell ref="OPU76:OQJ76"/>
    <mergeCell ref="OQK76:OQZ76"/>
    <mergeCell ref="ORA76:ORP76"/>
    <mergeCell ref="ORQ76:OSF76"/>
    <mergeCell ref="OSG76:OSV76"/>
    <mergeCell ref="OMS76:ONH76"/>
    <mergeCell ref="ONI76:ONX76"/>
    <mergeCell ref="ONY76:OON76"/>
    <mergeCell ref="OOO76:OPD76"/>
    <mergeCell ref="OPE76:OPT76"/>
    <mergeCell ref="OJQ76:OKF76"/>
    <mergeCell ref="OKG76:OKV76"/>
    <mergeCell ref="OKW76:OLL76"/>
    <mergeCell ref="OLM76:OMB76"/>
    <mergeCell ref="OMC76:OMR76"/>
    <mergeCell ref="OGO76:OHD76"/>
    <mergeCell ref="OHE76:OHT76"/>
    <mergeCell ref="OHU76:OIJ76"/>
    <mergeCell ref="OIK76:OIZ76"/>
    <mergeCell ref="OJA76:OJP76"/>
    <mergeCell ref="PCC76:PCR76"/>
    <mergeCell ref="PCS76:PDH76"/>
    <mergeCell ref="PDI76:PDX76"/>
    <mergeCell ref="PDY76:PEN76"/>
    <mergeCell ref="PEO76:PFD76"/>
    <mergeCell ref="OZA76:OZP76"/>
    <mergeCell ref="OZQ76:PAF76"/>
    <mergeCell ref="PAG76:PAV76"/>
    <mergeCell ref="PAW76:PBL76"/>
    <mergeCell ref="PBM76:PCB76"/>
    <mergeCell ref="OVY76:OWN76"/>
    <mergeCell ref="OWO76:OXD76"/>
    <mergeCell ref="OXE76:OXT76"/>
    <mergeCell ref="OXU76:OYJ76"/>
    <mergeCell ref="OYK76:OYZ76"/>
    <mergeCell ref="OSW76:OTL76"/>
    <mergeCell ref="OTM76:OUB76"/>
    <mergeCell ref="OUC76:OUR76"/>
    <mergeCell ref="OUS76:OVH76"/>
    <mergeCell ref="OVI76:OVX76"/>
    <mergeCell ref="POK76:POZ76"/>
    <mergeCell ref="PPA76:PPP76"/>
    <mergeCell ref="PPQ76:PQF76"/>
    <mergeCell ref="PQG76:PQV76"/>
    <mergeCell ref="PQW76:PRL76"/>
    <mergeCell ref="PLI76:PLX76"/>
    <mergeCell ref="PLY76:PMN76"/>
    <mergeCell ref="PMO76:PND76"/>
    <mergeCell ref="PNE76:PNT76"/>
    <mergeCell ref="PNU76:POJ76"/>
    <mergeCell ref="PIG76:PIV76"/>
    <mergeCell ref="PIW76:PJL76"/>
    <mergeCell ref="PJM76:PKB76"/>
    <mergeCell ref="PKC76:PKR76"/>
    <mergeCell ref="PKS76:PLH76"/>
    <mergeCell ref="PFE76:PFT76"/>
    <mergeCell ref="PFU76:PGJ76"/>
    <mergeCell ref="PGK76:PGZ76"/>
    <mergeCell ref="PHA76:PHP76"/>
    <mergeCell ref="PHQ76:PIF76"/>
    <mergeCell ref="QAS76:QBH76"/>
    <mergeCell ref="QBI76:QBX76"/>
    <mergeCell ref="QBY76:QCN76"/>
    <mergeCell ref="QCO76:QDD76"/>
    <mergeCell ref="QDE76:QDT76"/>
    <mergeCell ref="PXQ76:PYF76"/>
    <mergeCell ref="PYG76:PYV76"/>
    <mergeCell ref="PYW76:PZL76"/>
    <mergeCell ref="PZM76:QAB76"/>
    <mergeCell ref="QAC76:QAR76"/>
    <mergeCell ref="PUO76:PVD76"/>
    <mergeCell ref="PVE76:PVT76"/>
    <mergeCell ref="PVU76:PWJ76"/>
    <mergeCell ref="PWK76:PWZ76"/>
    <mergeCell ref="PXA76:PXP76"/>
    <mergeCell ref="PRM76:PSB76"/>
    <mergeCell ref="PSC76:PSR76"/>
    <mergeCell ref="PSS76:PTH76"/>
    <mergeCell ref="PTI76:PTX76"/>
    <mergeCell ref="PTY76:PUN76"/>
    <mergeCell ref="QNA76:QNP76"/>
    <mergeCell ref="QNQ76:QOF76"/>
    <mergeCell ref="QOG76:QOV76"/>
    <mergeCell ref="QOW76:QPL76"/>
    <mergeCell ref="QPM76:QQB76"/>
    <mergeCell ref="QJY76:QKN76"/>
    <mergeCell ref="QKO76:QLD76"/>
    <mergeCell ref="QLE76:QLT76"/>
    <mergeCell ref="QLU76:QMJ76"/>
    <mergeCell ref="QMK76:QMZ76"/>
    <mergeCell ref="QGW76:QHL76"/>
    <mergeCell ref="QHM76:QIB76"/>
    <mergeCell ref="QIC76:QIR76"/>
    <mergeCell ref="QIS76:QJH76"/>
    <mergeCell ref="QJI76:QJX76"/>
    <mergeCell ref="QDU76:QEJ76"/>
    <mergeCell ref="QEK76:QEZ76"/>
    <mergeCell ref="QFA76:QFP76"/>
    <mergeCell ref="QFQ76:QGF76"/>
    <mergeCell ref="QGG76:QGV76"/>
    <mergeCell ref="QZI76:QZX76"/>
    <mergeCell ref="QZY76:RAN76"/>
    <mergeCell ref="RAO76:RBD76"/>
    <mergeCell ref="RBE76:RBT76"/>
    <mergeCell ref="RBU76:RCJ76"/>
    <mergeCell ref="QWG76:QWV76"/>
    <mergeCell ref="QWW76:QXL76"/>
    <mergeCell ref="QXM76:QYB76"/>
    <mergeCell ref="QYC76:QYR76"/>
    <mergeCell ref="QYS76:QZH76"/>
    <mergeCell ref="QTE76:QTT76"/>
    <mergeCell ref="QTU76:QUJ76"/>
    <mergeCell ref="QUK76:QUZ76"/>
    <mergeCell ref="QVA76:QVP76"/>
    <mergeCell ref="QVQ76:QWF76"/>
    <mergeCell ref="QQC76:QQR76"/>
    <mergeCell ref="QQS76:QRH76"/>
    <mergeCell ref="QRI76:QRX76"/>
    <mergeCell ref="QRY76:QSN76"/>
    <mergeCell ref="QSO76:QTD76"/>
    <mergeCell ref="RLQ76:RMF76"/>
    <mergeCell ref="RMG76:RMV76"/>
    <mergeCell ref="RMW76:RNL76"/>
    <mergeCell ref="RNM76:ROB76"/>
    <mergeCell ref="ROC76:ROR76"/>
    <mergeCell ref="RIO76:RJD76"/>
    <mergeCell ref="RJE76:RJT76"/>
    <mergeCell ref="RJU76:RKJ76"/>
    <mergeCell ref="RKK76:RKZ76"/>
    <mergeCell ref="RLA76:RLP76"/>
    <mergeCell ref="RFM76:RGB76"/>
    <mergeCell ref="RGC76:RGR76"/>
    <mergeCell ref="RGS76:RHH76"/>
    <mergeCell ref="RHI76:RHX76"/>
    <mergeCell ref="RHY76:RIN76"/>
    <mergeCell ref="RCK76:RCZ76"/>
    <mergeCell ref="RDA76:RDP76"/>
    <mergeCell ref="RDQ76:REF76"/>
    <mergeCell ref="REG76:REV76"/>
    <mergeCell ref="REW76:RFL76"/>
    <mergeCell ref="RXY76:RYN76"/>
    <mergeCell ref="RYO76:RZD76"/>
    <mergeCell ref="RZE76:RZT76"/>
    <mergeCell ref="RZU76:SAJ76"/>
    <mergeCell ref="SAK76:SAZ76"/>
    <mergeCell ref="RUW76:RVL76"/>
    <mergeCell ref="RVM76:RWB76"/>
    <mergeCell ref="RWC76:RWR76"/>
    <mergeCell ref="RWS76:RXH76"/>
    <mergeCell ref="RXI76:RXX76"/>
    <mergeCell ref="RRU76:RSJ76"/>
    <mergeCell ref="RSK76:RSZ76"/>
    <mergeCell ref="RTA76:RTP76"/>
    <mergeCell ref="RTQ76:RUF76"/>
    <mergeCell ref="RUG76:RUV76"/>
    <mergeCell ref="ROS76:RPH76"/>
    <mergeCell ref="RPI76:RPX76"/>
    <mergeCell ref="RPY76:RQN76"/>
    <mergeCell ref="RQO76:RRD76"/>
    <mergeCell ref="RRE76:RRT76"/>
    <mergeCell ref="SKG76:SKV76"/>
    <mergeCell ref="SKW76:SLL76"/>
    <mergeCell ref="SLM76:SMB76"/>
    <mergeCell ref="SMC76:SMR76"/>
    <mergeCell ref="SMS76:SNH76"/>
    <mergeCell ref="SHE76:SHT76"/>
    <mergeCell ref="SHU76:SIJ76"/>
    <mergeCell ref="SIK76:SIZ76"/>
    <mergeCell ref="SJA76:SJP76"/>
    <mergeCell ref="SJQ76:SKF76"/>
    <mergeCell ref="SEC76:SER76"/>
    <mergeCell ref="SES76:SFH76"/>
    <mergeCell ref="SFI76:SFX76"/>
    <mergeCell ref="SFY76:SGN76"/>
    <mergeCell ref="SGO76:SHD76"/>
    <mergeCell ref="SBA76:SBP76"/>
    <mergeCell ref="SBQ76:SCF76"/>
    <mergeCell ref="SCG76:SCV76"/>
    <mergeCell ref="SCW76:SDL76"/>
    <mergeCell ref="SDM76:SEB76"/>
    <mergeCell ref="SWO76:SXD76"/>
    <mergeCell ref="SXE76:SXT76"/>
    <mergeCell ref="SXU76:SYJ76"/>
    <mergeCell ref="SYK76:SYZ76"/>
    <mergeCell ref="SZA76:SZP76"/>
    <mergeCell ref="STM76:SUB76"/>
    <mergeCell ref="SUC76:SUR76"/>
    <mergeCell ref="SUS76:SVH76"/>
    <mergeCell ref="SVI76:SVX76"/>
    <mergeCell ref="SVY76:SWN76"/>
    <mergeCell ref="SQK76:SQZ76"/>
    <mergeCell ref="SRA76:SRP76"/>
    <mergeCell ref="SRQ76:SSF76"/>
    <mergeCell ref="SSG76:SSV76"/>
    <mergeCell ref="SSW76:STL76"/>
    <mergeCell ref="SNI76:SNX76"/>
    <mergeCell ref="SNY76:SON76"/>
    <mergeCell ref="SOO76:SPD76"/>
    <mergeCell ref="SPE76:SPT76"/>
    <mergeCell ref="SPU76:SQJ76"/>
    <mergeCell ref="TIW76:TJL76"/>
    <mergeCell ref="TJM76:TKB76"/>
    <mergeCell ref="TKC76:TKR76"/>
    <mergeCell ref="TKS76:TLH76"/>
    <mergeCell ref="TLI76:TLX76"/>
    <mergeCell ref="TFU76:TGJ76"/>
    <mergeCell ref="TGK76:TGZ76"/>
    <mergeCell ref="THA76:THP76"/>
    <mergeCell ref="THQ76:TIF76"/>
    <mergeCell ref="TIG76:TIV76"/>
    <mergeCell ref="TCS76:TDH76"/>
    <mergeCell ref="TDI76:TDX76"/>
    <mergeCell ref="TDY76:TEN76"/>
    <mergeCell ref="TEO76:TFD76"/>
    <mergeCell ref="TFE76:TFT76"/>
    <mergeCell ref="SZQ76:TAF76"/>
    <mergeCell ref="TAG76:TAV76"/>
    <mergeCell ref="TAW76:TBL76"/>
    <mergeCell ref="TBM76:TCB76"/>
    <mergeCell ref="TCC76:TCR76"/>
    <mergeCell ref="TVE76:TVT76"/>
    <mergeCell ref="TVU76:TWJ76"/>
    <mergeCell ref="TWK76:TWZ76"/>
    <mergeCell ref="TXA76:TXP76"/>
    <mergeCell ref="TXQ76:TYF76"/>
    <mergeCell ref="TSC76:TSR76"/>
    <mergeCell ref="TSS76:TTH76"/>
    <mergeCell ref="TTI76:TTX76"/>
    <mergeCell ref="TTY76:TUN76"/>
    <mergeCell ref="TUO76:TVD76"/>
    <mergeCell ref="TPA76:TPP76"/>
    <mergeCell ref="TPQ76:TQF76"/>
    <mergeCell ref="TQG76:TQV76"/>
    <mergeCell ref="TQW76:TRL76"/>
    <mergeCell ref="TRM76:TSB76"/>
    <mergeCell ref="TLY76:TMN76"/>
    <mergeCell ref="TMO76:TND76"/>
    <mergeCell ref="TNE76:TNT76"/>
    <mergeCell ref="TNU76:TOJ76"/>
    <mergeCell ref="TOK76:TOZ76"/>
    <mergeCell ref="UHM76:UIB76"/>
    <mergeCell ref="UIC76:UIR76"/>
    <mergeCell ref="UIS76:UJH76"/>
    <mergeCell ref="UJI76:UJX76"/>
    <mergeCell ref="UJY76:UKN76"/>
    <mergeCell ref="UEK76:UEZ76"/>
    <mergeCell ref="UFA76:UFP76"/>
    <mergeCell ref="UFQ76:UGF76"/>
    <mergeCell ref="UGG76:UGV76"/>
    <mergeCell ref="UGW76:UHL76"/>
    <mergeCell ref="UBI76:UBX76"/>
    <mergeCell ref="UBY76:UCN76"/>
    <mergeCell ref="UCO76:UDD76"/>
    <mergeCell ref="UDE76:UDT76"/>
    <mergeCell ref="UDU76:UEJ76"/>
    <mergeCell ref="TYG76:TYV76"/>
    <mergeCell ref="TYW76:TZL76"/>
    <mergeCell ref="TZM76:UAB76"/>
    <mergeCell ref="UAC76:UAR76"/>
    <mergeCell ref="UAS76:UBH76"/>
    <mergeCell ref="UTU76:UUJ76"/>
    <mergeCell ref="UUK76:UUZ76"/>
    <mergeCell ref="UVA76:UVP76"/>
    <mergeCell ref="UVQ76:UWF76"/>
    <mergeCell ref="UWG76:UWV76"/>
    <mergeCell ref="UQS76:URH76"/>
    <mergeCell ref="URI76:URX76"/>
    <mergeCell ref="URY76:USN76"/>
    <mergeCell ref="USO76:UTD76"/>
    <mergeCell ref="UTE76:UTT76"/>
    <mergeCell ref="UNQ76:UOF76"/>
    <mergeCell ref="UOG76:UOV76"/>
    <mergeCell ref="UOW76:UPL76"/>
    <mergeCell ref="UPM76:UQB76"/>
    <mergeCell ref="UQC76:UQR76"/>
    <mergeCell ref="UKO76:ULD76"/>
    <mergeCell ref="ULE76:ULT76"/>
    <mergeCell ref="ULU76:UMJ76"/>
    <mergeCell ref="UMK76:UMZ76"/>
    <mergeCell ref="UNA76:UNP76"/>
    <mergeCell ref="VGC76:VGR76"/>
    <mergeCell ref="VGS76:VHH76"/>
    <mergeCell ref="VHI76:VHX76"/>
    <mergeCell ref="VHY76:VIN76"/>
    <mergeCell ref="VIO76:VJD76"/>
    <mergeCell ref="VDA76:VDP76"/>
    <mergeCell ref="VDQ76:VEF76"/>
    <mergeCell ref="VEG76:VEV76"/>
    <mergeCell ref="VEW76:VFL76"/>
    <mergeCell ref="VFM76:VGB76"/>
    <mergeCell ref="UZY76:VAN76"/>
    <mergeCell ref="VAO76:VBD76"/>
    <mergeCell ref="VBE76:VBT76"/>
    <mergeCell ref="VBU76:VCJ76"/>
    <mergeCell ref="VCK76:VCZ76"/>
    <mergeCell ref="UWW76:UXL76"/>
    <mergeCell ref="UXM76:UYB76"/>
    <mergeCell ref="UYC76:UYR76"/>
    <mergeCell ref="UYS76:UZH76"/>
    <mergeCell ref="UZI76:UZX76"/>
    <mergeCell ref="VSK76:VSZ76"/>
    <mergeCell ref="VTA76:VTP76"/>
    <mergeCell ref="VTQ76:VUF76"/>
    <mergeCell ref="VUG76:VUV76"/>
    <mergeCell ref="VUW76:VVL76"/>
    <mergeCell ref="VPI76:VPX76"/>
    <mergeCell ref="VPY76:VQN76"/>
    <mergeCell ref="VQO76:VRD76"/>
    <mergeCell ref="VRE76:VRT76"/>
    <mergeCell ref="VRU76:VSJ76"/>
    <mergeCell ref="VMG76:VMV76"/>
    <mergeCell ref="VMW76:VNL76"/>
    <mergeCell ref="VNM76:VOB76"/>
    <mergeCell ref="VOC76:VOR76"/>
    <mergeCell ref="VOS76:VPH76"/>
    <mergeCell ref="VJE76:VJT76"/>
    <mergeCell ref="VJU76:VKJ76"/>
    <mergeCell ref="VKK76:VKZ76"/>
    <mergeCell ref="VLA76:VLP76"/>
    <mergeCell ref="VLQ76:VMF76"/>
    <mergeCell ref="WES76:WFH76"/>
    <mergeCell ref="WFI76:WFX76"/>
    <mergeCell ref="WFY76:WGN76"/>
    <mergeCell ref="WGO76:WHD76"/>
    <mergeCell ref="WHE76:WHT76"/>
    <mergeCell ref="WBQ76:WCF76"/>
    <mergeCell ref="WCG76:WCV76"/>
    <mergeCell ref="WCW76:WDL76"/>
    <mergeCell ref="WDM76:WEB76"/>
    <mergeCell ref="WEC76:WER76"/>
    <mergeCell ref="VYO76:VZD76"/>
    <mergeCell ref="VZE76:VZT76"/>
    <mergeCell ref="VZU76:WAJ76"/>
    <mergeCell ref="WAK76:WAZ76"/>
    <mergeCell ref="WBA76:WBP76"/>
    <mergeCell ref="VVM76:VWB76"/>
    <mergeCell ref="VWC76:VWR76"/>
    <mergeCell ref="VWS76:VXH76"/>
    <mergeCell ref="VXI76:VXX76"/>
    <mergeCell ref="VXY76:VYN76"/>
    <mergeCell ref="WRQ76:WSF76"/>
    <mergeCell ref="WSG76:WSV76"/>
    <mergeCell ref="WSW76:WTL76"/>
    <mergeCell ref="WTM76:WUB76"/>
    <mergeCell ref="WNY76:WON76"/>
    <mergeCell ref="WOO76:WPD76"/>
    <mergeCell ref="WPE76:WPT76"/>
    <mergeCell ref="WPU76:WQJ76"/>
    <mergeCell ref="WQK76:WQZ76"/>
    <mergeCell ref="WKW76:WLL76"/>
    <mergeCell ref="WLM76:WMB76"/>
    <mergeCell ref="WMC76:WMR76"/>
    <mergeCell ref="WMS76:WNH76"/>
    <mergeCell ref="WNI76:WNX76"/>
    <mergeCell ref="WHU76:WIJ76"/>
    <mergeCell ref="WIK76:WIZ76"/>
    <mergeCell ref="WJA76:WJP76"/>
    <mergeCell ref="WJQ76:WKF76"/>
    <mergeCell ref="WKG76:WKV76"/>
    <mergeCell ref="XDI76:XDX76"/>
    <mergeCell ref="XDY76:XEN76"/>
    <mergeCell ref="XEO76:XFD76"/>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XAG76:XAV76"/>
    <mergeCell ref="XAW76:XBL76"/>
    <mergeCell ref="XBM76:XCB76"/>
    <mergeCell ref="XCC76:XCR76"/>
    <mergeCell ref="XCS76:XDH76"/>
    <mergeCell ref="WXE76:WXT76"/>
    <mergeCell ref="WXU76:WYJ76"/>
    <mergeCell ref="WYK76:WYZ76"/>
    <mergeCell ref="WZA76:WZP76"/>
    <mergeCell ref="WZQ76:XAF76"/>
    <mergeCell ref="WUC76:WUR76"/>
    <mergeCell ref="WUS76:WVH76"/>
    <mergeCell ref="WVI76:WVX76"/>
    <mergeCell ref="WVY76:WWN76"/>
    <mergeCell ref="WWO76:WXD76"/>
    <mergeCell ref="WRA76:WRP76"/>
    <mergeCell ref="QG77:QV77"/>
    <mergeCell ref="QW77:RL77"/>
    <mergeCell ref="RM77:SB77"/>
    <mergeCell ref="SC77:SR77"/>
    <mergeCell ref="SS77:TH77"/>
    <mergeCell ref="NE77:NT77"/>
    <mergeCell ref="NU77:OJ77"/>
    <mergeCell ref="OK77:OZ77"/>
    <mergeCell ref="PA77:PP77"/>
    <mergeCell ref="PQ77:QF77"/>
    <mergeCell ref="KC77:KR77"/>
    <mergeCell ref="KS77:LH77"/>
    <mergeCell ref="LI77:LX77"/>
    <mergeCell ref="LY77:MN77"/>
    <mergeCell ref="MO77:ND77"/>
    <mergeCell ref="HA77:HP77"/>
    <mergeCell ref="HQ77:IF77"/>
    <mergeCell ref="IG77:IV77"/>
    <mergeCell ref="IW77:JL77"/>
    <mergeCell ref="JM77:KB77"/>
    <mergeCell ref="ACO77:ADD77"/>
    <mergeCell ref="ADE77:ADT77"/>
    <mergeCell ref="ADU77:AEJ77"/>
    <mergeCell ref="AEK77:AEZ77"/>
    <mergeCell ref="AFA77:AFP77"/>
    <mergeCell ref="ZM77:AAB77"/>
    <mergeCell ref="AAC77:AAR77"/>
    <mergeCell ref="AAS77:ABH77"/>
    <mergeCell ref="ABI77:ABX77"/>
    <mergeCell ref="ABY77:ACN77"/>
    <mergeCell ref="WK77:WZ77"/>
    <mergeCell ref="XA77:XP77"/>
    <mergeCell ref="XQ77:YF77"/>
    <mergeCell ref="YG77:YV77"/>
    <mergeCell ref="YW77:ZL77"/>
    <mergeCell ref="TI77:TX77"/>
    <mergeCell ref="TY77:UN77"/>
    <mergeCell ref="UO77:VD77"/>
    <mergeCell ref="VE77:VT77"/>
    <mergeCell ref="VU77:WJ77"/>
    <mergeCell ref="AOW77:APL77"/>
    <mergeCell ref="APM77:AQB77"/>
    <mergeCell ref="AQC77:AQR77"/>
    <mergeCell ref="AQS77:ARH77"/>
    <mergeCell ref="ARI77:ARX77"/>
    <mergeCell ref="ALU77:AMJ77"/>
    <mergeCell ref="AMK77:AMZ77"/>
    <mergeCell ref="ANA77:ANP77"/>
    <mergeCell ref="ANQ77:AOF77"/>
    <mergeCell ref="AOG77:AOV77"/>
    <mergeCell ref="AIS77:AJH77"/>
    <mergeCell ref="AJI77:AJX77"/>
    <mergeCell ref="AJY77:AKN77"/>
    <mergeCell ref="AKO77:ALD77"/>
    <mergeCell ref="ALE77:ALT77"/>
    <mergeCell ref="AFQ77:AGF77"/>
    <mergeCell ref="AGG77:AGV77"/>
    <mergeCell ref="AGW77:AHL77"/>
    <mergeCell ref="AHM77:AIB77"/>
    <mergeCell ref="AIC77:AIR77"/>
    <mergeCell ref="BBE77:BBT77"/>
    <mergeCell ref="BBU77:BCJ77"/>
    <mergeCell ref="BCK77:BCZ77"/>
    <mergeCell ref="BDA77:BDP77"/>
    <mergeCell ref="BDQ77:BEF77"/>
    <mergeCell ref="AYC77:AYR77"/>
    <mergeCell ref="AYS77:AZH77"/>
    <mergeCell ref="AZI77:AZX77"/>
    <mergeCell ref="AZY77:BAN77"/>
    <mergeCell ref="BAO77:BBD77"/>
    <mergeCell ref="AVA77:AVP77"/>
    <mergeCell ref="AVQ77:AWF77"/>
    <mergeCell ref="AWG77:AWV77"/>
    <mergeCell ref="AWW77:AXL77"/>
    <mergeCell ref="AXM77:AYB77"/>
    <mergeCell ref="ARY77:ASN77"/>
    <mergeCell ref="ASO77:ATD77"/>
    <mergeCell ref="ATE77:ATT77"/>
    <mergeCell ref="ATU77:AUJ77"/>
    <mergeCell ref="AUK77:AUZ77"/>
    <mergeCell ref="BNM77:BOB77"/>
    <mergeCell ref="BOC77:BOR77"/>
    <mergeCell ref="BOS77:BPH77"/>
    <mergeCell ref="BPI77:BPX77"/>
    <mergeCell ref="BPY77:BQN77"/>
    <mergeCell ref="BKK77:BKZ77"/>
    <mergeCell ref="BLA77:BLP77"/>
    <mergeCell ref="BLQ77:BMF77"/>
    <mergeCell ref="BMG77:BMV77"/>
    <mergeCell ref="BMW77:BNL77"/>
    <mergeCell ref="BHI77:BHX77"/>
    <mergeCell ref="BHY77:BIN77"/>
    <mergeCell ref="BIO77:BJD77"/>
    <mergeCell ref="BJE77:BJT77"/>
    <mergeCell ref="BJU77:BKJ77"/>
    <mergeCell ref="BEG77:BEV77"/>
    <mergeCell ref="BEW77:BFL77"/>
    <mergeCell ref="BFM77:BGB77"/>
    <mergeCell ref="BGC77:BGR77"/>
    <mergeCell ref="BGS77:BHH77"/>
    <mergeCell ref="BZU77:CAJ77"/>
    <mergeCell ref="CAK77:CAZ77"/>
    <mergeCell ref="CBA77:CBP77"/>
    <mergeCell ref="CBQ77:CCF77"/>
    <mergeCell ref="CCG77:CCV77"/>
    <mergeCell ref="BWS77:BXH77"/>
    <mergeCell ref="BXI77:BXX77"/>
    <mergeCell ref="BXY77:BYN77"/>
    <mergeCell ref="BYO77:BZD77"/>
    <mergeCell ref="BZE77:BZT77"/>
    <mergeCell ref="BTQ77:BUF77"/>
    <mergeCell ref="BUG77:BUV77"/>
    <mergeCell ref="BUW77:BVL77"/>
    <mergeCell ref="BVM77:BWB77"/>
    <mergeCell ref="BWC77:BWR77"/>
    <mergeCell ref="BQO77:BRD77"/>
    <mergeCell ref="BRE77:BRT77"/>
    <mergeCell ref="BRU77:BSJ77"/>
    <mergeCell ref="BSK77:BSZ77"/>
    <mergeCell ref="BTA77:BTP77"/>
    <mergeCell ref="CMC77:CMR77"/>
    <mergeCell ref="CMS77:CNH77"/>
    <mergeCell ref="CNI77:CNX77"/>
    <mergeCell ref="CNY77:CON77"/>
    <mergeCell ref="COO77:CPD77"/>
    <mergeCell ref="CJA77:CJP77"/>
    <mergeCell ref="CJQ77:CKF77"/>
    <mergeCell ref="CKG77:CKV77"/>
    <mergeCell ref="CKW77:CLL77"/>
    <mergeCell ref="CLM77:CMB77"/>
    <mergeCell ref="CFY77:CGN77"/>
    <mergeCell ref="CGO77:CHD77"/>
    <mergeCell ref="CHE77:CHT77"/>
    <mergeCell ref="CHU77:CIJ77"/>
    <mergeCell ref="CIK77:CIZ77"/>
    <mergeCell ref="CCW77:CDL77"/>
    <mergeCell ref="CDM77:CEB77"/>
    <mergeCell ref="CEC77:CER77"/>
    <mergeCell ref="CES77:CFH77"/>
    <mergeCell ref="CFI77:CFX77"/>
    <mergeCell ref="CYK77:CYZ77"/>
    <mergeCell ref="CZA77:CZP77"/>
    <mergeCell ref="CZQ77:DAF77"/>
    <mergeCell ref="DAG77:DAV77"/>
    <mergeCell ref="DAW77:DBL77"/>
    <mergeCell ref="CVI77:CVX77"/>
    <mergeCell ref="CVY77:CWN77"/>
    <mergeCell ref="CWO77:CXD77"/>
    <mergeCell ref="CXE77:CXT77"/>
    <mergeCell ref="CXU77:CYJ77"/>
    <mergeCell ref="CSG77:CSV77"/>
    <mergeCell ref="CSW77:CTL77"/>
    <mergeCell ref="CTM77:CUB77"/>
    <mergeCell ref="CUC77:CUR77"/>
    <mergeCell ref="CUS77:CVH77"/>
    <mergeCell ref="CPE77:CPT77"/>
    <mergeCell ref="CPU77:CQJ77"/>
    <mergeCell ref="CQK77:CQZ77"/>
    <mergeCell ref="CRA77:CRP77"/>
    <mergeCell ref="CRQ77:CSF77"/>
    <mergeCell ref="DKS77:DLH77"/>
    <mergeCell ref="DLI77:DLX77"/>
    <mergeCell ref="DLY77:DMN77"/>
    <mergeCell ref="DMO77:DND77"/>
    <mergeCell ref="DNE77:DNT77"/>
    <mergeCell ref="DHQ77:DIF77"/>
    <mergeCell ref="DIG77:DIV77"/>
    <mergeCell ref="DIW77:DJL77"/>
    <mergeCell ref="DJM77:DKB77"/>
    <mergeCell ref="DKC77:DKR77"/>
    <mergeCell ref="DEO77:DFD77"/>
    <mergeCell ref="DFE77:DFT77"/>
    <mergeCell ref="DFU77:DGJ77"/>
    <mergeCell ref="DGK77:DGZ77"/>
    <mergeCell ref="DHA77:DHP77"/>
    <mergeCell ref="DBM77:DCB77"/>
    <mergeCell ref="DCC77:DCR77"/>
    <mergeCell ref="DCS77:DDH77"/>
    <mergeCell ref="DDI77:DDX77"/>
    <mergeCell ref="DDY77:DEN77"/>
    <mergeCell ref="DXA77:DXP77"/>
    <mergeCell ref="DXQ77:DYF77"/>
    <mergeCell ref="DYG77:DYV77"/>
    <mergeCell ref="DYW77:DZL77"/>
    <mergeCell ref="DZM77:EAB77"/>
    <mergeCell ref="DTY77:DUN77"/>
    <mergeCell ref="DUO77:DVD77"/>
    <mergeCell ref="DVE77:DVT77"/>
    <mergeCell ref="DVU77:DWJ77"/>
    <mergeCell ref="DWK77:DWZ77"/>
    <mergeCell ref="DQW77:DRL77"/>
    <mergeCell ref="DRM77:DSB77"/>
    <mergeCell ref="DSC77:DSR77"/>
    <mergeCell ref="DSS77:DTH77"/>
    <mergeCell ref="DTI77:DTX77"/>
    <mergeCell ref="DNU77:DOJ77"/>
    <mergeCell ref="DOK77:DOZ77"/>
    <mergeCell ref="DPA77:DPP77"/>
    <mergeCell ref="DPQ77:DQF77"/>
    <mergeCell ref="DQG77:DQV77"/>
    <mergeCell ref="EJI77:EJX77"/>
    <mergeCell ref="EJY77:EKN77"/>
    <mergeCell ref="EKO77:ELD77"/>
    <mergeCell ref="ELE77:ELT77"/>
    <mergeCell ref="ELU77:EMJ77"/>
    <mergeCell ref="EGG77:EGV77"/>
    <mergeCell ref="EGW77:EHL77"/>
    <mergeCell ref="EHM77:EIB77"/>
    <mergeCell ref="EIC77:EIR77"/>
    <mergeCell ref="EIS77:EJH77"/>
    <mergeCell ref="EDE77:EDT77"/>
    <mergeCell ref="EDU77:EEJ77"/>
    <mergeCell ref="EEK77:EEZ77"/>
    <mergeCell ref="EFA77:EFP77"/>
    <mergeCell ref="EFQ77:EGF77"/>
    <mergeCell ref="EAC77:EAR77"/>
    <mergeCell ref="EAS77:EBH77"/>
    <mergeCell ref="EBI77:EBX77"/>
    <mergeCell ref="EBY77:ECN77"/>
    <mergeCell ref="ECO77:EDD77"/>
    <mergeCell ref="EVQ77:EWF77"/>
    <mergeCell ref="EWG77:EWV77"/>
    <mergeCell ref="EWW77:EXL77"/>
    <mergeCell ref="EXM77:EYB77"/>
    <mergeCell ref="EYC77:EYR77"/>
    <mergeCell ref="ESO77:ETD77"/>
    <mergeCell ref="ETE77:ETT77"/>
    <mergeCell ref="ETU77:EUJ77"/>
    <mergeCell ref="EUK77:EUZ77"/>
    <mergeCell ref="EVA77:EVP77"/>
    <mergeCell ref="EPM77:EQB77"/>
    <mergeCell ref="EQC77:EQR77"/>
    <mergeCell ref="EQS77:ERH77"/>
    <mergeCell ref="ERI77:ERX77"/>
    <mergeCell ref="ERY77:ESN77"/>
    <mergeCell ref="EMK77:EMZ77"/>
    <mergeCell ref="ENA77:ENP77"/>
    <mergeCell ref="ENQ77:EOF77"/>
    <mergeCell ref="EOG77:EOV77"/>
    <mergeCell ref="EOW77:EPL77"/>
    <mergeCell ref="FHY77:FIN77"/>
    <mergeCell ref="FIO77:FJD77"/>
    <mergeCell ref="FJE77:FJT77"/>
    <mergeCell ref="FJU77:FKJ77"/>
    <mergeCell ref="FKK77:FKZ77"/>
    <mergeCell ref="FEW77:FFL77"/>
    <mergeCell ref="FFM77:FGB77"/>
    <mergeCell ref="FGC77:FGR77"/>
    <mergeCell ref="FGS77:FHH77"/>
    <mergeCell ref="FHI77:FHX77"/>
    <mergeCell ref="FBU77:FCJ77"/>
    <mergeCell ref="FCK77:FCZ77"/>
    <mergeCell ref="FDA77:FDP77"/>
    <mergeCell ref="FDQ77:FEF77"/>
    <mergeCell ref="FEG77:FEV77"/>
    <mergeCell ref="EYS77:EZH77"/>
    <mergeCell ref="EZI77:EZX77"/>
    <mergeCell ref="EZY77:FAN77"/>
    <mergeCell ref="FAO77:FBD77"/>
    <mergeCell ref="FBE77:FBT77"/>
    <mergeCell ref="FUG77:FUV77"/>
    <mergeCell ref="FUW77:FVL77"/>
    <mergeCell ref="FVM77:FWB77"/>
    <mergeCell ref="FWC77:FWR77"/>
    <mergeCell ref="FWS77:FXH77"/>
    <mergeCell ref="FRE77:FRT77"/>
    <mergeCell ref="FRU77:FSJ77"/>
    <mergeCell ref="FSK77:FSZ77"/>
    <mergeCell ref="FTA77:FTP77"/>
    <mergeCell ref="FTQ77:FUF77"/>
    <mergeCell ref="FOC77:FOR77"/>
    <mergeCell ref="FOS77:FPH77"/>
    <mergeCell ref="FPI77:FPX77"/>
    <mergeCell ref="FPY77:FQN77"/>
    <mergeCell ref="FQO77:FRD77"/>
    <mergeCell ref="FLA77:FLP77"/>
    <mergeCell ref="FLQ77:FMF77"/>
    <mergeCell ref="FMG77:FMV77"/>
    <mergeCell ref="FMW77:FNL77"/>
    <mergeCell ref="FNM77:FOB77"/>
    <mergeCell ref="GGO77:GHD77"/>
    <mergeCell ref="GHE77:GHT77"/>
    <mergeCell ref="GHU77:GIJ77"/>
    <mergeCell ref="GIK77:GIZ77"/>
    <mergeCell ref="GJA77:GJP77"/>
    <mergeCell ref="GDM77:GEB77"/>
    <mergeCell ref="GEC77:GER77"/>
    <mergeCell ref="GES77:GFH77"/>
    <mergeCell ref="GFI77:GFX77"/>
    <mergeCell ref="GFY77:GGN77"/>
    <mergeCell ref="GAK77:GAZ77"/>
    <mergeCell ref="GBA77:GBP77"/>
    <mergeCell ref="GBQ77:GCF77"/>
    <mergeCell ref="GCG77:GCV77"/>
    <mergeCell ref="GCW77:GDL77"/>
    <mergeCell ref="FXI77:FXX77"/>
    <mergeCell ref="FXY77:FYN77"/>
    <mergeCell ref="FYO77:FZD77"/>
    <mergeCell ref="FZE77:FZT77"/>
    <mergeCell ref="FZU77:GAJ77"/>
    <mergeCell ref="GSW77:GTL77"/>
    <mergeCell ref="GTM77:GUB77"/>
    <mergeCell ref="GUC77:GUR77"/>
    <mergeCell ref="GUS77:GVH77"/>
    <mergeCell ref="GVI77:GVX77"/>
    <mergeCell ref="GPU77:GQJ77"/>
    <mergeCell ref="GQK77:GQZ77"/>
    <mergeCell ref="GRA77:GRP77"/>
    <mergeCell ref="GRQ77:GSF77"/>
    <mergeCell ref="GSG77:GSV77"/>
    <mergeCell ref="GMS77:GNH77"/>
    <mergeCell ref="GNI77:GNX77"/>
    <mergeCell ref="GNY77:GON77"/>
    <mergeCell ref="GOO77:GPD77"/>
    <mergeCell ref="GPE77:GPT77"/>
    <mergeCell ref="GJQ77:GKF77"/>
    <mergeCell ref="GKG77:GKV77"/>
    <mergeCell ref="GKW77:GLL77"/>
    <mergeCell ref="GLM77:GMB77"/>
    <mergeCell ref="GMC77:GMR77"/>
    <mergeCell ref="HFE77:HFT77"/>
    <mergeCell ref="HFU77:HGJ77"/>
    <mergeCell ref="HGK77:HGZ77"/>
    <mergeCell ref="HHA77:HHP77"/>
    <mergeCell ref="HHQ77:HIF77"/>
    <mergeCell ref="HCC77:HCR77"/>
    <mergeCell ref="HCS77:HDH77"/>
    <mergeCell ref="HDI77:HDX77"/>
    <mergeCell ref="HDY77:HEN77"/>
    <mergeCell ref="HEO77:HFD77"/>
    <mergeCell ref="GZA77:GZP77"/>
    <mergeCell ref="GZQ77:HAF77"/>
    <mergeCell ref="HAG77:HAV77"/>
    <mergeCell ref="HAW77:HBL77"/>
    <mergeCell ref="HBM77:HCB77"/>
    <mergeCell ref="GVY77:GWN77"/>
    <mergeCell ref="GWO77:GXD77"/>
    <mergeCell ref="GXE77:GXT77"/>
    <mergeCell ref="GXU77:GYJ77"/>
    <mergeCell ref="GYK77:GYZ77"/>
    <mergeCell ref="HRM77:HSB77"/>
    <mergeCell ref="HSC77:HSR77"/>
    <mergeCell ref="HSS77:HTH77"/>
    <mergeCell ref="HTI77:HTX77"/>
    <mergeCell ref="HTY77:HUN77"/>
    <mergeCell ref="HOK77:HOZ77"/>
    <mergeCell ref="HPA77:HPP77"/>
    <mergeCell ref="HPQ77:HQF77"/>
    <mergeCell ref="HQG77:HQV77"/>
    <mergeCell ref="HQW77:HRL77"/>
    <mergeCell ref="HLI77:HLX77"/>
    <mergeCell ref="HLY77:HMN77"/>
    <mergeCell ref="HMO77:HND77"/>
    <mergeCell ref="HNE77:HNT77"/>
    <mergeCell ref="HNU77:HOJ77"/>
    <mergeCell ref="HIG77:HIV77"/>
    <mergeCell ref="HIW77:HJL77"/>
    <mergeCell ref="HJM77:HKB77"/>
    <mergeCell ref="HKC77:HKR77"/>
    <mergeCell ref="HKS77:HLH77"/>
    <mergeCell ref="IDU77:IEJ77"/>
    <mergeCell ref="IEK77:IEZ77"/>
    <mergeCell ref="IFA77:IFP77"/>
    <mergeCell ref="IFQ77:IGF77"/>
    <mergeCell ref="IGG77:IGV77"/>
    <mergeCell ref="IAS77:IBH77"/>
    <mergeCell ref="IBI77:IBX77"/>
    <mergeCell ref="IBY77:ICN77"/>
    <mergeCell ref="ICO77:IDD77"/>
    <mergeCell ref="IDE77:IDT77"/>
    <mergeCell ref="HXQ77:HYF77"/>
    <mergeCell ref="HYG77:HYV77"/>
    <mergeCell ref="HYW77:HZL77"/>
    <mergeCell ref="HZM77:IAB77"/>
    <mergeCell ref="IAC77:IAR77"/>
    <mergeCell ref="HUO77:HVD77"/>
    <mergeCell ref="HVE77:HVT77"/>
    <mergeCell ref="HVU77:HWJ77"/>
    <mergeCell ref="HWK77:HWZ77"/>
    <mergeCell ref="HXA77:HXP77"/>
    <mergeCell ref="IQC77:IQR77"/>
    <mergeCell ref="IQS77:IRH77"/>
    <mergeCell ref="IRI77:IRX77"/>
    <mergeCell ref="IRY77:ISN77"/>
    <mergeCell ref="ISO77:ITD77"/>
    <mergeCell ref="INA77:INP77"/>
    <mergeCell ref="INQ77:IOF77"/>
    <mergeCell ref="IOG77:IOV77"/>
    <mergeCell ref="IOW77:IPL77"/>
    <mergeCell ref="IPM77:IQB77"/>
    <mergeCell ref="IJY77:IKN77"/>
    <mergeCell ref="IKO77:ILD77"/>
    <mergeCell ref="ILE77:ILT77"/>
    <mergeCell ref="ILU77:IMJ77"/>
    <mergeCell ref="IMK77:IMZ77"/>
    <mergeCell ref="IGW77:IHL77"/>
    <mergeCell ref="IHM77:IIB77"/>
    <mergeCell ref="IIC77:IIR77"/>
    <mergeCell ref="IIS77:IJH77"/>
    <mergeCell ref="IJI77:IJX77"/>
    <mergeCell ref="JCK77:JCZ77"/>
    <mergeCell ref="JDA77:JDP77"/>
    <mergeCell ref="JDQ77:JEF77"/>
    <mergeCell ref="JEG77:JEV77"/>
    <mergeCell ref="JEW77:JFL77"/>
    <mergeCell ref="IZI77:IZX77"/>
    <mergeCell ref="IZY77:JAN77"/>
    <mergeCell ref="JAO77:JBD77"/>
    <mergeCell ref="JBE77:JBT77"/>
    <mergeCell ref="JBU77:JCJ77"/>
    <mergeCell ref="IWG77:IWV77"/>
    <mergeCell ref="IWW77:IXL77"/>
    <mergeCell ref="IXM77:IYB77"/>
    <mergeCell ref="IYC77:IYR77"/>
    <mergeCell ref="IYS77:IZH77"/>
    <mergeCell ref="ITE77:ITT77"/>
    <mergeCell ref="ITU77:IUJ77"/>
    <mergeCell ref="IUK77:IUZ77"/>
    <mergeCell ref="IVA77:IVP77"/>
    <mergeCell ref="IVQ77:IWF77"/>
    <mergeCell ref="JOS77:JPH77"/>
    <mergeCell ref="JPI77:JPX77"/>
    <mergeCell ref="JPY77:JQN77"/>
    <mergeCell ref="JQO77:JRD77"/>
    <mergeCell ref="JRE77:JRT77"/>
    <mergeCell ref="JLQ77:JMF77"/>
    <mergeCell ref="JMG77:JMV77"/>
    <mergeCell ref="JMW77:JNL77"/>
    <mergeCell ref="JNM77:JOB77"/>
    <mergeCell ref="JOC77:JOR77"/>
    <mergeCell ref="JIO77:JJD77"/>
    <mergeCell ref="JJE77:JJT77"/>
    <mergeCell ref="JJU77:JKJ77"/>
    <mergeCell ref="JKK77:JKZ77"/>
    <mergeCell ref="JLA77:JLP77"/>
    <mergeCell ref="JFM77:JGB77"/>
    <mergeCell ref="JGC77:JGR77"/>
    <mergeCell ref="JGS77:JHH77"/>
    <mergeCell ref="JHI77:JHX77"/>
    <mergeCell ref="JHY77:JIN77"/>
    <mergeCell ref="KBA77:KBP77"/>
    <mergeCell ref="KBQ77:KCF77"/>
    <mergeCell ref="KCG77:KCV77"/>
    <mergeCell ref="KCW77:KDL77"/>
    <mergeCell ref="KDM77:KEB77"/>
    <mergeCell ref="JXY77:JYN77"/>
    <mergeCell ref="JYO77:JZD77"/>
    <mergeCell ref="JZE77:JZT77"/>
    <mergeCell ref="JZU77:KAJ77"/>
    <mergeCell ref="KAK77:KAZ77"/>
    <mergeCell ref="JUW77:JVL77"/>
    <mergeCell ref="JVM77:JWB77"/>
    <mergeCell ref="JWC77:JWR77"/>
    <mergeCell ref="JWS77:JXH77"/>
    <mergeCell ref="JXI77:JXX77"/>
    <mergeCell ref="JRU77:JSJ77"/>
    <mergeCell ref="JSK77:JSZ77"/>
    <mergeCell ref="JTA77:JTP77"/>
    <mergeCell ref="JTQ77:JUF77"/>
    <mergeCell ref="JUG77:JUV77"/>
    <mergeCell ref="KNI77:KNX77"/>
    <mergeCell ref="KNY77:KON77"/>
    <mergeCell ref="KOO77:KPD77"/>
    <mergeCell ref="KPE77:KPT77"/>
    <mergeCell ref="KPU77:KQJ77"/>
    <mergeCell ref="KKG77:KKV77"/>
    <mergeCell ref="KKW77:KLL77"/>
    <mergeCell ref="KLM77:KMB77"/>
    <mergeCell ref="KMC77:KMR77"/>
    <mergeCell ref="KMS77:KNH77"/>
    <mergeCell ref="KHE77:KHT77"/>
    <mergeCell ref="KHU77:KIJ77"/>
    <mergeCell ref="KIK77:KIZ77"/>
    <mergeCell ref="KJA77:KJP77"/>
    <mergeCell ref="KJQ77:KKF77"/>
    <mergeCell ref="KEC77:KER77"/>
    <mergeCell ref="KES77:KFH77"/>
    <mergeCell ref="KFI77:KFX77"/>
    <mergeCell ref="KFY77:KGN77"/>
    <mergeCell ref="KGO77:KHD77"/>
    <mergeCell ref="KZQ77:LAF77"/>
    <mergeCell ref="LAG77:LAV77"/>
    <mergeCell ref="LAW77:LBL77"/>
    <mergeCell ref="LBM77:LCB77"/>
    <mergeCell ref="LCC77:LCR77"/>
    <mergeCell ref="KWO77:KXD77"/>
    <mergeCell ref="KXE77:KXT77"/>
    <mergeCell ref="KXU77:KYJ77"/>
    <mergeCell ref="KYK77:KYZ77"/>
    <mergeCell ref="KZA77:KZP77"/>
    <mergeCell ref="KTM77:KUB77"/>
    <mergeCell ref="KUC77:KUR77"/>
    <mergeCell ref="KUS77:KVH77"/>
    <mergeCell ref="KVI77:KVX77"/>
    <mergeCell ref="KVY77:KWN77"/>
    <mergeCell ref="KQK77:KQZ77"/>
    <mergeCell ref="KRA77:KRP77"/>
    <mergeCell ref="KRQ77:KSF77"/>
    <mergeCell ref="KSG77:KSV77"/>
    <mergeCell ref="KSW77:KTL77"/>
    <mergeCell ref="LLY77:LMN77"/>
    <mergeCell ref="LMO77:LND77"/>
    <mergeCell ref="LNE77:LNT77"/>
    <mergeCell ref="LNU77:LOJ77"/>
    <mergeCell ref="LOK77:LOZ77"/>
    <mergeCell ref="LIW77:LJL77"/>
    <mergeCell ref="LJM77:LKB77"/>
    <mergeCell ref="LKC77:LKR77"/>
    <mergeCell ref="LKS77:LLH77"/>
    <mergeCell ref="LLI77:LLX77"/>
    <mergeCell ref="LFU77:LGJ77"/>
    <mergeCell ref="LGK77:LGZ77"/>
    <mergeCell ref="LHA77:LHP77"/>
    <mergeCell ref="LHQ77:LIF77"/>
    <mergeCell ref="LIG77:LIV77"/>
    <mergeCell ref="LCS77:LDH77"/>
    <mergeCell ref="LDI77:LDX77"/>
    <mergeCell ref="LDY77:LEN77"/>
    <mergeCell ref="LEO77:LFD77"/>
    <mergeCell ref="LFE77:LFT77"/>
    <mergeCell ref="LYG77:LYV77"/>
    <mergeCell ref="LYW77:LZL77"/>
    <mergeCell ref="LZM77:MAB77"/>
    <mergeCell ref="MAC77:MAR77"/>
    <mergeCell ref="MAS77:MBH77"/>
    <mergeCell ref="LVE77:LVT77"/>
    <mergeCell ref="LVU77:LWJ77"/>
    <mergeCell ref="LWK77:LWZ77"/>
    <mergeCell ref="LXA77:LXP77"/>
    <mergeCell ref="LXQ77:LYF77"/>
    <mergeCell ref="LSC77:LSR77"/>
    <mergeCell ref="LSS77:LTH77"/>
    <mergeCell ref="LTI77:LTX77"/>
    <mergeCell ref="LTY77:LUN77"/>
    <mergeCell ref="LUO77:LVD77"/>
    <mergeCell ref="LPA77:LPP77"/>
    <mergeCell ref="LPQ77:LQF77"/>
    <mergeCell ref="LQG77:LQV77"/>
    <mergeCell ref="LQW77:LRL77"/>
    <mergeCell ref="LRM77:LSB77"/>
    <mergeCell ref="MKO77:MLD77"/>
    <mergeCell ref="MLE77:MLT77"/>
    <mergeCell ref="MLU77:MMJ77"/>
    <mergeCell ref="MMK77:MMZ77"/>
    <mergeCell ref="MNA77:MNP77"/>
    <mergeCell ref="MHM77:MIB77"/>
    <mergeCell ref="MIC77:MIR77"/>
    <mergeCell ref="MIS77:MJH77"/>
    <mergeCell ref="MJI77:MJX77"/>
    <mergeCell ref="MJY77:MKN77"/>
    <mergeCell ref="MEK77:MEZ77"/>
    <mergeCell ref="MFA77:MFP77"/>
    <mergeCell ref="MFQ77:MGF77"/>
    <mergeCell ref="MGG77:MGV77"/>
    <mergeCell ref="MGW77:MHL77"/>
    <mergeCell ref="MBI77:MBX77"/>
    <mergeCell ref="MBY77:MCN77"/>
    <mergeCell ref="MCO77:MDD77"/>
    <mergeCell ref="MDE77:MDT77"/>
    <mergeCell ref="MDU77:MEJ77"/>
    <mergeCell ref="MWW77:MXL77"/>
    <mergeCell ref="MXM77:MYB77"/>
    <mergeCell ref="MYC77:MYR77"/>
    <mergeCell ref="MYS77:MZH77"/>
    <mergeCell ref="MZI77:MZX77"/>
    <mergeCell ref="MTU77:MUJ77"/>
    <mergeCell ref="MUK77:MUZ77"/>
    <mergeCell ref="MVA77:MVP77"/>
    <mergeCell ref="MVQ77:MWF77"/>
    <mergeCell ref="MWG77:MWV77"/>
    <mergeCell ref="MQS77:MRH77"/>
    <mergeCell ref="MRI77:MRX77"/>
    <mergeCell ref="MRY77:MSN77"/>
    <mergeCell ref="MSO77:MTD77"/>
    <mergeCell ref="MTE77:MTT77"/>
    <mergeCell ref="MNQ77:MOF77"/>
    <mergeCell ref="MOG77:MOV77"/>
    <mergeCell ref="MOW77:MPL77"/>
    <mergeCell ref="MPM77:MQB77"/>
    <mergeCell ref="MQC77:MQR77"/>
    <mergeCell ref="NJE77:NJT77"/>
    <mergeCell ref="NJU77:NKJ77"/>
    <mergeCell ref="NKK77:NKZ77"/>
    <mergeCell ref="NLA77:NLP77"/>
    <mergeCell ref="NLQ77:NMF77"/>
    <mergeCell ref="NGC77:NGR77"/>
    <mergeCell ref="NGS77:NHH77"/>
    <mergeCell ref="NHI77:NHX77"/>
    <mergeCell ref="NHY77:NIN77"/>
    <mergeCell ref="NIO77:NJD77"/>
    <mergeCell ref="NDA77:NDP77"/>
    <mergeCell ref="NDQ77:NEF77"/>
    <mergeCell ref="NEG77:NEV77"/>
    <mergeCell ref="NEW77:NFL77"/>
    <mergeCell ref="NFM77:NGB77"/>
    <mergeCell ref="MZY77:NAN77"/>
    <mergeCell ref="NAO77:NBD77"/>
    <mergeCell ref="NBE77:NBT77"/>
    <mergeCell ref="NBU77:NCJ77"/>
    <mergeCell ref="NCK77:NCZ77"/>
    <mergeCell ref="NVM77:NWB77"/>
    <mergeCell ref="NWC77:NWR77"/>
    <mergeCell ref="NWS77:NXH77"/>
    <mergeCell ref="NXI77:NXX77"/>
    <mergeCell ref="NXY77:NYN77"/>
    <mergeCell ref="NSK77:NSZ77"/>
    <mergeCell ref="NTA77:NTP77"/>
    <mergeCell ref="NTQ77:NUF77"/>
    <mergeCell ref="NUG77:NUV77"/>
    <mergeCell ref="NUW77:NVL77"/>
    <mergeCell ref="NPI77:NPX77"/>
    <mergeCell ref="NPY77:NQN77"/>
    <mergeCell ref="NQO77:NRD77"/>
    <mergeCell ref="NRE77:NRT77"/>
    <mergeCell ref="NRU77:NSJ77"/>
    <mergeCell ref="NMG77:NMV77"/>
    <mergeCell ref="NMW77:NNL77"/>
    <mergeCell ref="NNM77:NOB77"/>
    <mergeCell ref="NOC77:NOR77"/>
    <mergeCell ref="NOS77:NPH77"/>
    <mergeCell ref="OHU77:OIJ77"/>
    <mergeCell ref="OIK77:OIZ77"/>
    <mergeCell ref="OJA77:OJP77"/>
    <mergeCell ref="OJQ77:OKF77"/>
    <mergeCell ref="OKG77:OKV77"/>
    <mergeCell ref="OES77:OFH77"/>
    <mergeCell ref="OFI77:OFX77"/>
    <mergeCell ref="OFY77:OGN77"/>
    <mergeCell ref="OGO77:OHD77"/>
    <mergeCell ref="OHE77:OHT77"/>
    <mergeCell ref="OBQ77:OCF77"/>
    <mergeCell ref="OCG77:OCV77"/>
    <mergeCell ref="OCW77:ODL77"/>
    <mergeCell ref="ODM77:OEB77"/>
    <mergeCell ref="OEC77:OER77"/>
    <mergeCell ref="NYO77:NZD77"/>
    <mergeCell ref="NZE77:NZT77"/>
    <mergeCell ref="NZU77:OAJ77"/>
    <mergeCell ref="OAK77:OAZ77"/>
    <mergeCell ref="OBA77:OBP77"/>
    <mergeCell ref="OUC77:OUR77"/>
    <mergeCell ref="OUS77:OVH77"/>
    <mergeCell ref="OVI77:OVX77"/>
    <mergeCell ref="OVY77:OWN77"/>
    <mergeCell ref="OWO77:OXD77"/>
    <mergeCell ref="ORA77:ORP77"/>
    <mergeCell ref="ORQ77:OSF77"/>
    <mergeCell ref="OSG77:OSV77"/>
    <mergeCell ref="OSW77:OTL77"/>
    <mergeCell ref="OTM77:OUB77"/>
    <mergeCell ref="ONY77:OON77"/>
    <mergeCell ref="OOO77:OPD77"/>
    <mergeCell ref="OPE77:OPT77"/>
    <mergeCell ref="OPU77:OQJ77"/>
    <mergeCell ref="OQK77:OQZ77"/>
    <mergeCell ref="OKW77:OLL77"/>
    <mergeCell ref="OLM77:OMB77"/>
    <mergeCell ref="OMC77:OMR77"/>
    <mergeCell ref="OMS77:ONH77"/>
    <mergeCell ref="ONI77:ONX77"/>
    <mergeCell ref="PGK77:PGZ77"/>
    <mergeCell ref="PHA77:PHP77"/>
    <mergeCell ref="PHQ77:PIF77"/>
    <mergeCell ref="PIG77:PIV77"/>
    <mergeCell ref="PIW77:PJL77"/>
    <mergeCell ref="PDI77:PDX77"/>
    <mergeCell ref="PDY77:PEN77"/>
    <mergeCell ref="PEO77:PFD77"/>
    <mergeCell ref="PFE77:PFT77"/>
    <mergeCell ref="PFU77:PGJ77"/>
    <mergeCell ref="PAG77:PAV77"/>
    <mergeCell ref="PAW77:PBL77"/>
    <mergeCell ref="PBM77:PCB77"/>
    <mergeCell ref="PCC77:PCR77"/>
    <mergeCell ref="PCS77:PDH77"/>
    <mergeCell ref="OXE77:OXT77"/>
    <mergeCell ref="OXU77:OYJ77"/>
    <mergeCell ref="OYK77:OYZ77"/>
    <mergeCell ref="OZA77:OZP77"/>
    <mergeCell ref="OZQ77:PAF77"/>
    <mergeCell ref="PSS77:PTH77"/>
    <mergeCell ref="PTI77:PTX77"/>
    <mergeCell ref="PTY77:PUN77"/>
    <mergeCell ref="PUO77:PVD77"/>
    <mergeCell ref="PVE77:PVT77"/>
    <mergeCell ref="PPQ77:PQF77"/>
    <mergeCell ref="PQG77:PQV77"/>
    <mergeCell ref="PQW77:PRL77"/>
    <mergeCell ref="PRM77:PSB77"/>
    <mergeCell ref="PSC77:PSR77"/>
    <mergeCell ref="PMO77:PND77"/>
    <mergeCell ref="PNE77:PNT77"/>
    <mergeCell ref="PNU77:POJ77"/>
    <mergeCell ref="POK77:POZ77"/>
    <mergeCell ref="PPA77:PPP77"/>
    <mergeCell ref="PJM77:PKB77"/>
    <mergeCell ref="PKC77:PKR77"/>
    <mergeCell ref="PKS77:PLH77"/>
    <mergeCell ref="PLI77:PLX77"/>
    <mergeCell ref="PLY77:PMN77"/>
    <mergeCell ref="QFA77:QFP77"/>
    <mergeCell ref="QFQ77:QGF77"/>
    <mergeCell ref="QGG77:QGV77"/>
    <mergeCell ref="QGW77:QHL77"/>
    <mergeCell ref="QHM77:QIB77"/>
    <mergeCell ref="QBY77:QCN77"/>
    <mergeCell ref="QCO77:QDD77"/>
    <mergeCell ref="QDE77:QDT77"/>
    <mergeCell ref="QDU77:QEJ77"/>
    <mergeCell ref="QEK77:QEZ77"/>
    <mergeCell ref="PYW77:PZL77"/>
    <mergeCell ref="PZM77:QAB77"/>
    <mergeCell ref="QAC77:QAR77"/>
    <mergeCell ref="QAS77:QBH77"/>
    <mergeCell ref="QBI77:QBX77"/>
    <mergeCell ref="PVU77:PWJ77"/>
    <mergeCell ref="PWK77:PWZ77"/>
    <mergeCell ref="PXA77:PXP77"/>
    <mergeCell ref="PXQ77:PYF77"/>
    <mergeCell ref="PYG77:PYV77"/>
    <mergeCell ref="QRI77:QRX77"/>
    <mergeCell ref="QRY77:QSN77"/>
    <mergeCell ref="QSO77:QTD77"/>
    <mergeCell ref="QTE77:QTT77"/>
    <mergeCell ref="QTU77:QUJ77"/>
    <mergeCell ref="QOG77:QOV77"/>
    <mergeCell ref="QOW77:QPL77"/>
    <mergeCell ref="QPM77:QQB77"/>
    <mergeCell ref="QQC77:QQR77"/>
    <mergeCell ref="QQS77:QRH77"/>
    <mergeCell ref="QLE77:QLT77"/>
    <mergeCell ref="QLU77:QMJ77"/>
    <mergeCell ref="QMK77:QMZ77"/>
    <mergeCell ref="QNA77:QNP77"/>
    <mergeCell ref="QNQ77:QOF77"/>
    <mergeCell ref="QIC77:QIR77"/>
    <mergeCell ref="QIS77:QJH77"/>
    <mergeCell ref="QJI77:QJX77"/>
    <mergeCell ref="QJY77:QKN77"/>
    <mergeCell ref="QKO77:QLD77"/>
    <mergeCell ref="RDQ77:REF77"/>
    <mergeCell ref="REG77:REV77"/>
    <mergeCell ref="REW77:RFL77"/>
    <mergeCell ref="RFM77:RGB77"/>
    <mergeCell ref="RGC77:RGR77"/>
    <mergeCell ref="RAO77:RBD77"/>
    <mergeCell ref="RBE77:RBT77"/>
    <mergeCell ref="RBU77:RCJ77"/>
    <mergeCell ref="RCK77:RCZ77"/>
    <mergeCell ref="RDA77:RDP77"/>
    <mergeCell ref="QXM77:QYB77"/>
    <mergeCell ref="QYC77:QYR77"/>
    <mergeCell ref="QYS77:QZH77"/>
    <mergeCell ref="QZI77:QZX77"/>
    <mergeCell ref="QZY77:RAN77"/>
    <mergeCell ref="QUK77:QUZ77"/>
    <mergeCell ref="QVA77:QVP77"/>
    <mergeCell ref="QVQ77:QWF77"/>
    <mergeCell ref="QWG77:QWV77"/>
    <mergeCell ref="QWW77:QXL77"/>
    <mergeCell ref="RPY77:RQN77"/>
    <mergeCell ref="RQO77:RRD77"/>
    <mergeCell ref="RRE77:RRT77"/>
    <mergeCell ref="RRU77:RSJ77"/>
    <mergeCell ref="RSK77:RSZ77"/>
    <mergeCell ref="RMW77:RNL77"/>
    <mergeCell ref="RNM77:ROB77"/>
    <mergeCell ref="ROC77:ROR77"/>
    <mergeCell ref="ROS77:RPH77"/>
    <mergeCell ref="RPI77:RPX77"/>
    <mergeCell ref="RJU77:RKJ77"/>
    <mergeCell ref="RKK77:RKZ77"/>
    <mergeCell ref="RLA77:RLP77"/>
    <mergeCell ref="RLQ77:RMF77"/>
    <mergeCell ref="RMG77:RMV77"/>
    <mergeCell ref="RGS77:RHH77"/>
    <mergeCell ref="RHI77:RHX77"/>
    <mergeCell ref="RHY77:RIN77"/>
    <mergeCell ref="RIO77:RJD77"/>
    <mergeCell ref="RJE77:RJT77"/>
    <mergeCell ref="SCG77:SCV77"/>
    <mergeCell ref="SCW77:SDL77"/>
    <mergeCell ref="SDM77:SEB77"/>
    <mergeCell ref="SEC77:SER77"/>
    <mergeCell ref="SES77:SFH77"/>
    <mergeCell ref="RZE77:RZT77"/>
    <mergeCell ref="RZU77:SAJ77"/>
    <mergeCell ref="SAK77:SAZ77"/>
    <mergeCell ref="SBA77:SBP77"/>
    <mergeCell ref="SBQ77:SCF77"/>
    <mergeCell ref="RWC77:RWR77"/>
    <mergeCell ref="RWS77:RXH77"/>
    <mergeCell ref="RXI77:RXX77"/>
    <mergeCell ref="RXY77:RYN77"/>
    <mergeCell ref="RYO77:RZD77"/>
    <mergeCell ref="RTA77:RTP77"/>
    <mergeCell ref="RTQ77:RUF77"/>
    <mergeCell ref="RUG77:RUV77"/>
    <mergeCell ref="RUW77:RVL77"/>
    <mergeCell ref="RVM77:RWB77"/>
    <mergeCell ref="SOO77:SPD77"/>
    <mergeCell ref="SPE77:SPT77"/>
    <mergeCell ref="SPU77:SQJ77"/>
    <mergeCell ref="SQK77:SQZ77"/>
    <mergeCell ref="SRA77:SRP77"/>
    <mergeCell ref="SLM77:SMB77"/>
    <mergeCell ref="SMC77:SMR77"/>
    <mergeCell ref="SMS77:SNH77"/>
    <mergeCell ref="SNI77:SNX77"/>
    <mergeCell ref="SNY77:SON77"/>
    <mergeCell ref="SIK77:SIZ77"/>
    <mergeCell ref="SJA77:SJP77"/>
    <mergeCell ref="SJQ77:SKF77"/>
    <mergeCell ref="SKG77:SKV77"/>
    <mergeCell ref="SKW77:SLL77"/>
    <mergeCell ref="SFI77:SFX77"/>
    <mergeCell ref="SFY77:SGN77"/>
    <mergeCell ref="SGO77:SHD77"/>
    <mergeCell ref="SHE77:SHT77"/>
    <mergeCell ref="SHU77:SIJ77"/>
    <mergeCell ref="TAW77:TBL77"/>
    <mergeCell ref="TBM77:TCB77"/>
    <mergeCell ref="TCC77:TCR77"/>
    <mergeCell ref="TCS77:TDH77"/>
    <mergeCell ref="TDI77:TDX77"/>
    <mergeCell ref="SXU77:SYJ77"/>
    <mergeCell ref="SYK77:SYZ77"/>
    <mergeCell ref="SZA77:SZP77"/>
    <mergeCell ref="SZQ77:TAF77"/>
    <mergeCell ref="TAG77:TAV77"/>
    <mergeCell ref="SUS77:SVH77"/>
    <mergeCell ref="SVI77:SVX77"/>
    <mergeCell ref="SVY77:SWN77"/>
    <mergeCell ref="SWO77:SXD77"/>
    <mergeCell ref="SXE77:SXT77"/>
    <mergeCell ref="SRQ77:SSF77"/>
    <mergeCell ref="SSG77:SSV77"/>
    <mergeCell ref="SSW77:STL77"/>
    <mergeCell ref="STM77:SUB77"/>
    <mergeCell ref="SUC77:SUR77"/>
    <mergeCell ref="TNE77:TNT77"/>
    <mergeCell ref="TNU77:TOJ77"/>
    <mergeCell ref="TOK77:TOZ77"/>
    <mergeCell ref="TPA77:TPP77"/>
    <mergeCell ref="TPQ77:TQF77"/>
    <mergeCell ref="TKC77:TKR77"/>
    <mergeCell ref="TKS77:TLH77"/>
    <mergeCell ref="TLI77:TLX77"/>
    <mergeCell ref="TLY77:TMN77"/>
    <mergeCell ref="TMO77:TND77"/>
    <mergeCell ref="THA77:THP77"/>
    <mergeCell ref="THQ77:TIF77"/>
    <mergeCell ref="TIG77:TIV77"/>
    <mergeCell ref="TIW77:TJL77"/>
    <mergeCell ref="TJM77:TKB77"/>
    <mergeCell ref="TDY77:TEN77"/>
    <mergeCell ref="TEO77:TFD77"/>
    <mergeCell ref="TFE77:TFT77"/>
    <mergeCell ref="TFU77:TGJ77"/>
    <mergeCell ref="TGK77:TGZ77"/>
    <mergeCell ref="TZM77:UAB77"/>
    <mergeCell ref="UAC77:UAR77"/>
    <mergeCell ref="UAS77:UBH77"/>
    <mergeCell ref="UBI77:UBX77"/>
    <mergeCell ref="UBY77:UCN77"/>
    <mergeCell ref="TWK77:TWZ77"/>
    <mergeCell ref="TXA77:TXP77"/>
    <mergeCell ref="TXQ77:TYF77"/>
    <mergeCell ref="TYG77:TYV77"/>
    <mergeCell ref="TYW77:TZL77"/>
    <mergeCell ref="TTI77:TTX77"/>
    <mergeCell ref="TTY77:TUN77"/>
    <mergeCell ref="TUO77:TVD77"/>
    <mergeCell ref="TVE77:TVT77"/>
    <mergeCell ref="TVU77:TWJ77"/>
    <mergeCell ref="TQG77:TQV77"/>
    <mergeCell ref="TQW77:TRL77"/>
    <mergeCell ref="TRM77:TSB77"/>
    <mergeCell ref="TSC77:TSR77"/>
    <mergeCell ref="TSS77:TTH77"/>
    <mergeCell ref="ULU77:UMJ77"/>
    <mergeCell ref="UMK77:UMZ77"/>
    <mergeCell ref="UNA77:UNP77"/>
    <mergeCell ref="UNQ77:UOF77"/>
    <mergeCell ref="UOG77:UOV77"/>
    <mergeCell ref="UIS77:UJH77"/>
    <mergeCell ref="UJI77:UJX77"/>
    <mergeCell ref="UJY77:UKN77"/>
    <mergeCell ref="UKO77:ULD77"/>
    <mergeCell ref="ULE77:ULT77"/>
    <mergeCell ref="UFQ77:UGF77"/>
    <mergeCell ref="UGG77:UGV77"/>
    <mergeCell ref="UGW77:UHL77"/>
    <mergeCell ref="UHM77:UIB77"/>
    <mergeCell ref="UIC77:UIR77"/>
    <mergeCell ref="UCO77:UDD77"/>
    <mergeCell ref="UDE77:UDT77"/>
    <mergeCell ref="UDU77:UEJ77"/>
    <mergeCell ref="UEK77:UEZ77"/>
    <mergeCell ref="UFA77:UFP77"/>
    <mergeCell ref="UYC77:UYR77"/>
    <mergeCell ref="UYS77:UZH77"/>
    <mergeCell ref="UZI77:UZX77"/>
    <mergeCell ref="UZY77:VAN77"/>
    <mergeCell ref="VAO77:VBD77"/>
    <mergeCell ref="UVA77:UVP77"/>
    <mergeCell ref="UVQ77:UWF77"/>
    <mergeCell ref="UWG77:UWV77"/>
    <mergeCell ref="UWW77:UXL77"/>
    <mergeCell ref="UXM77:UYB77"/>
    <mergeCell ref="URY77:USN77"/>
    <mergeCell ref="USO77:UTD77"/>
    <mergeCell ref="UTE77:UTT77"/>
    <mergeCell ref="UTU77:UUJ77"/>
    <mergeCell ref="UUK77:UUZ77"/>
    <mergeCell ref="UOW77:UPL77"/>
    <mergeCell ref="UPM77:UQB77"/>
    <mergeCell ref="UQC77:UQR77"/>
    <mergeCell ref="UQS77:URH77"/>
    <mergeCell ref="URI77:URX77"/>
    <mergeCell ref="VKK77:VKZ77"/>
    <mergeCell ref="VLA77:VLP77"/>
    <mergeCell ref="VLQ77:VMF77"/>
    <mergeCell ref="VMG77:VMV77"/>
    <mergeCell ref="VMW77:VNL77"/>
    <mergeCell ref="VHI77:VHX77"/>
    <mergeCell ref="VHY77:VIN77"/>
    <mergeCell ref="VIO77:VJD77"/>
    <mergeCell ref="VJE77:VJT77"/>
    <mergeCell ref="VJU77:VKJ77"/>
    <mergeCell ref="VEG77:VEV77"/>
    <mergeCell ref="VEW77:VFL77"/>
    <mergeCell ref="VFM77:VGB77"/>
    <mergeCell ref="VGC77:VGR77"/>
    <mergeCell ref="VGS77:VHH77"/>
    <mergeCell ref="VBE77:VBT77"/>
    <mergeCell ref="VBU77:VCJ77"/>
    <mergeCell ref="VCK77:VCZ77"/>
    <mergeCell ref="VDA77:VDP77"/>
    <mergeCell ref="VDQ77:VEF77"/>
    <mergeCell ref="VWS77:VXH77"/>
    <mergeCell ref="VXI77:VXX77"/>
    <mergeCell ref="VXY77:VYN77"/>
    <mergeCell ref="VYO77:VZD77"/>
    <mergeCell ref="VZE77:VZT77"/>
    <mergeCell ref="VTQ77:VUF77"/>
    <mergeCell ref="VUG77:VUV77"/>
    <mergeCell ref="VUW77:VVL77"/>
    <mergeCell ref="VVM77:VWB77"/>
    <mergeCell ref="VWC77:VWR77"/>
    <mergeCell ref="VQO77:VRD77"/>
    <mergeCell ref="VRE77:VRT77"/>
    <mergeCell ref="VRU77:VSJ77"/>
    <mergeCell ref="VSK77:VSZ77"/>
    <mergeCell ref="VTA77:VTP77"/>
    <mergeCell ref="VNM77:VOB77"/>
    <mergeCell ref="VOC77:VOR77"/>
    <mergeCell ref="VOS77:VPH77"/>
    <mergeCell ref="VPI77:VPX77"/>
    <mergeCell ref="VPY77:VQN77"/>
    <mergeCell ref="WOO77:WPD77"/>
    <mergeCell ref="WJA77:WJP77"/>
    <mergeCell ref="WJQ77:WKF77"/>
    <mergeCell ref="WKG77:WKV77"/>
    <mergeCell ref="WKW77:WLL77"/>
    <mergeCell ref="WLM77:WMB77"/>
    <mergeCell ref="WFY77:WGN77"/>
    <mergeCell ref="WGO77:WHD77"/>
    <mergeCell ref="WHE77:WHT77"/>
    <mergeCell ref="WHU77:WIJ77"/>
    <mergeCell ref="WIK77:WIZ77"/>
    <mergeCell ref="WCW77:WDL77"/>
    <mergeCell ref="WDM77:WEB77"/>
    <mergeCell ref="WEC77:WER77"/>
    <mergeCell ref="WES77:WFH77"/>
    <mergeCell ref="WFI77:WFX77"/>
    <mergeCell ref="VZU77:WAJ77"/>
    <mergeCell ref="WAK77:WAZ77"/>
    <mergeCell ref="WBA77:WBP77"/>
    <mergeCell ref="WBQ77:WCF77"/>
    <mergeCell ref="WCG77:WCV77"/>
    <mergeCell ref="XEO77:XFD77"/>
    <mergeCell ref="A78:P78"/>
    <mergeCell ref="A79:P79"/>
    <mergeCell ref="XBM77:XCB77"/>
    <mergeCell ref="XCC77:XCR77"/>
    <mergeCell ref="XCS77:XDH77"/>
    <mergeCell ref="XDI77:XDX77"/>
    <mergeCell ref="XDY77:XEN77"/>
    <mergeCell ref="WYK77:WYZ77"/>
    <mergeCell ref="WZA77:WZP77"/>
    <mergeCell ref="WZQ77:XAF77"/>
    <mergeCell ref="XAG77:XAV77"/>
    <mergeCell ref="XAW77:XBL77"/>
    <mergeCell ref="WVI77:WVX77"/>
    <mergeCell ref="WVY77:WWN77"/>
    <mergeCell ref="WWO77:WXD77"/>
    <mergeCell ref="WXE77:WXT77"/>
    <mergeCell ref="WXU77:WYJ77"/>
    <mergeCell ref="WSG77:WSV77"/>
    <mergeCell ref="WSW77:WTL77"/>
    <mergeCell ref="WTM77:WUB77"/>
    <mergeCell ref="WUC77:WUR77"/>
    <mergeCell ref="WUS77:WVH77"/>
    <mergeCell ref="WPE77:WPT77"/>
    <mergeCell ref="WPU77:WQJ77"/>
    <mergeCell ref="WQK77:WQZ77"/>
    <mergeCell ref="WRA77:WRP77"/>
    <mergeCell ref="WRQ77:WSF77"/>
    <mergeCell ref="WMC77:WMR77"/>
    <mergeCell ref="WMS77:WNH77"/>
    <mergeCell ref="WNI77:WNX77"/>
    <mergeCell ref="WNY77:WON77"/>
  </mergeCells>
  <pageMargins left="0.7" right="0.7" top="1" bottom="0.7" header="0.3" footer="0.3"/>
  <pageSetup scale="52" fitToHeight="0" orientation="landscape" r:id="rId1"/>
  <rowBreaks count="1" manualBreakCount="1">
    <brk id="75" max="1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syncVertical="1" syncRef="A1" transitionEvaluation="1" codeName="Sheet14">
    <pageSetUpPr fitToPage="1"/>
  </sheetPr>
  <dimension ref="A1:D30"/>
  <sheetViews>
    <sheetView workbookViewId="0"/>
  </sheetViews>
  <sheetFormatPr defaultColWidth="8.42578125" defaultRowHeight="10.5" x14ac:dyDescent="0.15"/>
  <cols>
    <col min="1" max="1" width="22" style="31" customWidth="1"/>
    <col min="2" max="2" width="4.140625" style="31" customWidth="1"/>
    <col min="3" max="3" width="94.28515625" style="31" bestFit="1" customWidth="1"/>
    <col min="4" max="9" width="8.42578125" style="31"/>
    <col min="10" max="10" width="8.42578125" style="31" customWidth="1"/>
    <col min="11" max="11" width="8.42578125" style="31"/>
    <col min="12" max="12" width="1.5703125" style="31" customWidth="1"/>
    <col min="13" max="13" width="6.7109375" style="31" customWidth="1"/>
    <col min="14" max="14" width="5.85546875" style="31" customWidth="1"/>
    <col min="15" max="256" width="8.42578125" style="31"/>
    <col min="257" max="257" width="22" style="31" customWidth="1"/>
    <col min="258" max="258" width="4.140625" style="31" customWidth="1"/>
    <col min="259" max="259" width="72.42578125" style="31" customWidth="1"/>
    <col min="260" max="265" width="8.42578125" style="31"/>
    <col min="266" max="266" width="8.42578125" style="31" customWidth="1"/>
    <col min="267" max="267" width="8.42578125" style="31"/>
    <col min="268" max="268" width="1.5703125" style="31" customWidth="1"/>
    <col min="269" max="269" width="6.7109375" style="31" customWidth="1"/>
    <col min="270" max="270" width="5.85546875" style="31" customWidth="1"/>
    <col min="271" max="512" width="8.42578125" style="31"/>
    <col min="513" max="513" width="22" style="31" customWidth="1"/>
    <col min="514" max="514" width="4.140625" style="31" customWidth="1"/>
    <col min="515" max="515" width="72.42578125" style="31" customWidth="1"/>
    <col min="516" max="521" width="8.42578125" style="31"/>
    <col min="522" max="522" width="8.42578125" style="31" customWidth="1"/>
    <col min="523" max="523" width="8.42578125" style="31"/>
    <col min="524" max="524" width="1.5703125" style="31" customWidth="1"/>
    <col min="525" max="525" width="6.7109375" style="31" customWidth="1"/>
    <col min="526" max="526" width="5.85546875" style="31" customWidth="1"/>
    <col min="527" max="768" width="8.42578125" style="31"/>
    <col min="769" max="769" width="22" style="31" customWidth="1"/>
    <col min="770" max="770" width="4.140625" style="31" customWidth="1"/>
    <col min="771" max="771" width="72.42578125" style="31" customWidth="1"/>
    <col min="772" max="777" width="8.42578125" style="31"/>
    <col min="778" max="778" width="8.42578125" style="31" customWidth="1"/>
    <col min="779" max="779" width="8.42578125" style="31"/>
    <col min="780" max="780" width="1.5703125" style="31" customWidth="1"/>
    <col min="781" max="781" width="6.7109375" style="31" customWidth="1"/>
    <col min="782" max="782" width="5.85546875" style="31" customWidth="1"/>
    <col min="783" max="1024" width="8.42578125" style="31"/>
    <col min="1025" max="1025" width="22" style="31" customWidth="1"/>
    <col min="1026" max="1026" width="4.140625" style="31" customWidth="1"/>
    <col min="1027" max="1027" width="72.42578125" style="31" customWidth="1"/>
    <col min="1028" max="1033" width="8.42578125" style="31"/>
    <col min="1034" max="1034" width="8.42578125" style="31" customWidth="1"/>
    <col min="1035" max="1035" width="8.42578125" style="31"/>
    <col min="1036" max="1036" width="1.5703125" style="31" customWidth="1"/>
    <col min="1037" max="1037" width="6.7109375" style="31" customWidth="1"/>
    <col min="1038" max="1038" width="5.85546875" style="31" customWidth="1"/>
    <col min="1039" max="1280" width="8.42578125" style="31"/>
    <col min="1281" max="1281" width="22" style="31" customWidth="1"/>
    <col min="1282" max="1282" width="4.140625" style="31" customWidth="1"/>
    <col min="1283" max="1283" width="72.42578125" style="31" customWidth="1"/>
    <col min="1284" max="1289" width="8.42578125" style="31"/>
    <col min="1290" max="1290" width="8.42578125" style="31" customWidth="1"/>
    <col min="1291" max="1291" width="8.42578125" style="31"/>
    <col min="1292" max="1292" width="1.5703125" style="31" customWidth="1"/>
    <col min="1293" max="1293" width="6.7109375" style="31" customWidth="1"/>
    <col min="1294" max="1294" width="5.85546875" style="31" customWidth="1"/>
    <col min="1295" max="1536" width="8.42578125" style="31"/>
    <col min="1537" max="1537" width="22" style="31" customWidth="1"/>
    <col min="1538" max="1538" width="4.140625" style="31" customWidth="1"/>
    <col min="1539" max="1539" width="72.42578125" style="31" customWidth="1"/>
    <col min="1540" max="1545" width="8.42578125" style="31"/>
    <col min="1546" max="1546" width="8.42578125" style="31" customWidth="1"/>
    <col min="1547" max="1547" width="8.42578125" style="31"/>
    <col min="1548" max="1548" width="1.5703125" style="31" customWidth="1"/>
    <col min="1549" max="1549" width="6.7109375" style="31" customWidth="1"/>
    <col min="1550" max="1550" width="5.85546875" style="31" customWidth="1"/>
    <col min="1551" max="1792" width="8.42578125" style="31"/>
    <col min="1793" max="1793" width="22" style="31" customWidth="1"/>
    <col min="1794" max="1794" width="4.140625" style="31" customWidth="1"/>
    <col min="1795" max="1795" width="72.42578125" style="31" customWidth="1"/>
    <col min="1796" max="1801" width="8.42578125" style="31"/>
    <col min="1802" max="1802" width="8.42578125" style="31" customWidth="1"/>
    <col min="1803" max="1803" width="8.42578125" style="31"/>
    <col min="1804" max="1804" width="1.5703125" style="31" customWidth="1"/>
    <col min="1805" max="1805" width="6.7109375" style="31" customWidth="1"/>
    <col min="1806" max="1806" width="5.85546875" style="31" customWidth="1"/>
    <col min="1807" max="2048" width="8.42578125" style="31"/>
    <col min="2049" max="2049" width="22" style="31" customWidth="1"/>
    <col min="2050" max="2050" width="4.140625" style="31" customWidth="1"/>
    <col min="2051" max="2051" width="72.42578125" style="31" customWidth="1"/>
    <col min="2052" max="2057" width="8.42578125" style="31"/>
    <col min="2058" max="2058" width="8.42578125" style="31" customWidth="1"/>
    <col min="2059" max="2059" width="8.42578125" style="31"/>
    <col min="2060" max="2060" width="1.5703125" style="31" customWidth="1"/>
    <col min="2061" max="2061" width="6.7109375" style="31" customWidth="1"/>
    <col min="2062" max="2062" width="5.85546875" style="31" customWidth="1"/>
    <col min="2063" max="2304" width="8.42578125" style="31"/>
    <col min="2305" max="2305" width="22" style="31" customWidth="1"/>
    <col min="2306" max="2306" width="4.140625" style="31" customWidth="1"/>
    <col min="2307" max="2307" width="72.42578125" style="31" customWidth="1"/>
    <col min="2308" max="2313" width="8.42578125" style="31"/>
    <col min="2314" max="2314" width="8.42578125" style="31" customWidth="1"/>
    <col min="2315" max="2315" width="8.42578125" style="31"/>
    <col min="2316" max="2316" width="1.5703125" style="31" customWidth="1"/>
    <col min="2317" max="2317" width="6.7109375" style="31" customWidth="1"/>
    <col min="2318" max="2318" width="5.85546875" style="31" customWidth="1"/>
    <col min="2319" max="2560" width="8.42578125" style="31"/>
    <col min="2561" max="2561" width="22" style="31" customWidth="1"/>
    <col min="2562" max="2562" width="4.140625" style="31" customWidth="1"/>
    <col min="2563" max="2563" width="72.42578125" style="31" customWidth="1"/>
    <col min="2564" max="2569" width="8.42578125" style="31"/>
    <col min="2570" max="2570" width="8.42578125" style="31" customWidth="1"/>
    <col min="2571" max="2571" width="8.42578125" style="31"/>
    <col min="2572" max="2572" width="1.5703125" style="31" customWidth="1"/>
    <col min="2573" max="2573" width="6.7109375" style="31" customWidth="1"/>
    <col min="2574" max="2574" width="5.85546875" style="31" customWidth="1"/>
    <col min="2575" max="2816" width="8.42578125" style="31"/>
    <col min="2817" max="2817" width="22" style="31" customWidth="1"/>
    <col min="2818" max="2818" width="4.140625" style="31" customWidth="1"/>
    <col min="2819" max="2819" width="72.42578125" style="31" customWidth="1"/>
    <col min="2820" max="2825" width="8.42578125" style="31"/>
    <col min="2826" max="2826" width="8.42578125" style="31" customWidth="1"/>
    <col min="2827" max="2827" width="8.42578125" style="31"/>
    <col min="2828" max="2828" width="1.5703125" style="31" customWidth="1"/>
    <col min="2829" max="2829" width="6.7109375" style="31" customWidth="1"/>
    <col min="2830" max="2830" width="5.85546875" style="31" customWidth="1"/>
    <col min="2831" max="3072" width="8.42578125" style="31"/>
    <col min="3073" max="3073" width="22" style="31" customWidth="1"/>
    <col min="3074" max="3074" width="4.140625" style="31" customWidth="1"/>
    <col min="3075" max="3075" width="72.42578125" style="31" customWidth="1"/>
    <col min="3076" max="3081" width="8.42578125" style="31"/>
    <col min="3082" max="3082" width="8.42578125" style="31" customWidth="1"/>
    <col min="3083" max="3083" width="8.42578125" style="31"/>
    <col min="3084" max="3084" width="1.5703125" style="31" customWidth="1"/>
    <col min="3085" max="3085" width="6.7109375" style="31" customWidth="1"/>
    <col min="3086" max="3086" width="5.85546875" style="31" customWidth="1"/>
    <col min="3087" max="3328" width="8.42578125" style="31"/>
    <col min="3329" max="3329" width="22" style="31" customWidth="1"/>
    <col min="3330" max="3330" width="4.140625" style="31" customWidth="1"/>
    <col min="3331" max="3331" width="72.42578125" style="31" customWidth="1"/>
    <col min="3332" max="3337" width="8.42578125" style="31"/>
    <col min="3338" max="3338" width="8.42578125" style="31" customWidth="1"/>
    <col min="3339" max="3339" width="8.42578125" style="31"/>
    <col min="3340" max="3340" width="1.5703125" style="31" customWidth="1"/>
    <col min="3341" max="3341" width="6.7109375" style="31" customWidth="1"/>
    <col min="3342" max="3342" width="5.85546875" style="31" customWidth="1"/>
    <col min="3343" max="3584" width="8.42578125" style="31"/>
    <col min="3585" max="3585" width="22" style="31" customWidth="1"/>
    <col min="3586" max="3586" width="4.140625" style="31" customWidth="1"/>
    <col min="3587" max="3587" width="72.42578125" style="31" customWidth="1"/>
    <col min="3588" max="3593" width="8.42578125" style="31"/>
    <col min="3594" max="3594" width="8.42578125" style="31" customWidth="1"/>
    <col min="3595" max="3595" width="8.42578125" style="31"/>
    <col min="3596" max="3596" width="1.5703125" style="31" customWidth="1"/>
    <col min="3597" max="3597" width="6.7109375" style="31" customWidth="1"/>
    <col min="3598" max="3598" width="5.85546875" style="31" customWidth="1"/>
    <col min="3599" max="3840" width="8.42578125" style="31"/>
    <col min="3841" max="3841" width="22" style="31" customWidth="1"/>
    <col min="3842" max="3842" width="4.140625" style="31" customWidth="1"/>
    <col min="3843" max="3843" width="72.42578125" style="31" customWidth="1"/>
    <col min="3844" max="3849" width="8.42578125" style="31"/>
    <col min="3850" max="3850" width="8.42578125" style="31" customWidth="1"/>
    <col min="3851" max="3851" width="8.42578125" style="31"/>
    <col min="3852" max="3852" width="1.5703125" style="31" customWidth="1"/>
    <col min="3853" max="3853" width="6.7109375" style="31" customWidth="1"/>
    <col min="3854" max="3854" width="5.85546875" style="31" customWidth="1"/>
    <col min="3855" max="4096" width="8.42578125" style="31"/>
    <col min="4097" max="4097" width="22" style="31" customWidth="1"/>
    <col min="4098" max="4098" width="4.140625" style="31" customWidth="1"/>
    <col min="4099" max="4099" width="72.42578125" style="31" customWidth="1"/>
    <col min="4100" max="4105" width="8.42578125" style="31"/>
    <col min="4106" max="4106" width="8.42578125" style="31" customWidth="1"/>
    <col min="4107" max="4107" width="8.42578125" style="31"/>
    <col min="4108" max="4108" width="1.5703125" style="31" customWidth="1"/>
    <col min="4109" max="4109" width="6.7109375" style="31" customWidth="1"/>
    <col min="4110" max="4110" width="5.85546875" style="31" customWidth="1"/>
    <col min="4111" max="4352" width="8.42578125" style="31"/>
    <col min="4353" max="4353" width="22" style="31" customWidth="1"/>
    <col min="4354" max="4354" width="4.140625" style="31" customWidth="1"/>
    <col min="4355" max="4355" width="72.42578125" style="31" customWidth="1"/>
    <col min="4356" max="4361" width="8.42578125" style="31"/>
    <col min="4362" max="4362" width="8.42578125" style="31" customWidth="1"/>
    <col min="4363" max="4363" width="8.42578125" style="31"/>
    <col min="4364" max="4364" width="1.5703125" style="31" customWidth="1"/>
    <col min="4365" max="4365" width="6.7109375" style="31" customWidth="1"/>
    <col min="4366" max="4366" width="5.85546875" style="31" customWidth="1"/>
    <col min="4367" max="4608" width="8.42578125" style="31"/>
    <col min="4609" max="4609" width="22" style="31" customWidth="1"/>
    <col min="4610" max="4610" width="4.140625" style="31" customWidth="1"/>
    <col min="4611" max="4611" width="72.42578125" style="31" customWidth="1"/>
    <col min="4612" max="4617" width="8.42578125" style="31"/>
    <col min="4618" max="4618" width="8.42578125" style="31" customWidth="1"/>
    <col min="4619" max="4619" width="8.42578125" style="31"/>
    <col min="4620" max="4620" width="1.5703125" style="31" customWidth="1"/>
    <col min="4621" max="4621" width="6.7109375" style="31" customWidth="1"/>
    <col min="4622" max="4622" width="5.85546875" style="31" customWidth="1"/>
    <col min="4623" max="4864" width="8.42578125" style="31"/>
    <col min="4865" max="4865" width="22" style="31" customWidth="1"/>
    <col min="4866" max="4866" width="4.140625" style="31" customWidth="1"/>
    <col min="4867" max="4867" width="72.42578125" style="31" customWidth="1"/>
    <col min="4868" max="4873" width="8.42578125" style="31"/>
    <col min="4874" max="4874" width="8.42578125" style="31" customWidth="1"/>
    <col min="4875" max="4875" width="8.42578125" style="31"/>
    <col min="4876" max="4876" width="1.5703125" style="31" customWidth="1"/>
    <col min="4877" max="4877" width="6.7109375" style="31" customWidth="1"/>
    <col min="4878" max="4878" width="5.85546875" style="31" customWidth="1"/>
    <col min="4879" max="5120" width="8.42578125" style="31"/>
    <col min="5121" max="5121" width="22" style="31" customWidth="1"/>
    <col min="5122" max="5122" width="4.140625" style="31" customWidth="1"/>
    <col min="5123" max="5123" width="72.42578125" style="31" customWidth="1"/>
    <col min="5124" max="5129" width="8.42578125" style="31"/>
    <col min="5130" max="5130" width="8.42578125" style="31" customWidth="1"/>
    <col min="5131" max="5131" width="8.42578125" style="31"/>
    <col min="5132" max="5132" width="1.5703125" style="31" customWidth="1"/>
    <col min="5133" max="5133" width="6.7109375" style="31" customWidth="1"/>
    <col min="5134" max="5134" width="5.85546875" style="31" customWidth="1"/>
    <col min="5135" max="5376" width="8.42578125" style="31"/>
    <col min="5377" max="5377" width="22" style="31" customWidth="1"/>
    <col min="5378" max="5378" width="4.140625" style="31" customWidth="1"/>
    <col min="5379" max="5379" width="72.42578125" style="31" customWidth="1"/>
    <col min="5380" max="5385" width="8.42578125" style="31"/>
    <col min="5386" max="5386" width="8.42578125" style="31" customWidth="1"/>
    <col min="5387" max="5387" width="8.42578125" style="31"/>
    <col min="5388" max="5388" width="1.5703125" style="31" customWidth="1"/>
    <col min="5389" max="5389" width="6.7109375" style="31" customWidth="1"/>
    <col min="5390" max="5390" width="5.85546875" style="31" customWidth="1"/>
    <col min="5391" max="5632" width="8.42578125" style="31"/>
    <col min="5633" max="5633" width="22" style="31" customWidth="1"/>
    <col min="5634" max="5634" width="4.140625" style="31" customWidth="1"/>
    <col min="5635" max="5635" width="72.42578125" style="31" customWidth="1"/>
    <col min="5636" max="5641" width="8.42578125" style="31"/>
    <col min="5642" max="5642" width="8.42578125" style="31" customWidth="1"/>
    <col min="5643" max="5643" width="8.42578125" style="31"/>
    <col min="5644" max="5644" width="1.5703125" style="31" customWidth="1"/>
    <col min="5645" max="5645" width="6.7109375" style="31" customWidth="1"/>
    <col min="5646" max="5646" width="5.85546875" style="31" customWidth="1"/>
    <col min="5647" max="5888" width="8.42578125" style="31"/>
    <col min="5889" max="5889" width="22" style="31" customWidth="1"/>
    <col min="5890" max="5890" width="4.140625" style="31" customWidth="1"/>
    <col min="5891" max="5891" width="72.42578125" style="31" customWidth="1"/>
    <col min="5892" max="5897" width="8.42578125" style="31"/>
    <col min="5898" max="5898" width="8.42578125" style="31" customWidth="1"/>
    <col min="5899" max="5899" width="8.42578125" style="31"/>
    <col min="5900" max="5900" width="1.5703125" style="31" customWidth="1"/>
    <col min="5901" max="5901" width="6.7109375" style="31" customWidth="1"/>
    <col min="5902" max="5902" width="5.85546875" style="31" customWidth="1"/>
    <col min="5903" max="6144" width="8.42578125" style="31"/>
    <col min="6145" max="6145" width="22" style="31" customWidth="1"/>
    <col min="6146" max="6146" width="4.140625" style="31" customWidth="1"/>
    <col min="6147" max="6147" width="72.42578125" style="31" customWidth="1"/>
    <col min="6148" max="6153" width="8.42578125" style="31"/>
    <col min="6154" max="6154" width="8.42578125" style="31" customWidth="1"/>
    <col min="6155" max="6155" width="8.42578125" style="31"/>
    <col min="6156" max="6156" width="1.5703125" style="31" customWidth="1"/>
    <col min="6157" max="6157" width="6.7109375" style="31" customWidth="1"/>
    <col min="6158" max="6158" width="5.85546875" style="31" customWidth="1"/>
    <col min="6159" max="6400" width="8.42578125" style="31"/>
    <col min="6401" max="6401" width="22" style="31" customWidth="1"/>
    <col min="6402" max="6402" width="4.140625" style="31" customWidth="1"/>
    <col min="6403" max="6403" width="72.42578125" style="31" customWidth="1"/>
    <col min="6404" max="6409" width="8.42578125" style="31"/>
    <col min="6410" max="6410" width="8.42578125" style="31" customWidth="1"/>
    <col min="6411" max="6411" width="8.42578125" style="31"/>
    <col min="6412" max="6412" width="1.5703125" style="31" customWidth="1"/>
    <col min="6413" max="6413" width="6.7109375" style="31" customWidth="1"/>
    <col min="6414" max="6414" width="5.85546875" style="31" customWidth="1"/>
    <col min="6415" max="6656" width="8.42578125" style="31"/>
    <col min="6657" max="6657" width="22" style="31" customWidth="1"/>
    <col min="6658" max="6658" width="4.140625" style="31" customWidth="1"/>
    <col min="6659" max="6659" width="72.42578125" style="31" customWidth="1"/>
    <col min="6660" max="6665" width="8.42578125" style="31"/>
    <col min="6666" max="6666" width="8.42578125" style="31" customWidth="1"/>
    <col min="6667" max="6667" width="8.42578125" style="31"/>
    <col min="6668" max="6668" width="1.5703125" style="31" customWidth="1"/>
    <col min="6669" max="6669" width="6.7109375" style="31" customWidth="1"/>
    <col min="6670" max="6670" width="5.85546875" style="31" customWidth="1"/>
    <col min="6671" max="6912" width="8.42578125" style="31"/>
    <col min="6913" max="6913" width="22" style="31" customWidth="1"/>
    <col min="6914" max="6914" width="4.140625" style="31" customWidth="1"/>
    <col min="6915" max="6915" width="72.42578125" style="31" customWidth="1"/>
    <col min="6916" max="6921" width="8.42578125" style="31"/>
    <col min="6922" max="6922" width="8.42578125" style="31" customWidth="1"/>
    <col min="6923" max="6923" width="8.42578125" style="31"/>
    <col min="6924" max="6924" width="1.5703125" style="31" customWidth="1"/>
    <col min="6925" max="6925" width="6.7109375" style="31" customWidth="1"/>
    <col min="6926" max="6926" width="5.85546875" style="31" customWidth="1"/>
    <col min="6927" max="7168" width="8.42578125" style="31"/>
    <col min="7169" max="7169" width="22" style="31" customWidth="1"/>
    <col min="7170" max="7170" width="4.140625" style="31" customWidth="1"/>
    <col min="7171" max="7171" width="72.42578125" style="31" customWidth="1"/>
    <col min="7172" max="7177" width="8.42578125" style="31"/>
    <col min="7178" max="7178" width="8.42578125" style="31" customWidth="1"/>
    <col min="7179" max="7179" width="8.42578125" style="31"/>
    <col min="7180" max="7180" width="1.5703125" style="31" customWidth="1"/>
    <col min="7181" max="7181" width="6.7109375" style="31" customWidth="1"/>
    <col min="7182" max="7182" width="5.85546875" style="31" customWidth="1"/>
    <col min="7183" max="7424" width="8.42578125" style="31"/>
    <col min="7425" max="7425" width="22" style="31" customWidth="1"/>
    <col min="7426" max="7426" width="4.140625" style="31" customWidth="1"/>
    <col min="7427" max="7427" width="72.42578125" style="31" customWidth="1"/>
    <col min="7428" max="7433" width="8.42578125" style="31"/>
    <col min="7434" max="7434" width="8.42578125" style="31" customWidth="1"/>
    <col min="7435" max="7435" width="8.42578125" style="31"/>
    <col min="7436" max="7436" width="1.5703125" style="31" customWidth="1"/>
    <col min="7437" max="7437" width="6.7109375" style="31" customWidth="1"/>
    <col min="7438" max="7438" width="5.85546875" style="31" customWidth="1"/>
    <col min="7439" max="7680" width="8.42578125" style="31"/>
    <col min="7681" max="7681" width="22" style="31" customWidth="1"/>
    <col min="7682" max="7682" width="4.140625" style="31" customWidth="1"/>
    <col min="7683" max="7683" width="72.42578125" style="31" customWidth="1"/>
    <col min="7684" max="7689" width="8.42578125" style="31"/>
    <col min="7690" max="7690" width="8.42578125" style="31" customWidth="1"/>
    <col min="7691" max="7691" width="8.42578125" style="31"/>
    <col min="7692" max="7692" width="1.5703125" style="31" customWidth="1"/>
    <col min="7693" max="7693" width="6.7109375" style="31" customWidth="1"/>
    <col min="7694" max="7694" width="5.85546875" style="31" customWidth="1"/>
    <col min="7695" max="7936" width="8.42578125" style="31"/>
    <col min="7937" max="7937" width="22" style="31" customWidth="1"/>
    <col min="7938" max="7938" width="4.140625" style="31" customWidth="1"/>
    <col min="7939" max="7939" width="72.42578125" style="31" customWidth="1"/>
    <col min="7940" max="7945" width="8.42578125" style="31"/>
    <col min="7946" max="7946" width="8.42578125" style="31" customWidth="1"/>
    <col min="7947" max="7947" width="8.42578125" style="31"/>
    <col min="7948" max="7948" width="1.5703125" style="31" customWidth="1"/>
    <col min="7949" max="7949" width="6.7109375" style="31" customWidth="1"/>
    <col min="7950" max="7950" width="5.85546875" style="31" customWidth="1"/>
    <col min="7951" max="8192" width="8.42578125" style="31"/>
    <col min="8193" max="8193" width="22" style="31" customWidth="1"/>
    <col min="8194" max="8194" width="4.140625" style="31" customWidth="1"/>
    <col min="8195" max="8195" width="72.42578125" style="31" customWidth="1"/>
    <col min="8196" max="8201" width="8.42578125" style="31"/>
    <col min="8202" max="8202" width="8.42578125" style="31" customWidth="1"/>
    <col min="8203" max="8203" width="8.42578125" style="31"/>
    <col min="8204" max="8204" width="1.5703125" style="31" customWidth="1"/>
    <col min="8205" max="8205" width="6.7109375" style="31" customWidth="1"/>
    <col min="8206" max="8206" width="5.85546875" style="31" customWidth="1"/>
    <col min="8207" max="8448" width="8.42578125" style="31"/>
    <col min="8449" max="8449" width="22" style="31" customWidth="1"/>
    <col min="8450" max="8450" width="4.140625" style="31" customWidth="1"/>
    <col min="8451" max="8451" width="72.42578125" style="31" customWidth="1"/>
    <col min="8452" max="8457" width="8.42578125" style="31"/>
    <col min="8458" max="8458" width="8.42578125" style="31" customWidth="1"/>
    <col min="8459" max="8459" width="8.42578125" style="31"/>
    <col min="8460" max="8460" width="1.5703125" style="31" customWidth="1"/>
    <col min="8461" max="8461" width="6.7109375" style="31" customWidth="1"/>
    <col min="8462" max="8462" width="5.85546875" style="31" customWidth="1"/>
    <col min="8463" max="8704" width="8.42578125" style="31"/>
    <col min="8705" max="8705" width="22" style="31" customWidth="1"/>
    <col min="8706" max="8706" width="4.140625" style="31" customWidth="1"/>
    <col min="8707" max="8707" width="72.42578125" style="31" customWidth="1"/>
    <col min="8708" max="8713" width="8.42578125" style="31"/>
    <col min="8714" max="8714" width="8.42578125" style="31" customWidth="1"/>
    <col min="8715" max="8715" width="8.42578125" style="31"/>
    <col min="8716" max="8716" width="1.5703125" style="31" customWidth="1"/>
    <col min="8717" max="8717" width="6.7109375" style="31" customWidth="1"/>
    <col min="8718" max="8718" width="5.85546875" style="31" customWidth="1"/>
    <col min="8719" max="8960" width="8.42578125" style="31"/>
    <col min="8961" max="8961" width="22" style="31" customWidth="1"/>
    <col min="8962" max="8962" width="4.140625" style="31" customWidth="1"/>
    <col min="8963" max="8963" width="72.42578125" style="31" customWidth="1"/>
    <col min="8964" max="8969" width="8.42578125" style="31"/>
    <col min="8970" max="8970" width="8.42578125" style="31" customWidth="1"/>
    <col min="8971" max="8971" width="8.42578125" style="31"/>
    <col min="8972" max="8972" width="1.5703125" style="31" customWidth="1"/>
    <col min="8973" max="8973" width="6.7109375" style="31" customWidth="1"/>
    <col min="8974" max="8974" width="5.85546875" style="31" customWidth="1"/>
    <col min="8975" max="9216" width="8.42578125" style="31"/>
    <col min="9217" max="9217" width="22" style="31" customWidth="1"/>
    <col min="9218" max="9218" width="4.140625" style="31" customWidth="1"/>
    <col min="9219" max="9219" width="72.42578125" style="31" customWidth="1"/>
    <col min="9220" max="9225" width="8.42578125" style="31"/>
    <col min="9226" max="9226" width="8.42578125" style="31" customWidth="1"/>
    <col min="9227" max="9227" width="8.42578125" style="31"/>
    <col min="9228" max="9228" width="1.5703125" style="31" customWidth="1"/>
    <col min="9229" max="9229" width="6.7109375" style="31" customWidth="1"/>
    <col min="9230" max="9230" width="5.85546875" style="31" customWidth="1"/>
    <col min="9231" max="9472" width="8.42578125" style="31"/>
    <col min="9473" max="9473" width="22" style="31" customWidth="1"/>
    <col min="9474" max="9474" width="4.140625" style="31" customWidth="1"/>
    <col min="9475" max="9475" width="72.42578125" style="31" customWidth="1"/>
    <col min="9476" max="9481" width="8.42578125" style="31"/>
    <col min="9482" max="9482" width="8.42578125" style="31" customWidth="1"/>
    <col min="9483" max="9483" width="8.42578125" style="31"/>
    <col min="9484" max="9484" width="1.5703125" style="31" customWidth="1"/>
    <col min="9485" max="9485" width="6.7109375" style="31" customWidth="1"/>
    <col min="9486" max="9486" width="5.85546875" style="31" customWidth="1"/>
    <col min="9487" max="9728" width="8.42578125" style="31"/>
    <col min="9729" max="9729" width="22" style="31" customWidth="1"/>
    <col min="9730" max="9730" width="4.140625" style="31" customWidth="1"/>
    <col min="9731" max="9731" width="72.42578125" style="31" customWidth="1"/>
    <col min="9732" max="9737" width="8.42578125" style="31"/>
    <col min="9738" max="9738" width="8.42578125" style="31" customWidth="1"/>
    <col min="9739" max="9739" width="8.42578125" style="31"/>
    <col min="9740" max="9740" width="1.5703125" style="31" customWidth="1"/>
    <col min="9741" max="9741" width="6.7109375" style="31" customWidth="1"/>
    <col min="9742" max="9742" width="5.85546875" style="31" customWidth="1"/>
    <col min="9743" max="9984" width="8.42578125" style="31"/>
    <col min="9985" max="9985" width="22" style="31" customWidth="1"/>
    <col min="9986" max="9986" width="4.140625" style="31" customWidth="1"/>
    <col min="9987" max="9987" width="72.42578125" style="31" customWidth="1"/>
    <col min="9988" max="9993" width="8.42578125" style="31"/>
    <col min="9994" max="9994" width="8.42578125" style="31" customWidth="1"/>
    <col min="9995" max="9995" width="8.42578125" style="31"/>
    <col min="9996" max="9996" width="1.5703125" style="31" customWidth="1"/>
    <col min="9997" max="9997" width="6.7109375" style="31" customWidth="1"/>
    <col min="9998" max="9998" width="5.85546875" style="31" customWidth="1"/>
    <col min="9999" max="10240" width="8.42578125" style="31"/>
    <col min="10241" max="10241" width="22" style="31" customWidth="1"/>
    <col min="10242" max="10242" width="4.140625" style="31" customWidth="1"/>
    <col min="10243" max="10243" width="72.42578125" style="31" customWidth="1"/>
    <col min="10244" max="10249" width="8.42578125" style="31"/>
    <col min="10250" max="10250" width="8.42578125" style="31" customWidth="1"/>
    <col min="10251" max="10251" width="8.42578125" style="31"/>
    <col min="10252" max="10252" width="1.5703125" style="31" customWidth="1"/>
    <col min="10253" max="10253" width="6.7109375" style="31" customWidth="1"/>
    <col min="10254" max="10254" width="5.85546875" style="31" customWidth="1"/>
    <col min="10255" max="10496" width="8.42578125" style="31"/>
    <col min="10497" max="10497" width="22" style="31" customWidth="1"/>
    <col min="10498" max="10498" width="4.140625" style="31" customWidth="1"/>
    <col min="10499" max="10499" width="72.42578125" style="31" customWidth="1"/>
    <col min="10500" max="10505" width="8.42578125" style="31"/>
    <col min="10506" max="10506" width="8.42578125" style="31" customWidth="1"/>
    <col min="10507" max="10507" width="8.42578125" style="31"/>
    <col min="10508" max="10508" width="1.5703125" style="31" customWidth="1"/>
    <col min="10509" max="10509" width="6.7109375" style="31" customWidth="1"/>
    <col min="10510" max="10510" width="5.85546875" style="31" customWidth="1"/>
    <col min="10511" max="10752" width="8.42578125" style="31"/>
    <col min="10753" max="10753" width="22" style="31" customWidth="1"/>
    <col min="10754" max="10754" width="4.140625" style="31" customWidth="1"/>
    <col min="10755" max="10755" width="72.42578125" style="31" customWidth="1"/>
    <col min="10756" max="10761" width="8.42578125" style="31"/>
    <col min="10762" max="10762" width="8.42578125" style="31" customWidth="1"/>
    <col min="10763" max="10763" width="8.42578125" style="31"/>
    <col min="10764" max="10764" width="1.5703125" style="31" customWidth="1"/>
    <col min="10765" max="10765" width="6.7109375" style="31" customWidth="1"/>
    <col min="10766" max="10766" width="5.85546875" style="31" customWidth="1"/>
    <col min="10767" max="11008" width="8.42578125" style="31"/>
    <col min="11009" max="11009" width="22" style="31" customWidth="1"/>
    <col min="11010" max="11010" width="4.140625" style="31" customWidth="1"/>
    <col min="11011" max="11011" width="72.42578125" style="31" customWidth="1"/>
    <col min="11012" max="11017" width="8.42578125" style="31"/>
    <col min="11018" max="11018" width="8.42578125" style="31" customWidth="1"/>
    <col min="11019" max="11019" width="8.42578125" style="31"/>
    <col min="11020" max="11020" width="1.5703125" style="31" customWidth="1"/>
    <col min="11021" max="11021" width="6.7109375" style="31" customWidth="1"/>
    <col min="11022" max="11022" width="5.85546875" style="31" customWidth="1"/>
    <col min="11023" max="11264" width="8.42578125" style="31"/>
    <col min="11265" max="11265" width="22" style="31" customWidth="1"/>
    <col min="11266" max="11266" width="4.140625" style="31" customWidth="1"/>
    <col min="11267" max="11267" width="72.42578125" style="31" customWidth="1"/>
    <col min="11268" max="11273" width="8.42578125" style="31"/>
    <col min="11274" max="11274" width="8.42578125" style="31" customWidth="1"/>
    <col min="11275" max="11275" width="8.42578125" style="31"/>
    <col min="11276" max="11276" width="1.5703125" style="31" customWidth="1"/>
    <col min="11277" max="11277" width="6.7109375" style="31" customWidth="1"/>
    <col min="11278" max="11278" width="5.85546875" style="31" customWidth="1"/>
    <col min="11279" max="11520" width="8.42578125" style="31"/>
    <col min="11521" max="11521" width="22" style="31" customWidth="1"/>
    <col min="11522" max="11522" width="4.140625" style="31" customWidth="1"/>
    <col min="11523" max="11523" width="72.42578125" style="31" customWidth="1"/>
    <col min="11524" max="11529" width="8.42578125" style="31"/>
    <col min="11530" max="11530" width="8.42578125" style="31" customWidth="1"/>
    <col min="11531" max="11531" width="8.42578125" style="31"/>
    <col min="11532" max="11532" width="1.5703125" style="31" customWidth="1"/>
    <col min="11533" max="11533" width="6.7109375" style="31" customWidth="1"/>
    <col min="11534" max="11534" width="5.85546875" style="31" customWidth="1"/>
    <col min="11535" max="11776" width="8.42578125" style="31"/>
    <col min="11777" max="11777" width="22" style="31" customWidth="1"/>
    <col min="11778" max="11778" width="4.140625" style="31" customWidth="1"/>
    <col min="11779" max="11779" width="72.42578125" style="31" customWidth="1"/>
    <col min="11780" max="11785" width="8.42578125" style="31"/>
    <col min="11786" max="11786" width="8.42578125" style="31" customWidth="1"/>
    <col min="11787" max="11787" width="8.42578125" style="31"/>
    <col min="11788" max="11788" width="1.5703125" style="31" customWidth="1"/>
    <col min="11789" max="11789" width="6.7109375" style="31" customWidth="1"/>
    <col min="11790" max="11790" width="5.85546875" style="31" customWidth="1"/>
    <col min="11791" max="12032" width="8.42578125" style="31"/>
    <col min="12033" max="12033" width="22" style="31" customWidth="1"/>
    <col min="12034" max="12034" width="4.140625" style="31" customWidth="1"/>
    <col min="12035" max="12035" width="72.42578125" style="31" customWidth="1"/>
    <col min="12036" max="12041" width="8.42578125" style="31"/>
    <col min="12042" max="12042" width="8.42578125" style="31" customWidth="1"/>
    <col min="12043" max="12043" width="8.42578125" style="31"/>
    <col min="12044" max="12044" width="1.5703125" style="31" customWidth="1"/>
    <col min="12045" max="12045" width="6.7109375" style="31" customWidth="1"/>
    <col min="12046" max="12046" width="5.85546875" style="31" customWidth="1"/>
    <col min="12047" max="12288" width="8.42578125" style="31"/>
    <col min="12289" max="12289" width="22" style="31" customWidth="1"/>
    <col min="12290" max="12290" width="4.140625" style="31" customWidth="1"/>
    <col min="12291" max="12291" width="72.42578125" style="31" customWidth="1"/>
    <col min="12292" max="12297" width="8.42578125" style="31"/>
    <col min="12298" max="12298" width="8.42578125" style="31" customWidth="1"/>
    <col min="12299" max="12299" width="8.42578125" style="31"/>
    <col min="12300" max="12300" width="1.5703125" style="31" customWidth="1"/>
    <col min="12301" max="12301" width="6.7109375" style="31" customWidth="1"/>
    <col min="12302" max="12302" width="5.85546875" style="31" customWidth="1"/>
    <col min="12303" max="12544" width="8.42578125" style="31"/>
    <col min="12545" max="12545" width="22" style="31" customWidth="1"/>
    <col min="12546" max="12546" width="4.140625" style="31" customWidth="1"/>
    <col min="12547" max="12547" width="72.42578125" style="31" customWidth="1"/>
    <col min="12548" max="12553" width="8.42578125" style="31"/>
    <col min="12554" max="12554" width="8.42578125" style="31" customWidth="1"/>
    <col min="12555" max="12555" width="8.42578125" style="31"/>
    <col min="12556" max="12556" width="1.5703125" style="31" customWidth="1"/>
    <col min="12557" max="12557" width="6.7109375" style="31" customWidth="1"/>
    <col min="12558" max="12558" width="5.85546875" style="31" customWidth="1"/>
    <col min="12559" max="12800" width="8.42578125" style="31"/>
    <col min="12801" max="12801" width="22" style="31" customWidth="1"/>
    <col min="12802" max="12802" width="4.140625" style="31" customWidth="1"/>
    <col min="12803" max="12803" width="72.42578125" style="31" customWidth="1"/>
    <col min="12804" max="12809" width="8.42578125" style="31"/>
    <col min="12810" max="12810" width="8.42578125" style="31" customWidth="1"/>
    <col min="12811" max="12811" width="8.42578125" style="31"/>
    <col min="12812" max="12812" width="1.5703125" style="31" customWidth="1"/>
    <col min="12813" max="12813" width="6.7109375" style="31" customWidth="1"/>
    <col min="12814" max="12814" width="5.85546875" style="31" customWidth="1"/>
    <col min="12815" max="13056" width="8.42578125" style="31"/>
    <col min="13057" max="13057" width="22" style="31" customWidth="1"/>
    <col min="13058" max="13058" width="4.140625" style="31" customWidth="1"/>
    <col min="13059" max="13059" width="72.42578125" style="31" customWidth="1"/>
    <col min="13060" max="13065" width="8.42578125" style="31"/>
    <col min="13066" max="13066" width="8.42578125" style="31" customWidth="1"/>
    <col min="13067" max="13067" width="8.42578125" style="31"/>
    <col min="13068" max="13068" width="1.5703125" style="31" customWidth="1"/>
    <col min="13069" max="13069" width="6.7109375" style="31" customWidth="1"/>
    <col min="13070" max="13070" width="5.85546875" style="31" customWidth="1"/>
    <col min="13071" max="13312" width="8.42578125" style="31"/>
    <col min="13313" max="13313" width="22" style="31" customWidth="1"/>
    <col min="13314" max="13314" width="4.140625" style="31" customWidth="1"/>
    <col min="13315" max="13315" width="72.42578125" style="31" customWidth="1"/>
    <col min="13316" max="13321" width="8.42578125" style="31"/>
    <col min="13322" max="13322" width="8.42578125" style="31" customWidth="1"/>
    <col min="13323" max="13323" width="8.42578125" style="31"/>
    <col min="13324" max="13324" width="1.5703125" style="31" customWidth="1"/>
    <col min="13325" max="13325" width="6.7109375" style="31" customWidth="1"/>
    <col min="13326" max="13326" width="5.85546875" style="31" customWidth="1"/>
    <col min="13327" max="13568" width="8.42578125" style="31"/>
    <col min="13569" max="13569" width="22" style="31" customWidth="1"/>
    <col min="13570" max="13570" width="4.140625" style="31" customWidth="1"/>
    <col min="13571" max="13571" width="72.42578125" style="31" customWidth="1"/>
    <col min="13572" max="13577" width="8.42578125" style="31"/>
    <col min="13578" max="13578" width="8.42578125" style="31" customWidth="1"/>
    <col min="13579" max="13579" width="8.42578125" style="31"/>
    <col min="13580" max="13580" width="1.5703125" style="31" customWidth="1"/>
    <col min="13581" max="13581" width="6.7109375" style="31" customWidth="1"/>
    <col min="13582" max="13582" width="5.85546875" style="31" customWidth="1"/>
    <col min="13583" max="13824" width="8.42578125" style="31"/>
    <col min="13825" max="13825" width="22" style="31" customWidth="1"/>
    <col min="13826" max="13826" width="4.140625" style="31" customWidth="1"/>
    <col min="13827" max="13827" width="72.42578125" style="31" customWidth="1"/>
    <col min="13828" max="13833" width="8.42578125" style="31"/>
    <col min="13834" max="13834" width="8.42578125" style="31" customWidth="1"/>
    <col min="13835" max="13835" width="8.42578125" style="31"/>
    <col min="13836" max="13836" width="1.5703125" style="31" customWidth="1"/>
    <col min="13837" max="13837" width="6.7109375" style="31" customWidth="1"/>
    <col min="13838" max="13838" width="5.85546875" style="31" customWidth="1"/>
    <col min="13839" max="14080" width="8.42578125" style="31"/>
    <col min="14081" max="14081" width="22" style="31" customWidth="1"/>
    <col min="14082" max="14082" width="4.140625" style="31" customWidth="1"/>
    <col min="14083" max="14083" width="72.42578125" style="31" customWidth="1"/>
    <col min="14084" max="14089" width="8.42578125" style="31"/>
    <col min="14090" max="14090" width="8.42578125" style="31" customWidth="1"/>
    <col min="14091" max="14091" width="8.42578125" style="31"/>
    <col min="14092" max="14092" width="1.5703125" style="31" customWidth="1"/>
    <col min="14093" max="14093" width="6.7109375" style="31" customWidth="1"/>
    <col min="14094" max="14094" width="5.85546875" style="31" customWidth="1"/>
    <col min="14095" max="14336" width="8.42578125" style="31"/>
    <col min="14337" max="14337" width="22" style="31" customWidth="1"/>
    <col min="14338" max="14338" width="4.140625" style="31" customWidth="1"/>
    <col min="14339" max="14339" width="72.42578125" style="31" customWidth="1"/>
    <col min="14340" max="14345" width="8.42578125" style="31"/>
    <col min="14346" max="14346" width="8.42578125" style="31" customWidth="1"/>
    <col min="14347" max="14347" width="8.42578125" style="31"/>
    <col min="14348" max="14348" width="1.5703125" style="31" customWidth="1"/>
    <col min="14349" max="14349" width="6.7109375" style="31" customWidth="1"/>
    <col min="14350" max="14350" width="5.85546875" style="31" customWidth="1"/>
    <col min="14351" max="14592" width="8.42578125" style="31"/>
    <col min="14593" max="14593" width="22" style="31" customWidth="1"/>
    <col min="14594" max="14594" width="4.140625" style="31" customWidth="1"/>
    <col min="14595" max="14595" width="72.42578125" style="31" customWidth="1"/>
    <col min="14596" max="14601" width="8.42578125" style="31"/>
    <col min="14602" max="14602" width="8.42578125" style="31" customWidth="1"/>
    <col min="14603" max="14603" width="8.42578125" style="31"/>
    <col min="14604" max="14604" width="1.5703125" style="31" customWidth="1"/>
    <col min="14605" max="14605" width="6.7109375" style="31" customWidth="1"/>
    <col min="14606" max="14606" width="5.85546875" style="31" customWidth="1"/>
    <col min="14607" max="14848" width="8.42578125" style="31"/>
    <col min="14849" max="14849" width="22" style="31" customWidth="1"/>
    <col min="14850" max="14850" width="4.140625" style="31" customWidth="1"/>
    <col min="14851" max="14851" width="72.42578125" style="31" customWidth="1"/>
    <col min="14852" max="14857" width="8.42578125" style="31"/>
    <col min="14858" max="14858" width="8.42578125" style="31" customWidth="1"/>
    <col min="14859" max="14859" width="8.42578125" style="31"/>
    <col min="14860" max="14860" width="1.5703125" style="31" customWidth="1"/>
    <col min="14861" max="14861" width="6.7109375" style="31" customWidth="1"/>
    <col min="14862" max="14862" width="5.85546875" style="31" customWidth="1"/>
    <col min="14863" max="15104" width="8.42578125" style="31"/>
    <col min="15105" max="15105" width="22" style="31" customWidth="1"/>
    <col min="15106" max="15106" width="4.140625" style="31" customWidth="1"/>
    <col min="15107" max="15107" width="72.42578125" style="31" customWidth="1"/>
    <col min="15108" max="15113" width="8.42578125" style="31"/>
    <col min="15114" max="15114" width="8.42578125" style="31" customWidth="1"/>
    <col min="15115" max="15115" width="8.42578125" style="31"/>
    <col min="15116" max="15116" width="1.5703125" style="31" customWidth="1"/>
    <col min="15117" max="15117" width="6.7109375" style="31" customWidth="1"/>
    <col min="15118" max="15118" width="5.85546875" style="31" customWidth="1"/>
    <col min="15119" max="15360" width="8.42578125" style="31"/>
    <col min="15361" max="15361" width="22" style="31" customWidth="1"/>
    <col min="15362" max="15362" width="4.140625" style="31" customWidth="1"/>
    <col min="15363" max="15363" width="72.42578125" style="31" customWidth="1"/>
    <col min="15364" max="15369" width="8.42578125" style="31"/>
    <col min="15370" max="15370" width="8.42578125" style="31" customWidth="1"/>
    <col min="15371" max="15371" width="8.42578125" style="31"/>
    <col min="15372" max="15372" width="1.5703125" style="31" customWidth="1"/>
    <col min="15373" max="15373" width="6.7109375" style="31" customWidth="1"/>
    <col min="15374" max="15374" width="5.85546875" style="31" customWidth="1"/>
    <col min="15375" max="15616" width="8.42578125" style="31"/>
    <col min="15617" max="15617" width="22" style="31" customWidth="1"/>
    <col min="15618" max="15618" width="4.140625" style="31" customWidth="1"/>
    <col min="15619" max="15619" width="72.42578125" style="31" customWidth="1"/>
    <col min="15620" max="15625" width="8.42578125" style="31"/>
    <col min="15626" max="15626" width="8.42578125" style="31" customWidth="1"/>
    <col min="15627" max="15627" width="8.42578125" style="31"/>
    <col min="15628" max="15628" width="1.5703125" style="31" customWidth="1"/>
    <col min="15629" max="15629" width="6.7109375" style="31" customWidth="1"/>
    <col min="15630" max="15630" width="5.85546875" style="31" customWidth="1"/>
    <col min="15631" max="15872" width="8.42578125" style="31"/>
    <col min="15873" max="15873" width="22" style="31" customWidth="1"/>
    <col min="15874" max="15874" width="4.140625" style="31" customWidth="1"/>
    <col min="15875" max="15875" width="72.42578125" style="31" customWidth="1"/>
    <col min="15876" max="15881" width="8.42578125" style="31"/>
    <col min="15882" max="15882" width="8.42578125" style="31" customWidth="1"/>
    <col min="15883" max="15883" width="8.42578125" style="31"/>
    <col min="15884" max="15884" width="1.5703125" style="31" customWidth="1"/>
    <col min="15885" max="15885" width="6.7109375" style="31" customWidth="1"/>
    <col min="15886" max="15886" width="5.85546875" style="31" customWidth="1"/>
    <col min="15887" max="16128" width="8.42578125" style="31"/>
    <col min="16129" max="16129" width="22" style="31" customWidth="1"/>
    <col min="16130" max="16130" width="4.140625" style="31" customWidth="1"/>
    <col min="16131" max="16131" width="72.42578125" style="31" customWidth="1"/>
    <col min="16132" max="16137" width="8.42578125" style="31"/>
    <col min="16138" max="16138" width="8.42578125" style="31" customWidth="1"/>
    <col min="16139" max="16139" width="8.42578125" style="31"/>
    <col min="16140" max="16140" width="1.5703125" style="31" customWidth="1"/>
    <col min="16141" max="16141" width="6.7109375" style="31" customWidth="1"/>
    <col min="16142" max="16142" width="5.85546875" style="31" customWidth="1"/>
    <col min="16143" max="16384" width="8.42578125" style="31"/>
  </cols>
  <sheetData>
    <row r="1" spans="1:3" ht="18.95" customHeight="1" x14ac:dyDescent="0.15"/>
    <row r="2" spans="1:3" ht="18.95" customHeight="1" x14ac:dyDescent="0.15"/>
    <row r="3" spans="1:3" ht="18.95" customHeight="1" x14ac:dyDescent="0.2">
      <c r="A3" s="29"/>
      <c r="B3" s="30"/>
      <c r="C3" s="30"/>
    </row>
    <row r="4" spans="1:3" ht="18.95" customHeight="1" x14ac:dyDescent="0.2">
      <c r="A4" s="30"/>
      <c r="B4" s="30"/>
      <c r="C4" s="30"/>
    </row>
    <row r="5" spans="1:3" ht="18.95" customHeight="1" x14ac:dyDescent="0.2">
      <c r="A5" s="627" t="s">
        <v>341</v>
      </c>
      <c r="B5" s="627"/>
      <c r="C5" s="627"/>
    </row>
    <row r="6" spans="1:3" ht="18.95" customHeight="1" x14ac:dyDescent="0.2">
      <c r="A6" s="30"/>
      <c r="B6" s="30"/>
      <c r="C6" s="30"/>
    </row>
    <row r="7" spans="1:3" ht="18.95" customHeight="1" x14ac:dyDescent="0.2">
      <c r="A7" s="627" t="s">
        <v>342</v>
      </c>
      <c r="B7" s="627"/>
      <c r="C7" s="627"/>
    </row>
    <row r="8" spans="1:3" ht="18.95" customHeight="1" x14ac:dyDescent="0.2">
      <c r="A8" s="30"/>
      <c r="B8" s="30"/>
      <c r="C8" s="30"/>
    </row>
    <row r="9" spans="1:3" ht="18.95" customHeight="1" x14ac:dyDescent="0.2">
      <c r="A9" s="628" t="str">
        <f>'Rate Case Constants'!C9</f>
        <v>LOUISVILLE GAS AND ELECTRIC COMPANY</v>
      </c>
      <c r="B9" s="627"/>
      <c r="C9" s="627"/>
    </row>
    <row r="10" spans="1:3" ht="18.95" customHeight="1" x14ac:dyDescent="0.2">
      <c r="A10" s="30"/>
      <c r="B10" s="30"/>
      <c r="C10" s="30"/>
    </row>
    <row r="11" spans="1:3" ht="18.95" customHeight="1" x14ac:dyDescent="0.2">
      <c r="A11" s="628" t="str">
        <f>'Rate Case Constants'!C10</f>
        <v>CASE NO. 2025-00114 - ELECTRIC OPERATIONS</v>
      </c>
      <c r="B11" s="627"/>
      <c r="C11" s="627"/>
    </row>
    <row r="12" spans="1:3" ht="18.95" customHeight="1" x14ac:dyDescent="0.2">
      <c r="A12" s="30"/>
      <c r="B12" s="30"/>
      <c r="C12" s="30"/>
    </row>
    <row r="13" spans="1:3" ht="18.95" customHeight="1" x14ac:dyDescent="0.2">
      <c r="A13" s="30"/>
      <c r="B13" s="30"/>
      <c r="C13" s="30"/>
    </row>
    <row r="14" spans="1:3" ht="18.95" customHeight="1" x14ac:dyDescent="0.2">
      <c r="A14" s="30"/>
      <c r="B14" s="30"/>
      <c r="C14" s="30"/>
    </row>
    <row r="15" spans="1:3" ht="18.95" customHeight="1" x14ac:dyDescent="0.2">
      <c r="A15" s="32" t="s">
        <v>250</v>
      </c>
      <c r="B15" s="30"/>
      <c r="C15" s="36" t="str">
        <f>'Rate Case Constants'!C16</f>
        <v>FOR THE 12 MONTHS ENDED AUGUST 31, 2025</v>
      </c>
    </row>
    <row r="16" spans="1:3" ht="18.95" customHeight="1" x14ac:dyDescent="0.2">
      <c r="A16" s="30"/>
      <c r="B16" s="30"/>
      <c r="C16" s="30"/>
    </row>
    <row r="17" spans="1:4" ht="18.95" customHeight="1" x14ac:dyDescent="0.2">
      <c r="A17" s="32" t="s">
        <v>825</v>
      </c>
      <c r="B17" s="30"/>
      <c r="C17" s="36" t="str">
        <f>'Rate Case Constants'!C22</f>
        <v>FOR THE 12 MONTHS ENDED DECEMBER 31, 2026</v>
      </c>
    </row>
    <row r="18" spans="1:4" ht="18.95" customHeight="1" x14ac:dyDescent="0.2">
      <c r="A18" s="30"/>
      <c r="B18" s="30"/>
      <c r="C18" s="30"/>
    </row>
    <row r="19" spans="1:4" ht="18.95" customHeight="1" x14ac:dyDescent="0.2">
      <c r="A19" s="30"/>
      <c r="B19" s="30"/>
      <c r="C19" s="30"/>
    </row>
    <row r="20" spans="1:4" ht="18.95" customHeight="1" x14ac:dyDescent="0.2">
      <c r="A20" s="33" t="s">
        <v>116</v>
      </c>
      <c r="B20" s="34"/>
      <c r="C20" s="33" t="s">
        <v>117</v>
      </c>
    </row>
    <row r="21" spans="1:4" ht="18.95" customHeight="1" x14ac:dyDescent="0.2">
      <c r="A21" s="30"/>
      <c r="B21" s="30"/>
      <c r="C21" s="30"/>
    </row>
    <row r="22" spans="1:4" ht="18.95" customHeight="1" x14ac:dyDescent="0.2">
      <c r="A22" s="32" t="s">
        <v>343</v>
      </c>
      <c r="B22" s="30"/>
      <c r="C22" s="32" t="s">
        <v>303</v>
      </c>
    </row>
    <row r="23" spans="1:4" ht="18.95" customHeight="1" x14ac:dyDescent="0.2">
      <c r="A23" s="32" t="s">
        <v>344</v>
      </c>
      <c r="B23" s="30"/>
      <c r="C23" s="32" t="s">
        <v>318</v>
      </c>
    </row>
    <row r="24" spans="1:4" ht="18.95" customHeight="1" x14ac:dyDescent="0.2">
      <c r="A24" s="32" t="s">
        <v>345</v>
      </c>
      <c r="B24" s="30"/>
      <c r="C24" s="32" t="s">
        <v>340</v>
      </c>
      <c r="D24" s="35"/>
    </row>
    <row r="25" spans="1:4" ht="18.95" customHeight="1" x14ac:dyDescent="0.2">
      <c r="A25" s="32" t="s">
        <v>828</v>
      </c>
      <c r="B25" s="30"/>
      <c r="C25" s="32" t="s">
        <v>826</v>
      </c>
    </row>
    <row r="26" spans="1:4" ht="18.95" customHeight="1" x14ac:dyDescent="0.2">
      <c r="A26" s="32" t="s">
        <v>945</v>
      </c>
      <c r="B26" s="30"/>
      <c r="C26" s="32" t="s">
        <v>829</v>
      </c>
      <c r="D26" s="35"/>
    </row>
    <row r="27" spans="1:4" ht="18.95" customHeight="1" x14ac:dyDescent="0.2">
      <c r="A27" s="32"/>
      <c r="B27" s="30"/>
      <c r="C27" s="32"/>
      <c r="D27" s="35"/>
    </row>
    <row r="28" spans="1:4" ht="18.95" customHeight="1" x14ac:dyDescent="0.15"/>
    <row r="29" spans="1:4" ht="18.95" customHeight="1" x14ac:dyDescent="0.15"/>
    <row r="30" spans="1:4" ht="18.95" customHeight="1" x14ac:dyDescent="0.15"/>
  </sheetData>
  <mergeCells count="4">
    <mergeCell ref="A5:C5"/>
    <mergeCell ref="A7:C7"/>
    <mergeCell ref="A9:C9"/>
    <mergeCell ref="A11:C11"/>
  </mergeCells>
  <printOptions horizontalCentered="1"/>
  <pageMargins left="1" right="1" top="1" bottom="1" header="0.5" footer="0.5"/>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1BD13-DD9C-43A2-9E23-100F0013F24B}">
  <dimension ref="A1:C1"/>
  <sheetViews>
    <sheetView workbookViewId="0"/>
  </sheetViews>
  <sheetFormatPr defaultRowHeight="12.75" x14ac:dyDescent="0.2"/>
  <sheetData>
    <row r="1" spans="1:3" x14ac:dyDescent="0.2">
      <c r="A1" t="s">
        <v>1143</v>
      </c>
      <c r="B1" t="s">
        <v>1144</v>
      </c>
      <c r="C1" t="s">
        <v>1145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C0DED-D1D0-4308-82A6-997D4A0A3812}">
  <sheetPr>
    <tabColor theme="1" tint="0.249977111117893"/>
  </sheetPr>
  <dimension ref="A1:F134"/>
  <sheetViews>
    <sheetView zoomScale="85" zoomScaleNormal="85" workbookViewId="0">
      <pane xSplit="1" ySplit="5" topLeftCell="B6" activePane="bottomRight" state="frozen"/>
      <selection activeCell="I24" sqref="I24"/>
      <selection pane="topRight" activeCell="I24" sqref="I24"/>
      <selection pane="bottomLeft" activeCell="I24" sqref="I24"/>
      <selection pane="bottomRight" activeCell="B6" sqref="B6"/>
    </sheetView>
  </sheetViews>
  <sheetFormatPr defaultRowHeight="12.75" x14ac:dyDescent="0.2"/>
  <cols>
    <col min="1" max="1" width="46.28515625" bestFit="1" customWidth="1"/>
    <col min="2" max="2" width="12.42578125" customWidth="1"/>
    <col min="3" max="3" width="12.28515625" bestFit="1" customWidth="1"/>
    <col min="4" max="4" width="12.28515625" customWidth="1"/>
  </cols>
  <sheetData>
    <row r="1" spans="1:6" x14ac:dyDescent="0.2">
      <c r="A1" s="601"/>
      <c r="B1" s="600"/>
      <c r="C1" s="600"/>
      <c r="D1" s="600"/>
      <c r="E1" s="600"/>
      <c r="F1" s="600"/>
    </row>
    <row r="2" spans="1:6" x14ac:dyDescent="0.2">
      <c r="A2" s="621" t="s">
        <v>1869</v>
      </c>
      <c r="B2" s="620"/>
      <c r="C2" s="620"/>
      <c r="D2" s="620"/>
      <c r="E2" s="620"/>
      <c r="F2" s="620"/>
    </row>
    <row r="4" spans="1:6" x14ac:dyDescent="0.2">
      <c r="A4" s="619" t="s">
        <v>1642</v>
      </c>
      <c r="B4" s="619" t="s">
        <v>1868</v>
      </c>
      <c r="C4" s="617" t="s">
        <v>1642</v>
      </c>
      <c r="D4" s="617"/>
      <c r="E4" s="387"/>
      <c r="F4" s="387"/>
    </row>
    <row r="5" spans="1:6" x14ac:dyDescent="0.2">
      <c r="A5" s="619" t="s">
        <v>1867</v>
      </c>
      <c r="B5" s="619" t="s">
        <v>1866</v>
      </c>
      <c r="C5" s="618" t="s">
        <v>1865</v>
      </c>
      <c r="D5" s="617" t="s">
        <v>1757</v>
      </c>
      <c r="E5" s="387"/>
      <c r="F5" s="387"/>
    </row>
    <row r="6" spans="1:6" x14ac:dyDescent="0.2">
      <c r="A6" s="604" t="s">
        <v>1864</v>
      </c>
      <c r="B6" s="604"/>
      <c r="C6" s="603" t="s">
        <v>1642</v>
      </c>
      <c r="D6" s="603"/>
      <c r="F6" s="2"/>
    </row>
    <row r="7" spans="1:6" x14ac:dyDescent="0.2">
      <c r="A7" s="604" t="s">
        <v>1863</v>
      </c>
      <c r="B7" s="604"/>
      <c r="C7" s="603" t="s">
        <v>1642</v>
      </c>
      <c r="D7" s="603"/>
      <c r="F7" s="2"/>
    </row>
    <row r="8" spans="1:6" x14ac:dyDescent="0.2">
      <c r="A8" s="604" t="s">
        <v>1862</v>
      </c>
      <c r="B8" s="605">
        <v>268585518.2489717</v>
      </c>
      <c r="C8" s="605">
        <v>1067002.81</v>
      </c>
      <c r="D8" s="602">
        <f t="shared" ref="D8:D39" si="0">IFERROR(C8/B8,"")</f>
        <v>3.9726743904744581E-3</v>
      </c>
      <c r="F8" s="2">
        <v>501</v>
      </c>
    </row>
    <row r="9" spans="1:6" x14ac:dyDescent="0.2">
      <c r="A9" s="604" t="s">
        <v>1861</v>
      </c>
      <c r="B9" s="605">
        <v>6503921.5</v>
      </c>
      <c r="C9" s="605">
        <v>4765394.6499999994</v>
      </c>
      <c r="D9" s="602">
        <f t="shared" si="0"/>
        <v>0.73269559757140357</v>
      </c>
      <c r="F9" s="2">
        <v>510</v>
      </c>
    </row>
    <row r="10" spans="1:6" x14ac:dyDescent="0.2">
      <c r="A10" s="604" t="s">
        <v>1860</v>
      </c>
      <c r="B10" s="605">
        <v>29195574.799999997</v>
      </c>
      <c r="C10" s="605">
        <v>4146935.0199999996</v>
      </c>
      <c r="D10" s="602">
        <f t="shared" si="0"/>
        <v>0.14203984844990961</v>
      </c>
      <c r="F10" s="2">
        <v>512</v>
      </c>
    </row>
    <row r="11" spans="1:6" x14ac:dyDescent="0.2">
      <c r="A11" s="604" t="s">
        <v>1859</v>
      </c>
      <c r="B11" s="605">
        <v>11671590.030000003</v>
      </c>
      <c r="C11" s="605">
        <v>3040023.3100000005</v>
      </c>
      <c r="D11" s="602">
        <f t="shared" si="0"/>
        <v>0.2604635103003185</v>
      </c>
      <c r="F11" s="2">
        <v>513</v>
      </c>
    </row>
    <row r="12" spans="1:6" x14ac:dyDescent="0.2">
      <c r="A12" s="604" t="s">
        <v>1858</v>
      </c>
      <c r="B12" s="605">
        <v>61485813.316341065</v>
      </c>
      <c r="C12" s="605">
        <v>0</v>
      </c>
      <c r="D12" s="602">
        <f t="shared" si="0"/>
        <v>0</v>
      </c>
      <c r="F12" s="2">
        <v>547</v>
      </c>
    </row>
    <row r="13" spans="1:6" x14ac:dyDescent="0.2">
      <c r="A13" s="604" t="s">
        <v>1642</v>
      </c>
      <c r="B13" s="606"/>
      <c r="C13" s="605"/>
      <c r="D13" s="602" t="str">
        <f t="shared" si="0"/>
        <v/>
      </c>
      <c r="F13" s="2"/>
    </row>
    <row r="14" spans="1:6" x14ac:dyDescent="0.2">
      <c r="A14" s="604" t="s">
        <v>1857</v>
      </c>
      <c r="B14" s="606"/>
      <c r="C14" s="605"/>
      <c r="D14" s="602" t="str">
        <f t="shared" si="0"/>
        <v/>
      </c>
      <c r="F14" s="2"/>
    </row>
    <row r="15" spans="1:6" x14ac:dyDescent="0.2">
      <c r="A15" s="604" t="s">
        <v>1642</v>
      </c>
      <c r="B15" s="606"/>
      <c r="C15" s="605"/>
      <c r="D15" s="602" t="str">
        <f t="shared" si="0"/>
        <v/>
      </c>
      <c r="F15" s="2"/>
    </row>
    <row r="16" spans="1:6" x14ac:dyDescent="0.2">
      <c r="A16" s="604" t="s">
        <v>1856</v>
      </c>
      <c r="B16" s="606"/>
      <c r="C16" s="605"/>
      <c r="D16" s="602" t="str">
        <f t="shared" si="0"/>
        <v/>
      </c>
      <c r="F16" s="2"/>
    </row>
    <row r="17" spans="1:6" x14ac:dyDescent="0.2">
      <c r="A17" s="604" t="s">
        <v>1855</v>
      </c>
      <c r="B17" s="605">
        <v>4033616.9099999997</v>
      </c>
      <c r="C17" s="605">
        <v>3795727.4499999997</v>
      </c>
      <c r="D17" s="602">
        <f t="shared" si="0"/>
        <v>0.94102328869897567</v>
      </c>
      <c r="F17" s="2">
        <v>500</v>
      </c>
    </row>
    <row r="18" spans="1:6" x14ac:dyDescent="0.2">
      <c r="A18" s="616" t="s">
        <v>1854</v>
      </c>
      <c r="B18" s="615">
        <v>-761759.81000000553</v>
      </c>
      <c r="C18" s="615">
        <v>6486404.1500000004</v>
      </c>
      <c r="D18" s="614">
        <f t="shared" si="0"/>
        <v>-8.5150254251401805</v>
      </c>
      <c r="E18" s="613"/>
      <c r="F18" s="612">
        <v>502</v>
      </c>
    </row>
    <row r="19" spans="1:6" x14ac:dyDescent="0.2">
      <c r="A19" s="611" t="s">
        <v>1853</v>
      </c>
      <c r="B19" s="610">
        <v>2463165.2399999998</v>
      </c>
      <c r="C19" s="610">
        <v>1894680.75</v>
      </c>
      <c r="D19" s="609">
        <f t="shared" si="0"/>
        <v>0.76920570298401914</v>
      </c>
      <c r="E19" s="608"/>
      <c r="F19" s="607">
        <v>505</v>
      </c>
    </row>
    <row r="20" spans="1:6" x14ac:dyDescent="0.2">
      <c r="A20" s="604" t="s">
        <v>1852</v>
      </c>
      <c r="B20" s="605">
        <v>19188282.050000001</v>
      </c>
      <c r="C20" s="605">
        <v>1622923.87</v>
      </c>
      <c r="D20" s="602">
        <f t="shared" si="0"/>
        <v>8.4578904238068575E-2</v>
      </c>
      <c r="F20" s="2">
        <v>506</v>
      </c>
    </row>
    <row r="21" spans="1:6" x14ac:dyDescent="0.2">
      <c r="A21" s="604" t="s">
        <v>1851</v>
      </c>
      <c r="B21" s="605">
        <v>0</v>
      </c>
      <c r="C21" s="605"/>
      <c r="D21" s="602" t="str">
        <f t="shared" si="0"/>
        <v/>
      </c>
      <c r="F21" s="2">
        <v>509</v>
      </c>
    </row>
    <row r="22" spans="1:6" x14ac:dyDescent="0.2">
      <c r="A22" s="604" t="s">
        <v>1850</v>
      </c>
      <c r="B22" s="605">
        <v>3059779.79</v>
      </c>
      <c r="C22" s="605">
        <v>27114.690000000002</v>
      </c>
      <c r="D22" s="602">
        <f t="shared" si="0"/>
        <v>8.8616475239873399E-3</v>
      </c>
      <c r="F22" s="2">
        <v>511</v>
      </c>
    </row>
    <row r="23" spans="1:6" x14ac:dyDescent="0.2">
      <c r="A23" s="604" t="s">
        <v>1849</v>
      </c>
      <c r="B23" s="605">
        <v>1026554.5499999997</v>
      </c>
      <c r="C23" s="605">
        <v>119550.59</v>
      </c>
      <c r="D23" s="602">
        <f t="shared" si="0"/>
        <v>0.1164580976237454</v>
      </c>
      <c r="F23" s="2">
        <v>514</v>
      </c>
    </row>
    <row r="24" spans="1:6" x14ac:dyDescent="0.2">
      <c r="A24" s="604" t="s">
        <v>1848</v>
      </c>
      <c r="B24" s="605">
        <v>112378.33000000002</v>
      </c>
      <c r="C24" s="605">
        <v>87906.130000000019</v>
      </c>
      <c r="D24" s="602">
        <f t="shared" si="0"/>
        <v>0.78223381678656378</v>
      </c>
      <c r="F24" s="2">
        <v>535</v>
      </c>
    </row>
    <row r="25" spans="1:6" x14ac:dyDescent="0.2">
      <c r="A25" s="604" t="s">
        <v>1847</v>
      </c>
      <c r="B25" s="605">
        <v>278011.44</v>
      </c>
      <c r="C25" s="605">
        <v>222466.29999999993</v>
      </c>
      <c r="D25" s="602">
        <f t="shared" si="0"/>
        <v>0.80020555988631237</v>
      </c>
      <c r="F25" s="2">
        <v>538</v>
      </c>
    </row>
    <row r="26" spans="1:6" x14ac:dyDescent="0.2">
      <c r="A26" s="604" t="s">
        <v>1846</v>
      </c>
      <c r="B26" s="605">
        <v>232457.39</v>
      </c>
      <c r="C26" s="605">
        <v>0</v>
      </c>
      <c r="D26" s="602">
        <f t="shared" si="0"/>
        <v>0</v>
      </c>
      <c r="F26" s="2">
        <v>539</v>
      </c>
    </row>
    <row r="27" spans="1:6" x14ac:dyDescent="0.2">
      <c r="A27" s="604" t="s">
        <v>1845</v>
      </c>
      <c r="B27" s="605">
        <v>0</v>
      </c>
      <c r="C27" s="605"/>
      <c r="D27" s="602" t="str">
        <f t="shared" si="0"/>
        <v/>
      </c>
      <c r="F27" s="2">
        <v>541</v>
      </c>
    </row>
    <row r="28" spans="1:6" x14ac:dyDescent="0.2">
      <c r="A28" s="604" t="s">
        <v>1844</v>
      </c>
      <c r="B28" s="605">
        <v>288823.66000000003</v>
      </c>
      <c r="C28" s="605">
        <v>80067.829999999987</v>
      </c>
      <c r="D28" s="602">
        <f t="shared" si="0"/>
        <v>0.27722046732598005</v>
      </c>
      <c r="F28" s="2">
        <v>542</v>
      </c>
    </row>
    <row r="29" spans="1:6" x14ac:dyDescent="0.2">
      <c r="A29" s="604" t="s">
        <v>1843</v>
      </c>
      <c r="B29" s="605">
        <v>340772.09</v>
      </c>
      <c r="C29" s="605">
        <v>26543.049999999996</v>
      </c>
      <c r="D29" s="602">
        <f t="shared" si="0"/>
        <v>7.7890915303539074E-2</v>
      </c>
      <c r="F29" s="2">
        <v>543</v>
      </c>
    </row>
    <row r="30" spans="1:6" x14ac:dyDescent="0.2">
      <c r="A30" s="604" t="s">
        <v>1842</v>
      </c>
      <c r="B30" s="605">
        <v>403136.35000000009</v>
      </c>
      <c r="C30" s="605">
        <v>197384.16</v>
      </c>
      <c r="D30" s="602">
        <f t="shared" si="0"/>
        <v>0.48962134027358228</v>
      </c>
      <c r="F30" s="2">
        <v>544</v>
      </c>
    </row>
    <row r="31" spans="1:6" x14ac:dyDescent="0.2">
      <c r="A31" s="604" t="s">
        <v>1841</v>
      </c>
      <c r="B31" s="605">
        <v>6016.9199999999992</v>
      </c>
      <c r="C31" s="605">
        <v>0</v>
      </c>
      <c r="D31" s="602">
        <f t="shared" si="0"/>
        <v>0</v>
      </c>
      <c r="F31" s="2">
        <v>545</v>
      </c>
    </row>
    <row r="32" spans="1:6" x14ac:dyDescent="0.2">
      <c r="A32" s="604" t="s">
        <v>1840</v>
      </c>
      <c r="B32" s="605">
        <v>161875.86999999997</v>
      </c>
      <c r="C32" s="605">
        <v>106342.90000000001</v>
      </c>
      <c r="D32" s="602">
        <f t="shared" si="0"/>
        <v>0.65694102524360198</v>
      </c>
      <c r="F32" s="2">
        <v>546</v>
      </c>
    </row>
    <row r="33" spans="1:6" x14ac:dyDescent="0.2">
      <c r="A33" s="604" t="s">
        <v>1839</v>
      </c>
      <c r="B33" s="605">
        <v>215143.72999999998</v>
      </c>
      <c r="C33" s="605">
        <v>148445.13</v>
      </c>
      <c r="D33" s="602">
        <f t="shared" si="0"/>
        <v>0.68998120465792812</v>
      </c>
      <c r="F33" s="2">
        <v>548</v>
      </c>
    </row>
    <row r="34" spans="1:6" x14ac:dyDescent="0.2">
      <c r="A34" s="604" t="s">
        <v>1838</v>
      </c>
      <c r="B34" s="605">
        <v>1891385.2699999996</v>
      </c>
      <c r="C34" s="605">
        <v>590364.48000000033</v>
      </c>
      <c r="D34" s="602">
        <f t="shared" si="0"/>
        <v>0.31213338147653041</v>
      </c>
      <c r="F34" s="2">
        <v>549</v>
      </c>
    </row>
    <row r="35" spans="1:6" x14ac:dyDescent="0.2">
      <c r="A35" s="604" t="s">
        <v>1837</v>
      </c>
      <c r="B35" s="605">
        <v>7157.0400000000009</v>
      </c>
      <c r="C35" s="605">
        <v>0</v>
      </c>
      <c r="D35" s="602">
        <f t="shared" si="0"/>
        <v>0</v>
      </c>
      <c r="F35" s="2">
        <v>550</v>
      </c>
    </row>
    <row r="36" spans="1:6" x14ac:dyDescent="0.2">
      <c r="A36" s="604" t="s">
        <v>1836</v>
      </c>
      <c r="B36" s="605">
        <v>232062.72999999995</v>
      </c>
      <c r="C36" s="605">
        <v>161479.82999999996</v>
      </c>
      <c r="D36" s="602">
        <f t="shared" si="0"/>
        <v>0.69584560174742405</v>
      </c>
      <c r="F36" s="2">
        <v>551</v>
      </c>
    </row>
    <row r="37" spans="1:6" x14ac:dyDescent="0.2">
      <c r="A37" s="604" t="s">
        <v>1835</v>
      </c>
      <c r="B37" s="605">
        <v>296724.22000000009</v>
      </c>
      <c r="C37" s="605">
        <v>122758.54</v>
      </c>
      <c r="D37" s="602">
        <f t="shared" si="0"/>
        <v>0.41371257122185695</v>
      </c>
      <c r="F37" s="2">
        <v>552</v>
      </c>
    </row>
    <row r="38" spans="1:6" x14ac:dyDescent="0.2">
      <c r="A38" s="604" t="s">
        <v>1834</v>
      </c>
      <c r="B38" s="605">
        <v>2571285.9700000002</v>
      </c>
      <c r="C38" s="605">
        <v>334711.37</v>
      </c>
      <c r="D38" s="602">
        <f t="shared" si="0"/>
        <v>0.13017275165235703</v>
      </c>
      <c r="F38" s="2">
        <v>553</v>
      </c>
    </row>
    <row r="39" spans="1:6" x14ac:dyDescent="0.2">
      <c r="A39" s="604" t="s">
        <v>1833</v>
      </c>
      <c r="B39" s="605">
        <v>1971927.9800000002</v>
      </c>
      <c r="C39" s="605">
        <v>364018.06999999995</v>
      </c>
      <c r="D39" s="602">
        <f t="shared" si="0"/>
        <v>0.18460008361968672</v>
      </c>
      <c r="F39" s="2">
        <v>554</v>
      </c>
    </row>
    <row r="40" spans="1:6" x14ac:dyDescent="0.2">
      <c r="A40" s="604" t="s">
        <v>1832</v>
      </c>
      <c r="B40" s="605">
        <v>55395459.897474922</v>
      </c>
      <c r="C40" s="605">
        <v>0</v>
      </c>
      <c r="D40" s="602">
        <f t="shared" ref="D40:D71" si="1">IFERROR(C40/B40,"")</f>
        <v>0</v>
      </c>
      <c r="F40" s="2">
        <v>555</v>
      </c>
    </row>
    <row r="41" spans="1:6" x14ac:dyDescent="0.2">
      <c r="A41" s="604" t="s">
        <v>1831</v>
      </c>
      <c r="B41" s="605">
        <v>1747770.28</v>
      </c>
      <c r="C41" s="605">
        <v>1324069.49</v>
      </c>
      <c r="D41" s="602">
        <f t="shared" si="1"/>
        <v>0.75757638469513278</v>
      </c>
      <c r="F41" s="2">
        <v>556</v>
      </c>
    </row>
    <row r="42" spans="1:6" x14ac:dyDescent="0.2">
      <c r="A42" s="604" t="s">
        <v>1830</v>
      </c>
      <c r="B42" s="605">
        <v>303468.71999999997</v>
      </c>
      <c r="C42" s="605">
        <v>0</v>
      </c>
      <c r="D42" s="602">
        <f t="shared" si="1"/>
        <v>0</v>
      </c>
      <c r="F42" s="2">
        <v>557</v>
      </c>
    </row>
    <row r="43" spans="1:6" x14ac:dyDescent="0.2">
      <c r="A43" s="604" t="s">
        <v>1642</v>
      </c>
      <c r="B43" s="606"/>
      <c r="C43" s="605"/>
      <c r="D43" s="602" t="str">
        <f t="shared" si="1"/>
        <v/>
      </c>
      <c r="F43" s="2"/>
    </row>
    <row r="44" spans="1:6" x14ac:dyDescent="0.2">
      <c r="A44" s="604" t="s">
        <v>1829</v>
      </c>
      <c r="B44" s="606"/>
      <c r="C44" s="605"/>
      <c r="D44" s="602" t="str">
        <f t="shared" si="1"/>
        <v/>
      </c>
      <c r="F44" s="2"/>
    </row>
    <row r="45" spans="1:6" x14ac:dyDescent="0.2">
      <c r="A45" s="604" t="s">
        <v>1642</v>
      </c>
      <c r="B45" s="606"/>
      <c r="C45" s="605"/>
      <c r="D45" s="602" t="str">
        <f t="shared" si="1"/>
        <v/>
      </c>
      <c r="F45" s="2"/>
    </row>
    <row r="46" spans="1:6" x14ac:dyDescent="0.2">
      <c r="A46" s="604" t="s">
        <v>1828</v>
      </c>
      <c r="B46" s="606"/>
      <c r="C46" s="605"/>
      <c r="D46" s="602" t="str">
        <f t="shared" si="1"/>
        <v/>
      </c>
      <c r="F46" s="2"/>
    </row>
    <row r="47" spans="1:6" x14ac:dyDescent="0.2">
      <c r="A47" s="604" t="s">
        <v>1642</v>
      </c>
      <c r="B47" s="606"/>
      <c r="C47" s="605"/>
      <c r="D47" s="602" t="str">
        <f t="shared" si="1"/>
        <v/>
      </c>
      <c r="F47" s="2"/>
    </row>
    <row r="48" spans="1:6" x14ac:dyDescent="0.2">
      <c r="A48" s="604" t="s">
        <v>1642</v>
      </c>
      <c r="B48" s="606"/>
      <c r="C48" s="605"/>
      <c r="D48" s="602" t="str">
        <f t="shared" si="1"/>
        <v/>
      </c>
      <c r="F48" s="2"/>
    </row>
    <row r="49" spans="1:6" x14ac:dyDescent="0.2">
      <c r="A49" s="604" t="s">
        <v>1642</v>
      </c>
      <c r="B49" s="606"/>
      <c r="C49" s="605"/>
      <c r="D49" s="602" t="str">
        <f t="shared" si="1"/>
        <v/>
      </c>
      <c r="F49" s="2"/>
    </row>
    <row r="50" spans="1:6" x14ac:dyDescent="0.2">
      <c r="A50" s="604" t="s">
        <v>1642</v>
      </c>
      <c r="B50" s="606"/>
      <c r="C50" s="605"/>
      <c r="D50" s="602" t="str">
        <f t="shared" si="1"/>
        <v/>
      </c>
      <c r="F50" s="2"/>
    </row>
    <row r="51" spans="1:6" x14ac:dyDescent="0.2">
      <c r="A51" s="604" t="s">
        <v>1827</v>
      </c>
      <c r="B51" s="606"/>
      <c r="C51" s="605"/>
      <c r="D51" s="602" t="str">
        <f t="shared" si="1"/>
        <v/>
      </c>
      <c r="F51" s="2"/>
    </row>
    <row r="52" spans="1:6" x14ac:dyDescent="0.2">
      <c r="A52" s="604" t="s">
        <v>1826</v>
      </c>
      <c r="B52" s="605">
        <v>1110673.0900000001</v>
      </c>
      <c r="C52" s="605">
        <v>787691.95000000007</v>
      </c>
      <c r="D52" s="602">
        <f t="shared" si="1"/>
        <v>0.7092023360357097</v>
      </c>
      <c r="F52" s="2">
        <v>560</v>
      </c>
    </row>
    <row r="53" spans="1:6" x14ac:dyDescent="0.2">
      <c r="A53" s="604" t="s">
        <v>1825</v>
      </c>
      <c r="B53" s="605">
        <v>2552631.86</v>
      </c>
      <c r="C53" s="605">
        <v>1902162.3600000003</v>
      </c>
      <c r="D53" s="602">
        <f t="shared" si="1"/>
        <v>0.74517692496402532</v>
      </c>
      <c r="F53" s="2">
        <v>561</v>
      </c>
    </row>
    <row r="54" spans="1:6" x14ac:dyDescent="0.2">
      <c r="A54" s="604" t="s">
        <v>1824</v>
      </c>
      <c r="B54" s="605">
        <v>778242.80000000016</v>
      </c>
      <c r="C54" s="605">
        <v>603779.38</v>
      </c>
      <c r="D54" s="602">
        <f t="shared" si="1"/>
        <v>0.77582392024699731</v>
      </c>
      <c r="F54" s="2">
        <v>562</v>
      </c>
    </row>
    <row r="55" spans="1:6" x14ac:dyDescent="0.2">
      <c r="A55" s="604" t="s">
        <v>1823</v>
      </c>
      <c r="B55" s="605">
        <v>243952.38000000009</v>
      </c>
      <c r="C55" s="605">
        <v>5499.96</v>
      </c>
      <c r="D55" s="602">
        <f t="shared" si="1"/>
        <v>2.2545219685907544E-2</v>
      </c>
      <c r="F55" s="2">
        <v>563</v>
      </c>
    </row>
    <row r="56" spans="1:6" x14ac:dyDescent="0.2">
      <c r="A56" s="604" t="s">
        <v>1822</v>
      </c>
      <c r="B56" s="605">
        <v>3319108.9999999995</v>
      </c>
      <c r="C56" s="605">
        <v>0</v>
      </c>
      <c r="D56" s="602">
        <f t="shared" si="1"/>
        <v>0</v>
      </c>
      <c r="F56" s="2">
        <v>565</v>
      </c>
    </row>
    <row r="57" spans="1:6" x14ac:dyDescent="0.2">
      <c r="A57" s="604" t="s">
        <v>1821</v>
      </c>
      <c r="B57" s="605">
        <v>14339769.529999999</v>
      </c>
      <c r="C57" s="605">
        <v>180049.46</v>
      </c>
      <c r="D57" s="602">
        <f t="shared" si="1"/>
        <v>1.255595214576646E-2</v>
      </c>
      <c r="F57" s="2">
        <v>566</v>
      </c>
    </row>
    <row r="58" spans="1:6" x14ac:dyDescent="0.2">
      <c r="A58" s="604" t="s">
        <v>1820</v>
      </c>
      <c r="B58" s="605">
        <v>98357.62</v>
      </c>
      <c r="C58" s="605">
        <v>0</v>
      </c>
      <c r="D58" s="602">
        <f t="shared" si="1"/>
        <v>0</v>
      </c>
      <c r="F58" s="2">
        <v>567</v>
      </c>
    </row>
    <row r="59" spans="1:6" x14ac:dyDescent="0.2">
      <c r="A59" s="604" t="s">
        <v>1819</v>
      </c>
      <c r="B59" s="605">
        <v>884255.90999999992</v>
      </c>
      <c r="C59" s="605">
        <v>221342.78999999998</v>
      </c>
      <c r="D59" s="602">
        <f t="shared" si="1"/>
        <v>0.25031530747699499</v>
      </c>
      <c r="F59" s="2">
        <v>569</v>
      </c>
    </row>
    <row r="60" spans="1:6" x14ac:dyDescent="0.2">
      <c r="A60" s="604" t="s">
        <v>1818</v>
      </c>
      <c r="B60" s="605">
        <v>1485143.4999999998</v>
      </c>
      <c r="C60" s="605">
        <v>412473.09</v>
      </c>
      <c r="D60" s="602">
        <f t="shared" si="1"/>
        <v>0.27773281841115022</v>
      </c>
      <c r="F60" s="2">
        <v>570</v>
      </c>
    </row>
    <row r="61" spans="1:6" x14ac:dyDescent="0.2">
      <c r="A61" s="604" t="s">
        <v>1817</v>
      </c>
      <c r="B61" s="605">
        <v>1603249.3800000001</v>
      </c>
      <c r="C61" s="605">
        <v>103368.98</v>
      </c>
      <c r="D61" s="602">
        <f t="shared" si="1"/>
        <v>6.4474673303787575E-2</v>
      </c>
      <c r="F61" s="2">
        <v>571</v>
      </c>
    </row>
    <row r="62" spans="1:6" x14ac:dyDescent="0.2">
      <c r="A62" s="604" t="s">
        <v>1816</v>
      </c>
      <c r="B62" s="605">
        <v>0</v>
      </c>
      <c r="C62" s="605"/>
      <c r="D62" s="602" t="str">
        <f t="shared" si="1"/>
        <v/>
      </c>
      <c r="F62" s="2">
        <v>572</v>
      </c>
    </row>
    <row r="63" spans="1:6" x14ac:dyDescent="0.2">
      <c r="A63" s="604" t="s">
        <v>1815</v>
      </c>
      <c r="B63" s="605">
        <v>137335.24000000005</v>
      </c>
      <c r="C63" s="605">
        <v>0</v>
      </c>
      <c r="D63" s="602">
        <f t="shared" si="1"/>
        <v>0</v>
      </c>
      <c r="F63" s="2">
        <v>573</v>
      </c>
    </row>
    <row r="64" spans="1:6" x14ac:dyDescent="0.2">
      <c r="A64" s="604" t="s">
        <v>1642</v>
      </c>
      <c r="B64" s="606"/>
      <c r="C64" s="605"/>
      <c r="D64" s="602" t="str">
        <f t="shared" si="1"/>
        <v/>
      </c>
      <c r="F64" s="2"/>
    </row>
    <row r="65" spans="1:6" x14ac:dyDescent="0.2">
      <c r="A65" s="604" t="s">
        <v>1814</v>
      </c>
      <c r="B65" s="606"/>
      <c r="C65" s="605"/>
      <c r="D65" s="602" t="str">
        <f t="shared" si="1"/>
        <v/>
      </c>
      <c r="F65" s="2"/>
    </row>
    <row r="66" spans="1:6" x14ac:dyDescent="0.2">
      <c r="A66" s="604" t="s">
        <v>1642</v>
      </c>
      <c r="B66" s="606"/>
      <c r="C66" s="605"/>
      <c r="D66" s="602" t="str">
        <f t="shared" si="1"/>
        <v/>
      </c>
      <c r="F66" s="2"/>
    </row>
    <row r="67" spans="1:6" x14ac:dyDescent="0.2">
      <c r="A67" s="604" t="s">
        <v>1813</v>
      </c>
      <c r="B67" s="606"/>
      <c r="C67" s="605"/>
      <c r="D67" s="602" t="str">
        <f t="shared" si="1"/>
        <v/>
      </c>
      <c r="F67" s="2"/>
    </row>
    <row r="68" spans="1:6" x14ac:dyDescent="0.2">
      <c r="A68" s="604" t="s">
        <v>1812</v>
      </c>
      <c r="B68" s="605">
        <v>2974212.5199999986</v>
      </c>
      <c r="C68" s="605">
        <v>1108614.68</v>
      </c>
      <c r="D68" s="602">
        <f t="shared" si="1"/>
        <v>0.37274225447749793</v>
      </c>
      <c r="F68" s="2">
        <v>580</v>
      </c>
    </row>
    <row r="69" spans="1:6" x14ac:dyDescent="0.2">
      <c r="A69" s="604" t="s">
        <v>1811</v>
      </c>
      <c r="B69" s="605">
        <v>0</v>
      </c>
      <c r="C69" s="605"/>
      <c r="D69" s="602" t="str">
        <f t="shared" si="1"/>
        <v/>
      </c>
      <c r="F69" s="2">
        <v>581</v>
      </c>
    </row>
    <row r="70" spans="1:6" x14ac:dyDescent="0.2">
      <c r="A70" s="604" t="s">
        <v>1810</v>
      </c>
      <c r="B70" s="605">
        <v>1743055.75</v>
      </c>
      <c r="C70" s="605">
        <v>870355.35</v>
      </c>
      <c r="D70" s="602">
        <f t="shared" si="1"/>
        <v>0.49932731640970174</v>
      </c>
      <c r="F70" s="2">
        <v>582</v>
      </c>
    </row>
    <row r="71" spans="1:6" x14ac:dyDescent="0.2">
      <c r="A71" s="604" t="s">
        <v>1809</v>
      </c>
      <c r="B71" s="605">
        <v>4258805.1400000006</v>
      </c>
      <c r="C71" s="605">
        <v>1793995.8400000003</v>
      </c>
      <c r="D71" s="602">
        <f t="shared" si="1"/>
        <v>0.42124393603976912</v>
      </c>
      <c r="F71" s="2">
        <v>583</v>
      </c>
    </row>
    <row r="72" spans="1:6" x14ac:dyDescent="0.2">
      <c r="A72" s="604" t="s">
        <v>1808</v>
      </c>
      <c r="B72" s="605">
        <v>5353120.32</v>
      </c>
      <c r="C72" s="605">
        <v>295413.17000000004</v>
      </c>
      <c r="D72" s="602">
        <f t="shared" ref="D72:D103" si="2">IFERROR(C72/B72,"")</f>
        <v>5.5185228864797875E-2</v>
      </c>
      <c r="F72" s="2">
        <v>584</v>
      </c>
    </row>
    <row r="73" spans="1:6" x14ac:dyDescent="0.2">
      <c r="A73" s="604" t="s">
        <v>1807</v>
      </c>
      <c r="B73" s="605">
        <v>0</v>
      </c>
      <c r="C73" s="605"/>
      <c r="D73" s="602" t="str">
        <f t="shared" si="2"/>
        <v/>
      </c>
      <c r="F73" s="2">
        <v>585</v>
      </c>
    </row>
    <row r="74" spans="1:6" x14ac:dyDescent="0.2">
      <c r="A74" s="604" t="s">
        <v>1806</v>
      </c>
      <c r="B74" s="605">
        <v>3609388.6900000004</v>
      </c>
      <c r="C74" s="605">
        <v>1696394.8099999998</v>
      </c>
      <c r="D74" s="602">
        <f t="shared" si="2"/>
        <v>0.46999504783176999</v>
      </c>
      <c r="F74" s="2">
        <v>586</v>
      </c>
    </row>
    <row r="75" spans="1:6" x14ac:dyDescent="0.2">
      <c r="A75" s="604" t="s">
        <v>1805</v>
      </c>
      <c r="B75" s="605">
        <v>0</v>
      </c>
      <c r="C75" s="605"/>
      <c r="D75" s="602" t="str">
        <f t="shared" si="2"/>
        <v/>
      </c>
      <c r="F75" s="2">
        <v>587</v>
      </c>
    </row>
    <row r="76" spans="1:6" x14ac:dyDescent="0.2">
      <c r="A76" s="604" t="s">
        <v>1804</v>
      </c>
      <c r="B76" s="605">
        <v>5927878.21</v>
      </c>
      <c r="C76" s="605">
        <v>1912604.4499999997</v>
      </c>
      <c r="D76" s="602">
        <f t="shared" si="2"/>
        <v>0.32264570597512321</v>
      </c>
      <c r="F76" s="2">
        <v>588</v>
      </c>
    </row>
    <row r="77" spans="1:6" x14ac:dyDescent="0.2">
      <c r="A77" s="604" t="s">
        <v>1803</v>
      </c>
      <c r="B77" s="605">
        <v>17740.899999999998</v>
      </c>
      <c r="C77" s="605">
        <v>0</v>
      </c>
      <c r="D77" s="602">
        <f t="shared" si="2"/>
        <v>0</v>
      </c>
      <c r="F77" s="2">
        <v>589</v>
      </c>
    </row>
    <row r="78" spans="1:6" x14ac:dyDescent="0.2">
      <c r="A78" s="604" t="s">
        <v>1802</v>
      </c>
      <c r="B78" s="605">
        <v>35893.5</v>
      </c>
      <c r="C78" s="605">
        <v>0</v>
      </c>
      <c r="D78" s="602">
        <f t="shared" si="2"/>
        <v>0</v>
      </c>
      <c r="F78" s="2">
        <v>590</v>
      </c>
    </row>
    <row r="79" spans="1:6" x14ac:dyDescent="0.2">
      <c r="A79" s="604" t="s">
        <v>1801</v>
      </c>
      <c r="B79" s="605">
        <v>0</v>
      </c>
      <c r="C79" s="605"/>
      <c r="D79" s="602" t="str">
        <f t="shared" si="2"/>
        <v/>
      </c>
      <c r="F79" s="2">
        <v>591</v>
      </c>
    </row>
    <row r="80" spans="1:6" x14ac:dyDescent="0.2">
      <c r="A80" s="604" t="s">
        <v>1800</v>
      </c>
      <c r="B80" s="605">
        <v>1317188.7</v>
      </c>
      <c r="C80" s="605">
        <v>180040.07</v>
      </c>
      <c r="D80" s="602">
        <f t="shared" si="2"/>
        <v>0.13668510062377548</v>
      </c>
      <c r="F80" s="2">
        <v>592</v>
      </c>
    </row>
    <row r="81" spans="1:6" x14ac:dyDescent="0.2">
      <c r="A81" s="604" t="s">
        <v>1799</v>
      </c>
      <c r="B81" s="605">
        <v>18301671.43</v>
      </c>
      <c r="C81" s="605">
        <v>2645113.5700000003</v>
      </c>
      <c r="D81" s="602">
        <f t="shared" si="2"/>
        <v>0.14452852462776403</v>
      </c>
      <c r="F81" s="2">
        <v>593</v>
      </c>
    </row>
    <row r="82" spans="1:6" x14ac:dyDescent="0.2">
      <c r="A82" s="604" t="s">
        <v>1798</v>
      </c>
      <c r="B82" s="605">
        <v>1848776.9499999997</v>
      </c>
      <c r="C82" s="605">
        <v>614788.9600000002</v>
      </c>
      <c r="D82" s="602">
        <f t="shared" si="2"/>
        <v>0.33253820045733495</v>
      </c>
      <c r="F82" s="2">
        <v>594</v>
      </c>
    </row>
    <row r="83" spans="1:6" x14ac:dyDescent="0.2">
      <c r="A83" s="604" t="s">
        <v>1797</v>
      </c>
      <c r="B83" s="605">
        <v>2259.9500000000003</v>
      </c>
      <c r="C83" s="605">
        <v>0</v>
      </c>
      <c r="D83" s="602">
        <f t="shared" si="2"/>
        <v>0</v>
      </c>
      <c r="F83" s="2">
        <v>595</v>
      </c>
    </row>
    <row r="84" spans="1:6" x14ac:dyDescent="0.2">
      <c r="A84" s="604" t="s">
        <v>1796</v>
      </c>
      <c r="B84" s="605">
        <v>219000</v>
      </c>
      <c r="C84" s="605">
        <v>0</v>
      </c>
      <c r="D84" s="602">
        <f t="shared" si="2"/>
        <v>0</v>
      </c>
      <c r="F84" s="2">
        <v>596</v>
      </c>
    </row>
    <row r="85" spans="1:6" x14ac:dyDescent="0.2">
      <c r="A85" s="604" t="s">
        <v>1795</v>
      </c>
      <c r="B85" s="605">
        <v>272845.8</v>
      </c>
      <c r="C85" s="605">
        <v>0</v>
      </c>
      <c r="D85" s="602">
        <f t="shared" si="2"/>
        <v>0</v>
      </c>
      <c r="F85" s="2">
        <v>597</v>
      </c>
    </row>
    <row r="86" spans="1:6" x14ac:dyDescent="0.2">
      <c r="A86" s="604" t="s">
        <v>1794</v>
      </c>
      <c r="B86" s="605">
        <v>854515.89999999991</v>
      </c>
      <c r="C86" s="605">
        <v>0</v>
      </c>
      <c r="D86" s="602">
        <f t="shared" si="2"/>
        <v>0</v>
      </c>
      <c r="F86" s="2">
        <v>598</v>
      </c>
    </row>
    <row r="87" spans="1:6" x14ac:dyDescent="0.2">
      <c r="A87" s="604" t="s">
        <v>1642</v>
      </c>
      <c r="B87" s="606"/>
      <c r="C87" s="605"/>
      <c r="D87" s="602" t="str">
        <f t="shared" si="2"/>
        <v/>
      </c>
      <c r="F87" s="2"/>
    </row>
    <row r="88" spans="1:6" x14ac:dyDescent="0.2">
      <c r="A88" s="604" t="s">
        <v>1793</v>
      </c>
      <c r="B88" s="606"/>
      <c r="C88" s="605"/>
      <c r="D88" s="602" t="str">
        <f t="shared" si="2"/>
        <v/>
      </c>
      <c r="F88" s="2"/>
    </row>
    <row r="89" spans="1:6" x14ac:dyDescent="0.2">
      <c r="A89" s="604" t="s">
        <v>1642</v>
      </c>
      <c r="B89" s="606"/>
      <c r="C89" s="605"/>
      <c r="D89" s="602" t="str">
        <f t="shared" si="2"/>
        <v/>
      </c>
      <c r="F89" s="2"/>
    </row>
    <row r="90" spans="1:6" x14ac:dyDescent="0.2">
      <c r="A90" s="604" t="s">
        <v>1792</v>
      </c>
      <c r="B90" s="606"/>
      <c r="C90" s="605"/>
      <c r="D90" s="602" t="str">
        <f t="shared" si="2"/>
        <v/>
      </c>
      <c r="F90" s="2"/>
    </row>
    <row r="91" spans="1:6" x14ac:dyDescent="0.2">
      <c r="A91" s="604" t="s">
        <v>1642</v>
      </c>
      <c r="B91" s="606"/>
      <c r="C91" s="605"/>
      <c r="D91" s="602" t="str">
        <f t="shared" si="2"/>
        <v/>
      </c>
      <c r="F91" s="2"/>
    </row>
    <row r="92" spans="1:6" x14ac:dyDescent="0.2">
      <c r="A92" s="604" t="s">
        <v>1642</v>
      </c>
      <c r="B92" s="606"/>
      <c r="C92" s="605"/>
      <c r="D92" s="602" t="str">
        <f t="shared" si="2"/>
        <v/>
      </c>
      <c r="F92" s="2"/>
    </row>
    <row r="93" spans="1:6" x14ac:dyDescent="0.2">
      <c r="A93" s="604" t="s">
        <v>1642</v>
      </c>
      <c r="B93" s="606"/>
      <c r="C93" s="605"/>
      <c r="D93" s="602" t="str">
        <f t="shared" si="2"/>
        <v/>
      </c>
      <c r="F93" s="2"/>
    </row>
    <row r="94" spans="1:6" x14ac:dyDescent="0.2">
      <c r="A94" s="604" t="s">
        <v>1642</v>
      </c>
      <c r="B94" s="606"/>
      <c r="C94" s="605"/>
      <c r="D94" s="602" t="str">
        <f t="shared" si="2"/>
        <v/>
      </c>
      <c r="F94" s="2"/>
    </row>
    <row r="95" spans="1:6" x14ac:dyDescent="0.2">
      <c r="A95" s="604" t="s">
        <v>1791</v>
      </c>
      <c r="B95" s="606"/>
      <c r="C95" s="605"/>
      <c r="D95" s="602" t="str">
        <f t="shared" si="2"/>
        <v/>
      </c>
      <c r="F95" s="2"/>
    </row>
    <row r="96" spans="1:6" x14ac:dyDescent="0.2">
      <c r="A96" s="604" t="s">
        <v>1790</v>
      </c>
      <c r="B96" s="605">
        <v>1839091.2544999998</v>
      </c>
      <c r="C96" s="605">
        <v>1313889.0222</v>
      </c>
      <c r="D96" s="602">
        <f t="shared" si="2"/>
        <v>0.71442296241967163</v>
      </c>
      <c r="F96" s="2">
        <v>901</v>
      </c>
    </row>
    <row r="97" spans="1:6" x14ac:dyDescent="0.2">
      <c r="A97" s="604" t="s">
        <v>1789</v>
      </c>
      <c r="B97" s="605">
        <v>316520.21909999999</v>
      </c>
      <c r="C97" s="605">
        <v>174510.3792</v>
      </c>
      <c r="D97" s="602">
        <f t="shared" si="2"/>
        <v>0.55134038418211118</v>
      </c>
      <c r="F97" s="2">
        <v>902</v>
      </c>
    </row>
    <row r="98" spans="1:6" x14ac:dyDescent="0.2">
      <c r="A98" s="604" t="s">
        <v>1788</v>
      </c>
      <c r="B98" s="605">
        <v>7408158.3480000012</v>
      </c>
      <c r="C98" s="605">
        <v>3851870.4749999996</v>
      </c>
      <c r="D98" s="602">
        <f t="shared" si="2"/>
        <v>0.51994980318420148</v>
      </c>
      <c r="F98" s="2">
        <v>903</v>
      </c>
    </row>
    <row r="99" spans="1:6" x14ac:dyDescent="0.2">
      <c r="A99" s="604" t="s">
        <v>1787</v>
      </c>
      <c r="B99" s="605">
        <v>2937423.36</v>
      </c>
      <c r="C99" s="605">
        <v>0</v>
      </c>
      <c r="D99" s="602">
        <f t="shared" si="2"/>
        <v>0</v>
      </c>
      <c r="F99" s="2">
        <v>904</v>
      </c>
    </row>
    <row r="100" spans="1:6" x14ac:dyDescent="0.2">
      <c r="A100" s="604" t="s">
        <v>1786</v>
      </c>
      <c r="B100" s="605">
        <v>0</v>
      </c>
      <c r="C100" s="605"/>
      <c r="D100" s="602" t="str">
        <f t="shared" si="2"/>
        <v/>
      </c>
      <c r="F100" s="2">
        <v>905</v>
      </c>
    </row>
    <row r="101" spans="1:6" x14ac:dyDescent="0.2">
      <c r="A101" s="604" t="s">
        <v>1642</v>
      </c>
      <c r="B101" s="606"/>
      <c r="C101" s="605"/>
      <c r="D101" s="602" t="str">
        <f t="shared" si="2"/>
        <v/>
      </c>
      <c r="F101" s="2"/>
    </row>
    <row r="102" spans="1:6" x14ac:dyDescent="0.2">
      <c r="A102" s="604" t="s">
        <v>1785</v>
      </c>
      <c r="B102" s="606"/>
      <c r="C102" s="605"/>
      <c r="D102" s="602" t="str">
        <f t="shared" si="2"/>
        <v/>
      </c>
      <c r="F102" s="2"/>
    </row>
    <row r="103" spans="1:6" x14ac:dyDescent="0.2">
      <c r="A103" s="604" t="s">
        <v>1642</v>
      </c>
      <c r="B103" s="606"/>
      <c r="C103" s="605"/>
      <c r="D103" s="602" t="str">
        <f t="shared" si="2"/>
        <v/>
      </c>
      <c r="F103" s="2"/>
    </row>
    <row r="104" spans="1:6" x14ac:dyDescent="0.2">
      <c r="A104" s="604" t="s">
        <v>1784</v>
      </c>
      <c r="B104" s="606"/>
      <c r="C104" s="605"/>
      <c r="D104" s="602" t="str">
        <f t="shared" ref="D104:D135" si="3">IFERROR(C104/B104,"")</f>
        <v/>
      </c>
      <c r="F104" s="2"/>
    </row>
    <row r="105" spans="1:6" x14ac:dyDescent="0.2">
      <c r="A105" s="604" t="s">
        <v>1783</v>
      </c>
      <c r="B105" s="605">
        <v>188495.02619999999</v>
      </c>
      <c r="C105" s="605">
        <v>104112.99599999998</v>
      </c>
      <c r="D105" s="602">
        <f t="shared" si="3"/>
        <v>0.55233816031587146</v>
      </c>
      <c r="F105" s="2">
        <v>907</v>
      </c>
    </row>
    <row r="106" spans="1:6" x14ac:dyDescent="0.2">
      <c r="A106" s="604" t="s">
        <v>1782</v>
      </c>
      <c r="B106" s="605">
        <v>10053069.904788001</v>
      </c>
      <c r="C106" s="605">
        <v>618686.6762000001</v>
      </c>
      <c r="D106" s="602">
        <f t="shared" si="3"/>
        <v>6.1542064469813015E-2</v>
      </c>
      <c r="F106" s="2">
        <v>908</v>
      </c>
    </row>
    <row r="107" spans="1:6" x14ac:dyDescent="0.2">
      <c r="A107" s="604" t="s">
        <v>1781</v>
      </c>
      <c r="B107" s="605">
        <v>971991.87719999999</v>
      </c>
      <c r="C107" s="605">
        <v>0</v>
      </c>
      <c r="D107" s="602">
        <f t="shared" si="3"/>
        <v>0</v>
      </c>
      <c r="F107" s="2">
        <v>909</v>
      </c>
    </row>
    <row r="108" spans="1:6" x14ac:dyDescent="0.2">
      <c r="A108" s="604" t="s">
        <v>1780</v>
      </c>
      <c r="B108" s="605">
        <v>1097472.5345999999</v>
      </c>
      <c r="C108" s="605">
        <v>312231.31679999997</v>
      </c>
      <c r="D108" s="602">
        <f t="shared" si="3"/>
        <v>0.28450034689369252</v>
      </c>
      <c r="F108" s="2">
        <v>910</v>
      </c>
    </row>
    <row r="109" spans="1:6" x14ac:dyDescent="0.2">
      <c r="A109" s="604" t="s">
        <v>1779</v>
      </c>
      <c r="B109" s="605">
        <v>0</v>
      </c>
      <c r="C109" s="605"/>
      <c r="D109" s="602" t="str">
        <f t="shared" si="3"/>
        <v/>
      </c>
      <c r="F109" s="2">
        <v>912</v>
      </c>
    </row>
    <row r="110" spans="1:6" x14ac:dyDescent="0.2">
      <c r="A110" s="604" t="s">
        <v>1778</v>
      </c>
      <c r="B110" s="605">
        <v>6665.1</v>
      </c>
      <c r="C110" s="605">
        <v>0</v>
      </c>
      <c r="D110" s="602">
        <f t="shared" si="3"/>
        <v>0</v>
      </c>
      <c r="F110" s="2">
        <v>913</v>
      </c>
    </row>
    <row r="111" spans="1:6" x14ac:dyDescent="0.2">
      <c r="A111" s="604" t="s">
        <v>1777</v>
      </c>
      <c r="B111" s="605">
        <v>0</v>
      </c>
      <c r="C111" s="605"/>
      <c r="D111" s="602" t="str">
        <f t="shared" si="3"/>
        <v/>
      </c>
      <c r="F111" s="2">
        <v>916</v>
      </c>
    </row>
    <row r="112" spans="1:6" x14ac:dyDescent="0.2">
      <c r="A112" s="604" t="s">
        <v>1642</v>
      </c>
      <c r="B112" s="606"/>
      <c r="C112" s="605"/>
      <c r="D112" s="602" t="str">
        <f t="shared" si="3"/>
        <v/>
      </c>
      <c r="F112" s="2"/>
    </row>
    <row r="113" spans="1:6" x14ac:dyDescent="0.2">
      <c r="A113" s="604" t="s">
        <v>1776</v>
      </c>
      <c r="B113" s="606"/>
      <c r="C113" s="605"/>
      <c r="D113" s="602" t="str">
        <f t="shared" si="3"/>
        <v/>
      </c>
      <c r="F113" s="2"/>
    </row>
    <row r="114" spans="1:6" x14ac:dyDescent="0.2">
      <c r="A114" s="604" t="s">
        <v>1642</v>
      </c>
      <c r="B114" s="606"/>
      <c r="C114" s="605"/>
      <c r="D114" s="602" t="str">
        <f t="shared" si="3"/>
        <v/>
      </c>
      <c r="F114" s="2"/>
    </row>
    <row r="115" spans="1:6" x14ac:dyDescent="0.2">
      <c r="A115" s="604" t="s">
        <v>1775</v>
      </c>
      <c r="B115" s="606"/>
      <c r="C115" s="605"/>
      <c r="D115" s="602" t="str">
        <f t="shared" si="3"/>
        <v/>
      </c>
      <c r="F115" s="2"/>
    </row>
    <row r="116" spans="1:6" x14ac:dyDescent="0.2">
      <c r="A116" s="604" t="s">
        <v>1642</v>
      </c>
      <c r="B116" s="606"/>
      <c r="C116" s="605"/>
      <c r="D116" s="602" t="str">
        <f t="shared" si="3"/>
        <v/>
      </c>
      <c r="F116" s="2"/>
    </row>
    <row r="117" spans="1:6" x14ac:dyDescent="0.2">
      <c r="A117" s="604" t="s">
        <v>1774</v>
      </c>
      <c r="B117" s="606"/>
      <c r="C117" s="605"/>
      <c r="D117" s="602" t="str">
        <f t="shared" si="3"/>
        <v/>
      </c>
      <c r="F117" s="2"/>
    </row>
    <row r="118" spans="1:6" x14ac:dyDescent="0.2">
      <c r="A118" s="604" t="s">
        <v>1773</v>
      </c>
      <c r="B118" s="605">
        <v>21388719.672732804</v>
      </c>
      <c r="C118" s="605">
        <v>16101582.918299999</v>
      </c>
      <c r="D118" s="602">
        <f t="shared" si="3"/>
        <v>0.75280723505984048</v>
      </c>
      <c r="F118" s="2">
        <v>920</v>
      </c>
    </row>
    <row r="119" spans="1:6" x14ac:dyDescent="0.2">
      <c r="A119" s="604" t="s">
        <v>1772</v>
      </c>
      <c r="B119" s="605">
        <v>4716755.2718000012</v>
      </c>
      <c r="C119" s="605">
        <v>0</v>
      </c>
      <c r="D119" s="602">
        <f t="shared" si="3"/>
        <v>0</v>
      </c>
      <c r="F119" s="2">
        <v>921</v>
      </c>
    </row>
    <row r="120" spans="1:6" x14ac:dyDescent="0.2">
      <c r="A120" s="604" t="s">
        <v>1771</v>
      </c>
      <c r="B120" s="605">
        <v>-2924002.8046000004</v>
      </c>
      <c r="C120" s="605">
        <v>-2005588.2709999999</v>
      </c>
      <c r="D120" s="602">
        <f t="shared" si="3"/>
        <v>0.6859050435399161</v>
      </c>
      <c r="F120" s="2">
        <v>922</v>
      </c>
    </row>
    <row r="121" spans="1:6" x14ac:dyDescent="0.2">
      <c r="A121" s="604" t="s">
        <v>1770</v>
      </c>
      <c r="B121" s="605">
        <v>12232054.767896002</v>
      </c>
      <c r="C121" s="605">
        <v>0</v>
      </c>
      <c r="D121" s="602">
        <f t="shared" si="3"/>
        <v>0</v>
      </c>
      <c r="F121" s="2">
        <v>923</v>
      </c>
    </row>
    <row r="122" spans="1:6" x14ac:dyDescent="0.2">
      <c r="A122" s="604" t="s">
        <v>1769</v>
      </c>
      <c r="B122" s="605">
        <v>8292671.5941000031</v>
      </c>
      <c r="C122" s="605">
        <v>0</v>
      </c>
      <c r="D122" s="602">
        <f t="shared" si="3"/>
        <v>0</v>
      </c>
      <c r="F122" s="2">
        <v>924</v>
      </c>
    </row>
    <row r="123" spans="1:6" x14ac:dyDescent="0.2">
      <c r="A123" s="604" t="s">
        <v>1768</v>
      </c>
      <c r="B123" s="605">
        <v>3868535.5469999583</v>
      </c>
      <c r="C123" s="605">
        <v>0</v>
      </c>
      <c r="D123" s="602">
        <f t="shared" si="3"/>
        <v>0</v>
      </c>
      <c r="F123" s="2">
        <v>925</v>
      </c>
    </row>
    <row r="124" spans="1:6" x14ac:dyDescent="0.2">
      <c r="A124" s="604" t="s">
        <v>1767</v>
      </c>
      <c r="B124" s="605">
        <v>19744689.078799989</v>
      </c>
      <c r="C124" s="605">
        <v>0</v>
      </c>
      <c r="D124" s="602">
        <f t="shared" si="3"/>
        <v>0</v>
      </c>
      <c r="F124" s="2">
        <v>926</v>
      </c>
    </row>
    <row r="125" spans="1:6" x14ac:dyDescent="0.2">
      <c r="A125" s="604" t="s">
        <v>1766</v>
      </c>
      <c r="B125" s="605">
        <v>0</v>
      </c>
      <c r="C125" s="605"/>
      <c r="D125" s="602" t="str">
        <f t="shared" si="3"/>
        <v/>
      </c>
      <c r="F125" s="2">
        <v>927</v>
      </c>
    </row>
    <row r="126" spans="1:6" x14ac:dyDescent="0.2">
      <c r="A126" s="604" t="s">
        <v>1765</v>
      </c>
      <c r="B126" s="605">
        <v>-138008.63999999998</v>
      </c>
      <c r="C126" s="605">
        <v>0</v>
      </c>
      <c r="D126" s="602">
        <f t="shared" si="3"/>
        <v>0</v>
      </c>
      <c r="F126" s="2">
        <v>929</v>
      </c>
    </row>
    <row r="127" spans="1:6" x14ac:dyDescent="0.2">
      <c r="A127" s="604" t="s">
        <v>1764</v>
      </c>
      <c r="B127" s="605">
        <v>0</v>
      </c>
      <c r="C127" s="605"/>
      <c r="D127" s="602" t="str">
        <f t="shared" si="3"/>
        <v/>
      </c>
      <c r="F127" s="2">
        <v>930</v>
      </c>
    </row>
    <row r="128" spans="1:6" x14ac:dyDescent="0.2">
      <c r="A128" s="604" t="s">
        <v>1763</v>
      </c>
      <c r="B128" s="605">
        <v>614981.78399999999</v>
      </c>
      <c r="C128" s="605">
        <v>0</v>
      </c>
      <c r="D128" s="602">
        <f t="shared" si="3"/>
        <v>0</v>
      </c>
      <c r="F128" s="2">
        <v>931</v>
      </c>
    </row>
    <row r="129" spans="1:6" x14ac:dyDescent="0.2">
      <c r="A129" s="604" t="s">
        <v>1762</v>
      </c>
      <c r="B129" s="605">
        <v>11464075.0348</v>
      </c>
      <c r="C129" s="605">
        <v>200118.35599999997</v>
      </c>
      <c r="D129" s="602">
        <f t="shared" si="3"/>
        <v>1.7456127545617657E-2</v>
      </c>
      <c r="F129" s="2">
        <v>935</v>
      </c>
    </row>
    <row r="130" spans="1:6" x14ac:dyDescent="0.2">
      <c r="A130" s="604" t="s">
        <v>1642</v>
      </c>
      <c r="B130" s="606"/>
      <c r="C130" s="605"/>
      <c r="D130" s="602" t="str">
        <f t="shared" si="3"/>
        <v/>
      </c>
      <c r="F130" s="2"/>
    </row>
    <row r="131" spans="1:6" x14ac:dyDescent="0.2">
      <c r="A131" s="604" t="s">
        <v>1761</v>
      </c>
      <c r="B131" s="604"/>
      <c r="C131" s="605"/>
      <c r="D131" s="602" t="str">
        <f t="shared" si="3"/>
        <v/>
      </c>
      <c r="F131" s="2"/>
    </row>
    <row r="132" spans="1:6" x14ac:dyDescent="0.2">
      <c r="A132" s="604" t="s">
        <v>1642</v>
      </c>
      <c r="B132" s="604"/>
      <c r="C132" s="603"/>
      <c r="D132" s="602" t="str">
        <f t="shared" si="3"/>
        <v/>
      </c>
      <c r="F132" s="2"/>
    </row>
    <row r="133" spans="1:6" x14ac:dyDescent="0.2">
      <c r="A133" s="604" t="s">
        <v>1760</v>
      </c>
      <c r="B133" s="604"/>
      <c r="C133" s="603"/>
      <c r="D133" s="602" t="str">
        <f t="shared" si="3"/>
        <v/>
      </c>
      <c r="F133" s="2"/>
    </row>
    <row r="134" spans="1:6" x14ac:dyDescent="0.2">
      <c r="F134" s="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444"/>
  <sheetViews>
    <sheetView zoomScaleNormal="100" workbookViewId="0">
      <selection sqref="A1:I1"/>
    </sheetView>
  </sheetViews>
  <sheetFormatPr defaultColWidth="9.140625" defaultRowHeight="12.75" x14ac:dyDescent="0.2"/>
  <cols>
    <col min="1" max="1" width="6.85546875" style="402" customWidth="1"/>
    <col min="2" max="2" width="11.85546875" style="402" customWidth="1"/>
    <col min="3" max="3" width="57.7109375" style="402" customWidth="1"/>
    <col min="4" max="4" width="18.7109375" style="402" customWidth="1"/>
    <col min="5" max="6" width="20.140625" style="402" customWidth="1"/>
    <col min="7" max="7" width="18.42578125" style="402" customWidth="1"/>
    <col min="8" max="8" width="19.42578125" style="402" customWidth="1"/>
    <col min="9" max="9" width="55.7109375" style="433" customWidth="1"/>
    <col min="10" max="16384" width="9.140625" style="402"/>
  </cols>
  <sheetData>
    <row r="1" spans="1:9" s="8" customFormat="1" ht="20.100000000000001" customHeight="1" x14ac:dyDescent="0.2">
      <c r="A1" s="624" t="str">
        <f>'Rate Case Constants'!C9</f>
        <v>LOUISVILLE GAS AND ELECTRIC COMPANY</v>
      </c>
      <c r="B1" s="623"/>
      <c r="C1" s="623"/>
      <c r="D1" s="623"/>
      <c r="E1" s="623"/>
      <c r="F1" s="623"/>
      <c r="G1" s="623"/>
      <c r="H1" s="623"/>
      <c r="I1" s="623"/>
    </row>
    <row r="2" spans="1:9" s="8" customFormat="1" ht="20.100000000000001" customHeight="1" x14ac:dyDescent="0.2">
      <c r="A2" s="624" t="str">
        <f>'Rate Case Constants'!C10</f>
        <v>CASE NO. 2025-00114 - ELECTRIC OPERATIONS</v>
      </c>
      <c r="B2" s="623"/>
      <c r="C2" s="623"/>
      <c r="D2" s="623"/>
      <c r="E2" s="623"/>
      <c r="F2" s="623"/>
      <c r="G2" s="623"/>
      <c r="H2" s="623"/>
      <c r="I2" s="623"/>
    </row>
    <row r="3" spans="1:9" s="8" customFormat="1" ht="20.100000000000001" customHeight="1" x14ac:dyDescent="0.2">
      <c r="A3" s="623" t="s">
        <v>303</v>
      </c>
      <c r="B3" s="623"/>
      <c r="C3" s="623"/>
      <c r="D3" s="623"/>
      <c r="E3" s="623"/>
      <c r="F3" s="623"/>
      <c r="G3" s="623"/>
      <c r="H3" s="623"/>
      <c r="I3" s="623"/>
    </row>
    <row r="4" spans="1:9" s="8" customFormat="1" ht="20.100000000000001" customHeight="1" x14ac:dyDescent="0.2">
      <c r="A4" s="623" t="str">
        <f>CONCATENATE('Rate Case Constants'!C16," AND ",'Rate Case Constants'!C22)</f>
        <v>FOR THE 12 MONTHS ENDED AUGUST 31, 2025 AND FOR THE 12 MONTHS ENDED DECEMBER 31, 2026</v>
      </c>
      <c r="B4" s="623"/>
      <c r="C4" s="623"/>
      <c r="D4" s="623"/>
      <c r="E4" s="623"/>
      <c r="F4" s="623"/>
      <c r="G4" s="623"/>
      <c r="H4" s="623"/>
      <c r="I4" s="623"/>
    </row>
    <row r="5" spans="1:9" s="8" customFormat="1" ht="20.100000000000001" customHeight="1" x14ac:dyDescent="0.25">
      <c r="A5" s="7"/>
      <c r="B5" s="7"/>
      <c r="C5" s="7"/>
      <c r="D5" s="7"/>
      <c r="E5" s="7"/>
      <c r="F5" s="7"/>
      <c r="G5" s="7"/>
      <c r="H5" s="7"/>
      <c r="I5" s="533"/>
    </row>
    <row r="6" spans="1:9" s="8" customFormat="1" ht="20.100000000000001" customHeight="1" x14ac:dyDescent="0.2">
      <c r="A6" s="8" t="s">
        <v>196</v>
      </c>
      <c r="I6" s="424" t="s">
        <v>346</v>
      </c>
    </row>
    <row r="7" spans="1:9" s="8" customFormat="1" ht="20.100000000000001" customHeight="1" x14ac:dyDescent="0.2">
      <c r="A7" s="8" t="str">
        <f>'Rate Case Constants'!C31</f>
        <v>TYPE OF FILING: __X__ ORIGINAL  _____ UPDATED  _____ REVISED</v>
      </c>
      <c r="I7" s="424" t="s">
        <v>1153</v>
      </c>
    </row>
    <row r="8" spans="1:9" s="8" customFormat="1" ht="20.100000000000001" customHeight="1" x14ac:dyDescent="0.2">
      <c r="A8" s="8" t="s">
        <v>141</v>
      </c>
      <c r="I8" s="424" t="str">
        <f>'Rate Case Constants'!C36</f>
        <v>WITNESS:   A. M. FACKLER</v>
      </c>
    </row>
    <row r="9" spans="1:9" s="8" customFormat="1" ht="18.95" customHeight="1" x14ac:dyDescent="0.2">
      <c r="I9" s="430"/>
    </row>
    <row r="10" spans="1:9" ht="75" customHeight="1" x14ac:dyDescent="0.2">
      <c r="A10" s="18" t="s">
        <v>142</v>
      </c>
      <c r="B10" s="18" t="s">
        <v>143</v>
      </c>
      <c r="C10" s="18" t="s">
        <v>147</v>
      </c>
      <c r="D10" s="18" t="s">
        <v>200</v>
      </c>
      <c r="E10" s="18" t="s">
        <v>201</v>
      </c>
      <c r="F10" s="18" t="s">
        <v>208</v>
      </c>
      <c r="G10" s="18" t="s">
        <v>834</v>
      </c>
      <c r="H10" s="18" t="s">
        <v>210</v>
      </c>
      <c r="I10" s="425" t="s">
        <v>835</v>
      </c>
    </row>
    <row r="11" spans="1:9" ht="18.95" customHeight="1" x14ac:dyDescent="0.2">
      <c r="A11" s="382"/>
      <c r="B11" s="382"/>
      <c r="C11" s="13"/>
      <c r="D11" s="407" t="s">
        <v>120</v>
      </c>
      <c r="E11" s="407" t="s">
        <v>121</v>
      </c>
      <c r="F11" s="407" t="s">
        <v>152</v>
      </c>
      <c r="G11" s="407" t="s">
        <v>153</v>
      </c>
      <c r="H11" s="407" t="s">
        <v>302</v>
      </c>
      <c r="I11" s="426" t="s">
        <v>122</v>
      </c>
    </row>
    <row r="12" spans="1:9" ht="19.5" customHeight="1" x14ac:dyDescent="0.2">
      <c r="A12" s="382"/>
      <c r="B12" s="382"/>
      <c r="C12" s="386"/>
      <c r="D12" s="404" t="s">
        <v>145</v>
      </c>
      <c r="E12" s="404" t="s">
        <v>145</v>
      </c>
      <c r="F12" s="404" t="s">
        <v>145</v>
      </c>
      <c r="G12" s="404" t="s">
        <v>145</v>
      </c>
      <c r="H12" s="404" t="s">
        <v>145</v>
      </c>
      <c r="I12" s="431"/>
    </row>
    <row r="13" spans="1:9" ht="19.5" customHeight="1" x14ac:dyDescent="0.2">
      <c r="A13" s="382">
        <v>1</v>
      </c>
      <c r="B13" s="382"/>
      <c r="C13" s="24" t="s">
        <v>123</v>
      </c>
      <c r="D13" s="28"/>
      <c r="E13" s="28"/>
      <c r="F13" s="28"/>
      <c r="G13" s="28"/>
      <c r="H13" s="28"/>
      <c r="I13" s="432"/>
    </row>
    <row r="14" spans="1:9" ht="19.5" customHeight="1" x14ac:dyDescent="0.2">
      <c r="A14" s="405">
        <f>A13+1</f>
        <v>2</v>
      </c>
      <c r="B14" s="382"/>
      <c r="C14" s="401" t="s">
        <v>155</v>
      </c>
      <c r="D14" s="28"/>
      <c r="E14" s="28"/>
      <c r="F14" s="28"/>
      <c r="G14" s="28"/>
      <c r="H14" s="28"/>
      <c r="I14" s="432"/>
    </row>
    <row r="15" spans="1:9" ht="38.25" x14ac:dyDescent="0.2">
      <c r="A15" s="561">
        <f t="shared" ref="A15:A23" si="0">A14+1</f>
        <v>3</v>
      </c>
      <c r="B15" s="562">
        <v>440</v>
      </c>
      <c r="C15" s="563" t="s">
        <v>156</v>
      </c>
      <c r="D15" s="564">
        <f>'SCH C-2.1 B'!H15</f>
        <v>496809987.22601771</v>
      </c>
      <c r="E15" s="564">
        <f>F15-D15</f>
        <v>-5091452.4886825085</v>
      </c>
      <c r="F15" s="564">
        <f>'SCH C-2.1 F'!H15</f>
        <v>491718534.73733521</v>
      </c>
      <c r="G15" s="564">
        <f>'SCH D-2.1'!N16</f>
        <v>0</v>
      </c>
      <c r="H15" s="564">
        <f>SUM(F15:G15)</f>
        <v>491718534.73733521</v>
      </c>
      <c r="I15" s="565" t="s">
        <v>1577</v>
      </c>
    </row>
    <row r="16" spans="1:9" ht="38.25" x14ac:dyDescent="0.2">
      <c r="A16" s="561">
        <f t="shared" si="0"/>
        <v>4</v>
      </c>
      <c r="B16" s="562">
        <v>442.2</v>
      </c>
      <c r="C16" s="563" t="s">
        <v>157</v>
      </c>
      <c r="D16" s="564">
        <f>'SCH C-2.1 B'!H16</f>
        <v>403134915.93244231</v>
      </c>
      <c r="E16" s="564">
        <f t="shared" ref="E16:E19" si="1">F16-D16</f>
        <v>-3711935.9001708031</v>
      </c>
      <c r="F16" s="564">
        <f>'SCH C-2.1 F'!H16</f>
        <v>399422980.0322715</v>
      </c>
      <c r="G16" s="564">
        <f>'SCH D-2.1'!N17</f>
        <v>0</v>
      </c>
      <c r="H16" s="564">
        <f t="shared" ref="H16:H19" si="2">SUM(F16:G16)</f>
        <v>399422980.0322715</v>
      </c>
      <c r="I16" s="565" t="s">
        <v>1577</v>
      </c>
    </row>
    <row r="17" spans="1:9" ht="25.5" x14ac:dyDescent="0.2">
      <c r="A17" s="561">
        <f t="shared" si="0"/>
        <v>5</v>
      </c>
      <c r="B17" s="562">
        <v>442.3</v>
      </c>
      <c r="C17" s="563" t="s">
        <v>158</v>
      </c>
      <c r="D17" s="564">
        <f>'SCH C-2.1 B'!H17</f>
        <v>174618750.83085689</v>
      </c>
      <c r="E17" s="564">
        <f t="shared" si="1"/>
        <v>2272603.2554783225</v>
      </c>
      <c r="F17" s="564">
        <f>'SCH C-2.1 F'!H17</f>
        <v>176891354.08633521</v>
      </c>
      <c r="G17" s="564">
        <f>'SCH D-2.1'!N18</f>
        <v>0</v>
      </c>
      <c r="H17" s="564">
        <f t="shared" si="2"/>
        <v>176891354.08633521</v>
      </c>
      <c r="I17" s="534" t="s">
        <v>1578</v>
      </c>
    </row>
    <row r="18" spans="1:9" ht="25.5" x14ac:dyDescent="0.2">
      <c r="A18" s="561">
        <f t="shared" si="0"/>
        <v>6</v>
      </c>
      <c r="B18" s="561">
        <v>444</v>
      </c>
      <c r="C18" s="566" t="s">
        <v>160</v>
      </c>
      <c r="D18" s="564">
        <f>'SCH C-2.1 B'!H18</f>
        <v>1376359.9849564037</v>
      </c>
      <c r="E18" s="564">
        <f t="shared" si="1"/>
        <v>-72091.593261824222</v>
      </c>
      <c r="F18" s="564">
        <f>'SCH C-2.1 F'!H18</f>
        <v>1304268.3916945795</v>
      </c>
      <c r="G18" s="564">
        <f>'SCH D-2.1'!N19</f>
        <v>0</v>
      </c>
      <c r="H18" s="564">
        <f t="shared" si="2"/>
        <v>1304268.3916945795</v>
      </c>
      <c r="I18" s="534" t="s">
        <v>1578</v>
      </c>
    </row>
    <row r="19" spans="1:9" ht="25.5" x14ac:dyDescent="0.2">
      <c r="A19" s="561">
        <f t="shared" si="0"/>
        <v>7</v>
      </c>
      <c r="B19" s="561">
        <v>445</v>
      </c>
      <c r="C19" s="566" t="s">
        <v>159</v>
      </c>
      <c r="D19" s="567">
        <f>'SCH C-2.1 B'!H19</f>
        <v>98347598.833081007</v>
      </c>
      <c r="E19" s="567">
        <f t="shared" si="1"/>
        <v>834937.01156157255</v>
      </c>
      <c r="F19" s="567">
        <f>'SCH C-2.1 F'!H19</f>
        <v>99182535.84464258</v>
      </c>
      <c r="G19" s="567">
        <f>'SCH D-2.1'!N20</f>
        <v>0</v>
      </c>
      <c r="H19" s="567">
        <f t="shared" si="2"/>
        <v>99182535.84464258</v>
      </c>
      <c r="I19" s="565" t="s">
        <v>1578</v>
      </c>
    </row>
    <row r="20" spans="1:9" ht="19.5" customHeight="1" x14ac:dyDescent="0.2">
      <c r="A20" s="405">
        <f t="shared" si="0"/>
        <v>8</v>
      </c>
      <c r="B20" s="405"/>
      <c r="C20" s="13" t="s">
        <v>1567</v>
      </c>
      <c r="D20" s="28">
        <f>SUM(D15:D19)</f>
        <v>1174287612.8073545</v>
      </c>
      <c r="E20" s="28">
        <f>SUM(E15:E19)</f>
        <v>-5767939.7150752405</v>
      </c>
      <c r="F20" s="28">
        <f>SUM(F15:F19)</f>
        <v>1168519673.092279</v>
      </c>
      <c r="G20" s="28">
        <f>SUM(G15:G19)</f>
        <v>0</v>
      </c>
      <c r="H20" s="28">
        <f>SUM(H15:H19)</f>
        <v>1168519673.092279</v>
      </c>
    </row>
    <row r="21" spans="1:9" ht="38.25" x14ac:dyDescent="0.2">
      <c r="A21" s="561">
        <f t="shared" si="0"/>
        <v>9</v>
      </c>
      <c r="B21" s="561">
        <v>447</v>
      </c>
      <c r="C21" s="563" t="s">
        <v>161</v>
      </c>
      <c r="D21" s="564">
        <f>'SCH C-2.1 B'!H21</f>
        <v>26848429.750261188</v>
      </c>
      <c r="E21" s="564">
        <f t="shared" ref="E21:E22" si="3">F21-D21</f>
        <v>3757732.435811989</v>
      </c>
      <c r="F21" s="564">
        <f>'SCH C-2.1 F'!H21</f>
        <v>30606162.186073177</v>
      </c>
      <c r="G21" s="564">
        <f>'SCH D-2.1'!N22</f>
        <v>-1952873.3227280474</v>
      </c>
      <c r="H21" s="564">
        <f t="shared" ref="H21:H22" si="4">SUM(F21:G21)</f>
        <v>28653288.863345128</v>
      </c>
      <c r="I21" s="565" t="s">
        <v>1140</v>
      </c>
    </row>
    <row r="22" spans="1:9" ht="18.75" customHeight="1" x14ac:dyDescent="0.2">
      <c r="A22" s="561">
        <f t="shared" si="0"/>
        <v>10</v>
      </c>
      <c r="B22" s="562">
        <v>449.1</v>
      </c>
      <c r="C22" s="563" t="s">
        <v>162</v>
      </c>
      <c r="D22" s="567">
        <f>'SCH C-2.1 B'!H22</f>
        <v>0</v>
      </c>
      <c r="E22" s="567">
        <f t="shared" si="3"/>
        <v>0</v>
      </c>
      <c r="F22" s="567">
        <f>'SCH C-2.1 F'!H22</f>
        <v>0</v>
      </c>
      <c r="G22" s="567">
        <f>'SCH D-2.1'!N23</f>
        <v>0</v>
      </c>
      <c r="H22" s="567">
        <f t="shared" si="4"/>
        <v>0</v>
      </c>
      <c r="I22" s="568"/>
    </row>
    <row r="23" spans="1:9" ht="19.5" customHeight="1" x14ac:dyDescent="0.2">
      <c r="A23" s="405">
        <f t="shared" si="0"/>
        <v>11</v>
      </c>
      <c r="C23" s="13" t="s">
        <v>163</v>
      </c>
      <c r="D23" s="435">
        <f>SUM(D20:D22)</f>
        <v>1201136042.5576158</v>
      </c>
      <c r="E23" s="435">
        <f>SUM(E20:E22)</f>
        <v>-2010207.2792632515</v>
      </c>
      <c r="F23" s="435">
        <f>SUM(F20:F22)</f>
        <v>1199125835.278352</v>
      </c>
      <c r="G23" s="435">
        <f>SUM(G20:G22)</f>
        <v>-1952873.3227280474</v>
      </c>
      <c r="H23" s="435">
        <f>SUM(H20:H22)</f>
        <v>1197172961.9556241</v>
      </c>
    </row>
    <row r="24" spans="1:9" ht="19.5" customHeight="1" x14ac:dyDescent="0.2"/>
    <row r="25" spans="1:9" ht="19.5" customHeight="1" x14ac:dyDescent="0.2">
      <c r="A25" s="405">
        <f>A23+1</f>
        <v>12</v>
      </c>
      <c r="B25" s="405"/>
      <c r="C25" s="401" t="s">
        <v>164</v>
      </c>
    </row>
    <row r="26" spans="1:9" x14ac:dyDescent="0.2">
      <c r="A26" s="561">
        <f>A25+1</f>
        <v>13</v>
      </c>
      <c r="B26" s="561">
        <v>450</v>
      </c>
      <c r="C26" s="563" t="s">
        <v>166</v>
      </c>
      <c r="D26" s="564">
        <f>'SCH C-2.1 B'!H26</f>
        <v>2625664.1980000003</v>
      </c>
      <c r="E26" s="564">
        <f t="shared" ref="E26:E29" si="5">F26-D26</f>
        <v>18095.685999999754</v>
      </c>
      <c r="F26" s="564">
        <f>'SCH C-2.1 F'!H26</f>
        <v>2643759.8840000001</v>
      </c>
      <c r="G26" s="564">
        <f>'SCH D-2.1'!N27</f>
        <v>0</v>
      </c>
      <c r="H26" s="564">
        <f t="shared" ref="H26:H28" si="6">SUM(F26:G26)</f>
        <v>2643759.8840000001</v>
      </c>
      <c r="I26" s="534" t="s">
        <v>1141</v>
      </c>
    </row>
    <row r="27" spans="1:9" x14ac:dyDescent="0.2">
      <c r="A27" s="561">
        <f t="shared" ref="A27:A30" si="7">A26+1</f>
        <v>14</v>
      </c>
      <c r="B27" s="561">
        <v>451</v>
      </c>
      <c r="C27" s="566" t="s">
        <v>165</v>
      </c>
      <c r="D27" s="564">
        <f>'SCH C-2.1 B'!H27</f>
        <v>527569.9383506889</v>
      </c>
      <c r="E27" s="564">
        <f t="shared" si="5"/>
        <v>5775.4929149160162</v>
      </c>
      <c r="F27" s="564">
        <f>'SCH C-2.1 F'!H27</f>
        <v>533345.43126560492</v>
      </c>
      <c r="G27" s="564">
        <f>'SCH D-2.1'!N28</f>
        <v>0</v>
      </c>
      <c r="H27" s="564">
        <f t="shared" si="6"/>
        <v>533345.43126560492</v>
      </c>
      <c r="I27" s="534" t="s">
        <v>1141</v>
      </c>
    </row>
    <row r="28" spans="1:9" x14ac:dyDescent="0.2">
      <c r="A28" s="561">
        <f t="shared" si="7"/>
        <v>15</v>
      </c>
      <c r="B28" s="561">
        <v>454</v>
      </c>
      <c r="C28" s="566" t="s">
        <v>17</v>
      </c>
      <c r="D28" s="564">
        <f>'SCH C-2.1 B'!H28</f>
        <v>3600833.6999999979</v>
      </c>
      <c r="E28" s="564">
        <f t="shared" si="5"/>
        <v>-37216.600000001024</v>
      </c>
      <c r="F28" s="564">
        <f>'SCH C-2.1 F'!H28</f>
        <v>3563617.0999999968</v>
      </c>
      <c r="G28" s="564">
        <f>'SCH D-2.1'!N29</f>
        <v>0</v>
      </c>
      <c r="H28" s="564">
        <f t="shared" si="6"/>
        <v>3563617.0999999968</v>
      </c>
      <c r="I28" s="534" t="s">
        <v>1141</v>
      </c>
    </row>
    <row r="29" spans="1:9" ht="38.25" x14ac:dyDescent="0.2">
      <c r="A29" s="561">
        <f t="shared" si="7"/>
        <v>16</v>
      </c>
      <c r="B29" s="561">
        <v>456</v>
      </c>
      <c r="C29" s="566" t="s">
        <v>18</v>
      </c>
      <c r="D29" s="567">
        <f>'SCH C-2.1 B'!H29</f>
        <v>13572633.702596083</v>
      </c>
      <c r="E29" s="567">
        <f t="shared" si="5"/>
        <v>527600.85213261656</v>
      </c>
      <c r="F29" s="567">
        <f>'SCH C-2.1 F'!H29</f>
        <v>14100234.5547287</v>
      </c>
      <c r="G29" s="567">
        <f>'SCH D-2.1'!N30</f>
        <v>509948.51999999979</v>
      </c>
      <c r="H29" s="567">
        <f>SUM(F29:G29)</f>
        <v>14610183.074728699</v>
      </c>
      <c r="I29" s="565" t="s">
        <v>1579</v>
      </c>
    </row>
    <row r="30" spans="1:9" ht="19.5" customHeight="1" x14ac:dyDescent="0.2">
      <c r="A30" s="405">
        <f t="shared" si="7"/>
        <v>17</v>
      </c>
      <c r="B30" s="405"/>
      <c r="C30" s="13" t="s">
        <v>190</v>
      </c>
      <c r="D30" s="435">
        <f>SUM(D26:D29)</f>
        <v>20326701.53894677</v>
      </c>
      <c r="E30" s="435">
        <f>SUM(E26:E29)</f>
        <v>514255.43104753131</v>
      </c>
      <c r="F30" s="435">
        <f>SUM(F26:F29)</f>
        <v>20840956.969994303</v>
      </c>
      <c r="G30" s="435">
        <f>SUM(G26:G29)</f>
        <v>509948.51999999979</v>
      </c>
      <c r="H30" s="435">
        <f>SUM(H26:H29)</f>
        <v>21350905.489994302</v>
      </c>
    </row>
    <row r="31" spans="1:9" ht="19.5" customHeight="1" x14ac:dyDescent="0.2">
      <c r="A31" s="405"/>
      <c r="B31" s="405"/>
      <c r="C31" s="13"/>
    </row>
    <row r="32" spans="1:9" ht="19.5" customHeight="1" x14ac:dyDescent="0.2">
      <c r="A32" s="405">
        <f>A30+1</f>
        <v>18</v>
      </c>
      <c r="B32" s="405"/>
      <c r="C32" s="25" t="s">
        <v>126</v>
      </c>
      <c r="D32" s="383">
        <f>D23+D30</f>
        <v>1221462744.0965626</v>
      </c>
      <c r="E32" s="383">
        <f>E23+E30</f>
        <v>-1495951.8482157202</v>
      </c>
      <c r="F32" s="383">
        <f>F23+F30</f>
        <v>1219966792.2483463</v>
      </c>
      <c r="G32" s="383">
        <f>G23+G30</f>
        <v>-1442924.8027280476</v>
      </c>
      <c r="H32" s="383">
        <f>H23+H30</f>
        <v>1218523867.4456184</v>
      </c>
    </row>
    <row r="33" spans="1:9" ht="18.75" customHeight="1" x14ac:dyDescent="0.2">
      <c r="B33" s="405"/>
      <c r="C33" s="13"/>
    </row>
    <row r="34" spans="1:9" s="8" customFormat="1" ht="20.100000000000001" customHeight="1" x14ac:dyDescent="0.2">
      <c r="A34" s="623" t="str">
        <f>$A$1</f>
        <v>LOUISVILLE GAS AND ELECTRIC COMPANY</v>
      </c>
      <c r="B34" s="623"/>
      <c r="C34" s="623"/>
      <c r="D34" s="623"/>
      <c r="E34" s="623"/>
      <c r="F34" s="623"/>
      <c r="G34" s="623"/>
      <c r="H34" s="623"/>
      <c r="I34" s="623"/>
    </row>
    <row r="35" spans="1:9" s="8" customFormat="1" ht="20.100000000000001" customHeight="1" x14ac:dyDescent="0.2">
      <c r="A35" s="623" t="str">
        <f>$A$2</f>
        <v>CASE NO. 2025-00114 - ELECTRIC OPERATIONS</v>
      </c>
      <c r="B35" s="623"/>
      <c r="C35" s="623"/>
      <c r="D35" s="623"/>
      <c r="E35" s="623"/>
      <c r="F35" s="623"/>
      <c r="G35" s="623"/>
      <c r="H35" s="623"/>
      <c r="I35" s="623"/>
    </row>
    <row r="36" spans="1:9" s="8" customFormat="1" ht="20.100000000000001" customHeight="1" x14ac:dyDescent="0.2">
      <c r="A36" s="623" t="s">
        <v>303</v>
      </c>
      <c r="B36" s="623"/>
      <c r="C36" s="623"/>
      <c r="D36" s="623"/>
      <c r="E36" s="623"/>
      <c r="F36" s="623"/>
      <c r="G36" s="623"/>
      <c r="H36" s="623"/>
      <c r="I36" s="623"/>
    </row>
    <row r="37" spans="1:9" s="8" customFormat="1" ht="20.100000000000001" customHeight="1" x14ac:dyDescent="0.2">
      <c r="A37" s="623" t="str">
        <f>$A$4</f>
        <v>FOR THE 12 MONTHS ENDED AUGUST 31, 2025 AND FOR THE 12 MONTHS ENDED DECEMBER 31, 2026</v>
      </c>
      <c r="B37" s="623"/>
      <c r="C37" s="623"/>
      <c r="D37" s="623"/>
      <c r="E37" s="623"/>
      <c r="F37" s="623"/>
      <c r="G37" s="623"/>
      <c r="H37" s="623"/>
      <c r="I37" s="623"/>
    </row>
    <row r="38" spans="1:9" s="8" customFormat="1" ht="20.100000000000001" customHeight="1" x14ac:dyDescent="0.2">
      <c r="A38" s="7"/>
      <c r="B38" s="7"/>
      <c r="C38" s="7"/>
      <c r="D38" s="7"/>
      <c r="E38" s="7"/>
      <c r="F38" s="7"/>
      <c r="G38" s="7"/>
      <c r="H38" s="7"/>
      <c r="I38" s="7"/>
    </row>
    <row r="39" spans="1:9" s="8" customFormat="1" ht="20.100000000000001" customHeight="1" x14ac:dyDescent="0.2">
      <c r="A39" s="8" t="str">
        <f>$A$6</f>
        <v>DATA:__X__BASE  PERIOD__X__FORECASTED  PERIOD</v>
      </c>
      <c r="I39" s="424" t="s">
        <v>346</v>
      </c>
    </row>
    <row r="40" spans="1:9" s="8" customFormat="1" ht="20.100000000000001" customHeight="1" x14ac:dyDescent="0.2">
      <c r="A40" s="8" t="str">
        <f>$A$7</f>
        <v>TYPE OF FILING: __X__ ORIGINAL  _____ UPDATED  _____ REVISED</v>
      </c>
      <c r="I40" s="424" t="s">
        <v>1152</v>
      </c>
    </row>
    <row r="41" spans="1:9" s="8" customFormat="1" ht="20.100000000000001" customHeight="1" x14ac:dyDescent="0.2">
      <c r="A41" s="8" t="s">
        <v>141</v>
      </c>
      <c r="I41" s="424" t="str">
        <f>$I$8</f>
        <v>WITNESS:   A. M. FACKLER</v>
      </c>
    </row>
    <row r="42" spans="1:9" s="8" customFormat="1" ht="20.100000000000001" customHeight="1" x14ac:dyDescent="0.2">
      <c r="I42" s="430"/>
    </row>
    <row r="43" spans="1:9" ht="74.25" customHeight="1" x14ac:dyDescent="0.2">
      <c r="A43" s="18" t="s">
        <v>142</v>
      </c>
      <c r="B43" s="18" t="s">
        <v>143</v>
      </c>
      <c r="C43" s="406" t="s">
        <v>147</v>
      </c>
      <c r="D43" s="18" t="s">
        <v>200</v>
      </c>
      <c r="E43" s="18" t="s">
        <v>201</v>
      </c>
      <c r="F43" s="18" t="s">
        <v>208</v>
      </c>
      <c r="G43" s="18" t="s">
        <v>834</v>
      </c>
      <c r="H43" s="18" t="s">
        <v>210</v>
      </c>
      <c r="I43" s="425" t="s">
        <v>835</v>
      </c>
    </row>
    <row r="44" spans="1:9" ht="18.95" customHeight="1" x14ac:dyDescent="0.2">
      <c r="A44" s="382"/>
      <c r="B44" s="382"/>
      <c r="C44" s="13"/>
      <c r="D44" s="407" t="s">
        <v>120</v>
      </c>
      <c r="E44" s="407" t="s">
        <v>121</v>
      </c>
      <c r="F44" s="407" t="s">
        <v>152</v>
      </c>
      <c r="G44" s="407" t="s">
        <v>153</v>
      </c>
      <c r="H44" s="407" t="s">
        <v>302</v>
      </c>
      <c r="I44" s="426" t="s">
        <v>122</v>
      </c>
    </row>
    <row r="45" spans="1:9" ht="23.1" customHeight="1" x14ac:dyDescent="0.2">
      <c r="A45" s="382"/>
      <c r="B45" s="382"/>
      <c r="C45" s="386"/>
      <c r="D45" s="404" t="s">
        <v>145</v>
      </c>
      <c r="E45" s="404" t="s">
        <v>145</v>
      </c>
      <c r="F45" s="404" t="s">
        <v>145</v>
      </c>
      <c r="G45" s="404" t="s">
        <v>145</v>
      </c>
      <c r="H45" s="404" t="s">
        <v>145</v>
      </c>
      <c r="I45" s="431"/>
    </row>
    <row r="46" spans="1:9" ht="18.95" customHeight="1" x14ac:dyDescent="0.2">
      <c r="A46" s="405">
        <f>A32+1</f>
        <v>19</v>
      </c>
      <c r="B46" s="405"/>
      <c r="C46" s="24" t="s">
        <v>124</v>
      </c>
    </row>
    <row r="47" spans="1:9" ht="18.95" customHeight="1" x14ac:dyDescent="0.2">
      <c r="A47" s="405">
        <f>A46+1</f>
        <v>20</v>
      </c>
      <c r="B47" s="405"/>
      <c r="C47" s="401" t="s">
        <v>183</v>
      </c>
    </row>
    <row r="48" spans="1:9" ht="18" customHeight="1" x14ac:dyDescent="0.2">
      <c r="A48" s="405">
        <f t="shared" ref="A48:A62" si="8">A47+1</f>
        <v>21</v>
      </c>
      <c r="B48" s="405"/>
      <c r="C48" s="401" t="s">
        <v>167</v>
      </c>
    </row>
    <row r="49" spans="1:9" ht="38.25" customHeight="1" x14ac:dyDescent="0.2">
      <c r="A49" s="561">
        <f t="shared" si="8"/>
        <v>22</v>
      </c>
      <c r="B49" s="569">
        <v>500</v>
      </c>
      <c r="C49" s="566" t="s">
        <v>31</v>
      </c>
      <c r="D49" s="564">
        <f>'SCH C-2.1 B'!H37</f>
        <v>3382521.169999999</v>
      </c>
      <c r="E49" s="564">
        <f t="shared" ref="E49:E61" si="9">F49-D49</f>
        <v>651095.74000000069</v>
      </c>
      <c r="F49" s="564">
        <f>'SCH C-2.1 F'!H37</f>
        <v>4033616.9099999997</v>
      </c>
      <c r="G49" s="564">
        <f>'SCH D-2.1'!N38</f>
        <v>0</v>
      </c>
      <c r="H49" s="564">
        <f t="shared" ref="H49:H61" si="10">SUM(F49:G49)</f>
        <v>4033616.9099999997</v>
      </c>
      <c r="I49" s="565" t="s">
        <v>1580</v>
      </c>
    </row>
    <row r="50" spans="1:9" ht="25.5" x14ac:dyDescent="0.2">
      <c r="A50" s="561">
        <f t="shared" si="8"/>
        <v>23</v>
      </c>
      <c r="B50" s="569">
        <v>501</v>
      </c>
      <c r="C50" s="566" t="s">
        <v>19</v>
      </c>
      <c r="D50" s="564">
        <f ca="1">'SCH C-2.1 B'!H38</f>
        <v>264899957.84523478</v>
      </c>
      <c r="E50" s="564">
        <f t="shared" ca="1" si="9"/>
        <v>233866.79048591852</v>
      </c>
      <c r="F50" s="564">
        <f>'SCH C-2.1 F'!H38</f>
        <v>265133824.6357207</v>
      </c>
      <c r="G50" s="564">
        <f>'SCH D-2.1'!N39</f>
        <v>0</v>
      </c>
      <c r="H50" s="564">
        <f t="shared" si="10"/>
        <v>265133824.6357207</v>
      </c>
      <c r="I50" s="565" t="s">
        <v>1581</v>
      </c>
    </row>
    <row r="51" spans="1:9" ht="51" x14ac:dyDescent="0.2">
      <c r="A51" s="561">
        <f t="shared" si="8"/>
        <v>24</v>
      </c>
      <c r="B51" s="569">
        <v>502</v>
      </c>
      <c r="C51" s="566" t="s">
        <v>20</v>
      </c>
      <c r="D51" s="564">
        <f ca="1">'SCH C-2.1 B'!H39</f>
        <v>29372501.5606202</v>
      </c>
      <c r="E51" s="564">
        <f t="shared" ca="1" si="9"/>
        <v>-7379166.1564738266</v>
      </c>
      <c r="F51" s="564">
        <f>'SCH C-2.1 F'!H39</f>
        <v>21993335.404146373</v>
      </c>
      <c r="G51" s="564">
        <f>'SCH D-2.1'!N40</f>
        <v>0</v>
      </c>
      <c r="H51" s="564">
        <f t="shared" si="10"/>
        <v>21993335.404146373</v>
      </c>
      <c r="I51" s="565" t="s">
        <v>1582</v>
      </c>
    </row>
    <row r="52" spans="1:9" ht="18.75" customHeight="1" x14ac:dyDescent="0.2">
      <c r="A52" s="561">
        <f t="shared" si="8"/>
        <v>25</v>
      </c>
      <c r="B52" s="569">
        <v>504</v>
      </c>
      <c r="C52" s="566" t="s">
        <v>21</v>
      </c>
      <c r="D52" s="564">
        <f>'SCH C-2.1 B'!H40</f>
        <v>0</v>
      </c>
      <c r="E52" s="564">
        <f t="shared" si="9"/>
        <v>0</v>
      </c>
      <c r="F52" s="564">
        <f>'SCH C-2.1 F'!H40</f>
        <v>0</v>
      </c>
      <c r="G52" s="564">
        <f>'SCH D-2.1'!N41</f>
        <v>0</v>
      </c>
      <c r="H52" s="564">
        <f t="shared" si="10"/>
        <v>0</v>
      </c>
      <c r="I52" s="568"/>
    </row>
    <row r="53" spans="1:9" ht="25.5" x14ac:dyDescent="0.2">
      <c r="A53" s="561">
        <f t="shared" si="8"/>
        <v>26</v>
      </c>
      <c r="B53" s="569">
        <v>505</v>
      </c>
      <c r="C53" s="566" t="s">
        <v>22</v>
      </c>
      <c r="D53" s="564">
        <f>'SCH C-2.1 B'!H53</f>
        <v>3078695.2299999995</v>
      </c>
      <c r="E53" s="564">
        <f t="shared" si="9"/>
        <v>-615529.98999999976</v>
      </c>
      <c r="F53" s="564">
        <f>'SCH C-2.1 F'!H53</f>
        <v>2463165.2399999998</v>
      </c>
      <c r="G53" s="564">
        <f>'SCH D-2.1'!N54</f>
        <v>0</v>
      </c>
      <c r="H53" s="564">
        <f t="shared" si="10"/>
        <v>2463165.2399999998</v>
      </c>
      <c r="I53" s="565" t="s">
        <v>1583</v>
      </c>
    </row>
    <row r="54" spans="1:9" ht="51" x14ac:dyDescent="0.2">
      <c r="A54" s="561">
        <f t="shared" si="8"/>
        <v>27</v>
      </c>
      <c r="B54" s="569">
        <v>506</v>
      </c>
      <c r="C54" s="566" t="s">
        <v>23</v>
      </c>
      <c r="D54" s="564">
        <f ca="1">'SCH C-2.1 B'!H54</f>
        <v>16966367.02</v>
      </c>
      <c r="E54" s="564">
        <f t="shared" ca="1" si="9"/>
        <v>2221915.0300000012</v>
      </c>
      <c r="F54" s="564">
        <f>'SCH C-2.1 F'!H54</f>
        <v>19188282.050000001</v>
      </c>
      <c r="G54" s="564">
        <f>'SCH D-2.1'!N55</f>
        <v>0</v>
      </c>
      <c r="H54" s="564">
        <f t="shared" si="10"/>
        <v>19188282.050000001</v>
      </c>
      <c r="I54" s="534" t="s">
        <v>1584</v>
      </c>
    </row>
    <row r="55" spans="1:9" ht="18.75" customHeight="1" x14ac:dyDescent="0.2">
      <c r="A55" s="561">
        <f t="shared" si="8"/>
        <v>28</v>
      </c>
      <c r="B55" s="569">
        <v>507</v>
      </c>
      <c r="C55" s="566" t="s">
        <v>24</v>
      </c>
      <c r="D55" s="564">
        <f>'SCH C-2.1 B'!H55</f>
        <v>16929</v>
      </c>
      <c r="E55" s="564">
        <f t="shared" si="9"/>
        <v>-16929</v>
      </c>
      <c r="F55" s="564">
        <f>'SCH C-2.1 F'!H55</f>
        <v>0</v>
      </c>
      <c r="G55" s="564">
        <f>'SCH D-2.1'!N56</f>
        <v>0</v>
      </c>
      <c r="H55" s="564">
        <f t="shared" si="10"/>
        <v>0</v>
      </c>
      <c r="I55" s="565" t="s">
        <v>1141</v>
      </c>
    </row>
    <row r="56" spans="1:9" ht="18.75" customHeight="1" x14ac:dyDescent="0.2">
      <c r="A56" s="561">
        <f t="shared" si="8"/>
        <v>29</v>
      </c>
      <c r="B56" s="569">
        <v>509</v>
      </c>
      <c r="C56" s="566" t="s">
        <v>25</v>
      </c>
      <c r="D56" s="564">
        <f ca="1">'SCH C-2.1 B'!H56</f>
        <v>0.67999999999999994</v>
      </c>
      <c r="E56" s="564">
        <f t="shared" ca="1" si="9"/>
        <v>-0.67999999999999994</v>
      </c>
      <c r="F56" s="564">
        <f>'SCH C-2.1 F'!H56</f>
        <v>0</v>
      </c>
      <c r="G56" s="564">
        <f>'SCH D-2.1'!N57</f>
        <v>0</v>
      </c>
      <c r="H56" s="564">
        <f t="shared" si="10"/>
        <v>0</v>
      </c>
      <c r="I56" s="565" t="s">
        <v>1141</v>
      </c>
    </row>
    <row r="57" spans="1:9" x14ac:dyDescent="0.2">
      <c r="A57" s="561">
        <f t="shared" si="8"/>
        <v>30</v>
      </c>
      <c r="B57" s="569">
        <v>510</v>
      </c>
      <c r="C57" s="566" t="s">
        <v>26</v>
      </c>
      <c r="D57" s="564">
        <f>'SCH C-2.1 B'!H57</f>
        <v>6241160.9099999992</v>
      </c>
      <c r="E57" s="564">
        <f t="shared" si="9"/>
        <v>262760.59000000078</v>
      </c>
      <c r="F57" s="564">
        <f>'SCH C-2.1 F'!H57</f>
        <v>6503921.5</v>
      </c>
      <c r="G57" s="564">
        <f>'SCH D-2.1'!N58</f>
        <v>0</v>
      </c>
      <c r="H57" s="564">
        <f t="shared" si="10"/>
        <v>6503921.5</v>
      </c>
      <c r="I57" s="565" t="s">
        <v>1141</v>
      </c>
    </row>
    <row r="58" spans="1:9" ht="18.75" customHeight="1" x14ac:dyDescent="0.2">
      <c r="A58" s="561">
        <f t="shared" si="8"/>
        <v>31</v>
      </c>
      <c r="B58" s="569">
        <v>511</v>
      </c>
      <c r="C58" s="566" t="s">
        <v>27</v>
      </c>
      <c r="D58" s="564">
        <f>'SCH C-2.1 B'!H58</f>
        <v>3174829.5799999987</v>
      </c>
      <c r="E58" s="564">
        <f t="shared" si="9"/>
        <v>-115049.78999999864</v>
      </c>
      <c r="F58" s="564">
        <f>'SCH C-2.1 F'!H58</f>
        <v>3059779.79</v>
      </c>
      <c r="G58" s="564">
        <f>'SCH D-2.1'!N59</f>
        <v>0</v>
      </c>
      <c r="H58" s="564">
        <f t="shared" si="10"/>
        <v>3059779.79</v>
      </c>
      <c r="I58" s="565" t="s">
        <v>1141</v>
      </c>
    </row>
    <row r="59" spans="1:9" x14ac:dyDescent="0.2">
      <c r="A59" s="561">
        <f t="shared" si="8"/>
        <v>32</v>
      </c>
      <c r="B59" s="569">
        <v>512</v>
      </c>
      <c r="C59" s="566" t="s">
        <v>28</v>
      </c>
      <c r="D59" s="564">
        <f ca="1">'SCH C-2.1 B'!H59</f>
        <v>25956785.289999995</v>
      </c>
      <c r="E59" s="564">
        <f t="shared" ca="1" si="9"/>
        <v>531440.30000000075</v>
      </c>
      <c r="F59" s="564">
        <f>'SCH C-2.1 F'!H59</f>
        <v>26488225.589999996</v>
      </c>
      <c r="G59" s="564">
        <f>'SCH D-2.1'!N60</f>
        <v>0</v>
      </c>
      <c r="H59" s="564">
        <f t="shared" si="10"/>
        <v>26488225.589999996</v>
      </c>
      <c r="I59" s="565" t="s">
        <v>1141</v>
      </c>
    </row>
    <row r="60" spans="1:9" ht="51" x14ac:dyDescent="0.2">
      <c r="A60" s="561">
        <f>A59+1</f>
        <v>33</v>
      </c>
      <c r="B60" s="569">
        <v>513</v>
      </c>
      <c r="C60" s="566" t="s">
        <v>29</v>
      </c>
      <c r="D60" s="564">
        <f>'SCH C-2.1 B'!H60</f>
        <v>7973245.29</v>
      </c>
      <c r="E60" s="564">
        <f t="shared" si="9"/>
        <v>3698344.740000003</v>
      </c>
      <c r="F60" s="564">
        <f>'SCH C-2.1 F'!H60</f>
        <v>11671590.030000003</v>
      </c>
      <c r="G60" s="564">
        <f>'SCH D-2.1'!N61</f>
        <v>0</v>
      </c>
      <c r="H60" s="564">
        <f t="shared" si="10"/>
        <v>11671590.030000003</v>
      </c>
      <c r="I60" s="565" t="s">
        <v>1585</v>
      </c>
    </row>
    <row r="61" spans="1:9" ht="25.5" x14ac:dyDescent="0.2">
      <c r="A61" s="561">
        <f t="shared" si="8"/>
        <v>34</v>
      </c>
      <c r="B61" s="569">
        <v>514</v>
      </c>
      <c r="C61" s="566" t="s">
        <v>30</v>
      </c>
      <c r="D61" s="564">
        <f>'SCH C-2.1 B'!H61</f>
        <v>1383992.26</v>
      </c>
      <c r="E61" s="564">
        <f t="shared" si="9"/>
        <v>-357437.71000000031</v>
      </c>
      <c r="F61" s="564">
        <f>'SCH C-2.1 F'!H61</f>
        <v>1026554.5499999997</v>
      </c>
      <c r="G61" s="564">
        <f>'SCH D-2.1'!N62</f>
        <v>0</v>
      </c>
      <c r="H61" s="564">
        <f t="shared" si="10"/>
        <v>1026554.5499999997</v>
      </c>
      <c r="I61" s="565" t="s">
        <v>1586</v>
      </c>
    </row>
    <row r="62" spans="1:9" ht="18" customHeight="1" x14ac:dyDescent="0.2">
      <c r="A62" s="405">
        <f t="shared" si="8"/>
        <v>35</v>
      </c>
      <c r="B62" s="21"/>
      <c r="C62" s="5" t="s">
        <v>127</v>
      </c>
      <c r="D62" s="435">
        <f ca="1">SUM(D49:D61)</f>
        <v>362446985.83585501</v>
      </c>
      <c r="E62" s="435">
        <f ca="1">SUM(E49:E61)</f>
        <v>-884690.13598790055</v>
      </c>
      <c r="F62" s="435">
        <f>SUM(F49:F61)</f>
        <v>361562295.69986713</v>
      </c>
      <c r="G62" s="435">
        <f>SUM(G49:G61)</f>
        <v>0</v>
      </c>
      <c r="H62" s="435">
        <f>SUM(H49:H61)</f>
        <v>361562295.69986713</v>
      </c>
      <c r="I62" s="168"/>
    </row>
    <row r="63" spans="1:9" ht="18" customHeight="1" x14ac:dyDescent="0.2">
      <c r="B63" s="21"/>
      <c r="C63" s="5"/>
      <c r="I63" s="434"/>
    </row>
    <row r="64" spans="1:9" s="8" customFormat="1" ht="20.100000000000001" customHeight="1" x14ac:dyDescent="0.2">
      <c r="A64" s="623" t="str">
        <f>$A$1</f>
        <v>LOUISVILLE GAS AND ELECTRIC COMPANY</v>
      </c>
      <c r="B64" s="623"/>
      <c r="C64" s="623"/>
      <c r="D64" s="623"/>
      <c r="E64" s="623"/>
      <c r="F64" s="623"/>
      <c r="G64" s="623"/>
      <c r="H64" s="623"/>
      <c r="I64" s="623"/>
    </row>
    <row r="65" spans="1:9" s="8" customFormat="1" ht="20.100000000000001" customHeight="1" x14ac:dyDescent="0.2">
      <c r="A65" s="623" t="str">
        <f>$A$2</f>
        <v>CASE NO. 2025-00114 - ELECTRIC OPERATIONS</v>
      </c>
      <c r="B65" s="623"/>
      <c r="C65" s="623"/>
      <c r="D65" s="623"/>
      <c r="E65" s="623"/>
      <c r="F65" s="623"/>
      <c r="G65" s="623"/>
      <c r="H65" s="623"/>
      <c r="I65" s="623"/>
    </row>
    <row r="66" spans="1:9" s="8" customFormat="1" ht="20.100000000000001" customHeight="1" x14ac:dyDescent="0.2">
      <c r="A66" s="623" t="s">
        <v>303</v>
      </c>
      <c r="B66" s="623"/>
      <c r="C66" s="623"/>
      <c r="D66" s="623"/>
      <c r="E66" s="623"/>
      <c r="F66" s="623"/>
      <c r="G66" s="623"/>
      <c r="H66" s="623"/>
      <c r="I66" s="623"/>
    </row>
    <row r="67" spans="1:9" s="8" customFormat="1" ht="20.100000000000001" customHeight="1" x14ac:dyDescent="0.2">
      <c r="A67" s="623" t="str">
        <f>$A$4</f>
        <v>FOR THE 12 MONTHS ENDED AUGUST 31, 2025 AND FOR THE 12 MONTHS ENDED DECEMBER 31, 2026</v>
      </c>
      <c r="B67" s="623"/>
      <c r="C67" s="623"/>
      <c r="D67" s="623"/>
      <c r="E67" s="623"/>
      <c r="F67" s="623"/>
      <c r="G67" s="623"/>
      <c r="H67" s="623"/>
      <c r="I67" s="623"/>
    </row>
    <row r="68" spans="1:9" s="8" customFormat="1" ht="20.100000000000001" customHeight="1" x14ac:dyDescent="0.2">
      <c r="A68" s="7"/>
      <c r="B68" s="7"/>
      <c r="C68" s="7"/>
      <c r="D68" s="7"/>
      <c r="E68" s="7"/>
      <c r="F68" s="7"/>
      <c r="G68" s="7"/>
      <c r="H68" s="7"/>
      <c r="I68" s="7"/>
    </row>
    <row r="69" spans="1:9" s="8" customFormat="1" ht="20.100000000000001" customHeight="1" x14ac:dyDescent="0.2">
      <c r="A69" s="8" t="str">
        <f>$A$6</f>
        <v>DATA:__X__BASE  PERIOD__X__FORECASTED  PERIOD</v>
      </c>
      <c r="I69" s="424" t="s">
        <v>346</v>
      </c>
    </row>
    <row r="70" spans="1:9" s="8" customFormat="1" ht="20.100000000000001" customHeight="1" x14ac:dyDescent="0.2">
      <c r="A70" s="8" t="str">
        <f>$A$7</f>
        <v>TYPE OF FILING: __X__ ORIGINAL  _____ UPDATED  _____ REVISED</v>
      </c>
      <c r="I70" s="424" t="s">
        <v>1151</v>
      </c>
    </row>
    <row r="71" spans="1:9" s="8" customFormat="1" ht="20.100000000000001" customHeight="1" x14ac:dyDescent="0.2">
      <c r="A71" s="8" t="s">
        <v>141</v>
      </c>
      <c r="I71" s="424" t="str">
        <f>$I$8</f>
        <v>WITNESS:   A. M. FACKLER</v>
      </c>
    </row>
    <row r="72" spans="1:9" s="8" customFormat="1" ht="20.100000000000001" customHeight="1" x14ac:dyDescent="0.2">
      <c r="I72" s="430"/>
    </row>
    <row r="73" spans="1:9" ht="72.75" customHeight="1" x14ac:dyDescent="0.2">
      <c r="A73" s="18" t="s">
        <v>142</v>
      </c>
      <c r="B73" s="18" t="s">
        <v>143</v>
      </c>
      <c r="C73" s="406" t="s">
        <v>147</v>
      </c>
      <c r="D73" s="18" t="s">
        <v>200</v>
      </c>
      <c r="E73" s="18" t="s">
        <v>201</v>
      </c>
      <c r="F73" s="18" t="s">
        <v>208</v>
      </c>
      <c r="G73" s="18" t="s">
        <v>834</v>
      </c>
      <c r="H73" s="18" t="s">
        <v>210</v>
      </c>
      <c r="I73" s="425" t="s">
        <v>835</v>
      </c>
    </row>
    <row r="74" spans="1:9" ht="18.95" customHeight="1" x14ac:dyDescent="0.2">
      <c r="A74" s="382"/>
      <c r="B74" s="382"/>
      <c r="C74" s="13"/>
      <c r="D74" s="407" t="s">
        <v>120</v>
      </c>
      <c r="E74" s="407" t="s">
        <v>121</v>
      </c>
      <c r="F74" s="407" t="s">
        <v>152</v>
      </c>
      <c r="G74" s="407" t="s">
        <v>153</v>
      </c>
      <c r="H74" s="407" t="s">
        <v>302</v>
      </c>
      <c r="I74" s="426" t="s">
        <v>122</v>
      </c>
    </row>
    <row r="75" spans="1:9" ht="19.5" customHeight="1" x14ac:dyDescent="0.2">
      <c r="A75" s="382"/>
      <c r="B75" s="382"/>
      <c r="C75" s="386"/>
      <c r="D75" s="404" t="s">
        <v>145</v>
      </c>
      <c r="E75" s="404" t="s">
        <v>145</v>
      </c>
      <c r="F75" s="404" t="s">
        <v>145</v>
      </c>
      <c r="G75" s="404" t="s">
        <v>145</v>
      </c>
      <c r="H75" s="404" t="s">
        <v>145</v>
      </c>
      <c r="I75" s="431"/>
    </row>
    <row r="76" spans="1:9" ht="18" customHeight="1" x14ac:dyDescent="0.2">
      <c r="A76" s="405">
        <f>A62+1</f>
        <v>36</v>
      </c>
      <c r="B76" s="21"/>
      <c r="C76" s="408" t="s">
        <v>168</v>
      </c>
    </row>
    <row r="77" spans="1:9" x14ac:dyDescent="0.2">
      <c r="A77" s="561">
        <f>A76+1</f>
        <v>37</v>
      </c>
      <c r="B77" s="569">
        <v>535</v>
      </c>
      <c r="C77" s="566" t="s">
        <v>32</v>
      </c>
      <c r="D77" s="564">
        <f>'SCH C-2.1 B'!H65</f>
        <v>102540.15</v>
      </c>
      <c r="E77" s="564">
        <f>F77-D77</f>
        <v>9838.1800000000221</v>
      </c>
      <c r="F77" s="564">
        <f>'SCH C-2.1 F'!H65</f>
        <v>112378.33000000002</v>
      </c>
      <c r="G77" s="564">
        <f>'SCH D-2.1'!N66</f>
        <v>0</v>
      </c>
      <c r="H77" s="564">
        <f>SUM(F77:G77)</f>
        <v>112378.33000000002</v>
      </c>
      <c r="I77" s="534" t="s">
        <v>1141</v>
      </c>
    </row>
    <row r="78" spans="1:9" x14ac:dyDescent="0.2">
      <c r="A78" s="561">
        <f>A77+1</f>
        <v>38</v>
      </c>
      <c r="B78" s="569">
        <v>536</v>
      </c>
      <c r="C78" s="566" t="s">
        <v>33</v>
      </c>
      <c r="D78" s="564">
        <f>'SCH C-2.1 B'!H66</f>
        <v>39496.71</v>
      </c>
      <c r="E78" s="564">
        <f>F78-D78</f>
        <v>3709.5299999999916</v>
      </c>
      <c r="F78" s="564">
        <f>'SCH C-2.1 F'!H66</f>
        <v>43206.239999999991</v>
      </c>
      <c r="G78" s="564">
        <f>'SCH D-2.1'!N67</f>
        <v>0</v>
      </c>
      <c r="H78" s="564">
        <f>SUM(F78:G78)</f>
        <v>43206.239999999991</v>
      </c>
      <c r="I78" s="534" t="s">
        <v>1141</v>
      </c>
    </row>
    <row r="79" spans="1:9" x14ac:dyDescent="0.2">
      <c r="A79" s="561">
        <f>A78+1</f>
        <v>39</v>
      </c>
      <c r="B79" s="569">
        <v>537</v>
      </c>
      <c r="C79" s="566" t="s">
        <v>34</v>
      </c>
      <c r="D79" s="564">
        <f>'SCH C-2.1 B'!H67</f>
        <v>0</v>
      </c>
      <c r="E79" s="564">
        <f>F79-D79</f>
        <v>0</v>
      </c>
      <c r="F79" s="564">
        <f>'SCH C-2.1 F'!H67</f>
        <v>0</v>
      </c>
      <c r="G79" s="564">
        <f>'SCH D-2.1'!N68</f>
        <v>0</v>
      </c>
      <c r="H79" s="564">
        <f>SUM(F79:G79)</f>
        <v>0</v>
      </c>
      <c r="I79" s="534"/>
    </row>
    <row r="80" spans="1:9" x14ac:dyDescent="0.2">
      <c r="A80" s="561">
        <f>A79+1</f>
        <v>40</v>
      </c>
      <c r="B80" s="569">
        <v>538</v>
      </c>
      <c r="C80" s="566" t="s">
        <v>22</v>
      </c>
      <c r="D80" s="564">
        <f>'SCH C-2.1 B'!H68</f>
        <v>239742.52999999997</v>
      </c>
      <c r="E80" s="564">
        <f t="shared" ref="E80:E87" si="11">F80-D80</f>
        <v>38268.910000000033</v>
      </c>
      <c r="F80" s="564">
        <f>'SCH C-2.1 F'!H68</f>
        <v>278011.44</v>
      </c>
      <c r="G80" s="564">
        <f>'SCH D-2.1'!N69</f>
        <v>0</v>
      </c>
      <c r="H80" s="564">
        <f t="shared" ref="H80:H87" si="12">SUM(F80:G80)</f>
        <v>278011.44</v>
      </c>
      <c r="I80" s="534" t="s">
        <v>1141</v>
      </c>
    </row>
    <row r="81" spans="1:9" ht="25.5" x14ac:dyDescent="0.2">
      <c r="A81" s="561">
        <f>A80+1</f>
        <v>41</v>
      </c>
      <c r="B81" s="569">
        <v>539</v>
      </c>
      <c r="C81" s="566" t="s">
        <v>35</v>
      </c>
      <c r="D81" s="564">
        <f>'SCH C-2.1 B'!H69</f>
        <v>95970.12999999999</v>
      </c>
      <c r="E81" s="564">
        <f t="shared" si="11"/>
        <v>136487.26</v>
      </c>
      <c r="F81" s="564">
        <f>'SCH C-2.1 F'!H69</f>
        <v>232457.39</v>
      </c>
      <c r="G81" s="564">
        <f>'SCH D-2.1'!N70</f>
        <v>0</v>
      </c>
      <c r="H81" s="564">
        <f t="shared" si="12"/>
        <v>232457.39</v>
      </c>
      <c r="I81" s="534" t="s">
        <v>1587</v>
      </c>
    </row>
    <row r="82" spans="1:9" x14ac:dyDescent="0.2">
      <c r="A82" s="561">
        <f t="shared" ref="A82:A118" si="13">A81+1</f>
        <v>42</v>
      </c>
      <c r="B82" s="569">
        <v>540</v>
      </c>
      <c r="C82" s="566" t="s">
        <v>24</v>
      </c>
      <c r="D82" s="564">
        <f>'SCH C-2.1 B'!H70</f>
        <v>398635.93999999994</v>
      </c>
      <c r="E82" s="564">
        <f t="shared" si="11"/>
        <v>31484.45000000007</v>
      </c>
      <c r="F82" s="564">
        <f>'SCH C-2.1 F'!H70</f>
        <v>430120.39</v>
      </c>
      <c r="G82" s="564">
        <f>'SCH D-2.1'!N71</f>
        <v>0</v>
      </c>
      <c r="H82" s="564">
        <f t="shared" si="12"/>
        <v>430120.39</v>
      </c>
      <c r="I82" s="534" t="s">
        <v>1141</v>
      </c>
    </row>
    <row r="83" spans="1:9" x14ac:dyDescent="0.2">
      <c r="A83" s="561">
        <f t="shared" si="13"/>
        <v>43</v>
      </c>
      <c r="B83" s="569">
        <v>541</v>
      </c>
      <c r="C83" s="566" t="s">
        <v>36</v>
      </c>
      <c r="D83" s="564">
        <f>'SCH C-2.1 B'!H71</f>
        <v>729.61</v>
      </c>
      <c r="E83" s="564">
        <f t="shared" si="11"/>
        <v>-729.61</v>
      </c>
      <c r="F83" s="564">
        <f>'SCH C-2.1 F'!H71</f>
        <v>0</v>
      </c>
      <c r="G83" s="564">
        <f>'SCH D-2.1'!N72</f>
        <v>0</v>
      </c>
      <c r="H83" s="564">
        <f t="shared" si="12"/>
        <v>0</v>
      </c>
      <c r="I83" s="534" t="s">
        <v>1141</v>
      </c>
    </row>
    <row r="84" spans="1:9" x14ac:dyDescent="0.2">
      <c r="A84" s="561">
        <f t="shared" si="13"/>
        <v>44</v>
      </c>
      <c r="B84" s="569">
        <v>542</v>
      </c>
      <c r="C84" s="566" t="s">
        <v>27</v>
      </c>
      <c r="D84" s="564">
        <f>'SCH C-2.1 B'!H72</f>
        <v>302971.03000000003</v>
      </c>
      <c r="E84" s="564">
        <f t="shared" si="11"/>
        <v>-14147.369999999995</v>
      </c>
      <c r="F84" s="564">
        <f>'SCH C-2.1 F'!H72</f>
        <v>288823.66000000003</v>
      </c>
      <c r="G84" s="564">
        <f>'SCH D-2.1'!N73</f>
        <v>0</v>
      </c>
      <c r="H84" s="564">
        <f t="shared" si="12"/>
        <v>288823.66000000003</v>
      </c>
      <c r="I84" s="534" t="s">
        <v>1141</v>
      </c>
    </row>
    <row r="85" spans="1:9" x14ac:dyDescent="0.2">
      <c r="A85" s="561">
        <f t="shared" si="13"/>
        <v>45</v>
      </c>
      <c r="B85" s="569">
        <v>543</v>
      </c>
      <c r="C85" s="566" t="s">
        <v>37</v>
      </c>
      <c r="D85" s="564">
        <f>'SCH C-2.1 B'!H73</f>
        <v>574392.55999999994</v>
      </c>
      <c r="E85" s="564">
        <f t="shared" si="11"/>
        <v>-233620.46999999991</v>
      </c>
      <c r="F85" s="564">
        <f>'SCH C-2.1 F'!H73</f>
        <v>340772.09</v>
      </c>
      <c r="G85" s="564">
        <f>'SCH D-2.1'!N74</f>
        <v>0</v>
      </c>
      <c r="H85" s="564">
        <f t="shared" si="12"/>
        <v>340772.09</v>
      </c>
      <c r="I85" s="534" t="s">
        <v>1588</v>
      </c>
    </row>
    <row r="86" spans="1:9" ht="25.5" x14ac:dyDescent="0.2">
      <c r="A86" s="561">
        <f t="shared" si="13"/>
        <v>46</v>
      </c>
      <c r="B86" s="569">
        <v>544</v>
      </c>
      <c r="C86" s="566" t="s">
        <v>29</v>
      </c>
      <c r="D86" s="564">
        <f>'SCH C-2.1 B'!H74</f>
        <v>598223.10999999987</v>
      </c>
      <c r="E86" s="564">
        <f t="shared" si="11"/>
        <v>-195086.75999999978</v>
      </c>
      <c r="F86" s="564">
        <f>'SCH C-2.1 F'!H74</f>
        <v>403136.35000000009</v>
      </c>
      <c r="G86" s="564">
        <f>'SCH D-2.1'!N75</f>
        <v>0</v>
      </c>
      <c r="H86" s="564">
        <f t="shared" si="12"/>
        <v>403136.35000000009</v>
      </c>
      <c r="I86" s="565" t="s">
        <v>1589</v>
      </c>
    </row>
    <row r="87" spans="1:9" x14ac:dyDescent="0.2">
      <c r="A87" s="561">
        <f t="shared" si="13"/>
        <v>47</v>
      </c>
      <c r="B87" s="569">
        <v>545</v>
      </c>
      <c r="C87" s="566" t="s">
        <v>38</v>
      </c>
      <c r="D87" s="564">
        <f>'SCH C-2.1 B'!H75</f>
        <v>39321.600000000013</v>
      </c>
      <c r="E87" s="564">
        <f t="shared" si="11"/>
        <v>-33304.680000000015</v>
      </c>
      <c r="F87" s="564">
        <f>'SCH C-2.1 F'!H75</f>
        <v>6016.9199999999992</v>
      </c>
      <c r="G87" s="564">
        <f>'SCH D-2.1'!N76</f>
        <v>0</v>
      </c>
      <c r="H87" s="564">
        <f t="shared" si="12"/>
        <v>6016.9199999999992</v>
      </c>
      <c r="I87" s="534" t="s">
        <v>1141</v>
      </c>
    </row>
    <row r="88" spans="1:9" ht="19.5" customHeight="1" x14ac:dyDescent="0.2">
      <c r="A88" s="405">
        <f t="shared" si="13"/>
        <v>48</v>
      </c>
      <c r="B88" s="21"/>
      <c r="C88" s="5" t="s">
        <v>169</v>
      </c>
      <c r="D88" s="435">
        <f>SUM(D77:D87)</f>
        <v>2392023.37</v>
      </c>
      <c r="E88" s="435">
        <f>SUM(E77:E87)</f>
        <v>-257100.55999999956</v>
      </c>
      <c r="F88" s="435">
        <f>SUM(F77:F87)</f>
        <v>2134922.8100000005</v>
      </c>
      <c r="G88" s="435">
        <f>SUM(G77:G87)</f>
        <v>0</v>
      </c>
      <c r="H88" s="435">
        <f>SUM(H77:H87)</f>
        <v>2134922.8100000005</v>
      </c>
    </row>
    <row r="89" spans="1:9" ht="19.5" customHeight="1" x14ac:dyDescent="0.2">
      <c r="A89" s="405"/>
      <c r="B89" s="21"/>
      <c r="C89" s="5"/>
    </row>
    <row r="90" spans="1:9" ht="19.5" customHeight="1" x14ac:dyDescent="0.2">
      <c r="A90" s="405">
        <f>A88+1</f>
        <v>49</v>
      </c>
      <c r="B90" s="21"/>
      <c r="C90" s="408" t="s">
        <v>170</v>
      </c>
    </row>
    <row r="91" spans="1:9" x14ac:dyDescent="0.2">
      <c r="A91" s="561">
        <f>A90+1</f>
        <v>50</v>
      </c>
      <c r="B91" s="569">
        <v>546</v>
      </c>
      <c r="C91" s="566" t="s">
        <v>39</v>
      </c>
      <c r="D91" s="564">
        <f>'SCH C-2.1 B'!H79</f>
        <v>166124.9</v>
      </c>
      <c r="E91" s="564">
        <f t="shared" ref="E91:E99" si="14">F91-D91</f>
        <v>-4249.0300000000279</v>
      </c>
      <c r="F91" s="564">
        <f>'SCH C-2.1 F'!H79</f>
        <v>161875.86999999997</v>
      </c>
      <c r="G91" s="564">
        <f>'SCH D-2.1'!N80</f>
        <v>0</v>
      </c>
      <c r="H91" s="564">
        <f t="shared" ref="H91:H99" si="15">SUM(F91:G91)</f>
        <v>161875.86999999997</v>
      </c>
      <c r="I91" s="534" t="s">
        <v>1141</v>
      </c>
    </row>
    <row r="92" spans="1:9" ht="25.5" x14ac:dyDescent="0.2">
      <c r="A92" s="561">
        <f t="shared" si="13"/>
        <v>51</v>
      </c>
      <c r="B92" s="569">
        <v>547</v>
      </c>
      <c r="C92" s="566" t="s">
        <v>40</v>
      </c>
      <c r="D92" s="564">
        <f>'SCH C-2.1 B'!H80</f>
        <v>57798088.469593391</v>
      </c>
      <c r="E92" s="564">
        <f t="shared" si="14"/>
        <v>3687724.846747674</v>
      </c>
      <c r="F92" s="564">
        <f>'SCH C-2.1 F'!H80</f>
        <v>61485813.316341065</v>
      </c>
      <c r="G92" s="564">
        <f>'SCH D-2.1'!N81</f>
        <v>0</v>
      </c>
      <c r="H92" s="564">
        <f t="shared" si="15"/>
        <v>61485813.316341065</v>
      </c>
      <c r="I92" s="565" t="s">
        <v>1581</v>
      </c>
    </row>
    <row r="93" spans="1:9" x14ac:dyDescent="0.2">
      <c r="A93" s="561">
        <f t="shared" si="13"/>
        <v>52</v>
      </c>
      <c r="B93" s="569">
        <v>548</v>
      </c>
      <c r="C93" s="566" t="s">
        <v>41</v>
      </c>
      <c r="D93" s="564">
        <f>'SCH C-2.1 B'!H93</f>
        <v>267590.88999999996</v>
      </c>
      <c r="E93" s="564">
        <f t="shared" si="14"/>
        <v>-52447.159999999974</v>
      </c>
      <c r="F93" s="564">
        <f>'SCH C-2.1 F'!H93</f>
        <v>215143.72999999998</v>
      </c>
      <c r="G93" s="564">
        <f>'SCH D-2.1'!N82</f>
        <v>0</v>
      </c>
      <c r="H93" s="564">
        <f t="shared" si="15"/>
        <v>215143.72999999998</v>
      </c>
      <c r="I93" s="534" t="s">
        <v>1141</v>
      </c>
    </row>
    <row r="94" spans="1:9" x14ac:dyDescent="0.2">
      <c r="A94" s="561">
        <f t="shared" si="13"/>
        <v>53</v>
      </c>
      <c r="B94" s="569">
        <v>549</v>
      </c>
      <c r="C94" s="566" t="s">
        <v>42</v>
      </c>
      <c r="D94" s="564">
        <f>'SCH C-2.1 B'!H94</f>
        <v>1741257.75</v>
      </c>
      <c r="E94" s="564">
        <f t="shared" si="14"/>
        <v>150127.51999999955</v>
      </c>
      <c r="F94" s="564">
        <f>'SCH C-2.1 F'!H94</f>
        <v>1891385.2699999996</v>
      </c>
      <c r="G94" s="564">
        <f>'SCH D-2.1'!N95</f>
        <v>0</v>
      </c>
      <c r="H94" s="564">
        <f t="shared" si="15"/>
        <v>1891385.2699999996</v>
      </c>
      <c r="I94" s="534" t="s">
        <v>1141</v>
      </c>
    </row>
    <row r="95" spans="1:9" x14ac:dyDescent="0.2">
      <c r="A95" s="561">
        <f t="shared" si="13"/>
        <v>54</v>
      </c>
      <c r="B95" s="569">
        <v>550</v>
      </c>
      <c r="C95" s="566" t="s">
        <v>24</v>
      </c>
      <c r="D95" s="564">
        <f>'SCH C-2.1 B'!H95</f>
        <v>8327.0499999999993</v>
      </c>
      <c r="E95" s="564">
        <f t="shared" si="14"/>
        <v>-1170.0099999999984</v>
      </c>
      <c r="F95" s="564">
        <f>'SCH C-2.1 F'!H95</f>
        <v>7157.0400000000009</v>
      </c>
      <c r="G95" s="564">
        <f>'SCH D-2.1'!N96</f>
        <v>0</v>
      </c>
      <c r="H95" s="564">
        <f t="shared" si="15"/>
        <v>7157.0400000000009</v>
      </c>
      <c r="I95" s="534" t="s">
        <v>1141</v>
      </c>
    </row>
    <row r="96" spans="1:9" x14ac:dyDescent="0.2">
      <c r="A96" s="561">
        <f t="shared" si="13"/>
        <v>55</v>
      </c>
      <c r="B96" s="569">
        <v>551</v>
      </c>
      <c r="C96" s="566" t="s">
        <v>26</v>
      </c>
      <c r="D96" s="564">
        <f>'SCH C-2.1 B'!H96</f>
        <v>277976.67</v>
      </c>
      <c r="E96" s="564">
        <f t="shared" si="14"/>
        <v>-45913.940000000031</v>
      </c>
      <c r="F96" s="564">
        <f>'SCH C-2.1 F'!H96</f>
        <v>232062.72999999995</v>
      </c>
      <c r="G96" s="564">
        <f>'SCH D-2.1'!N97</f>
        <v>0</v>
      </c>
      <c r="H96" s="564">
        <f t="shared" si="15"/>
        <v>232062.72999999995</v>
      </c>
      <c r="I96" s="534" t="s">
        <v>1141</v>
      </c>
    </row>
    <row r="97" spans="1:9" x14ac:dyDescent="0.2">
      <c r="A97" s="561">
        <f t="shared" si="13"/>
        <v>56</v>
      </c>
      <c r="B97" s="569">
        <v>552</v>
      </c>
      <c r="C97" s="566" t="s">
        <v>27</v>
      </c>
      <c r="D97" s="564">
        <f>'SCH C-2.1 B'!H97</f>
        <v>328181.52</v>
      </c>
      <c r="E97" s="564">
        <f t="shared" si="14"/>
        <v>-31457.29999999993</v>
      </c>
      <c r="F97" s="564">
        <f>'SCH C-2.1 F'!H97</f>
        <v>296724.22000000009</v>
      </c>
      <c r="G97" s="564">
        <f>'SCH D-2.1'!N98</f>
        <v>0</v>
      </c>
      <c r="H97" s="564">
        <f t="shared" si="15"/>
        <v>296724.22000000009</v>
      </c>
      <c r="I97" s="534" t="s">
        <v>1141</v>
      </c>
    </row>
    <row r="98" spans="1:9" ht="38.25" x14ac:dyDescent="0.2">
      <c r="A98" s="561">
        <f t="shared" si="13"/>
        <v>57</v>
      </c>
      <c r="B98" s="569">
        <v>553</v>
      </c>
      <c r="C98" s="566" t="s">
        <v>43</v>
      </c>
      <c r="D98" s="564">
        <f>'SCH C-2.1 B'!H98</f>
        <v>2217872.0700000003</v>
      </c>
      <c r="E98" s="564">
        <f t="shared" si="14"/>
        <v>353413.89999999991</v>
      </c>
      <c r="F98" s="564">
        <f>'SCH C-2.1 F'!H98</f>
        <v>2571285.9700000002</v>
      </c>
      <c r="G98" s="564">
        <f>'SCH D-2.1'!N99</f>
        <v>0</v>
      </c>
      <c r="H98" s="564">
        <f t="shared" si="15"/>
        <v>2571285.9700000002</v>
      </c>
      <c r="I98" s="534" t="s">
        <v>1590</v>
      </c>
    </row>
    <row r="99" spans="1:9" ht="38.25" x14ac:dyDescent="0.2">
      <c r="A99" s="561">
        <f t="shared" si="13"/>
        <v>58</v>
      </c>
      <c r="B99" s="569">
        <v>554</v>
      </c>
      <c r="C99" s="566" t="s">
        <v>44</v>
      </c>
      <c r="D99" s="564">
        <f>'SCH C-2.1 B'!H99</f>
        <v>301624.30999999988</v>
      </c>
      <c r="E99" s="564">
        <f t="shared" si="14"/>
        <v>1670303.6700000004</v>
      </c>
      <c r="F99" s="564">
        <f>'SCH C-2.1 F'!H99</f>
        <v>1971927.9800000002</v>
      </c>
      <c r="G99" s="564">
        <f>'SCH D-2.1'!N100</f>
        <v>0</v>
      </c>
      <c r="H99" s="564">
        <f t="shared" si="15"/>
        <v>1971927.9800000002</v>
      </c>
      <c r="I99" s="534" t="s">
        <v>1591</v>
      </c>
    </row>
    <row r="100" spans="1:9" ht="18.95" customHeight="1" x14ac:dyDescent="0.2">
      <c r="A100" s="405">
        <f t="shared" si="13"/>
        <v>59</v>
      </c>
      <c r="B100" s="21"/>
      <c r="C100" s="5" t="s">
        <v>128</v>
      </c>
      <c r="D100" s="435">
        <f>SUM(D91:D99)</f>
        <v>63107043.629593395</v>
      </c>
      <c r="E100" s="435">
        <f>SUM(E91:E99)</f>
        <v>5726332.4967476744</v>
      </c>
      <c r="F100" s="435">
        <f>SUM(F91:F99)</f>
        <v>68833376.12634106</v>
      </c>
      <c r="G100" s="435">
        <f>SUM(G91:G99)</f>
        <v>0</v>
      </c>
      <c r="H100" s="435">
        <f>SUM(H91:H99)</f>
        <v>68833376.12634106</v>
      </c>
    </row>
    <row r="101" spans="1:9" ht="18.95" customHeight="1" x14ac:dyDescent="0.2">
      <c r="A101" s="405"/>
      <c r="B101" s="21"/>
      <c r="C101" s="5"/>
    </row>
    <row r="102" spans="1:9" s="8" customFormat="1" ht="20.100000000000001" customHeight="1" x14ac:dyDescent="0.2">
      <c r="A102" s="623" t="str">
        <f>$A$1</f>
        <v>LOUISVILLE GAS AND ELECTRIC COMPANY</v>
      </c>
      <c r="B102" s="623"/>
      <c r="C102" s="623"/>
      <c r="D102" s="623"/>
      <c r="E102" s="623"/>
      <c r="F102" s="623"/>
      <c r="G102" s="623"/>
      <c r="H102" s="623"/>
      <c r="I102" s="623"/>
    </row>
    <row r="103" spans="1:9" s="8" customFormat="1" ht="20.100000000000001" customHeight="1" x14ac:dyDescent="0.2">
      <c r="A103" s="623" t="str">
        <f>$A$2</f>
        <v>CASE NO. 2025-00114 - ELECTRIC OPERATIONS</v>
      </c>
      <c r="B103" s="623"/>
      <c r="C103" s="623"/>
      <c r="D103" s="623"/>
      <c r="E103" s="623"/>
      <c r="F103" s="623"/>
      <c r="G103" s="623"/>
      <c r="H103" s="623"/>
      <c r="I103" s="623"/>
    </row>
    <row r="104" spans="1:9" s="8" customFormat="1" ht="20.100000000000001" customHeight="1" x14ac:dyDescent="0.2">
      <c r="A104" s="623" t="s">
        <v>303</v>
      </c>
      <c r="B104" s="623"/>
      <c r="C104" s="623"/>
      <c r="D104" s="623"/>
      <c r="E104" s="623"/>
      <c r="F104" s="623"/>
      <c r="G104" s="623"/>
      <c r="H104" s="623"/>
      <c r="I104" s="623"/>
    </row>
    <row r="105" spans="1:9" s="8" customFormat="1" ht="20.100000000000001" customHeight="1" x14ac:dyDescent="0.2">
      <c r="A105" s="623" t="str">
        <f>$A$4</f>
        <v>FOR THE 12 MONTHS ENDED AUGUST 31, 2025 AND FOR THE 12 MONTHS ENDED DECEMBER 31, 2026</v>
      </c>
      <c r="B105" s="623"/>
      <c r="C105" s="623"/>
      <c r="D105" s="623"/>
      <c r="E105" s="623"/>
      <c r="F105" s="623"/>
      <c r="G105" s="623"/>
      <c r="H105" s="623"/>
      <c r="I105" s="623"/>
    </row>
    <row r="106" spans="1:9" s="8" customFormat="1" ht="20.100000000000001" customHeight="1" x14ac:dyDescent="0.2">
      <c r="A106" s="7"/>
      <c r="B106" s="7"/>
      <c r="C106" s="7"/>
      <c r="D106" s="7"/>
      <c r="E106" s="7"/>
      <c r="F106" s="7"/>
      <c r="G106" s="7"/>
      <c r="H106" s="7"/>
      <c r="I106" s="7"/>
    </row>
    <row r="107" spans="1:9" s="8" customFormat="1" ht="20.100000000000001" customHeight="1" x14ac:dyDescent="0.2">
      <c r="A107" s="8" t="str">
        <f>$A$6</f>
        <v>DATA:__X__BASE  PERIOD__X__FORECASTED  PERIOD</v>
      </c>
      <c r="I107" s="424" t="s">
        <v>346</v>
      </c>
    </row>
    <row r="108" spans="1:9" s="8" customFormat="1" ht="20.100000000000001" customHeight="1" x14ac:dyDescent="0.2">
      <c r="A108" s="8" t="str">
        <f>$A$7</f>
        <v>TYPE OF FILING: __X__ ORIGINAL  _____ UPDATED  _____ REVISED</v>
      </c>
      <c r="I108" s="424" t="s">
        <v>1150</v>
      </c>
    </row>
    <row r="109" spans="1:9" s="8" customFormat="1" ht="20.100000000000001" customHeight="1" x14ac:dyDescent="0.2">
      <c r="A109" s="8" t="s">
        <v>141</v>
      </c>
      <c r="I109" s="424" t="str">
        <f>$I$8</f>
        <v>WITNESS:   A. M. FACKLER</v>
      </c>
    </row>
    <row r="110" spans="1:9" s="8" customFormat="1" ht="20.100000000000001" customHeight="1" x14ac:dyDescent="0.2">
      <c r="I110" s="430"/>
    </row>
    <row r="111" spans="1:9" ht="72.75" customHeight="1" x14ac:dyDescent="0.2">
      <c r="A111" s="18" t="s">
        <v>142</v>
      </c>
      <c r="B111" s="18" t="s">
        <v>143</v>
      </c>
      <c r="C111" s="406" t="s">
        <v>147</v>
      </c>
      <c r="D111" s="18" t="s">
        <v>200</v>
      </c>
      <c r="E111" s="18" t="s">
        <v>201</v>
      </c>
      <c r="F111" s="18" t="s">
        <v>208</v>
      </c>
      <c r="G111" s="18" t="s">
        <v>834</v>
      </c>
      <c r="H111" s="18" t="s">
        <v>210</v>
      </c>
      <c r="I111" s="425" t="s">
        <v>835</v>
      </c>
    </row>
    <row r="112" spans="1:9" ht="18.95" customHeight="1" x14ac:dyDescent="0.2">
      <c r="A112" s="382"/>
      <c r="B112" s="382"/>
      <c r="C112" s="13"/>
      <c r="D112" s="407" t="s">
        <v>120</v>
      </c>
      <c r="E112" s="407" t="s">
        <v>121</v>
      </c>
      <c r="F112" s="407" t="s">
        <v>152</v>
      </c>
      <c r="G112" s="407" t="s">
        <v>153</v>
      </c>
      <c r="H112" s="407" t="s">
        <v>302</v>
      </c>
      <c r="I112" s="426" t="s">
        <v>122</v>
      </c>
    </row>
    <row r="113" spans="1:9" ht="23.1" customHeight="1" x14ac:dyDescent="0.2">
      <c r="A113" s="382"/>
      <c r="B113" s="382"/>
      <c r="C113" s="386"/>
      <c r="D113" s="404" t="s">
        <v>145</v>
      </c>
      <c r="E113" s="404" t="s">
        <v>145</v>
      </c>
      <c r="F113" s="404" t="s">
        <v>145</v>
      </c>
      <c r="G113" s="404" t="s">
        <v>145</v>
      </c>
      <c r="H113" s="404" t="s">
        <v>145</v>
      </c>
      <c r="I113" s="431"/>
    </row>
    <row r="114" spans="1:9" ht="18.95" customHeight="1" x14ac:dyDescent="0.2">
      <c r="A114" s="405">
        <f>A100+1</f>
        <v>60</v>
      </c>
      <c r="B114" s="21"/>
      <c r="C114" s="408" t="s">
        <v>171</v>
      </c>
    </row>
    <row r="115" spans="1:9" x14ac:dyDescent="0.2">
      <c r="A115" s="561">
        <f>A114+1</f>
        <v>61</v>
      </c>
      <c r="B115" s="569">
        <v>555</v>
      </c>
      <c r="C115" s="566" t="s">
        <v>45</v>
      </c>
      <c r="D115" s="564">
        <f>'SCH C-2.1 B'!H103</f>
        <v>56570509.490000002</v>
      </c>
      <c r="E115" s="564">
        <f t="shared" ref="E115:E117" si="16">F115-D115</f>
        <v>-4720960.6860000044</v>
      </c>
      <c r="F115" s="564">
        <f>'SCH C-2.1 F'!H103</f>
        <v>51849548.803999998</v>
      </c>
      <c r="G115" s="564">
        <f>'SCH D-2.1'!N104</f>
        <v>0</v>
      </c>
      <c r="H115" s="564">
        <f t="shared" ref="H115:H117" si="17">SUM(F115:G115)</f>
        <v>51849548.803999998</v>
      </c>
      <c r="I115" s="534" t="s">
        <v>1592</v>
      </c>
    </row>
    <row r="116" spans="1:9" x14ac:dyDescent="0.2">
      <c r="A116" s="561">
        <f>A115+1</f>
        <v>62</v>
      </c>
      <c r="B116" s="569">
        <v>556</v>
      </c>
      <c r="C116" s="566" t="s">
        <v>46</v>
      </c>
      <c r="D116" s="564">
        <f>'SCH C-2.1 B'!H104</f>
        <v>1602212.83</v>
      </c>
      <c r="E116" s="564">
        <f t="shared" si="16"/>
        <v>145557.44999999995</v>
      </c>
      <c r="F116" s="564">
        <f>'SCH C-2.1 F'!H104</f>
        <v>1747770.28</v>
      </c>
      <c r="G116" s="564">
        <f>'SCH D-2.1'!N105</f>
        <v>0</v>
      </c>
      <c r="H116" s="564">
        <f t="shared" si="17"/>
        <v>1747770.28</v>
      </c>
      <c r="I116" s="534" t="s">
        <v>1141</v>
      </c>
    </row>
    <row r="117" spans="1:9" x14ac:dyDescent="0.2">
      <c r="A117" s="561">
        <f t="shared" si="13"/>
        <v>63</v>
      </c>
      <c r="B117" s="569">
        <v>557</v>
      </c>
      <c r="C117" s="566" t="s">
        <v>47</v>
      </c>
      <c r="D117" s="564">
        <f>'SCH C-2.1 B'!H105</f>
        <v>111277.68</v>
      </c>
      <c r="E117" s="564">
        <f t="shared" si="16"/>
        <v>5646.039999999979</v>
      </c>
      <c r="F117" s="564">
        <f>'SCH C-2.1 F'!H105</f>
        <v>116923.71999999997</v>
      </c>
      <c r="G117" s="564">
        <f>'SCH D-2.1'!N106</f>
        <v>0</v>
      </c>
      <c r="H117" s="564">
        <f t="shared" si="17"/>
        <v>116923.71999999997</v>
      </c>
      <c r="I117" s="534" t="s">
        <v>1141</v>
      </c>
    </row>
    <row r="118" spans="1:9" ht="18.95" customHeight="1" x14ac:dyDescent="0.2">
      <c r="A118" s="405">
        <f t="shared" si="13"/>
        <v>64</v>
      </c>
      <c r="B118" s="21"/>
      <c r="C118" s="5" t="s">
        <v>172</v>
      </c>
      <c r="D118" s="436">
        <f>SUM(D115:D117)</f>
        <v>58284000</v>
      </c>
      <c r="E118" s="436">
        <f>SUM(E115:E117)</f>
        <v>-4569757.1960000042</v>
      </c>
      <c r="F118" s="436">
        <f>SUM(F115:F117)</f>
        <v>53714242.803999998</v>
      </c>
      <c r="G118" s="436">
        <f>SUM(G115:G117)</f>
        <v>0</v>
      </c>
      <c r="H118" s="436">
        <f>SUM(H115:H117)</f>
        <v>53714242.803999998</v>
      </c>
      <c r="I118" s="434"/>
    </row>
    <row r="119" spans="1:9" ht="18.95" customHeight="1" x14ac:dyDescent="0.2">
      <c r="A119" s="405"/>
      <c r="B119" s="21"/>
      <c r="C119" s="5"/>
      <c r="D119" s="28"/>
      <c r="E119" s="28"/>
      <c r="F119" s="28"/>
      <c r="G119" s="28"/>
      <c r="H119" s="28"/>
      <c r="I119" s="434"/>
    </row>
    <row r="120" spans="1:9" ht="18.95" customHeight="1" x14ac:dyDescent="0.2">
      <c r="A120" s="405">
        <f>A118+1</f>
        <v>65</v>
      </c>
      <c r="B120" s="21"/>
      <c r="C120" s="408" t="s">
        <v>1466</v>
      </c>
      <c r="D120" s="28"/>
      <c r="F120" s="28"/>
      <c r="G120" s="28"/>
      <c r="H120" s="28"/>
      <c r="I120" s="437"/>
    </row>
    <row r="121" spans="1:9" ht="18.95" customHeight="1" x14ac:dyDescent="0.2">
      <c r="A121" s="561">
        <f>A120+1</f>
        <v>66</v>
      </c>
      <c r="B121" s="570">
        <v>558.1</v>
      </c>
      <c r="C121" s="566" t="s">
        <v>1458</v>
      </c>
      <c r="D121" s="564">
        <f>'SCH C-2.1 B'!H109</f>
        <v>5079.9500000000007</v>
      </c>
      <c r="E121" s="564">
        <f t="shared" ref="E121" si="18">F121-D121</f>
        <v>4157.8500000000004</v>
      </c>
      <c r="F121" s="564">
        <f>'SCH C-2.1 F'!H109</f>
        <v>9237.8000000000011</v>
      </c>
      <c r="G121" s="564">
        <f>'SCH D-2.1'!N110</f>
        <v>0</v>
      </c>
      <c r="H121" s="564">
        <f t="shared" ref="H121" si="19">SUM(F121:G121)</f>
        <v>9237.8000000000011</v>
      </c>
      <c r="I121" s="534" t="s">
        <v>1141</v>
      </c>
    </row>
    <row r="122" spans="1:9" ht="51" x14ac:dyDescent="0.2">
      <c r="A122" s="561">
        <f t="shared" ref="A122:A123" si="20">A121+1</f>
        <v>67</v>
      </c>
      <c r="B122" s="570">
        <v>558.11</v>
      </c>
      <c r="C122" s="566" t="s">
        <v>1461</v>
      </c>
      <c r="D122" s="564">
        <f>'SCH C-2.1 B'!H110</f>
        <v>24957.5</v>
      </c>
      <c r="E122" s="564">
        <f t="shared" ref="E122" si="21">F122-D122</f>
        <v>111573.02000000002</v>
      </c>
      <c r="F122" s="564">
        <f>'SCH C-2.1 F'!H110</f>
        <v>136530.52000000002</v>
      </c>
      <c r="G122" s="564">
        <f>'SCH D-2.1'!N112</f>
        <v>0</v>
      </c>
      <c r="H122" s="564">
        <f t="shared" ref="H122" si="22">SUM(F122:G122)</f>
        <v>136530.52000000002</v>
      </c>
      <c r="I122" s="534" t="s">
        <v>1593</v>
      </c>
    </row>
    <row r="123" spans="1:9" ht="51" x14ac:dyDescent="0.2">
      <c r="A123" s="561">
        <f t="shared" si="20"/>
        <v>68</v>
      </c>
      <c r="B123" s="571">
        <v>558.70000000000005</v>
      </c>
      <c r="C123" s="566" t="s">
        <v>1459</v>
      </c>
      <c r="D123" s="564">
        <f>'SCH C-2.1 B'!H111</f>
        <v>17185.439999999999</v>
      </c>
      <c r="E123" s="564">
        <f t="shared" ref="E123:E124" si="23">F123-D123</f>
        <v>264440.40000000002</v>
      </c>
      <c r="F123" s="564">
        <f>'SCH C-2.1 F'!H111</f>
        <v>281625.84000000003</v>
      </c>
      <c r="G123" s="564">
        <f>'SCH D-2.1'!N112</f>
        <v>0</v>
      </c>
      <c r="H123" s="564">
        <f t="shared" ref="H123:H124" si="24">SUM(F123:G123)</f>
        <v>281625.84000000003</v>
      </c>
      <c r="I123" s="534" t="s">
        <v>1593</v>
      </c>
    </row>
    <row r="124" spans="1:9" x14ac:dyDescent="0.2">
      <c r="A124" s="561">
        <f t="shared" ref="A124:A125" si="25">A123+1</f>
        <v>69</v>
      </c>
      <c r="B124" s="572">
        <v>558.9</v>
      </c>
      <c r="C124" s="566" t="s">
        <v>1460</v>
      </c>
      <c r="D124" s="564">
        <f>'SCH C-2.1 B'!H112</f>
        <v>639.29999999999995</v>
      </c>
      <c r="E124" s="564">
        <f t="shared" si="23"/>
        <v>-639.29999999999995</v>
      </c>
      <c r="F124" s="564">
        <f>'SCH C-2.1 F'!H112</f>
        <v>0</v>
      </c>
      <c r="G124" s="564">
        <f>'SCH D-2.1'!N113</f>
        <v>0</v>
      </c>
      <c r="H124" s="564">
        <f t="shared" si="24"/>
        <v>0</v>
      </c>
      <c r="I124" s="534" t="s">
        <v>1141</v>
      </c>
    </row>
    <row r="125" spans="1:9" ht="18.95" customHeight="1" x14ac:dyDescent="0.2">
      <c r="A125" s="405">
        <f t="shared" si="25"/>
        <v>70</v>
      </c>
      <c r="B125" s="21"/>
      <c r="C125" s="5" t="s">
        <v>1467</v>
      </c>
      <c r="D125" s="436">
        <f>SUM(D121:D124)</f>
        <v>47862.19</v>
      </c>
      <c r="E125" s="436">
        <f>SUM(E121:E124)</f>
        <v>379531.97000000003</v>
      </c>
      <c r="F125" s="436">
        <f>SUM(F121:F124)</f>
        <v>427394.16000000003</v>
      </c>
      <c r="G125" s="436">
        <f>SUM(G121:G124)</f>
        <v>0</v>
      </c>
      <c r="H125" s="436">
        <f>SUM(H121:H124)</f>
        <v>427394.16000000003</v>
      </c>
      <c r="I125" s="437"/>
    </row>
    <row r="126" spans="1:9" ht="18.95" customHeight="1" x14ac:dyDescent="0.2">
      <c r="A126" s="405"/>
      <c r="B126" s="21"/>
      <c r="C126" s="5"/>
      <c r="D126" s="383"/>
      <c r="E126" s="383"/>
      <c r="F126" s="383"/>
      <c r="G126" s="383"/>
      <c r="H126" s="383"/>
      <c r="I126" s="434"/>
    </row>
    <row r="127" spans="1:9" ht="18.95" customHeight="1" x14ac:dyDescent="0.2">
      <c r="A127" s="405">
        <f>A125+1</f>
        <v>71</v>
      </c>
      <c r="B127" s="21"/>
      <c r="C127" s="5" t="s">
        <v>129</v>
      </c>
      <c r="D127" s="383">
        <f ca="1">SUM(D62,D88,D100,D118,D125)</f>
        <v>486277915.02544838</v>
      </c>
      <c r="E127" s="383">
        <f t="shared" ref="E127:G127" ca="1" si="26">SUM(E62,E88,E100,E118,E125)</f>
        <v>394316.57475977048</v>
      </c>
      <c r="F127" s="383">
        <f t="shared" si="26"/>
        <v>486672231.60020822</v>
      </c>
      <c r="G127" s="383">
        <f t="shared" si="26"/>
        <v>0</v>
      </c>
      <c r="H127" s="383">
        <f>SUM(H62,H88,H100,H118,H125)</f>
        <v>486672231.60020822</v>
      </c>
      <c r="I127" s="434"/>
    </row>
    <row r="128" spans="1:9" ht="18.95" customHeight="1" x14ac:dyDescent="0.2">
      <c r="B128" s="21"/>
      <c r="C128" s="5"/>
      <c r="I128" s="434"/>
    </row>
    <row r="129" spans="1:9" ht="18.95" customHeight="1" x14ac:dyDescent="0.2">
      <c r="A129" s="405">
        <f>A127+1</f>
        <v>72</v>
      </c>
      <c r="B129" s="21"/>
      <c r="C129" s="408" t="s">
        <v>173</v>
      </c>
      <c r="I129" s="434"/>
    </row>
    <row r="130" spans="1:9" x14ac:dyDescent="0.2">
      <c r="A130" s="561">
        <f>A129+1</f>
        <v>73</v>
      </c>
      <c r="B130" s="569">
        <v>560</v>
      </c>
      <c r="C130" s="566" t="s">
        <v>48</v>
      </c>
      <c r="D130" s="564">
        <f>'SCH C-2.1 B'!H118</f>
        <v>1089295.32</v>
      </c>
      <c r="E130" s="564">
        <f t="shared" ref="E130:E138" si="27">F130-D130</f>
        <v>21377.770000000019</v>
      </c>
      <c r="F130" s="564">
        <f>'SCH C-2.1 F'!H118</f>
        <v>1110673.0900000001</v>
      </c>
      <c r="G130" s="564">
        <f>'SCH D-2.1'!N119</f>
        <v>0</v>
      </c>
      <c r="H130" s="564">
        <f t="shared" ref="H130:H138" si="28">SUM(F130:G130)</f>
        <v>1110673.0900000001</v>
      </c>
      <c r="I130" s="565" t="s">
        <v>1141</v>
      </c>
    </row>
    <row r="131" spans="1:9" x14ac:dyDescent="0.2">
      <c r="A131" s="561">
        <f t="shared" ref="A131:A138" si="29">A130+1</f>
        <v>74</v>
      </c>
      <c r="B131" s="569">
        <v>561</v>
      </c>
      <c r="C131" s="566" t="s">
        <v>49</v>
      </c>
      <c r="D131" s="564">
        <f>'SCH C-2.1 B'!H119</f>
        <v>2463417.9</v>
      </c>
      <c r="E131" s="564">
        <f t="shared" si="27"/>
        <v>89213.959999999963</v>
      </c>
      <c r="F131" s="564">
        <f>'SCH C-2.1 F'!H119</f>
        <v>2552631.86</v>
      </c>
      <c r="G131" s="564">
        <f>'SCH D-2.1'!N120</f>
        <v>0</v>
      </c>
      <c r="H131" s="564">
        <f t="shared" si="28"/>
        <v>2552631.86</v>
      </c>
      <c r="I131" s="565" t="s">
        <v>1141</v>
      </c>
    </row>
    <row r="132" spans="1:9" x14ac:dyDescent="0.2">
      <c r="A132" s="561">
        <f t="shared" si="29"/>
        <v>75</v>
      </c>
      <c r="B132" s="569">
        <v>562</v>
      </c>
      <c r="C132" s="566" t="s">
        <v>50</v>
      </c>
      <c r="D132" s="564">
        <f>'SCH C-2.1 B'!H120</f>
        <v>859313.91</v>
      </c>
      <c r="E132" s="564">
        <f t="shared" si="27"/>
        <v>-81071.10999999987</v>
      </c>
      <c r="F132" s="564">
        <f>'SCH C-2.1 F'!H120</f>
        <v>778242.80000000016</v>
      </c>
      <c r="G132" s="564">
        <f>'SCH D-2.1'!N121</f>
        <v>0</v>
      </c>
      <c r="H132" s="564">
        <f t="shared" si="28"/>
        <v>778242.80000000016</v>
      </c>
      <c r="I132" s="565" t="s">
        <v>1141</v>
      </c>
    </row>
    <row r="133" spans="1:9" x14ac:dyDescent="0.2">
      <c r="A133" s="561">
        <f t="shared" si="29"/>
        <v>76</v>
      </c>
      <c r="B133" s="569">
        <v>563</v>
      </c>
      <c r="C133" s="566" t="s">
        <v>51</v>
      </c>
      <c r="D133" s="564">
        <f>'SCH C-2.1 B'!H121</f>
        <v>205841.23</v>
      </c>
      <c r="E133" s="564">
        <f t="shared" si="27"/>
        <v>38111.150000000081</v>
      </c>
      <c r="F133" s="564">
        <f>'SCH C-2.1 F'!H121</f>
        <v>243952.38000000009</v>
      </c>
      <c r="G133" s="564">
        <f>'SCH D-2.1'!N122</f>
        <v>0</v>
      </c>
      <c r="H133" s="564">
        <f t="shared" si="28"/>
        <v>243952.38000000009</v>
      </c>
      <c r="I133" s="565" t="s">
        <v>1141</v>
      </c>
    </row>
    <row r="134" spans="1:9" x14ac:dyDescent="0.2">
      <c r="A134" s="561">
        <f t="shared" si="29"/>
        <v>77</v>
      </c>
      <c r="B134" s="569">
        <v>564</v>
      </c>
      <c r="C134" s="566" t="s">
        <v>52</v>
      </c>
      <c r="D134" s="564">
        <f>'SCH C-2.1 B'!H122</f>
        <v>0</v>
      </c>
      <c r="E134" s="564">
        <f t="shared" si="27"/>
        <v>0</v>
      </c>
      <c r="F134" s="564">
        <f>'SCH C-2.1 F'!H122</f>
        <v>0</v>
      </c>
      <c r="G134" s="564">
        <f>'SCH D-2.1'!N123</f>
        <v>0</v>
      </c>
      <c r="H134" s="564">
        <f t="shared" si="28"/>
        <v>0</v>
      </c>
      <c r="I134" s="568"/>
    </row>
    <row r="135" spans="1:9" ht="25.5" x14ac:dyDescent="0.2">
      <c r="A135" s="561">
        <f t="shared" si="29"/>
        <v>78</v>
      </c>
      <c r="B135" s="569">
        <v>565</v>
      </c>
      <c r="C135" s="566" t="s">
        <v>53</v>
      </c>
      <c r="D135" s="564">
        <f>'SCH C-2.1 B'!H123</f>
        <v>-329984.20000000019</v>
      </c>
      <c r="E135" s="564">
        <f t="shared" si="27"/>
        <v>334151.19999999972</v>
      </c>
      <c r="F135" s="564">
        <f>'SCH C-2.1 F'!H123</f>
        <v>4166.9999999995343</v>
      </c>
      <c r="G135" s="564">
        <f>'SCH D-2.1'!N124</f>
        <v>0</v>
      </c>
      <c r="H135" s="564">
        <f t="shared" si="28"/>
        <v>4166.9999999995343</v>
      </c>
      <c r="I135" s="565" t="s">
        <v>1594</v>
      </c>
    </row>
    <row r="136" spans="1:9" ht="25.5" x14ac:dyDescent="0.2">
      <c r="A136" s="561">
        <f t="shared" si="29"/>
        <v>79</v>
      </c>
      <c r="B136" s="569">
        <v>566</v>
      </c>
      <c r="C136" s="566" t="s">
        <v>54</v>
      </c>
      <c r="D136" s="564">
        <f>'SCH C-2.1 B'!H124</f>
        <v>13082946.520000001</v>
      </c>
      <c r="E136" s="564">
        <f t="shared" si="27"/>
        <v>1256823.0099999979</v>
      </c>
      <c r="F136" s="564">
        <f>'SCH C-2.1 F'!H124</f>
        <v>14339769.529999999</v>
      </c>
      <c r="G136" s="564">
        <f>'SCH D-2.1'!N125</f>
        <v>0</v>
      </c>
      <c r="H136" s="564">
        <f t="shared" si="28"/>
        <v>14339769.529999999</v>
      </c>
      <c r="I136" s="565" t="s">
        <v>1595</v>
      </c>
    </row>
    <row r="137" spans="1:9" x14ac:dyDescent="0.2">
      <c r="A137" s="561">
        <f t="shared" si="29"/>
        <v>80</v>
      </c>
      <c r="B137" s="569">
        <v>567</v>
      </c>
      <c r="C137" s="566" t="s">
        <v>24</v>
      </c>
      <c r="D137" s="564">
        <f>'SCH C-2.1 B'!H125</f>
        <v>100395.7</v>
      </c>
      <c r="E137" s="564">
        <f t="shared" si="27"/>
        <v>-2038.0800000000017</v>
      </c>
      <c r="F137" s="564">
        <f>'SCH C-2.1 F'!H125</f>
        <v>98357.62</v>
      </c>
      <c r="G137" s="564">
        <f>'SCH D-2.1'!N126</f>
        <v>0</v>
      </c>
      <c r="H137" s="564">
        <f t="shared" si="28"/>
        <v>98357.62</v>
      </c>
      <c r="I137" s="565" t="s">
        <v>1141</v>
      </c>
    </row>
    <row r="138" spans="1:9" x14ac:dyDescent="0.2">
      <c r="A138" s="561">
        <f t="shared" si="29"/>
        <v>81</v>
      </c>
      <c r="B138" s="569">
        <v>568</v>
      </c>
      <c r="C138" s="566" t="s">
        <v>55</v>
      </c>
      <c r="D138" s="564">
        <f>'SCH C-2.1 B'!H126</f>
        <v>0</v>
      </c>
      <c r="E138" s="564">
        <f t="shared" si="27"/>
        <v>0</v>
      </c>
      <c r="F138" s="564">
        <f>'SCH C-2.1 F'!H126</f>
        <v>0</v>
      </c>
      <c r="G138" s="564">
        <f>'SCH D-2.1'!N127</f>
        <v>0</v>
      </c>
      <c r="H138" s="564">
        <f t="shared" si="28"/>
        <v>0</v>
      </c>
      <c r="I138" s="568"/>
    </row>
    <row r="139" spans="1:9" x14ac:dyDescent="0.2">
      <c r="A139" s="561">
        <f t="shared" ref="A139:A146" si="30">A138+1</f>
        <v>82</v>
      </c>
      <c r="B139" s="569">
        <v>569</v>
      </c>
      <c r="C139" s="566" t="s">
        <v>27</v>
      </c>
      <c r="D139" s="564">
        <f>'SCH C-2.1 B'!H127</f>
        <v>837737.72</v>
      </c>
      <c r="E139" s="564">
        <f t="shared" ref="E139:E144" si="31">F139-D139</f>
        <v>46518.189999999944</v>
      </c>
      <c r="F139" s="564">
        <f>'SCH C-2.1 F'!H127</f>
        <v>884255.90999999992</v>
      </c>
      <c r="G139" s="564">
        <f>'SCH D-2.1'!N128</f>
        <v>0</v>
      </c>
      <c r="H139" s="564">
        <f t="shared" ref="H139:H144" si="32">SUM(F139:G139)</f>
        <v>884255.90999999992</v>
      </c>
      <c r="I139" s="534" t="s">
        <v>1141</v>
      </c>
    </row>
    <row r="140" spans="1:9" x14ac:dyDescent="0.2">
      <c r="A140" s="561">
        <f t="shared" si="30"/>
        <v>83</v>
      </c>
      <c r="B140" s="569">
        <v>570</v>
      </c>
      <c r="C140" s="566" t="s">
        <v>56</v>
      </c>
      <c r="D140" s="564">
        <f>'SCH C-2.1 B'!H128</f>
        <v>955557.60999999987</v>
      </c>
      <c r="E140" s="564">
        <f t="shared" si="31"/>
        <v>529585.8899999999</v>
      </c>
      <c r="F140" s="564">
        <f>'SCH C-2.1 F'!H140</f>
        <v>1485143.4999999998</v>
      </c>
      <c r="G140" s="564">
        <f>'SCH D-2.1'!N129</f>
        <v>0</v>
      </c>
      <c r="H140" s="564">
        <f t="shared" si="32"/>
        <v>1485143.4999999998</v>
      </c>
      <c r="I140" s="565" t="s">
        <v>1596</v>
      </c>
    </row>
    <row r="141" spans="1:9" ht="76.5" x14ac:dyDescent="0.2">
      <c r="A141" s="561">
        <f t="shared" si="30"/>
        <v>84</v>
      </c>
      <c r="B141" s="569">
        <v>571</v>
      </c>
      <c r="C141" s="566" t="s">
        <v>57</v>
      </c>
      <c r="D141" s="564">
        <f>'SCH C-2.1 B'!H141</f>
        <v>1303390.5800000005</v>
      </c>
      <c r="E141" s="564">
        <f t="shared" si="31"/>
        <v>299858.79999999958</v>
      </c>
      <c r="F141" s="564">
        <f>'SCH C-2.1 F'!H141</f>
        <v>1603249.3800000001</v>
      </c>
      <c r="G141" s="564">
        <f>'SCH D-2.1'!N130</f>
        <v>724948</v>
      </c>
      <c r="H141" s="564">
        <f t="shared" si="32"/>
        <v>2328197.38</v>
      </c>
      <c r="I141" s="573" t="s">
        <v>1597</v>
      </c>
    </row>
    <row r="142" spans="1:9" x14ac:dyDescent="0.2">
      <c r="A142" s="561">
        <f t="shared" si="30"/>
        <v>85</v>
      </c>
      <c r="B142" s="569">
        <v>572</v>
      </c>
      <c r="C142" s="566" t="s">
        <v>58</v>
      </c>
      <c r="D142" s="564">
        <f>'SCH C-2.1 B'!H142</f>
        <v>0</v>
      </c>
      <c r="E142" s="564">
        <f t="shared" si="31"/>
        <v>0</v>
      </c>
      <c r="F142" s="564">
        <f>'SCH C-2.1 F'!H142</f>
        <v>0</v>
      </c>
      <c r="G142" s="564">
        <f>'SCH D-2.1'!N131</f>
        <v>0</v>
      </c>
      <c r="H142" s="564">
        <f t="shared" si="32"/>
        <v>0</v>
      </c>
      <c r="I142" s="534" t="s">
        <v>1141</v>
      </c>
    </row>
    <row r="143" spans="1:9" x14ac:dyDescent="0.2">
      <c r="A143" s="561">
        <f t="shared" si="30"/>
        <v>86</v>
      </c>
      <c r="B143" s="569">
        <v>573</v>
      </c>
      <c r="C143" s="566" t="s">
        <v>59</v>
      </c>
      <c r="D143" s="564">
        <f>'SCH C-2.1 B'!H143</f>
        <v>184726.15999999997</v>
      </c>
      <c r="E143" s="564">
        <f t="shared" si="31"/>
        <v>-47390.919999999925</v>
      </c>
      <c r="F143" s="564">
        <f>'SCH C-2.1 F'!H143</f>
        <v>137335.24000000005</v>
      </c>
      <c r="G143" s="564">
        <f>'SCH D-2.1'!N144</f>
        <v>0</v>
      </c>
      <c r="H143" s="564">
        <f t="shared" si="32"/>
        <v>137335.24000000005</v>
      </c>
      <c r="I143" s="565" t="s">
        <v>1141</v>
      </c>
    </row>
    <row r="144" spans="1:9" x14ac:dyDescent="0.2">
      <c r="A144" s="561">
        <f t="shared" si="30"/>
        <v>87</v>
      </c>
      <c r="B144" s="569">
        <v>575</v>
      </c>
      <c r="C144" s="566" t="s">
        <v>60</v>
      </c>
      <c r="D144" s="564">
        <f>'SCH C-2.1 B'!H144</f>
        <v>5217.18</v>
      </c>
      <c r="E144" s="564">
        <f t="shared" si="31"/>
        <v>-5217.18</v>
      </c>
      <c r="F144" s="564">
        <f>'SCH C-2.1 F'!H144</f>
        <v>0</v>
      </c>
      <c r="G144" s="564">
        <f>'SCH D-2.1'!N145</f>
        <v>0</v>
      </c>
      <c r="H144" s="564">
        <f t="shared" si="32"/>
        <v>0</v>
      </c>
      <c r="I144" s="565" t="s">
        <v>1141</v>
      </c>
    </row>
    <row r="145" spans="1:9" x14ac:dyDescent="0.2">
      <c r="A145" s="561">
        <f t="shared" si="30"/>
        <v>88</v>
      </c>
      <c r="B145" s="569">
        <v>576.29999999999995</v>
      </c>
      <c r="C145" s="566" t="s">
        <v>1460</v>
      </c>
      <c r="D145" s="564">
        <f>'SCH C-2.1 B'!H145</f>
        <v>23650.010000000002</v>
      </c>
      <c r="E145" s="564">
        <f t="shared" ref="E145" si="33">F145-D145</f>
        <v>-4750.010000000002</v>
      </c>
      <c r="F145" s="564">
        <f>'SCH C-2.1 F'!H145</f>
        <v>18900</v>
      </c>
      <c r="G145" s="564">
        <f>'SCH D-2.1'!N145</f>
        <v>0</v>
      </c>
      <c r="H145" s="564">
        <f t="shared" ref="H145" si="34">SUM(F145:G145)</f>
        <v>18900</v>
      </c>
      <c r="I145" s="565" t="s">
        <v>1141</v>
      </c>
    </row>
    <row r="146" spans="1:9" ht="19.5" customHeight="1" x14ac:dyDescent="0.2">
      <c r="A146" s="405">
        <f t="shared" si="30"/>
        <v>89</v>
      </c>
      <c r="B146" s="21"/>
      <c r="C146" s="5" t="s">
        <v>130</v>
      </c>
      <c r="D146" s="435">
        <f>SUM(D130:D138,D139:D145)</f>
        <v>20781505.640000001</v>
      </c>
      <c r="E146" s="435">
        <f>SUM(E130:E138,E139:E145)</f>
        <v>2475172.6699999976</v>
      </c>
      <c r="F146" s="435">
        <f t="shared" ref="F146:G146" si="35">SUM(F130:F138,F139:F145)</f>
        <v>23256678.309999995</v>
      </c>
      <c r="G146" s="435">
        <f t="shared" si="35"/>
        <v>724948</v>
      </c>
      <c r="H146" s="435">
        <f>SUM(H130:H138,H139:H145)</f>
        <v>23981626.309999995</v>
      </c>
      <c r="I146" s="434"/>
    </row>
    <row r="147" spans="1:9" ht="19.5" customHeight="1" x14ac:dyDescent="0.2">
      <c r="A147" s="405"/>
      <c r="B147" s="21"/>
      <c r="C147" s="5"/>
      <c r="D147" s="28"/>
      <c r="E147" s="28"/>
      <c r="F147" s="28"/>
      <c r="G147" s="28"/>
      <c r="H147" s="28"/>
      <c r="I147" s="434"/>
    </row>
    <row r="148" spans="1:9" s="8" customFormat="1" ht="20.100000000000001" customHeight="1" x14ac:dyDescent="0.2">
      <c r="A148" s="623" t="str">
        <f>$A$1</f>
        <v>LOUISVILLE GAS AND ELECTRIC COMPANY</v>
      </c>
      <c r="B148" s="623"/>
      <c r="C148" s="623"/>
      <c r="D148" s="623"/>
      <c r="E148" s="623"/>
      <c r="F148" s="623"/>
      <c r="G148" s="623"/>
      <c r="H148" s="623"/>
      <c r="I148" s="623"/>
    </row>
    <row r="149" spans="1:9" s="8" customFormat="1" ht="20.100000000000001" customHeight="1" x14ac:dyDescent="0.2">
      <c r="A149" s="623" t="str">
        <f>$A$2</f>
        <v>CASE NO. 2025-00114 - ELECTRIC OPERATIONS</v>
      </c>
      <c r="B149" s="623"/>
      <c r="C149" s="623"/>
      <c r="D149" s="623"/>
      <c r="E149" s="623"/>
      <c r="F149" s="623"/>
      <c r="G149" s="623"/>
      <c r="H149" s="623"/>
      <c r="I149" s="623"/>
    </row>
    <row r="150" spans="1:9" s="8" customFormat="1" ht="20.100000000000001" customHeight="1" x14ac:dyDescent="0.2">
      <c r="A150" s="623" t="s">
        <v>303</v>
      </c>
      <c r="B150" s="623"/>
      <c r="C150" s="623"/>
      <c r="D150" s="623"/>
      <c r="E150" s="623"/>
      <c r="F150" s="623"/>
      <c r="G150" s="623"/>
      <c r="H150" s="623"/>
      <c r="I150" s="623"/>
    </row>
    <row r="151" spans="1:9" s="8" customFormat="1" ht="20.100000000000001" customHeight="1" x14ac:dyDescent="0.2">
      <c r="A151" s="623" t="str">
        <f>$A$4</f>
        <v>FOR THE 12 MONTHS ENDED AUGUST 31, 2025 AND FOR THE 12 MONTHS ENDED DECEMBER 31, 2026</v>
      </c>
      <c r="B151" s="623"/>
      <c r="C151" s="623"/>
      <c r="D151" s="623"/>
      <c r="E151" s="623"/>
      <c r="F151" s="623"/>
      <c r="G151" s="623"/>
      <c r="H151" s="623"/>
      <c r="I151" s="623"/>
    </row>
    <row r="152" spans="1:9" s="8" customFormat="1" ht="20.100000000000001" customHeight="1" x14ac:dyDescent="0.2">
      <c r="A152" s="7"/>
      <c r="B152" s="7"/>
      <c r="C152" s="7"/>
      <c r="D152" s="7"/>
      <c r="E152" s="7"/>
      <c r="F152" s="7"/>
      <c r="G152" s="7"/>
      <c r="H152" s="7"/>
      <c r="I152" s="7"/>
    </row>
    <row r="153" spans="1:9" s="8" customFormat="1" ht="20.100000000000001" customHeight="1" x14ac:dyDescent="0.2">
      <c r="A153" s="8" t="str">
        <f>$A$6</f>
        <v>DATA:__X__BASE  PERIOD__X__FORECASTED  PERIOD</v>
      </c>
      <c r="I153" s="424" t="s">
        <v>346</v>
      </c>
    </row>
    <row r="154" spans="1:9" s="8" customFormat="1" ht="20.100000000000001" customHeight="1" x14ac:dyDescent="0.2">
      <c r="A154" s="8" t="str">
        <f>$A$7</f>
        <v>TYPE OF FILING: __X__ ORIGINAL  _____ UPDATED  _____ REVISED</v>
      </c>
      <c r="I154" s="424" t="s">
        <v>1149</v>
      </c>
    </row>
    <row r="155" spans="1:9" s="8" customFormat="1" ht="20.100000000000001" customHeight="1" x14ac:dyDescent="0.2">
      <c r="A155" s="8" t="s">
        <v>141</v>
      </c>
      <c r="I155" s="424" t="str">
        <f>$I$8</f>
        <v>WITNESS:   A. M. FACKLER</v>
      </c>
    </row>
    <row r="156" spans="1:9" s="8" customFormat="1" ht="20.100000000000001" customHeight="1" x14ac:dyDescent="0.2">
      <c r="I156" s="430"/>
    </row>
    <row r="157" spans="1:9" ht="74.25" customHeight="1" x14ac:dyDescent="0.2">
      <c r="A157" s="18" t="s">
        <v>142</v>
      </c>
      <c r="B157" s="18" t="s">
        <v>143</v>
      </c>
      <c r="C157" s="406" t="s">
        <v>147</v>
      </c>
      <c r="D157" s="18" t="s">
        <v>200</v>
      </c>
      <c r="E157" s="18" t="s">
        <v>201</v>
      </c>
      <c r="F157" s="18" t="s">
        <v>208</v>
      </c>
      <c r="G157" s="18" t="s">
        <v>834</v>
      </c>
      <c r="H157" s="18" t="s">
        <v>210</v>
      </c>
      <c r="I157" s="425" t="s">
        <v>835</v>
      </c>
    </row>
    <row r="158" spans="1:9" ht="18.95" customHeight="1" x14ac:dyDescent="0.2">
      <c r="A158" s="382"/>
      <c r="B158" s="382"/>
      <c r="C158" s="13"/>
      <c r="D158" s="407" t="s">
        <v>120</v>
      </c>
      <c r="E158" s="407" t="s">
        <v>121</v>
      </c>
      <c r="F158" s="407" t="s">
        <v>152</v>
      </c>
      <c r="G158" s="407" t="s">
        <v>153</v>
      </c>
      <c r="H158" s="407" t="s">
        <v>302</v>
      </c>
      <c r="I158" s="426" t="s">
        <v>122</v>
      </c>
    </row>
    <row r="159" spans="1:9" ht="23.1" customHeight="1" x14ac:dyDescent="0.2">
      <c r="A159" s="382"/>
      <c r="B159" s="382"/>
      <c r="C159" s="386"/>
      <c r="D159" s="404" t="s">
        <v>145</v>
      </c>
      <c r="E159" s="404" t="s">
        <v>145</v>
      </c>
      <c r="F159" s="404" t="s">
        <v>145</v>
      </c>
      <c r="G159" s="404" t="s">
        <v>145</v>
      </c>
      <c r="H159" s="404" t="s">
        <v>145</v>
      </c>
      <c r="I159" s="431"/>
    </row>
    <row r="160" spans="1:9" ht="19.5" customHeight="1" x14ac:dyDescent="0.2">
      <c r="A160" s="405">
        <f>A146+1</f>
        <v>90</v>
      </c>
      <c r="B160" s="21"/>
      <c r="C160" s="408" t="s">
        <v>1468</v>
      </c>
      <c r="D160" s="28"/>
      <c r="F160" s="28"/>
      <c r="G160" s="28"/>
      <c r="H160" s="28"/>
      <c r="I160" s="437"/>
    </row>
    <row r="161" spans="1:9" x14ac:dyDescent="0.2">
      <c r="A161" s="561">
        <f>A160+1</f>
        <v>91</v>
      </c>
      <c r="B161" s="569">
        <v>578.5</v>
      </c>
      <c r="C161" s="566" t="s">
        <v>1462</v>
      </c>
      <c r="D161" s="564">
        <f>'SCH C-2.1 B'!H150</f>
        <v>165.80999999999997</v>
      </c>
      <c r="E161" s="564">
        <f t="shared" ref="E161" si="36">F161-D161</f>
        <v>-165.80999999999997</v>
      </c>
      <c r="F161" s="564">
        <f>'SCH C-2.1 F'!H150</f>
        <v>0</v>
      </c>
      <c r="G161" s="564">
        <f>'SCH D-2.1'!N150</f>
        <v>0</v>
      </c>
      <c r="H161" s="564">
        <f t="shared" ref="H161" si="37">SUM(F161:G161)</f>
        <v>0</v>
      </c>
      <c r="I161" s="565" t="s">
        <v>1141</v>
      </c>
    </row>
    <row r="162" spans="1:9" ht="19.5" customHeight="1" x14ac:dyDescent="0.2">
      <c r="A162" s="405">
        <f>A161+1</f>
        <v>92</v>
      </c>
      <c r="B162" s="21"/>
      <c r="C162" s="5" t="s">
        <v>1469</v>
      </c>
      <c r="D162" s="435">
        <f>SUM(D161)</f>
        <v>165.80999999999997</v>
      </c>
      <c r="E162" s="435">
        <f>SUM(E161)</f>
        <v>-165.80999999999997</v>
      </c>
      <c r="F162" s="435">
        <f>SUM(F161)</f>
        <v>0</v>
      </c>
      <c r="G162" s="435">
        <f>SUM(G161)</f>
        <v>0</v>
      </c>
      <c r="H162" s="435">
        <f>SUM(H161)</f>
        <v>0</v>
      </c>
      <c r="I162" s="437"/>
    </row>
    <row r="163" spans="1:9" ht="19.5" customHeight="1" x14ac:dyDescent="0.2">
      <c r="B163" s="21"/>
      <c r="C163" s="5"/>
      <c r="I163" s="434"/>
    </row>
    <row r="164" spans="1:9" ht="19.5" customHeight="1" x14ac:dyDescent="0.2">
      <c r="A164" s="405">
        <f>A162+1</f>
        <v>93</v>
      </c>
      <c r="B164" s="21"/>
      <c r="C164" s="408" t="s">
        <v>174</v>
      </c>
      <c r="I164" s="434"/>
    </row>
    <row r="165" spans="1:9" ht="76.5" x14ac:dyDescent="0.2">
      <c r="A165" s="561">
        <f>A164+1</f>
        <v>94</v>
      </c>
      <c r="B165" s="569">
        <v>580</v>
      </c>
      <c r="C165" s="566" t="s">
        <v>61</v>
      </c>
      <c r="D165" s="564">
        <f>'SCH C-2.1 B'!H153</f>
        <v>2221470.66</v>
      </c>
      <c r="E165" s="564">
        <f t="shared" ref="E165:E172" si="38">F165-D165</f>
        <v>752741.85999999847</v>
      </c>
      <c r="F165" s="564">
        <f>'SCH C-2.1 F'!H153</f>
        <v>2974212.5199999986</v>
      </c>
      <c r="G165" s="564">
        <f>'SCH D-2.1'!N154</f>
        <v>0</v>
      </c>
      <c r="H165" s="564">
        <f t="shared" ref="H165:H172" si="39">SUM(F165:G165)</f>
        <v>2974212.5199999986</v>
      </c>
      <c r="I165" s="565" t="s">
        <v>1598</v>
      </c>
    </row>
    <row r="166" spans="1:9" ht="18.75" customHeight="1" x14ac:dyDescent="0.2">
      <c r="A166" s="561">
        <f t="shared" ref="A166:A197" si="40">A165+1</f>
        <v>95</v>
      </c>
      <c r="B166" s="569">
        <v>581</v>
      </c>
      <c r="C166" s="566" t="s">
        <v>49</v>
      </c>
      <c r="D166" s="564">
        <f>'SCH C-2.1 B'!H154</f>
        <v>0</v>
      </c>
      <c r="E166" s="564">
        <f t="shared" si="38"/>
        <v>0</v>
      </c>
      <c r="F166" s="564">
        <f>'SCH C-2.1 F'!H154</f>
        <v>0</v>
      </c>
      <c r="G166" s="564">
        <f>'SCH D-2.1'!N155</f>
        <v>0</v>
      </c>
      <c r="H166" s="564">
        <f t="shared" si="39"/>
        <v>0</v>
      </c>
      <c r="I166" s="565" t="s">
        <v>1141</v>
      </c>
    </row>
    <row r="167" spans="1:9" ht="18.75" customHeight="1" x14ac:dyDescent="0.2">
      <c r="A167" s="561">
        <f t="shared" si="40"/>
        <v>96</v>
      </c>
      <c r="B167" s="569">
        <v>582</v>
      </c>
      <c r="C167" s="566" t="s">
        <v>50</v>
      </c>
      <c r="D167" s="564">
        <f>'SCH C-2.1 B'!H155</f>
        <v>1192301.4500000002</v>
      </c>
      <c r="E167" s="564">
        <f t="shared" si="38"/>
        <v>550754.29999999981</v>
      </c>
      <c r="F167" s="564">
        <f>'SCH C-2.1 F'!H155</f>
        <v>1743055.75</v>
      </c>
      <c r="G167" s="564">
        <f>'SCH D-2.1'!N156</f>
        <v>0</v>
      </c>
      <c r="H167" s="564">
        <f t="shared" si="39"/>
        <v>1743055.75</v>
      </c>
      <c r="I167" s="565" t="s">
        <v>1599</v>
      </c>
    </row>
    <row r="168" spans="1:9" ht="51" x14ac:dyDescent="0.2">
      <c r="A168" s="561">
        <f t="shared" si="40"/>
        <v>97</v>
      </c>
      <c r="B168" s="569">
        <v>583</v>
      </c>
      <c r="C168" s="566" t="s">
        <v>51</v>
      </c>
      <c r="D168" s="564">
        <f>'SCH C-2.1 B'!H156</f>
        <v>3584829.0799999996</v>
      </c>
      <c r="E168" s="564">
        <f t="shared" si="38"/>
        <v>673976.06000000099</v>
      </c>
      <c r="F168" s="564">
        <f>'SCH C-2.1 F'!H156</f>
        <v>4258805.1400000006</v>
      </c>
      <c r="G168" s="564">
        <f>'SCH D-2.1'!N157</f>
        <v>0</v>
      </c>
      <c r="H168" s="564">
        <f t="shared" si="39"/>
        <v>4258805.1400000006</v>
      </c>
      <c r="I168" s="565" t="s">
        <v>1600</v>
      </c>
    </row>
    <row r="169" spans="1:9" ht="18.75" customHeight="1" x14ac:dyDescent="0.2">
      <c r="A169" s="561">
        <f t="shared" si="40"/>
        <v>98</v>
      </c>
      <c r="B169" s="569">
        <v>584</v>
      </c>
      <c r="C169" s="566" t="s">
        <v>52</v>
      </c>
      <c r="D169" s="564">
        <f>'SCH C-2.1 B'!H157</f>
        <v>5180301.82</v>
      </c>
      <c r="E169" s="564">
        <f t="shared" si="38"/>
        <v>172818.5</v>
      </c>
      <c r="F169" s="564">
        <f>'SCH C-2.1 F'!H157</f>
        <v>5353120.32</v>
      </c>
      <c r="G169" s="564">
        <f>'SCH D-2.1'!N158</f>
        <v>0</v>
      </c>
      <c r="H169" s="564">
        <f t="shared" si="39"/>
        <v>5353120.32</v>
      </c>
      <c r="I169" s="565" t="s">
        <v>1142</v>
      </c>
    </row>
    <row r="170" spans="1:9" ht="18.75" customHeight="1" x14ac:dyDescent="0.2">
      <c r="A170" s="561">
        <f t="shared" si="40"/>
        <v>99</v>
      </c>
      <c r="B170" s="569">
        <v>585</v>
      </c>
      <c r="C170" s="566" t="s">
        <v>62</v>
      </c>
      <c r="D170" s="564">
        <f>'SCH C-2.1 B'!H158</f>
        <v>0</v>
      </c>
      <c r="E170" s="564">
        <f t="shared" si="38"/>
        <v>0</v>
      </c>
      <c r="F170" s="564">
        <f>'SCH C-2.1 F'!H158</f>
        <v>0</v>
      </c>
      <c r="G170" s="564">
        <f>'SCH D-2.1'!N159</f>
        <v>0</v>
      </c>
      <c r="H170" s="564">
        <f t="shared" si="39"/>
        <v>0</v>
      </c>
      <c r="I170" s="565" t="s">
        <v>1142</v>
      </c>
    </row>
    <row r="171" spans="1:9" x14ac:dyDescent="0.2">
      <c r="A171" s="561">
        <f t="shared" si="40"/>
        <v>100</v>
      </c>
      <c r="B171" s="569">
        <v>586</v>
      </c>
      <c r="C171" s="566" t="s">
        <v>63</v>
      </c>
      <c r="D171" s="564">
        <f>'SCH C-2.1 B'!H159</f>
        <v>3999430.24</v>
      </c>
      <c r="E171" s="564">
        <f t="shared" si="38"/>
        <v>-390041.54999999981</v>
      </c>
      <c r="F171" s="564">
        <f>'SCH C-2.1 F'!H159</f>
        <v>3609388.6900000004</v>
      </c>
      <c r="G171" s="564">
        <f>'SCH D-2.1'!N160</f>
        <v>0</v>
      </c>
      <c r="H171" s="564">
        <f t="shared" si="39"/>
        <v>3609388.6900000004</v>
      </c>
      <c r="I171" s="565" t="s">
        <v>1142</v>
      </c>
    </row>
    <row r="172" spans="1:9" ht="18.75" customHeight="1" x14ac:dyDescent="0.2">
      <c r="A172" s="561">
        <f t="shared" si="40"/>
        <v>101</v>
      </c>
      <c r="B172" s="569">
        <v>587</v>
      </c>
      <c r="C172" s="566" t="s">
        <v>64</v>
      </c>
      <c r="D172" s="564">
        <f>'SCH C-2.1 B'!H160</f>
        <v>-70</v>
      </c>
      <c r="E172" s="564">
        <f t="shared" si="38"/>
        <v>70</v>
      </c>
      <c r="F172" s="564">
        <f>'SCH C-2.1 F'!H160</f>
        <v>0</v>
      </c>
      <c r="G172" s="564">
        <f>'SCH D-2.1'!N161</f>
        <v>0</v>
      </c>
      <c r="H172" s="564">
        <f t="shared" si="39"/>
        <v>0</v>
      </c>
      <c r="I172" s="565" t="s">
        <v>1142</v>
      </c>
    </row>
    <row r="173" spans="1:9" x14ac:dyDescent="0.2">
      <c r="A173" s="561">
        <f t="shared" ref="A173:A178" si="41">A172+1</f>
        <v>102</v>
      </c>
      <c r="B173" s="569">
        <v>588</v>
      </c>
      <c r="C173" s="566" t="s">
        <v>65</v>
      </c>
      <c r="D173" s="564">
        <f>'SCH C-2.1 B'!H161</f>
        <v>6527089.8500000006</v>
      </c>
      <c r="E173" s="564">
        <f t="shared" ref="E173:E178" si="42">F173-D173</f>
        <v>-599211.6400000006</v>
      </c>
      <c r="F173" s="564">
        <f>'SCH C-2.1 F'!H161</f>
        <v>5927878.21</v>
      </c>
      <c r="G173" s="564">
        <f>'SCH D-2.1'!N162</f>
        <v>0</v>
      </c>
      <c r="H173" s="564">
        <f t="shared" ref="H173:H178" si="43">SUM(F173:G173)</f>
        <v>5927878.21</v>
      </c>
      <c r="I173" s="565" t="s">
        <v>1142</v>
      </c>
    </row>
    <row r="174" spans="1:9" ht="18.75" customHeight="1" x14ac:dyDescent="0.2">
      <c r="A174" s="561">
        <f t="shared" si="41"/>
        <v>103</v>
      </c>
      <c r="B174" s="569">
        <v>589</v>
      </c>
      <c r="C174" s="566" t="s">
        <v>24</v>
      </c>
      <c r="D174" s="564">
        <f>'SCH C-2.1 B'!H162</f>
        <v>17320.150000000001</v>
      </c>
      <c r="E174" s="564">
        <f t="shared" si="42"/>
        <v>420.74999999999636</v>
      </c>
      <c r="F174" s="564">
        <f>'SCH C-2.1 F'!H162</f>
        <v>17740.899999999998</v>
      </c>
      <c r="G174" s="564">
        <f>'SCH D-2.1'!N163</f>
        <v>0</v>
      </c>
      <c r="H174" s="564">
        <f t="shared" si="43"/>
        <v>17740.899999999998</v>
      </c>
      <c r="I174" s="565" t="s">
        <v>1142</v>
      </c>
    </row>
    <row r="175" spans="1:9" ht="18.75" customHeight="1" x14ac:dyDescent="0.2">
      <c r="A175" s="561">
        <f t="shared" si="41"/>
        <v>104</v>
      </c>
      <c r="B175" s="569">
        <v>590</v>
      </c>
      <c r="C175" s="566" t="s">
        <v>66</v>
      </c>
      <c r="D175" s="564">
        <f>'SCH C-2.1 B'!H163</f>
        <v>27271.730000000003</v>
      </c>
      <c r="E175" s="564">
        <f t="shared" si="42"/>
        <v>8621.7699999999968</v>
      </c>
      <c r="F175" s="564">
        <f>'SCH C-2.1 F'!H163</f>
        <v>35893.5</v>
      </c>
      <c r="G175" s="564">
        <f>'SCH D-2.1'!N164</f>
        <v>0</v>
      </c>
      <c r="H175" s="564">
        <f t="shared" si="43"/>
        <v>35893.5</v>
      </c>
      <c r="I175" s="565" t="s">
        <v>1142</v>
      </c>
    </row>
    <row r="176" spans="1:9" ht="18.75" customHeight="1" x14ac:dyDescent="0.2">
      <c r="A176" s="561">
        <f t="shared" si="41"/>
        <v>105</v>
      </c>
      <c r="B176" s="569">
        <v>591</v>
      </c>
      <c r="C176" s="566" t="s">
        <v>27</v>
      </c>
      <c r="D176" s="564">
        <f>'SCH C-2.1 B'!H164</f>
        <v>0</v>
      </c>
      <c r="E176" s="564">
        <f t="shared" si="42"/>
        <v>0</v>
      </c>
      <c r="F176" s="564">
        <f>'SCH C-2.1 F'!H164</f>
        <v>0</v>
      </c>
      <c r="G176" s="564">
        <f>'SCH D-2.1'!N165</f>
        <v>0</v>
      </c>
      <c r="H176" s="564">
        <f t="shared" si="43"/>
        <v>0</v>
      </c>
      <c r="I176" s="565" t="s">
        <v>1142</v>
      </c>
    </row>
    <row r="177" spans="1:9" x14ac:dyDescent="0.2">
      <c r="A177" s="561">
        <f t="shared" si="41"/>
        <v>106</v>
      </c>
      <c r="B177" s="569">
        <v>592</v>
      </c>
      <c r="C177" s="566" t="s">
        <v>56</v>
      </c>
      <c r="D177" s="564">
        <f>'SCH C-2.1 B'!H165</f>
        <v>871059.51</v>
      </c>
      <c r="E177" s="564">
        <f t="shared" si="42"/>
        <v>446129.18999999994</v>
      </c>
      <c r="F177" s="564">
        <f>'SCH C-2.1 F'!H165</f>
        <v>1317188.7</v>
      </c>
      <c r="G177" s="564">
        <f>'SCH D-2.1'!N166</f>
        <v>0</v>
      </c>
      <c r="H177" s="564">
        <f t="shared" si="43"/>
        <v>1317188.7</v>
      </c>
      <c r="I177" s="565" t="s">
        <v>1596</v>
      </c>
    </row>
    <row r="178" spans="1:9" ht="102" x14ac:dyDescent="0.2">
      <c r="A178" s="561">
        <f t="shared" si="41"/>
        <v>107</v>
      </c>
      <c r="B178" s="569">
        <v>593</v>
      </c>
      <c r="C178" s="566" t="s">
        <v>57</v>
      </c>
      <c r="D178" s="564">
        <f>'SCH C-2.1 B'!H166</f>
        <v>15745786.279999997</v>
      </c>
      <c r="E178" s="564">
        <f t="shared" si="42"/>
        <v>2555885.1500000022</v>
      </c>
      <c r="F178" s="564">
        <f>'SCH C-2.1 F'!H166</f>
        <v>18301671.43</v>
      </c>
      <c r="G178" s="564">
        <f>'SCH D-2.1'!N167</f>
        <v>4055360</v>
      </c>
      <c r="H178" s="564">
        <f t="shared" si="43"/>
        <v>22357031.43</v>
      </c>
      <c r="I178" s="574" t="s">
        <v>1601</v>
      </c>
    </row>
    <row r="179" spans="1:9" ht="18.75" customHeight="1" x14ac:dyDescent="0.2">
      <c r="A179" s="405"/>
      <c r="B179" s="21"/>
      <c r="C179" s="5"/>
      <c r="D179" s="28"/>
      <c r="E179" s="28"/>
      <c r="F179" s="28"/>
      <c r="G179" s="28"/>
      <c r="H179" s="28"/>
      <c r="I179" s="427"/>
    </row>
    <row r="180" spans="1:9" s="8" customFormat="1" ht="20.100000000000001" customHeight="1" x14ac:dyDescent="0.2">
      <c r="A180" s="623" t="str">
        <f>$A$1</f>
        <v>LOUISVILLE GAS AND ELECTRIC COMPANY</v>
      </c>
      <c r="B180" s="623"/>
      <c r="C180" s="623"/>
      <c r="D180" s="623"/>
      <c r="E180" s="623"/>
      <c r="F180" s="623"/>
      <c r="G180" s="623"/>
      <c r="H180" s="623"/>
      <c r="I180" s="623"/>
    </row>
    <row r="181" spans="1:9" s="8" customFormat="1" ht="20.100000000000001" customHeight="1" x14ac:dyDescent="0.2">
      <c r="A181" s="623" t="str">
        <f>$A$2</f>
        <v>CASE NO. 2025-00114 - ELECTRIC OPERATIONS</v>
      </c>
      <c r="B181" s="623"/>
      <c r="C181" s="623"/>
      <c r="D181" s="623"/>
      <c r="E181" s="623"/>
      <c r="F181" s="623"/>
      <c r="G181" s="623"/>
      <c r="H181" s="623"/>
      <c r="I181" s="623"/>
    </row>
    <row r="182" spans="1:9" s="8" customFormat="1" ht="20.100000000000001" customHeight="1" x14ac:dyDescent="0.2">
      <c r="A182" s="623" t="s">
        <v>303</v>
      </c>
      <c r="B182" s="623"/>
      <c r="C182" s="623"/>
      <c r="D182" s="623"/>
      <c r="E182" s="623"/>
      <c r="F182" s="623"/>
      <c r="G182" s="623"/>
      <c r="H182" s="623"/>
      <c r="I182" s="623"/>
    </row>
    <row r="183" spans="1:9" s="8" customFormat="1" ht="20.100000000000001" customHeight="1" x14ac:dyDescent="0.2">
      <c r="A183" s="623" t="str">
        <f>$A$4</f>
        <v>FOR THE 12 MONTHS ENDED AUGUST 31, 2025 AND FOR THE 12 MONTHS ENDED DECEMBER 31, 2026</v>
      </c>
      <c r="B183" s="623"/>
      <c r="C183" s="623"/>
      <c r="D183" s="623"/>
      <c r="E183" s="623"/>
      <c r="F183" s="623"/>
      <c r="G183" s="623"/>
      <c r="H183" s="623"/>
      <c r="I183" s="623"/>
    </row>
    <row r="184" spans="1:9" s="8" customFormat="1" ht="20.100000000000001" customHeight="1" x14ac:dyDescent="0.2">
      <c r="A184" s="7"/>
      <c r="B184" s="7"/>
      <c r="C184" s="7"/>
      <c r="D184" s="7"/>
      <c r="E184" s="7"/>
      <c r="F184" s="7"/>
      <c r="G184" s="7"/>
      <c r="H184" s="7"/>
      <c r="I184" s="7"/>
    </row>
    <row r="185" spans="1:9" s="8" customFormat="1" ht="20.100000000000001" customHeight="1" x14ac:dyDescent="0.2">
      <c r="A185" s="8" t="str">
        <f>$A$6</f>
        <v>DATA:__X__BASE  PERIOD__X__FORECASTED  PERIOD</v>
      </c>
      <c r="I185" s="424" t="s">
        <v>346</v>
      </c>
    </row>
    <row r="186" spans="1:9" s="8" customFormat="1" ht="20.100000000000001" customHeight="1" x14ac:dyDescent="0.2">
      <c r="A186" s="8" t="str">
        <f>$A$7</f>
        <v>TYPE OF FILING: __X__ ORIGINAL  _____ UPDATED  _____ REVISED</v>
      </c>
      <c r="I186" s="424" t="s">
        <v>1148</v>
      </c>
    </row>
    <row r="187" spans="1:9" s="8" customFormat="1" ht="20.100000000000001" customHeight="1" x14ac:dyDescent="0.2">
      <c r="A187" s="8" t="s">
        <v>141</v>
      </c>
      <c r="I187" s="424" t="str">
        <f>$I$8</f>
        <v>WITNESS:   A. M. FACKLER</v>
      </c>
    </row>
    <row r="188" spans="1:9" s="8" customFormat="1" ht="20.100000000000001" customHeight="1" x14ac:dyDescent="0.2">
      <c r="I188" s="430"/>
    </row>
    <row r="189" spans="1:9" ht="74.25" customHeight="1" x14ac:dyDescent="0.2">
      <c r="A189" s="18" t="s">
        <v>142</v>
      </c>
      <c r="B189" s="18" t="s">
        <v>143</v>
      </c>
      <c r="C189" s="406" t="s">
        <v>147</v>
      </c>
      <c r="D189" s="18" t="s">
        <v>200</v>
      </c>
      <c r="E189" s="18" t="s">
        <v>201</v>
      </c>
      <c r="F189" s="18" t="s">
        <v>208</v>
      </c>
      <c r="G189" s="18" t="s">
        <v>834</v>
      </c>
      <c r="H189" s="18" t="s">
        <v>210</v>
      </c>
      <c r="I189" s="425" t="s">
        <v>835</v>
      </c>
    </row>
    <row r="190" spans="1:9" ht="18.95" customHeight="1" x14ac:dyDescent="0.2">
      <c r="A190" s="382"/>
      <c r="B190" s="382"/>
      <c r="C190" s="13"/>
      <c r="D190" s="407" t="s">
        <v>120</v>
      </c>
      <c r="E190" s="407" t="s">
        <v>121</v>
      </c>
      <c r="F190" s="407" t="s">
        <v>152</v>
      </c>
      <c r="G190" s="407" t="s">
        <v>153</v>
      </c>
      <c r="H190" s="407" t="s">
        <v>302</v>
      </c>
      <c r="I190" s="426" t="s">
        <v>122</v>
      </c>
    </row>
    <row r="191" spans="1:9" ht="23.1" customHeight="1" x14ac:dyDescent="0.2">
      <c r="A191" s="382"/>
      <c r="B191" s="382"/>
      <c r="C191" s="386"/>
      <c r="D191" s="404" t="s">
        <v>145</v>
      </c>
      <c r="E191" s="404" t="s">
        <v>145</v>
      </c>
      <c r="F191" s="404" t="s">
        <v>145</v>
      </c>
      <c r="G191" s="404" t="s">
        <v>145</v>
      </c>
      <c r="H191" s="404" t="s">
        <v>145</v>
      </c>
      <c r="I191" s="431"/>
    </row>
    <row r="192" spans="1:9" x14ac:dyDescent="0.2">
      <c r="A192" s="561">
        <f>A178+1</f>
        <v>108</v>
      </c>
      <c r="B192" s="569">
        <v>594</v>
      </c>
      <c r="C192" s="566" t="s">
        <v>58</v>
      </c>
      <c r="D192" s="564">
        <f>'SCH C-2.1 B'!H167</f>
        <v>1897675.8699999999</v>
      </c>
      <c r="E192" s="564">
        <f>F192-D192</f>
        <v>-48898.920000000158</v>
      </c>
      <c r="F192" s="564">
        <f>'SCH C-2.1 F'!H167</f>
        <v>1848776.9499999997</v>
      </c>
      <c r="G192" s="564">
        <f>'SCH D-2.1'!N168</f>
        <v>0</v>
      </c>
      <c r="H192" s="564">
        <f>SUM(F192:G192)</f>
        <v>1848776.9499999997</v>
      </c>
      <c r="I192" s="574" t="s">
        <v>1142</v>
      </c>
    </row>
    <row r="193" spans="1:9" ht="18.75" customHeight="1" x14ac:dyDescent="0.2">
      <c r="A193" s="561">
        <f>A192+1</f>
        <v>109</v>
      </c>
      <c r="B193" s="569">
        <v>595</v>
      </c>
      <c r="C193" s="566" t="s">
        <v>67</v>
      </c>
      <c r="D193" s="564">
        <f>'SCH C-2.1 B'!H168</f>
        <v>1380.9899999999877</v>
      </c>
      <c r="E193" s="564">
        <f>F193-D193</f>
        <v>878.96000000001254</v>
      </c>
      <c r="F193" s="564">
        <f>'SCH C-2.1 F'!H168</f>
        <v>2259.9500000000003</v>
      </c>
      <c r="G193" s="564">
        <f>'SCH D-2.1'!N169</f>
        <v>0</v>
      </c>
      <c r="H193" s="564">
        <f>SUM(F193:G193)</f>
        <v>2259.9500000000003</v>
      </c>
      <c r="I193" s="565" t="s">
        <v>1142</v>
      </c>
    </row>
    <row r="194" spans="1:9" x14ac:dyDescent="0.2">
      <c r="A194" s="561">
        <f>A193+1</f>
        <v>110</v>
      </c>
      <c r="B194" s="569">
        <v>596</v>
      </c>
      <c r="C194" s="566" t="s">
        <v>68</v>
      </c>
      <c r="D194" s="564">
        <f>'SCH C-2.1 B'!H169</f>
        <v>170322.52000000002</v>
      </c>
      <c r="E194" s="564">
        <f>F194-D194</f>
        <v>48677.479999999981</v>
      </c>
      <c r="F194" s="564">
        <f>'SCH C-2.1 F'!H169</f>
        <v>219000</v>
      </c>
      <c r="G194" s="564">
        <f>'SCH D-2.1'!N170</f>
        <v>0</v>
      </c>
      <c r="H194" s="564">
        <f>SUM(F194:G194)</f>
        <v>219000</v>
      </c>
      <c r="I194" s="565" t="s">
        <v>1142</v>
      </c>
    </row>
    <row r="195" spans="1:9" ht="25.5" x14ac:dyDescent="0.2">
      <c r="A195" s="561">
        <f>A194+1</f>
        <v>111</v>
      </c>
      <c r="B195" s="569">
        <v>597</v>
      </c>
      <c r="C195" s="566" t="s">
        <v>69</v>
      </c>
      <c r="D195" s="564">
        <f>'SCH C-2.1 B'!H170</f>
        <v>0</v>
      </c>
      <c r="E195" s="564">
        <f t="shared" ref="E195:E196" si="44">F195-D195</f>
        <v>272845.8</v>
      </c>
      <c r="F195" s="564">
        <f>'SCH C-2.1 F'!H170</f>
        <v>272845.8</v>
      </c>
      <c r="G195" s="564">
        <f>'SCH D-2.1'!N171</f>
        <v>0</v>
      </c>
      <c r="H195" s="564">
        <f t="shared" ref="H195:H196" si="45">SUM(F195:G195)</f>
        <v>272845.8</v>
      </c>
      <c r="I195" s="565" t="s">
        <v>1602</v>
      </c>
    </row>
    <row r="196" spans="1:9" ht="76.5" x14ac:dyDescent="0.2">
      <c r="A196" s="561">
        <f t="shared" si="40"/>
        <v>112</v>
      </c>
      <c r="B196" s="569">
        <v>598</v>
      </c>
      <c r="C196" s="566" t="s">
        <v>70</v>
      </c>
      <c r="D196" s="564">
        <f>'SCH C-2.1 B'!H171</f>
        <v>710482.85</v>
      </c>
      <c r="E196" s="564">
        <f t="shared" si="44"/>
        <v>144033.04999999993</v>
      </c>
      <c r="F196" s="564">
        <f>'SCH C-2.1 F'!H171</f>
        <v>854515.89999999991</v>
      </c>
      <c r="G196" s="564">
        <f>'SCH D-2.1'!N172</f>
        <v>0</v>
      </c>
      <c r="H196" s="564">
        <f t="shared" si="45"/>
        <v>854515.89999999991</v>
      </c>
      <c r="I196" s="565" t="s">
        <v>1603</v>
      </c>
    </row>
    <row r="197" spans="1:9" x14ac:dyDescent="0.2">
      <c r="A197" s="405">
        <f t="shared" si="40"/>
        <v>113</v>
      </c>
      <c r="B197" s="21"/>
      <c r="C197" s="5" t="s">
        <v>131</v>
      </c>
      <c r="D197" s="435">
        <f>SUM(D165:D172,D173:D196)</f>
        <v>42146653</v>
      </c>
      <c r="E197" s="435">
        <f>SUM(E165:E172,E173:E196)</f>
        <v>4589700.7600000007</v>
      </c>
      <c r="F197" s="435">
        <f>SUM(F165:F172,F173:F196)</f>
        <v>46736353.759999998</v>
      </c>
      <c r="G197" s="435">
        <f>SUM(G165:G172,G173:G196)</f>
        <v>4055360</v>
      </c>
      <c r="H197" s="435">
        <f>SUM(H165:H172,H173:H196)</f>
        <v>50791713.759999998</v>
      </c>
      <c r="I197" s="265"/>
    </row>
    <row r="198" spans="1:9" ht="19.5" customHeight="1" x14ac:dyDescent="0.2">
      <c r="B198" s="21"/>
      <c r="C198" s="5"/>
      <c r="I198" s="265"/>
    </row>
    <row r="199" spans="1:9" ht="19.5" customHeight="1" x14ac:dyDescent="0.2">
      <c r="A199" s="405">
        <f>A197+1</f>
        <v>114</v>
      </c>
      <c r="B199" s="21"/>
      <c r="C199" s="408" t="s">
        <v>175</v>
      </c>
      <c r="I199" s="265"/>
    </row>
    <row r="200" spans="1:9" ht="18.75" customHeight="1" x14ac:dyDescent="0.2">
      <c r="A200" s="561">
        <f>A199+1</f>
        <v>115</v>
      </c>
      <c r="B200" s="569">
        <v>901</v>
      </c>
      <c r="C200" s="566" t="s">
        <v>75</v>
      </c>
      <c r="D200" s="564">
        <f>'SCH C-2.1 B'!H186</f>
        <v>1674986.0578999999</v>
      </c>
      <c r="E200" s="564">
        <f t="shared" ref="E200:E202" si="46">F200-D200</f>
        <v>164105.19659999991</v>
      </c>
      <c r="F200" s="564">
        <f>'SCH C-2.1 F'!H186</f>
        <v>1839091.2544999998</v>
      </c>
      <c r="G200" s="564">
        <f>'SCH D-2.1'!N176</f>
        <v>0</v>
      </c>
      <c r="H200" s="564">
        <f t="shared" ref="H200:H202" si="47">SUM(F200:G200)</f>
        <v>1839091.2544999998</v>
      </c>
      <c r="I200" s="565" t="s">
        <v>1142</v>
      </c>
    </row>
    <row r="201" spans="1:9" ht="25.5" x14ac:dyDescent="0.2">
      <c r="A201" s="561">
        <f t="shared" ref="A201:A202" si="48">A200+1</f>
        <v>116</v>
      </c>
      <c r="B201" s="569">
        <v>902</v>
      </c>
      <c r="C201" s="566" t="s">
        <v>71</v>
      </c>
      <c r="D201" s="564">
        <f>'SCH C-2.1 B'!H187</f>
        <v>1326001.6755000001</v>
      </c>
      <c r="E201" s="564">
        <f t="shared" si="46"/>
        <v>-1009481.4564000001</v>
      </c>
      <c r="F201" s="564">
        <f>'SCH C-2.1 F'!H187</f>
        <v>316520.21909999999</v>
      </c>
      <c r="G201" s="564">
        <f>'SCH D-2.1'!N177</f>
        <v>0</v>
      </c>
      <c r="H201" s="564">
        <f t="shared" si="47"/>
        <v>316520.21909999999</v>
      </c>
      <c r="I201" s="565" t="s">
        <v>1604</v>
      </c>
    </row>
    <row r="202" spans="1:9" ht="18.75" customHeight="1" x14ac:dyDescent="0.2">
      <c r="A202" s="561">
        <f t="shared" si="48"/>
        <v>117</v>
      </c>
      <c r="B202" s="569">
        <v>903</v>
      </c>
      <c r="C202" s="566" t="s">
        <v>72</v>
      </c>
      <c r="D202" s="564">
        <f>'SCH C-2.1 B'!H188</f>
        <v>7298887.2183999997</v>
      </c>
      <c r="E202" s="564">
        <f t="shared" si="46"/>
        <v>109271.1296000015</v>
      </c>
      <c r="F202" s="564">
        <f>'SCH C-2.1 F'!H188</f>
        <v>7408158.3480000012</v>
      </c>
      <c r="G202" s="564">
        <f>'SCH D-2.1'!N190</f>
        <v>0</v>
      </c>
      <c r="H202" s="564">
        <f t="shared" si="47"/>
        <v>7408158.3480000012</v>
      </c>
      <c r="I202" s="565" t="s">
        <v>1142</v>
      </c>
    </row>
    <row r="203" spans="1:9" ht="51" x14ac:dyDescent="0.2">
      <c r="A203" s="561">
        <f>A202+1</f>
        <v>118</v>
      </c>
      <c r="B203" s="569">
        <v>904</v>
      </c>
      <c r="C203" s="566" t="s">
        <v>73</v>
      </c>
      <c r="D203" s="564">
        <f>'SCH C-2.1 B'!H189</f>
        <v>3165057.7600000002</v>
      </c>
      <c r="E203" s="564">
        <f>F203-D203</f>
        <v>-227634.40000000037</v>
      </c>
      <c r="F203" s="564">
        <f>'SCH C-2.1 F'!H189</f>
        <v>2937423.36</v>
      </c>
      <c r="G203" s="564">
        <f>'SCH D-2.1'!N191</f>
        <v>0</v>
      </c>
      <c r="H203" s="564">
        <f>SUM(F203:G203)</f>
        <v>2937423.36</v>
      </c>
      <c r="I203" s="565" t="s">
        <v>1605</v>
      </c>
    </row>
    <row r="204" spans="1:9" ht="18.75" customHeight="1" x14ac:dyDescent="0.2">
      <c r="A204" s="561">
        <f>A203+1</f>
        <v>119</v>
      </c>
      <c r="B204" s="569">
        <v>905</v>
      </c>
      <c r="C204" s="566" t="s">
        <v>74</v>
      </c>
      <c r="D204" s="564">
        <f>'SCH C-2.1 B'!H190</f>
        <v>2032.06</v>
      </c>
      <c r="E204" s="564">
        <f>F204-D204</f>
        <v>-2032.06</v>
      </c>
      <c r="F204" s="564">
        <f>'SCH C-2.1 F'!H190</f>
        <v>0</v>
      </c>
      <c r="G204" s="564">
        <f>'SCH D-2.1'!N192</f>
        <v>0</v>
      </c>
      <c r="H204" s="564">
        <f>SUM(F204:G204)</f>
        <v>0</v>
      </c>
      <c r="I204" s="565" t="s">
        <v>1142</v>
      </c>
    </row>
    <row r="205" spans="1:9" ht="19.5" customHeight="1" x14ac:dyDescent="0.2">
      <c r="A205" s="405">
        <f>A204+1</f>
        <v>120</v>
      </c>
      <c r="B205" s="21"/>
      <c r="C205" s="5" t="s">
        <v>176</v>
      </c>
      <c r="D205" s="435">
        <f>SUM(D200:D203,D204)</f>
        <v>13466964.7718</v>
      </c>
      <c r="E205" s="435">
        <f>SUM(E200:E203,E204)</f>
        <v>-965771.59019999916</v>
      </c>
      <c r="F205" s="435">
        <f>SUM(F200:F203,F204)</f>
        <v>12501193.181600001</v>
      </c>
      <c r="G205" s="435">
        <f>SUM(G200:G203,G204)</f>
        <v>0</v>
      </c>
      <c r="H205" s="435">
        <f>SUM(H200:H203,H204)</f>
        <v>12501193.181600001</v>
      </c>
      <c r="I205" s="265"/>
    </row>
    <row r="206" spans="1:9" ht="19.5" customHeight="1" x14ac:dyDescent="0.2">
      <c r="B206" s="21"/>
      <c r="C206" s="5"/>
      <c r="I206" s="265"/>
    </row>
    <row r="207" spans="1:9" ht="19.5" customHeight="1" x14ac:dyDescent="0.2">
      <c r="A207" s="405">
        <f>A205+1</f>
        <v>121</v>
      </c>
      <c r="B207" s="21"/>
      <c r="C207" s="408" t="s">
        <v>177</v>
      </c>
      <c r="I207" s="265"/>
    </row>
    <row r="208" spans="1:9" x14ac:dyDescent="0.2">
      <c r="A208" s="561">
        <f>A207+1</f>
        <v>122</v>
      </c>
      <c r="B208" s="569">
        <v>907</v>
      </c>
      <c r="C208" s="566" t="s">
        <v>76</v>
      </c>
      <c r="D208" s="564">
        <f>'SCH C-2.1 B'!H194</f>
        <v>202973.01179999998</v>
      </c>
      <c r="E208" s="564">
        <f t="shared" ref="E208:E211" si="49">F208-D208</f>
        <v>-14477.985599999985</v>
      </c>
      <c r="F208" s="564">
        <f>'SCH C-2.1 F'!H194</f>
        <v>188495.02619999999</v>
      </c>
      <c r="G208" s="564">
        <f>'SCH D-2.1'!N196</f>
        <v>0</v>
      </c>
      <c r="H208" s="564">
        <f t="shared" ref="H208:H211" si="50">SUM(F208:G208)</f>
        <v>188495.02619999999</v>
      </c>
      <c r="I208" s="565" t="s">
        <v>1142</v>
      </c>
    </row>
    <row r="209" spans="1:9" ht="38.25" x14ac:dyDescent="0.2">
      <c r="A209" s="561">
        <f t="shared" ref="A209:A212" si="51">A208+1</f>
        <v>123</v>
      </c>
      <c r="B209" s="569">
        <v>908</v>
      </c>
      <c r="C209" s="566" t="s">
        <v>77</v>
      </c>
      <c r="D209" s="564">
        <f>'SCH C-2.1 B'!H195</f>
        <v>92594.748399999924</v>
      </c>
      <c r="E209" s="564">
        <f t="shared" si="49"/>
        <v>410932.12638800126</v>
      </c>
      <c r="F209" s="564">
        <f>'SCH C-2.1 F'!H195</f>
        <v>503526.87478800118</v>
      </c>
      <c r="G209" s="564">
        <f>'SCH D-2.1'!N197</f>
        <v>0</v>
      </c>
      <c r="H209" s="564">
        <f t="shared" si="50"/>
        <v>503526.87478800118</v>
      </c>
      <c r="I209" s="428" t="s">
        <v>1606</v>
      </c>
    </row>
    <row r="210" spans="1:9" x14ac:dyDescent="0.2">
      <c r="A210" s="561">
        <f t="shared" si="51"/>
        <v>124</v>
      </c>
      <c r="B210" s="569">
        <v>909</v>
      </c>
      <c r="C210" s="566" t="s">
        <v>78</v>
      </c>
      <c r="D210" s="564">
        <f>'SCH C-2.1 B'!H196</f>
        <v>905016.64479999989</v>
      </c>
      <c r="E210" s="564">
        <f t="shared" si="49"/>
        <v>66975.232400000095</v>
      </c>
      <c r="F210" s="564">
        <f>'SCH C-2.1 F'!H196</f>
        <v>971991.87719999999</v>
      </c>
      <c r="G210" s="564">
        <f>'SCH D-2.1'!N198</f>
        <v>0</v>
      </c>
      <c r="H210" s="564">
        <f t="shared" si="50"/>
        <v>971991.87719999999</v>
      </c>
      <c r="I210" s="565" t="s">
        <v>1141</v>
      </c>
    </row>
    <row r="211" spans="1:9" ht="38.25" x14ac:dyDescent="0.2">
      <c r="A211" s="561">
        <f t="shared" si="51"/>
        <v>125</v>
      </c>
      <c r="B211" s="569">
        <v>910</v>
      </c>
      <c r="C211" s="566" t="s">
        <v>79</v>
      </c>
      <c r="D211" s="564">
        <f>'SCH C-2.1 B'!H197</f>
        <v>919093.26940000011</v>
      </c>
      <c r="E211" s="564">
        <f t="shared" si="49"/>
        <v>178379.26519999979</v>
      </c>
      <c r="F211" s="564">
        <f>'SCH C-2.1 F'!H197</f>
        <v>1097472.5345999999</v>
      </c>
      <c r="G211" s="564">
        <f>'SCH D-2.1'!N199</f>
        <v>0</v>
      </c>
      <c r="H211" s="564">
        <f t="shared" si="50"/>
        <v>1097472.5345999999</v>
      </c>
      <c r="I211" s="565" t="s">
        <v>1607</v>
      </c>
    </row>
    <row r="212" spans="1:9" ht="19.5" customHeight="1" x14ac:dyDescent="0.2">
      <c r="A212" s="405">
        <f t="shared" si="51"/>
        <v>126</v>
      </c>
      <c r="B212" s="21"/>
      <c r="C212" s="5" t="s">
        <v>178</v>
      </c>
      <c r="D212" s="435">
        <f>SUM(D208:D211)</f>
        <v>2119677.6743999999</v>
      </c>
      <c r="E212" s="435">
        <f>SUM(E208:E211)</f>
        <v>641808.63838800113</v>
      </c>
      <c r="F212" s="435">
        <f>SUM(F208:F211)</f>
        <v>2761486.3127880013</v>
      </c>
      <c r="G212" s="435">
        <f>SUM(G208:G211)</f>
        <v>0</v>
      </c>
      <c r="H212" s="435">
        <f>SUM(H208:H211)</f>
        <v>2761486.3127880013</v>
      </c>
      <c r="I212" s="265"/>
    </row>
    <row r="213" spans="1:9" ht="19.5" customHeight="1" x14ac:dyDescent="0.2">
      <c r="A213" s="405"/>
      <c r="B213" s="21"/>
      <c r="C213" s="5"/>
      <c r="D213" s="28"/>
      <c r="E213" s="28"/>
      <c r="F213" s="28"/>
      <c r="G213" s="28"/>
      <c r="H213" s="28"/>
      <c r="I213" s="265"/>
    </row>
    <row r="214" spans="1:9" s="8" customFormat="1" ht="20.100000000000001" customHeight="1" x14ac:dyDescent="0.2">
      <c r="A214" s="623" t="str">
        <f>$A$1</f>
        <v>LOUISVILLE GAS AND ELECTRIC COMPANY</v>
      </c>
      <c r="B214" s="623"/>
      <c r="C214" s="623"/>
      <c r="D214" s="623"/>
      <c r="E214" s="623"/>
      <c r="F214" s="623"/>
      <c r="G214" s="623"/>
      <c r="H214" s="623"/>
      <c r="I214" s="623"/>
    </row>
    <row r="215" spans="1:9" s="8" customFormat="1" ht="20.100000000000001" customHeight="1" x14ac:dyDescent="0.2">
      <c r="A215" s="623" t="str">
        <f>$A$2</f>
        <v>CASE NO. 2025-00114 - ELECTRIC OPERATIONS</v>
      </c>
      <c r="B215" s="623"/>
      <c r="C215" s="623"/>
      <c r="D215" s="623"/>
      <c r="E215" s="623"/>
      <c r="F215" s="623"/>
      <c r="G215" s="623"/>
      <c r="H215" s="623"/>
      <c r="I215" s="623"/>
    </row>
    <row r="216" spans="1:9" s="8" customFormat="1" ht="20.100000000000001" customHeight="1" x14ac:dyDescent="0.2">
      <c r="A216" s="623" t="s">
        <v>303</v>
      </c>
      <c r="B216" s="623"/>
      <c r="C216" s="623"/>
      <c r="D216" s="623"/>
      <c r="E216" s="623"/>
      <c r="F216" s="623"/>
      <c r="G216" s="623"/>
      <c r="H216" s="623"/>
      <c r="I216" s="623"/>
    </row>
    <row r="217" spans="1:9" s="8" customFormat="1" ht="20.100000000000001" customHeight="1" x14ac:dyDescent="0.2">
      <c r="A217" s="623" t="str">
        <f>$A$4</f>
        <v>FOR THE 12 MONTHS ENDED AUGUST 31, 2025 AND FOR THE 12 MONTHS ENDED DECEMBER 31, 2026</v>
      </c>
      <c r="B217" s="623"/>
      <c r="C217" s="623"/>
      <c r="D217" s="623"/>
      <c r="E217" s="623"/>
      <c r="F217" s="623"/>
      <c r="G217" s="623"/>
      <c r="H217" s="623"/>
      <c r="I217" s="623"/>
    </row>
    <row r="218" spans="1:9" s="8" customFormat="1" ht="20.100000000000001" customHeight="1" x14ac:dyDescent="0.2">
      <c r="A218" s="7"/>
      <c r="B218" s="7"/>
      <c r="C218" s="7"/>
      <c r="D218" s="7"/>
      <c r="E218" s="7"/>
      <c r="F218" s="7"/>
      <c r="G218" s="7"/>
      <c r="H218" s="7"/>
      <c r="I218" s="7"/>
    </row>
    <row r="219" spans="1:9" s="8" customFormat="1" ht="20.100000000000001" customHeight="1" x14ac:dyDescent="0.2">
      <c r="A219" s="8" t="str">
        <f>$A$6</f>
        <v>DATA:__X__BASE  PERIOD__X__FORECASTED  PERIOD</v>
      </c>
      <c r="I219" s="424" t="s">
        <v>346</v>
      </c>
    </row>
    <row r="220" spans="1:9" s="8" customFormat="1" ht="20.100000000000001" customHeight="1" x14ac:dyDescent="0.2">
      <c r="A220" s="8" t="str">
        <f>$A$7</f>
        <v>TYPE OF FILING: __X__ ORIGINAL  _____ UPDATED  _____ REVISED</v>
      </c>
      <c r="I220" s="424" t="s">
        <v>1147</v>
      </c>
    </row>
    <row r="221" spans="1:9" s="8" customFormat="1" ht="20.100000000000001" customHeight="1" x14ac:dyDescent="0.2">
      <c r="A221" s="8" t="s">
        <v>141</v>
      </c>
      <c r="I221" s="424" t="str">
        <f>$I$8</f>
        <v>WITNESS:   A. M. FACKLER</v>
      </c>
    </row>
    <row r="222" spans="1:9" s="8" customFormat="1" ht="20.100000000000001" customHeight="1" x14ac:dyDescent="0.2">
      <c r="I222" s="430"/>
    </row>
    <row r="223" spans="1:9" ht="74.25" customHeight="1" x14ac:dyDescent="0.2">
      <c r="A223" s="18" t="s">
        <v>142</v>
      </c>
      <c r="B223" s="18" t="s">
        <v>143</v>
      </c>
      <c r="C223" s="406" t="s">
        <v>147</v>
      </c>
      <c r="D223" s="18" t="s">
        <v>200</v>
      </c>
      <c r="E223" s="18" t="s">
        <v>201</v>
      </c>
      <c r="F223" s="18" t="s">
        <v>208</v>
      </c>
      <c r="G223" s="18" t="s">
        <v>834</v>
      </c>
      <c r="H223" s="18" t="s">
        <v>210</v>
      </c>
      <c r="I223" s="425" t="s">
        <v>835</v>
      </c>
    </row>
    <row r="224" spans="1:9" ht="18.95" customHeight="1" x14ac:dyDescent="0.2">
      <c r="A224" s="382"/>
      <c r="B224" s="382"/>
      <c r="C224" s="13"/>
      <c r="D224" s="407" t="s">
        <v>120</v>
      </c>
      <c r="E224" s="407" t="s">
        <v>121</v>
      </c>
      <c r="F224" s="407" t="s">
        <v>152</v>
      </c>
      <c r="G224" s="407" t="s">
        <v>153</v>
      </c>
      <c r="H224" s="407" t="s">
        <v>302</v>
      </c>
      <c r="I224" s="426" t="s">
        <v>122</v>
      </c>
    </row>
    <row r="225" spans="1:9" ht="23.1" customHeight="1" x14ac:dyDescent="0.2">
      <c r="A225" s="382"/>
      <c r="B225" s="382"/>
      <c r="C225" s="386"/>
      <c r="D225" s="404" t="s">
        <v>145</v>
      </c>
      <c r="E225" s="404" t="s">
        <v>145</v>
      </c>
      <c r="F225" s="404" t="s">
        <v>145</v>
      </c>
      <c r="G225" s="404" t="s">
        <v>145</v>
      </c>
      <c r="H225" s="404" t="s">
        <v>145</v>
      </c>
      <c r="I225" s="431"/>
    </row>
    <row r="226" spans="1:9" ht="19.5" customHeight="1" x14ac:dyDescent="0.2">
      <c r="A226" s="405"/>
      <c r="B226" s="21"/>
      <c r="C226" s="5"/>
      <c r="I226" s="265"/>
    </row>
    <row r="227" spans="1:9" ht="19.5" customHeight="1" x14ac:dyDescent="0.2">
      <c r="A227" s="405">
        <f>A212+1</f>
        <v>127</v>
      </c>
      <c r="B227" s="21"/>
      <c r="C227" s="408" t="s">
        <v>179</v>
      </c>
      <c r="I227" s="265"/>
    </row>
    <row r="228" spans="1:9" x14ac:dyDescent="0.2">
      <c r="A228" s="561">
        <f>A227+1</f>
        <v>128</v>
      </c>
      <c r="B228" s="569">
        <v>911</v>
      </c>
      <c r="C228" s="566" t="s">
        <v>80</v>
      </c>
      <c r="D228" s="564">
        <f>'SCH C-2.1 B'!H201</f>
        <v>0</v>
      </c>
      <c r="E228" s="564">
        <f t="shared" ref="E228:E231" si="52">F228-D228</f>
        <v>0</v>
      </c>
      <c r="F228" s="564">
        <f>'SCH C-2.1 F'!H201</f>
        <v>0</v>
      </c>
      <c r="G228" s="564">
        <f>'SCH D-2.1'!N203</f>
        <v>0</v>
      </c>
      <c r="H228" s="564">
        <f t="shared" ref="H228:H231" si="53">SUM(F228:G228)</f>
        <v>0</v>
      </c>
      <c r="I228" s="534"/>
    </row>
    <row r="229" spans="1:9" x14ac:dyDescent="0.2">
      <c r="A229" s="561">
        <f>A228+1</f>
        <v>129</v>
      </c>
      <c r="B229" s="569">
        <v>912</v>
      </c>
      <c r="C229" s="566" t="s">
        <v>81</v>
      </c>
      <c r="D229" s="564">
        <f>'SCH C-2.1 B'!H202</f>
        <v>0</v>
      </c>
      <c r="E229" s="564">
        <f t="shared" si="52"/>
        <v>0</v>
      </c>
      <c r="F229" s="564">
        <f>'SCH C-2.1 F'!H202</f>
        <v>0</v>
      </c>
      <c r="G229" s="564">
        <f>'SCH D-2.1'!N204</f>
        <v>0</v>
      </c>
      <c r="H229" s="564">
        <f t="shared" si="53"/>
        <v>0</v>
      </c>
      <c r="I229" s="534"/>
    </row>
    <row r="230" spans="1:9" ht="38.25" x14ac:dyDescent="0.2">
      <c r="A230" s="561">
        <f t="shared" ref="A230:A232" si="54">A229+1</f>
        <v>130</v>
      </c>
      <c r="B230" s="569">
        <v>913</v>
      </c>
      <c r="C230" s="566" t="s">
        <v>82</v>
      </c>
      <c r="D230" s="564">
        <f>'SCH C-2.1 B'!H203</f>
        <v>72920.235000000015</v>
      </c>
      <c r="E230" s="564">
        <f t="shared" si="52"/>
        <v>-66255.135000000009</v>
      </c>
      <c r="F230" s="564">
        <f>'SCH C-2.1 F'!H203</f>
        <v>6665.1</v>
      </c>
      <c r="G230" s="564">
        <f>'SCH D-2.1'!N205</f>
        <v>-6665.1</v>
      </c>
      <c r="H230" s="564">
        <f t="shared" si="53"/>
        <v>0</v>
      </c>
      <c r="I230" s="565" t="s">
        <v>1608</v>
      </c>
    </row>
    <row r="231" spans="1:9" x14ac:dyDescent="0.2">
      <c r="A231" s="561">
        <f t="shared" si="54"/>
        <v>131</v>
      </c>
      <c r="B231" s="569">
        <v>916</v>
      </c>
      <c r="C231" s="566" t="s">
        <v>83</v>
      </c>
      <c r="D231" s="564">
        <f>'SCH C-2.1 B'!H204</f>
        <v>0</v>
      </c>
      <c r="E231" s="564">
        <f t="shared" si="52"/>
        <v>0</v>
      </c>
      <c r="F231" s="564">
        <f>'SCH C-2.1 F'!H204</f>
        <v>0</v>
      </c>
      <c r="G231" s="564">
        <f>'SCH D-2.1'!N206</f>
        <v>0</v>
      </c>
      <c r="H231" s="564">
        <f t="shared" si="53"/>
        <v>0</v>
      </c>
      <c r="I231" s="534"/>
    </row>
    <row r="232" spans="1:9" ht="19.5" customHeight="1" x14ac:dyDescent="0.2">
      <c r="A232" s="405">
        <f t="shared" si="54"/>
        <v>132</v>
      </c>
      <c r="B232" s="21"/>
      <c r="C232" s="5" t="s">
        <v>180</v>
      </c>
      <c r="D232" s="435">
        <f>SUM(D228:D231)</f>
        <v>72920.235000000015</v>
      </c>
      <c r="E232" s="435">
        <f>SUM(E228:E231)</f>
        <v>-66255.135000000009</v>
      </c>
      <c r="F232" s="435">
        <f>SUM(F228:F231)</f>
        <v>6665.1</v>
      </c>
      <c r="G232" s="435">
        <f>SUM(G228:G231)</f>
        <v>-6665.1</v>
      </c>
      <c r="H232" s="435">
        <f>SUM(H228:H231)</f>
        <v>0</v>
      </c>
      <c r="I232" s="265"/>
    </row>
    <row r="233" spans="1:9" ht="19.5" customHeight="1" x14ac:dyDescent="0.2">
      <c r="B233" s="21"/>
      <c r="C233" s="5"/>
      <c r="I233" s="265"/>
    </row>
    <row r="234" spans="1:9" ht="19.5" customHeight="1" x14ac:dyDescent="0.2">
      <c r="A234" s="405">
        <f>A232+1</f>
        <v>133</v>
      </c>
      <c r="B234" s="21"/>
      <c r="C234" s="408" t="s">
        <v>181</v>
      </c>
      <c r="I234" s="265"/>
    </row>
    <row r="235" spans="1:9" ht="38.25" x14ac:dyDescent="0.2">
      <c r="A235" s="561">
        <f>A234+1</f>
        <v>134</v>
      </c>
      <c r="B235" s="569">
        <v>920</v>
      </c>
      <c r="C235" s="566" t="s">
        <v>84</v>
      </c>
      <c r="D235" s="564">
        <f>'SCH C-2.1 B'!H208</f>
        <v>18880700.585299999</v>
      </c>
      <c r="E235" s="564">
        <f t="shared" ref="E235:E237" si="55">F235-D235</f>
        <v>2508019.0874328054</v>
      </c>
      <c r="F235" s="564">
        <f>'SCH C-2.1 F'!H208</f>
        <v>21388719.672732804</v>
      </c>
      <c r="G235" s="564">
        <f>'SCH D-2.1'!N210</f>
        <v>0</v>
      </c>
      <c r="H235" s="564">
        <f t="shared" ref="H235:H237" si="56">SUM(F235:G235)</f>
        <v>21388719.672732804</v>
      </c>
      <c r="I235" s="565" t="s">
        <v>1609</v>
      </c>
    </row>
    <row r="236" spans="1:9" x14ac:dyDescent="0.2">
      <c r="A236" s="561">
        <f t="shared" ref="A236:A274" si="57">A235+1</f>
        <v>135</v>
      </c>
      <c r="B236" s="569">
        <v>921</v>
      </c>
      <c r="C236" s="566" t="s">
        <v>85</v>
      </c>
      <c r="D236" s="564">
        <f>'SCH C-2.1 B'!H209</f>
        <v>4969203.1005999986</v>
      </c>
      <c r="E236" s="564">
        <f t="shared" si="55"/>
        <v>-252447.82879999746</v>
      </c>
      <c r="F236" s="564">
        <f>'SCH C-2.1 F'!H209</f>
        <v>4716755.2718000012</v>
      </c>
      <c r="G236" s="564">
        <f>'SCH D-2.1'!N211</f>
        <v>0</v>
      </c>
      <c r="H236" s="564">
        <f t="shared" si="56"/>
        <v>4716755.2718000012</v>
      </c>
      <c r="I236" s="565" t="s">
        <v>1142</v>
      </c>
    </row>
    <row r="237" spans="1:9" x14ac:dyDescent="0.2">
      <c r="A237" s="561">
        <f t="shared" si="57"/>
        <v>136</v>
      </c>
      <c r="B237" s="569">
        <v>922</v>
      </c>
      <c r="C237" s="566" t="s">
        <v>86</v>
      </c>
      <c r="D237" s="564">
        <f>'SCH C-2.1 B'!H210</f>
        <v>-2866808.0490999995</v>
      </c>
      <c r="E237" s="564">
        <f t="shared" si="55"/>
        <v>-57194.755500000902</v>
      </c>
      <c r="F237" s="564">
        <f>'SCH C-2.1 F'!H210</f>
        <v>-2924002.8046000004</v>
      </c>
      <c r="G237" s="564">
        <f>'SCH D-2.1'!N212</f>
        <v>0</v>
      </c>
      <c r="H237" s="564">
        <f t="shared" si="56"/>
        <v>-2924002.8046000004</v>
      </c>
      <c r="I237" s="565" t="s">
        <v>1142</v>
      </c>
    </row>
    <row r="238" spans="1:9" ht="38.25" x14ac:dyDescent="0.2">
      <c r="A238" s="561">
        <f>A237+1</f>
        <v>137</v>
      </c>
      <c r="B238" s="569">
        <v>923</v>
      </c>
      <c r="C238" s="566" t="s">
        <v>87</v>
      </c>
      <c r="D238" s="564">
        <f>'SCH C-2.1 B'!H211</f>
        <v>15065614.317353969</v>
      </c>
      <c r="E238" s="564">
        <f>F238-D238</f>
        <v>-2833559.5494579673</v>
      </c>
      <c r="F238" s="564">
        <f>'SCH C-2.1 F'!H211</f>
        <v>12232054.767896002</v>
      </c>
      <c r="G238" s="564">
        <f>'SCH D-2.1'!N213</f>
        <v>122808.77470989004</v>
      </c>
      <c r="H238" s="564">
        <f>SUM(F238:G238)</f>
        <v>12354863.542605892</v>
      </c>
      <c r="I238" s="565" t="s">
        <v>1610</v>
      </c>
    </row>
    <row r="239" spans="1:9" x14ac:dyDescent="0.2">
      <c r="A239" s="561">
        <f>A238+1</f>
        <v>138</v>
      </c>
      <c r="B239" s="569">
        <v>924</v>
      </c>
      <c r="C239" s="566" t="s">
        <v>0</v>
      </c>
      <c r="D239" s="564">
        <f>'SCH C-2.1 B'!H212</f>
        <v>6946761.3191</v>
      </c>
      <c r="E239" s="564">
        <f>F239-D239</f>
        <v>1345910.2750000032</v>
      </c>
      <c r="F239" s="564">
        <f>'SCH C-2.1 F'!H212</f>
        <v>8292671.5941000031</v>
      </c>
      <c r="G239" s="564">
        <f>'SCH D-2.1'!N214</f>
        <v>0</v>
      </c>
      <c r="H239" s="564">
        <f>SUM(F239:G239)</f>
        <v>8292671.5941000031</v>
      </c>
      <c r="I239" s="565" t="s">
        <v>1611</v>
      </c>
    </row>
    <row r="240" spans="1:9" ht="25.5" x14ac:dyDescent="0.2">
      <c r="A240" s="561">
        <f>A239+1</f>
        <v>139</v>
      </c>
      <c r="B240" s="569">
        <v>925</v>
      </c>
      <c r="C240" s="566" t="s">
        <v>88</v>
      </c>
      <c r="D240" s="564">
        <f>'SCH C-2.1 B'!H225</f>
        <v>4929806.2594999988</v>
      </c>
      <c r="E240" s="564">
        <f>F240-D240</f>
        <v>-1061270.7125000404</v>
      </c>
      <c r="F240" s="564">
        <f>'SCH C-2.1 F'!H225</f>
        <v>3868535.5469999583</v>
      </c>
      <c r="G240" s="564">
        <f>'SCH D-2.1'!N215</f>
        <v>0</v>
      </c>
      <c r="H240" s="564">
        <f>SUM(F240:G240)</f>
        <v>3868535.5469999583</v>
      </c>
      <c r="I240" s="565" t="s">
        <v>1612</v>
      </c>
    </row>
    <row r="241" spans="1:9" ht="18.75" customHeight="1" x14ac:dyDescent="0.2">
      <c r="A241" s="405"/>
      <c r="B241" s="21"/>
      <c r="C241" s="5"/>
      <c r="D241" s="28"/>
      <c r="E241" s="28"/>
      <c r="F241" s="28"/>
      <c r="G241" s="28"/>
      <c r="H241" s="28"/>
      <c r="I241" s="168"/>
    </row>
    <row r="242" spans="1:9" s="8" customFormat="1" ht="20.100000000000001" customHeight="1" x14ac:dyDescent="0.2">
      <c r="A242" s="623" t="str">
        <f>$A$1</f>
        <v>LOUISVILLE GAS AND ELECTRIC COMPANY</v>
      </c>
      <c r="B242" s="623"/>
      <c r="C242" s="623"/>
      <c r="D242" s="623"/>
      <c r="E242" s="623"/>
      <c r="F242" s="623"/>
      <c r="G242" s="623"/>
      <c r="H242" s="623"/>
      <c r="I242" s="623"/>
    </row>
    <row r="243" spans="1:9" s="8" customFormat="1" ht="20.100000000000001" customHeight="1" x14ac:dyDescent="0.2">
      <c r="A243" s="623" t="str">
        <f>$A$2</f>
        <v>CASE NO. 2025-00114 - ELECTRIC OPERATIONS</v>
      </c>
      <c r="B243" s="623"/>
      <c r="C243" s="623"/>
      <c r="D243" s="623"/>
      <c r="E243" s="623"/>
      <c r="F243" s="623"/>
      <c r="G243" s="623"/>
      <c r="H243" s="623"/>
      <c r="I243" s="623"/>
    </row>
    <row r="244" spans="1:9" s="8" customFormat="1" ht="20.100000000000001" customHeight="1" x14ac:dyDescent="0.2">
      <c r="A244" s="623" t="s">
        <v>303</v>
      </c>
      <c r="B244" s="623"/>
      <c r="C244" s="623"/>
      <c r="D244" s="623"/>
      <c r="E244" s="623"/>
      <c r="F244" s="623"/>
      <c r="G244" s="623"/>
      <c r="H244" s="623"/>
      <c r="I244" s="623"/>
    </row>
    <row r="245" spans="1:9" s="8" customFormat="1" ht="20.100000000000001" customHeight="1" x14ac:dyDescent="0.2">
      <c r="A245" s="623" t="str">
        <f>$A$4</f>
        <v>FOR THE 12 MONTHS ENDED AUGUST 31, 2025 AND FOR THE 12 MONTHS ENDED DECEMBER 31, 2026</v>
      </c>
      <c r="B245" s="623"/>
      <c r="C245" s="623"/>
      <c r="D245" s="623"/>
      <c r="E245" s="623"/>
      <c r="F245" s="623"/>
      <c r="G245" s="623"/>
      <c r="H245" s="623"/>
      <c r="I245" s="623"/>
    </row>
    <row r="246" spans="1:9" s="8" customFormat="1" ht="20.100000000000001" customHeight="1" x14ac:dyDescent="0.2">
      <c r="A246" s="7"/>
      <c r="B246" s="7"/>
      <c r="C246" s="7"/>
      <c r="D246" s="7"/>
      <c r="E246" s="7"/>
      <c r="F246" s="7"/>
      <c r="G246" s="7"/>
      <c r="H246" s="7"/>
      <c r="I246" s="7"/>
    </row>
    <row r="247" spans="1:9" s="8" customFormat="1" ht="20.100000000000001" customHeight="1" x14ac:dyDescent="0.2">
      <c r="A247" s="8" t="str">
        <f>$A$6</f>
        <v>DATA:__X__BASE  PERIOD__X__FORECASTED  PERIOD</v>
      </c>
      <c r="I247" s="424" t="s">
        <v>346</v>
      </c>
    </row>
    <row r="248" spans="1:9" s="8" customFormat="1" ht="20.100000000000001" customHeight="1" x14ac:dyDescent="0.2">
      <c r="A248" s="8" t="str">
        <f>$A$7</f>
        <v>TYPE OF FILING: __X__ ORIGINAL  _____ UPDATED  _____ REVISED</v>
      </c>
      <c r="I248" s="424" t="s">
        <v>1146</v>
      </c>
    </row>
    <row r="249" spans="1:9" s="8" customFormat="1" ht="20.100000000000001" customHeight="1" x14ac:dyDescent="0.2">
      <c r="A249" s="8" t="s">
        <v>141</v>
      </c>
      <c r="I249" s="424" t="str">
        <f>$I$8</f>
        <v>WITNESS:   A. M. FACKLER</v>
      </c>
    </row>
    <row r="250" spans="1:9" s="8" customFormat="1" ht="20.100000000000001" customHeight="1" x14ac:dyDescent="0.2">
      <c r="I250" s="430"/>
    </row>
    <row r="251" spans="1:9" ht="74.25" customHeight="1" x14ac:dyDescent="0.2">
      <c r="A251" s="18" t="s">
        <v>142</v>
      </c>
      <c r="B251" s="18" t="s">
        <v>143</v>
      </c>
      <c r="C251" s="406" t="s">
        <v>147</v>
      </c>
      <c r="D251" s="18" t="s">
        <v>200</v>
      </c>
      <c r="E251" s="18" t="s">
        <v>201</v>
      </c>
      <c r="F251" s="18" t="s">
        <v>208</v>
      </c>
      <c r="G251" s="18" t="s">
        <v>834</v>
      </c>
      <c r="H251" s="18" t="s">
        <v>210</v>
      </c>
      <c r="I251" s="425" t="s">
        <v>835</v>
      </c>
    </row>
    <row r="252" spans="1:9" ht="18.95" customHeight="1" x14ac:dyDescent="0.2">
      <c r="A252" s="382"/>
      <c r="B252" s="382"/>
      <c r="C252" s="13"/>
      <c r="D252" s="407" t="s">
        <v>120</v>
      </c>
      <c r="E252" s="407" t="s">
        <v>121</v>
      </c>
      <c r="F252" s="407" t="s">
        <v>152</v>
      </c>
      <c r="G252" s="407" t="s">
        <v>153</v>
      </c>
      <c r="H252" s="407" t="s">
        <v>302</v>
      </c>
      <c r="I252" s="426" t="s">
        <v>122</v>
      </c>
    </row>
    <row r="253" spans="1:9" ht="23.1" customHeight="1" x14ac:dyDescent="0.2">
      <c r="A253" s="382"/>
      <c r="B253" s="382"/>
      <c r="C253" s="386"/>
      <c r="D253" s="404" t="s">
        <v>145</v>
      </c>
      <c r="E253" s="404" t="s">
        <v>145</v>
      </c>
      <c r="F253" s="404" t="s">
        <v>145</v>
      </c>
      <c r="G253" s="404" t="s">
        <v>145</v>
      </c>
      <c r="H253" s="404" t="s">
        <v>145</v>
      </c>
      <c r="I253" s="431"/>
    </row>
    <row r="254" spans="1:9" s="8" customFormat="1" ht="25.5" x14ac:dyDescent="0.2">
      <c r="A254" s="405">
        <f>A240+1</f>
        <v>140</v>
      </c>
      <c r="B254" s="21">
        <v>926</v>
      </c>
      <c r="C254" s="5" t="s">
        <v>89</v>
      </c>
      <c r="D254" s="28">
        <f>'SCH C-2.1 B'!H226</f>
        <v>15273096.592900001</v>
      </c>
      <c r="E254" s="28">
        <f t="shared" ref="E254:E261" si="58">F254-D254</f>
        <v>4471592.4858999886</v>
      </c>
      <c r="F254" s="28">
        <f>'SCH C-2.1 F'!H226</f>
        <v>19744689.078799989</v>
      </c>
      <c r="G254" s="28">
        <f>'SCH D-2.1'!N216</f>
        <v>0</v>
      </c>
      <c r="H254" s="28">
        <f t="shared" ref="H254:H261" si="59">SUM(F254:G254)</f>
        <v>19744689.078799989</v>
      </c>
      <c r="I254" s="168" t="s">
        <v>1613</v>
      </c>
    </row>
    <row r="255" spans="1:9" s="8" customFormat="1" x14ac:dyDescent="0.2">
      <c r="A255" s="405">
        <f t="shared" ref="A255:A262" si="60">A254+1</f>
        <v>141</v>
      </c>
      <c r="B255" s="21">
        <v>927</v>
      </c>
      <c r="C255" s="5" t="s">
        <v>90</v>
      </c>
      <c r="D255" s="28">
        <f>'SCH C-2.1 B'!H227</f>
        <v>15195.229999999998</v>
      </c>
      <c r="E255" s="28">
        <f t="shared" si="58"/>
        <v>-15195.229999999998</v>
      </c>
      <c r="F255" s="28">
        <f>'SCH C-2.1 F'!H227</f>
        <v>0</v>
      </c>
      <c r="G255" s="28">
        <f>'SCH D-2.1'!N217</f>
        <v>0</v>
      </c>
      <c r="H255" s="28">
        <f t="shared" si="59"/>
        <v>0</v>
      </c>
      <c r="I255" s="265" t="s">
        <v>1141</v>
      </c>
    </row>
    <row r="256" spans="1:9" s="8" customFormat="1" ht="38.25" x14ac:dyDescent="0.2">
      <c r="A256" s="405">
        <f t="shared" si="60"/>
        <v>142</v>
      </c>
      <c r="B256" s="21">
        <v>928</v>
      </c>
      <c r="C256" s="5" t="s">
        <v>91</v>
      </c>
      <c r="D256" s="28">
        <f>'SCH C-2.1 B'!H228</f>
        <v>1113489.4200000002</v>
      </c>
      <c r="E256" s="28">
        <f t="shared" si="58"/>
        <v>204362.00999999978</v>
      </c>
      <c r="F256" s="28">
        <f>'SCH C-2.1 F'!H228</f>
        <v>1317851.43</v>
      </c>
      <c r="G256" s="28">
        <f>'SCH D-2.1'!N218</f>
        <v>0</v>
      </c>
      <c r="H256" s="28">
        <f>SUM(F256:G256)</f>
        <v>1317851.43</v>
      </c>
      <c r="I256" s="168" t="s">
        <v>1614</v>
      </c>
    </row>
    <row r="257" spans="1:9" s="8" customFormat="1" x14ac:dyDescent="0.2">
      <c r="A257" s="405">
        <f t="shared" si="60"/>
        <v>143</v>
      </c>
      <c r="B257" s="21">
        <v>929</v>
      </c>
      <c r="C257" s="5" t="s">
        <v>92</v>
      </c>
      <c r="D257" s="28">
        <f>'SCH C-2.1 B'!H229</f>
        <v>-169846.76999999996</v>
      </c>
      <c r="E257" s="28">
        <f t="shared" si="58"/>
        <v>31838.129999999976</v>
      </c>
      <c r="F257" s="28">
        <f>'SCH C-2.1 F'!H229</f>
        <v>-138008.63999999998</v>
      </c>
      <c r="G257" s="28">
        <f>'SCH D-2.1'!N231</f>
        <v>0</v>
      </c>
      <c r="H257" s="28">
        <f t="shared" si="59"/>
        <v>-138008.63999999998</v>
      </c>
      <c r="I257" s="168" t="s">
        <v>1141</v>
      </c>
    </row>
    <row r="258" spans="1:9" s="8" customFormat="1" ht="38.25" x14ac:dyDescent="0.2">
      <c r="A258" s="405">
        <f t="shared" si="60"/>
        <v>144</v>
      </c>
      <c r="B258" s="21">
        <v>930.1</v>
      </c>
      <c r="C258" s="5" t="s">
        <v>93</v>
      </c>
      <c r="D258" s="28">
        <f>'SCH C-2.1 B'!H230</f>
        <v>640878.7775999998</v>
      </c>
      <c r="E258" s="28">
        <f t="shared" si="58"/>
        <v>17770.310400000075</v>
      </c>
      <c r="F258" s="28">
        <f>'SCH C-2.1 F'!H230</f>
        <v>658649.08799999987</v>
      </c>
      <c r="G258" s="28">
        <f>'SCH D-2.1'!N232</f>
        <v>-658649.08799999987</v>
      </c>
      <c r="H258" s="28">
        <f t="shared" si="59"/>
        <v>0</v>
      </c>
      <c r="I258" s="168" t="s">
        <v>1608</v>
      </c>
    </row>
    <row r="259" spans="1:9" s="8" customFormat="1" ht="25.5" x14ac:dyDescent="0.2">
      <c r="A259" s="405">
        <f t="shared" si="60"/>
        <v>145</v>
      </c>
      <c r="B259" s="21">
        <v>930.2</v>
      </c>
      <c r="C259" s="5" t="s">
        <v>94</v>
      </c>
      <c r="D259" s="28">
        <f>'SCH C-2.1 B'!H231</f>
        <v>1943743.8599342783</v>
      </c>
      <c r="E259" s="28">
        <f t="shared" si="58"/>
        <v>-4389516.9853976266</v>
      </c>
      <c r="F259" s="28">
        <f>'SCH C-2.1 F'!H231</f>
        <v>-2445773.1254633483</v>
      </c>
      <c r="G259" s="28">
        <f>'SCH D-2.1'!N233</f>
        <v>121188</v>
      </c>
      <c r="H259" s="28">
        <f t="shared" si="59"/>
        <v>-2324585.1254633483</v>
      </c>
      <c r="I259" s="168" t="s">
        <v>1615</v>
      </c>
    </row>
    <row r="260" spans="1:9" s="8" customFormat="1" ht="25.5" x14ac:dyDescent="0.2">
      <c r="A260" s="405">
        <f t="shared" si="60"/>
        <v>146</v>
      </c>
      <c r="B260" s="21">
        <v>931</v>
      </c>
      <c r="C260" s="5" t="s">
        <v>24</v>
      </c>
      <c r="D260" s="28">
        <f>'SCH C-2.1 B'!H232</f>
        <v>1256365.4206000003</v>
      </c>
      <c r="E260" s="28">
        <f t="shared" si="58"/>
        <v>-641383.63660000032</v>
      </c>
      <c r="F260" s="28">
        <f>'SCH C-2.1 F'!H232</f>
        <v>614981.78399999999</v>
      </c>
      <c r="G260" s="28">
        <f>'SCH D-2.1'!N234</f>
        <v>0</v>
      </c>
      <c r="H260" s="28">
        <f t="shared" si="59"/>
        <v>614981.78399999999</v>
      </c>
      <c r="I260" s="168" t="s">
        <v>1616</v>
      </c>
    </row>
    <row r="261" spans="1:9" s="8" customFormat="1" ht="76.5" x14ac:dyDescent="0.2">
      <c r="A261" s="405">
        <f t="shared" si="60"/>
        <v>147</v>
      </c>
      <c r="B261" s="21">
        <v>935</v>
      </c>
      <c r="C261" s="5" t="s">
        <v>95</v>
      </c>
      <c r="D261" s="28">
        <f>'SCH C-2.1 B'!H233</f>
        <v>6965284.8380000005</v>
      </c>
      <c r="E261" s="28">
        <f t="shared" si="58"/>
        <v>4498790.1968</v>
      </c>
      <c r="F261" s="28">
        <f>'SCH C-2.1 F'!H233</f>
        <v>11464075.0348</v>
      </c>
      <c r="G261" s="28">
        <f>'SCH D-2.1'!N235</f>
        <v>0</v>
      </c>
      <c r="H261" s="28">
        <f t="shared" si="59"/>
        <v>11464075.0348</v>
      </c>
      <c r="I261" s="168" t="s">
        <v>1617</v>
      </c>
    </row>
    <row r="262" spans="1:9" ht="19.5" customHeight="1" x14ac:dyDescent="0.2">
      <c r="A262" s="405">
        <f t="shared" si="60"/>
        <v>148</v>
      </c>
      <c r="C262" s="5" t="s">
        <v>182</v>
      </c>
      <c r="D262" s="435">
        <f>SUM(D235:D261)</f>
        <v>74963484.901788235</v>
      </c>
      <c r="E262" s="435">
        <f>SUM(E235:E261)</f>
        <v>3827713.7972771632</v>
      </c>
      <c r="F262" s="435">
        <f>SUM(F235:F261)</f>
        <v>78791198.699065417</v>
      </c>
      <c r="G262" s="435">
        <f>SUM(G235:G261)</f>
        <v>-414652.31329010986</v>
      </c>
      <c r="H262" s="435">
        <f>SUM(H235:H261)</f>
        <v>78376546.385775313</v>
      </c>
      <c r="I262" s="265"/>
    </row>
    <row r="263" spans="1:9" ht="19.5" customHeight="1" x14ac:dyDescent="0.2">
      <c r="A263" s="405"/>
      <c r="I263" s="265"/>
    </row>
    <row r="264" spans="1:9" ht="19.5" customHeight="1" x14ac:dyDescent="0.2">
      <c r="A264" s="405">
        <f>A262+1</f>
        <v>149</v>
      </c>
      <c r="C264" s="5" t="s">
        <v>184</v>
      </c>
      <c r="D264" s="383">
        <f ca="1">SUM(D127,D146,D162,D197,D205,D212,D232,D262)</f>
        <v>639829287.05843663</v>
      </c>
      <c r="E264" s="383">
        <f t="shared" ref="E264:F264" ca="1" si="61">SUM(E127,E146,E162,E197,E205,E212,E232,E262)</f>
        <v>10896519.905224934</v>
      </c>
      <c r="F264" s="383">
        <f t="shared" si="61"/>
        <v>650725806.96366167</v>
      </c>
      <c r="G264" s="383">
        <f>SUM(G127,G146,G162,G197,G205,G212,G232,G262)</f>
        <v>4358990.5867098905</v>
      </c>
      <c r="H264" s="383">
        <f>SUM(H127,H146,H162,H197,H205,H212,H232,H262)</f>
        <v>655084797.55037153</v>
      </c>
      <c r="I264" s="265"/>
    </row>
    <row r="265" spans="1:9" ht="19.5" customHeight="1" x14ac:dyDescent="0.2">
      <c r="A265" s="405"/>
      <c r="C265" s="5"/>
      <c r="I265" s="434"/>
    </row>
    <row r="266" spans="1:9" ht="25.5" x14ac:dyDescent="0.2">
      <c r="A266" s="561">
        <f>A264+1</f>
        <v>150</v>
      </c>
      <c r="B266" s="569" t="s">
        <v>185</v>
      </c>
      <c r="C266" s="566" t="s">
        <v>186</v>
      </c>
      <c r="D266" s="564">
        <f>'SCH C-2.1 B'!H238</f>
        <v>228537316.69615799</v>
      </c>
      <c r="E266" s="564">
        <f>F266-D266</f>
        <v>36309063.83790198</v>
      </c>
      <c r="F266" s="564">
        <f>'SCH C-2.1 F'!H238</f>
        <v>264846380.53405997</v>
      </c>
      <c r="G266" s="564">
        <f>'SCH D-2.1'!N240</f>
        <v>-1988562.4600000002</v>
      </c>
      <c r="H266" s="564">
        <f>SUM(F266:G266)</f>
        <v>262857818.07405996</v>
      </c>
      <c r="I266" s="565" t="s">
        <v>1618</v>
      </c>
    </row>
    <row r="267" spans="1:9" x14ac:dyDescent="0.2">
      <c r="A267" s="561">
        <f>A266+1</f>
        <v>151</v>
      </c>
      <c r="B267" s="575" t="s">
        <v>1158</v>
      </c>
      <c r="C267" s="566" t="s">
        <v>1159</v>
      </c>
      <c r="D267" s="564">
        <f>'SCH C-2.1 B'!H239</f>
        <v>0</v>
      </c>
      <c r="E267" s="564">
        <f>F267-D267</f>
        <v>0</v>
      </c>
      <c r="F267" s="564">
        <f>'SCH C-2.1 F'!H239</f>
        <v>0</v>
      </c>
      <c r="G267" s="564">
        <f>'SCH D-2.1'!N241</f>
        <v>0</v>
      </c>
      <c r="H267" s="564">
        <f>SUM(F267:G267)</f>
        <v>0</v>
      </c>
      <c r="I267" s="565"/>
    </row>
    <row r="268" spans="1:9" x14ac:dyDescent="0.2">
      <c r="A268" s="561">
        <f t="shared" ref="A268:A270" si="62">A267+1</f>
        <v>152</v>
      </c>
      <c r="B268" s="569">
        <v>407.3</v>
      </c>
      <c r="C268" s="566" t="s">
        <v>885</v>
      </c>
      <c r="D268" s="564">
        <f>'SCH C-2.1 B'!H240</f>
        <v>0</v>
      </c>
      <c r="E268" s="564">
        <f t="shared" ref="E268" si="63">F268-D268</f>
        <v>334477.11778696999</v>
      </c>
      <c r="F268" s="564">
        <f>'SCH C-2.1 F'!H240</f>
        <v>334477.11778696999</v>
      </c>
      <c r="G268" s="564">
        <f>'SCH D-2.1'!N242</f>
        <v>-810346.86122822214</v>
      </c>
      <c r="H268" s="564">
        <f>SUM(F268:G268)</f>
        <v>-475869.74344125215</v>
      </c>
      <c r="I268" s="565" t="s">
        <v>1619</v>
      </c>
    </row>
    <row r="269" spans="1:9" x14ac:dyDescent="0.2">
      <c r="A269" s="561">
        <f t="shared" si="62"/>
        <v>153</v>
      </c>
      <c r="B269" s="569">
        <v>407.4</v>
      </c>
      <c r="C269" s="566" t="s">
        <v>1157</v>
      </c>
      <c r="D269" s="564">
        <f>'SCH C-2.1 B'!H241</f>
        <v>0</v>
      </c>
      <c r="E269" s="564">
        <f t="shared" ref="E269" si="64">F269-D269</f>
        <v>-9544315.7599999998</v>
      </c>
      <c r="F269" s="564">
        <f>'SCH C-2.1 F'!H241</f>
        <v>-9544315.7599999998</v>
      </c>
      <c r="G269" s="564">
        <f>'SCH D-2.1'!N243</f>
        <v>9544315.7599999998</v>
      </c>
      <c r="H269" s="564">
        <f t="shared" ref="H269" si="65">SUM(F269:G269)</f>
        <v>0</v>
      </c>
      <c r="I269" s="565"/>
    </row>
    <row r="270" spans="1:9" ht="25.5" x14ac:dyDescent="0.2">
      <c r="A270" s="561">
        <f t="shared" si="62"/>
        <v>154</v>
      </c>
      <c r="B270" s="569">
        <v>408</v>
      </c>
      <c r="C270" s="566" t="s">
        <v>10</v>
      </c>
      <c r="D270" s="564">
        <f ca="1">'SCH C-2.1 B'!H242</f>
        <v>43370908.918900289</v>
      </c>
      <c r="E270" s="564">
        <f ca="1">F270-D270</f>
        <v>6269809.2661769092</v>
      </c>
      <c r="F270" s="564">
        <f>'SCH C-2.1 F'!H242</f>
        <v>49640718.185077198</v>
      </c>
      <c r="G270" s="564">
        <f>'SCH D-2.1'!N244</f>
        <v>0</v>
      </c>
      <c r="H270" s="564">
        <f>SUM(F270:G270)</f>
        <v>49640718.185077198</v>
      </c>
      <c r="I270" s="565" t="s">
        <v>1620</v>
      </c>
    </row>
    <row r="271" spans="1:9" x14ac:dyDescent="0.2">
      <c r="A271" s="561">
        <f>A270+1</f>
        <v>155</v>
      </c>
      <c r="B271" s="569" t="s">
        <v>187</v>
      </c>
      <c r="C271" s="566" t="s">
        <v>188</v>
      </c>
      <c r="D271" s="564">
        <f ca="1">'SCH C-2.1 B'!H243</f>
        <v>31555973.324028954</v>
      </c>
      <c r="E271" s="564">
        <f ca="1">F271-D271</f>
        <v>-12162335.016780313</v>
      </c>
      <c r="F271" s="564">
        <f>'SCH C-2.1 F'!H243</f>
        <v>19393638.307248641</v>
      </c>
      <c r="G271" s="564">
        <f>'SCH D-2.1'!N245</f>
        <v>1981882.9936821619</v>
      </c>
      <c r="H271" s="564">
        <f>SUM(F271:G271)</f>
        <v>21375521.300930802</v>
      </c>
      <c r="I271" s="565" t="s">
        <v>1621</v>
      </c>
    </row>
    <row r="272" spans="1:9" x14ac:dyDescent="0.2">
      <c r="A272" s="561">
        <f>A271+1</f>
        <v>156</v>
      </c>
      <c r="B272" s="569" t="s">
        <v>187</v>
      </c>
      <c r="C272" s="566" t="s">
        <v>189</v>
      </c>
      <c r="D272" s="564">
        <f ca="1">'SCH C-2.1 B'!H244</f>
        <v>9608624.177952975</v>
      </c>
      <c r="E272" s="564">
        <f ca="1">F272-D272</f>
        <v>-2429763.5408382174</v>
      </c>
      <c r="F272" s="564">
        <f>'SCH C-2.1 F'!H244</f>
        <v>7178860.6371147577</v>
      </c>
      <c r="G272" s="564">
        <f>'SCH D-2.1'!N246</f>
        <v>-96371.032410485757</v>
      </c>
      <c r="H272" s="564">
        <f>SUM(F272:G272)</f>
        <v>7082489.604704272</v>
      </c>
      <c r="I272" s="565" t="s">
        <v>1621</v>
      </c>
    </row>
    <row r="273" spans="1:9" ht="25.5" x14ac:dyDescent="0.2">
      <c r="A273" s="561">
        <f>A272+1</f>
        <v>157</v>
      </c>
      <c r="B273" s="569">
        <v>411.4</v>
      </c>
      <c r="C273" s="566" t="s">
        <v>192</v>
      </c>
      <c r="D273" s="564">
        <f>'SCH C-2.1 B'!H245</f>
        <v>-909007.06</v>
      </c>
      <c r="E273" s="564">
        <f t="shared" ref="E273:E274" si="66">F273-D273</f>
        <v>-402960.89661101485</v>
      </c>
      <c r="F273" s="564">
        <f>'SCH C-2.1 F'!H245</f>
        <v>-1311967.9566110149</v>
      </c>
      <c r="G273" s="564">
        <f>'SCH D-2.1'!N247</f>
        <v>0</v>
      </c>
      <c r="H273" s="564">
        <f t="shared" ref="H273:H274" si="67">SUM(F273:G273)</f>
        <v>-1311967.9566110149</v>
      </c>
      <c r="I273" s="534" t="s">
        <v>1622</v>
      </c>
    </row>
    <row r="274" spans="1:9" x14ac:dyDescent="0.2">
      <c r="A274" s="561">
        <f t="shared" si="57"/>
        <v>158</v>
      </c>
      <c r="B274" s="569">
        <v>411.8</v>
      </c>
      <c r="C274" s="566" t="s">
        <v>193</v>
      </c>
      <c r="D274" s="567">
        <f ca="1">'SCH C-2.1 B'!H246</f>
        <v>-164445.05000000002</v>
      </c>
      <c r="E274" s="567">
        <f t="shared" ca="1" si="66"/>
        <v>-21573.873999999982</v>
      </c>
      <c r="F274" s="567">
        <f>'SCH C-2.1 F'!H246</f>
        <v>-186018.924</v>
      </c>
      <c r="G274" s="567">
        <f>'SCH D-2.1'!N248</f>
        <v>0</v>
      </c>
      <c r="H274" s="567">
        <f t="shared" si="67"/>
        <v>-186018.924</v>
      </c>
      <c r="I274" s="565" t="s">
        <v>1141</v>
      </c>
    </row>
    <row r="275" spans="1:9" ht="18.95" customHeight="1" x14ac:dyDescent="0.2">
      <c r="B275" s="21"/>
      <c r="C275" s="5"/>
      <c r="I275" s="434"/>
    </row>
    <row r="276" spans="1:9" ht="21" customHeight="1" thickBot="1" x14ac:dyDescent="0.25">
      <c r="A276" s="405">
        <f>A274+1</f>
        <v>159</v>
      </c>
      <c r="B276" s="21"/>
      <c r="C276" s="387" t="s">
        <v>100</v>
      </c>
      <c r="D276" s="396">
        <f ca="1">SUM(D264:D274)</f>
        <v>951828658.06547689</v>
      </c>
      <c r="E276" s="396">
        <f ca="1">SUM(E264:E274)</f>
        <v>29248921.038861252</v>
      </c>
      <c r="F276" s="396">
        <f>SUM(F264:F274)</f>
        <v>981077579.10433817</v>
      </c>
      <c r="G276" s="396">
        <f>SUM(G264:G274)</f>
        <v>12989908.986753343</v>
      </c>
      <c r="H276" s="396">
        <f>SUM(H264:H274)</f>
        <v>994067488.09109151</v>
      </c>
      <c r="I276" s="434"/>
    </row>
    <row r="277" spans="1:9" ht="18.95" customHeight="1" thickTop="1" x14ac:dyDescent="0.2">
      <c r="B277" s="21"/>
      <c r="C277" s="5"/>
      <c r="I277" s="434"/>
    </row>
    <row r="278" spans="1:9" ht="21" customHeight="1" thickBot="1" x14ac:dyDescent="0.25">
      <c r="A278" s="405">
        <f>A276+1</f>
        <v>160</v>
      </c>
      <c r="B278" s="21"/>
      <c r="C278" s="387" t="s">
        <v>101</v>
      </c>
      <c r="D278" s="396">
        <f ca="1">D32-D276</f>
        <v>269634086.03108573</v>
      </c>
      <c r="E278" s="396">
        <f ca="1">E32-E276</f>
        <v>-30744872.887076974</v>
      </c>
      <c r="F278" s="396">
        <f>F32-F276</f>
        <v>238889213.14400816</v>
      </c>
      <c r="G278" s="396">
        <f>G32-G276</f>
        <v>-14432833.78948139</v>
      </c>
      <c r="H278" s="396">
        <f>H32-H276</f>
        <v>224456379.35452688</v>
      </c>
      <c r="I278" s="434"/>
    </row>
    <row r="279" spans="1:9" ht="18.95" customHeight="1" thickTop="1" x14ac:dyDescent="0.2">
      <c r="B279" s="21"/>
    </row>
    <row r="280" spans="1:9" ht="20.100000000000001" customHeight="1" x14ac:dyDescent="0.25">
      <c r="B280" s="21"/>
      <c r="C280" s="439" t="s">
        <v>836</v>
      </c>
      <c r="D280" s="28"/>
      <c r="E280" s="28"/>
      <c r="F280" s="440"/>
      <c r="G280" s="28"/>
      <c r="H280" s="28"/>
    </row>
    <row r="281" spans="1:9" ht="20.100000000000001" customHeight="1" x14ac:dyDescent="0.25">
      <c r="B281" s="21"/>
      <c r="C281" s="439" t="s">
        <v>837</v>
      </c>
      <c r="G281" s="441"/>
    </row>
    <row r="282" spans="1:9" ht="18.95" customHeight="1" x14ac:dyDescent="0.2">
      <c r="B282" s="21"/>
      <c r="G282" s="28"/>
    </row>
    <row r="283" spans="1:9" ht="18.95" customHeight="1" x14ac:dyDescent="0.2">
      <c r="B283" s="21"/>
      <c r="G283" s="441"/>
    </row>
    <row r="284" spans="1:9" ht="18.95" customHeight="1" x14ac:dyDescent="0.2">
      <c r="B284" s="21"/>
      <c r="G284" s="28"/>
    </row>
    <row r="285" spans="1:9" ht="18.95" customHeight="1" x14ac:dyDescent="0.2">
      <c r="B285" s="21"/>
      <c r="G285" s="28"/>
    </row>
    <row r="286" spans="1:9" ht="18.95" customHeight="1" x14ac:dyDescent="0.2"/>
    <row r="287" spans="1:9" ht="18.95" customHeight="1" x14ac:dyDescent="0.2"/>
    <row r="288" spans="1:9"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row r="419" ht="18.95" customHeight="1" x14ac:dyDescent="0.2"/>
    <row r="420" ht="18.95" customHeight="1" x14ac:dyDescent="0.2"/>
    <row r="421" ht="18.95" customHeight="1" x14ac:dyDescent="0.2"/>
    <row r="422" ht="18.95" customHeight="1" x14ac:dyDescent="0.2"/>
    <row r="423" ht="18.95" customHeight="1" x14ac:dyDescent="0.2"/>
    <row r="424" ht="18.95" customHeight="1" x14ac:dyDescent="0.2"/>
    <row r="425" ht="18.95" customHeight="1" x14ac:dyDescent="0.2"/>
    <row r="426" ht="18.95" customHeight="1" x14ac:dyDescent="0.2"/>
    <row r="427" ht="18.95" customHeight="1" x14ac:dyDescent="0.2"/>
    <row r="428" ht="18.95" customHeight="1" x14ac:dyDescent="0.2"/>
    <row r="429" ht="18.95" customHeight="1" x14ac:dyDescent="0.2"/>
    <row r="430" ht="18.95" customHeight="1" x14ac:dyDescent="0.2"/>
    <row r="431" ht="18.95" customHeight="1" x14ac:dyDescent="0.2"/>
    <row r="432" ht="18.95" customHeight="1" x14ac:dyDescent="0.2"/>
    <row r="433" ht="18.95" customHeight="1" x14ac:dyDescent="0.2"/>
    <row r="434" ht="18.95" customHeight="1" x14ac:dyDescent="0.2"/>
    <row r="435" ht="18.95" customHeight="1" x14ac:dyDescent="0.2"/>
    <row r="436" ht="18.95" customHeight="1" x14ac:dyDescent="0.2"/>
    <row r="437" ht="18.95" customHeight="1" x14ac:dyDescent="0.2"/>
    <row r="438" ht="18.95" customHeight="1" x14ac:dyDescent="0.2"/>
    <row r="439" ht="18.95" customHeight="1" x14ac:dyDescent="0.2"/>
    <row r="440" ht="18.95" customHeight="1" x14ac:dyDescent="0.2"/>
    <row r="441" ht="18.95" customHeight="1" x14ac:dyDescent="0.2"/>
    <row r="442" ht="18.95" customHeight="1" x14ac:dyDescent="0.2"/>
    <row r="443" ht="18.95" customHeight="1" x14ac:dyDescent="0.2"/>
    <row r="444" ht="18.95" customHeight="1" x14ac:dyDescent="0.2"/>
  </sheetData>
  <mergeCells count="32">
    <mergeCell ref="A244:I244"/>
    <mergeCell ref="A245:I245"/>
    <mergeCell ref="A242:I242"/>
    <mergeCell ref="A105:I105"/>
    <mergeCell ref="A243:I243"/>
    <mergeCell ref="A214:I214"/>
    <mergeCell ref="A215:I215"/>
    <mergeCell ref="A216:I216"/>
    <mergeCell ref="A217:I217"/>
    <mergeCell ref="A148:I148"/>
    <mergeCell ref="A149:I149"/>
    <mergeCell ref="A150:I150"/>
    <mergeCell ref="A151:I151"/>
    <mergeCell ref="A180:I180"/>
    <mergeCell ref="A181:I181"/>
    <mergeCell ref="A182:I182"/>
    <mergeCell ref="A183:I183"/>
    <mergeCell ref="A1:I1"/>
    <mergeCell ref="A2:I2"/>
    <mergeCell ref="A3:I3"/>
    <mergeCell ref="A4:I4"/>
    <mergeCell ref="A34:I34"/>
    <mergeCell ref="A102:I102"/>
    <mergeCell ref="A103:I103"/>
    <mergeCell ref="A104:I104"/>
    <mergeCell ref="A67:I67"/>
    <mergeCell ref="A35:I35"/>
    <mergeCell ref="A36:I36"/>
    <mergeCell ref="A37:I37"/>
    <mergeCell ref="A64:I64"/>
    <mergeCell ref="A65:I65"/>
    <mergeCell ref="A66:I66"/>
  </mergeCells>
  <printOptions horizontalCentered="1"/>
  <pageMargins left="0.7" right="0.7" top="1" bottom="0.6" header="0.3" footer="0.3"/>
  <pageSetup scale="49" fitToHeight="0" orientation="landscape" r:id="rId1"/>
  <rowBreaks count="7" manualBreakCount="7">
    <brk id="33" max="8" man="1"/>
    <brk id="63" max="8" man="1"/>
    <brk id="101" max="8" man="1"/>
    <brk id="146" max="8" man="1"/>
    <brk id="178" max="8" man="1"/>
    <brk id="213" max="8" man="1"/>
    <brk id="24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T418"/>
  <sheetViews>
    <sheetView zoomScale="90" zoomScaleNormal="90" workbookViewId="0">
      <selection sqref="A1:P1"/>
    </sheetView>
  </sheetViews>
  <sheetFormatPr defaultColWidth="9.140625" defaultRowHeight="12.75" x14ac:dyDescent="0.2"/>
  <cols>
    <col min="1" max="1" width="6.85546875" style="11" customWidth="1"/>
    <col min="2" max="2" width="13.42578125" style="11" customWidth="1"/>
    <col min="3" max="3" width="58.7109375" style="11" customWidth="1"/>
    <col min="4" max="8" width="12.42578125" style="11" customWidth="1"/>
    <col min="9" max="9" width="14.42578125" style="11" customWidth="1"/>
    <col min="10" max="11" width="14.28515625" style="11" customWidth="1"/>
    <col min="12" max="12" width="15.28515625" style="11" customWidth="1"/>
    <col min="13" max="13" width="20.5703125" style="11" customWidth="1"/>
    <col min="14" max="14" width="18.42578125" style="11" customWidth="1"/>
    <col min="15" max="15" width="13" style="11" customWidth="1"/>
    <col min="16" max="16" width="19.28515625" style="11" customWidth="1"/>
    <col min="17" max="17" width="1.85546875" style="11" customWidth="1"/>
    <col min="18" max="16384" width="9.140625" style="11"/>
  </cols>
  <sheetData>
    <row r="1" spans="1:16" s="6" customFormat="1" ht="20.100000000000001" customHeight="1" x14ac:dyDescent="0.2">
      <c r="A1" s="624" t="str">
        <f>'Rate Case Constants'!C9</f>
        <v>LOUISVILLE GAS AND ELECTRIC COMPANY</v>
      </c>
      <c r="B1" s="623"/>
      <c r="C1" s="623"/>
      <c r="D1" s="623"/>
      <c r="E1" s="623"/>
      <c r="F1" s="623"/>
      <c r="G1" s="623"/>
      <c r="H1" s="623"/>
      <c r="I1" s="623"/>
      <c r="J1" s="623"/>
      <c r="K1" s="623"/>
      <c r="L1" s="623"/>
      <c r="M1" s="623"/>
      <c r="N1" s="623"/>
      <c r="O1" s="623"/>
      <c r="P1" s="623"/>
    </row>
    <row r="2" spans="1:16" s="6" customFormat="1" ht="20.100000000000001" customHeight="1" x14ac:dyDescent="0.2">
      <c r="A2" s="624" t="str">
        <f>'Rate Case Constants'!C10</f>
        <v>CASE NO. 2025-00114 - ELECTRIC OPERATIONS</v>
      </c>
      <c r="B2" s="623"/>
      <c r="C2" s="623"/>
      <c r="D2" s="623"/>
      <c r="E2" s="623"/>
      <c r="F2" s="623"/>
      <c r="G2" s="623"/>
      <c r="H2" s="623"/>
      <c r="I2" s="623"/>
      <c r="J2" s="623"/>
      <c r="K2" s="623"/>
      <c r="L2" s="623"/>
      <c r="M2" s="623"/>
      <c r="N2" s="623"/>
      <c r="O2" s="623"/>
      <c r="P2" s="623"/>
    </row>
    <row r="3" spans="1:16" s="6" customFormat="1" ht="20.100000000000001" customHeight="1" x14ac:dyDescent="0.2">
      <c r="A3" s="623" t="s">
        <v>318</v>
      </c>
      <c r="B3" s="623"/>
      <c r="C3" s="623"/>
      <c r="D3" s="623"/>
      <c r="E3" s="623"/>
      <c r="F3" s="623"/>
      <c r="G3" s="623"/>
      <c r="H3" s="623"/>
      <c r="I3" s="623"/>
      <c r="J3" s="623"/>
      <c r="K3" s="623"/>
      <c r="L3" s="623"/>
      <c r="M3" s="623"/>
      <c r="N3" s="623"/>
      <c r="O3" s="623"/>
      <c r="P3" s="623"/>
    </row>
    <row r="4" spans="1:16" s="6" customFormat="1" ht="20.100000000000001" customHeight="1" x14ac:dyDescent="0.2">
      <c r="A4" s="624" t="str">
        <f>'Rate Case Constants'!C16</f>
        <v>FOR THE 12 MONTHS ENDED AUGUST 31, 2025</v>
      </c>
      <c r="B4" s="623"/>
      <c r="C4" s="623"/>
      <c r="D4" s="623"/>
      <c r="E4" s="623"/>
      <c r="F4" s="623"/>
      <c r="G4" s="623"/>
      <c r="H4" s="623"/>
      <c r="I4" s="623"/>
      <c r="J4" s="623"/>
      <c r="K4" s="623"/>
      <c r="L4" s="623"/>
      <c r="M4" s="623"/>
      <c r="N4" s="623"/>
      <c r="O4" s="623"/>
      <c r="P4" s="623"/>
    </row>
    <row r="5" spans="1:16" s="6" customFormat="1" ht="20.100000000000001" customHeight="1" x14ac:dyDescent="0.2">
      <c r="A5" s="7"/>
      <c r="B5" s="7"/>
      <c r="C5" s="7"/>
      <c r="D5" s="7"/>
      <c r="E5" s="7"/>
      <c r="F5" s="7"/>
      <c r="G5" s="7"/>
      <c r="H5" s="7"/>
      <c r="I5" s="7"/>
      <c r="J5" s="7"/>
      <c r="K5" s="7"/>
      <c r="L5" s="7"/>
      <c r="M5" s="7"/>
      <c r="N5" s="7"/>
      <c r="O5" s="7"/>
      <c r="P5" s="7"/>
    </row>
    <row r="6" spans="1:16" s="6" customFormat="1" ht="20.100000000000001" customHeight="1" x14ac:dyDescent="0.2">
      <c r="A6" s="8" t="s">
        <v>140</v>
      </c>
      <c r="B6" s="8"/>
      <c r="P6" s="9" t="s">
        <v>304</v>
      </c>
    </row>
    <row r="7" spans="1:16" s="6" customFormat="1" ht="20.100000000000001" customHeight="1" x14ac:dyDescent="0.2">
      <c r="A7" s="6" t="str">
        <f>'Rate Case Constants'!C31</f>
        <v>TYPE OF FILING: __X__ ORIGINAL  _____ UPDATED  _____ REVISED</v>
      </c>
      <c r="P7" s="9" t="s">
        <v>312</v>
      </c>
    </row>
    <row r="8" spans="1:16" s="6" customFormat="1" ht="20.100000000000001" customHeight="1" x14ac:dyDescent="0.2">
      <c r="A8" s="8" t="s">
        <v>942</v>
      </c>
      <c r="B8" s="8"/>
      <c r="D8" s="8"/>
      <c r="E8" s="8"/>
      <c r="F8" s="8"/>
      <c r="G8" s="8"/>
      <c r="H8" s="8"/>
      <c r="I8" s="8"/>
      <c r="J8" s="8"/>
      <c r="K8" s="8"/>
      <c r="L8" s="8"/>
      <c r="M8" s="8"/>
      <c r="N8" s="8"/>
      <c r="P8" s="10" t="str">
        <f>'Rate Case Constants'!C37</f>
        <v>WITNESS:   A. M. FACKLER</v>
      </c>
    </row>
    <row r="9" spans="1:16" s="6" customFormat="1" ht="18.75" customHeight="1" x14ac:dyDescent="0.2"/>
    <row r="10" spans="1:16" s="6" customFormat="1" ht="18.75" customHeight="1" x14ac:dyDescent="0.2">
      <c r="A10" s="384"/>
      <c r="B10" s="384"/>
      <c r="C10" s="384"/>
      <c r="D10" s="442" t="str">
        <f>CONCATENATE("ADJ ",COLUMN(A10))</f>
        <v>ADJ 1</v>
      </c>
      <c r="E10" s="442" t="str">
        <f t="shared" ref="E10" si="0">CONCATENATE("ADJ ",COLUMN(B10))</f>
        <v>ADJ 2</v>
      </c>
      <c r="F10" s="442" t="str">
        <f t="shared" ref="F10:L10" si="1">CONCATENATE("ADJ ",COLUMN(C10))</f>
        <v>ADJ 3</v>
      </c>
      <c r="G10" s="442" t="str">
        <f t="shared" si="1"/>
        <v>ADJ 4</v>
      </c>
      <c r="H10" s="442" t="str">
        <f t="shared" si="1"/>
        <v>ADJ 5</v>
      </c>
      <c r="I10" s="442" t="str">
        <f t="shared" si="1"/>
        <v>ADJ 6</v>
      </c>
      <c r="J10" s="442" t="str">
        <f t="shared" si="1"/>
        <v>ADJ 7</v>
      </c>
      <c r="K10" s="442" t="str">
        <f t="shared" si="1"/>
        <v>ADJ 8</v>
      </c>
      <c r="L10" s="442" t="str">
        <f t="shared" si="1"/>
        <v>ADJ 9</v>
      </c>
      <c r="M10" s="442" t="str">
        <f>CONCATENATE("ADJ ",COLUMN(J10))</f>
        <v>ADJ 10</v>
      </c>
      <c r="N10" s="384"/>
      <c r="O10" s="384"/>
      <c r="P10" s="384"/>
    </row>
    <row r="11" spans="1:16" ht="51" x14ac:dyDescent="0.2">
      <c r="A11" s="385" t="s">
        <v>142</v>
      </c>
      <c r="B11" s="385" t="s">
        <v>143</v>
      </c>
      <c r="C11" s="385" t="s">
        <v>147</v>
      </c>
      <c r="D11" s="385" t="s">
        <v>322</v>
      </c>
      <c r="E11" s="385" t="s">
        <v>321</v>
      </c>
      <c r="F11" s="385" t="s">
        <v>323</v>
      </c>
      <c r="G11" s="385" t="s">
        <v>948</v>
      </c>
      <c r="H11" s="385" t="s">
        <v>1500</v>
      </c>
      <c r="I11" s="385" t="s">
        <v>1639</v>
      </c>
      <c r="J11" s="385" t="s">
        <v>1640</v>
      </c>
      <c r="K11" s="451" t="s">
        <v>1637</v>
      </c>
      <c r="L11" s="385" t="s">
        <v>1576</v>
      </c>
      <c r="M11" s="385" t="s">
        <v>799</v>
      </c>
      <c r="N11" s="385" t="s">
        <v>320</v>
      </c>
      <c r="O11" s="385" t="s">
        <v>144</v>
      </c>
      <c r="P11" s="385" t="s">
        <v>310</v>
      </c>
    </row>
    <row r="12" spans="1:16" ht="18.95" customHeight="1" x14ac:dyDescent="0.2">
      <c r="A12" s="12"/>
      <c r="B12" s="12"/>
      <c r="C12" s="386"/>
      <c r="D12" s="17" t="s">
        <v>145</v>
      </c>
      <c r="E12" s="17" t="s">
        <v>145</v>
      </c>
      <c r="F12" s="17" t="s">
        <v>145</v>
      </c>
      <c r="G12" s="17" t="s">
        <v>145</v>
      </c>
      <c r="H12" s="17" t="s">
        <v>145</v>
      </c>
      <c r="I12" s="17" t="s">
        <v>145</v>
      </c>
      <c r="J12" s="17" t="s">
        <v>145</v>
      </c>
      <c r="K12" s="17" t="s">
        <v>145</v>
      </c>
      <c r="L12" s="17" t="s">
        <v>145</v>
      </c>
      <c r="M12" s="17" t="s">
        <v>145</v>
      </c>
      <c r="N12" s="17" t="s">
        <v>145</v>
      </c>
      <c r="O12" s="17"/>
      <c r="P12" s="17" t="s">
        <v>145</v>
      </c>
    </row>
    <row r="13" spans="1:16" ht="18.95" hidden="1" customHeight="1" x14ac:dyDescent="0.2">
      <c r="A13" s="443" t="s">
        <v>357</v>
      </c>
      <c r="B13" s="12"/>
      <c r="D13" s="77" t="s">
        <v>325</v>
      </c>
      <c r="E13" s="23" t="s">
        <v>324</v>
      </c>
      <c r="F13" s="23" t="s">
        <v>326</v>
      </c>
      <c r="G13" s="23" t="s">
        <v>349</v>
      </c>
      <c r="H13" s="23" t="s">
        <v>1493</v>
      </c>
      <c r="I13" s="264" t="s">
        <v>1497</v>
      </c>
      <c r="J13" s="264" t="s">
        <v>1498</v>
      </c>
      <c r="K13" s="264" t="s">
        <v>1548</v>
      </c>
      <c r="L13" s="264" t="s">
        <v>1556</v>
      </c>
      <c r="M13" s="23" t="s">
        <v>800</v>
      </c>
      <c r="N13" s="17"/>
      <c r="O13" s="17"/>
      <c r="P13" s="17"/>
    </row>
    <row r="14" spans="1:16" ht="18.95" customHeight="1" x14ac:dyDescent="0.2">
      <c r="A14" s="12">
        <v>1</v>
      </c>
      <c r="B14" s="12"/>
      <c r="C14" s="24" t="s">
        <v>123</v>
      </c>
      <c r="N14" s="14"/>
      <c r="O14" s="15"/>
      <c r="P14" s="14"/>
    </row>
    <row r="15" spans="1:16" ht="18.95" customHeight="1" x14ac:dyDescent="0.2">
      <c r="A15" s="16">
        <f>A14+1</f>
        <v>2</v>
      </c>
      <c r="B15" s="382"/>
      <c r="C15" s="401" t="s">
        <v>155</v>
      </c>
      <c r="D15" s="14"/>
      <c r="E15" s="14"/>
      <c r="F15" s="14"/>
      <c r="G15" s="14"/>
      <c r="H15" s="14"/>
      <c r="I15" s="14"/>
      <c r="J15" s="14"/>
      <c r="K15" s="14"/>
      <c r="L15" s="14"/>
      <c r="M15" s="14"/>
      <c r="N15" s="14"/>
      <c r="O15" s="15"/>
      <c r="P15" s="14"/>
    </row>
    <row r="16" spans="1:16" ht="18.95" customHeight="1" x14ac:dyDescent="0.2">
      <c r="A16" s="16">
        <f t="shared" ref="A16:A24" si="2">A15+1</f>
        <v>3</v>
      </c>
      <c r="B16" s="382">
        <v>440</v>
      </c>
      <c r="C16" s="13" t="s">
        <v>156</v>
      </c>
      <c r="D16" s="14">
        <f>SUMIFS('Rider Adj B'!$P$11:$P$173,'Rider Adj B'!$A$11:$A$173,'SCH D-2 B'!D$13,'Rider Adj B'!$B$11:$B$173,'SCH D-2 B'!$B16)*-1</f>
        <v>-7018020.5745481877</v>
      </c>
      <c r="E16" s="14">
        <f>SUMIFS('Rider Adj B'!$P$11:$P$173,'Rider Adj B'!$A$11:$A$173,'SCH D-2 B'!E$13,'Rider Adj B'!$B$11:$B$173,'SCH D-2 B'!$B16)*-1</f>
        <v>-12380855.792975288</v>
      </c>
      <c r="F16" s="14">
        <f>SUMIFS('Rider Adj B'!$P$11:$P$173,'Rider Adj B'!$A$11:$A$173,'SCH D-2 B'!F$13,'Rider Adj B'!$B$11:$B$173,'SCH D-2 B'!$B16)*-1</f>
        <v>-981045.29385614162</v>
      </c>
      <c r="G16" s="14">
        <f>SUMIFS('Rider Adj B'!$P$11:$P$173,'Rider Adj B'!$A$11:$A$173,'SCH D-2 B'!G$13,'Rider Adj B'!$B$11:$B$173,'SCH D-2 B'!$B16)*-1</f>
        <v>2462594.9407238867</v>
      </c>
      <c r="H16" s="14">
        <f>SUMIFS('Rider Adj B'!$P$11:$P$173,'Rider Adj B'!$A$11:$A$173,'SCH D-2 B'!H$13,'Rider Adj B'!$B$11:$B$173,'SCH D-2 B'!$B16)*-1</f>
        <v>657105.47835308441</v>
      </c>
      <c r="I16" s="14">
        <f>SUMIFS('Rider Adj B'!$P$11:$P$173,'Rider Adj B'!$A$11:$A$173,'SCH D-2 B'!I$13,'Rider Adj B'!$B$11:$B$173,'SCH D-2 B'!$B16)*-1</f>
        <v>0</v>
      </c>
      <c r="J16" s="14">
        <f>SUMIFS('Rider Adj B'!$P$11:$P$173,'Rider Adj B'!$A$11:$A$173,'SCH D-2 B'!J$13,'Rider Adj B'!$B$11:$B$173,'SCH D-2 B'!$B16)*-1</f>
        <v>0</v>
      </c>
      <c r="K16" s="14">
        <f>SUMIFS('Rider Adj B'!$P$11:$P$173,'Rider Adj B'!$A$11:$A$173,'SCH D-2 B'!K$13,'Rider Adj B'!$B$11:$B$173,'SCH D-2 B'!$B16)*-1</f>
        <v>0</v>
      </c>
      <c r="L16" s="14">
        <f>SUMIFS('Rider Adj B'!$P$11:$P$173,'Rider Adj B'!$A$11:$A$173,'SCH D-2 B'!L$13,'Rider Adj B'!$B$11:$B$173,'SCH D-2 B'!$B16)*-1</f>
        <v>0</v>
      </c>
      <c r="M16" s="14">
        <f>SUMIFS('Rider Adj B'!$P$11:$P$173,'Rider Adj B'!$A$11:$A$173,'SCH D-2 B'!M$13,'Rider Adj B'!$B$11:$B$173,'SCH D-2 B'!$B16)*-1</f>
        <v>0</v>
      </c>
      <c r="N16" s="14">
        <f>SUM(D16:M16)</f>
        <v>-17260221.242302649</v>
      </c>
      <c r="O16" s="15">
        <v>1</v>
      </c>
      <c r="P16" s="14">
        <f>N16*O16</f>
        <v>-17260221.242302649</v>
      </c>
    </row>
    <row r="17" spans="1:16" ht="18.95" customHeight="1" x14ac:dyDescent="0.2">
      <c r="A17" s="16">
        <f t="shared" si="2"/>
        <v>4</v>
      </c>
      <c r="B17" s="382">
        <v>442.2</v>
      </c>
      <c r="C17" s="13" t="s">
        <v>157</v>
      </c>
      <c r="D17" s="14">
        <f>SUMIFS('Rider Adj B'!$P$11:$P$173,'Rider Adj B'!$A$11:$A$173,'SCH D-2 B'!D$13,'Rider Adj B'!$B$11:$B$173,'SCH D-2 B'!$B17)*-1</f>
        <v>-6634948.5695749</v>
      </c>
      <c r="E17" s="14">
        <f>SUMIFS('Rider Adj B'!$P$11:$P$173,'Rider Adj B'!$A$11:$A$173,'SCH D-2 B'!E$13,'Rider Adj B'!$B$11:$B$173,'SCH D-2 B'!$B17)*-1</f>
        <v>-11706947.74592934</v>
      </c>
      <c r="F17" s="14">
        <f>SUMIFS('Rider Adj B'!$P$11:$P$173,'Rider Adj B'!$A$11:$A$173,'SCH D-2 B'!F$13,'Rider Adj B'!$B$11:$B$173,'SCH D-2 B'!$B17)*-1</f>
        <v>-693541.06113232928</v>
      </c>
      <c r="G17" s="14">
        <f>SUMIFS('Rider Adj B'!$P$11:$P$173,'Rider Adj B'!$A$11:$A$173,'SCH D-2 B'!G$13,'Rider Adj B'!$B$11:$B$173,'SCH D-2 B'!$B17)*-1</f>
        <v>2064127.2897892869</v>
      </c>
      <c r="H17" s="14">
        <f>SUMIFS('Rider Adj B'!$P$11:$P$173,'Rider Adj B'!$A$11:$A$173,'SCH D-2 B'!H$13,'Rider Adj B'!$B$11:$B$173,'SCH D-2 B'!$B17)*-1</f>
        <v>575755.83993112983</v>
      </c>
      <c r="I17" s="14">
        <f>SUMIFS('Rider Adj B'!$P$11:$P$173,'Rider Adj B'!$A$11:$A$173,'SCH D-2 B'!I$13,'Rider Adj B'!$B$11:$B$173,'SCH D-2 B'!$B17)*-1</f>
        <v>0</v>
      </c>
      <c r="J17" s="14">
        <f>SUMIFS('Rider Adj B'!$P$11:$P$173,'Rider Adj B'!$A$11:$A$173,'SCH D-2 B'!J$13,'Rider Adj B'!$B$11:$B$173,'SCH D-2 B'!$B17)*-1</f>
        <v>0</v>
      </c>
      <c r="K17" s="14">
        <f>SUMIFS('Rider Adj B'!$P$11:$P$173,'Rider Adj B'!$A$11:$A$173,'SCH D-2 B'!K$13,'Rider Adj B'!$B$11:$B$173,'SCH D-2 B'!$B17)*-1</f>
        <v>0</v>
      </c>
      <c r="L17" s="14">
        <f>SUMIFS('Rider Adj B'!$P$11:$P$173,'Rider Adj B'!$A$11:$A$173,'SCH D-2 B'!L$13,'Rider Adj B'!$B$11:$B$173,'SCH D-2 B'!$B17)*-1</f>
        <v>0</v>
      </c>
      <c r="M17" s="14">
        <f>SUMIFS('Rider Adj B'!$P$11:$P$173,'Rider Adj B'!$A$11:$A$173,'SCH D-2 B'!M$13,'Rider Adj B'!$B$11:$B$173,'SCH D-2 B'!$B17)*-1</f>
        <v>0</v>
      </c>
      <c r="N17" s="14">
        <f>SUM(D17:M17)</f>
        <v>-16395554.246916153</v>
      </c>
      <c r="O17" s="15">
        <v>1</v>
      </c>
      <c r="P17" s="14">
        <f t="shared" ref="P17:P20" si="3">N17*O17</f>
        <v>-16395554.246916153</v>
      </c>
    </row>
    <row r="18" spans="1:16" ht="18.95" customHeight="1" x14ac:dyDescent="0.2">
      <c r="A18" s="16">
        <f t="shared" si="2"/>
        <v>5</v>
      </c>
      <c r="B18" s="382">
        <v>442.3</v>
      </c>
      <c r="C18" s="13" t="s">
        <v>158</v>
      </c>
      <c r="D18" s="14">
        <f>SUMIFS('Rider Adj B'!$P$11:$P$173,'Rider Adj B'!$A$11:$A$173,'SCH D-2 B'!D$13,'Rider Adj B'!$B$11:$B$173,'SCH D-2 B'!$B18)*-1</f>
        <v>-759844.18555993342</v>
      </c>
      <c r="E18" s="14">
        <f>SUMIFS('Rider Adj B'!$P$11:$P$173,'Rider Adj B'!$A$11:$A$173,'SCH D-2 B'!E$13,'Rider Adj B'!$B$11:$B$173,'SCH D-2 B'!$B18)*-1</f>
        <v>-4201503.5411771191</v>
      </c>
      <c r="F18" s="14">
        <f>SUMIFS('Rider Adj B'!$P$11:$P$173,'Rider Adj B'!$A$11:$A$173,'SCH D-2 B'!F$13,'Rider Adj B'!$B$11:$B$173,'SCH D-2 B'!$B18)*-1</f>
        <v>-64465.91059211106</v>
      </c>
      <c r="G18" s="14">
        <f>SUMIFS('Rider Adj B'!$P$11:$P$173,'Rider Adj B'!$A$11:$A$173,'SCH D-2 B'!G$13,'Rider Adj B'!$B$11:$B$173,'SCH D-2 B'!$B18)*-1</f>
        <v>1122835.7432797889</v>
      </c>
      <c r="H18" s="14">
        <f>SUMIFS('Rider Adj B'!$P$11:$P$173,'Rider Adj B'!$A$11:$A$173,'SCH D-2 B'!H$13,'Rider Adj B'!$B$11:$B$173,'SCH D-2 B'!$B18)*-1</f>
        <v>386050.04634309269</v>
      </c>
      <c r="I18" s="14">
        <f>SUMIFS('Rider Adj B'!$P$11:$P$173,'Rider Adj B'!$A$11:$A$173,'SCH D-2 B'!I$13,'Rider Adj B'!$B$11:$B$173,'SCH D-2 B'!$B18)*-1</f>
        <v>0</v>
      </c>
      <c r="J18" s="14">
        <f>SUMIFS('Rider Adj B'!$P$11:$P$173,'Rider Adj B'!$A$11:$A$173,'SCH D-2 B'!J$13,'Rider Adj B'!$B$11:$B$173,'SCH D-2 B'!$B18)*-1</f>
        <v>0</v>
      </c>
      <c r="K18" s="14">
        <f>SUMIFS('Rider Adj B'!$P$11:$P$173,'Rider Adj B'!$A$11:$A$173,'SCH D-2 B'!K$13,'Rider Adj B'!$B$11:$B$173,'SCH D-2 B'!$B18)*-1</f>
        <v>0</v>
      </c>
      <c r="L18" s="14">
        <f>SUMIFS('Rider Adj B'!$P$11:$P$173,'Rider Adj B'!$A$11:$A$173,'SCH D-2 B'!L$13,'Rider Adj B'!$B$11:$B$173,'SCH D-2 B'!$B18)*-1</f>
        <v>0</v>
      </c>
      <c r="M18" s="14">
        <f>SUMIFS('Rider Adj B'!$P$11:$P$173,'Rider Adj B'!$A$11:$A$173,'SCH D-2 B'!M$13,'Rider Adj B'!$B$11:$B$173,'SCH D-2 B'!$B18)*-1</f>
        <v>0</v>
      </c>
      <c r="N18" s="14">
        <f>SUM(D18:M18)</f>
        <v>-3516927.8477062816</v>
      </c>
      <c r="O18" s="15">
        <v>1</v>
      </c>
      <c r="P18" s="14">
        <f t="shared" si="3"/>
        <v>-3516927.8477062816</v>
      </c>
    </row>
    <row r="19" spans="1:16" ht="18.95" customHeight="1" x14ac:dyDescent="0.2">
      <c r="A19" s="16">
        <f t="shared" si="2"/>
        <v>6</v>
      </c>
      <c r="B19" s="16">
        <v>444</v>
      </c>
      <c r="C19" s="5" t="s">
        <v>160</v>
      </c>
      <c r="D19" s="14">
        <f>SUMIFS('Rider Adj B'!$P$11:$P$173,'Rider Adj B'!$A$11:$A$173,'SCH D-2 B'!D$13,'Rider Adj B'!$B$11:$B$173,'SCH D-2 B'!$B19)*-1</f>
        <v>-0.63127238249393314</v>
      </c>
      <c r="E19" s="14">
        <f>SUMIFS('Rider Adj B'!$P$11:$P$173,'Rider Adj B'!$A$11:$A$173,'SCH D-2 B'!E$13,'Rider Adj B'!$B$11:$B$173,'SCH D-2 B'!$B19)*-1</f>
        <v>-34900.048681901128</v>
      </c>
      <c r="F19" s="14">
        <f>SUMIFS('Rider Adj B'!$P$11:$P$173,'Rider Adj B'!$A$11:$A$173,'SCH D-2 B'!F$13,'Rider Adj B'!$B$11:$B$173,'SCH D-2 B'!$B19)*-1</f>
        <v>-6558.8034798198078</v>
      </c>
      <c r="G19" s="14">
        <f>SUMIFS('Rider Adj B'!$P$11:$P$173,'Rider Adj B'!$A$11:$A$173,'SCH D-2 B'!G$13,'Rider Adj B'!$B$11:$B$173,'SCH D-2 B'!$B19)*-1</f>
        <v>4118.4497571039437</v>
      </c>
      <c r="H19" s="14">
        <f>SUMIFS('Rider Adj B'!$P$11:$P$173,'Rider Adj B'!$A$11:$A$173,'SCH D-2 B'!H$13,'Rider Adj B'!$B$11:$B$173,'SCH D-2 B'!$B19)*-1</f>
        <v>929.47377263620137</v>
      </c>
      <c r="I19" s="14">
        <f>SUMIFS('Rider Adj B'!$P$11:$P$173,'Rider Adj B'!$A$11:$A$173,'SCH D-2 B'!I$13,'Rider Adj B'!$B$11:$B$173,'SCH D-2 B'!$B19)*-1</f>
        <v>0</v>
      </c>
      <c r="J19" s="14">
        <f>SUMIFS('Rider Adj B'!$P$11:$P$173,'Rider Adj B'!$A$11:$A$173,'SCH D-2 B'!J$13,'Rider Adj B'!$B$11:$B$173,'SCH D-2 B'!$B19)*-1</f>
        <v>0</v>
      </c>
      <c r="K19" s="14">
        <f>SUMIFS('Rider Adj B'!$P$11:$P$173,'Rider Adj B'!$A$11:$A$173,'SCH D-2 B'!K$13,'Rider Adj B'!$B$11:$B$173,'SCH D-2 B'!$B19)*-1</f>
        <v>0</v>
      </c>
      <c r="L19" s="14">
        <f>SUMIFS('Rider Adj B'!$P$11:$P$173,'Rider Adj B'!$A$11:$A$173,'SCH D-2 B'!L$13,'Rider Adj B'!$B$11:$B$173,'SCH D-2 B'!$B19)*-1</f>
        <v>0</v>
      </c>
      <c r="M19" s="14">
        <f>SUMIFS('Rider Adj B'!$P$11:$P$173,'Rider Adj B'!$A$11:$A$173,'SCH D-2 B'!M$13,'Rider Adj B'!$B$11:$B$173,'SCH D-2 B'!$B19)*-1</f>
        <v>0</v>
      </c>
      <c r="N19" s="14">
        <f>SUM(D19:M19)</f>
        <v>-36411.559904363283</v>
      </c>
      <c r="O19" s="15">
        <v>1</v>
      </c>
      <c r="P19" s="14">
        <f t="shared" si="3"/>
        <v>-36411.559904363283</v>
      </c>
    </row>
    <row r="20" spans="1:16" ht="18.95" customHeight="1" x14ac:dyDescent="0.2">
      <c r="A20" s="16">
        <f t="shared" si="2"/>
        <v>7</v>
      </c>
      <c r="B20" s="16">
        <v>445</v>
      </c>
      <c r="C20" s="5" t="s">
        <v>159</v>
      </c>
      <c r="D20" s="19">
        <f>SUMIFS('Rider Adj B'!$P$11:$P$173,'Rider Adj B'!$A$11:$A$173,'SCH D-2 B'!D$13,'Rider Adj B'!$B$11:$B$173,'SCH D-2 B'!$B20)*-1</f>
        <v>-987204.19889620505</v>
      </c>
      <c r="E20" s="19">
        <f>SUMIFS('Rider Adj B'!$P$11:$P$173,'Rider Adj B'!$A$11:$A$173,'SCH D-2 B'!E$13,'Rider Adj B'!$B$11:$B$173,'SCH D-2 B'!$B20)*-1</f>
        <v>-2617860.0546707669</v>
      </c>
      <c r="F20" s="19">
        <f>SUMIFS('Rider Adj B'!$P$11:$P$173,'Rider Adj B'!$A$11:$A$173,'SCH D-2 B'!F$13,'Rider Adj B'!$B$11:$B$173,'SCH D-2 B'!$B20)*-1</f>
        <v>-212800.89736334461</v>
      </c>
      <c r="G20" s="19">
        <f>SUMIFS('Rider Adj B'!$P$11:$P$173,'Rider Adj B'!$A$11:$A$173,'SCH D-2 B'!G$13,'Rider Adj B'!$B$11:$B$173,'SCH D-2 B'!$B20)*-1</f>
        <v>596704.5047837256</v>
      </c>
      <c r="H20" s="19">
        <f>SUMIFS('Rider Adj B'!$P$11:$P$173,'Rider Adj B'!$A$11:$A$173,'SCH D-2 B'!H$13,'Rider Adj B'!$B$11:$B$173,'SCH D-2 B'!$B20)*-1</f>
        <v>165473.70655693658</v>
      </c>
      <c r="I20" s="19">
        <f>SUMIFS('Rider Adj B'!$P$11:$P$173,'Rider Adj B'!$A$11:$A$173,'SCH D-2 B'!I$13,'Rider Adj B'!$B$11:$B$173,'SCH D-2 B'!$B20)*-1</f>
        <v>0</v>
      </c>
      <c r="J20" s="19">
        <f>SUMIFS('Rider Adj B'!$P$11:$P$173,'Rider Adj B'!$A$11:$A$173,'SCH D-2 B'!J$13,'Rider Adj B'!$B$11:$B$173,'SCH D-2 B'!$B20)*-1</f>
        <v>0</v>
      </c>
      <c r="K20" s="19">
        <f>SUMIFS('Rider Adj B'!$P$11:$P$173,'Rider Adj B'!$A$11:$A$173,'SCH D-2 B'!K$13,'Rider Adj B'!$B$11:$B$173,'SCH D-2 B'!$B20)*-1</f>
        <v>0</v>
      </c>
      <c r="L20" s="19">
        <f>SUMIFS('Rider Adj B'!$P$11:$P$173,'Rider Adj B'!$A$11:$A$173,'SCH D-2 B'!L$13,'Rider Adj B'!$B$11:$B$173,'SCH D-2 B'!$B20)*-1</f>
        <v>0</v>
      </c>
      <c r="M20" s="19">
        <f>SUMIFS('Rider Adj B'!$P$11:$P$173,'Rider Adj B'!$A$11:$A$173,'SCH D-2 B'!M$13,'Rider Adj B'!$B$11:$B$173,'SCH D-2 B'!$B20)*-1</f>
        <v>0</v>
      </c>
      <c r="N20" s="19">
        <f>SUM(D20:M20)</f>
        <v>-3055686.9395896541</v>
      </c>
      <c r="O20" s="15">
        <v>1</v>
      </c>
      <c r="P20" s="19">
        <f t="shared" si="3"/>
        <v>-3055686.9395896541</v>
      </c>
    </row>
    <row r="21" spans="1:16" ht="18.95" customHeight="1" x14ac:dyDescent="0.2">
      <c r="A21" s="16">
        <f t="shared" si="2"/>
        <v>8</v>
      </c>
      <c r="B21" s="16"/>
      <c r="C21" s="13" t="s">
        <v>1567</v>
      </c>
      <c r="D21" s="14">
        <f t="shared" ref="D21:N21" si="4">SUM(D16:D20)</f>
        <v>-15400018.159851611</v>
      </c>
      <c r="E21" s="14">
        <f t="shared" si="4"/>
        <v>-30942067.183434416</v>
      </c>
      <c r="F21" s="14">
        <f t="shared" si="4"/>
        <v>-1958411.9664237464</v>
      </c>
      <c r="G21" s="14">
        <f t="shared" si="4"/>
        <v>6250380.9283337919</v>
      </c>
      <c r="H21" s="14">
        <f t="shared" si="4"/>
        <v>1785314.5449568795</v>
      </c>
      <c r="I21" s="14">
        <f t="shared" ref="I21:J21" si="5">SUM(I16:I20)</f>
        <v>0</v>
      </c>
      <c r="J21" s="14">
        <f t="shared" si="5"/>
        <v>0</v>
      </c>
      <c r="K21" s="14">
        <f t="shared" ref="K21:L21" si="6">SUM(K16:K20)</f>
        <v>0</v>
      </c>
      <c r="L21" s="14">
        <f t="shared" si="6"/>
        <v>0</v>
      </c>
      <c r="M21" s="14">
        <f t="shared" si="4"/>
        <v>0</v>
      </c>
      <c r="N21" s="14">
        <f t="shared" si="4"/>
        <v>-40264801.836419106</v>
      </c>
      <c r="P21" s="14">
        <f>SUM(P16:P20)</f>
        <v>-40264801.836419106</v>
      </c>
    </row>
    <row r="22" spans="1:16" ht="18.95" customHeight="1" x14ac:dyDescent="0.2">
      <c r="A22" s="16">
        <f t="shared" si="2"/>
        <v>9</v>
      </c>
      <c r="B22" s="16">
        <v>447</v>
      </c>
      <c r="C22" s="13" t="s">
        <v>161</v>
      </c>
      <c r="D22" s="14">
        <f>SUMIFS('Rider Adj B'!$P$11:$P$173,'Rider Adj B'!$A$11:$A$173,'SCH D-2 B'!D$13,'Rider Adj B'!$B$11:$B$173,'SCH D-2 B'!$B22)*-1</f>
        <v>0</v>
      </c>
      <c r="E22" s="14">
        <f>SUMIFS('Rider Adj B'!$P$11:$P$173,'Rider Adj B'!$A$11:$A$173,'SCH D-2 B'!E$13,'Rider Adj B'!$B$11:$B$173,'SCH D-2 B'!$B22)*-1</f>
        <v>0</v>
      </c>
      <c r="F22" s="14">
        <f>SUMIFS('Rider Adj B'!$P$11:$P$173,'Rider Adj B'!$A$11:$A$173,'SCH D-2 B'!F$13,'Rider Adj B'!$B$11:$B$173,'SCH D-2 B'!$B22)*-1</f>
        <v>0</v>
      </c>
      <c r="G22" s="14">
        <f>SUMIFS('Rider Adj B'!$P$11:$P$173,'Rider Adj B'!$A$11:$A$173,'SCH D-2 B'!G$13,'Rider Adj B'!$B$11:$B$173,'SCH D-2 B'!$B22)*-1</f>
        <v>-23353032.021111727</v>
      </c>
      <c r="H22" s="14">
        <f>SUMIFS('Rider Adj B'!$P$11:$P$173,'Rider Adj B'!$A$11:$A$173,'SCH D-2 B'!H$13,'Rider Adj B'!$B$11:$B$173,'SCH D-2 B'!$B22)*-1</f>
        <v>0</v>
      </c>
      <c r="I22" s="14">
        <f>SUMIFS('Rider Adj B'!$P$11:$P$173,'Rider Adj B'!$A$11:$A$173,'SCH D-2 B'!I$13,'Rider Adj B'!$B$11:$B$173,'SCH D-2 B'!$B22)*-1</f>
        <v>0</v>
      </c>
      <c r="J22" s="14">
        <f>SUMIFS('Rider Adj B'!$P$11:$P$173,'Rider Adj B'!$A$11:$A$173,'SCH D-2 B'!J$13,'Rider Adj B'!$B$11:$B$173,'SCH D-2 B'!$B22)*-1</f>
        <v>0</v>
      </c>
      <c r="K22" s="14">
        <f>SUMIFS('Rider Adj B'!$P$11:$P$173,'Rider Adj B'!$A$11:$A$173,'SCH D-2 B'!K$13,'Rider Adj B'!$B$11:$B$173,'SCH D-2 B'!$B22)*-1</f>
        <v>0</v>
      </c>
      <c r="L22" s="14">
        <f>SUMIFS('Rider Adj B'!$P$11:$P$173,'Rider Adj B'!$A$11:$A$173,'SCH D-2 B'!L$13,'Rider Adj B'!$B$11:$B$173,'SCH D-2 B'!$B22)*-1</f>
        <v>0</v>
      </c>
      <c r="M22" s="14">
        <f>SUMIFS('Rider Adj B'!$P$11:$P$173,'Rider Adj B'!$A$11:$A$173,'SCH D-2 B'!M$13,'Rider Adj B'!$B$11:$B$173,'SCH D-2 B'!$B22)*-1</f>
        <v>0</v>
      </c>
      <c r="N22" s="14">
        <f>SUM(D22:M22)</f>
        <v>-23353032.021111727</v>
      </c>
      <c r="O22" s="15">
        <v>1</v>
      </c>
      <c r="P22" s="14">
        <f t="shared" ref="P22:P23" si="7">N22*O22</f>
        <v>-23353032.021111727</v>
      </c>
    </row>
    <row r="23" spans="1:16" ht="18.95" customHeight="1" x14ac:dyDescent="0.2">
      <c r="A23" s="16">
        <f t="shared" si="2"/>
        <v>10</v>
      </c>
      <c r="B23" s="382">
        <v>449.1</v>
      </c>
      <c r="C23" s="13" t="s">
        <v>162</v>
      </c>
      <c r="D23" s="19">
        <f>SUMIFS('Rider Adj B'!$P$11:$P$173,'Rider Adj B'!$A$11:$A$173,'SCH D-2 B'!D$13,'Rider Adj B'!$B$11:$B$173,'SCH D-2 B'!$B23)*-1</f>
        <v>0</v>
      </c>
      <c r="E23" s="19">
        <f>SUMIFS('Rider Adj B'!$P$11:$P$173,'Rider Adj B'!$A$11:$A$173,'SCH D-2 B'!E$13,'Rider Adj B'!$B$11:$B$173,'SCH D-2 B'!$B23)*-1</f>
        <v>0</v>
      </c>
      <c r="F23" s="19">
        <f>SUMIFS('Rider Adj B'!$P$11:$P$173,'Rider Adj B'!$A$11:$A$173,'SCH D-2 B'!F$13,'Rider Adj B'!$B$11:$B$173,'SCH D-2 B'!$B23)*-1</f>
        <v>0</v>
      </c>
      <c r="G23" s="19">
        <f>SUMIFS('Rider Adj B'!$P$11:$P$173,'Rider Adj B'!$A$11:$A$173,'SCH D-2 B'!G$13,'Rider Adj B'!$B$11:$B$173,'SCH D-2 B'!$B23)*-1</f>
        <v>0</v>
      </c>
      <c r="H23" s="19">
        <f>SUMIFS('Rider Adj B'!$P$11:$P$173,'Rider Adj B'!$A$11:$A$173,'SCH D-2 B'!H$13,'Rider Adj B'!$B$11:$B$173,'SCH D-2 B'!$B23)*-1</f>
        <v>0</v>
      </c>
      <c r="I23" s="19">
        <f>SUMIFS('Rider Adj B'!$P$11:$P$173,'Rider Adj B'!$A$11:$A$173,'SCH D-2 B'!I$13,'Rider Adj B'!$B$11:$B$173,'SCH D-2 B'!$B23)*-1</f>
        <v>0</v>
      </c>
      <c r="J23" s="19">
        <f>SUMIFS('Rider Adj B'!$P$11:$P$173,'Rider Adj B'!$A$11:$A$173,'SCH D-2 B'!J$13,'Rider Adj B'!$B$11:$B$173,'SCH D-2 B'!$B23)*-1</f>
        <v>0</v>
      </c>
      <c r="K23" s="19">
        <f>SUMIFS('Rider Adj B'!$P$11:$P$173,'Rider Adj B'!$A$11:$A$173,'SCH D-2 B'!K$13,'Rider Adj B'!$B$11:$B$173,'SCH D-2 B'!$B23)*-1</f>
        <v>0</v>
      </c>
      <c r="L23" s="19">
        <f>SUMIFS('Rider Adj B'!$P$11:$P$173,'Rider Adj B'!$A$11:$A$173,'SCH D-2 B'!L$13,'Rider Adj B'!$B$11:$B$173,'SCH D-2 B'!$B23)*-1</f>
        <v>0</v>
      </c>
      <c r="M23" s="19">
        <f>SUMIFS('Rider Adj B'!$P$11:$P$173,'Rider Adj B'!$A$11:$A$173,'SCH D-2 B'!M$13,'Rider Adj B'!$B$11:$B$173,'SCH D-2 B'!$B23)*-1</f>
        <v>0</v>
      </c>
      <c r="N23" s="19">
        <f>SUM(D23:M23)</f>
        <v>0</v>
      </c>
      <c r="O23" s="15">
        <v>0</v>
      </c>
      <c r="P23" s="19">
        <f t="shared" si="7"/>
        <v>0</v>
      </c>
    </row>
    <row r="24" spans="1:16" ht="18.95" customHeight="1" x14ac:dyDescent="0.2">
      <c r="A24" s="16">
        <f t="shared" si="2"/>
        <v>11</v>
      </c>
      <c r="C24" s="13" t="s">
        <v>163</v>
      </c>
      <c r="D24" s="20">
        <f t="shared" ref="D24:N24" si="8">SUM(D21:D23)</f>
        <v>-15400018.159851611</v>
      </c>
      <c r="E24" s="20">
        <f t="shared" si="8"/>
        <v>-30942067.183434416</v>
      </c>
      <c r="F24" s="20">
        <f t="shared" si="8"/>
        <v>-1958411.9664237464</v>
      </c>
      <c r="G24" s="20">
        <f t="shared" si="8"/>
        <v>-17102651.092777934</v>
      </c>
      <c r="H24" s="20">
        <f t="shared" ref="H24:I24" si="9">SUM(H21:H23)</f>
        <v>1785314.5449568795</v>
      </c>
      <c r="I24" s="20">
        <f t="shared" si="9"/>
        <v>0</v>
      </c>
      <c r="J24" s="20">
        <f t="shared" ref="J24:K24" si="10">SUM(J21:J23)</f>
        <v>0</v>
      </c>
      <c r="K24" s="20">
        <f t="shared" si="10"/>
        <v>0</v>
      </c>
      <c r="L24" s="20">
        <f t="shared" ref="L24" si="11">SUM(L21:L23)</f>
        <v>0</v>
      </c>
      <c r="M24" s="20">
        <f t="shared" si="8"/>
        <v>0</v>
      </c>
      <c r="N24" s="20">
        <f t="shared" si="8"/>
        <v>-63617833.857530832</v>
      </c>
      <c r="P24" s="20">
        <f>SUM(P21:P23)</f>
        <v>-63617833.857530832</v>
      </c>
    </row>
    <row r="25" spans="1:16" ht="18.95" customHeight="1" x14ac:dyDescent="0.2"/>
    <row r="26" spans="1:16" ht="18.95" customHeight="1" x14ac:dyDescent="0.2">
      <c r="A26" s="16">
        <f>A24+1</f>
        <v>12</v>
      </c>
      <c r="B26" s="16"/>
      <c r="C26" s="401" t="s">
        <v>164</v>
      </c>
    </row>
    <row r="27" spans="1:16" ht="18.95" customHeight="1" x14ac:dyDescent="0.2">
      <c r="A27" s="16">
        <f>A26+1</f>
        <v>13</v>
      </c>
      <c r="B27" s="16">
        <v>450</v>
      </c>
      <c r="C27" s="13" t="s">
        <v>166</v>
      </c>
      <c r="D27" s="14">
        <f>SUMIFS('Rider Adj B'!$P$11:$P$173,'Rider Adj B'!$A$11:$A$173,'SCH D-2 B'!D$13,'Rider Adj B'!$B$11:$B$173,'SCH D-2 B'!$B27)*-1</f>
        <v>0</v>
      </c>
      <c r="E27" s="14">
        <f>SUMIFS('Rider Adj B'!$P$11:$P$173,'Rider Adj B'!$A$11:$A$173,'SCH D-2 B'!E$13,'Rider Adj B'!$B$11:$B$173,'SCH D-2 B'!$B27)*-1</f>
        <v>0</v>
      </c>
      <c r="F27" s="14">
        <f>SUMIFS('Rider Adj B'!$P$11:$P$173,'Rider Adj B'!$A$11:$A$173,'SCH D-2 B'!F$13,'Rider Adj B'!$B$11:$B$173,'SCH D-2 B'!$B27)*-1</f>
        <v>0</v>
      </c>
      <c r="G27" s="14">
        <f>SUMIFS('Rider Adj B'!$P$11:$P$173,'Rider Adj B'!$A$11:$A$173,'SCH D-2 B'!G$13,'Rider Adj B'!$B$11:$B$173,'SCH D-2 B'!$B27)*-1</f>
        <v>0</v>
      </c>
      <c r="H27" s="14">
        <f>SUMIFS('Rider Adj B'!$P$11:$P$173,'Rider Adj B'!$A$11:$A$173,'SCH D-2 B'!H$13,'Rider Adj B'!$B$11:$B$173,'SCH D-2 B'!$B27)*-1</f>
        <v>0</v>
      </c>
      <c r="I27" s="14">
        <f>SUMIFS('Rider Adj B'!$P$11:$P$173,'Rider Adj B'!$A$11:$A$173,'SCH D-2 B'!I$13,'Rider Adj B'!$B$11:$B$173,'SCH D-2 B'!$B27)*-1</f>
        <v>0</v>
      </c>
      <c r="J27" s="14">
        <f>SUMIFS('Rider Adj B'!$P$11:$P$173,'Rider Adj B'!$A$11:$A$173,'SCH D-2 B'!J$13,'Rider Adj B'!$B$11:$B$173,'SCH D-2 B'!$B27)*-1</f>
        <v>0</v>
      </c>
      <c r="K27" s="14">
        <f>SUMIFS('Rider Adj B'!$P$11:$P$173,'Rider Adj B'!$A$11:$A$173,'SCH D-2 B'!K$13,'Rider Adj B'!$B$11:$B$173,'SCH D-2 B'!$B27)*-1</f>
        <v>0</v>
      </c>
      <c r="L27" s="14">
        <f>SUMIFS('Rider Adj B'!$P$11:$P$173,'Rider Adj B'!$A$11:$A$173,'SCH D-2 B'!L$13,'Rider Adj B'!$B$11:$B$173,'SCH D-2 B'!$B27)*-1</f>
        <v>0</v>
      </c>
      <c r="M27" s="14">
        <f>SUMIFS('Rider Adj B'!$P$11:$P$173,'Rider Adj B'!$A$11:$A$173,'SCH D-2 B'!M$13,'Rider Adj B'!$B$11:$B$173,'SCH D-2 B'!$B27)*-1</f>
        <v>0</v>
      </c>
      <c r="N27" s="14">
        <f>SUM(D27:M27)</f>
        <v>0</v>
      </c>
      <c r="O27" s="15">
        <v>1</v>
      </c>
      <c r="P27" s="14">
        <f t="shared" ref="P27:P30" si="12">N27*O27</f>
        <v>0</v>
      </c>
    </row>
    <row r="28" spans="1:16" ht="18.95" customHeight="1" x14ac:dyDescent="0.2">
      <c r="A28" s="16">
        <f t="shared" ref="A28:A31" si="13">A27+1</f>
        <v>14</v>
      </c>
      <c r="B28" s="16">
        <v>451</v>
      </c>
      <c r="C28" s="5" t="s">
        <v>165</v>
      </c>
      <c r="D28" s="14">
        <f>SUMIFS('Rider Adj B'!$P$11:$P$173,'Rider Adj B'!$A$11:$A$173,'SCH D-2 B'!D$13,'Rider Adj B'!$B$11:$B$173,'SCH D-2 B'!$B28)*-1</f>
        <v>0</v>
      </c>
      <c r="E28" s="14">
        <f>SUMIFS('Rider Adj B'!$P$11:$P$173,'Rider Adj B'!$A$11:$A$173,'SCH D-2 B'!E$13,'Rider Adj B'!$B$11:$B$173,'SCH D-2 B'!$B28)*-1</f>
        <v>0</v>
      </c>
      <c r="F28" s="14">
        <f>SUMIFS('Rider Adj B'!$P$11:$P$173,'Rider Adj B'!$A$11:$A$173,'SCH D-2 B'!F$13,'Rider Adj B'!$B$11:$B$173,'SCH D-2 B'!$B28)*-1</f>
        <v>0</v>
      </c>
      <c r="G28" s="14">
        <f>SUMIFS('Rider Adj B'!$P$11:$P$173,'Rider Adj B'!$A$11:$A$173,'SCH D-2 B'!G$13,'Rider Adj B'!$B$11:$B$173,'SCH D-2 B'!$B28)*-1</f>
        <v>0</v>
      </c>
      <c r="H28" s="14">
        <f>SUMIFS('Rider Adj B'!$P$11:$P$173,'Rider Adj B'!$A$11:$A$173,'SCH D-2 B'!H$13,'Rider Adj B'!$B$11:$B$173,'SCH D-2 B'!$B28)*-1</f>
        <v>0</v>
      </c>
      <c r="I28" s="14">
        <f>SUMIFS('Rider Adj B'!$P$11:$P$173,'Rider Adj B'!$A$11:$A$173,'SCH D-2 B'!I$13,'Rider Adj B'!$B$11:$B$173,'SCH D-2 B'!$B28)*-1</f>
        <v>0</v>
      </c>
      <c r="J28" s="14">
        <f>SUMIFS('Rider Adj B'!$P$11:$P$173,'Rider Adj B'!$A$11:$A$173,'SCH D-2 B'!J$13,'Rider Adj B'!$B$11:$B$173,'SCH D-2 B'!$B28)*-1</f>
        <v>0</v>
      </c>
      <c r="K28" s="14">
        <f>SUMIFS('Rider Adj B'!$P$11:$P$173,'Rider Adj B'!$A$11:$A$173,'SCH D-2 B'!K$13,'Rider Adj B'!$B$11:$B$173,'SCH D-2 B'!$B28)*-1</f>
        <v>0</v>
      </c>
      <c r="L28" s="14">
        <f>SUMIFS('Rider Adj B'!$P$11:$P$173,'Rider Adj B'!$A$11:$A$173,'SCH D-2 B'!L$13,'Rider Adj B'!$B$11:$B$173,'SCH D-2 B'!$B28)*-1</f>
        <v>0</v>
      </c>
      <c r="M28" s="14">
        <f>SUMIFS('Rider Adj B'!$P$11:$P$173,'Rider Adj B'!$A$11:$A$173,'SCH D-2 B'!M$13,'Rider Adj B'!$B$11:$B$173,'SCH D-2 B'!$B28)*-1</f>
        <v>0</v>
      </c>
      <c r="N28" s="14">
        <f>SUM(D28:M28)</f>
        <v>0</v>
      </c>
      <c r="O28" s="15">
        <v>1</v>
      </c>
      <c r="P28" s="14">
        <f t="shared" si="12"/>
        <v>0</v>
      </c>
    </row>
    <row r="29" spans="1:16" ht="18.95" customHeight="1" x14ac:dyDescent="0.2">
      <c r="A29" s="16">
        <f t="shared" si="13"/>
        <v>15</v>
      </c>
      <c r="B29" s="16">
        <v>454</v>
      </c>
      <c r="C29" t="s">
        <v>17</v>
      </c>
      <c r="D29" s="14">
        <f>SUMIFS('Rider Adj B'!$P$11:$P$173,'Rider Adj B'!$A$11:$A$173,'SCH D-2 B'!D$13,'Rider Adj B'!$B$11:$B$173,'SCH D-2 B'!$B29)*-1</f>
        <v>0</v>
      </c>
      <c r="E29" s="14">
        <f>SUMIFS('Rider Adj B'!$P$11:$P$173,'Rider Adj B'!$A$11:$A$173,'SCH D-2 B'!E$13,'Rider Adj B'!$B$11:$B$173,'SCH D-2 B'!$B29)*-1</f>
        <v>0</v>
      </c>
      <c r="F29" s="14">
        <f>SUMIFS('Rider Adj B'!$P$11:$P$173,'Rider Adj B'!$A$11:$A$173,'SCH D-2 B'!F$13,'Rider Adj B'!$B$11:$B$173,'SCH D-2 B'!$B29)*-1</f>
        <v>0</v>
      </c>
      <c r="G29" s="14">
        <f>SUMIFS('Rider Adj B'!$P$11:$P$173,'Rider Adj B'!$A$11:$A$173,'SCH D-2 B'!G$13,'Rider Adj B'!$B$11:$B$173,'SCH D-2 B'!$B29)*-1</f>
        <v>0</v>
      </c>
      <c r="H29" s="14">
        <f>SUMIFS('Rider Adj B'!$P$11:$P$173,'Rider Adj B'!$A$11:$A$173,'SCH D-2 B'!H$13,'Rider Adj B'!$B$11:$B$173,'SCH D-2 B'!$B29)*-1</f>
        <v>0</v>
      </c>
      <c r="I29" s="14">
        <f>SUMIFS('Rider Adj B'!$P$11:$P$173,'Rider Adj B'!$A$11:$A$173,'SCH D-2 B'!I$13,'Rider Adj B'!$B$11:$B$173,'SCH D-2 B'!$B29)*-1</f>
        <v>0</v>
      </c>
      <c r="J29" s="14">
        <f>SUMIFS('Rider Adj B'!$P$11:$P$173,'Rider Adj B'!$A$11:$A$173,'SCH D-2 B'!J$13,'Rider Adj B'!$B$11:$B$173,'SCH D-2 B'!$B29)*-1</f>
        <v>0</v>
      </c>
      <c r="K29" s="14">
        <f>SUMIFS('Rider Adj B'!$P$11:$P$173,'Rider Adj B'!$A$11:$A$173,'SCH D-2 B'!K$13,'Rider Adj B'!$B$11:$B$173,'SCH D-2 B'!$B29)*-1</f>
        <v>0</v>
      </c>
      <c r="L29" s="14">
        <f>SUMIFS('Rider Adj B'!$P$11:$P$173,'Rider Adj B'!$A$11:$A$173,'SCH D-2 B'!L$13,'Rider Adj B'!$B$11:$B$173,'SCH D-2 B'!$B29)*-1</f>
        <v>0</v>
      </c>
      <c r="M29" s="14">
        <f>SUMIFS('Rider Adj B'!$P$11:$P$173,'Rider Adj B'!$A$11:$A$173,'SCH D-2 B'!M$13,'Rider Adj B'!$B$11:$B$173,'SCH D-2 B'!$B29)*-1</f>
        <v>0</v>
      </c>
      <c r="N29" s="14">
        <f>SUM(D29:M29)</f>
        <v>0</v>
      </c>
      <c r="O29" s="15">
        <v>1</v>
      </c>
      <c r="P29" s="14">
        <f t="shared" si="12"/>
        <v>0</v>
      </c>
    </row>
    <row r="30" spans="1:16" ht="18.95" customHeight="1" x14ac:dyDescent="0.2">
      <c r="A30" s="16">
        <f t="shared" si="13"/>
        <v>16</v>
      </c>
      <c r="B30" s="16">
        <v>456</v>
      </c>
      <c r="C30" t="s">
        <v>18</v>
      </c>
      <c r="D30" s="19">
        <f>SUMIFS('Rider Adj B'!$P$11:$P$173,'Rider Adj B'!$A$11:$A$173,'SCH D-2 B'!D$13,'Rider Adj B'!$B$11:$B$173,'SCH D-2 B'!$B30)*-1</f>
        <v>0</v>
      </c>
      <c r="E30" s="19">
        <f>SUMIFS('Rider Adj B'!$P$11:$P$173,'Rider Adj B'!$A$11:$A$173,'SCH D-2 B'!E$13,'Rider Adj B'!$B$11:$B$173,'SCH D-2 B'!$B30)*-1</f>
        <v>0</v>
      </c>
      <c r="F30" s="19">
        <f>SUMIFS('Rider Adj B'!$P$11:$P$173,'Rider Adj B'!$A$11:$A$173,'SCH D-2 B'!F$13,'Rider Adj B'!$B$11:$B$173,'SCH D-2 B'!$B30)*-1</f>
        <v>0</v>
      </c>
      <c r="G30" s="19">
        <f>SUMIFS('Rider Adj B'!$P$11:$P$173,'Rider Adj B'!$A$11:$A$173,'SCH D-2 B'!G$13,'Rider Adj B'!$B$11:$B$173,'SCH D-2 B'!$B30)*-1</f>
        <v>0</v>
      </c>
      <c r="H30" s="19">
        <f>SUMIFS('Rider Adj B'!$P$11:$P$173,'Rider Adj B'!$A$11:$A$173,'SCH D-2 B'!H$13,'Rider Adj B'!$B$11:$B$173,'SCH D-2 B'!$B30)*-1</f>
        <v>0</v>
      </c>
      <c r="I30" s="19">
        <f>SUMIFS('Rider Adj B'!$P$11:$P$173,'Rider Adj B'!$A$11:$A$173,'SCH D-2 B'!I$13,'Rider Adj B'!$B$11:$B$173,'SCH D-2 B'!$B30)*-1</f>
        <v>0</v>
      </c>
      <c r="J30" s="19">
        <f>SUMIFS('Rider Adj B'!$P$11:$P$173,'Rider Adj B'!$A$11:$A$173,'SCH D-2 B'!J$13,'Rider Adj B'!$B$11:$B$173,'SCH D-2 B'!$B30)*-1</f>
        <v>0</v>
      </c>
      <c r="K30" s="19">
        <f>SUMIFS('Rider Adj B'!$P$11:$P$173,'Rider Adj B'!$A$11:$A$173,'SCH D-2 B'!K$13,'Rider Adj B'!$B$11:$B$173,'SCH D-2 B'!$B30)*-1</f>
        <v>0</v>
      </c>
      <c r="L30" s="19">
        <f>SUMIFS('Rider Adj B'!$P$11:$P$173,'Rider Adj B'!$A$11:$A$173,'SCH D-2 B'!L$13,'Rider Adj B'!$B$11:$B$173,'SCH D-2 B'!$B30)*-1</f>
        <v>0</v>
      </c>
      <c r="M30" s="19">
        <f>SUMIFS('Rider Adj B'!$P$11:$P$173,'Rider Adj B'!$A$11:$A$173,'SCH D-2 B'!M$13,'Rider Adj B'!$B$11:$B$173,'SCH D-2 B'!$B30)*-1</f>
        <v>0</v>
      </c>
      <c r="N30" s="19">
        <f>SUM(D30:M30)</f>
        <v>0</v>
      </c>
      <c r="O30" s="15">
        <v>1</v>
      </c>
      <c r="P30" s="19">
        <f t="shared" si="12"/>
        <v>0</v>
      </c>
    </row>
    <row r="31" spans="1:16" ht="18.95" customHeight="1" x14ac:dyDescent="0.2">
      <c r="A31" s="16">
        <f t="shared" si="13"/>
        <v>17</v>
      </c>
      <c r="B31" s="16"/>
      <c r="C31" s="13" t="s">
        <v>190</v>
      </c>
      <c r="D31" s="20">
        <f t="shared" ref="D31:N31" si="14">SUM(D27:D30)</f>
        <v>0</v>
      </c>
      <c r="E31" s="20">
        <f t="shared" si="14"/>
        <v>0</v>
      </c>
      <c r="F31" s="20">
        <f t="shared" si="14"/>
        <v>0</v>
      </c>
      <c r="G31" s="20">
        <f t="shared" si="14"/>
        <v>0</v>
      </c>
      <c r="H31" s="20">
        <f t="shared" ref="H31:I31" si="15">SUM(H27:H30)</f>
        <v>0</v>
      </c>
      <c r="I31" s="20">
        <f t="shared" si="15"/>
        <v>0</v>
      </c>
      <c r="J31" s="20">
        <f t="shared" ref="J31:K31" si="16">SUM(J27:J30)</f>
        <v>0</v>
      </c>
      <c r="K31" s="20">
        <f t="shared" si="16"/>
        <v>0</v>
      </c>
      <c r="L31" s="20">
        <f t="shared" ref="L31" si="17">SUM(L27:L30)</f>
        <v>0</v>
      </c>
      <c r="M31" s="20">
        <f t="shared" si="14"/>
        <v>0</v>
      </c>
      <c r="N31" s="20">
        <f t="shared" si="14"/>
        <v>0</v>
      </c>
      <c r="P31" s="20">
        <f>SUM(P27:P30)</f>
        <v>0</v>
      </c>
    </row>
    <row r="32" spans="1:16" ht="18.95" customHeight="1" x14ac:dyDescent="0.2">
      <c r="A32" s="16"/>
      <c r="B32" s="16"/>
      <c r="C32" s="13"/>
    </row>
    <row r="33" spans="1:19" ht="18.95" customHeight="1" x14ac:dyDescent="0.2">
      <c r="A33" s="16">
        <f>A31+1</f>
        <v>18</v>
      </c>
      <c r="B33" s="16"/>
      <c r="C33" s="25" t="s">
        <v>126</v>
      </c>
      <c r="D33" s="19">
        <f t="shared" ref="D33:M33" si="18">D24+D31</f>
        <v>-15400018.159851611</v>
      </c>
      <c r="E33" s="19">
        <f t="shared" si="18"/>
        <v>-30942067.183434416</v>
      </c>
      <c r="F33" s="19">
        <f t="shared" si="18"/>
        <v>-1958411.9664237464</v>
      </c>
      <c r="G33" s="19">
        <f t="shared" si="18"/>
        <v>-17102651.092777934</v>
      </c>
      <c r="H33" s="19">
        <f t="shared" ref="H33:I33" si="19">H24+H31</f>
        <v>1785314.5449568795</v>
      </c>
      <c r="I33" s="19">
        <f t="shared" si="19"/>
        <v>0</v>
      </c>
      <c r="J33" s="19">
        <f t="shared" ref="J33:K33" si="20">J24+J31</f>
        <v>0</v>
      </c>
      <c r="K33" s="19">
        <f t="shared" si="20"/>
        <v>0</v>
      </c>
      <c r="L33" s="19">
        <f t="shared" ref="L33" si="21">L24+L31</f>
        <v>0</v>
      </c>
      <c r="M33" s="19">
        <f t="shared" si="18"/>
        <v>0</v>
      </c>
      <c r="N33" s="19">
        <f>N24+N31</f>
        <v>-63617833.857530832</v>
      </c>
      <c r="P33" s="19">
        <f>P24+P31</f>
        <v>-63617833.857530832</v>
      </c>
    </row>
    <row r="34" spans="1:19" ht="18.95" customHeight="1" x14ac:dyDescent="0.2">
      <c r="B34" s="16"/>
      <c r="C34" s="13"/>
    </row>
    <row r="35" spans="1:19" ht="18.95" customHeight="1" x14ac:dyDescent="0.2">
      <c r="A35" s="16">
        <f>A33+1</f>
        <v>19</v>
      </c>
      <c r="B35" s="16"/>
      <c r="C35" s="24" t="s">
        <v>124</v>
      </c>
    </row>
    <row r="36" spans="1:19" ht="18.95" customHeight="1" x14ac:dyDescent="0.2">
      <c r="A36" s="16">
        <f>A35+1</f>
        <v>20</v>
      </c>
      <c r="B36" s="16"/>
      <c r="C36" s="401" t="s">
        <v>183</v>
      </c>
    </row>
    <row r="37" spans="1:19" ht="18.95" customHeight="1" x14ac:dyDescent="0.2">
      <c r="A37" s="16">
        <f t="shared" ref="A37:A63" si="22">A36+1</f>
        <v>21</v>
      </c>
      <c r="B37" s="16"/>
      <c r="C37" s="401" t="s">
        <v>167</v>
      </c>
    </row>
    <row r="38" spans="1:19" ht="18.95" customHeight="1" x14ac:dyDescent="0.2">
      <c r="A38" s="16">
        <f t="shared" si="22"/>
        <v>22</v>
      </c>
      <c r="B38" s="2">
        <v>500</v>
      </c>
      <c r="C38" t="s">
        <v>31</v>
      </c>
      <c r="D38" s="14">
        <f>SUMIFS('Rider Adj B'!$P$11:$P$173,'Rider Adj B'!$A$11:$A$173,'SCH D-2 B'!D$13,'Rider Adj B'!$B$11:$B$173,'SCH D-2 B'!$B38)*-1</f>
        <v>0</v>
      </c>
      <c r="E38" s="14">
        <f>SUMIFS('Rider Adj B'!$P$11:$P$173,'Rider Adj B'!$A$11:$A$173,'SCH D-2 B'!E$13,'Rider Adj B'!$B$11:$B$173,'SCH D-2 B'!$B38)*-1</f>
        <v>0</v>
      </c>
      <c r="F38" s="14">
        <f>SUMIFS('Rider Adj B'!$P$11:$P$173,'Rider Adj B'!$A$11:$A$173,'SCH D-2 B'!F$13,'Rider Adj B'!$B$11:$B$173,'SCH D-2 B'!$B38)*-1</f>
        <v>0</v>
      </c>
      <c r="G38" s="14">
        <f>SUMIFS('Rider Adj B'!$P$11:$P$173,'Rider Adj B'!$A$11:$A$173,'SCH D-2 B'!G$13,'Rider Adj B'!$B$11:$B$173,'SCH D-2 B'!$B38)*-1</f>
        <v>0</v>
      </c>
      <c r="H38" s="14">
        <f>SUMIFS('Rider Adj B'!$P$11:$P$173,'Rider Adj B'!$A$11:$A$173,'SCH D-2 B'!H$13,'Rider Adj B'!$B$11:$B$173,'SCH D-2 B'!$B38)*-1</f>
        <v>0</v>
      </c>
      <c r="I38" s="14">
        <f>SUMIFS('Rider Adj B'!$P$11:$P$173,'Rider Adj B'!$A$11:$A$173,'SCH D-2 B'!I$13,'Rider Adj B'!$B$11:$B$173,'SCH D-2 B'!$B38)*-1</f>
        <v>0</v>
      </c>
      <c r="J38" s="14">
        <f>SUMIFS('Rider Adj B'!$P$11:$P$173,'Rider Adj B'!$A$11:$A$173,'SCH D-2 B'!J$13,'Rider Adj B'!$B$11:$B$173,'SCH D-2 B'!$B38)*-1</f>
        <v>0</v>
      </c>
      <c r="K38" s="14">
        <f>SUMIFS('Rider Adj B'!$P$11:$P$173,'Rider Adj B'!$A$11:$A$173,'SCH D-2 B'!K$13,'Rider Adj B'!$B$11:$B$173,'SCH D-2 B'!$B38)*-1</f>
        <v>0</v>
      </c>
      <c r="L38" s="14">
        <f>SUMIFS('Rider Adj B'!$P$11:$P$173,'Rider Adj B'!$A$11:$A$173,'SCH D-2 B'!L$13,'Rider Adj B'!$B$11:$B$173,'SCH D-2 B'!$B38)*-1</f>
        <v>0</v>
      </c>
      <c r="M38" s="14">
        <f>SUMIFS('Rider Adj B'!$P$11:$P$173,'Rider Adj B'!$A$11:$A$173,'SCH D-2 B'!M$13,'Rider Adj B'!$B$11:$B$173,'SCH D-2 B'!$B38)*-1</f>
        <v>0</v>
      </c>
      <c r="N38" s="14">
        <f>SUM(D38:M38)</f>
        <v>0</v>
      </c>
      <c r="O38" s="15">
        <v>1</v>
      </c>
      <c r="P38" s="14">
        <f t="shared" ref="P38:P41" si="23">N38*O38</f>
        <v>0</v>
      </c>
    </row>
    <row r="39" spans="1:19" ht="18.95" customHeight="1" x14ac:dyDescent="0.2">
      <c r="A39" s="16">
        <f t="shared" si="22"/>
        <v>23</v>
      </c>
      <c r="B39" s="2">
        <v>501</v>
      </c>
      <c r="C39" t="s">
        <v>19</v>
      </c>
      <c r="D39" s="14">
        <f>SUMIFS('Rider Adj B'!$P$11:$P$173,'Rider Adj B'!$A$11:$A$173,'SCH D-2 B'!D$13,'Rider Adj B'!$B$11:$B$173,'SCH D-2 B'!$B39)*-1</f>
        <v>0</v>
      </c>
      <c r="E39" s="14">
        <f ca="1">SUMIFS('Rider Adj B'!$P$11:$P$173,'Rider Adj B'!$A$11:$A$173,'SCH D-2 B'!E$13,'Rider Adj B'!$B$11:$B$173,'SCH D-2 B'!$B39)*-1</f>
        <v>6225845.2000000002</v>
      </c>
      <c r="F39" s="14">
        <f>SUMIFS('Rider Adj B'!$P$11:$P$173,'Rider Adj B'!$A$11:$A$173,'SCH D-2 B'!F$13,'Rider Adj B'!$B$11:$B$173,'SCH D-2 B'!$B39)*-1</f>
        <v>-973585.99900374678</v>
      </c>
      <c r="G39" s="14">
        <f>SUMIFS('Rider Adj B'!$P$11:$P$173,'Rider Adj B'!$A$11:$A$173,'SCH D-2 B'!G$13,'Rider Adj B'!$B$11:$B$173,'SCH D-2 B'!$B39)*-1</f>
        <v>-8162105.9406201979</v>
      </c>
      <c r="H39" s="14">
        <f>SUMIFS('Rider Adj B'!$P$11:$P$173,'Rider Adj B'!$A$11:$A$173,'SCH D-2 B'!H$13,'Rider Adj B'!$B$11:$B$173,'SCH D-2 B'!$B39)*-1</f>
        <v>0</v>
      </c>
      <c r="I39" s="14">
        <f>SUMIFS('Rider Adj B'!$P$11:$P$173,'Rider Adj B'!$A$11:$A$173,'SCH D-2 B'!I$13,'Rider Adj B'!$B$11:$B$173,'SCH D-2 B'!$B39)*-1</f>
        <v>0</v>
      </c>
      <c r="J39" s="14">
        <f>SUMIFS('Rider Adj B'!$P$11:$P$173,'Rider Adj B'!$A$11:$A$173,'SCH D-2 B'!J$13,'Rider Adj B'!$B$11:$B$173,'SCH D-2 B'!$B39)*-1</f>
        <v>0</v>
      </c>
      <c r="K39" s="14">
        <f>SUMIFS('Rider Adj B'!$P$11:$P$173,'Rider Adj B'!$A$11:$A$173,'SCH D-2 B'!K$13,'Rider Adj B'!$B$11:$B$173,'SCH D-2 B'!$B39)*-1</f>
        <v>0</v>
      </c>
      <c r="L39" s="14">
        <f>SUMIFS('Rider Adj B'!$P$11:$P$173,'Rider Adj B'!$A$11:$A$173,'SCH D-2 B'!L$13,'Rider Adj B'!$B$11:$B$173,'SCH D-2 B'!$B39)*-1</f>
        <v>0</v>
      </c>
      <c r="M39" s="14">
        <f>SUMIFS('Rider Adj B'!$P$11:$P$173,'Rider Adj B'!$A$11:$A$173,'SCH D-2 B'!M$13,'Rider Adj B'!$B$11:$B$173,'SCH D-2 B'!$B39)*-1</f>
        <v>0</v>
      </c>
      <c r="N39" s="14">
        <f ca="1">SUM(D39:M39)</f>
        <v>-2909846.7396239443</v>
      </c>
      <c r="O39" s="15">
        <v>1</v>
      </c>
      <c r="P39" s="14">
        <f ca="1">O39*N39</f>
        <v>-2909846.7396239443</v>
      </c>
      <c r="S39" s="15"/>
    </row>
    <row r="40" spans="1:19" ht="18.95" customHeight="1" x14ac:dyDescent="0.2">
      <c r="A40" s="16">
        <f t="shared" si="22"/>
        <v>24</v>
      </c>
      <c r="B40" s="2">
        <v>502</v>
      </c>
      <c r="C40" t="s">
        <v>20</v>
      </c>
      <c r="D40" s="14">
        <f>SUMIFS('Rider Adj B'!$P$11:$P$173,'Rider Adj B'!$A$11:$A$173,'SCH D-2 B'!D$13,'Rider Adj B'!$B$11:$B$173,'SCH D-2 B'!$B40)*-1</f>
        <v>0</v>
      </c>
      <c r="E40" s="14">
        <f ca="1">SUMIFS('Rider Adj B'!$P$11:$P$173,'Rider Adj B'!$A$11:$A$173,'SCH D-2 B'!E$13,'Rider Adj B'!$B$11:$B$173,'SCH D-2 B'!$B40)*-1</f>
        <v>25205147.100000001</v>
      </c>
      <c r="F40" s="14">
        <f>SUMIFS('Rider Adj B'!$P$11:$P$173,'Rider Adj B'!$A$11:$A$173,'SCH D-2 B'!F$13,'Rider Adj B'!$B$11:$B$173,'SCH D-2 B'!$B40)*-1</f>
        <v>0</v>
      </c>
      <c r="G40" s="14">
        <f>SUMIFS('Rider Adj B'!$P$11:$P$173,'Rider Adj B'!$A$11:$A$173,'SCH D-2 B'!G$13,'Rider Adj B'!$B$11:$B$173,'SCH D-2 B'!$B40)*-1</f>
        <v>-256599.39937980211</v>
      </c>
      <c r="H40" s="14">
        <f>SUMIFS('Rider Adj B'!$P$11:$P$173,'Rider Adj B'!$A$11:$A$173,'SCH D-2 B'!H$13,'Rider Adj B'!$B$11:$B$173,'SCH D-2 B'!$B40)*-1</f>
        <v>0</v>
      </c>
      <c r="I40" s="14">
        <f>SUMIFS('Rider Adj B'!$P$11:$P$173,'Rider Adj B'!$A$11:$A$173,'SCH D-2 B'!I$13,'Rider Adj B'!$B$11:$B$173,'SCH D-2 B'!$B40)*-1</f>
        <v>0</v>
      </c>
      <c r="J40" s="14">
        <f>SUMIFS('Rider Adj B'!$P$11:$P$173,'Rider Adj B'!$A$11:$A$173,'SCH D-2 B'!J$13,'Rider Adj B'!$B$11:$B$173,'SCH D-2 B'!$B40)*-1</f>
        <v>0</v>
      </c>
      <c r="K40" s="14">
        <f>SUMIFS('Rider Adj B'!$P$11:$P$173,'Rider Adj B'!$A$11:$A$173,'SCH D-2 B'!K$13,'Rider Adj B'!$B$11:$B$173,'SCH D-2 B'!$B40)*-1</f>
        <v>0</v>
      </c>
      <c r="L40" s="14">
        <f>SUMIFS('Rider Adj B'!$P$11:$P$173,'Rider Adj B'!$A$11:$A$173,'SCH D-2 B'!L$13,'Rider Adj B'!$B$11:$B$173,'SCH D-2 B'!$B40)*-1</f>
        <v>0</v>
      </c>
      <c r="M40" s="14">
        <f>SUMIFS('Rider Adj B'!$P$11:$P$173,'Rider Adj B'!$A$11:$A$173,'SCH D-2 B'!M$13,'Rider Adj B'!$B$11:$B$173,'SCH D-2 B'!$B40)*-1</f>
        <v>0</v>
      </c>
      <c r="N40" s="14">
        <f ca="1">SUM(D40:M40)</f>
        <v>24948547.7006202</v>
      </c>
      <c r="O40" s="15">
        <v>1</v>
      </c>
      <c r="P40" s="14">
        <f t="shared" ca="1" si="23"/>
        <v>24948547.7006202</v>
      </c>
    </row>
    <row r="41" spans="1:19" ht="18.95" customHeight="1" x14ac:dyDescent="0.2">
      <c r="A41" s="16">
        <f t="shared" si="22"/>
        <v>25</v>
      </c>
      <c r="B41" s="2">
        <v>504</v>
      </c>
      <c r="C41" t="s">
        <v>21</v>
      </c>
      <c r="D41" s="14">
        <f>SUMIFS('Rider Adj B'!$P$11:$P$173,'Rider Adj B'!$A$11:$A$173,'SCH D-2 B'!D$13,'Rider Adj B'!$B$11:$B$173,'SCH D-2 B'!$B41)*-1</f>
        <v>0</v>
      </c>
      <c r="E41" s="14">
        <f>SUMIFS('Rider Adj B'!$P$11:$P$173,'Rider Adj B'!$A$11:$A$173,'SCH D-2 B'!E$13,'Rider Adj B'!$B$11:$B$173,'SCH D-2 B'!$B41)*-1</f>
        <v>0</v>
      </c>
      <c r="F41" s="14">
        <f>SUMIFS('Rider Adj B'!$P$11:$P$173,'Rider Adj B'!$A$11:$A$173,'SCH D-2 B'!F$13,'Rider Adj B'!$B$11:$B$173,'SCH D-2 B'!$B41)*-1</f>
        <v>0</v>
      </c>
      <c r="G41" s="14">
        <f>SUMIFS('Rider Adj B'!$P$11:$P$173,'Rider Adj B'!$A$11:$A$173,'SCH D-2 B'!G$13,'Rider Adj B'!$B$11:$B$173,'SCH D-2 B'!$B41)*-1</f>
        <v>0</v>
      </c>
      <c r="H41" s="14">
        <f>SUMIFS('Rider Adj B'!$P$11:$P$173,'Rider Adj B'!$A$11:$A$173,'SCH D-2 B'!H$13,'Rider Adj B'!$B$11:$B$173,'SCH D-2 B'!$B41)*-1</f>
        <v>0</v>
      </c>
      <c r="I41" s="14">
        <f>SUMIFS('Rider Adj B'!$P$11:$P$173,'Rider Adj B'!$A$11:$A$173,'SCH D-2 B'!I$13,'Rider Adj B'!$B$11:$B$173,'SCH D-2 B'!$B41)*-1</f>
        <v>0</v>
      </c>
      <c r="J41" s="14">
        <f>SUMIFS('Rider Adj B'!$P$11:$P$173,'Rider Adj B'!$A$11:$A$173,'SCH D-2 B'!J$13,'Rider Adj B'!$B$11:$B$173,'SCH D-2 B'!$B41)*-1</f>
        <v>0</v>
      </c>
      <c r="K41" s="14">
        <f>SUMIFS('Rider Adj B'!$P$11:$P$173,'Rider Adj B'!$A$11:$A$173,'SCH D-2 B'!K$13,'Rider Adj B'!$B$11:$B$173,'SCH D-2 B'!$B41)*-1</f>
        <v>0</v>
      </c>
      <c r="L41" s="14">
        <f>SUMIFS('Rider Adj B'!$P$11:$P$173,'Rider Adj B'!$A$11:$A$173,'SCH D-2 B'!L$13,'Rider Adj B'!$B$11:$B$173,'SCH D-2 B'!$B41)*-1</f>
        <v>0</v>
      </c>
      <c r="M41" s="14">
        <f>SUMIFS('Rider Adj B'!$P$11:$P$173,'Rider Adj B'!$A$11:$A$173,'SCH D-2 B'!M$13,'Rider Adj B'!$B$11:$B$173,'SCH D-2 B'!$B41)*-1</f>
        <v>0</v>
      </c>
      <c r="N41" s="14">
        <f>SUM(D41:M41)</f>
        <v>0</v>
      </c>
      <c r="O41" s="15">
        <v>1</v>
      </c>
      <c r="P41" s="14">
        <f t="shared" si="23"/>
        <v>0</v>
      </c>
    </row>
    <row r="42" spans="1:19" s="6" customFormat="1" ht="20.100000000000001" customHeight="1" x14ac:dyDescent="0.2">
      <c r="A42" s="623" t="str">
        <f>$A$1</f>
        <v>LOUISVILLE GAS AND ELECTRIC COMPANY</v>
      </c>
      <c r="B42" s="623"/>
      <c r="C42" s="623"/>
      <c r="D42" s="623"/>
      <c r="E42" s="623"/>
      <c r="F42" s="623"/>
      <c r="G42" s="623"/>
      <c r="H42" s="623"/>
      <c r="I42" s="623"/>
      <c r="J42" s="623"/>
      <c r="K42" s="623"/>
      <c r="L42" s="623"/>
      <c r="M42" s="623"/>
      <c r="N42" s="623"/>
      <c r="O42" s="623"/>
      <c r="P42" s="623"/>
    </row>
    <row r="43" spans="1:19" s="6" customFormat="1" ht="20.100000000000001" customHeight="1" x14ac:dyDescent="0.2">
      <c r="A43" s="623" t="str">
        <f>$A$2</f>
        <v>CASE NO. 2025-00114 - ELECTRIC OPERATIONS</v>
      </c>
      <c r="B43" s="623"/>
      <c r="C43" s="623"/>
      <c r="D43" s="623"/>
      <c r="E43" s="623"/>
      <c r="F43" s="623"/>
      <c r="G43" s="623"/>
      <c r="H43" s="623"/>
      <c r="I43" s="623"/>
      <c r="J43" s="623"/>
      <c r="K43" s="623"/>
      <c r="L43" s="623"/>
      <c r="M43" s="623"/>
      <c r="N43" s="623"/>
      <c r="O43" s="623"/>
      <c r="P43" s="623"/>
    </row>
    <row r="44" spans="1:19" s="6" customFormat="1" ht="20.100000000000001" customHeight="1" x14ac:dyDescent="0.2">
      <c r="A44" s="623" t="s">
        <v>318</v>
      </c>
      <c r="B44" s="623"/>
      <c r="C44" s="623"/>
      <c r="D44" s="623"/>
      <c r="E44" s="623"/>
      <c r="F44" s="623"/>
      <c r="G44" s="623"/>
      <c r="H44" s="623"/>
      <c r="I44" s="623"/>
      <c r="J44" s="623"/>
      <c r="K44" s="623"/>
      <c r="L44" s="623"/>
      <c r="M44" s="623"/>
      <c r="N44" s="623"/>
      <c r="O44" s="623"/>
      <c r="P44" s="623"/>
    </row>
    <row r="45" spans="1:19" s="6" customFormat="1" ht="20.100000000000001" customHeight="1" x14ac:dyDescent="0.2">
      <c r="A45" s="623" t="str">
        <f>$A$4</f>
        <v>FOR THE 12 MONTHS ENDED AUGUST 31, 2025</v>
      </c>
      <c r="B45" s="623"/>
      <c r="C45" s="623"/>
      <c r="D45" s="623"/>
      <c r="E45" s="623"/>
      <c r="F45" s="623"/>
      <c r="G45" s="623"/>
      <c r="H45" s="623"/>
      <c r="I45" s="623"/>
      <c r="J45" s="623"/>
      <c r="K45" s="623"/>
      <c r="L45" s="623"/>
      <c r="M45" s="623"/>
      <c r="N45" s="623"/>
      <c r="O45" s="623"/>
      <c r="P45" s="623"/>
    </row>
    <row r="46" spans="1:19" s="6" customFormat="1" ht="20.100000000000001" customHeight="1" x14ac:dyDescent="0.2">
      <c r="A46" s="7"/>
      <c r="B46" s="7"/>
      <c r="C46" s="7"/>
      <c r="D46" s="7"/>
      <c r="E46" s="7"/>
      <c r="F46" s="7"/>
      <c r="G46" s="7"/>
      <c r="H46" s="7"/>
      <c r="I46" s="7"/>
      <c r="J46" s="7"/>
      <c r="K46" s="7"/>
      <c r="L46" s="7"/>
      <c r="M46" s="7"/>
      <c r="N46" s="7"/>
      <c r="O46" s="7"/>
      <c r="P46" s="7"/>
    </row>
    <row r="47" spans="1:19" s="6" customFormat="1" ht="20.100000000000001" customHeight="1" x14ac:dyDescent="0.2">
      <c r="A47" s="8" t="s">
        <v>140</v>
      </c>
      <c r="B47" s="8"/>
      <c r="P47" s="9" t="str">
        <f>$P$6</f>
        <v>SCHEDULE D-2</v>
      </c>
    </row>
    <row r="48" spans="1:19" s="6" customFormat="1" ht="20.100000000000001" customHeight="1" x14ac:dyDescent="0.2">
      <c r="A48" s="6" t="str">
        <f>$A$7</f>
        <v>TYPE OF FILING: __X__ ORIGINAL  _____ UPDATED  _____ REVISED</v>
      </c>
      <c r="P48" s="9" t="s">
        <v>313</v>
      </c>
    </row>
    <row r="49" spans="1:16" s="6" customFormat="1" ht="20.100000000000001" customHeight="1" x14ac:dyDescent="0.2">
      <c r="A49" s="6" t="str">
        <f>$A$8</f>
        <v>WORKPAPER REFERENCE NO(S).:  SCHEDULE WPD-2</v>
      </c>
      <c r="B49" s="8"/>
      <c r="D49" s="8"/>
      <c r="E49" s="8"/>
      <c r="F49" s="8"/>
      <c r="G49" s="8"/>
      <c r="H49" s="8"/>
      <c r="I49" s="8"/>
      <c r="J49" s="8"/>
      <c r="K49" s="8"/>
      <c r="L49" s="8"/>
      <c r="M49" s="8"/>
      <c r="N49" s="8"/>
      <c r="P49" s="10" t="str">
        <f>$P$8</f>
        <v>WITNESS:   A. M. FACKLER</v>
      </c>
    </row>
    <row r="50" spans="1:16" s="6" customFormat="1" ht="20.100000000000001" customHeight="1" x14ac:dyDescent="0.2"/>
    <row r="51" spans="1:16" s="6" customFormat="1" ht="18.75" customHeight="1" x14ac:dyDescent="0.2">
      <c r="A51" s="384"/>
      <c r="B51" s="384"/>
      <c r="C51" s="384"/>
      <c r="D51" s="442" t="str">
        <f>D$10</f>
        <v>ADJ 1</v>
      </c>
      <c r="E51" s="442" t="str">
        <f t="shared" ref="E51:M51" si="24">E$10</f>
        <v>ADJ 2</v>
      </c>
      <c r="F51" s="442" t="str">
        <f t="shared" si="24"/>
        <v>ADJ 3</v>
      </c>
      <c r="G51" s="442" t="str">
        <f t="shared" si="24"/>
        <v>ADJ 4</v>
      </c>
      <c r="H51" s="442" t="str">
        <f t="shared" si="24"/>
        <v>ADJ 5</v>
      </c>
      <c r="I51" s="442" t="str">
        <f t="shared" si="24"/>
        <v>ADJ 6</v>
      </c>
      <c r="J51" s="442" t="str">
        <f t="shared" si="24"/>
        <v>ADJ 7</v>
      </c>
      <c r="K51" s="442" t="str">
        <f t="shared" si="24"/>
        <v>ADJ 8</v>
      </c>
      <c r="L51" s="442" t="str">
        <f t="shared" si="24"/>
        <v>ADJ 9</v>
      </c>
      <c r="M51" s="442" t="str">
        <f t="shared" si="24"/>
        <v>ADJ 10</v>
      </c>
      <c r="N51" s="384"/>
      <c r="O51" s="384"/>
      <c r="P51" s="384"/>
    </row>
    <row r="52" spans="1:16" ht="53.25" customHeight="1" x14ac:dyDescent="0.2">
      <c r="A52" s="385" t="s">
        <v>142</v>
      </c>
      <c r="B52" s="385" t="s">
        <v>143</v>
      </c>
      <c r="C52" s="385" t="s">
        <v>147</v>
      </c>
      <c r="D52" s="385" t="str">
        <f>D$11</f>
        <v>REMOVE DSM MECHANISM</v>
      </c>
      <c r="E52" s="385" t="str">
        <f t="shared" ref="E52:M52" si="25">E$11</f>
        <v>REMOVE ECR MECHANISM</v>
      </c>
      <c r="F52" s="385" t="str">
        <f t="shared" si="25"/>
        <v>REMOVE FAC MECHANISM</v>
      </c>
      <c r="G52" s="385" t="str">
        <f t="shared" si="25"/>
        <v>REMOVE OSS MECHANISM</v>
      </c>
      <c r="H52" s="385" t="str">
        <f t="shared" si="25"/>
        <v>REMOVE RAR MECHANISM</v>
      </c>
      <c r="I52" s="385" t="str">
        <f t="shared" si="25"/>
        <v xml:space="preserve">NEW GENERATION
NOT IN SERVICE </v>
      </c>
      <c r="J52" s="385" t="str">
        <f t="shared" si="25"/>
        <v xml:space="preserve">REMOVE
 AMI
 NOT IN SERVICE </v>
      </c>
      <c r="K52" s="385" t="str">
        <f t="shared" si="25"/>
        <v>REVOLVING CREDIT FACILITY FEES</v>
      </c>
      <c r="L52" s="385" t="str">
        <f t="shared" si="25"/>
        <v xml:space="preserve">IT SOFTWARE COST </v>
      </c>
      <c r="M52" s="385" t="str">
        <f t="shared" si="25"/>
        <v>INTEREST SYNCHRONIZATION</v>
      </c>
      <c r="N52" s="385" t="s">
        <v>320</v>
      </c>
      <c r="O52" s="385" t="s">
        <v>144</v>
      </c>
      <c r="P52" s="385" t="s">
        <v>310</v>
      </c>
    </row>
    <row r="53" spans="1:16" ht="23.1" customHeight="1" x14ac:dyDescent="0.2">
      <c r="A53" s="12"/>
      <c r="B53" s="12"/>
      <c r="C53" s="386"/>
      <c r="D53" s="17" t="s">
        <v>145</v>
      </c>
      <c r="E53" s="17" t="s">
        <v>145</v>
      </c>
      <c r="F53" s="17" t="s">
        <v>145</v>
      </c>
      <c r="G53" s="17" t="s">
        <v>145</v>
      </c>
      <c r="H53" s="17" t="s">
        <v>145</v>
      </c>
      <c r="I53" s="17" t="s">
        <v>145</v>
      </c>
      <c r="J53" s="17" t="s">
        <v>145</v>
      </c>
      <c r="K53" s="17" t="s">
        <v>145</v>
      </c>
      <c r="L53" s="17" t="s">
        <v>145</v>
      </c>
      <c r="M53" s="17" t="s">
        <v>145</v>
      </c>
      <c r="N53" s="17" t="s">
        <v>145</v>
      </c>
      <c r="O53" s="17"/>
      <c r="P53" s="17" t="s">
        <v>145</v>
      </c>
    </row>
    <row r="54" spans="1:16" ht="18.95" customHeight="1" x14ac:dyDescent="0.2">
      <c r="A54" s="16">
        <f>A41+1</f>
        <v>26</v>
      </c>
      <c r="B54" s="2">
        <v>505</v>
      </c>
      <c r="C54" t="s">
        <v>22</v>
      </c>
      <c r="D54" s="14">
        <f>SUMIFS('Rider Adj B'!$P$11:$P$173,'Rider Adj B'!$A$11:$A$173,'SCH D-2 B'!D$13,'Rider Adj B'!$B$11:$B$173,'SCH D-2 B'!$B54)*-1</f>
        <v>0</v>
      </c>
      <c r="E54" s="14">
        <f>SUMIFS('Rider Adj B'!$P$11:$P$173,'Rider Adj B'!$A$11:$A$173,'SCH D-2 B'!E$13,'Rider Adj B'!$B$11:$B$173,'SCH D-2 B'!$B54)*-1</f>
        <v>0</v>
      </c>
      <c r="F54" s="14">
        <f>SUMIFS('Rider Adj B'!$P$11:$P$173,'Rider Adj B'!$A$11:$A$173,'SCH D-2 B'!F$13,'Rider Adj B'!$B$11:$B$173,'SCH D-2 B'!$B54)*-1</f>
        <v>0</v>
      </c>
      <c r="G54" s="14">
        <f>SUMIFS('Rider Adj B'!$P$11:$P$173,'Rider Adj B'!$A$11:$A$173,'SCH D-2 B'!G$13,'Rider Adj B'!$B$11:$B$173,'SCH D-2 B'!$B54)*-1</f>
        <v>0</v>
      </c>
      <c r="H54" s="14">
        <f>SUMIFS('Rider Adj B'!$P$11:$P$173,'Rider Adj B'!$A$11:$A$173,'SCH D-2 B'!H$13,'Rider Adj B'!$B$11:$B$173,'SCH D-2 B'!$B54)*-1</f>
        <v>0</v>
      </c>
      <c r="I54" s="14">
        <f>SUMIFS('Rider Adj B'!$P$11:$P$173,'Rider Adj B'!$A$11:$A$173,'SCH D-2 B'!I$13,'Rider Adj B'!$B$11:$B$173,'SCH D-2 B'!$B54)*-1</f>
        <v>0</v>
      </c>
      <c r="J54" s="14">
        <f>SUMIFS('Rider Adj B'!$P$11:$P$173,'Rider Adj B'!$A$11:$A$173,'SCH D-2 B'!J$13,'Rider Adj B'!$B$11:$B$173,'SCH D-2 B'!$B54)*-1</f>
        <v>0</v>
      </c>
      <c r="K54" s="14">
        <f>SUMIFS('Rider Adj B'!$P$11:$P$173,'Rider Adj B'!$A$11:$A$173,'SCH D-2 B'!K$13,'Rider Adj B'!$B$11:$B$173,'SCH D-2 B'!$B54)*-1</f>
        <v>0</v>
      </c>
      <c r="L54" s="14">
        <f>SUMIFS('Rider Adj B'!$P$11:$P$173,'Rider Adj B'!$A$11:$A$173,'SCH D-2 B'!L$13,'Rider Adj B'!$B$11:$B$173,'SCH D-2 B'!$B54)*-1</f>
        <v>0</v>
      </c>
      <c r="M54" s="14">
        <f>SUMIFS('Rider Adj B'!$P$11:$P$173,'Rider Adj B'!$A$11:$A$173,'SCH D-2 B'!M$13,'Rider Adj B'!$B$11:$B$173,'SCH D-2 B'!$B54)*-1</f>
        <v>0</v>
      </c>
      <c r="N54" s="14">
        <f t="shared" ref="N54:N62" si="26">SUM(D54:M54)</f>
        <v>0</v>
      </c>
      <c r="O54" s="15">
        <v>1</v>
      </c>
      <c r="P54" s="14">
        <f t="shared" ref="P54:P62" si="27">N54*O54</f>
        <v>0</v>
      </c>
    </row>
    <row r="55" spans="1:16" ht="18.95" customHeight="1" x14ac:dyDescent="0.2">
      <c r="A55" s="16">
        <f t="shared" si="22"/>
        <v>27</v>
      </c>
      <c r="B55" s="2">
        <v>506</v>
      </c>
      <c r="C55" t="s">
        <v>23</v>
      </c>
      <c r="D55" s="14">
        <f>SUMIFS('Rider Adj B'!$P$11:$P$173,'Rider Adj B'!$A$11:$A$173,'SCH D-2 B'!D$13,'Rider Adj B'!$B$11:$B$173,'SCH D-2 B'!$B55)*-1</f>
        <v>0</v>
      </c>
      <c r="E55" s="14">
        <f ca="1">SUMIFS('Rider Adj B'!$P$11:$P$173,'Rider Adj B'!$A$11:$A$173,'SCH D-2 B'!E$13,'Rider Adj B'!$B$11:$B$173,'SCH D-2 B'!$B55)*-1</f>
        <v>0</v>
      </c>
      <c r="F55" s="14">
        <f>SUMIFS('Rider Adj B'!$P$11:$P$173,'Rider Adj B'!$A$11:$A$173,'SCH D-2 B'!F$13,'Rider Adj B'!$B$11:$B$173,'SCH D-2 B'!$B55)*-1</f>
        <v>0</v>
      </c>
      <c r="G55" s="14">
        <f>SUMIFS('Rider Adj B'!$P$11:$P$173,'Rider Adj B'!$A$11:$A$173,'SCH D-2 B'!G$13,'Rider Adj B'!$B$11:$B$173,'SCH D-2 B'!$B55)*-1</f>
        <v>-63054.87</v>
      </c>
      <c r="H55" s="14">
        <f>SUMIFS('Rider Adj B'!$P$11:$P$173,'Rider Adj B'!$A$11:$A$173,'SCH D-2 B'!H$13,'Rider Adj B'!$B$11:$B$173,'SCH D-2 B'!$B55)*-1</f>
        <v>0</v>
      </c>
      <c r="I55" s="14">
        <f>SUMIFS('Rider Adj B'!$P$11:$P$173,'Rider Adj B'!$A$11:$A$173,'SCH D-2 B'!I$13,'Rider Adj B'!$B$11:$B$173,'SCH D-2 B'!$B55)*-1</f>
        <v>0</v>
      </c>
      <c r="J55" s="14">
        <f>SUMIFS('Rider Adj B'!$P$11:$P$173,'Rider Adj B'!$A$11:$A$173,'SCH D-2 B'!J$13,'Rider Adj B'!$B$11:$B$173,'SCH D-2 B'!$B55)*-1</f>
        <v>0</v>
      </c>
      <c r="K55" s="14">
        <f>SUMIFS('Rider Adj B'!$P$11:$P$173,'Rider Adj B'!$A$11:$A$173,'SCH D-2 B'!K$13,'Rider Adj B'!$B$11:$B$173,'SCH D-2 B'!$B55)*-1</f>
        <v>0</v>
      </c>
      <c r="L55" s="14">
        <f>SUMIFS('Rider Adj B'!$P$11:$P$173,'Rider Adj B'!$A$11:$A$173,'SCH D-2 B'!L$13,'Rider Adj B'!$B$11:$B$173,'SCH D-2 B'!$B55)*-1</f>
        <v>0</v>
      </c>
      <c r="M55" s="14">
        <f>SUMIFS('Rider Adj B'!$P$11:$P$173,'Rider Adj B'!$A$11:$A$173,'SCH D-2 B'!M$13,'Rider Adj B'!$B$11:$B$173,'SCH D-2 B'!$B55)*-1</f>
        <v>0</v>
      </c>
      <c r="N55" s="14">
        <f t="shared" ca="1" si="26"/>
        <v>-63054.87</v>
      </c>
      <c r="O55" s="15">
        <v>1</v>
      </c>
      <c r="P55" s="14">
        <f t="shared" ca="1" si="27"/>
        <v>-63054.87</v>
      </c>
    </row>
    <row r="56" spans="1:16" ht="18.95" customHeight="1" x14ac:dyDescent="0.2">
      <c r="A56" s="16">
        <f t="shared" si="22"/>
        <v>28</v>
      </c>
      <c r="B56" s="2">
        <v>507</v>
      </c>
      <c r="C56" t="s">
        <v>24</v>
      </c>
      <c r="D56" s="14">
        <f>SUMIFS('Rider Adj B'!$P$11:$P$173,'Rider Adj B'!$A$11:$A$173,'SCH D-2 B'!D$13,'Rider Adj B'!$B$11:$B$173,'SCH D-2 B'!$B56)*-1</f>
        <v>0</v>
      </c>
      <c r="E56" s="14">
        <f>SUMIFS('Rider Adj B'!$P$11:$P$173,'Rider Adj B'!$A$11:$A$173,'SCH D-2 B'!E$13,'Rider Adj B'!$B$11:$B$173,'SCH D-2 B'!$B56)*-1</f>
        <v>0</v>
      </c>
      <c r="F56" s="14">
        <f>SUMIFS('Rider Adj B'!$P$11:$P$173,'Rider Adj B'!$A$11:$A$173,'SCH D-2 B'!F$13,'Rider Adj B'!$B$11:$B$173,'SCH D-2 B'!$B56)*-1</f>
        <v>0</v>
      </c>
      <c r="G56" s="14">
        <f>SUMIFS('Rider Adj B'!$P$11:$P$173,'Rider Adj B'!$A$11:$A$173,'SCH D-2 B'!G$13,'Rider Adj B'!$B$11:$B$173,'SCH D-2 B'!$B56)*-1</f>
        <v>0</v>
      </c>
      <c r="H56" s="14">
        <f>SUMIFS('Rider Adj B'!$P$11:$P$173,'Rider Adj B'!$A$11:$A$173,'SCH D-2 B'!H$13,'Rider Adj B'!$B$11:$B$173,'SCH D-2 B'!$B56)*-1</f>
        <v>0</v>
      </c>
      <c r="I56" s="14">
        <f>SUMIFS('Rider Adj B'!$P$11:$P$173,'Rider Adj B'!$A$11:$A$173,'SCH D-2 B'!I$13,'Rider Adj B'!$B$11:$B$173,'SCH D-2 B'!$B56)*-1</f>
        <v>0</v>
      </c>
      <c r="J56" s="14">
        <f>SUMIFS('Rider Adj B'!$P$11:$P$173,'Rider Adj B'!$A$11:$A$173,'SCH D-2 B'!J$13,'Rider Adj B'!$B$11:$B$173,'SCH D-2 B'!$B56)*-1</f>
        <v>0</v>
      </c>
      <c r="K56" s="14">
        <f>SUMIFS('Rider Adj B'!$P$11:$P$173,'Rider Adj B'!$A$11:$A$173,'SCH D-2 B'!K$13,'Rider Adj B'!$B$11:$B$173,'SCH D-2 B'!$B56)*-1</f>
        <v>0</v>
      </c>
      <c r="L56" s="14">
        <f>SUMIFS('Rider Adj B'!$P$11:$P$173,'Rider Adj B'!$A$11:$A$173,'SCH D-2 B'!L$13,'Rider Adj B'!$B$11:$B$173,'SCH D-2 B'!$B56)*-1</f>
        <v>0</v>
      </c>
      <c r="M56" s="14">
        <f>SUMIFS('Rider Adj B'!$P$11:$P$173,'Rider Adj B'!$A$11:$A$173,'SCH D-2 B'!M$13,'Rider Adj B'!$B$11:$B$173,'SCH D-2 B'!$B56)*-1</f>
        <v>0</v>
      </c>
      <c r="N56" s="14">
        <f t="shared" si="26"/>
        <v>0</v>
      </c>
      <c r="O56" s="15">
        <v>1</v>
      </c>
      <c r="P56" s="14">
        <f t="shared" si="27"/>
        <v>0</v>
      </c>
    </row>
    <row r="57" spans="1:16" ht="18.95" customHeight="1" x14ac:dyDescent="0.2">
      <c r="A57" s="16">
        <f t="shared" si="22"/>
        <v>29</v>
      </c>
      <c r="B57" s="2">
        <v>509</v>
      </c>
      <c r="C57" t="s">
        <v>25</v>
      </c>
      <c r="D57" s="14">
        <f>SUMIFS('Rider Adj B'!$P$11:$P$173,'Rider Adj B'!$A$11:$A$173,'SCH D-2 B'!D$13,'Rider Adj B'!$B$11:$B$173,'SCH D-2 B'!$B57)*-1</f>
        <v>0</v>
      </c>
      <c r="E57" s="14">
        <f ca="1">SUMIFS('Rider Adj B'!$P$11:$P$173,'Rider Adj B'!$A$11:$A$173,'SCH D-2 B'!E$13,'Rider Adj B'!$B$11:$B$173,'SCH D-2 B'!$B57)*-1</f>
        <v>0</v>
      </c>
      <c r="F57" s="14">
        <f>SUMIFS('Rider Adj B'!$P$11:$P$173,'Rider Adj B'!$A$11:$A$173,'SCH D-2 B'!F$13,'Rider Adj B'!$B$11:$B$173,'SCH D-2 B'!$B57)*-1</f>
        <v>0</v>
      </c>
      <c r="G57" s="14">
        <f>SUMIFS('Rider Adj B'!$P$11:$P$173,'Rider Adj B'!$A$11:$A$173,'SCH D-2 B'!G$13,'Rider Adj B'!$B$11:$B$173,'SCH D-2 B'!$B57)*-1</f>
        <v>0</v>
      </c>
      <c r="H57" s="14">
        <f>SUMIFS('Rider Adj B'!$P$11:$P$173,'Rider Adj B'!$A$11:$A$173,'SCH D-2 B'!H$13,'Rider Adj B'!$B$11:$B$173,'SCH D-2 B'!$B57)*-1</f>
        <v>0</v>
      </c>
      <c r="I57" s="14">
        <f>SUMIFS('Rider Adj B'!$P$11:$P$173,'Rider Adj B'!$A$11:$A$173,'SCH D-2 B'!I$13,'Rider Adj B'!$B$11:$B$173,'SCH D-2 B'!$B57)*-1</f>
        <v>0</v>
      </c>
      <c r="J57" s="14">
        <f>SUMIFS('Rider Adj B'!$P$11:$P$173,'Rider Adj B'!$A$11:$A$173,'SCH D-2 B'!J$13,'Rider Adj B'!$B$11:$B$173,'SCH D-2 B'!$B57)*-1</f>
        <v>0</v>
      </c>
      <c r="K57" s="14">
        <f>SUMIFS('Rider Adj B'!$P$11:$P$173,'Rider Adj B'!$A$11:$A$173,'SCH D-2 B'!K$13,'Rider Adj B'!$B$11:$B$173,'SCH D-2 B'!$B57)*-1</f>
        <v>0</v>
      </c>
      <c r="L57" s="14">
        <f>SUMIFS('Rider Adj B'!$P$11:$P$173,'Rider Adj B'!$A$11:$A$173,'SCH D-2 B'!L$13,'Rider Adj B'!$B$11:$B$173,'SCH D-2 B'!$B57)*-1</f>
        <v>0</v>
      </c>
      <c r="M57" s="14">
        <f>SUMIFS('Rider Adj B'!$P$11:$P$173,'Rider Adj B'!$A$11:$A$173,'SCH D-2 B'!M$13,'Rider Adj B'!$B$11:$B$173,'SCH D-2 B'!$B57)*-1</f>
        <v>0</v>
      </c>
      <c r="N57" s="14">
        <f t="shared" ca="1" si="26"/>
        <v>0</v>
      </c>
      <c r="O57" s="15">
        <v>1</v>
      </c>
      <c r="P57" s="14">
        <f t="shared" ca="1" si="27"/>
        <v>0</v>
      </c>
    </row>
    <row r="58" spans="1:16" ht="18.95" customHeight="1" x14ac:dyDescent="0.2">
      <c r="A58" s="16">
        <f t="shared" si="22"/>
        <v>30</v>
      </c>
      <c r="B58" s="2">
        <v>510</v>
      </c>
      <c r="C58" t="s">
        <v>26</v>
      </c>
      <c r="D58" s="14">
        <f>SUMIFS('Rider Adj B'!$P$11:$P$173,'Rider Adj B'!$A$11:$A$173,'SCH D-2 B'!D$13,'Rider Adj B'!$B$11:$B$173,'SCH D-2 B'!$B58)*-1</f>
        <v>0</v>
      </c>
      <c r="E58" s="14">
        <f>SUMIFS('Rider Adj B'!$P$11:$P$173,'Rider Adj B'!$A$11:$A$173,'SCH D-2 B'!E$13,'Rider Adj B'!$B$11:$B$173,'SCH D-2 B'!$B58)*-1</f>
        <v>0</v>
      </c>
      <c r="F58" s="14">
        <f>SUMIFS('Rider Adj B'!$P$11:$P$173,'Rider Adj B'!$A$11:$A$173,'SCH D-2 B'!F$13,'Rider Adj B'!$B$11:$B$173,'SCH D-2 B'!$B58)*-1</f>
        <v>0</v>
      </c>
      <c r="G58" s="14">
        <f>SUMIFS('Rider Adj B'!$P$11:$P$173,'Rider Adj B'!$A$11:$A$173,'SCH D-2 B'!G$13,'Rider Adj B'!$B$11:$B$173,'SCH D-2 B'!$B58)*-1</f>
        <v>0</v>
      </c>
      <c r="H58" s="14">
        <f>SUMIFS('Rider Adj B'!$P$11:$P$173,'Rider Adj B'!$A$11:$A$173,'SCH D-2 B'!H$13,'Rider Adj B'!$B$11:$B$173,'SCH D-2 B'!$B58)*-1</f>
        <v>0</v>
      </c>
      <c r="I58" s="14">
        <f>SUMIFS('Rider Adj B'!$P$11:$P$173,'Rider Adj B'!$A$11:$A$173,'SCH D-2 B'!I$13,'Rider Adj B'!$B$11:$B$173,'SCH D-2 B'!$B58)*-1</f>
        <v>0</v>
      </c>
      <c r="J58" s="14">
        <f>SUMIFS('Rider Adj B'!$P$11:$P$173,'Rider Adj B'!$A$11:$A$173,'SCH D-2 B'!J$13,'Rider Adj B'!$B$11:$B$173,'SCH D-2 B'!$B58)*-1</f>
        <v>0</v>
      </c>
      <c r="K58" s="14">
        <f>SUMIFS('Rider Adj B'!$P$11:$P$173,'Rider Adj B'!$A$11:$A$173,'SCH D-2 B'!K$13,'Rider Adj B'!$B$11:$B$173,'SCH D-2 B'!$B58)*-1</f>
        <v>0</v>
      </c>
      <c r="L58" s="14">
        <f>SUMIFS('Rider Adj B'!$P$11:$P$173,'Rider Adj B'!$A$11:$A$173,'SCH D-2 B'!L$13,'Rider Adj B'!$B$11:$B$173,'SCH D-2 B'!$B58)*-1</f>
        <v>0</v>
      </c>
      <c r="M58" s="14">
        <f>SUMIFS('Rider Adj B'!$P$11:$P$173,'Rider Adj B'!$A$11:$A$173,'SCH D-2 B'!M$13,'Rider Adj B'!$B$11:$B$173,'SCH D-2 B'!$B58)*-1</f>
        <v>0</v>
      </c>
      <c r="N58" s="14">
        <f t="shared" si="26"/>
        <v>0</v>
      </c>
      <c r="O58" s="15">
        <v>1</v>
      </c>
      <c r="P58" s="14">
        <f t="shared" si="27"/>
        <v>0</v>
      </c>
    </row>
    <row r="59" spans="1:16" ht="18.95" customHeight="1" x14ac:dyDescent="0.2">
      <c r="A59" s="16">
        <f t="shared" si="22"/>
        <v>31</v>
      </c>
      <c r="B59" s="2">
        <v>511</v>
      </c>
      <c r="C59" t="s">
        <v>27</v>
      </c>
      <c r="D59" s="14">
        <f>SUMIFS('Rider Adj B'!$P$11:$P$173,'Rider Adj B'!$A$11:$A$173,'SCH D-2 B'!D$13,'Rider Adj B'!$B$11:$B$173,'SCH D-2 B'!$B59)*-1</f>
        <v>0</v>
      </c>
      <c r="E59" s="14">
        <f>SUMIFS('Rider Adj B'!$P$11:$P$173,'Rider Adj B'!$A$11:$A$173,'SCH D-2 B'!E$13,'Rider Adj B'!$B$11:$B$173,'SCH D-2 B'!$B59)*-1</f>
        <v>0</v>
      </c>
      <c r="F59" s="14">
        <f>SUMIFS('Rider Adj B'!$P$11:$P$173,'Rider Adj B'!$A$11:$A$173,'SCH D-2 B'!F$13,'Rider Adj B'!$B$11:$B$173,'SCH D-2 B'!$B59)*-1</f>
        <v>0</v>
      </c>
      <c r="G59" s="14">
        <f>SUMIFS('Rider Adj B'!$P$11:$P$173,'Rider Adj B'!$A$11:$A$173,'SCH D-2 B'!G$13,'Rider Adj B'!$B$11:$B$173,'SCH D-2 B'!$B59)*-1</f>
        <v>0</v>
      </c>
      <c r="H59" s="14">
        <f>SUMIFS('Rider Adj B'!$P$11:$P$173,'Rider Adj B'!$A$11:$A$173,'SCH D-2 B'!H$13,'Rider Adj B'!$B$11:$B$173,'SCH D-2 B'!$B59)*-1</f>
        <v>0</v>
      </c>
      <c r="I59" s="14">
        <f>SUMIFS('Rider Adj B'!$P$11:$P$173,'Rider Adj B'!$A$11:$A$173,'SCH D-2 B'!I$13,'Rider Adj B'!$B$11:$B$173,'SCH D-2 B'!$B59)*-1</f>
        <v>0</v>
      </c>
      <c r="J59" s="14">
        <f>SUMIFS('Rider Adj B'!$P$11:$P$173,'Rider Adj B'!$A$11:$A$173,'SCH D-2 B'!J$13,'Rider Adj B'!$B$11:$B$173,'SCH D-2 B'!$B59)*-1</f>
        <v>0</v>
      </c>
      <c r="K59" s="14">
        <f>SUMIFS('Rider Adj B'!$P$11:$P$173,'Rider Adj B'!$A$11:$A$173,'SCH D-2 B'!K$13,'Rider Adj B'!$B$11:$B$173,'SCH D-2 B'!$B59)*-1</f>
        <v>0</v>
      </c>
      <c r="L59" s="14">
        <f>SUMIFS('Rider Adj B'!$P$11:$P$173,'Rider Adj B'!$A$11:$A$173,'SCH D-2 B'!L$13,'Rider Adj B'!$B$11:$B$173,'SCH D-2 B'!$B59)*-1</f>
        <v>0</v>
      </c>
      <c r="M59" s="14">
        <f>SUMIFS('Rider Adj B'!$P$11:$P$173,'Rider Adj B'!$A$11:$A$173,'SCH D-2 B'!M$13,'Rider Adj B'!$B$11:$B$173,'SCH D-2 B'!$B59)*-1</f>
        <v>0</v>
      </c>
      <c r="N59" s="14">
        <f t="shared" si="26"/>
        <v>0</v>
      </c>
      <c r="O59" s="15">
        <v>1</v>
      </c>
      <c r="P59" s="14">
        <f t="shared" si="27"/>
        <v>0</v>
      </c>
    </row>
    <row r="60" spans="1:16" ht="18.95" customHeight="1" x14ac:dyDescent="0.2">
      <c r="A60" s="16">
        <f t="shared" si="22"/>
        <v>32</v>
      </c>
      <c r="B60" s="2">
        <v>512</v>
      </c>
      <c r="C60" t="s">
        <v>28</v>
      </c>
      <c r="D60" s="14">
        <f>SUMIFS('Rider Adj B'!$P$11:$P$173,'Rider Adj B'!$A$11:$A$173,'SCH D-2 B'!D$13,'Rider Adj B'!$B$11:$B$173,'SCH D-2 B'!$B60)*-1</f>
        <v>0</v>
      </c>
      <c r="E60" s="14">
        <f ca="1">SUMIFS('Rider Adj B'!$P$11:$P$173,'Rider Adj B'!$A$11:$A$173,'SCH D-2 B'!E$13,'Rider Adj B'!$B$11:$B$173,'SCH D-2 B'!$B60)*-1</f>
        <v>-2487494.5800000005</v>
      </c>
      <c r="F60" s="14">
        <f>SUMIFS('Rider Adj B'!$P$11:$P$173,'Rider Adj B'!$A$11:$A$173,'SCH D-2 B'!F$13,'Rider Adj B'!$B$11:$B$173,'SCH D-2 B'!$B60)*-1</f>
        <v>0</v>
      </c>
      <c r="G60" s="14">
        <f>SUMIFS('Rider Adj B'!$P$11:$P$173,'Rider Adj B'!$A$11:$A$173,'SCH D-2 B'!G$13,'Rider Adj B'!$B$11:$B$173,'SCH D-2 B'!$B60)*-1</f>
        <v>0</v>
      </c>
      <c r="H60" s="14">
        <f>SUMIFS('Rider Adj B'!$P$11:$P$173,'Rider Adj B'!$A$11:$A$173,'SCH D-2 B'!H$13,'Rider Adj B'!$B$11:$B$173,'SCH D-2 B'!$B60)*-1</f>
        <v>0</v>
      </c>
      <c r="I60" s="14">
        <f>SUMIFS('Rider Adj B'!$P$11:$P$173,'Rider Adj B'!$A$11:$A$173,'SCH D-2 B'!I$13,'Rider Adj B'!$B$11:$B$173,'SCH D-2 B'!$B60)*-1</f>
        <v>0</v>
      </c>
      <c r="J60" s="14">
        <f>SUMIFS('Rider Adj B'!$P$11:$P$173,'Rider Adj B'!$A$11:$A$173,'SCH D-2 B'!J$13,'Rider Adj B'!$B$11:$B$173,'SCH D-2 B'!$B60)*-1</f>
        <v>0</v>
      </c>
      <c r="K60" s="14">
        <f>SUMIFS('Rider Adj B'!$P$11:$P$173,'Rider Adj B'!$A$11:$A$173,'SCH D-2 B'!K$13,'Rider Adj B'!$B$11:$B$173,'SCH D-2 B'!$B60)*-1</f>
        <v>0</v>
      </c>
      <c r="L60" s="14">
        <f>SUMIFS('Rider Adj B'!$P$11:$P$173,'Rider Adj B'!$A$11:$A$173,'SCH D-2 B'!L$13,'Rider Adj B'!$B$11:$B$173,'SCH D-2 B'!$B60)*-1</f>
        <v>0</v>
      </c>
      <c r="M60" s="14">
        <f>SUMIFS('Rider Adj B'!$P$11:$P$173,'Rider Adj B'!$A$11:$A$173,'SCH D-2 B'!M$13,'Rider Adj B'!$B$11:$B$173,'SCH D-2 B'!$B60)*-1</f>
        <v>0</v>
      </c>
      <c r="N60" s="14">
        <f t="shared" ca="1" si="26"/>
        <v>-2487494.5800000005</v>
      </c>
      <c r="O60" s="15">
        <v>1</v>
      </c>
      <c r="P60" s="14">
        <f t="shared" ca="1" si="27"/>
        <v>-2487494.5800000005</v>
      </c>
    </row>
    <row r="61" spans="1:16" ht="18.95" customHeight="1" x14ac:dyDescent="0.2">
      <c r="A61" s="16">
        <f t="shared" si="22"/>
        <v>33</v>
      </c>
      <c r="B61" s="2">
        <v>513</v>
      </c>
      <c r="C61" t="s">
        <v>29</v>
      </c>
      <c r="D61" s="14">
        <f>SUMIFS('Rider Adj B'!$P$11:$P$173,'Rider Adj B'!$A$11:$A$173,'SCH D-2 B'!D$13,'Rider Adj B'!$B$11:$B$173,'SCH D-2 B'!$B61)*-1</f>
        <v>0</v>
      </c>
      <c r="E61" s="14">
        <f>SUMIFS('Rider Adj B'!$P$11:$P$173,'Rider Adj B'!$A$11:$A$173,'SCH D-2 B'!E$13,'Rider Adj B'!$B$11:$B$173,'SCH D-2 B'!$B61)*-1</f>
        <v>0</v>
      </c>
      <c r="F61" s="14">
        <f>SUMIFS('Rider Adj B'!$P$11:$P$173,'Rider Adj B'!$A$11:$A$173,'SCH D-2 B'!F$13,'Rider Adj B'!$B$11:$B$173,'SCH D-2 B'!$B61)*-1</f>
        <v>0</v>
      </c>
      <c r="G61" s="14">
        <f>SUMIFS('Rider Adj B'!$P$11:$P$173,'Rider Adj B'!$A$11:$A$173,'SCH D-2 B'!G$13,'Rider Adj B'!$B$11:$B$173,'SCH D-2 B'!$B61)*-1</f>
        <v>0</v>
      </c>
      <c r="H61" s="14">
        <f>SUMIFS('Rider Adj B'!$P$11:$P$173,'Rider Adj B'!$A$11:$A$173,'SCH D-2 B'!H$13,'Rider Adj B'!$B$11:$B$173,'SCH D-2 B'!$B61)*-1</f>
        <v>0</v>
      </c>
      <c r="I61" s="14">
        <f>SUMIFS('Rider Adj B'!$P$11:$P$173,'Rider Adj B'!$A$11:$A$173,'SCH D-2 B'!I$13,'Rider Adj B'!$B$11:$B$173,'SCH D-2 B'!$B61)*-1</f>
        <v>0</v>
      </c>
      <c r="J61" s="14">
        <f>SUMIFS('Rider Adj B'!$P$11:$P$173,'Rider Adj B'!$A$11:$A$173,'SCH D-2 B'!J$13,'Rider Adj B'!$B$11:$B$173,'SCH D-2 B'!$B61)*-1</f>
        <v>0</v>
      </c>
      <c r="K61" s="14">
        <f>SUMIFS('Rider Adj B'!$P$11:$P$173,'Rider Adj B'!$A$11:$A$173,'SCH D-2 B'!K$13,'Rider Adj B'!$B$11:$B$173,'SCH D-2 B'!$B61)*-1</f>
        <v>0</v>
      </c>
      <c r="L61" s="14">
        <f>SUMIFS('Rider Adj B'!$P$11:$P$173,'Rider Adj B'!$A$11:$A$173,'SCH D-2 B'!L$13,'Rider Adj B'!$B$11:$B$173,'SCH D-2 B'!$B61)*-1</f>
        <v>0</v>
      </c>
      <c r="M61" s="14">
        <f>SUMIFS('Rider Adj B'!$P$11:$P$173,'Rider Adj B'!$A$11:$A$173,'SCH D-2 B'!M$13,'Rider Adj B'!$B$11:$B$173,'SCH D-2 B'!$B61)*-1</f>
        <v>0</v>
      </c>
      <c r="N61" s="14">
        <f t="shared" si="26"/>
        <v>0</v>
      </c>
      <c r="O61" s="15">
        <v>1</v>
      </c>
      <c r="P61" s="14">
        <f t="shared" si="27"/>
        <v>0</v>
      </c>
    </row>
    <row r="62" spans="1:16" ht="18.95" customHeight="1" x14ac:dyDescent="0.2">
      <c r="A62" s="16">
        <f t="shared" si="22"/>
        <v>34</v>
      </c>
      <c r="B62" s="2">
        <v>514</v>
      </c>
      <c r="C62" t="s">
        <v>30</v>
      </c>
      <c r="D62" s="14">
        <f>SUMIFS('Rider Adj B'!$P$11:$P$173,'Rider Adj B'!$A$11:$A$173,'SCH D-2 B'!D$13,'Rider Adj B'!$B$11:$B$173,'SCH D-2 B'!$B62)*-1</f>
        <v>0</v>
      </c>
      <c r="E62" s="14">
        <f>SUMIFS('Rider Adj B'!$P$11:$P$173,'Rider Adj B'!$A$11:$A$173,'SCH D-2 B'!E$13,'Rider Adj B'!$B$11:$B$173,'SCH D-2 B'!$B62)*-1</f>
        <v>0</v>
      </c>
      <c r="F62" s="14">
        <f>SUMIFS('Rider Adj B'!$P$11:$P$173,'Rider Adj B'!$A$11:$A$173,'SCH D-2 B'!F$13,'Rider Adj B'!$B$11:$B$173,'SCH D-2 B'!$B62)*-1</f>
        <v>0</v>
      </c>
      <c r="G62" s="14">
        <f>SUMIFS('Rider Adj B'!$P$11:$P$173,'Rider Adj B'!$A$11:$A$173,'SCH D-2 B'!G$13,'Rider Adj B'!$B$11:$B$173,'SCH D-2 B'!$B62)*-1</f>
        <v>0</v>
      </c>
      <c r="H62" s="14">
        <f>SUMIFS('Rider Adj B'!$P$11:$P$173,'Rider Adj B'!$A$11:$A$173,'SCH D-2 B'!H$13,'Rider Adj B'!$B$11:$B$173,'SCH D-2 B'!$B62)*-1</f>
        <v>0</v>
      </c>
      <c r="I62" s="14">
        <f>SUMIFS('Rider Adj B'!$P$11:$P$173,'Rider Adj B'!$A$11:$A$173,'SCH D-2 B'!I$13,'Rider Adj B'!$B$11:$B$173,'SCH D-2 B'!$B62)*-1</f>
        <v>0</v>
      </c>
      <c r="J62" s="14">
        <f>SUMIFS('Rider Adj B'!$P$11:$P$173,'Rider Adj B'!$A$11:$A$173,'SCH D-2 B'!J$13,'Rider Adj B'!$B$11:$B$173,'SCH D-2 B'!$B62)*-1</f>
        <v>0</v>
      </c>
      <c r="K62" s="14">
        <f>SUMIFS('Rider Adj B'!$P$11:$P$173,'Rider Adj B'!$A$11:$A$173,'SCH D-2 B'!K$13,'Rider Adj B'!$B$11:$B$173,'SCH D-2 B'!$B62)*-1</f>
        <v>0</v>
      </c>
      <c r="L62" s="14">
        <f>SUMIFS('Rider Adj B'!$P$11:$P$173,'Rider Adj B'!$A$11:$A$173,'SCH D-2 B'!L$13,'Rider Adj B'!$B$11:$B$173,'SCH D-2 B'!$B62)*-1</f>
        <v>0</v>
      </c>
      <c r="M62" s="14">
        <f>SUMIFS('Rider Adj B'!$P$11:$P$173,'Rider Adj B'!$A$11:$A$173,'SCH D-2 B'!M$13,'Rider Adj B'!$B$11:$B$173,'SCH D-2 B'!$B62)*-1</f>
        <v>0</v>
      </c>
      <c r="N62" s="14">
        <f t="shared" si="26"/>
        <v>0</v>
      </c>
      <c r="O62" s="15">
        <v>1</v>
      </c>
      <c r="P62" s="14">
        <f t="shared" si="27"/>
        <v>0</v>
      </c>
    </row>
    <row r="63" spans="1:16" ht="18.95" customHeight="1" x14ac:dyDescent="0.2">
      <c r="A63" s="16">
        <f t="shared" si="22"/>
        <v>35</v>
      </c>
      <c r="B63" s="2"/>
      <c r="C63" t="s">
        <v>127</v>
      </c>
      <c r="D63" s="20">
        <f t="shared" ref="D63:N63" si="28">SUM(D38:D62)</f>
        <v>0</v>
      </c>
      <c r="E63" s="20">
        <f t="shared" ca="1" si="28"/>
        <v>28943497.719999999</v>
      </c>
      <c r="F63" s="20">
        <f t="shared" si="28"/>
        <v>-973585.99900374678</v>
      </c>
      <c r="G63" s="20">
        <f t="shared" si="28"/>
        <v>-8481760.209999999</v>
      </c>
      <c r="H63" s="20">
        <f t="shared" ref="H63:I63" si="29">SUM(H38:H62)</f>
        <v>0</v>
      </c>
      <c r="I63" s="20">
        <f t="shared" si="29"/>
        <v>0</v>
      </c>
      <c r="J63" s="20">
        <f t="shared" ref="J63:K63" si="30">SUM(J38:J62)</f>
        <v>0</v>
      </c>
      <c r="K63" s="20">
        <f t="shared" si="30"/>
        <v>0</v>
      </c>
      <c r="L63" s="20">
        <f t="shared" ref="L63" si="31">SUM(L38:L62)</f>
        <v>0</v>
      </c>
      <c r="M63" s="20">
        <f t="shared" si="28"/>
        <v>0</v>
      </c>
      <c r="N63" s="20">
        <f t="shared" ca="1" si="28"/>
        <v>19488151.510996252</v>
      </c>
      <c r="P63" s="20">
        <f ca="1">SUM(P38:P62)</f>
        <v>19488151.510996252</v>
      </c>
    </row>
    <row r="64" spans="1:16" ht="18.95" customHeight="1" x14ac:dyDescent="0.2">
      <c r="B64" s="2"/>
      <c r="C64"/>
    </row>
    <row r="65" spans="1:16" ht="18.95" customHeight="1" x14ac:dyDescent="0.2">
      <c r="A65" s="16">
        <f>A63+1</f>
        <v>36</v>
      </c>
      <c r="B65" s="2"/>
      <c r="C65" s="408" t="s">
        <v>168</v>
      </c>
    </row>
    <row r="66" spans="1:16" ht="18.95" customHeight="1" x14ac:dyDescent="0.2">
      <c r="A66" s="16">
        <f>A65+1</f>
        <v>37</v>
      </c>
      <c r="B66" s="2">
        <v>535</v>
      </c>
      <c r="C66" t="s">
        <v>32</v>
      </c>
      <c r="D66" s="14">
        <f>SUMIFS('Rider Adj B'!$P$11:$P$173,'Rider Adj B'!$A$11:$A$173,'SCH D-2 B'!D$13,'Rider Adj B'!$B$11:$B$173,'SCH D-2 B'!$B66)*-1</f>
        <v>0</v>
      </c>
      <c r="E66" s="14">
        <f>SUMIFS('Rider Adj B'!$P$11:$P$173,'Rider Adj B'!$A$11:$A$173,'SCH D-2 B'!E$13,'Rider Adj B'!$B$11:$B$173,'SCH D-2 B'!$B66)*-1</f>
        <v>0</v>
      </c>
      <c r="F66" s="14">
        <f>SUMIFS('Rider Adj B'!$P$11:$P$173,'Rider Adj B'!$A$11:$A$173,'SCH D-2 B'!F$13,'Rider Adj B'!$B$11:$B$173,'SCH D-2 B'!$B66)*-1</f>
        <v>0</v>
      </c>
      <c r="G66" s="14">
        <f>SUMIFS('Rider Adj B'!$P$11:$P$173,'Rider Adj B'!$A$11:$A$173,'SCH D-2 B'!G$13,'Rider Adj B'!$B$11:$B$173,'SCH D-2 B'!$B66)*-1</f>
        <v>0</v>
      </c>
      <c r="H66" s="14">
        <f>SUMIFS('Rider Adj B'!$P$11:$P$173,'Rider Adj B'!$A$11:$A$173,'SCH D-2 B'!H$13,'Rider Adj B'!$B$11:$B$173,'SCH D-2 B'!$B66)*-1</f>
        <v>0</v>
      </c>
      <c r="I66" s="14">
        <f>SUMIFS('Rider Adj B'!$P$11:$P$173,'Rider Adj B'!$A$11:$A$173,'SCH D-2 B'!I$13,'Rider Adj B'!$B$11:$B$173,'SCH D-2 B'!$B66)*-1</f>
        <v>0</v>
      </c>
      <c r="J66" s="14">
        <f>SUMIFS('Rider Adj B'!$P$11:$P$173,'Rider Adj B'!$A$11:$A$173,'SCH D-2 B'!J$13,'Rider Adj B'!$B$11:$B$173,'SCH D-2 B'!$B66)*-1</f>
        <v>0</v>
      </c>
      <c r="K66" s="14">
        <f>SUMIFS('Rider Adj B'!$P$11:$P$173,'Rider Adj B'!$A$11:$A$173,'SCH D-2 B'!K$13,'Rider Adj B'!$B$11:$B$173,'SCH D-2 B'!$B66)*-1</f>
        <v>0</v>
      </c>
      <c r="L66" s="14">
        <f>SUMIFS('Rider Adj B'!$P$11:$P$173,'Rider Adj B'!$A$11:$A$173,'SCH D-2 B'!L$13,'Rider Adj B'!$B$11:$B$173,'SCH D-2 B'!$B66)*-1</f>
        <v>0</v>
      </c>
      <c r="M66" s="14">
        <f>SUMIFS('Rider Adj B'!$P$11:$P$173,'Rider Adj B'!$A$11:$A$173,'SCH D-2 B'!M$13,'Rider Adj B'!$B$11:$B$173,'SCH D-2 B'!$B66)*-1</f>
        <v>0</v>
      </c>
      <c r="N66" s="14">
        <f t="shared" ref="N66:N76" si="32">SUM(D66:M66)</f>
        <v>0</v>
      </c>
      <c r="O66" s="15">
        <v>1</v>
      </c>
      <c r="P66" s="14">
        <f t="shared" ref="P66:P76" si="33">N66*O66</f>
        <v>0</v>
      </c>
    </row>
    <row r="67" spans="1:16" ht="18.95" customHeight="1" x14ac:dyDescent="0.2">
      <c r="A67" s="16">
        <f t="shared" ref="A67:A106" si="34">A66+1</f>
        <v>38</v>
      </c>
      <c r="B67" s="2">
        <v>536</v>
      </c>
      <c r="C67" t="s">
        <v>33</v>
      </c>
      <c r="D67" s="14">
        <f>SUMIFS('Rider Adj B'!$P$11:$P$173,'Rider Adj B'!$A$11:$A$173,'SCH D-2 B'!D$13,'Rider Adj B'!$B$11:$B$173,'SCH D-2 B'!$B67)*-1</f>
        <v>0</v>
      </c>
      <c r="E67" s="14">
        <f>SUMIFS('Rider Adj B'!$P$11:$P$173,'Rider Adj B'!$A$11:$A$173,'SCH D-2 B'!E$13,'Rider Adj B'!$B$11:$B$173,'SCH D-2 B'!$B67)*-1</f>
        <v>0</v>
      </c>
      <c r="F67" s="14">
        <f>SUMIFS('Rider Adj B'!$P$11:$P$173,'Rider Adj B'!$A$11:$A$173,'SCH D-2 B'!F$13,'Rider Adj B'!$B$11:$B$173,'SCH D-2 B'!$B67)*-1</f>
        <v>0</v>
      </c>
      <c r="G67" s="14">
        <f>SUMIFS('Rider Adj B'!$P$11:$P$173,'Rider Adj B'!$A$11:$A$173,'SCH D-2 B'!G$13,'Rider Adj B'!$B$11:$B$173,'SCH D-2 B'!$B67)*-1</f>
        <v>0</v>
      </c>
      <c r="H67" s="14">
        <f>SUMIFS('Rider Adj B'!$P$11:$P$173,'Rider Adj B'!$A$11:$A$173,'SCH D-2 B'!H$13,'Rider Adj B'!$B$11:$B$173,'SCH D-2 B'!$B67)*-1</f>
        <v>0</v>
      </c>
      <c r="I67" s="14">
        <f>SUMIFS('Rider Adj B'!$P$11:$P$173,'Rider Adj B'!$A$11:$A$173,'SCH D-2 B'!I$13,'Rider Adj B'!$B$11:$B$173,'SCH D-2 B'!$B67)*-1</f>
        <v>0</v>
      </c>
      <c r="J67" s="14">
        <f>SUMIFS('Rider Adj B'!$P$11:$P$173,'Rider Adj B'!$A$11:$A$173,'SCH D-2 B'!J$13,'Rider Adj B'!$B$11:$B$173,'SCH D-2 B'!$B67)*-1</f>
        <v>0</v>
      </c>
      <c r="K67" s="14">
        <f>SUMIFS('Rider Adj B'!$P$11:$P$173,'Rider Adj B'!$A$11:$A$173,'SCH D-2 B'!K$13,'Rider Adj B'!$B$11:$B$173,'SCH D-2 B'!$B67)*-1</f>
        <v>0</v>
      </c>
      <c r="L67" s="14">
        <f>SUMIFS('Rider Adj B'!$P$11:$P$173,'Rider Adj B'!$A$11:$A$173,'SCH D-2 B'!L$13,'Rider Adj B'!$B$11:$B$173,'SCH D-2 B'!$B67)*-1</f>
        <v>0</v>
      </c>
      <c r="M67" s="14">
        <f>SUMIFS('Rider Adj B'!$P$11:$P$173,'Rider Adj B'!$A$11:$A$173,'SCH D-2 B'!M$13,'Rider Adj B'!$B$11:$B$173,'SCH D-2 B'!$B67)*-1</f>
        <v>0</v>
      </c>
      <c r="N67" s="14">
        <f t="shared" si="32"/>
        <v>0</v>
      </c>
      <c r="O67" s="15">
        <v>1</v>
      </c>
      <c r="P67" s="14">
        <f t="shared" si="33"/>
        <v>0</v>
      </c>
    </row>
    <row r="68" spans="1:16" ht="18.95" customHeight="1" x14ac:dyDescent="0.2">
      <c r="A68" s="16">
        <f t="shared" si="34"/>
        <v>39</v>
      </c>
      <c r="B68" s="2">
        <v>537</v>
      </c>
      <c r="C68" t="s">
        <v>34</v>
      </c>
      <c r="D68" s="14">
        <f>SUMIFS('Rider Adj B'!$P$11:$P$173,'Rider Adj B'!$A$11:$A$173,'SCH D-2 B'!D$13,'Rider Adj B'!$B$11:$B$173,'SCH D-2 B'!$B68)*-1</f>
        <v>0</v>
      </c>
      <c r="E68" s="14">
        <f>SUMIFS('Rider Adj B'!$P$11:$P$173,'Rider Adj B'!$A$11:$A$173,'SCH D-2 B'!E$13,'Rider Adj B'!$B$11:$B$173,'SCH D-2 B'!$B68)*-1</f>
        <v>0</v>
      </c>
      <c r="F68" s="14">
        <f>SUMIFS('Rider Adj B'!$P$11:$P$173,'Rider Adj B'!$A$11:$A$173,'SCH D-2 B'!F$13,'Rider Adj B'!$B$11:$B$173,'SCH D-2 B'!$B68)*-1</f>
        <v>0</v>
      </c>
      <c r="G68" s="14">
        <f>SUMIFS('Rider Adj B'!$P$11:$P$173,'Rider Adj B'!$A$11:$A$173,'SCH D-2 B'!G$13,'Rider Adj B'!$B$11:$B$173,'SCH D-2 B'!$B68)*-1</f>
        <v>0</v>
      </c>
      <c r="H68" s="14">
        <f>SUMIFS('Rider Adj B'!$P$11:$P$173,'Rider Adj B'!$A$11:$A$173,'SCH D-2 B'!H$13,'Rider Adj B'!$B$11:$B$173,'SCH D-2 B'!$B68)*-1</f>
        <v>0</v>
      </c>
      <c r="I68" s="14">
        <f>SUMIFS('Rider Adj B'!$P$11:$P$173,'Rider Adj B'!$A$11:$A$173,'SCH D-2 B'!I$13,'Rider Adj B'!$B$11:$B$173,'SCH D-2 B'!$B68)*-1</f>
        <v>0</v>
      </c>
      <c r="J68" s="14">
        <f>SUMIFS('Rider Adj B'!$P$11:$P$173,'Rider Adj B'!$A$11:$A$173,'SCH D-2 B'!J$13,'Rider Adj B'!$B$11:$B$173,'SCH D-2 B'!$B68)*-1</f>
        <v>0</v>
      </c>
      <c r="K68" s="14">
        <f>SUMIFS('Rider Adj B'!$P$11:$P$173,'Rider Adj B'!$A$11:$A$173,'SCH D-2 B'!K$13,'Rider Adj B'!$B$11:$B$173,'SCH D-2 B'!$B68)*-1</f>
        <v>0</v>
      </c>
      <c r="L68" s="14">
        <f>SUMIFS('Rider Adj B'!$P$11:$P$173,'Rider Adj B'!$A$11:$A$173,'SCH D-2 B'!L$13,'Rider Adj B'!$B$11:$B$173,'SCH D-2 B'!$B68)*-1</f>
        <v>0</v>
      </c>
      <c r="M68" s="14">
        <f>SUMIFS('Rider Adj B'!$P$11:$P$173,'Rider Adj B'!$A$11:$A$173,'SCH D-2 B'!M$13,'Rider Adj B'!$B$11:$B$173,'SCH D-2 B'!$B68)*-1</f>
        <v>0</v>
      </c>
      <c r="N68" s="14">
        <f t="shared" si="32"/>
        <v>0</v>
      </c>
      <c r="O68" s="15">
        <v>1</v>
      </c>
      <c r="P68" s="14">
        <f t="shared" si="33"/>
        <v>0</v>
      </c>
    </row>
    <row r="69" spans="1:16" ht="18.95" customHeight="1" x14ac:dyDescent="0.2">
      <c r="A69" s="16">
        <f t="shared" si="34"/>
        <v>40</v>
      </c>
      <c r="B69" s="2">
        <v>538</v>
      </c>
      <c r="C69" t="s">
        <v>22</v>
      </c>
      <c r="D69" s="14">
        <f>SUMIFS('Rider Adj B'!$P$11:$P$173,'Rider Adj B'!$A$11:$A$173,'SCH D-2 B'!D$13,'Rider Adj B'!$B$11:$B$173,'SCH D-2 B'!$B69)*-1</f>
        <v>0</v>
      </c>
      <c r="E69" s="14">
        <f>SUMIFS('Rider Adj B'!$P$11:$P$173,'Rider Adj B'!$A$11:$A$173,'SCH D-2 B'!E$13,'Rider Adj B'!$B$11:$B$173,'SCH D-2 B'!$B69)*-1</f>
        <v>0</v>
      </c>
      <c r="F69" s="14">
        <f>SUMIFS('Rider Adj B'!$P$11:$P$173,'Rider Adj B'!$A$11:$A$173,'SCH D-2 B'!F$13,'Rider Adj B'!$B$11:$B$173,'SCH D-2 B'!$B69)*-1</f>
        <v>0</v>
      </c>
      <c r="G69" s="14">
        <f>SUMIFS('Rider Adj B'!$P$11:$P$173,'Rider Adj B'!$A$11:$A$173,'SCH D-2 B'!G$13,'Rider Adj B'!$B$11:$B$173,'SCH D-2 B'!$B69)*-1</f>
        <v>0</v>
      </c>
      <c r="H69" s="14">
        <f>SUMIFS('Rider Adj B'!$P$11:$P$173,'Rider Adj B'!$A$11:$A$173,'SCH D-2 B'!H$13,'Rider Adj B'!$B$11:$B$173,'SCH D-2 B'!$B69)*-1</f>
        <v>0</v>
      </c>
      <c r="I69" s="14">
        <f>SUMIFS('Rider Adj B'!$P$11:$P$173,'Rider Adj B'!$A$11:$A$173,'SCH D-2 B'!I$13,'Rider Adj B'!$B$11:$B$173,'SCH D-2 B'!$B69)*-1</f>
        <v>0</v>
      </c>
      <c r="J69" s="14">
        <f>SUMIFS('Rider Adj B'!$P$11:$P$173,'Rider Adj B'!$A$11:$A$173,'SCH D-2 B'!J$13,'Rider Adj B'!$B$11:$B$173,'SCH D-2 B'!$B69)*-1</f>
        <v>0</v>
      </c>
      <c r="K69" s="14">
        <f>SUMIFS('Rider Adj B'!$P$11:$P$173,'Rider Adj B'!$A$11:$A$173,'SCH D-2 B'!K$13,'Rider Adj B'!$B$11:$B$173,'SCH D-2 B'!$B69)*-1</f>
        <v>0</v>
      </c>
      <c r="L69" s="14">
        <f>SUMIFS('Rider Adj B'!$P$11:$P$173,'Rider Adj B'!$A$11:$A$173,'SCH D-2 B'!L$13,'Rider Adj B'!$B$11:$B$173,'SCH D-2 B'!$B69)*-1</f>
        <v>0</v>
      </c>
      <c r="M69" s="14">
        <f>SUMIFS('Rider Adj B'!$P$11:$P$173,'Rider Adj B'!$A$11:$A$173,'SCH D-2 B'!M$13,'Rider Adj B'!$B$11:$B$173,'SCH D-2 B'!$B69)*-1</f>
        <v>0</v>
      </c>
      <c r="N69" s="14">
        <f t="shared" si="32"/>
        <v>0</v>
      </c>
      <c r="O69" s="15">
        <v>1</v>
      </c>
      <c r="P69" s="14">
        <f t="shared" si="33"/>
        <v>0</v>
      </c>
    </row>
    <row r="70" spans="1:16" ht="18.95" customHeight="1" x14ac:dyDescent="0.2">
      <c r="A70" s="16">
        <f t="shared" si="34"/>
        <v>41</v>
      </c>
      <c r="B70" s="2">
        <v>539</v>
      </c>
      <c r="C70" t="s">
        <v>35</v>
      </c>
      <c r="D70" s="14">
        <f>SUMIFS('Rider Adj B'!$P$11:$P$173,'Rider Adj B'!$A$11:$A$173,'SCH D-2 B'!D$13,'Rider Adj B'!$B$11:$B$173,'SCH D-2 B'!$B70)*-1</f>
        <v>0</v>
      </c>
      <c r="E70" s="14">
        <f>SUMIFS('Rider Adj B'!$P$11:$P$173,'Rider Adj B'!$A$11:$A$173,'SCH D-2 B'!E$13,'Rider Adj B'!$B$11:$B$173,'SCH D-2 B'!$B70)*-1</f>
        <v>0</v>
      </c>
      <c r="F70" s="14">
        <f>SUMIFS('Rider Adj B'!$P$11:$P$173,'Rider Adj B'!$A$11:$A$173,'SCH D-2 B'!F$13,'Rider Adj B'!$B$11:$B$173,'SCH D-2 B'!$B70)*-1</f>
        <v>0</v>
      </c>
      <c r="G70" s="14">
        <f>SUMIFS('Rider Adj B'!$P$11:$P$173,'Rider Adj B'!$A$11:$A$173,'SCH D-2 B'!G$13,'Rider Adj B'!$B$11:$B$173,'SCH D-2 B'!$B70)*-1</f>
        <v>0</v>
      </c>
      <c r="H70" s="14">
        <f>SUMIFS('Rider Adj B'!$P$11:$P$173,'Rider Adj B'!$A$11:$A$173,'SCH D-2 B'!H$13,'Rider Adj B'!$B$11:$B$173,'SCH D-2 B'!$B70)*-1</f>
        <v>0</v>
      </c>
      <c r="I70" s="14">
        <f>SUMIFS('Rider Adj B'!$P$11:$P$173,'Rider Adj B'!$A$11:$A$173,'SCH D-2 B'!I$13,'Rider Adj B'!$B$11:$B$173,'SCH D-2 B'!$B70)*-1</f>
        <v>0</v>
      </c>
      <c r="J70" s="14">
        <f>SUMIFS('Rider Adj B'!$P$11:$P$173,'Rider Adj B'!$A$11:$A$173,'SCH D-2 B'!J$13,'Rider Adj B'!$B$11:$B$173,'SCH D-2 B'!$B70)*-1</f>
        <v>0</v>
      </c>
      <c r="K70" s="14">
        <f>SUMIFS('Rider Adj B'!$P$11:$P$173,'Rider Adj B'!$A$11:$A$173,'SCH D-2 B'!K$13,'Rider Adj B'!$B$11:$B$173,'SCH D-2 B'!$B70)*-1</f>
        <v>0</v>
      </c>
      <c r="L70" s="14">
        <f>SUMIFS('Rider Adj B'!$P$11:$P$173,'Rider Adj B'!$A$11:$A$173,'SCH D-2 B'!L$13,'Rider Adj B'!$B$11:$B$173,'SCH D-2 B'!$B70)*-1</f>
        <v>0</v>
      </c>
      <c r="M70" s="14">
        <f>SUMIFS('Rider Adj B'!$P$11:$P$173,'Rider Adj B'!$A$11:$A$173,'SCH D-2 B'!M$13,'Rider Adj B'!$B$11:$B$173,'SCH D-2 B'!$B70)*-1</f>
        <v>0</v>
      </c>
      <c r="N70" s="14">
        <f t="shared" si="32"/>
        <v>0</v>
      </c>
      <c r="O70" s="15">
        <v>1</v>
      </c>
      <c r="P70" s="14">
        <f t="shared" si="33"/>
        <v>0</v>
      </c>
    </row>
    <row r="71" spans="1:16" ht="18.95" customHeight="1" x14ac:dyDescent="0.2">
      <c r="A71" s="16">
        <f t="shared" si="34"/>
        <v>42</v>
      </c>
      <c r="B71" s="2">
        <v>540</v>
      </c>
      <c r="C71" t="s">
        <v>24</v>
      </c>
      <c r="D71" s="14">
        <f>SUMIFS('Rider Adj B'!$P$11:$P$173,'Rider Adj B'!$A$11:$A$173,'SCH D-2 B'!D$13,'Rider Adj B'!$B$11:$B$173,'SCH D-2 B'!$B71)*-1</f>
        <v>0</v>
      </c>
      <c r="E71" s="14">
        <f>SUMIFS('Rider Adj B'!$P$11:$P$173,'Rider Adj B'!$A$11:$A$173,'SCH D-2 B'!E$13,'Rider Adj B'!$B$11:$B$173,'SCH D-2 B'!$B71)*-1</f>
        <v>0</v>
      </c>
      <c r="F71" s="14">
        <f>SUMIFS('Rider Adj B'!$P$11:$P$173,'Rider Adj B'!$A$11:$A$173,'SCH D-2 B'!F$13,'Rider Adj B'!$B$11:$B$173,'SCH D-2 B'!$B71)*-1</f>
        <v>0</v>
      </c>
      <c r="G71" s="14">
        <f>SUMIFS('Rider Adj B'!$P$11:$P$173,'Rider Adj B'!$A$11:$A$173,'SCH D-2 B'!G$13,'Rider Adj B'!$B$11:$B$173,'SCH D-2 B'!$B71)*-1</f>
        <v>0</v>
      </c>
      <c r="H71" s="14">
        <f>SUMIFS('Rider Adj B'!$P$11:$P$173,'Rider Adj B'!$A$11:$A$173,'SCH D-2 B'!H$13,'Rider Adj B'!$B$11:$B$173,'SCH D-2 B'!$B71)*-1</f>
        <v>0</v>
      </c>
      <c r="I71" s="14">
        <f>SUMIFS('Rider Adj B'!$P$11:$P$173,'Rider Adj B'!$A$11:$A$173,'SCH D-2 B'!I$13,'Rider Adj B'!$B$11:$B$173,'SCH D-2 B'!$B71)*-1</f>
        <v>0</v>
      </c>
      <c r="J71" s="14">
        <f>SUMIFS('Rider Adj B'!$P$11:$P$173,'Rider Adj B'!$A$11:$A$173,'SCH D-2 B'!J$13,'Rider Adj B'!$B$11:$B$173,'SCH D-2 B'!$B71)*-1</f>
        <v>0</v>
      </c>
      <c r="K71" s="14">
        <f>SUMIFS('Rider Adj B'!$P$11:$P$173,'Rider Adj B'!$A$11:$A$173,'SCH D-2 B'!K$13,'Rider Adj B'!$B$11:$B$173,'SCH D-2 B'!$B71)*-1</f>
        <v>0</v>
      </c>
      <c r="L71" s="14">
        <f>SUMIFS('Rider Adj B'!$P$11:$P$173,'Rider Adj B'!$A$11:$A$173,'SCH D-2 B'!L$13,'Rider Adj B'!$B$11:$B$173,'SCH D-2 B'!$B71)*-1</f>
        <v>0</v>
      </c>
      <c r="M71" s="14">
        <f>SUMIFS('Rider Adj B'!$P$11:$P$173,'Rider Adj B'!$A$11:$A$173,'SCH D-2 B'!M$13,'Rider Adj B'!$B$11:$B$173,'SCH D-2 B'!$B71)*-1</f>
        <v>0</v>
      </c>
      <c r="N71" s="14">
        <f t="shared" si="32"/>
        <v>0</v>
      </c>
      <c r="O71" s="15">
        <v>1</v>
      </c>
      <c r="P71" s="14">
        <f t="shared" si="33"/>
        <v>0</v>
      </c>
    </row>
    <row r="72" spans="1:16" ht="18.95" customHeight="1" x14ac:dyDescent="0.2">
      <c r="A72" s="16">
        <f t="shared" si="34"/>
        <v>43</v>
      </c>
      <c r="B72" s="2">
        <v>541</v>
      </c>
      <c r="C72" t="s">
        <v>36</v>
      </c>
      <c r="D72" s="14">
        <f>SUMIFS('Rider Adj B'!$P$11:$P$173,'Rider Adj B'!$A$11:$A$173,'SCH D-2 B'!D$13,'Rider Adj B'!$B$11:$B$173,'SCH D-2 B'!$B72)*-1</f>
        <v>0</v>
      </c>
      <c r="E72" s="14">
        <f>SUMIFS('Rider Adj B'!$P$11:$P$173,'Rider Adj B'!$A$11:$A$173,'SCH D-2 B'!E$13,'Rider Adj B'!$B$11:$B$173,'SCH D-2 B'!$B72)*-1</f>
        <v>0</v>
      </c>
      <c r="F72" s="14">
        <f>SUMIFS('Rider Adj B'!$P$11:$P$173,'Rider Adj B'!$A$11:$A$173,'SCH D-2 B'!F$13,'Rider Adj B'!$B$11:$B$173,'SCH D-2 B'!$B72)*-1</f>
        <v>0</v>
      </c>
      <c r="G72" s="14">
        <f>SUMIFS('Rider Adj B'!$P$11:$P$173,'Rider Adj B'!$A$11:$A$173,'SCH D-2 B'!G$13,'Rider Adj B'!$B$11:$B$173,'SCH D-2 B'!$B72)*-1</f>
        <v>0</v>
      </c>
      <c r="H72" s="14">
        <f>SUMIFS('Rider Adj B'!$P$11:$P$173,'Rider Adj B'!$A$11:$A$173,'SCH D-2 B'!H$13,'Rider Adj B'!$B$11:$B$173,'SCH D-2 B'!$B72)*-1</f>
        <v>0</v>
      </c>
      <c r="I72" s="14">
        <f>SUMIFS('Rider Adj B'!$P$11:$P$173,'Rider Adj B'!$A$11:$A$173,'SCH D-2 B'!I$13,'Rider Adj B'!$B$11:$B$173,'SCH D-2 B'!$B72)*-1</f>
        <v>0</v>
      </c>
      <c r="J72" s="14">
        <f>SUMIFS('Rider Adj B'!$P$11:$P$173,'Rider Adj B'!$A$11:$A$173,'SCH D-2 B'!J$13,'Rider Adj B'!$B$11:$B$173,'SCH D-2 B'!$B72)*-1</f>
        <v>0</v>
      </c>
      <c r="K72" s="14">
        <f>SUMIFS('Rider Adj B'!$P$11:$P$173,'Rider Adj B'!$A$11:$A$173,'SCH D-2 B'!K$13,'Rider Adj B'!$B$11:$B$173,'SCH D-2 B'!$B72)*-1</f>
        <v>0</v>
      </c>
      <c r="L72" s="14">
        <f>SUMIFS('Rider Adj B'!$P$11:$P$173,'Rider Adj B'!$A$11:$A$173,'SCH D-2 B'!L$13,'Rider Adj B'!$B$11:$B$173,'SCH D-2 B'!$B72)*-1</f>
        <v>0</v>
      </c>
      <c r="M72" s="14">
        <f>SUMIFS('Rider Adj B'!$P$11:$P$173,'Rider Adj B'!$A$11:$A$173,'SCH D-2 B'!M$13,'Rider Adj B'!$B$11:$B$173,'SCH D-2 B'!$B72)*-1</f>
        <v>0</v>
      </c>
      <c r="N72" s="14">
        <f t="shared" si="32"/>
        <v>0</v>
      </c>
      <c r="O72" s="15">
        <v>1</v>
      </c>
      <c r="P72" s="14">
        <f t="shared" si="33"/>
        <v>0</v>
      </c>
    </row>
    <row r="73" spans="1:16" ht="18.95" customHeight="1" x14ac:dyDescent="0.2">
      <c r="A73" s="16">
        <f t="shared" si="34"/>
        <v>44</v>
      </c>
      <c r="B73" s="2">
        <v>542</v>
      </c>
      <c r="C73" t="s">
        <v>27</v>
      </c>
      <c r="D73" s="14">
        <f>SUMIFS('Rider Adj B'!$P$11:$P$173,'Rider Adj B'!$A$11:$A$173,'SCH D-2 B'!D$13,'Rider Adj B'!$B$11:$B$173,'SCH D-2 B'!$B73)*-1</f>
        <v>0</v>
      </c>
      <c r="E73" s="14">
        <f>SUMIFS('Rider Adj B'!$P$11:$P$173,'Rider Adj B'!$A$11:$A$173,'SCH D-2 B'!E$13,'Rider Adj B'!$B$11:$B$173,'SCH D-2 B'!$B73)*-1</f>
        <v>0</v>
      </c>
      <c r="F73" s="14">
        <f>SUMIFS('Rider Adj B'!$P$11:$P$173,'Rider Adj B'!$A$11:$A$173,'SCH D-2 B'!F$13,'Rider Adj B'!$B$11:$B$173,'SCH D-2 B'!$B73)*-1</f>
        <v>0</v>
      </c>
      <c r="G73" s="14">
        <f>SUMIFS('Rider Adj B'!$P$11:$P$173,'Rider Adj B'!$A$11:$A$173,'SCH D-2 B'!G$13,'Rider Adj B'!$B$11:$B$173,'SCH D-2 B'!$B73)*-1</f>
        <v>0</v>
      </c>
      <c r="H73" s="14">
        <f>SUMIFS('Rider Adj B'!$P$11:$P$173,'Rider Adj B'!$A$11:$A$173,'SCH D-2 B'!H$13,'Rider Adj B'!$B$11:$B$173,'SCH D-2 B'!$B73)*-1</f>
        <v>0</v>
      </c>
      <c r="I73" s="14">
        <f>SUMIFS('Rider Adj B'!$P$11:$P$173,'Rider Adj B'!$A$11:$A$173,'SCH D-2 B'!I$13,'Rider Adj B'!$B$11:$B$173,'SCH D-2 B'!$B73)*-1</f>
        <v>0</v>
      </c>
      <c r="J73" s="14">
        <f>SUMIFS('Rider Adj B'!$P$11:$P$173,'Rider Adj B'!$A$11:$A$173,'SCH D-2 B'!J$13,'Rider Adj B'!$B$11:$B$173,'SCH D-2 B'!$B73)*-1</f>
        <v>0</v>
      </c>
      <c r="K73" s="14">
        <f>SUMIFS('Rider Adj B'!$P$11:$P$173,'Rider Adj B'!$A$11:$A$173,'SCH D-2 B'!K$13,'Rider Adj B'!$B$11:$B$173,'SCH D-2 B'!$B73)*-1</f>
        <v>0</v>
      </c>
      <c r="L73" s="14">
        <f>SUMIFS('Rider Adj B'!$P$11:$P$173,'Rider Adj B'!$A$11:$A$173,'SCH D-2 B'!L$13,'Rider Adj B'!$B$11:$B$173,'SCH D-2 B'!$B73)*-1</f>
        <v>0</v>
      </c>
      <c r="M73" s="14">
        <f>SUMIFS('Rider Adj B'!$P$11:$P$173,'Rider Adj B'!$A$11:$A$173,'SCH D-2 B'!M$13,'Rider Adj B'!$B$11:$B$173,'SCH D-2 B'!$B73)*-1</f>
        <v>0</v>
      </c>
      <c r="N73" s="14">
        <f t="shared" si="32"/>
        <v>0</v>
      </c>
      <c r="O73" s="15">
        <v>1</v>
      </c>
      <c r="P73" s="14">
        <f t="shared" si="33"/>
        <v>0</v>
      </c>
    </row>
    <row r="74" spans="1:16" ht="18.95" customHeight="1" x14ac:dyDescent="0.2">
      <c r="A74" s="16">
        <f t="shared" si="34"/>
        <v>45</v>
      </c>
      <c r="B74" s="2">
        <v>543</v>
      </c>
      <c r="C74" t="s">
        <v>37</v>
      </c>
      <c r="D74" s="14">
        <f>SUMIFS('Rider Adj B'!$P$11:$P$173,'Rider Adj B'!$A$11:$A$173,'SCH D-2 B'!D$13,'Rider Adj B'!$B$11:$B$173,'SCH D-2 B'!$B74)*-1</f>
        <v>0</v>
      </c>
      <c r="E74" s="14">
        <f>SUMIFS('Rider Adj B'!$P$11:$P$173,'Rider Adj B'!$A$11:$A$173,'SCH D-2 B'!E$13,'Rider Adj B'!$B$11:$B$173,'SCH D-2 B'!$B74)*-1</f>
        <v>0</v>
      </c>
      <c r="F74" s="14">
        <f>SUMIFS('Rider Adj B'!$P$11:$P$173,'Rider Adj B'!$A$11:$A$173,'SCH D-2 B'!F$13,'Rider Adj B'!$B$11:$B$173,'SCH D-2 B'!$B74)*-1</f>
        <v>0</v>
      </c>
      <c r="G74" s="14">
        <f>SUMIFS('Rider Adj B'!$P$11:$P$173,'Rider Adj B'!$A$11:$A$173,'SCH D-2 B'!G$13,'Rider Adj B'!$B$11:$B$173,'SCH D-2 B'!$B74)*-1</f>
        <v>0</v>
      </c>
      <c r="H74" s="14">
        <f>SUMIFS('Rider Adj B'!$P$11:$P$173,'Rider Adj B'!$A$11:$A$173,'SCH D-2 B'!H$13,'Rider Adj B'!$B$11:$B$173,'SCH D-2 B'!$B74)*-1</f>
        <v>0</v>
      </c>
      <c r="I74" s="14">
        <f>SUMIFS('Rider Adj B'!$P$11:$P$173,'Rider Adj B'!$A$11:$A$173,'SCH D-2 B'!I$13,'Rider Adj B'!$B$11:$B$173,'SCH D-2 B'!$B74)*-1</f>
        <v>0</v>
      </c>
      <c r="J74" s="14">
        <f>SUMIFS('Rider Adj B'!$P$11:$P$173,'Rider Adj B'!$A$11:$A$173,'SCH D-2 B'!J$13,'Rider Adj B'!$B$11:$B$173,'SCH D-2 B'!$B74)*-1</f>
        <v>0</v>
      </c>
      <c r="K74" s="14">
        <f>SUMIFS('Rider Adj B'!$P$11:$P$173,'Rider Adj B'!$A$11:$A$173,'SCH D-2 B'!K$13,'Rider Adj B'!$B$11:$B$173,'SCH D-2 B'!$B74)*-1</f>
        <v>0</v>
      </c>
      <c r="L74" s="14">
        <f>SUMIFS('Rider Adj B'!$P$11:$P$173,'Rider Adj B'!$A$11:$A$173,'SCH D-2 B'!L$13,'Rider Adj B'!$B$11:$B$173,'SCH D-2 B'!$B74)*-1</f>
        <v>0</v>
      </c>
      <c r="M74" s="14">
        <f>SUMIFS('Rider Adj B'!$P$11:$P$173,'Rider Adj B'!$A$11:$A$173,'SCH D-2 B'!M$13,'Rider Adj B'!$B$11:$B$173,'SCH D-2 B'!$B74)*-1</f>
        <v>0</v>
      </c>
      <c r="N74" s="14">
        <f t="shared" si="32"/>
        <v>0</v>
      </c>
      <c r="O74" s="15">
        <v>1</v>
      </c>
      <c r="P74" s="14">
        <f t="shared" si="33"/>
        <v>0</v>
      </c>
    </row>
    <row r="75" spans="1:16" ht="18.95" customHeight="1" x14ac:dyDescent="0.2">
      <c r="A75" s="16">
        <f t="shared" si="34"/>
        <v>46</v>
      </c>
      <c r="B75" s="2">
        <v>544</v>
      </c>
      <c r="C75" t="s">
        <v>29</v>
      </c>
      <c r="D75" s="14">
        <f>SUMIFS('Rider Adj B'!$P$11:$P$173,'Rider Adj B'!$A$11:$A$173,'SCH D-2 B'!D$13,'Rider Adj B'!$B$11:$B$173,'SCH D-2 B'!$B75)*-1</f>
        <v>0</v>
      </c>
      <c r="E75" s="14">
        <f>SUMIFS('Rider Adj B'!$P$11:$P$173,'Rider Adj B'!$A$11:$A$173,'SCH D-2 B'!E$13,'Rider Adj B'!$B$11:$B$173,'SCH D-2 B'!$B75)*-1</f>
        <v>0</v>
      </c>
      <c r="F75" s="14">
        <f>SUMIFS('Rider Adj B'!$P$11:$P$173,'Rider Adj B'!$A$11:$A$173,'SCH D-2 B'!F$13,'Rider Adj B'!$B$11:$B$173,'SCH D-2 B'!$B75)*-1</f>
        <v>0</v>
      </c>
      <c r="G75" s="14">
        <f>SUMIFS('Rider Adj B'!$P$11:$P$173,'Rider Adj B'!$A$11:$A$173,'SCH D-2 B'!G$13,'Rider Adj B'!$B$11:$B$173,'SCH D-2 B'!$B75)*-1</f>
        <v>0</v>
      </c>
      <c r="H75" s="14">
        <f>SUMIFS('Rider Adj B'!$P$11:$P$173,'Rider Adj B'!$A$11:$A$173,'SCH D-2 B'!H$13,'Rider Adj B'!$B$11:$B$173,'SCH D-2 B'!$B75)*-1</f>
        <v>0</v>
      </c>
      <c r="I75" s="14">
        <f>SUMIFS('Rider Adj B'!$P$11:$P$173,'Rider Adj B'!$A$11:$A$173,'SCH D-2 B'!I$13,'Rider Adj B'!$B$11:$B$173,'SCH D-2 B'!$B75)*-1</f>
        <v>0</v>
      </c>
      <c r="J75" s="14">
        <f>SUMIFS('Rider Adj B'!$P$11:$P$173,'Rider Adj B'!$A$11:$A$173,'SCH D-2 B'!J$13,'Rider Adj B'!$B$11:$B$173,'SCH D-2 B'!$B75)*-1</f>
        <v>0</v>
      </c>
      <c r="K75" s="14">
        <f>SUMIFS('Rider Adj B'!$P$11:$P$173,'Rider Adj B'!$A$11:$A$173,'SCH D-2 B'!K$13,'Rider Adj B'!$B$11:$B$173,'SCH D-2 B'!$B75)*-1</f>
        <v>0</v>
      </c>
      <c r="L75" s="14">
        <f>SUMIFS('Rider Adj B'!$P$11:$P$173,'Rider Adj B'!$A$11:$A$173,'SCH D-2 B'!L$13,'Rider Adj B'!$B$11:$B$173,'SCH D-2 B'!$B75)*-1</f>
        <v>0</v>
      </c>
      <c r="M75" s="14">
        <f>SUMIFS('Rider Adj B'!$P$11:$P$173,'Rider Adj B'!$A$11:$A$173,'SCH D-2 B'!M$13,'Rider Adj B'!$B$11:$B$173,'SCH D-2 B'!$B75)*-1</f>
        <v>0</v>
      </c>
      <c r="N75" s="14">
        <f t="shared" si="32"/>
        <v>0</v>
      </c>
      <c r="O75" s="15">
        <v>1</v>
      </c>
      <c r="P75" s="14">
        <f t="shared" si="33"/>
        <v>0</v>
      </c>
    </row>
    <row r="76" spans="1:16" ht="18.95" customHeight="1" x14ac:dyDescent="0.2">
      <c r="A76" s="16">
        <f t="shared" si="34"/>
        <v>47</v>
      </c>
      <c r="B76" s="2">
        <v>545</v>
      </c>
      <c r="C76" t="s">
        <v>38</v>
      </c>
      <c r="D76" s="14">
        <f>SUMIFS('Rider Adj B'!$P$11:$P$173,'Rider Adj B'!$A$11:$A$173,'SCH D-2 B'!D$13,'Rider Adj B'!$B$11:$B$173,'SCH D-2 B'!$B76)*-1</f>
        <v>0</v>
      </c>
      <c r="E76" s="14">
        <f>SUMIFS('Rider Adj B'!$P$11:$P$173,'Rider Adj B'!$A$11:$A$173,'SCH D-2 B'!E$13,'Rider Adj B'!$B$11:$B$173,'SCH D-2 B'!$B76)*-1</f>
        <v>0</v>
      </c>
      <c r="F76" s="14">
        <f>SUMIFS('Rider Adj B'!$P$11:$P$173,'Rider Adj B'!$A$11:$A$173,'SCH D-2 B'!F$13,'Rider Adj B'!$B$11:$B$173,'SCH D-2 B'!$B76)*-1</f>
        <v>0</v>
      </c>
      <c r="G76" s="14">
        <f>SUMIFS('Rider Adj B'!$P$11:$P$173,'Rider Adj B'!$A$11:$A$173,'SCH D-2 B'!G$13,'Rider Adj B'!$B$11:$B$173,'SCH D-2 B'!$B76)*-1</f>
        <v>0</v>
      </c>
      <c r="H76" s="14">
        <f>SUMIFS('Rider Adj B'!$P$11:$P$173,'Rider Adj B'!$A$11:$A$173,'SCH D-2 B'!H$13,'Rider Adj B'!$B$11:$B$173,'SCH D-2 B'!$B76)*-1</f>
        <v>0</v>
      </c>
      <c r="I76" s="14">
        <f>SUMIFS('Rider Adj B'!$P$11:$P$173,'Rider Adj B'!$A$11:$A$173,'SCH D-2 B'!I$13,'Rider Adj B'!$B$11:$B$173,'SCH D-2 B'!$B76)*-1</f>
        <v>0</v>
      </c>
      <c r="J76" s="14">
        <f>SUMIFS('Rider Adj B'!$P$11:$P$173,'Rider Adj B'!$A$11:$A$173,'SCH D-2 B'!J$13,'Rider Adj B'!$B$11:$B$173,'SCH D-2 B'!$B76)*-1</f>
        <v>0</v>
      </c>
      <c r="K76" s="14">
        <f>SUMIFS('Rider Adj B'!$P$11:$P$173,'Rider Adj B'!$A$11:$A$173,'SCH D-2 B'!K$13,'Rider Adj B'!$B$11:$B$173,'SCH D-2 B'!$B76)*-1</f>
        <v>0</v>
      </c>
      <c r="L76" s="14">
        <f>SUMIFS('Rider Adj B'!$P$11:$P$173,'Rider Adj B'!$A$11:$A$173,'SCH D-2 B'!L$13,'Rider Adj B'!$B$11:$B$173,'SCH D-2 B'!$B76)*-1</f>
        <v>0</v>
      </c>
      <c r="M76" s="14">
        <f>SUMIFS('Rider Adj B'!$P$11:$P$173,'Rider Adj B'!$A$11:$A$173,'SCH D-2 B'!M$13,'Rider Adj B'!$B$11:$B$173,'SCH D-2 B'!$B76)*-1</f>
        <v>0</v>
      </c>
      <c r="N76" s="14">
        <f t="shared" si="32"/>
        <v>0</v>
      </c>
      <c r="O76" s="15">
        <v>1</v>
      </c>
      <c r="P76" s="14">
        <f t="shared" si="33"/>
        <v>0</v>
      </c>
    </row>
    <row r="77" spans="1:16" ht="18.95" customHeight="1" x14ac:dyDescent="0.2">
      <c r="A77" s="16">
        <f t="shared" si="34"/>
        <v>48</v>
      </c>
      <c r="B77" s="2"/>
      <c r="C77" s="5" t="s">
        <v>169</v>
      </c>
      <c r="D77" s="20">
        <f t="shared" ref="D77:N77" si="35">SUM(D66:D76)</f>
        <v>0</v>
      </c>
      <c r="E77" s="20">
        <f t="shared" si="35"/>
        <v>0</v>
      </c>
      <c r="F77" s="20">
        <f t="shared" si="35"/>
        <v>0</v>
      </c>
      <c r="G77" s="20">
        <f t="shared" si="35"/>
        <v>0</v>
      </c>
      <c r="H77" s="20">
        <f t="shared" ref="H77:I77" si="36">SUM(H66:H76)</f>
        <v>0</v>
      </c>
      <c r="I77" s="20">
        <f t="shared" si="36"/>
        <v>0</v>
      </c>
      <c r="J77" s="20">
        <f t="shared" ref="J77:K77" si="37">SUM(J66:J76)</f>
        <v>0</v>
      </c>
      <c r="K77" s="20">
        <f t="shared" si="37"/>
        <v>0</v>
      </c>
      <c r="L77" s="20">
        <f t="shared" ref="L77" si="38">SUM(L66:L76)</f>
        <v>0</v>
      </c>
      <c r="M77" s="20">
        <f t="shared" si="35"/>
        <v>0</v>
      </c>
      <c r="N77" s="20">
        <f t="shared" si="35"/>
        <v>0</v>
      </c>
      <c r="P77" s="20">
        <f>SUM(P66:P76)</f>
        <v>0</v>
      </c>
    </row>
    <row r="78" spans="1:16" ht="18.95" customHeight="1" x14ac:dyDescent="0.2">
      <c r="A78" s="16"/>
      <c r="B78" s="2"/>
      <c r="C78"/>
    </row>
    <row r="79" spans="1:16" ht="18.95" customHeight="1" x14ac:dyDescent="0.2">
      <c r="A79" s="16">
        <f>A77+1</f>
        <v>49</v>
      </c>
      <c r="B79" s="2"/>
      <c r="C79" s="408" t="s">
        <v>170</v>
      </c>
    </row>
    <row r="80" spans="1:16" ht="18.95" customHeight="1" x14ac:dyDescent="0.2">
      <c r="A80" s="16">
        <f>A79+1</f>
        <v>50</v>
      </c>
      <c r="B80" s="2">
        <v>546</v>
      </c>
      <c r="C80" t="s">
        <v>39</v>
      </c>
      <c r="D80" s="14">
        <f>SUMIFS('Rider Adj B'!$P$11:$P$173,'Rider Adj B'!$A$11:$A$173,'SCH D-2 B'!D$13,'Rider Adj B'!$B$11:$B$173,'SCH D-2 B'!$B80)*-1</f>
        <v>0</v>
      </c>
      <c r="E80" s="14">
        <f>SUMIFS('Rider Adj B'!$P$11:$P$173,'Rider Adj B'!$A$11:$A$173,'SCH D-2 B'!E$13,'Rider Adj B'!$B$11:$B$173,'SCH D-2 B'!$B80)*-1</f>
        <v>0</v>
      </c>
      <c r="F80" s="14">
        <f>SUMIFS('Rider Adj B'!$P$11:$P$173,'Rider Adj B'!$A$11:$A$173,'SCH D-2 B'!F$13,'Rider Adj B'!$B$11:$B$173,'SCH D-2 B'!$B80)*-1</f>
        <v>0</v>
      </c>
      <c r="G80" s="14">
        <f>SUMIFS('Rider Adj B'!$P$11:$P$173,'Rider Adj B'!$A$11:$A$173,'SCH D-2 B'!G$13,'Rider Adj B'!$B$11:$B$173,'SCH D-2 B'!$B80)*-1</f>
        <v>0</v>
      </c>
      <c r="H80" s="14">
        <f>SUMIFS('Rider Adj B'!$P$11:$P$173,'Rider Adj B'!$A$11:$A$173,'SCH D-2 B'!H$13,'Rider Adj B'!$B$11:$B$173,'SCH D-2 B'!$B80)*-1</f>
        <v>0</v>
      </c>
      <c r="I80" s="14">
        <f>SUMIFS('Rider Adj B'!$P$11:$P$173,'Rider Adj B'!$A$11:$A$173,'SCH D-2 B'!I$13,'Rider Adj B'!$B$11:$B$173,'SCH D-2 B'!$B80)*-1</f>
        <v>0</v>
      </c>
      <c r="J80" s="14">
        <f>SUMIFS('Rider Adj B'!$P$11:$P$173,'Rider Adj B'!$A$11:$A$173,'SCH D-2 B'!J$13,'Rider Adj B'!$B$11:$B$173,'SCH D-2 B'!$B80)*-1</f>
        <v>0</v>
      </c>
      <c r="K80" s="14">
        <f>SUMIFS('Rider Adj B'!$P$11:$P$173,'Rider Adj B'!$A$11:$A$173,'SCH D-2 B'!K$13,'Rider Adj B'!$B$11:$B$173,'SCH D-2 B'!$B80)*-1</f>
        <v>0</v>
      </c>
      <c r="L80" s="14">
        <f>SUMIFS('Rider Adj B'!$P$11:$P$173,'Rider Adj B'!$A$11:$A$173,'SCH D-2 B'!L$13,'Rider Adj B'!$B$11:$B$173,'SCH D-2 B'!$B80)*-1</f>
        <v>0</v>
      </c>
      <c r="M80" s="14">
        <f>SUMIFS('Rider Adj B'!$P$11:$P$173,'Rider Adj B'!$A$11:$A$173,'SCH D-2 B'!M$13,'Rider Adj B'!$B$11:$B$173,'SCH D-2 B'!$B80)*-1</f>
        <v>0</v>
      </c>
      <c r="N80" s="14">
        <f>SUM(D80:M80)</f>
        <v>0</v>
      </c>
      <c r="O80" s="15">
        <v>1</v>
      </c>
      <c r="P80" s="14">
        <f t="shared" ref="P80:P82" si="39">N80*O80</f>
        <v>0</v>
      </c>
    </row>
    <row r="81" spans="1:16" ht="18.95" customHeight="1" x14ac:dyDescent="0.2">
      <c r="A81" s="16">
        <f t="shared" si="34"/>
        <v>51</v>
      </c>
      <c r="B81" s="2">
        <v>547</v>
      </c>
      <c r="C81" t="s">
        <v>40</v>
      </c>
      <c r="D81" s="14">
        <f>SUMIFS('Rider Adj B'!$P$11:$P$173,'Rider Adj B'!$A$11:$A$173,'SCH D-2 B'!D$13,'Rider Adj B'!$B$11:$B$173,'SCH D-2 B'!$B81)*-1</f>
        <v>0</v>
      </c>
      <c r="E81" s="14">
        <f>SUMIFS('Rider Adj B'!$P$11:$P$173,'Rider Adj B'!$A$11:$A$173,'SCH D-2 B'!E$13,'Rider Adj B'!$B$11:$B$173,'SCH D-2 B'!$B81)*-1</f>
        <v>0</v>
      </c>
      <c r="F81" s="14">
        <f>SUMIFS('Rider Adj B'!$P$11:$P$173,'Rider Adj B'!$A$11:$A$173,'SCH D-2 B'!F$13,'Rider Adj B'!$B$11:$B$173,'SCH D-2 B'!$B81)*-1</f>
        <v>0</v>
      </c>
      <c r="G81" s="14">
        <f>SUMIFS('Rider Adj B'!$P$11:$P$173,'Rider Adj B'!$A$11:$A$173,'SCH D-2 B'!G$13,'Rider Adj B'!$B$11:$B$173,'SCH D-2 B'!$B81)*-1</f>
        <v>-479214.33999999997</v>
      </c>
      <c r="H81" s="14">
        <f>SUMIFS('Rider Adj B'!$P$11:$P$173,'Rider Adj B'!$A$11:$A$173,'SCH D-2 B'!H$13,'Rider Adj B'!$B$11:$B$173,'SCH D-2 B'!$B81)*-1</f>
        <v>0</v>
      </c>
      <c r="I81" s="14">
        <f>SUMIFS('Rider Adj B'!$P$11:$P$173,'Rider Adj B'!$A$11:$A$173,'SCH D-2 B'!I$13,'Rider Adj B'!$B$11:$B$173,'SCH D-2 B'!$B81)*-1</f>
        <v>0</v>
      </c>
      <c r="J81" s="14">
        <f>SUMIFS('Rider Adj B'!$P$11:$P$173,'Rider Adj B'!$A$11:$A$173,'SCH D-2 B'!J$13,'Rider Adj B'!$B$11:$B$173,'SCH D-2 B'!$B81)*-1</f>
        <v>0</v>
      </c>
      <c r="K81" s="14">
        <f>SUMIFS('Rider Adj B'!$P$11:$P$173,'Rider Adj B'!$A$11:$A$173,'SCH D-2 B'!K$13,'Rider Adj B'!$B$11:$B$173,'SCH D-2 B'!$B81)*-1</f>
        <v>0</v>
      </c>
      <c r="L81" s="14">
        <f>SUMIFS('Rider Adj B'!$P$11:$P$173,'Rider Adj B'!$A$11:$A$173,'SCH D-2 B'!L$13,'Rider Adj B'!$B$11:$B$173,'SCH D-2 B'!$B81)*-1</f>
        <v>0</v>
      </c>
      <c r="M81" s="14">
        <f>SUMIFS('Rider Adj B'!$P$11:$P$173,'Rider Adj B'!$A$11:$A$173,'SCH D-2 B'!M$13,'Rider Adj B'!$B$11:$B$173,'SCH D-2 B'!$B81)*-1</f>
        <v>0</v>
      </c>
      <c r="N81" s="14">
        <f>SUM(D81:M81)</f>
        <v>-479214.33999999997</v>
      </c>
      <c r="O81" s="15">
        <v>1</v>
      </c>
      <c r="P81" s="14">
        <f t="shared" si="39"/>
        <v>-479214.33999999997</v>
      </c>
    </row>
    <row r="82" spans="1:16" ht="18.95" customHeight="1" x14ac:dyDescent="0.2">
      <c r="A82" s="16">
        <f t="shared" si="34"/>
        <v>52</v>
      </c>
      <c r="B82" s="2">
        <v>548</v>
      </c>
      <c r="C82" t="s">
        <v>41</v>
      </c>
      <c r="D82" s="14">
        <f>SUMIFS('Rider Adj B'!$P$11:$P$173,'Rider Adj B'!$A$11:$A$173,'SCH D-2 B'!D$13,'Rider Adj B'!$B$11:$B$173,'SCH D-2 B'!$B82)*-1</f>
        <v>0</v>
      </c>
      <c r="E82" s="14">
        <f>SUMIFS('Rider Adj B'!$P$11:$P$173,'Rider Adj B'!$A$11:$A$173,'SCH D-2 B'!E$13,'Rider Adj B'!$B$11:$B$173,'SCH D-2 B'!$B82)*-1</f>
        <v>0</v>
      </c>
      <c r="F82" s="14">
        <f>SUMIFS('Rider Adj B'!$P$11:$P$173,'Rider Adj B'!$A$11:$A$173,'SCH D-2 B'!F$13,'Rider Adj B'!$B$11:$B$173,'SCH D-2 B'!$B82)*-1</f>
        <v>0</v>
      </c>
      <c r="G82" s="14">
        <f>SUMIFS('Rider Adj B'!$P$11:$P$173,'Rider Adj B'!$A$11:$A$173,'SCH D-2 B'!G$13,'Rider Adj B'!$B$11:$B$173,'SCH D-2 B'!$B82)*-1</f>
        <v>0</v>
      </c>
      <c r="H82" s="14">
        <f>SUMIFS('Rider Adj B'!$P$11:$P$173,'Rider Adj B'!$A$11:$A$173,'SCH D-2 B'!H$13,'Rider Adj B'!$B$11:$B$173,'SCH D-2 B'!$B82)*-1</f>
        <v>0</v>
      </c>
      <c r="I82" s="14">
        <f>SUMIFS('Rider Adj B'!$P$11:$P$173,'Rider Adj B'!$A$11:$A$173,'SCH D-2 B'!I$13,'Rider Adj B'!$B$11:$B$173,'SCH D-2 B'!$B82)*-1</f>
        <v>0</v>
      </c>
      <c r="J82" s="14">
        <f>SUMIFS('Rider Adj B'!$P$11:$P$173,'Rider Adj B'!$A$11:$A$173,'SCH D-2 B'!J$13,'Rider Adj B'!$B$11:$B$173,'SCH D-2 B'!$B82)*-1</f>
        <v>0</v>
      </c>
      <c r="K82" s="14">
        <f>SUMIFS('Rider Adj B'!$P$11:$P$173,'Rider Adj B'!$A$11:$A$173,'SCH D-2 B'!K$13,'Rider Adj B'!$B$11:$B$173,'SCH D-2 B'!$B82)*-1</f>
        <v>0</v>
      </c>
      <c r="L82" s="14">
        <f>SUMIFS('Rider Adj B'!$P$11:$P$173,'Rider Adj B'!$A$11:$A$173,'SCH D-2 B'!L$13,'Rider Adj B'!$B$11:$B$173,'SCH D-2 B'!$B82)*-1</f>
        <v>0</v>
      </c>
      <c r="M82" s="14">
        <f>SUMIFS('Rider Adj B'!$P$11:$P$173,'Rider Adj B'!$A$11:$A$173,'SCH D-2 B'!M$13,'Rider Adj B'!$B$11:$B$173,'SCH D-2 B'!$B82)*-1</f>
        <v>0</v>
      </c>
      <c r="N82" s="14">
        <f>SUM(D82:M82)</f>
        <v>0</v>
      </c>
      <c r="O82" s="15">
        <v>1</v>
      </c>
      <c r="P82" s="14">
        <f t="shared" si="39"/>
        <v>0</v>
      </c>
    </row>
    <row r="83" spans="1:16" s="6" customFormat="1" ht="20.100000000000001" customHeight="1" x14ac:dyDescent="0.2">
      <c r="A83" s="623" t="str">
        <f>$A$1</f>
        <v>LOUISVILLE GAS AND ELECTRIC COMPANY</v>
      </c>
      <c r="B83" s="623"/>
      <c r="C83" s="623"/>
      <c r="D83" s="623"/>
      <c r="E83" s="623"/>
      <c r="F83" s="623"/>
      <c r="G83" s="623"/>
      <c r="H83" s="623"/>
      <c r="I83" s="623"/>
      <c r="J83" s="623"/>
      <c r="K83" s="623"/>
      <c r="L83" s="623"/>
      <c r="M83" s="623"/>
      <c r="N83" s="623"/>
      <c r="O83" s="623"/>
      <c r="P83" s="623"/>
    </row>
    <row r="84" spans="1:16" s="6" customFormat="1" ht="20.100000000000001" customHeight="1" x14ac:dyDescent="0.2">
      <c r="A84" s="623" t="str">
        <f>$A$2</f>
        <v>CASE NO. 2025-00114 - ELECTRIC OPERATIONS</v>
      </c>
      <c r="B84" s="623"/>
      <c r="C84" s="623"/>
      <c r="D84" s="623"/>
      <c r="E84" s="623"/>
      <c r="F84" s="623"/>
      <c r="G84" s="623"/>
      <c r="H84" s="623"/>
      <c r="I84" s="623"/>
      <c r="J84" s="623"/>
      <c r="K84" s="623"/>
      <c r="L84" s="623"/>
      <c r="M84" s="623"/>
      <c r="N84" s="623"/>
      <c r="O84" s="623"/>
      <c r="P84" s="623"/>
    </row>
    <row r="85" spans="1:16" s="6" customFormat="1" ht="20.100000000000001" customHeight="1" x14ac:dyDescent="0.2">
      <c r="A85" s="623" t="s">
        <v>318</v>
      </c>
      <c r="B85" s="623"/>
      <c r="C85" s="623"/>
      <c r="D85" s="623"/>
      <c r="E85" s="623"/>
      <c r="F85" s="623"/>
      <c r="G85" s="623"/>
      <c r="H85" s="623"/>
      <c r="I85" s="623"/>
      <c r="J85" s="623"/>
      <c r="K85" s="623"/>
      <c r="L85" s="623"/>
      <c r="M85" s="623"/>
      <c r="N85" s="623"/>
      <c r="O85" s="623"/>
      <c r="P85" s="623"/>
    </row>
    <row r="86" spans="1:16" s="6" customFormat="1" ht="20.100000000000001" customHeight="1" x14ac:dyDescent="0.2">
      <c r="A86" s="623" t="str">
        <f>$A$4</f>
        <v>FOR THE 12 MONTHS ENDED AUGUST 31, 2025</v>
      </c>
      <c r="B86" s="623"/>
      <c r="C86" s="623"/>
      <c r="D86" s="623"/>
      <c r="E86" s="623"/>
      <c r="F86" s="623"/>
      <c r="G86" s="623"/>
      <c r="H86" s="623"/>
      <c r="I86" s="623"/>
      <c r="J86" s="623"/>
      <c r="K86" s="623"/>
      <c r="L86" s="623"/>
      <c r="M86" s="623"/>
      <c r="N86" s="623"/>
      <c r="O86" s="623"/>
      <c r="P86" s="623"/>
    </row>
    <row r="87" spans="1:16" s="6" customFormat="1" ht="20.100000000000001" customHeight="1" x14ac:dyDescent="0.2">
      <c r="A87" s="7"/>
      <c r="B87" s="7"/>
      <c r="C87" s="7"/>
      <c r="D87" s="7"/>
      <c r="E87" s="7"/>
      <c r="F87" s="7"/>
      <c r="G87" s="7"/>
      <c r="H87" s="7"/>
      <c r="I87" s="7"/>
      <c r="J87" s="7"/>
      <c r="K87" s="7"/>
      <c r="L87" s="7"/>
      <c r="M87" s="7"/>
      <c r="N87" s="7"/>
      <c r="O87" s="7"/>
      <c r="P87" s="7"/>
    </row>
    <row r="88" spans="1:16" s="6" customFormat="1" ht="20.100000000000001" customHeight="1" x14ac:dyDescent="0.2">
      <c r="A88" s="8" t="s">
        <v>140</v>
      </c>
      <c r="B88" s="8"/>
      <c r="P88" s="9" t="str">
        <f>$P$6</f>
        <v>SCHEDULE D-2</v>
      </c>
    </row>
    <row r="89" spans="1:16" s="6" customFormat="1" ht="20.100000000000001" customHeight="1" x14ac:dyDescent="0.2">
      <c r="A89" s="6" t="str">
        <f>$A$7</f>
        <v>TYPE OF FILING: __X__ ORIGINAL  _____ UPDATED  _____ REVISED</v>
      </c>
      <c r="P89" s="9" t="s">
        <v>314</v>
      </c>
    </row>
    <row r="90" spans="1:16" s="6" customFormat="1" ht="20.100000000000001" customHeight="1" x14ac:dyDescent="0.2">
      <c r="A90" s="6" t="str">
        <f>$A$8</f>
        <v>WORKPAPER REFERENCE NO(S).:  SCHEDULE WPD-2</v>
      </c>
      <c r="B90" s="8"/>
      <c r="D90" s="8"/>
      <c r="E90" s="8"/>
      <c r="F90" s="8"/>
      <c r="G90" s="8"/>
      <c r="H90" s="8"/>
      <c r="I90" s="8"/>
      <c r="J90" s="8"/>
      <c r="K90" s="8"/>
      <c r="L90" s="8"/>
      <c r="M90" s="8"/>
      <c r="N90" s="8"/>
      <c r="P90" s="10" t="str">
        <f>$P$8</f>
        <v>WITNESS:   A. M. FACKLER</v>
      </c>
    </row>
    <row r="91" spans="1:16" s="6" customFormat="1" ht="20.100000000000001" customHeight="1" x14ac:dyDescent="0.2"/>
    <row r="92" spans="1:16" s="6" customFormat="1" ht="18.75" customHeight="1" x14ac:dyDescent="0.2">
      <c r="A92" s="384"/>
      <c r="B92" s="384"/>
      <c r="C92" s="384"/>
      <c r="D92" s="442" t="str">
        <f>D$10</f>
        <v>ADJ 1</v>
      </c>
      <c r="E92" s="442" t="str">
        <f t="shared" ref="E92:M92" si="40">E$10</f>
        <v>ADJ 2</v>
      </c>
      <c r="F92" s="442" t="str">
        <f t="shared" si="40"/>
        <v>ADJ 3</v>
      </c>
      <c r="G92" s="442" t="str">
        <f t="shared" si="40"/>
        <v>ADJ 4</v>
      </c>
      <c r="H92" s="442" t="str">
        <f t="shared" si="40"/>
        <v>ADJ 5</v>
      </c>
      <c r="I92" s="442" t="str">
        <f t="shared" si="40"/>
        <v>ADJ 6</v>
      </c>
      <c r="J92" s="442" t="str">
        <f t="shared" si="40"/>
        <v>ADJ 7</v>
      </c>
      <c r="K92" s="442" t="str">
        <f t="shared" si="40"/>
        <v>ADJ 8</v>
      </c>
      <c r="L92" s="442" t="str">
        <f t="shared" si="40"/>
        <v>ADJ 9</v>
      </c>
      <c r="M92" s="442" t="str">
        <f t="shared" si="40"/>
        <v>ADJ 10</v>
      </c>
      <c r="N92" s="384"/>
      <c r="O92" s="384"/>
      <c r="P92" s="384"/>
    </row>
    <row r="93" spans="1:16" ht="57" customHeight="1" x14ac:dyDescent="0.2">
      <c r="A93" s="385" t="s">
        <v>142</v>
      </c>
      <c r="B93" s="385" t="s">
        <v>143</v>
      </c>
      <c r="C93" s="385" t="s">
        <v>147</v>
      </c>
      <c r="D93" s="385" t="str">
        <f>D$11</f>
        <v>REMOVE DSM MECHANISM</v>
      </c>
      <c r="E93" s="385" t="str">
        <f t="shared" ref="E93:M93" si="41">E$11</f>
        <v>REMOVE ECR MECHANISM</v>
      </c>
      <c r="F93" s="385" t="str">
        <f t="shared" si="41"/>
        <v>REMOVE FAC MECHANISM</v>
      </c>
      <c r="G93" s="385" t="str">
        <f t="shared" si="41"/>
        <v>REMOVE OSS MECHANISM</v>
      </c>
      <c r="H93" s="385" t="str">
        <f t="shared" si="41"/>
        <v>REMOVE RAR MECHANISM</v>
      </c>
      <c r="I93" s="385" t="str">
        <f t="shared" si="41"/>
        <v xml:space="preserve">NEW GENERATION
NOT IN SERVICE </v>
      </c>
      <c r="J93" s="385" t="str">
        <f t="shared" si="41"/>
        <v xml:space="preserve">REMOVE
 AMI
 NOT IN SERVICE </v>
      </c>
      <c r="K93" s="385" t="str">
        <f t="shared" si="41"/>
        <v>REVOLVING CREDIT FACILITY FEES</v>
      </c>
      <c r="L93" s="385" t="str">
        <f t="shared" si="41"/>
        <v xml:space="preserve">IT SOFTWARE COST </v>
      </c>
      <c r="M93" s="385" t="str">
        <f t="shared" si="41"/>
        <v>INTEREST SYNCHRONIZATION</v>
      </c>
      <c r="N93" s="385" t="s">
        <v>320</v>
      </c>
      <c r="O93" s="385" t="s">
        <v>144</v>
      </c>
      <c r="P93" s="385" t="s">
        <v>310</v>
      </c>
    </row>
    <row r="94" spans="1:16" ht="23.1" customHeight="1" x14ac:dyDescent="0.2">
      <c r="A94" s="12"/>
      <c r="B94" s="12"/>
      <c r="C94" s="386"/>
      <c r="D94" s="17" t="s">
        <v>145</v>
      </c>
      <c r="E94" s="17" t="s">
        <v>145</v>
      </c>
      <c r="F94" s="17" t="s">
        <v>145</v>
      </c>
      <c r="G94" s="17" t="s">
        <v>145</v>
      </c>
      <c r="H94" s="17" t="s">
        <v>145</v>
      </c>
      <c r="I94" s="17" t="s">
        <v>145</v>
      </c>
      <c r="J94" s="17" t="s">
        <v>145</v>
      </c>
      <c r="K94" s="17" t="s">
        <v>145</v>
      </c>
      <c r="L94" s="17" t="s">
        <v>145</v>
      </c>
      <c r="M94" s="17" t="s">
        <v>145</v>
      </c>
      <c r="N94" s="17" t="s">
        <v>145</v>
      </c>
      <c r="O94" s="17"/>
      <c r="P94" s="17" t="s">
        <v>145</v>
      </c>
    </row>
    <row r="95" spans="1:16" ht="18.95" customHeight="1" x14ac:dyDescent="0.2">
      <c r="A95" s="16">
        <f>A82+1</f>
        <v>53</v>
      </c>
      <c r="B95" s="2">
        <v>549</v>
      </c>
      <c r="C95" t="s">
        <v>42</v>
      </c>
      <c r="D95" s="14">
        <f>SUMIFS('Rider Adj B'!$P$11:$P$173,'Rider Adj B'!$A$11:$A$173,'SCH D-2 B'!D$13,'Rider Adj B'!$B$11:$B$173,'SCH D-2 B'!$B95)*-1</f>
        <v>0</v>
      </c>
      <c r="E95" s="14">
        <f>SUMIFS('Rider Adj B'!$P$11:$P$173,'Rider Adj B'!$A$11:$A$173,'SCH D-2 B'!E$13,'Rider Adj B'!$B$11:$B$173,'SCH D-2 B'!$B95)*-1</f>
        <v>0</v>
      </c>
      <c r="F95" s="14">
        <f>SUMIFS('Rider Adj B'!$P$11:$P$173,'Rider Adj B'!$A$11:$A$173,'SCH D-2 B'!F$13,'Rider Adj B'!$B$11:$B$173,'SCH D-2 B'!$B95)*-1</f>
        <v>0</v>
      </c>
      <c r="G95" s="14">
        <f>SUMIFS('Rider Adj B'!$P$11:$P$173,'Rider Adj B'!$A$11:$A$173,'SCH D-2 B'!G$13,'Rider Adj B'!$B$11:$B$173,'SCH D-2 B'!$B95)*-1</f>
        <v>0</v>
      </c>
      <c r="H95" s="14">
        <f>SUMIFS('Rider Adj B'!$P$11:$P$173,'Rider Adj B'!$A$11:$A$173,'SCH D-2 B'!H$13,'Rider Adj B'!$B$11:$B$173,'SCH D-2 B'!$B95)*-1</f>
        <v>0</v>
      </c>
      <c r="I95" s="14">
        <f>SUMIFS('Rider Adj B'!$P$11:$P$173,'Rider Adj B'!$A$11:$A$173,'SCH D-2 B'!I$13,'Rider Adj B'!$B$11:$B$173,'SCH D-2 B'!$B95)*-1</f>
        <v>0</v>
      </c>
      <c r="J95" s="14">
        <f>SUMIFS('Rider Adj B'!$P$11:$P$173,'Rider Adj B'!$A$11:$A$173,'SCH D-2 B'!J$13,'Rider Adj B'!$B$11:$B$173,'SCH D-2 B'!$B95)*-1</f>
        <v>0</v>
      </c>
      <c r="K95" s="14">
        <f>SUMIFS('Rider Adj B'!$P$11:$P$173,'Rider Adj B'!$A$11:$A$173,'SCH D-2 B'!K$13,'Rider Adj B'!$B$11:$B$173,'SCH D-2 B'!$B95)*-1</f>
        <v>0</v>
      </c>
      <c r="L95" s="14">
        <f>SUMIFS('Rider Adj B'!$P$11:$P$173,'Rider Adj B'!$A$11:$A$173,'SCH D-2 B'!L$13,'Rider Adj B'!$B$11:$B$173,'SCH D-2 B'!$B95)*-1</f>
        <v>0</v>
      </c>
      <c r="M95" s="14">
        <f>SUMIFS('Rider Adj B'!$P$11:$P$173,'Rider Adj B'!$A$11:$A$173,'SCH D-2 B'!M$13,'Rider Adj B'!$B$11:$B$173,'SCH D-2 B'!$B95)*-1</f>
        <v>0</v>
      </c>
      <c r="N95" s="14">
        <f t="shared" ref="N95:N100" si="42">SUM(D95:M95)</f>
        <v>0</v>
      </c>
      <c r="O95" s="15">
        <v>1</v>
      </c>
      <c r="P95" s="14">
        <f t="shared" ref="P95:P100" si="43">N95*O95</f>
        <v>0</v>
      </c>
    </row>
    <row r="96" spans="1:16" ht="18.95" customHeight="1" x14ac:dyDescent="0.2">
      <c r="A96" s="16">
        <f t="shared" si="34"/>
        <v>54</v>
      </c>
      <c r="B96" s="2">
        <v>550</v>
      </c>
      <c r="C96" t="s">
        <v>24</v>
      </c>
      <c r="D96" s="14">
        <f>SUMIFS('Rider Adj B'!$P$11:$P$173,'Rider Adj B'!$A$11:$A$173,'SCH D-2 B'!D$13,'Rider Adj B'!$B$11:$B$173,'SCH D-2 B'!$B96)*-1</f>
        <v>0</v>
      </c>
      <c r="E96" s="14">
        <f>SUMIFS('Rider Adj B'!$P$11:$P$173,'Rider Adj B'!$A$11:$A$173,'SCH D-2 B'!E$13,'Rider Adj B'!$B$11:$B$173,'SCH D-2 B'!$B96)*-1</f>
        <v>0</v>
      </c>
      <c r="F96" s="14">
        <f>SUMIFS('Rider Adj B'!$P$11:$P$173,'Rider Adj B'!$A$11:$A$173,'SCH D-2 B'!F$13,'Rider Adj B'!$B$11:$B$173,'SCH D-2 B'!$B96)*-1</f>
        <v>0</v>
      </c>
      <c r="G96" s="14">
        <f>SUMIFS('Rider Adj B'!$P$11:$P$173,'Rider Adj B'!$A$11:$A$173,'SCH D-2 B'!G$13,'Rider Adj B'!$B$11:$B$173,'SCH D-2 B'!$B96)*-1</f>
        <v>0</v>
      </c>
      <c r="H96" s="14">
        <f>SUMIFS('Rider Adj B'!$P$11:$P$173,'Rider Adj B'!$A$11:$A$173,'SCH D-2 B'!H$13,'Rider Adj B'!$B$11:$B$173,'SCH D-2 B'!$B96)*-1</f>
        <v>0</v>
      </c>
      <c r="I96" s="14">
        <f>SUMIFS('Rider Adj B'!$P$11:$P$173,'Rider Adj B'!$A$11:$A$173,'SCH D-2 B'!I$13,'Rider Adj B'!$B$11:$B$173,'SCH D-2 B'!$B96)*-1</f>
        <v>0</v>
      </c>
      <c r="J96" s="14">
        <f>SUMIFS('Rider Adj B'!$P$11:$P$173,'Rider Adj B'!$A$11:$A$173,'SCH D-2 B'!J$13,'Rider Adj B'!$B$11:$B$173,'SCH D-2 B'!$B96)*-1</f>
        <v>0</v>
      </c>
      <c r="K96" s="14">
        <f>SUMIFS('Rider Adj B'!$P$11:$P$173,'Rider Adj B'!$A$11:$A$173,'SCH D-2 B'!K$13,'Rider Adj B'!$B$11:$B$173,'SCH D-2 B'!$B96)*-1</f>
        <v>0</v>
      </c>
      <c r="L96" s="14">
        <f>SUMIFS('Rider Adj B'!$P$11:$P$173,'Rider Adj B'!$A$11:$A$173,'SCH D-2 B'!L$13,'Rider Adj B'!$B$11:$B$173,'SCH D-2 B'!$B96)*-1</f>
        <v>0</v>
      </c>
      <c r="M96" s="14">
        <f>SUMIFS('Rider Adj B'!$P$11:$P$173,'Rider Adj B'!$A$11:$A$173,'SCH D-2 B'!M$13,'Rider Adj B'!$B$11:$B$173,'SCH D-2 B'!$B96)*-1</f>
        <v>0</v>
      </c>
      <c r="N96" s="14">
        <f t="shared" si="42"/>
        <v>0</v>
      </c>
      <c r="O96" s="15">
        <v>1</v>
      </c>
      <c r="P96" s="14">
        <f t="shared" si="43"/>
        <v>0</v>
      </c>
    </row>
    <row r="97" spans="1:16" ht="18.95" customHeight="1" x14ac:dyDescent="0.2">
      <c r="A97" s="16">
        <f t="shared" si="34"/>
        <v>55</v>
      </c>
      <c r="B97" s="2">
        <v>551</v>
      </c>
      <c r="C97" t="s">
        <v>26</v>
      </c>
      <c r="D97" s="14">
        <f>SUMIFS('Rider Adj B'!$P$11:$P$173,'Rider Adj B'!$A$11:$A$173,'SCH D-2 B'!D$13,'Rider Adj B'!$B$11:$B$173,'SCH D-2 B'!$B97)*-1</f>
        <v>0</v>
      </c>
      <c r="E97" s="14">
        <f>SUMIFS('Rider Adj B'!$P$11:$P$173,'Rider Adj B'!$A$11:$A$173,'SCH D-2 B'!E$13,'Rider Adj B'!$B$11:$B$173,'SCH D-2 B'!$B97)*-1</f>
        <v>0</v>
      </c>
      <c r="F97" s="14">
        <f>SUMIFS('Rider Adj B'!$P$11:$P$173,'Rider Adj B'!$A$11:$A$173,'SCH D-2 B'!F$13,'Rider Adj B'!$B$11:$B$173,'SCH D-2 B'!$B97)*-1</f>
        <v>0</v>
      </c>
      <c r="G97" s="14">
        <f>SUMIFS('Rider Adj B'!$P$11:$P$173,'Rider Adj B'!$A$11:$A$173,'SCH D-2 B'!G$13,'Rider Adj B'!$B$11:$B$173,'SCH D-2 B'!$B97)*-1</f>
        <v>0</v>
      </c>
      <c r="H97" s="14">
        <f>SUMIFS('Rider Adj B'!$P$11:$P$173,'Rider Adj B'!$A$11:$A$173,'SCH D-2 B'!H$13,'Rider Adj B'!$B$11:$B$173,'SCH D-2 B'!$B97)*-1</f>
        <v>0</v>
      </c>
      <c r="I97" s="14">
        <f>SUMIFS('Rider Adj B'!$P$11:$P$173,'Rider Adj B'!$A$11:$A$173,'SCH D-2 B'!I$13,'Rider Adj B'!$B$11:$B$173,'SCH D-2 B'!$B97)*-1</f>
        <v>0</v>
      </c>
      <c r="J97" s="14">
        <f>SUMIFS('Rider Adj B'!$P$11:$P$173,'Rider Adj B'!$A$11:$A$173,'SCH D-2 B'!J$13,'Rider Adj B'!$B$11:$B$173,'SCH D-2 B'!$B97)*-1</f>
        <v>0</v>
      </c>
      <c r="K97" s="14">
        <f>SUMIFS('Rider Adj B'!$P$11:$P$173,'Rider Adj B'!$A$11:$A$173,'SCH D-2 B'!K$13,'Rider Adj B'!$B$11:$B$173,'SCH D-2 B'!$B97)*-1</f>
        <v>0</v>
      </c>
      <c r="L97" s="14">
        <f>SUMIFS('Rider Adj B'!$P$11:$P$173,'Rider Adj B'!$A$11:$A$173,'SCH D-2 B'!L$13,'Rider Adj B'!$B$11:$B$173,'SCH D-2 B'!$B97)*-1</f>
        <v>0</v>
      </c>
      <c r="M97" s="14">
        <f>SUMIFS('Rider Adj B'!$P$11:$P$173,'Rider Adj B'!$A$11:$A$173,'SCH D-2 B'!M$13,'Rider Adj B'!$B$11:$B$173,'SCH D-2 B'!$B97)*-1</f>
        <v>0</v>
      </c>
      <c r="N97" s="14">
        <f t="shared" si="42"/>
        <v>0</v>
      </c>
      <c r="O97" s="15">
        <v>1</v>
      </c>
      <c r="P97" s="14">
        <f t="shared" si="43"/>
        <v>0</v>
      </c>
    </row>
    <row r="98" spans="1:16" ht="18.95" customHeight="1" x14ac:dyDescent="0.2">
      <c r="A98" s="16">
        <f t="shared" si="34"/>
        <v>56</v>
      </c>
      <c r="B98" s="2">
        <v>552</v>
      </c>
      <c r="C98" t="s">
        <v>27</v>
      </c>
      <c r="D98" s="14">
        <f>SUMIFS('Rider Adj B'!$P$11:$P$173,'Rider Adj B'!$A$11:$A$173,'SCH D-2 B'!D$13,'Rider Adj B'!$B$11:$B$173,'SCH D-2 B'!$B98)*-1</f>
        <v>0</v>
      </c>
      <c r="E98" s="14">
        <f>SUMIFS('Rider Adj B'!$P$11:$P$173,'Rider Adj B'!$A$11:$A$173,'SCH D-2 B'!E$13,'Rider Adj B'!$B$11:$B$173,'SCH D-2 B'!$B98)*-1</f>
        <v>0</v>
      </c>
      <c r="F98" s="14">
        <f>SUMIFS('Rider Adj B'!$P$11:$P$173,'Rider Adj B'!$A$11:$A$173,'SCH D-2 B'!F$13,'Rider Adj B'!$B$11:$B$173,'SCH D-2 B'!$B98)*-1</f>
        <v>0</v>
      </c>
      <c r="G98" s="14">
        <f>SUMIFS('Rider Adj B'!$P$11:$P$173,'Rider Adj B'!$A$11:$A$173,'SCH D-2 B'!G$13,'Rider Adj B'!$B$11:$B$173,'SCH D-2 B'!$B98)*-1</f>
        <v>0</v>
      </c>
      <c r="H98" s="14">
        <f>SUMIFS('Rider Adj B'!$P$11:$P$173,'Rider Adj B'!$A$11:$A$173,'SCH D-2 B'!H$13,'Rider Adj B'!$B$11:$B$173,'SCH D-2 B'!$B98)*-1</f>
        <v>0</v>
      </c>
      <c r="I98" s="14">
        <f>SUMIFS('Rider Adj B'!$P$11:$P$173,'Rider Adj B'!$A$11:$A$173,'SCH D-2 B'!I$13,'Rider Adj B'!$B$11:$B$173,'SCH D-2 B'!$B98)*-1</f>
        <v>0</v>
      </c>
      <c r="J98" s="14">
        <f>SUMIFS('Rider Adj B'!$P$11:$P$173,'Rider Adj B'!$A$11:$A$173,'SCH D-2 B'!J$13,'Rider Adj B'!$B$11:$B$173,'SCH D-2 B'!$B98)*-1</f>
        <v>0</v>
      </c>
      <c r="K98" s="14">
        <f>SUMIFS('Rider Adj B'!$P$11:$P$173,'Rider Adj B'!$A$11:$A$173,'SCH D-2 B'!K$13,'Rider Adj B'!$B$11:$B$173,'SCH D-2 B'!$B98)*-1</f>
        <v>0</v>
      </c>
      <c r="L98" s="14">
        <f>SUMIFS('Rider Adj B'!$P$11:$P$173,'Rider Adj B'!$A$11:$A$173,'SCH D-2 B'!L$13,'Rider Adj B'!$B$11:$B$173,'SCH D-2 B'!$B98)*-1</f>
        <v>0</v>
      </c>
      <c r="M98" s="14">
        <f>SUMIFS('Rider Adj B'!$P$11:$P$173,'Rider Adj B'!$A$11:$A$173,'SCH D-2 B'!M$13,'Rider Adj B'!$B$11:$B$173,'SCH D-2 B'!$B98)*-1</f>
        <v>0</v>
      </c>
      <c r="N98" s="14">
        <f t="shared" si="42"/>
        <v>0</v>
      </c>
      <c r="O98" s="15">
        <v>1</v>
      </c>
      <c r="P98" s="14">
        <f t="shared" si="43"/>
        <v>0</v>
      </c>
    </row>
    <row r="99" spans="1:16" ht="18.95" customHeight="1" x14ac:dyDescent="0.2">
      <c r="A99" s="16">
        <f t="shared" si="34"/>
        <v>57</v>
      </c>
      <c r="B99" s="2">
        <v>553</v>
      </c>
      <c r="C99" t="s">
        <v>43</v>
      </c>
      <c r="D99" s="14">
        <f>SUMIFS('Rider Adj B'!$P$11:$P$173,'Rider Adj B'!$A$11:$A$173,'SCH D-2 B'!D$13,'Rider Adj B'!$B$11:$B$173,'SCH D-2 B'!$B99)*-1</f>
        <v>0</v>
      </c>
      <c r="E99" s="14">
        <f>SUMIFS('Rider Adj B'!$P$11:$P$173,'Rider Adj B'!$A$11:$A$173,'SCH D-2 B'!E$13,'Rider Adj B'!$B$11:$B$173,'SCH D-2 B'!$B99)*-1</f>
        <v>0</v>
      </c>
      <c r="F99" s="14">
        <f>SUMIFS('Rider Adj B'!$P$11:$P$173,'Rider Adj B'!$A$11:$A$173,'SCH D-2 B'!F$13,'Rider Adj B'!$B$11:$B$173,'SCH D-2 B'!$B99)*-1</f>
        <v>0</v>
      </c>
      <c r="G99" s="14">
        <f>SUMIFS('Rider Adj B'!$P$11:$P$173,'Rider Adj B'!$A$11:$A$173,'SCH D-2 B'!G$13,'Rider Adj B'!$B$11:$B$173,'SCH D-2 B'!$B99)*-1</f>
        <v>0</v>
      </c>
      <c r="H99" s="14">
        <f>SUMIFS('Rider Adj B'!$P$11:$P$173,'Rider Adj B'!$A$11:$A$173,'SCH D-2 B'!H$13,'Rider Adj B'!$B$11:$B$173,'SCH D-2 B'!$B99)*-1</f>
        <v>0</v>
      </c>
      <c r="I99" s="14">
        <f>SUMIFS('Rider Adj B'!$P$11:$P$173,'Rider Adj B'!$A$11:$A$173,'SCH D-2 B'!I$13,'Rider Adj B'!$B$11:$B$173,'SCH D-2 B'!$B99)*-1</f>
        <v>0</v>
      </c>
      <c r="J99" s="14">
        <f>SUMIFS('Rider Adj B'!$P$11:$P$173,'Rider Adj B'!$A$11:$A$173,'SCH D-2 B'!J$13,'Rider Adj B'!$B$11:$B$173,'SCH D-2 B'!$B99)*-1</f>
        <v>0</v>
      </c>
      <c r="K99" s="14">
        <f>SUMIFS('Rider Adj B'!$P$11:$P$173,'Rider Adj B'!$A$11:$A$173,'SCH D-2 B'!K$13,'Rider Adj B'!$B$11:$B$173,'SCH D-2 B'!$B99)*-1</f>
        <v>0</v>
      </c>
      <c r="L99" s="14">
        <f>SUMIFS('Rider Adj B'!$P$11:$P$173,'Rider Adj B'!$A$11:$A$173,'SCH D-2 B'!L$13,'Rider Adj B'!$B$11:$B$173,'SCH D-2 B'!$B99)*-1</f>
        <v>0</v>
      </c>
      <c r="M99" s="14">
        <f>SUMIFS('Rider Adj B'!$P$11:$P$173,'Rider Adj B'!$A$11:$A$173,'SCH D-2 B'!M$13,'Rider Adj B'!$B$11:$B$173,'SCH D-2 B'!$B99)*-1</f>
        <v>0</v>
      </c>
      <c r="N99" s="14">
        <f t="shared" si="42"/>
        <v>0</v>
      </c>
      <c r="O99" s="15">
        <v>1</v>
      </c>
      <c r="P99" s="14">
        <f t="shared" si="43"/>
        <v>0</v>
      </c>
    </row>
    <row r="100" spans="1:16" ht="18.95" customHeight="1" x14ac:dyDescent="0.2">
      <c r="A100" s="16">
        <f t="shared" si="34"/>
        <v>58</v>
      </c>
      <c r="B100" s="2">
        <v>554</v>
      </c>
      <c r="C100" t="s">
        <v>44</v>
      </c>
      <c r="D100" s="14">
        <f>SUMIFS('Rider Adj B'!$P$11:$P$173,'Rider Adj B'!$A$11:$A$173,'SCH D-2 B'!D$13,'Rider Adj B'!$B$11:$B$173,'SCH D-2 B'!$B100)*-1</f>
        <v>0</v>
      </c>
      <c r="E100" s="14">
        <f>SUMIFS('Rider Adj B'!$P$11:$P$173,'Rider Adj B'!$A$11:$A$173,'SCH D-2 B'!E$13,'Rider Adj B'!$B$11:$B$173,'SCH D-2 B'!$B100)*-1</f>
        <v>0</v>
      </c>
      <c r="F100" s="14">
        <f>SUMIFS('Rider Adj B'!$P$11:$P$173,'Rider Adj B'!$A$11:$A$173,'SCH D-2 B'!F$13,'Rider Adj B'!$B$11:$B$173,'SCH D-2 B'!$B100)*-1</f>
        <v>0</v>
      </c>
      <c r="G100" s="14">
        <f>SUMIFS('Rider Adj B'!$P$11:$P$173,'Rider Adj B'!$A$11:$A$173,'SCH D-2 B'!G$13,'Rider Adj B'!$B$11:$B$173,'SCH D-2 B'!$B100)*-1</f>
        <v>0</v>
      </c>
      <c r="H100" s="14">
        <f>SUMIFS('Rider Adj B'!$P$11:$P$173,'Rider Adj B'!$A$11:$A$173,'SCH D-2 B'!H$13,'Rider Adj B'!$B$11:$B$173,'SCH D-2 B'!$B100)*-1</f>
        <v>0</v>
      </c>
      <c r="I100" s="14">
        <f>SUMIFS('Rider Adj B'!$P$11:$P$173,'Rider Adj B'!$A$11:$A$173,'SCH D-2 B'!I$13,'Rider Adj B'!$B$11:$B$173,'SCH D-2 B'!$B100)*-1</f>
        <v>0</v>
      </c>
      <c r="J100" s="14">
        <f>SUMIFS('Rider Adj B'!$P$11:$P$173,'Rider Adj B'!$A$11:$A$173,'SCH D-2 B'!J$13,'Rider Adj B'!$B$11:$B$173,'SCH D-2 B'!$B100)*-1</f>
        <v>0</v>
      </c>
      <c r="K100" s="14">
        <f>SUMIFS('Rider Adj B'!$P$11:$P$173,'Rider Adj B'!$A$11:$A$173,'SCH D-2 B'!K$13,'Rider Adj B'!$B$11:$B$173,'SCH D-2 B'!$B100)*-1</f>
        <v>0</v>
      </c>
      <c r="L100" s="14">
        <f>SUMIFS('Rider Adj B'!$P$11:$P$173,'Rider Adj B'!$A$11:$A$173,'SCH D-2 B'!L$13,'Rider Adj B'!$B$11:$B$173,'SCH D-2 B'!$B100)*-1</f>
        <v>0</v>
      </c>
      <c r="M100" s="14">
        <f>SUMIFS('Rider Adj B'!$P$11:$P$173,'Rider Adj B'!$A$11:$A$173,'SCH D-2 B'!M$13,'Rider Adj B'!$B$11:$B$173,'SCH D-2 B'!$B100)*-1</f>
        <v>0</v>
      </c>
      <c r="N100" s="14">
        <f t="shared" si="42"/>
        <v>0</v>
      </c>
      <c r="O100" s="15">
        <v>1</v>
      </c>
      <c r="P100" s="14">
        <f t="shared" si="43"/>
        <v>0</v>
      </c>
    </row>
    <row r="101" spans="1:16" ht="18.95" customHeight="1" x14ac:dyDescent="0.2">
      <c r="A101" s="16">
        <f t="shared" si="34"/>
        <v>59</v>
      </c>
      <c r="B101" s="2"/>
      <c r="C101" s="5" t="s">
        <v>128</v>
      </c>
      <c r="D101" s="20">
        <f t="shared" ref="D101:N101" si="44">SUM(D80:D100)</f>
        <v>0</v>
      </c>
      <c r="E101" s="20">
        <f t="shared" si="44"/>
        <v>0</v>
      </c>
      <c r="F101" s="20">
        <f t="shared" si="44"/>
        <v>0</v>
      </c>
      <c r="G101" s="20">
        <f t="shared" si="44"/>
        <v>-479214.33999999997</v>
      </c>
      <c r="H101" s="20">
        <f t="shared" ref="H101:I101" si="45">SUM(H80:H100)</f>
        <v>0</v>
      </c>
      <c r="I101" s="20">
        <f t="shared" si="45"/>
        <v>0</v>
      </c>
      <c r="J101" s="20">
        <f t="shared" ref="J101:K101" si="46">SUM(J80:J100)</f>
        <v>0</v>
      </c>
      <c r="K101" s="20">
        <f t="shared" si="46"/>
        <v>0</v>
      </c>
      <c r="L101" s="20">
        <f t="shared" ref="L101" si="47">SUM(L80:L100)</f>
        <v>0</v>
      </c>
      <c r="M101" s="20">
        <f t="shared" si="44"/>
        <v>0</v>
      </c>
      <c r="N101" s="20">
        <f t="shared" si="44"/>
        <v>-479214.33999999997</v>
      </c>
      <c r="P101" s="20">
        <f>SUM(P80:P100)</f>
        <v>-479214.33999999997</v>
      </c>
    </row>
    <row r="102" spans="1:16" ht="18.95" customHeight="1" x14ac:dyDescent="0.2">
      <c r="A102" s="16"/>
      <c r="B102" s="2"/>
      <c r="C102" s="5"/>
    </row>
    <row r="103" spans="1:16" ht="18.95" customHeight="1" x14ac:dyDescent="0.2">
      <c r="A103" s="16">
        <f>A101+1</f>
        <v>60</v>
      </c>
      <c r="B103" s="2"/>
      <c r="C103" s="408" t="s">
        <v>171</v>
      </c>
    </row>
    <row r="104" spans="1:16" ht="18.95" customHeight="1" x14ac:dyDescent="0.2">
      <c r="A104" s="16">
        <f>A103+1</f>
        <v>61</v>
      </c>
      <c r="B104" s="2">
        <v>555</v>
      </c>
      <c r="C104" t="s">
        <v>45</v>
      </c>
      <c r="D104" s="14">
        <f>SUMIFS('Rider Adj B'!$P$11:$P$173,'Rider Adj B'!$A$11:$A$173,'SCH D-2 B'!D$13,'Rider Adj B'!$B$11:$B$173,'SCH D-2 B'!$B104)*-1</f>
        <v>0</v>
      </c>
      <c r="E104" s="14">
        <f>SUMIFS('Rider Adj B'!$P$11:$P$173,'Rider Adj B'!$A$11:$A$173,'SCH D-2 B'!E$13,'Rider Adj B'!$B$11:$B$173,'SCH D-2 B'!$B104)*-1</f>
        <v>0</v>
      </c>
      <c r="F104" s="14">
        <f>SUMIFS('Rider Adj B'!$P$11:$P$173,'Rider Adj B'!$A$11:$A$173,'SCH D-2 B'!F$13,'Rider Adj B'!$B$11:$B$173,'SCH D-2 B'!$B104)*-1</f>
        <v>0</v>
      </c>
      <c r="G104" s="14">
        <f>SUMIFS('Rider Adj B'!$P$11:$P$173,'Rider Adj B'!$A$11:$A$173,'SCH D-2 B'!G$13,'Rider Adj B'!$B$11:$B$173,'SCH D-2 B'!$B104)*-1</f>
        <v>-3230252.01</v>
      </c>
      <c r="H104" s="14">
        <f>SUMIFS('Rider Adj B'!$P$11:$P$173,'Rider Adj B'!$A$11:$A$173,'SCH D-2 B'!H$13,'Rider Adj B'!$B$11:$B$173,'SCH D-2 B'!$B104)*-1</f>
        <v>0</v>
      </c>
      <c r="I104" s="14">
        <f>SUMIFS('Rider Adj B'!$P$11:$P$173,'Rider Adj B'!$A$11:$A$173,'SCH D-2 B'!I$13,'Rider Adj B'!$B$11:$B$173,'SCH D-2 B'!$B104)*-1</f>
        <v>0</v>
      </c>
      <c r="J104" s="14">
        <f>SUMIFS('Rider Adj B'!$P$11:$P$173,'Rider Adj B'!$A$11:$A$173,'SCH D-2 B'!J$13,'Rider Adj B'!$B$11:$B$173,'SCH D-2 B'!$B104)*-1</f>
        <v>0</v>
      </c>
      <c r="K104" s="14">
        <f>SUMIFS('Rider Adj B'!$P$11:$P$173,'Rider Adj B'!$A$11:$A$173,'SCH D-2 B'!K$13,'Rider Adj B'!$B$11:$B$173,'SCH D-2 B'!$B104)*-1</f>
        <v>0</v>
      </c>
      <c r="L104" s="14">
        <f>SUMIFS('Rider Adj B'!$P$11:$P$173,'Rider Adj B'!$A$11:$A$173,'SCH D-2 B'!L$13,'Rider Adj B'!$B$11:$B$173,'SCH D-2 B'!$B104)*-1</f>
        <v>0</v>
      </c>
      <c r="M104" s="14">
        <f>SUMIFS('Rider Adj B'!$P$11:$P$173,'Rider Adj B'!$A$11:$A$173,'SCH D-2 B'!M$13,'Rider Adj B'!$B$11:$B$173,'SCH D-2 B'!$B104)*-1</f>
        <v>0</v>
      </c>
      <c r="N104" s="14">
        <f>SUM(D104:M104)</f>
        <v>-3230252.01</v>
      </c>
      <c r="O104" s="15">
        <v>1</v>
      </c>
      <c r="P104" s="14">
        <f t="shared" ref="P104:P106" si="48">N104*O104</f>
        <v>-3230252.01</v>
      </c>
    </row>
    <row r="105" spans="1:16" ht="18.95" customHeight="1" x14ac:dyDescent="0.2">
      <c r="A105" s="16">
        <f t="shared" si="34"/>
        <v>62</v>
      </c>
      <c r="B105" s="2">
        <v>556</v>
      </c>
      <c r="C105" t="s">
        <v>46</v>
      </c>
      <c r="D105" s="14">
        <f>SUMIFS('Rider Adj B'!$P$11:$P$173,'Rider Adj B'!$A$11:$A$173,'SCH D-2 B'!D$13,'Rider Adj B'!$B$11:$B$173,'SCH D-2 B'!$B105)*-1</f>
        <v>0</v>
      </c>
      <c r="E105" s="14">
        <f>SUMIFS('Rider Adj B'!$P$11:$P$173,'Rider Adj B'!$A$11:$A$173,'SCH D-2 B'!E$13,'Rider Adj B'!$B$11:$B$173,'SCH D-2 B'!$B105)*-1</f>
        <v>0</v>
      </c>
      <c r="F105" s="14">
        <f>SUMIFS('Rider Adj B'!$P$11:$P$173,'Rider Adj B'!$A$11:$A$173,'SCH D-2 B'!F$13,'Rider Adj B'!$B$11:$B$173,'SCH D-2 B'!$B105)*-1</f>
        <v>0</v>
      </c>
      <c r="G105" s="14">
        <f>SUMIFS('Rider Adj B'!$P$11:$P$173,'Rider Adj B'!$A$11:$A$173,'SCH D-2 B'!G$13,'Rider Adj B'!$B$11:$B$173,'SCH D-2 B'!$B105)*-1</f>
        <v>0</v>
      </c>
      <c r="H105" s="14">
        <f>SUMIFS('Rider Adj B'!$P$11:$P$173,'Rider Adj B'!$A$11:$A$173,'SCH D-2 B'!H$13,'Rider Adj B'!$B$11:$B$173,'SCH D-2 B'!$B105)*-1</f>
        <v>0</v>
      </c>
      <c r="I105" s="14">
        <f>SUMIFS('Rider Adj B'!$P$11:$P$173,'Rider Adj B'!$A$11:$A$173,'SCH D-2 B'!I$13,'Rider Adj B'!$B$11:$B$173,'SCH D-2 B'!$B105)*-1</f>
        <v>0</v>
      </c>
      <c r="J105" s="14">
        <f>SUMIFS('Rider Adj B'!$P$11:$P$173,'Rider Adj B'!$A$11:$A$173,'SCH D-2 B'!J$13,'Rider Adj B'!$B$11:$B$173,'SCH D-2 B'!$B105)*-1</f>
        <v>0</v>
      </c>
      <c r="K105" s="14">
        <f>SUMIFS('Rider Adj B'!$P$11:$P$173,'Rider Adj B'!$A$11:$A$173,'SCH D-2 B'!K$13,'Rider Adj B'!$B$11:$B$173,'SCH D-2 B'!$B105)*-1</f>
        <v>0</v>
      </c>
      <c r="L105" s="14">
        <f>SUMIFS('Rider Adj B'!$P$11:$P$173,'Rider Adj B'!$A$11:$A$173,'SCH D-2 B'!L$13,'Rider Adj B'!$B$11:$B$173,'SCH D-2 B'!$B105)*-1</f>
        <v>0</v>
      </c>
      <c r="M105" s="14">
        <f>SUMIFS('Rider Adj B'!$P$11:$P$173,'Rider Adj B'!$A$11:$A$173,'SCH D-2 B'!M$13,'Rider Adj B'!$B$11:$B$173,'SCH D-2 B'!$B105)*-1</f>
        <v>0</v>
      </c>
      <c r="N105" s="14">
        <f>SUM(D105:M105)</f>
        <v>0</v>
      </c>
      <c r="O105" s="15">
        <v>1</v>
      </c>
      <c r="P105" s="14">
        <f t="shared" si="48"/>
        <v>0</v>
      </c>
    </row>
    <row r="106" spans="1:16" ht="18.95" customHeight="1" x14ac:dyDescent="0.2">
      <c r="A106" s="16">
        <f t="shared" si="34"/>
        <v>63</v>
      </c>
      <c r="B106" s="2">
        <v>557</v>
      </c>
      <c r="C106" t="s">
        <v>47</v>
      </c>
      <c r="D106" s="14">
        <f>SUMIFS('Rider Adj B'!$P$11:$P$173,'Rider Adj B'!$A$11:$A$173,'SCH D-2 B'!D$13,'Rider Adj B'!$B$11:$B$173,'SCH D-2 B'!$B106)*-1</f>
        <v>0</v>
      </c>
      <c r="E106" s="14">
        <f>SUMIFS('Rider Adj B'!$P$11:$P$173,'Rider Adj B'!$A$11:$A$173,'SCH D-2 B'!E$13,'Rider Adj B'!$B$11:$B$173,'SCH D-2 B'!$B106)*-1</f>
        <v>0</v>
      </c>
      <c r="F106" s="14">
        <f>SUMIFS('Rider Adj B'!$P$11:$P$173,'Rider Adj B'!$A$11:$A$173,'SCH D-2 B'!F$13,'Rider Adj B'!$B$11:$B$173,'SCH D-2 B'!$B106)*-1</f>
        <v>0</v>
      </c>
      <c r="G106" s="14">
        <f>SUMIFS('Rider Adj B'!$P$11:$P$173,'Rider Adj B'!$A$11:$A$173,'SCH D-2 B'!G$13,'Rider Adj B'!$B$11:$B$173,'SCH D-2 B'!$B106)*-1</f>
        <v>-189800.72000000003</v>
      </c>
      <c r="H106" s="14">
        <f>SUMIFS('Rider Adj B'!$P$11:$P$173,'Rider Adj B'!$A$11:$A$173,'SCH D-2 B'!H$13,'Rider Adj B'!$B$11:$B$173,'SCH D-2 B'!$B106)*-1</f>
        <v>0</v>
      </c>
      <c r="I106" s="14">
        <f>SUMIFS('Rider Adj B'!$P$11:$P$173,'Rider Adj B'!$A$11:$A$173,'SCH D-2 B'!I$13,'Rider Adj B'!$B$11:$B$173,'SCH D-2 B'!$B106)*-1</f>
        <v>0</v>
      </c>
      <c r="J106" s="14">
        <f>SUMIFS('Rider Adj B'!$P$11:$P$173,'Rider Adj B'!$A$11:$A$173,'SCH D-2 B'!J$13,'Rider Adj B'!$B$11:$B$173,'SCH D-2 B'!$B106)*-1</f>
        <v>0</v>
      </c>
      <c r="K106" s="14">
        <f>SUMIFS('Rider Adj B'!$P$11:$P$173,'Rider Adj B'!$A$11:$A$173,'SCH D-2 B'!K$13,'Rider Adj B'!$B$11:$B$173,'SCH D-2 B'!$B106)*-1</f>
        <v>0</v>
      </c>
      <c r="L106" s="14">
        <f>SUMIFS('Rider Adj B'!$P$11:$P$173,'Rider Adj B'!$A$11:$A$173,'SCH D-2 B'!L$13,'Rider Adj B'!$B$11:$B$173,'SCH D-2 B'!$B106)*-1</f>
        <v>0</v>
      </c>
      <c r="M106" s="14">
        <f>SUMIFS('Rider Adj B'!$P$11:$P$173,'Rider Adj B'!$A$11:$A$173,'SCH D-2 B'!M$13,'Rider Adj B'!$B$11:$B$173,'SCH D-2 B'!$B106)*-1</f>
        <v>0</v>
      </c>
      <c r="N106" s="14">
        <f>SUM(D106:M106)</f>
        <v>-189800.72000000003</v>
      </c>
      <c r="O106" s="15">
        <v>1</v>
      </c>
      <c r="P106" s="14">
        <f t="shared" si="48"/>
        <v>-189800.72000000003</v>
      </c>
    </row>
    <row r="107" spans="1:16" ht="18.95" customHeight="1" x14ac:dyDescent="0.2">
      <c r="A107" s="16">
        <f>A106+1</f>
        <v>64</v>
      </c>
      <c r="B107" s="2"/>
      <c r="C107" s="5" t="s">
        <v>172</v>
      </c>
      <c r="D107" s="280">
        <f t="shared" ref="D107:N107" si="49">SUM(D104:D106)</f>
        <v>0</v>
      </c>
      <c r="E107" s="280">
        <f t="shared" si="49"/>
        <v>0</v>
      </c>
      <c r="F107" s="280">
        <f t="shared" si="49"/>
        <v>0</v>
      </c>
      <c r="G107" s="280">
        <f t="shared" si="49"/>
        <v>-3420052.73</v>
      </c>
      <c r="H107" s="280">
        <f t="shared" si="49"/>
        <v>0</v>
      </c>
      <c r="I107" s="280">
        <f t="shared" si="49"/>
        <v>0</v>
      </c>
      <c r="J107" s="280">
        <f t="shared" si="49"/>
        <v>0</v>
      </c>
      <c r="K107" s="280">
        <f t="shared" ref="K107:L107" si="50">SUM(K104:K106)</f>
        <v>0</v>
      </c>
      <c r="L107" s="280">
        <f t="shared" si="50"/>
        <v>0</v>
      </c>
      <c r="M107" s="280">
        <f t="shared" si="49"/>
        <v>0</v>
      </c>
      <c r="N107" s="280">
        <f t="shared" si="49"/>
        <v>-3420052.73</v>
      </c>
      <c r="P107" s="280">
        <f>SUM(P104:P106)</f>
        <v>-3420052.73</v>
      </c>
    </row>
    <row r="108" spans="1:16" ht="18.95" customHeight="1" x14ac:dyDescent="0.2">
      <c r="A108" s="16"/>
      <c r="B108" s="2"/>
      <c r="C108" s="5"/>
      <c r="D108" s="14"/>
      <c r="E108" s="14"/>
      <c r="F108" s="14"/>
      <c r="G108" s="14"/>
      <c r="H108" s="14"/>
      <c r="I108" s="14"/>
      <c r="J108" s="14"/>
      <c r="K108" s="14"/>
      <c r="L108" s="14"/>
      <c r="M108" s="14"/>
      <c r="N108" s="14"/>
      <c r="P108" s="14"/>
    </row>
    <row r="109" spans="1:16" ht="18.95" customHeight="1" x14ac:dyDescent="0.2">
      <c r="A109" s="16">
        <f>A107+1</f>
        <v>65</v>
      </c>
      <c r="B109" s="2"/>
      <c r="C109" s="408" t="s">
        <v>1466</v>
      </c>
      <c r="D109" s="14"/>
      <c r="E109" s="14"/>
      <c r="F109" s="14"/>
      <c r="G109" s="14"/>
      <c r="H109" s="14"/>
      <c r="I109" s="14"/>
      <c r="J109" s="14"/>
      <c r="K109" s="14"/>
      <c r="L109" s="14"/>
      <c r="M109" s="14"/>
      <c r="N109" s="14"/>
      <c r="P109" s="14"/>
    </row>
    <row r="110" spans="1:16" ht="18.95" customHeight="1" x14ac:dyDescent="0.2">
      <c r="A110" s="16">
        <f>A109+1</f>
        <v>66</v>
      </c>
      <c r="B110" s="409">
        <v>558.1</v>
      </c>
      <c r="C110" s="5" t="s">
        <v>1458</v>
      </c>
      <c r="D110" s="14">
        <f>SUMIFS('Rider Adj B'!$P$11:$P$173,'Rider Adj B'!$A$11:$A$173,'SCH D-2 B'!D$13,'Rider Adj B'!$B$11:$B$173,'SCH D-2 B'!$B110)*-1</f>
        <v>0</v>
      </c>
      <c r="E110" s="14">
        <f>SUMIFS('Rider Adj B'!$P$11:$P$173,'Rider Adj B'!$A$11:$A$173,'SCH D-2 B'!E$13,'Rider Adj B'!$B$11:$B$173,'SCH D-2 B'!$B110)*-1</f>
        <v>0</v>
      </c>
      <c r="F110" s="14">
        <f>SUMIFS('Rider Adj B'!$P$11:$P$173,'Rider Adj B'!$A$11:$A$173,'SCH D-2 B'!F$13,'Rider Adj B'!$B$11:$B$173,'SCH D-2 B'!$B110)*-1</f>
        <v>0</v>
      </c>
      <c r="G110" s="14">
        <f>SUMIFS('Rider Adj B'!$P$11:$P$173,'Rider Adj B'!$A$11:$A$173,'SCH D-2 B'!G$13,'Rider Adj B'!$B$11:$B$173,'SCH D-2 B'!$B110)*-1</f>
        <v>0</v>
      </c>
      <c r="H110" s="14">
        <f>SUMIFS('Rider Adj B'!$P$11:$P$173,'Rider Adj B'!$A$11:$A$173,'SCH D-2 B'!H$13,'Rider Adj B'!$B$11:$B$173,'SCH D-2 B'!$B110)*-1</f>
        <v>0</v>
      </c>
      <c r="I110" s="14">
        <f>SUMIFS('Rider Adj B'!$P$11:$P$173,'Rider Adj B'!$A$11:$A$173,'SCH D-2 B'!I$13,'Rider Adj B'!$B$11:$B$173,'SCH D-2 B'!$B110)*-1</f>
        <v>0</v>
      </c>
      <c r="J110" s="14">
        <f>SUMIFS('Rider Adj B'!$P$11:$P$173,'Rider Adj B'!$A$11:$A$173,'SCH D-2 B'!J$13,'Rider Adj B'!$B$11:$B$173,'SCH D-2 B'!$B110)*-1</f>
        <v>0</v>
      </c>
      <c r="K110" s="14">
        <f>SUMIFS('Rider Adj B'!$P$11:$P$173,'Rider Adj B'!$A$11:$A$173,'SCH D-2 B'!K$13,'Rider Adj B'!$B$11:$B$173,'SCH D-2 B'!$B110)*-1</f>
        <v>0</v>
      </c>
      <c r="L110" s="14">
        <f>SUMIFS('Rider Adj B'!$P$11:$P$173,'Rider Adj B'!$A$11:$A$173,'SCH D-2 B'!L$13,'Rider Adj B'!$B$11:$B$173,'SCH D-2 B'!$B110)*-1</f>
        <v>0</v>
      </c>
      <c r="M110" s="14">
        <f>SUMIFS('Rider Adj B'!$P$11:$P$173,'Rider Adj B'!$A$11:$A$173,'SCH D-2 B'!M$13,'Rider Adj B'!$B$11:$B$173,'SCH D-2 B'!$B110)*-1</f>
        <v>0</v>
      </c>
      <c r="N110" s="14">
        <f>SUM(D110:M110)</f>
        <v>0</v>
      </c>
      <c r="O110" s="15">
        <v>1</v>
      </c>
      <c r="P110" s="14">
        <f t="shared" ref="P110" si="51">N110*O110</f>
        <v>0</v>
      </c>
    </row>
    <row r="111" spans="1:16" ht="18.95" customHeight="1" x14ac:dyDescent="0.2">
      <c r="A111" s="16">
        <f t="shared" ref="A111:A112" si="52">A110+1</f>
        <v>67</v>
      </c>
      <c r="B111" s="409">
        <v>558.11</v>
      </c>
      <c r="C111" s="5" t="s">
        <v>1461</v>
      </c>
      <c r="D111" s="14">
        <f>SUMIFS('Rider Adj B'!$P$11:$P$173,'Rider Adj B'!$A$11:$A$173,'SCH D-2 B'!D$13,'Rider Adj B'!$B$11:$B$173,'SCH D-2 B'!$B111)*-1</f>
        <v>0</v>
      </c>
      <c r="E111" s="14">
        <f>SUMIFS('Rider Adj B'!$P$11:$P$173,'Rider Adj B'!$A$11:$A$173,'SCH D-2 B'!E$13,'Rider Adj B'!$B$11:$B$173,'SCH D-2 B'!$B111)*-1</f>
        <v>0</v>
      </c>
      <c r="F111" s="14">
        <f>SUMIFS('Rider Adj B'!$P$11:$P$173,'Rider Adj B'!$A$11:$A$173,'SCH D-2 B'!F$13,'Rider Adj B'!$B$11:$B$173,'SCH D-2 B'!$B111)*-1</f>
        <v>0</v>
      </c>
      <c r="G111" s="14">
        <f>SUMIFS('Rider Adj B'!$P$11:$P$173,'Rider Adj B'!$A$11:$A$173,'SCH D-2 B'!G$13,'Rider Adj B'!$B$11:$B$173,'SCH D-2 B'!$B111)*-1</f>
        <v>0</v>
      </c>
      <c r="H111" s="14">
        <f>SUMIFS('Rider Adj B'!$P$11:$P$173,'Rider Adj B'!$A$11:$A$173,'SCH D-2 B'!H$13,'Rider Adj B'!$B$11:$B$173,'SCH D-2 B'!$B111)*-1</f>
        <v>0</v>
      </c>
      <c r="I111" s="14">
        <f>SUMIFS('Rider Adj B'!$P$11:$P$173,'Rider Adj B'!$A$11:$A$173,'SCH D-2 B'!I$13,'Rider Adj B'!$B$11:$B$173,'SCH D-2 B'!$B111)*-1</f>
        <v>0</v>
      </c>
      <c r="J111" s="14">
        <f>SUMIFS('Rider Adj B'!$P$11:$P$173,'Rider Adj B'!$A$11:$A$173,'SCH D-2 B'!J$13,'Rider Adj B'!$B$11:$B$173,'SCH D-2 B'!$B111)*-1</f>
        <v>0</v>
      </c>
      <c r="K111" s="14">
        <f>SUMIFS('Rider Adj B'!$P$11:$P$173,'Rider Adj B'!$A$11:$A$173,'SCH D-2 B'!K$13,'Rider Adj B'!$B$11:$B$173,'SCH D-2 B'!$B111)*-1</f>
        <v>0</v>
      </c>
      <c r="L111" s="14">
        <f>SUMIFS('Rider Adj B'!$P$11:$P$173,'Rider Adj B'!$A$11:$A$173,'SCH D-2 B'!L$13,'Rider Adj B'!$B$11:$B$173,'SCH D-2 B'!$B111)*-1</f>
        <v>0</v>
      </c>
      <c r="M111" s="14">
        <f>SUMIFS('Rider Adj B'!$P$11:$P$173,'Rider Adj B'!$A$11:$A$173,'SCH D-2 B'!M$13,'Rider Adj B'!$B$11:$B$173,'SCH D-2 B'!$B111)*-1</f>
        <v>0</v>
      </c>
      <c r="N111" s="14">
        <f t="shared" ref="N111:N113" si="53">SUM(D111:M111)</f>
        <v>0</v>
      </c>
      <c r="O111" s="15">
        <v>1</v>
      </c>
      <c r="P111" s="14">
        <f t="shared" ref="P111:P113" si="54">N111*O111</f>
        <v>0</v>
      </c>
    </row>
    <row r="112" spans="1:16" ht="18.95" customHeight="1" x14ac:dyDescent="0.2">
      <c r="A112" s="16">
        <f t="shared" si="52"/>
        <v>68</v>
      </c>
      <c r="B112" s="410">
        <v>558.70000000000005</v>
      </c>
      <c r="C112" s="5" t="s">
        <v>1459</v>
      </c>
      <c r="D112" s="14">
        <f>SUMIFS('Rider Adj B'!$P$11:$P$173,'Rider Adj B'!$A$11:$A$173,'SCH D-2 B'!D$13,'Rider Adj B'!$B$11:$B$173,'SCH D-2 B'!$B112)*-1</f>
        <v>0</v>
      </c>
      <c r="E112" s="14">
        <f>SUMIFS('Rider Adj B'!$P$11:$P$173,'Rider Adj B'!$A$11:$A$173,'SCH D-2 B'!E$13,'Rider Adj B'!$B$11:$B$173,'SCH D-2 B'!$B112)*-1</f>
        <v>0</v>
      </c>
      <c r="F112" s="14">
        <f>SUMIFS('Rider Adj B'!$P$11:$P$173,'Rider Adj B'!$A$11:$A$173,'SCH D-2 B'!F$13,'Rider Adj B'!$B$11:$B$173,'SCH D-2 B'!$B112)*-1</f>
        <v>0</v>
      </c>
      <c r="G112" s="14">
        <f>SUMIFS('Rider Adj B'!$P$11:$P$173,'Rider Adj B'!$A$11:$A$173,'SCH D-2 B'!G$13,'Rider Adj B'!$B$11:$B$173,'SCH D-2 B'!$B112)*-1</f>
        <v>0</v>
      </c>
      <c r="H112" s="14">
        <f>SUMIFS('Rider Adj B'!$P$11:$P$173,'Rider Adj B'!$A$11:$A$173,'SCH D-2 B'!H$13,'Rider Adj B'!$B$11:$B$173,'SCH D-2 B'!$B112)*-1</f>
        <v>0</v>
      </c>
      <c r="I112" s="14">
        <f>SUMIFS('Rider Adj B'!$P$11:$P$173,'Rider Adj B'!$A$11:$A$173,'SCH D-2 B'!I$13,'Rider Adj B'!$B$11:$B$173,'SCH D-2 B'!$B112)*-1</f>
        <v>0</v>
      </c>
      <c r="J112" s="14">
        <f>SUMIFS('Rider Adj B'!$P$11:$P$173,'Rider Adj B'!$A$11:$A$173,'SCH D-2 B'!J$13,'Rider Adj B'!$B$11:$B$173,'SCH D-2 B'!$B112)*-1</f>
        <v>0</v>
      </c>
      <c r="K112" s="14">
        <f>SUMIFS('Rider Adj B'!$P$11:$P$173,'Rider Adj B'!$A$11:$A$173,'SCH D-2 B'!K$13,'Rider Adj B'!$B$11:$B$173,'SCH D-2 B'!$B112)*-1</f>
        <v>0</v>
      </c>
      <c r="L112" s="14">
        <f>SUMIFS('Rider Adj B'!$P$11:$P$173,'Rider Adj B'!$A$11:$A$173,'SCH D-2 B'!L$13,'Rider Adj B'!$B$11:$B$173,'SCH D-2 B'!$B112)*-1</f>
        <v>0</v>
      </c>
      <c r="M112" s="14">
        <f>SUMIFS('Rider Adj B'!$P$11:$P$173,'Rider Adj B'!$A$11:$A$173,'SCH D-2 B'!M$13,'Rider Adj B'!$B$11:$B$173,'SCH D-2 B'!$B112)*-1</f>
        <v>0</v>
      </c>
      <c r="N112" s="14">
        <f t="shared" si="53"/>
        <v>0</v>
      </c>
      <c r="O112" s="15">
        <v>1</v>
      </c>
      <c r="P112" s="14">
        <f t="shared" si="54"/>
        <v>0</v>
      </c>
    </row>
    <row r="113" spans="1:16" ht="18.95" customHeight="1" x14ac:dyDescent="0.2">
      <c r="A113" s="16">
        <f t="shared" ref="A113:A114" si="55">A112+1</f>
        <v>69</v>
      </c>
      <c r="B113" s="411">
        <v>558.9</v>
      </c>
      <c r="C113" s="5" t="s">
        <v>1460</v>
      </c>
      <c r="D113" s="14">
        <f>SUMIFS('Rider Adj B'!$P$11:$P$173,'Rider Adj B'!$A$11:$A$173,'SCH D-2 B'!D$13,'Rider Adj B'!$B$11:$B$173,'SCH D-2 B'!$B113)*-1</f>
        <v>0</v>
      </c>
      <c r="E113" s="14">
        <f>SUMIFS('Rider Adj B'!$P$11:$P$173,'Rider Adj B'!$A$11:$A$173,'SCH D-2 B'!E$13,'Rider Adj B'!$B$11:$B$173,'SCH D-2 B'!$B113)*-1</f>
        <v>0</v>
      </c>
      <c r="F113" s="14">
        <f>SUMIFS('Rider Adj B'!$P$11:$P$173,'Rider Adj B'!$A$11:$A$173,'SCH D-2 B'!F$13,'Rider Adj B'!$B$11:$B$173,'SCH D-2 B'!$B113)*-1</f>
        <v>0</v>
      </c>
      <c r="G113" s="14">
        <f>SUMIFS('Rider Adj B'!$P$11:$P$173,'Rider Adj B'!$A$11:$A$173,'SCH D-2 B'!G$13,'Rider Adj B'!$B$11:$B$173,'SCH D-2 B'!$B113)*-1</f>
        <v>0</v>
      </c>
      <c r="H113" s="14">
        <f>SUMIFS('Rider Adj B'!$P$11:$P$173,'Rider Adj B'!$A$11:$A$173,'SCH D-2 B'!H$13,'Rider Adj B'!$B$11:$B$173,'SCH D-2 B'!$B113)*-1</f>
        <v>0</v>
      </c>
      <c r="I113" s="14">
        <f>SUMIFS('Rider Adj B'!$P$11:$P$173,'Rider Adj B'!$A$11:$A$173,'SCH D-2 B'!I$13,'Rider Adj B'!$B$11:$B$173,'SCH D-2 B'!$B113)*-1</f>
        <v>0</v>
      </c>
      <c r="J113" s="14">
        <f>SUMIFS('Rider Adj B'!$P$11:$P$173,'Rider Adj B'!$A$11:$A$173,'SCH D-2 B'!J$13,'Rider Adj B'!$B$11:$B$173,'SCH D-2 B'!$B113)*-1</f>
        <v>0</v>
      </c>
      <c r="K113" s="14">
        <f>SUMIFS('Rider Adj B'!$P$11:$P$173,'Rider Adj B'!$A$11:$A$173,'SCH D-2 B'!K$13,'Rider Adj B'!$B$11:$B$173,'SCH D-2 B'!$B113)*-1</f>
        <v>0</v>
      </c>
      <c r="L113" s="14">
        <f>SUMIFS('Rider Adj B'!$P$11:$P$173,'Rider Adj B'!$A$11:$A$173,'SCH D-2 B'!L$13,'Rider Adj B'!$B$11:$B$173,'SCH D-2 B'!$B113)*-1</f>
        <v>0</v>
      </c>
      <c r="M113" s="14">
        <f>SUMIFS('Rider Adj B'!$P$11:$P$173,'Rider Adj B'!$A$11:$A$173,'SCH D-2 B'!M$13,'Rider Adj B'!$B$11:$B$173,'SCH D-2 B'!$B113)*-1</f>
        <v>0</v>
      </c>
      <c r="N113" s="14">
        <f t="shared" si="53"/>
        <v>0</v>
      </c>
      <c r="O113" s="15">
        <v>1</v>
      </c>
      <c r="P113" s="14">
        <f t="shared" si="54"/>
        <v>0</v>
      </c>
    </row>
    <row r="114" spans="1:16" ht="18.95" customHeight="1" x14ac:dyDescent="0.2">
      <c r="A114" s="16">
        <f t="shared" si="55"/>
        <v>70</v>
      </c>
      <c r="B114" s="2"/>
      <c r="C114" s="5" t="s">
        <v>1467</v>
      </c>
      <c r="D114" s="280">
        <f>SUM(D110:D113)</f>
        <v>0</v>
      </c>
      <c r="E114" s="280">
        <f t="shared" ref="E114:P114" si="56">SUM(E110:E113)</f>
        <v>0</v>
      </c>
      <c r="F114" s="280">
        <f t="shared" si="56"/>
        <v>0</v>
      </c>
      <c r="G114" s="280">
        <f t="shared" si="56"/>
        <v>0</v>
      </c>
      <c r="H114" s="280">
        <f t="shared" ref="H114:I114" si="57">SUM(H110:H113)</f>
        <v>0</v>
      </c>
      <c r="I114" s="280">
        <f t="shared" si="57"/>
        <v>0</v>
      </c>
      <c r="J114" s="280">
        <f t="shared" ref="J114:K114" si="58">SUM(J110:J113)</f>
        <v>0</v>
      </c>
      <c r="K114" s="280">
        <f t="shared" si="58"/>
        <v>0</v>
      </c>
      <c r="L114" s="280">
        <f t="shared" ref="L114" si="59">SUM(L110:L113)</f>
        <v>0</v>
      </c>
      <c r="M114" s="280">
        <f t="shared" si="56"/>
        <v>0</v>
      </c>
      <c r="N114" s="280">
        <f t="shared" si="56"/>
        <v>0</v>
      </c>
      <c r="P114" s="280">
        <f t="shared" si="56"/>
        <v>0</v>
      </c>
    </row>
    <row r="115" spans="1:16" ht="18.95" customHeight="1" x14ac:dyDescent="0.2">
      <c r="A115" s="16"/>
      <c r="B115" s="2"/>
      <c r="C115" s="5"/>
      <c r="D115" s="19"/>
      <c r="E115" s="19"/>
      <c r="F115" s="19"/>
      <c r="G115" s="19"/>
      <c r="H115" s="19"/>
      <c r="I115" s="19"/>
      <c r="J115" s="19"/>
      <c r="K115" s="19"/>
      <c r="L115" s="19"/>
      <c r="M115" s="19"/>
      <c r="N115" s="19"/>
      <c r="P115" s="19"/>
    </row>
    <row r="116" spans="1:16" ht="18.95" customHeight="1" x14ac:dyDescent="0.2">
      <c r="A116" s="16">
        <f>A114+1</f>
        <v>71</v>
      </c>
      <c r="B116" s="2"/>
      <c r="C116" s="5" t="s">
        <v>129</v>
      </c>
      <c r="D116" s="20">
        <f>SUM(D63,D77,D101,D10,D114,D107)</f>
        <v>0</v>
      </c>
      <c r="E116" s="20">
        <f t="shared" ref="E116:N116" ca="1" si="60">SUM(E63,E77,E101,E10,E114,E107)</f>
        <v>28943497.719999999</v>
      </c>
      <c r="F116" s="20">
        <f t="shared" si="60"/>
        <v>-973585.99900374678</v>
      </c>
      <c r="G116" s="20">
        <f t="shared" si="60"/>
        <v>-12381027.279999999</v>
      </c>
      <c r="H116" s="20">
        <f t="shared" si="60"/>
        <v>0</v>
      </c>
      <c r="I116" s="20">
        <f t="shared" si="60"/>
        <v>0</v>
      </c>
      <c r="J116" s="20">
        <f t="shared" si="60"/>
        <v>0</v>
      </c>
      <c r="K116" s="20">
        <f t="shared" ref="K116:L116" si="61">SUM(K63,K77,K101,K10,K114,K107)</f>
        <v>0</v>
      </c>
      <c r="L116" s="20">
        <f t="shared" si="61"/>
        <v>0</v>
      </c>
      <c r="M116" s="20">
        <f t="shared" si="60"/>
        <v>0</v>
      </c>
      <c r="N116" s="20">
        <f t="shared" ca="1" si="60"/>
        <v>15588884.440996252</v>
      </c>
      <c r="P116" s="20">
        <f ca="1">SUM(P63,P77,P101,P10,P114,P107)</f>
        <v>15588884.440996252</v>
      </c>
    </row>
    <row r="117" spans="1:16" ht="18.95" customHeight="1" x14ac:dyDescent="0.2">
      <c r="B117" s="2"/>
      <c r="C117" s="5"/>
    </row>
    <row r="118" spans="1:16" ht="18.95" customHeight="1" x14ac:dyDescent="0.2">
      <c r="A118" s="16">
        <f>A116+1</f>
        <v>72</v>
      </c>
      <c r="B118" s="2"/>
      <c r="C118" s="408" t="s">
        <v>173</v>
      </c>
    </row>
    <row r="119" spans="1:16" ht="18.95" customHeight="1" x14ac:dyDescent="0.2">
      <c r="A119" s="16">
        <f>A118+1</f>
        <v>73</v>
      </c>
      <c r="B119" s="2">
        <v>560</v>
      </c>
      <c r="C119" t="s">
        <v>48</v>
      </c>
      <c r="D119" s="14">
        <f>SUMIFS('Rider Adj B'!$P$11:$P$173,'Rider Adj B'!$A$11:$A$173,'SCH D-2 B'!D$13,'Rider Adj B'!$B$11:$B$173,'SCH D-2 B'!$B119)*-1</f>
        <v>0</v>
      </c>
      <c r="E119" s="14">
        <f>SUMIFS('Rider Adj B'!$P$11:$P$173,'Rider Adj B'!$A$11:$A$173,'SCH D-2 B'!E$13,'Rider Adj B'!$B$11:$B$173,'SCH D-2 B'!$B119)*-1</f>
        <v>0</v>
      </c>
      <c r="F119" s="14">
        <f>SUMIFS('Rider Adj B'!$P$11:$P$173,'Rider Adj B'!$A$11:$A$173,'SCH D-2 B'!F$13,'Rider Adj B'!$B$11:$B$173,'SCH D-2 B'!$B119)*-1</f>
        <v>0</v>
      </c>
      <c r="G119" s="14">
        <f>SUMIFS('Rider Adj B'!$P$11:$P$173,'Rider Adj B'!$A$11:$A$173,'SCH D-2 B'!G$13,'Rider Adj B'!$B$11:$B$173,'SCH D-2 B'!$B119)*-1</f>
        <v>0</v>
      </c>
      <c r="H119" s="14">
        <f>SUMIFS('Rider Adj B'!$P$11:$P$173,'Rider Adj B'!$A$11:$A$173,'SCH D-2 B'!H$13,'Rider Adj B'!$B$11:$B$173,'SCH D-2 B'!$B119)*-1</f>
        <v>0</v>
      </c>
      <c r="I119" s="14">
        <f>SUMIFS('Rider Adj B'!$P$11:$P$173,'Rider Adj B'!$A$11:$A$173,'SCH D-2 B'!I$13,'Rider Adj B'!$B$11:$B$173,'SCH D-2 B'!$B119)*-1</f>
        <v>0</v>
      </c>
      <c r="J119" s="14">
        <f>SUMIFS('Rider Adj B'!$P$11:$P$173,'Rider Adj B'!$A$11:$A$173,'SCH D-2 B'!J$13,'Rider Adj B'!$B$11:$B$173,'SCH D-2 B'!$B119)*-1</f>
        <v>0</v>
      </c>
      <c r="K119" s="14">
        <f>SUMIFS('Rider Adj B'!$P$11:$P$173,'Rider Adj B'!$A$11:$A$173,'SCH D-2 B'!K$13,'Rider Adj B'!$B$11:$B$173,'SCH D-2 B'!$B119)*-1</f>
        <v>0</v>
      </c>
      <c r="L119" s="14">
        <f>SUMIFS('Rider Adj B'!$P$11:$P$173,'Rider Adj B'!$A$11:$A$173,'SCH D-2 B'!L$13,'Rider Adj B'!$B$11:$B$173,'SCH D-2 B'!$B119)*-1</f>
        <v>0</v>
      </c>
      <c r="M119" s="14">
        <f>SUMIFS('Rider Adj B'!$P$11:$P$173,'Rider Adj B'!$A$11:$A$173,'SCH D-2 B'!M$13,'Rider Adj B'!$B$11:$B$173,'SCH D-2 B'!$B119)*-1</f>
        <v>0</v>
      </c>
      <c r="N119" s="14">
        <f>SUM(D119:M119)</f>
        <v>0</v>
      </c>
      <c r="O119" s="15">
        <v>1</v>
      </c>
      <c r="P119" s="14">
        <f t="shared" ref="P119:P131" si="62">N119*O119</f>
        <v>0</v>
      </c>
    </row>
    <row r="120" spans="1:16" ht="18.95" customHeight="1" x14ac:dyDescent="0.2">
      <c r="A120" s="16">
        <f t="shared" ref="A120:A147" si="63">A119+1</f>
        <v>74</v>
      </c>
      <c r="B120" s="2">
        <v>561</v>
      </c>
      <c r="C120" t="s">
        <v>49</v>
      </c>
      <c r="D120" s="14">
        <f>SUMIFS('Rider Adj B'!$P$11:$P$173,'Rider Adj B'!$A$11:$A$173,'SCH D-2 B'!D$13,'Rider Adj B'!$B$11:$B$173,'SCH D-2 B'!$B120)*-1</f>
        <v>0</v>
      </c>
      <c r="E120" s="14">
        <f>SUMIFS('Rider Adj B'!$P$11:$P$173,'Rider Adj B'!$A$11:$A$173,'SCH D-2 B'!E$13,'Rider Adj B'!$B$11:$B$173,'SCH D-2 B'!$B120)*-1</f>
        <v>0</v>
      </c>
      <c r="F120" s="14">
        <f>SUMIFS('Rider Adj B'!$P$11:$P$173,'Rider Adj B'!$A$11:$A$173,'SCH D-2 B'!F$13,'Rider Adj B'!$B$11:$B$173,'SCH D-2 B'!$B120)*-1</f>
        <v>0</v>
      </c>
      <c r="G120" s="14">
        <f>SUMIFS('Rider Adj B'!$P$11:$P$173,'Rider Adj B'!$A$11:$A$173,'SCH D-2 B'!G$13,'Rider Adj B'!$B$11:$B$173,'SCH D-2 B'!$B120)*-1</f>
        <v>0</v>
      </c>
      <c r="H120" s="14">
        <f>SUMIFS('Rider Adj B'!$P$11:$P$173,'Rider Adj B'!$A$11:$A$173,'SCH D-2 B'!H$13,'Rider Adj B'!$B$11:$B$173,'SCH D-2 B'!$B120)*-1</f>
        <v>0</v>
      </c>
      <c r="I120" s="14">
        <f>SUMIFS('Rider Adj B'!$P$11:$P$173,'Rider Adj B'!$A$11:$A$173,'SCH D-2 B'!I$13,'Rider Adj B'!$B$11:$B$173,'SCH D-2 B'!$B120)*-1</f>
        <v>0</v>
      </c>
      <c r="J120" s="14">
        <f>SUMIFS('Rider Adj B'!$P$11:$P$173,'Rider Adj B'!$A$11:$A$173,'SCH D-2 B'!J$13,'Rider Adj B'!$B$11:$B$173,'SCH D-2 B'!$B120)*-1</f>
        <v>0</v>
      </c>
      <c r="K120" s="14">
        <f>SUMIFS('Rider Adj B'!$P$11:$P$173,'Rider Adj B'!$A$11:$A$173,'SCH D-2 B'!K$13,'Rider Adj B'!$B$11:$B$173,'SCH D-2 B'!$B120)*-1</f>
        <v>0</v>
      </c>
      <c r="L120" s="14">
        <f>SUMIFS('Rider Adj B'!$P$11:$P$173,'Rider Adj B'!$A$11:$A$173,'SCH D-2 B'!L$13,'Rider Adj B'!$B$11:$B$173,'SCH D-2 B'!$B120)*-1</f>
        <v>0</v>
      </c>
      <c r="M120" s="14">
        <f>SUMIFS('Rider Adj B'!$P$11:$P$173,'Rider Adj B'!$A$11:$A$173,'SCH D-2 B'!M$13,'Rider Adj B'!$B$11:$B$173,'SCH D-2 B'!$B120)*-1</f>
        <v>0</v>
      </c>
      <c r="N120" s="14">
        <f t="shared" ref="N120:N131" si="64">SUM(D120:M120)</f>
        <v>0</v>
      </c>
      <c r="O120" s="15">
        <v>1</v>
      </c>
      <c r="P120" s="14">
        <f t="shared" si="62"/>
        <v>0</v>
      </c>
    </row>
    <row r="121" spans="1:16" ht="18.95" customHeight="1" x14ac:dyDescent="0.2">
      <c r="A121" s="16">
        <f t="shared" si="63"/>
        <v>75</v>
      </c>
      <c r="B121" s="2">
        <v>562</v>
      </c>
      <c r="C121" t="s">
        <v>50</v>
      </c>
      <c r="D121" s="14">
        <f>SUMIFS('Rider Adj B'!$P$11:$P$173,'Rider Adj B'!$A$11:$A$173,'SCH D-2 B'!D$13,'Rider Adj B'!$B$11:$B$173,'SCH D-2 B'!$B121)*-1</f>
        <v>0</v>
      </c>
      <c r="E121" s="14">
        <f>SUMIFS('Rider Adj B'!$P$11:$P$173,'Rider Adj B'!$A$11:$A$173,'SCH D-2 B'!E$13,'Rider Adj B'!$B$11:$B$173,'SCH D-2 B'!$B121)*-1</f>
        <v>0</v>
      </c>
      <c r="F121" s="14">
        <f>SUMIFS('Rider Adj B'!$P$11:$P$173,'Rider Adj B'!$A$11:$A$173,'SCH D-2 B'!F$13,'Rider Adj B'!$B$11:$B$173,'SCH D-2 B'!$B121)*-1</f>
        <v>0</v>
      </c>
      <c r="G121" s="14">
        <f>SUMIFS('Rider Adj B'!$P$11:$P$173,'Rider Adj B'!$A$11:$A$173,'SCH D-2 B'!G$13,'Rider Adj B'!$B$11:$B$173,'SCH D-2 B'!$B121)*-1</f>
        <v>0</v>
      </c>
      <c r="H121" s="14">
        <f>SUMIFS('Rider Adj B'!$P$11:$P$173,'Rider Adj B'!$A$11:$A$173,'SCH D-2 B'!H$13,'Rider Adj B'!$B$11:$B$173,'SCH D-2 B'!$B121)*-1</f>
        <v>0</v>
      </c>
      <c r="I121" s="14">
        <f>SUMIFS('Rider Adj B'!$P$11:$P$173,'Rider Adj B'!$A$11:$A$173,'SCH D-2 B'!I$13,'Rider Adj B'!$B$11:$B$173,'SCH D-2 B'!$B121)*-1</f>
        <v>0</v>
      </c>
      <c r="J121" s="14">
        <f>SUMIFS('Rider Adj B'!$P$11:$P$173,'Rider Adj B'!$A$11:$A$173,'SCH D-2 B'!J$13,'Rider Adj B'!$B$11:$B$173,'SCH D-2 B'!$B121)*-1</f>
        <v>0</v>
      </c>
      <c r="K121" s="14">
        <f>SUMIFS('Rider Adj B'!$P$11:$P$173,'Rider Adj B'!$A$11:$A$173,'SCH D-2 B'!K$13,'Rider Adj B'!$B$11:$B$173,'SCH D-2 B'!$B121)*-1</f>
        <v>0</v>
      </c>
      <c r="L121" s="14">
        <f>SUMIFS('Rider Adj B'!$P$11:$P$173,'Rider Adj B'!$A$11:$A$173,'SCH D-2 B'!L$13,'Rider Adj B'!$B$11:$B$173,'SCH D-2 B'!$B121)*-1</f>
        <v>0</v>
      </c>
      <c r="M121" s="14">
        <f>SUMIFS('Rider Adj B'!$P$11:$P$173,'Rider Adj B'!$A$11:$A$173,'SCH D-2 B'!M$13,'Rider Adj B'!$B$11:$B$173,'SCH D-2 B'!$B121)*-1</f>
        <v>0</v>
      </c>
      <c r="N121" s="14">
        <f t="shared" si="64"/>
        <v>0</v>
      </c>
      <c r="O121" s="15">
        <v>1</v>
      </c>
      <c r="P121" s="14">
        <f t="shared" si="62"/>
        <v>0</v>
      </c>
    </row>
    <row r="122" spans="1:16" ht="18.95" customHeight="1" x14ac:dyDescent="0.2">
      <c r="A122" s="16">
        <f t="shared" si="63"/>
        <v>76</v>
      </c>
      <c r="B122" s="2">
        <v>563</v>
      </c>
      <c r="C122" t="s">
        <v>51</v>
      </c>
      <c r="D122" s="14">
        <f>SUMIFS('Rider Adj B'!$P$11:$P$173,'Rider Adj B'!$A$11:$A$173,'SCH D-2 B'!D$13,'Rider Adj B'!$B$11:$B$173,'SCH D-2 B'!$B122)*-1</f>
        <v>0</v>
      </c>
      <c r="E122" s="14">
        <f>SUMIFS('Rider Adj B'!$P$11:$P$173,'Rider Adj B'!$A$11:$A$173,'SCH D-2 B'!E$13,'Rider Adj B'!$B$11:$B$173,'SCH D-2 B'!$B122)*-1</f>
        <v>0</v>
      </c>
      <c r="F122" s="14">
        <f>SUMIFS('Rider Adj B'!$P$11:$P$173,'Rider Adj B'!$A$11:$A$173,'SCH D-2 B'!F$13,'Rider Adj B'!$B$11:$B$173,'SCH D-2 B'!$B122)*-1</f>
        <v>0</v>
      </c>
      <c r="G122" s="14">
        <f>SUMIFS('Rider Adj B'!$P$11:$P$173,'Rider Adj B'!$A$11:$A$173,'SCH D-2 B'!G$13,'Rider Adj B'!$B$11:$B$173,'SCH D-2 B'!$B122)*-1</f>
        <v>0</v>
      </c>
      <c r="H122" s="14">
        <f>SUMIFS('Rider Adj B'!$P$11:$P$173,'Rider Adj B'!$A$11:$A$173,'SCH D-2 B'!H$13,'Rider Adj B'!$B$11:$B$173,'SCH D-2 B'!$B122)*-1</f>
        <v>0</v>
      </c>
      <c r="I122" s="14">
        <f>SUMIFS('Rider Adj B'!$P$11:$P$173,'Rider Adj B'!$A$11:$A$173,'SCH D-2 B'!I$13,'Rider Adj B'!$B$11:$B$173,'SCH D-2 B'!$B122)*-1</f>
        <v>0</v>
      </c>
      <c r="J122" s="14">
        <f>SUMIFS('Rider Adj B'!$P$11:$P$173,'Rider Adj B'!$A$11:$A$173,'SCH D-2 B'!J$13,'Rider Adj B'!$B$11:$B$173,'SCH D-2 B'!$B122)*-1</f>
        <v>0</v>
      </c>
      <c r="K122" s="14">
        <f>SUMIFS('Rider Adj B'!$P$11:$P$173,'Rider Adj B'!$A$11:$A$173,'SCH D-2 B'!K$13,'Rider Adj B'!$B$11:$B$173,'SCH D-2 B'!$B122)*-1</f>
        <v>0</v>
      </c>
      <c r="L122" s="14">
        <f>SUMIFS('Rider Adj B'!$P$11:$P$173,'Rider Adj B'!$A$11:$A$173,'SCH D-2 B'!L$13,'Rider Adj B'!$B$11:$B$173,'SCH D-2 B'!$B122)*-1</f>
        <v>0</v>
      </c>
      <c r="M122" s="14">
        <f>SUMIFS('Rider Adj B'!$P$11:$P$173,'Rider Adj B'!$A$11:$A$173,'SCH D-2 B'!M$13,'Rider Adj B'!$B$11:$B$173,'SCH D-2 B'!$B122)*-1</f>
        <v>0</v>
      </c>
      <c r="N122" s="14">
        <f t="shared" si="64"/>
        <v>0</v>
      </c>
      <c r="O122" s="15">
        <v>1</v>
      </c>
      <c r="P122" s="14">
        <f t="shared" si="62"/>
        <v>0</v>
      </c>
    </row>
    <row r="123" spans="1:16" ht="18.95" customHeight="1" x14ac:dyDescent="0.2">
      <c r="A123" s="16">
        <f t="shared" si="63"/>
        <v>77</v>
      </c>
      <c r="B123" s="2">
        <v>564</v>
      </c>
      <c r="C123" t="s">
        <v>52</v>
      </c>
      <c r="D123" s="14">
        <f>SUMIFS('Rider Adj B'!$P$11:$P$173,'Rider Adj B'!$A$11:$A$173,'SCH D-2 B'!D$13,'Rider Adj B'!$B$11:$B$173,'SCH D-2 B'!$B123)*-1</f>
        <v>0</v>
      </c>
      <c r="E123" s="14">
        <f>SUMIFS('Rider Adj B'!$P$11:$P$173,'Rider Adj B'!$A$11:$A$173,'SCH D-2 B'!E$13,'Rider Adj B'!$B$11:$B$173,'SCH D-2 B'!$B123)*-1</f>
        <v>0</v>
      </c>
      <c r="F123" s="14">
        <f>SUMIFS('Rider Adj B'!$P$11:$P$173,'Rider Adj B'!$A$11:$A$173,'SCH D-2 B'!F$13,'Rider Adj B'!$B$11:$B$173,'SCH D-2 B'!$B123)*-1</f>
        <v>0</v>
      </c>
      <c r="G123" s="14">
        <f>SUMIFS('Rider Adj B'!$P$11:$P$173,'Rider Adj B'!$A$11:$A$173,'SCH D-2 B'!G$13,'Rider Adj B'!$B$11:$B$173,'SCH D-2 B'!$B123)*-1</f>
        <v>0</v>
      </c>
      <c r="H123" s="14">
        <f>SUMIFS('Rider Adj B'!$P$11:$P$173,'Rider Adj B'!$A$11:$A$173,'SCH D-2 B'!H$13,'Rider Adj B'!$B$11:$B$173,'SCH D-2 B'!$B123)*-1</f>
        <v>0</v>
      </c>
      <c r="I123" s="14">
        <f>SUMIFS('Rider Adj B'!$P$11:$P$173,'Rider Adj B'!$A$11:$A$173,'SCH D-2 B'!I$13,'Rider Adj B'!$B$11:$B$173,'SCH D-2 B'!$B123)*-1</f>
        <v>0</v>
      </c>
      <c r="J123" s="14">
        <f>SUMIFS('Rider Adj B'!$P$11:$P$173,'Rider Adj B'!$A$11:$A$173,'SCH D-2 B'!J$13,'Rider Adj B'!$B$11:$B$173,'SCH D-2 B'!$B123)*-1</f>
        <v>0</v>
      </c>
      <c r="K123" s="14">
        <f>SUMIFS('Rider Adj B'!$P$11:$P$173,'Rider Adj B'!$A$11:$A$173,'SCH D-2 B'!K$13,'Rider Adj B'!$B$11:$B$173,'SCH D-2 B'!$B123)*-1</f>
        <v>0</v>
      </c>
      <c r="L123" s="14">
        <f>SUMIFS('Rider Adj B'!$P$11:$P$173,'Rider Adj B'!$A$11:$A$173,'SCH D-2 B'!L$13,'Rider Adj B'!$B$11:$B$173,'SCH D-2 B'!$B123)*-1</f>
        <v>0</v>
      </c>
      <c r="M123" s="14">
        <f>SUMIFS('Rider Adj B'!$P$11:$P$173,'Rider Adj B'!$A$11:$A$173,'SCH D-2 B'!M$13,'Rider Adj B'!$B$11:$B$173,'SCH D-2 B'!$B123)*-1</f>
        <v>0</v>
      </c>
      <c r="N123" s="14">
        <f t="shared" si="64"/>
        <v>0</v>
      </c>
      <c r="O123" s="15">
        <v>1</v>
      </c>
      <c r="P123" s="14">
        <f t="shared" si="62"/>
        <v>0</v>
      </c>
    </row>
    <row r="124" spans="1:16" ht="18.95" customHeight="1" x14ac:dyDescent="0.2">
      <c r="A124" s="16">
        <f t="shared" si="63"/>
        <v>78</v>
      </c>
      <c r="B124" s="2">
        <v>565</v>
      </c>
      <c r="C124" t="s">
        <v>53</v>
      </c>
      <c r="D124" s="14">
        <f>SUMIFS('Rider Adj B'!$P$11:$P$173,'Rider Adj B'!$A$11:$A$173,'SCH D-2 B'!D$13,'Rider Adj B'!$B$11:$B$173,'SCH D-2 B'!$B124)*-1</f>
        <v>0</v>
      </c>
      <c r="E124" s="14">
        <f>SUMIFS('Rider Adj B'!$P$11:$P$173,'Rider Adj B'!$A$11:$A$173,'SCH D-2 B'!E$13,'Rider Adj B'!$B$11:$B$173,'SCH D-2 B'!$B124)*-1</f>
        <v>0</v>
      </c>
      <c r="F124" s="14">
        <f>SUMIFS('Rider Adj B'!$P$11:$P$173,'Rider Adj B'!$A$11:$A$173,'SCH D-2 B'!F$13,'Rider Adj B'!$B$11:$B$173,'SCH D-2 B'!$B124)*-1</f>
        <v>0</v>
      </c>
      <c r="G124" s="14">
        <f>SUMIFS('Rider Adj B'!$P$11:$P$173,'Rider Adj B'!$A$11:$A$173,'SCH D-2 B'!G$13,'Rider Adj B'!$B$11:$B$173,'SCH D-2 B'!$B124)*-1</f>
        <v>-2613541.8200000003</v>
      </c>
      <c r="H124" s="14">
        <f>SUMIFS('Rider Adj B'!$P$11:$P$173,'Rider Adj B'!$A$11:$A$173,'SCH D-2 B'!H$13,'Rider Adj B'!$B$11:$B$173,'SCH D-2 B'!$B124)*-1</f>
        <v>0</v>
      </c>
      <c r="I124" s="14">
        <f>SUMIFS('Rider Adj B'!$P$11:$P$173,'Rider Adj B'!$A$11:$A$173,'SCH D-2 B'!I$13,'Rider Adj B'!$B$11:$B$173,'SCH D-2 B'!$B124)*-1</f>
        <v>0</v>
      </c>
      <c r="J124" s="14">
        <f>SUMIFS('Rider Adj B'!$P$11:$P$173,'Rider Adj B'!$A$11:$A$173,'SCH D-2 B'!J$13,'Rider Adj B'!$B$11:$B$173,'SCH D-2 B'!$B124)*-1</f>
        <v>0</v>
      </c>
      <c r="K124" s="14">
        <f>SUMIFS('Rider Adj B'!$P$11:$P$173,'Rider Adj B'!$A$11:$A$173,'SCH D-2 B'!K$13,'Rider Adj B'!$B$11:$B$173,'SCH D-2 B'!$B124)*-1</f>
        <v>0</v>
      </c>
      <c r="L124" s="14">
        <f>SUMIFS('Rider Adj B'!$P$11:$P$173,'Rider Adj B'!$A$11:$A$173,'SCH D-2 B'!L$13,'Rider Adj B'!$B$11:$B$173,'SCH D-2 B'!$B124)*-1</f>
        <v>0</v>
      </c>
      <c r="M124" s="14">
        <f>SUMIFS('Rider Adj B'!$P$11:$P$173,'Rider Adj B'!$A$11:$A$173,'SCH D-2 B'!M$13,'Rider Adj B'!$B$11:$B$173,'SCH D-2 B'!$B124)*-1</f>
        <v>0</v>
      </c>
      <c r="N124" s="14">
        <f t="shared" si="64"/>
        <v>-2613541.8200000003</v>
      </c>
      <c r="O124" s="15">
        <v>1</v>
      </c>
      <c r="P124" s="14">
        <f t="shared" si="62"/>
        <v>-2613541.8200000003</v>
      </c>
    </row>
    <row r="125" spans="1:16" ht="18.95" customHeight="1" x14ac:dyDescent="0.2">
      <c r="A125" s="16">
        <f t="shared" si="63"/>
        <v>79</v>
      </c>
      <c r="B125" s="2">
        <v>566</v>
      </c>
      <c r="C125" t="s">
        <v>54</v>
      </c>
      <c r="D125" s="14">
        <f>SUMIFS('Rider Adj B'!$P$11:$P$173,'Rider Adj B'!$A$11:$A$173,'SCH D-2 B'!D$13,'Rider Adj B'!$B$11:$B$173,'SCH D-2 B'!$B125)*-1</f>
        <v>0</v>
      </c>
      <c r="E125" s="14">
        <f>SUMIFS('Rider Adj B'!$P$11:$P$173,'Rider Adj B'!$A$11:$A$173,'SCH D-2 B'!E$13,'Rider Adj B'!$B$11:$B$173,'SCH D-2 B'!$B125)*-1</f>
        <v>0</v>
      </c>
      <c r="F125" s="14">
        <f>SUMIFS('Rider Adj B'!$P$11:$P$173,'Rider Adj B'!$A$11:$A$173,'SCH D-2 B'!F$13,'Rider Adj B'!$B$11:$B$173,'SCH D-2 B'!$B125)*-1</f>
        <v>0</v>
      </c>
      <c r="G125" s="14">
        <f>SUMIFS('Rider Adj B'!$P$11:$P$173,'Rider Adj B'!$A$11:$A$173,'SCH D-2 B'!G$13,'Rider Adj B'!$B$11:$B$173,'SCH D-2 B'!$B125)*-1</f>
        <v>0</v>
      </c>
      <c r="H125" s="14">
        <f>SUMIFS('Rider Adj B'!$P$11:$P$173,'Rider Adj B'!$A$11:$A$173,'SCH D-2 B'!H$13,'Rider Adj B'!$B$11:$B$173,'SCH D-2 B'!$B125)*-1</f>
        <v>0</v>
      </c>
      <c r="I125" s="14">
        <f>SUMIFS('Rider Adj B'!$P$11:$P$173,'Rider Adj B'!$A$11:$A$173,'SCH D-2 B'!I$13,'Rider Adj B'!$B$11:$B$173,'SCH D-2 B'!$B125)*-1</f>
        <v>0</v>
      </c>
      <c r="J125" s="14">
        <f>SUMIFS('Rider Adj B'!$P$11:$P$173,'Rider Adj B'!$A$11:$A$173,'SCH D-2 B'!J$13,'Rider Adj B'!$B$11:$B$173,'SCH D-2 B'!$B125)*-1</f>
        <v>0</v>
      </c>
      <c r="K125" s="14">
        <f>SUMIFS('Rider Adj B'!$P$11:$P$173,'Rider Adj B'!$A$11:$A$173,'SCH D-2 B'!K$13,'Rider Adj B'!$B$11:$B$173,'SCH D-2 B'!$B125)*-1</f>
        <v>0</v>
      </c>
      <c r="L125" s="14">
        <f>SUMIFS('Rider Adj B'!$P$11:$P$173,'Rider Adj B'!$A$11:$A$173,'SCH D-2 B'!L$13,'Rider Adj B'!$B$11:$B$173,'SCH D-2 B'!$B125)*-1</f>
        <v>0</v>
      </c>
      <c r="M125" s="14">
        <f>SUMIFS('Rider Adj B'!$P$11:$P$173,'Rider Adj B'!$A$11:$A$173,'SCH D-2 B'!M$13,'Rider Adj B'!$B$11:$B$173,'SCH D-2 B'!$B125)*-1</f>
        <v>0</v>
      </c>
      <c r="N125" s="14">
        <f t="shared" si="64"/>
        <v>0</v>
      </c>
      <c r="O125" s="15">
        <v>1</v>
      </c>
      <c r="P125" s="14">
        <f t="shared" si="62"/>
        <v>0</v>
      </c>
    </row>
    <row r="126" spans="1:16" ht="18.95" customHeight="1" x14ac:dyDescent="0.2">
      <c r="A126" s="16">
        <f t="shared" si="63"/>
        <v>80</v>
      </c>
      <c r="B126" s="2">
        <v>567</v>
      </c>
      <c r="C126" t="s">
        <v>24</v>
      </c>
      <c r="D126" s="14">
        <f>SUMIFS('Rider Adj B'!$P$11:$P$173,'Rider Adj B'!$A$11:$A$173,'SCH D-2 B'!D$13,'Rider Adj B'!$B$11:$B$173,'SCH D-2 B'!$B126)*-1</f>
        <v>0</v>
      </c>
      <c r="E126" s="14">
        <f>SUMIFS('Rider Adj B'!$P$11:$P$173,'Rider Adj B'!$A$11:$A$173,'SCH D-2 B'!E$13,'Rider Adj B'!$B$11:$B$173,'SCH D-2 B'!$B126)*-1</f>
        <v>0</v>
      </c>
      <c r="F126" s="14">
        <f>SUMIFS('Rider Adj B'!$P$11:$P$173,'Rider Adj B'!$A$11:$A$173,'SCH D-2 B'!F$13,'Rider Adj B'!$B$11:$B$173,'SCH D-2 B'!$B126)*-1</f>
        <v>0</v>
      </c>
      <c r="G126" s="14">
        <f>SUMIFS('Rider Adj B'!$P$11:$P$173,'Rider Adj B'!$A$11:$A$173,'SCH D-2 B'!G$13,'Rider Adj B'!$B$11:$B$173,'SCH D-2 B'!$B126)*-1</f>
        <v>0</v>
      </c>
      <c r="H126" s="14">
        <f>SUMIFS('Rider Adj B'!$P$11:$P$173,'Rider Adj B'!$A$11:$A$173,'SCH D-2 B'!H$13,'Rider Adj B'!$B$11:$B$173,'SCH D-2 B'!$B126)*-1</f>
        <v>0</v>
      </c>
      <c r="I126" s="14">
        <f>SUMIFS('Rider Adj B'!$P$11:$P$173,'Rider Adj B'!$A$11:$A$173,'SCH D-2 B'!I$13,'Rider Adj B'!$B$11:$B$173,'SCH D-2 B'!$B126)*-1</f>
        <v>0</v>
      </c>
      <c r="J126" s="14">
        <f>SUMIFS('Rider Adj B'!$P$11:$P$173,'Rider Adj B'!$A$11:$A$173,'SCH D-2 B'!J$13,'Rider Adj B'!$B$11:$B$173,'SCH D-2 B'!$B126)*-1</f>
        <v>0</v>
      </c>
      <c r="K126" s="14">
        <f>SUMIFS('Rider Adj B'!$P$11:$P$173,'Rider Adj B'!$A$11:$A$173,'SCH D-2 B'!K$13,'Rider Adj B'!$B$11:$B$173,'SCH D-2 B'!$B126)*-1</f>
        <v>0</v>
      </c>
      <c r="L126" s="14">
        <f>SUMIFS('Rider Adj B'!$P$11:$P$173,'Rider Adj B'!$A$11:$A$173,'SCH D-2 B'!L$13,'Rider Adj B'!$B$11:$B$173,'SCH D-2 B'!$B126)*-1</f>
        <v>0</v>
      </c>
      <c r="M126" s="14">
        <f>SUMIFS('Rider Adj B'!$P$11:$P$173,'Rider Adj B'!$A$11:$A$173,'SCH D-2 B'!M$13,'Rider Adj B'!$B$11:$B$173,'SCH D-2 B'!$B126)*-1</f>
        <v>0</v>
      </c>
      <c r="N126" s="14">
        <f t="shared" si="64"/>
        <v>0</v>
      </c>
      <c r="O126" s="15">
        <v>1</v>
      </c>
      <c r="P126" s="14">
        <f t="shared" si="62"/>
        <v>0</v>
      </c>
    </row>
    <row r="127" spans="1:16" ht="18.95" customHeight="1" x14ac:dyDescent="0.2">
      <c r="A127" s="16">
        <f t="shared" si="63"/>
        <v>81</v>
      </c>
      <c r="B127" s="2">
        <v>568</v>
      </c>
      <c r="C127" t="s">
        <v>55</v>
      </c>
      <c r="D127" s="14">
        <f>SUMIFS('Rider Adj B'!$P$11:$P$173,'Rider Adj B'!$A$11:$A$173,'SCH D-2 B'!D$13,'Rider Adj B'!$B$11:$B$173,'SCH D-2 B'!$B127)*-1</f>
        <v>0</v>
      </c>
      <c r="E127" s="14">
        <f>SUMIFS('Rider Adj B'!$P$11:$P$173,'Rider Adj B'!$A$11:$A$173,'SCH D-2 B'!E$13,'Rider Adj B'!$B$11:$B$173,'SCH D-2 B'!$B127)*-1</f>
        <v>0</v>
      </c>
      <c r="F127" s="14">
        <f>SUMIFS('Rider Adj B'!$P$11:$P$173,'Rider Adj B'!$A$11:$A$173,'SCH D-2 B'!F$13,'Rider Adj B'!$B$11:$B$173,'SCH D-2 B'!$B127)*-1</f>
        <v>0</v>
      </c>
      <c r="G127" s="14">
        <f>SUMIFS('Rider Adj B'!$P$11:$P$173,'Rider Adj B'!$A$11:$A$173,'SCH D-2 B'!G$13,'Rider Adj B'!$B$11:$B$173,'SCH D-2 B'!$B127)*-1</f>
        <v>0</v>
      </c>
      <c r="H127" s="14">
        <f>SUMIFS('Rider Adj B'!$P$11:$P$173,'Rider Adj B'!$A$11:$A$173,'SCH D-2 B'!H$13,'Rider Adj B'!$B$11:$B$173,'SCH D-2 B'!$B127)*-1</f>
        <v>0</v>
      </c>
      <c r="I127" s="14">
        <f>SUMIFS('Rider Adj B'!$P$11:$P$173,'Rider Adj B'!$A$11:$A$173,'SCH D-2 B'!I$13,'Rider Adj B'!$B$11:$B$173,'SCH D-2 B'!$B127)*-1</f>
        <v>0</v>
      </c>
      <c r="J127" s="14">
        <f>SUMIFS('Rider Adj B'!$P$11:$P$173,'Rider Adj B'!$A$11:$A$173,'SCH D-2 B'!J$13,'Rider Adj B'!$B$11:$B$173,'SCH D-2 B'!$B127)*-1</f>
        <v>0</v>
      </c>
      <c r="K127" s="14">
        <f>SUMIFS('Rider Adj B'!$P$11:$P$173,'Rider Adj B'!$A$11:$A$173,'SCH D-2 B'!K$13,'Rider Adj B'!$B$11:$B$173,'SCH D-2 B'!$B127)*-1</f>
        <v>0</v>
      </c>
      <c r="L127" s="14">
        <f>SUMIFS('Rider Adj B'!$P$11:$P$173,'Rider Adj B'!$A$11:$A$173,'SCH D-2 B'!L$13,'Rider Adj B'!$B$11:$B$173,'SCH D-2 B'!$B127)*-1</f>
        <v>0</v>
      </c>
      <c r="M127" s="14">
        <f>SUMIFS('Rider Adj B'!$P$11:$P$173,'Rider Adj B'!$A$11:$A$173,'SCH D-2 B'!M$13,'Rider Adj B'!$B$11:$B$173,'SCH D-2 B'!$B127)*-1</f>
        <v>0</v>
      </c>
      <c r="N127" s="14">
        <f t="shared" si="64"/>
        <v>0</v>
      </c>
      <c r="O127" s="15">
        <v>1</v>
      </c>
      <c r="P127" s="14">
        <f t="shared" si="62"/>
        <v>0</v>
      </c>
    </row>
    <row r="128" spans="1:16" ht="18.95" customHeight="1" x14ac:dyDescent="0.2">
      <c r="A128" s="16">
        <f t="shared" si="63"/>
        <v>82</v>
      </c>
      <c r="B128" s="2">
        <v>569</v>
      </c>
      <c r="C128" t="s">
        <v>27</v>
      </c>
      <c r="D128" s="14">
        <f>SUMIFS('Rider Adj B'!$P$11:$P$173,'Rider Adj B'!$A$11:$A$173,'SCH D-2 B'!D$13,'Rider Adj B'!$B$11:$B$173,'SCH D-2 B'!$B128)*-1</f>
        <v>0</v>
      </c>
      <c r="E128" s="14">
        <f>SUMIFS('Rider Adj B'!$P$11:$P$173,'Rider Adj B'!$A$11:$A$173,'SCH D-2 B'!E$13,'Rider Adj B'!$B$11:$B$173,'SCH D-2 B'!$B128)*-1</f>
        <v>0</v>
      </c>
      <c r="F128" s="14">
        <f>SUMIFS('Rider Adj B'!$P$11:$P$173,'Rider Adj B'!$A$11:$A$173,'SCH D-2 B'!F$13,'Rider Adj B'!$B$11:$B$173,'SCH D-2 B'!$B128)*-1</f>
        <v>0</v>
      </c>
      <c r="G128" s="14">
        <f>SUMIFS('Rider Adj B'!$P$11:$P$173,'Rider Adj B'!$A$11:$A$173,'SCH D-2 B'!G$13,'Rider Adj B'!$B$11:$B$173,'SCH D-2 B'!$B128)*-1</f>
        <v>0</v>
      </c>
      <c r="H128" s="14">
        <f>SUMIFS('Rider Adj B'!$P$11:$P$173,'Rider Adj B'!$A$11:$A$173,'SCH D-2 B'!H$13,'Rider Adj B'!$B$11:$B$173,'SCH D-2 B'!$B128)*-1</f>
        <v>0</v>
      </c>
      <c r="I128" s="14">
        <f>SUMIFS('Rider Adj B'!$P$11:$P$173,'Rider Adj B'!$A$11:$A$173,'SCH D-2 B'!I$13,'Rider Adj B'!$B$11:$B$173,'SCH D-2 B'!$B128)*-1</f>
        <v>0</v>
      </c>
      <c r="J128" s="14">
        <f>SUMIFS('Rider Adj B'!$P$11:$P$173,'Rider Adj B'!$A$11:$A$173,'SCH D-2 B'!J$13,'Rider Adj B'!$B$11:$B$173,'SCH D-2 B'!$B128)*-1</f>
        <v>0</v>
      </c>
      <c r="K128" s="14">
        <f>SUMIFS('Rider Adj B'!$P$11:$P$173,'Rider Adj B'!$A$11:$A$173,'SCH D-2 B'!K$13,'Rider Adj B'!$B$11:$B$173,'SCH D-2 B'!$B128)*-1</f>
        <v>0</v>
      </c>
      <c r="L128" s="14">
        <f>SUMIFS('Rider Adj B'!$P$11:$P$173,'Rider Adj B'!$A$11:$A$173,'SCH D-2 B'!L$13,'Rider Adj B'!$B$11:$B$173,'SCH D-2 B'!$B128)*-1</f>
        <v>0</v>
      </c>
      <c r="M128" s="14">
        <f>SUMIFS('Rider Adj B'!$P$11:$P$173,'Rider Adj B'!$A$11:$A$173,'SCH D-2 B'!M$13,'Rider Adj B'!$B$11:$B$173,'SCH D-2 B'!$B128)*-1</f>
        <v>0</v>
      </c>
      <c r="N128" s="14">
        <f t="shared" si="64"/>
        <v>0</v>
      </c>
      <c r="O128" s="15">
        <v>1</v>
      </c>
      <c r="P128" s="14">
        <f t="shared" si="62"/>
        <v>0</v>
      </c>
    </row>
    <row r="129" spans="1:16" ht="18.95" customHeight="1" x14ac:dyDescent="0.2">
      <c r="A129" s="16">
        <f t="shared" si="63"/>
        <v>83</v>
      </c>
      <c r="B129" s="2">
        <v>570</v>
      </c>
      <c r="C129" t="s">
        <v>56</v>
      </c>
      <c r="D129" s="14">
        <f>SUMIFS('Rider Adj B'!$P$11:$P$173,'Rider Adj B'!$A$11:$A$173,'SCH D-2 B'!D$13,'Rider Adj B'!$B$11:$B$173,'SCH D-2 B'!$B129)*-1</f>
        <v>0</v>
      </c>
      <c r="E129" s="14">
        <f>SUMIFS('Rider Adj B'!$P$11:$P$173,'Rider Adj B'!$A$11:$A$173,'SCH D-2 B'!E$13,'Rider Adj B'!$B$11:$B$173,'SCH D-2 B'!$B129)*-1</f>
        <v>0</v>
      </c>
      <c r="F129" s="14">
        <f>SUMIFS('Rider Adj B'!$P$11:$P$173,'Rider Adj B'!$A$11:$A$173,'SCH D-2 B'!F$13,'Rider Adj B'!$B$11:$B$173,'SCH D-2 B'!$B129)*-1</f>
        <v>0</v>
      </c>
      <c r="G129" s="14">
        <f>SUMIFS('Rider Adj B'!$P$11:$P$173,'Rider Adj B'!$A$11:$A$173,'SCH D-2 B'!G$13,'Rider Adj B'!$B$11:$B$173,'SCH D-2 B'!$B129)*-1</f>
        <v>0</v>
      </c>
      <c r="H129" s="14">
        <f>SUMIFS('Rider Adj B'!$P$11:$P$173,'Rider Adj B'!$A$11:$A$173,'SCH D-2 B'!H$13,'Rider Adj B'!$B$11:$B$173,'SCH D-2 B'!$B129)*-1</f>
        <v>0</v>
      </c>
      <c r="I129" s="14">
        <f>SUMIFS('Rider Adj B'!$P$11:$P$173,'Rider Adj B'!$A$11:$A$173,'SCH D-2 B'!I$13,'Rider Adj B'!$B$11:$B$173,'SCH D-2 B'!$B129)*-1</f>
        <v>0</v>
      </c>
      <c r="J129" s="14">
        <f>SUMIFS('Rider Adj B'!$P$11:$P$173,'Rider Adj B'!$A$11:$A$173,'SCH D-2 B'!J$13,'Rider Adj B'!$B$11:$B$173,'SCH D-2 B'!$B129)*-1</f>
        <v>0</v>
      </c>
      <c r="K129" s="14">
        <f>SUMIFS('Rider Adj B'!$P$11:$P$173,'Rider Adj B'!$A$11:$A$173,'SCH D-2 B'!K$13,'Rider Adj B'!$B$11:$B$173,'SCH D-2 B'!$B129)*-1</f>
        <v>0</v>
      </c>
      <c r="L129" s="14">
        <f>SUMIFS('Rider Adj B'!$P$11:$P$173,'Rider Adj B'!$A$11:$A$173,'SCH D-2 B'!L$13,'Rider Adj B'!$B$11:$B$173,'SCH D-2 B'!$B129)*-1</f>
        <v>0</v>
      </c>
      <c r="M129" s="14">
        <f>SUMIFS('Rider Adj B'!$P$11:$P$173,'Rider Adj B'!$A$11:$A$173,'SCH D-2 B'!M$13,'Rider Adj B'!$B$11:$B$173,'SCH D-2 B'!$B129)*-1</f>
        <v>0</v>
      </c>
      <c r="N129" s="14">
        <f t="shared" si="64"/>
        <v>0</v>
      </c>
      <c r="O129" s="15">
        <v>1</v>
      </c>
      <c r="P129" s="14">
        <f t="shared" si="62"/>
        <v>0</v>
      </c>
    </row>
    <row r="130" spans="1:16" ht="18.95" customHeight="1" x14ac:dyDescent="0.2">
      <c r="A130" s="16">
        <f t="shared" si="63"/>
        <v>84</v>
      </c>
      <c r="B130" s="2">
        <v>571</v>
      </c>
      <c r="C130" t="s">
        <v>57</v>
      </c>
      <c r="D130" s="14">
        <f>SUMIFS('Rider Adj B'!$P$11:$P$173,'Rider Adj B'!$A$11:$A$173,'SCH D-2 B'!D$13,'Rider Adj B'!$B$11:$B$173,'SCH D-2 B'!$B130)*-1</f>
        <v>0</v>
      </c>
      <c r="E130" s="14">
        <f>SUMIFS('Rider Adj B'!$P$11:$P$173,'Rider Adj B'!$A$11:$A$173,'SCH D-2 B'!E$13,'Rider Adj B'!$B$11:$B$173,'SCH D-2 B'!$B130)*-1</f>
        <v>0</v>
      </c>
      <c r="F130" s="14">
        <f>SUMIFS('Rider Adj B'!$P$11:$P$173,'Rider Adj B'!$A$11:$A$173,'SCH D-2 B'!F$13,'Rider Adj B'!$B$11:$B$173,'SCH D-2 B'!$B130)*-1</f>
        <v>0</v>
      </c>
      <c r="G130" s="14">
        <f>SUMIFS('Rider Adj B'!$P$11:$P$173,'Rider Adj B'!$A$11:$A$173,'SCH D-2 B'!G$13,'Rider Adj B'!$B$11:$B$173,'SCH D-2 B'!$B130)*-1</f>
        <v>0</v>
      </c>
      <c r="H130" s="14">
        <f>SUMIFS('Rider Adj B'!$P$11:$P$173,'Rider Adj B'!$A$11:$A$173,'SCH D-2 B'!H$13,'Rider Adj B'!$B$11:$B$173,'SCH D-2 B'!$B130)*-1</f>
        <v>0</v>
      </c>
      <c r="I130" s="14">
        <f>SUMIFS('Rider Adj B'!$P$11:$P$173,'Rider Adj B'!$A$11:$A$173,'SCH D-2 B'!I$13,'Rider Adj B'!$B$11:$B$173,'SCH D-2 B'!$B130)*-1</f>
        <v>0</v>
      </c>
      <c r="J130" s="14">
        <f>SUMIFS('Rider Adj B'!$P$11:$P$173,'Rider Adj B'!$A$11:$A$173,'SCH D-2 B'!J$13,'Rider Adj B'!$B$11:$B$173,'SCH D-2 B'!$B130)*-1</f>
        <v>0</v>
      </c>
      <c r="K130" s="14">
        <f>SUMIFS('Rider Adj B'!$P$11:$P$173,'Rider Adj B'!$A$11:$A$173,'SCH D-2 B'!K$13,'Rider Adj B'!$B$11:$B$173,'SCH D-2 B'!$B130)*-1</f>
        <v>0</v>
      </c>
      <c r="L130" s="14">
        <f>SUMIFS('Rider Adj B'!$P$11:$P$173,'Rider Adj B'!$A$11:$A$173,'SCH D-2 B'!L$13,'Rider Adj B'!$B$11:$B$173,'SCH D-2 B'!$B130)*-1</f>
        <v>0</v>
      </c>
      <c r="M130" s="14">
        <f>SUMIFS('Rider Adj B'!$P$11:$P$173,'Rider Adj B'!$A$11:$A$173,'SCH D-2 B'!M$13,'Rider Adj B'!$B$11:$B$173,'SCH D-2 B'!$B130)*-1</f>
        <v>0</v>
      </c>
      <c r="N130" s="14">
        <f t="shared" si="64"/>
        <v>0</v>
      </c>
      <c r="O130" s="15">
        <v>1</v>
      </c>
      <c r="P130" s="14">
        <f t="shared" si="62"/>
        <v>0</v>
      </c>
    </row>
    <row r="131" spans="1:16" ht="18.95" customHeight="1" x14ac:dyDescent="0.2">
      <c r="A131" s="16">
        <f t="shared" si="63"/>
        <v>85</v>
      </c>
      <c r="B131" s="2">
        <v>572</v>
      </c>
      <c r="C131" t="s">
        <v>58</v>
      </c>
      <c r="D131" s="14">
        <f>SUMIFS('Rider Adj B'!$P$11:$P$173,'Rider Adj B'!$A$11:$A$173,'SCH D-2 B'!D$13,'Rider Adj B'!$B$11:$B$173,'SCH D-2 B'!$B131)*-1</f>
        <v>0</v>
      </c>
      <c r="E131" s="14">
        <f>SUMIFS('Rider Adj B'!$P$11:$P$173,'Rider Adj B'!$A$11:$A$173,'SCH D-2 B'!E$13,'Rider Adj B'!$B$11:$B$173,'SCH D-2 B'!$B131)*-1</f>
        <v>0</v>
      </c>
      <c r="F131" s="14">
        <f>SUMIFS('Rider Adj B'!$P$11:$P$173,'Rider Adj B'!$A$11:$A$173,'SCH D-2 B'!F$13,'Rider Adj B'!$B$11:$B$173,'SCH D-2 B'!$B131)*-1</f>
        <v>0</v>
      </c>
      <c r="G131" s="14">
        <f>SUMIFS('Rider Adj B'!$P$11:$P$173,'Rider Adj B'!$A$11:$A$173,'SCH D-2 B'!G$13,'Rider Adj B'!$B$11:$B$173,'SCH D-2 B'!$B131)*-1</f>
        <v>0</v>
      </c>
      <c r="H131" s="14">
        <f>SUMIFS('Rider Adj B'!$P$11:$P$173,'Rider Adj B'!$A$11:$A$173,'SCH D-2 B'!H$13,'Rider Adj B'!$B$11:$B$173,'SCH D-2 B'!$B131)*-1</f>
        <v>0</v>
      </c>
      <c r="I131" s="14">
        <f>SUMIFS('Rider Adj B'!$P$11:$P$173,'Rider Adj B'!$A$11:$A$173,'SCH D-2 B'!I$13,'Rider Adj B'!$B$11:$B$173,'SCH D-2 B'!$B131)*-1</f>
        <v>0</v>
      </c>
      <c r="J131" s="14">
        <f>SUMIFS('Rider Adj B'!$P$11:$P$173,'Rider Adj B'!$A$11:$A$173,'SCH D-2 B'!J$13,'Rider Adj B'!$B$11:$B$173,'SCH D-2 B'!$B131)*-1</f>
        <v>0</v>
      </c>
      <c r="K131" s="14">
        <f>SUMIFS('Rider Adj B'!$P$11:$P$173,'Rider Adj B'!$A$11:$A$173,'SCH D-2 B'!K$13,'Rider Adj B'!$B$11:$B$173,'SCH D-2 B'!$B131)*-1</f>
        <v>0</v>
      </c>
      <c r="L131" s="14">
        <f>SUMIFS('Rider Adj B'!$P$11:$P$173,'Rider Adj B'!$A$11:$A$173,'SCH D-2 B'!L$13,'Rider Adj B'!$B$11:$B$173,'SCH D-2 B'!$B131)*-1</f>
        <v>0</v>
      </c>
      <c r="M131" s="14">
        <f>SUMIFS('Rider Adj B'!$P$11:$P$173,'Rider Adj B'!$A$11:$A$173,'SCH D-2 B'!M$13,'Rider Adj B'!$B$11:$B$173,'SCH D-2 B'!$B131)*-1</f>
        <v>0</v>
      </c>
      <c r="N131" s="14">
        <f t="shared" si="64"/>
        <v>0</v>
      </c>
      <c r="O131" s="15">
        <v>1</v>
      </c>
      <c r="P131" s="14">
        <f t="shared" si="62"/>
        <v>0</v>
      </c>
    </row>
    <row r="132" spans="1:16" s="6" customFormat="1" ht="20.100000000000001" customHeight="1" x14ac:dyDescent="0.2">
      <c r="A132" s="623" t="str">
        <f>$A$1</f>
        <v>LOUISVILLE GAS AND ELECTRIC COMPANY</v>
      </c>
      <c r="B132" s="623"/>
      <c r="C132" s="623"/>
      <c r="D132" s="623"/>
      <c r="E132" s="623"/>
      <c r="F132" s="623"/>
      <c r="G132" s="623"/>
      <c r="H132" s="623"/>
      <c r="I132" s="623"/>
      <c r="J132" s="623"/>
      <c r="K132" s="623"/>
      <c r="L132" s="623"/>
      <c r="M132" s="623"/>
      <c r="N132" s="623"/>
      <c r="O132" s="623"/>
      <c r="P132" s="623"/>
    </row>
    <row r="133" spans="1:16" s="6" customFormat="1" ht="20.100000000000001" customHeight="1" x14ac:dyDescent="0.2">
      <c r="A133" s="623" t="str">
        <f>$A$2</f>
        <v>CASE NO. 2025-00114 - ELECTRIC OPERATIONS</v>
      </c>
      <c r="B133" s="623"/>
      <c r="C133" s="623"/>
      <c r="D133" s="623"/>
      <c r="E133" s="623"/>
      <c r="F133" s="623"/>
      <c r="G133" s="623"/>
      <c r="H133" s="623"/>
      <c r="I133" s="623"/>
      <c r="J133" s="623"/>
      <c r="K133" s="623"/>
      <c r="L133" s="623"/>
      <c r="M133" s="623"/>
      <c r="N133" s="623"/>
      <c r="O133" s="623"/>
      <c r="P133" s="623"/>
    </row>
    <row r="134" spans="1:16" s="6" customFormat="1" ht="20.100000000000001" customHeight="1" x14ac:dyDescent="0.2">
      <c r="A134" s="623" t="s">
        <v>318</v>
      </c>
      <c r="B134" s="623"/>
      <c r="C134" s="623"/>
      <c r="D134" s="623"/>
      <c r="E134" s="623"/>
      <c r="F134" s="623"/>
      <c r="G134" s="623"/>
      <c r="H134" s="623"/>
      <c r="I134" s="623"/>
      <c r="J134" s="623"/>
      <c r="K134" s="623"/>
      <c r="L134" s="623"/>
      <c r="M134" s="623"/>
      <c r="N134" s="623"/>
      <c r="O134" s="623"/>
      <c r="P134" s="623"/>
    </row>
    <row r="135" spans="1:16" s="6" customFormat="1" ht="20.100000000000001" customHeight="1" x14ac:dyDescent="0.2">
      <c r="A135" s="623" t="str">
        <f>$A$4</f>
        <v>FOR THE 12 MONTHS ENDED AUGUST 31, 2025</v>
      </c>
      <c r="B135" s="623"/>
      <c r="C135" s="623"/>
      <c r="D135" s="623"/>
      <c r="E135" s="623"/>
      <c r="F135" s="623"/>
      <c r="G135" s="623"/>
      <c r="H135" s="623"/>
      <c r="I135" s="623"/>
      <c r="J135" s="623"/>
      <c r="K135" s="623"/>
      <c r="L135" s="623"/>
      <c r="M135" s="623"/>
      <c r="N135" s="623"/>
      <c r="O135" s="623"/>
      <c r="P135" s="623"/>
    </row>
    <row r="136" spans="1:16" s="6" customFormat="1" ht="20.100000000000001" customHeight="1" x14ac:dyDescent="0.2">
      <c r="A136" s="7"/>
      <c r="B136" s="7"/>
      <c r="C136" s="7"/>
      <c r="D136" s="7"/>
      <c r="E136" s="7"/>
      <c r="F136" s="7"/>
      <c r="G136" s="7"/>
      <c r="H136" s="7"/>
      <c r="I136" s="7"/>
      <c r="J136" s="7"/>
      <c r="K136" s="7"/>
      <c r="L136" s="7"/>
      <c r="M136" s="7"/>
      <c r="N136" s="7"/>
      <c r="O136" s="7"/>
      <c r="P136" s="7"/>
    </row>
    <row r="137" spans="1:16" s="6" customFormat="1" ht="20.100000000000001" customHeight="1" x14ac:dyDescent="0.2">
      <c r="A137" s="8" t="s">
        <v>140</v>
      </c>
      <c r="B137" s="8"/>
      <c r="P137" s="9" t="str">
        <f>$P$6</f>
        <v>SCHEDULE D-2</v>
      </c>
    </row>
    <row r="138" spans="1:16" s="6" customFormat="1" ht="20.100000000000001" customHeight="1" x14ac:dyDescent="0.2">
      <c r="A138" s="6" t="str">
        <f>$A$7</f>
        <v>TYPE OF FILING: __X__ ORIGINAL  _____ UPDATED  _____ REVISED</v>
      </c>
      <c r="P138" s="9" t="s">
        <v>315</v>
      </c>
    </row>
    <row r="139" spans="1:16" s="6" customFormat="1" ht="20.100000000000001" customHeight="1" x14ac:dyDescent="0.2">
      <c r="A139" s="6" t="str">
        <f>$A$8</f>
        <v>WORKPAPER REFERENCE NO(S).:  SCHEDULE WPD-2</v>
      </c>
      <c r="B139" s="8"/>
      <c r="D139" s="8"/>
      <c r="E139" s="8"/>
      <c r="F139" s="8"/>
      <c r="G139" s="8"/>
      <c r="H139" s="8"/>
      <c r="I139" s="8"/>
      <c r="J139" s="8"/>
      <c r="K139" s="8"/>
      <c r="L139" s="8"/>
      <c r="M139" s="8"/>
      <c r="N139" s="8"/>
      <c r="P139" s="10" t="str">
        <f>$P$8</f>
        <v>WITNESS:   A. M. FACKLER</v>
      </c>
    </row>
    <row r="140" spans="1:16" s="6" customFormat="1" ht="20.100000000000001" customHeight="1" x14ac:dyDescent="0.2"/>
    <row r="141" spans="1:16" s="6" customFormat="1" ht="18.75" customHeight="1" x14ac:dyDescent="0.2">
      <c r="A141" s="384"/>
      <c r="B141" s="384"/>
      <c r="C141" s="384"/>
      <c r="D141" s="442" t="str">
        <f>D$10</f>
        <v>ADJ 1</v>
      </c>
      <c r="E141" s="442" t="str">
        <f t="shared" ref="E141:M141" si="65">E$10</f>
        <v>ADJ 2</v>
      </c>
      <c r="F141" s="442" t="str">
        <f t="shared" si="65"/>
        <v>ADJ 3</v>
      </c>
      <c r="G141" s="442" t="str">
        <f t="shared" si="65"/>
        <v>ADJ 4</v>
      </c>
      <c r="H141" s="442" t="str">
        <f t="shared" si="65"/>
        <v>ADJ 5</v>
      </c>
      <c r="I141" s="442" t="str">
        <f t="shared" si="65"/>
        <v>ADJ 6</v>
      </c>
      <c r="J141" s="442" t="str">
        <f t="shared" si="65"/>
        <v>ADJ 7</v>
      </c>
      <c r="K141" s="442" t="str">
        <f t="shared" si="65"/>
        <v>ADJ 8</v>
      </c>
      <c r="L141" s="442" t="str">
        <f t="shared" si="65"/>
        <v>ADJ 9</v>
      </c>
      <c r="M141" s="442" t="str">
        <f t="shared" si="65"/>
        <v>ADJ 10</v>
      </c>
      <c r="N141" s="384"/>
      <c r="O141" s="384"/>
      <c r="P141" s="384"/>
    </row>
    <row r="142" spans="1:16" ht="54" customHeight="1" x14ac:dyDescent="0.2">
      <c r="A142" s="385" t="s">
        <v>142</v>
      </c>
      <c r="B142" s="385" t="s">
        <v>143</v>
      </c>
      <c r="C142" s="385" t="s">
        <v>147</v>
      </c>
      <c r="D142" s="385" t="str">
        <f>D$11</f>
        <v>REMOVE DSM MECHANISM</v>
      </c>
      <c r="E142" s="385" t="str">
        <f t="shared" ref="E142:M142" si="66">E$11</f>
        <v>REMOVE ECR MECHANISM</v>
      </c>
      <c r="F142" s="385" t="str">
        <f t="shared" si="66"/>
        <v>REMOVE FAC MECHANISM</v>
      </c>
      <c r="G142" s="385" t="str">
        <f t="shared" si="66"/>
        <v>REMOVE OSS MECHANISM</v>
      </c>
      <c r="H142" s="385" t="str">
        <f t="shared" si="66"/>
        <v>REMOVE RAR MECHANISM</v>
      </c>
      <c r="I142" s="385" t="str">
        <f t="shared" si="66"/>
        <v xml:space="preserve">NEW GENERATION
NOT IN SERVICE </v>
      </c>
      <c r="J142" s="385" t="str">
        <f t="shared" si="66"/>
        <v xml:space="preserve">REMOVE
 AMI
 NOT IN SERVICE </v>
      </c>
      <c r="K142" s="385" t="str">
        <f t="shared" si="66"/>
        <v>REVOLVING CREDIT FACILITY FEES</v>
      </c>
      <c r="L142" s="385" t="str">
        <f t="shared" si="66"/>
        <v xml:space="preserve">IT SOFTWARE COST </v>
      </c>
      <c r="M142" s="385" t="str">
        <f t="shared" si="66"/>
        <v>INTEREST SYNCHRONIZATION</v>
      </c>
      <c r="N142" s="385" t="s">
        <v>320</v>
      </c>
      <c r="O142" s="385" t="s">
        <v>144</v>
      </c>
      <c r="P142" s="385" t="s">
        <v>310</v>
      </c>
    </row>
    <row r="143" spans="1:16" ht="23.1" customHeight="1" x14ac:dyDescent="0.2">
      <c r="A143" s="12"/>
      <c r="B143" s="12"/>
      <c r="C143" s="386"/>
      <c r="D143" s="17" t="s">
        <v>145</v>
      </c>
      <c r="E143" s="17" t="s">
        <v>145</v>
      </c>
      <c r="F143" s="17" t="s">
        <v>145</v>
      </c>
      <c r="G143" s="17" t="s">
        <v>145</v>
      </c>
      <c r="H143" s="17" t="s">
        <v>145</v>
      </c>
      <c r="I143" s="17" t="s">
        <v>145</v>
      </c>
      <c r="J143" s="17" t="s">
        <v>145</v>
      </c>
      <c r="K143" s="17" t="s">
        <v>145</v>
      </c>
      <c r="L143" s="17" t="s">
        <v>145</v>
      </c>
      <c r="M143" s="17" t="s">
        <v>145</v>
      </c>
      <c r="N143" s="17" t="s">
        <v>145</v>
      </c>
      <c r="O143" s="17"/>
      <c r="P143" s="17" t="s">
        <v>145</v>
      </c>
    </row>
    <row r="144" spans="1:16" ht="18.95" customHeight="1" x14ac:dyDescent="0.2">
      <c r="A144" s="16">
        <f>A131+1</f>
        <v>86</v>
      </c>
      <c r="B144" s="2">
        <v>573</v>
      </c>
      <c r="C144" t="s">
        <v>59</v>
      </c>
      <c r="D144" s="14">
        <f>SUMIFS('Rider Adj B'!$P$11:$P$173,'Rider Adj B'!$A$11:$A$173,'SCH D-2 B'!D$13,'Rider Adj B'!$B$11:$B$173,'SCH D-2 B'!$B144)*-1</f>
        <v>0</v>
      </c>
      <c r="E144" s="14">
        <f>SUMIFS('Rider Adj B'!$P$11:$P$173,'Rider Adj B'!$A$11:$A$173,'SCH D-2 B'!E$13,'Rider Adj B'!$B$11:$B$173,'SCH D-2 B'!$B144)*-1</f>
        <v>0</v>
      </c>
      <c r="F144" s="14">
        <f>SUMIFS('Rider Adj B'!$P$11:$P$173,'Rider Adj B'!$A$11:$A$173,'SCH D-2 B'!F$13,'Rider Adj B'!$B$11:$B$173,'SCH D-2 B'!$B144)*-1</f>
        <v>0</v>
      </c>
      <c r="G144" s="14">
        <f>SUMIFS('Rider Adj B'!$P$11:$P$173,'Rider Adj B'!$A$11:$A$173,'SCH D-2 B'!G$13,'Rider Adj B'!$B$11:$B$173,'SCH D-2 B'!$B144)*-1</f>
        <v>0</v>
      </c>
      <c r="H144" s="14">
        <f>SUMIFS('Rider Adj B'!$P$11:$P$173,'Rider Adj B'!$A$11:$A$173,'SCH D-2 B'!H$13,'Rider Adj B'!$B$11:$B$173,'SCH D-2 B'!$B144)*-1</f>
        <v>0</v>
      </c>
      <c r="I144" s="14">
        <f>SUMIFS('Rider Adj B'!$P$11:$P$173,'Rider Adj B'!$A$11:$A$173,'SCH D-2 B'!I$13,'Rider Adj B'!$B$11:$B$173,'SCH D-2 B'!$B144)*-1</f>
        <v>0</v>
      </c>
      <c r="J144" s="14">
        <f>SUMIFS('Rider Adj B'!$P$11:$P$173,'Rider Adj B'!$A$11:$A$173,'SCH D-2 B'!J$13,'Rider Adj B'!$B$11:$B$173,'SCH D-2 B'!$B144)*-1</f>
        <v>0</v>
      </c>
      <c r="K144" s="14">
        <f>SUMIFS('Rider Adj B'!$P$11:$P$173,'Rider Adj B'!$A$11:$A$173,'SCH D-2 B'!K$13,'Rider Adj B'!$B$11:$B$173,'SCH D-2 B'!$B144)*-1</f>
        <v>0</v>
      </c>
      <c r="L144" s="14">
        <f>SUMIFS('Rider Adj B'!$P$11:$P$173,'Rider Adj B'!$A$11:$A$173,'SCH D-2 B'!L$13,'Rider Adj B'!$B$11:$B$173,'SCH D-2 B'!$B144)*-1</f>
        <v>0</v>
      </c>
      <c r="M144" s="14">
        <f>SUMIFS('Rider Adj B'!$P$11:$P$173,'Rider Adj B'!$A$11:$A$173,'SCH D-2 B'!M$13,'Rider Adj B'!$B$11:$B$173,'SCH D-2 B'!$B144)*-1</f>
        <v>0</v>
      </c>
      <c r="N144" s="14">
        <f>SUM(D144:M144)</f>
        <v>0</v>
      </c>
      <c r="O144" s="15">
        <v>1</v>
      </c>
      <c r="P144" s="14">
        <f t="shared" ref="P144:P145" si="67">N144*O144</f>
        <v>0</v>
      </c>
    </row>
    <row r="145" spans="1:16" ht="18.95" customHeight="1" x14ac:dyDescent="0.2">
      <c r="A145" s="16">
        <f t="shared" si="63"/>
        <v>87</v>
      </c>
      <c r="B145" s="2">
        <v>575</v>
      </c>
      <c r="C145" t="s">
        <v>60</v>
      </c>
      <c r="D145" s="14">
        <f>SUMIFS('Rider Adj B'!$P$11:$P$173,'Rider Adj B'!$A$11:$A$173,'SCH D-2 B'!D$13,'Rider Adj B'!$B$11:$B$173,'SCH D-2 B'!$B145)*-1</f>
        <v>0</v>
      </c>
      <c r="E145" s="14">
        <f>SUMIFS('Rider Adj B'!$P$11:$P$173,'Rider Adj B'!$A$11:$A$173,'SCH D-2 B'!E$13,'Rider Adj B'!$B$11:$B$173,'SCH D-2 B'!$B145)*-1</f>
        <v>0</v>
      </c>
      <c r="F145" s="14">
        <f>SUMIFS('Rider Adj B'!$P$11:$P$173,'Rider Adj B'!$A$11:$A$173,'SCH D-2 B'!F$13,'Rider Adj B'!$B$11:$B$173,'SCH D-2 B'!$B145)*-1</f>
        <v>0</v>
      </c>
      <c r="G145" s="14">
        <f>SUMIFS('Rider Adj B'!$P$11:$P$173,'Rider Adj B'!$A$11:$A$173,'SCH D-2 B'!G$13,'Rider Adj B'!$B$11:$B$173,'SCH D-2 B'!$B145)*-1</f>
        <v>0</v>
      </c>
      <c r="H145" s="14">
        <f>SUMIFS('Rider Adj B'!$P$11:$P$173,'Rider Adj B'!$A$11:$A$173,'SCH D-2 B'!H$13,'Rider Adj B'!$B$11:$B$173,'SCH D-2 B'!$B145)*-1</f>
        <v>0</v>
      </c>
      <c r="I145" s="14">
        <f>SUMIFS('Rider Adj B'!$P$11:$P$173,'Rider Adj B'!$A$11:$A$173,'SCH D-2 B'!I$13,'Rider Adj B'!$B$11:$B$173,'SCH D-2 B'!$B145)*-1</f>
        <v>0</v>
      </c>
      <c r="J145" s="14">
        <f>SUMIFS('Rider Adj B'!$P$11:$P$173,'Rider Adj B'!$A$11:$A$173,'SCH D-2 B'!J$13,'Rider Adj B'!$B$11:$B$173,'SCH D-2 B'!$B145)*-1</f>
        <v>0</v>
      </c>
      <c r="K145" s="14">
        <f>SUMIFS('Rider Adj B'!$P$11:$P$173,'Rider Adj B'!$A$11:$A$173,'SCH D-2 B'!K$13,'Rider Adj B'!$B$11:$B$173,'SCH D-2 B'!$B145)*-1</f>
        <v>0</v>
      </c>
      <c r="L145" s="14">
        <f>SUMIFS('Rider Adj B'!$P$11:$P$173,'Rider Adj B'!$A$11:$A$173,'SCH D-2 B'!L$13,'Rider Adj B'!$B$11:$B$173,'SCH D-2 B'!$B145)*-1</f>
        <v>0</v>
      </c>
      <c r="M145" s="14">
        <f>SUMIFS('Rider Adj B'!$P$11:$P$173,'Rider Adj B'!$A$11:$A$173,'SCH D-2 B'!M$13,'Rider Adj B'!$B$11:$B$173,'SCH D-2 B'!$B145)*-1</f>
        <v>0</v>
      </c>
      <c r="N145" s="14">
        <f>SUM(D145:M145)</f>
        <v>0</v>
      </c>
      <c r="O145" s="15">
        <v>1</v>
      </c>
      <c r="P145" s="14">
        <f t="shared" si="67"/>
        <v>0</v>
      </c>
    </row>
    <row r="146" spans="1:16" ht="18.95" customHeight="1" x14ac:dyDescent="0.2">
      <c r="A146" s="16">
        <f t="shared" si="63"/>
        <v>88</v>
      </c>
      <c r="B146" s="2">
        <v>576.29999999999995</v>
      </c>
      <c r="C146" s="5" t="s">
        <v>1460</v>
      </c>
      <c r="D146" s="14">
        <f>SUMIFS('Rider Adj B'!$P$11:$P$173,'Rider Adj B'!$A$11:$A$173,'SCH D-2 B'!D$13,'Rider Adj B'!$B$11:$B$173,'SCH D-2 B'!$B146)*-1</f>
        <v>0</v>
      </c>
      <c r="E146" s="14">
        <f>SUMIFS('Rider Adj B'!$P$11:$P$173,'Rider Adj B'!$A$11:$A$173,'SCH D-2 B'!E$13,'Rider Adj B'!$B$11:$B$173,'SCH D-2 B'!$B146)*-1</f>
        <v>0</v>
      </c>
      <c r="F146" s="14">
        <f>SUMIFS('Rider Adj B'!$P$11:$P$173,'Rider Adj B'!$A$11:$A$173,'SCH D-2 B'!F$13,'Rider Adj B'!$B$11:$B$173,'SCH D-2 B'!$B146)*-1</f>
        <v>0</v>
      </c>
      <c r="G146" s="14">
        <f>SUMIFS('Rider Adj B'!$P$11:$P$173,'Rider Adj B'!$A$11:$A$173,'SCH D-2 B'!G$13,'Rider Adj B'!$B$11:$B$173,'SCH D-2 B'!$B146)*-1</f>
        <v>0</v>
      </c>
      <c r="H146" s="14">
        <f>SUMIFS('Rider Adj B'!$P$11:$P$173,'Rider Adj B'!$A$11:$A$173,'SCH D-2 B'!H$13,'Rider Adj B'!$B$11:$B$173,'SCH D-2 B'!$B146)*-1</f>
        <v>0</v>
      </c>
      <c r="I146" s="14">
        <f>SUMIFS('Rider Adj B'!$P$11:$P$173,'Rider Adj B'!$A$11:$A$173,'SCH D-2 B'!I$13,'Rider Adj B'!$B$11:$B$173,'SCH D-2 B'!$B146)*-1</f>
        <v>0</v>
      </c>
      <c r="J146" s="14">
        <f>SUMIFS('Rider Adj B'!$P$11:$P$173,'Rider Adj B'!$A$11:$A$173,'SCH D-2 B'!J$13,'Rider Adj B'!$B$11:$B$173,'SCH D-2 B'!$B146)*-1</f>
        <v>0</v>
      </c>
      <c r="K146" s="14">
        <f>SUMIFS('Rider Adj B'!$P$11:$P$173,'Rider Adj B'!$A$11:$A$173,'SCH D-2 B'!K$13,'Rider Adj B'!$B$11:$B$173,'SCH D-2 B'!$B146)*-1</f>
        <v>0</v>
      </c>
      <c r="L146" s="14">
        <f>SUMIFS('Rider Adj B'!$P$11:$P$173,'Rider Adj B'!$A$11:$A$173,'SCH D-2 B'!L$13,'Rider Adj B'!$B$11:$B$173,'SCH D-2 B'!$B146)*-1</f>
        <v>0</v>
      </c>
      <c r="M146" s="14">
        <f>SUMIFS('Rider Adj B'!$P$11:$P$173,'Rider Adj B'!$A$11:$A$173,'SCH D-2 B'!M$13,'Rider Adj B'!$B$11:$B$173,'SCH D-2 B'!$B146)*-1</f>
        <v>0</v>
      </c>
      <c r="N146" s="14">
        <f>SUM(D146:M146)</f>
        <v>0</v>
      </c>
      <c r="O146" s="15">
        <v>1</v>
      </c>
      <c r="P146" s="14">
        <f t="shared" ref="P146" si="68">N146*O146</f>
        <v>0</v>
      </c>
    </row>
    <row r="147" spans="1:16" ht="18.95" customHeight="1" x14ac:dyDescent="0.2">
      <c r="A147" s="16">
        <f t="shared" si="63"/>
        <v>89</v>
      </c>
      <c r="B147" s="2"/>
      <c r="C147" s="5" t="s">
        <v>130</v>
      </c>
      <c r="D147" s="20">
        <f>SUM(D119:D146)</f>
        <v>0</v>
      </c>
      <c r="E147" s="20">
        <f t="shared" ref="E147:N147" si="69">SUM(E119:E146)</f>
        <v>0</v>
      </c>
      <c r="F147" s="20">
        <f t="shared" si="69"/>
        <v>0</v>
      </c>
      <c r="G147" s="20">
        <f t="shared" si="69"/>
        <v>-2613541.8200000003</v>
      </c>
      <c r="H147" s="20">
        <f t="shared" ref="H147:I147" si="70">SUM(H119:H146)</f>
        <v>0</v>
      </c>
      <c r="I147" s="20">
        <f t="shared" si="70"/>
        <v>0</v>
      </c>
      <c r="J147" s="20">
        <f t="shared" ref="J147:K147" si="71">SUM(J119:J146)</f>
        <v>0</v>
      </c>
      <c r="K147" s="20">
        <f t="shared" si="71"/>
        <v>0</v>
      </c>
      <c r="L147" s="20">
        <f t="shared" ref="L147" si="72">SUM(L119:L146)</f>
        <v>0</v>
      </c>
      <c r="M147" s="20">
        <f t="shared" ref="M147" si="73">SUM(M119:M146)</f>
        <v>0</v>
      </c>
      <c r="N147" s="20">
        <f t="shared" si="69"/>
        <v>-2613541.8200000003</v>
      </c>
      <c r="P147" s="20">
        <f>SUM(P119:P146)</f>
        <v>-2613541.8200000003</v>
      </c>
    </row>
    <row r="148" spans="1:16" ht="18.95" customHeight="1" x14ac:dyDescent="0.2">
      <c r="B148" s="2"/>
      <c r="C148"/>
    </row>
    <row r="149" spans="1:16" ht="18.95" customHeight="1" x14ac:dyDescent="0.2">
      <c r="A149" s="16">
        <f>A147+1</f>
        <v>90</v>
      </c>
      <c r="B149" s="2"/>
      <c r="C149" s="408" t="s">
        <v>1468</v>
      </c>
    </row>
    <row r="150" spans="1:16" ht="18.95" customHeight="1" x14ac:dyDescent="0.2">
      <c r="A150" s="16">
        <f>A149+1</f>
        <v>91</v>
      </c>
      <c r="B150" s="2">
        <v>578.5</v>
      </c>
      <c r="C150" s="5" t="s">
        <v>1462</v>
      </c>
      <c r="D150" s="14">
        <f>SUMIFS('Rider Adj B'!$P$11:$P$173,'Rider Adj B'!$A$11:$A$173,'SCH D-2 B'!D$13,'Rider Adj B'!$B$11:$B$173,'SCH D-2 B'!$B150)*-1</f>
        <v>0</v>
      </c>
      <c r="E150" s="14">
        <f>SUMIFS('Rider Adj B'!$P$11:$P$173,'Rider Adj B'!$A$11:$A$173,'SCH D-2 B'!E$13,'Rider Adj B'!$B$11:$B$173,'SCH D-2 B'!$B150)*-1</f>
        <v>0</v>
      </c>
      <c r="F150" s="14">
        <f>SUMIFS('Rider Adj B'!$P$11:$P$173,'Rider Adj B'!$A$11:$A$173,'SCH D-2 B'!F$13,'Rider Adj B'!$B$11:$B$173,'SCH D-2 B'!$B150)*-1</f>
        <v>0</v>
      </c>
      <c r="G150" s="14">
        <f>SUMIFS('Rider Adj B'!$P$11:$P$173,'Rider Adj B'!$A$11:$A$173,'SCH D-2 B'!G$13,'Rider Adj B'!$B$11:$B$173,'SCH D-2 B'!$B150)*-1</f>
        <v>0</v>
      </c>
      <c r="H150" s="14">
        <f>SUMIFS('Rider Adj B'!$P$11:$P$173,'Rider Adj B'!$A$11:$A$173,'SCH D-2 B'!H$13,'Rider Adj B'!$B$11:$B$173,'SCH D-2 B'!$B150)*-1</f>
        <v>0</v>
      </c>
      <c r="I150" s="14">
        <f>SUMIFS('Rider Adj B'!$P$11:$P$173,'Rider Adj B'!$A$11:$A$173,'SCH D-2 B'!I$13,'Rider Adj B'!$B$11:$B$173,'SCH D-2 B'!$B150)*-1</f>
        <v>0</v>
      </c>
      <c r="J150" s="14">
        <f>SUMIFS('Rider Adj B'!$P$11:$P$173,'Rider Adj B'!$A$11:$A$173,'SCH D-2 B'!J$13,'Rider Adj B'!$B$11:$B$173,'SCH D-2 B'!$B150)*-1</f>
        <v>0</v>
      </c>
      <c r="K150" s="14">
        <f>SUMIFS('Rider Adj B'!$P$11:$P$173,'Rider Adj B'!$A$11:$A$173,'SCH D-2 B'!K$13,'Rider Adj B'!$B$11:$B$173,'SCH D-2 B'!$B150)*-1</f>
        <v>0</v>
      </c>
      <c r="L150" s="14">
        <f>SUMIFS('Rider Adj B'!$P$11:$P$173,'Rider Adj B'!$A$11:$A$173,'SCH D-2 B'!L$13,'Rider Adj B'!$B$11:$B$173,'SCH D-2 B'!$B150)*-1</f>
        <v>0</v>
      </c>
      <c r="M150" s="14">
        <f>SUMIFS('Rider Adj B'!$P$11:$P$173,'Rider Adj B'!$A$11:$A$173,'SCH D-2 B'!M$13,'Rider Adj B'!$B$11:$B$173,'SCH D-2 B'!$B150)*-1</f>
        <v>0</v>
      </c>
      <c r="N150" s="14">
        <f>SUM(D150:M150)</f>
        <v>0</v>
      </c>
      <c r="O150" s="15">
        <v>1</v>
      </c>
      <c r="P150" s="14">
        <f t="shared" ref="P150" si="74">N150*O150</f>
        <v>0</v>
      </c>
    </row>
    <row r="151" spans="1:16" ht="18.95" customHeight="1" x14ac:dyDescent="0.2">
      <c r="A151" s="16">
        <f>A150+1</f>
        <v>92</v>
      </c>
      <c r="B151" s="2"/>
      <c r="C151" s="5" t="s">
        <v>1469</v>
      </c>
      <c r="D151" s="20">
        <f>SUM(D150)</f>
        <v>0</v>
      </c>
      <c r="E151" s="20">
        <f t="shared" ref="E151:P151" si="75">SUM(E150)</f>
        <v>0</v>
      </c>
      <c r="F151" s="20">
        <f t="shared" si="75"/>
        <v>0</v>
      </c>
      <c r="G151" s="20">
        <f t="shared" si="75"/>
        <v>0</v>
      </c>
      <c r="H151" s="20">
        <f t="shared" ref="H151:I151" si="76">SUM(H150)</f>
        <v>0</v>
      </c>
      <c r="I151" s="20">
        <f t="shared" si="76"/>
        <v>0</v>
      </c>
      <c r="J151" s="20">
        <f t="shared" ref="J151:K151" si="77">SUM(J150)</f>
        <v>0</v>
      </c>
      <c r="K151" s="20">
        <f t="shared" si="77"/>
        <v>0</v>
      </c>
      <c r="L151" s="20">
        <f t="shared" ref="L151" si="78">SUM(L150)</f>
        <v>0</v>
      </c>
      <c r="M151" s="20">
        <f t="shared" si="75"/>
        <v>0</v>
      </c>
      <c r="N151" s="20">
        <f t="shared" si="75"/>
        <v>0</v>
      </c>
      <c r="P151" s="20">
        <f t="shared" si="75"/>
        <v>0</v>
      </c>
    </row>
    <row r="152" spans="1:16" ht="18.95" customHeight="1" x14ac:dyDescent="0.2">
      <c r="B152" s="2"/>
      <c r="C152"/>
    </row>
    <row r="153" spans="1:16" ht="18.95" customHeight="1" x14ac:dyDescent="0.2">
      <c r="A153" s="16">
        <f>A151+1</f>
        <v>93</v>
      </c>
      <c r="B153" s="2"/>
      <c r="C153" s="408" t="s">
        <v>174</v>
      </c>
    </row>
    <row r="154" spans="1:16" ht="18.95" customHeight="1" x14ac:dyDescent="0.2">
      <c r="A154" s="16">
        <f>A153+1</f>
        <v>94</v>
      </c>
      <c r="B154" s="2">
        <v>580</v>
      </c>
      <c r="C154" t="s">
        <v>61</v>
      </c>
      <c r="D154" s="14">
        <f>SUMIFS('Rider Adj B'!$P$11:$P$173,'Rider Adj B'!$A$11:$A$173,'SCH D-2 B'!D$13,'Rider Adj B'!$B$11:$B$173,'SCH D-2 B'!$B154)*-1</f>
        <v>0</v>
      </c>
      <c r="E154" s="14">
        <f>SUMIFS('Rider Adj B'!$P$11:$P$173,'Rider Adj B'!$A$11:$A$173,'SCH D-2 B'!E$13,'Rider Adj B'!$B$11:$B$173,'SCH D-2 B'!$B154)*-1</f>
        <v>0</v>
      </c>
      <c r="F154" s="14">
        <f>SUMIFS('Rider Adj B'!$P$11:$P$173,'Rider Adj B'!$A$11:$A$173,'SCH D-2 B'!F$13,'Rider Adj B'!$B$11:$B$173,'SCH D-2 B'!$B154)*-1</f>
        <v>0</v>
      </c>
      <c r="G154" s="14">
        <f>SUMIFS('Rider Adj B'!$P$11:$P$173,'Rider Adj B'!$A$11:$A$173,'SCH D-2 B'!G$13,'Rider Adj B'!$B$11:$B$173,'SCH D-2 B'!$B154)*-1</f>
        <v>0</v>
      </c>
      <c r="H154" s="14">
        <f>SUMIFS('Rider Adj B'!$P$11:$P$173,'Rider Adj B'!$A$11:$A$173,'SCH D-2 B'!H$13,'Rider Adj B'!$B$11:$B$173,'SCH D-2 B'!$B154)*-1</f>
        <v>0</v>
      </c>
      <c r="I154" s="14">
        <f>SUMIFS('Rider Adj B'!$P$11:$P$173,'Rider Adj B'!$A$11:$A$173,'SCH D-2 B'!I$13,'Rider Adj B'!$B$11:$B$173,'SCH D-2 B'!$B154)*-1</f>
        <v>0</v>
      </c>
      <c r="J154" s="14">
        <f>SUMIFS('Rider Adj B'!$P$11:$P$173,'Rider Adj B'!$A$11:$A$173,'SCH D-2 B'!J$13,'Rider Adj B'!$B$11:$B$173,'SCH D-2 B'!$B154)*-1</f>
        <v>0</v>
      </c>
      <c r="K154" s="14">
        <f>SUMIFS('Rider Adj B'!$P$11:$P$173,'Rider Adj B'!$A$11:$A$173,'SCH D-2 B'!K$13,'Rider Adj B'!$B$11:$B$173,'SCH D-2 B'!$B154)*-1</f>
        <v>0</v>
      </c>
      <c r="L154" s="14">
        <f>SUMIFS('Rider Adj B'!$P$11:$P$173,'Rider Adj B'!$A$11:$A$173,'SCH D-2 B'!L$13,'Rider Adj B'!$B$11:$B$173,'SCH D-2 B'!$B154)*-1</f>
        <v>0</v>
      </c>
      <c r="M154" s="14">
        <f>SUMIFS('Rider Adj B'!$P$11:$P$173,'Rider Adj B'!$A$11:$A$173,'SCH D-2 B'!M$13,'Rider Adj B'!$B$11:$B$173,'SCH D-2 B'!$B154)*-1</f>
        <v>0</v>
      </c>
      <c r="N154" s="14">
        <f t="shared" ref="N154:N172" si="79">SUM(D154:M154)</f>
        <v>0</v>
      </c>
      <c r="O154" s="15">
        <v>1</v>
      </c>
      <c r="P154" s="14">
        <f t="shared" ref="P154:P172" si="80">N154*O154</f>
        <v>0</v>
      </c>
    </row>
    <row r="155" spans="1:16" ht="18.95" customHeight="1" x14ac:dyDescent="0.2">
      <c r="A155" s="16">
        <f t="shared" ref="A155:A173" si="81">A154+1</f>
        <v>95</v>
      </c>
      <c r="B155" s="2">
        <v>581</v>
      </c>
      <c r="C155" t="s">
        <v>49</v>
      </c>
      <c r="D155" s="14">
        <f>SUMIFS('Rider Adj B'!$P$11:$P$173,'Rider Adj B'!$A$11:$A$173,'SCH D-2 B'!D$13,'Rider Adj B'!$B$11:$B$173,'SCH D-2 B'!$B155)*-1</f>
        <v>0</v>
      </c>
      <c r="E155" s="14">
        <f>SUMIFS('Rider Adj B'!$P$11:$P$173,'Rider Adj B'!$A$11:$A$173,'SCH D-2 B'!E$13,'Rider Adj B'!$B$11:$B$173,'SCH D-2 B'!$B155)*-1</f>
        <v>0</v>
      </c>
      <c r="F155" s="14">
        <f>SUMIFS('Rider Adj B'!$P$11:$P$173,'Rider Adj B'!$A$11:$A$173,'SCH D-2 B'!F$13,'Rider Adj B'!$B$11:$B$173,'SCH D-2 B'!$B155)*-1</f>
        <v>0</v>
      </c>
      <c r="G155" s="14">
        <f>SUMIFS('Rider Adj B'!$P$11:$P$173,'Rider Adj B'!$A$11:$A$173,'SCH D-2 B'!G$13,'Rider Adj B'!$B$11:$B$173,'SCH D-2 B'!$B155)*-1</f>
        <v>0</v>
      </c>
      <c r="H155" s="14">
        <f>SUMIFS('Rider Adj B'!$P$11:$P$173,'Rider Adj B'!$A$11:$A$173,'SCH D-2 B'!H$13,'Rider Adj B'!$B$11:$B$173,'SCH D-2 B'!$B155)*-1</f>
        <v>0</v>
      </c>
      <c r="I155" s="14">
        <f>SUMIFS('Rider Adj B'!$P$11:$P$173,'Rider Adj B'!$A$11:$A$173,'SCH D-2 B'!I$13,'Rider Adj B'!$B$11:$B$173,'SCH D-2 B'!$B155)*-1</f>
        <v>0</v>
      </c>
      <c r="J155" s="14">
        <f>SUMIFS('Rider Adj B'!$P$11:$P$173,'Rider Adj B'!$A$11:$A$173,'SCH D-2 B'!J$13,'Rider Adj B'!$B$11:$B$173,'SCH D-2 B'!$B155)*-1</f>
        <v>0</v>
      </c>
      <c r="K155" s="14">
        <f>SUMIFS('Rider Adj B'!$P$11:$P$173,'Rider Adj B'!$A$11:$A$173,'SCH D-2 B'!K$13,'Rider Adj B'!$B$11:$B$173,'SCH D-2 B'!$B155)*-1</f>
        <v>0</v>
      </c>
      <c r="L155" s="14">
        <f>SUMIFS('Rider Adj B'!$P$11:$P$173,'Rider Adj B'!$A$11:$A$173,'SCH D-2 B'!L$13,'Rider Adj B'!$B$11:$B$173,'SCH D-2 B'!$B155)*-1</f>
        <v>0</v>
      </c>
      <c r="M155" s="14">
        <f>SUMIFS('Rider Adj B'!$P$11:$P$173,'Rider Adj B'!$A$11:$A$173,'SCH D-2 B'!M$13,'Rider Adj B'!$B$11:$B$173,'SCH D-2 B'!$B155)*-1</f>
        <v>0</v>
      </c>
      <c r="N155" s="14">
        <f t="shared" si="79"/>
        <v>0</v>
      </c>
      <c r="O155" s="15">
        <v>1</v>
      </c>
      <c r="P155" s="14">
        <f t="shared" si="80"/>
        <v>0</v>
      </c>
    </row>
    <row r="156" spans="1:16" ht="18.95" customHeight="1" x14ac:dyDescent="0.2">
      <c r="A156" s="16">
        <f t="shared" si="81"/>
        <v>96</v>
      </c>
      <c r="B156" s="2">
        <v>582</v>
      </c>
      <c r="C156" t="s">
        <v>50</v>
      </c>
      <c r="D156" s="14">
        <f>SUMIFS('Rider Adj B'!$P$11:$P$173,'Rider Adj B'!$A$11:$A$173,'SCH D-2 B'!D$13,'Rider Adj B'!$B$11:$B$173,'SCH D-2 B'!$B156)*-1</f>
        <v>0</v>
      </c>
      <c r="E156" s="14">
        <f>SUMIFS('Rider Adj B'!$P$11:$P$173,'Rider Adj B'!$A$11:$A$173,'SCH D-2 B'!E$13,'Rider Adj B'!$B$11:$B$173,'SCH D-2 B'!$B156)*-1</f>
        <v>0</v>
      </c>
      <c r="F156" s="14">
        <f>SUMIFS('Rider Adj B'!$P$11:$P$173,'Rider Adj B'!$A$11:$A$173,'SCH D-2 B'!F$13,'Rider Adj B'!$B$11:$B$173,'SCH D-2 B'!$B156)*-1</f>
        <v>0</v>
      </c>
      <c r="G156" s="14">
        <f>SUMIFS('Rider Adj B'!$P$11:$P$173,'Rider Adj B'!$A$11:$A$173,'SCH D-2 B'!G$13,'Rider Adj B'!$B$11:$B$173,'SCH D-2 B'!$B156)*-1</f>
        <v>0</v>
      </c>
      <c r="H156" s="14">
        <f>SUMIFS('Rider Adj B'!$P$11:$P$173,'Rider Adj B'!$A$11:$A$173,'SCH D-2 B'!H$13,'Rider Adj B'!$B$11:$B$173,'SCH D-2 B'!$B156)*-1</f>
        <v>0</v>
      </c>
      <c r="I156" s="14">
        <f>SUMIFS('Rider Adj B'!$P$11:$P$173,'Rider Adj B'!$A$11:$A$173,'SCH D-2 B'!I$13,'Rider Adj B'!$B$11:$B$173,'SCH D-2 B'!$B156)*-1</f>
        <v>0</v>
      </c>
      <c r="J156" s="14">
        <f>SUMIFS('Rider Adj B'!$P$11:$P$173,'Rider Adj B'!$A$11:$A$173,'SCH D-2 B'!J$13,'Rider Adj B'!$B$11:$B$173,'SCH D-2 B'!$B156)*-1</f>
        <v>0</v>
      </c>
      <c r="K156" s="14">
        <f>SUMIFS('Rider Adj B'!$P$11:$P$173,'Rider Adj B'!$A$11:$A$173,'SCH D-2 B'!K$13,'Rider Adj B'!$B$11:$B$173,'SCH D-2 B'!$B156)*-1</f>
        <v>0</v>
      </c>
      <c r="L156" s="14">
        <f>SUMIFS('Rider Adj B'!$P$11:$P$173,'Rider Adj B'!$A$11:$A$173,'SCH D-2 B'!L$13,'Rider Adj B'!$B$11:$B$173,'SCH D-2 B'!$B156)*-1</f>
        <v>0</v>
      </c>
      <c r="M156" s="14">
        <f>SUMIFS('Rider Adj B'!$P$11:$P$173,'Rider Adj B'!$A$11:$A$173,'SCH D-2 B'!M$13,'Rider Adj B'!$B$11:$B$173,'SCH D-2 B'!$B156)*-1</f>
        <v>0</v>
      </c>
      <c r="N156" s="14">
        <f t="shared" si="79"/>
        <v>0</v>
      </c>
      <c r="O156" s="15">
        <v>1</v>
      </c>
      <c r="P156" s="14">
        <f t="shared" si="80"/>
        <v>0</v>
      </c>
    </row>
    <row r="157" spans="1:16" ht="18.95" customHeight="1" x14ac:dyDescent="0.2">
      <c r="A157" s="16">
        <f t="shared" si="81"/>
        <v>97</v>
      </c>
      <c r="B157" s="2">
        <v>583</v>
      </c>
      <c r="C157" t="s">
        <v>51</v>
      </c>
      <c r="D157" s="14">
        <f>SUMIFS('Rider Adj B'!$P$11:$P$173,'Rider Adj B'!$A$11:$A$173,'SCH D-2 B'!D$13,'Rider Adj B'!$B$11:$B$173,'SCH D-2 B'!$B157)*-1</f>
        <v>0</v>
      </c>
      <c r="E157" s="14">
        <f>SUMIFS('Rider Adj B'!$P$11:$P$173,'Rider Adj B'!$A$11:$A$173,'SCH D-2 B'!E$13,'Rider Adj B'!$B$11:$B$173,'SCH D-2 B'!$B157)*-1</f>
        <v>0</v>
      </c>
      <c r="F157" s="14">
        <f>SUMIFS('Rider Adj B'!$P$11:$P$173,'Rider Adj B'!$A$11:$A$173,'SCH D-2 B'!F$13,'Rider Adj B'!$B$11:$B$173,'SCH D-2 B'!$B157)*-1</f>
        <v>0</v>
      </c>
      <c r="G157" s="14">
        <f>SUMIFS('Rider Adj B'!$P$11:$P$173,'Rider Adj B'!$A$11:$A$173,'SCH D-2 B'!G$13,'Rider Adj B'!$B$11:$B$173,'SCH D-2 B'!$B157)*-1</f>
        <v>0</v>
      </c>
      <c r="H157" s="14">
        <f>SUMIFS('Rider Adj B'!$P$11:$P$173,'Rider Adj B'!$A$11:$A$173,'SCH D-2 B'!H$13,'Rider Adj B'!$B$11:$B$173,'SCH D-2 B'!$B157)*-1</f>
        <v>0</v>
      </c>
      <c r="I157" s="14">
        <f>SUMIFS('Rider Adj B'!$P$11:$P$173,'Rider Adj B'!$A$11:$A$173,'SCH D-2 B'!I$13,'Rider Adj B'!$B$11:$B$173,'SCH D-2 B'!$B157)*-1</f>
        <v>0</v>
      </c>
      <c r="J157" s="14">
        <f>SUMIFS('Rider Adj B'!$P$11:$P$173,'Rider Adj B'!$A$11:$A$173,'SCH D-2 B'!J$13,'Rider Adj B'!$B$11:$B$173,'SCH D-2 B'!$B157)*-1</f>
        <v>0</v>
      </c>
      <c r="K157" s="14">
        <f>SUMIFS('Rider Adj B'!$P$11:$P$173,'Rider Adj B'!$A$11:$A$173,'SCH D-2 B'!K$13,'Rider Adj B'!$B$11:$B$173,'SCH D-2 B'!$B157)*-1</f>
        <v>0</v>
      </c>
      <c r="L157" s="14">
        <f>SUMIFS('Rider Adj B'!$P$11:$P$173,'Rider Adj B'!$A$11:$A$173,'SCH D-2 B'!L$13,'Rider Adj B'!$B$11:$B$173,'SCH D-2 B'!$B157)*-1</f>
        <v>0</v>
      </c>
      <c r="M157" s="14">
        <f>SUMIFS('Rider Adj B'!$P$11:$P$173,'Rider Adj B'!$A$11:$A$173,'SCH D-2 B'!M$13,'Rider Adj B'!$B$11:$B$173,'SCH D-2 B'!$B157)*-1</f>
        <v>0</v>
      </c>
      <c r="N157" s="14">
        <f t="shared" si="79"/>
        <v>0</v>
      </c>
      <c r="O157" s="15">
        <v>1</v>
      </c>
      <c r="P157" s="14">
        <f t="shared" si="80"/>
        <v>0</v>
      </c>
    </row>
    <row r="158" spans="1:16" ht="18.95" customHeight="1" x14ac:dyDescent="0.2">
      <c r="A158" s="16">
        <f t="shared" si="81"/>
        <v>98</v>
      </c>
      <c r="B158" s="2">
        <v>584</v>
      </c>
      <c r="C158" t="s">
        <v>52</v>
      </c>
      <c r="D158" s="14">
        <f>SUMIFS('Rider Adj B'!$P$11:$P$173,'Rider Adj B'!$A$11:$A$173,'SCH D-2 B'!D$13,'Rider Adj B'!$B$11:$B$173,'SCH D-2 B'!$B158)*-1</f>
        <v>0</v>
      </c>
      <c r="E158" s="14">
        <f>SUMIFS('Rider Adj B'!$P$11:$P$173,'Rider Adj B'!$A$11:$A$173,'SCH D-2 B'!E$13,'Rider Adj B'!$B$11:$B$173,'SCH D-2 B'!$B158)*-1</f>
        <v>0</v>
      </c>
      <c r="F158" s="14">
        <f>SUMIFS('Rider Adj B'!$P$11:$P$173,'Rider Adj B'!$A$11:$A$173,'SCH D-2 B'!F$13,'Rider Adj B'!$B$11:$B$173,'SCH D-2 B'!$B158)*-1</f>
        <v>0</v>
      </c>
      <c r="G158" s="14">
        <f>SUMIFS('Rider Adj B'!$P$11:$P$173,'Rider Adj B'!$A$11:$A$173,'SCH D-2 B'!G$13,'Rider Adj B'!$B$11:$B$173,'SCH D-2 B'!$B158)*-1</f>
        <v>0</v>
      </c>
      <c r="H158" s="14">
        <f>SUMIFS('Rider Adj B'!$P$11:$P$173,'Rider Adj B'!$A$11:$A$173,'SCH D-2 B'!H$13,'Rider Adj B'!$B$11:$B$173,'SCH D-2 B'!$B158)*-1</f>
        <v>0</v>
      </c>
      <c r="I158" s="14">
        <f>SUMIFS('Rider Adj B'!$P$11:$P$173,'Rider Adj B'!$A$11:$A$173,'SCH D-2 B'!I$13,'Rider Adj B'!$B$11:$B$173,'SCH D-2 B'!$B158)*-1</f>
        <v>0</v>
      </c>
      <c r="J158" s="14">
        <f>SUMIFS('Rider Adj B'!$P$11:$P$173,'Rider Adj B'!$A$11:$A$173,'SCH D-2 B'!J$13,'Rider Adj B'!$B$11:$B$173,'SCH D-2 B'!$B158)*-1</f>
        <v>0</v>
      </c>
      <c r="K158" s="14">
        <f>SUMIFS('Rider Adj B'!$P$11:$P$173,'Rider Adj B'!$A$11:$A$173,'SCH D-2 B'!K$13,'Rider Adj B'!$B$11:$B$173,'SCH D-2 B'!$B158)*-1</f>
        <v>0</v>
      </c>
      <c r="L158" s="14">
        <f>SUMIFS('Rider Adj B'!$P$11:$P$173,'Rider Adj B'!$A$11:$A$173,'SCH D-2 B'!L$13,'Rider Adj B'!$B$11:$B$173,'SCH D-2 B'!$B158)*-1</f>
        <v>0</v>
      </c>
      <c r="M158" s="14">
        <f>SUMIFS('Rider Adj B'!$P$11:$P$173,'Rider Adj B'!$A$11:$A$173,'SCH D-2 B'!M$13,'Rider Adj B'!$B$11:$B$173,'SCH D-2 B'!$B158)*-1</f>
        <v>0</v>
      </c>
      <c r="N158" s="14">
        <f t="shared" si="79"/>
        <v>0</v>
      </c>
      <c r="O158" s="15">
        <v>1</v>
      </c>
      <c r="P158" s="14">
        <f t="shared" si="80"/>
        <v>0</v>
      </c>
    </row>
    <row r="159" spans="1:16" ht="18.95" customHeight="1" x14ac:dyDescent="0.2">
      <c r="A159" s="16">
        <f t="shared" si="81"/>
        <v>99</v>
      </c>
      <c r="B159" s="2">
        <v>585</v>
      </c>
      <c r="C159" t="s">
        <v>62</v>
      </c>
      <c r="D159" s="14">
        <f>SUMIFS('Rider Adj B'!$P$11:$P$173,'Rider Adj B'!$A$11:$A$173,'SCH D-2 B'!D$13,'Rider Adj B'!$B$11:$B$173,'SCH D-2 B'!$B159)*-1</f>
        <v>0</v>
      </c>
      <c r="E159" s="14">
        <f>SUMIFS('Rider Adj B'!$P$11:$P$173,'Rider Adj B'!$A$11:$A$173,'SCH D-2 B'!E$13,'Rider Adj B'!$B$11:$B$173,'SCH D-2 B'!$B159)*-1</f>
        <v>0</v>
      </c>
      <c r="F159" s="14">
        <f>SUMIFS('Rider Adj B'!$P$11:$P$173,'Rider Adj B'!$A$11:$A$173,'SCH D-2 B'!F$13,'Rider Adj B'!$B$11:$B$173,'SCH D-2 B'!$B159)*-1</f>
        <v>0</v>
      </c>
      <c r="G159" s="14">
        <f>SUMIFS('Rider Adj B'!$P$11:$P$173,'Rider Adj B'!$A$11:$A$173,'SCH D-2 B'!G$13,'Rider Adj B'!$B$11:$B$173,'SCH D-2 B'!$B159)*-1</f>
        <v>0</v>
      </c>
      <c r="H159" s="14">
        <f>SUMIFS('Rider Adj B'!$P$11:$P$173,'Rider Adj B'!$A$11:$A$173,'SCH D-2 B'!H$13,'Rider Adj B'!$B$11:$B$173,'SCH D-2 B'!$B159)*-1</f>
        <v>0</v>
      </c>
      <c r="I159" s="14">
        <f>SUMIFS('Rider Adj B'!$P$11:$P$173,'Rider Adj B'!$A$11:$A$173,'SCH D-2 B'!I$13,'Rider Adj B'!$B$11:$B$173,'SCH D-2 B'!$B159)*-1</f>
        <v>0</v>
      </c>
      <c r="J159" s="14">
        <f>SUMIFS('Rider Adj B'!$P$11:$P$173,'Rider Adj B'!$A$11:$A$173,'SCH D-2 B'!J$13,'Rider Adj B'!$B$11:$B$173,'SCH D-2 B'!$B159)*-1</f>
        <v>0</v>
      </c>
      <c r="K159" s="14">
        <f>SUMIFS('Rider Adj B'!$P$11:$P$173,'Rider Adj B'!$A$11:$A$173,'SCH D-2 B'!K$13,'Rider Adj B'!$B$11:$B$173,'SCH D-2 B'!$B159)*-1</f>
        <v>0</v>
      </c>
      <c r="L159" s="14">
        <f>SUMIFS('Rider Adj B'!$P$11:$P$173,'Rider Adj B'!$A$11:$A$173,'SCH D-2 B'!L$13,'Rider Adj B'!$B$11:$B$173,'SCH D-2 B'!$B159)*-1</f>
        <v>0</v>
      </c>
      <c r="M159" s="14">
        <f>SUMIFS('Rider Adj B'!$P$11:$P$173,'Rider Adj B'!$A$11:$A$173,'SCH D-2 B'!M$13,'Rider Adj B'!$B$11:$B$173,'SCH D-2 B'!$B159)*-1</f>
        <v>0</v>
      </c>
      <c r="N159" s="14">
        <f t="shared" si="79"/>
        <v>0</v>
      </c>
      <c r="O159" s="15">
        <v>1</v>
      </c>
      <c r="P159" s="14">
        <f t="shared" si="80"/>
        <v>0</v>
      </c>
    </row>
    <row r="160" spans="1:16" ht="18.95" customHeight="1" x14ac:dyDescent="0.2">
      <c r="A160" s="16">
        <f t="shared" si="81"/>
        <v>100</v>
      </c>
      <c r="B160" s="2">
        <v>586</v>
      </c>
      <c r="C160" t="s">
        <v>63</v>
      </c>
      <c r="D160" s="14">
        <f>SUMIFS('Rider Adj B'!$P$11:$P$173,'Rider Adj B'!$A$11:$A$173,'SCH D-2 B'!D$13,'Rider Adj B'!$B$11:$B$173,'SCH D-2 B'!$B160)*-1</f>
        <v>0</v>
      </c>
      <c r="E160" s="14">
        <f>SUMIFS('Rider Adj B'!$P$11:$P$173,'Rider Adj B'!$A$11:$A$173,'SCH D-2 B'!E$13,'Rider Adj B'!$B$11:$B$173,'SCH D-2 B'!$B160)*-1</f>
        <v>0</v>
      </c>
      <c r="F160" s="14">
        <f>SUMIFS('Rider Adj B'!$P$11:$P$173,'Rider Adj B'!$A$11:$A$173,'SCH D-2 B'!F$13,'Rider Adj B'!$B$11:$B$173,'SCH D-2 B'!$B160)*-1</f>
        <v>0</v>
      </c>
      <c r="G160" s="14">
        <f>SUMIFS('Rider Adj B'!$P$11:$P$173,'Rider Adj B'!$A$11:$A$173,'SCH D-2 B'!G$13,'Rider Adj B'!$B$11:$B$173,'SCH D-2 B'!$B160)*-1</f>
        <v>0</v>
      </c>
      <c r="H160" s="14">
        <f>SUMIFS('Rider Adj B'!$P$11:$P$173,'Rider Adj B'!$A$11:$A$173,'SCH D-2 B'!H$13,'Rider Adj B'!$B$11:$B$173,'SCH D-2 B'!$B160)*-1</f>
        <v>0</v>
      </c>
      <c r="I160" s="14">
        <f>SUMIFS('Rider Adj B'!$P$11:$P$173,'Rider Adj B'!$A$11:$A$173,'SCH D-2 B'!I$13,'Rider Adj B'!$B$11:$B$173,'SCH D-2 B'!$B160)*-1</f>
        <v>0</v>
      </c>
      <c r="J160" s="14">
        <f>SUMIFS('Rider Adj B'!$P$11:$P$173,'Rider Adj B'!$A$11:$A$173,'SCH D-2 B'!J$13,'Rider Adj B'!$B$11:$B$173,'SCH D-2 B'!$B160)*-1</f>
        <v>-900</v>
      </c>
      <c r="K160" s="14">
        <f>SUMIFS('Rider Adj B'!$P$11:$P$173,'Rider Adj B'!$A$11:$A$173,'SCH D-2 B'!K$13,'Rider Adj B'!$B$11:$B$173,'SCH D-2 B'!$B160)*-1</f>
        <v>0</v>
      </c>
      <c r="L160" s="14">
        <f>SUMIFS('Rider Adj B'!$P$11:$P$173,'Rider Adj B'!$A$11:$A$173,'SCH D-2 B'!L$13,'Rider Adj B'!$B$11:$B$173,'SCH D-2 B'!$B160)*-1</f>
        <v>0</v>
      </c>
      <c r="M160" s="14">
        <f>SUMIFS('Rider Adj B'!$P$11:$P$173,'Rider Adj B'!$A$11:$A$173,'SCH D-2 B'!M$13,'Rider Adj B'!$B$11:$B$173,'SCH D-2 B'!$B160)*-1</f>
        <v>0</v>
      </c>
      <c r="N160" s="14">
        <f t="shared" si="79"/>
        <v>-900</v>
      </c>
      <c r="O160" s="15">
        <v>1</v>
      </c>
      <c r="P160" s="14">
        <f t="shared" si="80"/>
        <v>-900</v>
      </c>
    </row>
    <row r="161" spans="1:16" ht="18.95" customHeight="1" x14ac:dyDescent="0.2">
      <c r="A161" s="16">
        <f t="shared" si="81"/>
        <v>101</v>
      </c>
      <c r="B161" s="2">
        <v>587</v>
      </c>
      <c r="C161" t="s">
        <v>64</v>
      </c>
      <c r="D161" s="14">
        <f>SUMIFS('Rider Adj B'!$P$11:$P$173,'Rider Adj B'!$A$11:$A$173,'SCH D-2 B'!D$13,'Rider Adj B'!$B$11:$B$173,'SCH D-2 B'!$B161)*-1</f>
        <v>0</v>
      </c>
      <c r="E161" s="14">
        <f>SUMIFS('Rider Adj B'!$P$11:$P$173,'Rider Adj B'!$A$11:$A$173,'SCH D-2 B'!E$13,'Rider Adj B'!$B$11:$B$173,'SCH D-2 B'!$B161)*-1</f>
        <v>0</v>
      </c>
      <c r="F161" s="14">
        <f>SUMIFS('Rider Adj B'!$P$11:$P$173,'Rider Adj B'!$A$11:$A$173,'SCH D-2 B'!F$13,'Rider Adj B'!$B$11:$B$173,'SCH D-2 B'!$B161)*-1</f>
        <v>0</v>
      </c>
      <c r="G161" s="14">
        <f>SUMIFS('Rider Adj B'!$P$11:$P$173,'Rider Adj B'!$A$11:$A$173,'SCH D-2 B'!G$13,'Rider Adj B'!$B$11:$B$173,'SCH D-2 B'!$B161)*-1</f>
        <v>0</v>
      </c>
      <c r="H161" s="14">
        <f>SUMIFS('Rider Adj B'!$P$11:$P$173,'Rider Adj B'!$A$11:$A$173,'SCH D-2 B'!H$13,'Rider Adj B'!$B$11:$B$173,'SCH D-2 B'!$B161)*-1</f>
        <v>0</v>
      </c>
      <c r="I161" s="14">
        <f>SUMIFS('Rider Adj B'!$P$11:$P$173,'Rider Adj B'!$A$11:$A$173,'SCH D-2 B'!I$13,'Rider Adj B'!$B$11:$B$173,'SCH D-2 B'!$B161)*-1</f>
        <v>0</v>
      </c>
      <c r="J161" s="14">
        <f>SUMIFS('Rider Adj B'!$P$11:$P$173,'Rider Adj B'!$A$11:$A$173,'SCH D-2 B'!J$13,'Rider Adj B'!$B$11:$B$173,'SCH D-2 B'!$B161)*-1</f>
        <v>0</v>
      </c>
      <c r="K161" s="14">
        <f>SUMIFS('Rider Adj B'!$P$11:$P$173,'Rider Adj B'!$A$11:$A$173,'SCH D-2 B'!K$13,'Rider Adj B'!$B$11:$B$173,'SCH D-2 B'!$B161)*-1</f>
        <v>0</v>
      </c>
      <c r="L161" s="14">
        <f>SUMIFS('Rider Adj B'!$P$11:$P$173,'Rider Adj B'!$A$11:$A$173,'SCH D-2 B'!L$13,'Rider Adj B'!$B$11:$B$173,'SCH D-2 B'!$B161)*-1</f>
        <v>0</v>
      </c>
      <c r="M161" s="14">
        <f>SUMIFS('Rider Adj B'!$P$11:$P$173,'Rider Adj B'!$A$11:$A$173,'SCH D-2 B'!M$13,'Rider Adj B'!$B$11:$B$173,'SCH D-2 B'!$B161)*-1</f>
        <v>0</v>
      </c>
      <c r="N161" s="14">
        <f t="shared" si="79"/>
        <v>0</v>
      </c>
      <c r="O161" s="15">
        <v>1</v>
      </c>
      <c r="P161" s="14">
        <f t="shared" si="80"/>
        <v>0</v>
      </c>
    </row>
    <row r="162" spans="1:16" ht="18.95" customHeight="1" x14ac:dyDescent="0.2">
      <c r="A162" s="16">
        <f t="shared" si="81"/>
        <v>102</v>
      </c>
      <c r="B162" s="2">
        <v>588</v>
      </c>
      <c r="C162" t="s">
        <v>65</v>
      </c>
      <c r="D162" s="14">
        <f>SUMIFS('Rider Adj B'!$P$11:$P$173,'Rider Adj B'!$A$11:$A$173,'SCH D-2 B'!D$13,'Rider Adj B'!$B$11:$B$173,'SCH D-2 B'!$B162)*-1</f>
        <v>0</v>
      </c>
      <c r="E162" s="14">
        <f>SUMIFS('Rider Adj B'!$P$11:$P$173,'Rider Adj B'!$A$11:$A$173,'SCH D-2 B'!E$13,'Rider Adj B'!$B$11:$B$173,'SCH D-2 B'!$B162)*-1</f>
        <v>0</v>
      </c>
      <c r="F162" s="14">
        <f>SUMIFS('Rider Adj B'!$P$11:$P$173,'Rider Adj B'!$A$11:$A$173,'SCH D-2 B'!F$13,'Rider Adj B'!$B$11:$B$173,'SCH D-2 B'!$B162)*-1</f>
        <v>0</v>
      </c>
      <c r="G162" s="14">
        <f>SUMIFS('Rider Adj B'!$P$11:$P$173,'Rider Adj B'!$A$11:$A$173,'SCH D-2 B'!G$13,'Rider Adj B'!$B$11:$B$173,'SCH D-2 B'!$B162)*-1</f>
        <v>0</v>
      </c>
      <c r="H162" s="14">
        <f>SUMIFS('Rider Adj B'!$P$11:$P$173,'Rider Adj B'!$A$11:$A$173,'SCH D-2 B'!H$13,'Rider Adj B'!$B$11:$B$173,'SCH D-2 B'!$B162)*-1</f>
        <v>0</v>
      </c>
      <c r="I162" s="14">
        <f>SUMIFS('Rider Adj B'!$P$11:$P$173,'Rider Adj B'!$A$11:$A$173,'SCH D-2 B'!I$13,'Rider Adj B'!$B$11:$B$173,'SCH D-2 B'!$B162)*-1</f>
        <v>0</v>
      </c>
      <c r="J162" s="14">
        <f>SUMIFS('Rider Adj B'!$P$11:$P$173,'Rider Adj B'!$A$11:$A$173,'SCH D-2 B'!J$13,'Rider Adj B'!$B$11:$B$173,'SCH D-2 B'!$B162)*-1</f>
        <v>0</v>
      </c>
      <c r="K162" s="14">
        <f>SUMIFS('Rider Adj B'!$P$11:$P$173,'Rider Adj B'!$A$11:$A$173,'SCH D-2 B'!K$13,'Rider Adj B'!$B$11:$B$173,'SCH D-2 B'!$B162)*-1</f>
        <v>0</v>
      </c>
      <c r="L162" s="14">
        <f>SUMIFS('Rider Adj B'!$P$11:$P$173,'Rider Adj B'!$A$11:$A$173,'SCH D-2 B'!L$13,'Rider Adj B'!$B$11:$B$173,'SCH D-2 B'!$B162)*-1</f>
        <v>0</v>
      </c>
      <c r="M162" s="14">
        <f>SUMIFS('Rider Adj B'!$P$11:$P$173,'Rider Adj B'!$A$11:$A$173,'SCH D-2 B'!M$13,'Rider Adj B'!$B$11:$B$173,'SCH D-2 B'!$B162)*-1</f>
        <v>0</v>
      </c>
      <c r="N162" s="14">
        <f t="shared" si="79"/>
        <v>0</v>
      </c>
      <c r="O162" s="15">
        <v>1</v>
      </c>
      <c r="P162" s="14">
        <f t="shared" si="80"/>
        <v>0</v>
      </c>
    </row>
    <row r="163" spans="1:16" ht="18.95" customHeight="1" x14ac:dyDescent="0.2">
      <c r="A163" s="16">
        <f t="shared" si="81"/>
        <v>103</v>
      </c>
      <c r="B163" s="2">
        <v>589</v>
      </c>
      <c r="C163" t="s">
        <v>24</v>
      </c>
      <c r="D163" s="14">
        <f>SUMIFS('Rider Adj B'!$P$11:$P$173,'Rider Adj B'!$A$11:$A$173,'SCH D-2 B'!D$13,'Rider Adj B'!$B$11:$B$173,'SCH D-2 B'!$B163)*-1</f>
        <v>0</v>
      </c>
      <c r="E163" s="14">
        <f>SUMIFS('Rider Adj B'!$P$11:$P$173,'Rider Adj B'!$A$11:$A$173,'SCH D-2 B'!E$13,'Rider Adj B'!$B$11:$B$173,'SCH D-2 B'!$B163)*-1</f>
        <v>0</v>
      </c>
      <c r="F163" s="14">
        <f>SUMIFS('Rider Adj B'!$P$11:$P$173,'Rider Adj B'!$A$11:$A$173,'SCH D-2 B'!F$13,'Rider Adj B'!$B$11:$B$173,'SCH D-2 B'!$B163)*-1</f>
        <v>0</v>
      </c>
      <c r="G163" s="14">
        <f>SUMIFS('Rider Adj B'!$P$11:$P$173,'Rider Adj B'!$A$11:$A$173,'SCH D-2 B'!G$13,'Rider Adj B'!$B$11:$B$173,'SCH D-2 B'!$B163)*-1</f>
        <v>0</v>
      </c>
      <c r="H163" s="14">
        <f>SUMIFS('Rider Adj B'!$P$11:$P$173,'Rider Adj B'!$A$11:$A$173,'SCH D-2 B'!H$13,'Rider Adj B'!$B$11:$B$173,'SCH D-2 B'!$B163)*-1</f>
        <v>0</v>
      </c>
      <c r="I163" s="14">
        <f>SUMIFS('Rider Adj B'!$P$11:$P$173,'Rider Adj B'!$A$11:$A$173,'SCH D-2 B'!I$13,'Rider Adj B'!$B$11:$B$173,'SCH D-2 B'!$B163)*-1</f>
        <v>0</v>
      </c>
      <c r="J163" s="14">
        <f>SUMIFS('Rider Adj B'!$P$11:$P$173,'Rider Adj B'!$A$11:$A$173,'SCH D-2 B'!J$13,'Rider Adj B'!$B$11:$B$173,'SCH D-2 B'!$B163)*-1</f>
        <v>0</v>
      </c>
      <c r="K163" s="14">
        <f>SUMIFS('Rider Adj B'!$P$11:$P$173,'Rider Adj B'!$A$11:$A$173,'SCH D-2 B'!K$13,'Rider Adj B'!$B$11:$B$173,'SCH D-2 B'!$B163)*-1</f>
        <v>0</v>
      </c>
      <c r="L163" s="14">
        <f>SUMIFS('Rider Adj B'!$P$11:$P$173,'Rider Adj B'!$A$11:$A$173,'SCH D-2 B'!L$13,'Rider Adj B'!$B$11:$B$173,'SCH D-2 B'!$B163)*-1</f>
        <v>0</v>
      </c>
      <c r="M163" s="14">
        <f>SUMIFS('Rider Adj B'!$P$11:$P$173,'Rider Adj B'!$A$11:$A$173,'SCH D-2 B'!M$13,'Rider Adj B'!$B$11:$B$173,'SCH D-2 B'!$B163)*-1</f>
        <v>0</v>
      </c>
      <c r="N163" s="14">
        <f t="shared" si="79"/>
        <v>0</v>
      </c>
      <c r="O163" s="15">
        <v>1</v>
      </c>
      <c r="P163" s="14">
        <f t="shared" si="80"/>
        <v>0</v>
      </c>
    </row>
    <row r="164" spans="1:16" ht="18.95" customHeight="1" x14ac:dyDescent="0.2">
      <c r="A164" s="16">
        <f t="shared" si="81"/>
        <v>104</v>
      </c>
      <c r="B164" s="2">
        <v>590</v>
      </c>
      <c r="C164" t="s">
        <v>66</v>
      </c>
      <c r="D164" s="14">
        <f>SUMIFS('Rider Adj B'!$P$11:$P$173,'Rider Adj B'!$A$11:$A$173,'SCH D-2 B'!D$13,'Rider Adj B'!$B$11:$B$173,'SCH D-2 B'!$B164)*-1</f>
        <v>0</v>
      </c>
      <c r="E164" s="14">
        <f>SUMIFS('Rider Adj B'!$P$11:$P$173,'Rider Adj B'!$A$11:$A$173,'SCH D-2 B'!E$13,'Rider Adj B'!$B$11:$B$173,'SCH D-2 B'!$B164)*-1</f>
        <v>0</v>
      </c>
      <c r="F164" s="14">
        <f>SUMIFS('Rider Adj B'!$P$11:$P$173,'Rider Adj B'!$A$11:$A$173,'SCH D-2 B'!F$13,'Rider Adj B'!$B$11:$B$173,'SCH D-2 B'!$B164)*-1</f>
        <v>0</v>
      </c>
      <c r="G164" s="14">
        <f>SUMIFS('Rider Adj B'!$P$11:$P$173,'Rider Adj B'!$A$11:$A$173,'SCH D-2 B'!G$13,'Rider Adj B'!$B$11:$B$173,'SCH D-2 B'!$B164)*-1</f>
        <v>0</v>
      </c>
      <c r="H164" s="14">
        <f>SUMIFS('Rider Adj B'!$P$11:$P$173,'Rider Adj B'!$A$11:$A$173,'SCH D-2 B'!H$13,'Rider Adj B'!$B$11:$B$173,'SCH D-2 B'!$B164)*-1</f>
        <v>0</v>
      </c>
      <c r="I164" s="14">
        <f>SUMIFS('Rider Adj B'!$P$11:$P$173,'Rider Adj B'!$A$11:$A$173,'SCH D-2 B'!I$13,'Rider Adj B'!$B$11:$B$173,'SCH D-2 B'!$B164)*-1</f>
        <v>0</v>
      </c>
      <c r="J164" s="14">
        <f>SUMIFS('Rider Adj B'!$P$11:$P$173,'Rider Adj B'!$A$11:$A$173,'SCH D-2 B'!J$13,'Rider Adj B'!$B$11:$B$173,'SCH D-2 B'!$B164)*-1</f>
        <v>0</v>
      </c>
      <c r="K164" s="14">
        <f>SUMIFS('Rider Adj B'!$P$11:$P$173,'Rider Adj B'!$A$11:$A$173,'SCH D-2 B'!K$13,'Rider Adj B'!$B$11:$B$173,'SCH D-2 B'!$B164)*-1</f>
        <v>0</v>
      </c>
      <c r="L164" s="14">
        <f>SUMIFS('Rider Adj B'!$P$11:$P$173,'Rider Adj B'!$A$11:$A$173,'SCH D-2 B'!L$13,'Rider Adj B'!$B$11:$B$173,'SCH D-2 B'!$B164)*-1</f>
        <v>0</v>
      </c>
      <c r="M164" s="14">
        <f>SUMIFS('Rider Adj B'!$P$11:$P$173,'Rider Adj B'!$A$11:$A$173,'SCH D-2 B'!M$13,'Rider Adj B'!$B$11:$B$173,'SCH D-2 B'!$B164)*-1</f>
        <v>0</v>
      </c>
      <c r="N164" s="14">
        <f t="shared" si="79"/>
        <v>0</v>
      </c>
      <c r="O164" s="15">
        <v>1</v>
      </c>
      <c r="P164" s="14">
        <f t="shared" si="80"/>
        <v>0</v>
      </c>
    </row>
    <row r="165" spans="1:16" ht="18.95" customHeight="1" x14ac:dyDescent="0.2">
      <c r="A165" s="16">
        <f t="shared" si="81"/>
        <v>105</v>
      </c>
      <c r="B165" s="2">
        <v>591</v>
      </c>
      <c r="C165" t="s">
        <v>27</v>
      </c>
      <c r="D165" s="14">
        <f>SUMIFS('Rider Adj B'!$P$11:$P$173,'Rider Adj B'!$A$11:$A$173,'SCH D-2 B'!D$13,'Rider Adj B'!$B$11:$B$173,'SCH D-2 B'!$B165)*-1</f>
        <v>0</v>
      </c>
      <c r="E165" s="14">
        <f>SUMIFS('Rider Adj B'!$P$11:$P$173,'Rider Adj B'!$A$11:$A$173,'SCH D-2 B'!E$13,'Rider Adj B'!$B$11:$B$173,'SCH D-2 B'!$B165)*-1</f>
        <v>0</v>
      </c>
      <c r="F165" s="14">
        <f>SUMIFS('Rider Adj B'!$P$11:$P$173,'Rider Adj B'!$A$11:$A$173,'SCH D-2 B'!F$13,'Rider Adj B'!$B$11:$B$173,'SCH D-2 B'!$B165)*-1</f>
        <v>0</v>
      </c>
      <c r="G165" s="14">
        <f>SUMIFS('Rider Adj B'!$P$11:$P$173,'Rider Adj B'!$A$11:$A$173,'SCH D-2 B'!G$13,'Rider Adj B'!$B$11:$B$173,'SCH D-2 B'!$B165)*-1</f>
        <v>0</v>
      </c>
      <c r="H165" s="14">
        <f>SUMIFS('Rider Adj B'!$P$11:$P$173,'Rider Adj B'!$A$11:$A$173,'SCH D-2 B'!H$13,'Rider Adj B'!$B$11:$B$173,'SCH D-2 B'!$B165)*-1</f>
        <v>0</v>
      </c>
      <c r="I165" s="14">
        <f>SUMIFS('Rider Adj B'!$P$11:$P$173,'Rider Adj B'!$A$11:$A$173,'SCH D-2 B'!I$13,'Rider Adj B'!$B$11:$B$173,'SCH D-2 B'!$B165)*-1</f>
        <v>0</v>
      </c>
      <c r="J165" s="14">
        <f>SUMIFS('Rider Adj B'!$P$11:$P$173,'Rider Adj B'!$A$11:$A$173,'SCH D-2 B'!J$13,'Rider Adj B'!$B$11:$B$173,'SCH D-2 B'!$B165)*-1</f>
        <v>0</v>
      </c>
      <c r="K165" s="14">
        <f>SUMIFS('Rider Adj B'!$P$11:$P$173,'Rider Adj B'!$A$11:$A$173,'SCH D-2 B'!K$13,'Rider Adj B'!$B$11:$B$173,'SCH D-2 B'!$B165)*-1</f>
        <v>0</v>
      </c>
      <c r="L165" s="14">
        <f>SUMIFS('Rider Adj B'!$P$11:$P$173,'Rider Adj B'!$A$11:$A$173,'SCH D-2 B'!L$13,'Rider Adj B'!$B$11:$B$173,'SCH D-2 B'!$B165)*-1</f>
        <v>0</v>
      </c>
      <c r="M165" s="14">
        <f>SUMIFS('Rider Adj B'!$P$11:$P$173,'Rider Adj B'!$A$11:$A$173,'SCH D-2 B'!M$13,'Rider Adj B'!$B$11:$B$173,'SCH D-2 B'!$B165)*-1</f>
        <v>0</v>
      </c>
      <c r="N165" s="14">
        <f t="shared" si="79"/>
        <v>0</v>
      </c>
      <c r="O165" s="15">
        <v>1</v>
      </c>
      <c r="P165" s="14">
        <f t="shared" si="80"/>
        <v>0</v>
      </c>
    </row>
    <row r="166" spans="1:16" ht="18.95" customHeight="1" x14ac:dyDescent="0.2">
      <c r="A166" s="16">
        <f t="shared" si="81"/>
        <v>106</v>
      </c>
      <c r="B166" s="2">
        <v>592</v>
      </c>
      <c r="C166" t="s">
        <v>56</v>
      </c>
      <c r="D166" s="14">
        <f>SUMIFS('Rider Adj B'!$P$11:$P$173,'Rider Adj B'!$A$11:$A$173,'SCH D-2 B'!D$13,'Rider Adj B'!$B$11:$B$173,'SCH D-2 B'!$B166)*-1</f>
        <v>0</v>
      </c>
      <c r="E166" s="14">
        <f>SUMIFS('Rider Adj B'!$P$11:$P$173,'Rider Adj B'!$A$11:$A$173,'SCH D-2 B'!E$13,'Rider Adj B'!$B$11:$B$173,'SCH D-2 B'!$B166)*-1</f>
        <v>0</v>
      </c>
      <c r="F166" s="14">
        <f>SUMIFS('Rider Adj B'!$P$11:$P$173,'Rider Adj B'!$A$11:$A$173,'SCH D-2 B'!F$13,'Rider Adj B'!$B$11:$B$173,'SCH D-2 B'!$B166)*-1</f>
        <v>0</v>
      </c>
      <c r="G166" s="14">
        <f>SUMIFS('Rider Adj B'!$P$11:$P$173,'Rider Adj B'!$A$11:$A$173,'SCH D-2 B'!G$13,'Rider Adj B'!$B$11:$B$173,'SCH D-2 B'!$B166)*-1</f>
        <v>0</v>
      </c>
      <c r="H166" s="14">
        <f>SUMIFS('Rider Adj B'!$P$11:$P$173,'Rider Adj B'!$A$11:$A$173,'SCH D-2 B'!H$13,'Rider Adj B'!$B$11:$B$173,'SCH D-2 B'!$B166)*-1</f>
        <v>0</v>
      </c>
      <c r="I166" s="14">
        <f>SUMIFS('Rider Adj B'!$P$11:$P$173,'Rider Adj B'!$A$11:$A$173,'SCH D-2 B'!I$13,'Rider Adj B'!$B$11:$B$173,'SCH D-2 B'!$B166)*-1</f>
        <v>0</v>
      </c>
      <c r="J166" s="14">
        <f>SUMIFS('Rider Adj B'!$P$11:$P$173,'Rider Adj B'!$A$11:$A$173,'SCH D-2 B'!J$13,'Rider Adj B'!$B$11:$B$173,'SCH D-2 B'!$B166)*-1</f>
        <v>0</v>
      </c>
      <c r="K166" s="14">
        <f>SUMIFS('Rider Adj B'!$P$11:$P$173,'Rider Adj B'!$A$11:$A$173,'SCH D-2 B'!K$13,'Rider Adj B'!$B$11:$B$173,'SCH D-2 B'!$B166)*-1</f>
        <v>0</v>
      </c>
      <c r="L166" s="14">
        <f>SUMIFS('Rider Adj B'!$P$11:$P$173,'Rider Adj B'!$A$11:$A$173,'SCH D-2 B'!L$13,'Rider Adj B'!$B$11:$B$173,'SCH D-2 B'!$B166)*-1</f>
        <v>0</v>
      </c>
      <c r="M166" s="14">
        <f>SUMIFS('Rider Adj B'!$P$11:$P$173,'Rider Adj B'!$A$11:$A$173,'SCH D-2 B'!M$13,'Rider Adj B'!$B$11:$B$173,'SCH D-2 B'!$B166)*-1</f>
        <v>0</v>
      </c>
      <c r="N166" s="14">
        <f t="shared" si="79"/>
        <v>0</v>
      </c>
      <c r="O166" s="15">
        <v>1</v>
      </c>
      <c r="P166" s="14">
        <f t="shared" si="80"/>
        <v>0</v>
      </c>
    </row>
    <row r="167" spans="1:16" ht="18.95" customHeight="1" x14ac:dyDescent="0.2">
      <c r="A167" s="16">
        <f t="shared" si="81"/>
        <v>107</v>
      </c>
      <c r="B167" s="2">
        <v>593</v>
      </c>
      <c r="C167" t="s">
        <v>57</v>
      </c>
      <c r="D167" s="14">
        <f>SUMIFS('Rider Adj B'!$P$11:$P$173,'Rider Adj B'!$A$11:$A$173,'SCH D-2 B'!D$13,'Rider Adj B'!$B$11:$B$173,'SCH D-2 B'!$B167)*-1</f>
        <v>0</v>
      </c>
      <c r="E167" s="14">
        <f>SUMIFS('Rider Adj B'!$P$11:$P$173,'Rider Adj B'!$A$11:$A$173,'SCH D-2 B'!E$13,'Rider Adj B'!$B$11:$B$173,'SCH D-2 B'!$B167)*-1</f>
        <v>0</v>
      </c>
      <c r="F167" s="14">
        <f>SUMIFS('Rider Adj B'!$P$11:$P$173,'Rider Adj B'!$A$11:$A$173,'SCH D-2 B'!F$13,'Rider Adj B'!$B$11:$B$173,'SCH D-2 B'!$B167)*-1</f>
        <v>0</v>
      </c>
      <c r="G167" s="14">
        <f>SUMIFS('Rider Adj B'!$P$11:$P$173,'Rider Adj B'!$A$11:$A$173,'SCH D-2 B'!G$13,'Rider Adj B'!$B$11:$B$173,'SCH D-2 B'!$B167)*-1</f>
        <v>0</v>
      </c>
      <c r="H167" s="14">
        <f>SUMIFS('Rider Adj B'!$P$11:$P$173,'Rider Adj B'!$A$11:$A$173,'SCH D-2 B'!H$13,'Rider Adj B'!$B$11:$B$173,'SCH D-2 B'!$B167)*-1</f>
        <v>0</v>
      </c>
      <c r="I167" s="14">
        <f>SUMIFS('Rider Adj B'!$P$11:$P$173,'Rider Adj B'!$A$11:$A$173,'SCH D-2 B'!I$13,'Rider Adj B'!$B$11:$B$173,'SCH D-2 B'!$B167)*-1</f>
        <v>0</v>
      </c>
      <c r="J167" s="14">
        <f>SUMIFS('Rider Adj B'!$P$11:$P$173,'Rider Adj B'!$A$11:$A$173,'SCH D-2 B'!J$13,'Rider Adj B'!$B$11:$B$173,'SCH D-2 B'!$B167)*-1</f>
        <v>0</v>
      </c>
      <c r="K167" s="14">
        <f>SUMIFS('Rider Adj B'!$P$11:$P$173,'Rider Adj B'!$A$11:$A$173,'SCH D-2 B'!K$13,'Rider Adj B'!$B$11:$B$173,'SCH D-2 B'!$B167)*-1</f>
        <v>0</v>
      </c>
      <c r="L167" s="14">
        <f>SUMIFS('Rider Adj B'!$P$11:$P$173,'Rider Adj B'!$A$11:$A$173,'SCH D-2 B'!L$13,'Rider Adj B'!$B$11:$B$173,'SCH D-2 B'!$B167)*-1</f>
        <v>0</v>
      </c>
      <c r="M167" s="14">
        <f>SUMIFS('Rider Adj B'!$P$11:$P$173,'Rider Adj B'!$A$11:$A$173,'SCH D-2 B'!M$13,'Rider Adj B'!$B$11:$B$173,'SCH D-2 B'!$B167)*-1</f>
        <v>0</v>
      </c>
      <c r="N167" s="14">
        <f t="shared" si="79"/>
        <v>0</v>
      </c>
      <c r="O167" s="15">
        <v>1</v>
      </c>
      <c r="P167" s="14">
        <f t="shared" si="80"/>
        <v>0</v>
      </c>
    </row>
    <row r="168" spans="1:16" ht="18.95" customHeight="1" x14ac:dyDescent="0.2">
      <c r="A168" s="16">
        <f t="shared" si="81"/>
        <v>108</v>
      </c>
      <c r="B168" s="2">
        <v>594</v>
      </c>
      <c r="C168" t="s">
        <v>58</v>
      </c>
      <c r="D168" s="14">
        <f>SUMIFS('Rider Adj B'!$P$11:$P$173,'Rider Adj B'!$A$11:$A$173,'SCH D-2 B'!D$13,'Rider Adj B'!$B$11:$B$173,'SCH D-2 B'!$B168)*-1</f>
        <v>0</v>
      </c>
      <c r="E168" s="14">
        <f>SUMIFS('Rider Adj B'!$P$11:$P$173,'Rider Adj B'!$A$11:$A$173,'SCH D-2 B'!E$13,'Rider Adj B'!$B$11:$B$173,'SCH D-2 B'!$B168)*-1</f>
        <v>0</v>
      </c>
      <c r="F168" s="14">
        <f>SUMIFS('Rider Adj B'!$P$11:$P$173,'Rider Adj B'!$A$11:$A$173,'SCH D-2 B'!F$13,'Rider Adj B'!$B$11:$B$173,'SCH D-2 B'!$B168)*-1</f>
        <v>0</v>
      </c>
      <c r="G168" s="14">
        <f>SUMIFS('Rider Adj B'!$P$11:$P$173,'Rider Adj B'!$A$11:$A$173,'SCH D-2 B'!G$13,'Rider Adj B'!$B$11:$B$173,'SCH D-2 B'!$B168)*-1</f>
        <v>0</v>
      </c>
      <c r="H168" s="14">
        <f>SUMIFS('Rider Adj B'!$P$11:$P$173,'Rider Adj B'!$A$11:$A$173,'SCH D-2 B'!H$13,'Rider Adj B'!$B$11:$B$173,'SCH D-2 B'!$B168)*-1</f>
        <v>0</v>
      </c>
      <c r="I168" s="14">
        <f>SUMIFS('Rider Adj B'!$P$11:$P$173,'Rider Adj B'!$A$11:$A$173,'SCH D-2 B'!I$13,'Rider Adj B'!$B$11:$B$173,'SCH D-2 B'!$B168)*-1</f>
        <v>0</v>
      </c>
      <c r="J168" s="14">
        <f>SUMIFS('Rider Adj B'!$P$11:$P$173,'Rider Adj B'!$A$11:$A$173,'SCH D-2 B'!J$13,'Rider Adj B'!$B$11:$B$173,'SCH D-2 B'!$B168)*-1</f>
        <v>0</v>
      </c>
      <c r="K168" s="14">
        <f>SUMIFS('Rider Adj B'!$P$11:$P$173,'Rider Adj B'!$A$11:$A$173,'SCH D-2 B'!K$13,'Rider Adj B'!$B$11:$B$173,'SCH D-2 B'!$B168)*-1</f>
        <v>0</v>
      </c>
      <c r="L168" s="14">
        <f>SUMIFS('Rider Adj B'!$P$11:$P$173,'Rider Adj B'!$A$11:$A$173,'SCH D-2 B'!L$13,'Rider Adj B'!$B$11:$B$173,'SCH D-2 B'!$B168)*-1</f>
        <v>0</v>
      </c>
      <c r="M168" s="14">
        <f>SUMIFS('Rider Adj B'!$P$11:$P$173,'Rider Adj B'!$A$11:$A$173,'SCH D-2 B'!M$13,'Rider Adj B'!$B$11:$B$173,'SCH D-2 B'!$B168)*-1</f>
        <v>0</v>
      </c>
      <c r="N168" s="14">
        <f t="shared" si="79"/>
        <v>0</v>
      </c>
      <c r="O168" s="15">
        <v>1</v>
      </c>
      <c r="P168" s="14">
        <f t="shared" si="80"/>
        <v>0</v>
      </c>
    </row>
    <row r="169" spans="1:16" ht="18.95" customHeight="1" x14ac:dyDescent="0.2">
      <c r="A169" s="16">
        <f>A168+1</f>
        <v>109</v>
      </c>
      <c r="B169" s="2">
        <v>595</v>
      </c>
      <c r="C169" t="s">
        <v>67</v>
      </c>
      <c r="D169" s="14">
        <f>SUMIFS('Rider Adj B'!$P$11:$P$173,'Rider Adj B'!$A$11:$A$173,'SCH D-2 B'!D$13,'Rider Adj B'!$B$11:$B$173,'SCH D-2 B'!$B169)*-1</f>
        <v>0</v>
      </c>
      <c r="E169" s="14">
        <f>SUMIFS('Rider Adj B'!$P$11:$P$173,'Rider Adj B'!$A$11:$A$173,'SCH D-2 B'!E$13,'Rider Adj B'!$B$11:$B$173,'SCH D-2 B'!$B169)*-1</f>
        <v>0</v>
      </c>
      <c r="F169" s="14">
        <f>SUMIFS('Rider Adj B'!$P$11:$P$173,'Rider Adj B'!$A$11:$A$173,'SCH D-2 B'!F$13,'Rider Adj B'!$B$11:$B$173,'SCH D-2 B'!$B169)*-1</f>
        <v>0</v>
      </c>
      <c r="G169" s="14">
        <f>SUMIFS('Rider Adj B'!$P$11:$P$173,'Rider Adj B'!$A$11:$A$173,'SCH D-2 B'!G$13,'Rider Adj B'!$B$11:$B$173,'SCH D-2 B'!$B169)*-1</f>
        <v>0</v>
      </c>
      <c r="H169" s="14">
        <f>SUMIFS('Rider Adj B'!$P$11:$P$173,'Rider Adj B'!$A$11:$A$173,'SCH D-2 B'!H$13,'Rider Adj B'!$B$11:$B$173,'SCH D-2 B'!$B169)*-1</f>
        <v>0</v>
      </c>
      <c r="I169" s="14">
        <f>SUMIFS('Rider Adj B'!$P$11:$P$173,'Rider Adj B'!$A$11:$A$173,'SCH D-2 B'!I$13,'Rider Adj B'!$B$11:$B$173,'SCH D-2 B'!$B169)*-1</f>
        <v>0</v>
      </c>
      <c r="J169" s="14">
        <f>SUMIFS('Rider Adj B'!$P$11:$P$173,'Rider Adj B'!$A$11:$A$173,'SCH D-2 B'!J$13,'Rider Adj B'!$B$11:$B$173,'SCH D-2 B'!$B169)*-1</f>
        <v>0</v>
      </c>
      <c r="K169" s="14">
        <f>SUMIFS('Rider Adj B'!$P$11:$P$173,'Rider Adj B'!$A$11:$A$173,'SCH D-2 B'!K$13,'Rider Adj B'!$B$11:$B$173,'SCH D-2 B'!$B169)*-1</f>
        <v>0</v>
      </c>
      <c r="L169" s="14">
        <f>SUMIFS('Rider Adj B'!$P$11:$P$173,'Rider Adj B'!$A$11:$A$173,'SCH D-2 B'!L$13,'Rider Adj B'!$B$11:$B$173,'SCH D-2 B'!$B169)*-1</f>
        <v>0</v>
      </c>
      <c r="M169" s="14">
        <f>SUMIFS('Rider Adj B'!$P$11:$P$173,'Rider Adj B'!$A$11:$A$173,'SCH D-2 B'!M$13,'Rider Adj B'!$B$11:$B$173,'SCH D-2 B'!$B169)*-1</f>
        <v>0</v>
      </c>
      <c r="N169" s="14">
        <f t="shared" si="79"/>
        <v>0</v>
      </c>
      <c r="O169" s="15">
        <v>1</v>
      </c>
      <c r="P169" s="14">
        <f t="shared" si="80"/>
        <v>0</v>
      </c>
    </row>
    <row r="170" spans="1:16" ht="18.95" customHeight="1" x14ac:dyDescent="0.2">
      <c r="A170" s="16">
        <f t="shared" si="81"/>
        <v>110</v>
      </c>
      <c r="B170" s="2">
        <v>596</v>
      </c>
      <c r="C170" t="s">
        <v>68</v>
      </c>
      <c r="D170" s="14">
        <f>SUMIFS('Rider Adj B'!$P$11:$P$173,'Rider Adj B'!$A$11:$A$173,'SCH D-2 B'!D$13,'Rider Adj B'!$B$11:$B$173,'SCH D-2 B'!$B170)*-1</f>
        <v>0</v>
      </c>
      <c r="E170" s="14">
        <f>SUMIFS('Rider Adj B'!$P$11:$P$173,'Rider Adj B'!$A$11:$A$173,'SCH D-2 B'!E$13,'Rider Adj B'!$B$11:$B$173,'SCH D-2 B'!$B170)*-1</f>
        <v>0</v>
      </c>
      <c r="F170" s="14">
        <f>SUMIFS('Rider Adj B'!$P$11:$P$173,'Rider Adj B'!$A$11:$A$173,'SCH D-2 B'!F$13,'Rider Adj B'!$B$11:$B$173,'SCH D-2 B'!$B170)*-1</f>
        <v>0</v>
      </c>
      <c r="G170" s="14">
        <f>SUMIFS('Rider Adj B'!$P$11:$P$173,'Rider Adj B'!$A$11:$A$173,'SCH D-2 B'!G$13,'Rider Adj B'!$B$11:$B$173,'SCH D-2 B'!$B170)*-1</f>
        <v>0</v>
      </c>
      <c r="H170" s="14">
        <f>SUMIFS('Rider Adj B'!$P$11:$P$173,'Rider Adj B'!$A$11:$A$173,'SCH D-2 B'!H$13,'Rider Adj B'!$B$11:$B$173,'SCH D-2 B'!$B170)*-1</f>
        <v>0</v>
      </c>
      <c r="I170" s="14">
        <f>SUMIFS('Rider Adj B'!$P$11:$P$173,'Rider Adj B'!$A$11:$A$173,'SCH D-2 B'!I$13,'Rider Adj B'!$B$11:$B$173,'SCH D-2 B'!$B170)*-1</f>
        <v>0</v>
      </c>
      <c r="J170" s="14">
        <f>SUMIFS('Rider Adj B'!$P$11:$P$173,'Rider Adj B'!$A$11:$A$173,'SCH D-2 B'!J$13,'Rider Adj B'!$B$11:$B$173,'SCH D-2 B'!$B170)*-1</f>
        <v>0</v>
      </c>
      <c r="K170" s="14">
        <f>SUMIFS('Rider Adj B'!$P$11:$P$173,'Rider Adj B'!$A$11:$A$173,'SCH D-2 B'!K$13,'Rider Adj B'!$B$11:$B$173,'SCH D-2 B'!$B170)*-1</f>
        <v>0</v>
      </c>
      <c r="L170" s="14">
        <f>SUMIFS('Rider Adj B'!$P$11:$P$173,'Rider Adj B'!$A$11:$A$173,'SCH D-2 B'!L$13,'Rider Adj B'!$B$11:$B$173,'SCH D-2 B'!$B170)*-1</f>
        <v>0</v>
      </c>
      <c r="M170" s="14">
        <f>SUMIFS('Rider Adj B'!$P$11:$P$173,'Rider Adj B'!$A$11:$A$173,'SCH D-2 B'!M$13,'Rider Adj B'!$B$11:$B$173,'SCH D-2 B'!$B170)*-1</f>
        <v>0</v>
      </c>
      <c r="N170" s="14">
        <f t="shared" si="79"/>
        <v>0</v>
      </c>
      <c r="O170" s="15">
        <v>1</v>
      </c>
      <c r="P170" s="14">
        <f t="shared" si="80"/>
        <v>0</v>
      </c>
    </row>
    <row r="171" spans="1:16" ht="18.95" customHeight="1" x14ac:dyDescent="0.2">
      <c r="A171" s="16">
        <f t="shared" si="81"/>
        <v>111</v>
      </c>
      <c r="B171" s="2">
        <v>597</v>
      </c>
      <c r="C171" t="s">
        <v>69</v>
      </c>
      <c r="D171" s="14">
        <f>SUMIFS('Rider Adj B'!$P$11:$P$173,'Rider Adj B'!$A$11:$A$173,'SCH D-2 B'!D$13,'Rider Adj B'!$B$11:$B$173,'SCH D-2 B'!$B171)*-1</f>
        <v>0</v>
      </c>
      <c r="E171" s="14">
        <f>SUMIFS('Rider Adj B'!$P$11:$P$173,'Rider Adj B'!$A$11:$A$173,'SCH D-2 B'!E$13,'Rider Adj B'!$B$11:$B$173,'SCH D-2 B'!$B171)*-1</f>
        <v>0</v>
      </c>
      <c r="F171" s="14">
        <f>SUMIFS('Rider Adj B'!$P$11:$P$173,'Rider Adj B'!$A$11:$A$173,'SCH D-2 B'!F$13,'Rider Adj B'!$B$11:$B$173,'SCH D-2 B'!$B171)*-1</f>
        <v>0</v>
      </c>
      <c r="G171" s="14">
        <f>SUMIFS('Rider Adj B'!$P$11:$P$173,'Rider Adj B'!$A$11:$A$173,'SCH D-2 B'!G$13,'Rider Adj B'!$B$11:$B$173,'SCH D-2 B'!$B171)*-1</f>
        <v>0</v>
      </c>
      <c r="H171" s="14">
        <f>SUMIFS('Rider Adj B'!$P$11:$P$173,'Rider Adj B'!$A$11:$A$173,'SCH D-2 B'!H$13,'Rider Adj B'!$B$11:$B$173,'SCH D-2 B'!$B171)*-1</f>
        <v>0</v>
      </c>
      <c r="I171" s="14">
        <f>SUMIFS('Rider Adj B'!$P$11:$P$173,'Rider Adj B'!$A$11:$A$173,'SCH D-2 B'!I$13,'Rider Adj B'!$B$11:$B$173,'SCH D-2 B'!$B171)*-1</f>
        <v>0</v>
      </c>
      <c r="J171" s="14">
        <f>SUMIFS('Rider Adj B'!$P$11:$P$173,'Rider Adj B'!$A$11:$A$173,'SCH D-2 B'!J$13,'Rider Adj B'!$B$11:$B$173,'SCH D-2 B'!$B171)*-1</f>
        <v>-106914.03000000013</v>
      </c>
      <c r="K171" s="14">
        <f>SUMIFS('Rider Adj B'!$P$11:$P$173,'Rider Adj B'!$A$11:$A$173,'SCH D-2 B'!K$13,'Rider Adj B'!$B$11:$B$173,'SCH D-2 B'!$B171)*-1</f>
        <v>0</v>
      </c>
      <c r="L171" s="14">
        <f>SUMIFS('Rider Adj B'!$P$11:$P$173,'Rider Adj B'!$A$11:$A$173,'SCH D-2 B'!L$13,'Rider Adj B'!$B$11:$B$173,'SCH D-2 B'!$B171)*-1</f>
        <v>0</v>
      </c>
      <c r="M171" s="14">
        <f>SUMIFS('Rider Adj B'!$P$11:$P$173,'Rider Adj B'!$A$11:$A$173,'SCH D-2 B'!M$13,'Rider Adj B'!$B$11:$B$173,'SCH D-2 B'!$B171)*-1</f>
        <v>0</v>
      </c>
      <c r="N171" s="14">
        <f t="shared" si="79"/>
        <v>-106914.03000000013</v>
      </c>
      <c r="O171" s="15">
        <v>1</v>
      </c>
      <c r="P171" s="14">
        <f t="shared" si="80"/>
        <v>-106914.03000000013</v>
      </c>
    </row>
    <row r="172" spans="1:16" ht="18.95" customHeight="1" x14ac:dyDescent="0.2">
      <c r="A172" s="16">
        <f t="shared" si="81"/>
        <v>112</v>
      </c>
      <c r="B172" s="2">
        <v>598</v>
      </c>
      <c r="C172" t="s">
        <v>70</v>
      </c>
      <c r="D172" s="14">
        <f>SUMIFS('Rider Adj B'!$P$11:$P$173,'Rider Adj B'!$A$11:$A$173,'SCH D-2 B'!D$13,'Rider Adj B'!$B$11:$B$173,'SCH D-2 B'!$B172)*-1</f>
        <v>0</v>
      </c>
      <c r="E172" s="14">
        <f>SUMIFS('Rider Adj B'!$P$11:$P$173,'Rider Adj B'!$A$11:$A$173,'SCH D-2 B'!E$13,'Rider Adj B'!$B$11:$B$173,'SCH D-2 B'!$B172)*-1</f>
        <v>0</v>
      </c>
      <c r="F172" s="14">
        <f>SUMIFS('Rider Adj B'!$P$11:$P$173,'Rider Adj B'!$A$11:$A$173,'SCH D-2 B'!F$13,'Rider Adj B'!$B$11:$B$173,'SCH D-2 B'!$B172)*-1</f>
        <v>0</v>
      </c>
      <c r="G172" s="14">
        <f>SUMIFS('Rider Adj B'!$P$11:$P$173,'Rider Adj B'!$A$11:$A$173,'SCH D-2 B'!G$13,'Rider Adj B'!$B$11:$B$173,'SCH D-2 B'!$B172)*-1</f>
        <v>0</v>
      </c>
      <c r="H172" s="14">
        <f>SUMIFS('Rider Adj B'!$P$11:$P$173,'Rider Adj B'!$A$11:$A$173,'SCH D-2 B'!H$13,'Rider Adj B'!$B$11:$B$173,'SCH D-2 B'!$B172)*-1</f>
        <v>0</v>
      </c>
      <c r="I172" s="14">
        <f>SUMIFS('Rider Adj B'!$P$11:$P$173,'Rider Adj B'!$A$11:$A$173,'SCH D-2 B'!I$13,'Rider Adj B'!$B$11:$B$173,'SCH D-2 B'!$B172)*-1</f>
        <v>0</v>
      </c>
      <c r="J172" s="14">
        <f>SUMIFS('Rider Adj B'!$P$11:$P$173,'Rider Adj B'!$A$11:$A$173,'SCH D-2 B'!J$13,'Rider Adj B'!$B$11:$B$173,'SCH D-2 B'!$B172)*-1</f>
        <v>0</v>
      </c>
      <c r="K172" s="14">
        <f>SUMIFS('Rider Adj B'!$P$11:$P$173,'Rider Adj B'!$A$11:$A$173,'SCH D-2 B'!K$13,'Rider Adj B'!$B$11:$B$173,'SCH D-2 B'!$B172)*-1</f>
        <v>0</v>
      </c>
      <c r="L172" s="14">
        <f>SUMIFS('Rider Adj B'!$P$11:$P$173,'Rider Adj B'!$A$11:$A$173,'SCH D-2 B'!L$13,'Rider Adj B'!$B$11:$B$173,'SCH D-2 B'!$B172)*-1</f>
        <v>0</v>
      </c>
      <c r="M172" s="14">
        <f>SUMIFS('Rider Adj B'!$P$11:$P$173,'Rider Adj B'!$A$11:$A$173,'SCH D-2 B'!M$13,'Rider Adj B'!$B$11:$B$173,'SCH D-2 B'!$B172)*-1</f>
        <v>0</v>
      </c>
      <c r="N172" s="14">
        <f t="shared" si="79"/>
        <v>0</v>
      </c>
      <c r="O172" s="15">
        <v>1</v>
      </c>
      <c r="P172" s="14">
        <f t="shared" si="80"/>
        <v>0</v>
      </c>
    </row>
    <row r="173" spans="1:16" ht="18.95" customHeight="1" x14ac:dyDescent="0.2">
      <c r="A173" s="16">
        <f t="shared" si="81"/>
        <v>113</v>
      </c>
      <c r="B173" s="2"/>
      <c r="C173" s="5" t="s">
        <v>131</v>
      </c>
      <c r="D173" s="20">
        <f t="shared" ref="D173:N173" si="82">SUM(D154:D172)</f>
        <v>0</v>
      </c>
      <c r="E173" s="20">
        <f t="shared" si="82"/>
        <v>0</v>
      </c>
      <c r="F173" s="20">
        <f t="shared" si="82"/>
        <v>0</v>
      </c>
      <c r="G173" s="20">
        <f t="shared" si="82"/>
        <v>0</v>
      </c>
      <c r="H173" s="20">
        <f t="shared" ref="H173:I173" si="83">SUM(H154:H172)</f>
        <v>0</v>
      </c>
      <c r="I173" s="20">
        <f t="shared" si="83"/>
        <v>0</v>
      </c>
      <c r="J173" s="20">
        <f t="shared" ref="J173:K173" si="84">SUM(J154:J172)</f>
        <v>-107814.03000000013</v>
      </c>
      <c r="K173" s="20">
        <f t="shared" si="84"/>
        <v>0</v>
      </c>
      <c r="L173" s="20">
        <f t="shared" ref="L173" si="85">SUM(L154:L172)</f>
        <v>0</v>
      </c>
      <c r="M173" s="20">
        <f t="shared" si="82"/>
        <v>0</v>
      </c>
      <c r="N173" s="20">
        <f t="shared" si="82"/>
        <v>-107814.03000000013</v>
      </c>
      <c r="P173" s="20">
        <f>SUM(P154:P172)</f>
        <v>-107814.03000000013</v>
      </c>
    </row>
    <row r="174" spans="1:16" ht="18.95" customHeight="1" x14ac:dyDescent="0.2">
      <c r="B174" s="2"/>
      <c r="C174"/>
    </row>
    <row r="175" spans="1:16" ht="18.95" customHeight="1" x14ac:dyDescent="0.2">
      <c r="A175" s="16">
        <f>A173+1</f>
        <v>114</v>
      </c>
      <c r="B175" s="2"/>
      <c r="C175" s="408" t="s">
        <v>175</v>
      </c>
    </row>
    <row r="176" spans="1:16" ht="18.95" customHeight="1" x14ac:dyDescent="0.2">
      <c r="A176" s="16">
        <f>A175+1</f>
        <v>115</v>
      </c>
      <c r="B176" s="2">
        <v>901</v>
      </c>
      <c r="C176" t="s">
        <v>75</v>
      </c>
      <c r="D176" s="14">
        <f>SUMIFS('Rider Adj B'!$P$11:$P$173,'Rider Adj B'!$A$11:$A$173,'SCH D-2 B'!D$13,'Rider Adj B'!$B$11:$B$173,'SCH D-2 B'!$B176)*-1</f>
        <v>0</v>
      </c>
      <c r="E176" s="14">
        <f>SUMIFS('Rider Adj B'!$P$11:$P$173,'Rider Adj B'!$A$11:$A$173,'SCH D-2 B'!E$13,'Rider Adj B'!$B$11:$B$173,'SCH D-2 B'!$B176)*-1</f>
        <v>0</v>
      </c>
      <c r="F176" s="14">
        <f>SUMIFS('Rider Adj B'!$P$11:$P$173,'Rider Adj B'!$A$11:$A$173,'SCH D-2 B'!F$13,'Rider Adj B'!$B$11:$B$173,'SCH D-2 B'!$B176)*-1</f>
        <v>0</v>
      </c>
      <c r="G176" s="14">
        <f>SUMIFS('Rider Adj B'!$P$11:$P$173,'Rider Adj B'!$A$11:$A$173,'SCH D-2 B'!G$13,'Rider Adj B'!$B$11:$B$173,'SCH D-2 B'!$B176)*-1</f>
        <v>0</v>
      </c>
      <c r="H176" s="14">
        <f>SUMIFS('Rider Adj B'!$P$11:$P$173,'Rider Adj B'!$A$11:$A$173,'SCH D-2 B'!H$13,'Rider Adj B'!$B$11:$B$173,'SCH D-2 B'!$B176)*-1</f>
        <v>0</v>
      </c>
      <c r="I176" s="14">
        <f>SUMIFS('Rider Adj B'!$P$11:$P$173,'Rider Adj B'!$A$11:$A$173,'SCH D-2 B'!I$13,'Rider Adj B'!$B$11:$B$173,'SCH D-2 B'!$B176)*-1</f>
        <v>0</v>
      </c>
      <c r="J176" s="14">
        <f>SUMIFS('Rider Adj B'!$P$11:$P$173,'Rider Adj B'!$A$11:$A$173,'SCH D-2 B'!J$13,'Rider Adj B'!$B$11:$B$173,'SCH D-2 B'!$B176)*-1</f>
        <v>0</v>
      </c>
      <c r="K176" s="14">
        <f>SUMIFS('Rider Adj B'!$P$11:$P$173,'Rider Adj B'!$A$11:$A$173,'SCH D-2 B'!K$13,'Rider Adj B'!$B$11:$B$173,'SCH D-2 B'!$B176)*-1</f>
        <v>0</v>
      </c>
      <c r="L176" s="14">
        <f>SUMIFS('Rider Adj B'!$P$11:$P$173,'Rider Adj B'!$A$11:$A$173,'SCH D-2 B'!L$13,'Rider Adj B'!$B$11:$B$173,'SCH D-2 B'!$B176)*-1</f>
        <v>0</v>
      </c>
      <c r="M176" s="14">
        <f>SUMIFS('Rider Adj B'!$P$11:$P$173,'Rider Adj B'!$A$11:$A$173,'SCH D-2 B'!M$13,'Rider Adj B'!$B$11:$B$173,'SCH D-2 B'!$B176)*-1</f>
        <v>0</v>
      </c>
      <c r="N176" s="14">
        <f>SUM(D176:M176)</f>
        <v>0</v>
      </c>
      <c r="O176" s="15">
        <v>1</v>
      </c>
      <c r="P176" s="14">
        <f t="shared" ref="P176:P177" si="86">N176*O176</f>
        <v>0</v>
      </c>
    </row>
    <row r="177" spans="1:16" ht="18.95" customHeight="1" x14ac:dyDescent="0.2">
      <c r="A177" s="16">
        <f t="shared" ref="A177:A193" si="87">A176+1</f>
        <v>116</v>
      </c>
      <c r="B177" s="2">
        <v>902</v>
      </c>
      <c r="C177" t="s">
        <v>71</v>
      </c>
      <c r="D177" s="14">
        <f>SUMIFS('Rider Adj B'!$P$11:$P$173,'Rider Adj B'!$A$11:$A$173,'SCH D-2 B'!D$13,'Rider Adj B'!$B$11:$B$173,'SCH D-2 B'!$B177)*-1</f>
        <v>0</v>
      </c>
      <c r="E177" s="14">
        <f>SUMIFS('Rider Adj B'!$P$11:$P$173,'Rider Adj B'!$A$11:$A$173,'SCH D-2 B'!E$13,'Rider Adj B'!$B$11:$B$173,'SCH D-2 B'!$B177)*-1</f>
        <v>0</v>
      </c>
      <c r="F177" s="14">
        <f>SUMIFS('Rider Adj B'!$P$11:$P$173,'Rider Adj B'!$A$11:$A$173,'SCH D-2 B'!F$13,'Rider Adj B'!$B$11:$B$173,'SCH D-2 B'!$B177)*-1</f>
        <v>0</v>
      </c>
      <c r="G177" s="14">
        <f>SUMIFS('Rider Adj B'!$P$11:$P$173,'Rider Adj B'!$A$11:$A$173,'SCH D-2 B'!G$13,'Rider Adj B'!$B$11:$B$173,'SCH D-2 B'!$B177)*-1</f>
        <v>0</v>
      </c>
      <c r="H177" s="14">
        <f>SUMIFS('Rider Adj B'!$P$11:$P$173,'Rider Adj B'!$A$11:$A$173,'SCH D-2 B'!H$13,'Rider Adj B'!$B$11:$B$173,'SCH D-2 B'!$B177)*-1</f>
        <v>0</v>
      </c>
      <c r="I177" s="14">
        <f>SUMIFS('Rider Adj B'!$P$11:$P$173,'Rider Adj B'!$A$11:$A$173,'SCH D-2 B'!I$13,'Rider Adj B'!$B$11:$B$173,'SCH D-2 B'!$B177)*-1</f>
        <v>0</v>
      </c>
      <c r="J177" s="14">
        <f>SUMIFS('Rider Adj B'!$P$11:$P$173,'Rider Adj B'!$A$11:$A$173,'SCH D-2 B'!J$13,'Rider Adj B'!$B$11:$B$173,'SCH D-2 B'!$B177)*-1</f>
        <v>0</v>
      </c>
      <c r="K177" s="14">
        <f>SUMIFS('Rider Adj B'!$P$11:$P$173,'Rider Adj B'!$A$11:$A$173,'SCH D-2 B'!K$13,'Rider Adj B'!$B$11:$B$173,'SCH D-2 B'!$B177)*-1</f>
        <v>0</v>
      </c>
      <c r="L177" s="14">
        <f>SUMIFS('Rider Adj B'!$P$11:$P$173,'Rider Adj B'!$A$11:$A$173,'SCH D-2 B'!L$13,'Rider Adj B'!$B$11:$B$173,'SCH D-2 B'!$B177)*-1</f>
        <v>0</v>
      </c>
      <c r="M177" s="14">
        <f>SUMIFS('Rider Adj B'!$P$11:$P$173,'Rider Adj B'!$A$11:$A$173,'SCH D-2 B'!M$13,'Rider Adj B'!$B$11:$B$173,'SCH D-2 B'!$B177)*-1</f>
        <v>0</v>
      </c>
      <c r="N177" s="14">
        <f>SUM(D177:M177)</f>
        <v>0</v>
      </c>
      <c r="O177" s="15">
        <v>1</v>
      </c>
      <c r="P177" s="14">
        <f t="shared" si="86"/>
        <v>0</v>
      </c>
    </row>
    <row r="178" spans="1:16" s="6" customFormat="1" ht="20.100000000000001" customHeight="1" x14ac:dyDescent="0.2">
      <c r="A178" s="623" t="str">
        <f>$A$1</f>
        <v>LOUISVILLE GAS AND ELECTRIC COMPANY</v>
      </c>
      <c r="B178" s="623"/>
      <c r="C178" s="623"/>
      <c r="D178" s="623"/>
      <c r="E178" s="623"/>
      <c r="F178" s="623"/>
      <c r="G178" s="623"/>
      <c r="H178" s="623"/>
      <c r="I178" s="623"/>
      <c r="J178" s="623"/>
      <c r="K178" s="623"/>
      <c r="L178" s="623"/>
      <c r="M178" s="623"/>
      <c r="N178" s="623"/>
      <c r="O178" s="623"/>
      <c r="P178" s="623"/>
    </row>
    <row r="179" spans="1:16" s="6" customFormat="1" ht="20.100000000000001" customHeight="1" x14ac:dyDescent="0.2">
      <c r="A179" s="623" t="str">
        <f>$A$2</f>
        <v>CASE NO. 2025-00114 - ELECTRIC OPERATIONS</v>
      </c>
      <c r="B179" s="623"/>
      <c r="C179" s="623"/>
      <c r="D179" s="623"/>
      <c r="E179" s="623"/>
      <c r="F179" s="623"/>
      <c r="G179" s="623"/>
      <c r="H179" s="623"/>
      <c r="I179" s="623"/>
      <c r="J179" s="623"/>
      <c r="K179" s="623"/>
      <c r="L179" s="623"/>
      <c r="M179" s="623"/>
      <c r="N179" s="623"/>
      <c r="O179" s="623"/>
      <c r="P179" s="623"/>
    </row>
    <row r="180" spans="1:16" s="6" customFormat="1" ht="20.100000000000001" customHeight="1" x14ac:dyDescent="0.2">
      <c r="A180" s="623" t="s">
        <v>318</v>
      </c>
      <c r="B180" s="623"/>
      <c r="C180" s="623"/>
      <c r="D180" s="623"/>
      <c r="E180" s="623"/>
      <c r="F180" s="623"/>
      <c r="G180" s="623"/>
      <c r="H180" s="623"/>
      <c r="I180" s="623"/>
      <c r="J180" s="623"/>
      <c r="K180" s="623"/>
      <c r="L180" s="623"/>
      <c r="M180" s="623"/>
      <c r="N180" s="623"/>
      <c r="O180" s="623"/>
      <c r="P180" s="623"/>
    </row>
    <row r="181" spans="1:16" s="6" customFormat="1" ht="20.100000000000001" customHeight="1" x14ac:dyDescent="0.2">
      <c r="A181" s="623" t="str">
        <f>$A$4</f>
        <v>FOR THE 12 MONTHS ENDED AUGUST 31, 2025</v>
      </c>
      <c r="B181" s="623"/>
      <c r="C181" s="623"/>
      <c r="D181" s="623"/>
      <c r="E181" s="623"/>
      <c r="F181" s="623"/>
      <c r="G181" s="623"/>
      <c r="H181" s="623"/>
      <c r="I181" s="623"/>
      <c r="J181" s="623"/>
      <c r="K181" s="623"/>
      <c r="L181" s="623"/>
      <c r="M181" s="623"/>
      <c r="N181" s="623"/>
      <c r="O181" s="623"/>
      <c r="P181" s="623"/>
    </row>
    <row r="182" spans="1:16" s="6" customFormat="1" ht="20.100000000000001" customHeight="1" x14ac:dyDescent="0.2">
      <c r="A182" s="7"/>
      <c r="B182" s="7"/>
      <c r="C182" s="7"/>
      <c r="D182" s="7"/>
      <c r="E182" s="7"/>
      <c r="F182" s="7"/>
      <c r="G182" s="7"/>
      <c r="H182" s="7"/>
      <c r="I182" s="7"/>
      <c r="J182" s="7"/>
      <c r="K182" s="7"/>
      <c r="L182" s="7"/>
      <c r="M182" s="7"/>
      <c r="N182" s="7"/>
      <c r="O182" s="7"/>
      <c r="P182" s="7"/>
    </row>
    <row r="183" spans="1:16" s="6" customFormat="1" ht="20.100000000000001" customHeight="1" x14ac:dyDescent="0.2">
      <c r="A183" s="8" t="s">
        <v>140</v>
      </c>
      <c r="B183" s="8"/>
      <c r="P183" s="9" t="str">
        <f>$P$6</f>
        <v>SCHEDULE D-2</v>
      </c>
    </row>
    <row r="184" spans="1:16" s="6" customFormat="1" ht="20.100000000000001" customHeight="1" x14ac:dyDescent="0.2">
      <c r="A184" s="6" t="str">
        <f>$A$7</f>
        <v>TYPE OF FILING: __X__ ORIGINAL  _____ UPDATED  _____ REVISED</v>
      </c>
      <c r="P184" s="9" t="s">
        <v>316</v>
      </c>
    </row>
    <row r="185" spans="1:16" s="6" customFormat="1" ht="20.100000000000001" customHeight="1" x14ac:dyDescent="0.2">
      <c r="A185" s="6" t="str">
        <f>$A$8</f>
        <v>WORKPAPER REFERENCE NO(S).:  SCHEDULE WPD-2</v>
      </c>
      <c r="B185" s="8"/>
      <c r="D185" s="8"/>
      <c r="E185" s="8"/>
      <c r="F185" s="8"/>
      <c r="G185" s="8"/>
      <c r="H185" s="8"/>
      <c r="I185" s="8"/>
      <c r="J185" s="8"/>
      <c r="K185" s="8"/>
      <c r="L185" s="8"/>
      <c r="M185" s="8"/>
      <c r="N185" s="8"/>
      <c r="P185" s="10" t="str">
        <f>$P$8</f>
        <v>WITNESS:   A. M. FACKLER</v>
      </c>
    </row>
    <row r="186" spans="1:16" s="6" customFormat="1" ht="20.100000000000001" customHeight="1" x14ac:dyDescent="0.2"/>
    <row r="187" spans="1:16" s="6" customFormat="1" ht="18.75" customHeight="1" x14ac:dyDescent="0.2">
      <c r="A187" s="384"/>
      <c r="B187" s="384"/>
      <c r="C187" s="384"/>
      <c r="D187" s="442" t="str">
        <f>D$10</f>
        <v>ADJ 1</v>
      </c>
      <c r="E187" s="442" t="str">
        <f t="shared" ref="E187:M187" si="88">E$10</f>
        <v>ADJ 2</v>
      </c>
      <c r="F187" s="442" t="str">
        <f t="shared" si="88"/>
        <v>ADJ 3</v>
      </c>
      <c r="G187" s="442" t="str">
        <f t="shared" si="88"/>
        <v>ADJ 4</v>
      </c>
      <c r="H187" s="442" t="str">
        <f t="shared" si="88"/>
        <v>ADJ 5</v>
      </c>
      <c r="I187" s="442" t="str">
        <f t="shared" si="88"/>
        <v>ADJ 6</v>
      </c>
      <c r="J187" s="442" t="str">
        <f t="shared" si="88"/>
        <v>ADJ 7</v>
      </c>
      <c r="K187" s="442" t="str">
        <f t="shared" si="88"/>
        <v>ADJ 8</v>
      </c>
      <c r="L187" s="442" t="str">
        <f t="shared" si="88"/>
        <v>ADJ 9</v>
      </c>
      <c r="M187" s="442" t="str">
        <f t="shared" si="88"/>
        <v>ADJ 10</v>
      </c>
      <c r="N187" s="384"/>
      <c r="O187" s="384"/>
      <c r="P187" s="384"/>
    </row>
    <row r="188" spans="1:16" ht="54" customHeight="1" x14ac:dyDescent="0.2">
      <c r="A188" s="385" t="s">
        <v>142</v>
      </c>
      <c r="B188" s="385" t="s">
        <v>143</v>
      </c>
      <c r="C188" s="385" t="s">
        <v>147</v>
      </c>
      <c r="D188" s="385" t="str">
        <f>D$11</f>
        <v>REMOVE DSM MECHANISM</v>
      </c>
      <c r="E188" s="385" t="str">
        <f t="shared" ref="E188:M188" si="89">E$11</f>
        <v>REMOVE ECR MECHANISM</v>
      </c>
      <c r="F188" s="385" t="str">
        <f t="shared" si="89"/>
        <v>REMOVE FAC MECHANISM</v>
      </c>
      <c r="G188" s="385" t="str">
        <f t="shared" si="89"/>
        <v>REMOVE OSS MECHANISM</v>
      </c>
      <c r="H188" s="385" t="str">
        <f t="shared" si="89"/>
        <v>REMOVE RAR MECHANISM</v>
      </c>
      <c r="I188" s="385" t="str">
        <f t="shared" si="89"/>
        <v xml:space="preserve">NEW GENERATION
NOT IN SERVICE </v>
      </c>
      <c r="J188" s="385" t="str">
        <f t="shared" si="89"/>
        <v xml:space="preserve">REMOVE
 AMI
 NOT IN SERVICE </v>
      </c>
      <c r="K188" s="385" t="str">
        <f t="shared" si="89"/>
        <v>REVOLVING CREDIT FACILITY FEES</v>
      </c>
      <c r="L188" s="385" t="str">
        <f t="shared" si="89"/>
        <v xml:space="preserve">IT SOFTWARE COST </v>
      </c>
      <c r="M188" s="385" t="str">
        <f t="shared" si="89"/>
        <v>INTEREST SYNCHRONIZATION</v>
      </c>
      <c r="N188" s="385" t="s">
        <v>320</v>
      </c>
      <c r="O188" s="385" t="s">
        <v>144</v>
      </c>
      <c r="P188" s="385" t="s">
        <v>310</v>
      </c>
    </row>
    <row r="189" spans="1:16" ht="23.1" customHeight="1" x14ac:dyDescent="0.2">
      <c r="A189" s="12"/>
      <c r="B189" s="12"/>
      <c r="C189" s="386"/>
      <c r="D189" s="17" t="s">
        <v>145</v>
      </c>
      <c r="E189" s="17" t="s">
        <v>145</v>
      </c>
      <c r="F189" s="17" t="s">
        <v>145</v>
      </c>
      <c r="G189" s="17" t="s">
        <v>145</v>
      </c>
      <c r="H189" s="17" t="s">
        <v>145</v>
      </c>
      <c r="I189" s="17" t="s">
        <v>145</v>
      </c>
      <c r="J189" s="17" t="s">
        <v>145</v>
      </c>
      <c r="K189" s="17" t="s">
        <v>145</v>
      </c>
      <c r="L189" s="17" t="s">
        <v>145</v>
      </c>
      <c r="M189" s="17" t="s">
        <v>145</v>
      </c>
      <c r="N189" s="17" t="s">
        <v>145</v>
      </c>
      <c r="O189" s="17"/>
      <c r="P189" s="17" t="s">
        <v>145</v>
      </c>
    </row>
    <row r="190" spans="1:16" ht="18.95" customHeight="1" x14ac:dyDescent="0.2">
      <c r="A190" s="16">
        <f>A177+1</f>
        <v>117</v>
      </c>
      <c r="B190" s="2">
        <v>903</v>
      </c>
      <c r="C190" t="s">
        <v>72</v>
      </c>
      <c r="D190" s="14">
        <f>SUMIFS('Rider Adj B'!$P$11:$P$173,'Rider Adj B'!$A$11:$A$173,'SCH D-2 B'!D$13,'Rider Adj B'!$B$11:$B$173,'SCH D-2 B'!$B190)*-1</f>
        <v>0</v>
      </c>
      <c r="E190" s="14">
        <f>SUMIFS('Rider Adj B'!$P$11:$P$173,'Rider Adj B'!$A$11:$A$173,'SCH D-2 B'!E$13,'Rider Adj B'!$B$11:$B$173,'SCH D-2 B'!$B190)*-1</f>
        <v>0</v>
      </c>
      <c r="F190" s="14">
        <f>SUMIFS('Rider Adj B'!$P$11:$P$173,'Rider Adj B'!$A$11:$A$173,'SCH D-2 B'!F$13,'Rider Adj B'!$B$11:$B$173,'SCH D-2 B'!$B190)*-1</f>
        <v>0</v>
      </c>
      <c r="G190" s="14">
        <f>SUMIFS('Rider Adj B'!$P$11:$P$173,'Rider Adj B'!$A$11:$A$173,'SCH D-2 B'!G$13,'Rider Adj B'!$B$11:$B$173,'SCH D-2 B'!$B190)*-1</f>
        <v>0</v>
      </c>
      <c r="H190" s="14">
        <f>SUMIFS('Rider Adj B'!$P$11:$P$173,'Rider Adj B'!$A$11:$A$173,'SCH D-2 B'!H$13,'Rider Adj B'!$B$11:$B$173,'SCH D-2 B'!$B190)*-1</f>
        <v>0</v>
      </c>
      <c r="I190" s="14">
        <f>SUMIFS('Rider Adj B'!$P$11:$P$173,'Rider Adj B'!$A$11:$A$173,'SCH D-2 B'!I$13,'Rider Adj B'!$B$11:$B$173,'SCH D-2 B'!$B190)*-1</f>
        <v>0</v>
      </c>
      <c r="J190" s="14">
        <f>SUMIFS('Rider Adj B'!$P$11:$P$173,'Rider Adj B'!$A$11:$A$173,'SCH D-2 B'!J$13,'Rider Adj B'!$B$11:$B$173,'SCH D-2 B'!$B190)*-1</f>
        <v>206507.40389999989</v>
      </c>
      <c r="K190" s="14">
        <f>SUMIFS('Rider Adj B'!$P$11:$P$173,'Rider Adj B'!$A$11:$A$173,'SCH D-2 B'!K$13,'Rider Adj B'!$B$11:$B$173,'SCH D-2 B'!$B190)*-1</f>
        <v>0</v>
      </c>
      <c r="L190" s="14">
        <f>SUMIFS('Rider Adj B'!$P$11:$P$173,'Rider Adj B'!$A$11:$A$173,'SCH D-2 B'!L$13,'Rider Adj B'!$B$11:$B$173,'SCH D-2 B'!$B190)*-1</f>
        <v>0</v>
      </c>
      <c r="M190" s="14">
        <f>SUMIFS('Rider Adj B'!$P$11:$P$173,'Rider Adj B'!$A$11:$A$173,'SCH D-2 B'!M$13,'Rider Adj B'!$B$11:$B$173,'SCH D-2 B'!$B190)*-1</f>
        <v>0</v>
      </c>
      <c r="N190" s="14">
        <f>SUM(D190:M190)</f>
        <v>206507.40389999989</v>
      </c>
      <c r="O190" s="15">
        <v>1</v>
      </c>
      <c r="P190" s="14">
        <f t="shared" ref="P190:P192" si="90">N190*O190</f>
        <v>206507.40389999989</v>
      </c>
    </row>
    <row r="191" spans="1:16" ht="18.95" customHeight="1" x14ac:dyDescent="0.2">
      <c r="A191" s="16">
        <f t="shared" si="87"/>
        <v>118</v>
      </c>
      <c r="B191" s="2">
        <v>904</v>
      </c>
      <c r="C191" t="s">
        <v>73</v>
      </c>
      <c r="D191" s="14">
        <f>SUMIFS('Rider Adj B'!$P$11:$P$173,'Rider Adj B'!$A$11:$A$173,'SCH D-2 B'!D$13,'Rider Adj B'!$B$11:$B$173,'SCH D-2 B'!$B191)*-1</f>
        <v>0</v>
      </c>
      <c r="E191" s="14">
        <f>SUMIFS('Rider Adj B'!$P$11:$P$173,'Rider Adj B'!$A$11:$A$173,'SCH D-2 B'!E$13,'Rider Adj B'!$B$11:$B$173,'SCH D-2 B'!$B191)*-1</f>
        <v>0</v>
      </c>
      <c r="F191" s="14">
        <f>SUMIFS('Rider Adj B'!$P$11:$P$173,'Rider Adj B'!$A$11:$A$173,'SCH D-2 B'!F$13,'Rider Adj B'!$B$11:$B$173,'SCH D-2 B'!$B191)*-1</f>
        <v>0</v>
      </c>
      <c r="G191" s="14">
        <f>SUMIFS('Rider Adj B'!$P$11:$P$173,'Rider Adj B'!$A$11:$A$173,'SCH D-2 B'!G$13,'Rider Adj B'!$B$11:$B$173,'SCH D-2 B'!$B191)*-1</f>
        <v>0</v>
      </c>
      <c r="H191" s="14">
        <f>SUMIFS('Rider Adj B'!$P$11:$P$173,'Rider Adj B'!$A$11:$A$173,'SCH D-2 B'!H$13,'Rider Adj B'!$B$11:$B$173,'SCH D-2 B'!$B191)*-1</f>
        <v>0</v>
      </c>
      <c r="I191" s="14">
        <f>SUMIFS('Rider Adj B'!$P$11:$P$173,'Rider Adj B'!$A$11:$A$173,'SCH D-2 B'!I$13,'Rider Adj B'!$B$11:$B$173,'SCH D-2 B'!$B191)*-1</f>
        <v>0</v>
      </c>
      <c r="J191" s="14">
        <f>SUMIFS('Rider Adj B'!$P$11:$P$173,'Rider Adj B'!$A$11:$A$173,'SCH D-2 B'!J$13,'Rider Adj B'!$B$11:$B$173,'SCH D-2 B'!$B191)*-1</f>
        <v>0</v>
      </c>
      <c r="K191" s="14">
        <f>SUMIFS('Rider Adj B'!$P$11:$P$173,'Rider Adj B'!$A$11:$A$173,'SCH D-2 B'!K$13,'Rider Adj B'!$B$11:$B$173,'SCH D-2 B'!$B191)*-1</f>
        <v>0</v>
      </c>
      <c r="L191" s="14">
        <f>SUMIFS('Rider Adj B'!$P$11:$P$173,'Rider Adj B'!$A$11:$A$173,'SCH D-2 B'!L$13,'Rider Adj B'!$B$11:$B$173,'SCH D-2 B'!$B191)*-1</f>
        <v>0</v>
      </c>
      <c r="M191" s="14">
        <f>SUMIFS('Rider Adj B'!$P$11:$P$173,'Rider Adj B'!$A$11:$A$173,'SCH D-2 B'!M$13,'Rider Adj B'!$B$11:$B$173,'SCH D-2 B'!$B191)*-1</f>
        <v>0</v>
      </c>
      <c r="N191" s="14">
        <f>SUM(D191:M191)</f>
        <v>0</v>
      </c>
      <c r="O191" s="15">
        <v>1</v>
      </c>
      <c r="P191" s="14">
        <f t="shared" si="90"/>
        <v>0</v>
      </c>
    </row>
    <row r="192" spans="1:16" ht="18.95" customHeight="1" x14ac:dyDescent="0.2">
      <c r="A192" s="16">
        <f t="shared" si="87"/>
        <v>119</v>
      </c>
      <c r="B192" s="2">
        <v>905</v>
      </c>
      <c r="C192" t="s">
        <v>74</v>
      </c>
      <c r="D192" s="14">
        <f>SUMIFS('Rider Adj B'!$P$11:$P$173,'Rider Adj B'!$A$11:$A$173,'SCH D-2 B'!D$13,'Rider Adj B'!$B$11:$B$173,'SCH D-2 B'!$B192)*-1</f>
        <v>0</v>
      </c>
      <c r="E192" s="14">
        <f>SUMIFS('Rider Adj B'!$P$11:$P$173,'Rider Adj B'!$A$11:$A$173,'SCH D-2 B'!E$13,'Rider Adj B'!$B$11:$B$173,'SCH D-2 B'!$B192)*-1</f>
        <v>0</v>
      </c>
      <c r="F192" s="14">
        <f>SUMIFS('Rider Adj B'!$P$11:$P$173,'Rider Adj B'!$A$11:$A$173,'SCH D-2 B'!F$13,'Rider Adj B'!$B$11:$B$173,'SCH D-2 B'!$B192)*-1</f>
        <v>0</v>
      </c>
      <c r="G192" s="14">
        <f>SUMIFS('Rider Adj B'!$P$11:$P$173,'Rider Adj B'!$A$11:$A$173,'SCH D-2 B'!G$13,'Rider Adj B'!$B$11:$B$173,'SCH D-2 B'!$B192)*-1</f>
        <v>0</v>
      </c>
      <c r="H192" s="14">
        <f>SUMIFS('Rider Adj B'!$P$11:$P$173,'Rider Adj B'!$A$11:$A$173,'SCH D-2 B'!H$13,'Rider Adj B'!$B$11:$B$173,'SCH D-2 B'!$B192)*-1</f>
        <v>0</v>
      </c>
      <c r="I192" s="14">
        <f>SUMIFS('Rider Adj B'!$P$11:$P$173,'Rider Adj B'!$A$11:$A$173,'SCH D-2 B'!I$13,'Rider Adj B'!$B$11:$B$173,'SCH D-2 B'!$B192)*-1</f>
        <v>0</v>
      </c>
      <c r="J192" s="14">
        <f>SUMIFS('Rider Adj B'!$P$11:$P$173,'Rider Adj B'!$A$11:$A$173,'SCH D-2 B'!J$13,'Rider Adj B'!$B$11:$B$173,'SCH D-2 B'!$B192)*-1</f>
        <v>0</v>
      </c>
      <c r="K192" s="14">
        <f>SUMIFS('Rider Adj B'!$P$11:$P$173,'Rider Adj B'!$A$11:$A$173,'SCH D-2 B'!K$13,'Rider Adj B'!$B$11:$B$173,'SCH D-2 B'!$B192)*-1</f>
        <v>0</v>
      </c>
      <c r="L192" s="14">
        <f>SUMIFS('Rider Adj B'!$P$11:$P$173,'Rider Adj B'!$A$11:$A$173,'SCH D-2 B'!L$13,'Rider Adj B'!$B$11:$B$173,'SCH D-2 B'!$B192)*-1</f>
        <v>0</v>
      </c>
      <c r="M192" s="14">
        <f>SUMIFS('Rider Adj B'!$P$11:$P$173,'Rider Adj B'!$A$11:$A$173,'SCH D-2 B'!M$13,'Rider Adj B'!$B$11:$B$173,'SCH D-2 B'!$B192)*-1</f>
        <v>0</v>
      </c>
      <c r="N192" s="14">
        <f>SUM(D192:M192)</f>
        <v>0</v>
      </c>
      <c r="O192" s="15">
        <v>1</v>
      </c>
      <c r="P192" s="14">
        <f t="shared" si="90"/>
        <v>0</v>
      </c>
    </row>
    <row r="193" spans="1:16" ht="18.95" customHeight="1" x14ac:dyDescent="0.2">
      <c r="A193" s="16">
        <f t="shared" si="87"/>
        <v>120</v>
      </c>
      <c r="B193" s="2"/>
      <c r="C193" s="5" t="s">
        <v>176</v>
      </c>
      <c r="D193" s="20">
        <f t="shared" ref="D193:N193" si="91">SUM(D176:D192)</f>
        <v>0</v>
      </c>
      <c r="E193" s="20">
        <f t="shared" si="91"/>
        <v>0</v>
      </c>
      <c r="F193" s="20">
        <f t="shared" si="91"/>
        <v>0</v>
      </c>
      <c r="G193" s="20">
        <f t="shared" si="91"/>
        <v>0</v>
      </c>
      <c r="H193" s="20">
        <f t="shared" ref="H193:I193" si="92">SUM(H176:H192)</f>
        <v>0</v>
      </c>
      <c r="I193" s="20">
        <f t="shared" si="92"/>
        <v>0</v>
      </c>
      <c r="J193" s="20">
        <f t="shared" ref="J193:K193" si="93">SUM(J176:J192)</f>
        <v>206507.40389999989</v>
      </c>
      <c r="K193" s="20">
        <f t="shared" si="93"/>
        <v>0</v>
      </c>
      <c r="L193" s="20">
        <f t="shared" ref="L193" si="94">SUM(L176:L192)</f>
        <v>0</v>
      </c>
      <c r="M193" s="20">
        <f t="shared" si="91"/>
        <v>0</v>
      </c>
      <c r="N193" s="20">
        <f t="shared" si="91"/>
        <v>206507.40389999989</v>
      </c>
      <c r="P193" s="20">
        <f>SUM(P176:P192)</f>
        <v>206507.40389999989</v>
      </c>
    </row>
    <row r="194" spans="1:16" ht="18.95" customHeight="1" x14ac:dyDescent="0.2">
      <c r="B194" s="2"/>
      <c r="C194"/>
    </row>
    <row r="195" spans="1:16" ht="18.95" customHeight="1" x14ac:dyDescent="0.2">
      <c r="A195" s="16">
        <f>A193+1</f>
        <v>121</v>
      </c>
      <c r="B195" s="2"/>
      <c r="C195" s="408" t="s">
        <v>177</v>
      </c>
    </row>
    <row r="196" spans="1:16" ht="18.95" customHeight="1" x14ac:dyDescent="0.2">
      <c r="A196" s="16">
        <f>A195+1</f>
        <v>122</v>
      </c>
      <c r="B196" s="2">
        <v>907</v>
      </c>
      <c r="C196" t="s">
        <v>76</v>
      </c>
      <c r="D196" s="14">
        <f>SUMIFS('Rider Adj B'!$P$11:$P$173,'Rider Adj B'!$A$11:$A$173,'SCH D-2 B'!D$13,'Rider Adj B'!$B$11:$B$173,'SCH D-2 B'!$B196)*-1</f>
        <v>0</v>
      </c>
      <c r="E196" s="14">
        <f>SUMIFS('Rider Adj B'!$P$11:$P$173,'Rider Adj B'!$A$11:$A$173,'SCH D-2 B'!E$13,'Rider Adj B'!$B$11:$B$173,'SCH D-2 B'!$B196)*-1</f>
        <v>0</v>
      </c>
      <c r="F196" s="14">
        <f>SUMIFS('Rider Adj B'!$P$11:$P$173,'Rider Adj B'!$A$11:$A$173,'SCH D-2 B'!F$13,'Rider Adj B'!$B$11:$B$173,'SCH D-2 B'!$B196)*-1</f>
        <v>0</v>
      </c>
      <c r="G196" s="14">
        <f>SUMIFS('Rider Adj B'!$P$11:$P$173,'Rider Adj B'!$A$11:$A$173,'SCH D-2 B'!G$13,'Rider Adj B'!$B$11:$B$173,'SCH D-2 B'!$B196)*-1</f>
        <v>0</v>
      </c>
      <c r="H196" s="14">
        <f>SUMIFS('Rider Adj B'!$P$11:$P$173,'Rider Adj B'!$A$11:$A$173,'SCH D-2 B'!H$13,'Rider Adj B'!$B$11:$B$173,'SCH D-2 B'!$B196)*-1</f>
        <v>0</v>
      </c>
      <c r="I196" s="14">
        <f>SUMIFS('Rider Adj B'!$P$11:$P$173,'Rider Adj B'!$A$11:$A$173,'SCH D-2 B'!I$13,'Rider Adj B'!$B$11:$B$173,'SCH D-2 B'!$B196)*-1</f>
        <v>0</v>
      </c>
      <c r="J196" s="14">
        <f>SUMIFS('Rider Adj B'!$P$11:$P$173,'Rider Adj B'!$A$11:$A$173,'SCH D-2 B'!J$13,'Rider Adj B'!$B$11:$B$173,'SCH D-2 B'!$B196)*-1</f>
        <v>0</v>
      </c>
      <c r="K196" s="14">
        <f>SUMIFS('Rider Adj B'!$P$11:$P$173,'Rider Adj B'!$A$11:$A$173,'SCH D-2 B'!K$13,'Rider Adj B'!$B$11:$B$173,'SCH D-2 B'!$B196)*-1</f>
        <v>0</v>
      </c>
      <c r="L196" s="14">
        <f>SUMIFS('Rider Adj B'!$P$11:$P$173,'Rider Adj B'!$A$11:$A$173,'SCH D-2 B'!L$13,'Rider Adj B'!$B$11:$B$173,'SCH D-2 B'!$B196)*-1</f>
        <v>0</v>
      </c>
      <c r="M196" s="14">
        <f>SUMIFS('Rider Adj B'!$P$11:$P$173,'Rider Adj B'!$A$11:$A$173,'SCH D-2 B'!M$13,'Rider Adj B'!$B$11:$B$173,'SCH D-2 B'!$B196)*-1</f>
        <v>0</v>
      </c>
      <c r="N196" s="14">
        <f>SUM(D196:M196)</f>
        <v>0</v>
      </c>
      <c r="O196" s="15">
        <v>1</v>
      </c>
      <c r="P196" s="14">
        <f t="shared" ref="P196:P199" si="95">N196*O196</f>
        <v>0</v>
      </c>
    </row>
    <row r="197" spans="1:16" ht="18.95" customHeight="1" x14ac:dyDescent="0.2">
      <c r="A197" s="16">
        <f t="shared" ref="A197:A200" si="96">A196+1</f>
        <v>123</v>
      </c>
      <c r="B197" s="2">
        <v>908</v>
      </c>
      <c r="C197" t="s">
        <v>77</v>
      </c>
      <c r="D197" s="14">
        <f>SUMIFS('Rider Adj B'!$P$11:$P$173,'Rider Adj B'!$A$11:$A$173,'SCH D-2 B'!D$13,'Rider Adj B'!$B$11:$B$173,'SCH D-2 B'!$B197)*-1</f>
        <v>-6861970.6900000004</v>
      </c>
      <c r="E197" s="14">
        <f>SUMIFS('Rider Adj B'!$P$11:$P$173,'Rider Adj B'!$A$11:$A$173,'SCH D-2 B'!E$13,'Rider Adj B'!$B$11:$B$173,'SCH D-2 B'!$B197)*-1</f>
        <v>0</v>
      </c>
      <c r="F197" s="14">
        <f>SUMIFS('Rider Adj B'!$P$11:$P$173,'Rider Adj B'!$A$11:$A$173,'SCH D-2 B'!F$13,'Rider Adj B'!$B$11:$B$173,'SCH D-2 B'!$B197)*-1</f>
        <v>0</v>
      </c>
      <c r="G197" s="14">
        <f>SUMIFS('Rider Adj B'!$P$11:$P$173,'Rider Adj B'!$A$11:$A$173,'SCH D-2 B'!G$13,'Rider Adj B'!$B$11:$B$173,'SCH D-2 B'!$B197)*-1</f>
        <v>0</v>
      </c>
      <c r="H197" s="14">
        <f>SUMIFS('Rider Adj B'!$P$11:$P$173,'Rider Adj B'!$A$11:$A$173,'SCH D-2 B'!H$13,'Rider Adj B'!$B$11:$B$173,'SCH D-2 B'!$B197)*-1</f>
        <v>0</v>
      </c>
      <c r="I197" s="14">
        <f>SUMIFS('Rider Adj B'!$P$11:$P$173,'Rider Adj B'!$A$11:$A$173,'SCH D-2 B'!I$13,'Rider Adj B'!$B$11:$B$173,'SCH D-2 B'!$B197)*-1</f>
        <v>0</v>
      </c>
      <c r="J197" s="14">
        <f>SUMIFS('Rider Adj B'!$P$11:$P$173,'Rider Adj B'!$A$11:$A$173,'SCH D-2 B'!J$13,'Rider Adj B'!$B$11:$B$173,'SCH D-2 B'!$B197)*-1</f>
        <v>-223.22419999999602</v>
      </c>
      <c r="K197" s="14">
        <f>SUMIFS('Rider Adj B'!$P$11:$P$173,'Rider Adj B'!$A$11:$A$173,'SCH D-2 B'!K$13,'Rider Adj B'!$B$11:$B$173,'SCH D-2 B'!$B197)*-1</f>
        <v>0</v>
      </c>
      <c r="L197" s="14">
        <f>SUMIFS('Rider Adj B'!$P$11:$P$173,'Rider Adj B'!$A$11:$A$173,'SCH D-2 B'!L$13,'Rider Adj B'!$B$11:$B$173,'SCH D-2 B'!$B197)*-1</f>
        <v>0</v>
      </c>
      <c r="M197" s="14">
        <f>SUMIFS('Rider Adj B'!$P$11:$P$173,'Rider Adj B'!$A$11:$A$173,'SCH D-2 B'!M$13,'Rider Adj B'!$B$11:$B$173,'SCH D-2 B'!$B197)*-1</f>
        <v>0</v>
      </c>
      <c r="N197" s="14">
        <f>SUM(D197:M197)</f>
        <v>-6862193.9142000005</v>
      </c>
      <c r="O197" s="15">
        <v>1</v>
      </c>
      <c r="P197" s="14">
        <f t="shared" si="95"/>
        <v>-6862193.9142000005</v>
      </c>
    </row>
    <row r="198" spans="1:16" ht="18.95" customHeight="1" x14ac:dyDescent="0.2">
      <c r="A198" s="16">
        <f t="shared" si="96"/>
        <v>124</v>
      </c>
      <c r="B198" s="2">
        <v>909</v>
      </c>
      <c r="C198" t="s">
        <v>78</v>
      </c>
      <c r="D198" s="14">
        <f>SUMIFS('Rider Adj B'!$P$11:$P$173,'Rider Adj B'!$A$11:$A$173,'SCH D-2 B'!D$13,'Rider Adj B'!$B$11:$B$173,'SCH D-2 B'!$B198)*-1</f>
        <v>0</v>
      </c>
      <c r="E198" s="14">
        <f>SUMIFS('Rider Adj B'!$P$11:$P$173,'Rider Adj B'!$A$11:$A$173,'SCH D-2 B'!E$13,'Rider Adj B'!$B$11:$B$173,'SCH D-2 B'!$B198)*-1</f>
        <v>0</v>
      </c>
      <c r="F198" s="14">
        <f>SUMIFS('Rider Adj B'!$P$11:$P$173,'Rider Adj B'!$A$11:$A$173,'SCH D-2 B'!F$13,'Rider Adj B'!$B$11:$B$173,'SCH D-2 B'!$B198)*-1</f>
        <v>0</v>
      </c>
      <c r="G198" s="14">
        <f>SUMIFS('Rider Adj B'!$P$11:$P$173,'Rider Adj B'!$A$11:$A$173,'SCH D-2 B'!G$13,'Rider Adj B'!$B$11:$B$173,'SCH D-2 B'!$B198)*-1</f>
        <v>0</v>
      </c>
      <c r="H198" s="14">
        <f>SUMIFS('Rider Adj B'!$P$11:$P$173,'Rider Adj B'!$A$11:$A$173,'SCH D-2 B'!H$13,'Rider Adj B'!$B$11:$B$173,'SCH D-2 B'!$B198)*-1</f>
        <v>0</v>
      </c>
      <c r="I198" s="14">
        <f>SUMIFS('Rider Adj B'!$P$11:$P$173,'Rider Adj B'!$A$11:$A$173,'SCH D-2 B'!I$13,'Rider Adj B'!$B$11:$B$173,'SCH D-2 B'!$B198)*-1</f>
        <v>0</v>
      </c>
      <c r="J198" s="14">
        <f>SUMIFS('Rider Adj B'!$P$11:$P$173,'Rider Adj B'!$A$11:$A$173,'SCH D-2 B'!J$13,'Rider Adj B'!$B$11:$B$173,'SCH D-2 B'!$B198)*-1</f>
        <v>0</v>
      </c>
      <c r="K198" s="14">
        <f>SUMIFS('Rider Adj B'!$P$11:$P$173,'Rider Adj B'!$A$11:$A$173,'SCH D-2 B'!K$13,'Rider Adj B'!$B$11:$B$173,'SCH D-2 B'!$B198)*-1</f>
        <v>0</v>
      </c>
      <c r="L198" s="14">
        <f>SUMIFS('Rider Adj B'!$P$11:$P$173,'Rider Adj B'!$A$11:$A$173,'SCH D-2 B'!L$13,'Rider Adj B'!$B$11:$B$173,'SCH D-2 B'!$B198)*-1</f>
        <v>0</v>
      </c>
      <c r="M198" s="14">
        <f>SUMIFS('Rider Adj B'!$P$11:$P$173,'Rider Adj B'!$A$11:$A$173,'SCH D-2 B'!M$13,'Rider Adj B'!$B$11:$B$173,'SCH D-2 B'!$B198)*-1</f>
        <v>0</v>
      </c>
      <c r="N198" s="14">
        <f>SUM(D198:M198)</f>
        <v>0</v>
      </c>
      <c r="O198" s="15">
        <v>1</v>
      </c>
      <c r="P198" s="14">
        <f t="shared" si="95"/>
        <v>0</v>
      </c>
    </row>
    <row r="199" spans="1:16" ht="18.95" customHeight="1" x14ac:dyDescent="0.2">
      <c r="A199" s="16">
        <f t="shared" si="96"/>
        <v>125</v>
      </c>
      <c r="B199" s="2">
        <v>910</v>
      </c>
      <c r="C199" t="s">
        <v>79</v>
      </c>
      <c r="D199" s="14">
        <f>SUMIFS('Rider Adj B'!$P$11:$P$173,'Rider Adj B'!$A$11:$A$173,'SCH D-2 B'!D$13,'Rider Adj B'!$B$11:$B$173,'SCH D-2 B'!$B199)*-1</f>
        <v>0</v>
      </c>
      <c r="E199" s="14">
        <f>SUMIFS('Rider Adj B'!$P$11:$P$173,'Rider Adj B'!$A$11:$A$173,'SCH D-2 B'!E$13,'Rider Adj B'!$B$11:$B$173,'SCH D-2 B'!$B199)*-1</f>
        <v>0</v>
      </c>
      <c r="F199" s="14">
        <f>SUMIFS('Rider Adj B'!$P$11:$P$173,'Rider Adj B'!$A$11:$A$173,'SCH D-2 B'!F$13,'Rider Adj B'!$B$11:$B$173,'SCH D-2 B'!$B199)*-1</f>
        <v>0</v>
      </c>
      <c r="G199" s="14">
        <f>SUMIFS('Rider Adj B'!$P$11:$P$173,'Rider Adj B'!$A$11:$A$173,'SCH D-2 B'!G$13,'Rider Adj B'!$B$11:$B$173,'SCH D-2 B'!$B199)*-1</f>
        <v>0</v>
      </c>
      <c r="H199" s="14">
        <f>SUMIFS('Rider Adj B'!$P$11:$P$173,'Rider Adj B'!$A$11:$A$173,'SCH D-2 B'!H$13,'Rider Adj B'!$B$11:$B$173,'SCH D-2 B'!$B199)*-1</f>
        <v>0</v>
      </c>
      <c r="I199" s="14">
        <f>SUMIFS('Rider Adj B'!$P$11:$P$173,'Rider Adj B'!$A$11:$A$173,'SCH D-2 B'!I$13,'Rider Adj B'!$B$11:$B$173,'SCH D-2 B'!$B199)*-1</f>
        <v>0</v>
      </c>
      <c r="J199" s="14">
        <f>SUMIFS('Rider Adj B'!$P$11:$P$173,'Rider Adj B'!$A$11:$A$173,'SCH D-2 B'!J$13,'Rider Adj B'!$B$11:$B$173,'SCH D-2 B'!$B199)*-1</f>
        <v>-128834.1832</v>
      </c>
      <c r="K199" s="14">
        <f>SUMIFS('Rider Adj B'!$P$11:$P$173,'Rider Adj B'!$A$11:$A$173,'SCH D-2 B'!K$13,'Rider Adj B'!$B$11:$B$173,'SCH D-2 B'!$B199)*-1</f>
        <v>0</v>
      </c>
      <c r="L199" s="14">
        <f>SUMIFS('Rider Adj B'!$P$11:$P$173,'Rider Adj B'!$A$11:$A$173,'SCH D-2 B'!L$13,'Rider Adj B'!$B$11:$B$173,'SCH D-2 B'!$B199)*-1</f>
        <v>0</v>
      </c>
      <c r="M199" s="14">
        <f>SUMIFS('Rider Adj B'!$P$11:$P$173,'Rider Adj B'!$A$11:$A$173,'SCH D-2 B'!M$13,'Rider Adj B'!$B$11:$B$173,'SCH D-2 B'!$B199)*-1</f>
        <v>0</v>
      </c>
      <c r="N199" s="14">
        <f>SUM(D199:M199)</f>
        <v>-128834.1832</v>
      </c>
      <c r="O199" s="15">
        <v>1</v>
      </c>
      <c r="P199" s="14">
        <f t="shared" si="95"/>
        <v>-128834.1832</v>
      </c>
    </row>
    <row r="200" spans="1:16" ht="18.95" customHeight="1" x14ac:dyDescent="0.2">
      <c r="A200" s="16">
        <f t="shared" si="96"/>
        <v>126</v>
      </c>
      <c r="B200" s="2"/>
      <c r="C200" s="5" t="s">
        <v>178</v>
      </c>
      <c r="D200" s="20">
        <f t="shared" ref="D200:N200" si="97">SUM(D196:D199)</f>
        <v>-6861970.6900000004</v>
      </c>
      <c r="E200" s="20">
        <f t="shared" si="97"/>
        <v>0</v>
      </c>
      <c r="F200" s="20">
        <f t="shared" si="97"/>
        <v>0</v>
      </c>
      <c r="G200" s="20">
        <f t="shared" si="97"/>
        <v>0</v>
      </c>
      <c r="H200" s="20">
        <f t="shared" ref="H200:I200" si="98">SUM(H196:H199)</f>
        <v>0</v>
      </c>
      <c r="I200" s="20">
        <f t="shared" si="98"/>
        <v>0</v>
      </c>
      <c r="J200" s="20">
        <f t="shared" ref="J200:K200" si="99">SUM(J196:J199)</f>
        <v>-129057.4074</v>
      </c>
      <c r="K200" s="20">
        <f t="shared" si="99"/>
        <v>0</v>
      </c>
      <c r="L200" s="20">
        <f t="shared" ref="L200" si="100">SUM(L196:L199)</f>
        <v>0</v>
      </c>
      <c r="M200" s="20">
        <f t="shared" si="97"/>
        <v>0</v>
      </c>
      <c r="N200" s="20">
        <f t="shared" si="97"/>
        <v>-6991028.0974000003</v>
      </c>
      <c r="P200" s="20">
        <f>SUM(P196:P199)</f>
        <v>-6991028.0974000003</v>
      </c>
    </row>
    <row r="201" spans="1:16" ht="18.95" customHeight="1" x14ac:dyDescent="0.2">
      <c r="A201" s="16"/>
      <c r="B201" s="2"/>
      <c r="C201"/>
    </row>
    <row r="202" spans="1:16" ht="18.95" customHeight="1" x14ac:dyDescent="0.2">
      <c r="A202" s="16">
        <f>A200+1</f>
        <v>127</v>
      </c>
      <c r="B202" s="2"/>
      <c r="C202" s="408" t="s">
        <v>179</v>
      </c>
    </row>
    <row r="203" spans="1:16" ht="18.95" customHeight="1" x14ac:dyDescent="0.2">
      <c r="A203" s="16">
        <f>A202+1</f>
        <v>128</v>
      </c>
      <c r="B203" s="2">
        <v>911</v>
      </c>
      <c r="C203" t="s">
        <v>80</v>
      </c>
      <c r="D203" s="14">
        <f>SUMIFS('Rider Adj B'!$P$11:$P$173,'Rider Adj B'!$A$11:$A$173,'SCH D-2 B'!D$13,'Rider Adj B'!$B$11:$B$173,'SCH D-2 B'!$B203)*-1</f>
        <v>0</v>
      </c>
      <c r="E203" s="14">
        <f>SUMIFS('Rider Adj B'!$P$11:$P$173,'Rider Adj B'!$A$11:$A$173,'SCH D-2 B'!E$13,'Rider Adj B'!$B$11:$B$173,'SCH D-2 B'!$B203)*-1</f>
        <v>0</v>
      </c>
      <c r="F203" s="14">
        <f>SUMIFS('Rider Adj B'!$P$11:$P$173,'Rider Adj B'!$A$11:$A$173,'SCH D-2 B'!F$13,'Rider Adj B'!$B$11:$B$173,'SCH D-2 B'!$B203)*-1</f>
        <v>0</v>
      </c>
      <c r="G203" s="14">
        <f>SUMIFS('Rider Adj B'!$P$11:$P$173,'Rider Adj B'!$A$11:$A$173,'SCH D-2 B'!G$13,'Rider Adj B'!$B$11:$B$173,'SCH D-2 B'!$B203)*-1</f>
        <v>0</v>
      </c>
      <c r="H203" s="14">
        <f>SUMIFS('Rider Adj B'!$P$11:$P$173,'Rider Adj B'!$A$11:$A$173,'SCH D-2 B'!H$13,'Rider Adj B'!$B$11:$B$173,'SCH D-2 B'!$B203)*-1</f>
        <v>0</v>
      </c>
      <c r="I203" s="14">
        <f>SUMIFS('Rider Adj B'!$P$11:$P$173,'Rider Adj B'!$A$11:$A$173,'SCH D-2 B'!I$13,'Rider Adj B'!$B$11:$B$173,'SCH D-2 B'!$B203)*-1</f>
        <v>0</v>
      </c>
      <c r="J203" s="14">
        <f>SUMIFS('Rider Adj B'!$P$11:$P$173,'Rider Adj B'!$A$11:$A$173,'SCH D-2 B'!J$13,'Rider Adj B'!$B$11:$B$173,'SCH D-2 B'!$B203)*-1</f>
        <v>0</v>
      </c>
      <c r="K203" s="14">
        <f>SUMIFS('Rider Adj B'!$P$11:$P$173,'Rider Adj B'!$A$11:$A$173,'SCH D-2 B'!K$13,'Rider Adj B'!$B$11:$B$173,'SCH D-2 B'!$B203)*-1</f>
        <v>0</v>
      </c>
      <c r="L203" s="14">
        <f>SUMIFS('Rider Adj B'!$P$11:$P$173,'Rider Adj B'!$A$11:$A$173,'SCH D-2 B'!L$13,'Rider Adj B'!$B$11:$B$173,'SCH D-2 B'!$B203)*-1</f>
        <v>0</v>
      </c>
      <c r="M203" s="14">
        <f>SUMIFS('Rider Adj B'!$P$11:$P$173,'Rider Adj B'!$A$11:$A$173,'SCH D-2 B'!M$13,'Rider Adj B'!$B$11:$B$173,'SCH D-2 B'!$B203)*-1</f>
        <v>0</v>
      </c>
      <c r="N203" s="14">
        <f>SUM(D203:M203)</f>
        <v>0</v>
      </c>
      <c r="O203" s="15">
        <v>1</v>
      </c>
      <c r="P203" s="14">
        <f t="shared" ref="P203:P206" si="101">N203*O203</f>
        <v>0</v>
      </c>
    </row>
    <row r="204" spans="1:16" ht="18.95" customHeight="1" x14ac:dyDescent="0.2">
      <c r="A204" s="16">
        <f t="shared" ref="A204:A207" si="102">A203+1</f>
        <v>129</v>
      </c>
      <c r="B204" s="2">
        <v>912</v>
      </c>
      <c r="C204" t="s">
        <v>81</v>
      </c>
      <c r="D204" s="14">
        <f>SUMIFS('Rider Adj B'!$P$11:$P$173,'Rider Adj B'!$A$11:$A$173,'SCH D-2 B'!D$13,'Rider Adj B'!$B$11:$B$173,'SCH D-2 B'!$B204)*-1</f>
        <v>0</v>
      </c>
      <c r="E204" s="14">
        <f>SUMIFS('Rider Adj B'!$P$11:$P$173,'Rider Adj B'!$A$11:$A$173,'SCH D-2 B'!E$13,'Rider Adj B'!$B$11:$B$173,'SCH D-2 B'!$B204)*-1</f>
        <v>0</v>
      </c>
      <c r="F204" s="14">
        <f>SUMIFS('Rider Adj B'!$P$11:$P$173,'Rider Adj B'!$A$11:$A$173,'SCH D-2 B'!F$13,'Rider Adj B'!$B$11:$B$173,'SCH D-2 B'!$B204)*-1</f>
        <v>0</v>
      </c>
      <c r="G204" s="14">
        <f>SUMIFS('Rider Adj B'!$P$11:$P$173,'Rider Adj B'!$A$11:$A$173,'SCH D-2 B'!G$13,'Rider Adj B'!$B$11:$B$173,'SCH D-2 B'!$B204)*-1</f>
        <v>0</v>
      </c>
      <c r="H204" s="14">
        <f>SUMIFS('Rider Adj B'!$P$11:$P$173,'Rider Adj B'!$A$11:$A$173,'SCH D-2 B'!H$13,'Rider Adj B'!$B$11:$B$173,'SCH D-2 B'!$B204)*-1</f>
        <v>0</v>
      </c>
      <c r="I204" s="14">
        <f>SUMIFS('Rider Adj B'!$P$11:$P$173,'Rider Adj B'!$A$11:$A$173,'SCH D-2 B'!I$13,'Rider Adj B'!$B$11:$B$173,'SCH D-2 B'!$B204)*-1</f>
        <v>0</v>
      </c>
      <c r="J204" s="14">
        <f>SUMIFS('Rider Adj B'!$P$11:$P$173,'Rider Adj B'!$A$11:$A$173,'SCH D-2 B'!J$13,'Rider Adj B'!$B$11:$B$173,'SCH D-2 B'!$B204)*-1</f>
        <v>0</v>
      </c>
      <c r="K204" s="14">
        <f>SUMIFS('Rider Adj B'!$P$11:$P$173,'Rider Adj B'!$A$11:$A$173,'SCH D-2 B'!K$13,'Rider Adj B'!$B$11:$B$173,'SCH D-2 B'!$B204)*-1</f>
        <v>0</v>
      </c>
      <c r="L204" s="14">
        <f>SUMIFS('Rider Adj B'!$P$11:$P$173,'Rider Adj B'!$A$11:$A$173,'SCH D-2 B'!L$13,'Rider Adj B'!$B$11:$B$173,'SCH D-2 B'!$B204)*-1</f>
        <v>0</v>
      </c>
      <c r="M204" s="14">
        <f>SUMIFS('Rider Adj B'!$P$11:$P$173,'Rider Adj B'!$A$11:$A$173,'SCH D-2 B'!M$13,'Rider Adj B'!$B$11:$B$173,'SCH D-2 B'!$B204)*-1</f>
        <v>0</v>
      </c>
      <c r="N204" s="14">
        <f>SUM(D204:M204)</f>
        <v>0</v>
      </c>
      <c r="O204" s="15">
        <v>1</v>
      </c>
      <c r="P204" s="14">
        <f t="shared" si="101"/>
        <v>0</v>
      </c>
    </row>
    <row r="205" spans="1:16" ht="18.95" customHeight="1" x14ac:dyDescent="0.2">
      <c r="A205" s="16">
        <f t="shared" si="102"/>
        <v>130</v>
      </c>
      <c r="B205" s="2">
        <v>913</v>
      </c>
      <c r="C205" t="s">
        <v>82</v>
      </c>
      <c r="D205" s="14">
        <f>SUMIFS('Rider Adj B'!$P$11:$P$173,'Rider Adj B'!$A$11:$A$173,'SCH D-2 B'!D$13,'Rider Adj B'!$B$11:$B$173,'SCH D-2 B'!$B205)*-1</f>
        <v>0</v>
      </c>
      <c r="E205" s="14">
        <f>SUMIFS('Rider Adj B'!$P$11:$P$173,'Rider Adj B'!$A$11:$A$173,'SCH D-2 B'!E$13,'Rider Adj B'!$B$11:$B$173,'SCH D-2 B'!$B205)*-1</f>
        <v>0</v>
      </c>
      <c r="F205" s="14">
        <f>SUMIFS('Rider Adj B'!$P$11:$P$173,'Rider Adj B'!$A$11:$A$173,'SCH D-2 B'!F$13,'Rider Adj B'!$B$11:$B$173,'SCH D-2 B'!$B205)*-1</f>
        <v>0</v>
      </c>
      <c r="G205" s="14">
        <f>SUMIFS('Rider Adj B'!$P$11:$P$173,'Rider Adj B'!$A$11:$A$173,'SCH D-2 B'!G$13,'Rider Adj B'!$B$11:$B$173,'SCH D-2 B'!$B205)*-1</f>
        <v>0</v>
      </c>
      <c r="H205" s="14">
        <f>SUMIFS('Rider Adj B'!$P$11:$P$173,'Rider Adj B'!$A$11:$A$173,'SCH D-2 B'!H$13,'Rider Adj B'!$B$11:$B$173,'SCH D-2 B'!$B205)*-1</f>
        <v>0</v>
      </c>
      <c r="I205" s="14">
        <f>SUMIFS('Rider Adj B'!$P$11:$P$173,'Rider Adj B'!$A$11:$A$173,'SCH D-2 B'!I$13,'Rider Adj B'!$B$11:$B$173,'SCH D-2 B'!$B205)*-1</f>
        <v>0</v>
      </c>
      <c r="J205" s="14">
        <f>SUMIFS('Rider Adj B'!$P$11:$P$173,'Rider Adj B'!$A$11:$A$173,'SCH D-2 B'!J$13,'Rider Adj B'!$B$11:$B$173,'SCH D-2 B'!$B205)*-1</f>
        <v>0</v>
      </c>
      <c r="K205" s="14">
        <f>SUMIFS('Rider Adj B'!$P$11:$P$173,'Rider Adj B'!$A$11:$A$173,'SCH D-2 B'!K$13,'Rider Adj B'!$B$11:$B$173,'SCH D-2 B'!$B205)*-1</f>
        <v>0</v>
      </c>
      <c r="L205" s="14">
        <f>SUMIFS('Rider Adj B'!$P$11:$P$173,'Rider Adj B'!$A$11:$A$173,'SCH D-2 B'!L$13,'Rider Adj B'!$B$11:$B$173,'SCH D-2 B'!$B205)*-1</f>
        <v>0</v>
      </c>
      <c r="M205" s="14">
        <f>SUMIFS('Rider Adj B'!$P$11:$P$173,'Rider Adj B'!$A$11:$A$173,'SCH D-2 B'!M$13,'Rider Adj B'!$B$11:$B$173,'SCH D-2 B'!$B205)*-1</f>
        <v>0</v>
      </c>
      <c r="N205" s="14">
        <f>SUM(D205:M205)</f>
        <v>0</v>
      </c>
      <c r="O205" s="15">
        <v>1</v>
      </c>
      <c r="P205" s="14">
        <f t="shared" si="101"/>
        <v>0</v>
      </c>
    </row>
    <row r="206" spans="1:16" ht="18.95" customHeight="1" x14ac:dyDescent="0.2">
      <c r="A206" s="16">
        <f t="shared" si="102"/>
        <v>131</v>
      </c>
      <c r="B206" s="2">
        <v>916</v>
      </c>
      <c r="C206" t="s">
        <v>83</v>
      </c>
      <c r="D206" s="14">
        <f>SUMIFS('Rider Adj B'!$P$11:$P$173,'Rider Adj B'!$A$11:$A$173,'SCH D-2 B'!D$13,'Rider Adj B'!$B$11:$B$173,'SCH D-2 B'!$B206)*-1</f>
        <v>0</v>
      </c>
      <c r="E206" s="14">
        <f>SUMIFS('Rider Adj B'!$P$11:$P$173,'Rider Adj B'!$A$11:$A$173,'SCH D-2 B'!E$13,'Rider Adj B'!$B$11:$B$173,'SCH D-2 B'!$B206)*-1</f>
        <v>0</v>
      </c>
      <c r="F206" s="14">
        <f>SUMIFS('Rider Adj B'!$P$11:$P$173,'Rider Adj B'!$A$11:$A$173,'SCH D-2 B'!F$13,'Rider Adj B'!$B$11:$B$173,'SCH D-2 B'!$B206)*-1</f>
        <v>0</v>
      </c>
      <c r="G206" s="14">
        <f>SUMIFS('Rider Adj B'!$P$11:$P$173,'Rider Adj B'!$A$11:$A$173,'SCH D-2 B'!G$13,'Rider Adj B'!$B$11:$B$173,'SCH D-2 B'!$B206)*-1</f>
        <v>0</v>
      </c>
      <c r="H206" s="14">
        <f>SUMIFS('Rider Adj B'!$P$11:$P$173,'Rider Adj B'!$A$11:$A$173,'SCH D-2 B'!H$13,'Rider Adj B'!$B$11:$B$173,'SCH D-2 B'!$B206)*-1</f>
        <v>0</v>
      </c>
      <c r="I206" s="14">
        <f>SUMIFS('Rider Adj B'!$P$11:$P$173,'Rider Adj B'!$A$11:$A$173,'SCH D-2 B'!I$13,'Rider Adj B'!$B$11:$B$173,'SCH D-2 B'!$B206)*-1</f>
        <v>0</v>
      </c>
      <c r="J206" s="14">
        <f>SUMIFS('Rider Adj B'!$P$11:$P$173,'Rider Adj B'!$A$11:$A$173,'SCH D-2 B'!J$13,'Rider Adj B'!$B$11:$B$173,'SCH D-2 B'!$B206)*-1</f>
        <v>0</v>
      </c>
      <c r="K206" s="14">
        <f>SUMIFS('Rider Adj B'!$P$11:$P$173,'Rider Adj B'!$A$11:$A$173,'SCH D-2 B'!K$13,'Rider Adj B'!$B$11:$B$173,'SCH D-2 B'!$B206)*-1</f>
        <v>0</v>
      </c>
      <c r="L206" s="14">
        <f>SUMIFS('Rider Adj B'!$P$11:$P$173,'Rider Adj B'!$A$11:$A$173,'SCH D-2 B'!L$13,'Rider Adj B'!$B$11:$B$173,'SCH D-2 B'!$B206)*-1</f>
        <v>0</v>
      </c>
      <c r="M206" s="14">
        <f>SUMIFS('Rider Adj B'!$P$11:$P$173,'Rider Adj B'!$A$11:$A$173,'SCH D-2 B'!M$13,'Rider Adj B'!$B$11:$B$173,'SCH D-2 B'!$B206)*-1</f>
        <v>0</v>
      </c>
      <c r="N206" s="14">
        <f>SUM(D206:M206)</f>
        <v>0</v>
      </c>
      <c r="O206" s="15">
        <v>1</v>
      </c>
      <c r="P206" s="14">
        <f t="shared" si="101"/>
        <v>0</v>
      </c>
    </row>
    <row r="207" spans="1:16" ht="18.95" customHeight="1" x14ac:dyDescent="0.2">
      <c r="A207" s="16">
        <f t="shared" si="102"/>
        <v>132</v>
      </c>
      <c r="B207" s="2"/>
      <c r="C207" t="s">
        <v>180</v>
      </c>
      <c r="D207" s="20">
        <f t="shared" ref="D207:N207" si="103">SUM(D203:D206)</f>
        <v>0</v>
      </c>
      <c r="E207" s="20">
        <f t="shared" si="103"/>
        <v>0</v>
      </c>
      <c r="F207" s="20">
        <f t="shared" si="103"/>
        <v>0</v>
      </c>
      <c r="G207" s="20">
        <f t="shared" si="103"/>
        <v>0</v>
      </c>
      <c r="H207" s="20">
        <f t="shared" ref="H207:I207" si="104">SUM(H203:H206)</f>
        <v>0</v>
      </c>
      <c r="I207" s="20">
        <f t="shared" si="104"/>
        <v>0</v>
      </c>
      <c r="J207" s="20">
        <f t="shared" ref="J207:K207" si="105">SUM(J203:J206)</f>
        <v>0</v>
      </c>
      <c r="K207" s="20">
        <f t="shared" si="105"/>
        <v>0</v>
      </c>
      <c r="L207" s="20">
        <f t="shared" ref="L207" si="106">SUM(L203:L206)</f>
        <v>0</v>
      </c>
      <c r="M207" s="20">
        <f t="shared" si="103"/>
        <v>0</v>
      </c>
      <c r="N207" s="20">
        <f t="shared" si="103"/>
        <v>0</v>
      </c>
      <c r="P207" s="20">
        <f>SUM(P203:P206)</f>
        <v>0</v>
      </c>
    </row>
    <row r="208" spans="1:16" ht="18.95" customHeight="1" x14ac:dyDescent="0.2">
      <c r="B208" s="2"/>
      <c r="C208"/>
    </row>
    <row r="209" spans="1:16" ht="18.95" customHeight="1" x14ac:dyDescent="0.2">
      <c r="A209" s="16">
        <f>A207+1</f>
        <v>133</v>
      </c>
      <c r="B209" s="2"/>
      <c r="C209" s="408" t="s">
        <v>181</v>
      </c>
    </row>
    <row r="210" spans="1:16" ht="18.95" customHeight="1" x14ac:dyDescent="0.2">
      <c r="A210" s="16">
        <f>A209+1</f>
        <v>134</v>
      </c>
      <c r="B210" s="2">
        <v>920</v>
      </c>
      <c r="C210" t="s">
        <v>84</v>
      </c>
      <c r="D210" s="14">
        <f>SUMIFS('Rider Adj B'!$P$11:$P$173,'Rider Adj B'!$A$11:$A$173,'SCH D-2 B'!D$13,'Rider Adj B'!$B$11:$B$173,'SCH D-2 B'!$B210)*-1</f>
        <v>0</v>
      </c>
      <c r="E210" s="14">
        <f>SUMIFS('Rider Adj B'!$P$11:$P$173,'Rider Adj B'!$A$11:$A$173,'SCH D-2 B'!E$13,'Rider Adj B'!$B$11:$B$173,'SCH D-2 B'!$B210)*-1</f>
        <v>0</v>
      </c>
      <c r="F210" s="14">
        <f>SUMIFS('Rider Adj B'!$P$11:$P$173,'Rider Adj B'!$A$11:$A$173,'SCH D-2 B'!F$13,'Rider Adj B'!$B$11:$B$173,'SCH D-2 B'!$B210)*-1</f>
        <v>0</v>
      </c>
      <c r="G210" s="14">
        <f>SUMIFS('Rider Adj B'!$P$11:$P$173,'Rider Adj B'!$A$11:$A$173,'SCH D-2 B'!G$13,'Rider Adj B'!$B$11:$B$173,'SCH D-2 B'!$B210)*-1</f>
        <v>0</v>
      </c>
      <c r="H210" s="14">
        <f>SUMIFS('Rider Adj B'!$P$11:$P$173,'Rider Adj B'!$A$11:$A$173,'SCH D-2 B'!H$13,'Rider Adj B'!$B$11:$B$173,'SCH D-2 B'!$B210)*-1</f>
        <v>0</v>
      </c>
      <c r="I210" s="14">
        <f>SUMIFS('Rider Adj B'!$P$11:$P$173,'Rider Adj B'!$A$11:$A$173,'SCH D-2 B'!I$13,'Rider Adj B'!$B$11:$B$173,'SCH D-2 B'!$B210)*-1</f>
        <v>0</v>
      </c>
      <c r="J210" s="14">
        <f>SUMIFS('Rider Adj B'!$P$11:$P$173,'Rider Adj B'!$A$11:$A$173,'SCH D-2 B'!J$13,'Rider Adj B'!$B$11:$B$173,'SCH D-2 B'!$B210)*-1</f>
        <v>-500.14400000000069</v>
      </c>
      <c r="K210" s="14">
        <f>SUMIFS('Rider Adj B'!$P$11:$P$173,'Rider Adj B'!$A$11:$A$173,'SCH D-2 B'!K$13,'Rider Adj B'!$B$11:$B$173,'SCH D-2 B'!$B210)*-1</f>
        <v>0</v>
      </c>
      <c r="L210" s="14">
        <f>SUMIFS('Rider Adj B'!$P$11:$P$173,'Rider Adj B'!$A$11:$A$173,'SCH D-2 B'!L$13,'Rider Adj B'!$B$11:$B$173,'SCH D-2 B'!$B210)*-1</f>
        <v>0</v>
      </c>
      <c r="M210" s="14">
        <f>SUMIFS('Rider Adj B'!$P$11:$P$173,'Rider Adj B'!$A$11:$A$173,'SCH D-2 B'!M$13,'Rider Adj B'!$B$11:$B$173,'SCH D-2 B'!$B210)*-1</f>
        <v>0</v>
      </c>
      <c r="N210" s="14">
        <f t="shared" ref="N210:N218" si="107">SUM(D210:M210)</f>
        <v>-500.14400000000069</v>
      </c>
      <c r="O210" s="15">
        <v>1</v>
      </c>
      <c r="P210" s="14">
        <f t="shared" ref="P210:P218" si="108">N210*O210</f>
        <v>-500.14400000000069</v>
      </c>
    </row>
    <row r="211" spans="1:16" ht="18.95" customHeight="1" x14ac:dyDescent="0.2">
      <c r="A211" s="16">
        <f t="shared" ref="A211:A248" si="109">A210+1</f>
        <v>135</v>
      </c>
      <c r="B211" s="2">
        <v>921</v>
      </c>
      <c r="C211" t="s">
        <v>85</v>
      </c>
      <c r="D211" s="14">
        <f>SUMIFS('Rider Adj B'!$P$11:$P$173,'Rider Adj B'!$A$11:$A$173,'SCH D-2 B'!D$13,'Rider Adj B'!$B$11:$B$173,'SCH D-2 B'!$B211)*-1</f>
        <v>0</v>
      </c>
      <c r="E211" s="14">
        <f>SUMIFS('Rider Adj B'!$P$11:$P$173,'Rider Adj B'!$A$11:$A$173,'SCH D-2 B'!E$13,'Rider Adj B'!$B$11:$B$173,'SCH D-2 B'!$B211)*-1</f>
        <v>0</v>
      </c>
      <c r="F211" s="14">
        <f>SUMIFS('Rider Adj B'!$P$11:$P$173,'Rider Adj B'!$A$11:$A$173,'SCH D-2 B'!F$13,'Rider Adj B'!$B$11:$B$173,'SCH D-2 B'!$B211)*-1</f>
        <v>0</v>
      </c>
      <c r="G211" s="14">
        <f>SUMIFS('Rider Adj B'!$P$11:$P$173,'Rider Adj B'!$A$11:$A$173,'SCH D-2 B'!G$13,'Rider Adj B'!$B$11:$B$173,'SCH D-2 B'!$B211)*-1</f>
        <v>0</v>
      </c>
      <c r="H211" s="14">
        <f>SUMIFS('Rider Adj B'!$P$11:$P$173,'Rider Adj B'!$A$11:$A$173,'SCH D-2 B'!H$13,'Rider Adj B'!$B$11:$B$173,'SCH D-2 B'!$B211)*-1</f>
        <v>0</v>
      </c>
      <c r="I211" s="14">
        <f>SUMIFS('Rider Adj B'!$P$11:$P$173,'Rider Adj B'!$A$11:$A$173,'SCH D-2 B'!I$13,'Rider Adj B'!$B$11:$B$173,'SCH D-2 B'!$B211)*-1</f>
        <v>0</v>
      </c>
      <c r="J211" s="14">
        <f>SUMIFS('Rider Adj B'!$P$11:$P$173,'Rider Adj B'!$A$11:$A$173,'SCH D-2 B'!J$13,'Rider Adj B'!$B$11:$B$173,'SCH D-2 B'!$B211)*-1</f>
        <v>-44705.687300000012</v>
      </c>
      <c r="K211" s="14">
        <f>SUMIFS('Rider Adj B'!$P$11:$P$173,'Rider Adj B'!$A$11:$A$173,'SCH D-2 B'!K$13,'Rider Adj B'!$B$11:$B$173,'SCH D-2 B'!$B211)*-1</f>
        <v>0</v>
      </c>
      <c r="L211" s="14">
        <f>SUMIFS('Rider Adj B'!$P$11:$P$173,'Rider Adj B'!$A$11:$A$173,'SCH D-2 B'!L$13,'Rider Adj B'!$B$11:$B$173,'SCH D-2 B'!$B211)*-1</f>
        <v>0</v>
      </c>
      <c r="M211" s="14">
        <f>SUMIFS('Rider Adj B'!$P$11:$P$173,'Rider Adj B'!$A$11:$A$173,'SCH D-2 B'!M$13,'Rider Adj B'!$B$11:$B$173,'SCH D-2 B'!$B211)*-1</f>
        <v>0</v>
      </c>
      <c r="N211" s="14">
        <f t="shared" si="107"/>
        <v>-44705.687300000012</v>
      </c>
      <c r="O211" s="15">
        <v>1</v>
      </c>
      <c r="P211" s="14">
        <f t="shared" si="108"/>
        <v>-44705.687300000012</v>
      </c>
    </row>
    <row r="212" spans="1:16" ht="18.95" customHeight="1" x14ac:dyDescent="0.2">
      <c r="A212" s="16">
        <f t="shared" si="109"/>
        <v>136</v>
      </c>
      <c r="B212" s="2">
        <v>922</v>
      </c>
      <c r="C212" t="s">
        <v>86</v>
      </c>
      <c r="D212" s="14">
        <f>SUMIFS('Rider Adj B'!$P$11:$P$173,'Rider Adj B'!$A$11:$A$173,'SCH D-2 B'!D$13,'Rider Adj B'!$B$11:$B$173,'SCH D-2 B'!$B212)*-1</f>
        <v>0</v>
      </c>
      <c r="E212" s="14">
        <f>SUMIFS('Rider Adj B'!$P$11:$P$173,'Rider Adj B'!$A$11:$A$173,'SCH D-2 B'!E$13,'Rider Adj B'!$B$11:$B$173,'SCH D-2 B'!$B212)*-1</f>
        <v>0</v>
      </c>
      <c r="F212" s="14">
        <f>SUMIFS('Rider Adj B'!$P$11:$P$173,'Rider Adj B'!$A$11:$A$173,'SCH D-2 B'!F$13,'Rider Adj B'!$B$11:$B$173,'SCH D-2 B'!$B212)*-1</f>
        <v>0</v>
      </c>
      <c r="G212" s="14">
        <f>SUMIFS('Rider Adj B'!$P$11:$P$173,'Rider Adj B'!$A$11:$A$173,'SCH D-2 B'!G$13,'Rider Adj B'!$B$11:$B$173,'SCH D-2 B'!$B212)*-1</f>
        <v>0</v>
      </c>
      <c r="H212" s="14">
        <f>SUMIFS('Rider Adj B'!$P$11:$P$173,'Rider Adj B'!$A$11:$A$173,'SCH D-2 B'!H$13,'Rider Adj B'!$B$11:$B$173,'SCH D-2 B'!$B212)*-1</f>
        <v>0</v>
      </c>
      <c r="I212" s="14">
        <f>SUMIFS('Rider Adj B'!$P$11:$P$173,'Rider Adj B'!$A$11:$A$173,'SCH D-2 B'!I$13,'Rider Adj B'!$B$11:$B$173,'SCH D-2 B'!$B212)*-1</f>
        <v>0</v>
      </c>
      <c r="J212" s="14">
        <f>SUMIFS('Rider Adj B'!$P$11:$P$173,'Rider Adj B'!$A$11:$A$173,'SCH D-2 B'!J$13,'Rider Adj B'!$B$11:$B$173,'SCH D-2 B'!$B212)*-1</f>
        <v>0</v>
      </c>
      <c r="K212" s="14">
        <f>SUMIFS('Rider Adj B'!$P$11:$P$173,'Rider Adj B'!$A$11:$A$173,'SCH D-2 B'!K$13,'Rider Adj B'!$B$11:$B$173,'SCH D-2 B'!$B212)*-1</f>
        <v>0</v>
      </c>
      <c r="L212" s="14">
        <f>SUMIFS('Rider Adj B'!$P$11:$P$173,'Rider Adj B'!$A$11:$A$173,'SCH D-2 B'!L$13,'Rider Adj B'!$B$11:$B$173,'SCH D-2 B'!$B212)*-1</f>
        <v>0</v>
      </c>
      <c r="M212" s="14">
        <f>SUMIFS('Rider Adj B'!$P$11:$P$173,'Rider Adj B'!$A$11:$A$173,'SCH D-2 B'!M$13,'Rider Adj B'!$B$11:$B$173,'SCH D-2 B'!$B212)*-1</f>
        <v>0</v>
      </c>
      <c r="N212" s="14">
        <f t="shared" si="107"/>
        <v>0</v>
      </c>
      <c r="O212" s="15">
        <v>1</v>
      </c>
      <c r="P212" s="14">
        <f t="shared" si="108"/>
        <v>0</v>
      </c>
    </row>
    <row r="213" spans="1:16" ht="18.95" customHeight="1" x14ac:dyDescent="0.2">
      <c r="A213" s="16">
        <f t="shared" si="109"/>
        <v>137</v>
      </c>
      <c r="B213" s="2">
        <v>923</v>
      </c>
      <c r="C213" t="s">
        <v>87</v>
      </c>
      <c r="D213" s="14">
        <f>SUMIFS('Rider Adj B'!$P$11:$P$173,'Rider Adj B'!$A$11:$A$173,'SCH D-2 B'!D$13,'Rider Adj B'!$B$11:$B$173,'SCH D-2 B'!$B213)*-1</f>
        <v>0</v>
      </c>
      <c r="E213" s="14">
        <f>SUMIFS('Rider Adj B'!$P$11:$P$173,'Rider Adj B'!$A$11:$A$173,'SCH D-2 B'!E$13,'Rider Adj B'!$B$11:$B$173,'SCH D-2 B'!$B213)*-1</f>
        <v>0</v>
      </c>
      <c r="F213" s="14">
        <f>SUMIFS('Rider Adj B'!$P$11:$P$173,'Rider Adj B'!$A$11:$A$173,'SCH D-2 B'!F$13,'Rider Adj B'!$B$11:$B$173,'SCH D-2 B'!$B213)*-1</f>
        <v>0</v>
      </c>
      <c r="G213" s="14">
        <f>SUMIFS('Rider Adj B'!$P$11:$P$173,'Rider Adj B'!$A$11:$A$173,'SCH D-2 B'!G$13,'Rider Adj B'!$B$11:$B$173,'SCH D-2 B'!$B213)*-1</f>
        <v>0</v>
      </c>
      <c r="H213" s="14">
        <f>SUMIFS('Rider Adj B'!$P$11:$P$173,'Rider Adj B'!$A$11:$A$173,'SCH D-2 B'!H$13,'Rider Adj B'!$B$11:$B$173,'SCH D-2 B'!$B213)*-1</f>
        <v>0</v>
      </c>
      <c r="I213" s="14">
        <f>SUMIFS('Rider Adj B'!$P$11:$P$173,'Rider Adj B'!$A$11:$A$173,'SCH D-2 B'!I$13,'Rider Adj B'!$B$11:$B$173,'SCH D-2 B'!$B213)*-1</f>
        <v>0</v>
      </c>
      <c r="J213" s="14">
        <f>SUMIFS('Rider Adj B'!$P$11:$P$173,'Rider Adj B'!$A$11:$A$173,'SCH D-2 B'!J$13,'Rider Adj B'!$B$11:$B$173,'SCH D-2 B'!$B213)*-1</f>
        <v>71897.8848</v>
      </c>
      <c r="K213" s="14">
        <f>SUMIFS('Rider Adj B'!$P$11:$P$173,'Rider Adj B'!$A$11:$A$173,'SCH D-2 B'!K$13,'Rider Adj B'!$B$11:$B$173,'SCH D-2 B'!$B213)*-1</f>
        <v>0</v>
      </c>
      <c r="L213" s="14">
        <f>SUMIFS('Rider Adj B'!$P$11:$P$173,'Rider Adj B'!$A$11:$A$173,'SCH D-2 B'!L$13,'Rider Adj B'!$B$11:$B$173,'SCH D-2 B'!$B213)*-1</f>
        <v>2352551.6875539776</v>
      </c>
      <c r="M213" s="14">
        <f>SUMIFS('Rider Adj B'!$P$11:$P$173,'Rider Adj B'!$A$11:$A$173,'SCH D-2 B'!M$13,'Rider Adj B'!$B$11:$B$173,'SCH D-2 B'!$B213)*-1</f>
        <v>0</v>
      </c>
      <c r="N213" s="14">
        <f t="shared" si="107"/>
        <v>2424449.5723539777</v>
      </c>
      <c r="O213" s="15">
        <v>1</v>
      </c>
      <c r="P213" s="14">
        <f t="shared" si="108"/>
        <v>2424449.5723539777</v>
      </c>
    </row>
    <row r="214" spans="1:16" ht="18.95" customHeight="1" x14ac:dyDescent="0.2">
      <c r="A214" s="16">
        <f t="shared" si="109"/>
        <v>138</v>
      </c>
      <c r="B214" s="2">
        <v>924</v>
      </c>
      <c r="C214" t="s">
        <v>0</v>
      </c>
      <c r="D214" s="14">
        <f>SUMIFS('Rider Adj B'!$P$11:$P$173,'Rider Adj B'!$A$11:$A$173,'SCH D-2 B'!D$13,'Rider Adj B'!$B$11:$B$173,'SCH D-2 B'!$B214)*-1</f>
        <v>0</v>
      </c>
      <c r="E214" s="14">
        <f>SUMIFS('Rider Adj B'!$P$11:$P$173,'Rider Adj B'!$A$11:$A$173,'SCH D-2 B'!E$13,'Rider Adj B'!$B$11:$B$173,'SCH D-2 B'!$B214)*-1</f>
        <v>0</v>
      </c>
      <c r="F214" s="14">
        <f>SUMIFS('Rider Adj B'!$P$11:$P$173,'Rider Adj B'!$A$11:$A$173,'SCH D-2 B'!F$13,'Rider Adj B'!$B$11:$B$173,'SCH D-2 B'!$B214)*-1</f>
        <v>0</v>
      </c>
      <c r="G214" s="14">
        <f>SUMIFS('Rider Adj B'!$P$11:$P$173,'Rider Adj B'!$A$11:$A$173,'SCH D-2 B'!G$13,'Rider Adj B'!$B$11:$B$173,'SCH D-2 B'!$B214)*-1</f>
        <v>0</v>
      </c>
      <c r="H214" s="14">
        <f>SUMIFS('Rider Adj B'!$P$11:$P$173,'Rider Adj B'!$A$11:$A$173,'SCH D-2 B'!H$13,'Rider Adj B'!$B$11:$B$173,'SCH D-2 B'!$B214)*-1</f>
        <v>0</v>
      </c>
      <c r="I214" s="14">
        <f>SUMIFS('Rider Adj B'!$P$11:$P$173,'Rider Adj B'!$A$11:$A$173,'SCH D-2 B'!I$13,'Rider Adj B'!$B$11:$B$173,'SCH D-2 B'!$B214)*-1</f>
        <v>0</v>
      </c>
      <c r="J214" s="14">
        <f>SUMIFS('Rider Adj B'!$P$11:$P$173,'Rider Adj B'!$A$11:$A$173,'SCH D-2 B'!J$13,'Rider Adj B'!$B$11:$B$173,'SCH D-2 B'!$B214)*-1</f>
        <v>0</v>
      </c>
      <c r="K214" s="14">
        <f>SUMIFS('Rider Adj B'!$P$11:$P$173,'Rider Adj B'!$A$11:$A$173,'SCH D-2 B'!K$13,'Rider Adj B'!$B$11:$B$173,'SCH D-2 B'!$B214)*-1</f>
        <v>0</v>
      </c>
      <c r="L214" s="14">
        <f>SUMIFS('Rider Adj B'!$P$11:$P$173,'Rider Adj B'!$A$11:$A$173,'SCH D-2 B'!L$13,'Rider Adj B'!$B$11:$B$173,'SCH D-2 B'!$B214)*-1</f>
        <v>0</v>
      </c>
      <c r="M214" s="14">
        <f>SUMIFS('Rider Adj B'!$P$11:$P$173,'Rider Adj B'!$A$11:$A$173,'SCH D-2 B'!M$13,'Rider Adj B'!$B$11:$B$173,'SCH D-2 B'!$B214)*-1</f>
        <v>0</v>
      </c>
      <c r="N214" s="14">
        <f t="shared" si="107"/>
        <v>0</v>
      </c>
      <c r="O214" s="15">
        <v>1</v>
      </c>
      <c r="P214" s="14">
        <f t="shared" si="108"/>
        <v>0</v>
      </c>
    </row>
    <row r="215" spans="1:16" ht="18.95" customHeight="1" x14ac:dyDescent="0.2">
      <c r="A215" s="16">
        <f t="shared" si="109"/>
        <v>139</v>
      </c>
      <c r="B215" s="2">
        <v>925</v>
      </c>
      <c r="C215" t="s">
        <v>88</v>
      </c>
      <c r="D215" s="14">
        <f>SUMIFS('Rider Adj B'!$P$11:$P$173,'Rider Adj B'!$A$11:$A$173,'SCH D-2 B'!D$13,'Rider Adj B'!$B$11:$B$173,'SCH D-2 B'!$B215)*-1</f>
        <v>0</v>
      </c>
      <c r="E215" s="14">
        <f>SUMIFS('Rider Adj B'!$P$11:$P$173,'Rider Adj B'!$A$11:$A$173,'SCH D-2 B'!E$13,'Rider Adj B'!$B$11:$B$173,'SCH D-2 B'!$B215)*-1</f>
        <v>0</v>
      </c>
      <c r="F215" s="14">
        <f>SUMIFS('Rider Adj B'!$P$11:$P$173,'Rider Adj B'!$A$11:$A$173,'SCH D-2 B'!F$13,'Rider Adj B'!$B$11:$B$173,'SCH D-2 B'!$B215)*-1</f>
        <v>0</v>
      </c>
      <c r="G215" s="14">
        <f>SUMIFS('Rider Adj B'!$P$11:$P$173,'Rider Adj B'!$A$11:$A$173,'SCH D-2 B'!G$13,'Rider Adj B'!$B$11:$B$173,'SCH D-2 B'!$B215)*-1</f>
        <v>0</v>
      </c>
      <c r="H215" s="14">
        <f>SUMIFS('Rider Adj B'!$P$11:$P$173,'Rider Adj B'!$A$11:$A$173,'SCH D-2 B'!H$13,'Rider Adj B'!$B$11:$B$173,'SCH D-2 B'!$B215)*-1</f>
        <v>0</v>
      </c>
      <c r="I215" s="14">
        <f>SUMIFS('Rider Adj B'!$P$11:$P$173,'Rider Adj B'!$A$11:$A$173,'SCH D-2 B'!I$13,'Rider Adj B'!$B$11:$B$173,'SCH D-2 B'!$B215)*-1</f>
        <v>0</v>
      </c>
      <c r="J215" s="14">
        <f>SUMIFS('Rider Adj B'!$P$11:$P$173,'Rider Adj B'!$A$11:$A$173,'SCH D-2 B'!J$13,'Rider Adj B'!$B$11:$B$173,'SCH D-2 B'!$B215)*-1</f>
        <v>1397.95</v>
      </c>
      <c r="K215" s="14">
        <f>SUMIFS('Rider Adj B'!$P$11:$P$173,'Rider Adj B'!$A$11:$A$173,'SCH D-2 B'!K$13,'Rider Adj B'!$B$11:$B$173,'SCH D-2 B'!$B215)*-1</f>
        <v>0</v>
      </c>
      <c r="L215" s="14">
        <f>SUMIFS('Rider Adj B'!$P$11:$P$173,'Rider Adj B'!$A$11:$A$173,'SCH D-2 B'!L$13,'Rider Adj B'!$B$11:$B$173,'SCH D-2 B'!$B215)*-1</f>
        <v>0</v>
      </c>
      <c r="M215" s="14">
        <f>SUMIFS('Rider Adj B'!$P$11:$P$173,'Rider Adj B'!$A$11:$A$173,'SCH D-2 B'!M$13,'Rider Adj B'!$B$11:$B$173,'SCH D-2 B'!$B215)*-1</f>
        <v>0</v>
      </c>
      <c r="N215" s="14">
        <f t="shared" si="107"/>
        <v>1397.95</v>
      </c>
      <c r="O215" s="15">
        <v>1</v>
      </c>
      <c r="P215" s="14">
        <f t="shared" si="108"/>
        <v>1397.95</v>
      </c>
    </row>
    <row r="216" spans="1:16" ht="18.95" customHeight="1" x14ac:dyDescent="0.2">
      <c r="A216" s="16">
        <f t="shared" si="109"/>
        <v>140</v>
      </c>
      <c r="B216" s="2">
        <v>926</v>
      </c>
      <c r="C216" t="s">
        <v>89</v>
      </c>
      <c r="D216" s="14">
        <f>SUMIFS('Rider Adj B'!$P$11:$P$173,'Rider Adj B'!$A$11:$A$173,'SCH D-2 B'!D$13,'Rider Adj B'!$B$11:$B$173,'SCH D-2 B'!$B216)*-1</f>
        <v>0</v>
      </c>
      <c r="E216" s="14">
        <f>SUMIFS('Rider Adj B'!$P$11:$P$173,'Rider Adj B'!$A$11:$A$173,'SCH D-2 B'!E$13,'Rider Adj B'!$B$11:$B$173,'SCH D-2 B'!$B216)*-1</f>
        <v>0</v>
      </c>
      <c r="F216" s="14">
        <f>SUMIFS('Rider Adj B'!$P$11:$P$173,'Rider Adj B'!$A$11:$A$173,'SCH D-2 B'!F$13,'Rider Adj B'!$B$11:$B$173,'SCH D-2 B'!$B216)*-1</f>
        <v>0</v>
      </c>
      <c r="G216" s="14">
        <f>SUMIFS('Rider Adj B'!$P$11:$P$173,'Rider Adj B'!$A$11:$A$173,'SCH D-2 B'!G$13,'Rider Adj B'!$B$11:$B$173,'SCH D-2 B'!$B216)*-1</f>
        <v>0</v>
      </c>
      <c r="H216" s="14">
        <f>SUMIFS('Rider Adj B'!$P$11:$P$173,'Rider Adj B'!$A$11:$A$173,'SCH D-2 B'!H$13,'Rider Adj B'!$B$11:$B$173,'SCH D-2 B'!$B216)*-1</f>
        <v>0</v>
      </c>
      <c r="I216" s="14">
        <f>SUMIFS('Rider Adj B'!$P$11:$P$173,'Rider Adj B'!$A$11:$A$173,'SCH D-2 B'!I$13,'Rider Adj B'!$B$11:$B$173,'SCH D-2 B'!$B216)*-1</f>
        <v>0</v>
      </c>
      <c r="J216" s="14">
        <f>SUMIFS('Rider Adj B'!$P$11:$P$173,'Rider Adj B'!$A$11:$A$173,'SCH D-2 B'!J$13,'Rider Adj B'!$B$11:$B$173,'SCH D-2 B'!$B216)*-1</f>
        <v>0</v>
      </c>
      <c r="K216" s="14">
        <f>SUMIFS('Rider Adj B'!$P$11:$P$173,'Rider Adj B'!$A$11:$A$173,'SCH D-2 B'!K$13,'Rider Adj B'!$B$11:$B$173,'SCH D-2 B'!$B216)*-1</f>
        <v>0</v>
      </c>
      <c r="L216" s="14">
        <f>SUMIFS('Rider Adj B'!$P$11:$P$173,'Rider Adj B'!$A$11:$A$173,'SCH D-2 B'!L$13,'Rider Adj B'!$B$11:$B$173,'SCH D-2 B'!$B216)*-1</f>
        <v>0</v>
      </c>
      <c r="M216" s="14">
        <f>SUMIFS('Rider Adj B'!$P$11:$P$173,'Rider Adj B'!$A$11:$A$173,'SCH D-2 B'!M$13,'Rider Adj B'!$B$11:$B$173,'SCH D-2 B'!$B216)*-1</f>
        <v>0</v>
      </c>
      <c r="N216" s="14">
        <f t="shared" si="107"/>
        <v>0</v>
      </c>
      <c r="O216" s="15">
        <v>1</v>
      </c>
      <c r="P216" s="14">
        <f t="shared" si="108"/>
        <v>0</v>
      </c>
    </row>
    <row r="217" spans="1:16" ht="18.95" customHeight="1" x14ac:dyDescent="0.2">
      <c r="A217" s="16">
        <f t="shared" si="109"/>
        <v>141</v>
      </c>
      <c r="B217" s="2">
        <v>927</v>
      </c>
      <c r="C217" t="s">
        <v>90</v>
      </c>
      <c r="D217" s="14">
        <f>SUMIFS('Rider Adj B'!$P$11:$P$173,'Rider Adj B'!$A$11:$A$173,'SCH D-2 B'!D$13,'Rider Adj B'!$B$11:$B$173,'SCH D-2 B'!$B217)*-1</f>
        <v>0</v>
      </c>
      <c r="E217" s="14">
        <f>SUMIFS('Rider Adj B'!$P$11:$P$173,'Rider Adj B'!$A$11:$A$173,'SCH D-2 B'!E$13,'Rider Adj B'!$B$11:$B$173,'SCH D-2 B'!$B217)*-1</f>
        <v>0</v>
      </c>
      <c r="F217" s="14">
        <f>SUMIFS('Rider Adj B'!$P$11:$P$173,'Rider Adj B'!$A$11:$A$173,'SCH D-2 B'!F$13,'Rider Adj B'!$B$11:$B$173,'SCH D-2 B'!$B217)*-1</f>
        <v>0</v>
      </c>
      <c r="G217" s="14">
        <f>SUMIFS('Rider Adj B'!$P$11:$P$173,'Rider Adj B'!$A$11:$A$173,'SCH D-2 B'!G$13,'Rider Adj B'!$B$11:$B$173,'SCH D-2 B'!$B217)*-1</f>
        <v>0</v>
      </c>
      <c r="H217" s="14">
        <f>SUMIFS('Rider Adj B'!$P$11:$P$173,'Rider Adj B'!$A$11:$A$173,'SCH D-2 B'!H$13,'Rider Adj B'!$B$11:$B$173,'SCH D-2 B'!$B217)*-1</f>
        <v>0</v>
      </c>
      <c r="I217" s="14">
        <f>SUMIFS('Rider Adj B'!$P$11:$P$173,'Rider Adj B'!$A$11:$A$173,'SCH D-2 B'!I$13,'Rider Adj B'!$B$11:$B$173,'SCH D-2 B'!$B217)*-1</f>
        <v>0</v>
      </c>
      <c r="J217" s="14">
        <f>SUMIFS('Rider Adj B'!$P$11:$P$173,'Rider Adj B'!$A$11:$A$173,'SCH D-2 B'!J$13,'Rider Adj B'!$B$11:$B$173,'SCH D-2 B'!$B217)*-1</f>
        <v>0</v>
      </c>
      <c r="K217" s="14">
        <f>SUMIFS('Rider Adj B'!$P$11:$P$173,'Rider Adj B'!$A$11:$A$173,'SCH D-2 B'!K$13,'Rider Adj B'!$B$11:$B$173,'SCH D-2 B'!$B217)*-1</f>
        <v>0</v>
      </c>
      <c r="L217" s="14">
        <f>SUMIFS('Rider Adj B'!$P$11:$P$173,'Rider Adj B'!$A$11:$A$173,'SCH D-2 B'!L$13,'Rider Adj B'!$B$11:$B$173,'SCH D-2 B'!$B217)*-1</f>
        <v>0</v>
      </c>
      <c r="M217" s="14">
        <f>SUMIFS('Rider Adj B'!$P$11:$P$173,'Rider Adj B'!$A$11:$A$173,'SCH D-2 B'!M$13,'Rider Adj B'!$B$11:$B$173,'SCH D-2 B'!$B217)*-1</f>
        <v>0</v>
      </c>
      <c r="N217" s="14">
        <f t="shared" si="107"/>
        <v>0</v>
      </c>
      <c r="O217" s="15">
        <v>1</v>
      </c>
      <c r="P217" s="14">
        <f t="shared" si="108"/>
        <v>0</v>
      </c>
    </row>
    <row r="218" spans="1:16" ht="18.95" customHeight="1" x14ac:dyDescent="0.2">
      <c r="A218" s="16">
        <f t="shared" si="109"/>
        <v>142</v>
      </c>
      <c r="B218" s="2">
        <v>928</v>
      </c>
      <c r="C218" t="s">
        <v>91</v>
      </c>
      <c r="D218" s="14">
        <f>SUMIFS('Rider Adj B'!$P$11:$P$173,'Rider Adj B'!$A$11:$A$173,'SCH D-2 B'!D$13,'Rider Adj B'!$B$11:$B$173,'SCH D-2 B'!$B218)*-1</f>
        <v>0</v>
      </c>
      <c r="E218" s="14">
        <f>SUMIFS('Rider Adj B'!$P$11:$P$173,'Rider Adj B'!$A$11:$A$173,'SCH D-2 B'!E$13,'Rider Adj B'!$B$11:$B$173,'SCH D-2 B'!$B218)*-1</f>
        <v>0</v>
      </c>
      <c r="F218" s="14">
        <f>SUMIFS('Rider Adj B'!$P$11:$P$173,'Rider Adj B'!$A$11:$A$173,'SCH D-2 B'!F$13,'Rider Adj B'!$B$11:$B$173,'SCH D-2 B'!$B218)*-1</f>
        <v>0</v>
      </c>
      <c r="G218" s="14">
        <f>SUMIFS('Rider Adj B'!$P$11:$P$173,'Rider Adj B'!$A$11:$A$173,'SCH D-2 B'!G$13,'Rider Adj B'!$B$11:$B$173,'SCH D-2 B'!$B218)*-1</f>
        <v>0</v>
      </c>
      <c r="H218" s="14">
        <f>SUMIFS('Rider Adj B'!$P$11:$P$173,'Rider Adj B'!$A$11:$A$173,'SCH D-2 B'!H$13,'Rider Adj B'!$B$11:$B$173,'SCH D-2 B'!$B218)*-1</f>
        <v>0</v>
      </c>
      <c r="I218" s="14">
        <f>SUMIFS('Rider Adj B'!$P$11:$P$173,'Rider Adj B'!$A$11:$A$173,'SCH D-2 B'!I$13,'Rider Adj B'!$B$11:$B$173,'SCH D-2 B'!$B218)*-1</f>
        <v>0</v>
      </c>
      <c r="J218" s="14">
        <f>SUMIFS('Rider Adj B'!$P$11:$P$173,'Rider Adj B'!$A$11:$A$173,'SCH D-2 B'!J$13,'Rider Adj B'!$B$11:$B$173,'SCH D-2 B'!$B218)*-1</f>
        <v>0</v>
      </c>
      <c r="K218" s="14">
        <f>SUMIFS('Rider Adj B'!$P$11:$P$173,'Rider Adj B'!$A$11:$A$173,'SCH D-2 B'!K$13,'Rider Adj B'!$B$11:$B$173,'SCH D-2 B'!$B218)*-1</f>
        <v>0</v>
      </c>
      <c r="L218" s="14">
        <f>SUMIFS('Rider Adj B'!$P$11:$P$173,'Rider Adj B'!$A$11:$A$173,'SCH D-2 B'!L$13,'Rider Adj B'!$B$11:$B$173,'SCH D-2 B'!$B218)*-1</f>
        <v>0</v>
      </c>
      <c r="M218" s="14">
        <f>SUMIFS('Rider Adj B'!$P$11:$P$173,'Rider Adj B'!$A$11:$A$173,'SCH D-2 B'!M$13,'Rider Adj B'!$B$11:$B$173,'SCH D-2 B'!$B218)*-1</f>
        <v>0</v>
      </c>
      <c r="N218" s="14">
        <f t="shared" si="107"/>
        <v>0</v>
      </c>
      <c r="O218" s="15">
        <v>1</v>
      </c>
      <c r="P218" s="14">
        <f t="shared" si="108"/>
        <v>0</v>
      </c>
    </row>
    <row r="219" spans="1:16" s="6" customFormat="1" ht="20.100000000000001" customHeight="1" x14ac:dyDescent="0.2">
      <c r="A219" s="623" t="str">
        <f>$A$1</f>
        <v>LOUISVILLE GAS AND ELECTRIC COMPANY</v>
      </c>
      <c r="B219" s="623"/>
      <c r="C219" s="623"/>
      <c r="D219" s="623"/>
      <c r="E219" s="623"/>
      <c r="F219" s="623"/>
      <c r="G219" s="623"/>
      <c r="H219" s="623"/>
      <c r="I219" s="623"/>
      <c r="J219" s="623"/>
      <c r="K219" s="623"/>
      <c r="L219" s="623"/>
      <c r="M219" s="623"/>
      <c r="N219" s="623"/>
      <c r="O219" s="623"/>
      <c r="P219" s="623"/>
    </row>
    <row r="220" spans="1:16" s="6" customFormat="1" ht="20.100000000000001" customHeight="1" x14ac:dyDescent="0.2">
      <c r="A220" s="623" t="str">
        <f>$A$2</f>
        <v>CASE NO. 2025-00114 - ELECTRIC OPERATIONS</v>
      </c>
      <c r="B220" s="623"/>
      <c r="C220" s="623"/>
      <c r="D220" s="623"/>
      <c r="E220" s="623"/>
      <c r="F220" s="623"/>
      <c r="G220" s="623"/>
      <c r="H220" s="623"/>
      <c r="I220" s="623"/>
      <c r="J220" s="623"/>
      <c r="K220" s="623"/>
      <c r="L220" s="623"/>
      <c r="M220" s="623"/>
      <c r="N220" s="623"/>
      <c r="O220" s="623"/>
      <c r="P220" s="623"/>
    </row>
    <row r="221" spans="1:16" s="6" customFormat="1" ht="20.100000000000001" customHeight="1" x14ac:dyDescent="0.2">
      <c r="A221" s="623" t="s">
        <v>318</v>
      </c>
      <c r="B221" s="623"/>
      <c r="C221" s="623"/>
      <c r="D221" s="623"/>
      <c r="E221" s="623"/>
      <c r="F221" s="623"/>
      <c r="G221" s="623"/>
      <c r="H221" s="623"/>
      <c r="I221" s="623"/>
      <c r="J221" s="623"/>
      <c r="K221" s="623"/>
      <c r="L221" s="623"/>
      <c r="M221" s="623"/>
      <c r="N221" s="623"/>
      <c r="O221" s="623"/>
      <c r="P221" s="623"/>
    </row>
    <row r="222" spans="1:16" s="6" customFormat="1" ht="20.100000000000001" customHeight="1" x14ac:dyDescent="0.2">
      <c r="A222" s="623" t="str">
        <f>$A$4</f>
        <v>FOR THE 12 MONTHS ENDED AUGUST 31, 2025</v>
      </c>
      <c r="B222" s="623"/>
      <c r="C222" s="623"/>
      <c r="D222" s="623"/>
      <c r="E222" s="623"/>
      <c r="F222" s="623"/>
      <c r="G222" s="623"/>
      <c r="H222" s="623"/>
      <c r="I222" s="623"/>
      <c r="J222" s="623"/>
      <c r="K222" s="623"/>
      <c r="L222" s="623"/>
      <c r="M222" s="623"/>
      <c r="N222" s="623"/>
      <c r="O222" s="623"/>
      <c r="P222" s="623"/>
    </row>
    <row r="223" spans="1:16" s="6" customFormat="1" ht="20.100000000000001" customHeight="1" x14ac:dyDescent="0.2">
      <c r="A223" s="7"/>
      <c r="B223" s="7"/>
      <c r="C223" s="7"/>
      <c r="D223" s="7"/>
      <c r="E223" s="7"/>
      <c r="F223" s="7"/>
      <c r="G223" s="7"/>
      <c r="H223" s="7"/>
      <c r="I223" s="7"/>
      <c r="J223" s="7"/>
      <c r="K223" s="7"/>
      <c r="L223" s="7"/>
      <c r="M223" s="7"/>
      <c r="N223" s="7"/>
      <c r="O223" s="7"/>
      <c r="P223" s="7"/>
    </row>
    <row r="224" spans="1:16" s="6" customFormat="1" ht="20.100000000000001" customHeight="1" x14ac:dyDescent="0.2">
      <c r="A224" s="8" t="s">
        <v>140</v>
      </c>
      <c r="B224" s="8"/>
      <c r="P224" s="9" t="str">
        <f>$P$6</f>
        <v>SCHEDULE D-2</v>
      </c>
    </row>
    <row r="225" spans="1:20" s="6" customFormat="1" ht="20.100000000000001" customHeight="1" x14ac:dyDescent="0.2">
      <c r="A225" s="6" t="str">
        <f>$A$7</f>
        <v>TYPE OF FILING: __X__ ORIGINAL  _____ UPDATED  _____ REVISED</v>
      </c>
      <c r="P225" s="9" t="s">
        <v>317</v>
      </c>
    </row>
    <row r="226" spans="1:20" s="6" customFormat="1" ht="20.100000000000001" customHeight="1" x14ac:dyDescent="0.2">
      <c r="A226" s="6" t="str">
        <f>$A$8</f>
        <v>WORKPAPER REFERENCE NO(S).:  SCHEDULE WPD-2</v>
      </c>
      <c r="B226" s="8"/>
      <c r="D226" s="8"/>
      <c r="E226" s="8"/>
      <c r="F226" s="8"/>
      <c r="G226" s="8"/>
      <c r="H226" s="8"/>
      <c r="I226" s="8"/>
      <c r="J226" s="8"/>
      <c r="K226" s="8"/>
      <c r="L226" s="8"/>
      <c r="M226" s="8"/>
      <c r="N226" s="8"/>
      <c r="P226" s="10" t="str">
        <f>$P$8</f>
        <v>WITNESS:   A. M. FACKLER</v>
      </c>
    </row>
    <row r="227" spans="1:20" s="6" customFormat="1" ht="20.100000000000001" customHeight="1" x14ac:dyDescent="0.2"/>
    <row r="228" spans="1:20" s="6" customFormat="1" ht="18.75" customHeight="1" x14ac:dyDescent="0.2">
      <c r="A228" s="384"/>
      <c r="B228" s="384"/>
      <c r="C228" s="384"/>
      <c r="D228" s="442" t="str">
        <f>D$10</f>
        <v>ADJ 1</v>
      </c>
      <c r="E228" s="442" t="str">
        <f t="shared" ref="E228:M228" si="110">E$10</f>
        <v>ADJ 2</v>
      </c>
      <c r="F228" s="442" t="str">
        <f t="shared" si="110"/>
        <v>ADJ 3</v>
      </c>
      <c r="G228" s="442" t="str">
        <f t="shared" si="110"/>
        <v>ADJ 4</v>
      </c>
      <c r="H228" s="442" t="str">
        <f t="shared" si="110"/>
        <v>ADJ 5</v>
      </c>
      <c r="I228" s="442" t="str">
        <f t="shared" si="110"/>
        <v>ADJ 6</v>
      </c>
      <c r="J228" s="442" t="str">
        <f t="shared" si="110"/>
        <v>ADJ 7</v>
      </c>
      <c r="K228" s="442" t="str">
        <f t="shared" si="110"/>
        <v>ADJ 8</v>
      </c>
      <c r="L228" s="442" t="str">
        <f t="shared" si="110"/>
        <v>ADJ 9</v>
      </c>
      <c r="M228" s="442" t="str">
        <f t="shared" si="110"/>
        <v>ADJ 10</v>
      </c>
      <c r="N228" s="384"/>
      <c r="O228" s="384"/>
      <c r="P228" s="384"/>
    </row>
    <row r="229" spans="1:20" ht="52.5" customHeight="1" x14ac:dyDescent="0.2">
      <c r="A229" s="385" t="s">
        <v>142</v>
      </c>
      <c r="B229" s="385" t="s">
        <v>143</v>
      </c>
      <c r="C229" s="385" t="s">
        <v>147</v>
      </c>
      <c r="D229" s="385" t="str">
        <f>D$11</f>
        <v>REMOVE DSM MECHANISM</v>
      </c>
      <c r="E229" s="385" t="str">
        <f t="shared" ref="E229:M229" si="111">E$11</f>
        <v>REMOVE ECR MECHANISM</v>
      </c>
      <c r="F229" s="385" t="str">
        <f t="shared" si="111"/>
        <v>REMOVE FAC MECHANISM</v>
      </c>
      <c r="G229" s="385" t="str">
        <f t="shared" si="111"/>
        <v>REMOVE OSS MECHANISM</v>
      </c>
      <c r="H229" s="385" t="str">
        <f t="shared" si="111"/>
        <v>REMOVE RAR MECHANISM</v>
      </c>
      <c r="I229" s="385" t="str">
        <f t="shared" si="111"/>
        <v xml:space="preserve">NEW GENERATION
NOT IN SERVICE </v>
      </c>
      <c r="J229" s="385" t="str">
        <f t="shared" si="111"/>
        <v xml:space="preserve">REMOVE
 AMI
 NOT IN SERVICE </v>
      </c>
      <c r="K229" s="385" t="str">
        <f t="shared" si="111"/>
        <v>REVOLVING CREDIT FACILITY FEES</v>
      </c>
      <c r="L229" s="385" t="str">
        <f t="shared" si="111"/>
        <v xml:space="preserve">IT SOFTWARE COST </v>
      </c>
      <c r="M229" s="385" t="str">
        <f t="shared" si="111"/>
        <v>INTEREST SYNCHRONIZATION</v>
      </c>
      <c r="N229" s="385" t="s">
        <v>320</v>
      </c>
      <c r="O229" s="385" t="s">
        <v>144</v>
      </c>
      <c r="P229" s="385" t="s">
        <v>310</v>
      </c>
    </row>
    <row r="230" spans="1:20" ht="23.1" customHeight="1" x14ac:dyDescent="0.2">
      <c r="A230" s="12"/>
      <c r="B230" s="12"/>
      <c r="C230" s="386"/>
      <c r="D230" s="17" t="s">
        <v>145</v>
      </c>
      <c r="E230" s="17" t="s">
        <v>145</v>
      </c>
      <c r="F230" s="17" t="s">
        <v>145</v>
      </c>
      <c r="G230" s="17" t="s">
        <v>145</v>
      </c>
      <c r="H230" s="17" t="s">
        <v>145</v>
      </c>
      <c r="I230" s="17" t="s">
        <v>145</v>
      </c>
      <c r="J230" s="17" t="s">
        <v>145</v>
      </c>
      <c r="K230" s="17" t="s">
        <v>145</v>
      </c>
      <c r="L230" s="17" t="s">
        <v>145</v>
      </c>
      <c r="M230" s="17" t="s">
        <v>145</v>
      </c>
      <c r="N230" s="17" t="s">
        <v>145</v>
      </c>
      <c r="O230" s="17"/>
      <c r="P230" s="17" t="s">
        <v>145</v>
      </c>
    </row>
    <row r="231" spans="1:20" ht="18.95" customHeight="1" x14ac:dyDescent="0.2">
      <c r="A231" s="16">
        <f>A218+1</f>
        <v>143</v>
      </c>
      <c r="B231" s="2">
        <v>929</v>
      </c>
      <c r="C231" t="s">
        <v>92</v>
      </c>
      <c r="D231" s="14">
        <f>SUMIFS('Rider Adj B'!$P$11:$P$173,'Rider Adj B'!$A$11:$A$173,'SCH D-2 B'!D$13,'Rider Adj B'!$B$11:$B$173,'SCH D-2 B'!$B231)*-1</f>
        <v>0</v>
      </c>
      <c r="E231" s="14">
        <f>SUMIFS('Rider Adj B'!$P$11:$P$173,'Rider Adj B'!$A$11:$A$173,'SCH D-2 B'!E$13,'Rider Adj B'!$B$11:$B$173,'SCH D-2 B'!$B231)*-1</f>
        <v>0</v>
      </c>
      <c r="F231" s="14">
        <f>SUMIFS('Rider Adj B'!$P$11:$P$173,'Rider Adj B'!$A$11:$A$173,'SCH D-2 B'!F$13,'Rider Adj B'!$B$11:$B$173,'SCH D-2 B'!$B231)*-1</f>
        <v>0</v>
      </c>
      <c r="G231" s="14">
        <f>SUMIFS('Rider Adj B'!$P$11:$P$173,'Rider Adj B'!$A$11:$A$173,'SCH D-2 B'!G$13,'Rider Adj B'!$B$11:$B$173,'SCH D-2 B'!$B231)*-1</f>
        <v>0</v>
      </c>
      <c r="H231" s="14">
        <f>SUMIFS('Rider Adj B'!$P$11:$P$173,'Rider Adj B'!$A$11:$A$173,'SCH D-2 B'!H$13,'Rider Adj B'!$B$11:$B$173,'SCH D-2 B'!$B231)*-1</f>
        <v>0</v>
      </c>
      <c r="I231" s="14">
        <f>SUMIFS('Rider Adj B'!$P$11:$P$173,'Rider Adj B'!$A$11:$A$173,'SCH D-2 B'!I$13,'Rider Adj B'!$B$11:$B$173,'SCH D-2 B'!$B231)*-1</f>
        <v>0</v>
      </c>
      <c r="J231" s="14">
        <f>SUMIFS('Rider Adj B'!$P$11:$P$173,'Rider Adj B'!$A$11:$A$173,'SCH D-2 B'!J$13,'Rider Adj B'!$B$11:$B$173,'SCH D-2 B'!$B231)*-1</f>
        <v>0</v>
      </c>
      <c r="K231" s="14">
        <f>SUMIFS('Rider Adj B'!$P$11:$P$173,'Rider Adj B'!$A$11:$A$173,'SCH D-2 B'!K$13,'Rider Adj B'!$B$11:$B$173,'SCH D-2 B'!$B231)*-1</f>
        <v>0</v>
      </c>
      <c r="L231" s="14">
        <f>SUMIFS('Rider Adj B'!$P$11:$P$173,'Rider Adj B'!$A$11:$A$173,'SCH D-2 B'!L$13,'Rider Adj B'!$B$11:$B$173,'SCH D-2 B'!$B231)*-1</f>
        <v>0</v>
      </c>
      <c r="M231" s="14">
        <f>SUMIFS('Rider Adj B'!$P$11:$P$173,'Rider Adj B'!$A$11:$A$173,'SCH D-2 B'!M$13,'Rider Adj B'!$B$11:$B$173,'SCH D-2 B'!$B231)*-1</f>
        <v>0</v>
      </c>
      <c r="N231" s="14">
        <f>SUM(D231:M231)</f>
        <v>0</v>
      </c>
      <c r="O231" s="15">
        <v>1</v>
      </c>
      <c r="P231" s="14">
        <f t="shared" ref="P231:P235" si="112">N231*O231</f>
        <v>0</v>
      </c>
    </row>
    <row r="232" spans="1:20" ht="18.95" customHeight="1" x14ac:dyDescent="0.2">
      <c r="A232" s="16">
        <f t="shared" si="109"/>
        <v>144</v>
      </c>
      <c r="B232" s="2">
        <v>930.1</v>
      </c>
      <c r="C232" t="s">
        <v>93</v>
      </c>
      <c r="D232" s="14">
        <f>SUMIFS('Rider Adj B'!$P$11:$P$173,'Rider Adj B'!$A$11:$A$173,'SCH D-2 B'!D$13,'Rider Adj B'!$B$11:$B$173,'SCH D-2 B'!$B232)*-1</f>
        <v>0</v>
      </c>
      <c r="E232" s="14">
        <f>SUMIFS('Rider Adj B'!$P$11:$P$173,'Rider Adj B'!$A$11:$A$173,'SCH D-2 B'!E$13,'Rider Adj B'!$B$11:$B$173,'SCH D-2 B'!$B232)*-1</f>
        <v>0</v>
      </c>
      <c r="F232" s="14">
        <f>SUMIFS('Rider Adj B'!$P$11:$P$173,'Rider Adj B'!$A$11:$A$173,'SCH D-2 B'!F$13,'Rider Adj B'!$B$11:$B$173,'SCH D-2 B'!$B232)*-1</f>
        <v>0</v>
      </c>
      <c r="G232" s="14">
        <f>SUMIFS('Rider Adj B'!$P$11:$P$173,'Rider Adj B'!$A$11:$A$173,'SCH D-2 B'!G$13,'Rider Adj B'!$B$11:$B$173,'SCH D-2 B'!$B232)*-1</f>
        <v>0</v>
      </c>
      <c r="H232" s="14">
        <f>SUMIFS('Rider Adj B'!$P$11:$P$173,'Rider Adj B'!$A$11:$A$173,'SCH D-2 B'!H$13,'Rider Adj B'!$B$11:$B$173,'SCH D-2 B'!$B232)*-1</f>
        <v>0</v>
      </c>
      <c r="I232" s="14">
        <f>SUMIFS('Rider Adj B'!$P$11:$P$173,'Rider Adj B'!$A$11:$A$173,'SCH D-2 B'!I$13,'Rider Adj B'!$B$11:$B$173,'SCH D-2 B'!$B232)*-1</f>
        <v>0</v>
      </c>
      <c r="J232" s="14">
        <f>SUMIFS('Rider Adj B'!$P$11:$P$173,'Rider Adj B'!$A$11:$A$173,'SCH D-2 B'!J$13,'Rider Adj B'!$B$11:$B$173,'SCH D-2 B'!$B232)*-1</f>
        <v>0</v>
      </c>
      <c r="K232" s="14">
        <f>SUMIFS('Rider Adj B'!$P$11:$P$173,'Rider Adj B'!$A$11:$A$173,'SCH D-2 B'!K$13,'Rider Adj B'!$B$11:$B$173,'SCH D-2 B'!$B232)*-1</f>
        <v>0</v>
      </c>
      <c r="L232" s="14">
        <f>SUMIFS('Rider Adj B'!$P$11:$P$173,'Rider Adj B'!$A$11:$A$173,'SCH D-2 B'!L$13,'Rider Adj B'!$B$11:$B$173,'SCH D-2 B'!$B232)*-1</f>
        <v>0</v>
      </c>
      <c r="M232" s="14">
        <f>SUMIFS('Rider Adj B'!$P$11:$P$173,'Rider Adj B'!$A$11:$A$173,'SCH D-2 B'!M$13,'Rider Adj B'!$B$11:$B$173,'SCH D-2 B'!$B232)*-1</f>
        <v>0</v>
      </c>
      <c r="N232" s="14">
        <f>SUM(D232:M232)</f>
        <v>0</v>
      </c>
      <c r="O232" s="15">
        <v>1</v>
      </c>
      <c r="P232" s="14">
        <f t="shared" si="112"/>
        <v>0</v>
      </c>
    </row>
    <row r="233" spans="1:20" ht="18.95" customHeight="1" x14ac:dyDescent="0.2">
      <c r="A233" s="16">
        <f t="shared" si="109"/>
        <v>145</v>
      </c>
      <c r="B233" s="2">
        <v>930.2</v>
      </c>
      <c r="C233" t="s">
        <v>94</v>
      </c>
      <c r="D233" s="14">
        <f>SUMIFS('Rider Adj B'!$P$11:$P$173,'Rider Adj B'!$A$11:$A$173,'SCH D-2 B'!D$13,'Rider Adj B'!$B$11:$B$173,'SCH D-2 B'!$B233)*-1</f>
        <v>0</v>
      </c>
      <c r="E233" s="14">
        <f>SUMIFS('Rider Adj B'!$P$11:$P$173,'Rider Adj B'!$A$11:$A$173,'SCH D-2 B'!E$13,'Rider Adj B'!$B$11:$B$173,'SCH D-2 B'!$B233)*-1</f>
        <v>0</v>
      </c>
      <c r="F233" s="14">
        <f>SUMIFS('Rider Adj B'!$P$11:$P$173,'Rider Adj B'!$A$11:$A$173,'SCH D-2 B'!F$13,'Rider Adj B'!$B$11:$B$173,'SCH D-2 B'!$B233)*-1</f>
        <v>0</v>
      </c>
      <c r="G233" s="14">
        <f>SUMIFS('Rider Adj B'!$P$11:$P$173,'Rider Adj B'!$A$11:$A$173,'SCH D-2 B'!G$13,'Rider Adj B'!$B$11:$B$173,'SCH D-2 B'!$B233)*-1</f>
        <v>0</v>
      </c>
      <c r="H233" s="14">
        <f>SUMIFS('Rider Adj B'!$P$11:$P$173,'Rider Adj B'!$A$11:$A$173,'SCH D-2 B'!H$13,'Rider Adj B'!$B$11:$B$173,'SCH D-2 B'!$B233)*-1</f>
        <v>0</v>
      </c>
      <c r="I233" s="14">
        <f>SUMIFS('Rider Adj B'!$P$11:$P$173,'Rider Adj B'!$A$11:$A$173,'SCH D-2 B'!I$13,'Rider Adj B'!$B$11:$B$173,'SCH D-2 B'!$B233)*-1</f>
        <v>0</v>
      </c>
      <c r="J233" s="14">
        <f>SUMIFS('Rider Adj B'!$P$11:$P$173,'Rider Adj B'!$A$11:$A$173,'SCH D-2 B'!J$13,'Rider Adj B'!$B$11:$B$173,'SCH D-2 B'!$B233)*-1</f>
        <v>0</v>
      </c>
      <c r="K233" s="14">
        <f>SUMIFS('Rider Adj B'!$P$11:$P$173,'Rider Adj B'!$A$11:$A$173,'SCH D-2 B'!K$13,'Rider Adj B'!$B$11:$B$173,'SCH D-2 B'!$B233)*-1</f>
        <v>60034.78088813895</v>
      </c>
      <c r="L233" s="14">
        <f>SUMIFS('Rider Adj B'!$P$11:$P$173,'Rider Adj B'!$A$11:$A$173,'SCH D-2 B'!L$13,'Rider Adj B'!$B$11:$B$173,'SCH D-2 B'!$B233)*-1</f>
        <v>0</v>
      </c>
      <c r="M233" s="14">
        <f>SUMIFS('Rider Adj B'!$P$11:$P$173,'Rider Adj B'!$A$11:$A$173,'SCH D-2 B'!M$13,'Rider Adj B'!$B$11:$B$173,'SCH D-2 B'!$B233)*-1</f>
        <v>0</v>
      </c>
      <c r="N233" s="14">
        <f>SUM(D233:M233)</f>
        <v>60034.78088813895</v>
      </c>
      <c r="O233" s="15">
        <v>1</v>
      </c>
      <c r="P233" s="14">
        <f t="shared" si="112"/>
        <v>60034.78088813895</v>
      </c>
    </row>
    <row r="234" spans="1:20" ht="18.95" customHeight="1" x14ac:dyDescent="0.2">
      <c r="A234" s="16">
        <f t="shared" si="109"/>
        <v>146</v>
      </c>
      <c r="B234" s="2">
        <v>931</v>
      </c>
      <c r="C234" t="s">
        <v>24</v>
      </c>
      <c r="D234" s="14">
        <f>SUMIFS('Rider Adj B'!$P$11:$P$173,'Rider Adj B'!$A$11:$A$173,'SCH D-2 B'!D$13,'Rider Adj B'!$B$11:$B$173,'SCH D-2 B'!$B234)*-1</f>
        <v>0</v>
      </c>
      <c r="E234" s="14">
        <f>SUMIFS('Rider Adj B'!$P$11:$P$173,'Rider Adj B'!$A$11:$A$173,'SCH D-2 B'!E$13,'Rider Adj B'!$B$11:$B$173,'SCH D-2 B'!$B234)*-1</f>
        <v>0</v>
      </c>
      <c r="F234" s="14">
        <f>SUMIFS('Rider Adj B'!$P$11:$P$173,'Rider Adj B'!$A$11:$A$173,'SCH D-2 B'!F$13,'Rider Adj B'!$B$11:$B$173,'SCH D-2 B'!$B234)*-1</f>
        <v>0</v>
      </c>
      <c r="G234" s="14">
        <f>SUMIFS('Rider Adj B'!$P$11:$P$173,'Rider Adj B'!$A$11:$A$173,'SCH D-2 B'!G$13,'Rider Adj B'!$B$11:$B$173,'SCH D-2 B'!$B234)*-1</f>
        <v>0</v>
      </c>
      <c r="H234" s="14">
        <f>SUMIFS('Rider Adj B'!$P$11:$P$173,'Rider Adj B'!$A$11:$A$173,'SCH D-2 B'!H$13,'Rider Adj B'!$B$11:$B$173,'SCH D-2 B'!$B234)*-1</f>
        <v>0</v>
      </c>
      <c r="I234" s="14">
        <f>SUMIFS('Rider Adj B'!$P$11:$P$173,'Rider Adj B'!$A$11:$A$173,'SCH D-2 B'!I$13,'Rider Adj B'!$B$11:$B$173,'SCH D-2 B'!$B234)*-1</f>
        <v>0</v>
      </c>
      <c r="J234" s="14">
        <f>SUMIFS('Rider Adj B'!$P$11:$P$173,'Rider Adj B'!$A$11:$A$173,'SCH D-2 B'!J$13,'Rider Adj B'!$B$11:$B$173,'SCH D-2 B'!$B234)*-1</f>
        <v>0</v>
      </c>
      <c r="K234" s="14">
        <f>SUMIFS('Rider Adj B'!$P$11:$P$173,'Rider Adj B'!$A$11:$A$173,'SCH D-2 B'!K$13,'Rider Adj B'!$B$11:$B$173,'SCH D-2 B'!$B234)*-1</f>
        <v>0</v>
      </c>
      <c r="L234" s="14">
        <f>SUMIFS('Rider Adj B'!$P$11:$P$173,'Rider Adj B'!$A$11:$A$173,'SCH D-2 B'!L$13,'Rider Adj B'!$B$11:$B$173,'SCH D-2 B'!$B234)*-1</f>
        <v>0</v>
      </c>
      <c r="M234" s="14">
        <f>SUMIFS('Rider Adj B'!$P$11:$P$173,'Rider Adj B'!$A$11:$A$173,'SCH D-2 B'!M$13,'Rider Adj B'!$B$11:$B$173,'SCH D-2 B'!$B234)*-1</f>
        <v>0</v>
      </c>
      <c r="N234" s="14">
        <f>SUM(D234:M234)</f>
        <v>0</v>
      </c>
      <c r="O234" s="15">
        <v>1</v>
      </c>
      <c r="P234" s="14">
        <f t="shared" si="112"/>
        <v>0</v>
      </c>
    </row>
    <row r="235" spans="1:20" ht="18.95" customHeight="1" x14ac:dyDescent="0.2">
      <c r="A235" s="16">
        <f t="shared" si="109"/>
        <v>147</v>
      </c>
      <c r="B235" s="2">
        <v>935</v>
      </c>
      <c r="C235" t="s">
        <v>95</v>
      </c>
      <c r="D235" s="14">
        <f>SUMIFS('Rider Adj B'!$P$11:$P$173,'Rider Adj B'!$A$11:$A$173,'SCH D-2 B'!D$13,'Rider Adj B'!$B$11:$B$173,'SCH D-2 B'!$B235)*-1</f>
        <v>0</v>
      </c>
      <c r="E235" s="14">
        <f>SUMIFS('Rider Adj B'!$P$11:$P$173,'Rider Adj B'!$A$11:$A$173,'SCH D-2 B'!E$13,'Rider Adj B'!$B$11:$B$173,'SCH D-2 B'!$B235)*-1</f>
        <v>0</v>
      </c>
      <c r="F235" s="14">
        <f>SUMIFS('Rider Adj B'!$P$11:$P$173,'Rider Adj B'!$A$11:$A$173,'SCH D-2 B'!F$13,'Rider Adj B'!$B$11:$B$173,'SCH D-2 B'!$B235)*-1</f>
        <v>0</v>
      </c>
      <c r="G235" s="14">
        <f>SUMIFS('Rider Adj B'!$P$11:$P$173,'Rider Adj B'!$A$11:$A$173,'SCH D-2 B'!G$13,'Rider Adj B'!$B$11:$B$173,'SCH D-2 B'!$B235)*-1</f>
        <v>0</v>
      </c>
      <c r="H235" s="14">
        <f>SUMIFS('Rider Adj B'!$P$11:$P$173,'Rider Adj B'!$A$11:$A$173,'SCH D-2 B'!H$13,'Rider Adj B'!$B$11:$B$173,'SCH D-2 B'!$B235)*-1</f>
        <v>0</v>
      </c>
      <c r="I235" s="14">
        <f>SUMIFS('Rider Adj B'!$P$11:$P$173,'Rider Adj B'!$A$11:$A$173,'SCH D-2 B'!I$13,'Rider Adj B'!$B$11:$B$173,'SCH D-2 B'!$B235)*-1</f>
        <v>0</v>
      </c>
      <c r="J235" s="14">
        <f>SUMIFS('Rider Adj B'!$P$11:$P$173,'Rider Adj B'!$A$11:$A$173,'SCH D-2 B'!J$13,'Rider Adj B'!$B$11:$B$173,'SCH D-2 B'!$B235)*-1</f>
        <v>0</v>
      </c>
      <c r="K235" s="14">
        <f>SUMIFS('Rider Adj B'!$P$11:$P$173,'Rider Adj B'!$A$11:$A$173,'SCH D-2 B'!K$13,'Rider Adj B'!$B$11:$B$173,'SCH D-2 B'!$B235)*-1</f>
        <v>0</v>
      </c>
      <c r="L235" s="14">
        <f>SUMIFS('Rider Adj B'!$P$11:$P$173,'Rider Adj B'!$A$11:$A$173,'SCH D-2 B'!L$13,'Rider Adj B'!$B$11:$B$173,'SCH D-2 B'!$B235)*-1</f>
        <v>0</v>
      </c>
      <c r="M235" s="14">
        <f>SUMIFS('Rider Adj B'!$P$11:$P$173,'Rider Adj B'!$A$11:$A$173,'SCH D-2 B'!M$13,'Rider Adj B'!$B$11:$B$173,'SCH D-2 B'!$B235)*-1</f>
        <v>0</v>
      </c>
      <c r="N235" s="14">
        <f>SUM(D235:M235)</f>
        <v>0</v>
      </c>
      <c r="O235" s="15">
        <v>1</v>
      </c>
      <c r="P235" s="14">
        <f t="shared" si="112"/>
        <v>0</v>
      </c>
    </row>
    <row r="236" spans="1:20" ht="18.95" customHeight="1" x14ac:dyDescent="0.2">
      <c r="A236" s="16">
        <f t="shared" si="109"/>
        <v>148</v>
      </c>
      <c r="C236" s="5" t="s">
        <v>182</v>
      </c>
      <c r="D236" s="20">
        <f t="shared" ref="D236:N236" si="113">SUM(D210:D235)</f>
        <v>0</v>
      </c>
      <c r="E236" s="20">
        <f t="shared" si="113"/>
        <v>0</v>
      </c>
      <c r="F236" s="20">
        <f t="shared" si="113"/>
        <v>0</v>
      </c>
      <c r="G236" s="20">
        <f t="shared" si="113"/>
        <v>0</v>
      </c>
      <c r="H236" s="20">
        <f t="shared" ref="H236:I236" si="114">SUM(H210:H235)</f>
        <v>0</v>
      </c>
      <c r="I236" s="20">
        <f t="shared" si="114"/>
        <v>0</v>
      </c>
      <c r="J236" s="20">
        <f t="shared" ref="J236:K236" si="115">SUM(J210:J235)</f>
        <v>28090.003499999988</v>
      </c>
      <c r="K236" s="20">
        <f t="shared" si="115"/>
        <v>60034.78088813895</v>
      </c>
      <c r="L236" s="20">
        <f t="shared" ref="L236" si="116">SUM(L210:L235)</f>
        <v>2352551.6875539776</v>
      </c>
      <c r="M236" s="20">
        <f t="shared" si="113"/>
        <v>0</v>
      </c>
      <c r="N236" s="20">
        <f t="shared" si="113"/>
        <v>2440676.4719421165</v>
      </c>
      <c r="P236" s="20">
        <f>SUM(P210:P235)</f>
        <v>2440676.4719421165</v>
      </c>
    </row>
    <row r="237" spans="1:20" ht="18.95" customHeight="1" x14ac:dyDescent="0.2">
      <c r="A237" s="16"/>
    </row>
    <row r="238" spans="1:20" ht="18.95" customHeight="1" x14ac:dyDescent="0.2">
      <c r="A238" s="16">
        <f>A236+1</f>
        <v>149</v>
      </c>
      <c r="C238" s="5" t="s">
        <v>184</v>
      </c>
      <c r="D238" s="19">
        <f>SUM(D116,D147,D151,D173,D193,D200,D207,D236)</f>
        <v>-6861970.6900000004</v>
      </c>
      <c r="E238" s="19">
        <f t="shared" ref="E238:P238" ca="1" si="117">SUM(E116,E147,E151,E173,E193,E200,E207,E236)</f>
        <v>28943497.719999999</v>
      </c>
      <c r="F238" s="19">
        <f t="shared" si="117"/>
        <v>-973585.99900374678</v>
      </c>
      <c r="G238" s="19">
        <f t="shared" si="117"/>
        <v>-14994569.1</v>
      </c>
      <c r="H238" s="19">
        <f t="shared" si="117"/>
        <v>0</v>
      </c>
      <c r="I238" s="19">
        <f t="shared" si="117"/>
        <v>0</v>
      </c>
      <c r="J238" s="19">
        <f t="shared" si="117"/>
        <v>-2274.0300000002499</v>
      </c>
      <c r="K238" s="19">
        <f t="shared" ref="K238:L238" si="118">SUM(K116,K147,K151,K173,K193,K200,K207,K236)</f>
        <v>60034.78088813895</v>
      </c>
      <c r="L238" s="19">
        <f t="shared" si="118"/>
        <v>2352551.6875539776</v>
      </c>
      <c r="M238" s="19">
        <f t="shared" si="117"/>
        <v>0</v>
      </c>
      <c r="N238" s="19">
        <f t="shared" ca="1" si="117"/>
        <v>8523684.3694383688</v>
      </c>
      <c r="P238" s="19">
        <f t="shared" ca="1" si="117"/>
        <v>8523684.3694383688</v>
      </c>
    </row>
    <row r="239" spans="1:20" ht="18.95" customHeight="1" x14ac:dyDescent="0.2">
      <c r="A239" s="16"/>
      <c r="C239" s="5"/>
      <c r="R239" s="79"/>
      <c r="S239" s="79"/>
    </row>
    <row r="240" spans="1:20" ht="18.95" customHeight="1" x14ac:dyDescent="0.2">
      <c r="A240" s="16">
        <f>A238+1</f>
        <v>150</v>
      </c>
      <c r="B240" s="21" t="s">
        <v>185</v>
      </c>
      <c r="C240" s="5" t="s">
        <v>186</v>
      </c>
      <c r="D240" s="14">
        <f>SUMIFS('Rider Adj B'!$P$11:$P$173,'Rider Adj B'!$A$11:$A$173,'SCH D-2 B'!D$13,'Rider Adj B'!$B$11:$B$173,'SCH D-2 B'!$B240)*-1</f>
        <v>-1168662.9499999997</v>
      </c>
      <c r="E240" s="14">
        <f>SUMIFS('Rider Adj B'!$P$11:$P$173,'Rider Adj B'!$A$11:$A$173,'SCH D-2 B'!E$13,'Rider Adj B'!$B$11:$B$173,'SCH D-2 B'!$B240)*-1</f>
        <v>-19319626.160567001</v>
      </c>
      <c r="F240" s="14">
        <f>SUMIFS('Rider Adj B'!$P$11:$P$173,'Rider Adj B'!$A$11:$A$173,'SCH D-2 B'!F$13,'Rider Adj B'!$B$11:$B$173,'SCH D-2 B'!$B240)*-1</f>
        <v>0</v>
      </c>
      <c r="G240" s="14">
        <f>SUMIFS('Rider Adj B'!$P$11:$P$173,'Rider Adj B'!$A$11:$A$173,'SCH D-2 B'!G$13,'Rider Adj B'!$B$11:$B$173,'SCH D-2 B'!$B240)*-1</f>
        <v>0</v>
      </c>
      <c r="H240" s="14">
        <f>SUMIFS('Rider Adj B'!$P$11:$P$173,'Rider Adj B'!$A$11:$A$173,'SCH D-2 B'!H$13,'Rider Adj B'!$B$11:$B$173,'SCH D-2 B'!$B240)*-1</f>
        <v>0</v>
      </c>
      <c r="I240" s="14">
        <f>SUMIFS('Rider Adj B'!$P$11:$P$173,'Rider Adj B'!$A$11:$A$173,'SCH D-2 B'!I$13,'Rider Adj B'!$B$11:$B$173,'SCH D-2 B'!$B240)*-1</f>
        <v>0</v>
      </c>
      <c r="J240" s="14">
        <f>SUMIFS('Rider Adj B'!$P$11:$P$173,'Rider Adj B'!$A$11:$A$173,'SCH D-2 B'!J$13,'Rider Adj B'!$B$11:$B$173,'SCH D-2 B'!$B240)*-1</f>
        <v>0</v>
      </c>
      <c r="K240" s="14">
        <f>SUMIFS('Rider Adj B'!$P$11:$P$173,'Rider Adj B'!$A$11:$A$173,'SCH D-2 B'!K$13,'Rider Adj B'!$B$11:$B$173,'SCH D-2 B'!$B240)*-1</f>
        <v>0</v>
      </c>
      <c r="L240" s="14">
        <f>SUMIFS('Rider Adj B'!$P$11:$P$173,'Rider Adj B'!$A$11:$A$173,'SCH D-2 B'!L$13,'Rider Adj B'!$B$11:$B$173,'SCH D-2 B'!$B240)*-1</f>
        <v>0</v>
      </c>
      <c r="M240" s="14">
        <f>SUMIFS('Rider Adj B'!$P$11:$P$173,'Rider Adj B'!$A$11:$A$173,'SCH D-2 B'!M$13,'Rider Adj B'!$B$11:$B$173,'SCH D-2 B'!$B240)*-1</f>
        <v>0</v>
      </c>
      <c r="N240" s="14">
        <f>SUM(D240:M240)</f>
        <v>-20488289.110567</v>
      </c>
      <c r="O240" s="15">
        <v>1</v>
      </c>
      <c r="P240" s="14">
        <f t="shared" ref="P240:P245" si="119">O240*N240</f>
        <v>-20488289.110567</v>
      </c>
      <c r="R240" s="15"/>
      <c r="S240" s="15"/>
      <c r="T240" s="15"/>
    </row>
    <row r="241" spans="1:20" ht="18.95" customHeight="1" x14ac:dyDescent="0.2">
      <c r="A241" s="16">
        <f>A240+1</f>
        <v>151</v>
      </c>
      <c r="B241" s="444">
        <v>407</v>
      </c>
      <c r="C241" s="5" t="s">
        <v>1159</v>
      </c>
      <c r="D241" s="14">
        <f>SUMIFS('Rider Adj B'!$P$11:$P$173,'Rider Adj B'!$A$11:$A$173,'SCH D-2 B'!D$13,'Rider Adj B'!$B$11:$B$173,'SCH D-2 B'!$B241)*-1</f>
        <v>0</v>
      </c>
      <c r="E241" s="14">
        <f>SUMIFS('Rider Adj B'!$P$11:$P$173,'Rider Adj B'!$A$11:$A$173,'SCH D-2 B'!E$13,'Rider Adj B'!$B$11:$B$173,'SCH D-2 B'!$B241)*-1</f>
        <v>0</v>
      </c>
      <c r="F241" s="14">
        <f>SUMIFS('Rider Adj B'!$P$11:$P$173,'Rider Adj B'!$A$11:$A$173,'SCH D-2 B'!F$13,'Rider Adj B'!$B$11:$B$173,'SCH D-2 B'!$B241)*-1</f>
        <v>0</v>
      </c>
      <c r="G241" s="14">
        <f>SUMIFS('Rider Adj B'!$P$11:$P$173,'Rider Adj B'!$A$11:$A$173,'SCH D-2 B'!G$13,'Rider Adj B'!$B$11:$B$173,'SCH D-2 B'!$B241)*-1</f>
        <v>0</v>
      </c>
      <c r="H241" s="14">
        <f>SUMIFS('Rider Adj B'!$P$11:$P$173,'Rider Adj B'!$A$11:$A$173,'SCH D-2 B'!H$13,'Rider Adj B'!$B$11:$B$173,'SCH D-2 B'!$B241)*-1</f>
        <v>-4516292.1367150713</v>
      </c>
      <c r="I241" s="14">
        <f>SUMIFS('Rider Adj B'!$P$11:$P$173,'Rider Adj B'!$A$11:$A$173,'SCH D-2 B'!I$13,'Rider Adj B'!$B$11:$B$173,'SCH D-2 B'!$B241)*-1</f>
        <v>0</v>
      </c>
      <c r="J241" s="14">
        <f>SUMIFS('Rider Adj B'!$P$11:$P$173,'Rider Adj B'!$A$11:$A$173,'SCH D-2 B'!J$13,'Rider Adj B'!$B$11:$B$173,'SCH D-2 B'!$B241)*-1</f>
        <v>0</v>
      </c>
      <c r="K241" s="14">
        <f>SUMIFS('Rider Adj B'!$P$11:$P$173,'Rider Adj B'!$A$11:$A$173,'SCH D-2 B'!K$13,'Rider Adj B'!$B$11:$B$173,'SCH D-2 B'!$B241)*-1</f>
        <v>0</v>
      </c>
      <c r="L241" s="14">
        <f>SUMIFS('Rider Adj B'!$P$11:$P$173,'Rider Adj B'!$A$11:$A$173,'SCH D-2 B'!L$13,'Rider Adj B'!$B$11:$B$173,'SCH D-2 B'!$B241)*-1</f>
        <v>0</v>
      </c>
      <c r="M241" s="14">
        <f>SUMIFS('Rider Adj B'!$P$11:$P$173,'Rider Adj B'!$A$11:$A$173,'SCH D-2 B'!M$13,'Rider Adj B'!$B$11:$B$173,'SCH D-2 B'!$B241)*-1</f>
        <v>0</v>
      </c>
      <c r="N241" s="14">
        <f t="shared" ref="N241" si="120">SUM(D241:M241)</f>
        <v>-4516292.1367150713</v>
      </c>
      <c r="O241" s="15">
        <v>1</v>
      </c>
      <c r="P241" s="14">
        <f t="shared" si="119"/>
        <v>-4516292.1367150713</v>
      </c>
      <c r="R241" s="15"/>
      <c r="S241" s="15"/>
      <c r="T241" s="15"/>
    </row>
    <row r="242" spans="1:20" ht="18.95" customHeight="1" x14ac:dyDescent="0.2">
      <c r="A242" s="16">
        <f t="shared" ref="A242:A244" si="121">A241+1</f>
        <v>152</v>
      </c>
      <c r="B242" s="2">
        <v>407.3</v>
      </c>
      <c r="C242" s="5" t="s">
        <v>885</v>
      </c>
      <c r="D242" s="14">
        <f>SUMIFS('Rider Adj B'!$P$11:$P$173,'Rider Adj B'!$A$11:$A$173,'SCH D-2 B'!D$13,'Rider Adj B'!$B$11:$B$173,'SCH D-2 B'!$B242)*-1</f>
        <v>0</v>
      </c>
      <c r="E242" s="14">
        <f>SUMIFS('Rider Adj B'!$P$11:$P$173,'Rider Adj B'!$A$11:$A$173,'SCH D-2 B'!E$13,'Rider Adj B'!$B$11:$B$173,'SCH D-2 B'!$B242)*-1</f>
        <v>-4207240.360872169</v>
      </c>
      <c r="F242" s="14">
        <f>SUMIFS('Rider Adj B'!$P$11:$P$173,'Rider Adj B'!$A$11:$A$173,'SCH D-2 B'!F$13,'Rider Adj B'!$B$11:$B$173,'SCH D-2 B'!$B242)*-1</f>
        <v>0</v>
      </c>
      <c r="G242" s="14">
        <f>SUMIFS('Rider Adj B'!$P$11:$P$173,'Rider Adj B'!$A$11:$A$173,'SCH D-2 B'!G$13,'Rider Adj B'!$B$11:$B$173,'SCH D-2 B'!$B242)*-1</f>
        <v>0</v>
      </c>
      <c r="H242" s="14">
        <f>SUMIFS('Rider Adj B'!$P$11:$P$173,'Rider Adj B'!$A$11:$A$173,'SCH D-2 B'!H$13,'Rider Adj B'!$B$11:$B$173,'SCH D-2 B'!$B242)*-1</f>
        <v>0</v>
      </c>
      <c r="I242" s="14">
        <f>SUMIFS('Rider Adj B'!$P$11:$P$173,'Rider Adj B'!$A$11:$A$173,'SCH D-2 B'!I$13,'Rider Adj B'!$B$11:$B$173,'SCH D-2 B'!$B242)*-1</f>
        <v>0</v>
      </c>
      <c r="J242" s="14">
        <f>SUMIFS('Rider Adj B'!$P$11:$P$173,'Rider Adj B'!$A$11:$A$173,'SCH D-2 B'!J$13,'Rider Adj B'!$B$11:$B$173,'SCH D-2 B'!$B242)*-1</f>
        <v>-2814545.3807063391</v>
      </c>
      <c r="K242" s="14">
        <f>SUMIFS('Rider Adj B'!$P$11:$P$173,'Rider Adj B'!$A$11:$A$173,'SCH D-2 B'!K$13,'Rider Adj B'!$B$11:$B$173,'SCH D-2 B'!$B242)*-1</f>
        <v>0</v>
      </c>
      <c r="L242" s="14">
        <f>SUMIFS('Rider Adj B'!$P$11:$P$173,'Rider Adj B'!$A$11:$A$173,'SCH D-2 B'!L$13,'Rider Adj B'!$B$11:$B$173,'SCH D-2 B'!$B242)*-1</f>
        <v>0</v>
      </c>
      <c r="M242" s="14">
        <f>SUMIFS('Rider Adj B'!$P$11:$P$173,'Rider Adj B'!$A$11:$A$173,'SCH D-2 B'!M$13,'Rider Adj B'!$B$11:$B$173,'SCH D-2 B'!$B242)*-1</f>
        <v>0</v>
      </c>
      <c r="N242" s="14">
        <f t="shared" ref="N242:N248" si="122">SUM(D242:M242)</f>
        <v>-7021785.7415785082</v>
      </c>
      <c r="O242" s="15">
        <v>1</v>
      </c>
      <c r="P242" s="14">
        <f t="shared" si="119"/>
        <v>-7021785.7415785082</v>
      </c>
    </row>
    <row r="243" spans="1:20" ht="18.95" customHeight="1" x14ac:dyDescent="0.2">
      <c r="A243" s="16">
        <f t="shared" si="121"/>
        <v>153</v>
      </c>
      <c r="B243" s="2">
        <v>407.4</v>
      </c>
      <c r="C243" s="5" t="s">
        <v>1157</v>
      </c>
      <c r="D243" s="14">
        <f>SUMIFS('Rider Adj B'!$P$11:$P$173,'Rider Adj B'!$A$11:$A$173,'SCH D-2 B'!D$13,'Rider Adj B'!$B$11:$B$173,'SCH D-2 B'!$B243)*-1</f>
        <v>0</v>
      </c>
      <c r="E243" s="14">
        <f>SUMIFS('Rider Adj B'!$P$11:$P$173,'Rider Adj B'!$A$11:$A$173,'SCH D-2 B'!E$13,'Rider Adj B'!$B$11:$B$173,'SCH D-2 B'!$B243)*-1</f>
        <v>0</v>
      </c>
      <c r="F243" s="14">
        <f>SUMIFS('Rider Adj B'!$P$11:$P$173,'Rider Adj B'!$A$11:$A$173,'SCH D-2 B'!F$13,'Rider Adj B'!$B$11:$B$173,'SCH D-2 B'!$B243)*-1</f>
        <v>0</v>
      </c>
      <c r="G243" s="14">
        <f>SUMIFS('Rider Adj B'!$P$11:$P$173,'Rider Adj B'!$A$11:$A$173,'SCH D-2 B'!G$13,'Rider Adj B'!$B$11:$B$173,'SCH D-2 B'!$B243)*-1</f>
        <v>0</v>
      </c>
      <c r="H243" s="14">
        <f>SUMIFS('Rider Adj B'!$P$11:$P$173,'Rider Adj B'!$A$11:$A$173,'SCH D-2 B'!H$13,'Rider Adj B'!$B$11:$B$173,'SCH D-2 B'!$B243)*-1</f>
        <v>0</v>
      </c>
      <c r="I243" s="14">
        <f>SUMIFS('Rider Adj B'!$P$11:$P$173,'Rider Adj B'!$A$11:$A$173,'SCH D-2 B'!I$13,'Rider Adj B'!$B$11:$B$173,'SCH D-2 B'!$B243)*-1</f>
        <v>457356.91000000003</v>
      </c>
      <c r="J243" s="14">
        <f>SUMIFS('Rider Adj B'!$P$11:$P$173,'Rider Adj B'!$A$11:$A$173,'SCH D-2 B'!J$13,'Rider Adj B'!$B$11:$B$173,'SCH D-2 B'!$B243)*-1</f>
        <v>360361.5791999998</v>
      </c>
      <c r="K243" s="14">
        <f>SUMIFS('Rider Adj B'!$P$11:$P$173,'Rider Adj B'!$A$11:$A$173,'SCH D-2 B'!K$13,'Rider Adj B'!$B$11:$B$173,'SCH D-2 B'!$B243)*-1</f>
        <v>0</v>
      </c>
      <c r="L243" s="14">
        <f>SUMIFS('Rider Adj B'!$P$11:$P$173,'Rider Adj B'!$A$11:$A$173,'SCH D-2 B'!L$13,'Rider Adj B'!$B$11:$B$173,'SCH D-2 B'!$B243)*-1</f>
        <v>0</v>
      </c>
      <c r="M243" s="14">
        <f>SUMIFS('Rider Adj B'!$P$11:$P$173,'Rider Adj B'!$A$11:$A$173,'SCH D-2 B'!M$13,'Rider Adj B'!$B$11:$B$173,'SCH D-2 B'!$B243)*-1</f>
        <v>0</v>
      </c>
      <c r="N243" s="14">
        <f>SUM(D243:M243)</f>
        <v>817718.48919999984</v>
      </c>
      <c r="O243" s="15">
        <v>1</v>
      </c>
      <c r="P243" s="14">
        <f t="shared" si="119"/>
        <v>817718.48919999984</v>
      </c>
    </row>
    <row r="244" spans="1:20" ht="18.95" customHeight="1" x14ac:dyDescent="0.2">
      <c r="A244" s="16">
        <f t="shared" si="121"/>
        <v>154</v>
      </c>
      <c r="B244" s="2">
        <v>408.1</v>
      </c>
      <c r="C244" s="5" t="s">
        <v>10</v>
      </c>
      <c r="D244" s="14">
        <f>SUMIFS('Rider Adj B'!$P$11:$P$173,'Rider Adj B'!$A$11:$A$173,'SCH D-2 B'!D$13,'Rider Adj B'!$B$11:$B$173,'SCH D-2 B'!$B244)*-1</f>
        <v>0</v>
      </c>
      <c r="E244" s="14">
        <f ca="1">SUMIFS('Rider Adj B'!$P$11:$P$173,'Rider Adj B'!$A$11:$A$173,'SCH D-2 B'!E$13,'Rider Adj B'!$B$11:$B$173,'SCH D-2 B'!$B244)*-1</f>
        <v>-606374.6077718304</v>
      </c>
      <c r="F244" s="14">
        <f>SUMIFS('Rider Adj B'!$P$11:$P$173,'Rider Adj B'!$A$11:$A$173,'SCH D-2 B'!F$13,'Rider Adj B'!$B$11:$B$173,'SCH D-2 B'!$B244)*-1</f>
        <v>0</v>
      </c>
      <c r="G244" s="14">
        <f>SUMIFS('Rider Adj B'!$P$11:$P$173,'Rider Adj B'!$A$11:$A$173,'SCH D-2 B'!G$13,'Rider Adj B'!$B$11:$B$173,'SCH D-2 B'!$B244)*-1</f>
        <v>0</v>
      </c>
      <c r="H244" s="14">
        <f>SUMIFS('Rider Adj B'!$P$11:$P$173,'Rider Adj B'!$A$11:$A$173,'SCH D-2 B'!H$13,'Rider Adj B'!$B$11:$B$173,'SCH D-2 B'!$B244)*-1</f>
        <v>0</v>
      </c>
      <c r="I244" s="14">
        <f>SUMIFS('Rider Adj B'!$P$11:$P$173,'Rider Adj B'!$A$11:$A$173,'SCH D-2 B'!I$13,'Rider Adj B'!$B$11:$B$173,'SCH D-2 B'!$B244)*-1</f>
        <v>0</v>
      </c>
      <c r="J244" s="14">
        <f>SUMIFS('Rider Adj B'!$P$11:$P$173,'Rider Adj B'!$A$11:$A$173,'SCH D-2 B'!J$13,'Rider Adj B'!$B$11:$B$173,'SCH D-2 B'!$B244)*-1</f>
        <v>0</v>
      </c>
      <c r="K244" s="14">
        <f>SUMIFS('Rider Adj B'!$P$11:$P$173,'Rider Adj B'!$A$11:$A$173,'SCH D-2 B'!K$13,'Rider Adj B'!$B$11:$B$173,'SCH D-2 B'!$B244)*-1</f>
        <v>0</v>
      </c>
      <c r="L244" s="14">
        <f>SUMIFS('Rider Adj B'!$P$11:$P$173,'Rider Adj B'!$A$11:$A$173,'SCH D-2 B'!L$13,'Rider Adj B'!$B$11:$B$173,'SCH D-2 B'!$B244)*-1</f>
        <v>0</v>
      </c>
      <c r="M244" s="14">
        <f>SUMIFS('Rider Adj B'!$P$11:$P$173,'Rider Adj B'!$A$11:$A$173,'SCH D-2 B'!M$13,'Rider Adj B'!$B$11:$B$173,'SCH D-2 B'!$B244)*-1</f>
        <v>0</v>
      </c>
      <c r="N244" s="14">
        <f t="shared" ca="1" si="122"/>
        <v>-606374.6077718304</v>
      </c>
      <c r="O244" s="15">
        <v>1</v>
      </c>
      <c r="P244" s="14">
        <f t="shared" ca="1" si="119"/>
        <v>-606374.6077718304</v>
      </c>
    </row>
    <row r="245" spans="1:20" ht="18.95" customHeight="1" x14ac:dyDescent="0.2">
      <c r="A245" s="16">
        <f t="shared" si="109"/>
        <v>155</v>
      </c>
      <c r="B245" s="21" t="s">
        <v>187</v>
      </c>
      <c r="C245" s="5" t="s">
        <v>188</v>
      </c>
      <c r="D245" s="14">
        <f>D258-'Rider Adj B'!P21*1</f>
        <v>-1460767.7705165399</v>
      </c>
      <c r="E245" s="14">
        <f ca="1">E258-'Rider Adj B'!P47*1</f>
        <v>-7012051.6429368798</v>
      </c>
      <c r="F245" s="14">
        <f t="shared" ref="F245:M245" si="123">F258</f>
        <v>-196472.78050028993</v>
      </c>
      <c r="G245" s="14">
        <f t="shared" ref="G245" si="124">G258</f>
        <v>-420562.35755919787</v>
      </c>
      <c r="H245" s="14">
        <f>H258</f>
        <v>1257170.5329935541</v>
      </c>
      <c r="I245" s="14">
        <f>I258</f>
        <v>110881.16833499998</v>
      </c>
      <c r="J245" s="14">
        <f>J258</f>
        <v>639177.07993251469</v>
      </c>
      <c r="K245" s="14">
        <f>K258</f>
        <v>-11976.938787183719</v>
      </c>
      <c r="L245" s="14">
        <f>L258</f>
        <v>-469334.06166701851</v>
      </c>
      <c r="M245" s="14">
        <f t="shared" si="123"/>
        <v>-2711088.7852649996</v>
      </c>
      <c r="N245" s="14">
        <f ca="1">SUM(D245:M245)</f>
        <v>-10275025.555971039</v>
      </c>
      <c r="O245" s="15">
        <v>1</v>
      </c>
      <c r="P245" s="14">
        <f t="shared" ca="1" si="119"/>
        <v>-10275025.555971039</v>
      </c>
      <c r="R245" s="14"/>
      <c r="S245" s="15"/>
    </row>
    <row r="246" spans="1:20" ht="18.95" customHeight="1" x14ac:dyDescent="0.2">
      <c r="A246" s="16">
        <f t="shared" si="109"/>
        <v>156</v>
      </c>
      <c r="B246" s="21" t="s">
        <v>187</v>
      </c>
      <c r="C246" s="5" t="s">
        <v>189</v>
      </c>
      <c r="D246" s="14">
        <f>D256-'Rider Adj B'!P22*1</f>
        <v>-366727.56193631224</v>
      </c>
      <c r="E246" s="14">
        <f ca="1">E256-'Rider Adj B'!P48*1</f>
        <v>-1783540.0226376231</v>
      </c>
      <c r="F246" s="14">
        <f t="shared" ref="F246:M246" si="125">F256</f>
        <v>-49241.298370999983</v>
      </c>
      <c r="G246" s="14">
        <f t="shared" ref="G246:H246" si="126">G256</f>
        <v>-105404.09963889672</v>
      </c>
      <c r="H246" s="14">
        <f t="shared" si="126"/>
        <v>315080.33408359758</v>
      </c>
      <c r="I246" s="14">
        <f t="shared" ref="I246:J246" si="127">I256</f>
        <v>27789.766499999998</v>
      </c>
      <c r="J246" s="14">
        <f t="shared" si="127"/>
        <v>160194.75687531699</v>
      </c>
      <c r="K246" s="14">
        <f t="shared" ref="K246:L246" si="128">K256</f>
        <v>-3001.7390444069479</v>
      </c>
      <c r="L246" s="14">
        <f t="shared" si="128"/>
        <v>-117627.58437769889</v>
      </c>
      <c r="M246" s="14">
        <f t="shared" si="125"/>
        <v>-679470.87349999999</v>
      </c>
      <c r="N246" s="14">
        <f ca="1">SUM(D246:M246)</f>
        <v>-2601948.3220470226</v>
      </c>
      <c r="O246" s="15">
        <v>1</v>
      </c>
      <c r="P246" s="14">
        <f t="shared" ref="P246" ca="1" si="129">O246*N246</f>
        <v>-2601948.3220470226</v>
      </c>
      <c r="R246" s="14"/>
      <c r="S246" s="15"/>
    </row>
    <row r="247" spans="1:20" ht="18.95" customHeight="1" x14ac:dyDescent="0.2">
      <c r="A247" s="16">
        <f t="shared" si="109"/>
        <v>157</v>
      </c>
      <c r="B247" s="21">
        <v>411.4</v>
      </c>
      <c r="C247" s="5" t="s">
        <v>192</v>
      </c>
      <c r="D247" s="14">
        <f>SUMIFS('Rider Adj B'!$P$11:$P$173,'Rider Adj B'!$A$11:$A$173,'SCH D-2 B'!D$13,'Rider Adj B'!$B$11:$B$173,'SCH D-2 B'!$B247)*-1</f>
        <v>0</v>
      </c>
      <c r="E247" s="14">
        <f>SUMIFS('Rider Adj B'!$P$11:$P$173,'Rider Adj B'!$A$11:$A$173,'SCH D-2 B'!E$13,'Rider Adj B'!$B$11:$B$173,'SCH D-2 B'!$B247)*-1</f>
        <v>0</v>
      </c>
      <c r="F247" s="14">
        <f>SUMIFS('Rider Adj B'!$P$11:$P$173,'Rider Adj B'!$A$11:$A$173,'SCH D-2 B'!F$13,'Rider Adj B'!$B$11:$B$173,'SCH D-2 B'!$B247)*-1</f>
        <v>0</v>
      </c>
      <c r="G247" s="14">
        <f>SUMIFS('Rider Adj B'!$P$11:$P$173,'Rider Adj B'!$A$11:$A$173,'SCH D-2 B'!G$13,'Rider Adj B'!$B$11:$B$173,'SCH D-2 B'!$B247)*-1</f>
        <v>0</v>
      </c>
      <c r="H247" s="14">
        <f>SUMIFS('Rider Adj B'!$P$11:$P$173,'Rider Adj B'!$A$11:$A$173,'SCH D-2 B'!H$13,'Rider Adj B'!$B$11:$B$173,'SCH D-2 B'!$B247)*-1</f>
        <v>0</v>
      </c>
      <c r="I247" s="14">
        <f>SUMIFS('Rider Adj B'!$P$11:$P$173,'Rider Adj B'!$A$11:$A$173,'SCH D-2 B'!I$13,'Rider Adj B'!$B$11:$B$173,'SCH D-2 B'!$B247)*-1</f>
        <v>0</v>
      </c>
      <c r="J247" s="14">
        <f>SUMIFS('Rider Adj B'!$P$11:$P$173,'Rider Adj B'!$A$11:$A$173,'SCH D-2 B'!J$13,'Rider Adj B'!$B$11:$B$173,'SCH D-2 B'!$B247)*-1</f>
        <v>0</v>
      </c>
      <c r="K247" s="14">
        <f>SUMIFS('Rider Adj B'!$P$11:$P$173,'Rider Adj B'!$A$11:$A$173,'SCH D-2 B'!K$13,'Rider Adj B'!$B$11:$B$173,'SCH D-2 B'!$B247)*-1</f>
        <v>0</v>
      </c>
      <c r="L247" s="14">
        <f>SUMIFS('Rider Adj B'!$P$11:$P$173,'Rider Adj B'!$A$11:$A$173,'SCH D-2 B'!L$13,'Rider Adj B'!$B$11:$B$173,'SCH D-2 B'!$B247)*-1</f>
        <v>0</v>
      </c>
      <c r="M247" s="14">
        <f>SUMIFS('Rider Adj B'!$P$11:$P$173,'Rider Adj B'!$A$11:$A$173,'SCH D-2 B'!M$13,'Rider Adj B'!$B$11:$B$173,'SCH D-2 B'!$B247)*-1</f>
        <v>0</v>
      </c>
      <c r="N247" s="14">
        <f t="shared" si="122"/>
        <v>0</v>
      </c>
      <c r="O247" s="15">
        <v>1</v>
      </c>
      <c r="P247" s="14">
        <f t="shared" ref="P247:P248" si="130">N247*O247</f>
        <v>0</v>
      </c>
    </row>
    <row r="248" spans="1:20" ht="18.95" customHeight="1" x14ac:dyDescent="0.2">
      <c r="A248" s="16">
        <f t="shared" si="109"/>
        <v>158</v>
      </c>
      <c r="B248" s="21">
        <v>411.8</v>
      </c>
      <c r="C248" s="5" t="s">
        <v>193</v>
      </c>
      <c r="D248" s="19">
        <f>SUMIFS('Rider Adj B'!$P$11:$P$173,'Rider Adj B'!$A$11:$A$173,'SCH D-2 B'!D$13,'Rider Adj B'!$B$11:$B$173,'SCH D-2 B'!$B248)*-1</f>
        <v>0</v>
      </c>
      <c r="E248" s="19">
        <f ca="1">SUMIFS('Rider Adj B'!$P$11:$P$173,'Rider Adj B'!$A$11:$A$173,'SCH D-2 B'!E$13,'Rider Adj B'!$B$11:$B$173,'SCH D-2 B'!$B248)*-1</f>
        <v>0</v>
      </c>
      <c r="F248" s="19">
        <f>SUMIFS('Rider Adj B'!$P$11:$P$173,'Rider Adj B'!$A$11:$A$173,'SCH D-2 B'!F$13,'Rider Adj B'!$B$11:$B$173,'SCH D-2 B'!$B248)*-1</f>
        <v>0</v>
      </c>
      <c r="G248" s="19">
        <f>SUMIFS('Rider Adj B'!$P$11:$P$173,'Rider Adj B'!$A$11:$A$173,'SCH D-2 B'!G$13,'Rider Adj B'!$B$11:$B$173,'SCH D-2 B'!$B248)*-1</f>
        <v>0</v>
      </c>
      <c r="H248" s="19">
        <f>SUMIFS('Rider Adj B'!$P$11:$P$173,'Rider Adj B'!$A$11:$A$173,'SCH D-2 B'!H$13,'Rider Adj B'!$B$11:$B$173,'SCH D-2 B'!$B248)*-1</f>
        <v>0</v>
      </c>
      <c r="I248" s="19">
        <f>SUMIFS('Rider Adj B'!$P$11:$P$173,'Rider Adj B'!$A$11:$A$173,'SCH D-2 B'!I$13,'Rider Adj B'!$B$11:$B$173,'SCH D-2 B'!$B248)*-1</f>
        <v>0</v>
      </c>
      <c r="J248" s="19">
        <f>SUMIFS('Rider Adj B'!$P$11:$P$173,'Rider Adj B'!$A$11:$A$173,'SCH D-2 B'!J$13,'Rider Adj B'!$B$11:$B$173,'SCH D-2 B'!$B248)*-1</f>
        <v>0</v>
      </c>
      <c r="K248" s="19">
        <f>SUMIFS('Rider Adj B'!$P$11:$P$173,'Rider Adj B'!$A$11:$A$173,'SCH D-2 B'!K$13,'Rider Adj B'!$B$11:$B$173,'SCH D-2 B'!$B248)*-1</f>
        <v>0</v>
      </c>
      <c r="L248" s="19">
        <f>SUMIFS('Rider Adj B'!$P$11:$P$173,'Rider Adj B'!$A$11:$A$173,'SCH D-2 B'!L$13,'Rider Adj B'!$B$11:$B$173,'SCH D-2 B'!$B248)*-1</f>
        <v>0</v>
      </c>
      <c r="M248" s="19">
        <f>SUMIFS('Rider Adj B'!$P$11:$P$173,'Rider Adj B'!$A$11:$A$173,'SCH D-2 B'!M$13,'Rider Adj B'!$B$11:$B$173,'SCH D-2 B'!$B248)*-1</f>
        <v>0</v>
      </c>
      <c r="N248" s="19">
        <f t="shared" ca="1" si="122"/>
        <v>0</v>
      </c>
      <c r="O248" s="15">
        <v>1</v>
      </c>
      <c r="P248" s="19">
        <f t="shared" ca="1" si="130"/>
        <v>0</v>
      </c>
    </row>
    <row r="249" spans="1:20" ht="18.95" customHeight="1" x14ac:dyDescent="0.2">
      <c r="B249" s="2"/>
      <c r="C249" s="5"/>
    </row>
    <row r="250" spans="1:20" ht="18.95" customHeight="1" thickBot="1" x14ac:dyDescent="0.25">
      <c r="A250" s="16">
        <f>A248+1</f>
        <v>159</v>
      </c>
      <c r="B250" s="2"/>
      <c r="C250" s="387" t="s">
        <v>100</v>
      </c>
      <c r="D250" s="22">
        <f t="shared" ref="D250:N250" si="131">SUM(D238:D248)</f>
        <v>-9858128.9724528529</v>
      </c>
      <c r="E250" s="22">
        <f t="shared" ca="1" si="131"/>
        <v>-3985335.0747855045</v>
      </c>
      <c r="F250" s="22">
        <f t="shared" si="131"/>
        <v>-1219300.0778750367</v>
      </c>
      <c r="G250" s="22">
        <f t="shared" si="131"/>
        <v>-15520535.557198094</v>
      </c>
      <c r="H250" s="22">
        <f t="shared" si="131"/>
        <v>-2944041.2696379195</v>
      </c>
      <c r="I250" s="22">
        <f t="shared" si="131"/>
        <v>596027.844835</v>
      </c>
      <c r="J250" s="22">
        <f t="shared" si="131"/>
        <v>-1657085.9946985082</v>
      </c>
      <c r="K250" s="22">
        <f t="shared" si="131"/>
        <v>45056.103056548287</v>
      </c>
      <c r="L250" s="22">
        <f t="shared" ref="L250" si="132">SUM(L238:L248)</f>
        <v>1765590.0415092602</v>
      </c>
      <c r="M250" s="22">
        <f t="shared" si="131"/>
        <v>-3390559.6587649994</v>
      </c>
      <c r="N250" s="22">
        <f t="shared" ca="1" si="131"/>
        <v>-36168312.616012104</v>
      </c>
      <c r="P250" s="22">
        <f ca="1">SUM(P238:P248)</f>
        <v>-36168312.616012104</v>
      </c>
    </row>
    <row r="251" spans="1:20" ht="18.95" customHeight="1" thickTop="1" x14ac:dyDescent="0.2">
      <c r="B251" s="2"/>
      <c r="C251" s="387"/>
    </row>
    <row r="252" spans="1:20" ht="18.95" customHeight="1" thickBot="1" x14ac:dyDescent="0.25">
      <c r="A252" s="16">
        <f>A250+1</f>
        <v>160</v>
      </c>
      <c r="B252" s="2"/>
      <c r="C252" s="387" t="s">
        <v>101</v>
      </c>
      <c r="D252" s="22">
        <f t="shared" ref="D252:N252" si="133">D33-D250</f>
        <v>-5541889.1873987578</v>
      </c>
      <c r="E252" s="22">
        <f t="shared" ca="1" si="133"/>
        <v>-26956732.108648911</v>
      </c>
      <c r="F252" s="22">
        <f t="shared" si="133"/>
        <v>-739111.88854870968</v>
      </c>
      <c r="G252" s="22">
        <f t="shared" si="133"/>
        <v>-1582115.5355798397</v>
      </c>
      <c r="H252" s="22">
        <f t="shared" si="133"/>
        <v>4729355.8145947987</v>
      </c>
      <c r="I252" s="22">
        <f t="shared" si="133"/>
        <v>-596027.844835</v>
      </c>
      <c r="J252" s="22">
        <f t="shared" si="133"/>
        <v>1657085.9946985082</v>
      </c>
      <c r="K252" s="22">
        <f t="shared" si="133"/>
        <v>-45056.103056548287</v>
      </c>
      <c r="L252" s="22">
        <f t="shared" ref="L252" si="134">L33-L250</f>
        <v>-1765590.0415092602</v>
      </c>
      <c r="M252" s="22">
        <f t="shared" si="133"/>
        <v>3390559.6587649994</v>
      </c>
      <c r="N252" s="22">
        <f t="shared" ca="1" si="133"/>
        <v>-27449521.241518728</v>
      </c>
      <c r="P252" s="22">
        <f ca="1">P33-P250</f>
        <v>-27449521.241518728</v>
      </c>
    </row>
    <row r="253" spans="1:20" ht="18.95" customHeight="1" thickTop="1" x14ac:dyDescent="0.2">
      <c r="B253" s="2"/>
    </row>
    <row r="254" spans="1:20" ht="18.95" customHeight="1" x14ac:dyDescent="0.2">
      <c r="B254" s="2"/>
      <c r="C254" s="429" t="s">
        <v>940</v>
      </c>
      <c r="D254" s="14">
        <f t="shared" ref="D254:K254" si="135">D33-SUM(D238:D244,D248)</f>
        <v>-7369384.5198516101</v>
      </c>
      <c r="E254" s="14">
        <f t="shared" ca="1" si="135"/>
        <v>-35752323.774223417</v>
      </c>
      <c r="F254" s="14">
        <f t="shared" si="135"/>
        <v>-984825.96741999965</v>
      </c>
      <c r="G254" s="14">
        <f t="shared" si="135"/>
        <v>-2108081.9927779343</v>
      </c>
      <c r="H254" s="14">
        <f t="shared" si="135"/>
        <v>6301606.681671951</v>
      </c>
      <c r="I254" s="14">
        <f>I33-SUM(I238:I244,I248)-'Rider Adj B'!P135</f>
        <v>555795.32999999996</v>
      </c>
      <c r="J254" s="14">
        <f>J33-SUM(J238:J244,J248)-'Rider Adj B'!P143</f>
        <v>3203895.1375063397</v>
      </c>
      <c r="K254" s="14">
        <f t="shared" si="135"/>
        <v>-60034.78088813895</v>
      </c>
      <c r="L254" s="14">
        <f t="shared" ref="L254" si="136">L33-SUM(L238:L244,L248)</f>
        <v>-2352551.6875539776</v>
      </c>
      <c r="M254" s="14">
        <f>IntSync!D21</f>
        <v>-13589417.469999999</v>
      </c>
      <c r="N254" s="14"/>
      <c r="P254" s="14"/>
    </row>
    <row r="255" spans="1:20" ht="18.95" customHeight="1" x14ac:dyDescent="0.2">
      <c r="B255" s="2"/>
      <c r="D255" s="75">
        <f>'WPH-1 Effective Tax Rate'!F9</f>
        <v>0.05</v>
      </c>
      <c r="E255" s="75">
        <f t="shared" ref="E255:M255" si="137">$D255</f>
        <v>0.05</v>
      </c>
      <c r="F255" s="75">
        <f t="shared" si="137"/>
        <v>0.05</v>
      </c>
      <c r="G255" s="75">
        <f t="shared" si="137"/>
        <v>0.05</v>
      </c>
      <c r="H255" s="75">
        <f t="shared" si="137"/>
        <v>0.05</v>
      </c>
      <c r="I255" s="75">
        <f t="shared" si="137"/>
        <v>0.05</v>
      </c>
      <c r="J255" s="75">
        <f t="shared" si="137"/>
        <v>0.05</v>
      </c>
      <c r="K255" s="75">
        <f t="shared" si="137"/>
        <v>0.05</v>
      </c>
      <c r="L255" s="75">
        <f t="shared" si="137"/>
        <v>0.05</v>
      </c>
      <c r="M255" s="75">
        <f t="shared" si="137"/>
        <v>0.05</v>
      </c>
      <c r="N255" s="75"/>
      <c r="P255" s="75"/>
    </row>
    <row r="256" spans="1:20" ht="18.95" customHeight="1" x14ac:dyDescent="0.2">
      <c r="B256" s="2"/>
      <c r="D256" s="14">
        <f t="shared" ref="D256:M256" si="138">D254*D255</f>
        <v>-368469.22599258053</v>
      </c>
      <c r="E256" s="14">
        <f t="shared" ca="1" si="138"/>
        <v>-1787616.188711171</v>
      </c>
      <c r="F256" s="14">
        <f t="shared" si="138"/>
        <v>-49241.298370999983</v>
      </c>
      <c r="G256" s="14">
        <f t="shared" si="138"/>
        <v>-105404.09963889672</v>
      </c>
      <c r="H256" s="14">
        <f t="shared" ref="H256:I256" si="139">H254*H255</f>
        <v>315080.33408359758</v>
      </c>
      <c r="I256" s="14">
        <f t="shared" si="139"/>
        <v>27789.766499999998</v>
      </c>
      <c r="J256" s="14">
        <f t="shared" ref="J256:K256" si="140">J254*J255</f>
        <v>160194.75687531699</v>
      </c>
      <c r="K256" s="14">
        <f t="shared" si="140"/>
        <v>-3001.7390444069479</v>
      </c>
      <c r="L256" s="14">
        <f t="shared" ref="L256" si="141">L254*L255</f>
        <v>-117627.58437769889</v>
      </c>
      <c r="M256" s="14">
        <f t="shared" si="138"/>
        <v>-679470.87349999999</v>
      </c>
      <c r="N256" s="14"/>
      <c r="P256" s="14"/>
    </row>
    <row r="257" spans="2:16" ht="18.95" customHeight="1" x14ac:dyDescent="0.2">
      <c r="B257" s="2"/>
      <c r="D257" s="75">
        <f>'WPH-1 Effective Tax Rate'!F13</f>
        <v>0.19949999999999998</v>
      </c>
      <c r="E257" s="75">
        <f t="shared" ref="E257:M257" si="142">$D257</f>
        <v>0.19949999999999998</v>
      </c>
      <c r="F257" s="75">
        <f t="shared" si="142"/>
        <v>0.19949999999999998</v>
      </c>
      <c r="G257" s="75">
        <f t="shared" si="142"/>
        <v>0.19949999999999998</v>
      </c>
      <c r="H257" s="75">
        <f t="shared" si="142"/>
        <v>0.19949999999999998</v>
      </c>
      <c r="I257" s="75">
        <f t="shared" si="142"/>
        <v>0.19949999999999998</v>
      </c>
      <c r="J257" s="75">
        <f t="shared" si="142"/>
        <v>0.19949999999999998</v>
      </c>
      <c r="K257" s="75">
        <f t="shared" si="142"/>
        <v>0.19949999999999998</v>
      </c>
      <c r="L257" s="75">
        <f t="shared" si="142"/>
        <v>0.19949999999999998</v>
      </c>
      <c r="M257" s="75">
        <f t="shared" si="142"/>
        <v>0.19949999999999998</v>
      </c>
      <c r="N257" s="75"/>
      <c r="P257" s="75"/>
    </row>
    <row r="258" spans="2:16" ht="18.95" customHeight="1" x14ac:dyDescent="0.2">
      <c r="B258" s="2"/>
      <c r="D258" s="14">
        <f t="shared" ref="D258:M258" si="143">D254*D257</f>
        <v>-1470192.211710396</v>
      </c>
      <c r="E258" s="14">
        <f t="shared" ca="1" si="143"/>
        <v>-7132588.5929575711</v>
      </c>
      <c r="F258" s="14">
        <f t="shared" si="143"/>
        <v>-196472.78050028993</v>
      </c>
      <c r="G258" s="14">
        <f t="shared" si="143"/>
        <v>-420562.35755919787</v>
      </c>
      <c r="H258" s="14">
        <f t="shared" ref="H258:I258" si="144">H254*H257</f>
        <v>1257170.5329935541</v>
      </c>
      <c r="I258" s="14">
        <f t="shared" si="144"/>
        <v>110881.16833499998</v>
      </c>
      <c r="J258" s="14">
        <f t="shared" ref="J258:K258" si="145">J254*J257</f>
        <v>639177.07993251469</v>
      </c>
      <c r="K258" s="14">
        <f t="shared" si="145"/>
        <v>-11976.938787183719</v>
      </c>
      <c r="L258" s="14">
        <f t="shared" ref="L258" si="146">L254*L257</f>
        <v>-469334.06166701851</v>
      </c>
      <c r="M258" s="14">
        <f t="shared" si="143"/>
        <v>-2711088.7852649996</v>
      </c>
      <c r="N258" s="14"/>
      <c r="P258" s="14"/>
    </row>
    <row r="259" spans="2:16" ht="18.95" customHeight="1" x14ac:dyDescent="0.2">
      <c r="B259" s="2"/>
      <c r="D259" s="14">
        <f t="shared" ref="D259:M259" si="147">D256+D258</f>
        <v>-1838661.4377029766</v>
      </c>
      <c r="E259" s="14">
        <f t="shared" ca="1" si="147"/>
        <v>-8920204.7816687413</v>
      </c>
      <c r="F259" s="14">
        <f t="shared" si="147"/>
        <v>-245714.07887128991</v>
      </c>
      <c r="G259" s="14">
        <f t="shared" si="147"/>
        <v>-525966.45719809458</v>
      </c>
      <c r="H259" s="14">
        <f t="shared" ref="H259:I259" si="148">H256+H258</f>
        <v>1572250.8670771518</v>
      </c>
      <c r="I259" s="14">
        <f t="shared" si="148"/>
        <v>138670.93483499996</v>
      </c>
      <c r="J259" s="14">
        <f t="shared" ref="J259:K259" si="149">J256+J258</f>
        <v>799371.83680783166</v>
      </c>
      <c r="K259" s="14">
        <f t="shared" si="149"/>
        <v>-14978.677831590667</v>
      </c>
      <c r="L259" s="14">
        <f t="shared" ref="L259" si="150">L256+L258</f>
        <v>-586961.6460447174</v>
      </c>
      <c r="M259" s="14">
        <f t="shared" si="147"/>
        <v>-3390559.6587649994</v>
      </c>
      <c r="N259" s="14"/>
      <c r="P259" s="14"/>
    </row>
    <row r="260" spans="2:16" ht="18.95" customHeight="1" x14ac:dyDescent="0.2"/>
    <row r="261" spans="2:16" ht="18.95" customHeight="1" x14ac:dyDescent="0.2"/>
    <row r="262" spans="2:16" ht="18.95" customHeight="1" x14ac:dyDescent="0.2"/>
    <row r="263" spans="2:16" ht="18.95" customHeight="1" x14ac:dyDescent="0.2"/>
    <row r="264" spans="2:16" ht="18.95" customHeight="1" x14ac:dyDescent="0.2"/>
    <row r="265" spans="2:16" ht="18.95" customHeight="1" x14ac:dyDescent="0.2"/>
    <row r="266" spans="2:16" ht="18.95" customHeight="1" x14ac:dyDescent="0.2"/>
    <row r="267" spans="2:16" ht="18.95" customHeight="1" x14ac:dyDescent="0.2"/>
    <row r="268" spans="2:16" ht="18.95" customHeight="1" x14ac:dyDescent="0.2"/>
    <row r="269" spans="2:16" ht="18.95" customHeight="1" x14ac:dyDescent="0.2"/>
    <row r="270" spans="2:16" ht="18.95" customHeight="1" x14ac:dyDescent="0.2"/>
    <row r="271" spans="2:16" ht="18.95" customHeight="1" x14ac:dyDescent="0.2"/>
    <row r="272" spans="2:16"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sheetData>
  <mergeCells count="24">
    <mergeCell ref="A222:P222"/>
    <mergeCell ref="A132:P132"/>
    <mergeCell ref="A133:P133"/>
    <mergeCell ref="A134:P134"/>
    <mergeCell ref="A135:P135"/>
    <mergeCell ref="A178:P178"/>
    <mergeCell ref="A179:P179"/>
    <mergeCell ref="A180:P180"/>
    <mergeCell ref="A181:P181"/>
    <mergeCell ref="A219:P219"/>
    <mergeCell ref="A220:P220"/>
    <mergeCell ref="A221:P221"/>
    <mergeCell ref="A86:P86"/>
    <mergeCell ref="A1:P1"/>
    <mergeCell ref="A2:P2"/>
    <mergeCell ref="A3:P3"/>
    <mergeCell ref="A4:P4"/>
    <mergeCell ref="A42:P42"/>
    <mergeCell ref="A43:P43"/>
    <mergeCell ref="A44:P44"/>
    <mergeCell ref="A45:P45"/>
    <mergeCell ref="A83:P83"/>
    <mergeCell ref="A84:P84"/>
    <mergeCell ref="A85:P85"/>
  </mergeCells>
  <printOptions horizontalCentered="1"/>
  <pageMargins left="0.7" right="0.7" top="1" bottom="0.75" header="0.3" footer="0.3"/>
  <pageSetup scale="46" fitToHeight="0" orientation="landscape" r:id="rId1"/>
  <rowBreaks count="5" manualBreakCount="5">
    <brk id="41" max="15" man="1"/>
    <brk id="82" max="15" man="1"/>
    <brk id="131" max="15" man="1"/>
    <brk id="177" max="15" man="1"/>
    <brk id="218"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O418"/>
  <sheetViews>
    <sheetView zoomScaleNormal="100" workbookViewId="0">
      <selection sqref="A1:P1"/>
    </sheetView>
  </sheetViews>
  <sheetFormatPr defaultColWidth="9.140625" defaultRowHeight="12.75" x14ac:dyDescent="0.2"/>
  <cols>
    <col min="1" max="1" width="6.85546875" style="402" customWidth="1"/>
    <col min="2" max="2" width="13.42578125" style="402" customWidth="1"/>
    <col min="3" max="3" width="58.140625" style="402" customWidth="1"/>
    <col min="4" max="4" width="13.28515625" style="402" customWidth="1"/>
    <col min="5" max="5" width="12.140625" style="402" customWidth="1"/>
    <col min="6" max="6" width="12.28515625" style="402" customWidth="1"/>
    <col min="7" max="7" width="13.28515625" style="402" customWidth="1"/>
    <col min="8" max="8" width="13" style="402" customWidth="1"/>
    <col min="9" max="9" width="19.42578125" style="402" customWidth="1"/>
    <col min="10" max="10" width="18.42578125" style="402" customWidth="1"/>
    <col min="11" max="11" width="13" style="402" customWidth="1"/>
    <col min="12" max="12" width="19.28515625" style="402" customWidth="1"/>
    <col min="13" max="13" width="1.85546875" style="402" customWidth="1"/>
    <col min="14" max="16384" width="9.140625" style="402"/>
  </cols>
  <sheetData>
    <row r="1" spans="1:12" s="8" customFormat="1" ht="20.100000000000001" customHeight="1" x14ac:dyDescent="0.2">
      <c r="A1" s="631" t="str">
        <f>'Rate Case Constants'!C9</f>
        <v>LOUISVILLE GAS AND ELECTRIC COMPANY</v>
      </c>
      <c r="B1" s="632"/>
      <c r="C1" s="632"/>
      <c r="D1" s="632"/>
      <c r="E1" s="632"/>
      <c r="F1" s="632"/>
      <c r="G1" s="632"/>
      <c r="H1" s="632"/>
      <c r="I1" s="632"/>
      <c r="J1" s="632"/>
      <c r="K1" s="632"/>
      <c r="L1" s="632"/>
    </row>
    <row r="2" spans="1:12" s="8" customFormat="1" ht="20.100000000000001" customHeight="1" x14ac:dyDescent="0.2">
      <c r="A2" s="624" t="str">
        <f>'Rate Case Constants'!C10</f>
        <v>CASE NO. 2025-00114 - ELECTRIC OPERATIONS</v>
      </c>
      <c r="B2" s="623"/>
      <c r="C2" s="623"/>
      <c r="D2" s="623"/>
      <c r="E2" s="623"/>
      <c r="F2" s="623"/>
      <c r="G2" s="623"/>
      <c r="H2" s="623"/>
      <c r="I2" s="623"/>
      <c r="J2" s="623"/>
      <c r="K2" s="623"/>
      <c r="L2" s="623"/>
    </row>
    <row r="3" spans="1:12" s="8" customFormat="1" ht="20.100000000000001" customHeight="1" x14ac:dyDescent="0.2">
      <c r="A3" s="623" t="s">
        <v>318</v>
      </c>
      <c r="B3" s="623"/>
      <c r="C3" s="623"/>
      <c r="D3" s="623"/>
      <c r="E3" s="623"/>
      <c r="F3" s="623"/>
      <c r="G3" s="623"/>
      <c r="H3" s="623"/>
      <c r="I3" s="623"/>
      <c r="J3" s="623"/>
      <c r="K3" s="623"/>
      <c r="L3" s="623"/>
    </row>
    <row r="4" spans="1:12" s="8" customFormat="1" ht="20.100000000000001" customHeight="1" x14ac:dyDescent="0.2">
      <c r="A4" s="623" t="str">
        <f>'Rate Case Constants'!C22</f>
        <v>FOR THE 12 MONTHS ENDED DECEMBER 31, 2026</v>
      </c>
      <c r="B4" s="623"/>
      <c r="C4" s="623"/>
      <c r="D4" s="623"/>
      <c r="E4" s="623"/>
      <c r="F4" s="623"/>
      <c r="G4" s="623"/>
      <c r="H4" s="623"/>
      <c r="I4" s="623"/>
      <c r="J4" s="623"/>
      <c r="K4" s="623"/>
      <c r="L4" s="623"/>
    </row>
    <row r="5" spans="1:12" s="8" customFormat="1" ht="20.100000000000001" customHeight="1" x14ac:dyDescent="0.2">
      <c r="A5" s="7"/>
      <c r="B5" s="7"/>
      <c r="C5" s="7"/>
      <c r="D5" s="7"/>
      <c r="E5" s="7"/>
      <c r="F5" s="7"/>
      <c r="G5" s="7"/>
      <c r="H5" s="7"/>
      <c r="I5" s="7"/>
      <c r="J5" s="7"/>
      <c r="K5" s="7"/>
      <c r="L5" s="7"/>
    </row>
    <row r="6" spans="1:12" s="8" customFormat="1" ht="20.100000000000001" customHeight="1" x14ac:dyDescent="0.2">
      <c r="A6" s="8" t="s">
        <v>194</v>
      </c>
      <c r="L6" s="10" t="s">
        <v>304</v>
      </c>
    </row>
    <row r="7" spans="1:12" s="8" customFormat="1" ht="20.100000000000001" customHeight="1" x14ac:dyDescent="0.2">
      <c r="A7" s="8" t="str">
        <f>'Rate Case Constants'!C31</f>
        <v>TYPE OF FILING: __X__ ORIGINAL  _____ UPDATED  _____ REVISED</v>
      </c>
      <c r="L7" s="10" t="s">
        <v>331</v>
      </c>
    </row>
    <row r="8" spans="1:12" s="8" customFormat="1" ht="20.100000000000001" customHeight="1" x14ac:dyDescent="0.2">
      <c r="A8" s="8" t="s">
        <v>942</v>
      </c>
      <c r="L8" s="10" t="str">
        <f>'Rate Case Constants'!C37</f>
        <v>WITNESS:   A. M. FACKLER</v>
      </c>
    </row>
    <row r="9" spans="1:12" s="8" customFormat="1" ht="18.75" customHeight="1" x14ac:dyDescent="0.2"/>
    <row r="10" spans="1:12" s="8" customFormat="1" ht="18.75" customHeight="1" x14ac:dyDescent="0.2">
      <c r="A10" s="445"/>
      <c r="B10" s="445"/>
      <c r="C10" s="445"/>
      <c r="D10" s="446" t="str">
        <f>CONCATENATE("ADJ ",COLUMN(A10))</f>
        <v>ADJ 1</v>
      </c>
      <c r="E10" s="446" t="str">
        <f t="shared" ref="E10" si="0">CONCATENATE("ADJ ",COLUMN(B10))</f>
        <v>ADJ 2</v>
      </c>
      <c r="F10" s="446" t="str">
        <f>CONCATENATE("ADJ ",COLUMN(C10))</f>
        <v>ADJ 3</v>
      </c>
      <c r="G10" s="446" t="str">
        <f>CONCATENATE("ADJ ",COLUMN(D10))</f>
        <v>ADJ 4</v>
      </c>
      <c r="H10" s="446" t="s">
        <v>1062</v>
      </c>
      <c r="I10" s="446" t="s">
        <v>1063</v>
      </c>
      <c r="J10" s="445"/>
      <c r="K10" s="445"/>
      <c r="L10" s="445"/>
    </row>
    <row r="11" spans="1:12" ht="51" customHeight="1" x14ac:dyDescent="0.2">
      <c r="A11" s="385" t="s">
        <v>142</v>
      </c>
      <c r="B11" s="385" t="s">
        <v>143</v>
      </c>
      <c r="C11" s="385" t="s">
        <v>147</v>
      </c>
      <c r="D11" s="385" t="s">
        <v>322</v>
      </c>
      <c r="E11" s="385" t="s">
        <v>321</v>
      </c>
      <c r="F11" s="385" t="s">
        <v>323</v>
      </c>
      <c r="G11" s="385" t="s">
        <v>948</v>
      </c>
      <c r="H11" s="385" t="s">
        <v>1501</v>
      </c>
      <c r="I11" s="385" t="s">
        <v>799</v>
      </c>
      <c r="J11" s="385" t="s">
        <v>320</v>
      </c>
      <c r="K11" s="385" t="s">
        <v>144</v>
      </c>
      <c r="L11" s="385" t="s">
        <v>310</v>
      </c>
    </row>
    <row r="12" spans="1:12" ht="18.95" customHeight="1" x14ac:dyDescent="0.2">
      <c r="A12" s="382"/>
      <c r="B12" s="382"/>
      <c r="C12" s="386"/>
      <c r="D12" s="404" t="s">
        <v>145</v>
      </c>
      <c r="E12" s="404" t="s">
        <v>145</v>
      </c>
      <c r="F12" s="404" t="s">
        <v>145</v>
      </c>
      <c r="G12" s="404" t="s">
        <v>145</v>
      </c>
      <c r="H12" s="404" t="s">
        <v>145</v>
      </c>
      <c r="I12" s="404" t="s">
        <v>145</v>
      </c>
      <c r="J12" s="404" t="s">
        <v>145</v>
      </c>
      <c r="K12" s="404"/>
      <c r="L12" s="404" t="s">
        <v>145</v>
      </c>
    </row>
    <row r="13" spans="1:12" hidden="1" x14ac:dyDescent="0.2">
      <c r="A13" s="447" t="s">
        <v>357</v>
      </c>
      <c r="B13" s="382"/>
      <c r="D13" s="448" t="s">
        <v>325</v>
      </c>
      <c r="E13" s="28" t="s">
        <v>324</v>
      </c>
      <c r="F13" s="28" t="s">
        <v>326</v>
      </c>
      <c r="G13" s="28" t="s">
        <v>349</v>
      </c>
      <c r="H13" s="28" t="s">
        <v>1493</v>
      </c>
      <c r="I13" s="28" t="s">
        <v>800</v>
      </c>
      <c r="J13" s="404"/>
      <c r="K13" s="404"/>
      <c r="L13" s="404"/>
    </row>
    <row r="14" spans="1:12" ht="18.95" customHeight="1" x14ac:dyDescent="0.2">
      <c r="A14" s="382">
        <v>1</v>
      </c>
      <c r="B14" s="382"/>
      <c r="C14" s="24" t="s">
        <v>123</v>
      </c>
      <c r="J14" s="28"/>
      <c r="K14" s="449"/>
      <c r="L14" s="28"/>
    </row>
    <row r="15" spans="1:12" ht="18.95" customHeight="1" x14ac:dyDescent="0.2">
      <c r="A15" s="405">
        <f>A14+1</f>
        <v>2</v>
      </c>
      <c r="B15" s="382"/>
      <c r="C15" s="401" t="s">
        <v>155</v>
      </c>
      <c r="D15" s="28"/>
      <c r="E15" s="28"/>
      <c r="F15" s="28"/>
      <c r="G15" s="28"/>
      <c r="H15" s="28"/>
      <c r="I15" s="28"/>
      <c r="J15" s="28"/>
      <c r="K15" s="449"/>
      <c r="L15" s="28"/>
    </row>
    <row r="16" spans="1:12" ht="18.95" customHeight="1" x14ac:dyDescent="0.2">
      <c r="A16" s="405">
        <f t="shared" ref="A16:A24" si="1">A15+1</f>
        <v>3</v>
      </c>
      <c r="B16" s="382">
        <v>440</v>
      </c>
      <c r="C16" s="13" t="s">
        <v>156</v>
      </c>
      <c r="D16" s="28">
        <f>SUMIFS('Rider Adj F'!$P$11:$P$149,'Rider Adj F'!$A$11:$A$149,'SCH D-2 F'!D$13,'Rider Adj F'!$B$11:$B$149,'SCH D-2 F'!$B16)*-1</f>
        <v>-5622942.0642040297</v>
      </c>
      <c r="E16" s="28">
        <f>SUMIFS('Rider Adj F'!$P$11:$P$149,'Rider Adj F'!$A$11:$A$149,'SCH D-2 F'!E$13,'Rider Adj F'!$B$11:$B$149,'SCH D-2 F'!$B16)*-1</f>
        <v>-17550642.591687068</v>
      </c>
      <c r="F16" s="28">
        <f>SUMIFS('Rider Adj F'!$P$11:$P$149,'Rider Adj F'!$A$11:$A$149,'SCH D-2 F'!F$13,'Rider Adj F'!$B$11:$B$149,'SCH D-2 F'!$B16)*-1</f>
        <v>-11106.832045170071</v>
      </c>
      <c r="G16" s="28">
        <f>SUMIFS('Rider Adj F'!$P$11:$P$149,'Rider Adj F'!$A$11:$A$149,'SCH D-2 F'!G$13,'Rider Adj F'!$B$11:$B$149,'SCH D-2 F'!$B16)*-1</f>
        <v>1516493.0864406952</v>
      </c>
      <c r="H16" s="28">
        <f>SUMIFS('Rider Adj F'!$P$11:$P$149,'Rider Adj F'!$A$11:$A$149,'SCH D-2 F'!H$13,'Rider Adj F'!$B$11:$B$149,'SCH D-2 F'!$B16)*-1</f>
        <v>-6457145.9814778259</v>
      </c>
      <c r="I16" s="28">
        <f>SUMIFS('Rider Adj F'!$P$11:$P$149,'Rider Adj F'!$A$11:$A$149,'SCH D-2 F'!I$13,'Rider Adj F'!$B$11:$B$149,'SCH D-2 F'!$B16)*-1</f>
        <v>0</v>
      </c>
      <c r="J16" s="28">
        <f>SUM(D16:I16)</f>
        <v>-28125344.382973403</v>
      </c>
      <c r="K16" s="449">
        <v>1</v>
      </c>
      <c r="L16" s="28">
        <f>J16*K16</f>
        <v>-28125344.382973403</v>
      </c>
    </row>
    <row r="17" spans="1:12" ht="18.95" customHeight="1" x14ac:dyDescent="0.2">
      <c r="A17" s="405">
        <f t="shared" si="1"/>
        <v>4</v>
      </c>
      <c r="B17" s="382">
        <v>442.2</v>
      </c>
      <c r="C17" s="13" t="s">
        <v>157</v>
      </c>
      <c r="D17" s="28">
        <f>SUMIFS('Rider Adj F'!$P$11:$P$149,'Rider Adj F'!$A$11:$A$149,'SCH D-2 F'!D$13,'Rider Adj F'!$B$11:$B$149,'SCH D-2 F'!$B17)*-1</f>
        <v>-4184158.974421578</v>
      </c>
      <c r="E17" s="28">
        <f>SUMIFS('Rider Adj F'!$P$11:$P$149,'Rider Adj F'!$A$11:$A$149,'SCH D-2 F'!E$13,'Rider Adj F'!$B$11:$B$149,'SCH D-2 F'!$B17)*-1</f>
        <v>-16228436.104406115</v>
      </c>
      <c r="F17" s="28">
        <f>SUMIFS('Rider Adj F'!$P$11:$P$149,'Rider Adj F'!$A$11:$A$149,'SCH D-2 F'!F$13,'Rider Adj F'!$B$11:$B$149,'SCH D-2 F'!$B17)*-1</f>
        <v>-15896.853359293251</v>
      </c>
      <c r="G17" s="28">
        <f>SUMIFS('Rider Adj F'!$P$11:$P$149,'Rider Adj F'!$A$11:$A$149,'SCH D-2 F'!G$13,'Rider Adj F'!$B$11:$B$149,'SCH D-2 F'!$B17)*-1</f>
        <v>1310362.369786015</v>
      </c>
      <c r="H17" s="28">
        <f>SUMIFS('Rider Adj F'!$P$11:$P$149,'Rider Adj F'!$A$11:$A$149,'SCH D-2 F'!H$13,'Rider Adj F'!$B$11:$B$149,'SCH D-2 F'!$B17)*-1</f>
        <v>-5635717.7591885105</v>
      </c>
      <c r="I17" s="28">
        <f>SUMIFS('Rider Adj F'!$P$11:$P$149,'Rider Adj F'!$A$11:$A$149,'SCH D-2 F'!I$13,'Rider Adj F'!$B$11:$B$149,'SCH D-2 F'!$B17)*-1</f>
        <v>0</v>
      </c>
      <c r="J17" s="28">
        <f t="shared" ref="J17:J20" si="2">SUM(D17:I17)</f>
        <v>-24753847.321589481</v>
      </c>
      <c r="K17" s="449">
        <v>1</v>
      </c>
      <c r="L17" s="28">
        <f t="shared" ref="L17:L20" si="3">J17*K17</f>
        <v>-24753847.321589481</v>
      </c>
    </row>
    <row r="18" spans="1:12" ht="18.95" customHeight="1" x14ac:dyDescent="0.2">
      <c r="A18" s="405">
        <f t="shared" si="1"/>
        <v>5</v>
      </c>
      <c r="B18" s="382">
        <v>442.3</v>
      </c>
      <c r="C18" s="13" t="s">
        <v>158</v>
      </c>
      <c r="D18" s="28">
        <f>SUMIFS('Rider Adj F'!$P$11:$P$149,'Rider Adj F'!$A$11:$A$149,'SCH D-2 F'!D$13,'Rider Adj F'!$B$11:$B$149,'SCH D-2 F'!$B18)*-1</f>
        <v>-590553.45425398927</v>
      </c>
      <c r="E18" s="28">
        <f>SUMIFS('Rider Adj F'!$P$11:$P$149,'Rider Adj F'!$A$11:$A$149,'SCH D-2 F'!E$13,'Rider Adj F'!$B$11:$B$149,'SCH D-2 F'!$B18)*-1</f>
        <v>-5698334.0744278505</v>
      </c>
      <c r="F18" s="28">
        <f>SUMIFS('Rider Adj F'!$P$11:$P$149,'Rider Adj F'!$A$11:$A$149,'SCH D-2 F'!F$13,'Rider Adj F'!$B$11:$B$149,'SCH D-2 F'!$B18)*-1</f>
        <v>-10792.309965607434</v>
      </c>
      <c r="G18" s="28">
        <f>SUMIFS('Rider Adj F'!$P$11:$P$149,'Rider Adj F'!$A$11:$A$149,'SCH D-2 F'!G$13,'Rider Adj F'!$B$11:$B$149,'SCH D-2 F'!$B18)*-1</f>
        <v>900658.96198714769</v>
      </c>
      <c r="H18" s="28">
        <f>SUMIFS('Rider Adj F'!$P$11:$P$149,'Rider Adj F'!$A$11:$A$149,'SCH D-2 F'!H$13,'Rider Adj F'!$B$11:$B$149,'SCH D-2 F'!$B18)*-1</f>
        <v>-3857797.9016283937</v>
      </c>
      <c r="I18" s="28">
        <f>SUMIFS('Rider Adj F'!$P$11:$P$149,'Rider Adj F'!$A$11:$A$149,'SCH D-2 F'!I$13,'Rider Adj F'!$B$11:$B$149,'SCH D-2 F'!$B18)*-1</f>
        <v>0</v>
      </c>
      <c r="J18" s="28">
        <f t="shared" si="2"/>
        <v>-9256818.7782886922</v>
      </c>
      <c r="K18" s="449">
        <v>1</v>
      </c>
      <c r="L18" s="28">
        <f t="shared" si="3"/>
        <v>-9256818.7782886922</v>
      </c>
    </row>
    <row r="19" spans="1:12" ht="18.95" customHeight="1" x14ac:dyDescent="0.2">
      <c r="A19" s="405">
        <f t="shared" si="1"/>
        <v>6</v>
      </c>
      <c r="B19" s="405">
        <v>444</v>
      </c>
      <c r="C19" s="5" t="s">
        <v>160</v>
      </c>
      <c r="D19" s="28">
        <f>SUMIFS('Rider Adj F'!$P$11:$P$149,'Rider Adj F'!$A$11:$A$149,'SCH D-2 F'!D$13,'Rider Adj F'!$B$11:$B$149,'SCH D-2 F'!$B19)*-1</f>
        <v>-0.9525073055346196</v>
      </c>
      <c r="E19" s="28">
        <f>SUMIFS('Rider Adj F'!$P$11:$P$149,'Rider Adj F'!$A$11:$A$149,'SCH D-2 F'!E$13,'Rider Adj F'!$B$11:$B$149,'SCH D-2 F'!$B19)*-1</f>
        <v>-47986.998047387417</v>
      </c>
      <c r="F19" s="28">
        <f>SUMIFS('Rider Adj F'!$P$11:$P$149,'Rider Adj F'!$A$11:$A$149,'SCH D-2 F'!F$13,'Rider Adj F'!$B$11:$B$149,'SCH D-2 F'!$B19)*-1</f>
        <v>70.836843503046993</v>
      </c>
      <c r="G19" s="28">
        <f>SUMIFS('Rider Adj F'!$P$11:$P$149,'Rider Adj F'!$A$11:$A$149,'SCH D-2 F'!G$13,'Rider Adj F'!$B$11:$B$149,'SCH D-2 F'!$B19)*-1</f>
        <v>2637.0064504357915</v>
      </c>
      <c r="H19" s="28">
        <f>SUMIFS('Rider Adj F'!$P$11:$P$149,'Rider Adj F'!$A$11:$A$149,'SCH D-2 F'!H$13,'Rider Adj F'!$B$11:$B$149,'SCH D-2 F'!$B19)*-1</f>
        <v>-10540.21709573465</v>
      </c>
      <c r="I19" s="28">
        <f>SUMIFS('Rider Adj F'!$P$11:$P$149,'Rider Adj F'!$A$11:$A$149,'SCH D-2 F'!I$13,'Rider Adj F'!$B$11:$B$149,'SCH D-2 F'!$B19)*-1</f>
        <v>0</v>
      </c>
      <c r="J19" s="28">
        <f t="shared" si="2"/>
        <v>-55820.324356488753</v>
      </c>
      <c r="K19" s="449">
        <v>1</v>
      </c>
      <c r="L19" s="28">
        <f t="shared" si="3"/>
        <v>-55820.324356488753</v>
      </c>
    </row>
    <row r="20" spans="1:12" ht="18.95" customHeight="1" x14ac:dyDescent="0.2">
      <c r="A20" s="405">
        <f t="shared" si="1"/>
        <v>7</v>
      </c>
      <c r="B20" s="405">
        <v>445</v>
      </c>
      <c r="C20" s="5" t="s">
        <v>159</v>
      </c>
      <c r="D20" s="383">
        <f>SUMIFS('Rider Adj F'!$P$11:$P$149,'Rider Adj F'!$A$11:$A$149,'SCH D-2 F'!D$13,'Rider Adj F'!$B$11:$B$149,'SCH D-2 F'!$B20)*-1</f>
        <v>-559676.9427754723</v>
      </c>
      <c r="E20" s="383">
        <f>SUMIFS('Rider Adj F'!$P$11:$P$149,'Rider Adj F'!$A$11:$A$149,'SCH D-2 F'!E$13,'Rider Adj F'!$B$11:$B$149,'SCH D-2 F'!$B20)*-1</f>
        <v>-3694667.6777189774</v>
      </c>
      <c r="F20" s="383">
        <f>SUMIFS('Rider Adj F'!$P$11:$P$149,'Rider Adj F'!$A$11:$A$149,'SCH D-2 F'!F$13,'Rider Adj F'!$B$11:$B$149,'SCH D-2 F'!$B20)*-1</f>
        <v>-3709.0305780598501</v>
      </c>
      <c r="G20" s="383">
        <f>SUMIFS('Rider Adj F'!$P$11:$P$149,'Rider Adj F'!$A$11:$A$149,'SCH D-2 F'!G$13,'Rider Adj F'!$B$11:$B$149,'SCH D-2 F'!$B20)*-1</f>
        <v>388034.53599925432</v>
      </c>
      <c r="H20" s="383">
        <f>SUMIFS('Rider Adj F'!$P$11:$P$149,'Rider Adj F'!$A$11:$A$149,'SCH D-2 F'!H$13,'Rider Adj F'!$B$11:$B$149,'SCH D-2 F'!$B20)*-1</f>
        <v>-1655351.3214856135</v>
      </c>
      <c r="I20" s="383">
        <f>SUMIFS('Rider Adj F'!$P$11:$P$149,'Rider Adj F'!$A$11:$A$149,'SCH D-2 F'!I$13,'Rider Adj F'!$B$11:$B$149,'SCH D-2 F'!$B20)*-1</f>
        <v>0</v>
      </c>
      <c r="J20" s="383">
        <f t="shared" si="2"/>
        <v>-5525370.4365588687</v>
      </c>
      <c r="K20" s="449">
        <v>1</v>
      </c>
      <c r="L20" s="383">
        <f t="shared" si="3"/>
        <v>-5525370.4365588687</v>
      </c>
    </row>
    <row r="21" spans="1:12" ht="18.95" customHeight="1" x14ac:dyDescent="0.2">
      <c r="A21" s="405">
        <f t="shared" si="1"/>
        <v>8</v>
      </c>
      <c r="B21" s="405"/>
      <c r="C21" s="13" t="s">
        <v>1567</v>
      </c>
      <c r="D21" s="28">
        <f t="shared" ref="D21:G21" si="4">SUM(D16:D20)</f>
        <v>-10957332.388162374</v>
      </c>
      <c r="E21" s="28">
        <f t="shared" si="4"/>
        <v>-43220067.446287401</v>
      </c>
      <c r="F21" s="28">
        <f t="shared" si="4"/>
        <v>-41434.189104627556</v>
      </c>
      <c r="G21" s="28">
        <f t="shared" si="4"/>
        <v>4118185.9606635477</v>
      </c>
      <c r="H21" s="28">
        <f>SUM(H16:H20)</f>
        <v>-17616553.18087608</v>
      </c>
      <c r="I21" s="28">
        <f>SUM(I16:I20)</f>
        <v>0</v>
      </c>
      <c r="J21" s="28">
        <f>SUM(J16:J20)</f>
        <v>-67717201.243766934</v>
      </c>
      <c r="L21" s="28">
        <f>SUM(L16:L20)</f>
        <v>-67717201.243766934</v>
      </c>
    </row>
    <row r="22" spans="1:12" ht="18.95" customHeight="1" x14ac:dyDescent="0.2">
      <c r="A22" s="405">
        <f t="shared" si="1"/>
        <v>9</v>
      </c>
      <c r="B22" s="405">
        <v>447</v>
      </c>
      <c r="C22" s="13" t="s">
        <v>161</v>
      </c>
      <c r="D22" s="28">
        <f>SUMIFS('Rider Adj F'!$P$11:$P$149,'Rider Adj F'!$A$11:$A$149,'SCH D-2 F'!D$13,'Rider Adj F'!$B$11:$B$149,'SCH D-2 F'!$B22)*-1</f>
        <v>0</v>
      </c>
      <c r="E22" s="28">
        <f>SUMIFS('Rider Adj F'!$P$11:$P$149,'Rider Adj F'!$A$11:$A$149,'SCH D-2 F'!E$13,'Rider Adj F'!$B$11:$B$149,'SCH D-2 F'!$B22)*-1</f>
        <v>0</v>
      </c>
      <c r="F22" s="28">
        <f>SUMIFS('Rider Adj F'!$P$11:$P$149,'Rider Adj F'!$A$11:$A$149,'SCH D-2 F'!F$13,'Rider Adj F'!$B$11:$B$149,'SCH D-2 F'!$B22)*-1</f>
        <v>0</v>
      </c>
      <c r="G22" s="28">
        <f>SUMIFS('Rider Adj F'!$P$11:$P$149,'Rider Adj F'!$A$11:$A$149,'SCH D-2 F'!G$13,'Rider Adj F'!$B$11:$B$149,'SCH D-2 F'!$B22)*-1</f>
        <v>-23475999.30769299</v>
      </c>
      <c r="H22" s="28">
        <f>SUMIFS('Rider Adj F'!$P$11:$P$149,'Rider Adj F'!$A$11:$A$149,'SCH D-2 F'!H$13,'Rider Adj F'!$B$11:$B$149,'SCH D-2 F'!$B22)*-1</f>
        <v>0</v>
      </c>
      <c r="I22" s="28">
        <f>SUMIFS('Rider Adj F'!$P$11:$P$149,'Rider Adj F'!$A$11:$A$149,'SCH D-2 F'!I$13,'Rider Adj F'!$B$11:$B$149,'SCH D-2 F'!$B22)*-1</f>
        <v>0</v>
      </c>
      <c r="J22" s="28">
        <f t="shared" ref="J22:J23" si="5">SUM(D22:I22)</f>
        <v>-23475999.30769299</v>
      </c>
      <c r="K22" s="449">
        <v>1</v>
      </c>
      <c r="L22" s="28">
        <f t="shared" ref="L22:L23" si="6">J22*K22</f>
        <v>-23475999.30769299</v>
      </c>
    </row>
    <row r="23" spans="1:12" ht="18.95" customHeight="1" x14ac:dyDescent="0.2">
      <c r="A23" s="405">
        <f t="shared" si="1"/>
        <v>10</v>
      </c>
      <c r="B23" s="382">
        <v>449.1</v>
      </c>
      <c r="C23" s="13" t="s">
        <v>162</v>
      </c>
      <c r="D23" s="383">
        <f>SUMIFS('Rider Adj F'!$P$11:$P$149,'Rider Adj F'!$A$11:$A$149,'SCH D-2 F'!D$13,'Rider Adj F'!$B$11:$B$149,'SCH D-2 F'!$B23)*-1</f>
        <v>0</v>
      </c>
      <c r="E23" s="383">
        <f>SUMIFS('Rider Adj F'!$P$11:$P$149,'Rider Adj F'!$A$11:$A$149,'SCH D-2 F'!E$13,'Rider Adj F'!$B$11:$B$149,'SCH D-2 F'!$B23)*-1</f>
        <v>0</v>
      </c>
      <c r="F23" s="383">
        <f>SUMIFS('Rider Adj F'!$P$11:$P$149,'Rider Adj F'!$A$11:$A$149,'SCH D-2 F'!F$13,'Rider Adj F'!$B$11:$B$149,'SCH D-2 F'!$B23)*-1</f>
        <v>0</v>
      </c>
      <c r="G23" s="383">
        <f>SUMIFS('Rider Adj F'!$P$11:$P$149,'Rider Adj F'!$A$11:$A$149,'SCH D-2 F'!G$13,'Rider Adj F'!$B$11:$B$149,'SCH D-2 F'!$B23)*-1</f>
        <v>0</v>
      </c>
      <c r="H23" s="383">
        <f>SUMIFS('Rider Adj F'!$P$11:$P$149,'Rider Adj F'!$A$11:$A$149,'SCH D-2 F'!H$13,'Rider Adj F'!$B$11:$B$149,'SCH D-2 F'!$B23)*-1</f>
        <v>0</v>
      </c>
      <c r="I23" s="383">
        <f>SUMIFS('Rider Adj F'!$P$11:$P$149,'Rider Adj F'!$A$11:$A$149,'SCH D-2 F'!I$13,'Rider Adj F'!$B$11:$B$149,'SCH D-2 F'!$B23)*-1</f>
        <v>0</v>
      </c>
      <c r="J23" s="383">
        <f t="shared" si="5"/>
        <v>0</v>
      </c>
      <c r="K23" s="449">
        <v>1</v>
      </c>
      <c r="L23" s="383">
        <f t="shared" si="6"/>
        <v>0</v>
      </c>
    </row>
    <row r="24" spans="1:12" ht="18.95" customHeight="1" x14ac:dyDescent="0.2">
      <c r="A24" s="405">
        <f t="shared" si="1"/>
        <v>11</v>
      </c>
      <c r="C24" s="13" t="s">
        <v>163</v>
      </c>
      <c r="D24" s="435">
        <f t="shared" ref="D24:J24" si="7">SUM(D21:D23)</f>
        <v>-10957332.388162374</v>
      </c>
      <c r="E24" s="435">
        <f t="shared" si="7"/>
        <v>-43220067.446287401</v>
      </c>
      <c r="F24" s="435">
        <f t="shared" si="7"/>
        <v>-41434.189104627556</v>
      </c>
      <c r="G24" s="435">
        <f t="shared" si="7"/>
        <v>-19357813.34702944</v>
      </c>
      <c r="H24" s="435">
        <f>SUM(H21:H23)</f>
        <v>-17616553.18087608</v>
      </c>
      <c r="I24" s="435">
        <f t="shared" si="7"/>
        <v>0</v>
      </c>
      <c r="J24" s="435">
        <f t="shared" si="7"/>
        <v>-91193200.551459923</v>
      </c>
      <c r="L24" s="435">
        <f>SUM(L21:L23)</f>
        <v>-91193200.551459923</v>
      </c>
    </row>
    <row r="25" spans="1:12" ht="18.95" customHeight="1" x14ac:dyDescent="0.2"/>
    <row r="26" spans="1:12" ht="18.95" customHeight="1" x14ac:dyDescent="0.2">
      <c r="A26" s="405">
        <f>A24+1</f>
        <v>12</v>
      </c>
      <c r="B26" s="405"/>
      <c r="C26" s="401" t="s">
        <v>164</v>
      </c>
    </row>
    <row r="27" spans="1:12" ht="18.95" customHeight="1" x14ac:dyDescent="0.2">
      <c r="A27" s="405">
        <f>A26+1</f>
        <v>13</v>
      </c>
      <c r="B27" s="405">
        <v>450</v>
      </c>
      <c r="C27" s="13" t="s">
        <v>166</v>
      </c>
      <c r="D27" s="28">
        <f>SUMIFS('Rider Adj F'!$P$11:$P$149,'Rider Adj F'!$A$11:$A$149,'SCH D-2 F'!D$13,'Rider Adj F'!$B$11:$B$149,'SCH D-2 F'!$B27)*-1</f>
        <v>0</v>
      </c>
      <c r="E27" s="28">
        <f>SUMIFS('Rider Adj F'!$P$11:$P$149,'Rider Adj F'!$A$11:$A$149,'SCH D-2 F'!E$13,'Rider Adj F'!$B$11:$B$149,'SCH D-2 F'!$B27)*-1</f>
        <v>0</v>
      </c>
      <c r="F27" s="28">
        <f>SUMIFS('Rider Adj F'!$P$11:$P$149,'Rider Adj F'!$A$11:$A$149,'SCH D-2 F'!F$13,'Rider Adj F'!$B$11:$B$149,'SCH D-2 F'!$B27)*-1</f>
        <v>0</v>
      </c>
      <c r="G27" s="28">
        <f>SUMIFS('Rider Adj F'!$P$11:$P$149,'Rider Adj F'!$A$11:$A$149,'SCH D-2 F'!G$13,'Rider Adj F'!$B$11:$B$149,'SCH D-2 F'!$B27)*-1</f>
        <v>0</v>
      </c>
      <c r="H27" s="28">
        <f>SUMIFS('Rider Adj F'!$P$11:$P$149,'Rider Adj F'!$A$11:$A$149,'SCH D-2 F'!H$13,'Rider Adj F'!$B$11:$B$149,'SCH D-2 F'!$B27)*-1</f>
        <v>0</v>
      </c>
      <c r="I27" s="28">
        <f>SUMIFS('Rider Adj F'!$P$11:$P$149,'Rider Adj F'!$A$11:$A$149,'SCH D-2 F'!I$13,'Rider Adj F'!$B$11:$B$149,'SCH D-2 F'!$B27)*-1</f>
        <v>0</v>
      </c>
      <c r="J27" s="28">
        <f t="shared" ref="J27:J30" si="8">SUM(D27:I27)</f>
        <v>0</v>
      </c>
      <c r="K27" s="449">
        <v>1</v>
      </c>
      <c r="L27" s="28">
        <f t="shared" ref="L27:L30" si="9">J27*K27</f>
        <v>0</v>
      </c>
    </row>
    <row r="28" spans="1:12" ht="18.95" customHeight="1" x14ac:dyDescent="0.2">
      <c r="A28" s="405">
        <f t="shared" ref="A28:A31" si="10">A27+1</f>
        <v>14</v>
      </c>
      <c r="B28" s="405">
        <v>451</v>
      </c>
      <c r="C28" s="5" t="s">
        <v>165</v>
      </c>
      <c r="D28" s="28">
        <f>SUMIFS('Rider Adj F'!$P$11:$P$149,'Rider Adj F'!$A$11:$A$149,'SCH D-2 F'!D$13,'Rider Adj F'!$B$11:$B$149,'SCH D-2 F'!$B28)*-1</f>
        <v>0</v>
      </c>
      <c r="E28" s="28">
        <f>SUMIFS('Rider Adj F'!$P$11:$P$149,'Rider Adj F'!$A$11:$A$149,'SCH D-2 F'!E$13,'Rider Adj F'!$B$11:$B$149,'SCH D-2 F'!$B28)*-1</f>
        <v>0</v>
      </c>
      <c r="F28" s="28">
        <f>SUMIFS('Rider Adj F'!$P$11:$P$149,'Rider Adj F'!$A$11:$A$149,'SCH D-2 F'!F$13,'Rider Adj F'!$B$11:$B$149,'SCH D-2 F'!$B28)*-1</f>
        <v>0</v>
      </c>
      <c r="G28" s="28">
        <f>SUMIFS('Rider Adj F'!$P$11:$P$149,'Rider Adj F'!$A$11:$A$149,'SCH D-2 F'!G$13,'Rider Adj F'!$B$11:$B$149,'SCH D-2 F'!$B28)*-1</f>
        <v>0</v>
      </c>
      <c r="H28" s="28">
        <f>SUMIFS('Rider Adj F'!$P$11:$P$149,'Rider Adj F'!$A$11:$A$149,'SCH D-2 F'!H$13,'Rider Adj F'!$B$11:$B$149,'SCH D-2 F'!$B28)*-1</f>
        <v>0</v>
      </c>
      <c r="I28" s="28">
        <f>SUMIFS('Rider Adj F'!$P$11:$P$149,'Rider Adj F'!$A$11:$A$149,'SCH D-2 F'!I$13,'Rider Adj F'!$B$11:$B$149,'SCH D-2 F'!$B28)*-1</f>
        <v>0</v>
      </c>
      <c r="J28" s="28">
        <f t="shared" si="8"/>
        <v>0</v>
      </c>
      <c r="K28" s="449">
        <v>1</v>
      </c>
      <c r="L28" s="28">
        <f t="shared" si="9"/>
        <v>0</v>
      </c>
    </row>
    <row r="29" spans="1:12" ht="18.95" customHeight="1" x14ac:dyDescent="0.2">
      <c r="A29" s="405">
        <f t="shared" si="10"/>
        <v>15</v>
      </c>
      <c r="B29" s="405">
        <v>454</v>
      </c>
      <c r="C29" s="5" t="s">
        <v>17</v>
      </c>
      <c r="D29" s="28">
        <f>SUMIFS('Rider Adj F'!$P$11:$P$149,'Rider Adj F'!$A$11:$A$149,'SCH D-2 F'!D$13,'Rider Adj F'!$B$11:$B$149,'SCH D-2 F'!$B29)*-1</f>
        <v>0</v>
      </c>
      <c r="E29" s="28">
        <f>SUMIFS('Rider Adj F'!$P$11:$P$149,'Rider Adj F'!$A$11:$A$149,'SCH D-2 F'!E$13,'Rider Adj F'!$B$11:$B$149,'SCH D-2 F'!$B29)*-1</f>
        <v>0</v>
      </c>
      <c r="F29" s="28">
        <f>SUMIFS('Rider Adj F'!$P$11:$P$149,'Rider Adj F'!$A$11:$A$149,'SCH D-2 F'!F$13,'Rider Adj F'!$B$11:$B$149,'SCH D-2 F'!$B29)*-1</f>
        <v>0</v>
      </c>
      <c r="G29" s="28">
        <f>SUMIFS('Rider Adj F'!$P$11:$P$149,'Rider Adj F'!$A$11:$A$149,'SCH D-2 F'!G$13,'Rider Adj F'!$B$11:$B$149,'SCH D-2 F'!$B29)*-1</f>
        <v>0</v>
      </c>
      <c r="H29" s="28">
        <f>SUMIFS('Rider Adj F'!$P$11:$P$149,'Rider Adj F'!$A$11:$A$149,'SCH D-2 F'!H$13,'Rider Adj F'!$B$11:$B$149,'SCH D-2 F'!$B29)*-1</f>
        <v>0</v>
      </c>
      <c r="I29" s="28">
        <f>SUMIFS('Rider Adj F'!$P$11:$P$149,'Rider Adj F'!$A$11:$A$149,'SCH D-2 F'!I$13,'Rider Adj F'!$B$11:$B$149,'SCH D-2 F'!$B29)*-1</f>
        <v>0</v>
      </c>
      <c r="J29" s="28">
        <f t="shared" si="8"/>
        <v>0</v>
      </c>
      <c r="K29" s="449">
        <v>1</v>
      </c>
      <c r="L29" s="28">
        <f t="shared" si="9"/>
        <v>0</v>
      </c>
    </row>
    <row r="30" spans="1:12" ht="18.95" customHeight="1" x14ac:dyDescent="0.2">
      <c r="A30" s="405">
        <f t="shared" si="10"/>
        <v>16</v>
      </c>
      <c r="B30" s="405">
        <v>456</v>
      </c>
      <c r="C30" s="5" t="s">
        <v>18</v>
      </c>
      <c r="D30" s="383">
        <f>SUMIFS('Rider Adj F'!$P$11:$P$149,'Rider Adj F'!$A$11:$A$149,'SCH D-2 F'!D$13,'Rider Adj F'!$B$11:$B$149,'SCH D-2 F'!$B30)*-1</f>
        <v>0</v>
      </c>
      <c r="E30" s="383">
        <f>SUMIFS('Rider Adj F'!$P$11:$P$149,'Rider Adj F'!$A$11:$A$149,'SCH D-2 F'!E$13,'Rider Adj F'!$B$11:$B$149,'SCH D-2 F'!$B30)*-1</f>
        <v>0</v>
      </c>
      <c r="F30" s="383">
        <f>SUMIFS('Rider Adj F'!$P$11:$P$149,'Rider Adj F'!$A$11:$A$149,'SCH D-2 F'!F$13,'Rider Adj F'!$B$11:$B$149,'SCH D-2 F'!$B30)*-1</f>
        <v>0</v>
      </c>
      <c r="G30" s="383">
        <f>SUMIFS('Rider Adj F'!$P$11:$P$149,'Rider Adj F'!$A$11:$A$149,'SCH D-2 F'!G$13,'Rider Adj F'!$B$11:$B$149,'SCH D-2 F'!$B30)*-1</f>
        <v>0</v>
      </c>
      <c r="H30" s="383">
        <f>SUMIFS('Rider Adj F'!$P$11:$P$149,'Rider Adj F'!$A$11:$A$149,'SCH D-2 F'!H$13,'Rider Adj F'!$B$11:$B$149,'SCH D-2 F'!$B30)*-1</f>
        <v>0</v>
      </c>
      <c r="I30" s="383">
        <f>SUMIFS('Rider Adj F'!$P$11:$P$149,'Rider Adj F'!$A$11:$A$149,'SCH D-2 F'!I$13,'Rider Adj F'!$B$11:$B$149,'SCH D-2 F'!$B30)*-1</f>
        <v>0</v>
      </c>
      <c r="J30" s="383">
        <f t="shared" si="8"/>
        <v>0</v>
      </c>
      <c r="K30" s="449">
        <v>1</v>
      </c>
      <c r="L30" s="383">
        <f t="shared" si="9"/>
        <v>0</v>
      </c>
    </row>
    <row r="31" spans="1:12" ht="18.95" customHeight="1" x14ac:dyDescent="0.2">
      <c r="A31" s="405">
        <f t="shared" si="10"/>
        <v>17</v>
      </c>
      <c r="B31" s="405"/>
      <c r="C31" s="13" t="s">
        <v>190</v>
      </c>
      <c r="D31" s="435">
        <f t="shared" ref="D31:J31" si="11">SUM(D27:D30)</f>
        <v>0</v>
      </c>
      <c r="E31" s="435">
        <f t="shared" si="11"/>
        <v>0</v>
      </c>
      <c r="F31" s="435">
        <f t="shared" si="11"/>
        <v>0</v>
      </c>
      <c r="G31" s="435">
        <f t="shared" si="11"/>
        <v>0</v>
      </c>
      <c r="H31" s="435">
        <f t="shared" ref="H31" si="12">SUM(H27:H30)</f>
        <v>0</v>
      </c>
      <c r="I31" s="435">
        <f t="shared" si="11"/>
        <v>0</v>
      </c>
      <c r="J31" s="435">
        <f t="shared" si="11"/>
        <v>0</v>
      </c>
      <c r="L31" s="435">
        <f>SUM(L27:L30)</f>
        <v>0</v>
      </c>
    </row>
    <row r="32" spans="1:12" ht="18.95" customHeight="1" x14ac:dyDescent="0.2">
      <c r="A32" s="405"/>
      <c r="B32" s="405"/>
      <c r="C32" s="13"/>
    </row>
    <row r="33" spans="1:15" ht="18.95" customHeight="1" x14ac:dyDescent="0.2">
      <c r="A33" s="405">
        <f>A31+1</f>
        <v>18</v>
      </c>
      <c r="B33" s="405"/>
      <c r="C33" s="25" t="s">
        <v>126</v>
      </c>
      <c r="D33" s="383">
        <f t="shared" ref="D33:J33" si="13">D24+D31</f>
        <v>-10957332.388162374</v>
      </c>
      <c r="E33" s="383">
        <f t="shared" si="13"/>
        <v>-43220067.446287401</v>
      </c>
      <c r="F33" s="383">
        <f t="shared" si="13"/>
        <v>-41434.189104627556</v>
      </c>
      <c r="G33" s="383">
        <f t="shared" si="13"/>
        <v>-19357813.34702944</v>
      </c>
      <c r="H33" s="383">
        <f t="shared" ref="H33" si="14">H24+H31</f>
        <v>-17616553.18087608</v>
      </c>
      <c r="I33" s="383">
        <f t="shared" si="13"/>
        <v>0</v>
      </c>
      <c r="J33" s="383">
        <f t="shared" si="13"/>
        <v>-91193200.551459923</v>
      </c>
      <c r="L33" s="383">
        <f>L24+L31</f>
        <v>-91193200.551459923</v>
      </c>
    </row>
    <row r="34" spans="1:15" ht="18.95" customHeight="1" x14ac:dyDescent="0.2">
      <c r="B34" s="405"/>
      <c r="C34" s="13"/>
    </row>
    <row r="35" spans="1:15" ht="18.95" customHeight="1" x14ac:dyDescent="0.2">
      <c r="A35" s="405">
        <f>A33+1</f>
        <v>19</v>
      </c>
      <c r="B35" s="405"/>
      <c r="C35" s="24" t="s">
        <v>124</v>
      </c>
    </row>
    <row r="36" spans="1:15" ht="18.95" customHeight="1" x14ac:dyDescent="0.2">
      <c r="A36" s="405">
        <f>A35+1</f>
        <v>20</v>
      </c>
      <c r="B36" s="405"/>
      <c r="C36" s="401" t="s">
        <v>183</v>
      </c>
    </row>
    <row r="37" spans="1:15" ht="18.95" customHeight="1" x14ac:dyDescent="0.2">
      <c r="A37" s="405">
        <f t="shared" ref="A37:A63" si="15">A36+1</f>
        <v>21</v>
      </c>
      <c r="B37" s="405"/>
      <c r="C37" s="401" t="s">
        <v>167</v>
      </c>
    </row>
    <row r="38" spans="1:15" ht="18.95" customHeight="1" x14ac:dyDescent="0.2">
      <c r="A38" s="405">
        <f t="shared" si="15"/>
        <v>22</v>
      </c>
      <c r="B38" s="21">
        <v>500</v>
      </c>
      <c r="C38" s="5" t="s">
        <v>31</v>
      </c>
      <c r="D38" s="28">
        <f>SUMIFS('Rider Adj F'!$P$11:$P$149,'Rider Adj F'!$A$11:$A$149,'SCH D-2 F'!D$13,'Rider Adj F'!$B$11:$B$149,'SCH D-2 F'!$B38)*-1</f>
        <v>0</v>
      </c>
      <c r="E38" s="28">
        <f>SUMIFS('Rider Adj F'!$P$11:$P$149,'Rider Adj F'!$A$11:$A$149,'SCH D-2 F'!E$13,'Rider Adj F'!$B$11:$B$149,'SCH D-2 F'!$B38)*-1</f>
        <v>0</v>
      </c>
      <c r="F38" s="28">
        <f>SUMIFS('Rider Adj F'!$P$11:$P$149,'Rider Adj F'!$A$11:$A$149,'SCH D-2 F'!F$13,'Rider Adj F'!$B$11:$B$149,'SCH D-2 F'!$B38)*-1</f>
        <v>0</v>
      </c>
      <c r="G38" s="28">
        <f>SUMIFS('Rider Adj F'!$P$11:$P$149,'Rider Adj F'!$A$11:$A$149,'SCH D-2 F'!G$13,'Rider Adj F'!$B$11:$B$149,'SCH D-2 F'!$B38)*-1</f>
        <v>0</v>
      </c>
      <c r="H38" s="28">
        <f>SUMIFS('Rider Adj F'!$P$11:$P$149,'Rider Adj F'!$A$11:$A$149,'SCH D-2 F'!H$13,'Rider Adj F'!$B$11:$B$149,'SCH D-2 F'!$B38)*-1</f>
        <v>0</v>
      </c>
      <c r="I38" s="28">
        <f>SUMIFS('Rider Adj F'!$P$11:$P$149,'Rider Adj F'!$A$11:$A$149,'SCH D-2 F'!I$13,'Rider Adj F'!$B$11:$B$149,'SCH D-2 F'!$B38)*-1</f>
        <v>0</v>
      </c>
      <c r="J38" s="28">
        <f t="shared" ref="J38:J41" si="16">SUM(D38:I38)</f>
        <v>0</v>
      </c>
      <c r="K38" s="449">
        <v>1</v>
      </c>
      <c r="L38" s="28">
        <f t="shared" ref="L38:L41" si="17">J38*K38</f>
        <v>0</v>
      </c>
    </row>
    <row r="39" spans="1:15" ht="18.95" customHeight="1" x14ac:dyDescent="0.2">
      <c r="A39" s="405">
        <f t="shared" si="15"/>
        <v>23</v>
      </c>
      <c r="B39" s="21">
        <v>501</v>
      </c>
      <c r="C39" s="5" t="s">
        <v>19</v>
      </c>
      <c r="D39" s="28">
        <f>SUMIFS('Rider Adj F'!$P$11:$P$149,'Rider Adj F'!$A$11:$A$149,'SCH D-2 F'!D$13,'Rider Adj F'!$B$11:$B$149,'SCH D-2 F'!$B39)*-1</f>
        <v>0</v>
      </c>
      <c r="E39" s="28">
        <f>SUMIFS('Rider Adj F'!$P$11:$P$149,'Rider Adj F'!$A$11:$A$149,'SCH D-2 F'!E$13,'Rider Adj F'!$B$11:$B$149,'SCH D-2 F'!$B39)*-1</f>
        <v>6876787.3600000003</v>
      </c>
      <c r="F39" s="28">
        <f>SUMIFS('Rider Adj F'!$P$11:$P$149,'Rider Adj F'!$A$11:$A$149,'SCH D-2 F'!F$13,'Rider Adj F'!$B$11:$B$149,'SCH D-2 F'!$B39)*-1</f>
        <v>-41434.189104627818</v>
      </c>
      <c r="G39" s="28">
        <f>SUMIFS('Rider Adj F'!$P$11:$P$149,'Rider Adj F'!$A$11:$A$149,'SCH D-2 F'!G$13,'Rider Adj F'!$B$11:$B$149,'SCH D-2 F'!$B39)*-1</f>
        <v>-10287046.784146378</v>
      </c>
      <c r="H39" s="28">
        <f>SUMIFS('Rider Adj F'!$P$11:$P$149,'Rider Adj F'!$A$11:$A$149,'SCH D-2 F'!H$13,'Rider Adj F'!$B$11:$B$149,'SCH D-2 F'!$B39)*-1</f>
        <v>0</v>
      </c>
      <c r="I39" s="28">
        <f>SUMIFS('Rider Adj F'!$P$11:$P$149,'Rider Adj F'!$A$11:$A$149,'SCH D-2 F'!I$13,'Rider Adj F'!$B$11:$B$149,'SCH D-2 F'!$B39)*-1</f>
        <v>0</v>
      </c>
      <c r="J39" s="28">
        <f t="shared" si="16"/>
        <v>-3451693.6132510053</v>
      </c>
      <c r="K39" s="449">
        <v>1</v>
      </c>
      <c r="L39" s="28">
        <f>J39*K39</f>
        <v>-3451693.6132510053</v>
      </c>
      <c r="O39" s="449"/>
    </row>
    <row r="40" spans="1:15" ht="18.95" customHeight="1" x14ac:dyDescent="0.2">
      <c r="A40" s="405">
        <f t="shared" si="15"/>
        <v>24</v>
      </c>
      <c r="B40" s="21">
        <v>502</v>
      </c>
      <c r="C40" s="5" t="s">
        <v>20</v>
      </c>
      <c r="D40" s="28">
        <f>SUMIFS('Rider Adj F'!$P$11:$P$149,'Rider Adj F'!$A$11:$A$149,'SCH D-2 F'!D$13,'Rider Adj F'!$B$11:$B$149,'SCH D-2 F'!$B40)*-1</f>
        <v>0</v>
      </c>
      <c r="E40" s="28">
        <f>SUMIFS('Rider Adj F'!$P$11:$P$149,'Rider Adj F'!$A$11:$A$149,'SCH D-2 F'!E$13,'Rider Adj F'!$B$11:$B$149,'SCH D-2 F'!$B40)*-1</f>
        <v>23405735.030000001</v>
      </c>
      <c r="F40" s="28">
        <f>SUMIFS('Rider Adj F'!$P$11:$P$149,'Rider Adj F'!$A$11:$A$149,'SCH D-2 F'!F$13,'Rider Adj F'!$B$11:$B$149,'SCH D-2 F'!$B40)*-1</f>
        <v>0</v>
      </c>
      <c r="G40" s="28">
        <f>SUMIFS('Rider Adj F'!$P$11:$P$149,'Rider Adj F'!$A$11:$A$149,'SCH D-2 F'!G$13,'Rider Adj F'!$B$11:$B$149,'SCH D-2 F'!$B40)*-1</f>
        <v>-650639.81585362239</v>
      </c>
      <c r="H40" s="28">
        <f>SUMIFS('Rider Adj F'!$P$11:$P$149,'Rider Adj F'!$A$11:$A$149,'SCH D-2 F'!H$13,'Rider Adj F'!$B$11:$B$149,'SCH D-2 F'!$B40)*-1</f>
        <v>0</v>
      </c>
      <c r="I40" s="28">
        <f>SUMIFS('Rider Adj F'!$P$11:$P$149,'Rider Adj F'!$A$11:$A$149,'SCH D-2 F'!I$13,'Rider Adj F'!$B$11:$B$149,'SCH D-2 F'!$B40)*-1</f>
        <v>0</v>
      </c>
      <c r="J40" s="28">
        <f t="shared" si="16"/>
        <v>22755095.214146379</v>
      </c>
      <c r="K40" s="449">
        <v>1</v>
      </c>
      <c r="L40" s="28">
        <f>J40*K40</f>
        <v>22755095.214146379</v>
      </c>
    </row>
    <row r="41" spans="1:15" ht="18.95" customHeight="1" x14ac:dyDescent="0.2">
      <c r="A41" s="405">
        <f t="shared" si="15"/>
        <v>25</v>
      </c>
      <c r="B41" s="21">
        <v>504</v>
      </c>
      <c r="C41" s="5" t="s">
        <v>21</v>
      </c>
      <c r="D41" s="28">
        <f>SUMIFS('Rider Adj F'!$P$11:$P$149,'Rider Adj F'!$A$11:$A$149,'SCH D-2 F'!D$13,'Rider Adj F'!$B$11:$B$149,'SCH D-2 F'!$B41)*-1</f>
        <v>0</v>
      </c>
      <c r="E41" s="28">
        <f>SUMIFS('Rider Adj F'!$P$11:$P$149,'Rider Adj F'!$A$11:$A$149,'SCH D-2 F'!E$13,'Rider Adj F'!$B$11:$B$149,'SCH D-2 F'!$B41)*-1</f>
        <v>0</v>
      </c>
      <c r="F41" s="28">
        <f>SUMIFS('Rider Adj F'!$P$11:$P$149,'Rider Adj F'!$A$11:$A$149,'SCH D-2 F'!F$13,'Rider Adj F'!$B$11:$B$149,'SCH D-2 F'!$B41)*-1</f>
        <v>0</v>
      </c>
      <c r="G41" s="28">
        <f>SUMIFS('Rider Adj F'!$P$11:$P$149,'Rider Adj F'!$A$11:$A$149,'SCH D-2 F'!G$13,'Rider Adj F'!$B$11:$B$149,'SCH D-2 F'!$B41)*-1</f>
        <v>0</v>
      </c>
      <c r="H41" s="28">
        <f>SUMIFS('Rider Adj F'!$P$11:$P$149,'Rider Adj F'!$A$11:$A$149,'SCH D-2 F'!H$13,'Rider Adj F'!$B$11:$B$149,'SCH D-2 F'!$B41)*-1</f>
        <v>0</v>
      </c>
      <c r="I41" s="28">
        <f>SUMIFS('Rider Adj F'!$P$11:$P$149,'Rider Adj F'!$A$11:$A$149,'SCH D-2 F'!I$13,'Rider Adj F'!$B$11:$B$149,'SCH D-2 F'!$B41)*-1</f>
        <v>0</v>
      </c>
      <c r="J41" s="28">
        <f t="shared" si="16"/>
        <v>0</v>
      </c>
      <c r="K41" s="449">
        <v>1</v>
      </c>
      <c r="L41" s="28">
        <f t="shared" si="17"/>
        <v>0</v>
      </c>
    </row>
    <row r="42" spans="1:15" s="8" customFormat="1" ht="20.100000000000001" customHeight="1" x14ac:dyDescent="0.2">
      <c r="A42" s="623" t="str">
        <f>$A$1</f>
        <v>LOUISVILLE GAS AND ELECTRIC COMPANY</v>
      </c>
      <c r="B42" s="623"/>
      <c r="C42" s="623"/>
      <c r="D42" s="623"/>
      <c r="E42" s="623"/>
      <c r="F42" s="623"/>
      <c r="G42" s="623"/>
      <c r="H42" s="623"/>
      <c r="I42" s="623"/>
      <c r="J42" s="623"/>
      <c r="K42" s="623"/>
      <c r="L42" s="623"/>
    </row>
    <row r="43" spans="1:15" s="8" customFormat="1" ht="20.100000000000001" customHeight="1" x14ac:dyDescent="0.2">
      <c r="A43" s="623" t="str">
        <f>$A$2</f>
        <v>CASE NO. 2025-00114 - ELECTRIC OPERATIONS</v>
      </c>
      <c r="B43" s="623"/>
      <c r="C43" s="623"/>
      <c r="D43" s="623"/>
      <c r="E43" s="623"/>
      <c r="F43" s="623"/>
      <c r="G43" s="623"/>
      <c r="H43" s="623"/>
      <c r="I43" s="623"/>
      <c r="J43" s="623"/>
      <c r="K43" s="623"/>
      <c r="L43" s="623"/>
    </row>
    <row r="44" spans="1:15" s="8" customFormat="1" ht="20.100000000000001" customHeight="1" x14ac:dyDescent="0.2">
      <c r="A44" s="623" t="s">
        <v>318</v>
      </c>
      <c r="B44" s="623"/>
      <c r="C44" s="623"/>
      <c r="D44" s="623"/>
      <c r="E44" s="623"/>
      <c r="F44" s="623"/>
      <c r="G44" s="623"/>
      <c r="H44" s="623"/>
      <c r="I44" s="623"/>
      <c r="J44" s="623"/>
      <c r="K44" s="623"/>
      <c r="L44" s="623"/>
    </row>
    <row r="45" spans="1:15" s="8" customFormat="1" ht="20.100000000000001" customHeight="1" x14ac:dyDescent="0.2">
      <c r="A45" s="623" t="str">
        <f>$A$4</f>
        <v>FOR THE 12 MONTHS ENDED DECEMBER 31, 2026</v>
      </c>
      <c r="B45" s="623"/>
      <c r="C45" s="623"/>
      <c r="D45" s="623"/>
      <c r="E45" s="623"/>
      <c r="F45" s="623"/>
      <c r="G45" s="623"/>
      <c r="H45" s="623"/>
      <c r="I45" s="623"/>
      <c r="J45" s="623"/>
      <c r="K45" s="623"/>
      <c r="L45" s="623"/>
    </row>
    <row r="46" spans="1:15" s="8" customFormat="1" ht="20.100000000000001" customHeight="1" x14ac:dyDescent="0.2">
      <c r="A46" s="7"/>
      <c r="B46" s="7"/>
      <c r="C46" s="7"/>
      <c r="D46" s="7"/>
      <c r="E46" s="7"/>
      <c r="F46" s="7"/>
      <c r="G46" s="7"/>
      <c r="H46" s="7"/>
      <c r="I46" s="7"/>
      <c r="J46" s="7"/>
      <c r="K46" s="7"/>
      <c r="L46" s="7"/>
    </row>
    <row r="47" spans="1:15" s="8" customFormat="1" ht="20.100000000000001" customHeight="1" x14ac:dyDescent="0.2">
      <c r="A47" s="8" t="str">
        <f>$A$6</f>
        <v>DATA:____BASE  PERIOD__X__FORECASTED  PERIOD</v>
      </c>
      <c r="L47" s="10" t="str">
        <f>$L$6</f>
        <v>SCHEDULE D-2</v>
      </c>
    </row>
    <row r="48" spans="1:15" s="8" customFormat="1" ht="20.100000000000001" customHeight="1" x14ac:dyDescent="0.2">
      <c r="A48" s="8" t="str">
        <f>$A$7</f>
        <v>TYPE OF FILING: __X__ ORIGINAL  _____ UPDATED  _____ REVISED</v>
      </c>
      <c r="L48" s="10" t="s">
        <v>330</v>
      </c>
    </row>
    <row r="49" spans="1:12" s="8" customFormat="1" ht="20.100000000000001" customHeight="1" x14ac:dyDescent="0.2">
      <c r="A49" s="8" t="str">
        <f>$A$8</f>
        <v>WORKPAPER REFERENCE NO(S).:  SCHEDULE WPD-2</v>
      </c>
      <c r="L49" s="10" t="str">
        <f>$L$8</f>
        <v>WITNESS:   A. M. FACKLER</v>
      </c>
    </row>
    <row r="50" spans="1:12" s="8" customFormat="1" ht="20.100000000000001" customHeight="1" x14ac:dyDescent="0.2"/>
    <row r="51" spans="1:12" s="8" customFormat="1" ht="18.75" customHeight="1" x14ac:dyDescent="0.2">
      <c r="A51" s="445"/>
      <c r="B51" s="445"/>
      <c r="C51" s="445"/>
      <c r="D51" s="446" t="str">
        <f>D$10</f>
        <v>ADJ 1</v>
      </c>
      <c r="E51" s="446" t="str">
        <f t="shared" ref="E51:I51" si="18">E$10</f>
        <v>ADJ 2</v>
      </c>
      <c r="F51" s="446" t="str">
        <f t="shared" si="18"/>
        <v>ADJ 3</v>
      </c>
      <c r="G51" s="446" t="str">
        <f t="shared" si="18"/>
        <v>ADJ 4</v>
      </c>
      <c r="H51" s="446" t="str">
        <f t="shared" si="18"/>
        <v>ADJ 5</v>
      </c>
      <c r="I51" s="446" t="str">
        <f t="shared" si="18"/>
        <v>ADJ 6</v>
      </c>
      <c r="J51" s="445"/>
      <c r="K51" s="445"/>
      <c r="L51" s="445"/>
    </row>
    <row r="52" spans="1:12" ht="51" customHeight="1" x14ac:dyDescent="0.2">
      <c r="A52" s="385" t="s">
        <v>142</v>
      </c>
      <c r="B52" s="385" t="s">
        <v>143</v>
      </c>
      <c r="C52" s="385" t="s">
        <v>147</v>
      </c>
      <c r="D52" s="385" t="str">
        <f>D$11</f>
        <v>REMOVE DSM MECHANISM</v>
      </c>
      <c r="E52" s="385" t="str">
        <f>E$11</f>
        <v>REMOVE ECR MECHANISM</v>
      </c>
      <c r="F52" s="385" t="str">
        <f t="shared" ref="F52:I52" si="19">F$11</f>
        <v>REMOVE FAC MECHANISM</v>
      </c>
      <c r="G52" s="385" t="str">
        <f t="shared" si="19"/>
        <v>REMOVE OSS MECHANISM</v>
      </c>
      <c r="H52" s="385" t="str">
        <f t="shared" si="19"/>
        <v>REMOVE RAR
MECHANISM</v>
      </c>
      <c r="I52" s="385" t="str">
        <f t="shared" si="19"/>
        <v>INTEREST SYNCHRONIZATION</v>
      </c>
      <c r="J52" s="385" t="s">
        <v>320</v>
      </c>
      <c r="K52" s="385" t="s">
        <v>144</v>
      </c>
      <c r="L52" s="385" t="s">
        <v>310</v>
      </c>
    </row>
    <row r="53" spans="1:12" ht="23.1" customHeight="1" x14ac:dyDescent="0.2">
      <c r="A53" s="382"/>
      <c r="B53" s="382"/>
      <c r="C53" s="386"/>
      <c r="D53" s="404" t="s">
        <v>145</v>
      </c>
      <c r="E53" s="404" t="s">
        <v>145</v>
      </c>
      <c r="F53" s="404" t="s">
        <v>145</v>
      </c>
      <c r="G53" s="404" t="s">
        <v>145</v>
      </c>
      <c r="H53" s="404" t="s">
        <v>145</v>
      </c>
      <c r="I53" s="404" t="s">
        <v>145</v>
      </c>
      <c r="J53" s="404" t="s">
        <v>145</v>
      </c>
      <c r="K53" s="404"/>
      <c r="L53" s="404" t="s">
        <v>145</v>
      </c>
    </row>
    <row r="54" spans="1:12" ht="18.95" customHeight="1" x14ac:dyDescent="0.2">
      <c r="A54" s="405">
        <f>A41+1</f>
        <v>26</v>
      </c>
      <c r="B54" s="21">
        <v>505</v>
      </c>
      <c r="C54" s="5" t="s">
        <v>22</v>
      </c>
      <c r="D54" s="28">
        <f>SUMIFS('Rider Adj F'!$P$11:$P$149,'Rider Adj F'!$A$11:$A$149,'SCH D-2 F'!D$13,'Rider Adj F'!$B$11:$B$149,'SCH D-2 F'!$B54)*-1</f>
        <v>0</v>
      </c>
      <c r="E54" s="28">
        <f>SUMIFS('Rider Adj F'!$P$11:$P$149,'Rider Adj F'!$A$11:$A$149,'SCH D-2 F'!E$13,'Rider Adj F'!$B$11:$B$149,'SCH D-2 F'!$B54)*-1</f>
        <v>0</v>
      </c>
      <c r="F54" s="28">
        <f>SUMIFS('Rider Adj F'!$P$11:$P$149,'Rider Adj F'!$A$11:$A$149,'SCH D-2 F'!F$13,'Rider Adj F'!$B$11:$B$149,'SCH D-2 F'!$B54)*-1</f>
        <v>0</v>
      </c>
      <c r="G54" s="28">
        <f>SUMIFS('Rider Adj F'!$P$11:$P$149,'Rider Adj F'!$A$11:$A$149,'SCH D-2 F'!G$13,'Rider Adj F'!$B$11:$B$149,'SCH D-2 F'!$B54)*-1</f>
        <v>0</v>
      </c>
      <c r="H54" s="28">
        <f>SUMIFS('Rider Adj F'!$P$11:$P$149,'Rider Adj F'!$A$11:$A$149,'SCH D-2 F'!H$13,'Rider Adj F'!$B$11:$B$149,'SCH D-2 F'!$B54)*-1</f>
        <v>0</v>
      </c>
      <c r="I54" s="28">
        <f>SUMIFS('Rider Adj F'!$P$11:$P$149,'Rider Adj F'!$A$11:$A$149,'SCH D-2 F'!I$13,'Rider Adj F'!$B$11:$B$149,'SCH D-2 F'!$B54)*-1</f>
        <v>0</v>
      </c>
      <c r="J54" s="28">
        <f t="shared" ref="J54:J62" si="20">SUM(D54:I54)</f>
        <v>0</v>
      </c>
      <c r="K54" s="449">
        <v>1</v>
      </c>
      <c r="L54" s="28">
        <f t="shared" ref="L54:L62" si="21">J54*K54</f>
        <v>0</v>
      </c>
    </row>
    <row r="55" spans="1:12" ht="18.95" customHeight="1" x14ac:dyDescent="0.2">
      <c r="A55" s="405">
        <f t="shared" si="15"/>
        <v>27</v>
      </c>
      <c r="B55" s="21">
        <v>506</v>
      </c>
      <c r="C55" s="5" t="s">
        <v>23</v>
      </c>
      <c r="D55" s="28">
        <f>SUMIFS('Rider Adj F'!$P$11:$P$149,'Rider Adj F'!$A$11:$A$149,'SCH D-2 F'!D$13,'Rider Adj F'!$B$11:$B$149,'SCH D-2 F'!$B55)*-1</f>
        <v>0</v>
      </c>
      <c r="E55" s="28">
        <f>SUMIFS('Rider Adj F'!$P$11:$P$149,'Rider Adj F'!$A$11:$A$149,'SCH D-2 F'!E$13,'Rider Adj F'!$B$11:$B$149,'SCH D-2 F'!$B55)*-1</f>
        <v>0</v>
      </c>
      <c r="F55" s="28">
        <f>SUMIFS('Rider Adj F'!$P$11:$P$149,'Rider Adj F'!$A$11:$A$149,'SCH D-2 F'!F$13,'Rider Adj F'!$B$11:$B$149,'SCH D-2 F'!$B55)*-1</f>
        <v>0</v>
      </c>
      <c r="G55" s="28">
        <f>SUMIFS('Rider Adj F'!$P$11:$P$149,'Rider Adj F'!$A$11:$A$149,'SCH D-2 F'!G$13,'Rider Adj F'!$B$11:$B$149,'SCH D-2 F'!$B55)*-1</f>
        <v>0</v>
      </c>
      <c r="H55" s="28">
        <f>SUMIFS('Rider Adj F'!$P$11:$P$149,'Rider Adj F'!$A$11:$A$149,'SCH D-2 F'!H$13,'Rider Adj F'!$B$11:$B$149,'SCH D-2 F'!$B55)*-1</f>
        <v>0</v>
      </c>
      <c r="I55" s="28">
        <f>SUMIFS('Rider Adj F'!$P$11:$P$149,'Rider Adj F'!$A$11:$A$149,'SCH D-2 F'!I$13,'Rider Adj F'!$B$11:$B$149,'SCH D-2 F'!$B55)*-1</f>
        <v>0</v>
      </c>
      <c r="J55" s="28">
        <f t="shared" si="20"/>
        <v>0</v>
      </c>
      <c r="K55" s="449">
        <v>1</v>
      </c>
      <c r="L55" s="28">
        <f t="shared" si="21"/>
        <v>0</v>
      </c>
    </row>
    <row r="56" spans="1:12" ht="18.95" customHeight="1" x14ac:dyDescent="0.2">
      <c r="A56" s="405">
        <f t="shared" si="15"/>
        <v>28</v>
      </c>
      <c r="B56" s="21">
        <v>507</v>
      </c>
      <c r="C56" s="5" t="s">
        <v>24</v>
      </c>
      <c r="D56" s="28">
        <f>SUMIFS('Rider Adj F'!$P$11:$P$149,'Rider Adj F'!$A$11:$A$149,'SCH D-2 F'!D$13,'Rider Adj F'!$B$11:$B$149,'SCH D-2 F'!$B56)*-1</f>
        <v>0</v>
      </c>
      <c r="E56" s="28">
        <f>SUMIFS('Rider Adj F'!$P$11:$P$149,'Rider Adj F'!$A$11:$A$149,'SCH D-2 F'!E$13,'Rider Adj F'!$B$11:$B$149,'SCH D-2 F'!$B56)*-1</f>
        <v>0</v>
      </c>
      <c r="F56" s="28">
        <f>SUMIFS('Rider Adj F'!$P$11:$P$149,'Rider Adj F'!$A$11:$A$149,'SCH D-2 F'!F$13,'Rider Adj F'!$B$11:$B$149,'SCH D-2 F'!$B56)*-1</f>
        <v>0</v>
      </c>
      <c r="G56" s="28">
        <f>SUMIFS('Rider Adj F'!$P$11:$P$149,'Rider Adj F'!$A$11:$A$149,'SCH D-2 F'!G$13,'Rider Adj F'!$B$11:$B$149,'SCH D-2 F'!$B56)*-1</f>
        <v>0</v>
      </c>
      <c r="H56" s="28">
        <f>SUMIFS('Rider Adj F'!$P$11:$P$149,'Rider Adj F'!$A$11:$A$149,'SCH D-2 F'!H$13,'Rider Adj F'!$B$11:$B$149,'SCH D-2 F'!$B56)*-1</f>
        <v>0</v>
      </c>
      <c r="I56" s="28">
        <f>SUMIFS('Rider Adj F'!$P$11:$P$149,'Rider Adj F'!$A$11:$A$149,'SCH D-2 F'!I$13,'Rider Adj F'!$B$11:$B$149,'SCH D-2 F'!$B56)*-1</f>
        <v>0</v>
      </c>
      <c r="J56" s="28">
        <f t="shared" si="20"/>
        <v>0</v>
      </c>
      <c r="K56" s="449">
        <v>1</v>
      </c>
      <c r="L56" s="28">
        <f t="shared" si="21"/>
        <v>0</v>
      </c>
    </row>
    <row r="57" spans="1:12" ht="18.95" customHeight="1" x14ac:dyDescent="0.2">
      <c r="A57" s="405">
        <f t="shared" si="15"/>
        <v>29</v>
      </c>
      <c r="B57" s="21">
        <v>509</v>
      </c>
      <c r="C57" s="5" t="s">
        <v>25</v>
      </c>
      <c r="D57" s="28">
        <f>SUMIFS('Rider Adj F'!$P$11:$P$149,'Rider Adj F'!$A$11:$A$149,'SCH D-2 F'!D$13,'Rider Adj F'!$B$11:$B$149,'SCH D-2 F'!$B57)*-1</f>
        <v>0</v>
      </c>
      <c r="E57" s="28">
        <f>SUMIFS('Rider Adj F'!$P$11:$P$149,'Rider Adj F'!$A$11:$A$149,'SCH D-2 F'!E$13,'Rider Adj F'!$B$11:$B$149,'SCH D-2 F'!$B57)*-1</f>
        <v>0</v>
      </c>
      <c r="F57" s="28">
        <f>SUMIFS('Rider Adj F'!$P$11:$P$149,'Rider Adj F'!$A$11:$A$149,'SCH D-2 F'!F$13,'Rider Adj F'!$B$11:$B$149,'SCH D-2 F'!$B57)*-1</f>
        <v>0</v>
      </c>
      <c r="G57" s="28">
        <f>SUMIFS('Rider Adj F'!$P$11:$P$149,'Rider Adj F'!$A$11:$A$149,'SCH D-2 F'!G$13,'Rider Adj F'!$B$11:$B$149,'SCH D-2 F'!$B57)*-1</f>
        <v>0</v>
      </c>
      <c r="H57" s="28">
        <f>SUMIFS('Rider Adj F'!$P$11:$P$149,'Rider Adj F'!$A$11:$A$149,'SCH D-2 F'!H$13,'Rider Adj F'!$B$11:$B$149,'SCH D-2 F'!$B57)*-1</f>
        <v>0</v>
      </c>
      <c r="I57" s="28">
        <f>SUMIFS('Rider Adj F'!$P$11:$P$149,'Rider Adj F'!$A$11:$A$149,'SCH D-2 F'!I$13,'Rider Adj F'!$B$11:$B$149,'SCH D-2 F'!$B57)*-1</f>
        <v>0</v>
      </c>
      <c r="J57" s="28">
        <f t="shared" si="20"/>
        <v>0</v>
      </c>
      <c r="K57" s="449">
        <v>1</v>
      </c>
      <c r="L57" s="28">
        <f t="shared" si="21"/>
        <v>0</v>
      </c>
    </row>
    <row r="58" spans="1:12" ht="18.95" customHeight="1" x14ac:dyDescent="0.2">
      <c r="A58" s="405">
        <f t="shared" si="15"/>
        <v>30</v>
      </c>
      <c r="B58" s="21">
        <v>510</v>
      </c>
      <c r="C58" s="5" t="s">
        <v>26</v>
      </c>
      <c r="D58" s="28">
        <f>SUMIFS('Rider Adj F'!$P$11:$P$149,'Rider Adj F'!$A$11:$A$149,'SCH D-2 F'!D$13,'Rider Adj F'!$B$11:$B$149,'SCH D-2 F'!$B58)*-1</f>
        <v>0</v>
      </c>
      <c r="E58" s="28">
        <f>SUMIFS('Rider Adj F'!$P$11:$P$149,'Rider Adj F'!$A$11:$A$149,'SCH D-2 F'!E$13,'Rider Adj F'!$B$11:$B$149,'SCH D-2 F'!$B58)*-1</f>
        <v>0</v>
      </c>
      <c r="F58" s="28">
        <f>SUMIFS('Rider Adj F'!$P$11:$P$149,'Rider Adj F'!$A$11:$A$149,'SCH D-2 F'!F$13,'Rider Adj F'!$B$11:$B$149,'SCH D-2 F'!$B58)*-1</f>
        <v>0</v>
      </c>
      <c r="G58" s="28">
        <f>SUMIFS('Rider Adj F'!$P$11:$P$149,'Rider Adj F'!$A$11:$A$149,'SCH D-2 F'!G$13,'Rider Adj F'!$B$11:$B$149,'SCH D-2 F'!$B58)*-1</f>
        <v>0</v>
      </c>
      <c r="H58" s="28">
        <f>SUMIFS('Rider Adj F'!$P$11:$P$149,'Rider Adj F'!$A$11:$A$149,'SCH D-2 F'!H$13,'Rider Adj F'!$B$11:$B$149,'SCH D-2 F'!$B58)*-1</f>
        <v>0</v>
      </c>
      <c r="I58" s="28">
        <f>SUMIFS('Rider Adj F'!$P$11:$P$149,'Rider Adj F'!$A$11:$A$149,'SCH D-2 F'!I$13,'Rider Adj F'!$B$11:$B$149,'SCH D-2 F'!$B58)*-1</f>
        <v>0</v>
      </c>
      <c r="J58" s="28">
        <f t="shared" si="20"/>
        <v>0</v>
      </c>
      <c r="K58" s="449">
        <v>1</v>
      </c>
      <c r="L58" s="28">
        <f t="shared" si="21"/>
        <v>0</v>
      </c>
    </row>
    <row r="59" spans="1:12" ht="18.95" customHeight="1" x14ac:dyDescent="0.2">
      <c r="A59" s="405">
        <f t="shared" si="15"/>
        <v>31</v>
      </c>
      <c r="B59" s="21">
        <v>511</v>
      </c>
      <c r="C59" s="5" t="s">
        <v>27</v>
      </c>
      <c r="D59" s="28">
        <f>SUMIFS('Rider Adj F'!$P$11:$P$149,'Rider Adj F'!$A$11:$A$149,'SCH D-2 F'!D$13,'Rider Adj F'!$B$11:$B$149,'SCH D-2 F'!$B59)*-1</f>
        <v>0</v>
      </c>
      <c r="E59" s="28">
        <f>SUMIFS('Rider Adj F'!$P$11:$P$149,'Rider Adj F'!$A$11:$A$149,'SCH D-2 F'!E$13,'Rider Adj F'!$B$11:$B$149,'SCH D-2 F'!$B59)*-1</f>
        <v>0</v>
      </c>
      <c r="F59" s="28">
        <f>SUMIFS('Rider Adj F'!$P$11:$P$149,'Rider Adj F'!$A$11:$A$149,'SCH D-2 F'!F$13,'Rider Adj F'!$B$11:$B$149,'SCH D-2 F'!$B59)*-1</f>
        <v>0</v>
      </c>
      <c r="G59" s="28">
        <f>SUMIFS('Rider Adj F'!$P$11:$P$149,'Rider Adj F'!$A$11:$A$149,'SCH D-2 F'!G$13,'Rider Adj F'!$B$11:$B$149,'SCH D-2 F'!$B59)*-1</f>
        <v>0</v>
      </c>
      <c r="H59" s="28">
        <f>SUMIFS('Rider Adj F'!$P$11:$P$149,'Rider Adj F'!$A$11:$A$149,'SCH D-2 F'!H$13,'Rider Adj F'!$B$11:$B$149,'SCH D-2 F'!$B59)*-1</f>
        <v>0</v>
      </c>
      <c r="I59" s="28">
        <f>SUMIFS('Rider Adj F'!$P$11:$P$149,'Rider Adj F'!$A$11:$A$149,'SCH D-2 F'!I$13,'Rider Adj F'!$B$11:$B$149,'SCH D-2 F'!$B59)*-1</f>
        <v>0</v>
      </c>
      <c r="J59" s="28">
        <f t="shared" si="20"/>
        <v>0</v>
      </c>
      <c r="K59" s="449">
        <v>1</v>
      </c>
      <c r="L59" s="28">
        <f t="shared" si="21"/>
        <v>0</v>
      </c>
    </row>
    <row r="60" spans="1:12" ht="18.95" customHeight="1" x14ac:dyDescent="0.2">
      <c r="A60" s="405">
        <f t="shared" si="15"/>
        <v>32</v>
      </c>
      <c r="B60" s="21">
        <v>512</v>
      </c>
      <c r="C60" s="5" t="s">
        <v>28</v>
      </c>
      <c r="D60" s="28">
        <f>SUMIFS('Rider Adj F'!$P$11:$P$149,'Rider Adj F'!$A$11:$A$149,'SCH D-2 F'!D$13,'Rider Adj F'!$B$11:$B$149,'SCH D-2 F'!$B60)*-1</f>
        <v>0</v>
      </c>
      <c r="E60" s="28">
        <f>SUMIFS('Rider Adj F'!$P$11:$P$149,'Rider Adj F'!$A$11:$A$149,'SCH D-2 F'!E$13,'Rider Adj F'!$B$11:$B$149,'SCH D-2 F'!$B60)*-1</f>
        <v>-2707349.21</v>
      </c>
      <c r="F60" s="28">
        <f>SUMIFS('Rider Adj F'!$P$11:$P$149,'Rider Adj F'!$A$11:$A$149,'SCH D-2 F'!F$13,'Rider Adj F'!$B$11:$B$149,'SCH D-2 F'!$B60)*-1</f>
        <v>0</v>
      </c>
      <c r="G60" s="28">
        <f>SUMIFS('Rider Adj F'!$P$11:$P$149,'Rider Adj F'!$A$11:$A$149,'SCH D-2 F'!G$13,'Rider Adj F'!$B$11:$B$149,'SCH D-2 F'!$B60)*-1</f>
        <v>0</v>
      </c>
      <c r="H60" s="28">
        <f>SUMIFS('Rider Adj F'!$P$11:$P$149,'Rider Adj F'!$A$11:$A$149,'SCH D-2 F'!H$13,'Rider Adj F'!$B$11:$B$149,'SCH D-2 F'!$B60)*-1</f>
        <v>0</v>
      </c>
      <c r="I60" s="28">
        <f>SUMIFS('Rider Adj F'!$P$11:$P$149,'Rider Adj F'!$A$11:$A$149,'SCH D-2 F'!I$13,'Rider Adj F'!$B$11:$B$149,'SCH D-2 F'!$B60)*-1</f>
        <v>0</v>
      </c>
      <c r="J60" s="28">
        <f t="shared" si="20"/>
        <v>-2707349.21</v>
      </c>
      <c r="K60" s="449">
        <v>1</v>
      </c>
      <c r="L60" s="28">
        <f t="shared" si="21"/>
        <v>-2707349.21</v>
      </c>
    </row>
    <row r="61" spans="1:12" ht="18.95" customHeight="1" x14ac:dyDescent="0.2">
      <c r="A61" s="405">
        <f t="shared" si="15"/>
        <v>33</v>
      </c>
      <c r="B61" s="21">
        <v>513</v>
      </c>
      <c r="C61" s="5" t="s">
        <v>29</v>
      </c>
      <c r="D61" s="28">
        <f>SUMIFS('Rider Adj F'!$P$11:$P$149,'Rider Adj F'!$A$11:$A$149,'SCH D-2 F'!D$13,'Rider Adj F'!$B$11:$B$149,'SCH D-2 F'!$B61)*-1</f>
        <v>0</v>
      </c>
      <c r="E61" s="28">
        <f>SUMIFS('Rider Adj F'!$P$11:$P$149,'Rider Adj F'!$A$11:$A$149,'SCH D-2 F'!E$13,'Rider Adj F'!$B$11:$B$149,'SCH D-2 F'!$B61)*-1</f>
        <v>0</v>
      </c>
      <c r="F61" s="28">
        <f>SUMIFS('Rider Adj F'!$P$11:$P$149,'Rider Adj F'!$A$11:$A$149,'SCH D-2 F'!F$13,'Rider Adj F'!$B$11:$B$149,'SCH D-2 F'!$B61)*-1</f>
        <v>0</v>
      </c>
      <c r="G61" s="28">
        <f>SUMIFS('Rider Adj F'!$P$11:$P$149,'Rider Adj F'!$A$11:$A$149,'SCH D-2 F'!G$13,'Rider Adj F'!$B$11:$B$149,'SCH D-2 F'!$B61)*-1</f>
        <v>0</v>
      </c>
      <c r="H61" s="28">
        <f>SUMIFS('Rider Adj F'!$P$11:$P$149,'Rider Adj F'!$A$11:$A$149,'SCH D-2 F'!H$13,'Rider Adj F'!$B$11:$B$149,'SCH D-2 F'!$B61)*-1</f>
        <v>0</v>
      </c>
      <c r="I61" s="28">
        <f>SUMIFS('Rider Adj F'!$P$11:$P$149,'Rider Adj F'!$A$11:$A$149,'SCH D-2 F'!I$13,'Rider Adj F'!$B$11:$B$149,'SCH D-2 F'!$B61)*-1</f>
        <v>0</v>
      </c>
      <c r="J61" s="28">
        <f t="shared" si="20"/>
        <v>0</v>
      </c>
      <c r="K61" s="449">
        <v>1</v>
      </c>
      <c r="L61" s="28">
        <f t="shared" si="21"/>
        <v>0</v>
      </c>
    </row>
    <row r="62" spans="1:12" ht="18.95" customHeight="1" x14ac:dyDescent="0.2">
      <c r="A62" s="405">
        <f t="shared" si="15"/>
        <v>34</v>
      </c>
      <c r="B62" s="21">
        <v>514</v>
      </c>
      <c r="C62" s="5" t="s">
        <v>30</v>
      </c>
      <c r="D62" s="28">
        <f>SUMIFS('Rider Adj F'!$P$11:$P$149,'Rider Adj F'!$A$11:$A$149,'SCH D-2 F'!D$13,'Rider Adj F'!$B$11:$B$149,'SCH D-2 F'!$B62)*-1</f>
        <v>0</v>
      </c>
      <c r="E62" s="28">
        <f>SUMIFS('Rider Adj F'!$P$11:$P$149,'Rider Adj F'!$A$11:$A$149,'SCH D-2 F'!E$13,'Rider Adj F'!$B$11:$B$149,'SCH D-2 F'!$B62)*-1</f>
        <v>0</v>
      </c>
      <c r="F62" s="28">
        <f>SUMIFS('Rider Adj F'!$P$11:$P$149,'Rider Adj F'!$A$11:$A$149,'SCH D-2 F'!F$13,'Rider Adj F'!$B$11:$B$149,'SCH D-2 F'!$B62)*-1</f>
        <v>0</v>
      </c>
      <c r="G62" s="28">
        <f>SUMIFS('Rider Adj F'!$P$11:$P$149,'Rider Adj F'!$A$11:$A$149,'SCH D-2 F'!G$13,'Rider Adj F'!$B$11:$B$149,'SCH D-2 F'!$B62)*-1</f>
        <v>0</v>
      </c>
      <c r="H62" s="28">
        <f>SUMIFS('Rider Adj F'!$P$11:$P$149,'Rider Adj F'!$A$11:$A$149,'SCH D-2 F'!H$13,'Rider Adj F'!$B$11:$B$149,'SCH D-2 F'!$B62)*-1</f>
        <v>0</v>
      </c>
      <c r="I62" s="28">
        <f>SUMIFS('Rider Adj F'!$P$11:$P$149,'Rider Adj F'!$A$11:$A$149,'SCH D-2 F'!I$13,'Rider Adj F'!$B$11:$B$149,'SCH D-2 F'!$B62)*-1</f>
        <v>0</v>
      </c>
      <c r="J62" s="28">
        <f t="shared" si="20"/>
        <v>0</v>
      </c>
      <c r="K62" s="449">
        <v>1</v>
      </c>
      <c r="L62" s="28">
        <f t="shared" si="21"/>
        <v>0</v>
      </c>
    </row>
    <row r="63" spans="1:12" ht="18.95" customHeight="1" x14ac:dyDescent="0.2">
      <c r="A63" s="405">
        <f t="shared" si="15"/>
        <v>35</v>
      </c>
      <c r="B63" s="21"/>
      <c r="C63" s="5" t="s">
        <v>127</v>
      </c>
      <c r="D63" s="435">
        <f t="shared" ref="D63:J63" si="22">SUM(D38:D62)</f>
        <v>0</v>
      </c>
      <c r="E63" s="435">
        <f t="shared" si="22"/>
        <v>27575173.18</v>
      </c>
      <c r="F63" s="435">
        <f t="shared" si="22"/>
        <v>-41434.189104627818</v>
      </c>
      <c r="G63" s="435">
        <f>SUM(G38:G62)</f>
        <v>-10937686.6</v>
      </c>
      <c r="H63" s="435">
        <f>SUM(H38:H62)</f>
        <v>0</v>
      </c>
      <c r="I63" s="435">
        <f t="shared" si="22"/>
        <v>0</v>
      </c>
      <c r="J63" s="435">
        <f t="shared" si="22"/>
        <v>16596052.390895374</v>
      </c>
      <c r="L63" s="435">
        <f>SUM(L38:L62)</f>
        <v>16596052.390895374</v>
      </c>
    </row>
    <row r="64" spans="1:12" ht="18.95" customHeight="1" x14ac:dyDescent="0.2">
      <c r="B64" s="21"/>
      <c r="C64" s="5"/>
    </row>
    <row r="65" spans="1:12" ht="18.95" customHeight="1" x14ac:dyDescent="0.2">
      <c r="A65" s="405">
        <f>A63+1</f>
        <v>36</v>
      </c>
      <c r="B65" s="21"/>
      <c r="C65" s="408" t="s">
        <v>168</v>
      </c>
    </row>
    <row r="66" spans="1:12" ht="18.95" customHeight="1" x14ac:dyDescent="0.2">
      <c r="A66" s="405">
        <f>A65+1</f>
        <v>37</v>
      </c>
      <c r="B66" s="21">
        <v>535</v>
      </c>
      <c r="C66" s="5" t="s">
        <v>32</v>
      </c>
      <c r="D66" s="28">
        <f>SUMIFS('Rider Adj F'!$P$11:$P$149,'Rider Adj F'!$A$11:$A$149,'SCH D-2 F'!D$13,'Rider Adj F'!$B$11:$B$149,'SCH D-2 F'!$B66)*-1</f>
        <v>0</v>
      </c>
      <c r="E66" s="28">
        <f>SUMIFS('Rider Adj F'!$P$11:$P$149,'Rider Adj F'!$A$11:$A$149,'SCH D-2 F'!E$13,'Rider Adj F'!$B$11:$B$149,'SCH D-2 F'!$B66)*-1</f>
        <v>0</v>
      </c>
      <c r="F66" s="28">
        <f>SUMIFS('Rider Adj F'!$P$11:$P$149,'Rider Adj F'!$A$11:$A$149,'SCH D-2 F'!F$13,'Rider Adj F'!$B$11:$B$149,'SCH D-2 F'!$B66)*-1</f>
        <v>0</v>
      </c>
      <c r="G66" s="28">
        <f>SUMIFS('Rider Adj F'!$P$11:$P$149,'Rider Adj F'!$A$11:$A$149,'SCH D-2 F'!G$13,'Rider Adj F'!$B$11:$B$149,'SCH D-2 F'!$B66)*-1</f>
        <v>0</v>
      </c>
      <c r="H66" s="28">
        <f>SUMIFS('Rider Adj F'!$P$11:$P$149,'Rider Adj F'!$A$11:$A$149,'SCH D-2 F'!H$13,'Rider Adj F'!$B$11:$B$149,'SCH D-2 F'!$B66)*-1</f>
        <v>0</v>
      </c>
      <c r="I66" s="28">
        <f>SUMIFS('Rider Adj F'!$P$11:$P$149,'Rider Adj F'!$A$11:$A$149,'SCH D-2 F'!I$13,'Rider Adj F'!$B$11:$B$149,'SCH D-2 F'!$B66)*-1</f>
        <v>0</v>
      </c>
      <c r="J66" s="28">
        <f t="shared" ref="J66:J76" si="23">SUM(D66:I66)</f>
        <v>0</v>
      </c>
      <c r="K66" s="449">
        <v>1</v>
      </c>
      <c r="L66" s="28">
        <f t="shared" ref="L66:L76" si="24">J66*K66</f>
        <v>0</v>
      </c>
    </row>
    <row r="67" spans="1:12" ht="18.95" customHeight="1" x14ac:dyDescent="0.2">
      <c r="A67" s="405">
        <f t="shared" ref="A67:A106" si="25">A66+1</f>
        <v>38</v>
      </c>
      <c r="B67" s="21">
        <v>536</v>
      </c>
      <c r="C67" s="5" t="s">
        <v>33</v>
      </c>
      <c r="D67" s="28">
        <f>SUMIFS('Rider Adj F'!$P$11:$P$149,'Rider Adj F'!$A$11:$A$149,'SCH D-2 F'!D$13,'Rider Adj F'!$B$11:$B$149,'SCH D-2 F'!$B67)*-1</f>
        <v>0</v>
      </c>
      <c r="E67" s="28">
        <f>SUMIFS('Rider Adj F'!$P$11:$P$149,'Rider Adj F'!$A$11:$A$149,'SCH D-2 F'!E$13,'Rider Adj F'!$B$11:$B$149,'SCH D-2 F'!$B67)*-1</f>
        <v>0</v>
      </c>
      <c r="F67" s="28">
        <f>SUMIFS('Rider Adj F'!$P$11:$P$149,'Rider Adj F'!$A$11:$A$149,'SCH D-2 F'!F$13,'Rider Adj F'!$B$11:$B$149,'SCH D-2 F'!$B67)*-1</f>
        <v>0</v>
      </c>
      <c r="G67" s="28">
        <f>SUMIFS('Rider Adj F'!$P$11:$P$149,'Rider Adj F'!$A$11:$A$149,'SCH D-2 F'!G$13,'Rider Adj F'!$B$11:$B$149,'SCH D-2 F'!$B67)*-1</f>
        <v>0</v>
      </c>
      <c r="H67" s="28">
        <f>SUMIFS('Rider Adj F'!$P$11:$P$149,'Rider Adj F'!$A$11:$A$149,'SCH D-2 F'!H$13,'Rider Adj F'!$B$11:$B$149,'SCH D-2 F'!$B67)*-1</f>
        <v>0</v>
      </c>
      <c r="I67" s="28">
        <f>SUMIFS('Rider Adj F'!$P$11:$P$149,'Rider Adj F'!$A$11:$A$149,'SCH D-2 F'!I$13,'Rider Adj F'!$B$11:$B$149,'SCH D-2 F'!$B67)*-1</f>
        <v>0</v>
      </c>
      <c r="J67" s="28">
        <f t="shared" si="23"/>
        <v>0</v>
      </c>
      <c r="K67" s="449">
        <v>1</v>
      </c>
      <c r="L67" s="28">
        <f t="shared" si="24"/>
        <v>0</v>
      </c>
    </row>
    <row r="68" spans="1:12" ht="18.95" customHeight="1" x14ac:dyDescent="0.2">
      <c r="A68" s="405">
        <f t="shared" si="25"/>
        <v>39</v>
      </c>
      <c r="B68" s="21">
        <v>537</v>
      </c>
      <c r="C68" s="5" t="s">
        <v>34</v>
      </c>
      <c r="D68" s="28">
        <f>SUMIFS('Rider Adj F'!$P$11:$P$149,'Rider Adj F'!$A$11:$A$149,'SCH D-2 F'!D$13,'Rider Adj F'!$B$11:$B$149,'SCH D-2 F'!$B68)*-1</f>
        <v>0</v>
      </c>
      <c r="E68" s="28">
        <f>SUMIFS('Rider Adj F'!$P$11:$P$149,'Rider Adj F'!$A$11:$A$149,'SCH D-2 F'!E$13,'Rider Adj F'!$B$11:$B$149,'SCH D-2 F'!$B68)*-1</f>
        <v>0</v>
      </c>
      <c r="F68" s="28">
        <f>SUMIFS('Rider Adj F'!$P$11:$P$149,'Rider Adj F'!$A$11:$A$149,'SCH D-2 F'!F$13,'Rider Adj F'!$B$11:$B$149,'SCH D-2 F'!$B68)*-1</f>
        <v>0</v>
      </c>
      <c r="G68" s="28">
        <f>SUMIFS('Rider Adj F'!$P$11:$P$149,'Rider Adj F'!$A$11:$A$149,'SCH D-2 F'!G$13,'Rider Adj F'!$B$11:$B$149,'SCH D-2 F'!$B68)*-1</f>
        <v>0</v>
      </c>
      <c r="H68" s="28">
        <f>SUMIFS('Rider Adj F'!$P$11:$P$149,'Rider Adj F'!$A$11:$A$149,'SCH D-2 F'!H$13,'Rider Adj F'!$B$11:$B$149,'SCH D-2 F'!$B68)*-1</f>
        <v>0</v>
      </c>
      <c r="I68" s="28">
        <f>SUMIFS('Rider Adj F'!$P$11:$P$149,'Rider Adj F'!$A$11:$A$149,'SCH D-2 F'!I$13,'Rider Adj F'!$B$11:$B$149,'SCH D-2 F'!$B68)*-1</f>
        <v>0</v>
      </c>
      <c r="J68" s="28">
        <f t="shared" si="23"/>
        <v>0</v>
      </c>
      <c r="K68" s="449">
        <v>1</v>
      </c>
      <c r="L68" s="28">
        <f t="shared" si="24"/>
        <v>0</v>
      </c>
    </row>
    <row r="69" spans="1:12" ht="18.95" customHeight="1" x14ac:dyDescent="0.2">
      <c r="A69" s="405">
        <f t="shared" si="25"/>
        <v>40</v>
      </c>
      <c r="B69" s="21">
        <v>538</v>
      </c>
      <c r="C69" s="5" t="s">
        <v>22</v>
      </c>
      <c r="D69" s="28">
        <f>SUMIFS('Rider Adj F'!$P$11:$P$149,'Rider Adj F'!$A$11:$A$149,'SCH D-2 F'!D$13,'Rider Adj F'!$B$11:$B$149,'SCH D-2 F'!$B69)*-1</f>
        <v>0</v>
      </c>
      <c r="E69" s="28">
        <f>SUMIFS('Rider Adj F'!$P$11:$P$149,'Rider Adj F'!$A$11:$A$149,'SCH D-2 F'!E$13,'Rider Adj F'!$B$11:$B$149,'SCH D-2 F'!$B69)*-1</f>
        <v>0</v>
      </c>
      <c r="F69" s="28">
        <f>SUMIFS('Rider Adj F'!$P$11:$P$149,'Rider Adj F'!$A$11:$A$149,'SCH D-2 F'!F$13,'Rider Adj F'!$B$11:$B$149,'SCH D-2 F'!$B69)*-1</f>
        <v>0</v>
      </c>
      <c r="G69" s="28">
        <f>SUMIFS('Rider Adj F'!$P$11:$P$149,'Rider Adj F'!$A$11:$A$149,'SCH D-2 F'!G$13,'Rider Adj F'!$B$11:$B$149,'SCH D-2 F'!$B69)*-1</f>
        <v>0</v>
      </c>
      <c r="H69" s="28">
        <f>SUMIFS('Rider Adj F'!$P$11:$P$149,'Rider Adj F'!$A$11:$A$149,'SCH D-2 F'!H$13,'Rider Adj F'!$B$11:$B$149,'SCH D-2 F'!$B69)*-1</f>
        <v>0</v>
      </c>
      <c r="I69" s="28">
        <f>SUMIFS('Rider Adj F'!$P$11:$P$149,'Rider Adj F'!$A$11:$A$149,'SCH D-2 F'!I$13,'Rider Adj F'!$B$11:$B$149,'SCH D-2 F'!$B69)*-1</f>
        <v>0</v>
      </c>
      <c r="J69" s="28">
        <f t="shared" si="23"/>
        <v>0</v>
      </c>
      <c r="K69" s="449">
        <v>1</v>
      </c>
      <c r="L69" s="28">
        <f t="shared" si="24"/>
        <v>0</v>
      </c>
    </row>
    <row r="70" spans="1:12" ht="18.95" customHeight="1" x14ac:dyDescent="0.2">
      <c r="A70" s="405">
        <f t="shared" si="25"/>
        <v>41</v>
      </c>
      <c r="B70" s="21">
        <v>539</v>
      </c>
      <c r="C70" s="5" t="s">
        <v>35</v>
      </c>
      <c r="D70" s="28">
        <f>SUMIFS('Rider Adj F'!$P$11:$P$149,'Rider Adj F'!$A$11:$A$149,'SCH D-2 F'!D$13,'Rider Adj F'!$B$11:$B$149,'SCH D-2 F'!$B70)*-1</f>
        <v>0</v>
      </c>
      <c r="E70" s="28">
        <f>SUMIFS('Rider Adj F'!$P$11:$P$149,'Rider Adj F'!$A$11:$A$149,'SCH D-2 F'!E$13,'Rider Adj F'!$B$11:$B$149,'SCH D-2 F'!$B70)*-1</f>
        <v>0</v>
      </c>
      <c r="F70" s="28">
        <f>SUMIFS('Rider Adj F'!$P$11:$P$149,'Rider Adj F'!$A$11:$A$149,'SCH D-2 F'!F$13,'Rider Adj F'!$B$11:$B$149,'SCH D-2 F'!$B70)*-1</f>
        <v>0</v>
      </c>
      <c r="G70" s="28">
        <f>SUMIFS('Rider Adj F'!$P$11:$P$149,'Rider Adj F'!$A$11:$A$149,'SCH D-2 F'!G$13,'Rider Adj F'!$B$11:$B$149,'SCH D-2 F'!$B70)*-1</f>
        <v>0</v>
      </c>
      <c r="H70" s="28">
        <f>SUMIFS('Rider Adj F'!$P$11:$P$149,'Rider Adj F'!$A$11:$A$149,'SCH D-2 F'!H$13,'Rider Adj F'!$B$11:$B$149,'SCH D-2 F'!$B70)*-1</f>
        <v>0</v>
      </c>
      <c r="I70" s="28">
        <f>SUMIFS('Rider Adj F'!$P$11:$P$149,'Rider Adj F'!$A$11:$A$149,'SCH D-2 F'!I$13,'Rider Adj F'!$B$11:$B$149,'SCH D-2 F'!$B70)*-1</f>
        <v>0</v>
      </c>
      <c r="J70" s="28">
        <f t="shared" si="23"/>
        <v>0</v>
      </c>
      <c r="K70" s="449">
        <v>1</v>
      </c>
      <c r="L70" s="28">
        <f t="shared" si="24"/>
        <v>0</v>
      </c>
    </row>
    <row r="71" spans="1:12" ht="18.95" customHeight="1" x14ac:dyDescent="0.2">
      <c r="A71" s="405">
        <f t="shared" si="25"/>
        <v>42</v>
      </c>
      <c r="B71" s="21">
        <v>540</v>
      </c>
      <c r="C71" s="5" t="s">
        <v>24</v>
      </c>
      <c r="D71" s="28">
        <f>SUMIFS('Rider Adj F'!$P$11:$P$149,'Rider Adj F'!$A$11:$A$149,'SCH D-2 F'!D$13,'Rider Adj F'!$B$11:$B$149,'SCH D-2 F'!$B71)*-1</f>
        <v>0</v>
      </c>
      <c r="E71" s="28">
        <f>SUMIFS('Rider Adj F'!$P$11:$P$149,'Rider Adj F'!$A$11:$A$149,'SCH D-2 F'!E$13,'Rider Adj F'!$B$11:$B$149,'SCH D-2 F'!$B71)*-1</f>
        <v>0</v>
      </c>
      <c r="F71" s="28">
        <f>SUMIFS('Rider Adj F'!$P$11:$P$149,'Rider Adj F'!$A$11:$A$149,'SCH D-2 F'!F$13,'Rider Adj F'!$B$11:$B$149,'SCH D-2 F'!$B71)*-1</f>
        <v>0</v>
      </c>
      <c r="G71" s="28">
        <f>SUMIFS('Rider Adj F'!$P$11:$P$149,'Rider Adj F'!$A$11:$A$149,'SCH D-2 F'!G$13,'Rider Adj F'!$B$11:$B$149,'SCH D-2 F'!$B71)*-1</f>
        <v>0</v>
      </c>
      <c r="H71" s="28">
        <f>SUMIFS('Rider Adj F'!$P$11:$P$149,'Rider Adj F'!$A$11:$A$149,'SCH D-2 F'!H$13,'Rider Adj F'!$B$11:$B$149,'SCH D-2 F'!$B71)*-1</f>
        <v>0</v>
      </c>
      <c r="I71" s="28">
        <f>SUMIFS('Rider Adj F'!$P$11:$P$149,'Rider Adj F'!$A$11:$A$149,'SCH D-2 F'!I$13,'Rider Adj F'!$B$11:$B$149,'SCH D-2 F'!$B71)*-1</f>
        <v>0</v>
      </c>
      <c r="J71" s="28">
        <f t="shared" si="23"/>
        <v>0</v>
      </c>
      <c r="K71" s="449">
        <v>1</v>
      </c>
      <c r="L71" s="28">
        <f t="shared" si="24"/>
        <v>0</v>
      </c>
    </row>
    <row r="72" spans="1:12" ht="18.95" customHeight="1" x14ac:dyDescent="0.2">
      <c r="A72" s="405">
        <f t="shared" si="25"/>
        <v>43</v>
      </c>
      <c r="B72" s="21">
        <v>541</v>
      </c>
      <c r="C72" s="5" t="s">
        <v>36</v>
      </c>
      <c r="D72" s="28">
        <f>SUMIFS('Rider Adj F'!$P$11:$P$149,'Rider Adj F'!$A$11:$A$149,'SCH D-2 F'!D$13,'Rider Adj F'!$B$11:$B$149,'SCH D-2 F'!$B72)*-1</f>
        <v>0</v>
      </c>
      <c r="E72" s="28">
        <f>SUMIFS('Rider Adj F'!$P$11:$P$149,'Rider Adj F'!$A$11:$A$149,'SCH D-2 F'!E$13,'Rider Adj F'!$B$11:$B$149,'SCH D-2 F'!$B72)*-1</f>
        <v>0</v>
      </c>
      <c r="F72" s="28">
        <f>SUMIFS('Rider Adj F'!$P$11:$P$149,'Rider Adj F'!$A$11:$A$149,'SCH D-2 F'!F$13,'Rider Adj F'!$B$11:$B$149,'SCH D-2 F'!$B72)*-1</f>
        <v>0</v>
      </c>
      <c r="G72" s="28">
        <f>SUMIFS('Rider Adj F'!$P$11:$P$149,'Rider Adj F'!$A$11:$A$149,'SCH D-2 F'!G$13,'Rider Adj F'!$B$11:$B$149,'SCH D-2 F'!$B72)*-1</f>
        <v>0</v>
      </c>
      <c r="H72" s="28">
        <f>SUMIFS('Rider Adj F'!$P$11:$P$149,'Rider Adj F'!$A$11:$A$149,'SCH D-2 F'!H$13,'Rider Adj F'!$B$11:$B$149,'SCH D-2 F'!$B72)*-1</f>
        <v>0</v>
      </c>
      <c r="I72" s="28">
        <f>SUMIFS('Rider Adj F'!$P$11:$P$149,'Rider Adj F'!$A$11:$A$149,'SCH D-2 F'!I$13,'Rider Adj F'!$B$11:$B$149,'SCH D-2 F'!$B72)*-1</f>
        <v>0</v>
      </c>
      <c r="J72" s="28">
        <f t="shared" si="23"/>
        <v>0</v>
      </c>
      <c r="K72" s="449">
        <v>1</v>
      </c>
      <c r="L72" s="28">
        <f t="shared" si="24"/>
        <v>0</v>
      </c>
    </row>
    <row r="73" spans="1:12" ht="18.95" customHeight="1" x14ac:dyDescent="0.2">
      <c r="A73" s="405">
        <f t="shared" si="25"/>
        <v>44</v>
      </c>
      <c r="B73" s="21">
        <v>542</v>
      </c>
      <c r="C73" s="5" t="s">
        <v>27</v>
      </c>
      <c r="D73" s="28">
        <f>SUMIFS('Rider Adj F'!$P$11:$P$149,'Rider Adj F'!$A$11:$A$149,'SCH D-2 F'!D$13,'Rider Adj F'!$B$11:$B$149,'SCH D-2 F'!$B73)*-1</f>
        <v>0</v>
      </c>
      <c r="E73" s="28">
        <f>SUMIFS('Rider Adj F'!$P$11:$P$149,'Rider Adj F'!$A$11:$A$149,'SCH D-2 F'!E$13,'Rider Adj F'!$B$11:$B$149,'SCH D-2 F'!$B73)*-1</f>
        <v>0</v>
      </c>
      <c r="F73" s="28">
        <f>SUMIFS('Rider Adj F'!$P$11:$P$149,'Rider Adj F'!$A$11:$A$149,'SCH D-2 F'!F$13,'Rider Adj F'!$B$11:$B$149,'SCH D-2 F'!$B73)*-1</f>
        <v>0</v>
      </c>
      <c r="G73" s="28">
        <f>SUMIFS('Rider Adj F'!$P$11:$P$149,'Rider Adj F'!$A$11:$A$149,'SCH D-2 F'!G$13,'Rider Adj F'!$B$11:$B$149,'SCH D-2 F'!$B73)*-1</f>
        <v>0</v>
      </c>
      <c r="H73" s="28">
        <f>SUMIFS('Rider Adj F'!$P$11:$P$149,'Rider Adj F'!$A$11:$A$149,'SCH D-2 F'!H$13,'Rider Adj F'!$B$11:$B$149,'SCH D-2 F'!$B73)*-1</f>
        <v>0</v>
      </c>
      <c r="I73" s="28">
        <f>SUMIFS('Rider Adj F'!$P$11:$P$149,'Rider Adj F'!$A$11:$A$149,'SCH D-2 F'!I$13,'Rider Adj F'!$B$11:$B$149,'SCH D-2 F'!$B73)*-1</f>
        <v>0</v>
      </c>
      <c r="J73" s="28">
        <f t="shared" si="23"/>
        <v>0</v>
      </c>
      <c r="K73" s="449">
        <v>1</v>
      </c>
      <c r="L73" s="28">
        <f t="shared" si="24"/>
        <v>0</v>
      </c>
    </row>
    <row r="74" spans="1:12" ht="18.95" customHeight="1" x14ac:dyDescent="0.2">
      <c r="A74" s="405">
        <f t="shared" si="25"/>
        <v>45</v>
      </c>
      <c r="B74" s="21">
        <v>543</v>
      </c>
      <c r="C74" s="5" t="s">
        <v>37</v>
      </c>
      <c r="D74" s="28">
        <f>SUMIFS('Rider Adj F'!$P$11:$P$149,'Rider Adj F'!$A$11:$A$149,'SCH D-2 F'!D$13,'Rider Adj F'!$B$11:$B$149,'SCH D-2 F'!$B74)*-1</f>
        <v>0</v>
      </c>
      <c r="E74" s="28">
        <f>SUMIFS('Rider Adj F'!$P$11:$P$149,'Rider Adj F'!$A$11:$A$149,'SCH D-2 F'!E$13,'Rider Adj F'!$B$11:$B$149,'SCH D-2 F'!$B74)*-1</f>
        <v>0</v>
      </c>
      <c r="F74" s="28">
        <f>SUMIFS('Rider Adj F'!$P$11:$P$149,'Rider Adj F'!$A$11:$A$149,'SCH D-2 F'!F$13,'Rider Adj F'!$B$11:$B$149,'SCH D-2 F'!$B74)*-1</f>
        <v>0</v>
      </c>
      <c r="G74" s="28">
        <f>SUMIFS('Rider Adj F'!$P$11:$P$149,'Rider Adj F'!$A$11:$A$149,'SCH D-2 F'!G$13,'Rider Adj F'!$B$11:$B$149,'SCH D-2 F'!$B74)*-1</f>
        <v>0</v>
      </c>
      <c r="H74" s="28">
        <f>SUMIFS('Rider Adj F'!$P$11:$P$149,'Rider Adj F'!$A$11:$A$149,'SCH D-2 F'!H$13,'Rider Adj F'!$B$11:$B$149,'SCH D-2 F'!$B74)*-1</f>
        <v>0</v>
      </c>
      <c r="I74" s="28">
        <f>SUMIFS('Rider Adj F'!$P$11:$P$149,'Rider Adj F'!$A$11:$A$149,'SCH D-2 F'!I$13,'Rider Adj F'!$B$11:$B$149,'SCH D-2 F'!$B74)*-1</f>
        <v>0</v>
      </c>
      <c r="J74" s="28">
        <f t="shared" si="23"/>
        <v>0</v>
      </c>
      <c r="K74" s="449">
        <v>1</v>
      </c>
      <c r="L74" s="28">
        <f t="shared" si="24"/>
        <v>0</v>
      </c>
    </row>
    <row r="75" spans="1:12" ht="18.95" customHeight="1" x14ac:dyDescent="0.2">
      <c r="A75" s="405">
        <f t="shared" si="25"/>
        <v>46</v>
      </c>
      <c r="B75" s="21">
        <v>544</v>
      </c>
      <c r="C75" s="5" t="s">
        <v>29</v>
      </c>
      <c r="D75" s="28">
        <f>SUMIFS('Rider Adj F'!$P$11:$P$149,'Rider Adj F'!$A$11:$A$149,'SCH D-2 F'!D$13,'Rider Adj F'!$B$11:$B$149,'SCH D-2 F'!$B75)*-1</f>
        <v>0</v>
      </c>
      <c r="E75" s="28">
        <f>SUMIFS('Rider Adj F'!$P$11:$P$149,'Rider Adj F'!$A$11:$A$149,'SCH D-2 F'!E$13,'Rider Adj F'!$B$11:$B$149,'SCH D-2 F'!$B75)*-1</f>
        <v>0</v>
      </c>
      <c r="F75" s="28">
        <f>SUMIFS('Rider Adj F'!$P$11:$P$149,'Rider Adj F'!$A$11:$A$149,'SCH D-2 F'!F$13,'Rider Adj F'!$B$11:$B$149,'SCH D-2 F'!$B75)*-1</f>
        <v>0</v>
      </c>
      <c r="G75" s="28">
        <f>SUMIFS('Rider Adj F'!$P$11:$P$149,'Rider Adj F'!$A$11:$A$149,'SCH D-2 F'!G$13,'Rider Adj F'!$B$11:$B$149,'SCH D-2 F'!$B75)*-1</f>
        <v>0</v>
      </c>
      <c r="H75" s="28">
        <f>SUMIFS('Rider Adj F'!$P$11:$P$149,'Rider Adj F'!$A$11:$A$149,'SCH D-2 F'!H$13,'Rider Adj F'!$B$11:$B$149,'SCH D-2 F'!$B75)*-1</f>
        <v>0</v>
      </c>
      <c r="I75" s="28">
        <f>SUMIFS('Rider Adj F'!$P$11:$P$149,'Rider Adj F'!$A$11:$A$149,'SCH D-2 F'!I$13,'Rider Adj F'!$B$11:$B$149,'SCH D-2 F'!$B75)*-1</f>
        <v>0</v>
      </c>
      <c r="J75" s="28">
        <f t="shared" si="23"/>
        <v>0</v>
      </c>
      <c r="K75" s="449">
        <v>1</v>
      </c>
      <c r="L75" s="28">
        <f t="shared" si="24"/>
        <v>0</v>
      </c>
    </row>
    <row r="76" spans="1:12" ht="18.95" customHeight="1" x14ac:dyDescent="0.2">
      <c r="A76" s="405">
        <f t="shared" si="25"/>
        <v>47</v>
      </c>
      <c r="B76" s="21">
        <v>545</v>
      </c>
      <c r="C76" s="5" t="s">
        <v>38</v>
      </c>
      <c r="D76" s="28">
        <f>SUMIFS('Rider Adj F'!$P$11:$P$149,'Rider Adj F'!$A$11:$A$149,'SCH D-2 F'!D$13,'Rider Adj F'!$B$11:$B$149,'SCH D-2 F'!$B76)*-1</f>
        <v>0</v>
      </c>
      <c r="E76" s="28">
        <f>SUMIFS('Rider Adj F'!$P$11:$P$149,'Rider Adj F'!$A$11:$A$149,'SCH D-2 F'!E$13,'Rider Adj F'!$B$11:$B$149,'SCH D-2 F'!$B76)*-1</f>
        <v>0</v>
      </c>
      <c r="F76" s="28">
        <f>SUMIFS('Rider Adj F'!$P$11:$P$149,'Rider Adj F'!$A$11:$A$149,'SCH D-2 F'!F$13,'Rider Adj F'!$B$11:$B$149,'SCH D-2 F'!$B76)*-1</f>
        <v>0</v>
      </c>
      <c r="G76" s="28">
        <f>SUMIFS('Rider Adj F'!$P$11:$P$149,'Rider Adj F'!$A$11:$A$149,'SCH D-2 F'!G$13,'Rider Adj F'!$B$11:$B$149,'SCH D-2 F'!$B76)*-1</f>
        <v>0</v>
      </c>
      <c r="H76" s="28">
        <f>SUMIFS('Rider Adj F'!$P$11:$P$149,'Rider Adj F'!$A$11:$A$149,'SCH D-2 F'!H$13,'Rider Adj F'!$B$11:$B$149,'SCH D-2 F'!$B76)*-1</f>
        <v>0</v>
      </c>
      <c r="I76" s="28">
        <f>SUMIFS('Rider Adj F'!$P$11:$P$149,'Rider Adj F'!$A$11:$A$149,'SCH D-2 F'!I$13,'Rider Adj F'!$B$11:$B$149,'SCH D-2 F'!$B76)*-1</f>
        <v>0</v>
      </c>
      <c r="J76" s="28">
        <f t="shared" si="23"/>
        <v>0</v>
      </c>
      <c r="K76" s="449">
        <v>1</v>
      </c>
      <c r="L76" s="28">
        <f t="shared" si="24"/>
        <v>0</v>
      </c>
    </row>
    <row r="77" spans="1:12" ht="18.95" customHeight="1" x14ac:dyDescent="0.2">
      <c r="A77" s="405">
        <f t="shared" si="25"/>
        <v>48</v>
      </c>
      <c r="B77" s="21"/>
      <c r="C77" s="5" t="s">
        <v>169</v>
      </c>
      <c r="D77" s="435">
        <f t="shared" ref="D77:J77" si="26">SUM(D66:D76)</f>
        <v>0</v>
      </c>
      <c r="E77" s="435">
        <f t="shared" si="26"/>
        <v>0</v>
      </c>
      <c r="F77" s="435">
        <f t="shared" si="26"/>
        <v>0</v>
      </c>
      <c r="G77" s="435">
        <f t="shared" si="26"/>
        <v>0</v>
      </c>
      <c r="H77" s="435">
        <f>SUM(H66:H76)</f>
        <v>0</v>
      </c>
      <c r="I77" s="435">
        <f t="shared" si="26"/>
        <v>0</v>
      </c>
      <c r="J77" s="435">
        <f t="shared" si="26"/>
        <v>0</v>
      </c>
      <c r="L77" s="435">
        <f>SUM(L66:L76)</f>
        <v>0</v>
      </c>
    </row>
    <row r="78" spans="1:12" ht="18.95" customHeight="1" x14ac:dyDescent="0.2">
      <c r="A78" s="405"/>
      <c r="B78" s="21"/>
      <c r="C78" s="5"/>
    </row>
    <row r="79" spans="1:12" ht="18.95" customHeight="1" x14ac:dyDescent="0.2">
      <c r="A79" s="405">
        <f>A77+1</f>
        <v>49</v>
      </c>
      <c r="B79" s="21"/>
      <c r="C79" s="408" t="s">
        <v>170</v>
      </c>
    </row>
    <row r="80" spans="1:12" ht="18.95" customHeight="1" x14ac:dyDescent="0.2">
      <c r="A80" s="405">
        <f>A79+1</f>
        <v>50</v>
      </c>
      <c r="B80" s="21">
        <v>546</v>
      </c>
      <c r="C80" s="5" t="s">
        <v>39</v>
      </c>
      <c r="D80" s="28">
        <f>SUMIFS('Rider Adj F'!$P$11:$P$149,'Rider Adj F'!$A$11:$A$149,'SCH D-2 F'!D$13,'Rider Adj F'!$B$11:$B$149,'SCH D-2 F'!$B80)*-1</f>
        <v>0</v>
      </c>
      <c r="E80" s="28">
        <f>SUMIFS('Rider Adj F'!$P$11:$P$149,'Rider Adj F'!$A$11:$A$149,'SCH D-2 F'!E$13,'Rider Adj F'!$B$11:$B$149,'SCH D-2 F'!$B80)*-1</f>
        <v>0</v>
      </c>
      <c r="F80" s="28">
        <f>SUMIFS('Rider Adj F'!$P$11:$P$149,'Rider Adj F'!$A$11:$A$149,'SCH D-2 F'!F$13,'Rider Adj F'!$B$11:$B$149,'SCH D-2 F'!$B80)*-1</f>
        <v>0</v>
      </c>
      <c r="G80" s="28">
        <f>SUMIFS('Rider Adj F'!$P$11:$P$149,'Rider Adj F'!$A$11:$A$149,'SCH D-2 F'!G$13,'Rider Adj F'!$B$11:$B$149,'SCH D-2 F'!$B80)*-1</f>
        <v>0</v>
      </c>
      <c r="H80" s="28">
        <f>SUMIFS('Rider Adj F'!$P$11:$P$149,'Rider Adj F'!$A$11:$A$149,'SCH D-2 F'!H$13,'Rider Adj F'!$B$11:$B$149,'SCH D-2 F'!$B80)*-1</f>
        <v>0</v>
      </c>
      <c r="I80" s="28">
        <f>SUMIFS('Rider Adj F'!$P$11:$P$149,'Rider Adj F'!$A$11:$A$149,'SCH D-2 F'!I$13,'Rider Adj F'!$B$11:$B$149,'SCH D-2 F'!$B80)*-1</f>
        <v>0</v>
      </c>
      <c r="J80" s="28">
        <f t="shared" ref="J80:J82" si="27">SUM(D80:I80)</f>
        <v>0</v>
      </c>
      <c r="K80" s="449">
        <v>1</v>
      </c>
      <c r="L80" s="28">
        <f t="shared" ref="L80:L82" si="28">J80*K80</f>
        <v>0</v>
      </c>
    </row>
    <row r="81" spans="1:12" ht="18.95" customHeight="1" x14ac:dyDescent="0.2">
      <c r="A81" s="405">
        <f t="shared" si="25"/>
        <v>51</v>
      </c>
      <c r="B81" s="21">
        <v>547</v>
      </c>
      <c r="C81" s="5" t="s">
        <v>40</v>
      </c>
      <c r="D81" s="28">
        <f>SUMIFS('Rider Adj F'!$P$11:$P$149,'Rider Adj F'!$A$11:$A$149,'SCH D-2 F'!D$13,'Rider Adj F'!$B$11:$B$149,'SCH D-2 F'!$B81)*-1</f>
        <v>0</v>
      </c>
      <c r="E81" s="28">
        <f>SUMIFS('Rider Adj F'!$P$11:$P$149,'Rider Adj F'!$A$11:$A$149,'SCH D-2 F'!E$13,'Rider Adj F'!$B$11:$B$149,'SCH D-2 F'!$B81)*-1</f>
        <v>0</v>
      </c>
      <c r="F81" s="28">
        <f>SUMIFS('Rider Adj F'!$P$11:$P$149,'Rider Adj F'!$A$11:$A$149,'SCH D-2 F'!F$13,'Rider Adj F'!$B$11:$B$149,'SCH D-2 F'!$B81)*-1</f>
        <v>0</v>
      </c>
      <c r="G81" s="28">
        <f>SUMIFS('Rider Adj F'!$P$11:$P$149,'Rider Adj F'!$A$11:$A$149,'SCH D-2 F'!G$13,'Rider Adj F'!$B$11:$B$149,'SCH D-2 F'!$B81)*-1</f>
        <v>0</v>
      </c>
      <c r="H81" s="28">
        <f>SUMIFS('Rider Adj F'!$P$11:$P$149,'Rider Adj F'!$A$11:$A$149,'SCH D-2 F'!H$13,'Rider Adj F'!$B$11:$B$149,'SCH D-2 F'!$B81)*-1</f>
        <v>0</v>
      </c>
      <c r="I81" s="28">
        <f>SUMIFS('Rider Adj F'!$P$11:$P$149,'Rider Adj F'!$A$11:$A$149,'SCH D-2 F'!I$13,'Rider Adj F'!$B$11:$B$149,'SCH D-2 F'!$B81)*-1</f>
        <v>0</v>
      </c>
      <c r="J81" s="28">
        <f t="shared" si="27"/>
        <v>0</v>
      </c>
      <c r="K81" s="449">
        <v>1</v>
      </c>
      <c r="L81" s="28">
        <f t="shared" si="28"/>
        <v>0</v>
      </c>
    </row>
    <row r="82" spans="1:12" ht="18.95" customHeight="1" x14ac:dyDescent="0.2">
      <c r="A82" s="405">
        <f t="shared" si="25"/>
        <v>52</v>
      </c>
      <c r="B82" s="21">
        <v>548</v>
      </c>
      <c r="C82" s="5" t="s">
        <v>41</v>
      </c>
      <c r="D82" s="28">
        <f>SUMIFS('Rider Adj F'!$P$11:$P$149,'Rider Adj F'!$A$11:$A$149,'SCH D-2 F'!D$13,'Rider Adj F'!$B$11:$B$149,'SCH D-2 F'!$B82)*-1</f>
        <v>0</v>
      </c>
      <c r="E82" s="28">
        <f>SUMIFS('Rider Adj F'!$P$11:$P$149,'Rider Adj F'!$A$11:$A$149,'SCH D-2 F'!E$13,'Rider Adj F'!$B$11:$B$149,'SCH D-2 F'!$B82)*-1</f>
        <v>0</v>
      </c>
      <c r="F82" s="28">
        <f>SUMIFS('Rider Adj F'!$P$11:$P$149,'Rider Adj F'!$A$11:$A$149,'SCH D-2 F'!F$13,'Rider Adj F'!$B$11:$B$149,'SCH D-2 F'!$B82)*-1</f>
        <v>0</v>
      </c>
      <c r="G82" s="28">
        <f>SUMIFS('Rider Adj F'!$P$11:$P$149,'Rider Adj F'!$A$11:$A$149,'SCH D-2 F'!G$13,'Rider Adj F'!$B$11:$B$149,'SCH D-2 F'!$B82)*-1</f>
        <v>0</v>
      </c>
      <c r="H82" s="28">
        <f>SUMIFS('Rider Adj F'!$P$11:$P$149,'Rider Adj F'!$A$11:$A$149,'SCH D-2 F'!H$13,'Rider Adj F'!$B$11:$B$149,'SCH D-2 F'!$B82)*-1</f>
        <v>0</v>
      </c>
      <c r="I82" s="28">
        <f>SUMIFS('Rider Adj F'!$P$11:$P$149,'Rider Adj F'!$A$11:$A$149,'SCH D-2 F'!I$13,'Rider Adj F'!$B$11:$B$149,'SCH D-2 F'!$B82)*-1</f>
        <v>0</v>
      </c>
      <c r="J82" s="28">
        <f t="shared" si="27"/>
        <v>0</v>
      </c>
      <c r="K82" s="449">
        <v>1</v>
      </c>
      <c r="L82" s="28">
        <f t="shared" si="28"/>
        <v>0</v>
      </c>
    </row>
    <row r="83" spans="1:12" s="8" customFormat="1" ht="20.100000000000001" customHeight="1" x14ac:dyDescent="0.2">
      <c r="A83" s="623" t="str">
        <f>$A$1</f>
        <v>LOUISVILLE GAS AND ELECTRIC COMPANY</v>
      </c>
      <c r="B83" s="623"/>
      <c r="C83" s="623"/>
      <c r="D83" s="623"/>
      <c r="E83" s="623"/>
      <c r="F83" s="623"/>
      <c r="G83" s="623"/>
      <c r="H83" s="623"/>
      <c r="I83" s="623"/>
      <c r="J83" s="623"/>
      <c r="K83" s="623"/>
      <c r="L83" s="623"/>
    </row>
    <row r="84" spans="1:12" s="8" customFormat="1" ht="20.100000000000001" customHeight="1" x14ac:dyDescent="0.2">
      <c r="A84" s="623" t="str">
        <f>$A$2</f>
        <v>CASE NO. 2025-00114 - ELECTRIC OPERATIONS</v>
      </c>
      <c r="B84" s="623"/>
      <c r="C84" s="623"/>
      <c r="D84" s="623"/>
      <c r="E84" s="623"/>
      <c r="F84" s="623"/>
      <c r="G84" s="623"/>
      <c r="H84" s="623"/>
      <c r="I84" s="623"/>
      <c r="J84" s="623"/>
      <c r="K84" s="623"/>
      <c r="L84" s="623"/>
    </row>
    <row r="85" spans="1:12" s="8" customFormat="1" ht="20.100000000000001" customHeight="1" x14ac:dyDescent="0.2">
      <c r="A85" s="623" t="s">
        <v>318</v>
      </c>
      <c r="B85" s="623"/>
      <c r="C85" s="623"/>
      <c r="D85" s="623"/>
      <c r="E85" s="623"/>
      <c r="F85" s="623"/>
      <c r="G85" s="623"/>
      <c r="H85" s="623"/>
      <c r="I85" s="623"/>
      <c r="J85" s="623"/>
      <c r="K85" s="623"/>
      <c r="L85" s="623"/>
    </row>
    <row r="86" spans="1:12" s="8" customFormat="1" ht="20.100000000000001" customHeight="1" x14ac:dyDescent="0.2">
      <c r="A86" s="623" t="str">
        <f>$A$4</f>
        <v>FOR THE 12 MONTHS ENDED DECEMBER 31, 2026</v>
      </c>
      <c r="B86" s="623"/>
      <c r="C86" s="623"/>
      <c r="D86" s="623"/>
      <c r="E86" s="623"/>
      <c r="F86" s="623"/>
      <c r="G86" s="623"/>
      <c r="H86" s="623"/>
      <c r="I86" s="623"/>
      <c r="J86" s="623"/>
      <c r="K86" s="623"/>
      <c r="L86" s="623"/>
    </row>
    <row r="87" spans="1:12" s="8" customFormat="1" ht="20.100000000000001" customHeight="1" x14ac:dyDescent="0.2">
      <c r="A87" s="7"/>
      <c r="B87" s="7"/>
      <c r="C87" s="7"/>
      <c r="D87" s="7"/>
      <c r="E87" s="7"/>
      <c r="F87" s="7"/>
      <c r="G87" s="7"/>
      <c r="H87" s="7"/>
      <c r="I87" s="7"/>
      <c r="J87" s="7"/>
      <c r="K87" s="7"/>
      <c r="L87" s="7"/>
    </row>
    <row r="88" spans="1:12" s="8" customFormat="1" ht="20.100000000000001" customHeight="1" x14ac:dyDescent="0.2">
      <c r="A88" s="8" t="str">
        <f>$A$6</f>
        <v>DATA:____BASE  PERIOD__X__FORECASTED  PERIOD</v>
      </c>
      <c r="L88" s="10" t="str">
        <f>$L$6</f>
        <v>SCHEDULE D-2</v>
      </c>
    </row>
    <row r="89" spans="1:12" s="8" customFormat="1" ht="20.100000000000001" customHeight="1" x14ac:dyDescent="0.2">
      <c r="A89" s="8" t="str">
        <f>$A$7</f>
        <v>TYPE OF FILING: __X__ ORIGINAL  _____ UPDATED  _____ REVISED</v>
      </c>
      <c r="L89" s="10" t="s">
        <v>329</v>
      </c>
    </row>
    <row r="90" spans="1:12" s="8" customFormat="1" ht="20.100000000000001" customHeight="1" x14ac:dyDescent="0.2">
      <c r="A90" s="8" t="str">
        <f>$A$8</f>
        <v>WORKPAPER REFERENCE NO(S).:  SCHEDULE WPD-2</v>
      </c>
      <c r="L90" s="10" t="str">
        <f>$L$8</f>
        <v>WITNESS:   A. M. FACKLER</v>
      </c>
    </row>
    <row r="91" spans="1:12" s="8" customFormat="1" ht="20.100000000000001" customHeight="1" x14ac:dyDescent="0.2"/>
    <row r="92" spans="1:12" s="8" customFormat="1" ht="18.75" customHeight="1" x14ac:dyDescent="0.2">
      <c r="A92" s="445"/>
      <c r="B92" s="445"/>
      <c r="C92" s="445"/>
      <c r="D92" s="446" t="str">
        <f>D$10</f>
        <v>ADJ 1</v>
      </c>
      <c r="E92" s="446" t="str">
        <f t="shared" ref="E92:I92" si="29">E$10</f>
        <v>ADJ 2</v>
      </c>
      <c r="F92" s="446" t="str">
        <f t="shared" si="29"/>
        <v>ADJ 3</v>
      </c>
      <c r="G92" s="446" t="str">
        <f t="shared" si="29"/>
        <v>ADJ 4</v>
      </c>
      <c r="H92" s="446" t="str">
        <f t="shared" si="29"/>
        <v>ADJ 5</v>
      </c>
      <c r="I92" s="446" t="str">
        <f t="shared" si="29"/>
        <v>ADJ 6</v>
      </c>
      <c r="J92" s="445"/>
      <c r="K92" s="445"/>
      <c r="L92" s="445"/>
    </row>
    <row r="93" spans="1:12" ht="51" customHeight="1" x14ac:dyDescent="0.2">
      <c r="A93" s="385" t="s">
        <v>142</v>
      </c>
      <c r="B93" s="385" t="s">
        <v>143</v>
      </c>
      <c r="C93" s="385" t="s">
        <v>147</v>
      </c>
      <c r="D93" s="385" t="str">
        <f>D$11</f>
        <v>REMOVE DSM MECHANISM</v>
      </c>
      <c r="E93" s="385" t="str">
        <f t="shared" ref="E93:I93" si="30">E$11</f>
        <v>REMOVE ECR MECHANISM</v>
      </c>
      <c r="F93" s="385" t="str">
        <f t="shared" si="30"/>
        <v>REMOVE FAC MECHANISM</v>
      </c>
      <c r="G93" s="385" t="str">
        <f t="shared" si="30"/>
        <v>REMOVE OSS MECHANISM</v>
      </c>
      <c r="H93" s="385" t="str">
        <f t="shared" si="30"/>
        <v>REMOVE RAR
MECHANISM</v>
      </c>
      <c r="I93" s="385" t="str">
        <f t="shared" si="30"/>
        <v>INTEREST SYNCHRONIZATION</v>
      </c>
      <c r="J93" s="385" t="s">
        <v>320</v>
      </c>
      <c r="K93" s="385" t="s">
        <v>144</v>
      </c>
      <c r="L93" s="385" t="s">
        <v>310</v>
      </c>
    </row>
    <row r="94" spans="1:12" ht="23.1" customHeight="1" x14ac:dyDescent="0.2">
      <c r="A94" s="382"/>
      <c r="B94" s="382"/>
      <c r="C94" s="386"/>
      <c r="D94" s="404" t="s">
        <v>145</v>
      </c>
      <c r="E94" s="404" t="s">
        <v>145</v>
      </c>
      <c r="F94" s="404" t="s">
        <v>145</v>
      </c>
      <c r="G94" s="404" t="s">
        <v>145</v>
      </c>
      <c r="H94" s="404" t="s">
        <v>145</v>
      </c>
      <c r="I94" s="404" t="s">
        <v>145</v>
      </c>
      <c r="J94" s="404" t="s">
        <v>145</v>
      </c>
      <c r="K94" s="404"/>
      <c r="L94" s="404" t="s">
        <v>145</v>
      </c>
    </row>
    <row r="95" spans="1:12" ht="18.95" customHeight="1" x14ac:dyDescent="0.2">
      <c r="A95" s="405">
        <f>A82+1</f>
        <v>53</v>
      </c>
      <c r="B95" s="21">
        <v>549</v>
      </c>
      <c r="C95" s="5" t="s">
        <v>42</v>
      </c>
      <c r="D95" s="28">
        <f>SUMIFS('Rider Adj F'!$P$11:$P$149,'Rider Adj F'!$A$11:$A$149,'SCH D-2 F'!D$13,'Rider Adj F'!$B$11:$B$149,'SCH D-2 F'!$B95)*-1</f>
        <v>0</v>
      </c>
      <c r="E95" s="28">
        <f>SUMIFS('Rider Adj F'!$P$11:$P$149,'Rider Adj F'!$A$11:$A$149,'SCH D-2 F'!E$13,'Rider Adj F'!$B$11:$B$149,'SCH D-2 F'!$B95)*-1</f>
        <v>0</v>
      </c>
      <c r="F95" s="28">
        <f>SUMIFS('Rider Adj F'!$P$11:$P$149,'Rider Adj F'!$A$11:$A$149,'SCH D-2 F'!F$13,'Rider Adj F'!$B$11:$B$149,'SCH D-2 F'!$B95)*-1</f>
        <v>0</v>
      </c>
      <c r="G95" s="28">
        <f>SUMIFS('Rider Adj F'!$P$11:$P$149,'Rider Adj F'!$A$11:$A$149,'SCH D-2 F'!G$13,'Rider Adj F'!$B$11:$B$149,'SCH D-2 F'!$B95)*-1</f>
        <v>0</v>
      </c>
      <c r="H95" s="28">
        <f>SUMIFS('Rider Adj F'!$P$11:$P$149,'Rider Adj F'!$A$11:$A$149,'SCH D-2 F'!H$13,'Rider Adj F'!$B$11:$B$149,'SCH D-2 F'!$B95)*-1</f>
        <v>0</v>
      </c>
      <c r="I95" s="28">
        <f>SUMIFS('Rider Adj F'!$P$11:$P$149,'Rider Adj F'!$A$11:$A$149,'SCH D-2 F'!I$13,'Rider Adj F'!$B$11:$B$149,'SCH D-2 F'!$B95)*-1</f>
        <v>0</v>
      </c>
      <c r="J95" s="28">
        <f t="shared" ref="J95:J100" si="31">SUM(D95:I95)</f>
        <v>0</v>
      </c>
      <c r="K95" s="449">
        <v>1</v>
      </c>
      <c r="L95" s="28">
        <f t="shared" ref="L95:L100" si="32">J95*K95</f>
        <v>0</v>
      </c>
    </row>
    <row r="96" spans="1:12" ht="18.95" customHeight="1" x14ac:dyDescent="0.2">
      <c r="A96" s="405">
        <f t="shared" si="25"/>
        <v>54</v>
      </c>
      <c r="B96" s="21">
        <v>550</v>
      </c>
      <c r="C96" s="5" t="s">
        <v>24</v>
      </c>
      <c r="D96" s="28">
        <f>SUMIFS('Rider Adj F'!$P$11:$P$149,'Rider Adj F'!$A$11:$A$149,'SCH D-2 F'!D$13,'Rider Adj F'!$B$11:$B$149,'SCH D-2 F'!$B96)*-1</f>
        <v>0</v>
      </c>
      <c r="E96" s="28">
        <f>SUMIFS('Rider Adj F'!$P$11:$P$149,'Rider Adj F'!$A$11:$A$149,'SCH D-2 F'!E$13,'Rider Adj F'!$B$11:$B$149,'SCH D-2 F'!$B96)*-1</f>
        <v>0</v>
      </c>
      <c r="F96" s="28">
        <f>SUMIFS('Rider Adj F'!$P$11:$P$149,'Rider Adj F'!$A$11:$A$149,'SCH D-2 F'!F$13,'Rider Adj F'!$B$11:$B$149,'SCH D-2 F'!$B96)*-1</f>
        <v>0</v>
      </c>
      <c r="G96" s="28">
        <f>SUMIFS('Rider Adj F'!$P$11:$P$149,'Rider Adj F'!$A$11:$A$149,'SCH D-2 F'!G$13,'Rider Adj F'!$B$11:$B$149,'SCH D-2 F'!$B96)*-1</f>
        <v>0</v>
      </c>
      <c r="H96" s="28">
        <f>SUMIFS('Rider Adj F'!$P$11:$P$149,'Rider Adj F'!$A$11:$A$149,'SCH D-2 F'!H$13,'Rider Adj F'!$B$11:$B$149,'SCH D-2 F'!$B96)*-1</f>
        <v>0</v>
      </c>
      <c r="I96" s="28">
        <f>SUMIFS('Rider Adj F'!$P$11:$P$149,'Rider Adj F'!$A$11:$A$149,'SCH D-2 F'!I$13,'Rider Adj F'!$B$11:$B$149,'SCH D-2 F'!$B96)*-1</f>
        <v>0</v>
      </c>
      <c r="J96" s="28">
        <f t="shared" si="31"/>
        <v>0</v>
      </c>
      <c r="K96" s="449">
        <v>1</v>
      </c>
      <c r="L96" s="28">
        <f t="shared" si="32"/>
        <v>0</v>
      </c>
    </row>
    <row r="97" spans="1:12" ht="18.95" customHeight="1" x14ac:dyDescent="0.2">
      <c r="A97" s="405">
        <f t="shared" si="25"/>
        <v>55</v>
      </c>
      <c r="B97" s="21">
        <v>551</v>
      </c>
      <c r="C97" s="5" t="s">
        <v>26</v>
      </c>
      <c r="D97" s="28">
        <f>SUMIFS('Rider Adj F'!$P$11:$P$149,'Rider Adj F'!$A$11:$A$149,'SCH D-2 F'!D$13,'Rider Adj F'!$B$11:$B$149,'SCH D-2 F'!$B97)*-1</f>
        <v>0</v>
      </c>
      <c r="E97" s="28">
        <f>SUMIFS('Rider Adj F'!$P$11:$P$149,'Rider Adj F'!$A$11:$A$149,'SCH D-2 F'!E$13,'Rider Adj F'!$B$11:$B$149,'SCH D-2 F'!$B97)*-1</f>
        <v>0</v>
      </c>
      <c r="F97" s="28">
        <f>SUMIFS('Rider Adj F'!$P$11:$P$149,'Rider Adj F'!$A$11:$A$149,'SCH D-2 F'!F$13,'Rider Adj F'!$B$11:$B$149,'SCH D-2 F'!$B97)*-1</f>
        <v>0</v>
      </c>
      <c r="G97" s="28">
        <f>SUMIFS('Rider Adj F'!$P$11:$P$149,'Rider Adj F'!$A$11:$A$149,'SCH D-2 F'!G$13,'Rider Adj F'!$B$11:$B$149,'SCH D-2 F'!$B97)*-1</f>
        <v>0</v>
      </c>
      <c r="H97" s="28">
        <f>SUMIFS('Rider Adj F'!$P$11:$P$149,'Rider Adj F'!$A$11:$A$149,'SCH D-2 F'!H$13,'Rider Adj F'!$B$11:$B$149,'SCH D-2 F'!$B97)*-1</f>
        <v>0</v>
      </c>
      <c r="I97" s="28">
        <f>SUMIFS('Rider Adj F'!$P$11:$P$149,'Rider Adj F'!$A$11:$A$149,'SCH D-2 F'!I$13,'Rider Adj F'!$B$11:$B$149,'SCH D-2 F'!$B97)*-1</f>
        <v>0</v>
      </c>
      <c r="J97" s="28">
        <f t="shared" si="31"/>
        <v>0</v>
      </c>
      <c r="K97" s="449">
        <v>1</v>
      </c>
      <c r="L97" s="28">
        <f t="shared" si="32"/>
        <v>0</v>
      </c>
    </row>
    <row r="98" spans="1:12" ht="18.95" customHeight="1" x14ac:dyDescent="0.2">
      <c r="A98" s="405">
        <f t="shared" si="25"/>
        <v>56</v>
      </c>
      <c r="B98" s="21">
        <v>552</v>
      </c>
      <c r="C98" s="5" t="s">
        <v>27</v>
      </c>
      <c r="D98" s="28">
        <f>SUMIFS('Rider Adj F'!$P$11:$P$149,'Rider Adj F'!$A$11:$A$149,'SCH D-2 F'!D$13,'Rider Adj F'!$B$11:$B$149,'SCH D-2 F'!$B98)*-1</f>
        <v>0</v>
      </c>
      <c r="E98" s="28">
        <f>SUMIFS('Rider Adj F'!$P$11:$P$149,'Rider Adj F'!$A$11:$A$149,'SCH D-2 F'!E$13,'Rider Adj F'!$B$11:$B$149,'SCH D-2 F'!$B98)*-1</f>
        <v>0</v>
      </c>
      <c r="F98" s="28">
        <f>SUMIFS('Rider Adj F'!$P$11:$P$149,'Rider Adj F'!$A$11:$A$149,'SCH D-2 F'!F$13,'Rider Adj F'!$B$11:$B$149,'SCH D-2 F'!$B98)*-1</f>
        <v>0</v>
      </c>
      <c r="G98" s="28">
        <f>SUMIFS('Rider Adj F'!$P$11:$P$149,'Rider Adj F'!$A$11:$A$149,'SCH D-2 F'!G$13,'Rider Adj F'!$B$11:$B$149,'SCH D-2 F'!$B98)*-1</f>
        <v>0</v>
      </c>
      <c r="H98" s="28">
        <f>SUMIFS('Rider Adj F'!$P$11:$P$149,'Rider Adj F'!$A$11:$A$149,'SCH D-2 F'!H$13,'Rider Adj F'!$B$11:$B$149,'SCH D-2 F'!$B98)*-1</f>
        <v>0</v>
      </c>
      <c r="I98" s="28">
        <f>SUMIFS('Rider Adj F'!$P$11:$P$149,'Rider Adj F'!$A$11:$A$149,'SCH D-2 F'!I$13,'Rider Adj F'!$B$11:$B$149,'SCH D-2 F'!$B98)*-1</f>
        <v>0</v>
      </c>
      <c r="J98" s="28">
        <f t="shared" si="31"/>
        <v>0</v>
      </c>
      <c r="K98" s="449">
        <v>1</v>
      </c>
      <c r="L98" s="28">
        <f t="shared" si="32"/>
        <v>0</v>
      </c>
    </row>
    <row r="99" spans="1:12" ht="18.95" customHeight="1" x14ac:dyDescent="0.2">
      <c r="A99" s="405">
        <f t="shared" si="25"/>
        <v>57</v>
      </c>
      <c r="B99" s="21">
        <v>553</v>
      </c>
      <c r="C99" s="5" t="s">
        <v>43</v>
      </c>
      <c r="D99" s="28">
        <f>SUMIFS('Rider Adj F'!$P$11:$P$149,'Rider Adj F'!$A$11:$A$149,'SCH D-2 F'!D$13,'Rider Adj F'!$B$11:$B$149,'SCH D-2 F'!$B99)*-1</f>
        <v>0</v>
      </c>
      <c r="E99" s="28">
        <f>SUMIFS('Rider Adj F'!$P$11:$P$149,'Rider Adj F'!$A$11:$A$149,'SCH D-2 F'!E$13,'Rider Adj F'!$B$11:$B$149,'SCH D-2 F'!$B99)*-1</f>
        <v>0</v>
      </c>
      <c r="F99" s="28">
        <f>SUMIFS('Rider Adj F'!$P$11:$P$149,'Rider Adj F'!$A$11:$A$149,'SCH D-2 F'!F$13,'Rider Adj F'!$B$11:$B$149,'SCH D-2 F'!$B99)*-1</f>
        <v>0</v>
      </c>
      <c r="G99" s="28">
        <f>SUMIFS('Rider Adj F'!$P$11:$P$149,'Rider Adj F'!$A$11:$A$149,'SCH D-2 F'!G$13,'Rider Adj F'!$B$11:$B$149,'SCH D-2 F'!$B99)*-1</f>
        <v>0</v>
      </c>
      <c r="H99" s="28">
        <f>SUMIFS('Rider Adj F'!$P$11:$P$149,'Rider Adj F'!$A$11:$A$149,'SCH D-2 F'!H$13,'Rider Adj F'!$B$11:$B$149,'SCH D-2 F'!$B99)*-1</f>
        <v>0</v>
      </c>
      <c r="I99" s="28">
        <f>SUMIFS('Rider Adj F'!$P$11:$P$149,'Rider Adj F'!$A$11:$A$149,'SCH D-2 F'!I$13,'Rider Adj F'!$B$11:$B$149,'SCH D-2 F'!$B99)*-1</f>
        <v>0</v>
      </c>
      <c r="J99" s="28">
        <f t="shared" si="31"/>
        <v>0</v>
      </c>
      <c r="K99" s="449">
        <v>1</v>
      </c>
      <c r="L99" s="28">
        <f t="shared" si="32"/>
        <v>0</v>
      </c>
    </row>
    <row r="100" spans="1:12" ht="18.95" customHeight="1" x14ac:dyDescent="0.2">
      <c r="A100" s="405">
        <f t="shared" si="25"/>
        <v>58</v>
      </c>
      <c r="B100" s="21">
        <v>554</v>
      </c>
      <c r="C100" s="5" t="s">
        <v>44</v>
      </c>
      <c r="D100" s="28">
        <f>SUMIFS('Rider Adj F'!$P$11:$P$149,'Rider Adj F'!$A$11:$A$149,'SCH D-2 F'!D$13,'Rider Adj F'!$B$11:$B$149,'SCH D-2 F'!$B100)*-1</f>
        <v>0</v>
      </c>
      <c r="E100" s="28">
        <f>SUMIFS('Rider Adj F'!$P$11:$P$149,'Rider Adj F'!$A$11:$A$149,'SCH D-2 F'!E$13,'Rider Adj F'!$B$11:$B$149,'SCH D-2 F'!$B100)*-1</f>
        <v>0</v>
      </c>
      <c r="F100" s="28">
        <f>SUMIFS('Rider Adj F'!$P$11:$P$149,'Rider Adj F'!$A$11:$A$149,'SCH D-2 F'!F$13,'Rider Adj F'!$B$11:$B$149,'SCH D-2 F'!$B100)*-1</f>
        <v>0</v>
      </c>
      <c r="G100" s="28">
        <f>SUMIFS('Rider Adj F'!$P$11:$P$149,'Rider Adj F'!$A$11:$A$149,'SCH D-2 F'!G$13,'Rider Adj F'!$B$11:$B$149,'SCH D-2 F'!$B100)*-1</f>
        <v>0</v>
      </c>
      <c r="H100" s="28">
        <f>SUMIFS('Rider Adj F'!$P$11:$P$149,'Rider Adj F'!$A$11:$A$149,'SCH D-2 F'!H$13,'Rider Adj F'!$B$11:$B$149,'SCH D-2 F'!$B100)*-1</f>
        <v>0</v>
      </c>
      <c r="I100" s="28">
        <f>SUMIFS('Rider Adj F'!$P$11:$P$149,'Rider Adj F'!$A$11:$A$149,'SCH D-2 F'!I$13,'Rider Adj F'!$B$11:$B$149,'SCH D-2 F'!$B100)*-1</f>
        <v>0</v>
      </c>
      <c r="J100" s="28">
        <f t="shared" si="31"/>
        <v>0</v>
      </c>
      <c r="K100" s="449">
        <v>1</v>
      </c>
      <c r="L100" s="28">
        <f t="shared" si="32"/>
        <v>0</v>
      </c>
    </row>
    <row r="101" spans="1:12" ht="18.95" customHeight="1" x14ac:dyDescent="0.2">
      <c r="A101" s="405">
        <f t="shared" si="25"/>
        <v>59</v>
      </c>
      <c r="B101" s="21"/>
      <c r="C101" s="5" t="s">
        <v>128</v>
      </c>
      <c r="D101" s="435">
        <f t="shared" ref="D101:J101" si="33">SUM(D80:D100)</f>
        <v>0</v>
      </c>
      <c r="E101" s="435">
        <f t="shared" si="33"/>
        <v>0</v>
      </c>
      <c r="F101" s="435">
        <f t="shared" si="33"/>
        <v>0</v>
      </c>
      <c r="G101" s="435">
        <f t="shared" si="33"/>
        <v>0</v>
      </c>
      <c r="H101" s="435">
        <f>SUM(H80:H100)</f>
        <v>0</v>
      </c>
      <c r="I101" s="435">
        <f t="shared" si="33"/>
        <v>0</v>
      </c>
      <c r="J101" s="435">
        <f t="shared" si="33"/>
        <v>0</v>
      </c>
      <c r="L101" s="435">
        <f>SUM(L80:L100)</f>
        <v>0</v>
      </c>
    </row>
    <row r="102" spans="1:12" ht="18.95" customHeight="1" x14ac:dyDescent="0.2">
      <c r="A102" s="405"/>
      <c r="B102" s="21"/>
      <c r="C102" s="5"/>
    </row>
    <row r="103" spans="1:12" ht="18.95" customHeight="1" x14ac:dyDescent="0.2">
      <c r="A103" s="405">
        <f>A101+1</f>
        <v>60</v>
      </c>
      <c r="B103" s="21"/>
      <c r="C103" s="408" t="s">
        <v>171</v>
      </c>
    </row>
    <row r="104" spans="1:12" ht="18.95" customHeight="1" x14ac:dyDescent="0.2">
      <c r="A104" s="405">
        <f>A103+1</f>
        <v>61</v>
      </c>
      <c r="B104" s="21">
        <v>555</v>
      </c>
      <c r="C104" s="5" t="s">
        <v>45</v>
      </c>
      <c r="D104" s="28">
        <f>SUMIFS('Rider Adj F'!$P$11:$P$149,'Rider Adj F'!$A$11:$A$149,'SCH D-2 F'!D$13,'Rider Adj F'!$B$11:$B$149,'SCH D-2 F'!$B104)*-1</f>
        <v>0</v>
      </c>
      <c r="E104" s="28">
        <f>SUMIFS('Rider Adj F'!$P$11:$P$149,'Rider Adj F'!$A$11:$A$149,'SCH D-2 F'!E$13,'Rider Adj F'!$B$11:$B$149,'SCH D-2 F'!$B104)*-1</f>
        <v>0</v>
      </c>
      <c r="F104" s="28">
        <f>SUMIFS('Rider Adj F'!$P$11:$P$149,'Rider Adj F'!$A$11:$A$149,'SCH D-2 F'!F$13,'Rider Adj F'!$B$11:$B$149,'SCH D-2 F'!$B104)*-1</f>
        <v>0</v>
      </c>
      <c r="G104" s="28">
        <f>SUMIFS('Rider Adj F'!$P$11:$P$149,'Rider Adj F'!$A$11:$A$149,'SCH D-2 F'!G$13,'Rider Adj F'!$B$11:$B$149,'SCH D-2 F'!$B104)*-1</f>
        <v>-3545911.0934749255</v>
      </c>
      <c r="H104" s="28">
        <f>SUMIFS('Rider Adj F'!$P$11:$P$149,'Rider Adj F'!$A$11:$A$149,'SCH D-2 F'!H$13,'Rider Adj F'!$B$11:$B$149,'SCH D-2 F'!$B104)*-1</f>
        <v>0</v>
      </c>
      <c r="I104" s="28">
        <f>SUMIFS('Rider Adj F'!$P$11:$P$149,'Rider Adj F'!$A$11:$A$149,'SCH D-2 F'!I$13,'Rider Adj F'!$B$11:$B$149,'SCH D-2 F'!$B104)*-1</f>
        <v>0</v>
      </c>
      <c r="J104" s="28">
        <f t="shared" ref="J104:J106" si="34">SUM(D104:I104)</f>
        <v>-3545911.0934749255</v>
      </c>
      <c r="K104" s="449">
        <v>1</v>
      </c>
      <c r="L104" s="28">
        <f t="shared" ref="L104:L106" si="35">J104*K104</f>
        <v>-3545911.0934749255</v>
      </c>
    </row>
    <row r="105" spans="1:12" ht="18.95" customHeight="1" x14ac:dyDescent="0.2">
      <c r="A105" s="405">
        <f t="shared" si="25"/>
        <v>62</v>
      </c>
      <c r="B105" s="21">
        <v>556</v>
      </c>
      <c r="C105" s="5" t="s">
        <v>46</v>
      </c>
      <c r="D105" s="28">
        <f>SUMIFS('Rider Adj F'!$P$11:$P$149,'Rider Adj F'!$A$11:$A$149,'SCH D-2 F'!D$13,'Rider Adj F'!$B$11:$B$149,'SCH D-2 F'!$B105)*-1</f>
        <v>0</v>
      </c>
      <c r="E105" s="28">
        <f>SUMIFS('Rider Adj F'!$P$11:$P$149,'Rider Adj F'!$A$11:$A$149,'SCH D-2 F'!E$13,'Rider Adj F'!$B$11:$B$149,'SCH D-2 F'!$B105)*-1</f>
        <v>0</v>
      </c>
      <c r="F105" s="28">
        <f>SUMIFS('Rider Adj F'!$P$11:$P$149,'Rider Adj F'!$A$11:$A$149,'SCH D-2 F'!F$13,'Rider Adj F'!$B$11:$B$149,'SCH D-2 F'!$B105)*-1</f>
        <v>0</v>
      </c>
      <c r="G105" s="28">
        <f>SUMIFS('Rider Adj F'!$P$11:$P$149,'Rider Adj F'!$A$11:$A$149,'SCH D-2 F'!G$13,'Rider Adj F'!$B$11:$B$149,'SCH D-2 F'!$B105)*-1</f>
        <v>0</v>
      </c>
      <c r="H105" s="28">
        <f>SUMIFS('Rider Adj F'!$P$11:$P$149,'Rider Adj F'!$A$11:$A$149,'SCH D-2 F'!H$13,'Rider Adj F'!$B$11:$B$149,'SCH D-2 F'!$B105)*-1</f>
        <v>0</v>
      </c>
      <c r="I105" s="28">
        <f>SUMIFS('Rider Adj F'!$P$11:$P$149,'Rider Adj F'!$A$11:$A$149,'SCH D-2 F'!I$13,'Rider Adj F'!$B$11:$B$149,'SCH D-2 F'!$B105)*-1</f>
        <v>0</v>
      </c>
      <c r="J105" s="28">
        <f t="shared" si="34"/>
        <v>0</v>
      </c>
      <c r="K105" s="449">
        <v>1</v>
      </c>
      <c r="L105" s="28">
        <f t="shared" si="35"/>
        <v>0</v>
      </c>
    </row>
    <row r="106" spans="1:12" ht="18.95" customHeight="1" x14ac:dyDescent="0.2">
      <c r="A106" s="405">
        <f t="shared" si="25"/>
        <v>63</v>
      </c>
      <c r="B106" s="21">
        <v>557</v>
      </c>
      <c r="C106" s="5" t="s">
        <v>47</v>
      </c>
      <c r="D106" s="28">
        <f>SUMIFS('Rider Adj F'!$P$11:$P$149,'Rider Adj F'!$A$11:$A$149,'SCH D-2 F'!D$13,'Rider Adj F'!$B$11:$B$149,'SCH D-2 F'!$B106)*-1</f>
        <v>0</v>
      </c>
      <c r="E106" s="28">
        <f>SUMIFS('Rider Adj F'!$P$11:$P$149,'Rider Adj F'!$A$11:$A$149,'SCH D-2 F'!E$13,'Rider Adj F'!$B$11:$B$149,'SCH D-2 F'!$B106)*-1</f>
        <v>0</v>
      </c>
      <c r="F106" s="28">
        <f>SUMIFS('Rider Adj F'!$P$11:$P$149,'Rider Adj F'!$A$11:$A$149,'SCH D-2 F'!F$13,'Rider Adj F'!$B$11:$B$149,'SCH D-2 F'!$B106)*-1</f>
        <v>0</v>
      </c>
      <c r="G106" s="28">
        <f>SUMIFS('Rider Adj F'!$P$11:$P$149,'Rider Adj F'!$A$11:$A$149,'SCH D-2 F'!G$13,'Rider Adj F'!$B$11:$B$149,'SCH D-2 F'!$B106)*-1</f>
        <v>-186545</v>
      </c>
      <c r="H106" s="28">
        <f>SUMIFS('Rider Adj F'!$P$11:$P$149,'Rider Adj F'!$A$11:$A$149,'SCH D-2 F'!H$13,'Rider Adj F'!$B$11:$B$149,'SCH D-2 F'!$B106)*-1</f>
        <v>0</v>
      </c>
      <c r="I106" s="28">
        <f>SUMIFS('Rider Adj F'!$P$11:$P$149,'Rider Adj F'!$A$11:$A$149,'SCH D-2 F'!I$13,'Rider Adj F'!$B$11:$B$149,'SCH D-2 F'!$B106)*-1</f>
        <v>0</v>
      </c>
      <c r="J106" s="28">
        <f t="shared" si="34"/>
        <v>-186545</v>
      </c>
      <c r="K106" s="449">
        <v>1</v>
      </c>
      <c r="L106" s="28">
        <f t="shared" si="35"/>
        <v>-186545</v>
      </c>
    </row>
    <row r="107" spans="1:12" ht="18.95" customHeight="1" x14ac:dyDescent="0.2">
      <c r="A107" s="405">
        <f>A106+1</f>
        <v>64</v>
      </c>
      <c r="B107" s="21"/>
      <c r="C107" s="5" t="s">
        <v>172</v>
      </c>
      <c r="D107" s="436">
        <f t="shared" ref="D107:J107" si="36">SUM(D104:D106)</f>
        <v>0</v>
      </c>
      <c r="E107" s="436">
        <f t="shared" si="36"/>
        <v>0</v>
      </c>
      <c r="F107" s="436">
        <f t="shared" si="36"/>
        <v>0</v>
      </c>
      <c r="G107" s="436">
        <f t="shared" si="36"/>
        <v>-3732456.0934749255</v>
      </c>
      <c r="H107" s="436">
        <f t="shared" si="36"/>
        <v>0</v>
      </c>
      <c r="I107" s="436">
        <f t="shared" si="36"/>
        <v>0</v>
      </c>
      <c r="J107" s="436">
        <f t="shared" si="36"/>
        <v>-3732456.0934749255</v>
      </c>
      <c r="L107" s="436">
        <f>SUM(L104:L106)</f>
        <v>-3732456.0934749255</v>
      </c>
    </row>
    <row r="108" spans="1:12" ht="18.95" customHeight="1" x14ac:dyDescent="0.2">
      <c r="A108" s="405"/>
      <c r="B108" s="21"/>
      <c r="C108" s="5"/>
      <c r="D108" s="28"/>
      <c r="E108" s="28"/>
      <c r="F108" s="28"/>
      <c r="G108" s="28"/>
      <c r="H108" s="28"/>
      <c r="I108" s="28"/>
      <c r="J108" s="28"/>
      <c r="L108" s="28"/>
    </row>
    <row r="109" spans="1:12" ht="18.95" customHeight="1" x14ac:dyDescent="0.2">
      <c r="A109" s="405">
        <f>A107+1</f>
        <v>65</v>
      </c>
      <c r="B109" s="21"/>
      <c r="C109" s="408" t="s">
        <v>1466</v>
      </c>
      <c r="D109" s="28"/>
      <c r="E109" s="28"/>
      <c r="F109" s="28"/>
      <c r="G109" s="28"/>
      <c r="H109" s="28"/>
      <c r="I109" s="28"/>
      <c r="J109" s="28"/>
      <c r="L109" s="28"/>
    </row>
    <row r="110" spans="1:12" ht="18.95" customHeight="1" x14ac:dyDescent="0.2">
      <c r="A110" s="405">
        <f>A109+1</f>
        <v>66</v>
      </c>
      <c r="B110" s="409">
        <v>558.1</v>
      </c>
      <c r="C110" s="5" t="s">
        <v>1458</v>
      </c>
      <c r="D110" s="28">
        <f>SUMIFS('Rider Adj F'!$P$11:$P$149,'Rider Adj F'!$A$11:$A$149,'SCH D-2 F'!D$13,'Rider Adj F'!$B$11:$B$149,'SCH D-2 F'!$B110)*-1</f>
        <v>0</v>
      </c>
      <c r="E110" s="28">
        <f>SUMIFS('Rider Adj F'!$P$11:$P$149,'Rider Adj F'!$A$11:$A$149,'SCH D-2 F'!E$13,'Rider Adj F'!$B$11:$B$149,'SCH D-2 F'!$B110)*-1</f>
        <v>0</v>
      </c>
      <c r="F110" s="28">
        <f>SUMIFS('Rider Adj F'!$P$11:$P$149,'Rider Adj F'!$A$11:$A$149,'SCH D-2 F'!F$13,'Rider Adj F'!$B$11:$B$149,'SCH D-2 F'!$B110)*-1</f>
        <v>0</v>
      </c>
      <c r="G110" s="28">
        <f>SUMIFS('Rider Adj F'!$P$11:$P$149,'Rider Adj F'!$A$11:$A$149,'SCH D-2 F'!G$13,'Rider Adj F'!$B$11:$B$149,'SCH D-2 F'!$B110)*-1</f>
        <v>0</v>
      </c>
      <c r="H110" s="28">
        <f>SUMIFS('Rider Adj F'!$P$11:$P$149,'Rider Adj F'!$A$11:$A$149,'SCH D-2 F'!H$13,'Rider Adj F'!$B$11:$B$149,'SCH D-2 F'!$B110)*-1</f>
        <v>0</v>
      </c>
      <c r="I110" s="28">
        <f>SUMIFS('Rider Adj F'!$P$11:$P$149,'Rider Adj F'!$A$11:$A$149,'SCH D-2 F'!I$13,'Rider Adj F'!$B$11:$B$149,'SCH D-2 F'!$B110)*-1</f>
        <v>0</v>
      </c>
      <c r="J110" s="28">
        <f t="shared" ref="J110:J112" si="37">SUM(D110:I110)</f>
        <v>0</v>
      </c>
      <c r="K110" s="449">
        <v>1</v>
      </c>
      <c r="L110" s="28">
        <f t="shared" ref="L110:L113" si="38">J110*K110</f>
        <v>0</v>
      </c>
    </row>
    <row r="111" spans="1:12" ht="18.95" customHeight="1" x14ac:dyDescent="0.2">
      <c r="A111" s="405">
        <f t="shared" ref="A111:A113" si="39">A110+1</f>
        <v>67</v>
      </c>
      <c r="B111" s="409">
        <v>558.11</v>
      </c>
      <c r="C111" s="5" t="s">
        <v>1461</v>
      </c>
      <c r="D111" s="28">
        <f>SUMIFS('Rider Adj F'!$P$11:$P$149,'Rider Adj F'!$A$11:$A$149,'SCH D-2 F'!D$13,'Rider Adj F'!$B$11:$B$149,'SCH D-2 F'!$B111)*-1</f>
        <v>0</v>
      </c>
      <c r="E111" s="28">
        <f>SUMIFS('Rider Adj F'!$P$11:$P$149,'Rider Adj F'!$A$11:$A$149,'SCH D-2 F'!E$13,'Rider Adj F'!$B$11:$B$149,'SCH D-2 F'!$B111)*-1</f>
        <v>0</v>
      </c>
      <c r="F111" s="28">
        <f>SUMIFS('Rider Adj F'!$P$11:$P$149,'Rider Adj F'!$A$11:$A$149,'SCH D-2 F'!F$13,'Rider Adj F'!$B$11:$B$149,'SCH D-2 F'!$B111)*-1</f>
        <v>0</v>
      </c>
      <c r="G111" s="28">
        <f>SUMIFS('Rider Adj F'!$P$11:$P$149,'Rider Adj F'!$A$11:$A$149,'SCH D-2 F'!G$13,'Rider Adj F'!$B$11:$B$149,'SCH D-2 F'!$B111)*-1</f>
        <v>0</v>
      </c>
      <c r="H111" s="28">
        <f>SUMIFS('Rider Adj F'!$P$11:$P$149,'Rider Adj F'!$A$11:$A$149,'SCH D-2 F'!H$13,'Rider Adj F'!$B$11:$B$149,'SCH D-2 F'!$B111)*-1</f>
        <v>0</v>
      </c>
      <c r="I111" s="28">
        <f>SUMIFS('Rider Adj F'!$P$11:$P$149,'Rider Adj F'!$A$11:$A$149,'SCH D-2 F'!I$13,'Rider Adj F'!$B$11:$B$149,'SCH D-2 F'!$B111)*-1</f>
        <v>0</v>
      </c>
      <c r="J111" s="28">
        <f t="shared" ref="J111" si="40">SUM(D111:I111)</f>
        <v>0</v>
      </c>
      <c r="K111" s="449">
        <v>1</v>
      </c>
      <c r="L111" s="28">
        <f t="shared" ref="L111" si="41">J111*K111</f>
        <v>0</v>
      </c>
    </row>
    <row r="112" spans="1:12" ht="18.95" customHeight="1" x14ac:dyDescent="0.2">
      <c r="A112" s="405">
        <f t="shared" si="39"/>
        <v>68</v>
      </c>
      <c r="B112" s="410">
        <v>558.70000000000005</v>
      </c>
      <c r="C112" s="5" t="s">
        <v>1459</v>
      </c>
      <c r="D112" s="28">
        <f>SUMIFS('Rider Adj F'!$P$11:$P$149,'Rider Adj F'!$A$11:$A$149,'SCH D-2 F'!D$13,'Rider Adj F'!$B$11:$B$149,'SCH D-2 F'!$B112)*-1</f>
        <v>0</v>
      </c>
      <c r="E112" s="28">
        <f>SUMIFS('Rider Adj F'!$P$11:$P$149,'Rider Adj F'!$A$11:$A$149,'SCH D-2 F'!E$13,'Rider Adj F'!$B$11:$B$149,'SCH D-2 F'!$B112)*-1</f>
        <v>0</v>
      </c>
      <c r="F112" s="28">
        <f>SUMIFS('Rider Adj F'!$P$11:$P$149,'Rider Adj F'!$A$11:$A$149,'SCH D-2 F'!F$13,'Rider Adj F'!$B$11:$B$149,'SCH D-2 F'!$B112)*-1</f>
        <v>0</v>
      </c>
      <c r="G112" s="28">
        <f>SUMIFS('Rider Adj F'!$P$11:$P$149,'Rider Adj F'!$A$11:$A$149,'SCH D-2 F'!G$13,'Rider Adj F'!$B$11:$B$149,'SCH D-2 F'!$B112)*-1</f>
        <v>0</v>
      </c>
      <c r="H112" s="28">
        <f>SUMIFS('Rider Adj F'!$P$11:$P$149,'Rider Adj F'!$A$11:$A$149,'SCH D-2 F'!H$13,'Rider Adj F'!$B$11:$B$149,'SCH D-2 F'!$B112)*-1</f>
        <v>0</v>
      </c>
      <c r="I112" s="28">
        <f>SUMIFS('Rider Adj F'!$P$11:$P$149,'Rider Adj F'!$A$11:$A$149,'SCH D-2 F'!I$13,'Rider Adj F'!$B$11:$B$149,'SCH D-2 F'!$B112)*-1</f>
        <v>0</v>
      </c>
      <c r="J112" s="28">
        <f t="shared" si="37"/>
        <v>0</v>
      </c>
      <c r="K112" s="449">
        <v>1</v>
      </c>
      <c r="L112" s="28">
        <f t="shared" si="38"/>
        <v>0</v>
      </c>
    </row>
    <row r="113" spans="1:12" ht="18.95" customHeight="1" x14ac:dyDescent="0.2">
      <c r="A113" s="405">
        <f t="shared" si="39"/>
        <v>69</v>
      </c>
      <c r="B113" s="438">
        <v>558.9</v>
      </c>
      <c r="C113" s="5" t="s">
        <v>1460</v>
      </c>
      <c r="D113" s="28">
        <f>SUMIFS('Rider Adj F'!$P$11:$P$149,'Rider Adj F'!$A$11:$A$149,'SCH D-2 F'!D$13,'Rider Adj F'!$B$11:$B$149,'SCH D-2 F'!$B113)*-1</f>
        <v>0</v>
      </c>
      <c r="E113" s="28">
        <f>SUMIFS('Rider Adj F'!$P$11:$P$149,'Rider Adj F'!$A$11:$A$149,'SCH D-2 F'!E$13,'Rider Adj F'!$B$11:$B$149,'SCH D-2 F'!$B113)*-1</f>
        <v>0</v>
      </c>
      <c r="F113" s="28">
        <f>SUMIFS('Rider Adj F'!$P$11:$P$149,'Rider Adj F'!$A$11:$A$149,'SCH D-2 F'!F$13,'Rider Adj F'!$B$11:$B$149,'SCH D-2 F'!$B113)*-1</f>
        <v>0</v>
      </c>
      <c r="G113" s="28">
        <f>SUMIFS('Rider Adj F'!$P$11:$P$149,'Rider Adj F'!$A$11:$A$149,'SCH D-2 F'!G$13,'Rider Adj F'!$B$11:$B$149,'SCH D-2 F'!$B113)*-1</f>
        <v>0</v>
      </c>
      <c r="H113" s="28">
        <f>SUMIFS('Rider Adj F'!$P$11:$P$149,'Rider Adj F'!$A$11:$A$149,'SCH D-2 F'!H$13,'Rider Adj F'!$B$11:$B$149,'SCH D-2 F'!$B113)*-1</f>
        <v>0</v>
      </c>
      <c r="I113" s="28">
        <f>SUMIFS('Rider Adj F'!$P$11:$P$149,'Rider Adj F'!$A$11:$A$149,'SCH D-2 F'!I$13,'Rider Adj F'!$B$11:$B$149,'SCH D-2 F'!$B113)*-1</f>
        <v>0</v>
      </c>
      <c r="J113" s="28">
        <f>SUM(D113:I113)</f>
        <v>0</v>
      </c>
      <c r="K113" s="449">
        <v>1</v>
      </c>
      <c r="L113" s="28">
        <f t="shared" si="38"/>
        <v>0</v>
      </c>
    </row>
    <row r="114" spans="1:12" ht="18.95" customHeight="1" x14ac:dyDescent="0.2">
      <c r="A114" s="405">
        <f t="shared" ref="A114" si="42">A113+1</f>
        <v>70</v>
      </c>
      <c r="B114" s="21"/>
      <c r="C114" s="5" t="s">
        <v>1467</v>
      </c>
      <c r="D114" s="436">
        <f>SUM(D110:D113)</f>
        <v>0</v>
      </c>
      <c r="E114" s="436">
        <f t="shared" ref="E114:L114" si="43">SUM(E110:E113)</f>
        <v>0</v>
      </c>
      <c r="F114" s="436">
        <f t="shared" si="43"/>
        <v>0</v>
      </c>
      <c r="G114" s="436">
        <f t="shared" si="43"/>
        <v>0</v>
      </c>
      <c r="H114" s="436">
        <f t="shared" si="43"/>
        <v>0</v>
      </c>
      <c r="I114" s="436">
        <f t="shared" si="43"/>
        <v>0</v>
      </c>
      <c r="J114" s="436">
        <f t="shared" si="43"/>
        <v>0</v>
      </c>
      <c r="L114" s="436">
        <f t="shared" si="43"/>
        <v>0</v>
      </c>
    </row>
    <row r="115" spans="1:12" ht="18.95" customHeight="1" x14ac:dyDescent="0.2">
      <c r="A115" s="405"/>
      <c r="B115" s="21"/>
      <c r="C115" s="5"/>
      <c r="D115" s="383"/>
      <c r="E115" s="383"/>
      <c r="F115" s="383"/>
      <c r="G115" s="383"/>
      <c r="H115" s="383"/>
      <c r="I115" s="383"/>
      <c r="J115" s="383"/>
      <c r="L115" s="383"/>
    </row>
    <row r="116" spans="1:12" ht="18.95" customHeight="1" x14ac:dyDescent="0.2">
      <c r="A116" s="405">
        <f>A114+1</f>
        <v>71</v>
      </c>
      <c r="B116" s="21"/>
      <c r="C116" s="5" t="s">
        <v>129</v>
      </c>
      <c r="D116" s="383">
        <f>SUM(D63,D77,D101,D107,D114)</f>
        <v>0</v>
      </c>
      <c r="E116" s="383">
        <f t="shared" ref="E116:L116" si="44">SUM(E63,E77,E101,E107,E114)</f>
        <v>27575173.18</v>
      </c>
      <c r="F116" s="383">
        <f t="shared" si="44"/>
        <v>-41434.189104627818</v>
      </c>
      <c r="G116" s="383">
        <f t="shared" si="44"/>
        <v>-14670142.693474926</v>
      </c>
      <c r="H116" s="383">
        <f t="shared" si="44"/>
        <v>0</v>
      </c>
      <c r="I116" s="383">
        <f t="shared" si="44"/>
        <v>0</v>
      </c>
      <c r="J116" s="383">
        <f t="shared" si="44"/>
        <v>12863596.29742045</v>
      </c>
      <c r="L116" s="383">
        <f t="shared" si="44"/>
        <v>12863596.29742045</v>
      </c>
    </row>
    <row r="117" spans="1:12" ht="18.95" customHeight="1" x14ac:dyDescent="0.2">
      <c r="B117" s="21"/>
      <c r="C117" s="5"/>
    </row>
    <row r="118" spans="1:12" ht="18.95" customHeight="1" x14ac:dyDescent="0.2">
      <c r="A118" s="405">
        <f>A116+1</f>
        <v>72</v>
      </c>
      <c r="B118" s="21"/>
      <c r="C118" s="408" t="s">
        <v>173</v>
      </c>
    </row>
    <row r="119" spans="1:12" ht="18.95" customHeight="1" x14ac:dyDescent="0.2">
      <c r="A119" s="405">
        <f>A118+1</f>
        <v>73</v>
      </c>
      <c r="B119" s="21">
        <v>560</v>
      </c>
      <c r="C119" s="5" t="s">
        <v>48</v>
      </c>
      <c r="D119" s="28">
        <f>SUMIFS('Rider Adj F'!$P$11:$P$149,'Rider Adj F'!$A$11:$A$149,'SCH D-2 F'!D$13,'Rider Adj F'!$B$11:$B$149,'SCH D-2 F'!$B119)*-1</f>
        <v>0</v>
      </c>
      <c r="E119" s="28">
        <f>SUMIFS('Rider Adj F'!$P$11:$P$149,'Rider Adj F'!$A$11:$A$149,'SCH D-2 F'!E$13,'Rider Adj F'!$B$11:$B$149,'SCH D-2 F'!$B119)*-1</f>
        <v>0</v>
      </c>
      <c r="F119" s="28">
        <f>SUMIFS('Rider Adj F'!$P$11:$P$149,'Rider Adj F'!$A$11:$A$149,'SCH D-2 F'!F$13,'Rider Adj F'!$B$11:$B$149,'SCH D-2 F'!$B119)*-1</f>
        <v>0</v>
      </c>
      <c r="G119" s="28">
        <f>SUMIFS('Rider Adj F'!$P$11:$P$149,'Rider Adj F'!$A$11:$A$149,'SCH D-2 F'!G$13,'Rider Adj F'!$B$11:$B$149,'SCH D-2 F'!$B119)*-1</f>
        <v>0</v>
      </c>
      <c r="H119" s="28">
        <f>SUMIFS('Rider Adj F'!$P$11:$P$149,'Rider Adj F'!$A$11:$A$149,'SCH D-2 F'!H$13,'Rider Adj F'!$B$11:$B$149,'SCH D-2 F'!$B119)*-1</f>
        <v>0</v>
      </c>
      <c r="I119" s="28">
        <f>SUMIFS('Rider Adj F'!$P$11:$P$149,'Rider Adj F'!$A$11:$A$149,'SCH D-2 F'!I$13,'Rider Adj F'!$B$11:$B$149,'SCH D-2 F'!$B119)*-1</f>
        <v>0</v>
      </c>
      <c r="J119" s="28">
        <f t="shared" ref="J119:J131" si="45">SUM(D119:I119)</f>
        <v>0</v>
      </c>
      <c r="K119" s="449">
        <v>1</v>
      </c>
      <c r="L119" s="28">
        <f t="shared" ref="L119:L131" si="46">J119*K119</f>
        <v>0</v>
      </c>
    </row>
    <row r="120" spans="1:12" ht="18.95" customHeight="1" x14ac:dyDescent="0.2">
      <c r="A120" s="405">
        <f t="shared" ref="A120:A147" si="47">A119+1</f>
        <v>74</v>
      </c>
      <c r="B120" s="21">
        <v>561</v>
      </c>
      <c r="C120" s="5" t="s">
        <v>49</v>
      </c>
      <c r="D120" s="28">
        <f>SUMIFS('Rider Adj F'!$P$11:$P$149,'Rider Adj F'!$A$11:$A$149,'SCH D-2 F'!D$13,'Rider Adj F'!$B$11:$B$149,'SCH D-2 F'!$B120)*-1</f>
        <v>0</v>
      </c>
      <c r="E120" s="28">
        <f>SUMIFS('Rider Adj F'!$P$11:$P$149,'Rider Adj F'!$A$11:$A$149,'SCH D-2 F'!E$13,'Rider Adj F'!$B$11:$B$149,'SCH D-2 F'!$B120)*-1</f>
        <v>0</v>
      </c>
      <c r="F120" s="28">
        <f>SUMIFS('Rider Adj F'!$P$11:$P$149,'Rider Adj F'!$A$11:$A$149,'SCH D-2 F'!F$13,'Rider Adj F'!$B$11:$B$149,'SCH D-2 F'!$B120)*-1</f>
        <v>0</v>
      </c>
      <c r="G120" s="28">
        <f>SUMIFS('Rider Adj F'!$P$11:$P$149,'Rider Adj F'!$A$11:$A$149,'SCH D-2 F'!G$13,'Rider Adj F'!$B$11:$B$149,'SCH D-2 F'!$B120)*-1</f>
        <v>0</v>
      </c>
      <c r="H120" s="28">
        <f>SUMIFS('Rider Adj F'!$P$11:$P$149,'Rider Adj F'!$A$11:$A$149,'SCH D-2 F'!H$13,'Rider Adj F'!$B$11:$B$149,'SCH D-2 F'!$B120)*-1</f>
        <v>0</v>
      </c>
      <c r="I120" s="28">
        <f>SUMIFS('Rider Adj F'!$P$11:$P$149,'Rider Adj F'!$A$11:$A$149,'SCH D-2 F'!I$13,'Rider Adj F'!$B$11:$B$149,'SCH D-2 F'!$B120)*-1</f>
        <v>0</v>
      </c>
      <c r="J120" s="28">
        <f t="shared" si="45"/>
        <v>0</v>
      </c>
      <c r="K120" s="449">
        <v>1</v>
      </c>
      <c r="L120" s="28">
        <f t="shared" si="46"/>
        <v>0</v>
      </c>
    </row>
    <row r="121" spans="1:12" ht="18.95" customHeight="1" x14ac:dyDescent="0.2">
      <c r="A121" s="405">
        <f t="shared" si="47"/>
        <v>75</v>
      </c>
      <c r="B121" s="21">
        <v>562</v>
      </c>
      <c r="C121" s="5" t="s">
        <v>50</v>
      </c>
      <c r="D121" s="28">
        <f>SUMIFS('Rider Adj F'!$P$11:$P$149,'Rider Adj F'!$A$11:$A$149,'SCH D-2 F'!D$13,'Rider Adj F'!$B$11:$B$149,'SCH D-2 F'!$B121)*-1</f>
        <v>0</v>
      </c>
      <c r="E121" s="28">
        <f>SUMIFS('Rider Adj F'!$P$11:$P$149,'Rider Adj F'!$A$11:$A$149,'SCH D-2 F'!E$13,'Rider Adj F'!$B$11:$B$149,'SCH D-2 F'!$B121)*-1</f>
        <v>0</v>
      </c>
      <c r="F121" s="28">
        <f>SUMIFS('Rider Adj F'!$P$11:$P$149,'Rider Adj F'!$A$11:$A$149,'SCH D-2 F'!F$13,'Rider Adj F'!$B$11:$B$149,'SCH D-2 F'!$B121)*-1</f>
        <v>0</v>
      </c>
      <c r="G121" s="28">
        <f>SUMIFS('Rider Adj F'!$P$11:$P$149,'Rider Adj F'!$A$11:$A$149,'SCH D-2 F'!G$13,'Rider Adj F'!$B$11:$B$149,'SCH D-2 F'!$B121)*-1</f>
        <v>0</v>
      </c>
      <c r="H121" s="28">
        <f>SUMIFS('Rider Adj F'!$P$11:$P$149,'Rider Adj F'!$A$11:$A$149,'SCH D-2 F'!H$13,'Rider Adj F'!$B$11:$B$149,'SCH D-2 F'!$B121)*-1</f>
        <v>0</v>
      </c>
      <c r="I121" s="28">
        <f>SUMIFS('Rider Adj F'!$P$11:$P$149,'Rider Adj F'!$A$11:$A$149,'SCH D-2 F'!I$13,'Rider Adj F'!$B$11:$B$149,'SCH D-2 F'!$B121)*-1</f>
        <v>0</v>
      </c>
      <c r="J121" s="28">
        <f t="shared" si="45"/>
        <v>0</v>
      </c>
      <c r="K121" s="449">
        <v>1</v>
      </c>
      <c r="L121" s="28">
        <f t="shared" si="46"/>
        <v>0</v>
      </c>
    </row>
    <row r="122" spans="1:12" ht="18.95" customHeight="1" x14ac:dyDescent="0.2">
      <c r="A122" s="405">
        <f t="shared" si="47"/>
        <v>76</v>
      </c>
      <c r="B122" s="21">
        <v>563</v>
      </c>
      <c r="C122" s="5" t="s">
        <v>51</v>
      </c>
      <c r="D122" s="28">
        <f>SUMIFS('Rider Adj F'!$P$11:$P$149,'Rider Adj F'!$A$11:$A$149,'SCH D-2 F'!D$13,'Rider Adj F'!$B$11:$B$149,'SCH D-2 F'!$B122)*-1</f>
        <v>0</v>
      </c>
      <c r="E122" s="28">
        <f>SUMIFS('Rider Adj F'!$P$11:$P$149,'Rider Adj F'!$A$11:$A$149,'SCH D-2 F'!E$13,'Rider Adj F'!$B$11:$B$149,'SCH D-2 F'!$B122)*-1</f>
        <v>0</v>
      </c>
      <c r="F122" s="28">
        <f>SUMIFS('Rider Adj F'!$P$11:$P$149,'Rider Adj F'!$A$11:$A$149,'SCH D-2 F'!F$13,'Rider Adj F'!$B$11:$B$149,'SCH D-2 F'!$B122)*-1</f>
        <v>0</v>
      </c>
      <c r="G122" s="28">
        <f>SUMIFS('Rider Adj F'!$P$11:$P$149,'Rider Adj F'!$A$11:$A$149,'SCH D-2 F'!G$13,'Rider Adj F'!$B$11:$B$149,'SCH D-2 F'!$B122)*-1</f>
        <v>0</v>
      </c>
      <c r="H122" s="28">
        <f>SUMIFS('Rider Adj F'!$P$11:$P$149,'Rider Adj F'!$A$11:$A$149,'SCH D-2 F'!H$13,'Rider Adj F'!$B$11:$B$149,'SCH D-2 F'!$B122)*-1</f>
        <v>0</v>
      </c>
      <c r="I122" s="28">
        <f>SUMIFS('Rider Adj F'!$P$11:$P$149,'Rider Adj F'!$A$11:$A$149,'SCH D-2 F'!I$13,'Rider Adj F'!$B$11:$B$149,'SCH D-2 F'!$B122)*-1</f>
        <v>0</v>
      </c>
      <c r="J122" s="28">
        <f t="shared" si="45"/>
        <v>0</v>
      </c>
      <c r="K122" s="449">
        <v>1</v>
      </c>
      <c r="L122" s="28">
        <f t="shared" si="46"/>
        <v>0</v>
      </c>
    </row>
    <row r="123" spans="1:12" ht="18.95" customHeight="1" x14ac:dyDescent="0.2">
      <c r="A123" s="405">
        <f t="shared" si="47"/>
        <v>77</v>
      </c>
      <c r="B123" s="21">
        <v>564</v>
      </c>
      <c r="C123" s="5" t="s">
        <v>52</v>
      </c>
      <c r="D123" s="28">
        <f>SUMIFS('Rider Adj F'!$P$11:$P$149,'Rider Adj F'!$A$11:$A$149,'SCH D-2 F'!D$13,'Rider Adj F'!$B$11:$B$149,'SCH D-2 F'!$B123)*-1</f>
        <v>0</v>
      </c>
      <c r="E123" s="28">
        <f>SUMIFS('Rider Adj F'!$P$11:$P$149,'Rider Adj F'!$A$11:$A$149,'SCH D-2 F'!E$13,'Rider Adj F'!$B$11:$B$149,'SCH D-2 F'!$B123)*-1</f>
        <v>0</v>
      </c>
      <c r="F123" s="28">
        <f>SUMIFS('Rider Adj F'!$P$11:$P$149,'Rider Adj F'!$A$11:$A$149,'SCH D-2 F'!F$13,'Rider Adj F'!$B$11:$B$149,'SCH D-2 F'!$B123)*-1</f>
        <v>0</v>
      </c>
      <c r="G123" s="28">
        <f>SUMIFS('Rider Adj F'!$P$11:$P$149,'Rider Adj F'!$A$11:$A$149,'SCH D-2 F'!G$13,'Rider Adj F'!$B$11:$B$149,'SCH D-2 F'!$B123)*-1</f>
        <v>0</v>
      </c>
      <c r="H123" s="28">
        <f>SUMIFS('Rider Adj F'!$P$11:$P$149,'Rider Adj F'!$A$11:$A$149,'SCH D-2 F'!H$13,'Rider Adj F'!$B$11:$B$149,'SCH D-2 F'!$B123)*-1</f>
        <v>0</v>
      </c>
      <c r="I123" s="28">
        <f>SUMIFS('Rider Adj F'!$P$11:$P$149,'Rider Adj F'!$A$11:$A$149,'SCH D-2 F'!I$13,'Rider Adj F'!$B$11:$B$149,'SCH D-2 F'!$B123)*-1</f>
        <v>0</v>
      </c>
      <c r="J123" s="28">
        <f t="shared" si="45"/>
        <v>0</v>
      </c>
      <c r="K123" s="449">
        <v>1</v>
      </c>
      <c r="L123" s="28">
        <f t="shared" si="46"/>
        <v>0</v>
      </c>
    </row>
    <row r="124" spans="1:12" ht="18.95" customHeight="1" x14ac:dyDescent="0.2">
      <c r="A124" s="405">
        <f t="shared" si="47"/>
        <v>78</v>
      </c>
      <c r="B124" s="21">
        <v>565</v>
      </c>
      <c r="C124" s="5" t="s">
        <v>53</v>
      </c>
      <c r="D124" s="28">
        <f>SUMIFS('Rider Adj F'!$P$11:$P$149,'Rider Adj F'!$A$11:$A$149,'SCH D-2 F'!D$13,'Rider Adj F'!$B$11:$B$149,'SCH D-2 F'!$B124)*-1</f>
        <v>0</v>
      </c>
      <c r="E124" s="28">
        <f>SUMIFS('Rider Adj F'!$P$11:$P$149,'Rider Adj F'!$A$11:$A$149,'SCH D-2 F'!E$13,'Rider Adj F'!$B$11:$B$149,'SCH D-2 F'!$B124)*-1</f>
        <v>0</v>
      </c>
      <c r="F124" s="28">
        <f>SUMIFS('Rider Adj F'!$P$11:$P$149,'Rider Adj F'!$A$11:$A$149,'SCH D-2 F'!F$13,'Rider Adj F'!$B$11:$B$149,'SCH D-2 F'!$B124)*-1</f>
        <v>0</v>
      </c>
      <c r="G124" s="28">
        <f>SUMIFS('Rider Adj F'!$P$11:$P$149,'Rider Adj F'!$A$11:$A$149,'SCH D-2 F'!G$13,'Rider Adj F'!$B$11:$B$149,'SCH D-2 F'!$B124)*-1</f>
        <v>-3314942</v>
      </c>
      <c r="H124" s="28">
        <f>SUMIFS('Rider Adj F'!$P$11:$P$149,'Rider Adj F'!$A$11:$A$149,'SCH D-2 F'!H$13,'Rider Adj F'!$B$11:$B$149,'SCH D-2 F'!$B124)*-1</f>
        <v>0</v>
      </c>
      <c r="I124" s="28">
        <f>SUMIFS('Rider Adj F'!$P$11:$P$149,'Rider Adj F'!$A$11:$A$149,'SCH D-2 F'!I$13,'Rider Adj F'!$B$11:$B$149,'SCH D-2 F'!$B124)*-1</f>
        <v>0</v>
      </c>
      <c r="J124" s="28">
        <f t="shared" si="45"/>
        <v>-3314942</v>
      </c>
      <c r="K124" s="449">
        <v>1</v>
      </c>
      <c r="L124" s="28">
        <f t="shared" si="46"/>
        <v>-3314942</v>
      </c>
    </row>
    <row r="125" spans="1:12" ht="18.95" customHeight="1" x14ac:dyDescent="0.2">
      <c r="A125" s="405">
        <f t="shared" si="47"/>
        <v>79</v>
      </c>
      <c r="B125" s="21">
        <v>566</v>
      </c>
      <c r="C125" s="5" t="s">
        <v>54</v>
      </c>
      <c r="D125" s="28">
        <f>SUMIFS('Rider Adj F'!$P$11:$P$149,'Rider Adj F'!$A$11:$A$149,'SCH D-2 F'!D$13,'Rider Adj F'!$B$11:$B$149,'SCH D-2 F'!$B125)*-1</f>
        <v>0</v>
      </c>
      <c r="E125" s="28">
        <f>SUMIFS('Rider Adj F'!$P$11:$P$149,'Rider Adj F'!$A$11:$A$149,'SCH D-2 F'!E$13,'Rider Adj F'!$B$11:$B$149,'SCH D-2 F'!$B125)*-1</f>
        <v>0</v>
      </c>
      <c r="F125" s="28">
        <f>SUMIFS('Rider Adj F'!$P$11:$P$149,'Rider Adj F'!$A$11:$A$149,'SCH D-2 F'!F$13,'Rider Adj F'!$B$11:$B$149,'SCH D-2 F'!$B125)*-1</f>
        <v>0</v>
      </c>
      <c r="G125" s="28">
        <f>SUMIFS('Rider Adj F'!$P$11:$P$149,'Rider Adj F'!$A$11:$A$149,'SCH D-2 F'!G$13,'Rider Adj F'!$B$11:$B$149,'SCH D-2 F'!$B125)*-1</f>
        <v>0</v>
      </c>
      <c r="H125" s="28">
        <f>SUMIFS('Rider Adj F'!$P$11:$P$149,'Rider Adj F'!$A$11:$A$149,'SCH D-2 F'!H$13,'Rider Adj F'!$B$11:$B$149,'SCH D-2 F'!$B125)*-1</f>
        <v>0</v>
      </c>
      <c r="I125" s="28">
        <f>SUMIFS('Rider Adj F'!$P$11:$P$149,'Rider Adj F'!$A$11:$A$149,'SCH D-2 F'!I$13,'Rider Adj F'!$B$11:$B$149,'SCH D-2 F'!$B125)*-1</f>
        <v>0</v>
      </c>
      <c r="J125" s="28">
        <f t="shared" si="45"/>
        <v>0</v>
      </c>
      <c r="K125" s="449">
        <v>1</v>
      </c>
      <c r="L125" s="28">
        <f t="shared" si="46"/>
        <v>0</v>
      </c>
    </row>
    <row r="126" spans="1:12" ht="18.95" customHeight="1" x14ac:dyDescent="0.2">
      <c r="A126" s="405">
        <f t="shared" si="47"/>
        <v>80</v>
      </c>
      <c r="B126" s="21">
        <v>567</v>
      </c>
      <c r="C126" s="5" t="s">
        <v>24</v>
      </c>
      <c r="D126" s="28">
        <f>SUMIFS('Rider Adj F'!$P$11:$P$149,'Rider Adj F'!$A$11:$A$149,'SCH D-2 F'!D$13,'Rider Adj F'!$B$11:$B$149,'SCH D-2 F'!$B126)*-1</f>
        <v>0</v>
      </c>
      <c r="E126" s="28">
        <f>SUMIFS('Rider Adj F'!$P$11:$P$149,'Rider Adj F'!$A$11:$A$149,'SCH D-2 F'!E$13,'Rider Adj F'!$B$11:$B$149,'SCH D-2 F'!$B126)*-1</f>
        <v>0</v>
      </c>
      <c r="F126" s="28">
        <f>SUMIFS('Rider Adj F'!$P$11:$P$149,'Rider Adj F'!$A$11:$A$149,'SCH D-2 F'!F$13,'Rider Adj F'!$B$11:$B$149,'SCH D-2 F'!$B126)*-1</f>
        <v>0</v>
      </c>
      <c r="G126" s="28">
        <f>SUMIFS('Rider Adj F'!$P$11:$P$149,'Rider Adj F'!$A$11:$A$149,'SCH D-2 F'!G$13,'Rider Adj F'!$B$11:$B$149,'SCH D-2 F'!$B126)*-1</f>
        <v>0</v>
      </c>
      <c r="H126" s="28">
        <f>SUMIFS('Rider Adj F'!$P$11:$P$149,'Rider Adj F'!$A$11:$A$149,'SCH D-2 F'!H$13,'Rider Adj F'!$B$11:$B$149,'SCH D-2 F'!$B126)*-1</f>
        <v>0</v>
      </c>
      <c r="I126" s="28">
        <f>SUMIFS('Rider Adj F'!$P$11:$P$149,'Rider Adj F'!$A$11:$A$149,'SCH D-2 F'!I$13,'Rider Adj F'!$B$11:$B$149,'SCH D-2 F'!$B126)*-1</f>
        <v>0</v>
      </c>
      <c r="J126" s="28">
        <f t="shared" si="45"/>
        <v>0</v>
      </c>
      <c r="K126" s="449">
        <v>1</v>
      </c>
      <c r="L126" s="28">
        <f t="shared" si="46"/>
        <v>0</v>
      </c>
    </row>
    <row r="127" spans="1:12" ht="18.95" customHeight="1" x14ac:dyDescent="0.2">
      <c r="A127" s="405">
        <f t="shared" si="47"/>
        <v>81</v>
      </c>
      <c r="B127" s="21">
        <v>568</v>
      </c>
      <c r="C127" s="5" t="s">
        <v>55</v>
      </c>
      <c r="D127" s="28">
        <f>SUMIFS('Rider Adj F'!$P$11:$P$149,'Rider Adj F'!$A$11:$A$149,'SCH D-2 F'!D$13,'Rider Adj F'!$B$11:$B$149,'SCH D-2 F'!$B127)*-1</f>
        <v>0</v>
      </c>
      <c r="E127" s="28">
        <f>SUMIFS('Rider Adj F'!$P$11:$P$149,'Rider Adj F'!$A$11:$A$149,'SCH D-2 F'!E$13,'Rider Adj F'!$B$11:$B$149,'SCH D-2 F'!$B127)*-1</f>
        <v>0</v>
      </c>
      <c r="F127" s="28">
        <f>SUMIFS('Rider Adj F'!$P$11:$P$149,'Rider Adj F'!$A$11:$A$149,'SCH D-2 F'!F$13,'Rider Adj F'!$B$11:$B$149,'SCH D-2 F'!$B127)*-1</f>
        <v>0</v>
      </c>
      <c r="G127" s="28">
        <f>SUMIFS('Rider Adj F'!$P$11:$P$149,'Rider Adj F'!$A$11:$A$149,'SCH D-2 F'!G$13,'Rider Adj F'!$B$11:$B$149,'SCH D-2 F'!$B127)*-1</f>
        <v>0</v>
      </c>
      <c r="H127" s="28">
        <f>SUMIFS('Rider Adj F'!$P$11:$P$149,'Rider Adj F'!$A$11:$A$149,'SCH D-2 F'!H$13,'Rider Adj F'!$B$11:$B$149,'SCH D-2 F'!$B127)*-1</f>
        <v>0</v>
      </c>
      <c r="I127" s="28">
        <f>SUMIFS('Rider Adj F'!$P$11:$P$149,'Rider Adj F'!$A$11:$A$149,'SCH D-2 F'!I$13,'Rider Adj F'!$B$11:$B$149,'SCH D-2 F'!$B127)*-1</f>
        <v>0</v>
      </c>
      <c r="J127" s="28">
        <f t="shared" si="45"/>
        <v>0</v>
      </c>
      <c r="K127" s="449">
        <v>1</v>
      </c>
      <c r="L127" s="28">
        <f t="shared" si="46"/>
        <v>0</v>
      </c>
    </row>
    <row r="128" spans="1:12" ht="18.95" customHeight="1" x14ac:dyDescent="0.2">
      <c r="A128" s="405">
        <f t="shared" si="47"/>
        <v>82</v>
      </c>
      <c r="B128" s="21">
        <v>569</v>
      </c>
      <c r="C128" s="5" t="s">
        <v>27</v>
      </c>
      <c r="D128" s="28">
        <f>SUMIFS('Rider Adj F'!$P$11:$P$149,'Rider Adj F'!$A$11:$A$149,'SCH D-2 F'!D$13,'Rider Adj F'!$B$11:$B$149,'SCH D-2 F'!$B128)*-1</f>
        <v>0</v>
      </c>
      <c r="E128" s="28">
        <f>SUMIFS('Rider Adj F'!$P$11:$P$149,'Rider Adj F'!$A$11:$A$149,'SCH D-2 F'!E$13,'Rider Adj F'!$B$11:$B$149,'SCH D-2 F'!$B128)*-1</f>
        <v>0</v>
      </c>
      <c r="F128" s="28">
        <f>SUMIFS('Rider Adj F'!$P$11:$P$149,'Rider Adj F'!$A$11:$A$149,'SCH D-2 F'!F$13,'Rider Adj F'!$B$11:$B$149,'SCH D-2 F'!$B128)*-1</f>
        <v>0</v>
      </c>
      <c r="G128" s="28">
        <f>SUMIFS('Rider Adj F'!$P$11:$P$149,'Rider Adj F'!$A$11:$A$149,'SCH D-2 F'!G$13,'Rider Adj F'!$B$11:$B$149,'SCH D-2 F'!$B128)*-1</f>
        <v>0</v>
      </c>
      <c r="H128" s="28">
        <f>SUMIFS('Rider Adj F'!$P$11:$P$149,'Rider Adj F'!$A$11:$A$149,'SCH D-2 F'!H$13,'Rider Adj F'!$B$11:$B$149,'SCH D-2 F'!$B128)*-1</f>
        <v>0</v>
      </c>
      <c r="I128" s="28">
        <f>SUMIFS('Rider Adj F'!$P$11:$P$149,'Rider Adj F'!$A$11:$A$149,'SCH D-2 F'!I$13,'Rider Adj F'!$B$11:$B$149,'SCH D-2 F'!$B128)*-1</f>
        <v>0</v>
      </c>
      <c r="J128" s="28">
        <f t="shared" si="45"/>
        <v>0</v>
      </c>
      <c r="K128" s="449">
        <v>1</v>
      </c>
      <c r="L128" s="28">
        <f t="shared" si="46"/>
        <v>0</v>
      </c>
    </row>
    <row r="129" spans="1:12" ht="18.95" customHeight="1" x14ac:dyDescent="0.2">
      <c r="A129" s="405">
        <f t="shared" si="47"/>
        <v>83</v>
      </c>
      <c r="B129" s="21">
        <v>570</v>
      </c>
      <c r="C129" s="5" t="s">
        <v>56</v>
      </c>
      <c r="D129" s="28">
        <f>SUMIFS('Rider Adj F'!$P$11:$P$149,'Rider Adj F'!$A$11:$A$149,'SCH D-2 F'!D$13,'Rider Adj F'!$B$11:$B$149,'SCH D-2 F'!$B129)*-1</f>
        <v>0</v>
      </c>
      <c r="E129" s="28">
        <f>SUMIFS('Rider Adj F'!$P$11:$P$149,'Rider Adj F'!$A$11:$A$149,'SCH D-2 F'!E$13,'Rider Adj F'!$B$11:$B$149,'SCH D-2 F'!$B129)*-1</f>
        <v>0</v>
      </c>
      <c r="F129" s="28">
        <f>SUMIFS('Rider Adj F'!$P$11:$P$149,'Rider Adj F'!$A$11:$A$149,'SCH D-2 F'!F$13,'Rider Adj F'!$B$11:$B$149,'SCH D-2 F'!$B129)*-1</f>
        <v>0</v>
      </c>
      <c r="G129" s="28">
        <f>SUMIFS('Rider Adj F'!$P$11:$P$149,'Rider Adj F'!$A$11:$A$149,'SCH D-2 F'!G$13,'Rider Adj F'!$B$11:$B$149,'SCH D-2 F'!$B129)*-1</f>
        <v>0</v>
      </c>
      <c r="H129" s="28">
        <f>SUMIFS('Rider Adj F'!$P$11:$P$149,'Rider Adj F'!$A$11:$A$149,'SCH D-2 F'!H$13,'Rider Adj F'!$B$11:$B$149,'SCH D-2 F'!$B129)*-1</f>
        <v>0</v>
      </c>
      <c r="I129" s="28">
        <f>SUMIFS('Rider Adj F'!$P$11:$P$149,'Rider Adj F'!$A$11:$A$149,'SCH D-2 F'!I$13,'Rider Adj F'!$B$11:$B$149,'SCH D-2 F'!$B129)*-1</f>
        <v>0</v>
      </c>
      <c r="J129" s="28">
        <f t="shared" si="45"/>
        <v>0</v>
      </c>
      <c r="K129" s="449">
        <v>1</v>
      </c>
      <c r="L129" s="28">
        <f t="shared" si="46"/>
        <v>0</v>
      </c>
    </row>
    <row r="130" spans="1:12" ht="18.95" customHeight="1" x14ac:dyDescent="0.2">
      <c r="A130" s="405">
        <f t="shared" si="47"/>
        <v>84</v>
      </c>
      <c r="B130" s="21">
        <v>571</v>
      </c>
      <c r="C130" s="5" t="s">
        <v>57</v>
      </c>
      <c r="D130" s="28">
        <f>SUMIFS('Rider Adj F'!$P$11:$P$149,'Rider Adj F'!$A$11:$A$149,'SCH D-2 F'!D$13,'Rider Adj F'!$B$11:$B$149,'SCH D-2 F'!$B130)*-1</f>
        <v>0</v>
      </c>
      <c r="E130" s="28">
        <f>SUMIFS('Rider Adj F'!$P$11:$P$149,'Rider Adj F'!$A$11:$A$149,'SCH D-2 F'!E$13,'Rider Adj F'!$B$11:$B$149,'SCH D-2 F'!$B130)*-1</f>
        <v>0</v>
      </c>
      <c r="F130" s="28">
        <f>SUMIFS('Rider Adj F'!$P$11:$P$149,'Rider Adj F'!$A$11:$A$149,'SCH D-2 F'!F$13,'Rider Adj F'!$B$11:$B$149,'SCH D-2 F'!$B130)*-1</f>
        <v>0</v>
      </c>
      <c r="G130" s="28">
        <f>SUMIFS('Rider Adj F'!$P$11:$P$149,'Rider Adj F'!$A$11:$A$149,'SCH D-2 F'!G$13,'Rider Adj F'!$B$11:$B$149,'SCH D-2 F'!$B130)*-1</f>
        <v>0</v>
      </c>
      <c r="H130" s="28">
        <f>SUMIFS('Rider Adj F'!$P$11:$P$149,'Rider Adj F'!$A$11:$A$149,'SCH D-2 F'!H$13,'Rider Adj F'!$B$11:$B$149,'SCH D-2 F'!$B130)*-1</f>
        <v>0</v>
      </c>
      <c r="I130" s="28">
        <f>SUMIFS('Rider Adj F'!$P$11:$P$149,'Rider Adj F'!$A$11:$A$149,'SCH D-2 F'!I$13,'Rider Adj F'!$B$11:$B$149,'SCH D-2 F'!$B130)*-1</f>
        <v>0</v>
      </c>
      <c r="J130" s="28">
        <f t="shared" si="45"/>
        <v>0</v>
      </c>
      <c r="K130" s="449">
        <v>1</v>
      </c>
      <c r="L130" s="28">
        <f t="shared" si="46"/>
        <v>0</v>
      </c>
    </row>
    <row r="131" spans="1:12" ht="18.95" customHeight="1" x14ac:dyDescent="0.2">
      <c r="A131" s="405">
        <f t="shared" si="47"/>
        <v>85</v>
      </c>
      <c r="B131" s="21">
        <v>572</v>
      </c>
      <c r="C131" s="5" t="s">
        <v>58</v>
      </c>
      <c r="D131" s="28">
        <f>SUMIFS('Rider Adj F'!$P$11:$P$149,'Rider Adj F'!$A$11:$A$149,'SCH D-2 F'!D$13,'Rider Adj F'!$B$11:$B$149,'SCH D-2 F'!$B131)*-1</f>
        <v>0</v>
      </c>
      <c r="E131" s="28">
        <f>SUMIFS('Rider Adj F'!$P$11:$P$149,'Rider Adj F'!$A$11:$A$149,'SCH D-2 F'!E$13,'Rider Adj F'!$B$11:$B$149,'SCH D-2 F'!$B131)*-1</f>
        <v>0</v>
      </c>
      <c r="F131" s="28">
        <f>SUMIFS('Rider Adj F'!$P$11:$P$149,'Rider Adj F'!$A$11:$A$149,'SCH D-2 F'!F$13,'Rider Adj F'!$B$11:$B$149,'SCH D-2 F'!$B131)*-1</f>
        <v>0</v>
      </c>
      <c r="G131" s="28">
        <f>SUMIFS('Rider Adj F'!$P$11:$P$149,'Rider Adj F'!$A$11:$A$149,'SCH D-2 F'!G$13,'Rider Adj F'!$B$11:$B$149,'SCH D-2 F'!$B131)*-1</f>
        <v>0</v>
      </c>
      <c r="H131" s="28">
        <f>SUMIFS('Rider Adj F'!$P$11:$P$149,'Rider Adj F'!$A$11:$A$149,'SCH D-2 F'!H$13,'Rider Adj F'!$B$11:$B$149,'SCH D-2 F'!$B131)*-1</f>
        <v>0</v>
      </c>
      <c r="I131" s="28">
        <f>SUMIFS('Rider Adj F'!$P$11:$P$149,'Rider Adj F'!$A$11:$A$149,'SCH D-2 F'!I$13,'Rider Adj F'!$B$11:$B$149,'SCH D-2 F'!$B131)*-1</f>
        <v>0</v>
      </c>
      <c r="J131" s="28">
        <f t="shared" si="45"/>
        <v>0</v>
      </c>
      <c r="K131" s="449">
        <v>1</v>
      </c>
      <c r="L131" s="28">
        <f t="shared" si="46"/>
        <v>0</v>
      </c>
    </row>
    <row r="132" spans="1:12" s="8" customFormat="1" ht="20.100000000000001" customHeight="1" x14ac:dyDescent="0.2">
      <c r="A132" s="623" t="str">
        <f>$A$1</f>
        <v>LOUISVILLE GAS AND ELECTRIC COMPANY</v>
      </c>
      <c r="B132" s="623"/>
      <c r="C132" s="623"/>
      <c r="D132" s="623"/>
      <c r="E132" s="623"/>
      <c r="F132" s="623"/>
      <c r="G132" s="623"/>
      <c r="H132" s="623"/>
      <c r="I132" s="623"/>
      <c r="J132" s="623"/>
      <c r="K132" s="623"/>
      <c r="L132" s="623"/>
    </row>
    <row r="133" spans="1:12" s="8" customFormat="1" ht="20.100000000000001" customHeight="1" x14ac:dyDescent="0.2">
      <c r="A133" s="623" t="str">
        <f>$A$2</f>
        <v>CASE NO. 2025-00114 - ELECTRIC OPERATIONS</v>
      </c>
      <c r="B133" s="623"/>
      <c r="C133" s="623"/>
      <c r="D133" s="623"/>
      <c r="E133" s="623"/>
      <c r="F133" s="623"/>
      <c r="G133" s="623"/>
      <c r="H133" s="623"/>
      <c r="I133" s="623"/>
      <c r="J133" s="623"/>
      <c r="K133" s="623"/>
      <c r="L133" s="623"/>
    </row>
    <row r="134" spans="1:12" s="8" customFormat="1" ht="20.100000000000001" customHeight="1" x14ac:dyDescent="0.2">
      <c r="A134" s="623" t="s">
        <v>318</v>
      </c>
      <c r="B134" s="623"/>
      <c r="C134" s="623"/>
      <c r="D134" s="623"/>
      <c r="E134" s="623"/>
      <c r="F134" s="623"/>
      <c r="G134" s="623"/>
      <c r="H134" s="623"/>
      <c r="I134" s="623"/>
      <c r="J134" s="623"/>
      <c r="K134" s="623"/>
      <c r="L134" s="623"/>
    </row>
    <row r="135" spans="1:12" s="8" customFormat="1" ht="20.100000000000001" customHeight="1" x14ac:dyDescent="0.2">
      <c r="A135" s="623" t="str">
        <f>$A$4</f>
        <v>FOR THE 12 MONTHS ENDED DECEMBER 31, 2026</v>
      </c>
      <c r="B135" s="623"/>
      <c r="C135" s="623"/>
      <c r="D135" s="623"/>
      <c r="E135" s="623"/>
      <c r="F135" s="623"/>
      <c r="G135" s="623"/>
      <c r="H135" s="623"/>
      <c r="I135" s="623"/>
      <c r="J135" s="623"/>
      <c r="K135" s="623"/>
      <c r="L135" s="623"/>
    </row>
    <row r="136" spans="1:12" s="8" customFormat="1" ht="20.100000000000001" customHeight="1" x14ac:dyDescent="0.2">
      <c r="A136" s="7"/>
      <c r="B136" s="7"/>
      <c r="C136" s="7"/>
      <c r="D136" s="7"/>
      <c r="E136" s="7"/>
      <c r="F136" s="7"/>
      <c r="G136" s="7"/>
      <c r="H136" s="7"/>
      <c r="I136" s="7"/>
      <c r="J136" s="7"/>
      <c r="K136" s="7"/>
      <c r="L136" s="7"/>
    </row>
    <row r="137" spans="1:12" s="8" customFormat="1" ht="20.100000000000001" customHeight="1" x14ac:dyDescent="0.2">
      <c r="A137" s="8" t="str">
        <f>$A$6</f>
        <v>DATA:____BASE  PERIOD__X__FORECASTED  PERIOD</v>
      </c>
      <c r="L137" s="10" t="str">
        <f>$L$6</f>
        <v>SCHEDULE D-2</v>
      </c>
    </row>
    <row r="138" spans="1:12" s="8" customFormat="1" ht="20.100000000000001" customHeight="1" x14ac:dyDescent="0.2">
      <c r="A138" s="8" t="str">
        <f>$A$7</f>
        <v>TYPE OF FILING: __X__ ORIGINAL  _____ UPDATED  _____ REVISED</v>
      </c>
      <c r="L138" s="10" t="s">
        <v>328</v>
      </c>
    </row>
    <row r="139" spans="1:12" s="8" customFormat="1" ht="20.100000000000001" customHeight="1" x14ac:dyDescent="0.2">
      <c r="A139" s="8" t="str">
        <f>$A$8</f>
        <v>WORKPAPER REFERENCE NO(S).:  SCHEDULE WPD-2</v>
      </c>
      <c r="L139" s="10" t="str">
        <f>$L$8</f>
        <v>WITNESS:   A. M. FACKLER</v>
      </c>
    </row>
    <row r="140" spans="1:12" s="8" customFormat="1" ht="20.100000000000001" customHeight="1" x14ac:dyDescent="0.2"/>
    <row r="141" spans="1:12" s="8" customFormat="1" ht="18.75" customHeight="1" x14ac:dyDescent="0.2">
      <c r="A141" s="445"/>
      <c r="B141" s="445"/>
      <c r="C141" s="445"/>
      <c r="D141" s="446" t="str">
        <f>D$10</f>
        <v>ADJ 1</v>
      </c>
      <c r="E141" s="446" t="str">
        <f t="shared" ref="E141:I141" si="48">E$10</f>
        <v>ADJ 2</v>
      </c>
      <c r="F141" s="446" t="str">
        <f t="shared" si="48"/>
        <v>ADJ 3</v>
      </c>
      <c r="G141" s="446" t="str">
        <f t="shared" si="48"/>
        <v>ADJ 4</v>
      </c>
      <c r="H141" s="446" t="str">
        <f t="shared" si="48"/>
        <v>ADJ 5</v>
      </c>
      <c r="I141" s="446" t="str">
        <f t="shared" si="48"/>
        <v>ADJ 6</v>
      </c>
      <c r="J141" s="445"/>
      <c r="K141" s="445"/>
      <c r="L141" s="445"/>
    </row>
    <row r="142" spans="1:12" ht="51" customHeight="1" x14ac:dyDescent="0.2">
      <c r="A142" s="385" t="s">
        <v>142</v>
      </c>
      <c r="B142" s="385" t="s">
        <v>143</v>
      </c>
      <c r="C142" s="385" t="s">
        <v>147</v>
      </c>
      <c r="D142" s="385" t="str">
        <f>D$11</f>
        <v>REMOVE DSM MECHANISM</v>
      </c>
      <c r="E142" s="385" t="str">
        <f t="shared" ref="E142:I142" si="49">E$11</f>
        <v>REMOVE ECR MECHANISM</v>
      </c>
      <c r="F142" s="385" t="str">
        <f t="shared" si="49"/>
        <v>REMOVE FAC MECHANISM</v>
      </c>
      <c r="G142" s="385" t="str">
        <f t="shared" si="49"/>
        <v>REMOVE OSS MECHANISM</v>
      </c>
      <c r="H142" s="385" t="str">
        <f t="shared" si="49"/>
        <v>REMOVE RAR
MECHANISM</v>
      </c>
      <c r="I142" s="385" t="str">
        <f t="shared" si="49"/>
        <v>INTEREST SYNCHRONIZATION</v>
      </c>
      <c r="J142" s="385" t="s">
        <v>320</v>
      </c>
      <c r="K142" s="385" t="s">
        <v>144</v>
      </c>
      <c r="L142" s="385" t="s">
        <v>310</v>
      </c>
    </row>
    <row r="143" spans="1:12" ht="23.1" customHeight="1" x14ac:dyDescent="0.2">
      <c r="A143" s="382"/>
      <c r="B143" s="382"/>
      <c r="C143" s="386"/>
      <c r="D143" s="404" t="s">
        <v>145</v>
      </c>
      <c r="E143" s="404" t="s">
        <v>145</v>
      </c>
      <c r="F143" s="404" t="s">
        <v>145</v>
      </c>
      <c r="G143" s="404" t="s">
        <v>145</v>
      </c>
      <c r="H143" s="404" t="s">
        <v>145</v>
      </c>
      <c r="I143" s="404" t="s">
        <v>145</v>
      </c>
      <c r="J143" s="404" t="s">
        <v>145</v>
      </c>
      <c r="K143" s="404"/>
      <c r="L143" s="404" t="s">
        <v>145</v>
      </c>
    </row>
    <row r="144" spans="1:12" ht="18.95" customHeight="1" x14ac:dyDescent="0.2">
      <c r="A144" s="405">
        <f>A131+1</f>
        <v>86</v>
      </c>
      <c r="B144" s="21">
        <v>573</v>
      </c>
      <c r="C144" s="5" t="s">
        <v>59</v>
      </c>
      <c r="D144" s="28">
        <f>SUMIFS('Rider Adj F'!$P$11:$P$149,'Rider Adj F'!$A$11:$A$149,'SCH D-2 F'!D$13,'Rider Adj F'!$B$11:$B$149,'SCH D-2 F'!$B144)*-1</f>
        <v>0</v>
      </c>
      <c r="E144" s="28">
        <f>SUMIFS('Rider Adj F'!$P$11:$P$149,'Rider Adj F'!$A$11:$A$149,'SCH D-2 F'!E$13,'Rider Adj F'!$B$11:$B$149,'SCH D-2 F'!$B144)*-1</f>
        <v>0</v>
      </c>
      <c r="F144" s="28">
        <f>SUMIFS('Rider Adj F'!$P$11:$P$149,'Rider Adj F'!$A$11:$A$149,'SCH D-2 F'!F$13,'Rider Adj F'!$B$11:$B$149,'SCH D-2 F'!$B144)*-1</f>
        <v>0</v>
      </c>
      <c r="G144" s="28">
        <f>SUMIFS('Rider Adj F'!$P$11:$P$149,'Rider Adj F'!$A$11:$A$149,'SCH D-2 F'!G$13,'Rider Adj F'!$B$11:$B$149,'SCH D-2 F'!$B144)*-1</f>
        <v>0</v>
      </c>
      <c r="H144" s="28">
        <f>SUMIFS('Rider Adj F'!$P$11:$P$149,'Rider Adj F'!$A$11:$A$149,'SCH D-2 F'!H$13,'Rider Adj F'!$B$11:$B$149,'SCH D-2 F'!$B144)*-1</f>
        <v>0</v>
      </c>
      <c r="I144" s="28">
        <f>SUMIFS('Rider Adj F'!$P$11:$P$149,'Rider Adj F'!$A$11:$A$149,'SCH D-2 F'!I$13,'Rider Adj F'!$B$11:$B$149,'SCH D-2 F'!$B144)*-1</f>
        <v>0</v>
      </c>
      <c r="J144" s="28">
        <f t="shared" ref="J144:J145" si="50">SUM(D144:I144)</f>
        <v>0</v>
      </c>
      <c r="K144" s="449">
        <v>1</v>
      </c>
      <c r="L144" s="28">
        <f t="shared" ref="L144:L145" si="51">J144*K144</f>
        <v>0</v>
      </c>
    </row>
    <row r="145" spans="1:12" ht="18.95" customHeight="1" x14ac:dyDescent="0.2">
      <c r="A145" s="405">
        <f t="shared" si="47"/>
        <v>87</v>
      </c>
      <c r="B145" s="21">
        <v>575</v>
      </c>
      <c r="C145" s="5" t="s">
        <v>60</v>
      </c>
      <c r="D145" s="28">
        <f>SUMIFS('Rider Adj F'!$P$11:$P$149,'Rider Adj F'!$A$11:$A$149,'SCH D-2 F'!D$13,'Rider Adj F'!$B$11:$B$149,'SCH D-2 F'!$B145)*-1</f>
        <v>0</v>
      </c>
      <c r="E145" s="28">
        <f>SUMIFS('Rider Adj F'!$P$11:$P$149,'Rider Adj F'!$A$11:$A$149,'SCH D-2 F'!E$13,'Rider Adj F'!$B$11:$B$149,'SCH D-2 F'!$B145)*-1</f>
        <v>0</v>
      </c>
      <c r="F145" s="28">
        <f>SUMIFS('Rider Adj F'!$P$11:$P$149,'Rider Adj F'!$A$11:$A$149,'SCH D-2 F'!F$13,'Rider Adj F'!$B$11:$B$149,'SCH D-2 F'!$B145)*-1</f>
        <v>0</v>
      </c>
      <c r="G145" s="28">
        <f>SUMIFS('Rider Adj F'!$P$11:$P$149,'Rider Adj F'!$A$11:$A$149,'SCH D-2 F'!G$13,'Rider Adj F'!$B$11:$B$149,'SCH D-2 F'!$B145)*-1</f>
        <v>0</v>
      </c>
      <c r="H145" s="28">
        <f>SUMIFS('Rider Adj F'!$P$11:$P$149,'Rider Adj F'!$A$11:$A$149,'SCH D-2 F'!H$13,'Rider Adj F'!$B$11:$B$149,'SCH D-2 F'!$B145)*-1</f>
        <v>0</v>
      </c>
      <c r="I145" s="28">
        <f>SUMIFS('Rider Adj F'!$P$11:$P$149,'Rider Adj F'!$A$11:$A$149,'SCH D-2 F'!I$13,'Rider Adj F'!$B$11:$B$149,'SCH D-2 F'!$B145)*-1</f>
        <v>0</v>
      </c>
      <c r="J145" s="28">
        <f t="shared" si="50"/>
        <v>0</v>
      </c>
      <c r="K145" s="449">
        <v>1</v>
      </c>
      <c r="L145" s="28">
        <f t="shared" si="51"/>
        <v>0</v>
      </c>
    </row>
    <row r="146" spans="1:12" ht="18.95" customHeight="1" x14ac:dyDescent="0.2">
      <c r="A146" s="405">
        <f t="shared" si="47"/>
        <v>88</v>
      </c>
      <c r="B146" s="21">
        <v>576.29999999999995</v>
      </c>
      <c r="C146" s="5" t="s">
        <v>1460</v>
      </c>
      <c r="D146" s="28">
        <f>SUMIFS('Rider Adj F'!$P$11:$P$149,'Rider Adj F'!$A$11:$A$149,'SCH D-2 F'!D$13,'Rider Adj F'!$B$11:$B$149,'SCH D-2 F'!$B146)*-1</f>
        <v>0</v>
      </c>
      <c r="E146" s="28">
        <f>SUMIFS('Rider Adj F'!$P$11:$P$149,'Rider Adj F'!$A$11:$A$149,'SCH D-2 F'!E$13,'Rider Adj F'!$B$11:$B$149,'SCH D-2 F'!$B146)*-1</f>
        <v>0</v>
      </c>
      <c r="F146" s="28">
        <f>SUMIFS('Rider Adj F'!$P$11:$P$149,'Rider Adj F'!$A$11:$A$149,'SCH D-2 F'!F$13,'Rider Adj F'!$B$11:$B$149,'SCH D-2 F'!$B146)*-1</f>
        <v>0</v>
      </c>
      <c r="G146" s="28">
        <f>SUMIFS('Rider Adj F'!$P$11:$P$149,'Rider Adj F'!$A$11:$A$149,'SCH D-2 F'!G$13,'Rider Adj F'!$B$11:$B$149,'SCH D-2 F'!$B146)*-1</f>
        <v>0</v>
      </c>
      <c r="H146" s="28">
        <f>SUMIFS('Rider Adj F'!$P$11:$P$149,'Rider Adj F'!$A$11:$A$149,'SCH D-2 F'!H$13,'Rider Adj F'!$B$11:$B$149,'SCH D-2 F'!$B146)*-1</f>
        <v>0</v>
      </c>
      <c r="I146" s="28">
        <f>SUMIFS('Rider Adj F'!$P$11:$P$149,'Rider Adj F'!$A$11:$A$149,'SCH D-2 F'!I$13,'Rider Adj F'!$B$11:$B$149,'SCH D-2 F'!$B146)*-1</f>
        <v>0</v>
      </c>
      <c r="J146" s="28">
        <f t="shared" ref="J146" si="52">SUM(D146:I146)</f>
        <v>0</v>
      </c>
      <c r="K146" s="449">
        <v>1</v>
      </c>
      <c r="L146" s="28">
        <f t="shared" ref="L146" si="53">J146*K146</f>
        <v>0</v>
      </c>
    </row>
    <row r="147" spans="1:12" ht="18.95" customHeight="1" x14ac:dyDescent="0.2">
      <c r="A147" s="405">
        <f t="shared" si="47"/>
        <v>89</v>
      </c>
      <c r="B147" s="21"/>
      <c r="C147" s="5" t="s">
        <v>130</v>
      </c>
      <c r="D147" s="435">
        <f>SUM(D119:D146)</f>
        <v>0</v>
      </c>
      <c r="E147" s="435">
        <f t="shared" ref="E147:J147" si="54">SUM(E119:E146)</f>
        <v>0</v>
      </c>
      <c r="F147" s="435">
        <f t="shared" si="54"/>
        <v>0</v>
      </c>
      <c r="G147" s="435">
        <f t="shared" si="54"/>
        <v>-3314942</v>
      </c>
      <c r="H147" s="435">
        <f t="shared" si="54"/>
        <v>0</v>
      </c>
      <c r="I147" s="435">
        <f t="shared" si="54"/>
        <v>0</v>
      </c>
      <c r="J147" s="435">
        <f t="shared" si="54"/>
        <v>-3314942</v>
      </c>
      <c r="L147" s="435">
        <f>SUM(L119:L146)</f>
        <v>-3314942</v>
      </c>
    </row>
    <row r="148" spans="1:12" ht="18.95" customHeight="1" x14ac:dyDescent="0.2">
      <c r="B148" s="21"/>
      <c r="C148" s="5"/>
    </row>
    <row r="149" spans="1:12" ht="18.95" customHeight="1" x14ac:dyDescent="0.2">
      <c r="A149" s="405">
        <f>A147+1</f>
        <v>90</v>
      </c>
      <c r="B149" s="21"/>
      <c r="C149" s="408" t="s">
        <v>1468</v>
      </c>
    </row>
    <row r="150" spans="1:12" ht="18.95" customHeight="1" x14ac:dyDescent="0.2">
      <c r="A150" s="405">
        <f>A149+1</f>
        <v>91</v>
      </c>
      <c r="B150" s="21">
        <v>578.5</v>
      </c>
      <c r="C150" s="5" t="s">
        <v>1462</v>
      </c>
      <c r="D150" s="28">
        <f>SUMIFS('Rider Adj F'!$P$11:$P$149,'Rider Adj F'!$A$11:$A$149,'SCH D-2 F'!D$13,'Rider Adj F'!$B$11:$B$149,'SCH D-2 F'!$B150)*-1</f>
        <v>0</v>
      </c>
      <c r="E150" s="28">
        <f>SUMIFS('Rider Adj F'!$P$11:$P$149,'Rider Adj F'!$A$11:$A$149,'SCH D-2 F'!E$13,'Rider Adj F'!$B$11:$B$149,'SCH D-2 F'!$B150)*-1</f>
        <v>0</v>
      </c>
      <c r="F150" s="28">
        <f>SUMIFS('Rider Adj F'!$P$11:$P$149,'Rider Adj F'!$A$11:$A$149,'SCH D-2 F'!F$13,'Rider Adj F'!$B$11:$B$149,'SCH D-2 F'!$B150)*-1</f>
        <v>0</v>
      </c>
      <c r="G150" s="28">
        <f>SUMIFS('Rider Adj F'!$P$11:$P$149,'Rider Adj F'!$A$11:$A$149,'SCH D-2 F'!G$13,'Rider Adj F'!$B$11:$B$149,'SCH D-2 F'!$B150)*-1</f>
        <v>0</v>
      </c>
      <c r="H150" s="28">
        <f>SUMIFS('Rider Adj F'!$P$11:$P$149,'Rider Adj F'!$A$11:$A$149,'SCH D-2 F'!H$13,'Rider Adj F'!$B$11:$B$149,'SCH D-2 F'!$B150)*-1</f>
        <v>0</v>
      </c>
      <c r="I150" s="28">
        <f>SUMIFS('Rider Adj F'!$P$11:$P$149,'Rider Adj F'!$A$11:$A$149,'SCH D-2 F'!I$13,'Rider Adj F'!$B$11:$B$149,'SCH D-2 F'!$B150)*-1</f>
        <v>0</v>
      </c>
      <c r="J150" s="28">
        <f t="shared" ref="J150" si="55">SUM(D150:I150)</f>
        <v>0</v>
      </c>
      <c r="K150" s="449">
        <v>1</v>
      </c>
      <c r="L150" s="28">
        <f t="shared" ref="L150" si="56">J150*K150</f>
        <v>0</v>
      </c>
    </row>
    <row r="151" spans="1:12" ht="18.95" customHeight="1" x14ac:dyDescent="0.2">
      <c r="A151" s="405">
        <f>A150+1</f>
        <v>92</v>
      </c>
      <c r="B151" s="21"/>
      <c r="C151" s="5" t="s">
        <v>1469</v>
      </c>
      <c r="D151" s="435">
        <f>SUM(D150)</f>
        <v>0</v>
      </c>
      <c r="E151" s="435">
        <f t="shared" ref="E151:L151" si="57">SUM(E150)</f>
        <v>0</v>
      </c>
      <c r="F151" s="435">
        <f t="shared" si="57"/>
        <v>0</v>
      </c>
      <c r="G151" s="435">
        <f t="shared" si="57"/>
        <v>0</v>
      </c>
      <c r="H151" s="435">
        <f t="shared" si="57"/>
        <v>0</v>
      </c>
      <c r="I151" s="435">
        <f t="shared" si="57"/>
        <v>0</v>
      </c>
      <c r="J151" s="435">
        <f t="shared" si="57"/>
        <v>0</v>
      </c>
      <c r="L151" s="435">
        <f t="shared" si="57"/>
        <v>0</v>
      </c>
    </row>
    <row r="152" spans="1:12" ht="18.95" customHeight="1" x14ac:dyDescent="0.2">
      <c r="B152" s="21"/>
      <c r="C152" s="5"/>
    </row>
    <row r="153" spans="1:12" ht="18.95" customHeight="1" x14ac:dyDescent="0.2">
      <c r="A153" s="405">
        <f>A151+1</f>
        <v>93</v>
      </c>
      <c r="B153" s="21"/>
      <c r="C153" s="408" t="s">
        <v>174</v>
      </c>
    </row>
    <row r="154" spans="1:12" ht="18.95" customHeight="1" x14ac:dyDescent="0.2">
      <c r="A154" s="405">
        <f>A153+1</f>
        <v>94</v>
      </c>
      <c r="B154" s="21">
        <v>580</v>
      </c>
      <c r="C154" s="5" t="s">
        <v>61</v>
      </c>
      <c r="D154" s="28">
        <f>SUMIFS('Rider Adj F'!$P$11:$P$149,'Rider Adj F'!$A$11:$A$149,'SCH D-2 F'!D$13,'Rider Adj F'!$B$11:$B$149,'SCH D-2 F'!$B154)*-1</f>
        <v>0</v>
      </c>
      <c r="E154" s="28">
        <f>SUMIFS('Rider Adj F'!$P$11:$P$149,'Rider Adj F'!$A$11:$A$149,'SCH D-2 F'!E$13,'Rider Adj F'!$B$11:$B$149,'SCH D-2 F'!$B154)*-1</f>
        <v>0</v>
      </c>
      <c r="F154" s="28">
        <f>SUMIFS('Rider Adj F'!$P$11:$P$149,'Rider Adj F'!$A$11:$A$149,'SCH D-2 F'!F$13,'Rider Adj F'!$B$11:$B$149,'SCH D-2 F'!$B154)*-1</f>
        <v>0</v>
      </c>
      <c r="G154" s="28">
        <f>SUMIFS('Rider Adj F'!$P$11:$P$149,'Rider Adj F'!$A$11:$A$149,'SCH D-2 F'!G$13,'Rider Adj F'!$B$11:$B$149,'SCH D-2 F'!$B154)*-1</f>
        <v>0</v>
      </c>
      <c r="H154" s="28">
        <f>SUMIFS('Rider Adj F'!$P$11:$P$149,'Rider Adj F'!$A$11:$A$149,'SCH D-2 F'!H$13,'Rider Adj F'!$B$11:$B$149,'SCH D-2 F'!$B154)*-1</f>
        <v>0</v>
      </c>
      <c r="I154" s="28">
        <f>SUMIFS('Rider Adj F'!$P$11:$P$149,'Rider Adj F'!$A$11:$A$149,'SCH D-2 F'!I$13,'Rider Adj F'!$B$11:$B$149,'SCH D-2 F'!$B154)*-1</f>
        <v>0</v>
      </c>
      <c r="J154" s="28">
        <f t="shared" ref="J154:J172" si="58">SUM(D154:I154)</f>
        <v>0</v>
      </c>
      <c r="K154" s="449">
        <v>1</v>
      </c>
      <c r="L154" s="28">
        <f t="shared" ref="L154:L172" si="59">J154*K154</f>
        <v>0</v>
      </c>
    </row>
    <row r="155" spans="1:12" ht="18.95" customHeight="1" x14ac:dyDescent="0.2">
      <c r="A155" s="405">
        <f t="shared" ref="A155:A173" si="60">A154+1</f>
        <v>95</v>
      </c>
      <c r="B155" s="21">
        <v>581</v>
      </c>
      <c r="C155" s="5" t="s">
        <v>49</v>
      </c>
      <c r="D155" s="28">
        <f>SUMIFS('Rider Adj F'!$P$11:$P$149,'Rider Adj F'!$A$11:$A$149,'SCH D-2 F'!D$13,'Rider Adj F'!$B$11:$B$149,'SCH D-2 F'!$B155)*-1</f>
        <v>0</v>
      </c>
      <c r="E155" s="28">
        <f>SUMIFS('Rider Adj F'!$P$11:$P$149,'Rider Adj F'!$A$11:$A$149,'SCH D-2 F'!E$13,'Rider Adj F'!$B$11:$B$149,'SCH D-2 F'!$B155)*-1</f>
        <v>0</v>
      </c>
      <c r="F155" s="28">
        <f>SUMIFS('Rider Adj F'!$P$11:$P$149,'Rider Adj F'!$A$11:$A$149,'SCH D-2 F'!F$13,'Rider Adj F'!$B$11:$B$149,'SCH D-2 F'!$B155)*-1</f>
        <v>0</v>
      </c>
      <c r="G155" s="28">
        <f>SUMIFS('Rider Adj F'!$P$11:$P$149,'Rider Adj F'!$A$11:$A$149,'SCH D-2 F'!G$13,'Rider Adj F'!$B$11:$B$149,'SCH D-2 F'!$B155)*-1</f>
        <v>0</v>
      </c>
      <c r="H155" s="28">
        <f>SUMIFS('Rider Adj F'!$P$11:$P$149,'Rider Adj F'!$A$11:$A$149,'SCH D-2 F'!H$13,'Rider Adj F'!$B$11:$B$149,'SCH D-2 F'!$B155)*-1</f>
        <v>0</v>
      </c>
      <c r="I155" s="28">
        <f>SUMIFS('Rider Adj F'!$P$11:$P$149,'Rider Adj F'!$A$11:$A$149,'SCH D-2 F'!I$13,'Rider Adj F'!$B$11:$B$149,'SCH D-2 F'!$B155)*-1</f>
        <v>0</v>
      </c>
      <c r="J155" s="28">
        <f t="shared" si="58"/>
        <v>0</v>
      </c>
      <c r="K155" s="449">
        <v>1</v>
      </c>
      <c r="L155" s="28">
        <f t="shared" si="59"/>
        <v>0</v>
      </c>
    </row>
    <row r="156" spans="1:12" ht="18.95" customHeight="1" x14ac:dyDescent="0.2">
      <c r="A156" s="405">
        <f t="shared" si="60"/>
        <v>96</v>
      </c>
      <c r="B156" s="21">
        <v>582</v>
      </c>
      <c r="C156" s="5" t="s">
        <v>50</v>
      </c>
      <c r="D156" s="28">
        <f>SUMIFS('Rider Adj F'!$P$11:$P$149,'Rider Adj F'!$A$11:$A$149,'SCH D-2 F'!D$13,'Rider Adj F'!$B$11:$B$149,'SCH D-2 F'!$B156)*-1</f>
        <v>0</v>
      </c>
      <c r="E156" s="28">
        <f>SUMIFS('Rider Adj F'!$P$11:$P$149,'Rider Adj F'!$A$11:$A$149,'SCH D-2 F'!E$13,'Rider Adj F'!$B$11:$B$149,'SCH D-2 F'!$B156)*-1</f>
        <v>0</v>
      </c>
      <c r="F156" s="28">
        <f>SUMIFS('Rider Adj F'!$P$11:$P$149,'Rider Adj F'!$A$11:$A$149,'SCH D-2 F'!F$13,'Rider Adj F'!$B$11:$B$149,'SCH D-2 F'!$B156)*-1</f>
        <v>0</v>
      </c>
      <c r="G156" s="28">
        <f>SUMIFS('Rider Adj F'!$P$11:$P$149,'Rider Adj F'!$A$11:$A$149,'SCH D-2 F'!G$13,'Rider Adj F'!$B$11:$B$149,'SCH D-2 F'!$B156)*-1</f>
        <v>0</v>
      </c>
      <c r="H156" s="28">
        <f>SUMIFS('Rider Adj F'!$P$11:$P$149,'Rider Adj F'!$A$11:$A$149,'SCH D-2 F'!H$13,'Rider Adj F'!$B$11:$B$149,'SCH D-2 F'!$B156)*-1</f>
        <v>0</v>
      </c>
      <c r="I156" s="28">
        <f>SUMIFS('Rider Adj F'!$P$11:$P$149,'Rider Adj F'!$A$11:$A$149,'SCH D-2 F'!I$13,'Rider Adj F'!$B$11:$B$149,'SCH D-2 F'!$B156)*-1</f>
        <v>0</v>
      </c>
      <c r="J156" s="28">
        <f t="shared" si="58"/>
        <v>0</v>
      </c>
      <c r="K156" s="449">
        <v>1</v>
      </c>
      <c r="L156" s="28">
        <f t="shared" si="59"/>
        <v>0</v>
      </c>
    </row>
    <row r="157" spans="1:12" ht="18.95" customHeight="1" x14ac:dyDescent="0.2">
      <c r="A157" s="405">
        <f t="shared" si="60"/>
        <v>97</v>
      </c>
      <c r="B157" s="21">
        <v>583</v>
      </c>
      <c r="C157" s="5" t="s">
        <v>51</v>
      </c>
      <c r="D157" s="28">
        <f>SUMIFS('Rider Adj F'!$P$11:$P$149,'Rider Adj F'!$A$11:$A$149,'SCH D-2 F'!D$13,'Rider Adj F'!$B$11:$B$149,'SCH D-2 F'!$B157)*-1</f>
        <v>0</v>
      </c>
      <c r="E157" s="28">
        <f>SUMIFS('Rider Adj F'!$P$11:$P$149,'Rider Adj F'!$A$11:$A$149,'SCH D-2 F'!E$13,'Rider Adj F'!$B$11:$B$149,'SCH D-2 F'!$B157)*-1</f>
        <v>0</v>
      </c>
      <c r="F157" s="28">
        <f>SUMIFS('Rider Adj F'!$P$11:$P$149,'Rider Adj F'!$A$11:$A$149,'SCH D-2 F'!F$13,'Rider Adj F'!$B$11:$B$149,'SCH D-2 F'!$B157)*-1</f>
        <v>0</v>
      </c>
      <c r="G157" s="28">
        <f>SUMIFS('Rider Adj F'!$P$11:$P$149,'Rider Adj F'!$A$11:$A$149,'SCH D-2 F'!G$13,'Rider Adj F'!$B$11:$B$149,'SCH D-2 F'!$B157)*-1</f>
        <v>0</v>
      </c>
      <c r="H157" s="28">
        <f>SUMIFS('Rider Adj F'!$P$11:$P$149,'Rider Adj F'!$A$11:$A$149,'SCH D-2 F'!H$13,'Rider Adj F'!$B$11:$B$149,'SCH D-2 F'!$B157)*-1</f>
        <v>0</v>
      </c>
      <c r="I157" s="28">
        <f>SUMIFS('Rider Adj F'!$P$11:$P$149,'Rider Adj F'!$A$11:$A$149,'SCH D-2 F'!I$13,'Rider Adj F'!$B$11:$B$149,'SCH D-2 F'!$B157)*-1</f>
        <v>0</v>
      </c>
      <c r="J157" s="28">
        <f t="shared" si="58"/>
        <v>0</v>
      </c>
      <c r="K157" s="449">
        <v>1</v>
      </c>
      <c r="L157" s="28">
        <f t="shared" si="59"/>
        <v>0</v>
      </c>
    </row>
    <row r="158" spans="1:12" ht="18.95" customHeight="1" x14ac:dyDescent="0.2">
      <c r="A158" s="405">
        <f t="shared" si="60"/>
        <v>98</v>
      </c>
      <c r="B158" s="21">
        <v>584</v>
      </c>
      <c r="C158" s="5" t="s">
        <v>52</v>
      </c>
      <c r="D158" s="28">
        <f>SUMIFS('Rider Adj F'!$P$11:$P$149,'Rider Adj F'!$A$11:$A$149,'SCH D-2 F'!D$13,'Rider Adj F'!$B$11:$B$149,'SCH D-2 F'!$B158)*-1</f>
        <v>0</v>
      </c>
      <c r="E158" s="28">
        <f>SUMIFS('Rider Adj F'!$P$11:$P$149,'Rider Adj F'!$A$11:$A$149,'SCH D-2 F'!E$13,'Rider Adj F'!$B$11:$B$149,'SCH D-2 F'!$B158)*-1</f>
        <v>0</v>
      </c>
      <c r="F158" s="28">
        <f>SUMIFS('Rider Adj F'!$P$11:$P$149,'Rider Adj F'!$A$11:$A$149,'SCH D-2 F'!F$13,'Rider Adj F'!$B$11:$B$149,'SCH D-2 F'!$B158)*-1</f>
        <v>0</v>
      </c>
      <c r="G158" s="28">
        <f>SUMIFS('Rider Adj F'!$P$11:$P$149,'Rider Adj F'!$A$11:$A$149,'SCH D-2 F'!G$13,'Rider Adj F'!$B$11:$B$149,'SCH D-2 F'!$B158)*-1</f>
        <v>0</v>
      </c>
      <c r="H158" s="28">
        <f>SUMIFS('Rider Adj F'!$P$11:$P$149,'Rider Adj F'!$A$11:$A$149,'SCH D-2 F'!H$13,'Rider Adj F'!$B$11:$B$149,'SCH D-2 F'!$B158)*-1</f>
        <v>0</v>
      </c>
      <c r="I158" s="28">
        <f>SUMIFS('Rider Adj F'!$P$11:$P$149,'Rider Adj F'!$A$11:$A$149,'SCH D-2 F'!I$13,'Rider Adj F'!$B$11:$B$149,'SCH D-2 F'!$B158)*-1</f>
        <v>0</v>
      </c>
      <c r="J158" s="28">
        <f t="shared" si="58"/>
        <v>0</v>
      </c>
      <c r="K158" s="449">
        <v>1</v>
      </c>
      <c r="L158" s="28">
        <f t="shared" si="59"/>
        <v>0</v>
      </c>
    </row>
    <row r="159" spans="1:12" ht="18.95" customHeight="1" x14ac:dyDescent="0.2">
      <c r="A159" s="405">
        <f t="shared" si="60"/>
        <v>99</v>
      </c>
      <c r="B159" s="21">
        <v>585</v>
      </c>
      <c r="C159" s="5" t="s">
        <v>62</v>
      </c>
      <c r="D159" s="28">
        <f>SUMIFS('Rider Adj F'!$P$11:$P$149,'Rider Adj F'!$A$11:$A$149,'SCH D-2 F'!D$13,'Rider Adj F'!$B$11:$B$149,'SCH D-2 F'!$B159)*-1</f>
        <v>0</v>
      </c>
      <c r="E159" s="28">
        <f>SUMIFS('Rider Adj F'!$P$11:$P$149,'Rider Adj F'!$A$11:$A$149,'SCH D-2 F'!E$13,'Rider Adj F'!$B$11:$B$149,'SCH D-2 F'!$B159)*-1</f>
        <v>0</v>
      </c>
      <c r="F159" s="28">
        <f>SUMIFS('Rider Adj F'!$P$11:$P$149,'Rider Adj F'!$A$11:$A$149,'SCH D-2 F'!F$13,'Rider Adj F'!$B$11:$B$149,'SCH D-2 F'!$B159)*-1</f>
        <v>0</v>
      </c>
      <c r="G159" s="28">
        <f>SUMIFS('Rider Adj F'!$P$11:$P$149,'Rider Adj F'!$A$11:$A$149,'SCH D-2 F'!G$13,'Rider Adj F'!$B$11:$B$149,'SCH D-2 F'!$B159)*-1</f>
        <v>0</v>
      </c>
      <c r="H159" s="28">
        <f>SUMIFS('Rider Adj F'!$P$11:$P$149,'Rider Adj F'!$A$11:$A$149,'SCH D-2 F'!H$13,'Rider Adj F'!$B$11:$B$149,'SCH D-2 F'!$B159)*-1</f>
        <v>0</v>
      </c>
      <c r="I159" s="28">
        <f>SUMIFS('Rider Adj F'!$P$11:$P$149,'Rider Adj F'!$A$11:$A$149,'SCH D-2 F'!I$13,'Rider Adj F'!$B$11:$B$149,'SCH D-2 F'!$B159)*-1</f>
        <v>0</v>
      </c>
      <c r="J159" s="28">
        <f t="shared" si="58"/>
        <v>0</v>
      </c>
      <c r="K159" s="449">
        <v>1</v>
      </c>
      <c r="L159" s="28">
        <f t="shared" si="59"/>
        <v>0</v>
      </c>
    </row>
    <row r="160" spans="1:12" ht="18.95" customHeight="1" x14ac:dyDescent="0.2">
      <c r="A160" s="405">
        <f t="shared" si="60"/>
        <v>100</v>
      </c>
      <c r="B160" s="21">
        <v>586</v>
      </c>
      <c r="C160" s="5" t="s">
        <v>63</v>
      </c>
      <c r="D160" s="28">
        <f>SUMIFS('Rider Adj F'!$P$11:$P$149,'Rider Adj F'!$A$11:$A$149,'SCH D-2 F'!D$13,'Rider Adj F'!$B$11:$B$149,'SCH D-2 F'!$B160)*-1</f>
        <v>0</v>
      </c>
      <c r="E160" s="28">
        <f>SUMIFS('Rider Adj F'!$P$11:$P$149,'Rider Adj F'!$A$11:$A$149,'SCH D-2 F'!E$13,'Rider Adj F'!$B$11:$B$149,'SCH D-2 F'!$B160)*-1</f>
        <v>0</v>
      </c>
      <c r="F160" s="28">
        <f>SUMIFS('Rider Adj F'!$P$11:$P$149,'Rider Adj F'!$A$11:$A$149,'SCH D-2 F'!F$13,'Rider Adj F'!$B$11:$B$149,'SCH D-2 F'!$B160)*-1</f>
        <v>0</v>
      </c>
      <c r="G160" s="28">
        <f>SUMIFS('Rider Adj F'!$P$11:$P$149,'Rider Adj F'!$A$11:$A$149,'SCH D-2 F'!G$13,'Rider Adj F'!$B$11:$B$149,'SCH D-2 F'!$B160)*-1</f>
        <v>0</v>
      </c>
      <c r="H160" s="28">
        <f>SUMIFS('Rider Adj F'!$P$11:$P$149,'Rider Adj F'!$A$11:$A$149,'SCH D-2 F'!H$13,'Rider Adj F'!$B$11:$B$149,'SCH D-2 F'!$B160)*-1</f>
        <v>0</v>
      </c>
      <c r="I160" s="28">
        <f>SUMIFS('Rider Adj F'!$P$11:$P$149,'Rider Adj F'!$A$11:$A$149,'SCH D-2 F'!I$13,'Rider Adj F'!$B$11:$B$149,'SCH D-2 F'!$B160)*-1</f>
        <v>0</v>
      </c>
      <c r="J160" s="28">
        <f t="shared" si="58"/>
        <v>0</v>
      </c>
      <c r="K160" s="449">
        <v>1</v>
      </c>
      <c r="L160" s="28">
        <f t="shared" si="59"/>
        <v>0</v>
      </c>
    </row>
    <row r="161" spans="1:12" ht="18.95" customHeight="1" x14ac:dyDescent="0.2">
      <c r="A161" s="405">
        <f t="shared" si="60"/>
        <v>101</v>
      </c>
      <c r="B161" s="21">
        <v>587</v>
      </c>
      <c r="C161" s="5" t="s">
        <v>64</v>
      </c>
      <c r="D161" s="28">
        <f>SUMIFS('Rider Adj F'!$P$11:$P$149,'Rider Adj F'!$A$11:$A$149,'SCH D-2 F'!D$13,'Rider Adj F'!$B$11:$B$149,'SCH D-2 F'!$B161)*-1</f>
        <v>0</v>
      </c>
      <c r="E161" s="28">
        <f>SUMIFS('Rider Adj F'!$P$11:$P$149,'Rider Adj F'!$A$11:$A$149,'SCH D-2 F'!E$13,'Rider Adj F'!$B$11:$B$149,'SCH D-2 F'!$B161)*-1</f>
        <v>0</v>
      </c>
      <c r="F161" s="28">
        <f>SUMIFS('Rider Adj F'!$P$11:$P$149,'Rider Adj F'!$A$11:$A$149,'SCH D-2 F'!F$13,'Rider Adj F'!$B$11:$B$149,'SCH D-2 F'!$B161)*-1</f>
        <v>0</v>
      </c>
      <c r="G161" s="28">
        <f>SUMIFS('Rider Adj F'!$P$11:$P$149,'Rider Adj F'!$A$11:$A$149,'SCH D-2 F'!G$13,'Rider Adj F'!$B$11:$B$149,'SCH D-2 F'!$B161)*-1</f>
        <v>0</v>
      </c>
      <c r="H161" s="28">
        <f>SUMIFS('Rider Adj F'!$P$11:$P$149,'Rider Adj F'!$A$11:$A$149,'SCH D-2 F'!H$13,'Rider Adj F'!$B$11:$B$149,'SCH D-2 F'!$B161)*-1</f>
        <v>0</v>
      </c>
      <c r="I161" s="28">
        <f>SUMIFS('Rider Adj F'!$P$11:$P$149,'Rider Adj F'!$A$11:$A$149,'SCH D-2 F'!I$13,'Rider Adj F'!$B$11:$B$149,'SCH D-2 F'!$B161)*-1</f>
        <v>0</v>
      </c>
      <c r="J161" s="28">
        <f t="shared" si="58"/>
        <v>0</v>
      </c>
      <c r="K161" s="449">
        <v>1</v>
      </c>
      <c r="L161" s="28">
        <f t="shared" si="59"/>
        <v>0</v>
      </c>
    </row>
    <row r="162" spans="1:12" ht="18.95" customHeight="1" x14ac:dyDescent="0.2">
      <c r="A162" s="405">
        <f t="shared" si="60"/>
        <v>102</v>
      </c>
      <c r="B162" s="21">
        <v>588</v>
      </c>
      <c r="C162" s="5" t="s">
        <v>65</v>
      </c>
      <c r="D162" s="28">
        <f>SUMIFS('Rider Adj F'!$P$11:$P$149,'Rider Adj F'!$A$11:$A$149,'SCH D-2 F'!D$13,'Rider Adj F'!$B$11:$B$149,'SCH D-2 F'!$B162)*-1</f>
        <v>0</v>
      </c>
      <c r="E162" s="28">
        <f>SUMIFS('Rider Adj F'!$P$11:$P$149,'Rider Adj F'!$A$11:$A$149,'SCH D-2 F'!E$13,'Rider Adj F'!$B$11:$B$149,'SCH D-2 F'!$B162)*-1</f>
        <v>0</v>
      </c>
      <c r="F162" s="28">
        <f>SUMIFS('Rider Adj F'!$P$11:$P$149,'Rider Adj F'!$A$11:$A$149,'SCH D-2 F'!F$13,'Rider Adj F'!$B$11:$B$149,'SCH D-2 F'!$B162)*-1</f>
        <v>0</v>
      </c>
      <c r="G162" s="28">
        <f>SUMIFS('Rider Adj F'!$P$11:$P$149,'Rider Adj F'!$A$11:$A$149,'SCH D-2 F'!G$13,'Rider Adj F'!$B$11:$B$149,'SCH D-2 F'!$B162)*-1</f>
        <v>0</v>
      </c>
      <c r="H162" s="28">
        <f>SUMIFS('Rider Adj F'!$P$11:$P$149,'Rider Adj F'!$A$11:$A$149,'SCH D-2 F'!H$13,'Rider Adj F'!$B$11:$B$149,'SCH D-2 F'!$B162)*-1</f>
        <v>0</v>
      </c>
      <c r="I162" s="28">
        <f>SUMIFS('Rider Adj F'!$P$11:$P$149,'Rider Adj F'!$A$11:$A$149,'SCH D-2 F'!I$13,'Rider Adj F'!$B$11:$B$149,'SCH D-2 F'!$B162)*-1</f>
        <v>0</v>
      </c>
      <c r="J162" s="28">
        <f t="shared" si="58"/>
        <v>0</v>
      </c>
      <c r="K162" s="449">
        <v>1</v>
      </c>
      <c r="L162" s="28">
        <f t="shared" si="59"/>
        <v>0</v>
      </c>
    </row>
    <row r="163" spans="1:12" ht="18.95" customHeight="1" x14ac:dyDescent="0.2">
      <c r="A163" s="405">
        <f t="shared" si="60"/>
        <v>103</v>
      </c>
      <c r="B163" s="21">
        <v>589</v>
      </c>
      <c r="C163" s="5" t="s">
        <v>24</v>
      </c>
      <c r="D163" s="28">
        <f>SUMIFS('Rider Adj F'!$P$11:$P$149,'Rider Adj F'!$A$11:$A$149,'SCH D-2 F'!D$13,'Rider Adj F'!$B$11:$B$149,'SCH D-2 F'!$B163)*-1</f>
        <v>0</v>
      </c>
      <c r="E163" s="28">
        <f>SUMIFS('Rider Adj F'!$P$11:$P$149,'Rider Adj F'!$A$11:$A$149,'SCH D-2 F'!E$13,'Rider Adj F'!$B$11:$B$149,'SCH D-2 F'!$B163)*-1</f>
        <v>0</v>
      </c>
      <c r="F163" s="28">
        <f>SUMIFS('Rider Adj F'!$P$11:$P$149,'Rider Adj F'!$A$11:$A$149,'SCH D-2 F'!F$13,'Rider Adj F'!$B$11:$B$149,'SCH D-2 F'!$B163)*-1</f>
        <v>0</v>
      </c>
      <c r="G163" s="28">
        <f>SUMIFS('Rider Adj F'!$P$11:$P$149,'Rider Adj F'!$A$11:$A$149,'SCH D-2 F'!G$13,'Rider Adj F'!$B$11:$B$149,'SCH D-2 F'!$B163)*-1</f>
        <v>0</v>
      </c>
      <c r="H163" s="28">
        <f>SUMIFS('Rider Adj F'!$P$11:$P$149,'Rider Adj F'!$A$11:$A$149,'SCH D-2 F'!H$13,'Rider Adj F'!$B$11:$B$149,'SCH D-2 F'!$B163)*-1</f>
        <v>0</v>
      </c>
      <c r="I163" s="28">
        <f>SUMIFS('Rider Adj F'!$P$11:$P$149,'Rider Adj F'!$A$11:$A$149,'SCH D-2 F'!I$13,'Rider Adj F'!$B$11:$B$149,'SCH D-2 F'!$B163)*-1</f>
        <v>0</v>
      </c>
      <c r="J163" s="28">
        <f t="shared" si="58"/>
        <v>0</v>
      </c>
      <c r="K163" s="449">
        <v>1</v>
      </c>
      <c r="L163" s="28">
        <f t="shared" si="59"/>
        <v>0</v>
      </c>
    </row>
    <row r="164" spans="1:12" ht="18.95" customHeight="1" x14ac:dyDescent="0.2">
      <c r="A164" s="405">
        <f t="shared" si="60"/>
        <v>104</v>
      </c>
      <c r="B164" s="21">
        <v>590</v>
      </c>
      <c r="C164" s="5" t="s">
        <v>66</v>
      </c>
      <c r="D164" s="28">
        <f>SUMIFS('Rider Adj F'!$P$11:$P$149,'Rider Adj F'!$A$11:$A$149,'SCH D-2 F'!D$13,'Rider Adj F'!$B$11:$B$149,'SCH D-2 F'!$B164)*-1</f>
        <v>0</v>
      </c>
      <c r="E164" s="28">
        <f>SUMIFS('Rider Adj F'!$P$11:$P$149,'Rider Adj F'!$A$11:$A$149,'SCH D-2 F'!E$13,'Rider Adj F'!$B$11:$B$149,'SCH D-2 F'!$B164)*-1</f>
        <v>0</v>
      </c>
      <c r="F164" s="28">
        <f>SUMIFS('Rider Adj F'!$P$11:$P$149,'Rider Adj F'!$A$11:$A$149,'SCH D-2 F'!F$13,'Rider Adj F'!$B$11:$B$149,'SCH D-2 F'!$B164)*-1</f>
        <v>0</v>
      </c>
      <c r="G164" s="28">
        <f>SUMIFS('Rider Adj F'!$P$11:$P$149,'Rider Adj F'!$A$11:$A$149,'SCH D-2 F'!G$13,'Rider Adj F'!$B$11:$B$149,'SCH D-2 F'!$B164)*-1</f>
        <v>0</v>
      </c>
      <c r="H164" s="28">
        <f>SUMIFS('Rider Adj F'!$P$11:$P$149,'Rider Adj F'!$A$11:$A$149,'SCH D-2 F'!H$13,'Rider Adj F'!$B$11:$B$149,'SCH D-2 F'!$B164)*-1</f>
        <v>0</v>
      </c>
      <c r="I164" s="28">
        <f>SUMIFS('Rider Adj F'!$P$11:$P$149,'Rider Adj F'!$A$11:$A$149,'SCH D-2 F'!I$13,'Rider Adj F'!$B$11:$B$149,'SCH D-2 F'!$B164)*-1</f>
        <v>0</v>
      </c>
      <c r="J164" s="28">
        <f t="shared" si="58"/>
        <v>0</v>
      </c>
      <c r="K164" s="449">
        <v>1</v>
      </c>
      <c r="L164" s="28">
        <f t="shared" si="59"/>
        <v>0</v>
      </c>
    </row>
    <row r="165" spans="1:12" ht="18.95" customHeight="1" x14ac:dyDescent="0.2">
      <c r="A165" s="405">
        <f t="shared" si="60"/>
        <v>105</v>
      </c>
      <c r="B165" s="21">
        <v>591</v>
      </c>
      <c r="C165" s="5" t="s">
        <v>27</v>
      </c>
      <c r="D165" s="28">
        <f>SUMIFS('Rider Adj F'!$P$11:$P$149,'Rider Adj F'!$A$11:$A$149,'SCH D-2 F'!D$13,'Rider Adj F'!$B$11:$B$149,'SCH D-2 F'!$B165)*-1</f>
        <v>0</v>
      </c>
      <c r="E165" s="28">
        <f>SUMIFS('Rider Adj F'!$P$11:$P$149,'Rider Adj F'!$A$11:$A$149,'SCH D-2 F'!E$13,'Rider Adj F'!$B$11:$B$149,'SCH D-2 F'!$B165)*-1</f>
        <v>0</v>
      </c>
      <c r="F165" s="28">
        <f>SUMIFS('Rider Adj F'!$P$11:$P$149,'Rider Adj F'!$A$11:$A$149,'SCH D-2 F'!F$13,'Rider Adj F'!$B$11:$B$149,'SCH D-2 F'!$B165)*-1</f>
        <v>0</v>
      </c>
      <c r="G165" s="28">
        <f>SUMIFS('Rider Adj F'!$P$11:$P$149,'Rider Adj F'!$A$11:$A$149,'SCH D-2 F'!G$13,'Rider Adj F'!$B$11:$B$149,'SCH D-2 F'!$B165)*-1</f>
        <v>0</v>
      </c>
      <c r="H165" s="28">
        <f>SUMIFS('Rider Adj F'!$P$11:$P$149,'Rider Adj F'!$A$11:$A$149,'SCH D-2 F'!H$13,'Rider Adj F'!$B$11:$B$149,'SCH D-2 F'!$B165)*-1</f>
        <v>0</v>
      </c>
      <c r="I165" s="28">
        <f>SUMIFS('Rider Adj F'!$P$11:$P$149,'Rider Adj F'!$A$11:$A$149,'SCH D-2 F'!I$13,'Rider Adj F'!$B$11:$B$149,'SCH D-2 F'!$B165)*-1</f>
        <v>0</v>
      </c>
      <c r="J165" s="28">
        <f t="shared" si="58"/>
        <v>0</v>
      </c>
      <c r="K165" s="449">
        <v>1</v>
      </c>
      <c r="L165" s="28">
        <f t="shared" si="59"/>
        <v>0</v>
      </c>
    </row>
    <row r="166" spans="1:12" ht="18.95" customHeight="1" x14ac:dyDescent="0.2">
      <c r="A166" s="405">
        <f t="shared" si="60"/>
        <v>106</v>
      </c>
      <c r="B166" s="21">
        <v>592</v>
      </c>
      <c r="C166" s="5" t="s">
        <v>56</v>
      </c>
      <c r="D166" s="28">
        <f>SUMIFS('Rider Adj F'!$P$11:$P$149,'Rider Adj F'!$A$11:$A$149,'SCH D-2 F'!D$13,'Rider Adj F'!$B$11:$B$149,'SCH D-2 F'!$B166)*-1</f>
        <v>0</v>
      </c>
      <c r="E166" s="28">
        <f>SUMIFS('Rider Adj F'!$P$11:$P$149,'Rider Adj F'!$A$11:$A$149,'SCH D-2 F'!E$13,'Rider Adj F'!$B$11:$B$149,'SCH D-2 F'!$B166)*-1</f>
        <v>0</v>
      </c>
      <c r="F166" s="28">
        <f>SUMIFS('Rider Adj F'!$P$11:$P$149,'Rider Adj F'!$A$11:$A$149,'SCH D-2 F'!F$13,'Rider Adj F'!$B$11:$B$149,'SCH D-2 F'!$B166)*-1</f>
        <v>0</v>
      </c>
      <c r="G166" s="28">
        <f>SUMIFS('Rider Adj F'!$P$11:$P$149,'Rider Adj F'!$A$11:$A$149,'SCH D-2 F'!G$13,'Rider Adj F'!$B$11:$B$149,'SCH D-2 F'!$B166)*-1</f>
        <v>0</v>
      </c>
      <c r="H166" s="28">
        <f>SUMIFS('Rider Adj F'!$P$11:$P$149,'Rider Adj F'!$A$11:$A$149,'SCH D-2 F'!H$13,'Rider Adj F'!$B$11:$B$149,'SCH D-2 F'!$B166)*-1</f>
        <v>0</v>
      </c>
      <c r="I166" s="28">
        <f>SUMIFS('Rider Adj F'!$P$11:$P$149,'Rider Adj F'!$A$11:$A$149,'SCH D-2 F'!I$13,'Rider Adj F'!$B$11:$B$149,'SCH D-2 F'!$B166)*-1</f>
        <v>0</v>
      </c>
      <c r="J166" s="28">
        <f t="shared" si="58"/>
        <v>0</v>
      </c>
      <c r="K166" s="449">
        <v>1</v>
      </c>
      <c r="L166" s="28">
        <f t="shared" si="59"/>
        <v>0</v>
      </c>
    </row>
    <row r="167" spans="1:12" ht="18.95" customHeight="1" x14ac:dyDescent="0.2">
      <c r="A167" s="405">
        <f t="shared" si="60"/>
        <v>107</v>
      </c>
      <c r="B167" s="21">
        <v>593</v>
      </c>
      <c r="C167" s="5" t="s">
        <v>57</v>
      </c>
      <c r="D167" s="28">
        <f>SUMIFS('Rider Adj F'!$P$11:$P$149,'Rider Adj F'!$A$11:$A$149,'SCH D-2 F'!D$13,'Rider Adj F'!$B$11:$B$149,'SCH D-2 F'!$B167)*-1</f>
        <v>0</v>
      </c>
      <c r="E167" s="28">
        <f>SUMIFS('Rider Adj F'!$P$11:$P$149,'Rider Adj F'!$A$11:$A$149,'SCH D-2 F'!E$13,'Rider Adj F'!$B$11:$B$149,'SCH D-2 F'!$B167)*-1</f>
        <v>0</v>
      </c>
      <c r="F167" s="28">
        <f>SUMIFS('Rider Adj F'!$P$11:$P$149,'Rider Adj F'!$A$11:$A$149,'SCH D-2 F'!F$13,'Rider Adj F'!$B$11:$B$149,'SCH D-2 F'!$B167)*-1</f>
        <v>0</v>
      </c>
      <c r="G167" s="28">
        <f>SUMIFS('Rider Adj F'!$P$11:$P$149,'Rider Adj F'!$A$11:$A$149,'SCH D-2 F'!G$13,'Rider Adj F'!$B$11:$B$149,'SCH D-2 F'!$B167)*-1</f>
        <v>0</v>
      </c>
      <c r="H167" s="28">
        <f>SUMIFS('Rider Adj F'!$P$11:$P$149,'Rider Adj F'!$A$11:$A$149,'SCH D-2 F'!H$13,'Rider Adj F'!$B$11:$B$149,'SCH D-2 F'!$B167)*-1</f>
        <v>0</v>
      </c>
      <c r="I167" s="28">
        <f>SUMIFS('Rider Adj F'!$P$11:$P$149,'Rider Adj F'!$A$11:$A$149,'SCH D-2 F'!I$13,'Rider Adj F'!$B$11:$B$149,'SCH D-2 F'!$B167)*-1</f>
        <v>0</v>
      </c>
      <c r="J167" s="28">
        <f t="shared" si="58"/>
        <v>0</v>
      </c>
      <c r="K167" s="449">
        <v>1</v>
      </c>
      <c r="L167" s="28">
        <f t="shared" si="59"/>
        <v>0</v>
      </c>
    </row>
    <row r="168" spans="1:12" ht="18.95" customHeight="1" x14ac:dyDescent="0.2">
      <c r="A168" s="405">
        <f t="shared" si="60"/>
        <v>108</v>
      </c>
      <c r="B168" s="21">
        <v>594</v>
      </c>
      <c r="C168" s="5" t="s">
        <v>58</v>
      </c>
      <c r="D168" s="28">
        <f>SUMIFS('Rider Adj F'!$P$11:$P$149,'Rider Adj F'!$A$11:$A$149,'SCH D-2 F'!D$13,'Rider Adj F'!$B$11:$B$149,'SCH D-2 F'!$B168)*-1</f>
        <v>0</v>
      </c>
      <c r="E168" s="28">
        <f>SUMIFS('Rider Adj F'!$P$11:$P$149,'Rider Adj F'!$A$11:$A$149,'SCH D-2 F'!E$13,'Rider Adj F'!$B$11:$B$149,'SCH D-2 F'!$B168)*-1</f>
        <v>0</v>
      </c>
      <c r="F168" s="28">
        <f>SUMIFS('Rider Adj F'!$P$11:$P$149,'Rider Adj F'!$A$11:$A$149,'SCH D-2 F'!F$13,'Rider Adj F'!$B$11:$B$149,'SCH D-2 F'!$B168)*-1</f>
        <v>0</v>
      </c>
      <c r="G168" s="28">
        <f>SUMIFS('Rider Adj F'!$P$11:$P$149,'Rider Adj F'!$A$11:$A$149,'SCH D-2 F'!G$13,'Rider Adj F'!$B$11:$B$149,'SCH D-2 F'!$B168)*-1</f>
        <v>0</v>
      </c>
      <c r="H168" s="28">
        <f>SUMIFS('Rider Adj F'!$P$11:$P$149,'Rider Adj F'!$A$11:$A$149,'SCH D-2 F'!H$13,'Rider Adj F'!$B$11:$B$149,'SCH D-2 F'!$B168)*-1</f>
        <v>0</v>
      </c>
      <c r="I168" s="28">
        <f>SUMIFS('Rider Adj F'!$P$11:$P$149,'Rider Adj F'!$A$11:$A$149,'SCH D-2 F'!I$13,'Rider Adj F'!$B$11:$B$149,'SCH D-2 F'!$B168)*-1</f>
        <v>0</v>
      </c>
      <c r="J168" s="28">
        <f t="shared" si="58"/>
        <v>0</v>
      </c>
      <c r="K168" s="449">
        <v>1</v>
      </c>
      <c r="L168" s="28">
        <f t="shared" si="59"/>
        <v>0</v>
      </c>
    </row>
    <row r="169" spans="1:12" ht="18.95" customHeight="1" x14ac:dyDescent="0.2">
      <c r="A169" s="405">
        <f>A168+1</f>
        <v>109</v>
      </c>
      <c r="B169" s="21">
        <v>595</v>
      </c>
      <c r="C169" s="5" t="s">
        <v>67</v>
      </c>
      <c r="D169" s="28">
        <f>SUMIFS('Rider Adj F'!$P$11:$P$149,'Rider Adj F'!$A$11:$A$149,'SCH D-2 F'!D$13,'Rider Adj F'!$B$11:$B$149,'SCH D-2 F'!$B169)*-1</f>
        <v>0</v>
      </c>
      <c r="E169" s="28">
        <f>SUMIFS('Rider Adj F'!$P$11:$P$149,'Rider Adj F'!$A$11:$A$149,'SCH D-2 F'!E$13,'Rider Adj F'!$B$11:$B$149,'SCH D-2 F'!$B169)*-1</f>
        <v>0</v>
      </c>
      <c r="F169" s="28">
        <f>SUMIFS('Rider Adj F'!$P$11:$P$149,'Rider Adj F'!$A$11:$A$149,'SCH D-2 F'!F$13,'Rider Adj F'!$B$11:$B$149,'SCH D-2 F'!$B169)*-1</f>
        <v>0</v>
      </c>
      <c r="G169" s="28">
        <f>SUMIFS('Rider Adj F'!$P$11:$P$149,'Rider Adj F'!$A$11:$A$149,'SCH D-2 F'!G$13,'Rider Adj F'!$B$11:$B$149,'SCH D-2 F'!$B169)*-1</f>
        <v>0</v>
      </c>
      <c r="H169" s="28">
        <f>SUMIFS('Rider Adj F'!$P$11:$P$149,'Rider Adj F'!$A$11:$A$149,'SCH D-2 F'!H$13,'Rider Adj F'!$B$11:$B$149,'SCH D-2 F'!$B169)*-1</f>
        <v>0</v>
      </c>
      <c r="I169" s="28">
        <f>SUMIFS('Rider Adj F'!$P$11:$P$149,'Rider Adj F'!$A$11:$A$149,'SCH D-2 F'!I$13,'Rider Adj F'!$B$11:$B$149,'SCH D-2 F'!$B169)*-1</f>
        <v>0</v>
      </c>
      <c r="J169" s="28">
        <f t="shared" si="58"/>
        <v>0</v>
      </c>
      <c r="K169" s="449">
        <v>1</v>
      </c>
      <c r="L169" s="28">
        <f t="shared" si="59"/>
        <v>0</v>
      </c>
    </row>
    <row r="170" spans="1:12" ht="18.95" customHeight="1" x14ac:dyDescent="0.2">
      <c r="A170" s="405">
        <f t="shared" si="60"/>
        <v>110</v>
      </c>
      <c r="B170" s="21">
        <v>596</v>
      </c>
      <c r="C170" s="5" t="s">
        <v>68</v>
      </c>
      <c r="D170" s="28">
        <f>SUMIFS('Rider Adj F'!$P$11:$P$149,'Rider Adj F'!$A$11:$A$149,'SCH D-2 F'!D$13,'Rider Adj F'!$B$11:$B$149,'SCH D-2 F'!$B170)*-1</f>
        <v>0</v>
      </c>
      <c r="E170" s="28">
        <f>SUMIFS('Rider Adj F'!$P$11:$P$149,'Rider Adj F'!$A$11:$A$149,'SCH D-2 F'!E$13,'Rider Adj F'!$B$11:$B$149,'SCH D-2 F'!$B170)*-1</f>
        <v>0</v>
      </c>
      <c r="F170" s="28">
        <f>SUMIFS('Rider Adj F'!$P$11:$P$149,'Rider Adj F'!$A$11:$A$149,'SCH D-2 F'!F$13,'Rider Adj F'!$B$11:$B$149,'SCH D-2 F'!$B170)*-1</f>
        <v>0</v>
      </c>
      <c r="G170" s="28">
        <f>SUMIFS('Rider Adj F'!$P$11:$P$149,'Rider Adj F'!$A$11:$A$149,'SCH D-2 F'!G$13,'Rider Adj F'!$B$11:$B$149,'SCH D-2 F'!$B170)*-1</f>
        <v>0</v>
      </c>
      <c r="H170" s="28">
        <f>SUMIFS('Rider Adj F'!$P$11:$P$149,'Rider Adj F'!$A$11:$A$149,'SCH D-2 F'!H$13,'Rider Adj F'!$B$11:$B$149,'SCH D-2 F'!$B170)*-1</f>
        <v>0</v>
      </c>
      <c r="I170" s="28">
        <f>SUMIFS('Rider Adj F'!$P$11:$P$149,'Rider Adj F'!$A$11:$A$149,'SCH D-2 F'!I$13,'Rider Adj F'!$B$11:$B$149,'SCH D-2 F'!$B170)*-1</f>
        <v>0</v>
      </c>
      <c r="J170" s="28">
        <f t="shared" si="58"/>
        <v>0</v>
      </c>
      <c r="K170" s="449">
        <v>1</v>
      </c>
      <c r="L170" s="28">
        <f t="shared" si="59"/>
        <v>0</v>
      </c>
    </row>
    <row r="171" spans="1:12" ht="18.95" customHeight="1" x14ac:dyDescent="0.2">
      <c r="A171" s="405">
        <f t="shared" si="60"/>
        <v>111</v>
      </c>
      <c r="B171" s="21">
        <v>597</v>
      </c>
      <c r="C171" s="5" t="s">
        <v>69</v>
      </c>
      <c r="D171" s="28">
        <f>SUMIFS('Rider Adj F'!$P$11:$P$149,'Rider Adj F'!$A$11:$A$149,'SCH D-2 F'!D$13,'Rider Adj F'!$B$11:$B$149,'SCH D-2 F'!$B171)*-1</f>
        <v>0</v>
      </c>
      <c r="E171" s="28">
        <f>SUMIFS('Rider Adj F'!$P$11:$P$149,'Rider Adj F'!$A$11:$A$149,'SCH D-2 F'!E$13,'Rider Adj F'!$B$11:$B$149,'SCH D-2 F'!$B171)*-1</f>
        <v>0</v>
      </c>
      <c r="F171" s="28">
        <f>SUMIFS('Rider Adj F'!$P$11:$P$149,'Rider Adj F'!$A$11:$A$149,'SCH D-2 F'!F$13,'Rider Adj F'!$B$11:$B$149,'SCH D-2 F'!$B171)*-1</f>
        <v>0</v>
      </c>
      <c r="G171" s="28">
        <f>SUMIFS('Rider Adj F'!$P$11:$P$149,'Rider Adj F'!$A$11:$A$149,'SCH D-2 F'!G$13,'Rider Adj F'!$B$11:$B$149,'SCH D-2 F'!$B171)*-1</f>
        <v>0</v>
      </c>
      <c r="H171" s="28">
        <f>SUMIFS('Rider Adj F'!$P$11:$P$149,'Rider Adj F'!$A$11:$A$149,'SCH D-2 F'!H$13,'Rider Adj F'!$B$11:$B$149,'SCH D-2 F'!$B171)*-1</f>
        <v>0</v>
      </c>
      <c r="I171" s="28">
        <f>SUMIFS('Rider Adj F'!$P$11:$P$149,'Rider Adj F'!$A$11:$A$149,'SCH D-2 F'!I$13,'Rider Adj F'!$B$11:$B$149,'SCH D-2 F'!$B171)*-1</f>
        <v>0</v>
      </c>
      <c r="J171" s="28">
        <f t="shared" si="58"/>
        <v>0</v>
      </c>
      <c r="K171" s="449">
        <v>1</v>
      </c>
      <c r="L171" s="28">
        <f t="shared" si="59"/>
        <v>0</v>
      </c>
    </row>
    <row r="172" spans="1:12" ht="18.95" customHeight="1" x14ac:dyDescent="0.2">
      <c r="A172" s="405">
        <f t="shared" si="60"/>
        <v>112</v>
      </c>
      <c r="B172" s="21">
        <v>598</v>
      </c>
      <c r="C172" s="5" t="s">
        <v>70</v>
      </c>
      <c r="D172" s="28">
        <f>SUMIFS('Rider Adj F'!$P$11:$P$149,'Rider Adj F'!$A$11:$A$149,'SCH D-2 F'!D$13,'Rider Adj F'!$B$11:$B$149,'SCH D-2 F'!$B172)*-1</f>
        <v>0</v>
      </c>
      <c r="E172" s="28">
        <f>SUMIFS('Rider Adj F'!$P$11:$P$149,'Rider Adj F'!$A$11:$A$149,'SCH D-2 F'!E$13,'Rider Adj F'!$B$11:$B$149,'SCH D-2 F'!$B172)*-1</f>
        <v>0</v>
      </c>
      <c r="F172" s="28">
        <f>SUMIFS('Rider Adj F'!$P$11:$P$149,'Rider Adj F'!$A$11:$A$149,'SCH D-2 F'!F$13,'Rider Adj F'!$B$11:$B$149,'SCH D-2 F'!$B172)*-1</f>
        <v>0</v>
      </c>
      <c r="G172" s="28">
        <f>SUMIFS('Rider Adj F'!$P$11:$P$149,'Rider Adj F'!$A$11:$A$149,'SCH D-2 F'!G$13,'Rider Adj F'!$B$11:$B$149,'SCH D-2 F'!$B172)*-1</f>
        <v>0</v>
      </c>
      <c r="H172" s="28">
        <f>SUMIFS('Rider Adj F'!$P$11:$P$149,'Rider Adj F'!$A$11:$A$149,'SCH D-2 F'!H$13,'Rider Adj F'!$B$11:$B$149,'SCH D-2 F'!$B172)*-1</f>
        <v>0</v>
      </c>
      <c r="I172" s="28">
        <f>SUMIFS('Rider Adj F'!$P$11:$P$149,'Rider Adj F'!$A$11:$A$149,'SCH D-2 F'!I$13,'Rider Adj F'!$B$11:$B$149,'SCH D-2 F'!$B172)*-1</f>
        <v>0</v>
      </c>
      <c r="J172" s="28">
        <f t="shared" si="58"/>
        <v>0</v>
      </c>
      <c r="K172" s="449">
        <v>1</v>
      </c>
      <c r="L172" s="28">
        <f t="shared" si="59"/>
        <v>0</v>
      </c>
    </row>
    <row r="173" spans="1:12" ht="18.95" customHeight="1" x14ac:dyDescent="0.2">
      <c r="A173" s="405">
        <f t="shared" si="60"/>
        <v>113</v>
      </c>
      <c r="B173" s="21"/>
      <c r="C173" s="5" t="s">
        <v>131</v>
      </c>
      <c r="D173" s="435">
        <f t="shared" ref="D173:J173" si="61">SUM(D154:D172)</f>
        <v>0</v>
      </c>
      <c r="E173" s="435">
        <f t="shared" si="61"/>
        <v>0</v>
      </c>
      <c r="F173" s="435">
        <f t="shared" si="61"/>
        <v>0</v>
      </c>
      <c r="G173" s="435">
        <f t="shared" si="61"/>
        <v>0</v>
      </c>
      <c r="H173" s="435">
        <f>SUM(H154:H172)</f>
        <v>0</v>
      </c>
      <c r="I173" s="435">
        <f>SUM(I154:I172)</f>
        <v>0</v>
      </c>
      <c r="J173" s="435">
        <f t="shared" si="61"/>
        <v>0</v>
      </c>
      <c r="L173" s="435">
        <f>SUM(L154:L172)</f>
        <v>0</v>
      </c>
    </row>
    <row r="174" spans="1:12" ht="18.95" customHeight="1" x14ac:dyDescent="0.2">
      <c r="B174" s="21"/>
      <c r="C174" s="5"/>
    </row>
    <row r="175" spans="1:12" ht="18.95" customHeight="1" x14ac:dyDescent="0.2">
      <c r="A175" s="405">
        <f>A173+1</f>
        <v>114</v>
      </c>
      <c r="B175" s="21"/>
      <c r="C175" s="408" t="s">
        <v>175</v>
      </c>
    </row>
    <row r="176" spans="1:12" ht="18.95" customHeight="1" x14ac:dyDescent="0.2">
      <c r="A176" s="405">
        <f>A175+1</f>
        <v>115</v>
      </c>
      <c r="B176" s="21">
        <v>901</v>
      </c>
      <c r="C176" s="5" t="s">
        <v>75</v>
      </c>
      <c r="D176" s="28">
        <f>SUMIFS('Rider Adj F'!$P$11:$P$149,'Rider Adj F'!$A$11:$A$149,'SCH D-2 F'!D$13,'Rider Adj F'!$B$11:$B$149,'SCH D-2 F'!$B176)*-1</f>
        <v>0</v>
      </c>
      <c r="E176" s="28">
        <f>SUMIFS('Rider Adj F'!$P$11:$P$149,'Rider Adj F'!$A$11:$A$149,'SCH D-2 F'!E$13,'Rider Adj F'!$B$11:$B$149,'SCH D-2 F'!$B176)*-1</f>
        <v>0</v>
      </c>
      <c r="F176" s="28">
        <f>SUMIFS('Rider Adj F'!$P$11:$P$149,'Rider Adj F'!$A$11:$A$149,'SCH D-2 F'!F$13,'Rider Adj F'!$B$11:$B$149,'SCH D-2 F'!$B176)*-1</f>
        <v>0</v>
      </c>
      <c r="G176" s="28">
        <f>SUMIFS('Rider Adj F'!$P$11:$P$149,'Rider Adj F'!$A$11:$A$149,'SCH D-2 F'!G$13,'Rider Adj F'!$B$11:$B$149,'SCH D-2 F'!$B176)*-1</f>
        <v>0</v>
      </c>
      <c r="H176" s="28">
        <f>SUMIFS('Rider Adj F'!$P$11:$P$149,'Rider Adj F'!$A$11:$A$149,'SCH D-2 F'!H$13,'Rider Adj F'!$B$11:$B$149,'SCH D-2 F'!$B176)*-1</f>
        <v>0</v>
      </c>
      <c r="I176" s="28">
        <f>SUMIFS('Rider Adj F'!$P$11:$P$149,'Rider Adj F'!$A$11:$A$149,'SCH D-2 F'!I$13,'Rider Adj F'!$B$11:$B$149,'SCH D-2 F'!$B176)*-1</f>
        <v>0</v>
      </c>
      <c r="J176" s="28">
        <f t="shared" ref="J176:J177" si="62">SUM(D176:I176)</f>
        <v>0</v>
      </c>
      <c r="K176" s="449">
        <v>1</v>
      </c>
      <c r="L176" s="28">
        <f t="shared" ref="L176:L177" si="63">J176*K176</f>
        <v>0</v>
      </c>
    </row>
    <row r="177" spans="1:12" ht="18.95" customHeight="1" x14ac:dyDescent="0.2">
      <c r="A177" s="405">
        <f t="shared" ref="A177:A193" si="64">A176+1</f>
        <v>116</v>
      </c>
      <c r="B177" s="21">
        <v>902</v>
      </c>
      <c r="C177" s="5" t="s">
        <v>71</v>
      </c>
      <c r="D177" s="28">
        <f>SUMIFS('Rider Adj F'!$P$11:$P$149,'Rider Adj F'!$A$11:$A$149,'SCH D-2 F'!D$13,'Rider Adj F'!$B$11:$B$149,'SCH D-2 F'!$B177)*-1</f>
        <v>0</v>
      </c>
      <c r="E177" s="28">
        <f>SUMIFS('Rider Adj F'!$P$11:$P$149,'Rider Adj F'!$A$11:$A$149,'SCH D-2 F'!E$13,'Rider Adj F'!$B$11:$B$149,'SCH D-2 F'!$B177)*-1</f>
        <v>0</v>
      </c>
      <c r="F177" s="28">
        <f>SUMIFS('Rider Adj F'!$P$11:$P$149,'Rider Adj F'!$A$11:$A$149,'SCH D-2 F'!F$13,'Rider Adj F'!$B$11:$B$149,'SCH D-2 F'!$B177)*-1</f>
        <v>0</v>
      </c>
      <c r="G177" s="28">
        <f>SUMIFS('Rider Adj F'!$P$11:$P$149,'Rider Adj F'!$A$11:$A$149,'SCH D-2 F'!G$13,'Rider Adj F'!$B$11:$B$149,'SCH D-2 F'!$B177)*-1</f>
        <v>0</v>
      </c>
      <c r="H177" s="28">
        <f>SUMIFS('Rider Adj F'!$P$11:$P$149,'Rider Adj F'!$A$11:$A$149,'SCH D-2 F'!H$13,'Rider Adj F'!$B$11:$B$149,'SCH D-2 F'!$B177)*-1</f>
        <v>0</v>
      </c>
      <c r="I177" s="28">
        <f>SUMIFS('Rider Adj F'!$P$11:$P$149,'Rider Adj F'!$A$11:$A$149,'SCH D-2 F'!I$13,'Rider Adj F'!$B$11:$B$149,'SCH D-2 F'!$B177)*-1</f>
        <v>0</v>
      </c>
      <c r="J177" s="28">
        <f t="shared" si="62"/>
        <v>0</v>
      </c>
      <c r="K177" s="449">
        <v>1</v>
      </c>
      <c r="L177" s="28">
        <f t="shared" si="63"/>
        <v>0</v>
      </c>
    </row>
    <row r="178" spans="1:12" s="8" customFormat="1" ht="20.100000000000001" customHeight="1" x14ac:dyDescent="0.2">
      <c r="A178" s="623" t="str">
        <f>$A$1</f>
        <v>LOUISVILLE GAS AND ELECTRIC COMPANY</v>
      </c>
      <c r="B178" s="623"/>
      <c r="C178" s="623"/>
      <c r="D178" s="623"/>
      <c r="E178" s="623"/>
      <c r="F178" s="623"/>
      <c r="G178" s="623"/>
      <c r="H178" s="623"/>
      <c r="I178" s="623"/>
      <c r="J178" s="623"/>
      <c r="K178" s="623"/>
      <c r="L178" s="623"/>
    </row>
    <row r="179" spans="1:12" s="8" customFormat="1" ht="20.100000000000001" customHeight="1" x14ac:dyDescent="0.2">
      <c r="A179" s="623" t="str">
        <f>$A$2</f>
        <v>CASE NO. 2025-00114 - ELECTRIC OPERATIONS</v>
      </c>
      <c r="B179" s="623"/>
      <c r="C179" s="623"/>
      <c r="D179" s="623"/>
      <c r="E179" s="623"/>
      <c r="F179" s="623"/>
      <c r="G179" s="623"/>
      <c r="H179" s="623"/>
      <c r="I179" s="623"/>
      <c r="J179" s="623"/>
      <c r="K179" s="623"/>
      <c r="L179" s="623"/>
    </row>
    <row r="180" spans="1:12" s="8" customFormat="1" ht="20.100000000000001" customHeight="1" x14ac:dyDescent="0.2">
      <c r="A180" s="623" t="s">
        <v>318</v>
      </c>
      <c r="B180" s="623"/>
      <c r="C180" s="623"/>
      <c r="D180" s="623"/>
      <c r="E180" s="623"/>
      <c r="F180" s="623"/>
      <c r="G180" s="623"/>
      <c r="H180" s="623"/>
      <c r="I180" s="623"/>
      <c r="J180" s="623"/>
      <c r="K180" s="623"/>
      <c r="L180" s="623"/>
    </row>
    <row r="181" spans="1:12" s="8" customFormat="1" ht="20.100000000000001" customHeight="1" x14ac:dyDescent="0.2">
      <c r="A181" s="623" t="str">
        <f>$A$4</f>
        <v>FOR THE 12 MONTHS ENDED DECEMBER 31, 2026</v>
      </c>
      <c r="B181" s="623"/>
      <c r="C181" s="623"/>
      <c r="D181" s="623"/>
      <c r="E181" s="623"/>
      <c r="F181" s="623"/>
      <c r="G181" s="623"/>
      <c r="H181" s="623"/>
      <c r="I181" s="623"/>
      <c r="J181" s="623"/>
      <c r="K181" s="623"/>
      <c r="L181" s="623"/>
    </row>
    <row r="182" spans="1:12" s="8" customFormat="1" ht="20.100000000000001" customHeight="1" x14ac:dyDescent="0.2">
      <c r="A182" s="7"/>
      <c r="B182" s="7"/>
      <c r="C182" s="7"/>
      <c r="D182" s="7"/>
      <c r="E182" s="7"/>
      <c r="F182" s="7"/>
      <c r="G182" s="7"/>
      <c r="H182" s="7"/>
      <c r="I182" s="7"/>
      <c r="J182" s="7"/>
      <c r="K182" s="7"/>
      <c r="L182" s="7"/>
    </row>
    <row r="183" spans="1:12" s="8" customFormat="1" ht="20.100000000000001" customHeight="1" x14ac:dyDescent="0.2">
      <c r="A183" s="8" t="str">
        <f>$A$6</f>
        <v>DATA:____BASE  PERIOD__X__FORECASTED  PERIOD</v>
      </c>
      <c r="L183" s="10" t="str">
        <f>$L$6</f>
        <v>SCHEDULE D-2</v>
      </c>
    </row>
    <row r="184" spans="1:12" s="8" customFormat="1" ht="20.100000000000001" customHeight="1" x14ac:dyDescent="0.2">
      <c r="A184" s="8" t="str">
        <f>$A$7</f>
        <v>TYPE OF FILING: __X__ ORIGINAL  _____ UPDATED  _____ REVISED</v>
      </c>
      <c r="L184" s="10" t="s">
        <v>332</v>
      </c>
    </row>
    <row r="185" spans="1:12" s="8" customFormat="1" ht="20.100000000000001" customHeight="1" x14ac:dyDescent="0.2">
      <c r="A185" s="8" t="str">
        <f>$A$8</f>
        <v>WORKPAPER REFERENCE NO(S).:  SCHEDULE WPD-2</v>
      </c>
      <c r="L185" s="10" t="str">
        <f>$L$8</f>
        <v>WITNESS:   A. M. FACKLER</v>
      </c>
    </row>
    <row r="186" spans="1:12" s="8" customFormat="1" ht="20.100000000000001" customHeight="1" x14ac:dyDescent="0.2"/>
    <row r="187" spans="1:12" s="8" customFormat="1" ht="18.75" customHeight="1" x14ac:dyDescent="0.2">
      <c r="A187" s="445"/>
      <c r="B187" s="445"/>
      <c r="C187" s="445"/>
      <c r="D187" s="446" t="str">
        <f>D$10</f>
        <v>ADJ 1</v>
      </c>
      <c r="E187" s="446" t="str">
        <f t="shared" ref="E187:I187" si="65">E$10</f>
        <v>ADJ 2</v>
      </c>
      <c r="F187" s="446" t="str">
        <f t="shared" si="65"/>
        <v>ADJ 3</v>
      </c>
      <c r="G187" s="446" t="str">
        <f t="shared" si="65"/>
        <v>ADJ 4</v>
      </c>
      <c r="H187" s="446" t="str">
        <f t="shared" si="65"/>
        <v>ADJ 5</v>
      </c>
      <c r="I187" s="446" t="str">
        <f t="shared" si="65"/>
        <v>ADJ 6</v>
      </c>
      <c r="J187" s="445"/>
      <c r="K187" s="445"/>
      <c r="L187" s="445"/>
    </row>
    <row r="188" spans="1:12" ht="51" customHeight="1" x14ac:dyDescent="0.2">
      <c r="A188" s="385" t="s">
        <v>142</v>
      </c>
      <c r="B188" s="385" t="s">
        <v>143</v>
      </c>
      <c r="C188" s="385" t="s">
        <v>147</v>
      </c>
      <c r="D188" s="385" t="str">
        <f>D$11</f>
        <v>REMOVE DSM MECHANISM</v>
      </c>
      <c r="E188" s="385" t="str">
        <f t="shared" ref="E188:I188" si="66">E$11</f>
        <v>REMOVE ECR MECHANISM</v>
      </c>
      <c r="F188" s="385" t="str">
        <f t="shared" si="66"/>
        <v>REMOVE FAC MECHANISM</v>
      </c>
      <c r="G188" s="385" t="str">
        <f t="shared" si="66"/>
        <v>REMOVE OSS MECHANISM</v>
      </c>
      <c r="H188" s="385" t="str">
        <f t="shared" si="66"/>
        <v>REMOVE RAR
MECHANISM</v>
      </c>
      <c r="I188" s="385" t="str">
        <f t="shared" si="66"/>
        <v>INTEREST SYNCHRONIZATION</v>
      </c>
      <c r="J188" s="385" t="s">
        <v>320</v>
      </c>
      <c r="K188" s="385" t="s">
        <v>144</v>
      </c>
      <c r="L188" s="385" t="s">
        <v>310</v>
      </c>
    </row>
    <row r="189" spans="1:12" ht="23.1" customHeight="1" x14ac:dyDescent="0.2">
      <c r="A189" s="382"/>
      <c r="B189" s="382"/>
      <c r="C189" s="386"/>
      <c r="D189" s="404" t="s">
        <v>145</v>
      </c>
      <c r="E189" s="404" t="s">
        <v>145</v>
      </c>
      <c r="F189" s="404" t="s">
        <v>145</v>
      </c>
      <c r="G189" s="404" t="s">
        <v>145</v>
      </c>
      <c r="H189" s="404" t="s">
        <v>145</v>
      </c>
      <c r="I189" s="404" t="s">
        <v>145</v>
      </c>
      <c r="J189" s="404" t="s">
        <v>145</v>
      </c>
      <c r="K189" s="404"/>
      <c r="L189" s="404" t="s">
        <v>145</v>
      </c>
    </row>
    <row r="190" spans="1:12" ht="18.95" customHeight="1" x14ac:dyDescent="0.2">
      <c r="A190" s="405">
        <f>A177+1</f>
        <v>117</v>
      </c>
      <c r="B190" s="21">
        <v>903</v>
      </c>
      <c r="C190" s="5" t="s">
        <v>72</v>
      </c>
      <c r="D190" s="28">
        <f>SUMIFS('Rider Adj F'!$P$11:$P$149,'Rider Adj F'!$A$11:$A$149,'SCH D-2 F'!D$13,'Rider Adj F'!$B$11:$B$149,'SCH D-2 F'!$B190)*-1</f>
        <v>0</v>
      </c>
      <c r="E190" s="28">
        <f>SUMIFS('Rider Adj F'!$P$11:$P$149,'Rider Adj F'!$A$11:$A$149,'SCH D-2 F'!E$13,'Rider Adj F'!$B$11:$B$149,'SCH D-2 F'!$B190)*-1</f>
        <v>0</v>
      </c>
      <c r="F190" s="28">
        <f>SUMIFS('Rider Adj F'!$P$11:$P$149,'Rider Adj F'!$A$11:$A$149,'SCH D-2 F'!F$13,'Rider Adj F'!$B$11:$B$149,'SCH D-2 F'!$B190)*-1</f>
        <v>0</v>
      </c>
      <c r="G190" s="28">
        <f>SUMIFS('Rider Adj F'!$P$11:$P$149,'Rider Adj F'!$A$11:$A$149,'SCH D-2 F'!G$13,'Rider Adj F'!$B$11:$B$149,'SCH D-2 F'!$B190)*-1</f>
        <v>0</v>
      </c>
      <c r="H190" s="28">
        <f>SUMIFS('Rider Adj F'!$P$11:$P$149,'Rider Adj F'!$A$11:$A$149,'SCH D-2 F'!H$13,'Rider Adj F'!$B$11:$B$149,'SCH D-2 F'!$B190)*-1</f>
        <v>0</v>
      </c>
      <c r="I190" s="28">
        <f>SUMIFS('Rider Adj F'!$P$11:$P$149,'Rider Adj F'!$A$11:$A$149,'SCH D-2 F'!I$13,'Rider Adj F'!$B$11:$B$149,'SCH D-2 F'!$B190)*-1</f>
        <v>0</v>
      </c>
      <c r="J190" s="28">
        <f t="shared" ref="J190:J192" si="67">SUM(D190:I190)</f>
        <v>0</v>
      </c>
      <c r="K190" s="449">
        <v>1</v>
      </c>
      <c r="L190" s="28">
        <f t="shared" ref="L190:L192" si="68">J190*K190</f>
        <v>0</v>
      </c>
    </row>
    <row r="191" spans="1:12" ht="18.95" customHeight="1" x14ac:dyDescent="0.2">
      <c r="A191" s="405">
        <f t="shared" si="64"/>
        <v>118</v>
      </c>
      <c r="B191" s="21">
        <v>904</v>
      </c>
      <c r="C191" s="5" t="s">
        <v>73</v>
      </c>
      <c r="D191" s="28">
        <f>SUMIFS('Rider Adj F'!$P$11:$P$149,'Rider Adj F'!$A$11:$A$149,'SCH D-2 F'!D$13,'Rider Adj F'!$B$11:$B$149,'SCH D-2 F'!$B191)*-1</f>
        <v>0</v>
      </c>
      <c r="E191" s="28">
        <f>SUMIFS('Rider Adj F'!$P$11:$P$149,'Rider Adj F'!$A$11:$A$149,'SCH D-2 F'!E$13,'Rider Adj F'!$B$11:$B$149,'SCH D-2 F'!$B191)*-1</f>
        <v>0</v>
      </c>
      <c r="F191" s="28">
        <f>SUMIFS('Rider Adj F'!$P$11:$P$149,'Rider Adj F'!$A$11:$A$149,'SCH D-2 F'!F$13,'Rider Adj F'!$B$11:$B$149,'SCH D-2 F'!$B191)*-1</f>
        <v>0</v>
      </c>
      <c r="G191" s="28">
        <f>SUMIFS('Rider Adj F'!$P$11:$P$149,'Rider Adj F'!$A$11:$A$149,'SCH D-2 F'!G$13,'Rider Adj F'!$B$11:$B$149,'SCH D-2 F'!$B191)*-1</f>
        <v>0</v>
      </c>
      <c r="H191" s="28">
        <f>SUMIFS('Rider Adj F'!$P$11:$P$149,'Rider Adj F'!$A$11:$A$149,'SCH D-2 F'!H$13,'Rider Adj F'!$B$11:$B$149,'SCH D-2 F'!$B191)*-1</f>
        <v>0</v>
      </c>
      <c r="I191" s="28">
        <f>SUMIFS('Rider Adj F'!$P$11:$P$149,'Rider Adj F'!$A$11:$A$149,'SCH D-2 F'!I$13,'Rider Adj F'!$B$11:$B$149,'SCH D-2 F'!$B191)*-1</f>
        <v>0</v>
      </c>
      <c r="J191" s="28">
        <f t="shared" si="67"/>
        <v>0</v>
      </c>
      <c r="K191" s="449">
        <v>1</v>
      </c>
      <c r="L191" s="28">
        <f t="shared" si="68"/>
        <v>0</v>
      </c>
    </row>
    <row r="192" spans="1:12" ht="18.95" customHeight="1" x14ac:dyDescent="0.2">
      <c r="A192" s="405">
        <f t="shared" si="64"/>
        <v>119</v>
      </c>
      <c r="B192" s="21">
        <v>905</v>
      </c>
      <c r="C192" s="5" t="s">
        <v>74</v>
      </c>
      <c r="D192" s="28">
        <f>SUMIFS('Rider Adj F'!$P$11:$P$149,'Rider Adj F'!$A$11:$A$149,'SCH D-2 F'!D$13,'Rider Adj F'!$B$11:$B$149,'SCH D-2 F'!$B192)*-1</f>
        <v>0</v>
      </c>
      <c r="E192" s="28">
        <f>SUMIFS('Rider Adj F'!$P$11:$P$149,'Rider Adj F'!$A$11:$A$149,'SCH D-2 F'!E$13,'Rider Adj F'!$B$11:$B$149,'SCH D-2 F'!$B192)*-1</f>
        <v>0</v>
      </c>
      <c r="F192" s="28">
        <f>SUMIFS('Rider Adj F'!$P$11:$P$149,'Rider Adj F'!$A$11:$A$149,'SCH D-2 F'!F$13,'Rider Adj F'!$B$11:$B$149,'SCH D-2 F'!$B192)*-1</f>
        <v>0</v>
      </c>
      <c r="G192" s="28">
        <f>SUMIFS('Rider Adj F'!$P$11:$P$149,'Rider Adj F'!$A$11:$A$149,'SCH D-2 F'!G$13,'Rider Adj F'!$B$11:$B$149,'SCH D-2 F'!$B192)*-1</f>
        <v>0</v>
      </c>
      <c r="H192" s="28">
        <f>SUMIFS('Rider Adj F'!$P$11:$P$149,'Rider Adj F'!$A$11:$A$149,'SCH D-2 F'!H$13,'Rider Adj F'!$B$11:$B$149,'SCH D-2 F'!$B192)*-1</f>
        <v>0</v>
      </c>
      <c r="I192" s="28">
        <f>SUMIFS('Rider Adj F'!$P$11:$P$149,'Rider Adj F'!$A$11:$A$149,'SCH D-2 F'!I$13,'Rider Adj F'!$B$11:$B$149,'SCH D-2 F'!$B192)*-1</f>
        <v>0</v>
      </c>
      <c r="J192" s="28">
        <f t="shared" si="67"/>
        <v>0</v>
      </c>
      <c r="K192" s="449">
        <v>1</v>
      </c>
      <c r="L192" s="28">
        <f t="shared" si="68"/>
        <v>0</v>
      </c>
    </row>
    <row r="193" spans="1:12" ht="18.95" customHeight="1" x14ac:dyDescent="0.2">
      <c r="A193" s="405">
        <f t="shared" si="64"/>
        <v>120</v>
      </c>
      <c r="B193" s="21"/>
      <c r="C193" s="5" t="s">
        <v>176</v>
      </c>
      <c r="D193" s="435">
        <f t="shared" ref="D193:J193" si="69">SUM(D176:D192)</f>
        <v>0</v>
      </c>
      <c r="E193" s="435">
        <f t="shared" si="69"/>
        <v>0</v>
      </c>
      <c r="F193" s="435">
        <f t="shared" si="69"/>
        <v>0</v>
      </c>
      <c r="G193" s="435">
        <f t="shared" si="69"/>
        <v>0</v>
      </c>
      <c r="H193" s="435">
        <f>SUM(H176:H192)</f>
        <v>0</v>
      </c>
      <c r="I193" s="435">
        <f t="shared" si="69"/>
        <v>0</v>
      </c>
      <c r="J193" s="435">
        <f t="shared" si="69"/>
        <v>0</v>
      </c>
      <c r="L193" s="435">
        <f>SUM(L176:L192)</f>
        <v>0</v>
      </c>
    </row>
    <row r="194" spans="1:12" ht="18.95" customHeight="1" x14ac:dyDescent="0.2">
      <c r="B194" s="21"/>
      <c r="C194" s="5"/>
    </row>
    <row r="195" spans="1:12" ht="18.95" customHeight="1" x14ac:dyDescent="0.2">
      <c r="A195" s="405">
        <f>A193+1</f>
        <v>121</v>
      </c>
      <c r="B195" s="21"/>
      <c r="C195" s="408" t="s">
        <v>177</v>
      </c>
    </row>
    <row r="196" spans="1:12" ht="18.95" customHeight="1" x14ac:dyDescent="0.2">
      <c r="A196" s="405">
        <f>A195+1</f>
        <v>122</v>
      </c>
      <c r="B196" s="21">
        <v>907</v>
      </c>
      <c r="C196" s="5" t="s">
        <v>76</v>
      </c>
      <c r="D196" s="28">
        <f>SUMIFS('Rider Adj F'!$P$11:$P$149,'Rider Adj F'!$A$11:$A$149,'SCH D-2 F'!D$13,'Rider Adj F'!$B$11:$B$149,'SCH D-2 F'!$B196)*-1</f>
        <v>0</v>
      </c>
      <c r="E196" s="28">
        <f>SUMIFS('Rider Adj F'!$P$11:$P$149,'Rider Adj F'!$A$11:$A$149,'SCH D-2 F'!E$13,'Rider Adj F'!$B$11:$B$149,'SCH D-2 F'!$B196)*-1</f>
        <v>0</v>
      </c>
      <c r="F196" s="28">
        <f>SUMIFS('Rider Adj F'!$P$11:$P$149,'Rider Adj F'!$A$11:$A$149,'SCH D-2 F'!F$13,'Rider Adj F'!$B$11:$B$149,'SCH D-2 F'!$B196)*-1</f>
        <v>0</v>
      </c>
      <c r="G196" s="28">
        <f>SUMIFS('Rider Adj F'!$P$11:$P$149,'Rider Adj F'!$A$11:$A$149,'SCH D-2 F'!G$13,'Rider Adj F'!$B$11:$B$149,'SCH D-2 F'!$B196)*-1</f>
        <v>0</v>
      </c>
      <c r="H196" s="28">
        <f>SUMIFS('Rider Adj F'!$P$11:$P$149,'Rider Adj F'!$A$11:$A$149,'SCH D-2 F'!H$13,'Rider Adj F'!$B$11:$B$149,'SCH D-2 F'!$B196)*-1</f>
        <v>0</v>
      </c>
      <c r="I196" s="28">
        <f>SUMIFS('Rider Adj F'!$P$11:$P$149,'Rider Adj F'!$A$11:$A$149,'SCH D-2 F'!I$13,'Rider Adj F'!$B$11:$B$149,'SCH D-2 F'!$B196)*-1</f>
        <v>0</v>
      </c>
      <c r="J196" s="28">
        <f t="shared" ref="J196:J199" si="70">SUM(D196:I196)</f>
        <v>0</v>
      </c>
      <c r="K196" s="449">
        <v>1</v>
      </c>
      <c r="L196" s="28">
        <f t="shared" ref="L196:L199" si="71">J196*K196</f>
        <v>0</v>
      </c>
    </row>
    <row r="197" spans="1:12" ht="18.95" customHeight="1" x14ac:dyDescent="0.2">
      <c r="A197" s="405">
        <f t="shared" ref="A197:A200" si="72">A196+1</f>
        <v>123</v>
      </c>
      <c r="B197" s="21">
        <v>908</v>
      </c>
      <c r="C197" s="5" t="s">
        <v>77</v>
      </c>
      <c r="D197" s="28">
        <f>SUMIFS('Rider Adj F'!$P$11:$P$149,'Rider Adj F'!$A$11:$A$149,'SCH D-2 F'!D$13,'Rider Adj F'!$B$11:$B$149,'SCH D-2 F'!$B197)*-1</f>
        <v>-9549543.0299999993</v>
      </c>
      <c r="E197" s="28">
        <f>SUMIFS('Rider Adj F'!$P$11:$P$149,'Rider Adj F'!$A$11:$A$149,'SCH D-2 F'!E$13,'Rider Adj F'!$B$11:$B$149,'SCH D-2 F'!$B197)*-1</f>
        <v>0</v>
      </c>
      <c r="F197" s="28">
        <f>SUMIFS('Rider Adj F'!$P$11:$P$149,'Rider Adj F'!$A$11:$A$149,'SCH D-2 F'!F$13,'Rider Adj F'!$B$11:$B$149,'SCH D-2 F'!$B197)*-1</f>
        <v>0</v>
      </c>
      <c r="G197" s="28">
        <f>SUMIFS('Rider Adj F'!$P$11:$P$149,'Rider Adj F'!$A$11:$A$149,'SCH D-2 F'!G$13,'Rider Adj F'!$B$11:$B$149,'SCH D-2 F'!$B197)*-1</f>
        <v>0</v>
      </c>
      <c r="H197" s="28">
        <f>SUMIFS('Rider Adj F'!$P$11:$P$149,'Rider Adj F'!$A$11:$A$149,'SCH D-2 F'!H$13,'Rider Adj F'!$B$11:$B$149,'SCH D-2 F'!$B197)*-1</f>
        <v>0</v>
      </c>
      <c r="I197" s="28">
        <f>SUMIFS('Rider Adj F'!$P$11:$P$149,'Rider Adj F'!$A$11:$A$149,'SCH D-2 F'!I$13,'Rider Adj F'!$B$11:$B$149,'SCH D-2 F'!$B197)*-1</f>
        <v>0</v>
      </c>
      <c r="J197" s="28">
        <f t="shared" si="70"/>
        <v>-9549543.0299999993</v>
      </c>
      <c r="K197" s="449">
        <v>1</v>
      </c>
      <c r="L197" s="28">
        <f t="shared" si="71"/>
        <v>-9549543.0299999993</v>
      </c>
    </row>
    <row r="198" spans="1:12" ht="18.95" customHeight="1" x14ac:dyDescent="0.2">
      <c r="A198" s="405">
        <f t="shared" si="72"/>
        <v>124</v>
      </c>
      <c r="B198" s="21">
        <v>909</v>
      </c>
      <c r="C198" s="5" t="s">
        <v>78</v>
      </c>
      <c r="D198" s="28">
        <f>SUMIFS('Rider Adj F'!$P$11:$P$149,'Rider Adj F'!$A$11:$A$149,'SCH D-2 F'!D$13,'Rider Adj F'!$B$11:$B$149,'SCH D-2 F'!$B198)*-1</f>
        <v>0</v>
      </c>
      <c r="E198" s="28">
        <f>SUMIFS('Rider Adj F'!$P$11:$P$149,'Rider Adj F'!$A$11:$A$149,'SCH D-2 F'!E$13,'Rider Adj F'!$B$11:$B$149,'SCH D-2 F'!$B198)*-1</f>
        <v>0</v>
      </c>
      <c r="F198" s="28">
        <f>SUMIFS('Rider Adj F'!$P$11:$P$149,'Rider Adj F'!$A$11:$A$149,'SCH D-2 F'!F$13,'Rider Adj F'!$B$11:$B$149,'SCH D-2 F'!$B198)*-1</f>
        <v>0</v>
      </c>
      <c r="G198" s="28">
        <f>SUMIFS('Rider Adj F'!$P$11:$P$149,'Rider Adj F'!$A$11:$A$149,'SCH D-2 F'!G$13,'Rider Adj F'!$B$11:$B$149,'SCH D-2 F'!$B198)*-1</f>
        <v>0</v>
      </c>
      <c r="H198" s="28">
        <f>SUMIFS('Rider Adj F'!$P$11:$P$149,'Rider Adj F'!$A$11:$A$149,'SCH D-2 F'!H$13,'Rider Adj F'!$B$11:$B$149,'SCH D-2 F'!$B198)*-1</f>
        <v>0</v>
      </c>
      <c r="I198" s="28">
        <f>SUMIFS('Rider Adj F'!$P$11:$P$149,'Rider Adj F'!$A$11:$A$149,'SCH D-2 F'!I$13,'Rider Adj F'!$B$11:$B$149,'SCH D-2 F'!$B198)*-1</f>
        <v>0</v>
      </c>
      <c r="J198" s="28">
        <f t="shared" si="70"/>
        <v>0</v>
      </c>
      <c r="K198" s="449">
        <v>1</v>
      </c>
      <c r="L198" s="28">
        <f t="shared" si="71"/>
        <v>0</v>
      </c>
    </row>
    <row r="199" spans="1:12" ht="18.95" customHeight="1" x14ac:dyDescent="0.2">
      <c r="A199" s="405">
        <f t="shared" si="72"/>
        <v>125</v>
      </c>
      <c r="B199" s="21">
        <v>910</v>
      </c>
      <c r="C199" s="5" t="s">
        <v>79</v>
      </c>
      <c r="D199" s="28">
        <f>SUMIFS('Rider Adj F'!$P$11:$P$149,'Rider Adj F'!$A$11:$A$149,'SCH D-2 F'!D$13,'Rider Adj F'!$B$11:$B$149,'SCH D-2 F'!$B199)*-1</f>
        <v>0</v>
      </c>
      <c r="E199" s="28">
        <f>SUMIFS('Rider Adj F'!$P$11:$P$149,'Rider Adj F'!$A$11:$A$149,'SCH D-2 F'!E$13,'Rider Adj F'!$B$11:$B$149,'SCH D-2 F'!$B199)*-1</f>
        <v>0</v>
      </c>
      <c r="F199" s="28">
        <f>SUMIFS('Rider Adj F'!$P$11:$P$149,'Rider Adj F'!$A$11:$A$149,'SCH D-2 F'!F$13,'Rider Adj F'!$B$11:$B$149,'SCH D-2 F'!$B199)*-1</f>
        <v>0</v>
      </c>
      <c r="G199" s="28">
        <f>SUMIFS('Rider Adj F'!$P$11:$P$149,'Rider Adj F'!$A$11:$A$149,'SCH D-2 F'!G$13,'Rider Adj F'!$B$11:$B$149,'SCH D-2 F'!$B199)*-1</f>
        <v>0</v>
      </c>
      <c r="H199" s="28">
        <f>SUMIFS('Rider Adj F'!$P$11:$P$149,'Rider Adj F'!$A$11:$A$149,'SCH D-2 F'!H$13,'Rider Adj F'!$B$11:$B$149,'SCH D-2 F'!$B199)*-1</f>
        <v>0</v>
      </c>
      <c r="I199" s="28">
        <f>SUMIFS('Rider Adj F'!$P$11:$P$149,'Rider Adj F'!$A$11:$A$149,'SCH D-2 F'!I$13,'Rider Adj F'!$B$11:$B$149,'SCH D-2 F'!$B199)*-1</f>
        <v>0</v>
      </c>
      <c r="J199" s="28">
        <f t="shared" si="70"/>
        <v>0</v>
      </c>
      <c r="K199" s="449">
        <v>1</v>
      </c>
      <c r="L199" s="28">
        <f t="shared" si="71"/>
        <v>0</v>
      </c>
    </row>
    <row r="200" spans="1:12" ht="18.95" customHeight="1" x14ac:dyDescent="0.2">
      <c r="A200" s="405">
        <f t="shared" si="72"/>
        <v>126</v>
      </c>
      <c r="B200" s="21"/>
      <c r="C200" s="5" t="s">
        <v>178</v>
      </c>
      <c r="D200" s="435">
        <f t="shared" ref="D200:J200" si="73">SUM(D196:D199)</f>
        <v>-9549543.0299999993</v>
      </c>
      <c r="E200" s="435">
        <f t="shared" si="73"/>
        <v>0</v>
      </c>
      <c r="F200" s="435">
        <f t="shared" si="73"/>
        <v>0</v>
      </c>
      <c r="G200" s="435">
        <f t="shared" si="73"/>
        <v>0</v>
      </c>
      <c r="H200" s="435">
        <f>SUM(H196:H199)</f>
        <v>0</v>
      </c>
      <c r="I200" s="435">
        <f t="shared" si="73"/>
        <v>0</v>
      </c>
      <c r="J200" s="435">
        <f t="shared" si="73"/>
        <v>-9549543.0299999993</v>
      </c>
      <c r="L200" s="435">
        <f>SUM(L196:L199)</f>
        <v>-9549543.0299999993</v>
      </c>
    </row>
    <row r="201" spans="1:12" ht="18.95" customHeight="1" x14ac:dyDescent="0.2">
      <c r="A201" s="405"/>
      <c r="B201" s="21"/>
      <c r="C201" s="5"/>
    </row>
    <row r="202" spans="1:12" ht="18.95" customHeight="1" x14ac:dyDescent="0.2">
      <c r="A202" s="405">
        <f>A200+1</f>
        <v>127</v>
      </c>
      <c r="B202" s="21"/>
      <c r="C202" s="408" t="s">
        <v>179</v>
      </c>
    </row>
    <row r="203" spans="1:12" ht="18.95" customHeight="1" x14ac:dyDescent="0.2">
      <c r="A203" s="405">
        <f>A202+1</f>
        <v>128</v>
      </c>
      <c r="B203" s="21">
        <v>911</v>
      </c>
      <c r="C203" s="5" t="s">
        <v>80</v>
      </c>
      <c r="D203" s="28">
        <f>SUMIFS('Rider Adj F'!$P$11:$P$149,'Rider Adj F'!$A$11:$A$149,'SCH D-2 F'!D$13,'Rider Adj F'!$B$11:$B$149,'SCH D-2 F'!$B203)*-1</f>
        <v>0</v>
      </c>
      <c r="E203" s="28">
        <f>SUMIFS('Rider Adj F'!$P$11:$P$149,'Rider Adj F'!$A$11:$A$149,'SCH D-2 F'!E$13,'Rider Adj F'!$B$11:$B$149,'SCH D-2 F'!$B203)*-1</f>
        <v>0</v>
      </c>
      <c r="F203" s="28">
        <f>SUMIFS('Rider Adj F'!$P$11:$P$149,'Rider Adj F'!$A$11:$A$149,'SCH D-2 F'!F$13,'Rider Adj F'!$B$11:$B$149,'SCH D-2 F'!$B203)*-1</f>
        <v>0</v>
      </c>
      <c r="G203" s="28">
        <f>SUMIFS('Rider Adj F'!$P$11:$P$149,'Rider Adj F'!$A$11:$A$149,'SCH D-2 F'!G$13,'Rider Adj F'!$B$11:$B$149,'SCH D-2 F'!$B203)*-1</f>
        <v>0</v>
      </c>
      <c r="H203" s="28">
        <f>SUMIFS('Rider Adj F'!$P$11:$P$149,'Rider Adj F'!$A$11:$A$149,'SCH D-2 F'!H$13,'Rider Adj F'!$B$11:$B$149,'SCH D-2 F'!$B203)*-1</f>
        <v>0</v>
      </c>
      <c r="I203" s="28">
        <f>SUMIFS('Rider Adj F'!$P$11:$P$149,'Rider Adj F'!$A$11:$A$149,'SCH D-2 F'!I$13,'Rider Adj F'!$B$11:$B$149,'SCH D-2 F'!$B203)*-1</f>
        <v>0</v>
      </c>
      <c r="J203" s="28">
        <f t="shared" ref="J203:J206" si="74">SUM(D203:I203)</f>
        <v>0</v>
      </c>
      <c r="K203" s="449">
        <v>1</v>
      </c>
      <c r="L203" s="28">
        <f t="shared" ref="L203:L206" si="75">J203*K203</f>
        <v>0</v>
      </c>
    </row>
    <row r="204" spans="1:12" ht="18.95" customHeight="1" x14ac:dyDescent="0.2">
      <c r="A204" s="405">
        <f t="shared" ref="A204:A207" si="76">A203+1</f>
        <v>129</v>
      </c>
      <c r="B204" s="21">
        <v>912</v>
      </c>
      <c r="C204" s="5" t="s">
        <v>81</v>
      </c>
      <c r="D204" s="28">
        <f>SUMIFS('Rider Adj F'!$P$11:$P$149,'Rider Adj F'!$A$11:$A$149,'SCH D-2 F'!D$13,'Rider Adj F'!$B$11:$B$149,'SCH D-2 F'!$B204)*-1</f>
        <v>0</v>
      </c>
      <c r="E204" s="28">
        <f>SUMIFS('Rider Adj F'!$P$11:$P$149,'Rider Adj F'!$A$11:$A$149,'SCH D-2 F'!E$13,'Rider Adj F'!$B$11:$B$149,'SCH D-2 F'!$B204)*-1</f>
        <v>0</v>
      </c>
      <c r="F204" s="28">
        <f>SUMIFS('Rider Adj F'!$P$11:$P$149,'Rider Adj F'!$A$11:$A$149,'SCH D-2 F'!F$13,'Rider Adj F'!$B$11:$B$149,'SCH D-2 F'!$B204)*-1</f>
        <v>0</v>
      </c>
      <c r="G204" s="28">
        <f>SUMIFS('Rider Adj F'!$P$11:$P$149,'Rider Adj F'!$A$11:$A$149,'SCH D-2 F'!G$13,'Rider Adj F'!$B$11:$B$149,'SCH D-2 F'!$B204)*-1</f>
        <v>0</v>
      </c>
      <c r="H204" s="28">
        <f>SUMIFS('Rider Adj F'!$P$11:$P$149,'Rider Adj F'!$A$11:$A$149,'SCH D-2 F'!H$13,'Rider Adj F'!$B$11:$B$149,'SCH D-2 F'!$B204)*-1</f>
        <v>0</v>
      </c>
      <c r="I204" s="28">
        <f>SUMIFS('Rider Adj F'!$P$11:$P$149,'Rider Adj F'!$A$11:$A$149,'SCH D-2 F'!I$13,'Rider Adj F'!$B$11:$B$149,'SCH D-2 F'!$B204)*-1</f>
        <v>0</v>
      </c>
      <c r="J204" s="28">
        <f t="shared" si="74"/>
        <v>0</v>
      </c>
      <c r="K204" s="449">
        <v>1</v>
      </c>
      <c r="L204" s="28">
        <f t="shared" si="75"/>
        <v>0</v>
      </c>
    </row>
    <row r="205" spans="1:12" ht="18.95" customHeight="1" x14ac:dyDescent="0.2">
      <c r="A205" s="405">
        <f t="shared" si="76"/>
        <v>130</v>
      </c>
      <c r="B205" s="21">
        <v>913</v>
      </c>
      <c r="C205" s="5" t="s">
        <v>82</v>
      </c>
      <c r="D205" s="28">
        <f>SUMIFS('Rider Adj F'!$P$11:$P$149,'Rider Adj F'!$A$11:$A$149,'SCH D-2 F'!D$13,'Rider Adj F'!$B$11:$B$149,'SCH D-2 F'!$B205)*-1</f>
        <v>0</v>
      </c>
      <c r="E205" s="28">
        <f>SUMIFS('Rider Adj F'!$P$11:$P$149,'Rider Adj F'!$A$11:$A$149,'SCH D-2 F'!E$13,'Rider Adj F'!$B$11:$B$149,'SCH D-2 F'!$B205)*-1</f>
        <v>0</v>
      </c>
      <c r="F205" s="28">
        <f>SUMIFS('Rider Adj F'!$P$11:$P$149,'Rider Adj F'!$A$11:$A$149,'SCH D-2 F'!F$13,'Rider Adj F'!$B$11:$B$149,'SCH D-2 F'!$B205)*-1</f>
        <v>0</v>
      </c>
      <c r="G205" s="28">
        <f>SUMIFS('Rider Adj F'!$P$11:$P$149,'Rider Adj F'!$A$11:$A$149,'SCH D-2 F'!G$13,'Rider Adj F'!$B$11:$B$149,'SCH D-2 F'!$B205)*-1</f>
        <v>0</v>
      </c>
      <c r="H205" s="28">
        <f>SUMIFS('Rider Adj F'!$P$11:$P$149,'Rider Adj F'!$A$11:$A$149,'SCH D-2 F'!H$13,'Rider Adj F'!$B$11:$B$149,'SCH D-2 F'!$B205)*-1</f>
        <v>0</v>
      </c>
      <c r="I205" s="28">
        <f>SUMIFS('Rider Adj F'!$P$11:$P$149,'Rider Adj F'!$A$11:$A$149,'SCH D-2 F'!I$13,'Rider Adj F'!$B$11:$B$149,'SCH D-2 F'!$B205)*-1</f>
        <v>0</v>
      </c>
      <c r="J205" s="28">
        <f t="shared" si="74"/>
        <v>0</v>
      </c>
      <c r="K205" s="449">
        <v>1</v>
      </c>
      <c r="L205" s="28">
        <f t="shared" si="75"/>
        <v>0</v>
      </c>
    </row>
    <row r="206" spans="1:12" ht="18.95" customHeight="1" x14ac:dyDescent="0.2">
      <c r="A206" s="405">
        <f t="shared" si="76"/>
        <v>131</v>
      </c>
      <c r="B206" s="21">
        <v>916</v>
      </c>
      <c r="C206" s="5" t="s">
        <v>83</v>
      </c>
      <c r="D206" s="28">
        <f>SUMIFS('Rider Adj F'!$P$11:$P$149,'Rider Adj F'!$A$11:$A$149,'SCH D-2 F'!D$13,'Rider Adj F'!$B$11:$B$149,'SCH D-2 F'!$B206)*-1</f>
        <v>0</v>
      </c>
      <c r="E206" s="28">
        <f>SUMIFS('Rider Adj F'!$P$11:$P$149,'Rider Adj F'!$A$11:$A$149,'SCH D-2 F'!E$13,'Rider Adj F'!$B$11:$B$149,'SCH D-2 F'!$B206)*-1</f>
        <v>0</v>
      </c>
      <c r="F206" s="28">
        <f>SUMIFS('Rider Adj F'!$P$11:$P$149,'Rider Adj F'!$A$11:$A$149,'SCH D-2 F'!F$13,'Rider Adj F'!$B$11:$B$149,'SCH D-2 F'!$B206)*-1</f>
        <v>0</v>
      </c>
      <c r="G206" s="28">
        <f>SUMIFS('Rider Adj F'!$P$11:$P$149,'Rider Adj F'!$A$11:$A$149,'SCH D-2 F'!G$13,'Rider Adj F'!$B$11:$B$149,'SCH D-2 F'!$B206)*-1</f>
        <v>0</v>
      </c>
      <c r="H206" s="28">
        <f>SUMIFS('Rider Adj F'!$P$11:$P$149,'Rider Adj F'!$A$11:$A$149,'SCH D-2 F'!H$13,'Rider Adj F'!$B$11:$B$149,'SCH D-2 F'!$B206)*-1</f>
        <v>0</v>
      </c>
      <c r="I206" s="28">
        <f>SUMIFS('Rider Adj F'!$P$11:$P$149,'Rider Adj F'!$A$11:$A$149,'SCH D-2 F'!I$13,'Rider Adj F'!$B$11:$B$149,'SCH D-2 F'!$B206)*-1</f>
        <v>0</v>
      </c>
      <c r="J206" s="28">
        <f t="shared" si="74"/>
        <v>0</v>
      </c>
      <c r="K206" s="449">
        <v>1</v>
      </c>
      <c r="L206" s="28">
        <f t="shared" si="75"/>
        <v>0</v>
      </c>
    </row>
    <row r="207" spans="1:12" ht="18.95" customHeight="1" x14ac:dyDescent="0.2">
      <c r="A207" s="405">
        <f t="shared" si="76"/>
        <v>132</v>
      </c>
      <c r="B207" s="21"/>
      <c r="C207" s="5" t="s">
        <v>180</v>
      </c>
      <c r="D207" s="435">
        <f t="shared" ref="D207:J207" si="77">SUM(D203:D206)</f>
        <v>0</v>
      </c>
      <c r="E207" s="435">
        <f t="shared" si="77"/>
        <v>0</v>
      </c>
      <c r="F207" s="435">
        <f t="shared" si="77"/>
        <v>0</v>
      </c>
      <c r="G207" s="435">
        <f t="shared" si="77"/>
        <v>0</v>
      </c>
      <c r="H207" s="435">
        <f>SUM(H203:H206)</f>
        <v>0</v>
      </c>
      <c r="I207" s="435">
        <f t="shared" si="77"/>
        <v>0</v>
      </c>
      <c r="J207" s="435">
        <f t="shared" si="77"/>
        <v>0</v>
      </c>
      <c r="L207" s="435">
        <f>SUM(L203:L206)</f>
        <v>0</v>
      </c>
    </row>
    <row r="208" spans="1:12" ht="18.95" customHeight="1" x14ac:dyDescent="0.2">
      <c r="B208" s="21"/>
      <c r="C208" s="5"/>
    </row>
    <row r="209" spans="1:12" ht="18.95" customHeight="1" x14ac:dyDescent="0.2">
      <c r="A209" s="405">
        <f>A207+1</f>
        <v>133</v>
      </c>
      <c r="B209" s="21"/>
      <c r="C209" s="408" t="s">
        <v>181</v>
      </c>
    </row>
    <row r="210" spans="1:12" ht="18.95" customHeight="1" x14ac:dyDescent="0.2">
      <c r="A210" s="405">
        <f>A209+1</f>
        <v>134</v>
      </c>
      <c r="B210" s="21">
        <v>920</v>
      </c>
      <c r="C210" s="5" t="s">
        <v>84</v>
      </c>
      <c r="D210" s="28">
        <f>SUMIFS('Rider Adj F'!$P$11:$P$149,'Rider Adj F'!$A$11:$A$149,'SCH D-2 F'!D$13,'Rider Adj F'!$B$11:$B$149,'SCH D-2 F'!$B210)*-1</f>
        <v>0</v>
      </c>
      <c r="E210" s="28">
        <f>SUMIFS('Rider Adj F'!$P$11:$P$149,'Rider Adj F'!$A$11:$A$149,'SCH D-2 F'!E$13,'Rider Adj F'!$B$11:$B$149,'SCH D-2 F'!$B210)*-1</f>
        <v>0</v>
      </c>
      <c r="F210" s="28">
        <f>SUMIFS('Rider Adj F'!$P$11:$P$149,'Rider Adj F'!$A$11:$A$149,'SCH D-2 F'!F$13,'Rider Adj F'!$B$11:$B$149,'SCH D-2 F'!$B210)*-1</f>
        <v>0</v>
      </c>
      <c r="G210" s="28">
        <f>SUMIFS('Rider Adj F'!$P$11:$P$149,'Rider Adj F'!$A$11:$A$149,'SCH D-2 F'!G$13,'Rider Adj F'!$B$11:$B$149,'SCH D-2 F'!$B210)*-1</f>
        <v>0</v>
      </c>
      <c r="H210" s="28">
        <f>SUMIFS('Rider Adj F'!$P$11:$P$149,'Rider Adj F'!$A$11:$A$149,'SCH D-2 F'!H$13,'Rider Adj F'!$B$11:$B$149,'SCH D-2 F'!$B210)*-1</f>
        <v>0</v>
      </c>
      <c r="I210" s="28">
        <f>SUMIFS('Rider Adj F'!$P$11:$P$149,'Rider Adj F'!$A$11:$A$149,'SCH D-2 F'!I$13,'Rider Adj F'!$B$11:$B$149,'SCH D-2 F'!$B210)*-1</f>
        <v>0</v>
      </c>
      <c r="J210" s="28">
        <f t="shared" ref="J210:J218" si="78">SUM(D210:I210)</f>
        <v>0</v>
      </c>
      <c r="K210" s="449">
        <v>1</v>
      </c>
      <c r="L210" s="28">
        <f t="shared" ref="L210:L218" si="79">J210*K210</f>
        <v>0</v>
      </c>
    </row>
    <row r="211" spans="1:12" ht="18.95" customHeight="1" x14ac:dyDescent="0.2">
      <c r="A211" s="405">
        <f t="shared" ref="A211:A248" si="80">A210+1</f>
        <v>135</v>
      </c>
      <c r="B211" s="21">
        <v>921</v>
      </c>
      <c r="C211" s="5" t="s">
        <v>85</v>
      </c>
      <c r="D211" s="28">
        <f>SUMIFS('Rider Adj F'!$P$11:$P$149,'Rider Adj F'!$A$11:$A$149,'SCH D-2 F'!D$13,'Rider Adj F'!$B$11:$B$149,'SCH D-2 F'!$B211)*-1</f>
        <v>0</v>
      </c>
      <c r="E211" s="28">
        <f>SUMIFS('Rider Adj F'!$P$11:$P$149,'Rider Adj F'!$A$11:$A$149,'SCH D-2 F'!E$13,'Rider Adj F'!$B$11:$B$149,'SCH D-2 F'!$B211)*-1</f>
        <v>0</v>
      </c>
      <c r="F211" s="28">
        <f>SUMIFS('Rider Adj F'!$P$11:$P$149,'Rider Adj F'!$A$11:$A$149,'SCH D-2 F'!F$13,'Rider Adj F'!$B$11:$B$149,'SCH D-2 F'!$B211)*-1</f>
        <v>0</v>
      </c>
      <c r="G211" s="28">
        <f>SUMIFS('Rider Adj F'!$P$11:$P$149,'Rider Adj F'!$A$11:$A$149,'SCH D-2 F'!G$13,'Rider Adj F'!$B$11:$B$149,'SCH D-2 F'!$B211)*-1</f>
        <v>0</v>
      </c>
      <c r="H211" s="28">
        <f>SUMIFS('Rider Adj F'!$P$11:$P$149,'Rider Adj F'!$A$11:$A$149,'SCH D-2 F'!H$13,'Rider Adj F'!$B$11:$B$149,'SCH D-2 F'!$B211)*-1</f>
        <v>0</v>
      </c>
      <c r="I211" s="28">
        <f>SUMIFS('Rider Adj F'!$P$11:$P$149,'Rider Adj F'!$A$11:$A$149,'SCH D-2 F'!I$13,'Rider Adj F'!$B$11:$B$149,'SCH D-2 F'!$B211)*-1</f>
        <v>0</v>
      </c>
      <c r="J211" s="28">
        <f t="shared" si="78"/>
        <v>0</v>
      </c>
      <c r="K211" s="449">
        <v>1</v>
      </c>
      <c r="L211" s="28">
        <f t="shared" si="79"/>
        <v>0</v>
      </c>
    </row>
    <row r="212" spans="1:12" ht="18.95" customHeight="1" x14ac:dyDescent="0.2">
      <c r="A212" s="405">
        <f t="shared" si="80"/>
        <v>136</v>
      </c>
      <c r="B212" s="21">
        <v>922</v>
      </c>
      <c r="C212" s="5" t="s">
        <v>86</v>
      </c>
      <c r="D212" s="28">
        <f>SUMIFS('Rider Adj F'!$P$11:$P$149,'Rider Adj F'!$A$11:$A$149,'SCH D-2 F'!D$13,'Rider Adj F'!$B$11:$B$149,'SCH D-2 F'!$B212)*-1</f>
        <v>0</v>
      </c>
      <c r="E212" s="28">
        <f>SUMIFS('Rider Adj F'!$P$11:$P$149,'Rider Adj F'!$A$11:$A$149,'SCH D-2 F'!E$13,'Rider Adj F'!$B$11:$B$149,'SCH D-2 F'!$B212)*-1</f>
        <v>0</v>
      </c>
      <c r="F212" s="28">
        <f>SUMIFS('Rider Adj F'!$P$11:$P$149,'Rider Adj F'!$A$11:$A$149,'SCH D-2 F'!F$13,'Rider Adj F'!$B$11:$B$149,'SCH D-2 F'!$B212)*-1</f>
        <v>0</v>
      </c>
      <c r="G212" s="28">
        <f>SUMIFS('Rider Adj F'!$P$11:$P$149,'Rider Adj F'!$A$11:$A$149,'SCH D-2 F'!G$13,'Rider Adj F'!$B$11:$B$149,'SCH D-2 F'!$B212)*-1</f>
        <v>0</v>
      </c>
      <c r="H212" s="28">
        <f>SUMIFS('Rider Adj F'!$P$11:$P$149,'Rider Adj F'!$A$11:$A$149,'SCH D-2 F'!H$13,'Rider Adj F'!$B$11:$B$149,'SCH D-2 F'!$B212)*-1</f>
        <v>0</v>
      </c>
      <c r="I212" s="28">
        <f>SUMIFS('Rider Adj F'!$P$11:$P$149,'Rider Adj F'!$A$11:$A$149,'SCH D-2 F'!I$13,'Rider Adj F'!$B$11:$B$149,'SCH D-2 F'!$B212)*-1</f>
        <v>0</v>
      </c>
      <c r="J212" s="28">
        <f t="shared" si="78"/>
        <v>0</v>
      </c>
      <c r="K212" s="449">
        <v>1</v>
      </c>
      <c r="L212" s="28">
        <f t="shared" si="79"/>
        <v>0</v>
      </c>
    </row>
    <row r="213" spans="1:12" ht="18.95" customHeight="1" x14ac:dyDescent="0.2">
      <c r="A213" s="405">
        <f t="shared" si="80"/>
        <v>137</v>
      </c>
      <c r="B213" s="21">
        <v>923</v>
      </c>
      <c r="C213" s="5" t="s">
        <v>87</v>
      </c>
      <c r="D213" s="28">
        <f>SUMIFS('Rider Adj F'!$P$11:$P$149,'Rider Adj F'!$A$11:$A$149,'SCH D-2 F'!D$13,'Rider Adj F'!$B$11:$B$149,'SCH D-2 F'!$B213)*-1</f>
        <v>0</v>
      </c>
      <c r="E213" s="28">
        <f>SUMIFS('Rider Adj F'!$P$11:$P$149,'Rider Adj F'!$A$11:$A$149,'SCH D-2 F'!E$13,'Rider Adj F'!$B$11:$B$149,'SCH D-2 F'!$B213)*-1</f>
        <v>0</v>
      </c>
      <c r="F213" s="28">
        <f>SUMIFS('Rider Adj F'!$P$11:$P$149,'Rider Adj F'!$A$11:$A$149,'SCH D-2 F'!F$13,'Rider Adj F'!$B$11:$B$149,'SCH D-2 F'!$B213)*-1</f>
        <v>0</v>
      </c>
      <c r="G213" s="28">
        <f>SUMIFS('Rider Adj F'!$P$11:$P$149,'Rider Adj F'!$A$11:$A$149,'SCH D-2 F'!G$13,'Rider Adj F'!$B$11:$B$149,'SCH D-2 F'!$B213)*-1</f>
        <v>0</v>
      </c>
      <c r="H213" s="28">
        <f>SUMIFS('Rider Adj F'!$P$11:$P$149,'Rider Adj F'!$A$11:$A$149,'SCH D-2 F'!H$13,'Rider Adj F'!$B$11:$B$149,'SCH D-2 F'!$B213)*-1</f>
        <v>0</v>
      </c>
      <c r="I213" s="28">
        <f>SUMIFS('Rider Adj F'!$P$11:$P$149,'Rider Adj F'!$A$11:$A$149,'SCH D-2 F'!I$13,'Rider Adj F'!$B$11:$B$149,'SCH D-2 F'!$B213)*-1</f>
        <v>0</v>
      </c>
      <c r="J213" s="28">
        <f t="shared" si="78"/>
        <v>0</v>
      </c>
      <c r="K213" s="449">
        <v>1</v>
      </c>
      <c r="L213" s="28">
        <f t="shared" si="79"/>
        <v>0</v>
      </c>
    </row>
    <row r="214" spans="1:12" ht="18.95" customHeight="1" x14ac:dyDescent="0.2">
      <c r="A214" s="405">
        <f t="shared" si="80"/>
        <v>138</v>
      </c>
      <c r="B214" s="21">
        <v>924</v>
      </c>
      <c r="C214" s="5" t="s">
        <v>0</v>
      </c>
      <c r="D214" s="28">
        <f>SUMIFS('Rider Adj F'!$P$11:$P$149,'Rider Adj F'!$A$11:$A$149,'SCH D-2 F'!D$13,'Rider Adj F'!$B$11:$B$149,'SCH D-2 F'!$B214)*-1</f>
        <v>0</v>
      </c>
      <c r="E214" s="28">
        <f>SUMIFS('Rider Adj F'!$P$11:$P$149,'Rider Adj F'!$A$11:$A$149,'SCH D-2 F'!E$13,'Rider Adj F'!$B$11:$B$149,'SCH D-2 F'!$B214)*-1</f>
        <v>0</v>
      </c>
      <c r="F214" s="28">
        <f>SUMIFS('Rider Adj F'!$P$11:$P$149,'Rider Adj F'!$A$11:$A$149,'SCH D-2 F'!F$13,'Rider Adj F'!$B$11:$B$149,'SCH D-2 F'!$B214)*-1</f>
        <v>0</v>
      </c>
      <c r="G214" s="28">
        <f>SUMIFS('Rider Adj F'!$P$11:$P$149,'Rider Adj F'!$A$11:$A$149,'SCH D-2 F'!G$13,'Rider Adj F'!$B$11:$B$149,'SCH D-2 F'!$B214)*-1</f>
        <v>0</v>
      </c>
      <c r="H214" s="28">
        <f>SUMIFS('Rider Adj F'!$P$11:$P$149,'Rider Adj F'!$A$11:$A$149,'SCH D-2 F'!H$13,'Rider Adj F'!$B$11:$B$149,'SCH D-2 F'!$B214)*-1</f>
        <v>0</v>
      </c>
      <c r="I214" s="28">
        <f>SUMIFS('Rider Adj F'!$P$11:$P$149,'Rider Adj F'!$A$11:$A$149,'SCH D-2 F'!I$13,'Rider Adj F'!$B$11:$B$149,'SCH D-2 F'!$B214)*-1</f>
        <v>0</v>
      </c>
      <c r="J214" s="28">
        <f t="shared" si="78"/>
        <v>0</v>
      </c>
      <c r="K214" s="449">
        <v>1</v>
      </c>
      <c r="L214" s="28">
        <f t="shared" si="79"/>
        <v>0</v>
      </c>
    </row>
    <row r="215" spans="1:12" ht="18.95" customHeight="1" x14ac:dyDescent="0.2">
      <c r="A215" s="405">
        <f t="shared" si="80"/>
        <v>139</v>
      </c>
      <c r="B215" s="21">
        <v>925</v>
      </c>
      <c r="C215" s="5" t="s">
        <v>88</v>
      </c>
      <c r="D215" s="28">
        <f>SUMIFS('Rider Adj F'!$P$11:$P$149,'Rider Adj F'!$A$11:$A$149,'SCH D-2 F'!D$13,'Rider Adj F'!$B$11:$B$149,'SCH D-2 F'!$B215)*-1</f>
        <v>0</v>
      </c>
      <c r="E215" s="28">
        <f>SUMIFS('Rider Adj F'!$P$11:$P$149,'Rider Adj F'!$A$11:$A$149,'SCH D-2 F'!E$13,'Rider Adj F'!$B$11:$B$149,'SCH D-2 F'!$B215)*-1</f>
        <v>0</v>
      </c>
      <c r="F215" s="28">
        <f>SUMIFS('Rider Adj F'!$P$11:$P$149,'Rider Adj F'!$A$11:$A$149,'SCH D-2 F'!F$13,'Rider Adj F'!$B$11:$B$149,'SCH D-2 F'!$B215)*-1</f>
        <v>0</v>
      </c>
      <c r="G215" s="28">
        <f>SUMIFS('Rider Adj F'!$P$11:$P$149,'Rider Adj F'!$A$11:$A$149,'SCH D-2 F'!G$13,'Rider Adj F'!$B$11:$B$149,'SCH D-2 F'!$B215)*-1</f>
        <v>0</v>
      </c>
      <c r="H215" s="28">
        <f>SUMIFS('Rider Adj F'!$P$11:$P$149,'Rider Adj F'!$A$11:$A$149,'SCH D-2 F'!H$13,'Rider Adj F'!$B$11:$B$149,'SCH D-2 F'!$B215)*-1</f>
        <v>0</v>
      </c>
      <c r="I215" s="28">
        <f>SUMIFS('Rider Adj F'!$P$11:$P$149,'Rider Adj F'!$A$11:$A$149,'SCH D-2 F'!I$13,'Rider Adj F'!$B$11:$B$149,'SCH D-2 F'!$B215)*-1</f>
        <v>0</v>
      </c>
      <c r="J215" s="28">
        <f t="shared" si="78"/>
        <v>0</v>
      </c>
      <c r="K215" s="449">
        <v>1</v>
      </c>
      <c r="L215" s="28">
        <f t="shared" si="79"/>
        <v>0</v>
      </c>
    </row>
    <row r="216" spans="1:12" ht="18.95" customHeight="1" x14ac:dyDescent="0.2">
      <c r="A216" s="405">
        <f t="shared" si="80"/>
        <v>140</v>
      </c>
      <c r="B216" s="21">
        <v>926</v>
      </c>
      <c r="C216" s="5" t="s">
        <v>89</v>
      </c>
      <c r="D216" s="28">
        <f>SUMIFS('Rider Adj F'!$P$11:$P$149,'Rider Adj F'!$A$11:$A$149,'SCH D-2 F'!D$13,'Rider Adj F'!$B$11:$B$149,'SCH D-2 F'!$B216)*-1</f>
        <v>0</v>
      </c>
      <c r="E216" s="28">
        <f>SUMIFS('Rider Adj F'!$P$11:$P$149,'Rider Adj F'!$A$11:$A$149,'SCH D-2 F'!E$13,'Rider Adj F'!$B$11:$B$149,'SCH D-2 F'!$B216)*-1</f>
        <v>0</v>
      </c>
      <c r="F216" s="28">
        <f>SUMIFS('Rider Adj F'!$P$11:$P$149,'Rider Adj F'!$A$11:$A$149,'SCH D-2 F'!F$13,'Rider Adj F'!$B$11:$B$149,'SCH D-2 F'!$B216)*-1</f>
        <v>0</v>
      </c>
      <c r="G216" s="28">
        <f>SUMIFS('Rider Adj F'!$P$11:$P$149,'Rider Adj F'!$A$11:$A$149,'SCH D-2 F'!G$13,'Rider Adj F'!$B$11:$B$149,'SCH D-2 F'!$B216)*-1</f>
        <v>0</v>
      </c>
      <c r="H216" s="28">
        <f>SUMIFS('Rider Adj F'!$P$11:$P$149,'Rider Adj F'!$A$11:$A$149,'SCH D-2 F'!H$13,'Rider Adj F'!$B$11:$B$149,'SCH D-2 F'!$B216)*-1</f>
        <v>0</v>
      </c>
      <c r="I216" s="28">
        <f>SUMIFS('Rider Adj F'!$P$11:$P$149,'Rider Adj F'!$A$11:$A$149,'SCH D-2 F'!I$13,'Rider Adj F'!$B$11:$B$149,'SCH D-2 F'!$B216)*-1</f>
        <v>0</v>
      </c>
      <c r="J216" s="28">
        <f t="shared" si="78"/>
        <v>0</v>
      </c>
      <c r="K216" s="449">
        <v>1</v>
      </c>
      <c r="L216" s="28">
        <f t="shared" si="79"/>
        <v>0</v>
      </c>
    </row>
    <row r="217" spans="1:12" ht="18.95" customHeight="1" x14ac:dyDescent="0.2">
      <c r="A217" s="405">
        <f t="shared" si="80"/>
        <v>141</v>
      </c>
      <c r="B217" s="21">
        <v>927</v>
      </c>
      <c r="C217" s="5" t="s">
        <v>90</v>
      </c>
      <c r="D217" s="28">
        <f>SUMIFS('Rider Adj F'!$P$11:$P$149,'Rider Adj F'!$A$11:$A$149,'SCH D-2 F'!D$13,'Rider Adj F'!$B$11:$B$149,'SCH D-2 F'!$B217)*-1</f>
        <v>0</v>
      </c>
      <c r="E217" s="28">
        <f>SUMIFS('Rider Adj F'!$P$11:$P$149,'Rider Adj F'!$A$11:$A$149,'SCH D-2 F'!E$13,'Rider Adj F'!$B$11:$B$149,'SCH D-2 F'!$B217)*-1</f>
        <v>0</v>
      </c>
      <c r="F217" s="28">
        <f>SUMIFS('Rider Adj F'!$P$11:$P$149,'Rider Adj F'!$A$11:$A$149,'SCH D-2 F'!F$13,'Rider Adj F'!$B$11:$B$149,'SCH D-2 F'!$B217)*-1</f>
        <v>0</v>
      </c>
      <c r="G217" s="28">
        <f>SUMIFS('Rider Adj F'!$P$11:$P$149,'Rider Adj F'!$A$11:$A$149,'SCH D-2 F'!G$13,'Rider Adj F'!$B$11:$B$149,'SCH D-2 F'!$B217)*-1</f>
        <v>0</v>
      </c>
      <c r="H217" s="28">
        <f>SUMIFS('Rider Adj F'!$P$11:$P$149,'Rider Adj F'!$A$11:$A$149,'SCH D-2 F'!H$13,'Rider Adj F'!$B$11:$B$149,'SCH D-2 F'!$B217)*-1</f>
        <v>0</v>
      </c>
      <c r="I217" s="28">
        <f>SUMIFS('Rider Adj F'!$P$11:$P$149,'Rider Adj F'!$A$11:$A$149,'SCH D-2 F'!I$13,'Rider Adj F'!$B$11:$B$149,'SCH D-2 F'!$B217)*-1</f>
        <v>0</v>
      </c>
      <c r="J217" s="28">
        <f t="shared" si="78"/>
        <v>0</v>
      </c>
      <c r="K217" s="449">
        <v>1</v>
      </c>
      <c r="L217" s="28">
        <f t="shared" si="79"/>
        <v>0</v>
      </c>
    </row>
    <row r="218" spans="1:12" ht="18.95" customHeight="1" x14ac:dyDescent="0.2">
      <c r="A218" s="405">
        <f t="shared" si="80"/>
        <v>142</v>
      </c>
      <c r="B218" s="21">
        <v>928</v>
      </c>
      <c r="C218" s="5" t="s">
        <v>91</v>
      </c>
      <c r="D218" s="28">
        <f>SUMIFS('Rider Adj F'!$P$11:$P$149,'Rider Adj F'!$A$11:$A$149,'SCH D-2 F'!D$13,'Rider Adj F'!$B$11:$B$149,'SCH D-2 F'!$B218)*-1</f>
        <v>0</v>
      </c>
      <c r="E218" s="28">
        <f>SUMIFS('Rider Adj F'!$P$11:$P$149,'Rider Adj F'!$A$11:$A$149,'SCH D-2 F'!E$13,'Rider Adj F'!$B$11:$B$149,'SCH D-2 F'!$B218)*-1</f>
        <v>0</v>
      </c>
      <c r="F218" s="28">
        <f>SUMIFS('Rider Adj F'!$P$11:$P$149,'Rider Adj F'!$A$11:$A$149,'SCH D-2 F'!F$13,'Rider Adj F'!$B$11:$B$149,'SCH D-2 F'!$B218)*-1</f>
        <v>0</v>
      </c>
      <c r="G218" s="28">
        <f>SUMIFS('Rider Adj F'!$P$11:$P$149,'Rider Adj F'!$A$11:$A$149,'SCH D-2 F'!G$13,'Rider Adj F'!$B$11:$B$149,'SCH D-2 F'!$B218)*-1</f>
        <v>0</v>
      </c>
      <c r="H218" s="28">
        <f>SUMIFS('Rider Adj F'!$P$11:$P$149,'Rider Adj F'!$A$11:$A$149,'SCH D-2 F'!H$13,'Rider Adj F'!$B$11:$B$149,'SCH D-2 F'!$B218)*-1</f>
        <v>0</v>
      </c>
      <c r="I218" s="28">
        <f>SUMIFS('Rider Adj F'!$P$11:$P$149,'Rider Adj F'!$A$11:$A$149,'SCH D-2 F'!I$13,'Rider Adj F'!$B$11:$B$149,'SCH D-2 F'!$B218)*-1</f>
        <v>0</v>
      </c>
      <c r="J218" s="28">
        <f t="shared" si="78"/>
        <v>0</v>
      </c>
      <c r="K218" s="449">
        <v>1</v>
      </c>
      <c r="L218" s="28">
        <f t="shared" si="79"/>
        <v>0</v>
      </c>
    </row>
    <row r="219" spans="1:12" s="8" customFormat="1" ht="20.100000000000001" customHeight="1" x14ac:dyDescent="0.2">
      <c r="A219" s="623" t="str">
        <f>$A$1</f>
        <v>LOUISVILLE GAS AND ELECTRIC COMPANY</v>
      </c>
      <c r="B219" s="623"/>
      <c r="C219" s="623"/>
      <c r="D219" s="623"/>
      <c r="E219" s="623"/>
      <c r="F219" s="623"/>
      <c r="G219" s="623"/>
      <c r="H219" s="623"/>
      <c r="I219" s="623"/>
      <c r="J219" s="623"/>
      <c r="K219" s="623"/>
      <c r="L219" s="623"/>
    </row>
    <row r="220" spans="1:12" s="8" customFormat="1" ht="20.100000000000001" customHeight="1" x14ac:dyDescent="0.2">
      <c r="A220" s="623" t="str">
        <f>$A$2</f>
        <v>CASE NO. 2025-00114 - ELECTRIC OPERATIONS</v>
      </c>
      <c r="B220" s="623"/>
      <c r="C220" s="623"/>
      <c r="D220" s="623"/>
      <c r="E220" s="623"/>
      <c r="F220" s="623"/>
      <c r="G220" s="623"/>
      <c r="H220" s="623"/>
      <c r="I220" s="623"/>
      <c r="J220" s="623"/>
      <c r="K220" s="623"/>
      <c r="L220" s="623"/>
    </row>
    <row r="221" spans="1:12" s="8" customFormat="1" ht="20.100000000000001" customHeight="1" x14ac:dyDescent="0.2">
      <c r="A221" s="623" t="s">
        <v>318</v>
      </c>
      <c r="B221" s="623"/>
      <c r="C221" s="623"/>
      <c r="D221" s="623"/>
      <c r="E221" s="623"/>
      <c r="F221" s="623"/>
      <c r="G221" s="623"/>
      <c r="H221" s="623"/>
      <c r="I221" s="623"/>
      <c r="J221" s="623"/>
      <c r="K221" s="623"/>
      <c r="L221" s="623"/>
    </row>
    <row r="222" spans="1:12" s="8" customFormat="1" ht="20.100000000000001" customHeight="1" x14ac:dyDescent="0.2">
      <c r="A222" s="623" t="str">
        <f>$A$4</f>
        <v>FOR THE 12 MONTHS ENDED DECEMBER 31, 2026</v>
      </c>
      <c r="B222" s="623"/>
      <c r="C222" s="623"/>
      <c r="D222" s="623"/>
      <c r="E222" s="623"/>
      <c r="F222" s="623"/>
      <c r="G222" s="623"/>
      <c r="H222" s="623"/>
      <c r="I222" s="623"/>
      <c r="J222" s="623"/>
      <c r="K222" s="623"/>
      <c r="L222" s="623"/>
    </row>
    <row r="223" spans="1:12" s="8" customFormat="1" ht="20.100000000000001" customHeight="1" x14ac:dyDescent="0.2">
      <c r="A223" s="7"/>
      <c r="B223" s="7"/>
      <c r="C223" s="7"/>
      <c r="D223" s="7"/>
      <c r="E223" s="7"/>
      <c r="F223" s="7"/>
      <c r="G223" s="7"/>
      <c r="H223" s="7"/>
      <c r="I223" s="7"/>
      <c r="J223" s="7"/>
      <c r="K223" s="7"/>
      <c r="L223" s="7"/>
    </row>
    <row r="224" spans="1:12" s="8" customFormat="1" ht="20.100000000000001" customHeight="1" x14ac:dyDescent="0.2">
      <c r="A224" s="8" t="str">
        <f>$A$6</f>
        <v>DATA:____BASE  PERIOD__X__FORECASTED  PERIOD</v>
      </c>
      <c r="L224" s="10" t="str">
        <f>$L$6</f>
        <v>SCHEDULE D-2</v>
      </c>
    </row>
    <row r="225" spans="1:15" s="8" customFormat="1" ht="20.100000000000001" customHeight="1" x14ac:dyDescent="0.2">
      <c r="A225" s="8" t="str">
        <f>$A$7</f>
        <v>TYPE OF FILING: __X__ ORIGINAL  _____ UPDATED  _____ REVISED</v>
      </c>
      <c r="L225" s="10" t="s">
        <v>327</v>
      </c>
    </row>
    <row r="226" spans="1:15" s="8" customFormat="1" ht="20.100000000000001" customHeight="1" x14ac:dyDescent="0.2">
      <c r="A226" s="8" t="str">
        <f>$A$8</f>
        <v>WORKPAPER REFERENCE NO(S).:  SCHEDULE WPD-2</v>
      </c>
      <c r="L226" s="10" t="str">
        <f>$L$8</f>
        <v>WITNESS:   A. M. FACKLER</v>
      </c>
    </row>
    <row r="227" spans="1:15" s="8" customFormat="1" ht="20.100000000000001" customHeight="1" x14ac:dyDescent="0.2"/>
    <row r="228" spans="1:15" s="8" customFormat="1" ht="18.75" customHeight="1" x14ac:dyDescent="0.2">
      <c r="A228" s="445"/>
      <c r="B228" s="445"/>
      <c r="C228" s="445"/>
      <c r="D228" s="446" t="str">
        <f>D$10</f>
        <v>ADJ 1</v>
      </c>
      <c r="E228" s="446" t="str">
        <f t="shared" ref="E228:I228" si="81">E$10</f>
        <v>ADJ 2</v>
      </c>
      <c r="F228" s="446" t="str">
        <f t="shared" si="81"/>
        <v>ADJ 3</v>
      </c>
      <c r="G228" s="446" t="str">
        <f t="shared" si="81"/>
        <v>ADJ 4</v>
      </c>
      <c r="H228" s="446" t="str">
        <f t="shared" si="81"/>
        <v>ADJ 5</v>
      </c>
      <c r="I228" s="446" t="str">
        <f t="shared" si="81"/>
        <v>ADJ 6</v>
      </c>
      <c r="J228" s="445"/>
      <c r="K228" s="445"/>
      <c r="L228" s="445"/>
    </row>
    <row r="229" spans="1:15" ht="51" customHeight="1" x14ac:dyDescent="0.2">
      <c r="A229" s="385" t="s">
        <v>142</v>
      </c>
      <c r="B229" s="385" t="s">
        <v>143</v>
      </c>
      <c r="C229" s="385" t="s">
        <v>147</v>
      </c>
      <c r="D229" s="385" t="str">
        <f>D$11</f>
        <v>REMOVE DSM MECHANISM</v>
      </c>
      <c r="E229" s="385" t="str">
        <f t="shared" ref="E229:I229" si="82">E$11</f>
        <v>REMOVE ECR MECHANISM</v>
      </c>
      <c r="F229" s="385" t="str">
        <f t="shared" si="82"/>
        <v>REMOVE FAC MECHANISM</v>
      </c>
      <c r="G229" s="385" t="str">
        <f t="shared" si="82"/>
        <v>REMOVE OSS MECHANISM</v>
      </c>
      <c r="H229" s="385" t="str">
        <f t="shared" si="82"/>
        <v>REMOVE RAR
MECHANISM</v>
      </c>
      <c r="I229" s="385" t="str">
        <f t="shared" si="82"/>
        <v>INTEREST SYNCHRONIZATION</v>
      </c>
      <c r="J229" s="385" t="s">
        <v>320</v>
      </c>
      <c r="K229" s="385" t="s">
        <v>144</v>
      </c>
      <c r="L229" s="385" t="s">
        <v>310</v>
      </c>
    </row>
    <row r="230" spans="1:15" ht="23.1" customHeight="1" x14ac:dyDescent="0.2">
      <c r="A230" s="382"/>
      <c r="B230" s="382"/>
      <c r="C230" s="386"/>
      <c r="D230" s="404" t="s">
        <v>145</v>
      </c>
      <c r="E230" s="404" t="s">
        <v>145</v>
      </c>
      <c r="F230" s="404" t="s">
        <v>145</v>
      </c>
      <c r="G230" s="404" t="s">
        <v>145</v>
      </c>
      <c r="H230" s="404" t="s">
        <v>145</v>
      </c>
      <c r="I230" s="404" t="s">
        <v>145</v>
      </c>
      <c r="J230" s="404" t="s">
        <v>145</v>
      </c>
      <c r="K230" s="404"/>
      <c r="L230" s="404" t="s">
        <v>145</v>
      </c>
    </row>
    <row r="231" spans="1:15" ht="18.95" customHeight="1" x14ac:dyDescent="0.2">
      <c r="A231" s="405">
        <f>A218+1</f>
        <v>143</v>
      </c>
      <c r="B231" s="21">
        <v>929</v>
      </c>
      <c r="C231" s="5" t="s">
        <v>92</v>
      </c>
      <c r="D231" s="28">
        <f>SUMIFS('Rider Adj F'!$P$11:$P$149,'Rider Adj F'!$A$11:$A$149,'SCH D-2 F'!D$13,'Rider Adj F'!$B$11:$B$149,'SCH D-2 F'!$B231)*-1</f>
        <v>0</v>
      </c>
      <c r="E231" s="28">
        <f>SUMIFS('Rider Adj F'!$P$11:$P$149,'Rider Adj F'!$A$11:$A$149,'SCH D-2 F'!E$13,'Rider Adj F'!$B$11:$B$149,'SCH D-2 F'!$B231)*-1</f>
        <v>0</v>
      </c>
      <c r="F231" s="28">
        <f>SUMIFS('Rider Adj F'!$P$11:$P$149,'Rider Adj F'!$A$11:$A$149,'SCH D-2 F'!F$13,'Rider Adj F'!$B$11:$B$149,'SCH D-2 F'!$B231)*-1</f>
        <v>0</v>
      </c>
      <c r="G231" s="28">
        <f>SUMIFS('Rider Adj F'!$P$11:$P$149,'Rider Adj F'!$A$11:$A$149,'SCH D-2 F'!G$13,'Rider Adj F'!$B$11:$B$149,'SCH D-2 F'!$B231)*-1</f>
        <v>0</v>
      </c>
      <c r="H231" s="28">
        <f>SUMIFS('Rider Adj F'!$P$11:$P$149,'Rider Adj F'!$A$11:$A$149,'SCH D-2 F'!H$13,'Rider Adj F'!$B$11:$B$149,'SCH D-2 F'!$B231)*-1</f>
        <v>0</v>
      </c>
      <c r="I231" s="28">
        <f>SUMIFS('Rider Adj F'!$P$11:$P$149,'Rider Adj F'!$A$11:$A$149,'SCH D-2 F'!I$13,'Rider Adj F'!$B$11:$B$149,'SCH D-2 F'!$B231)*-1</f>
        <v>0</v>
      </c>
      <c r="J231" s="28">
        <f t="shared" ref="J231:J235" si="83">SUM(D231:I231)</f>
        <v>0</v>
      </c>
      <c r="K231" s="449">
        <v>1</v>
      </c>
      <c r="L231" s="28">
        <f t="shared" ref="L231:L235" si="84">J231*K231</f>
        <v>0</v>
      </c>
    </row>
    <row r="232" spans="1:15" ht="18.95" customHeight="1" x14ac:dyDescent="0.2">
      <c r="A232" s="405">
        <f t="shared" si="80"/>
        <v>144</v>
      </c>
      <c r="B232" s="21">
        <v>930.1</v>
      </c>
      <c r="C232" s="5" t="s">
        <v>93</v>
      </c>
      <c r="D232" s="28">
        <f>SUMIFS('Rider Adj F'!$P$11:$P$149,'Rider Adj F'!$A$11:$A$149,'SCH D-2 F'!D$13,'Rider Adj F'!$B$11:$B$149,'SCH D-2 F'!$B232)*-1</f>
        <v>0</v>
      </c>
      <c r="E232" s="28">
        <f>SUMIFS('Rider Adj F'!$P$11:$P$149,'Rider Adj F'!$A$11:$A$149,'SCH D-2 F'!E$13,'Rider Adj F'!$B$11:$B$149,'SCH D-2 F'!$B232)*-1</f>
        <v>0</v>
      </c>
      <c r="F232" s="28">
        <f>SUMIFS('Rider Adj F'!$P$11:$P$149,'Rider Adj F'!$A$11:$A$149,'SCH D-2 F'!F$13,'Rider Adj F'!$B$11:$B$149,'SCH D-2 F'!$B232)*-1</f>
        <v>0</v>
      </c>
      <c r="G232" s="28">
        <f>SUMIFS('Rider Adj F'!$P$11:$P$149,'Rider Adj F'!$A$11:$A$149,'SCH D-2 F'!G$13,'Rider Adj F'!$B$11:$B$149,'SCH D-2 F'!$B232)*-1</f>
        <v>0</v>
      </c>
      <c r="H232" s="28">
        <f>SUMIFS('Rider Adj F'!$P$11:$P$149,'Rider Adj F'!$A$11:$A$149,'SCH D-2 F'!H$13,'Rider Adj F'!$B$11:$B$149,'SCH D-2 F'!$B232)*-1</f>
        <v>0</v>
      </c>
      <c r="I232" s="28">
        <f>SUMIFS('Rider Adj F'!$P$11:$P$149,'Rider Adj F'!$A$11:$A$149,'SCH D-2 F'!I$13,'Rider Adj F'!$B$11:$B$149,'SCH D-2 F'!$B232)*-1</f>
        <v>0</v>
      </c>
      <c r="J232" s="28">
        <f t="shared" si="83"/>
        <v>0</v>
      </c>
      <c r="K232" s="449">
        <v>1</v>
      </c>
      <c r="L232" s="28">
        <f t="shared" si="84"/>
        <v>0</v>
      </c>
    </row>
    <row r="233" spans="1:15" ht="18.95" customHeight="1" x14ac:dyDescent="0.2">
      <c r="A233" s="405">
        <f t="shared" si="80"/>
        <v>145</v>
      </c>
      <c r="B233" s="21">
        <v>930.2</v>
      </c>
      <c r="C233" s="5" t="s">
        <v>94</v>
      </c>
      <c r="D233" s="28">
        <f>SUMIFS('Rider Adj F'!$P$11:$P$149,'Rider Adj F'!$A$11:$A$149,'SCH D-2 F'!D$13,'Rider Adj F'!$B$11:$B$149,'SCH D-2 F'!$B233)*-1</f>
        <v>0</v>
      </c>
      <c r="E233" s="28">
        <f>SUMIFS('Rider Adj F'!$P$11:$P$149,'Rider Adj F'!$A$11:$A$149,'SCH D-2 F'!E$13,'Rider Adj F'!$B$11:$B$149,'SCH D-2 F'!$B233)*-1</f>
        <v>0</v>
      </c>
      <c r="F233" s="28">
        <f>SUMIFS('Rider Adj F'!$P$11:$P$149,'Rider Adj F'!$A$11:$A$149,'SCH D-2 F'!F$13,'Rider Adj F'!$B$11:$B$149,'SCH D-2 F'!$B233)*-1</f>
        <v>0</v>
      </c>
      <c r="G233" s="28">
        <f>SUMIFS('Rider Adj F'!$P$11:$P$149,'Rider Adj F'!$A$11:$A$149,'SCH D-2 F'!G$13,'Rider Adj F'!$B$11:$B$149,'SCH D-2 F'!$B233)*-1</f>
        <v>0</v>
      </c>
      <c r="H233" s="28">
        <f>SUMIFS('Rider Adj F'!$P$11:$P$149,'Rider Adj F'!$A$11:$A$149,'SCH D-2 F'!H$13,'Rider Adj F'!$B$11:$B$149,'SCH D-2 F'!$B233)*-1</f>
        <v>0</v>
      </c>
      <c r="I233" s="28">
        <f>SUMIFS('Rider Adj F'!$P$11:$P$149,'Rider Adj F'!$A$11:$A$149,'SCH D-2 F'!I$13,'Rider Adj F'!$B$11:$B$149,'SCH D-2 F'!$B233)*-1</f>
        <v>0</v>
      </c>
      <c r="J233" s="28">
        <f t="shared" si="83"/>
        <v>0</v>
      </c>
      <c r="K233" s="449">
        <v>1</v>
      </c>
      <c r="L233" s="28">
        <f t="shared" si="84"/>
        <v>0</v>
      </c>
    </row>
    <row r="234" spans="1:15" ht="18.95" customHeight="1" x14ac:dyDescent="0.2">
      <c r="A234" s="405">
        <f t="shared" si="80"/>
        <v>146</v>
      </c>
      <c r="B234" s="21">
        <v>931</v>
      </c>
      <c r="C234" s="5" t="s">
        <v>24</v>
      </c>
      <c r="D234" s="28">
        <f>SUMIFS('Rider Adj F'!$P$11:$P$149,'Rider Adj F'!$A$11:$A$149,'SCH D-2 F'!D$13,'Rider Adj F'!$B$11:$B$149,'SCH D-2 F'!$B234)*-1</f>
        <v>0</v>
      </c>
      <c r="E234" s="28">
        <f>SUMIFS('Rider Adj F'!$P$11:$P$149,'Rider Adj F'!$A$11:$A$149,'SCH D-2 F'!E$13,'Rider Adj F'!$B$11:$B$149,'SCH D-2 F'!$B234)*-1</f>
        <v>0</v>
      </c>
      <c r="F234" s="28">
        <f>SUMIFS('Rider Adj F'!$P$11:$P$149,'Rider Adj F'!$A$11:$A$149,'SCH D-2 F'!F$13,'Rider Adj F'!$B$11:$B$149,'SCH D-2 F'!$B234)*-1</f>
        <v>0</v>
      </c>
      <c r="G234" s="28">
        <f>SUMIFS('Rider Adj F'!$P$11:$P$149,'Rider Adj F'!$A$11:$A$149,'SCH D-2 F'!G$13,'Rider Adj F'!$B$11:$B$149,'SCH D-2 F'!$B234)*-1</f>
        <v>0</v>
      </c>
      <c r="H234" s="28">
        <f>SUMIFS('Rider Adj F'!$P$11:$P$149,'Rider Adj F'!$A$11:$A$149,'SCH D-2 F'!H$13,'Rider Adj F'!$B$11:$B$149,'SCH D-2 F'!$B234)*-1</f>
        <v>0</v>
      </c>
      <c r="I234" s="28">
        <f>SUMIFS('Rider Adj F'!$P$11:$P$149,'Rider Adj F'!$A$11:$A$149,'SCH D-2 F'!I$13,'Rider Adj F'!$B$11:$B$149,'SCH D-2 F'!$B234)*-1</f>
        <v>0</v>
      </c>
      <c r="J234" s="28">
        <f t="shared" si="83"/>
        <v>0</v>
      </c>
      <c r="K234" s="449">
        <v>1</v>
      </c>
      <c r="L234" s="28">
        <f t="shared" si="84"/>
        <v>0</v>
      </c>
    </row>
    <row r="235" spans="1:15" ht="18.95" customHeight="1" x14ac:dyDescent="0.2">
      <c r="A235" s="405">
        <f t="shared" si="80"/>
        <v>147</v>
      </c>
      <c r="B235" s="21">
        <v>935</v>
      </c>
      <c r="C235" s="5" t="s">
        <v>95</v>
      </c>
      <c r="D235" s="28">
        <f>SUMIFS('Rider Adj F'!$P$11:$P$149,'Rider Adj F'!$A$11:$A$149,'SCH D-2 F'!D$13,'Rider Adj F'!$B$11:$B$149,'SCH D-2 F'!$B235)*-1</f>
        <v>0</v>
      </c>
      <c r="E235" s="28">
        <f>SUMIFS('Rider Adj F'!$P$11:$P$149,'Rider Adj F'!$A$11:$A$149,'SCH D-2 F'!E$13,'Rider Adj F'!$B$11:$B$149,'SCH D-2 F'!$B235)*-1</f>
        <v>0</v>
      </c>
      <c r="F235" s="28">
        <f>SUMIFS('Rider Adj F'!$P$11:$P$149,'Rider Adj F'!$A$11:$A$149,'SCH D-2 F'!F$13,'Rider Adj F'!$B$11:$B$149,'SCH D-2 F'!$B235)*-1</f>
        <v>0</v>
      </c>
      <c r="G235" s="28">
        <f>SUMIFS('Rider Adj F'!$P$11:$P$149,'Rider Adj F'!$A$11:$A$149,'SCH D-2 F'!G$13,'Rider Adj F'!$B$11:$B$149,'SCH D-2 F'!$B235)*-1</f>
        <v>0</v>
      </c>
      <c r="H235" s="28">
        <f>SUMIFS('Rider Adj F'!$P$11:$P$149,'Rider Adj F'!$A$11:$A$149,'SCH D-2 F'!H$13,'Rider Adj F'!$B$11:$B$149,'SCH D-2 F'!$B235)*-1</f>
        <v>0</v>
      </c>
      <c r="I235" s="28">
        <f>SUMIFS('Rider Adj F'!$P$11:$P$149,'Rider Adj F'!$A$11:$A$149,'SCH D-2 F'!I$13,'Rider Adj F'!$B$11:$B$149,'SCH D-2 F'!$B235)*-1</f>
        <v>0</v>
      </c>
      <c r="J235" s="28">
        <f t="shared" si="83"/>
        <v>0</v>
      </c>
      <c r="K235" s="449">
        <v>1</v>
      </c>
      <c r="L235" s="28">
        <f t="shared" si="84"/>
        <v>0</v>
      </c>
    </row>
    <row r="236" spans="1:15" ht="18.95" customHeight="1" x14ac:dyDescent="0.2">
      <c r="A236" s="405">
        <f t="shared" si="80"/>
        <v>148</v>
      </c>
      <c r="C236" s="5" t="s">
        <v>182</v>
      </c>
      <c r="D236" s="435">
        <f t="shared" ref="D236:J236" si="85">SUM(D210:D235)</f>
        <v>0</v>
      </c>
      <c r="E236" s="435">
        <f t="shared" si="85"/>
        <v>0</v>
      </c>
      <c r="F236" s="435">
        <f t="shared" si="85"/>
        <v>0</v>
      </c>
      <c r="G236" s="435">
        <f t="shared" si="85"/>
        <v>0</v>
      </c>
      <c r="H236" s="435">
        <f>SUM(H210:H235)</f>
        <v>0</v>
      </c>
      <c r="I236" s="435">
        <f t="shared" si="85"/>
        <v>0</v>
      </c>
      <c r="J236" s="435">
        <f t="shared" si="85"/>
        <v>0</v>
      </c>
      <c r="L236" s="435">
        <f>SUM(L210:L235)</f>
        <v>0</v>
      </c>
    </row>
    <row r="237" spans="1:15" ht="18.95" customHeight="1" x14ac:dyDescent="0.2">
      <c r="A237" s="405"/>
    </row>
    <row r="238" spans="1:15" ht="18.95" customHeight="1" x14ac:dyDescent="0.2">
      <c r="A238" s="405">
        <f>A236+1</f>
        <v>149</v>
      </c>
      <c r="C238" s="5" t="s">
        <v>184</v>
      </c>
      <c r="D238" s="383">
        <f>SUM(D116,D147,D151,D173,D193,D200,D207,D236)</f>
        <v>-9549543.0299999993</v>
      </c>
      <c r="E238" s="383">
        <f t="shared" ref="E238:L238" si="86">SUM(E116,E147,E151,E173,E193,E200,E207,E236)</f>
        <v>27575173.18</v>
      </c>
      <c r="F238" s="383">
        <f t="shared" si="86"/>
        <v>-41434.189104627818</v>
      </c>
      <c r="G238" s="383">
        <f t="shared" si="86"/>
        <v>-17985084.693474926</v>
      </c>
      <c r="H238" s="383">
        <f t="shared" si="86"/>
        <v>0</v>
      </c>
      <c r="I238" s="383">
        <f t="shared" si="86"/>
        <v>0</v>
      </c>
      <c r="J238" s="383">
        <f t="shared" si="86"/>
        <v>-888.73257954977453</v>
      </c>
      <c r="L238" s="383">
        <f t="shared" si="86"/>
        <v>-888.73257954977453</v>
      </c>
    </row>
    <row r="239" spans="1:15" ht="18.95" customHeight="1" x14ac:dyDescent="0.2">
      <c r="A239" s="405"/>
      <c r="C239" s="5"/>
      <c r="N239" s="374"/>
    </row>
    <row r="240" spans="1:15" ht="18.95" customHeight="1" x14ac:dyDescent="0.2">
      <c r="A240" s="405">
        <f>A238+1</f>
        <v>150</v>
      </c>
      <c r="B240" s="21" t="s">
        <v>185</v>
      </c>
      <c r="C240" s="5" t="s">
        <v>186</v>
      </c>
      <c r="D240" s="28">
        <f>SUMIFS('Rider Adj F'!$P$11:$P$149,'Rider Adj F'!$A$11:$A$149,'SCH D-2 F'!D$13,'Rider Adj F'!$B$11:$B$149,'SCH D-2 F'!$B240)*-1</f>
        <v>-1256623.04</v>
      </c>
      <c r="E240" s="28">
        <f>SUMIFS('Rider Adj F'!$P$11:$P$149,'Rider Adj F'!$A$11:$A$149,'SCH D-2 F'!E$13,'Rider Adj F'!$B$11:$B$149,'SCH D-2 F'!$B240)*-1</f>
        <v>-21734885.952464998</v>
      </c>
      <c r="F240" s="28">
        <f>SUMIFS('Rider Adj F'!$P$11:$P$149,'Rider Adj F'!$A$11:$A$149,'SCH D-2 F'!F$13,'Rider Adj F'!$B$11:$B$149,'SCH D-2 F'!$B240)*-1</f>
        <v>0</v>
      </c>
      <c r="G240" s="28">
        <f>SUMIFS('Rider Adj F'!$P$11:$P$149,'Rider Adj F'!$A$11:$A$149,'SCH D-2 F'!G$13,'Rider Adj F'!$B$11:$B$149,'SCH D-2 F'!$B240)*-1</f>
        <v>0</v>
      </c>
      <c r="H240" s="28">
        <f>SUMIFS('Rider Adj F'!$P$11:$P$149,'Rider Adj F'!$A$11:$A$149,'SCH D-2 F'!H$13,'Rider Adj F'!$B$11:$B$149,'SCH D-2 F'!$B240)*-1</f>
        <v>0</v>
      </c>
      <c r="I240" s="28">
        <f>SUMIFS('Rider Adj F'!$P$11:$P$149,'Rider Adj F'!$A$11:$A$149,'SCH D-2 F'!I$13,'Rider Adj F'!$B$11:$B$149,'SCH D-2 F'!$B240)*-1</f>
        <v>0</v>
      </c>
      <c r="J240" s="28">
        <f>SUM(D240:I240)</f>
        <v>-22991508.992464997</v>
      </c>
      <c r="K240" s="449">
        <v>1</v>
      </c>
      <c r="L240" s="28">
        <f>J240*K240</f>
        <v>-22991508.992464997</v>
      </c>
      <c r="N240" s="449"/>
      <c r="O240" s="449"/>
    </row>
    <row r="241" spans="1:15" ht="18.95" customHeight="1" x14ac:dyDescent="0.2">
      <c r="A241" s="405">
        <f>A240+1</f>
        <v>151</v>
      </c>
      <c r="B241" s="412" t="s">
        <v>1158</v>
      </c>
      <c r="C241" s="5" t="s">
        <v>1159</v>
      </c>
      <c r="D241" s="28">
        <f>SUMIFS('Rider Adj F'!$P$11:$P$149,'Rider Adj F'!$A$11:$A$149,'SCH D-2 F'!D$13,'Rider Adj F'!$B$11:$B$149,'SCH D-2 F'!$B241)*-1</f>
        <v>0</v>
      </c>
      <c r="E241" s="28">
        <f>SUMIFS('Rider Adj F'!$P$11:$P$149,'Rider Adj F'!$A$11:$A$149,'SCH D-2 F'!E$13,'Rider Adj F'!$B$11:$B$149,'SCH D-2 F'!$B241)*-1</f>
        <v>0</v>
      </c>
      <c r="F241" s="28">
        <f>SUMIFS('Rider Adj F'!$P$11:$P$149,'Rider Adj F'!$A$11:$A$149,'SCH D-2 F'!F$13,'Rider Adj F'!$B$11:$B$149,'SCH D-2 F'!$B241)*-1</f>
        <v>0</v>
      </c>
      <c r="G241" s="28">
        <f>SUMIFS('Rider Adj F'!$P$11:$P$149,'Rider Adj F'!$A$11:$A$149,'SCH D-2 F'!G$13,'Rider Adj F'!$B$11:$B$149,'SCH D-2 F'!$B241)*-1</f>
        <v>0</v>
      </c>
      <c r="H241" s="28">
        <f>SUMIFS('Rider Adj F'!$P$11:$P$149,'Rider Adj F'!$A$11:$A$149,'SCH D-2 F'!H$13,'Rider Adj F'!$B$11:$B$149,'SCH D-2 F'!$B241)*-1</f>
        <v>-9245625.9287334923</v>
      </c>
      <c r="I241" s="28">
        <f>SUMIFS('Rider Adj F'!$P$11:$P$149,'Rider Adj F'!$A$11:$A$149,'SCH D-2 F'!I$13,'Rider Adj F'!$B$11:$B$149,'SCH D-2 F'!$B241)*-1</f>
        <v>0</v>
      </c>
      <c r="J241" s="28">
        <f>SUM(D241:I241)</f>
        <v>-9245625.9287334923</v>
      </c>
      <c r="K241" s="449">
        <v>1</v>
      </c>
      <c r="L241" s="28">
        <f>J241*K241</f>
        <v>-9245625.9287334923</v>
      </c>
      <c r="N241" s="449"/>
      <c r="O241" s="449"/>
    </row>
    <row r="242" spans="1:15" ht="18.95" customHeight="1" x14ac:dyDescent="0.2">
      <c r="A242" s="405">
        <f t="shared" ref="A242:A244" si="87">A241+1</f>
        <v>152</v>
      </c>
      <c r="B242" s="21">
        <v>407.3</v>
      </c>
      <c r="C242" s="5" t="s">
        <v>885</v>
      </c>
      <c r="D242" s="28">
        <f>SUMIFS('Rider Adj F'!$P$11:$P$149,'Rider Adj F'!$A$11:$A$149,'SCH D-2 F'!D$13,'Rider Adj F'!$B$11:$B$149,'SCH D-2 F'!$B242)*-1</f>
        <v>0</v>
      </c>
      <c r="E242" s="28">
        <f>SUMIFS('Rider Adj F'!$P$11:$P$149,'Rider Adj F'!$A$11:$A$149,'SCH D-2 F'!E$13,'Rider Adj F'!$B$11:$B$149,'SCH D-2 F'!$B242)*-1</f>
        <v>-4837914.585866617</v>
      </c>
      <c r="F242" s="28">
        <f>SUMIFS('Rider Adj F'!$P$11:$P$149,'Rider Adj F'!$A$11:$A$149,'SCH D-2 F'!F$13,'Rider Adj F'!$B$11:$B$149,'SCH D-2 F'!$B242)*-1</f>
        <v>0</v>
      </c>
      <c r="G242" s="28">
        <f>SUMIFS('Rider Adj F'!$P$11:$P$149,'Rider Adj F'!$A$11:$A$149,'SCH D-2 F'!G$13,'Rider Adj F'!$B$11:$B$149,'SCH D-2 F'!$B242)*-1</f>
        <v>0</v>
      </c>
      <c r="H242" s="28">
        <f>SUMIFS('Rider Adj F'!$P$11:$P$149,'Rider Adj F'!$A$11:$A$149,'SCH D-2 F'!H$13,'Rider Adj F'!$B$11:$B$149,'SCH D-2 F'!$B242)*-1</f>
        <v>0</v>
      </c>
      <c r="I242" s="28">
        <f>SUMIFS('Rider Adj F'!$P$11:$P$149,'Rider Adj F'!$A$11:$A$149,'SCH D-2 F'!I$13,'Rider Adj F'!$B$11:$B$149,'SCH D-2 F'!$B242)*-1</f>
        <v>0</v>
      </c>
      <c r="J242" s="28">
        <f t="shared" ref="J242" si="88">SUM(D242:I242)</f>
        <v>-4837914.585866617</v>
      </c>
      <c r="K242" s="449">
        <v>1</v>
      </c>
      <c r="L242" s="28">
        <f t="shared" ref="L242" si="89">J242*K242</f>
        <v>-4837914.585866617</v>
      </c>
    </row>
    <row r="243" spans="1:15" ht="18.95" customHeight="1" x14ac:dyDescent="0.2">
      <c r="A243" s="405">
        <f t="shared" si="87"/>
        <v>153</v>
      </c>
      <c r="B243" s="21">
        <v>407.4</v>
      </c>
      <c r="C243" s="5" t="s">
        <v>1157</v>
      </c>
      <c r="D243" s="28">
        <f>SUMIFS('Rider Adj F'!$P$11:$P$149,'Rider Adj F'!$A$11:$A$149,'SCH D-2 F'!D$13,'Rider Adj F'!$B$11:$B$149,'SCH D-2 F'!$B243)*-1</f>
        <v>0</v>
      </c>
      <c r="E243" s="28">
        <f>SUMIFS('Rider Adj F'!$P$11:$P$149,'Rider Adj F'!$A$11:$A$149,'SCH D-2 F'!E$13,'Rider Adj F'!$B$11:$B$149,'SCH D-2 F'!$B243)*-1</f>
        <v>0</v>
      </c>
      <c r="F243" s="28">
        <f>SUMIFS('Rider Adj F'!$P$11:$P$149,'Rider Adj F'!$A$11:$A$149,'SCH D-2 F'!F$13,'Rider Adj F'!$B$11:$B$149,'SCH D-2 F'!$B243)*-1</f>
        <v>0</v>
      </c>
      <c r="G243" s="28">
        <f>SUMIFS('Rider Adj F'!$P$11:$P$149,'Rider Adj F'!$A$11:$A$149,'SCH D-2 F'!G$13,'Rider Adj F'!$B$11:$B$149,'SCH D-2 F'!$B243)*-1</f>
        <v>0</v>
      </c>
      <c r="H243" s="28">
        <f>SUMIFS('Rider Adj F'!$P$11:$P$149,'Rider Adj F'!$A$11:$A$149,'SCH D-2 F'!H$13,'Rider Adj F'!$B$11:$B$149,'SCH D-2 F'!$B243)*-1</f>
        <v>0</v>
      </c>
      <c r="I243" s="28">
        <f>SUMIFS('Rider Adj F'!$P$11:$P$149,'Rider Adj F'!$A$11:$A$149,'SCH D-2 F'!I$13,'Rider Adj F'!$B$11:$B$149,'SCH D-2 F'!$B243)*-1</f>
        <v>0</v>
      </c>
      <c r="J243" s="28">
        <f>SUM(D243:I243)</f>
        <v>0</v>
      </c>
      <c r="K243" s="449">
        <v>1</v>
      </c>
      <c r="L243" s="28">
        <f>J243*K243</f>
        <v>0</v>
      </c>
    </row>
    <row r="244" spans="1:15" ht="18.95" customHeight="1" x14ac:dyDescent="0.2">
      <c r="A244" s="405">
        <f t="shared" si="87"/>
        <v>154</v>
      </c>
      <c r="B244" s="21">
        <v>408.1</v>
      </c>
      <c r="C244" s="5" t="s">
        <v>10</v>
      </c>
      <c r="D244" s="28">
        <f>SUMIFS('Rider Adj F'!$P$11:$P$149,'Rider Adj F'!$A$11:$A$149,'SCH D-2 F'!D$13,'Rider Adj F'!$B$11:$B$149,'SCH D-2 F'!$B244)*-1</f>
        <v>0</v>
      </c>
      <c r="E244" s="28">
        <f>SUMIFS('Rider Adj F'!$P$11:$P$149,'Rider Adj F'!$A$11:$A$149,'SCH D-2 F'!E$13,'Rider Adj F'!$B$11:$B$149,'SCH D-2 F'!$B244)*-1</f>
        <v>-697017.60467318748</v>
      </c>
      <c r="F244" s="28">
        <f>SUMIFS('Rider Adj F'!$P$11:$P$149,'Rider Adj F'!$A$11:$A$149,'SCH D-2 F'!F$13,'Rider Adj F'!$B$11:$B$149,'SCH D-2 F'!$B244)*-1</f>
        <v>0</v>
      </c>
      <c r="G244" s="28">
        <f>SUMIFS('Rider Adj F'!$P$11:$P$149,'Rider Adj F'!$A$11:$A$149,'SCH D-2 F'!G$13,'Rider Adj F'!$B$11:$B$149,'SCH D-2 F'!$B244)*-1</f>
        <v>0</v>
      </c>
      <c r="H244" s="28">
        <f>SUMIFS('Rider Adj F'!$P$11:$P$149,'Rider Adj F'!$A$11:$A$149,'SCH D-2 F'!H$13,'Rider Adj F'!$B$11:$B$149,'SCH D-2 F'!$B244)*-1</f>
        <v>0</v>
      </c>
      <c r="I244" s="28">
        <f>SUMIFS('Rider Adj F'!$P$11:$P$149,'Rider Adj F'!$A$11:$A$149,'SCH D-2 F'!I$13,'Rider Adj F'!$B$11:$B$149,'SCH D-2 F'!$B244)*-1</f>
        <v>0</v>
      </c>
      <c r="J244" s="28">
        <f t="shared" ref="J244:J248" si="90">SUM(D244:I244)</f>
        <v>-697017.60467318748</v>
      </c>
      <c r="K244" s="449">
        <v>1</v>
      </c>
      <c r="L244" s="28">
        <f t="shared" ref="L244:L246" si="91">J244*K244</f>
        <v>-697017.60467318748</v>
      </c>
    </row>
    <row r="245" spans="1:15" ht="18.95" customHeight="1" x14ac:dyDescent="0.2">
      <c r="A245" s="405">
        <f t="shared" si="80"/>
        <v>155</v>
      </c>
      <c r="B245" s="21" t="s">
        <v>187</v>
      </c>
      <c r="C245" s="5" t="s">
        <v>188</v>
      </c>
      <c r="D245" s="28">
        <f>D258-'Rider Adj F'!P21*1</f>
        <v>-19468.820387238862</v>
      </c>
      <c r="E245" s="28">
        <f>E258-'Rider Adj F'!P45*1</f>
        <v>-8562545.43849607</v>
      </c>
      <c r="F245" s="450">
        <f t="shared" ref="F245:I245" si="92">F258</f>
        <v>0</v>
      </c>
      <c r="G245" s="28">
        <f t="shared" ref="G245" si="93">G258</f>
        <v>-273859.36638412555</v>
      </c>
      <c r="H245" s="28">
        <f>H258</f>
        <v>-1669999.9868024462</v>
      </c>
      <c r="I245" s="28">
        <f t="shared" si="92"/>
        <v>1983483.6328383712</v>
      </c>
      <c r="J245" s="28">
        <f t="shared" si="90"/>
        <v>-8542389.9792315103</v>
      </c>
      <c r="K245" s="449">
        <v>1</v>
      </c>
      <c r="L245" s="28">
        <f>J245*K245</f>
        <v>-8542389.9792315103</v>
      </c>
      <c r="N245" s="28"/>
      <c r="O245" s="449"/>
    </row>
    <row r="246" spans="1:15" ht="18.95" customHeight="1" x14ac:dyDescent="0.2">
      <c r="A246" s="405">
        <f t="shared" si="80"/>
        <v>156</v>
      </c>
      <c r="B246" s="21" t="s">
        <v>187</v>
      </c>
      <c r="C246" s="5" t="s">
        <v>189</v>
      </c>
      <c r="D246" s="28">
        <f>D256-'Rider Adj F'!P22*1</f>
        <v>-6049.9468306852286</v>
      </c>
      <c r="E246" s="28">
        <f>E256-'Rider Adj F'!P46*1</f>
        <v>-2172192.0888913581</v>
      </c>
      <c r="F246" s="450">
        <f t="shared" ref="F246:I246" si="94">F256</f>
        <v>0</v>
      </c>
      <c r="G246" s="28">
        <f t="shared" ref="G246" si="95">G256</f>
        <v>-68636.432677725708</v>
      </c>
      <c r="H246" s="28">
        <f>H256</f>
        <v>-418546.36260712938</v>
      </c>
      <c r="I246" s="28">
        <f t="shared" si="94"/>
        <v>497113.69244069461</v>
      </c>
      <c r="J246" s="28">
        <f>SUM(D246:I246)</f>
        <v>-2168311.1385662039</v>
      </c>
      <c r="K246" s="449">
        <v>1</v>
      </c>
      <c r="L246" s="28">
        <f t="shared" si="91"/>
        <v>-2168311.1385662039</v>
      </c>
      <c r="N246" s="28"/>
      <c r="O246" s="449"/>
    </row>
    <row r="247" spans="1:15" ht="18.95" customHeight="1" x14ac:dyDescent="0.2">
      <c r="A247" s="405">
        <f t="shared" si="80"/>
        <v>157</v>
      </c>
      <c r="B247" s="21">
        <v>411.4</v>
      </c>
      <c r="C247" s="5" t="s">
        <v>192</v>
      </c>
      <c r="D247" s="28">
        <f>SUMIFS('Rider Adj F'!$P$11:$P$149,'Rider Adj F'!$A$11:$A$149,'SCH D-2 F'!D$13,'Rider Adj F'!$B$11:$B$149,'SCH D-2 F'!$B247)*-1</f>
        <v>0</v>
      </c>
      <c r="E247" s="28">
        <f>SUMIFS('Rider Adj F'!$P$11:$P$149,'Rider Adj F'!$A$11:$A$149,'SCH D-2 F'!E$13,'Rider Adj F'!$B$11:$B$149,'SCH D-2 F'!$B247)*-1</f>
        <v>0</v>
      </c>
      <c r="F247" s="28">
        <f>SUMIFS('Rider Adj F'!$P$11:$P$149,'Rider Adj F'!$A$11:$A$149,'SCH D-2 F'!F$13,'Rider Adj F'!$B$11:$B$149,'SCH D-2 F'!$B247)*-1</f>
        <v>0</v>
      </c>
      <c r="G247" s="28">
        <f>SUMIFS('Rider Adj F'!$P$11:$P$149,'Rider Adj F'!$A$11:$A$149,'SCH D-2 F'!G$13,'Rider Adj F'!$B$11:$B$149,'SCH D-2 F'!$B247)*-1</f>
        <v>0</v>
      </c>
      <c r="H247" s="28">
        <f>SUMIFS('Rider Adj F'!$P$11:$P$149,'Rider Adj F'!$A$11:$A$149,'SCH D-2 F'!H$13,'Rider Adj F'!$B$11:$B$149,'SCH D-2 F'!$B247)*-1</f>
        <v>0</v>
      </c>
      <c r="I247" s="28">
        <f>SUMIFS('Rider Adj F'!$P$11:$P$149,'Rider Adj F'!$A$11:$A$149,'SCH D-2 F'!I$13,'Rider Adj F'!$B$11:$B$149,'SCH D-2 F'!$B247)*-1</f>
        <v>0</v>
      </c>
      <c r="J247" s="28">
        <f t="shared" si="90"/>
        <v>0</v>
      </c>
      <c r="K247" s="449">
        <v>1</v>
      </c>
      <c r="L247" s="28">
        <f t="shared" ref="L247:L248" si="96">J247*K247</f>
        <v>0</v>
      </c>
    </row>
    <row r="248" spans="1:15" ht="18.95" customHeight="1" x14ac:dyDescent="0.2">
      <c r="A248" s="405">
        <f t="shared" si="80"/>
        <v>158</v>
      </c>
      <c r="B248" s="21">
        <v>411.8</v>
      </c>
      <c r="C248" s="5" t="s">
        <v>193</v>
      </c>
      <c r="D248" s="383">
        <f>SUMIFS('Rider Adj F'!$P$11:$P$149,'Rider Adj F'!$A$11:$A$149,'SCH D-2 F'!D$13,'Rider Adj F'!$B$11:$B$149,'SCH D-2 F'!$B248)*-1</f>
        <v>0</v>
      </c>
      <c r="E248" s="383">
        <f>SUMIFS('Rider Adj F'!$P$11:$P$149,'Rider Adj F'!$A$11:$A$149,'SCH D-2 F'!E$13,'Rider Adj F'!$B$11:$B$149,'SCH D-2 F'!$B248)*-1</f>
        <v>0</v>
      </c>
      <c r="F248" s="383">
        <f>SUMIFS('Rider Adj F'!$P$11:$P$149,'Rider Adj F'!$A$11:$A$149,'SCH D-2 F'!F$13,'Rider Adj F'!$B$11:$B$149,'SCH D-2 F'!$B248)*-1</f>
        <v>0</v>
      </c>
      <c r="G248" s="383">
        <f>SUMIFS('Rider Adj F'!$P$11:$P$149,'Rider Adj F'!$A$11:$A$149,'SCH D-2 F'!G$13,'Rider Adj F'!$B$11:$B$149,'SCH D-2 F'!$B248)*-1</f>
        <v>0</v>
      </c>
      <c r="H248" s="383">
        <f>SUMIFS('Rider Adj F'!$P$11:$P$149,'Rider Adj F'!$A$11:$A$149,'SCH D-2 F'!H$13,'Rider Adj F'!$B$11:$B$149,'SCH D-2 F'!$B248)*-1</f>
        <v>0</v>
      </c>
      <c r="I248" s="383">
        <f>SUMIFS('Rider Adj F'!$P$11:$P$149,'Rider Adj F'!$A$11:$A$149,'SCH D-2 F'!I$13,'Rider Adj F'!$B$11:$B$149,'SCH D-2 F'!$B248)*-1</f>
        <v>0</v>
      </c>
      <c r="J248" s="383">
        <f t="shared" si="90"/>
        <v>0</v>
      </c>
      <c r="K248" s="449">
        <v>1</v>
      </c>
      <c r="L248" s="383">
        <f t="shared" si="96"/>
        <v>0</v>
      </c>
    </row>
    <row r="249" spans="1:15" ht="18.95" customHeight="1" x14ac:dyDescent="0.2">
      <c r="B249" s="21"/>
      <c r="C249" s="5"/>
    </row>
    <row r="250" spans="1:15" ht="18.95" customHeight="1" thickBot="1" x14ac:dyDescent="0.25">
      <c r="A250" s="405">
        <f>A248+1</f>
        <v>159</v>
      </c>
      <c r="B250" s="21"/>
      <c r="C250" s="387" t="s">
        <v>100</v>
      </c>
      <c r="D250" s="396">
        <f t="shared" ref="D250:J250" si="97">SUM(D238:D248)</f>
        <v>-10831684.837217923</v>
      </c>
      <c r="E250" s="396">
        <f t="shared" si="97"/>
        <v>-10429382.49039223</v>
      </c>
      <c r="F250" s="396">
        <f t="shared" si="97"/>
        <v>-41434.189104627818</v>
      </c>
      <c r="G250" s="396">
        <f t="shared" si="97"/>
        <v>-18327580.492536779</v>
      </c>
      <c r="H250" s="396">
        <f t="shared" si="97"/>
        <v>-11334172.278143067</v>
      </c>
      <c r="I250" s="396">
        <f t="shared" si="97"/>
        <v>2480597.3252790659</v>
      </c>
      <c r="J250" s="396">
        <f t="shared" si="97"/>
        <v>-48483656.962115549</v>
      </c>
      <c r="L250" s="396">
        <f>SUM(L238:L248)</f>
        <v>-48483656.962115549</v>
      </c>
    </row>
    <row r="251" spans="1:15" ht="18.95" customHeight="1" thickTop="1" x14ac:dyDescent="0.2">
      <c r="B251" s="21"/>
      <c r="C251" s="387"/>
    </row>
    <row r="252" spans="1:15" ht="18.95" customHeight="1" thickBot="1" x14ac:dyDescent="0.25">
      <c r="A252" s="405">
        <f>A250+1</f>
        <v>160</v>
      </c>
      <c r="B252" s="21"/>
      <c r="C252" s="387" t="s">
        <v>101</v>
      </c>
      <c r="D252" s="396">
        <f t="shared" ref="D252:J252" si="98">D33-D250</f>
        <v>-125647.55094445124</v>
      </c>
      <c r="E252" s="396">
        <f t="shared" si="98"/>
        <v>-32790684.955895171</v>
      </c>
      <c r="F252" s="396">
        <f t="shared" si="98"/>
        <v>2.6193447411060333E-10</v>
      </c>
      <c r="G252" s="396">
        <f t="shared" si="98"/>
        <v>-1030232.8544926606</v>
      </c>
      <c r="H252" s="396">
        <f t="shared" si="98"/>
        <v>-6282380.902733013</v>
      </c>
      <c r="I252" s="396">
        <f t="shared" si="98"/>
        <v>-2480597.3252790659</v>
      </c>
      <c r="J252" s="396">
        <f t="shared" si="98"/>
        <v>-42709543.589344375</v>
      </c>
      <c r="L252" s="396">
        <f>L33-L250</f>
        <v>-42709543.589344375</v>
      </c>
    </row>
    <row r="253" spans="1:15" ht="18.95" customHeight="1" thickTop="1" x14ac:dyDescent="0.2">
      <c r="B253" s="21"/>
    </row>
    <row r="254" spans="1:15" ht="18.95" customHeight="1" x14ac:dyDescent="0.2">
      <c r="B254" s="21"/>
      <c r="C254" s="440" t="s">
        <v>940</v>
      </c>
      <c r="D254" s="28">
        <f t="shared" ref="D254:G254" si="99">D33-SUM(D238:D244,D248)</f>
        <v>-151166.3181623742</v>
      </c>
      <c r="E254" s="28">
        <f t="shared" si="99"/>
        <v>-43525422.483282596</v>
      </c>
      <c r="F254" s="28">
        <f>ROUND(F33-SUM(F238:F244,F248),0)</f>
        <v>0</v>
      </c>
      <c r="G254" s="28">
        <f t="shared" si="99"/>
        <v>-1372728.6535545141</v>
      </c>
      <c r="H254" s="28">
        <f>H33-SUM(H238:H244,H248)</f>
        <v>-8370927.2521425877</v>
      </c>
      <c r="I254" s="28">
        <f>IntSync!E21</f>
        <v>9942273.8488138914</v>
      </c>
      <c r="J254" s="28"/>
      <c r="L254" s="28"/>
    </row>
    <row r="255" spans="1:15" ht="18.95" customHeight="1" x14ac:dyDescent="0.2">
      <c r="B255" s="21"/>
      <c r="D255" s="441">
        <f>'WPH-1 Effective Tax Rate'!F9</f>
        <v>0.05</v>
      </c>
      <c r="E255" s="441">
        <f t="shared" ref="E255:I255" si="100">$D255</f>
        <v>0.05</v>
      </c>
      <c r="F255" s="441">
        <f t="shared" si="100"/>
        <v>0.05</v>
      </c>
      <c r="G255" s="441">
        <f t="shared" si="100"/>
        <v>0.05</v>
      </c>
      <c r="H255" s="441">
        <f t="shared" si="100"/>
        <v>0.05</v>
      </c>
      <c r="I255" s="441">
        <f t="shared" si="100"/>
        <v>0.05</v>
      </c>
      <c r="J255" s="441"/>
      <c r="L255" s="441"/>
    </row>
    <row r="256" spans="1:15" ht="18.95" customHeight="1" x14ac:dyDescent="0.2">
      <c r="B256" s="21"/>
      <c r="D256" s="28">
        <f t="shared" ref="D256:I256" si="101">D254*D255</f>
        <v>-7558.3159081187105</v>
      </c>
      <c r="E256" s="28">
        <f t="shared" si="101"/>
        <v>-2176271.1241641301</v>
      </c>
      <c r="F256" s="28">
        <f t="shared" si="101"/>
        <v>0</v>
      </c>
      <c r="G256" s="28">
        <f t="shared" si="101"/>
        <v>-68636.432677725708</v>
      </c>
      <c r="H256" s="28">
        <f t="shared" si="101"/>
        <v>-418546.36260712938</v>
      </c>
      <c r="I256" s="28">
        <f t="shared" si="101"/>
        <v>497113.69244069461</v>
      </c>
      <c r="J256" s="28"/>
      <c r="L256" s="28"/>
    </row>
    <row r="257" spans="2:12" ht="18.95" customHeight="1" x14ac:dyDescent="0.2">
      <c r="B257" s="21"/>
      <c r="D257" s="441">
        <f>'WPH-1 Effective Tax Rate'!F13</f>
        <v>0.19949999999999998</v>
      </c>
      <c r="E257" s="441">
        <f t="shared" ref="E257:I257" si="102">$D257</f>
        <v>0.19949999999999998</v>
      </c>
      <c r="F257" s="441">
        <f t="shared" si="102"/>
        <v>0.19949999999999998</v>
      </c>
      <c r="G257" s="441">
        <f t="shared" si="102"/>
        <v>0.19949999999999998</v>
      </c>
      <c r="H257" s="441">
        <f t="shared" si="102"/>
        <v>0.19949999999999998</v>
      </c>
      <c r="I257" s="441">
        <f t="shared" si="102"/>
        <v>0.19949999999999998</v>
      </c>
      <c r="J257" s="441"/>
      <c r="L257" s="441"/>
    </row>
    <row r="258" spans="2:12" ht="18.95" customHeight="1" x14ac:dyDescent="0.2">
      <c r="B258" s="21"/>
      <c r="D258" s="28">
        <f t="shared" ref="D258:I258" si="103">D254*D257</f>
        <v>-30157.680473393651</v>
      </c>
      <c r="E258" s="28">
        <f t="shared" si="103"/>
        <v>-8683321.7854148764</v>
      </c>
      <c r="F258" s="28">
        <f t="shared" si="103"/>
        <v>0</v>
      </c>
      <c r="G258" s="28">
        <f t="shared" si="103"/>
        <v>-273859.36638412555</v>
      </c>
      <c r="H258" s="28">
        <f t="shared" si="103"/>
        <v>-1669999.9868024462</v>
      </c>
      <c r="I258" s="28">
        <f t="shared" si="103"/>
        <v>1983483.6328383712</v>
      </c>
      <c r="J258" s="28"/>
      <c r="L258" s="28"/>
    </row>
    <row r="259" spans="2:12" ht="18.95" customHeight="1" x14ac:dyDescent="0.2">
      <c r="B259" s="21"/>
      <c r="D259" s="28">
        <f t="shared" ref="D259:I259" si="104">D256+D258</f>
        <v>-37715.996381512363</v>
      </c>
      <c r="E259" s="28">
        <f t="shared" si="104"/>
        <v>-10859592.909579007</v>
      </c>
      <c r="F259" s="28">
        <f t="shared" si="104"/>
        <v>0</v>
      </c>
      <c r="G259" s="28">
        <f t="shared" si="104"/>
        <v>-342495.79906185123</v>
      </c>
      <c r="H259" s="28">
        <f t="shared" si="104"/>
        <v>-2088546.3494095756</v>
      </c>
      <c r="I259" s="28">
        <f t="shared" si="104"/>
        <v>2480597.3252790659</v>
      </c>
      <c r="J259" s="28"/>
      <c r="L259" s="28"/>
    </row>
    <row r="260" spans="2:12" ht="18.95" customHeight="1" x14ac:dyDescent="0.2"/>
    <row r="261" spans="2:12" ht="18.95" customHeight="1" x14ac:dyDescent="0.2"/>
    <row r="262" spans="2:12" ht="18.95" customHeight="1" x14ac:dyDescent="0.2"/>
    <row r="263" spans="2:12" ht="18.95" customHeight="1" x14ac:dyDescent="0.2"/>
    <row r="264" spans="2:12" ht="18.95" customHeight="1" x14ac:dyDescent="0.2"/>
    <row r="265" spans="2:12" ht="18.95" customHeight="1" x14ac:dyDescent="0.2"/>
    <row r="266" spans="2:12" ht="18.95" customHeight="1" x14ac:dyDescent="0.2"/>
    <row r="267" spans="2:12" ht="18.95" customHeight="1" x14ac:dyDescent="0.2"/>
    <row r="268" spans="2:12" ht="18.95" customHeight="1" x14ac:dyDescent="0.2"/>
    <row r="269" spans="2:12" ht="18.95" customHeight="1" x14ac:dyDescent="0.2"/>
    <row r="270" spans="2:12" ht="18.95" customHeight="1" x14ac:dyDescent="0.2"/>
    <row r="271" spans="2:12" ht="18.95" customHeight="1" x14ac:dyDescent="0.2"/>
    <row r="272" spans="2:1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sheetData>
  <mergeCells count="24">
    <mergeCell ref="A86:L86"/>
    <mergeCell ref="A1:L1"/>
    <mergeCell ref="A2:L2"/>
    <mergeCell ref="A3:L3"/>
    <mergeCell ref="A4:L4"/>
    <mergeCell ref="A42:L42"/>
    <mergeCell ref="A43:L43"/>
    <mergeCell ref="A44:L44"/>
    <mergeCell ref="A45:L45"/>
    <mergeCell ref="A83:L83"/>
    <mergeCell ref="A84:L84"/>
    <mergeCell ref="A85:L85"/>
    <mergeCell ref="A222:L222"/>
    <mergeCell ref="A132:L132"/>
    <mergeCell ref="A133:L133"/>
    <mergeCell ref="A134:L134"/>
    <mergeCell ref="A135:L135"/>
    <mergeCell ref="A178:L178"/>
    <mergeCell ref="A179:L179"/>
    <mergeCell ref="A180:L180"/>
    <mergeCell ref="A181:L181"/>
    <mergeCell ref="A219:L219"/>
    <mergeCell ref="A220:L220"/>
    <mergeCell ref="A221:L221"/>
  </mergeCells>
  <printOptions horizontalCentered="1"/>
  <pageMargins left="0.7" right="0.7" top="1" bottom="0.75" header="0.3" footer="0.3"/>
  <pageSetup scale="50" fitToHeight="0" orientation="landscape" r:id="rId1"/>
  <rowBreaks count="5" manualBreakCount="5">
    <brk id="41" max="9" man="1"/>
    <brk id="82" max="12" man="1"/>
    <brk id="131" max="12" man="1"/>
    <brk id="177" max="12" man="1"/>
    <brk id="218"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R418"/>
  <sheetViews>
    <sheetView zoomScale="90" zoomScaleNormal="90" workbookViewId="0">
      <selection sqref="A1:N1"/>
    </sheetView>
  </sheetViews>
  <sheetFormatPr defaultColWidth="9.140625" defaultRowHeight="12.75" x14ac:dyDescent="0.2"/>
  <cols>
    <col min="1" max="1" width="6.85546875" style="402" customWidth="1"/>
    <col min="2" max="2" width="13.42578125" style="402" customWidth="1"/>
    <col min="3" max="3" width="58.140625" style="402" customWidth="1"/>
    <col min="4" max="4" width="13.140625" style="402" customWidth="1"/>
    <col min="5" max="5" width="15.28515625" style="402" customWidth="1"/>
    <col min="6" max="6" width="16.85546875" style="402" customWidth="1"/>
    <col min="7" max="7" width="16.42578125" style="402" customWidth="1"/>
    <col min="8" max="8" width="13.28515625" style="402" customWidth="1"/>
    <col min="9" max="9" width="14.85546875" style="402" customWidth="1"/>
    <col min="10" max="10" width="14.140625" style="402" customWidth="1"/>
    <col min="11" max="11" width="15.28515625" style="402" customWidth="1"/>
    <col min="12" max="12" width="18.42578125" style="402" customWidth="1"/>
    <col min="13" max="13" width="13" style="402" customWidth="1"/>
    <col min="14" max="14" width="19.7109375" style="402" customWidth="1"/>
    <col min="15" max="15" width="1.85546875" style="402" customWidth="1"/>
    <col min="16" max="16384" width="9.140625" style="402"/>
  </cols>
  <sheetData>
    <row r="1" spans="1:14" s="8" customFormat="1" ht="20.100000000000001" customHeight="1" x14ac:dyDescent="0.2">
      <c r="A1" s="624" t="str">
        <f>'Rate Case Constants'!C9</f>
        <v>LOUISVILLE GAS AND ELECTRIC COMPANY</v>
      </c>
      <c r="B1" s="623"/>
      <c r="C1" s="623"/>
      <c r="D1" s="623"/>
      <c r="E1" s="623"/>
      <c r="F1" s="623"/>
      <c r="G1" s="623"/>
      <c r="H1" s="623"/>
      <c r="I1" s="623"/>
      <c r="J1" s="623"/>
      <c r="K1" s="623"/>
      <c r="L1" s="623"/>
      <c r="M1" s="623"/>
      <c r="N1" s="623"/>
    </row>
    <row r="2" spans="1:14" s="8" customFormat="1" ht="20.100000000000001" customHeight="1" x14ac:dyDescent="0.2">
      <c r="A2" s="624" t="str">
        <f>'Rate Case Constants'!C10</f>
        <v>CASE NO. 2025-00114 - ELECTRIC OPERATIONS</v>
      </c>
      <c r="B2" s="623"/>
      <c r="C2" s="623"/>
      <c r="D2" s="623"/>
      <c r="E2" s="623"/>
      <c r="F2" s="623"/>
      <c r="G2" s="623"/>
      <c r="H2" s="623"/>
      <c r="I2" s="623"/>
      <c r="J2" s="623"/>
      <c r="K2" s="623"/>
      <c r="L2" s="623"/>
      <c r="M2" s="623"/>
      <c r="N2" s="623"/>
    </row>
    <row r="3" spans="1:14" s="8" customFormat="1" ht="20.100000000000001" customHeight="1" x14ac:dyDescent="0.2">
      <c r="A3" s="623" t="s">
        <v>340</v>
      </c>
      <c r="B3" s="623"/>
      <c r="C3" s="623"/>
      <c r="D3" s="623"/>
      <c r="E3" s="623"/>
      <c r="F3" s="623"/>
      <c r="G3" s="623"/>
      <c r="H3" s="623"/>
      <c r="I3" s="623"/>
      <c r="J3" s="623"/>
      <c r="K3" s="623"/>
      <c r="L3" s="623"/>
      <c r="M3" s="623"/>
      <c r="N3" s="623"/>
    </row>
    <row r="4" spans="1:14" s="8" customFormat="1" ht="20.100000000000001" customHeight="1" x14ac:dyDescent="0.2">
      <c r="A4" s="623" t="str">
        <f>'Rate Case Constants'!C22</f>
        <v>FOR THE 12 MONTHS ENDED DECEMBER 31, 2026</v>
      </c>
      <c r="B4" s="623"/>
      <c r="C4" s="623"/>
      <c r="D4" s="623"/>
      <c r="E4" s="623"/>
      <c r="F4" s="623"/>
      <c r="G4" s="623"/>
      <c r="H4" s="623"/>
      <c r="I4" s="623"/>
      <c r="J4" s="623"/>
      <c r="K4" s="623"/>
      <c r="L4" s="623"/>
      <c r="M4" s="623"/>
      <c r="N4" s="623"/>
    </row>
    <row r="5" spans="1:14" s="8" customFormat="1" ht="20.100000000000001" customHeight="1" x14ac:dyDescent="0.2">
      <c r="A5" s="7"/>
      <c r="B5" s="7"/>
      <c r="C5" s="7"/>
      <c r="D5" s="7"/>
      <c r="E5" s="7"/>
      <c r="F5" s="7"/>
      <c r="G5" s="7"/>
      <c r="H5" s="7"/>
      <c r="I5" s="7"/>
      <c r="J5" s="7"/>
      <c r="K5" s="7"/>
      <c r="L5" s="7"/>
      <c r="M5" s="7"/>
      <c r="N5" s="7"/>
    </row>
    <row r="6" spans="1:14" s="8" customFormat="1" ht="20.100000000000001" customHeight="1" x14ac:dyDescent="0.2">
      <c r="A6" s="8" t="s">
        <v>194</v>
      </c>
      <c r="N6" s="10" t="s">
        <v>319</v>
      </c>
    </row>
    <row r="7" spans="1:14" s="8" customFormat="1" ht="20.100000000000001" customHeight="1" x14ac:dyDescent="0.2">
      <c r="A7" s="8" t="str">
        <f>'Rate Case Constants'!C31</f>
        <v>TYPE OF FILING: __X__ ORIGINAL  _____ UPDATED  _____ REVISED</v>
      </c>
      <c r="N7" s="10" t="s">
        <v>334</v>
      </c>
    </row>
    <row r="8" spans="1:14" s="8" customFormat="1" ht="20.100000000000001" customHeight="1" x14ac:dyDescent="0.2">
      <c r="A8" s="8" t="s">
        <v>943</v>
      </c>
      <c r="N8" s="10" t="str">
        <f>'Rate Case Constants'!C38</f>
        <v>WITNESS:   A. M. FACKLER</v>
      </c>
    </row>
    <row r="9" spans="1:14" s="8" customFormat="1" ht="18.75" customHeight="1" x14ac:dyDescent="0.2"/>
    <row r="10" spans="1:14" s="8" customFormat="1" ht="18.75" customHeight="1" x14ac:dyDescent="0.2">
      <c r="A10" s="445"/>
      <c r="B10" s="445"/>
      <c r="C10" s="445"/>
      <c r="D10" s="446" t="str">
        <f t="shared" ref="D10:K10" si="0">CONCATENATE("ADJ ",COLUMN(G10))</f>
        <v>ADJ 7</v>
      </c>
      <c r="E10" s="446" t="str">
        <f t="shared" si="0"/>
        <v>ADJ 8</v>
      </c>
      <c r="F10" s="446" t="str">
        <f t="shared" si="0"/>
        <v>ADJ 9</v>
      </c>
      <c r="G10" s="446" t="str">
        <f>CONCATENATE("ADJ ",COLUMN(J10))</f>
        <v>ADJ 10</v>
      </c>
      <c r="H10" s="446" t="str">
        <f>CONCATENATE("ADJ ",COLUMN(K10))</f>
        <v>ADJ 11</v>
      </c>
      <c r="I10" s="446" t="str">
        <f>CONCATENATE("ADJ ",COLUMN(L10))</f>
        <v>ADJ 12</v>
      </c>
      <c r="J10" s="446" t="str">
        <f>CONCATENATE("ADJ ",COLUMN(M10))</f>
        <v>ADJ 13</v>
      </c>
      <c r="K10" s="446" t="str">
        <f t="shared" si="0"/>
        <v>ADJ 14</v>
      </c>
      <c r="L10" s="445"/>
      <c r="M10" s="445"/>
      <c r="N10" s="445"/>
    </row>
    <row r="11" spans="1:14" ht="51.75" customHeight="1" x14ac:dyDescent="0.2">
      <c r="A11" s="385" t="s">
        <v>142</v>
      </c>
      <c r="B11" s="385" t="s">
        <v>143</v>
      </c>
      <c r="C11" s="385" t="s">
        <v>147</v>
      </c>
      <c r="D11" s="451" t="s">
        <v>350</v>
      </c>
      <c r="E11" s="451" t="s">
        <v>82</v>
      </c>
      <c r="F11" s="451" t="s">
        <v>1112</v>
      </c>
      <c r="G11" s="451" t="s">
        <v>1636</v>
      </c>
      <c r="H11" s="385" t="s">
        <v>1638</v>
      </c>
      <c r="I11" s="451" t="s">
        <v>1637</v>
      </c>
      <c r="J11" s="451" t="s">
        <v>1571</v>
      </c>
      <c r="K11" s="385" t="s">
        <v>1554</v>
      </c>
      <c r="L11" s="385" t="s">
        <v>320</v>
      </c>
      <c r="M11" s="385" t="s">
        <v>144</v>
      </c>
      <c r="N11" s="385" t="s">
        <v>333</v>
      </c>
    </row>
    <row r="12" spans="1:14" ht="19.5" customHeight="1" x14ac:dyDescent="0.2">
      <c r="A12" s="382"/>
      <c r="B12" s="382"/>
      <c r="C12" s="386"/>
      <c r="D12" s="404" t="s">
        <v>145</v>
      </c>
      <c r="E12" s="404" t="s">
        <v>145</v>
      </c>
      <c r="F12" s="404" t="s">
        <v>145</v>
      </c>
      <c r="G12" s="404" t="s">
        <v>145</v>
      </c>
      <c r="H12" s="404" t="s">
        <v>145</v>
      </c>
      <c r="I12" s="404" t="s">
        <v>145</v>
      </c>
      <c r="J12" s="404" t="s">
        <v>145</v>
      </c>
      <c r="K12" s="404" t="s">
        <v>145</v>
      </c>
      <c r="L12" s="404" t="s">
        <v>145</v>
      </c>
      <c r="M12" s="404"/>
      <c r="N12" s="404" t="s">
        <v>145</v>
      </c>
    </row>
    <row r="13" spans="1:14" hidden="1" x14ac:dyDescent="0.2">
      <c r="A13" s="447" t="s">
        <v>357</v>
      </c>
      <c r="B13" s="382"/>
      <c r="D13" s="448" t="s">
        <v>349</v>
      </c>
      <c r="E13" s="448" t="s">
        <v>805</v>
      </c>
      <c r="F13" s="448" t="s">
        <v>1113</v>
      </c>
      <c r="G13" s="448" t="s">
        <v>1497</v>
      </c>
      <c r="H13" s="448" t="s">
        <v>1502</v>
      </c>
      <c r="I13" s="448" t="s">
        <v>1548</v>
      </c>
      <c r="J13" s="448" t="s">
        <v>1556</v>
      </c>
      <c r="K13" s="448" t="s">
        <v>1551</v>
      </c>
      <c r="L13" s="404"/>
      <c r="M13" s="404"/>
      <c r="N13" s="404"/>
    </row>
    <row r="14" spans="1:14" ht="18.95" customHeight="1" x14ac:dyDescent="0.2">
      <c r="A14" s="382">
        <v>1</v>
      </c>
      <c r="B14" s="382"/>
      <c r="C14" s="24" t="s">
        <v>123</v>
      </c>
      <c r="L14" s="28"/>
      <c r="M14" s="449"/>
      <c r="N14" s="28"/>
    </row>
    <row r="15" spans="1:14" ht="18.95" customHeight="1" x14ac:dyDescent="0.2">
      <c r="A15" s="405">
        <f>A14+1</f>
        <v>2</v>
      </c>
      <c r="B15" s="382"/>
      <c r="C15" s="401" t="s">
        <v>155</v>
      </c>
      <c r="D15" s="28"/>
      <c r="E15" s="28"/>
      <c r="F15" s="28"/>
      <c r="G15" s="28"/>
      <c r="H15" s="28"/>
      <c r="I15" s="28"/>
      <c r="J15" s="28"/>
      <c r="K15" s="28"/>
      <c r="L15" s="28"/>
      <c r="M15" s="449"/>
      <c r="N15" s="28"/>
    </row>
    <row r="16" spans="1:14" ht="18.95" customHeight="1" x14ac:dyDescent="0.2">
      <c r="A16" s="405">
        <f t="shared" ref="A16:A24" si="1">A15+1</f>
        <v>3</v>
      </c>
      <c r="B16" s="382">
        <v>440</v>
      </c>
      <c r="C16" s="13" t="s">
        <v>156</v>
      </c>
      <c r="D16" s="28">
        <f>SUMIFS('ProForma Adj F'!$P$11:$P$99,'ProForma Adj F'!$A$11:$A$99,'SCH D-2.1'!D$13,'ProForma Adj F'!$B$11:$B$99,'SCH D-2.1'!$B16)*1</f>
        <v>0</v>
      </c>
      <c r="E16" s="28">
        <f>SUMIFS('ProForma Adj F'!$P$11:$P$99,'ProForma Adj F'!$A$11:$A$99,'SCH D-2.1'!E$13,'ProForma Adj F'!$B$11:$B$99,'SCH D-2.1'!$B16)*1</f>
        <v>0</v>
      </c>
      <c r="F16" s="28">
        <f>SUMIFS('ProForma Adj F'!$P$11:$P$99,'ProForma Adj F'!$A$11:$A$99,'SCH D-2.1'!F$13,'ProForma Adj F'!$B$11:$B$99,'SCH D-2.1'!$B16)*1</f>
        <v>0</v>
      </c>
      <c r="G16" s="28">
        <f>SUMIFS('ProForma Adj F'!$P$11:$P$99,'ProForma Adj F'!$A$11:$A$99,'SCH D-2.1'!G$13,'ProForma Adj F'!$B$11:$B$99,'SCH D-2.1'!$B16)*1</f>
        <v>0</v>
      </c>
      <c r="H16" s="28">
        <f>SUMIFS('ProForma Adj F'!$P$11:$P$99,'ProForma Adj F'!$A$11:$A$99,'SCH D-2.1'!H$13,'ProForma Adj F'!$B$11:$B$99,'SCH D-2.1'!$B16)*1</f>
        <v>0</v>
      </c>
      <c r="I16" s="28">
        <f>SUMIFS('ProForma Adj F'!$P$11:$P$99,'ProForma Adj F'!$A$11:$A$99,'SCH D-2.1'!I$13,'ProForma Adj F'!$B$11:$B$99,'SCH D-2.1'!$B16)*1</f>
        <v>0</v>
      </c>
      <c r="J16" s="28">
        <f>SUMIFS('ProForma Adj F'!$P$11:$P$99,'ProForma Adj F'!$A$11:$A$99,'SCH D-2.1'!J$13,'ProForma Adj F'!$B$11:$B$99,'SCH D-2.1'!$B16)*1</f>
        <v>0</v>
      </c>
      <c r="K16" s="28">
        <f>SUMIFS('ProForma Adj F'!$P$11:$P$99,'ProForma Adj F'!$A$11:$A$99,'SCH D-2.1'!K$13,'ProForma Adj F'!$B$11:$B$99,'SCH D-2.1'!$B16)*1</f>
        <v>0</v>
      </c>
      <c r="L16" s="28">
        <f>SUM(D16:K16)</f>
        <v>0</v>
      </c>
      <c r="M16" s="449">
        <v>1</v>
      </c>
      <c r="N16" s="28">
        <f>L16*M16</f>
        <v>0</v>
      </c>
    </row>
    <row r="17" spans="1:14" ht="18.95" customHeight="1" x14ac:dyDescent="0.2">
      <c r="A17" s="405">
        <f t="shared" si="1"/>
        <v>4</v>
      </c>
      <c r="B17" s="382">
        <v>442.2</v>
      </c>
      <c r="C17" s="13" t="s">
        <v>157</v>
      </c>
      <c r="D17" s="28">
        <f>SUMIFS('ProForma Adj F'!$P$11:$P$99,'ProForma Adj F'!$A$11:$A$99,'SCH D-2.1'!D$13,'ProForma Adj F'!$B$11:$B$99,'SCH D-2.1'!$B17)*1</f>
        <v>0</v>
      </c>
      <c r="E17" s="28">
        <f>SUMIFS('ProForma Adj F'!$P$11:$P$99,'ProForma Adj F'!$A$11:$A$99,'SCH D-2.1'!E$13,'ProForma Adj F'!$B$11:$B$99,'SCH D-2.1'!$B17)*1</f>
        <v>0</v>
      </c>
      <c r="F17" s="28">
        <f>SUMIFS('ProForma Adj F'!$P$11:$P$99,'ProForma Adj F'!$A$11:$A$99,'SCH D-2.1'!F$13,'ProForma Adj F'!$B$11:$B$99,'SCH D-2.1'!$B17)*1</f>
        <v>0</v>
      </c>
      <c r="G17" s="28">
        <f>SUMIFS('ProForma Adj F'!$P$11:$P$99,'ProForma Adj F'!$A$11:$A$99,'SCH D-2.1'!G$13,'ProForma Adj F'!$B$11:$B$99,'SCH D-2.1'!$B17)*1</f>
        <v>0</v>
      </c>
      <c r="H17" s="28">
        <f>SUMIFS('ProForma Adj F'!$P$11:$P$99,'ProForma Adj F'!$A$11:$A$99,'SCH D-2.1'!H$13,'ProForma Adj F'!$B$11:$B$99,'SCH D-2.1'!$B17)*1</f>
        <v>0</v>
      </c>
      <c r="I17" s="28">
        <f>SUMIFS('ProForma Adj F'!$P$11:$P$99,'ProForma Adj F'!$A$11:$A$99,'SCH D-2.1'!I$13,'ProForma Adj F'!$B$11:$B$99,'SCH D-2.1'!$B17)*1</f>
        <v>0</v>
      </c>
      <c r="J17" s="28">
        <f>SUMIFS('ProForma Adj F'!$P$11:$P$99,'ProForma Adj F'!$A$11:$A$99,'SCH D-2.1'!J$13,'ProForma Adj F'!$B$11:$B$99,'SCH D-2.1'!$B17)*1</f>
        <v>0</v>
      </c>
      <c r="K17" s="28">
        <f>SUMIFS('ProForma Adj F'!$P$11:$P$99,'ProForma Adj F'!$A$11:$A$99,'SCH D-2.1'!K$13,'ProForma Adj F'!$B$11:$B$99,'SCH D-2.1'!$B17)*1</f>
        <v>0</v>
      </c>
      <c r="L17" s="28">
        <f t="shared" ref="L17:L20" si="2">SUM(D17:K17)</f>
        <v>0</v>
      </c>
      <c r="M17" s="449">
        <v>1</v>
      </c>
      <c r="N17" s="28">
        <f t="shared" ref="N17:N20" si="3">L17*M17</f>
        <v>0</v>
      </c>
    </row>
    <row r="18" spans="1:14" ht="18.95" customHeight="1" x14ac:dyDescent="0.2">
      <c r="A18" s="405">
        <f t="shared" si="1"/>
        <v>5</v>
      </c>
      <c r="B18" s="382">
        <v>442.3</v>
      </c>
      <c r="C18" s="13" t="s">
        <v>158</v>
      </c>
      <c r="D18" s="28">
        <f>SUMIFS('ProForma Adj F'!$P$11:$P$99,'ProForma Adj F'!$A$11:$A$99,'SCH D-2.1'!D$13,'ProForma Adj F'!$B$11:$B$99,'SCH D-2.1'!$B18)*1</f>
        <v>0</v>
      </c>
      <c r="E18" s="28">
        <f>SUMIFS('ProForma Adj F'!$P$11:$P$99,'ProForma Adj F'!$A$11:$A$99,'SCH D-2.1'!E$13,'ProForma Adj F'!$B$11:$B$99,'SCH D-2.1'!$B18)*1</f>
        <v>0</v>
      </c>
      <c r="F18" s="28">
        <f>SUMIFS('ProForma Adj F'!$P$11:$P$99,'ProForma Adj F'!$A$11:$A$99,'SCH D-2.1'!F$13,'ProForma Adj F'!$B$11:$B$99,'SCH D-2.1'!$B18)*1</f>
        <v>0</v>
      </c>
      <c r="G18" s="28">
        <f>SUMIFS('ProForma Adj F'!$P$11:$P$99,'ProForma Adj F'!$A$11:$A$99,'SCH D-2.1'!G$13,'ProForma Adj F'!$B$11:$B$99,'SCH D-2.1'!$B18)*1</f>
        <v>0</v>
      </c>
      <c r="H18" s="28">
        <f>SUMIFS('ProForma Adj F'!$P$11:$P$99,'ProForma Adj F'!$A$11:$A$99,'SCH D-2.1'!H$13,'ProForma Adj F'!$B$11:$B$99,'SCH D-2.1'!$B18)*1</f>
        <v>0</v>
      </c>
      <c r="I18" s="28">
        <f>SUMIFS('ProForma Adj F'!$P$11:$P$99,'ProForma Adj F'!$A$11:$A$99,'SCH D-2.1'!I$13,'ProForma Adj F'!$B$11:$B$99,'SCH D-2.1'!$B18)*1</f>
        <v>0</v>
      </c>
      <c r="J18" s="28">
        <f>SUMIFS('ProForma Adj F'!$P$11:$P$99,'ProForma Adj F'!$A$11:$A$99,'SCH D-2.1'!J$13,'ProForma Adj F'!$B$11:$B$99,'SCH D-2.1'!$B18)*1</f>
        <v>0</v>
      </c>
      <c r="K18" s="28">
        <f>SUMIFS('ProForma Adj F'!$P$11:$P$99,'ProForma Adj F'!$A$11:$A$99,'SCH D-2.1'!K$13,'ProForma Adj F'!$B$11:$B$99,'SCH D-2.1'!$B18)*1</f>
        <v>0</v>
      </c>
      <c r="L18" s="28">
        <f t="shared" si="2"/>
        <v>0</v>
      </c>
      <c r="M18" s="449">
        <v>1</v>
      </c>
      <c r="N18" s="28">
        <f t="shared" si="3"/>
        <v>0</v>
      </c>
    </row>
    <row r="19" spans="1:14" ht="18.95" customHeight="1" x14ac:dyDescent="0.2">
      <c r="A19" s="405">
        <f t="shared" si="1"/>
        <v>6</v>
      </c>
      <c r="B19" s="405">
        <v>444</v>
      </c>
      <c r="C19" s="5" t="s">
        <v>160</v>
      </c>
      <c r="D19" s="28">
        <f>SUMIFS('ProForma Adj F'!$P$11:$P$99,'ProForma Adj F'!$A$11:$A$99,'SCH D-2.1'!D$13,'ProForma Adj F'!$B$11:$B$99,'SCH D-2.1'!$B19)*1</f>
        <v>0</v>
      </c>
      <c r="E19" s="28">
        <f>SUMIFS('ProForma Adj F'!$P$11:$P$99,'ProForma Adj F'!$A$11:$A$99,'SCH D-2.1'!E$13,'ProForma Adj F'!$B$11:$B$99,'SCH D-2.1'!$B19)*1</f>
        <v>0</v>
      </c>
      <c r="F19" s="28">
        <f>SUMIFS('ProForma Adj F'!$P$11:$P$99,'ProForma Adj F'!$A$11:$A$99,'SCH D-2.1'!F$13,'ProForma Adj F'!$B$11:$B$99,'SCH D-2.1'!$B19)*1</f>
        <v>0</v>
      </c>
      <c r="G19" s="28">
        <f>SUMIFS('ProForma Adj F'!$P$11:$P$99,'ProForma Adj F'!$A$11:$A$99,'SCH D-2.1'!G$13,'ProForma Adj F'!$B$11:$B$99,'SCH D-2.1'!$B19)*1</f>
        <v>0</v>
      </c>
      <c r="H19" s="28">
        <f>SUMIFS('ProForma Adj F'!$P$11:$P$99,'ProForma Adj F'!$A$11:$A$99,'SCH D-2.1'!H$13,'ProForma Adj F'!$B$11:$B$99,'SCH D-2.1'!$B19)*1</f>
        <v>0</v>
      </c>
      <c r="I19" s="28">
        <f>SUMIFS('ProForma Adj F'!$P$11:$P$99,'ProForma Adj F'!$A$11:$A$99,'SCH D-2.1'!I$13,'ProForma Adj F'!$B$11:$B$99,'SCH D-2.1'!$B19)*1</f>
        <v>0</v>
      </c>
      <c r="J19" s="28">
        <f>SUMIFS('ProForma Adj F'!$P$11:$P$99,'ProForma Adj F'!$A$11:$A$99,'SCH D-2.1'!J$13,'ProForma Adj F'!$B$11:$B$99,'SCH D-2.1'!$B19)*1</f>
        <v>0</v>
      </c>
      <c r="K19" s="28">
        <f>SUMIFS('ProForma Adj F'!$P$11:$P$99,'ProForma Adj F'!$A$11:$A$99,'SCH D-2.1'!K$13,'ProForma Adj F'!$B$11:$B$99,'SCH D-2.1'!$B19)*1</f>
        <v>0</v>
      </c>
      <c r="L19" s="28">
        <f t="shared" si="2"/>
        <v>0</v>
      </c>
      <c r="M19" s="449">
        <v>1</v>
      </c>
      <c r="N19" s="28">
        <f t="shared" si="3"/>
        <v>0</v>
      </c>
    </row>
    <row r="20" spans="1:14" ht="18.95" customHeight="1" x14ac:dyDescent="0.2">
      <c r="A20" s="405">
        <f t="shared" si="1"/>
        <v>7</v>
      </c>
      <c r="B20" s="405">
        <v>445</v>
      </c>
      <c r="C20" s="5" t="s">
        <v>159</v>
      </c>
      <c r="D20" s="383">
        <f>SUMIFS('ProForma Adj F'!$P$11:$P$99,'ProForma Adj F'!$A$11:$A$99,'SCH D-2.1'!D$13,'ProForma Adj F'!$B$11:$B$99,'SCH D-2.1'!$B20)*1</f>
        <v>0</v>
      </c>
      <c r="E20" s="383">
        <f>SUMIFS('ProForma Adj F'!$P$11:$P$99,'ProForma Adj F'!$A$11:$A$99,'SCH D-2.1'!E$13,'ProForma Adj F'!$B$11:$B$99,'SCH D-2.1'!$B20)*1</f>
        <v>0</v>
      </c>
      <c r="F20" s="383">
        <f>SUMIFS('ProForma Adj F'!$P$11:$P$99,'ProForma Adj F'!$A$11:$A$99,'SCH D-2.1'!F$13,'ProForma Adj F'!$B$11:$B$99,'SCH D-2.1'!$B20)*1</f>
        <v>0</v>
      </c>
      <c r="G20" s="383">
        <f>SUMIFS('ProForma Adj F'!$P$11:$P$99,'ProForma Adj F'!$A$11:$A$99,'SCH D-2.1'!G$13,'ProForma Adj F'!$B$11:$B$99,'SCH D-2.1'!$B20)*1</f>
        <v>0</v>
      </c>
      <c r="H20" s="383">
        <f>SUMIFS('ProForma Adj F'!$P$11:$P$99,'ProForma Adj F'!$A$11:$A$99,'SCH D-2.1'!H$13,'ProForma Adj F'!$B$11:$B$99,'SCH D-2.1'!$B20)*1</f>
        <v>0</v>
      </c>
      <c r="I20" s="383">
        <f>SUMIFS('ProForma Adj F'!$P$11:$P$99,'ProForma Adj F'!$A$11:$A$99,'SCH D-2.1'!I$13,'ProForma Adj F'!$B$11:$B$99,'SCH D-2.1'!$B20)*1</f>
        <v>0</v>
      </c>
      <c r="J20" s="383">
        <f>SUMIFS('ProForma Adj F'!$P$11:$P$99,'ProForma Adj F'!$A$11:$A$99,'SCH D-2.1'!J$13,'ProForma Adj F'!$B$11:$B$99,'SCH D-2.1'!$B20)*1</f>
        <v>0</v>
      </c>
      <c r="K20" s="383">
        <f>SUMIFS('ProForma Adj F'!$P$11:$P$99,'ProForma Adj F'!$A$11:$A$99,'SCH D-2.1'!K$13,'ProForma Adj F'!$B$11:$B$99,'SCH D-2.1'!$B20)*1</f>
        <v>0</v>
      </c>
      <c r="L20" s="383">
        <f t="shared" si="2"/>
        <v>0</v>
      </c>
      <c r="M20" s="449">
        <v>1</v>
      </c>
      <c r="N20" s="383">
        <f t="shared" si="3"/>
        <v>0</v>
      </c>
    </row>
    <row r="21" spans="1:14" ht="18.95" customHeight="1" x14ac:dyDescent="0.2">
      <c r="A21" s="405">
        <f t="shared" si="1"/>
        <v>8</v>
      </c>
      <c r="B21" s="405"/>
      <c r="C21" s="13" t="s">
        <v>1567</v>
      </c>
      <c r="D21" s="28">
        <f t="shared" ref="D21:E21" si="4">SUM(D16:D20)</f>
        <v>0</v>
      </c>
      <c r="E21" s="28">
        <f t="shared" si="4"/>
        <v>0</v>
      </c>
      <c r="F21" s="28">
        <f t="shared" ref="F21:G21" si="5">SUM(F16:F20)</f>
        <v>0</v>
      </c>
      <c r="G21" s="28">
        <f t="shared" si="5"/>
        <v>0</v>
      </c>
      <c r="H21" s="28">
        <f t="shared" ref="H21:I21" si="6">SUM(H16:H20)</f>
        <v>0</v>
      </c>
      <c r="I21" s="28">
        <f t="shared" si="6"/>
        <v>0</v>
      </c>
      <c r="J21" s="28">
        <f t="shared" ref="J21" si="7">SUM(J16:J20)</f>
        <v>0</v>
      </c>
      <c r="K21" s="28">
        <f t="shared" ref="K21" si="8">SUM(K16:K20)</f>
        <v>0</v>
      </c>
      <c r="L21" s="28">
        <f>SUM(L16:L20)</f>
        <v>0</v>
      </c>
      <c r="N21" s="28">
        <f>SUM(N16:N20)</f>
        <v>0</v>
      </c>
    </row>
    <row r="22" spans="1:14" ht="18.95" customHeight="1" x14ac:dyDescent="0.2">
      <c r="A22" s="405">
        <f t="shared" si="1"/>
        <v>9</v>
      </c>
      <c r="B22" s="405">
        <v>447</v>
      </c>
      <c r="C22" s="13" t="s">
        <v>161</v>
      </c>
      <c r="D22" s="28">
        <f>SUMIFS('ProForma Adj F'!$P$11:$P$99,'ProForma Adj F'!$A$11:$A$99,'SCH D-2.1'!D$13,'ProForma Adj F'!$B$11:$B$99,'SCH D-2.1'!$B22)*-1</f>
        <v>-1952873.3227280474</v>
      </c>
      <c r="E22" s="28">
        <f>SUMIFS('ProForma Adj F'!$P$11:$P$99,'ProForma Adj F'!$A$11:$A$99,'SCH D-2.1'!E$13,'ProForma Adj F'!$B$11:$B$99,'SCH D-2.1'!$B22)*-1</f>
        <v>0</v>
      </c>
      <c r="F22" s="28">
        <f>SUMIFS('ProForma Adj F'!$P$11:$P$99,'ProForma Adj F'!$A$11:$A$99,'SCH D-2.1'!F$13,'ProForma Adj F'!$B$11:$B$99,'SCH D-2.1'!$B22)*-1</f>
        <v>0</v>
      </c>
      <c r="G22" s="28">
        <f>SUMIFS('ProForma Adj F'!$P$11:$P$99,'ProForma Adj F'!$A$11:$A$99,'SCH D-2.1'!G$13,'ProForma Adj F'!$B$11:$B$99,'SCH D-2.1'!$B22)*-1</f>
        <v>0</v>
      </c>
      <c r="H22" s="28">
        <f>SUMIFS('ProForma Adj F'!$P$11:$P$99,'ProForma Adj F'!$A$11:$A$99,'SCH D-2.1'!H$13,'ProForma Adj F'!$B$11:$B$99,'SCH D-2.1'!$B22)*-1</f>
        <v>0</v>
      </c>
      <c r="I22" s="28">
        <f>SUMIFS('ProForma Adj F'!$P$11:$P$99,'ProForma Adj F'!$A$11:$A$99,'SCH D-2.1'!I$13,'ProForma Adj F'!$B$11:$B$99,'SCH D-2.1'!$B22)*-1</f>
        <v>0</v>
      </c>
      <c r="J22" s="28">
        <f>SUMIFS('ProForma Adj F'!$P$11:$P$99,'ProForma Adj F'!$A$11:$A$99,'SCH D-2.1'!J$13,'ProForma Adj F'!$B$11:$B$99,'SCH D-2.1'!$B22)*-1</f>
        <v>0</v>
      </c>
      <c r="K22" s="28">
        <f>SUMIFS('ProForma Adj F'!$P$11:$P$99,'ProForma Adj F'!$A$11:$A$99,'SCH D-2.1'!K$13,'ProForma Adj F'!$B$11:$B$99,'SCH D-2.1'!$B22)*-1</f>
        <v>0</v>
      </c>
      <c r="L22" s="28">
        <f>SUM(D22:K22)</f>
        <v>-1952873.3227280474</v>
      </c>
      <c r="M22" s="449">
        <v>1</v>
      </c>
      <c r="N22" s="28">
        <f>L22*M22</f>
        <v>-1952873.3227280474</v>
      </c>
    </row>
    <row r="23" spans="1:14" ht="18.95" customHeight="1" x14ac:dyDescent="0.2">
      <c r="A23" s="405">
        <f t="shared" si="1"/>
        <v>10</v>
      </c>
      <c r="B23" s="382">
        <v>449.1</v>
      </c>
      <c r="C23" s="13" t="s">
        <v>162</v>
      </c>
      <c r="D23" s="383">
        <f>SUMIFS('ProForma Adj F'!$P$11:$P$99,'ProForma Adj F'!$A$11:$A$99,'SCH D-2.1'!D$13,'ProForma Adj F'!$B$11:$B$99,'SCH D-2.1'!$B23)*-1</f>
        <v>0</v>
      </c>
      <c r="E23" s="383">
        <f>SUMIFS('ProForma Adj F'!$P$11:$P$99,'ProForma Adj F'!$A$11:$A$99,'SCH D-2.1'!E$13,'ProForma Adj F'!$B$11:$B$99,'SCH D-2.1'!$B23)*-1</f>
        <v>0</v>
      </c>
      <c r="F23" s="383">
        <f>SUMIFS('ProForma Adj F'!$P$11:$P$99,'ProForma Adj F'!$A$11:$A$99,'SCH D-2.1'!F$13,'ProForma Adj F'!$B$11:$B$99,'SCH D-2.1'!$B23)*-1</f>
        <v>0</v>
      </c>
      <c r="G23" s="383">
        <f>SUMIFS('ProForma Adj F'!$P$11:$P$99,'ProForma Adj F'!$A$11:$A$99,'SCH D-2.1'!G$13,'ProForma Adj F'!$B$11:$B$99,'SCH D-2.1'!$B23)*-1</f>
        <v>0</v>
      </c>
      <c r="H23" s="383">
        <f>SUMIFS('ProForma Adj F'!$P$11:$P$99,'ProForma Adj F'!$A$11:$A$99,'SCH D-2.1'!H$13,'ProForma Adj F'!$B$11:$B$99,'SCH D-2.1'!$B23)*-1</f>
        <v>0</v>
      </c>
      <c r="I23" s="383">
        <f>SUMIFS('ProForma Adj F'!$P$11:$P$99,'ProForma Adj F'!$A$11:$A$99,'SCH D-2.1'!I$13,'ProForma Adj F'!$B$11:$B$99,'SCH D-2.1'!$B23)*-1</f>
        <v>0</v>
      </c>
      <c r="J23" s="383">
        <f>SUMIFS('ProForma Adj F'!$P$11:$P$99,'ProForma Adj F'!$A$11:$A$99,'SCH D-2.1'!J$13,'ProForma Adj F'!$B$11:$B$99,'SCH D-2.1'!$B23)*-1</f>
        <v>0</v>
      </c>
      <c r="K23" s="383">
        <f>SUMIFS('ProForma Adj F'!$P$11:$P$99,'ProForma Adj F'!$A$11:$A$99,'SCH D-2.1'!K$13,'ProForma Adj F'!$B$11:$B$99,'SCH D-2.1'!$B23)*-1</f>
        <v>0</v>
      </c>
      <c r="L23" s="383">
        <f>SUM(D23:K23)</f>
        <v>0</v>
      </c>
      <c r="M23" s="449">
        <v>1</v>
      </c>
      <c r="N23" s="383">
        <f t="shared" ref="N23" si="9">L23*M23</f>
        <v>0</v>
      </c>
    </row>
    <row r="24" spans="1:14" ht="18.95" customHeight="1" x14ac:dyDescent="0.2">
      <c r="A24" s="405">
        <f t="shared" si="1"/>
        <v>11</v>
      </c>
      <c r="C24" s="13" t="s">
        <v>163</v>
      </c>
      <c r="D24" s="435">
        <f t="shared" ref="D24:E24" si="10">SUM(D21:D23)</f>
        <v>-1952873.3227280474</v>
      </c>
      <c r="E24" s="435">
        <f t="shared" si="10"/>
        <v>0</v>
      </c>
      <c r="F24" s="435">
        <f t="shared" ref="F24:G24" si="11">SUM(F21:F23)</f>
        <v>0</v>
      </c>
      <c r="G24" s="435">
        <f t="shared" si="11"/>
        <v>0</v>
      </c>
      <c r="H24" s="435">
        <f t="shared" ref="H24:I24" si="12">SUM(H21:H23)</f>
        <v>0</v>
      </c>
      <c r="I24" s="435">
        <f t="shared" si="12"/>
        <v>0</v>
      </c>
      <c r="J24" s="435">
        <f t="shared" ref="J24" si="13">SUM(J21:J23)</f>
        <v>0</v>
      </c>
      <c r="K24" s="435">
        <f t="shared" ref="K24" si="14">SUM(K21:K23)</f>
        <v>0</v>
      </c>
      <c r="L24" s="435">
        <f>SUM(L21:L23)</f>
        <v>-1952873.3227280474</v>
      </c>
      <c r="N24" s="435">
        <f>SUM(N21:N23)</f>
        <v>-1952873.3227280474</v>
      </c>
    </row>
    <row r="25" spans="1:14" ht="18.95" customHeight="1" x14ac:dyDescent="0.2"/>
    <row r="26" spans="1:14" ht="18.95" customHeight="1" x14ac:dyDescent="0.2">
      <c r="A26" s="405">
        <f>A24+1</f>
        <v>12</v>
      </c>
      <c r="B26" s="405"/>
      <c r="C26" s="401" t="s">
        <v>164</v>
      </c>
    </row>
    <row r="27" spans="1:14" ht="18.95" customHeight="1" x14ac:dyDescent="0.2">
      <c r="A27" s="405">
        <f>A26+1</f>
        <v>13</v>
      </c>
      <c r="B27" s="405">
        <v>450</v>
      </c>
      <c r="C27" s="13" t="s">
        <v>166</v>
      </c>
      <c r="D27" s="28">
        <f>SUMIFS('ProForma Adj F'!$P$11:$P$99,'ProForma Adj F'!$A$11:$A$99,'SCH D-2.1'!D$13,'ProForma Adj F'!$B$11:$B$99,'SCH D-2.1'!$B27)*-1</f>
        <v>0</v>
      </c>
      <c r="E27" s="28">
        <f>SUMIFS('ProForma Adj F'!$P$11:$P$99,'ProForma Adj F'!$A$11:$A$99,'SCH D-2.1'!E$13,'ProForma Adj F'!$B$11:$B$99,'SCH D-2.1'!$B27)*-1</f>
        <v>0</v>
      </c>
      <c r="F27" s="28">
        <f>SUMIFS('ProForma Adj F'!$P$11:$P$99,'ProForma Adj F'!$A$11:$A$99,'SCH D-2.1'!F$13,'ProForma Adj F'!$B$11:$B$99,'SCH D-2.1'!$B27)*-1</f>
        <v>0</v>
      </c>
      <c r="G27" s="28">
        <f>SUMIFS('ProForma Adj F'!$P$11:$P$99,'ProForma Adj F'!$A$11:$A$99,'SCH D-2.1'!G$13,'ProForma Adj F'!$B$11:$B$99,'SCH D-2.1'!$B27)*-1</f>
        <v>0</v>
      </c>
      <c r="H27" s="28">
        <f>SUMIFS('ProForma Adj F'!$P$11:$P$99,'ProForma Adj F'!$A$11:$A$99,'SCH D-2.1'!H$13,'ProForma Adj F'!$B$11:$B$99,'SCH D-2.1'!$B27)*-1</f>
        <v>0</v>
      </c>
      <c r="I27" s="28">
        <f>SUMIFS('ProForma Adj F'!$P$11:$P$99,'ProForma Adj F'!$A$11:$A$99,'SCH D-2.1'!I$13,'ProForma Adj F'!$B$11:$B$99,'SCH D-2.1'!$B27)*-1</f>
        <v>0</v>
      </c>
      <c r="J27" s="28">
        <f>SUMIFS('ProForma Adj F'!$P$11:$P$99,'ProForma Adj F'!$A$11:$A$99,'SCH D-2.1'!J$13,'ProForma Adj F'!$B$11:$B$99,'SCH D-2.1'!$B27)*-1</f>
        <v>0</v>
      </c>
      <c r="K27" s="28">
        <f>SUMIFS('ProForma Adj F'!$P$11:$P$99,'ProForma Adj F'!$A$11:$A$99,'SCH D-2.1'!K$13,'ProForma Adj F'!$B$11:$B$99,'SCH D-2.1'!$B27)*-1</f>
        <v>0</v>
      </c>
      <c r="L27" s="28">
        <f>SUM(D27:K27)</f>
        <v>0</v>
      </c>
      <c r="M27" s="449">
        <v>1</v>
      </c>
      <c r="N27" s="28">
        <f t="shared" ref="N27:N30" si="15">L27*M27</f>
        <v>0</v>
      </c>
    </row>
    <row r="28" spans="1:14" ht="18.95" customHeight="1" x14ac:dyDescent="0.2">
      <c r="A28" s="405">
        <f t="shared" ref="A28:A31" si="16">A27+1</f>
        <v>14</v>
      </c>
      <c r="B28" s="405">
        <v>451</v>
      </c>
      <c r="C28" s="5" t="s">
        <v>165</v>
      </c>
      <c r="D28" s="28">
        <f>SUMIFS('ProForma Adj F'!$P$11:$P$99,'ProForma Adj F'!$A$11:$A$99,'SCH D-2.1'!D$13,'ProForma Adj F'!$B$11:$B$99,'SCH D-2.1'!$B28)*-1</f>
        <v>0</v>
      </c>
      <c r="E28" s="28">
        <f>SUMIFS('ProForma Adj F'!$P$11:$P$99,'ProForma Adj F'!$A$11:$A$99,'SCH D-2.1'!E$13,'ProForma Adj F'!$B$11:$B$99,'SCH D-2.1'!$B28)*-1</f>
        <v>0</v>
      </c>
      <c r="F28" s="28">
        <f>SUMIFS('ProForma Adj F'!$P$11:$P$99,'ProForma Adj F'!$A$11:$A$99,'SCH D-2.1'!F$13,'ProForma Adj F'!$B$11:$B$99,'SCH D-2.1'!$B28)*-1</f>
        <v>0</v>
      </c>
      <c r="G28" s="28">
        <f>SUMIFS('ProForma Adj F'!$P$11:$P$99,'ProForma Adj F'!$A$11:$A$99,'SCH D-2.1'!G$13,'ProForma Adj F'!$B$11:$B$99,'SCH D-2.1'!$B28)*-1</f>
        <v>0</v>
      </c>
      <c r="H28" s="28">
        <f>SUMIFS('ProForma Adj F'!$P$11:$P$99,'ProForma Adj F'!$A$11:$A$99,'SCH D-2.1'!H$13,'ProForma Adj F'!$B$11:$B$99,'SCH D-2.1'!$B28)*-1</f>
        <v>0</v>
      </c>
      <c r="I28" s="28">
        <f>SUMIFS('ProForma Adj F'!$P$11:$P$99,'ProForma Adj F'!$A$11:$A$99,'SCH D-2.1'!I$13,'ProForma Adj F'!$B$11:$B$99,'SCH D-2.1'!$B28)*-1</f>
        <v>0</v>
      </c>
      <c r="J28" s="28">
        <f>SUMIFS('ProForma Adj F'!$P$11:$P$99,'ProForma Adj F'!$A$11:$A$99,'SCH D-2.1'!J$13,'ProForma Adj F'!$B$11:$B$99,'SCH D-2.1'!$B28)*-1</f>
        <v>0</v>
      </c>
      <c r="K28" s="28">
        <f>SUMIFS('ProForma Adj F'!$P$11:$P$99,'ProForma Adj F'!$A$11:$A$99,'SCH D-2.1'!K$13,'ProForma Adj F'!$B$11:$B$99,'SCH D-2.1'!$B28)*-1</f>
        <v>0</v>
      </c>
      <c r="L28" s="28">
        <f t="shared" ref="L28:L30" si="17">SUM(D28:K28)</f>
        <v>0</v>
      </c>
      <c r="M28" s="449">
        <v>1</v>
      </c>
      <c r="N28" s="28">
        <f t="shared" si="15"/>
        <v>0</v>
      </c>
    </row>
    <row r="29" spans="1:14" ht="18.95" customHeight="1" x14ac:dyDescent="0.2">
      <c r="A29" s="405">
        <f t="shared" si="16"/>
        <v>15</v>
      </c>
      <c r="B29" s="405">
        <v>454</v>
      </c>
      <c r="C29" s="5" t="s">
        <v>17</v>
      </c>
      <c r="D29" s="28">
        <f>SUMIFS('ProForma Adj F'!$P$11:$P$99,'ProForma Adj F'!$A$11:$A$99,'SCH D-2.1'!D$13,'ProForma Adj F'!$B$11:$B$99,'SCH D-2.1'!$B29)*-1</f>
        <v>0</v>
      </c>
      <c r="E29" s="28">
        <f>SUMIFS('ProForma Adj F'!$P$11:$P$99,'ProForma Adj F'!$A$11:$A$99,'SCH D-2.1'!E$13,'ProForma Adj F'!$B$11:$B$99,'SCH D-2.1'!$B29)*-1</f>
        <v>0</v>
      </c>
      <c r="F29" s="28">
        <f>SUMIFS('ProForma Adj F'!$P$11:$P$99,'ProForma Adj F'!$A$11:$A$99,'SCH D-2.1'!F$13,'ProForma Adj F'!$B$11:$B$99,'SCH D-2.1'!$B29)*-1</f>
        <v>0</v>
      </c>
      <c r="G29" s="28">
        <f>SUMIFS('ProForma Adj F'!$P$11:$P$99,'ProForma Adj F'!$A$11:$A$99,'SCH D-2.1'!G$13,'ProForma Adj F'!$B$11:$B$99,'SCH D-2.1'!$B29)*-1</f>
        <v>0</v>
      </c>
      <c r="H29" s="28">
        <f>SUMIFS('ProForma Adj F'!$P$11:$P$99,'ProForma Adj F'!$A$11:$A$99,'SCH D-2.1'!H$13,'ProForma Adj F'!$B$11:$B$99,'SCH D-2.1'!$B29)*-1</f>
        <v>0</v>
      </c>
      <c r="I29" s="28">
        <f>SUMIFS('ProForma Adj F'!$P$11:$P$99,'ProForma Adj F'!$A$11:$A$99,'SCH D-2.1'!I$13,'ProForma Adj F'!$B$11:$B$99,'SCH D-2.1'!$B29)*-1</f>
        <v>0</v>
      </c>
      <c r="J29" s="28">
        <f>SUMIFS('ProForma Adj F'!$P$11:$P$99,'ProForma Adj F'!$A$11:$A$99,'SCH D-2.1'!J$13,'ProForma Adj F'!$B$11:$B$99,'SCH D-2.1'!$B29)*-1</f>
        <v>0</v>
      </c>
      <c r="K29" s="28">
        <f>SUMIFS('ProForma Adj F'!$P$11:$P$99,'ProForma Adj F'!$A$11:$A$99,'SCH D-2.1'!K$13,'ProForma Adj F'!$B$11:$B$99,'SCH D-2.1'!$B29)*-1</f>
        <v>0</v>
      </c>
      <c r="L29" s="28">
        <f t="shared" si="17"/>
        <v>0</v>
      </c>
      <c r="M29" s="449">
        <v>1</v>
      </c>
      <c r="N29" s="28">
        <f t="shared" si="15"/>
        <v>0</v>
      </c>
    </row>
    <row r="30" spans="1:14" ht="18.95" customHeight="1" x14ac:dyDescent="0.2">
      <c r="A30" s="405">
        <f t="shared" si="16"/>
        <v>16</v>
      </c>
      <c r="B30" s="405">
        <v>456</v>
      </c>
      <c r="C30" s="5" t="s">
        <v>18</v>
      </c>
      <c r="D30" s="383">
        <f>SUMIFS('ProForma Adj F'!$P$11:$P$99,'ProForma Adj F'!$A$11:$A$99,'SCH D-2.1'!D$13,'ProForma Adj F'!$B$11:$B$99,'SCH D-2.1'!$B30)*-1</f>
        <v>0</v>
      </c>
      <c r="E30" s="383">
        <f>SUMIFS('ProForma Adj F'!$P$11:$P$99,'ProForma Adj F'!$A$11:$A$99,'SCH D-2.1'!E$13,'ProForma Adj F'!$B$11:$B$99,'SCH D-2.1'!$B30)*-1</f>
        <v>0</v>
      </c>
      <c r="F30" s="383">
        <f>SUMIFS('ProForma Adj F'!$P$11:$P$99,'ProForma Adj F'!$A$11:$A$99,'SCH D-2.1'!F$13,'ProForma Adj F'!$B$11:$B$99,'SCH D-2.1'!$B30)*-1</f>
        <v>509948.51999999979</v>
      </c>
      <c r="G30" s="383">
        <f>SUMIFS('ProForma Adj F'!$P$11:$P$99,'ProForma Adj F'!$A$11:$A$99,'SCH D-2.1'!G$13,'ProForma Adj F'!$B$11:$B$99,'SCH D-2.1'!$B30)*-1</f>
        <v>0</v>
      </c>
      <c r="H30" s="383">
        <f>SUMIFS('ProForma Adj F'!$P$11:$P$99,'ProForma Adj F'!$A$11:$A$99,'SCH D-2.1'!H$13,'ProForma Adj F'!$B$11:$B$99,'SCH D-2.1'!$B30)*-1</f>
        <v>0</v>
      </c>
      <c r="I30" s="383">
        <f>SUMIFS('ProForma Adj F'!$P$11:$P$99,'ProForma Adj F'!$A$11:$A$99,'SCH D-2.1'!I$13,'ProForma Adj F'!$B$11:$B$99,'SCH D-2.1'!$B30)*-1</f>
        <v>0</v>
      </c>
      <c r="J30" s="383">
        <f>SUMIFS('ProForma Adj F'!$P$11:$P$99,'ProForma Adj F'!$A$11:$A$99,'SCH D-2.1'!J$13,'ProForma Adj F'!$B$11:$B$99,'SCH D-2.1'!$B30)*-1</f>
        <v>0</v>
      </c>
      <c r="K30" s="383">
        <f>SUMIFS('ProForma Adj F'!$P$11:$P$99,'ProForma Adj F'!$A$11:$A$99,'SCH D-2.1'!K$13,'ProForma Adj F'!$B$11:$B$99,'SCH D-2.1'!$B30)*-1</f>
        <v>0</v>
      </c>
      <c r="L30" s="383">
        <f t="shared" si="17"/>
        <v>509948.51999999979</v>
      </c>
      <c r="M30" s="449">
        <v>1</v>
      </c>
      <c r="N30" s="383">
        <f t="shared" si="15"/>
        <v>509948.51999999979</v>
      </c>
    </row>
    <row r="31" spans="1:14" ht="18.95" customHeight="1" x14ac:dyDescent="0.2">
      <c r="A31" s="405">
        <f t="shared" si="16"/>
        <v>17</v>
      </c>
      <c r="B31" s="405"/>
      <c r="C31" s="13" t="s">
        <v>190</v>
      </c>
      <c r="D31" s="435">
        <f t="shared" ref="D31:L31" si="18">SUM(D27:D30)</f>
        <v>0</v>
      </c>
      <c r="E31" s="435">
        <f t="shared" si="18"/>
        <v>0</v>
      </c>
      <c r="F31" s="435">
        <f t="shared" ref="F31:G31" si="19">SUM(F27:F30)</f>
        <v>509948.51999999979</v>
      </c>
      <c r="G31" s="435">
        <f t="shared" si="19"/>
        <v>0</v>
      </c>
      <c r="H31" s="435">
        <f t="shared" ref="H31:I31" si="20">SUM(H27:H30)</f>
        <v>0</v>
      </c>
      <c r="I31" s="435">
        <f t="shared" si="20"/>
        <v>0</v>
      </c>
      <c r="J31" s="435">
        <f t="shared" ref="J31" si="21">SUM(J27:J30)</f>
        <v>0</v>
      </c>
      <c r="K31" s="435">
        <f t="shared" ref="K31" si="22">SUM(K27:K30)</f>
        <v>0</v>
      </c>
      <c r="L31" s="435">
        <f t="shared" si="18"/>
        <v>509948.51999999979</v>
      </c>
      <c r="N31" s="435">
        <f>SUM(N27:N30)</f>
        <v>509948.51999999979</v>
      </c>
    </row>
    <row r="32" spans="1:14" ht="18.95" customHeight="1" x14ac:dyDescent="0.2">
      <c r="A32" s="405"/>
      <c r="B32" s="405"/>
      <c r="C32" s="13"/>
    </row>
    <row r="33" spans="1:18" ht="18.95" customHeight="1" x14ac:dyDescent="0.2">
      <c r="A33" s="405">
        <f>A31+1</f>
        <v>18</v>
      </c>
      <c r="B33" s="405"/>
      <c r="C33" s="25" t="s">
        <v>126</v>
      </c>
      <c r="D33" s="383">
        <f t="shared" ref="D33:E33" si="23">D24+D31</f>
        <v>-1952873.3227280474</v>
      </c>
      <c r="E33" s="383">
        <f t="shared" si="23"/>
        <v>0</v>
      </c>
      <c r="F33" s="383">
        <f t="shared" ref="F33:G33" si="24">F24+F31</f>
        <v>509948.51999999979</v>
      </c>
      <c r="G33" s="383">
        <f t="shared" si="24"/>
        <v>0</v>
      </c>
      <c r="H33" s="383">
        <f t="shared" ref="H33:I33" si="25">H24+H31</f>
        <v>0</v>
      </c>
      <c r="I33" s="383">
        <f t="shared" si="25"/>
        <v>0</v>
      </c>
      <c r="J33" s="383">
        <f t="shared" ref="J33" si="26">J24+J31</f>
        <v>0</v>
      </c>
      <c r="K33" s="383">
        <f t="shared" ref="K33" si="27">K24+K31</f>
        <v>0</v>
      </c>
      <c r="L33" s="383">
        <f>L24+L31</f>
        <v>-1442924.8027280476</v>
      </c>
      <c r="N33" s="383">
        <f>N24+N31</f>
        <v>-1442924.8027280476</v>
      </c>
    </row>
    <row r="34" spans="1:18" ht="18.95" customHeight="1" x14ac:dyDescent="0.2">
      <c r="B34" s="405"/>
      <c r="C34" s="13"/>
    </row>
    <row r="35" spans="1:18" ht="18.95" customHeight="1" x14ac:dyDescent="0.2">
      <c r="A35" s="405">
        <f>A33+1</f>
        <v>19</v>
      </c>
      <c r="B35" s="405"/>
      <c r="C35" s="24" t="s">
        <v>124</v>
      </c>
    </row>
    <row r="36" spans="1:18" ht="18.95" customHeight="1" x14ac:dyDescent="0.2">
      <c r="A36" s="405">
        <f>A35+1</f>
        <v>20</v>
      </c>
      <c r="B36" s="405"/>
      <c r="C36" s="401" t="s">
        <v>183</v>
      </c>
    </row>
    <row r="37" spans="1:18" ht="18.95" customHeight="1" x14ac:dyDescent="0.2">
      <c r="A37" s="405">
        <f t="shared" ref="A37:A63" si="28">A36+1</f>
        <v>21</v>
      </c>
      <c r="B37" s="405"/>
      <c r="C37" s="401" t="s">
        <v>167</v>
      </c>
    </row>
    <row r="38" spans="1:18" ht="18.95" customHeight="1" x14ac:dyDescent="0.2">
      <c r="A38" s="405">
        <f t="shared" si="28"/>
        <v>22</v>
      </c>
      <c r="B38" s="21">
        <v>500</v>
      </c>
      <c r="C38" s="5" t="s">
        <v>31</v>
      </c>
      <c r="D38" s="28">
        <f>SUMIFS('ProForma Adj F'!$P$11:$P$99,'ProForma Adj F'!$A$11:$A$99,'SCH D-2.1'!D$13,'ProForma Adj F'!$B$11:$B$99,'SCH D-2.1'!$B38)*-1</f>
        <v>0</v>
      </c>
      <c r="E38" s="28">
        <f>SUMIFS('ProForma Adj F'!$P$11:$P$99,'ProForma Adj F'!$A$11:$A$99,'SCH D-2.1'!E$13,'ProForma Adj F'!$B$11:$B$99,'SCH D-2.1'!$B38)*-1</f>
        <v>0</v>
      </c>
      <c r="F38" s="28">
        <f>SUMIFS('ProForma Adj F'!$P$11:$P$99,'ProForma Adj F'!$A$11:$A$99,'SCH D-2.1'!F$13,'ProForma Adj F'!$B$11:$B$99,'SCH D-2.1'!$B38)*-1</f>
        <v>0</v>
      </c>
      <c r="G38" s="28">
        <f>SUMIFS('ProForma Adj F'!$P$11:$P$99,'ProForma Adj F'!$A$11:$A$99,'SCH D-2.1'!G$13,'ProForma Adj F'!$B$11:$B$99,'SCH D-2.1'!$B38)*-1</f>
        <v>0</v>
      </c>
      <c r="H38" s="28">
        <f>SUMIFS('ProForma Adj F'!$P$11:$P$99,'ProForma Adj F'!$A$11:$A$99,'SCH D-2.1'!H$13,'ProForma Adj F'!$B$11:$B$99,'SCH D-2.1'!$B38)*-1</f>
        <v>0</v>
      </c>
      <c r="I38" s="28">
        <f>SUMIFS('ProForma Adj F'!$P$11:$P$99,'ProForma Adj F'!$A$11:$A$99,'SCH D-2.1'!I$13,'ProForma Adj F'!$B$11:$B$99,'SCH D-2.1'!$B38)*-1</f>
        <v>0</v>
      </c>
      <c r="J38" s="28">
        <f>SUMIFS('ProForma Adj F'!$P$11:$P$99,'ProForma Adj F'!$A$11:$A$99,'SCH D-2.1'!J$13,'ProForma Adj F'!$B$11:$B$99,'SCH D-2.1'!$B38)*-1</f>
        <v>0</v>
      </c>
      <c r="K38" s="28">
        <f>SUMIFS('ProForma Adj F'!$P$11:$P$99,'ProForma Adj F'!$A$11:$A$99,'SCH D-2.1'!K$13,'ProForma Adj F'!$B$11:$B$99,'SCH D-2.1'!$B38)*-1</f>
        <v>0</v>
      </c>
      <c r="L38" s="28">
        <f>SUM(D38:K38)</f>
        <v>0</v>
      </c>
      <c r="M38" s="449">
        <v>1</v>
      </c>
      <c r="N38" s="28">
        <f t="shared" ref="N38:N41" si="29">L38*M38</f>
        <v>0</v>
      </c>
    </row>
    <row r="39" spans="1:18" ht="18.95" customHeight="1" x14ac:dyDescent="0.2">
      <c r="A39" s="405">
        <f t="shared" si="28"/>
        <v>23</v>
      </c>
      <c r="B39" s="21">
        <v>501</v>
      </c>
      <c r="C39" s="5" t="s">
        <v>19</v>
      </c>
      <c r="D39" s="28">
        <f>SUMIFS('ProForma Adj F'!$P$11:$P$99,'ProForma Adj F'!$A$11:$A$99,'SCH D-2.1'!D$13,'ProForma Adj F'!$B$11:$B$99,'SCH D-2.1'!$B39)*-1</f>
        <v>0</v>
      </c>
      <c r="E39" s="28">
        <f>SUMIFS('ProForma Adj F'!$P$11:$P$99,'ProForma Adj F'!$A$11:$A$99,'SCH D-2.1'!E$13,'ProForma Adj F'!$B$11:$B$99,'SCH D-2.1'!$B39)*-1</f>
        <v>0</v>
      </c>
      <c r="F39" s="28">
        <f>SUMIFS('ProForma Adj F'!$P$11:$P$99,'ProForma Adj F'!$A$11:$A$99,'SCH D-2.1'!F$13,'ProForma Adj F'!$B$11:$B$99,'SCH D-2.1'!$B39)*-1</f>
        <v>0</v>
      </c>
      <c r="G39" s="28">
        <f>SUMIFS('ProForma Adj F'!$P$11:$P$99,'ProForma Adj F'!$A$11:$A$99,'SCH D-2.1'!G$13,'ProForma Adj F'!$B$11:$B$99,'SCH D-2.1'!$B39)*-1</f>
        <v>0</v>
      </c>
      <c r="H39" s="28">
        <f>SUMIFS('ProForma Adj F'!$P$11:$P$99,'ProForma Adj F'!$A$11:$A$99,'SCH D-2.1'!H$13,'ProForma Adj F'!$B$11:$B$99,'SCH D-2.1'!$B39)*-1</f>
        <v>0</v>
      </c>
      <c r="I39" s="28">
        <f>SUMIFS('ProForma Adj F'!$P$11:$P$99,'ProForma Adj F'!$A$11:$A$99,'SCH D-2.1'!I$13,'ProForma Adj F'!$B$11:$B$99,'SCH D-2.1'!$B39)*-1</f>
        <v>0</v>
      </c>
      <c r="J39" s="28">
        <f>SUMIFS('ProForma Adj F'!$P$11:$P$99,'ProForma Adj F'!$A$11:$A$99,'SCH D-2.1'!J$13,'ProForma Adj F'!$B$11:$B$99,'SCH D-2.1'!$B39)*-1</f>
        <v>0</v>
      </c>
      <c r="K39" s="28">
        <f>SUMIFS('ProForma Adj F'!$P$11:$P$99,'ProForma Adj F'!$A$11:$A$99,'SCH D-2.1'!K$13,'ProForma Adj F'!$B$11:$B$99,'SCH D-2.1'!$B39)*-1</f>
        <v>0</v>
      </c>
      <c r="L39" s="28">
        <f t="shared" ref="L39:L41" si="30">SUM(D39:K39)</f>
        <v>0</v>
      </c>
      <c r="M39" s="449">
        <v>1</v>
      </c>
      <c r="N39" s="28">
        <f t="shared" si="29"/>
        <v>0</v>
      </c>
      <c r="Q39" s="449"/>
      <c r="R39" s="8"/>
    </row>
    <row r="40" spans="1:18" ht="18.95" customHeight="1" x14ac:dyDescent="0.2">
      <c r="A40" s="405">
        <f t="shared" si="28"/>
        <v>24</v>
      </c>
      <c r="B40" s="21">
        <v>502</v>
      </c>
      <c r="C40" s="5" t="s">
        <v>20</v>
      </c>
      <c r="D40" s="28">
        <f>SUMIFS('ProForma Adj F'!$P$11:$P$99,'ProForma Adj F'!$A$11:$A$99,'SCH D-2.1'!D$13,'ProForma Adj F'!$B$11:$B$99,'SCH D-2.1'!$B40)*-1</f>
        <v>0</v>
      </c>
      <c r="E40" s="28">
        <f>SUMIFS('ProForma Adj F'!$P$11:$P$99,'ProForma Adj F'!$A$11:$A$99,'SCH D-2.1'!E$13,'ProForma Adj F'!$B$11:$B$99,'SCH D-2.1'!$B40)*-1</f>
        <v>0</v>
      </c>
      <c r="F40" s="28">
        <f>SUMIFS('ProForma Adj F'!$P$11:$P$99,'ProForma Adj F'!$A$11:$A$99,'SCH D-2.1'!F$13,'ProForma Adj F'!$B$11:$B$99,'SCH D-2.1'!$B40)*-1</f>
        <v>0</v>
      </c>
      <c r="G40" s="28">
        <f>SUMIFS('ProForma Adj F'!$P$11:$P$99,'ProForma Adj F'!$A$11:$A$99,'SCH D-2.1'!G$13,'ProForma Adj F'!$B$11:$B$99,'SCH D-2.1'!$B40)*-1</f>
        <v>0</v>
      </c>
      <c r="H40" s="28">
        <f>SUMIFS('ProForma Adj F'!$P$11:$P$99,'ProForma Adj F'!$A$11:$A$99,'SCH D-2.1'!H$13,'ProForma Adj F'!$B$11:$B$99,'SCH D-2.1'!$B40)*-1</f>
        <v>0</v>
      </c>
      <c r="I40" s="28">
        <f>SUMIFS('ProForma Adj F'!$P$11:$P$99,'ProForma Adj F'!$A$11:$A$99,'SCH D-2.1'!I$13,'ProForma Adj F'!$B$11:$B$99,'SCH D-2.1'!$B40)*-1</f>
        <v>0</v>
      </c>
      <c r="J40" s="28">
        <f>SUMIFS('ProForma Adj F'!$P$11:$P$99,'ProForma Adj F'!$A$11:$A$99,'SCH D-2.1'!J$13,'ProForma Adj F'!$B$11:$B$99,'SCH D-2.1'!$B40)*-1</f>
        <v>0</v>
      </c>
      <c r="K40" s="28">
        <f>SUMIFS('ProForma Adj F'!$P$11:$P$99,'ProForma Adj F'!$A$11:$A$99,'SCH D-2.1'!K$13,'ProForma Adj F'!$B$11:$B$99,'SCH D-2.1'!$B40)*-1</f>
        <v>0</v>
      </c>
      <c r="L40" s="28">
        <f t="shared" si="30"/>
        <v>0</v>
      </c>
      <c r="M40" s="449">
        <v>1</v>
      </c>
      <c r="N40" s="28">
        <f t="shared" si="29"/>
        <v>0</v>
      </c>
    </row>
    <row r="41" spans="1:18" ht="18.95" customHeight="1" x14ac:dyDescent="0.2">
      <c r="A41" s="405">
        <f t="shared" si="28"/>
        <v>25</v>
      </c>
      <c r="B41" s="21">
        <v>504</v>
      </c>
      <c r="C41" s="5" t="s">
        <v>21</v>
      </c>
      <c r="D41" s="28">
        <f>SUMIFS('ProForma Adj F'!$P$11:$P$99,'ProForma Adj F'!$A$11:$A$99,'SCH D-2.1'!D$13,'ProForma Adj F'!$B$11:$B$99,'SCH D-2.1'!$B41)*-1</f>
        <v>0</v>
      </c>
      <c r="E41" s="28">
        <f>SUMIFS('ProForma Adj F'!$P$11:$P$99,'ProForma Adj F'!$A$11:$A$99,'SCH D-2.1'!E$13,'ProForma Adj F'!$B$11:$B$99,'SCH D-2.1'!$B41)*-1</f>
        <v>0</v>
      </c>
      <c r="F41" s="28">
        <f>SUMIFS('ProForma Adj F'!$P$11:$P$99,'ProForma Adj F'!$A$11:$A$99,'SCH D-2.1'!F$13,'ProForma Adj F'!$B$11:$B$99,'SCH D-2.1'!$B41)*-1</f>
        <v>0</v>
      </c>
      <c r="G41" s="28">
        <f>SUMIFS('ProForma Adj F'!$P$11:$P$99,'ProForma Adj F'!$A$11:$A$99,'SCH D-2.1'!G$13,'ProForma Adj F'!$B$11:$B$99,'SCH D-2.1'!$B41)*-1</f>
        <v>0</v>
      </c>
      <c r="H41" s="28">
        <f>SUMIFS('ProForma Adj F'!$P$11:$P$99,'ProForma Adj F'!$A$11:$A$99,'SCH D-2.1'!H$13,'ProForma Adj F'!$B$11:$B$99,'SCH D-2.1'!$B41)*-1</f>
        <v>0</v>
      </c>
      <c r="I41" s="28">
        <f>SUMIFS('ProForma Adj F'!$P$11:$P$99,'ProForma Adj F'!$A$11:$A$99,'SCH D-2.1'!I$13,'ProForma Adj F'!$B$11:$B$99,'SCH D-2.1'!$B41)*-1</f>
        <v>0</v>
      </c>
      <c r="J41" s="28">
        <f>SUMIFS('ProForma Adj F'!$P$11:$P$99,'ProForma Adj F'!$A$11:$A$99,'SCH D-2.1'!J$13,'ProForma Adj F'!$B$11:$B$99,'SCH D-2.1'!$B41)*-1</f>
        <v>0</v>
      </c>
      <c r="K41" s="28">
        <f>SUMIFS('ProForma Adj F'!$P$11:$P$99,'ProForma Adj F'!$A$11:$A$99,'SCH D-2.1'!K$13,'ProForma Adj F'!$B$11:$B$99,'SCH D-2.1'!$B41)*-1</f>
        <v>0</v>
      </c>
      <c r="L41" s="28">
        <f t="shared" si="30"/>
        <v>0</v>
      </c>
      <c r="M41" s="449">
        <v>1</v>
      </c>
      <c r="N41" s="28">
        <f t="shared" si="29"/>
        <v>0</v>
      </c>
    </row>
    <row r="42" spans="1:18" s="8" customFormat="1" ht="20.100000000000001" customHeight="1" x14ac:dyDescent="0.2">
      <c r="A42" s="623" t="str">
        <f>$A$1</f>
        <v>LOUISVILLE GAS AND ELECTRIC COMPANY</v>
      </c>
      <c r="B42" s="623"/>
      <c r="C42" s="623"/>
      <c r="D42" s="623"/>
      <c r="E42" s="623"/>
      <c r="F42" s="623"/>
      <c r="G42" s="623"/>
      <c r="H42" s="623"/>
      <c r="I42" s="623"/>
      <c r="J42" s="623"/>
      <c r="K42" s="623"/>
      <c r="L42" s="623"/>
      <c r="M42" s="623"/>
      <c r="N42" s="623"/>
    </row>
    <row r="43" spans="1:18" s="8" customFormat="1" ht="20.100000000000001" customHeight="1" x14ac:dyDescent="0.2">
      <c r="A43" s="623" t="str">
        <f>$A$2</f>
        <v>CASE NO. 2025-00114 - ELECTRIC OPERATIONS</v>
      </c>
      <c r="B43" s="623"/>
      <c r="C43" s="623"/>
      <c r="D43" s="623"/>
      <c r="E43" s="623"/>
      <c r="F43" s="623"/>
      <c r="G43" s="623"/>
      <c r="H43" s="623"/>
      <c r="I43" s="623"/>
      <c r="J43" s="623"/>
      <c r="K43" s="623"/>
      <c r="L43" s="623"/>
      <c r="M43" s="623"/>
      <c r="N43" s="623"/>
    </row>
    <row r="44" spans="1:18" s="8" customFormat="1" ht="20.100000000000001" customHeight="1" x14ac:dyDescent="0.2">
      <c r="A44" s="623" t="s">
        <v>340</v>
      </c>
      <c r="B44" s="623"/>
      <c r="C44" s="623"/>
      <c r="D44" s="623"/>
      <c r="E44" s="623"/>
      <c r="F44" s="623"/>
      <c r="G44" s="623"/>
      <c r="H44" s="623"/>
      <c r="I44" s="623"/>
      <c r="J44" s="623"/>
      <c r="K44" s="623"/>
      <c r="L44" s="623"/>
      <c r="M44" s="623"/>
      <c r="N44" s="623"/>
    </row>
    <row r="45" spans="1:18" s="8" customFormat="1" ht="20.100000000000001" customHeight="1" x14ac:dyDescent="0.2">
      <c r="A45" s="623" t="str">
        <f>$A$4</f>
        <v>FOR THE 12 MONTHS ENDED DECEMBER 31, 2026</v>
      </c>
      <c r="B45" s="623"/>
      <c r="C45" s="623"/>
      <c r="D45" s="623"/>
      <c r="E45" s="623"/>
      <c r="F45" s="623"/>
      <c r="G45" s="623"/>
      <c r="H45" s="623"/>
      <c r="I45" s="623"/>
      <c r="J45" s="623"/>
      <c r="K45" s="623"/>
      <c r="L45" s="623"/>
      <c r="M45" s="623"/>
      <c r="N45" s="623"/>
    </row>
    <row r="46" spans="1:18" s="8" customFormat="1" ht="20.100000000000001" customHeight="1" x14ac:dyDescent="0.2">
      <c r="A46" s="7"/>
      <c r="B46" s="7"/>
      <c r="C46" s="7"/>
      <c r="D46" s="7"/>
      <c r="E46" s="7"/>
      <c r="F46" s="7"/>
      <c r="G46" s="7"/>
      <c r="H46" s="7"/>
      <c r="I46" s="7"/>
      <c r="J46" s="7"/>
      <c r="K46" s="7"/>
      <c r="L46" s="7"/>
      <c r="M46" s="7"/>
      <c r="N46" s="7"/>
    </row>
    <row r="47" spans="1:18" s="8" customFormat="1" ht="20.100000000000001" customHeight="1" x14ac:dyDescent="0.2">
      <c r="A47" s="8" t="str">
        <f>$A$6</f>
        <v>DATA:____BASE  PERIOD__X__FORECASTED  PERIOD</v>
      </c>
      <c r="N47" s="10" t="s">
        <v>319</v>
      </c>
    </row>
    <row r="48" spans="1:18" s="8" customFormat="1" ht="20.100000000000001" customHeight="1" x14ac:dyDescent="0.2">
      <c r="A48" s="8" t="str">
        <f>$A$7</f>
        <v>TYPE OF FILING: __X__ ORIGINAL  _____ UPDATED  _____ REVISED</v>
      </c>
      <c r="N48" s="10" t="s">
        <v>335</v>
      </c>
    </row>
    <row r="49" spans="1:14" s="8" customFormat="1" ht="20.100000000000001" customHeight="1" x14ac:dyDescent="0.2">
      <c r="A49" s="8" t="str">
        <f>$A$8</f>
        <v>WORKPAPER REFERENCE NO(S).:  SCHEDULE WPD-2.1</v>
      </c>
      <c r="N49" s="10" t="str">
        <f>$N$8</f>
        <v>WITNESS:   A. M. FACKLER</v>
      </c>
    </row>
    <row r="50" spans="1:14" s="8" customFormat="1" ht="20.100000000000001" customHeight="1" x14ac:dyDescent="0.2"/>
    <row r="51" spans="1:14" s="8" customFormat="1" ht="18.75" customHeight="1" x14ac:dyDescent="0.2">
      <c r="A51" s="445"/>
      <c r="B51" s="445"/>
      <c r="C51" s="445"/>
      <c r="D51" s="446" t="str">
        <f t="shared" ref="D51:K51" si="31">D$10</f>
        <v>ADJ 7</v>
      </c>
      <c r="E51" s="446" t="str">
        <f t="shared" si="31"/>
        <v>ADJ 8</v>
      </c>
      <c r="F51" s="446" t="str">
        <f t="shared" si="31"/>
        <v>ADJ 9</v>
      </c>
      <c r="G51" s="446" t="str">
        <f t="shared" si="31"/>
        <v>ADJ 10</v>
      </c>
      <c r="H51" s="446" t="str">
        <f t="shared" si="31"/>
        <v>ADJ 11</v>
      </c>
      <c r="I51" s="446" t="str">
        <f t="shared" si="31"/>
        <v>ADJ 12</v>
      </c>
      <c r="J51" s="446" t="str">
        <f t="shared" si="31"/>
        <v>ADJ 13</v>
      </c>
      <c r="K51" s="446" t="str">
        <f t="shared" si="31"/>
        <v>ADJ 14</v>
      </c>
      <c r="L51" s="445"/>
      <c r="M51" s="445"/>
      <c r="N51" s="445"/>
    </row>
    <row r="52" spans="1:14" ht="51.75" customHeight="1" x14ac:dyDescent="0.2">
      <c r="A52" s="385" t="s">
        <v>142</v>
      </c>
      <c r="B52" s="385" t="s">
        <v>143</v>
      </c>
      <c r="C52" s="385" t="s">
        <v>147</v>
      </c>
      <c r="D52" s="451" t="str">
        <f t="shared" ref="D52:K52" si="32">D$11</f>
        <v>ECR FOR OFF-SYSTEM SALES</v>
      </c>
      <c r="E52" s="451" t="str">
        <f t="shared" si="32"/>
        <v>ADVERTISING EXPENSES</v>
      </c>
      <c r="F52" s="451" t="str">
        <f t="shared" si="32"/>
        <v>INDUSTRIAL COAL SERVICES REVENUES</v>
      </c>
      <c r="G52" s="451" t="str">
        <f t="shared" si="32"/>
        <v>NEW GENERATION NOT IN SERVICE</v>
      </c>
      <c r="H52" s="451" t="str">
        <f t="shared" si="32"/>
        <v xml:space="preserve">
 AMI SAVINGS 
REG. LIABILITY</v>
      </c>
      <c r="I52" s="451" t="str">
        <f t="shared" si="32"/>
        <v>REVOLVING CREDIT FACILITY FEES</v>
      </c>
      <c r="J52" s="451" t="str">
        <f t="shared" si="32"/>
        <v>IT SOFTWARE COST REGULATORY ASSET</v>
      </c>
      <c r="K52" s="451" t="str">
        <f t="shared" si="32"/>
        <v>VEGETATION MANAGEMENT EXPENSES</v>
      </c>
      <c r="L52" s="385" t="s">
        <v>320</v>
      </c>
      <c r="M52" s="385" t="s">
        <v>144</v>
      </c>
      <c r="N52" s="385" t="s">
        <v>333</v>
      </c>
    </row>
    <row r="53" spans="1:14" ht="19.5" customHeight="1" x14ac:dyDescent="0.2">
      <c r="A53" s="382"/>
      <c r="B53" s="382"/>
      <c r="C53" s="386"/>
      <c r="D53" s="404" t="s">
        <v>145</v>
      </c>
      <c r="E53" s="404" t="s">
        <v>145</v>
      </c>
      <c r="F53" s="404" t="s">
        <v>145</v>
      </c>
      <c r="G53" s="404" t="s">
        <v>145</v>
      </c>
      <c r="H53" s="404" t="s">
        <v>145</v>
      </c>
      <c r="I53" s="404" t="s">
        <v>145</v>
      </c>
      <c r="J53" s="404" t="s">
        <v>145</v>
      </c>
      <c r="K53" s="404" t="s">
        <v>145</v>
      </c>
      <c r="L53" s="404" t="s">
        <v>145</v>
      </c>
      <c r="M53" s="404"/>
      <c r="N53" s="404" t="s">
        <v>145</v>
      </c>
    </row>
    <row r="54" spans="1:14" ht="18.95" customHeight="1" x14ac:dyDescent="0.2">
      <c r="A54" s="405">
        <f>A41+1</f>
        <v>26</v>
      </c>
      <c r="B54" s="21">
        <v>505</v>
      </c>
      <c r="C54" s="5" t="s">
        <v>22</v>
      </c>
      <c r="D54" s="28">
        <f>SUMIFS('ProForma Adj F'!$P$11:$P$99,'ProForma Adj F'!$A$11:$A$99,'SCH D-2.1'!D$13,'ProForma Adj F'!$B$11:$B$99,'SCH D-2.1'!$B54)*-1</f>
        <v>0</v>
      </c>
      <c r="E54" s="28">
        <f>SUMIFS('ProForma Adj F'!$P$11:$P$99,'ProForma Adj F'!$A$11:$A$99,'SCH D-2.1'!E$13,'ProForma Adj F'!$B$11:$B$99,'SCH D-2.1'!$B54)*-1</f>
        <v>0</v>
      </c>
      <c r="F54" s="28">
        <f>SUMIFS('ProForma Adj F'!$P$11:$P$99,'ProForma Adj F'!$A$11:$A$99,'SCH D-2.1'!F$13,'ProForma Adj F'!$B$11:$B$99,'SCH D-2.1'!$B54)*-1</f>
        <v>0</v>
      </c>
      <c r="G54" s="28">
        <f>SUMIFS('ProForma Adj F'!$P$11:$P$99,'ProForma Adj F'!$A$11:$A$99,'SCH D-2.1'!G$13,'ProForma Adj F'!$B$11:$B$99,'SCH D-2.1'!$B54)*-1</f>
        <v>0</v>
      </c>
      <c r="H54" s="28">
        <f>SUMIFS('ProForma Adj F'!$P$11:$P$99,'ProForma Adj F'!$A$11:$A$99,'SCH D-2.1'!H$13,'ProForma Adj F'!$B$11:$B$99,'SCH D-2.1'!$B54)*-1</f>
        <v>0</v>
      </c>
      <c r="I54" s="28">
        <f>SUMIFS('ProForma Adj F'!$P$11:$P$99,'ProForma Adj F'!$A$11:$A$99,'SCH D-2.1'!I$13,'ProForma Adj F'!$B$11:$B$99,'SCH D-2.1'!$B54)*-1</f>
        <v>0</v>
      </c>
      <c r="J54" s="28">
        <f>SUMIFS('ProForma Adj F'!$P$11:$P$99,'ProForma Adj F'!$A$11:$A$99,'SCH D-2.1'!J$13,'ProForma Adj F'!$B$11:$B$99,'SCH D-2.1'!$B54)*-1</f>
        <v>0</v>
      </c>
      <c r="K54" s="28">
        <f>SUMIFS('ProForma Adj F'!$P$11:$P$99,'ProForma Adj F'!$A$11:$A$99,'SCH D-2.1'!K$13,'ProForma Adj F'!$B$11:$B$99,'SCH D-2.1'!$B54)*-1</f>
        <v>0</v>
      </c>
      <c r="L54" s="28">
        <f>SUM(D54:K54)</f>
        <v>0</v>
      </c>
      <c r="M54" s="449">
        <v>1</v>
      </c>
      <c r="N54" s="28">
        <f t="shared" ref="N54:N62" si="33">L54*M54</f>
        <v>0</v>
      </c>
    </row>
    <row r="55" spans="1:14" ht="18.95" customHeight="1" x14ac:dyDescent="0.2">
      <c r="A55" s="405">
        <f t="shared" si="28"/>
        <v>27</v>
      </c>
      <c r="B55" s="21">
        <v>506</v>
      </c>
      <c r="C55" s="5" t="s">
        <v>23</v>
      </c>
      <c r="D55" s="28">
        <f>SUMIFS('ProForma Adj F'!$P$11:$P$99,'ProForma Adj F'!$A$11:$A$99,'SCH D-2.1'!D$13,'ProForma Adj F'!$B$11:$B$99,'SCH D-2.1'!$B55)*-1</f>
        <v>0</v>
      </c>
      <c r="E55" s="28">
        <f>SUMIFS('ProForma Adj F'!$P$11:$P$99,'ProForma Adj F'!$A$11:$A$99,'SCH D-2.1'!E$13,'ProForma Adj F'!$B$11:$B$99,'SCH D-2.1'!$B55)*-1</f>
        <v>0</v>
      </c>
      <c r="F55" s="28">
        <f>SUMIFS('ProForma Adj F'!$P$11:$P$99,'ProForma Adj F'!$A$11:$A$99,'SCH D-2.1'!F$13,'ProForma Adj F'!$B$11:$B$99,'SCH D-2.1'!$B55)*-1</f>
        <v>0</v>
      </c>
      <c r="G55" s="28">
        <f>SUMIFS('ProForma Adj F'!$P$11:$P$99,'ProForma Adj F'!$A$11:$A$99,'SCH D-2.1'!G$13,'ProForma Adj F'!$B$11:$B$99,'SCH D-2.1'!$B55)*-1</f>
        <v>0</v>
      </c>
      <c r="H55" s="28">
        <f>SUMIFS('ProForma Adj F'!$P$11:$P$99,'ProForma Adj F'!$A$11:$A$99,'SCH D-2.1'!H$13,'ProForma Adj F'!$B$11:$B$99,'SCH D-2.1'!$B55)*-1</f>
        <v>0</v>
      </c>
      <c r="I55" s="28">
        <f>SUMIFS('ProForma Adj F'!$P$11:$P$99,'ProForma Adj F'!$A$11:$A$99,'SCH D-2.1'!I$13,'ProForma Adj F'!$B$11:$B$99,'SCH D-2.1'!$B55)*-1</f>
        <v>0</v>
      </c>
      <c r="J55" s="28">
        <f>SUMIFS('ProForma Adj F'!$P$11:$P$99,'ProForma Adj F'!$A$11:$A$99,'SCH D-2.1'!J$13,'ProForma Adj F'!$B$11:$B$99,'SCH D-2.1'!$B55)*-1</f>
        <v>0</v>
      </c>
      <c r="K55" s="28">
        <f>SUMIFS('ProForma Adj F'!$P$11:$P$99,'ProForma Adj F'!$A$11:$A$99,'SCH D-2.1'!K$13,'ProForma Adj F'!$B$11:$B$99,'SCH D-2.1'!$B55)*-1</f>
        <v>0</v>
      </c>
      <c r="L55" s="28">
        <f t="shared" ref="L55:L62" si="34">SUM(D55:K55)</f>
        <v>0</v>
      </c>
      <c r="M55" s="449">
        <v>1</v>
      </c>
      <c r="N55" s="28">
        <f t="shared" si="33"/>
        <v>0</v>
      </c>
    </row>
    <row r="56" spans="1:14" ht="18.95" customHeight="1" x14ac:dyDescent="0.2">
      <c r="A56" s="405">
        <f t="shared" si="28"/>
        <v>28</v>
      </c>
      <c r="B56" s="21">
        <v>507</v>
      </c>
      <c r="C56" s="5" t="s">
        <v>24</v>
      </c>
      <c r="D56" s="28">
        <f>SUMIFS('ProForma Adj F'!$P$11:$P$99,'ProForma Adj F'!$A$11:$A$99,'SCH D-2.1'!D$13,'ProForma Adj F'!$B$11:$B$99,'SCH D-2.1'!$B56)*-1</f>
        <v>0</v>
      </c>
      <c r="E56" s="28">
        <f>SUMIFS('ProForma Adj F'!$P$11:$P$99,'ProForma Adj F'!$A$11:$A$99,'SCH D-2.1'!E$13,'ProForma Adj F'!$B$11:$B$99,'SCH D-2.1'!$B56)*-1</f>
        <v>0</v>
      </c>
      <c r="F56" s="28">
        <f>SUMIFS('ProForma Adj F'!$P$11:$P$99,'ProForma Adj F'!$A$11:$A$99,'SCH D-2.1'!F$13,'ProForma Adj F'!$B$11:$B$99,'SCH D-2.1'!$B56)*-1</f>
        <v>0</v>
      </c>
      <c r="G56" s="28">
        <f>SUMIFS('ProForma Adj F'!$P$11:$P$99,'ProForma Adj F'!$A$11:$A$99,'SCH D-2.1'!G$13,'ProForma Adj F'!$B$11:$B$99,'SCH D-2.1'!$B56)*-1</f>
        <v>0</v>
      </c>
      <c r="H56" s="28">
        <f>SUMIFS('ProForma Adj F'!$P$11:$P$99,'ProForma Adj F'!$A$11:$A$99,'SCH D-2.1'!H$13,'ProForma Adj F'!$B$11:$B$99,'SCH D-2.1'!$B56)*-1</f>
        <v>0</v>
      </c>
      <c r="I56" s="28">
        <f>SUMIFS('ProForma Adj F'!$P$11:$P$99,'ProForma Adj F'!$A$11:$A$99,'SCH D-2.1'!I$13,'ProForma Adj F'!$B$11:$B$99,'SCH D-2.1'!$B56)*-1</f>
        <v>0</v>
      </c>
      <c r="J56" s="28">
        <f>SUMIFS('ProForma Adj F'!$P$11:$P$99,'ProForma Adj F'!$A$11:$A$99,'SCH D-2.1'!J$13,'ProForma Adj F'!$B$11:$B$99,'SCH D-2.1'!$B56)*-1</f>
        <v>0</v>
      </c>
      <c r="K56" s="28">
        <f>SUMIFS('ProForma Adj F'!$P$11:$P$99,'ProForma Adj F'!$A$11:$A$99,'SCH D-2.1'!K$13,'ProForma Adj F'!$B$11:$B$99,'SCH D-2.1'!$B56)*-1</f>
        <v>0</v>
      </c>
      <c r="L56" s="28">
        <f t="shared" si="34"/>
        <v>0</v>
      </c>
      <c r="M56" s="449">
        <v>1</v>
      </c>
      <c r="N56" s="28">
        <f t="shared" si="33"/>
        <v>0</v>
      </c>
    </row>
    <row r="57" spans="1:14" ht="18.95" customHeight="1" x14ac:dyDescent="0.2">
      <c r="A57" s="405">
        <f t="shared" si="28"/>
        <v>29</v>
      </c>
      <c r="B57" s="21">
        <v>509</v>
      </c>
      <c r="C57" s="5" t="s">
        <v>25</v>
      </c>
      <c r="D57" s="28">
        <f>SUMIFS('ProForma Adj F'!$P$11:$P$99,'ProForma Adj F'!$A$11:$A$99,'SCH D-2.1'!D$13,'ProForma Adj F'!$B$11:$B$99,'SCH D-2.1'!$B57)*-1</f>
        <v>0</v>
      </c>
      <c r="E57" s="28">
        <f>SUMIFS('ProForma Adj F'!$P$11:$P$99,'ProForma Adj F'!$A$11:$A$99,'SCH D-2.1'!E$13,'ProForma Adj F'!$B$11:$B$99,'SCH D-2.1'!$B57)*-1</f>
        <v>0</v>
      </c>
      <c r="F57" s="28">
        <f>SUMIFS('ProForma Adj F'!$P$11:$P$99,'ProForma Adj F'!$A$11:$A$99,'SCH D-2.1'!F$13,'ProForma Adj F'!$B$11:$B$99,'SCH D-2.1'!$B57)*-1</f>
        <v>0</v>
      </c>
      <c r="G57" s="28">
        <f>SUMIFS('ProForma Adj F'!$P$11:$P$99,'ProForma Adj F'!$A$11:$A$99,'SCH D-2.1'!G$13,'ProForma Adj F'!$B$11:$B$99,'SCH D-2.1'!$B57)*-1</f>
        <v>0</v>
      </c>
      <c r="H57" s="28">
        <f>SUMIFS('ProForma Adj F'!$P$11:$P$99,'ProForma Adj F'!$A$11:$A$99,'SCH D-2.1'!H$13,'ProForma Adj F'!$B$11:$B$99,'SCH D-2.1'!$B57)*-1</f>
        <v>0</v>
      </c>
      <c r="I57" s="28">
        <f>SUMIFS('ProForma Adj F'!$P$11:$P$99,'ProForma Adj F'!$A$11:$A$99,'SCH D-2.1'!I$13,'ProForma Adj F'!$B$11:$B$99,'SCH D-2.1'!$B57)*-1</f>
        <v>0</v>
      </c>
      <c r="J57" s="28">
        <f>SUMIFS('ProForma Adj F'!$P$11:$P$99,'ProForma Adj F'!$A$11:$A$99,'SCH D-2.1'!J$13,'ProForma Adj F'!$B$11:$B$99,'SCH D-2.1'!$B57)*-1</f>
        <v>0</v>
      </c>
      <c r="K57" s="28">
        <f>SUMIFS('ProForma Adj F'!$P$11:$P$99,'ProForma Adj F'!$A$11:$A$99,'SCH D-2.1'!K$13,'ProForma Adj F'!$B$11:$B$99,'SCH D-2.1'!$B57)*-1</f>
        <v>0</v>
      </c>
      <c r="L57" s="28">
        <f t="shared" si="34"/>
        <v>0</v>
      </c>
      <c r="M57" s="449">
        <v>1</v>
      </c>
      <c r="N57" s="28">
        <f t="shared" si="33"/>
        <v>0</v>
      </c>
    </row>
    <row r="58" spans="1:14" ht="18.95" customHeight="1" x14ac:dyDescent="0.2">
      <c r="A58" s="405">
        <f t="shared" si="28"/>
        <v>30</v>
      </c>
      <c r="B58" s="21">
        <v>510</v>
      </c>
      <c r="C58" s="5" t="s">
        <v>26</v>
      </c>
      <c r="D58" s="28">
        <f>SUMIFS('ProForma Adj F'!$P$11:$P$99,'ProForma Adj F'!$A$11:$A$99,'SCH D-2.1'!D$13,'ProForma Adj F'!$B$11:$B$99,'SCH D-2.1'!$B58)*-1</f>
        <v>0</v>
      </c>
      <c r="E58" s="28">
        <f>SUMIFS('ProForma Adj F'!$P$11:$P$99,'ProForma Adj F'!$A$11:$A$99,'SCH D-2.1'!E$13,'ProForma Adj F'!$B$11:$B$99,'SCH D-2.1'!$B58)*-1</f>
        <v>0</v>
      </c>
      <c r="F58" s="28">
        <f>SUMIFS('ProForma Adj F'!$P$11:$P$99,'ProForma Adj F'!$A$11:$A$99,'SCH D-2.1'!F$13,'ProForma Adj F'!$B$11:$B$99,'SCH D-2.1'!$B58)*-1</f>
        <v>0</v>
      </c>
      <c r="G58" s="28">
        <f>SUMIFS('ProForma Adj F'!$P$11:$P$99,'ProForma Adj F'!$A$11:$A$99,'SCH D-2.1'!G$13,'ProForma Adj F'!$B$11:$B$99,'SCH D-2.1'!$B58)*-1</f>
        <v>0</v>
      </c>
      <c r="H58" s="28">
        <f>SUMIFS('ProForma Adj F'!$P$11:$P$99,'ProForma Adj F'!$A$11:$A$99,'SCH D-2.1'!H$13,'ProForma Adj F'!$B$11:$B$99,'SCH D-2.1'!$B58)*-1</f>
        <v>0</v>
      </c>
      <c r="I58" s="28">
        <f>SUMIFS('ProForma Adj F'!$P$11:$P$99,'ProForma Adj F'!$A$11:$A$99,'SCH D-2.1'!I$13,'ProForma Adj F'!$B$11:$B$99,'SCH D-2.1'!$B58)*-1</f>
        <v>0</v>
      </c>
      <c r="J58" s="28">
        <f>SUMIFS('ProForma Adj F'!$P$11:$P$99,'ProForma Adj F'!$A$11:$A$99,'SCH D-2.1'!J$13,'ProForma Adj F'!$B$11:$B$99,'SCH D-2.1'!$B58)*-1</f>
        <v>0</v>
      </c>
      <c r="K58" s="28">
        <f>SUMIFS('ProForma Adj F'!$P$11:$P$99,'ProForma Adj F'!$A$11:$A$99,'SCH D-2.1'!K$13,'ProForma Adj F'!$B$11:$B$99,'SCH D-2.1'!$B58)*-1</f>
        <v>0</v>
      </c>
      <c r="L58" s="28">
        <f t="shared" si="34"/>
        <v>0</v>
      </c>
      <c r="M58" s="449">
        <v>1</v>
      </c>
      <c r="N58" s="28">
        <f t="shared" si="33"/>
        <v>0</v>
      </c>
    </row>
    <row r="59" spans="1:14" ht="18.95" customHeight="1" x14ac:dyDescent="0.2">
      <c r="A59" s="405">
        <f t="shared" si="28"/>
        <v>31</v>
      </c>
      <c r="B59" s="21">
        <v>511</v>
      </c>
      <c r="C59" s="5" t="s">
        <v>27</v>
      </c>
      <c r="D59" s="28">
        <f>SUMIFS('ProForma Adj F'!$P$11:$P$99,'ProForma Adj F'!$A$11:$A$99,'SCH D-2.1'!D$13,'ProForma Adj F'!$B$11:$B$99,'SCH D-2.1'!$B59)*-1</f>
        <v>0</v>
      </c>
      <c r="E59" s="28">
        <f>SUMIFS('ProForma Adj F'!$P$11:$P$99,'ProForma Adj F'!$A$11:$A$99,'SCH D-2.1'!E$13,'ProForma Adj F'!$B$11:$B$99,'SCH D-2.1'!$B59)*-1</f>
        <v>0</v>
      </c>
      <c r="F59" s="28">
        <f>SUMIFS('ProForma Adj F'!$P$11:$P$99,'ProForma Adj F'!$A$11:$A$99,'SCH D-2.1'!F$13,'ProForma Adj F'!$B$11:$B$99,'SCH D-2.1'!$B59)*-1</f>
        <v>0</v>
      </c>
      <c r="G59" s="28">
        <f>SUMIFS('ProForma Adj F'!$P$11:$P$99,'ProForma Adj F'!$A$11:$A$99,'SCH D-2.1'!G$13,'ProForma Adj F'!$B$11:$B$99,'SCH D-2.1'!$B59)*-1</f>
        <v>0</v>
      </c>
      <c r="H59" s="28">
        <f>SUMIFS('ProForma Adj F'!$P$11:$P$99,'ProForma Adj F'!$A$11:$A$99,'SCH D-2.1'!H$13,'ProForma Adj F'!$B$11:$B$99,'SCH D-2.1'!$B59)*-1</f>
        <v>0</v>
      </c>
      <c r="I59" s="28">
        <f>SUMIFS('ProForma Adj F'!$P$11:$P$99,'ProForma Adj F'!$A$11:$A$99,'SCH D-2.1'!I$13,'ProForma Adj F'!$B$11:$B$99,'SCH D-2.1'!$B59)*-1</f>
        <v>0</v>
      </c>
      <c r="J59" s="28">
        <f>SUMIFS('ProForma Adj F'!$P$11:$P$99,'ProForma Adj F'!$A$11:$A$99,'SCH D-2.1'!J$13,'ProForma Adj F'!$B$11:$B$99,'SCH D-2.1'!$B59)*-1</f>
        <v>0</v>
      </c>
      <c r="K59" s="28">
        <f>SUMIFS('ProForma Adj F'!$P$11:$P$99,'ProForma Adj F'!$A$11:$A$99,'SCH D-2.1'!K$13,'ProForma Adj F'!$B$11:$B$99,'SCH D-2.1'!$B59)*-1</f>
        <v>0</v>
      </c>
      <c r="L59" s="28">
        <f t="shared" si="34"/>
        <v>0</v>
      </c>
      <c r="M59" s="449">
        <v>1</v>
      </c>
      <c r="N59" s="28">
        <f t="shared" si="33"/>
        <v>0</v>
      </c>
    </row>
    <row r="60" spans="1:14" ht="18.95" customHeight="1" x14ac:dyDescent="0.2">
      <c r="A60" s="405">
        <f t="shared" si="28"/>
        <v>32</v>
      </c>
      <c r="B60" s="21">
        <v>512</v>
      </c>
      <c r="C60" s="5" t="s">
        <v>28</v>
      </c>
      <c r="D60" s="28">
        <f>SUMIFS('ProForma Adj F'!$P$11:$P$99,'ProForma Adj F'!$A$11:$A$99,'SCH D-2.1'!D$13,'ProForma Adj F'!$B$11:$B$99,'SCH D-2.1'!$B60)*-1</f>
        <v>0</v>
      </c>
      <c r="E60" s="28">
        <f>SUMIFS('ProForma Adj F'!$P$11:$P$99,'ProForma Adj F'!$A$11:$A$99,'SCH D-2.1'!E$13,'ProForma Adj F'!$B$11:$B$99,'SCH D-2.1'!$B60)*-1</f>
        <v>0</v>
      </c>
      <c r="F60" s="28">
        <f>SUMIFS('ProForma Adj F'!$P$11:$P$99,'ProForma Adj F'!$A$11:$A$99,'SCH D-2.1'!F$13,'ProForma Adj F'!$B$11:$B$99,'SCH D-2.1'!$B60)*-1</f>
        <v>0</v>
      </c>
      <c r="G60" s="28">
        <f>SUMIFS('ProForma Adj F'!$P$11:$P$99,'ProForma Adj F'!$A$11:$A$99,'SCH D-2.1'!G$13,'ProForma Adj F'!$B$11:$B$99,'SCH D-2.1'!$B60)*-1</f>
        <v>0</v>
      </c>
      <c r="H60" s="28">
        <f>SUMIFS('ProForma Adj F'!$P$11:$P$99,'ProForma Adj F'!$A$11:$A$99,'SCH D-2.1'!H$13,'ProForma Adj F'!$B$11:$B$99,'SCH D-2.1'!$B60)*-1</f>
        <v>0</v>
      </c>
      <c r="I60" s="28">
        <f>SUMIFS('ProForma Adj F'!$P$11:$P$99,'ProForma Adj F'!$A$11:$A$99,'SCH D-2.1'!I$13,'ProForma Adj F'!$B$11:$B$99,'SCH D-2.1'!$B60)*-1</f>
        <v>0</v>
      </c>
      <c r="J60" s="28">
        <f>SUMIFS('ProForma Adj F'!$P$11:$P$99,'ProForma Adj F'!$A$11:$A$99,'SCH D-2.1'!J$13,'ProForma Adj F'!$B$11:$B$99,'SCH D-2.1'!$B60)*-1</f>
        <v>0</v>
      </c>
      <c r="K60" s="28">
        <f>SUMIFS('ProForma Adj F'!$P$11:$P$99,'ProForma Adj F'!$A$11:$A$99,'SCH D-2.1'!K$13,'ProForma Adj F'!$B$11:$B$99,'SCH D-2.1'!$B60)*-1</f>
        <v>0</v>
      </c>
      <c r="L60" s="28">
        <f t="shared" si="34"/>
        <v>0</v>
      </c>
      <c r="M60" s="449">
        <v>1</v>
      </c>
      <c r="N60" s="28">
        <f t="shared" si="33"/>
        <v>0</v>
      </c>
    </row>
    <row r="61" spans="1:14" ht="18.95" customHeight="1" x14ac:dyDescent="0.2">
      <c r="A61" s="405">
        <f t="shared" si="28"/>
        <v>33</v>
      </c>
      <c r="B61" s="21">
        <v>513</v>
      </c>
      <c r="C61" s="5" t="s">
        <v>29</v>
      </c>
      <c r="D61" s="28">
        <f>SUMIFS('ProForma Adj F'!$P$11:$P$99,'ProForma Adj F'!$A$11:$A$99,'SCH D-2.1'!D$13,'ProForma Adj F'!$B$11:$B$99,'SCH D-2.1'!$B61)*-1</f>
        <v>0</v>
      </c>
      <c r="E61" s="28">
        <f>SUMIFS('ProForma Adj F'!$P$11:$P$99,'ProForma Adj F'!$A$11:$A$99,'SCH D-2.1'!E$13,'ProForma Adj F'!$B$11:$B$99,'SCH D-2.1'!$B61)*-1</f>
        <v>0</v>
      </c>
      <c r="F61" s="28">
        <f>SUMIFS('ProForma Adj F'!$P$11:$P$99,'ProForma Adj F'!$A$11:$A$99,'SCH D-2.1'!F$13,'ProForma Adj F'!$B$11:$B$99,'SCH D-2.1'!$B61)*-1</f>
        <v>0</v>
      </c>
      <c r="G61" s="28">
        <f>SUMIFS('ProForma Adj F'!$P$11:$P$99,'ProForma Adj F'!$A$11:$A$99,'SCH D-2.1'!G$13,'ProForma Adj F'!$B$11:$B$99,'SCH D-2.1'!$B61)*-1</f>
        <v>0</v>
      </c>
      <c r="H61" s="28">
        <f>SUMIFS('ProForma Adj F'!$P$11:$P$99,'ProForma Adj F'!$A$11:$A$99,'SCH D-2.1'!H$13,'ProForma Adj F'!$B$11:$B$99,'SCH D-2.1'!$B61)*-1</f>
        <v>0</v>
      </c>
      <c r="I61" s="28">
        <f>SUMIFS('ProForma Adj F'!$P$11:$P$99,'ProForma Adj F'!$A$11:$A$99,'SCH D-2.1'!I$13,'ProForma Adj F'!$B$11:$B$99,'SCH D-2.1'!$B61)*-1</f>
        <v>0</v>
      </c>
      <c r="J61" s="28">
        <f>SUMIFS('ProForma Adj F'!$P$11:$P$99,'ProForma Adj F'!$A$11:$A$99,'SCH D-2.1'!J$13,'ProForma Adj F'!$B$11:$B$99,'SCH D-2.1'!$B61)*-1</f>
        <v>0</v>
      </c>
      <c r="K61" s="28">
        <f>SUMIFS('ProForma Adj F'!$P$11:$P$99,'ProForma Adj F'!$A$11:$A$99,'SCH D-2.1'!K$13,'ProForma Adj F'!$B$11:$B$99,'SCH D-2.1'!$B61)*-1</f>
        <v>0</v>
      </c>
      <c r="L61" s="28">
        <f t="shared" si="34"/>
        <v>0</v>
      </c>
      <c r="M61" s="449">
        <v>1</v>
      </c>
      <c r="N61" s="28">
        <f t="shared" si="33"/>
        <v>0</v>
      </c>
    </row>
    <row r="62" spans="1:14" ht="18.95" customHeight="1" x14ac:dyDescent="0.2">
      <c r="A62" s="405">
        <f t="shared" si="28"/>
        <v>34</v>
      </c>
      <c r="B62" s="21">
        <v>514</v>
      </c>
      <c r="C62" s="5" t="s">
        <v>30</v>
      </c>
      <c r="D62" s="28">
        <f>SUMIFS('ProForma Adj F'!$P$11:$P$99,'ProForma Adj F'!$A$11:$A$99,'SCH D-2.1'!D$13,'ProForma Adj F'!$B$11:$B$99,'SCH D-2.1'!$B62)*-1</f>
        <v>0</v>
      </c>
      <c r="E62" s="28">
        <f>SUMIFS('ProForma Adj F'!$P$11:$P$99,'ProForma Adj F'!$A$11:$A$99,'SCH D-2.1'!E$13,'ProForma Adj F'!$B$11:$B$99,'SCH D-2.1'!$B62)*-1</f>
        <v>0</v>
      </c>
      <c r="F62" s="28">
        <f>SUMIFS('ProForma Adj F'!$P$11:$P$99,'ProForma Adj F'!$A$11:$A$99,'SCH D-2.1'!F$13,'ProForma Adj F'!$B$11:$B$99,'SCH D-2.1'!$B62)*-1</f>
        <v>0</v>
      </c>
      <c r="G62" s="28">
        <f>SUMIFS('ProForma Adj F'!$P$11:$P$99,'ProForma Adj F'!$A$11:$A$99,'SCH D-2.1'!G$13,'ProForma Adj F'!$B$11:$B$99,'SCH D-2.1'!$B62)*-1</f>
        <v>0</v>
      </c>
      <c r="H62" s="28">
        <f>SUMIFS('ProForma Adj F'!$P$11:$P$99,'ProForma Adj F'!$A$11:$A$99,'SCH D-2.1'!H$13,'ProForma Adj F'!$B$11:$B$99,'SCH D-2.1'!$B62)*-1</f>
        <v>0</v>
      </c>
      <c r="I62" s="28">
        <f>SUMIFS('ProForma Adj F'!$P$11:$P$99,'ProForma Adj F'!$A$11:$A$99,'SCH D-2.1'!I$13,'ProForma Adj F'!$B$11:$B$99,'SCH D-2.1'!$B62)*-1</f>
        <v>0</v>
      </c>
      <c r="J62" s="28">
        <f>SUMIFS('ProForma Adj F'!$P$11:$P$99,'ProForma Adj F'!$A$11:$A$99,'SCH D-2.1'!J$13,'ProForma Adj F'!$B$11:$B$99,'SCH D-2.1'!$B62)*-1</f>
        <v>0</v>
      </c>
      <c r="K62" s="28">
        <f>SUMIFS('ProForma Adj F'!$P$11:$P$99,'ProForma Adj F'!$A$11:$A$99,'SCH D-2.1'!K$13,'ProForma Adj F'!$B$11:$B$99,'SCH D-2.1'!$B62)*-1</f>
        <v>0</v>
      </c>
      <c r="L62" s="383">
        <f t="shared" si="34"/>
        <v>0</v>
      </c>
      <c r="M62" s="449">
        <v>1</v>
      </c>
      <c r="N62" s="28">
        <f t="shared" si="33"/>
        <v>0</v>
      </c>
    </row>
    <row r="63" spans="1:14" ht="18.95" customHeight="1" x14ac:dyDescent="0.2">
      <c r="A63" s="405">
        <f t="shared" si="28"/>
        <v>35</v>
      </c>
      <c r="B63" s="21"/>
      <c r="C63" s="5" t="s">
        <v>127</v>
      </c>
      <c r="D63" s="435">
        <f t="shared" ref="D63:E63" si="35">SUM(D38:D62)</f>
        <v>0</v>
      </c>
      <c r="E63" s="435">
        <f t="shared" si="35"/>
        <v>0</v>
      </c>
      <c r="F63" s="435">
        <f t="shared" ref="F63:G63" si="36">SUM(F38:F62)</f>
        <v>0</v>
      </c>
      <c r="G63" s="435">
        <f t="shared" si="36"/>
        <v>0</v>
      </c>
      <c r="H63" s="435">
        <f t="shared" ref="H63:I63" si="37">SUM(H38:H62)</f>
        <v>0</v>
      </c>
      <c r="I63" s="435">
        <f t="shared" si="37"/>
        <v>0</v>
      </c>
      <c r="J63" s="435">
        <f t="shared" ref="J63" si="38">SUM(J38:J62)</f>
        <v>0</v>
      </c>
      <c r="K63" s="435">
        <f t="shared" ref="K63" si="39">SUM(K38:K62)</f>
        <v>0</v>
      </c>
      <c r="L63" s="435">
        <f>SUM(L38:L62)</f>
        <v>0</v>
      </c>
      <c r="N63" s="435">
        <f>SUM(N38:N62)</f>
        <v>0</v>
      </c>
    </row>
    <row r="64" spans="1:14" ht="18.95" customHeight="1" x14ac:dyDescent="0.2">
      <c r="B64" s="21"/>
      <c r="C64" s="5"/>
    </row>
    <row r="65" spans="1:14" ht="18.95" customHeight="1" x14ac:dyDescent="0.2">
      <c r="A65" s="405">
        <f>A63+1</f>
        <v>36</v>
      </c>
      <c r="B65" s="21"/>
      <c r="C65" s="408" t="s">
        <v>168</v>
      </c>
    </row>
    <row r="66" spans="1:14" ht="18.95" customHeight="1" x14ac:dyDescent="0.2">
      <c r="A66" s="405">
        <f>A65+1</f>
        <v>37</v>
      </c>
      <c r="B66" s="21">
        <v>535</v>
      </c>
      <c r="C66" s="5" t="s">
        <v>32</v>
      </c>
      <c r="D66" s="28">
        <f>SUMIFS('ProForma Adj F'!$P$11:$P$99,'ProForma Adj F'!$A$11:$A$99,'SCH D-2.1'!D$13,'ProForma Adj F'!$B$11:$B$99,'SCH D-2.1'!$B66)*-1</f>
        <v>0</v>
      </c>
      <c r="E66" s="28">
        <f>SUMIFS('ProForma Adj F'!$P$11:$P$99,'ProForma Adj F'!$A$11:$A$99,'SCH D-2.1'!E$13,'ProForma Adj F'!$B$11:$B$99,'SCH D-2.1'!$B66)*-1</f>
        <v>0</v>
      </c>
      <c r="F66" s="28">
        <f>SUMIFS('ProForma Adj F'!$P$11:$P$99,'ProForma Adj F'!$A$11:$A$99,'SCH D-2.1'!F$13,'ProForma Adj F'!$B$11:$B$99,'SCH D-2.1'!$B66)*-1</f>
        <v>0</v>
      </c>
      <c r="G66" s="28">
        <f>SUMIFS('ProForma Adj F'!$P$11:$P$99,'ProForma Adj F'!$A$11:$A$99,'SCH D-2.1'!G$13,'ProForma Adj F'!$B$11:$B$99,'SCH D-2.1'!$B66)*-1</f>
        <v>0</v>
      </c>
      <c r="H66" s="28">
        <f>SUMIFS('ProForma Adj F'!$P$11:$P$99,'ProForma Adj F'!$A$11:$A$99,'SCH D-2.1'!H$13,'ProForma Adj F'!$B$11:$B$99,'SCH D-2.1'!$B66)*-1</f>
        <v>0</v>
      </c>
      <c r="I66" s="28">
        <f>SUMIFS('ProForma Adj F'!$P$11:$P$99,'ProForma Adj F'!$A$11:$A$99,'SCH D-2.1'!I$13,'ProForma Adj F'!$B$11:$B$99,'SCH D-2.1'!$B66)*-1</f>
        <v>0</v>
      </c>
      <c r="J66" s="28">
        <f>SUMIFS('ProForma Adj F'!$P$11:$P$99,'ProForma Adj F'!$A$11:$A$99,'SCH D-2.1'!J$13,'ProForma Adj F'!$B$11:$B$99,'SCH D-2.1'!$B66)*-1</f>
        <v>0</v>
      </c>
      <c r="K66" s="28">
        <f>SUMIFS('ProForma Adj F'!$P$11:$P$99,'ProForma Adj F'!$A$11:$A$99,'SCH D-2.1'!K$13,'ProForma Adj F'!$B$11:$B$99,'SCH D-2.1'!$B66)*-1</f>
        <v>0</v>
      </c>
      <c r="L66" s="28">
        <f>SUM(D66:K66)</f>
        <v>0</v>
      </c>
      <c r="M66" s="449">
        <v>1</v>
      </c>
      <c r="N66" s="28">
        <f t="shared" ref="N66:N76" si="40">L66*M66</f>
        <v>0</v>
      </c>
    </row>
    <row r="67" spans="1:14" ht="18.95" customHeight="1" x14ac:dyDescent="0.2">
      <c r="A67" s="405">
        <f t="shared" ref="A67:A107" si="41">A66+1</f>
        <v>38</v>
      </c>
      <c r="B67" s="21">
        <v>536</v>
      </c>
      <c r="C67" s="5" t="s">
        <v>33</v>
      </c>
      <c r="D67" s="28">
        <f>SUMIFS('ProForma Adj F'!$P$11:$P$99,'ProForma Adj F'!$A$11:$A$99,'SCH D-2.1'!D$13,'ProForma Adj F'!$B$11:$B$99,'SCH D-2.1'!$B67)*-1</f>
        <v>0</v>
      </c>
      <c r="E67" s="28">
        <f>SUMIFS('ProForma Adj F'!$P$11:$P$99,'ProForma Adj F'!$A$11:$A$99,'SCH D-2.1'!E$13,'ProForma Adj F'!$B$11:$B$99,'SCH D-2.1'!$B67)*-1</f>
        <v>0</v>
      </c>
      <c r="F67" s="28">
        <f>SUMIFS('ProForma Adj F'!$P$11:$P$99,'ProForma Adj F'!$A$11:$A$99,'SCH D-2.1'!F$13,'ProForma Adj F'!$B$11:$B$99,'SCH D-2.1'!$B67)*-1</f>
        <v>0</v>
      </c>
      <c r="G67" s="28">
        <f>SUMIFS('ProForma Adj F'!$P$11:$P$99,'ProForma Adj F'!$A$11:$A$99,'SCH D-2.1'!G$13,'ProForma Adj F'!$B$11:$B$99,'SCH D-2.1'!$B67)*-1</f>
        <v>0</v>
      </c>
      <c r="H67" s="28">
        <f>SUMIFS('ProForma Adj F'!$P$11:$P$99,'ProForma Adj F'!$A$11:$A$99,'SCH D-2.1'!H$13,'ProForma Adj F'!$B$11:$B$99,'SCH D-2.1'!$B67)*-1</f>
        <v>0</v>
      </c>
      <c r="I67" s="28">
        <f>SUMIFS('ProForma Adj F'!$P$11:$P$99,'ProForma Adj F'!$A$11:$A$99,'SCH D-2.1'!I$13,'ProForma Adj F'!$B$11:$B$99,'SCH D-2.1'!$B67)*-1</f>
        <v>0</v>
      </c>
      <c r="J67" s="28">
        <f>SUMIFS('ProForma Adj F'!$P$11:$P$99,'ProForma Adj F'!$A$11:$A$99,'SCH D-2.1'!J$13,'ProForma Adj F'!$B$11:$B$99,'SCH D-2.1'!$B67)*-1</f>
        <v>0</v>
      </c>
      <c r="K67" s="28">
        <f>SUMIFS('ProForma Adj F'!$P$11:$P$99,'ProForma Adj F'!$A$11:$A$99,'SCH D-2.1'!K$13,'ProForma Adj F'!$B$11:$B$99,'SCH D-2.1'!$B67)*-1</f>
        <v>0</v>
      </c>
      <c r="L67" s="28">
        <f t="shared" ref="L67:L76" si="42">SUM(D67:K67)</f>
        <v>0</v>
      </c>
      <c r="M67" s="449">
        <v>1</v>
      </c>
      <c r="N67" s="28">
        <f t="shared" si="40"/>
        <v>0</v>
      </c>
    </row>
    <row r="68" spans="1:14" ht="18.95" customHeight="1" x14ac:dyDescent="0.2">
      <c r="A68" s="405">
        <f t="shared" si="41"/>
        <v>39</v>
      </c>
      <c r="B68" s="21">
        <v>537</v>
      </c>
      <c r="C68" s="5" t="s">
        <v>34</v>
      </c>
      <c r="D68" s="28">
        <f>SUMIFS('ProForma Adj F'!$P$11:$P$99,'ProForma Adj F'!$A$11:$A$99,'SCH D-2.1'!D$13,'ProForma Adj F'!$B$11:$B$99,'SCH D-2.1'!$B68)*-1</f>
        <v>0</v>
      </c>
      <c r="E68" s="28">
        <f>SUMIFS('ProForma Adj F'!$P$11:$P$99,'ProForma Adj F'!$A$11:$A$99,'SCH D-2.1'!E$13,'ProForma Adj F'!$B$11:$B$99,'SCH D-2.1'!$B68)*-1</f>
        <v>0</v>
      </c>
      <c r="F68" s="28">
        <f>SUMIFS('ProForma Adj F'!$P$11:$P$99,'ProForma Adj F'!$A$11:$A$99,'SCH D-2.1'!F$13,'ProForma Adj F'!$B$11:$B$99,'SCH D-2.1'!$B68)*-1</f>
        <v>0</v>
      </c>
      <c r="G68" s="28">
        <f>SUMIFS('ProForma Adj F'!$P$11:$P$99,'ProForma Adj F'!$A$11:$A$99,'SCH D-2.1'!G$13,'ProForma Adj F'!$B$11:$B$99,'SCH D-2.1'!$B68)*-1</f>
        <v>0</v>
      </c>
      <c r="H68" s="28">
        <f>SUMIFS('ProForma Adj F'!$P$11:$P$99,'ProForma Adj F'!$A$11:$A$99,'SCH D-2.1'!H$13,'ProForma Adj F'!$B$11:$B$99,'SCH D-2.1'!$B68)*-1</f>
        <v>0</v>
      </c>
      <c r="I68" s="28">
        <f>SUMIFS('ProForma Adj F'!$P$11:$P$99,'ProForma Adj F'!$A$11:$A$99,'SCH D-2.1'!I$13,'ProForma Adj F'!$B$11:$B$99,'SCH D-2.1'!$B68)*-1</f>
        <v>0</v>
      </c>
      <c r="J68" s="28">
        <f>SUMIFS('ProForma Adj F'!$P$11:$P$99,'ProForma Adj F'!$A$11:$A$99,'SCH D-2.1'!J$13,'ProForma Adj F'!$B$11:$B$99,'SCH D-2.1'!$B68)*-1</f>
        <v>0</v>
      </c>
      <c r="K68" s="28">
        <f>SUMIFS('ProForma Adj F'!$P$11:$P$99,'ProForma Adj F'!$A$11:$A$99,'SCH D-2.1'!K$13,'ProForma Adj F'!$B$11:$B$99,'SCH D-2.1'!$B68)*-1</f>
        <v>0</v>
      </c>
      <c r="L68" s="28">
        <f t="shared" si="42"/>
        <v>0</v>
      </c>
      <c r="M68" s="449">
        <v>1</v>
      </c>
      <c r="N68" s="28">
        <f t="shared" si="40"/>
        <v>0</v>
      </c>
    </row>
    <row r="69" spans="1:14" ht="18.95" customHeight="1" x14ac:dyDescent="0.2">
      <c r="A69" s="405">
        <f t="shared" si="41"/>
        <v>40</v>
      </c>
      <c r="B69" s="21">
        <v>538</v>
      </c>
      <c r="C69" s="5" t="s">
        <v>22</v>
      </c>
      <c r="D69" s="28">
        <f>SUMIFS('ProForma Adj F'!$P$11:$P$99,'ProForma Adj F'!$A$11:$A$99,'SCH D-2.1'!D$13,'ProForma Adj F'!$B$11:$B$99,'SCH D-2.1'!$B69)*-1</f>
        <v>0</v>
      </c>
      <c r="E69" s="28">
        <f>SUMIFS('ProForma Adj F'!$P$11:$P$99,'ProForma Adj F'!$A$11:$A$99,'SCH D-2.1'!E$13,'ProForma Adj F'!$B$11:$B$99,'SCH D-2.1'!$B69)*-1</f>
        <v>0</v>
      </c>
      <c r="F69" s="28">
        <f>SUMIFS('ProForma Adj F'!$P$11:$P$99,'ProForma Adj F'!$A$11:$A$99,'SCH D-2.1'!F$13,'ProForma Adj F'!$B$11:$B$99,'SCH D-2.1'!$B69)*-1</f>
        <v>0</v>
      </c>
      <c r="G69" s="28">
        <f>SUMIFS('ProForma Adj F'!$P$11:$P$99,'ProForma Adj F'!$A$11:$A$99,'SCH D-2.1'!G$13,'ProForma Adj F'!$B$11:$B$99,'SCH D-2.1'!$B69)*-1</f>
        <v>0</v>
      </c>
      <c r="H69" s="28">
        <f>SUMIFS('ProForma Adj F'!$P$11:$P$99,'ProForma Adj F'!$A$11:$A$99,'SCH D-2.1'!H$13,'ProForma Adj F'!$B$11:$B$99,'SCH D-2.1'!$B69)*-1</f>
        <v>0</v>
      </c>
      <c r="I69" s="28">
        <f>SUMIFS('ProForma Adj F'!$P$11:$P$99,'ProForma Adj F'!$A$11:$A$99,'SCH D-2.1'!I$13,'ProForma Adj F'!$B$11:$B$99,'SCH D-2.1'!$B69)*-1</f>
        <v>0</v>
      </c>
      <c r="J69" s="28">
        <f>SUMIFS('ProForma Adj F'!$P$11:$P$99,'ProForma Adj F'!$A$11:$A$99,'SCH D-2.1'!J$13,'ProForma Adj F'!$B$11:$B$99,'SCH D-2.1'!$B69)*-1</f>
        <v>0</v>
      </c>
      <c r="K69" s="28">
        <f>SUMIFS('ProForma Adj F'!$P$11:$P$99,'ProForma Adj F'!$A$11:$A$99,'SCH D-2.1'!K$13,'ProForma Adj F'!$B$11:$B$99,'SCH D-2.1'!$B69)*-1</f>
        <v>0</v>
      </c>
      <c r="L69" s="28">
        <f t="shared" si="42"/>
        <v>0</v>
      </c>
      <c r="M69" s="449">
        <v>1</v>
      </c>
      <c r="N69" s="28">
        <f t="shared" si="40"/>
        <v>0</v>
      </c>
    </row>
    <row r="70" spans="1:14" ht="18.95" customHeight="1" x14ac:dyDescent="0.2">
      <c r="A70" s="405">
        <f t="shared" si="41"/>
        <v>41</v>
      </c>
      <c r="B70" s="21">
        <v>539</v>
      </c>
      <c r="C70" s="5" t="s">
        <v>35</v>
      </c>
      <c r="D70" s="28">
        <f>SUMIFS('ProForma Adj F'!$P$11:$P$99,'ProForma Adj F'!$A$11:$A$99,'SCH D-2.1'!D$13,'ProForma Adj F'!$B$11:$B$99,'SCH D-2.1'!$B70)*-1</f>
        <v>0</v>
      </c>
      <c r="E70" s="28">
        <f>SUMIFS('ProForma Adj F'!$P$11:$P$99,'ProForma Adj F'!$A$11:$A$99,'SCH D-2.1'!E$13,'ProForma Adj F'!$B$11:$B$99,'SCH D-2.1'!$B70)*-1</f>
        <v>0</v>
      </c>
      <c r="F70" s="28">
        <f>SUMIFS('ProForma Adj F'!$P$11:$P$99,'ProForma Adj F'!$A$11:$A$99,'SCH D-2.1'!F$13,'ProForma Adj F'!$B$11:$B$99,'SCH D-2.1'!$B70)*-1</f>
        <v>0</v>
      </c>
      <c r="G70" s="28">
        <f>SUMIFS('ProForma Adj F'!$P$11:$P$99,'ProForma Adj F'!$A$11:$A$99,'SCH D-2.1'!G$13,'ProForma Adj F'!$B$11:$B$99,'SCH D-2.1'!$B70)*-1</f>
        <v>0</v>
      </c>
      <c r="H70" s="28">
        <f>SUMIFS('ProForma Adj F'!$P$11:$P$99,'ProForma Adj F'!$A$11:$A$99,'SCH D-2.1'!H$13,'ProForma Adj F'!$B$11:$B$99,'SCH D-2.1'!$B70)*-1</f>
        <v>0</v>
      </c>
      <c r="I70" s="28">
        <f>SUMIFS('ProForma Adj F'!$P$11:$P$99,'ProForma Adj F'!$A$11:$A$99,'SCH D-2.1'!I$13,'ProForma Adj F'!$B$11:$B$99,'SCH D-2.1'!$B70)*-1</f>
        <v>0</v>
      </c>
      <c r="J70" s="28">
        <f>SUMIFS('ProForma Adj F'!$P$11:$P$99,'ProForma Adj F'!$A$11:$A$99,'SCH D-2.1'!J$13,'ProForma Adj F'!$B$11:$B$99,'SCH D-2.1'!$B70)*-1</f>
        <v>0</v>
      </c>
      <c r="K70" s="28">
        <f>SUMIFS('ProForma Adj F'!$P$11:$P$99,'ProForma Adj F'!$A$11:$A$99,'SCH D-2.1'!K$13,'ProForma Adj F'!$B$11:$B$99,'SCH D-2.1'!$B70)*-1</f>
        <v>0</v>
      </c>
      <c r="L70" s="28">
        <f t="shared" si="42"/>
        <v>0</v>
      </c>
      <c r="M70" s="449">
        <v>1</v>
      </c>
      <c r="N70" s="28">
        <f t="shared" si="40"/>
        <v>0</v>
      </c>
    </row>
    <row r="71" spans="1:14" ht="18.95" customHeight="1" x14ac:dyDescent="0.2">
      <c r="A71" s="405">
        <f t="shared" si="41"/>
        <v>42</v>
      </c>
      <c r="B71" s="21">
        <v>540</v>
      </c>
      <c r="C71" s="5" t="s">
        <v>24</v>
      </c>
      <c r="D71" s="28">
        <f>SUMIFS('ProForma Adj F'!$P$11:$P$99,'ProForma Adj F'!$A$11:$A$99,'SCH D-2.1'!D$13,'ProForma Adj F'!$B$11:$B$99,'SCH D-2.1'!$B71)*-1</f>
        <v>0</v>
      </c>
      <c r="E71" s="28">
        <f>SUMIFS('ProForma Adj F'!$P$11:$P$99,'ProForma Adj F'!$A$11:$A$99,'SCH D-2.1'!E$13,'ProForma Adj F'!$B$11:$B$99,'SCH D-2.1'!$B71)*-1</f>
        <v>0</v>
      </c>
      <c r="F71" s="28">
        <f>SUMIFS('ProForma Adj F'!$P$11:$P$99,'ProForma Adj F'!$A$11:$A$99,'SCH D-2.1'!F$13,'ProForma Adj F'!$B$11:$B$99,'SCH D-2.1'!$B71)*-1</f>
        <v>0</v>
      </c>
      <c r="G71" s="28">
        <f>SUMIFS('ProForma Adj F'!$P$11:$P$99,'ProForma Adj F'!$A$11:$A$99,'SCH D-2.1'!G$13,'ProForma Adj F'!$B$11:$B$99,'SCH D-2.1'!$B71)*-1</f>
        <v>0</v>
      </c>
      <c r="H71" s="28">
        <f>SUMIFS('ProForma Adj F'!$P$11:$P$99,'ProForma Adj F'!$A$11:$A$99,'SCH D-2.1'!H$13,'ProForma Adj F'!$B$11:$B$99,'SCH D-2.1'!$B71)*-1</f>
        <v>0</v>
      </c>
      <c r="I71" s="28">
        <f>SUMIFS('ProForma Adj F'!$P$11:$P$99,'ProForma Adj F'!$A$11:$A$99,'SCH D-2.1'!I$13,'ProForma Adj F'!$B$11:$B$99,'SCH D-2.1'!$B71)*-1</f>
        <v>0</v>
      </c>
      <c r="J71" s="28">
        <f>SUMIFS('ProForma Adj F'!$P$11:$P$99,'ProForma Adj F'!$A$11:$A$99,'SCH D-2.1'!J$13,'ProForma Adj F'!$B$11:$B$99,'SCH D-2.1'!$B71)*-1</f>
        <v>0</v>
      </c>
      <c r="K71" s="28">
        <f>SUMIFS('ProForma Adj F'!$P$11:$P$99,'ProForma Adj F'!$A$11:$A$99,'SCH D-2.1'!K$13,'ProForma Adj F'!$B$11:$B$99,'SCH D-2.1'!$B71)*-1</f>
        <v>0</v>
      </c>
      <c r="L71" s="28">
        <f t="shared" si="42"/>
        <v>0</v>
      </c>
      <c r="M71" s="449">
        <v>1</v>
      </c>
      <c r="N71" s="28">
        <f t="shared" si="40"/>
        <v>0</v>
      </c>
    </row>
    <row r="72" spans="1:14" ht="18.95" customHeight="1" x14ac:dyDescent="0.2">
      <c r="A72" s="405">
        <f t="shared" si="41"/>
        <v>43</v>
      </c>
      <c r="B72" s="21">
        <v>541</v>
      </c>
      <c r="C72" s="5" t="s">
        <v>36</v>
      </c>
      <c r="D72" s="28">
        <f>SUMIFS('ProForma Adj F'!$P$11:$P$99,'ProForma Adj F'!$A$11:$A$99,'SCH D-2.1'!D$13,'ProForma Adj F'!$B$11:$B$99,'SCH D-2.1'!$B72)*-1</f>
        <v>0</v>
      </c>
      <c r="E72" s="28">
        <f>SUMIFS('ProForma Adj F'!$P$11:$P$99,'ProForma Adj F'!$A$11:$A$99,'SCH D-2.1'!E$13,'ProForma Adj F'!$B$11:$B$99,'SCH D-2.1'!$B72)*-1</f>
        <v>0</v>
      </c>
      <c r="F72" s="28">
        <f>SUMIFS('ProForma Adj F'!$P$11:$P$99,'ProForma Adj F'!$A$11:$A$99,'SCH D-2.1'!F$13,'ProForma Adj F'!$B$11:$B$99,'SCH D-2.1'!$B72)*-1</f>
        <v>0</v>
      </c>
      <c r="G72" s="28">
        <f>SUMIFS('ProForma Adj F'!$P$11:$P$99,'ProForma Adj F'!$A$11:$A$99,'SCH D-2.1'!G$13,'ProForma Adj F'!$B$11:$B$99,'SCH D-2.1'!$B72)*-1</f>
        <v>0</v>
      </c>
      <c r="H72" s="28">
        <f>SUMIFS('ProForma Adj F'!$P$11:$P$99,'ProForma Adj F'!$A$11:$A$99,'SCH D-2.1'!H$13,'ProForma Adj F'!$B$11:$B$99,'SCH D-2.1'!$B72)*-1</f>
        <v>0</v>
      </c>
      <c r="I72" s="28">
        <f>SUMIFS('ProForma Adj F'!$P$11:$P$99,'ProForma Adj F'!$A$11:$A$99,'SCH D-2.1'!I$13,'ProForma Adj F'!$B$11:$B$99,'SCH D-2.1'!$B72)*-1</f>
        <v>0</v>
      </c>
      <c r="J72" s="28">
        <f>SUMIFS('ProForma Adj F'!$P$11:$P$99,'ProForma Adj F'!$A$11:$A$99,'SCH D-2.1'!J$13,'ProForma Adj F'!$B$11:$B$99,'SCH D-2.1'!$B72)*-1</f>
        <v>0</v>
      </c>
      <c r="K72" s="28">
        <f>SUMIFS('ProForma Adj F'!$P$11:$P$99,'ProForma Adj F'!$A$11:$A$99,'SCH D-2.1'!K$13,'ProForma Adj F'!$B$11:$B$99,'SCH D-2.1'!$B72)*-1</f>
        <v>0</v>
      </c>
      <c r="L72" s="28">
        <f>SUM(D72:K72)</f>
        <v>0</v>
      </c>
      <c r="M72" s="449">
        <v>1</v>
      </c>
      <c r="N72" s="28">
        <f t="shared" si="40"/>
        <v>0</v>
      </c>
    </row>
    <row r="73" spans="1:14" ht="18.95" customHeight="1" x14ac:dyDescent="0.2">
      <c r="A73" s="405">
        <f t="shared" si="41"/>
        <v>44</v>
      </c>
      <c r="B73" s="21">
        <v>542</v>
      </c>
      <c r="C73" s="5" t="s">
        <v>27</v>
      </c>
      <c r="D73" s="28">
        <f>SUMIFS('ProForma Adj F'!$P$11:$P$99,'ProForma Adj F'!$A$11:$A$99,'SCH D-2.1'!D$13,'ProForma Adj F'!$B$11:$B$99,'SCH D-2.1'!$B73)*-1</f>
        <v>0</v>
      </c>
      <c r="E73" s="28">
        <f>SUMIFS('ProForma Adj F'!$P$11:$P$99,'ProForma Adj F'!$A$11:$A$99,'SCH D-2.1'!E$13,'ProForma Adj F'!$B$11:$B$99,'SCH D-2.1'!$B73)*-1</f>
        <v>0</v>
      </c>
      <c r="F73" s="28">
        <f>SUMIFS('ProForma Adj F'!$P$11:$P$99,'ProForma Adj F'!$A$11:$A$99,'SCH D-2.1'!F$13,'ProForma Adj F'!$B$11:$B$99,'SCH D-2.1'!$B73)*-1</f>
        <v>0</v>
      </c>
      <c r="G73" s="28">
        <f>SUMIFS('ProForma Adj F'!$P$11:$P$99,'ProForma Adj F'!$A$11:$A$99,'SCH D-2.1'!G$13,'ProForma Adj F'!$B$11:$B$99,'SCH D-2.1'!$B73)*-1</f>
        <v>0</v>
      </c>
      <c r="H73" s="28">
        <f>SUMIFS('ProForma Adj F'!$P$11:$P$99,'ProForma Adj F'!$A$11:$A$99,'SCH D-2.1'!H$13,'ProForma Adj F'!$B$11:$B$99,'SCH D-2.1'!$B73)*-1</f>
        <v>0</v>
      </c>
      <c r="I73" s="28">
        <f>SUMIFS('ProForma Adj F'!$P$11:$P$99,'ProForma Adj F'!$A$11:$A$99,'SCH D-2.1'!I$13,'ProForma Adj F'!$B$11:$B$99,'SCH D-2.1'!$B73)*-1</f>
        <v>0</v>
      </c>
      <c r="J73" s="28">
        <f>SUMIFS('ProForma Adj F'!$P$11:$P$99,'ProForma Adj F'!$A$11:$A$99,'SCH D-2.1'!J$13,'ProForma Adj F'!$B$11:$B$99,'SCH D-2.1'!$B73)*-1</f>
        <v>0</v>
      </c>
      <c r="K73" s="28">
        <f>SUMIFS('ProForma Adj F'!$P$11:$P$99,'ProForma Adj F'!$A$11:$A$99,'SCH D-2.1'!K$13,'ProForma Adj F'!$B$11:$B$99,'SCH D-2.1'!$B73)*-1</f>
        <v>0</v>
      </c>
      <c r="L73" s="28">
        <f t="shared" si="42"/>
        <v>0</v>
      </c>
      <c r="M73" s="449">
        <v>1</v>
      </c>
      <c r="N73" s="28">
        <f t="shared" si="40"/>
        <v>0</v>
      </c>
    </row>
    <row r="74" spans="1:14" ht="18.95" customHeight="1" x14ac:dyDescent="0.2">
      <c r="A74" s="405">
        <f t="shared" si="41"/>
        <v>45</v>
      </c>
      <c r="B74" s="21">
        <v>543</v>
      </c>
      <c r="C74" s="5" t="s">
        <v>37</v>
      </c>
      <c r="D74" s="28">
        <f>SUMIFS('ProForma Adj F'!$P$11:$P$99,'ProForma Adj F'!$A$11:$A$99,'SCH D-2.1'!D$13,'ProForma Adj F'!$B$11:$B$99,'SCH D-2.1'!$B74)*-1</f>
        <v>0</v>
      </c>
      <c r="E74" s="28">
        <f>SUMIFS('ProForma Adj F'!$P$11:$P$99,'ProForma Adj F'!$A$11:$A$99,'SCH D-2.1'!E$13,'ProForma Adj F'!$B$11:$B$99,'SCH D-2.1'!$B74)*-1</f>
        <v>0</v>
      </c>
      <c r="F74" s="28">
        <f>SUMIFS('ProForma Adj F'!$P$11:$P$99,'ProForma Adj F'!$A$11:$A$99,'SCH D-2.1'!F$13,'ProForma Adj F'!$B$11:$B$99,'SCH D-2.1'!$B74)*-1</f>
        <v>0</v>
      </c>
      <c r="G74" s="28">
        <f>SUMIFS('ProForma Adj F'!$P$11:$P$99,'ProForma Adj F'!$A$11:$A$99,'SCH D-2.1'!G$13,'ProForma Adj F'!$B$11:$B$99,'SCH D-2.1'!$B74)*-1</f>
        <v>0</v>
      </c>
      <c r="H74" s="28">
        <f>SUMIFS('ProForma Adj F'!$P$11:$P$99,'ProForma Adj F'!$A$11:$A$99,'SCH D-2.1'!H$13,'ProForma Adj F'!$B$11:$B$99,'SCH D-2.1'!$B74)*-1</f>
        <v>0</v>
      </c>
      <c r="I74" s="28">
        <f>SUMIFS('ProForma Adj F'!$P$11:$P$99,'ProForma Adj F'!$A$11:$A$99,'SCH D-2.1'!I$13,'ProForma Adj F'!$B$11:$B$99,'SCH D-2.1'!$B74)*-1</f>
        <v>0</v>
      </c>
      <c r="J74" s="28">
        <f>SUMIFS('ProForma Adj F'!$P$11:$P$99,'ProForma Adj F'!$A$11:$A$99,'SCH D-2.1'!J$13,'ProForma Adj F'!$B$11:$B$99,'SCH D-2.1'!$B74)*-1</f>
        <v>0</v>
      </c>
      <c r="K74" s="28">
        <f>SUMIFS('ProForma Adj F'!$P$11:$P$99,'ProForma Adj F'!$A$11:$A$99,'SCH D-2.1'!K$13,'ProForma Adj F'!$B$11:$B$99,'SCH D-2.1'!$B74)*-1</f>
        <v>0</v>
      </c>
      <c r="L74" s="28">
        <f t="shared" si="42"/>
        <v>0</v>
      </c>
      <c r="M74" s="449">
        <v>1</v>
      </c>
      <c r="N74" s="28">
        <f t="shared" si="40"/>
        <v>0</v>
      </c>
    </row>
    <row r="75" spans="1:14" ht="18.95" customHeight="1" x14ac:dyDescent="0.2">
      <c r="A75" s="405">
        <f t="shared" si="41"/>
        <v>46</v>
      </c>
      <c r="B75" s="21">
        <v>544</v>
      </c>
      <c r="C75" s="5" t="s">
        <v>29</v>
      </c>
      <c r="D75" s="28">
        <f>SUMIFS('ProForma Adj F'!$P$11:$P$99,'ProForma Adj F'!$A$11:$A$99,'SCH D-2.1'!D$13,'ProForma Adj F'!$B$11:$B$99,'SCH D-2.1'!$B75)*-1</f>
        <v>0</v>
      </c>
      <c r="E75" s="28">
        <f>SUMIFS('ProForma Adj F'!$P$11:$P$99,'ProForma Adj F'!$A$11:$A$99,'SCH D-2.1'!E$13,'ProForma Adj F'!$B$11:$B$99,'SCH D-2.1'!$B75)*-1</f>
        <v>0</v>
      </c>
      <c r="F75" s="28">
        <f>SUMIFS('ProForma Adj F'!$P$11:$P$99,'ProForma Adj F'!$A$11:$A$99,'SCH D-2.1'!F$13,'ProForma Adj F'!$B$11:$B$99,'SCH D-2.1'!$B75)*-1</f>
        <v>0</v>
      </c>
      <c r="G75" s="28">
        <f>SUMIFS('ProForma Adj F'!$P$11:$P$99,'ProForma Adj F'!$A$11:$A$99,'SCH D-2.1'!G$13,'ProForma Adj F'!$B$11:$B$99,'SCH D-2.1'!$B75)*-1</f>
        <v>0</v>
      </c>
      <c r="H75" s="28">
        <f>SUMIFS('ProForma Adj F'!$P$11:$P$99,'ProForma Adj F'!$A$11:$A$99,'SCH D-2.1'!H$13,'ProForma Adj F'!$B$11:$B$99,'SCH D-2.1'!$B75)*-1</f>
        <v>0</v>
      </c>
      <c r="I75" s="28">
        <f>SUMIFS('ProForma Adj F'!$P$11:$P$99,'ProForma Adj F'!$A$11:$A$99,'SCH D-2.1'!I$13,'ProForma Adj F'!$B$11:$B$99,'SCH D-2.1'!$B75)*-1</f>
        <v>0</v>
      </c>
      <c r="J75" s="28">
        <f>SUMIFS('ProForma Adj F'!$P$11:$P$99,'ProForma Adj F'!$A$11:$A$99,'SCH D-2.1'!J$13,'ProForma Adj F'!$B$11:$B$99,'SCH D-2.1'!$B75)*-1</f>
        <v>0</v>
      </c>
      <c r="K75" s="28">
        <f>SUMIFS('ProForma Adj F'!$P$11:$P$99,'ProForma Adj F'!$A$11:$A$99,'SCH D-2.1'!K$13,'ProForma Adj F'!$B$11:$B$99,'SCH D-2.1'!$B75)*-1</f>
        <v>0</v>
      </c>
      <c r="L75" s="28">
        <f t="shared" si="42"/>
        <v>0</v>
      </c>
      <c r="M75" s="449">
        <v>1</v>
      </c>
      <c r="N75" s="28">
        <f t="shared" si="40"/>
        <v>0</v>
      </c>
    </row>
    <row r="76" spans="1:14" ht="18.95" customHeight="1" x14ac:dyDescent="0.2">
      <c r="A76" s="405">
        <f t="shared" si="41"/>
        <v>47</v>
      </c>
      <c r="B76" s="21">
        <v>545</v>
      </c>
      <c r="C76" s="5" t="s">
        <v>38</v>
      </c>
      <c r="D76" s="28">
        <f>SUMIFS('ProForma Adj F'!$P$11:$P$99,'ProForma Adj F'!$A$11:$A$99,'SCH D-2.1'!D$13,'ProForma Adj F'!$B$11:$B$99,'SCH D-2.1'!$B76)*-1</f>
        <v>0</v>
      </c>
      <c r="E76" s="28">
        <f>SUMIFS('ProForma Adj F'!$P$11:$P$99,'ProForma Adj F'!$A$11:$A$99,'SCH D-2.1'!E$13,'ProForma Adj F'!$B$11:$B$99,'SCH D-2.1'!$B76)*-1</f>
        <v>0</v>
      </c>
      <c r="F76" s="28">
        <f>SUMIFS('ProForma Adj F'!$P$11:$P$99,'ProForma Adj F'!$A$11:$A$99,'SCH D-2.1'!F$13,'ProForma Adj F'!$B$11:$B$99,'SCH D-2.1'!$B76)*-1</f>
        <v>0</v>
      </c>
      <c r="G76" s="28">
        <f>SUMIFS('ProForma Adj F'!$P$11:$P$99,'ProForma Adj F'!$A$11:$A$99,'SCH D-2.1'!G$13,'ProForma Adj F'!$B$11:$B$99,'SCH D-2.1'!$B76)*-1</f>
        <v>0</v>
      </c>
      <c r="H76" s="28">
        <f>SUMIFS('ProForma Adj F'!$P$11:$P$99,'ProForma Adj F'!$A$11:$A$99,'SCH D-2.1'!H$13,'ProForma Adj F'!$B$11:$B$99,'SCH D-2.1'!$B76)*-1</f>
        <v>0</v>
      </c>
      <c r="I76" s="28">
        <f>SUMIFS('ProForma Adj F'!$P$11:$P$99,'ProForma Adj F'!$A$11:$A$99,'SCH D-2.1'!I$13,'ProForma Adj F'!$B$11:$B$99,'SCH D-2.1'!$B76)*-1</f>
        <v>0</v>
      </c>
      <c r="J76" s="28">
        <f>SUMIFS('ProForma Adj F'!$P$11:$P$99,'ProForma Adj F'!$A$11:$A$99,'SCH D-2.1'!J$13,'ProForma Adj F'!$B$11:$B$99,'SCH D-2.1'!$B76)*-1</f>
        <v>0</v>
      </c>
      <c r="K76" s="28">
        <f>SUMIFS('ProForma Adj F'!$P$11:$P$99,'ProForma Adj F'!$A$11:$A$99,'SCH D-2.1'!K$13,'ProForma Adj F'!$B$11:$B$99,'SCH D-2.1'!$B76)*-1</f>
        <v>0</v>
      </c>
      <c r="L76" s="383">
        <f t="shared" si="42"/>
        <v>0</v>
      </c>
      <c r="M76" s="449">
        <v>1</v>
      </c>
      <c r="N76" s="28">
        <f t="shared" si="40"/>
        <v>0</v>
      </c>
    </row>
    <row r="77" spans="1:14" ht="18.95" customHeight="1" x14ac:dyDescent="0.2">
      <c r="A77" s="405">
        <f t="shared" si="41"/>
        <v>48</v>
      </c>
      <c r="B77" s="21"/>
      <c r="C77" s="5" t="s">
        <v>169</v>
      </c>
      <c r="D77" s="435">
        <f t="shared" ref="D77:L77" si="43">SUM(D66:D76)</f>
        <v>0</v>
      </c>
      <c r="E77" s="435">
        <f t="shared" si="43"/>
        <v>0</v>
      </c>
      <c r="F77" s="435">
        <f t="shared" ref="F77:G77" si="44">SUM(F66:F76)</f>
        <v>0</v>
      </c>
      <c r="G77" s="435">
        <f t="shared" si="44"/>
        <v>0</v>
      </c>
      <c r="H77" s="435">
        <f t="shared" ref="H77:I77" si="45">SUM(H66:H76)</f>
        <v>0</v>
      </c>
      <c r="I77" s="435">
        <f t="shared" si="45"/>
        <v>0</v>
      </c>
      <c r="J77" s="435">
        <f t="shared" ref="J77" si="46">SUM(J66:J76)</f>
        <v>0</v>
      </c>
      <c r="K77" s="435">
        <f t="shared" ref="K77" si="47">SUM(K66:K76)</f>
        <v>0</v>
      </c>
      <c r="L77" s="435">
        <f t="shared" si="43"/>
        <v>0</v>
      </c>
      <c r="N77" s="435">
        <f>SUM(N66:N76)</f>
        <v>0</v>
      </c>
    </row>
    <row r="78" spans="1:14" ht="18.95" customHeight="1" x14ac:dyDescent="0.2">
      <c r="A78" s="405"/>
      <c r="B78" s="21"/>
      <c r="C78" s="5"/>
    </row>
    <row r="79" spans="1:14" ht="18.95" customHeight="1" x14ac:dyDescent="0.2">
      <c r="A79" s="405">
        <f>A77+1</f>
        <v>49</v>
      </c>
      <c r="B79" s="21"/>
      <c r="C79" s="408" t="s">
        <v>170</v>
      </c>
    </row>
    <row r="80" spans="1:14" ht="18.95" customHeight="1" x14ac:dyDescent="0.2">
      <c r="A80" s="405">
        <f>A79+1</f>
        <v>50</v>
      </c>
      <c r="B80" s="21">
        <v>546</v>
      </c>
      <c r="C80" s="5" t="s">
        <v>39</v>
      </c>
      <c r="D80" s="28">
        <f>SUMIFS('ProForma Adj F'!$P$11:$P$99,'ProForma Adj F'!$A$11:$A$99,'SCH D-2.1'!D$13,'ProForma Adj F'!$B$11:$B$99,'SCH D-2.1'!$B80)*-1</f>
        <v>0</v>
      </c>
      <c r="E80" s="28">
        <f>SUMIFS('ProForma Adj F'!$P$11:$P$99,'ProForma Adj F'!$A$11:$A$99,'SCH D-2.1'!E$13,'ProForma Adj F'!$B$11:$B$99,'SCH D-2.1'!$B80)*-1</f>
        <v>0</v>
      </c>
      <c r="F80" s="28">
        <f>SUMIFS('ProForma Adj F'!$P$11:$P$99,'ProForma Adj F'!$A$11:$A$99,'SCH D-2.1'!F$13,'ProForma Adj F'!$B$11:$B$99,'SCH D-2.1'!$B80)*-1</f>
        <v>0</v>
      </c>
      <c r="G80" s="28">
        <f>SUMIFS('ProForma Adj F'!$P$11:$P$99,'ProForma Adj F'!$A$11:$A$99,'SCH D-2.1'!G$13,'ProForma Adj F'!$B$11:$B$99,'SCH D-2.1'!$B80)*-1</f>
        <v>0</v>
      </c>
      <c r="H80" s="28">
        <f>SUMIFS('ProForma Adj F'!$P$11:$P$99,'ProForma Adj F'!$A$11:$A$99,'SCH D-2.1'!H$13,'ProForma Adj F'!$B$11:$B$99,'SCH D-2.1'!$B80)*-1</f>
        <v>0</v>
      </c>
      <c r="I80" s="28">
        <f>SUMIFS('ProForma Adj F'!$P$11:$P$99,'ProForma Adj F'!$A$11:$A$99,'SCH D-2.1'!I$13,'ProForma Adj F'!$B$11:$B$99,'SCH D-2.1'!$B80)*-1</f>
        <v>0</v>
      </c>
      <c r="J80" s="28">
        <f>SUMIFS('ProForma Adj F'!$P$11:$P$99,'ProForma Adj F'!$A$11:$A$99,'SCH D-2.1'!J$13,'ProForma Adj F'!$B$11:$B$99,'SCH D-2.1'!$B80)*-1</f>
        <v>0</v>
      </c>
      <c r="K80" s="28">
        <f>SUMIFS('ProForma Adj F'!$P$11:$P$99,'ProForma Adj F'!$A$11:$A$99,'SCH D-2.1'!K$13,'ProForma Adj F'!$B$11:$B$99,'SCH D-2.1'!$B80)*-1</f>
        <v>0</v>
      </c>
      <c r="L80" s="28">
        <f>SUM(D80:K80)</f>
        <v>0</v>
      </c>
      <c r="M80" s="449">
        <v>1</v>
      </c>
      <c r="N80" s="28">
        <f t="shared" ref="N80:N82" si="48">L80*M80</f>
        <v>0</v>
      </c>
    </row>
    <row r="81" spans="1:14" ht="18.95" customHeight="1" x14ac:dyDescent="0.2">
      <c r="A81" s="405">
        <f t="shared" si="41"/>
        <v>51</v>
      </c>
      <c r="B81" s="21">
        <v>547</v>
      </c>
      <c r="C81" s="5" t="s">
        <v>40</v>
      </c>
      <c r="D81" s="28">
        <f>SUMIFS('ProForma Adj F'!$P$11:$P$99,'ProForma Adj F'!$A$11:$A$99,'SCH D-2.1'!D$13,'ProForma Adj F'!$B$11:$B$99,'SCH D-2.1'!$B81)*-1</f>
        <v>0</v>
      </c>
      <c r="E81" s="28">
        <f>SUMIFS('ProForma Adj F'!$P$11:$P$99,'ProForma Adj F'!$A$11:$A$99,'SCH D-2.1'!E$13,'ProForma Adj F'!$B$11:$B$99,'SCH D-2.1'!$B81)*-1</f>
        <v>0</v>
      </c>
      <c r="F81" s="28">
        <f>SUMIFS('ProForma Adj F'!$P$11:$P$99,'ProForma Adj F'!$A$11:$A$99,'SCH D-2.1'!F$13,'ProForma Adj F'!$B$11:$B$99,'SCH D-2.1'!$B81)*-1</f>
        <v>0</v>
      </c>
      <c r="G81" s="28">
        <f>SUMIFS('ProForma Adj F'!$P$11:$P$99,'ProForma Adj F'!$A$11:$A$99,'SCH D-2.1'!G$13,'ProForma Adj F'!$B$11:$B$99,'SCH D-2.1'!$B81)*-1</f>
        <v>0</v>
      </c>
      <c r="H81" s="28">
        <f>SUMIFS('ProForma Adj F'!$P$11:$P$99,'ProForma Adj F'!$A$11:$A$99,'SCH D-2.1'!H$13,'ProForma Adj F'!$B$11:$B$99,'SCH D-2.1'!$B81)*-1</f>
        <v>0</v>
      </c>
      <c r="I81" s="28">
        <f>SUMIFS('ProForma Adj F'!$P$11:$P$99,'ProForma Adj F'!$A$11:$A$99,'SCH D-2.1'!I$13,'ProForma Adj F'!$B$11:$B$99,'SCH D-2.1'!$B81)*-1</f>
        <v>0</v>
      </c>
      <c r="J81" s="28">
        <f>SUMIFS('ProForma Adj F'!$P$11:$P$99,'ProForma Adj F'!$A$11:$A$99,'SCH D-2.1'!J$13,'ProForma Adj F'!$B$11:$B$99,'SCH D-2.1'!$B81)*-1</f>
        <v>0</v>
      </c>
      <c r="K81" s="28">
        <f>SUMIFS('ProForma Adj F'!$P$11:$P$99,'ProForma Adj F'!$A$11:$A$99,'SCH D-2.1'!K$13,'ProForma Adj F'!$B$11:$B$99,'SCH D-2.1'!$B81)*-1</f>
        <v>0</v>
      </c>
      <c r="L81" s="28">
        <f t="shared" ref="L81:L82" si="49">SUM(D81:K81)</f>
        <v>0</v>
      </c>
      <c r="M81" s="449">
        <v>1</v>
      </c>
      <c r="N81" s="28">
        <f t="shared" si="48"/>
        <v>0</v>
      </c>
    </row>
    <row r="82" spans="1:14" ht="18.95" customHeight="1" x14ac:dyDescent="0.2">
      <c r="A82" s="405">
        <f t="shared" si="41"/>
        <v>52</v>
      </c>
      <c r="B82" s="21">
        <v>548</v>
      </c>
      <c r="C82" s="5" t="s">
        <v>41</v>
      </c>
      <c r="D82" s="28">
        <f>SUMIFS('ProForma Adj F'!$P$11:$P$99,'ProForma Adj F'!$A$11:$A$99,'SCH D-2.1'!D$13,'ProForma Adj F'!$B$11:$B$99,'SCH D-2.1'!$B82)*-1</f>
        <v>0</v>
      </c>
      <c r="E82" s="28">
        <f>SUMIFS('ProForma Adj F'!$P$11:$P$99,'ProForma Adj F'!$A$11:$A$99,'SCH D-2.1'!E$13,'ProForma Adj F'!$B$11:$B$99,'SCH D-2.1'!$B82)*-1</f>
        <v>0</v>
      </c>
      <c r="F82" s="28">
        <f>SUMIFS('ProForma Adj F'!$P$11:$P$99,'ProForma Adj F'!$A$11:$A$99,'SCH D-2.1'!F$13,'ProForma Adj F'!$B$11:$B$99,'SCH D-2.1'!$B82)*-1</f>
        <v>0</v>
      </c>
      <c r="G82" s="28">
        <f>SUMIFS('ProForma Adj F'!$P$11:$P$99,'ProForma Adj F'!$A$11:$A$99,'SCH D-2.1'!G$13,'ProForma Adj F'!$B$11:$B$99,'SCH D-2.1'!$B82)*-1</f>
        <v>0</v>
      </c>
      <c r="H82" s="28">
        <f>SUMIFS('ProForma Adj F'!$P$11:$P$99,'ProForma Adj F'!$A$11:$A$99,'SCH D-2.1'!H$13,'ProForma Adj F'!$B$11:$B$99,'SCH D-2.1'!$B82)*-1</f>
        <v>0</v>
      </c>
      <c r="I82" s="28">
        <f>SUMIFS('ProForma Adj F'!$P$11:$P$99,'ProForma Adj F'!$A$11:$A$99,'SCH D-2.1'!I$13,'ProForma Adj F'!$B$11:$B$99,'SCH D-2.1'!$B82)*-1</f>
        <v>0</v>
      </c>
      <c r="J82" s="28">
        <f>SUMIFS('ProForma Adj F'!$P$11:$P$99,'ProForma Adj F'!$A$11:$A$99,'SCH D-2.1'!J$13,'ProForma Adj F'!$B$11:$B$99,'SCH D-2.1'!$B82)*-1</f>
        <v>0</v>
      </c>
      <c r="K82" s="28">
        <f>SUMIFS('ProForma Adj F'!$P$11:$P$99,'ProForma Adj F'!$A$11:$A$99,'SCH D-2.1'!K$13,'ProForma Adj F'!$B$11:$B$99,'SCH D-2.1'!$B82)*-1</f>
        <v>0</v>
      </c>
      <c r="L82" s="28">
        <f t="shared" si="49"/>
        <v>0</v>
      </c>
      <c r="M82" s="449">
        <v>1</v>
      </c>
      <c r="N82" s="28">
        <f t="shared" si="48"/>
        <v>0</v>
      </c>
    </row>
    <row r="83" spans="1:14" s="8" customFormat="1" ht="20.100000000000001" customHeight="1" x14ac:dyDescent="0.2">
      <c r="A83" s="623" t="str">
        <f>$A$1</f>
        <v>LOUISVILLE GAS AND ELECTRIC COMPANY</v>
      </c>
      <c r="B83" s="623"/>
      <c r="C83" s="623"/>
      <c r="D83" s="623"/>
      <c r="E83" s="623"/>
      <c r="F83" s="623"/>
      <c r="G83" s="623"/>
      <c r="H83" s="623"/>
      <c r="I83" s="623"/>
      <c r="J83" s="623"/>
      <c r="K83" s="623"/>
      <c r="L83" s="623"/>
      <c r="M83" s="623"/>
      <c r="N83" s="623"/>
    </row>
    <row r="84" spans="1:14" s="8" customFormat="1" ht="20.100000000000001" customHeight="1" x14ac:dyDescent="0.2">
      <c r="A84" s="623" t="str">
        <f>$A$2</f>
        <v>CASE NO. 2025-00114 - ELECTRIC OPERATIONS</v>
      </c>
      <c r="B84" s="623"/>
      <c r="C84" s="623"/>
      <c r="D84" s="623"/>
      <c r="E84" s="623"/>
      <c r="F84" s="623"/>
      <c r="G84" s="623"/>
      <c r="H84" s="623"/>
      <c r="I84" s="623"/>
      <c r="J84" s="623"/>
      <c r="K84" s="623"/>
      <c r="L84" s="623"/>
      <c r="M84" s="623"/>
      <c r="N84" s="623"/>
    </row>
    <row r="85" spans="1:14" s="8" customFormat="1" ht="20.100000000000001" customHeight="1" x14ac:dyDescent="0.2">
      <c r="A85" s="623" t="s">
        <v>340</v>
      </c>
      <c r="B85" s="623"/>
      <c r="C85" s="623"/>
      <c r="D85" s="623"/>
      <c r="E85" s="623"/>
      <c r="F85" s="623"/>
      <c r="G85" s="623"/>
      <c r="H85" s="623"/>
      <c r="I85" s="623"/>
      <c r="J85" s="623"/>
      <c r="K85" s="623"/>
      <c r="L85" s="623"/>
      <c r="M85" s="623"/>
      <c r="N85" s="623"/>
    </row>
    <row r="86" spans="1:14" s="8" customFormat="1" ht="20.100000000000001" customHeight="1" x14ac:dyDescent="0.2">
      <c r="A86" s="623" t="str">
        <f>$A$4</f>
        <v>FOR THE 12 MONTHS ENDED DECEMBER 31, 2026</v>
      </c>
      <c r="B86" s="623"/>
      <c r="C86" s="623"/>
      <c r="D86" s="623"/>
      <c r="E86" s="623"/>
      <c r="F86" s="623"/>
      <c r="G86" s="623"/>
      <c r="H86" s="623"/>
      <c r="I86" s="623"/>
      <c r="J86" s="623"/>
      <c r="K86" s="623"/>
      <c r="L86" s="623"/>
      <c r="M86" s="623"/>
      <c r="N86" s="623"/>
    </row>
    <row r="87" spans="1:14" s="8" customFormat="1" ht="20.100000000000001" customHeight="1" x14ac:dyDescent="0.2">
      <c r="A87" s="7"/>
      <c r="B87" s="7"/>
      <c r="C87" s="7"/>
      <c r="D87" s="7"/>
      <c r="E87" s="7"/>
      <c r="F87" s="7"/>
      <c r="G87" s="7"/>
      <c r="H87" s="7"/>
      <c r="I87" s="7"/>
      <c r="J87" s="7"/>
      <c r="K87" s="7"/>
      <c r="L87" s="7"/>
      <c r="M87" s="7"/>
      <c r="N87" s="7"/>
    </row>
    <row r="88" spans="1:14" s="8" customFormat="1" ht="20.100000000000001" customHeight="1" x14ac:dyDescent="0.2">
      <c r="A88" s="8" t="str">
        <f>$A$6</f>
        <v>DATA:____BASE  PERIOD__X__FORECASTED  PERIOD</v>
      </c>
      <c r="N88" s="10" t="s">
        <v>319</v>
      </c>
    </row>
    <row r="89" spans="1:14" s="8" customFormat="1" ht="20.100000000000001" customHeight="1" x14ac:dyDescent="0.2">
      <c r="A89" s="8" t="str">
        <f>$A$7</f>
        <v>TYPE OF FILING: __X__ ORIGINAL  _____ UPDATED  _____ REVISED</v>
      </c>
      <c r="N89" s="10" t="s">
        <v>336</v>
      </c>
    </row>
    <row r="90" spans="1:14" s="8" customFormat="1" ht="20.100000000000001" customHeight="1" x14ac:dyDescent="0.2">
      <c r="A90" s="8" t="str">
        <f>$A$8</f>
        <v>WORKPAPER REFERENCE NO(S).:  SCHEDULE WPD-2.1</v>
      </c>
      <c r="N90" s="10" t="str">
        <f>$N$8</f>
        <v>WITNESS:   A. M. FACKLER</v>
      </c>
    </row>
    <row r="91" spans="1:14" s="8" customFormat="1" ht="20.100000000000001" customHeight="1" x14ac:dyDescent="0.2"/>
    <row r="92" spans="1:14" s="8" customFormat="1" ht="18.75" customHeight="1" x14ac:dyDescent="0.2">
      <c r="A92" s="445"/>
      <c r="B92" s="445"/>
      <c r="C92" s="445"/>
      <c r="D92" s="446" t="str">
        <f t="shared" ref="D92:K92" si="50">D$10</f>
        <v>ADJ 7</v>
      </c>
      <c r="E92" s="446" t="str">
        <f t="shared" si="50"/>
        <v>ADJ 8</v>
      </c>
      <c r="F92" s="446" t="str">
        <f t="shared" si="50"/>
        <v>ADJ 9</v>
      </c>
      <c r="G92" s="446" t="str">
        <f t="shared" si="50"/>
        <v>ADJ 10</v>
      </c>
      <c r="H92" s="446" t="str">
        <f t="shared" si="50"/>
        <v>ADJ 11</v>
      </c>
      <c r="I92" s="446" t="str">
        <f t="shared" si="50"/>
        <v>ADJ 12</v>
      </c>
      <c r="J92" s="446" t="str">
        <f t="shared" si="50"/>
        <v>ADJ 13</v>
      </c>
      <c r="K92" s="446" t="str">
        <f t="shared" si="50"/>
        <v>ADJ 14</v>
      </c>
      <c r="L92" s="445"/>
      <c r="M92" s="445"/>
      <c r="N92" s="445"/>
    </row>
    <row r="93" spans="1:14" ht="51.75" customHeight="1" x14ac:dyDescent="0.2">
      <c r="A93" s="385" t="s">
        <v>142</v>
      </c>
      <c r="B93" s="385" t="s">
        <v>143</v>
      </c>
      <c r="C93" s="385" t="s">
        <v>147</v>
      </c>
      <c r="D93" s="451" t="str">
        <f t="shared" ref="D93:K93" si="51">D$11</f>
        <v>ECR FOR OFF-SYSTEM SALES</v>
      </c>
      <c r="E93" s="451" t="str">
        <f t="shared" si="51"/>
        <v>ADVERTISING EXPENSES</v>
      </c>
      <c r="F93" s="451" t="str">
        <f t="shared" si="51"/>
        <v>INDUSTRIAL COAL SERVICES REVENUES</v>
      </c>
      <c r="G93" s="451" t="str">
        <f t="shared" si="51"/>
        <v>NEW GENERATION NOT IN SERVICE</v>
      </c>
      <c r="H93" s="451" t="str">
        <f t="shared" si="51"/>
        <v xml:space="preserve">
 AMI SAVINGS 
REG. LIABILITY</v>
      </c>
      <c r="I93" s="451" t="str">
        <f t="shared" si="51"/>
        <v>REVOLVING CREDIT FACILITY FEES</v>
      </c>
      <c r="J93" s="451" t="str">
        <f t="shared" si="51"/>
        <v>IT SOFTWARE COST REGULATORY ASSET</v>
      </c>
      <c r="K93" s="451" t="str">
        <f t="shared" si="51"/>
        <v>VEGETATION MANAGEMENT EXPENSES</v>
      </c>
      <c r="L93" s="385" t="s">
        <v>320</v>
      </c>
      <c r="M93" s="385" t="s">
        <v>144</v>
      </c>
      <c r="N93" s="385" t="s">
        <v>333</v>
      </c>
    </row>
    <row r="94" spans="1:14" ht="19.5" customHeight="1" x14ac:dyDescent="0.2">
      <c r="A94" s="382"/>
      <c r="B94" s="382"/>
      <c r="C94" s="386"/>
      <c r="D94" s="404" t="s">
        <v>145</v>
      </c>
      <c r="E94" s="404" t="s">
        <v>145</v>
      </c>
      <c r="F94" s="404" t="s">
        <v>145</v>
      </c>
      <c r="G94" s="404" t="s">
        <v>145</v>
      </c>
      <c r="H94" s="404" t="s">
        <v>145</v>
      </c>
      <c r="I94" s="404" t="s">
        <v>145</v>
      </c>
      <c r="J94" s="404" t="s">
        <v>145</v>
      </c>
      <c r="K94" s="404" t="s">
        <v>145</v>
      </c>
      <c r="L94" s="404" t="s">
        <v>145</v>
      </c>
      <c r="M94" s="404"/>
      <c r="N94" s="404" t="s">
        <v>145</v>
      </c>
    </row>
    <row r="95" spans="1:14" ht="18.95" customHeight="1" x14ac:dyDescent="0.2">
      <c r="A95" s="405">
        <f>A82+1</f>
        <v>53</v>
      </c>
      <c r="B95" s="21">
        <v>549</v>
      </c>
      <c r="C95" s="5" t="s">
        <v>42</v>
      </c>
      <c r="D95" s="28">
        <f>SUMIFS('ProForma Adj F'!$P$11:$P$99,'ProForma Adj F'!$A$11:$A$99,'SCH D-2.1'!D$13,'ProForma Adj F'!$B$11:$B$99,'SCH D-2.1'!$B95)*-1</f>
        <v>0</v>
      </c>
      <c r="E95" s="28">
        <f>SUMIFS('ProForma Adj F'!$P$11:$P$99,'ProForma Adj F'!$A$11:$A$99,'SCH D-2.1'!E$13,'ProForma Adj F'!$B$11:$B$99,'SCH D-2.1'!$B95)*-1</f>
        <v>0</v>
      </c>
      <c r="F95" s="28">
        <f>SUMIFS('ProForma Adj F'!$P$11:$P$99,'ProForma Adj F'!$A$11:$A$99,'SCH D-2.1'!F$13,'ProForma Adj F'!$B$11:$B$99,'SCH D-2.1'!$B95)*-1</f>
        <v>0</v>
      </c>
      <c r="G95" s="28">
        <f>SUMIFS('ProForma Adj F'!$P$11:$P$99,'ProForma Adj F'!$A$11:$A$99,'SCH D-2.1'!G$13,'ProForma Adj F'!$B$11:$B$99,'SCH D-2.1'!$B95)*-1</f>
        <v>0</v>
      </c>
      <c r="H95" s="28">
        <f>SUMIFS('ProForma Adj F'!$P$11:$P$99,'ProForma Adj F'!$A$11:$A$99,'SCH D-2.1'!H$13,'ProForma Adj F'!$B$11:$B$99,'SCH D-2.1'!$B95)*-1</f>
        <v>0</v>
      </c>
      <c r="I95" s="28">
        <f>SUMIFS('ProForma Adj F'!$P$11:$P$99,'ProForma Adj F'!$A$11:$A$99,'SCH D-2.1'!I$13,'ProForma Adj F'!$B$11:$B$99,'SCH D-2.1'!$B95)*-1</f>
        <v>0</v>
      </c>
      <c r="J95" s="28">
        <f>SUMIFS('ProForma Adj F'!$P$11:$P$99,'ProForma Adj F'!$A$11:$A$99,'SCH D-2.1'!J$13,'ProForma Adj F'!$B$11:$B$99,'SCH D-2.1'!$B95)*-1</f>
        <v>0</v>
      </c>
      <c r="K95" s="28">
        <f>SUMIFS('ProForma Adj F'!$P$11:$P$99,'ProForma Adj F'!$A$11:$A$99,'SCH D-2.1'!K$13,'ProForma Adj F'!$B$11:$B$99,'SCH D-2.1'!$B95)*-1</f>
        <v>0</v>
      </c>
      <c r="L95" s="28">
        <f>SUM(D95:K95)</f>
        <v>0</v>
      </c>
      <c r="M95" s="449">
        <v>1</v>
      </c>
      <c r="N95" s="28">
        <f t="shared" ref="N95:N100" si="52">L95*M95</f>
        <v>0</v>
      </c>
    </row>
    <row r="96" spans="1:14" ht="18.95" customHeight="1" x14ac:dyDescent="0.2">
      <c r="A96" s="405">
        <f t="shared" si="41"/>
        <v>54</v>
      </c>
      <c r="B96" s="21">
        <v>550</v>
      </c>
      <c r="C96" s="5" t="s">
        <v>24</v>
      </c>
      <c r="D96" s="28">
        <f>SUMIFS('ProForma Adj F'!$P$11:$P$99,'ProForma Adj F'!$A$11:$A$99,'SCH D-2.1'!D$13,'ProForma Adj F'!$B$11:$B$99,'SCH D-2.1'!$B96)*-1</f>
        <v>0</v>
      </c>
      <c r="E96" s="28">
        <f>SUMIFS('ProForma Adj F'!$P$11:$P$99,'ProForma Adj F'!$A$11:$A$99,'SCH D-2.1'!E$13,'ProForma Adj F'!$B$11:$B$99,'SCH D-2.1'!$B96)*-1</f>
        <v>0</v>
      </c>
      <c r="F96" s="28">
        <f>SUMIFS('ProForma Adj F'!$P$11:$P$99,'ProForma Adj F'!$A$11:$A$99,'SCH D-2.1'!F$13,'ProForma Adj F'!$B$11:$B$99,'SCH D-2.1'!$B96)*-1</f>
        <v>0</v>
      </c>
      <c r="G96" s="28">
        <f>SUMIFS('ProForma Adj F'!$P$11:$P$99,'ProForma Adj F'!$A$11:$A$99,'SCH D-2.1'!G$13,'ProForma Adj F'!$B$11:$B$99,'SCH D-2.1'!$B96)*-1</f>
        <v>0</v>
      </c>
      <c r="H96" s="28">
        <f>SUMIFS('ProForma Adj F'!$P$11:$P$99,'ProForma Adj F'!$A$11:$A$99,'SCH D-2.1'!H$13,'ProForma Adj F'!$B$11:$B$99,'SCH D-2.1'!$B96)*-1</f>
        <v>0</v>
      </c>
      <c r="I96" s="28">
        <f>SUMIFS('ProForma Adj F'!$P$11:$P$99,'ProForma Adj F'!$A$11:$A$99,'SCH D-2.1'!I$13,'ProForma Adj F'!$B$11:$B$99,'SCH D-2.1'!$B96)*-1</f>
        <v>0</v>
      </c>
      <c r="J96" s="28">
        <f>SUMIFS('ProForma Adj F'!$P$11:$P$99,'ProForma Adj F'!$A$11:$A$99,'SCH D-2.1'!J$13,'ProForma Adj F'!$B$11:$B$99,'SCH D-2.1'!$B96)*-1</f>
        <v>0</v>
      </c>
      <c r="K96" s="28">
        <f>SUMIFS('ProForma Adj F'!$P$11:$P$99,'ProForma Adj F'!$A$11:$A$99,'SCH D-2.1'!K$13,'ProForma Adj F'!$B$11:$B$99,'SCH D-2.1'!$B96)*-1</f>
        <v>0</v>
      </c>
      <c r="L96" s="28">
        <f t="shared" ref="L96:L100" si="53">SUM(D96:K96)</f>
        <v>0</v>
      </c>
      <c r="M96" s="449">
        <v>1</v>
      </c>
      <c r="N96" s="28">
        <f t="shared" si="52"/>
        <v>0</v>
      </c>
    </row>
    <row r="97" spans="1:14" ht="18.95" customHeight="1" x14ac:dyDescent="0.2">
      <c r="A97" s="405">
        <f t="shared" si="41"/>
        <v>55</v>
      </c>
      <c r="B97" s="21">
        <v>551</v>
      </c>
      <c r="C97" s="5" t="s">
        <v>26</v>
      </c>
      <c r="D97" s="28">
        <f>SUMIFS('ProForma Adj F'!$P$11:$P$99,'ProForma Adj F'!$A$11:$A$99,'SCH D-2.1'!D$13,'ProForma Adj F'!$B$11:$B$99,'SCH D-2.1'!$B97)*-1</f>
        <v>0</v>
      </c>
      <c r="E97" s="28">
        <f>SUMIFS('ProForma Adj F'!$P$11:$P$99,'ProForma Adj F'!$A$11:$A$99,'SCH D-2.1'!E$13,'ProForma Adj F'!$B$11:$B$99,'SCH D-2.1'!$B97)*-1</f>
        <v>0</v>
      </c>
      <c r="F97" s="28">
        <f>SUMIFS('ProForma Adj F'!$P$11:$P$99,'ProForma Adj F'!$A$11:$A$99,'SCH D-2.1'!F$13,'ProForma Adj F'!$B$11:$B$99,'SCH D-2.1'!$B97)*-1</f>
        <v>0</v>
      </c>
      <c r="G97" s="28">
        <f>SUMIFS('ProForma Adj F'!$P$11:$P$99,'ProForma Adj F'!$A$11:$A$99,'SCH D-2.1'!G$13,'ProForma Adj F'!$B$11:$B$99,'SCH D-2.1'!$B97)*-1</f>
        <v>0</v>
      </c>
      <c r="H97" s="28">
        <f>SUMIFS('ProForma Adj F'!$P$11:$P$99,'ProForma Adj F'!$A$11:$A$99,'SCH D-2.1'!H$13,'ProForma Adj F'!$B$11:$B$99,'SCH D-2.1'!$B97)*-1</f>
        <v>0</v>
      </c>
      <c r="I97" s="28">
        <f>SUMIFS('ProForma Adj F'!$P$11:$P$99,'ProForma Adj F'!$A$11:$A$99,'SCH D-2.1'!I$13,'ProForma Adj F'!$B$11:$B$99,'SCH D-2.1'!$B97)*-1</f>
        <v>0</v>
      </c>
      <c r="J97" s="28">
        <f>SUMIFS('ProForma Adj F'!$P$11:$P$99,'ProForma Adj F'!$A$11:$A$99,'SCH D-2.1'!J$13,'ProForma Adj F'!$B$11:$B$99,'SCH D-2.1'!$B97)*-1</f>
        <v>0</v>
      </c>
      <c r="K97" s="28">
        <f>SUMIFS('ProForma Adj F'!$P$11:$P$99,'ProForma Adj F'!$A$11:$A$99,'SCH D-2.1'!K$13,'ProForma Adj F'!$B$11:$B$99,'SCH D-2.1'!$B97)*-1</f>
        <v>0</v>
      </c>
      <c r="L97" s="28">
        <f t="shared" si="53"/>
        <v>0</v>
      </c>
      <c r="M97" s="449">
        <v>1</v>
      </c>
      <c r="N97" s="28">
        <f t="shared" si="52"/>
        <v>0</v>
      </c>
    </row>
    <row r="98" spans="1:14" ht="18.95" customHeight="1" x14ac:dyDescent="0.2">
      <c r="A98" s="405">
        <f t="shared" si="41"/>
        <v>56</v>
      </c>
      <c r="B98" s="21">
        <v>552</v>
      </c>
      <c r="C98" s="5" t="s">
        <v>27</v>
      </c>
      <c r="D98" s="28">
        <f>SUMIFS('ProForma Adj F'!$P$11:$P$99,'ProForma Adj F'!$A$11:$A$99,'SCH D-2.1'!D$13,'ProForma Adj F'!$B$11:$B$99,'SCH D-2.1'!$B98)*-1</f>
        <v>0</v>
      </c>
      <c r="E98" s="28">
        <f>SUMIFS('ProForma Adj F'!$P$11:$P$99,'ProForma Adj F'!$A$11:$A$99,'SCH D-2.1'!E$13,'ProForma Adj F'!$B$11:$B$99,'SCH D-2.1'!$B98)*-1</f>
        <v>0</v>
      </c>
      <c r="F98" s="28">
        <f>SUMIFS('ProForma Adj F'!$P$11:$P$99,'ProForma Adj F'!$A$11:$A$99,'SCH D-2.1'!F$13,'ProForma Adj F'!$B$11:$B$99,'SCH D-2.1'!$B98)*-1</f>
        <v>0</v>
      </c>
      <c r="G98" s="28">
        <f>SUMIFS('ProForma Adj F'!$P$11:$P$99,'ProForma Adj F'!$A$11:$A$99,'SCH D-2.1'!G$13,'ProForma Adj F'!$B$11:$B$99,'SCH D-2.1'!$B98)*-1</f>
        <v>0</v>
      </c>
      <c r="H98" s="28">
        <f>SUMIFS('ProForma Adj F'!$P$11:$P$99,'ProForma Adj F'!$A$11:$A$99,'SCH D-2.1'!H$13,'ProForma Adj F'!$B$11:$B$99,'SCH D-2.1'!$B98)*-1</f>
        <v>0</v>
      </c>
      <c r="I98" s="28">
        <f>SUMIFS('ProForma Adj F'!$P$11:$P$99,'ProForma Adj F'!$A$11:$A$99,'SCH D-2.1'!I$13,'ProForma Adj F'!$B$11:$B$99,'SCH D-2.1'!$B98)*-1</f>
        <v>0</v>
      </c>
      <c r="J98" s="28">
        <f>SUMIFS('ProForma Adj F'!$P$11:$P$99,'ProForma Adj F'!$A$11:$A$99,'SCH D-2.1'!J$13,'ProForma Adj F'!$B$11:$B$99,'SCH D-2.1'!$B98)*-1</f>
        <v>0</v>
      </c>
      <c r="K98" s="28">
        <f>SUMIFS('ProForma Adj F'!$P$11:$P$99,'ProForma Adj F'!$A$11:$A$99,'SCH D-2.1'!K$13,'ProForma Adj F'!$B$11:$B$99,'SCH D-2.1'!$B98)*-1</f>
        <v>0</v>
      </c>
      <c r="L98" s="28">
        <f t="shared" si="53"/>
        <v>0</v>
      </c>
      <c r="M98" s="449">
        <v>1</v>
      </c>
      <c r="N98" s="28">
        <f t="shared" si="52"/>
        <v>0</v>
      </c>
    </row>
    <row r="99" spans="1:14" ht="18.95" customHeight="1" x14ac:dyDescent="0.2">
      <c r="A99" s="405">
        <f t="shared" si="41"/>
        <v>57</v>
      </c>
      <c r="B99" s="21">
        <v>553</v>
      </c>
      <c r="C99" s="5" t="s">
        <v>43</v>
      </c>
      <c r="D99" s="28">
        <f>SUMIFS('ProForma Adj F'!$P$11:$P$99,'ProForma Adj F'!$A$11:$A$99,'SCH D-2.1'!D$13,'ProForma Adj F'!$B$11:$B$99,'SCH D-2.1'!$B99)*-1</f>
        <v>0</v>
      </c>
      <c r="E99" s="28">
        <f>SUMIFS('ProForma Adj F'!$P$11:$P$99,'ProForma Adj F'!$A$11:$A$99,'SCH D-2.1'!E$13,'ProForma Adj F'!$B$11:$B$99,'SCH D-2.1'!$B99)*-1</f>
        <v>0</v>
      </c>
      <c r="F99" s="28">
        <f>SUMIFS('ProForma Adj F'!$P$11:$P$99,'ProForma Adj F'!$A$11:$A$99,'SCH D-2.1'!F$13,'ProForma Adj F'!$B$11:$B$99,'SCH D-2.1'!$B99)*-1</f>
        <v>0</v>
      </c>
      <c r="G99" s="28">
        <f>SUMIFS('ProForma Adj F'!$P$11:$P$99,'ProForma Adj F'!$A$11:$A$99,'SCH D-2.1'!G$13,'ProForma Adj F'!$B$11:$B$99,'SCH D-2.1'!$B99)*-1</f>
        <v>0</v>
      </c>
      <c r="H99" s="28">
        <f>SUMIFS('ProForma Adj F'!$P$11:$P$99,'ProForma Adj F'!$A$11:$A$99,'SCH D-2.1'!H$13,'ProForma Adj F'!$B$11:$B$99,'SCH D-2.1'!$B99)*-1</f>
        <v>0</v>
      </c>
      <c r="I99" s="28">
        <f>SUMIFS('ProForma Adj F'!$P$11:$P$99,'ProForma Adj F'!$A$11:$A$99,'SCH D-2.1'!I$13,'ProForma Adj F'!$B$11:$B$99,'SCH D-2.1'!$B99)*-1</f>
        <v>0</v>
      </c>
      <c r="J99" s="28">
        <f>SUMIFS('ProForma Adj F'!$P$11:$P$99,'ProForma Adj F'!$A$11:$A$99,'SCH D-2.1'!J$13,'ProForma Adj F'!$B$11:$B$99,'SCH D-2.1'!$B99)*-1</f>
        <v>0</v>
      </c>
      <c r="K99" s="28">
        <f>SUMIFS('ProForma Adj F'!$P$11:$P$99,'ProForma Adj F'!$A$11:$A$99,'SCH D-2.1'!K$13,'ProForma Adj F'!$B$11:$B$99,'SCH D-2.1'!$B99)*-1</f>
        <v>0</v>
      </c>
      <c r="L99" s="28">
        <f t="shared" si="53"/>
        <v>0</v>
      </c>
      <c r="M99" s="449">
        <v>1</v>
      </c>
      <c r="N99" s="28">
        <f t="shared" si="52"/>
        <v>0</v>
      </c>
    </row>
    <row r="100" spans="1:14" ht="18.95" customHeight="1" x14ac:dyDescent="0.2">
      <c r="A100" s="405">
        <f t="shared" si="41"/>
        <v>58</v>
      </c>
      <c r="B100" s="21">
        <v>554</v>
      </c>
      <c r="C100" s="5" t="s">
        <v>44</v>
      </c>
      <c r="D100" s="28">
        <f>SUMIFS('ProForma Adj F'!$P$11:$P$99,'ProForma Adj F'!$A$11:$A$99,'SCH D-2.1'!D$13,'ProForma Adj F'!$B$11:$B$99,'SCH D-2.1'!$B100)*-1</f>
        <v>0</v>
      </c>
      <c r="E100" s="28">
        <f>SUMIFS('ProForma Adj F'!$P$11:$P$99,'ProForma Adj F'!$A$11:$A$99,'SCH D-2.1'!E$13,'ProForma Adj F'!$B$11:$B$99,'SCH D-2.1'!$B100)*-1</f>
        <v>0</v>
      </c>
      <c r="F100" s="28">
        <f>SUMIFS('ProForma Adj F'!$P$11:$P$99,'ProForma Adj F'!$A$11:$A$99,'SCH D-2.1'!F$13,'ProForma Adj F'!$B$11:$B$99,'SCH D-2.1'!$B100)*-1</f>
        <v>0</v>
      </c>
      <c r="G100" s="28">
        <f>SUMIFS('ProForma Adj F'!$P$11:$P$99,'ProForma Adj F'!$A$11:$A$99,'SCH D-2.1'!G$13,'ProForma Adj F'!$B$11:$B$99,'SCH D-2.1'!$B100)*-1</f>
        <v>0</v>
      </c>
      <c r="H100" s="28">
        <f>SUMIFS('ProForma Adj F'!$P$11:$P$99,'ProForma Adj F'!$A$11:$A$99,'SCH D-2.1'!H$13,'ProForma Adj F'!$B$11:$B$99,'SCH D-2.1'!$B100)*-1</f>
        <v>0</v>
      </c>
      <c r="I100" s="28">
        <f>SUMIFS('ProForma Adj F'!$P$11:$P$99,'ProForma Adj F'!$A$11:$A$99,'SCH D-2.1'!I$13,'ProForma Adj F'!$B$11:$B$99,'SCH D-2.1'!$B100)*-1</f>
        <v>0</v>
      </c>
      <c r="J100" s="28">
        <f>SUMIFS('ProForma Adj F'!$P$11:$P$99,'ProForma Adj F'!$A$11:$A$99,'SCH D-2.1'!J$13,'ProForma Adj F'!$B$11:$B$99,'SCH D-2.1'!$B100)*-1</f>
        <v>0</v>
      </c>
      <c r="K100" s="28">
        <f>SUMIFS('ProForma Adj F'!$P$11:$P$99,'ProForma Adj F'!$A$11:$A$99,'SCH D-2.1'!K$13,'ProForma Adj F'!$B$11:$B$99,'SCH D-2.1'!$B100)*-1</f>
        <v>0</v>
      </c>
      <c r="L100" s="383">
        <f t="shared" si="53"/>
        <v>0</v>
      </c>
      <c r="M100" s="449">
        <v>1</v>
      </c>
      <c r="N100" s="28">
        <f t="shared" si="52"/>
        <v>0</v>
      </c>
    </row>
    <row r="101" spans="1:14" ht="18.95" customHeight="1" x14ac:dyDescent="0.2">
      <c r="A101" s="405">
        <f t="shared" si="41"/>
        <v>59</v>
      </c>
      <c r="B101" s="21"/>
      <c r="C101" s="5" t="s">
        <v>128</v>
      </c>
      <c r="D101" s="435">
        <f t="shared" ref="D101:E101" si="54">SUM(D80:D100)</f>
        <v>0</v>
      </c>
      <c r="E101" s="435">
        <f t="shared" si="54"/>
        <v>0</v>
      </c>
      <c r="F101" s="435">
        <f t="shared" ref="F101:G101" si="55">SUM(F80:F100)</f>
        <v>0</v>
      </c>
      <c r="G101" s="435">
        <f t="shared" si="55"/>
        <v>0</v>
      </c>
      <c r="H101" s="435">
        <f t="shared" ref="H101:I101" si="56">SUM(H80:H100)</f>
        <v>0</v>
      </c>
      <c r="I101" s="435">
        <f t="shared" si="56"/>
        <v>0</v>
      </c>
      <c r="J101" s="435">
        <f t="shared" ref="J101" si="57">SUM(J80:J100)</f>
        <v>0</v>
      </c>
      <c r="K101" s="435">
        <f t="shared" ref="K101" si="58">SUM(K80:K100)</f>
        <v>0</v>
      </c>
      <c r="L101" s="435">
        <f>SUM(L80:L100)</f>
        <v>0</v>
      </c>
      <c r="N101" s="435">
        <f>SUM(N80:N100)</f>
        <v>0</v>
      </c>
    </row>
    <row r="102" spans="1:14" ht="18.95" customHeight="1" x14ac:dyDescent="0.2">
      <c r="A102" s="405"/>
      <c r="B102" s="21"/>
      <c r="C102" s="5"/>
    </row>
    <row r="103" spans="1:14" ht="18.95" customHeight="1" x14ac:dyDescent="0.2">
      <c r="A103" s="405">
        <f>A101+1</f>
        <v>60</v>
      </c>
      <c r="B103" s="21"/>
      <c r="C103" s="408" t="s">
        <v>171</v>
      </c>
    </row>
    <row r="104" spans="1:14" ht="18.95" customHeight="1" x14ac:dyDescent="0.2">
      <c r="A104" s="405">
        <f>A103+1</f>
        <v>61</v>
      </c>
      <c r="B104" s="21">
        <v>555</v>
      </c>
      <c r="C104" s="5" t="s">
        <v>45</v>
      </c>
      <c r="D104" s="28">
        <f>SUMIFS('ProForma Adj F'!$P$11:$P$99,'ProForma Adj F'!$A$11:$A$99,'SCH D-2.1'!D$13,'ProForma Adj F'!$B$11:$B$99,'SCH D-2.1'!$B104)*-1</f>
        <v>0</v>
      </c>
      <c r="E104" s="28">
        <f>SUMIFS('ProForma Adj F'!$P$11:$P$99,'ProForma Adj F'!$A$11:$A$99,'SCH D-2.1'!E$13,'ProForma Adj F'!$B$11:$B$99,'SCH D-2.1'!$B104)*-1</f>
        <v>0</v>
      </c>
      <c r="F104" s="28">
        <f>SUMIFS('ProForma Adj F'!$P$11:$P$99,'ProForma Adj F'!$A$11:$A$99,'SCH D-2.1'!F$13,'ProForma Adj F'!$B$11:$B$99,'SCH D-2.1'!$B104)*-1</f>
        <v>0</v>
      </c>
      <c r="G104" s="28">
        <f>SUMIFS('ProForma Adj F'!$P$11:$P$99,'ProForma Adj F'!$A$11:$A$99,'SCH D-2.1'!G$13,'ProForma Adj F'!$B$11:$B$99,'SCH D-2.1'!$B104)*-1</f>
        <v>0</v>
      </c>
      <c r="H104" s="28">
        <f>SUMIFS('ProForma Adj F'!$P$11:$P$99,'ProForma Adj F'!$A$11:$A$99,'SCH D-2.1'!H$13,'ProForma Adj F'!$B$11:$B$99,'SCH D-2.1'!$B104)*-1</f>
        <v>0</v>
      </c>
      <c r="I104" s="28">
        <f>SUMIFS('ProForma Adj F'!$P$11:$P$99,'ProForma Adj F'!$A$11:$A$99,'SCH D-2.1'!I$13,'ProForma Adj F'!$B$11:$B$99,'SCH D-2.1'!$B104)*-1</f>
        <v>0</v>
      </c>
      <c r="J104" s="28">
        <f>SUMIFS('ProForma Adj F'!$P$11:$P$99,'ProForma Adj F'!$A$11:$A$99,'SCH D-2.1'!J$13,'ProForma Adj F'!$B$11:$B$99,'SCH D-2.1'!$B104)*-1</f>
        <v>0</v>
      </c>
      <c r="K104" s="28">
        <f>SUMIFS('ProForma Adj F'!$P$11:$P$99,'ProForma Adj F'!$A$11:$A$99,'SCH D-2.1'!K$13,'ProForma Adj F'!$B$11:$B$99,'SCH D-2.1'!$B104)*-1</f>
        <v>0</v>
      </c>
      <c r="L104" s="28">
        <f>SUM(D104:K104)</f>
        <v>0</v>
      </c>
      <c r="M104" s="449">
        <v>1</v>
      </c>
      <c r="N104" s="28">
        <f t="shared" ref="N104:N106" si="59">L104*M104</f>
        <v>0</v>
      </c>
    </row>
    <row r="105" spans="1:14" ht="18.95" customHeight="1" x14ac:dyDescent="0.2">
      <c r="A105" s="405">
        <f t="shared" si="41"/>
        <v>62</v>
      </c>
      <c r="B105" s="21">
        <v>556</v>
      </c>
      <c r="C105" s="5" t="s">
        <v>46</v>
      </c>
      <c r="D105" s="28">
        <f>SUMIFS('ProForma Adj F'!$P$11:$P$99,'ProForma Adj F'!$A$11:$A$99,'SCH D-2.1'!D$13,'ProForma Adj F'!$B$11:$B$99,'SCH D-2.1'!$B105)*-1</f>
        <v>0</v>
      </c>
      <c r="E105" s="28">
        <f>SUMIFS('ProForma Adj F'!$P$11:$P$99,'ProForma Adj F'!$A$11:$A$99,'SCH D-2.1'!E$13,'ProForma Adj F'!$B$11:$B$99,'SCH D-2.1'!$B105)*-1</f>
        <v>0</v>
      </c>
      <c r="F105" s="28">
        <f>SUMIFS('ProForma Adj F'!$P$11:$P$99,'ProForma Adj F'!$A$11:$A$99,'SCH D-2.1'!F$13,'ProForma Adj F'!$B$11:$B$99,'SCH D-2.1'!$B105)*-1</f>
        <v>0</v>
      </c>
      <c r="G105" s="28">
        <f>SUMIFS('ProForma Adj F'!$P$11:$P$99,'ProForma Adj F'!$A$11:$A$99,'SCH D-2.1'!G$13,'ProForma Adj F'!$B$11:$B$99,'SCH D-2.1'!$B105)*-1</f>
        <v>0</v>
      </c>
      <c r="H105" s="28">
        <f>SUMIFS('ProForma Adj F'!$P$11:$P$99,'ProForma Adj F'!$A$11:$A$99,'SCH D-2.1'!H$13,'ProForma Adj F'!$B$11:$B$99,'SCH D-2.1'!$B105)*-1</f>
        <v>0</v>
      </c>
      <c r="I105" s="28">
        <f>SUMIFS('ProForma Adj F'!$P$11:$P$99,'ProForma Adj F'!$A$11:$A$99,'SCH D-2.1'!I$13,'ProForma Adj F'!$B$11:$B$99,'SCH D-2.1'!$B105)*-1</f>
        <v>0</v>
      </c>
      <c r="J105" s="28">
        <f>SUMIFS('ProForma Adj F'!$P$11:$P$99,'ProForma Adj F'!$A$11:$A$99,'SCH D-2.1'!J$13,'ProForma Adj F'!$B$11:$B$99,'SCH D-2.1'!$B105)*-1</f>
        <v>0</v>
      </c>
      <c r="K105" s="28">
        <f>SUMIFS('ProForma Adj F'!$P$11:$P$99,'ProForma Adj F'!$A$11:$A$99,'SCH D-2.1'!K$13,'ProForma Adj F'!$B$11:$B$99,'SCH D-2.1'!$B105)*-1</f>
        <v>0</v>
      </c>
      <c r="L105" s="28">
        <f t="shared" ref="L105:L106" si="60">SUM(D105:K105)</f>
        <v>0</v>
      </c>
      <c r="M105" s="449">
        <v>1</v>
      </c>
      <c r="N105" s="28">
        <f t="shared" si="59"/>
        <v>0</v>
      </c>
    </row>
    <row r="106" spans="1:14" ht="18.95" customHeight="1" x14ac:dyDescent="0.2">
      <c r="A106" s="405">
        <f t="shared" si="41"/>
        <v>63</v>
      </c>
      <c r="B106" s="21">
        <v>557</v>
      </c>
      <c r="C106" s="5" t="s">
        <v>47</v>
      </c>
      <c r="D106" s="28">
        <f>SUMIFS('ProForma Adj F'!$P$11:$P$99,'ProForma Adj F'!$A$11:$A$99,'SCH D-2.1'!D$13,'ProForma Adj F'!$B$11:$B$99,'SCH D-2.1'!$B106)*-1</f>
        <v>0</v>
      </c>
      <c r="E106" s="28">
        <f>SUMIFS('ProForma Adj F'!$P$11:$P$99,'ProForma Adj F'!$A$11:$A$99,'SCH D-2.1'!E$13,'ProForma Adj F'!$B$11:$B$99,'SCH D-2.1'!$B106)*-1</f>
        <v>0</v>
      </c>
      <c r="F106" s="28">
        <f>SUMIFS('ProForma Adj F'!$P$11:$P$99,'ProForma Adj F'!$A$11:$A$99,'SCH D-2.1'!F$13,'ProForma Adj F'!$B$11:$B$99,'SCH D-2.1'!$B106)*-1</f>
        <v>0</v>
      </c>
      <c r="G106" s="28">
        <f>SUMIFS('ProForma Adj F'!$P$11:$P$99,'ProForma Adj F'!$A$11:$A$99,'SCH D-2.1'!G$13,'ProForma Adj F'!$B$11:$B$99,'SCH D-2.1'!$B106)*-1</f>
        <v>0</v>
      </c>
      <c r="H106" s="28">
        <f>SUMIFS('ProForma Adj F'!$P$11:$P$99,'ProForma Adj F'!$A$11:$A$99,'SCH D-2.1'!H$13,'ProForma Adj F'!$B$11:$B$99,'SCH D-2.1'!$B106)*-1</f>
        <v>0</v>
      </c>
      <c r="I106" s="28">
        <f>SUMIFS('ProForma Adj F'!$P$11:$P$99,'ProForma Adj F'!$A$11:$A$99,'SCH D-2.1'!I$13,'ProForma Adj F'!$B$11:$B$99,'SCH D-2.1'!$B106)*-1</f>
        <v>0</v>
      </c>
      <c r="J106" s="28">
        <f>SUMIFS('ProForma Adj F'!$P$11:$P$99,'ProForma Adj F'!$A$11:$A$99,'SCH D-2.1'!J$13,'ProForma Adj F'!$B$11:$B$99,'SCH D-2.1'!$B106)*-1</f>
        <v>0</v>
      </c>
      <c r="K106" s="28">
        <f>SUMIFS('ProForma Adj F'!$P$11:$P$99,'ProForma Adj F'!$A$11:$A$99,'SCH D-2.1'!K$13,'ProForma Adj F'!$B$11:$B$99,'SCH D-2.1'!$B106)*-1</f>
        <v>0</v>
      </c>
      <c r="L106" s="383">
        <f t="shared" si="60"/>
        <v>0</v>
      </c>
      <c r="M106" s="449">
        <v>1</v>
      </c>
      <c r="N106" s="28">
        <f t="shared" si="59"/>
        <v>0</v>
      </c>
    </row>
    <row r="107" spans="1:14" ht="18.95" customHeight="1" x14ac:dyDescent="0.2">
      <c r="A107" s="405">
        <f t="shared" si="41"/>
        <v>64</v>
      </c>
      <c r="B107" s="21"/>
      <c r="C107" s="5" t="s">
        <v>172</v>
      </c>
      <c r="D107" s="436">
        <f t="shared" ref="D107:L107" si="61">SUM(D104:D106)</f>
        <v>0</v>
      </c>
      <c r="E107" s="436">
        <f t="shared" si="61"/>
        <v>0</v>
      </c>
      <c r="F107" s="436">
        <f t="shared" ref="F107:G107" si="62">SUM(F104:F106)</f>
        <v>0</v>
      </c>
      <c r="G107" s="436">
        <f t="shared" si="62"/>
        <v>0</v>
      </c>
      <c r="H107" s="436">
        <f t="shared" ref="H107:I107" si="63">SUM(H104:H106)</f>
        <v>0</v>
      </c>
      <c r="I107" s="436">
        <f t="shared" si="63"/>
        <v>0</v>
      </c>
      <c r="J107" s="436">
        <f t="shared" ref="J107" si="64">SUM(J104:J106)</f>
        <v>0</v>
      </c>
      <c r="K107" s="436">
        <f t="shared" ref="K107" si="65">SUM(K104:K106)</f>
        <v>0</v>
      </c>
      <c r="L107" s="436">
        <f t="shared" si="61"/>
        <v>0</v>
      </c>
      <c r="N107" s="436">
        <f>SUM(N104:N106)</f>
        <v>0</v>
      </c>
    </row>
    <row r="108" spans="1:14" ht="18.95" customHeight="1" x14ac:dyDescent="0.2">
      <c r="A108" s="405"/>
      <c r="B108" s="21"/>
      <c r="C108" s="5"/>
      <c r="D108" s="28"/>
      <c r="E108" s="28"/>
      <c r="F108" s="28"/>
      <c r="G108" s="28"/>
      <c r="H108" s="28"/>
      <c r="I108" s="28"/>
      <c r="J108" s="28"/>
      <c r="K108" s="28"/>
      <c r="L108" s="28"/>
      <c r="N108" s="28"/>
    </row>
    <row r="109" spans="1:14" ht="18.95" customHeight="1" x14ac:dyDescent="0.2">
      <c r="A109" s="405">
        <f>A107+1</f>
        <v>65</v>
      </c>
      <c r="B109" s="21"/>
      <c r="C109" s="408" t="s">
        <v>1466</v>
      </c>
      <c r="D109" s="28"/>
      <c r="E109" s="28"/>
      <c r="F109" s="28"/>
      <c r="G109" s="28"/>
      <c r="H109" s="28"/>
      <c r="I109" s="28"/>
      <c r="J109" s="28"/>
      <c r="K109" s="28"/>
      <c r="L109" s="28"/>
      <c r="N109" s="28"/>
    </row>
    <row r="110" spans="1:14" ht="18.95" customHeight="1" x14ac:dyDescent="0.2">
      <c r="A110" s="405">
        <f>A109+1</f>
        <v>66</v>
      </c>
      <c r="B110" s="409">
        <v>558.1</v>
      </c>
      <c r="C110" s="5" t="s">
        <v>1458</v>
      </c>
      <c r="D110" s="28">
        <f>SUMIFS('ProForma Adj F'!$P$11:$P$99,'ProForma Adj F'!$A$11:$A$99,'SCH D-2.1'!D$13,'ProForma Adj F'!$B$11:$B$99,'SCH D-2.1'!$B110)*-1</f>
        <v>0</v>
      </c>
      <c r="E110" s="28">
        <f>SUMIFS('ProForma Adj F'!$P$11:$P$99,'ProForma Adj F'!$A$11:$A$99,'SCH D-2.1'!E$13,'ProForma Adj F'!$B$11:$B$99,'SCH D-2.1'!$B110)*-1</f>
        <v>0</v>
      </c>
      <c r="F110" s="28">
        <f>SUMIFS('ProForma Adj F'!$P$11:$P$99,'ProForma Adj F'!$A$11:$A$99,'SCH D-2.1'!F$13,'ProForma Adj F'!$B$11:$B$99,'SCH D-2.1'!$B110)*-1</f>
        <v>0</v>
      </c>
      <c r="G110" s="28">
        <f>SUMIFS('ProForma Adj F'!$P$11:$P$99,'ProForma Adj F'!$A$11:$A$99,'SCH D-2.1'!G$13,'ProForma Adj F'!$B$11:$B$99,'SCH D-2.1'!$B110)*-1</f>
        <v>0</v>
      </c>
      <c r="H110" s="28">
        <f>SUMIFS('ProForma Adj F'!$P$11:$P$99,'ProForma Adj F'!$A$11:$A$99,'SCH D-2.1'!H$13,'ProForma Adj F'!$B$11:$B$99,'SCH D-2.1'!$B110)*-1</f>
        <v>0</v>
      </c>
      <c r="I110" s="28">
        <f>SUMIFS('ProForma Adj F'!$P$11:$P$99,'ProForma Adj F'!$A$11:$A$99,'SCH D-2.1'!I$13,'ProForma Adj F'!$B$11:$B$99,'SCH D-2.1'!$B110)*-1</f>
        <v>0</v>
      </c>
      <c r="J110" s="28">
        <f>SUMIFS('ProForma Adj F'!$P$11:$P$99,'ProForma Adj F'!$A$11:$A$99,'SCH D-2.1'!J$13,'ProForma Adj F'!$B$11:$B$99,'SCH D-2.1'!$B110)*-1</f>
        <v>0</v>
      </c>
      <c r="K110" s="28">
        <f>SUMIFS('ProForma Adj F'!$P$11:$P$99,'ProForma Adj F'!$A$11:$A$99,'SCH D-2.1'!K$13,'ProForma Adj F'!$B$11:$B$99,'SCH D-2.1'!$B110)*-1</f>
        <v>0</v>
      </c>
      <c r="L110" s="28">
        <f>SUM(D110:K110)</f>
        <v>0</v>
      </c>
      <c r="M110" s="449">
        <v>1</v>
      </c>
      <c r="N110" s="28">
        <f t="shared" ref="N110" si="66">L110*M110</f>
        <v>0</v>
      </c>
    </row>
    <row r="111" spans="1:14" ht="18.95" customHeight="1" x14ac:dyDescent="0.2">
      <c r="A111" s="405">
        <f t="shared" ref="A111:A112" si="67">A110+1</f>
        <v>67</v>
      </c>
      <c r="B111" s="409">
        <v>558.11</v>
      </c>
      <c r="C111" s="5" t="s">
        <v>1461</v>
      </c>
      <c r="D111" s="28">
        <f>SUMIFS('ProForma Adj F'!$P$11:$P$99,'ProForma Adj F'!$A$11:$A$99,'SCH D-2.1'!D$13,'ProForma Adj F'!$B$11:$B$99,'SCH D-2.1'!$B111)*-1</f>
        <v>0</v>
      </c>
      <c r="E111" s="28">
        <f>SUMIFS('ProForma Adj F'!$P$11:$P$99,'ProForma Adj F'!$A$11:$A$99,'SCH D-2.1'!E$13,'ProForma Adj F'!$B$11:$B$99,'SCH D-2.1'!$B111)*-1</f>
        <v>0</v>
      </c>
      <c r="F111" s="28">
        <f>SUMIFS('ProForma Adj F'!$P$11:$P$99,'ProForma Adj F'!$A$11:$A$99,'SCH D-2.1'!F$13,'ProForma Adj F'!$B$11:$B$99,'SCH D-2.1'!$B111)*-1</f>
        <v>0</v>
      </c>
      <c r="G111" s="28">
        <f>SUMIFS('ProForma Adj F'!$P$11:$P$99,'ProForma Adj F'!$A$11:$A$99,'SCH D-2.1'!G$13,'ProForma Adj F'!$B$11:$B$99,'SCH D-2.1'!$B111)*-1</f>
        <v>0</v>
      </c>
      <c r="H111" s="28">
        <f>SUMIFS('ProForma Adj F'!$P$11:$P$99,'ProForma Adj F'!$A$11:$A$99,'SCH D-2.1'!H$13,'ProForma Adj F'!$B$11:$B$99,'SCH D-2.1'!$B111)*-1</f>
        <v>0</v>
      </c>
      <c r="I111" s="28">
        <f>SUMIFS('ProForma Adj F'!$P$11:$P$99,'ProForma Adj F'!$A$11:$A$99,'SCH D-2.1'!I$13,'ProForma Adj F'!$B$11:$B$99,'SCH D-2.1'!$B111)*-1</f>
        <v>0</v>
      </c>
      <c r="J111" s="28">
        <f>SUMIFS('ProForma Adj F'!$P$11:$P$99,'ProForma Adj F'!$A$11:$A$99,'SCH D-2.1'!J$13,'ProForma Adj F'!$B$11:$B$99,'SCH D-2.1'!$B111)*-1</f>
        <v>0</v>
      </c>
      <c r="K111" s="28">
        <f>SUMIFS('ProForma Adj F'!$P$11:$P$99,'ProForma Adj F'!$A$11:$A$99,'SCH D-2.1'!K$13,'ProForma Adj F'!$B$11:$B$99,'SCH D-2.1'!$B111)*-1</f>
        <v>0</v>
      </c>
      <c r="L111" s="28">
        <f t="shared" ref="L111:L113" si="68">SUM(D111:K111)</f>
        <v>0</v>
      </c>
      <c r="M111" s="449">
        <v>2</v>
      </c>
      <c r="N111" s="28">
        <f t="shared" ref="N111" si="69">L111*M111</f>
        <v>0</v>
      </c>
    </row>
    <row r="112" spans="1:14" ht="18.95" customHeight="1" x14ac:dyDescent="0.2">
      <c r="A112" s="405">
        <f t="shared" si="67"/>
        <v>68</v>
      </c>
      <c r="B112" s="410">
        <v>558.70000000000005</v>
      </c>
      <c r="C112" s="5" t="s">
        <v>1459</v>
      </c>
      <c r="D112" s="28">
        <f>SUMIFS('ProForma Adj F'!$P$11:$P$99,'ProForma Adj F'!$A$11:$A$99,'SCH D-2.1'!D$13,'ProForma Adj F'!$B$11:$B$99,'SCH D-2.1'!$B112)*-1</f>
        <v>0</v>
      </c>
      <c r="E112" s="28">
        <f>SUMIFS('ProForma Adj F'!$P$11:$P$99,'ProForma Adj F'!$A$11:$A$99,'SCH D-2.1'!E$13,'ProForma Adj F'!$B$11:$B$99,'SCH D-2.1'!$B112)*-1</f>
        <v>0</v>
      </c>
      <c r="F112" s="28">
        <f>SUMIFS('ProForma Adj F'!$P$11:$P$99,'ProForma Adj F'!$A$11:$A$99,'SCH D-2.1'!F$13,'ProForma Adj F'!$B$11:$B$99,'SCH D-2.1'!$B112)*-1</f>
        <v>0</v>
      </c>
      <c r="G112" s="28">
        <f>SUMIFS('ProForma Adj F'!$P$11:$P$99,'ProForma Adj F'!$A$11:$A$99,'SCH D-2.1'!G$13,'ProForma Adj F'!$B$11:$B$99,'SCH D-2.1'!$B112)*-1</f>
        <v>0</v>
      </c>
      <c r="H112" s="28">
        <f>SUMIFS('ProForma Adj F'!$P$11:$P$99,'ProForma Adj F'!$A$11:$A$99,'SCH D-2.1'!H$13,'ProForma Adj F'!$B$11:$B$99,'SCH D-2.1'!$B112)*-1</f>
        <v>0</v>
      </c>
      <c r="I112" s="28">
        <f>SUMIFS('ProForma Adj F'!$P$11:$P$99,'ProForma Adj F'!$A$11:$A$99,'SCH D-2.1'!I$13,'ProForma Adj F'!$B$11:$B$99,'SCH D-2.1'!$B112)*-1</f>
        <v>0</v>
      </c>
      <c r="J112" s="28">
        <f>SUMIFS('ProForma Adj F'!$P$11:$P$99,'ProForma Adj F'!$A$11:$A$99,'SCH D-2.1'!J$13,'ProForma Adj F'!$B$11:$B$99,'SCH D-2.1'!$B112)*-1</f>
        <v>0</v>
      </c>
      <c r="K112" s="28">
        <f>SUMIFS('ProForma Adj F'!$P$11:$P$99,'ProForma Adj F'!$A$11:$A$99,'SCH D-2.1'!K$13,'ProForma Adj F'!$B$11:$B$99,'SCH D-2.1'!$B112)*-1</f>
        <v>0</v>
      </c>
      <c r="L112" s="28">
        <f t="shared" si="68"/>
        <v>0</v>
      </c>
      <c r="M112" s="449">
        <v>1</v>
      </c>
      <c r="N112" s="28">
        <f t="shared" ref="N112:N113" si="70">L112*M112</f>
        <v>0</v>
      </c>
    </row>
    <row r="113" spans="1:14" ht="18.95" customHeight="1" x14ac:dyDescent="0.2">
      <c r="A113" s="405">
        <f t="shared" ref="A113:A114" si="71">A112+1</f>
        <v>69</v>
      </c>
      <c r="B113" s="438">
        <v>558.9</v>
      </c>
      <c r="C113" s="5" t="s">
        <v>1460</v>
      </c>
      <c r="D113" s="28">
        <f>SUMIFS('ProForma Adj F'!$P$11:$P$99,'ProForma Adj F'!$A$11:$A$99,'SCH D-2.1'!D$13,'ProForma Adj F'!$B$11:$B$99,'SCH D-2.1'!$B113)*-1</f>
        <v>0</v>
      </c>
      <c r="E113" s="28">
        <f>SUMIFS('ProForma Adj F'!$P$11:$P$99,'ProForma Adj F'!$A$11:$A$99,'SCH D-2.1'!E$13,'ProForma Adj F'!$B$11:$B$99,'SCH D-2.1'!$B113)*-1</f>
        <v>0</v>
      </c>
      <c r="F113" s="28">
        <f>SUMIFS('ProForma Adj F'!$P$11:$P$99,'ProForma Adj F'!$A$11:$A$99,'SCH D-2.1'!F$13,'ProForma Adj F'!$B$11:$B$99,'SCH D-2.1'!$B113)*-1</f>
        <v>0</v>
      </c>
      <c r="G113" s="28">
        <f>SUMIFS('ProForma Adj F'!$P$11:$P$99,'ProForma Adj F'!$A$11:$A$99,'SCH D-2.1'!G$13,'ProForma Adj F'!$B$11:$B$99,'SCH D-2.1'!$B113)*-1</f>
        <v>0</v>
      </c>
      <c r="H113" s="28">
        <f>SUMIFS('ProForma Adj F'!$P$11:$P$99,'ProForma Adj F'!$A$11:$A$99,'SCH D-2.1'!H$13,'ProForma Adj F'!$B$11:$B$99,'SCH D-2.1'!$B113)*-1</f>
        <v>0</v>
      </c>
      <c r="I113" s="28">
        <f>SUMIFS('ProForma Adj F'!$P$11:$P$99,'ProForma Adj F'!$A$11:$A$99,'SCH D-2.1'!I$13,'ProForma Adj F'!$B$11:$B$99,'SCH D-2.1'!$B113)*-1</f>
        <v>0</v>
      </c>
      <c r="J113" s="28">
        <f>SUMIFS('ProForma Adj F'!$P$11:$P$99,'ProForma Adj F'!$A$11:$A$99,'SCH D-2.1'!J$13,'ProForma Adj F'!$B$11:$B$99,'SCH D-2.1'!$B113)*-1</f>
        <v>0</v>
      </c>
      <c r="K113" s="28">
        <f>SUMIFS('ProForma Adj F'!$P$11:$P$99,'ProForma Adj F'!$A$11:$A$99,'SCH D-2.1'!K$13,'ProForma Adj F'!$B$11:$B$99,'SCH D-2.1'!$B113)*-1</f>
        <v>0</v>
      </c>
      <c r="L113" s="383">
        <f t="shared" si="68"/>
        <v>0</v>
      </c>
      <c r="M113" s="449">
        <v>1</v>
      </c>
      <c r="N113" s="28">
        <f t="shared" si="70"/>
        <v>0</v>
      </c>
    </row>
    <row r="114" spans="1:14" ht="18.95" customHeight="1" x14ac:dyDescent="0.2">
      <c r="A114" s="405">
        <f t="shared" si="71"/>
        <v>70</v>
      </c>
      <c r="B114" s="21"/>
      <c r="C114" s="5" t="s">
        <v>1467</v>
      </c>
      <c r="D114" s="436">
        <f>SUM(D110:D113)</f>
        <v>0</v>
      </c>
      <c r="E114" s="436">
        <f t="shared" ref="E114:L114" si="72">SUM(E110:E113)</f>
        <v>0</v>
      </c>
      <c r="F114" s="436">
        <f t="shared" si="72"/>
        <v>0</v>
      </c>
      <c r="G114" s="436">
        <f t="shared" si="72"/>
        <v>0</v>
      </c>
      <c r="H114" s="436">
        <f t="shared" ref="H114:I114" si="73">SUM(H110:H113)</f>
        <v>0</v>
      </c>
      <c r="I114" s="436">
        <f t="shared" si="73"/>
        <v>0</v>
      </c>
      <c r="J114" s="436">
        <f t="shared" ref="J114" si="74">SUM(J110:J113)</f>
        <v>0</v>
      </c>
      <c r="K114" s="436">
        <f t="shared" ref="K114" si="75">SUM(K110:K113)</f>
        <v>0</v>
      </c>
      <c r="L114" s="436">
        <f t="shared" si="72"/>
        <v>0</v>
      </c>
      <c r="M114" s="28"/>
      <c r="N114" s="436">
        <f t="shared" ref="N114" si="76">SUM(N110:N113)</f>
        <v>0</v>
      </c>
    </row>
    <row r="115" spans="1:14" ht="18.95" customHeight="1" x14ac:dyDescent="0.2">
      <c r="A115" s="405"/>
      <c r="B115" s="21"/>
      <c r="C115" s="5"/>
      <c r="D115" s="28"/>
      <c r="E115" s="28"/>
      <c r="F115" s="28"/>
      <c r="G115" s="28"/>
      <c r="H115" s="28"/>
      <c r="I115" s="28"/>
      <c r="J115" s="28"/>
      <c r="K115" s="28"/>
      <c r="L115" s="28"/>
      <c r="N115" s="28"/>
    </row>
    <row r="116" spans="1:14" ht="18.95" customHeight="1" x14ac:dyDescent="0.2">
      <c r="A116" s="405">
        <f>A114+1</f>
        <v>71</v>
      </c>
      <c r="B116" s="21"/>
      <c r="C116" s="5" t="s">
        <v>129</v>
      </c>
      <c r="D116" s="383">
        <f>SUM(D63,D77,D101,D107,D114)</f>
        <v>0</v>
      </c>
      <c r="E116" s="383">
        <f t="shared" ref="E116:G116" si="77">SUM(E63,E77,E101,E107,E114)</f>
        <v>0</v>
      </c>
      <c r="F116" s="383">
        <f t="shared" si="77"/>
        <v>0</v>
      </c>
      <c r="G116" s="383">
        <f t="shared" si="77"/>
        <v>0</v>
      </c>
      <c r="H116" s="383">
        <f t="shared" ref="H116:I116" si="78">SUM(H63,H77,H101,H107,H114)</f>
        <v>0</v>
      </c>
      <c r="I116" s="383">
        <f t="shared" si="78"/>
        <v>0</v>
      </c>
      <c r="J116" s="383">
        <f t="shared" ref="J116" si="79">SUM(J63,J77,J101,J107,J114)</f>
        <v>0</v>
      </c>
      <c r="K116" s="383">
        <f>SUM(K63,K77,K101,K107,K114)</f>
        <v>0</v>
      </c>
      <c r="L116" s="383">
        <f>SUM(L63,L77,L101,L107,L114)</f>
        <v>0</v>
      </c>
      <c r="N116" s="383">
        <f>SUM(N63,N77,N101,N107,N114)</f>
        <v>0</v>
      </c>
    </row>
    <row r="117" spans="1:14" ht="18.95" customHeight="1" x14ac:dyDescent="0.2">
      <c r="B117" s="21"/>
      <c r="C117" s="5"/>
    </row>
    <row r="118" spans="1:14" ht="18.95" customHeight="1" x14ac:dyDescent="0.2">
      <c r="A118" s="405">
        <f>A116+1</f>
        <v>72</v>
      </c>
      <c r="B118" s="21"/>
      <c r="C118" s="408" t="s">
        <v>173</v>
      </c>
    </row>
    <row r="119" spans="1:14" ht="18.95" customHeight="1" x14ac:dyDescent="0.2">
      <c r="A119" s="405">
        <f>A118+1</f>
        <v>73</v>
      </c>
      <c r="B119" s="21">
        <v>560</v>
      </c>
      <c r="C119" s="5" t="s">
        <v>48</v>
      </c>
      <c r="D119" s="28">
        <f>SUMIFS('ProForma Adj F'!$P$11:$P$99,'ProForma Adj F'!$A$11:$A$99,'SCH D-2.1'!D$13,'ProForma Adj F'!$B$11:$B$99,'SCH D-2.1'!$B119)*-1</f>
        <v>0</v>
      </c>
      <c r="E119" s="28">
        <f>SUMIFS('ProForma Adj F'!$P$11:$P$99,'ProForma Adj F'!$A$11:$A$99,'SCH D-2.1'!E$13,'ProForma Adj F'!$B$11:$B$99,'SCH D-2.1'!$B119)*-1</f>
        <v>0</v>
      </c>
      <c r="F119" s="28">
        <f>SUMIFS('ProForma Adj F'!$P$11:$P$99,'ProForma Adj F'!$A$11:$A$99,'SCH D-2.1'!F$13,'ProForma Adj F'!$B$11:$B$99,'SCH D-2.1'!$B119)*-1</f>
        <v>0</v>
      </c>
      <c r="G119" s="28">
        <f>SUMIFS('ProForma Adj F'!$P$11:$P$99,'ProForma Adj F'!$A$11:$A$99,'SCH D-2.1'!G$13,'ProForma Adj F'!$B$11:$B$99,'SCH D-2.1'!$B119)*-1</f>
        <v>0</v>
      </c>
      <c r="H119" s="28">
        <f>SUMIFS('ProForma Adj F'!$P$11:$P$99,'ProForma Adj F'!$A$11:$A$99,'SCH D-2.1'!H$13,'ProForma Adj F'!$B$11:$B$99,'SCH D-2.1'!$B119)*-1</f>
        <v>0</v>
      </c>
      <c r="I119" s="28">
        <f>SUMIFS('ProForma Adj F'!$P$11:$P$99,'ProForma Adj F'!$A$11:$A$99,'SCH D-2.1'!I$13,'ProForma Adj F'!$B$11:$B$99,'SCH D-2.1'!$B119)*-1</f>
        <v>0</v>
      </c>
      <c r="J119" s="28">
        <f>SUMIFS('ProForma Adj F'!$P$11:$P$99,'ProForma Adj F'!$A$11:$A$99,'SCH D-2.1'!J$13,'ProForma Adj F'!$B$11:$B$99,'SCH D-2.1'!$B119)*-1</f>
        <v>0</v>
      </c>
      <c r="K119" s="28">
        <f>SUMIFS('ProForma Adj F'!$P$11:$P$99,'ProForma Adj F'!$A$11:$A$99,'SCH D-2.1'!K$13,'ProForma Adj F'!$B$11:$B$99,'SCH D-2.1'!$B119)*-1</f>
        <v>0</v>
      </c>
      <c r="L119" s="28">
        <f>SUM(D119:K119)</f>
        <v>0</v>
      </c>
      <c r="M119" s="449">
        <v>1</v>
      </c>
      <c r="N119" s="28">
        <f t="shared" ref="N119:N131" si="80">L119*M119</f>
        <v>0</v>
      </c>
    </row>
    <row r="120" spans="1:14" ht="18.95" customHeight="1" x14ac:dyDescent="0.2">
      <c r="A120" s="405">
        <f t="shared" ref="A120:A147" si="81">A119+1</f>
        <v>74</v>
      </c>
      <c r="B120" s="21">
        <v>561</v>
      </c>
      <c r="C120" s="5" t="s">
        <v>49</v>
      </c>
      <c r="D120" s="28">
        <f>SUMIFS('ProForma Adj F'!$P$11:$P$99,'ProForma Adj F'!$A$11:$A$99,'SCH D-2.1'!D$13,'ProForma Adj F'!$B$11:$B$99,'SCH D-2.1'!$B120)*-1</f>
        <v>0</v>
      </c>
      <c r="E120" s="28">
        <f>SUMIFS('ProForma Adj F'!$P$11:$P$99,'ProForma Adj F'!$A$11:$A$99,'SCH D-2.1'!E$13,'ProForma Adj F'!$B$11:$B$99,'SCH D-2.1'!$B120)*-1</f>
        <v>0</v>
      </c>
      <c r="F120" s="28">
        <f>SUMIFS('ProForma Adj F'!$P$11:$P$99,'ProForma Adj F'!$A$11:$A$99,'SCH D-2.1'!F$13,'ProForma Adj F'!$B$11:$B$99,'SCH D-2.1'!$B120)*-1</f>
        <v>0</v>
      </c>
      <c r="G120" s="28">
        <f>SUMIFS('ProForma Adj F'!$P$11:$P$99,'ProForma Adj F'!$A$11:$A$99,'SCH D-2.1'!G$13,'ProForma Adj F'!$B$11:$B$99,'SCH D-2.1'!$B120)*-1</f>
        <v>0</v>
      </c>
      <c r="H120" s="28">
        <f>SUMIFS('ProForma Adj F'!$P$11:$P$99,'ProForma Adj F'!$A$11:$A$99,'SCH D-2.1'!H$13,'ProForma Adj F'!$B$11:$B$99,'SCH D-2.1'!$B120)*-1</f>
        <v>0</v>
      </c>
      <c r="I120" s="28">
        <f>SUMIFS('ProForma Adj F'!$P$11:$P$99,'ProForma Adj F'!$A$11:$A$99,'SCH D-2.1'!I$13,'ProForma Adj F'!$B$11:$B$99,'SCH D-2.1'!$B120)*-1</f>
        <v>0</v>
      </c>
      <c r="J120" s="28">
        <f>SUMIFS('ProForma Adj F'!$P$11:$P$99,'ProForma Adj F'!$A$11:$A$99,'SCH D-2.1'!J$13,'ProForma Adj F'!$B$11:$B$99,'SCH D-2.1'!$B120)*-1</f>
        <v>0</v>
      </c>
      <c r="K120" s="28">
        <f>SUMIFS('ProForma Adj F'!$P$11:$P$99,'ProForma Adj F'!$A$11:$A$99,'SCH D-2.1'!K$13,'ProForma Adj F'!$B$11:$B$99,'SCH D-2.1'!$B120)*-1</f>
        <v>0</v>
      </c>
      <c r="L120" s="28">
        <f t="shared" ref="L120:L131" si="82">SUM(D120:K120)</f>
        <v>0</v>
      </c>
      <c r="M120" s="449">
        <v>1</v>
      </c>
      <c r="N120" s="28">
        <f t="shared" si="80"/>
        <v>0</v>
      </c>
    </row>
    <row r="121" spans="1:14" ht="18.95" customHeight="1" x14ac:dyDescent="0.2">
      <c r="A121" s="405">
        <f t="shared" si="81"/>
        <v>75</v>
      </c>
      <c r="B121" s="21">
        <v>562</v>
      </c>
      <c r="C121" s="5" t="s">
        <v>50</v>
      </c>
      <c r="D121" s="28">
        <f>SUMIFS('ProForma Adj F'!$P$11:$P$99,'ProForma Adj F'!$A$11:$A$99,'SCH D-2.1'!D$13,'ProForma Adj F'!$B$11:$B$99,'SCH D-2.1'!$B121)*-1</f>
        <v>0</v>
      </c>
      <c r="E121" s="28">
        <f>SUMIFS('ProForma Adj F'!$P$11:$P$99,'ProForma Adj F'!$A$11:$A$99,'SCH D-2.1'!E$13,'ProForma Adj F'!$B$11:$B$99,'SCH D-2.1'!$B121)*-1</f>
        <v>0</v>
      </c>
      <c r="F121" s="28">
        <f>SUMIFS('ProForma Adj F'!$P$11:$P$99,'ProForma Adj F'!$A$11:$A$99,'SCH D-2.1'!F$13,'ProForma Adj F'!$B$11:$B$99,'SCH D-2.1'!$B121)*-1</f>
        <v>0</v>
      </c>
      <c r="G121" s="28">
        <f>SUMIFS('ProForma Adj F'!$P$11:$P$99,'ProForma Adj F'!$A$11:$A$99,'SCH D-2.1'!G$13,'ProForma Adj F'!$B$11:$B$99,'SCH D-2.1'!$B121)*-1</f>
        <v>0</v>
      </c>
      <c r="H121" s="28">
        <f>SUMIFS('ProForma Adj F'!$P$11:$P$99,'ProForma Adj F'!$A$11:$A$99,'SCH D-2.1'!H$13,'ProForma Adj F'!$B$11:$B$99,'SCH D-2.1'!$B121)*-1</f>
        <v>0</v>
      </c>
      <c r="I121" s="28">
        <f>SUMIFS('ProForma Adj F'!$P$11:$P$99,'ProForma Adj F'!$A$11:$A$99,'SCH D-2.1'!I$13,'ProForma Adj F'!$B$11:$B$99,'SCH D-2.1'!$B121)*-1</f>
        <v>0</v>
      </c>
      <c r="J121" s="28">
        <f>SUMIFS('ProForma Adj F'!$P$11:$P$99,'ProForma Adj F'!$A$11:$A$99,'SCH D-2.1'!J$13,'ProForma Adj F'!$B$11:$B$99,'SCH D-2.1'!$B121)*-1</f>
        <v>0</v>
      </c>
      <c r="K121" s="28">
        <f>SUMIFS('ProForma Adj F'!$P$11:$P$99,'ProForma Adj F'!$A$11:$A$99,'SCH D-2.1'!K$13,'ProForma Adj F'!$B$11:$B$99,'SCH D-2.1'!$B121)*-1</f>
        <v>0</v>
      </c>
      <c r="L121" s="28">
        <f t="shared" si="82"/>
        <v>0</v>
      </c>
      <c r="M121" s="449">
        <v>1</v>
      </c>
      <c r="N121" s="28">
        <f t="shared" si="80"/>
        <v>0</v>
      </c>
    </row>
    <row r="122" spans="1:14" ht="18.95" customHeight="1" x14ac:dyDescent="0.2">
      <c r="A122" s="405">
        <f t="shared" si="81"/>
        <v>76</v>
      </c>
      <c r="B122" s="21">
        <v>563</v>
      </c>
      <c r="C122" s="5" t="s">
        <v>51</v>
      </c>
      <c r="D122" s="28">
        <f>SUMIFS('ProForma Adj F'!$P$11:$P$99,'ProForma Adj F'!$A$11:$A$99,'SCH D-2.1'!D$13,'ProForma Adj F'!$B$11:$B$99,'SCH D-2.1'!$B122)*-1</f>
        <v>0</v>
      </c>
      <c r="E122" s="28">
        <f>SUMIFS('ProForma Adj F'!$P$11:$P$99,'ProForma Adj F'!$A$11:$A$99,'SCH D-2.1'!E$13,'ProForma Adj F'!$B$11:$B$99,'SCH D-2.1'!$B122)*-1</f>
        <v>0</v>
      </c>
      <c r="F122" s="28">
        <f>SUMIFS('ProForma Adj F'!$P$11:$P$99,'ProForma Adj F'!$A$11:$A$99,'SCH D-2.1'!F$13,'ProForma Adj F'!$B$11:$B$99,'SCH D-2.1'!$B122)*-1</f>
        <v>0</v>
      </c>
      <c r="G122" s="28">
        <f>SUMIFS('ProForma Adj F'!$P$11:$P$99,'ProForma Adj F'!$A$11:$A$99,'SCH D-2.1'!G$13,'ProForma Adj F'!$B$11:$B$99,'SCH D-2.1'!$B122)*-1</f>
        <v>0</v>
      </c>
      <c r="H122" s="28">
        <f>SUMIFS('ProForma Adj F'!$P$11:$P$99,'ProForma Adj F'!$A$11:$A$99,'SCH D-2.1'!H$13,'ProForma Adj F'!$B$11:$B$99,'SCH D-2.1'!$B122)*-1</f>
        <v>0</v>
      </c>
      <c r="I122" s="28">
        <f>SUMIFS('ProForma Adj F'!$P$11:$P$99,'ProForma Adj F'!$A$11:$A$99,'SCH D-2.1'!I$13,'ProForma Adj F'!$B$11:$B$99,'SCH D-2.1'!$B122)*-1</f>
        <v>0</v>
      </c>
      <c r="J122" s="28">
        <f>SUMIFS('ProForma Adj F'!$P$11:$P$99,'ProForma Adj F'!$A$11:$A$99,'SCH D-2.1'!J$13,'ProForma Adj F'!$B$11:$B$99,'SCH D-2.1'!$B122)*-1</f>
        <v>0</v>
      </c>
      <c r="K122" s="28">
        <f>SUMIFS('ProForma Adj F'!$P$11:$P$99,'ProForma Adj F'!$A$11:$A$99,'SCH D-2.1'!K$13,'ProForma Adj F'!$B$11:$B$99,'SCH D-2.1'!$B122)*-1</f>
        <v>0</v>
      </c>
      <c r="L122" s="28">
        <f t="shared" si="82"/>
        <v>0</v>
      </c>
      <c r="M122" s="449">
        <v>1</v>
      </c>
      <c r="N122" s="28">
        <f t="shared" si="80"/>
        <v>0</v>
      </c>
    </row>
    <row r="123" spans="1:14" ht="18.95" customHeight="1" x14ac:dyDescent="0.2">
      <c r="A123" s="405">
        <f t="shared" si="81"/>
        <v>77</v>
      </c>
      <c r="B123" s="21">
        <v>564</v>
      </c>
      <c r="C123" s="5" t="s">
        <v>52</v>
      </c>
      <c r="D123" s="28">
        <f>SUMIFS('ProForma Adj F'!$P$11:$P$99,'ProForma Adj F'!$A$11:$A$99,'SCH D-2.1'!D$13,'ProForma Adj F'!$B$11:$B$99,'SCH D-2.1'!$B123)*-1</f>
        <v>0</v>
      </c>
      <c r="E123" s="28">
        <f>SUMIFS('ProForma Adj F'!$P$11:$P$99,'ProForma Adj F'!$A$11:$A$99,'SCH D-2.1'!E$13,'ProForma Adj F'!$B$11:$B$99,'SCH D-2.1'!$B123)*-1</f>
        <v>0</v>
      </c>
      <c r="F123" s="28">
        <f>SUMIFS('ProForma Adj F'!$P$11:$P$99,'ProForma Adj F'!$A$11:$A$99,'SCH D-2.1'!F$13,'ProForma Adj F'!$B$11:$B$99,'SCH D-2.1'!$B123)*-1</f>
        <v>0</v>
      </c>
      <c r="G123" s="28">
        <f>SUMIFS('ProForma Adj F'!$P$11:$P$99,'ProForma Adj F'!$A$11:$A$99,'SCH D-2.1'!G$13,'ProForma Adj F'!$B$11:$B$99,'SCH D-2.1'!$B123)*-1</f>
        <v>0</v>
      </c>
      <c r="H123" s="28">
        <f>SUMIFS('ProForma Adj F'!$P$11:$P$99,'ProForma Adj F'!$A$11:$A$99,'SCH D-2.1'!H$13,'ProForma Adj F'!$B$11:$B$99,'SCH D-2.1'!$B123)*-1</f>
        <v>0</v>
      </c>
      <c r="I123" s="28">
        <f>SUMIFS('ProForma Adj F'!$P$11:$P$99,'ProForma Adj F'!$A$11:$A$99,'SCH D-2.1'!I$13,'ProForma Adj F'!$B$11:$B$99,'SCH D-2.1'!$B123)*-1</f>
        <v>0</v>
      </c>
      <c r="J123" s="28">
        <f>SUMIFS('ProForma Adj F'!$P$11:$P$99,'ProForma Adj F'!$A$11:$A$99,'SCH D-2.1'!J$13,'ProForma Adj F'!$B$11:$B$99,'SCH D-2.1'!$B123)*-1</f>
        <v>0</v>
      </c>
      <c r="K123" s="28">
        <f>SUMIFS('ProForma Adj F'!$P$11:$P$99,'ProForma Adj F'!$A$11:$A$99,'SCH D-2.1'!K$13,'ProForma Adj F'!$B$11:$B$99,'SCH D-2.1'!$B123)*-1</f>
        <v>0</v>
      </c>
      <c r="L123" s="28">
        <f t="shared" si="82"/>
        <v>0</v>
      </c>
      <c r="M123" s="449">
        <v>1</v>
      </c>
      <c r="N123" s="28">
        <f t="shared" si="80"/>
        <v>0</v>
      </c>
    </row>
    <row r="124" spans="1:14" ht="18.95" customHeight="1" x14ac:dyDescent="0.2">
      <c r="A124" s="405">
        <f t="shared" si="81"/>
        <v>78</v>
      </c>
      <c r="B124" s="21">
        <v>565</v>
      </c>
      <c r="C124" s="5" t="s">
        <v>53</v>
      </c>
      <c r="D124" s="28">
        <f>SUMIFS('ProForma Adj F'!$P$11:$P$99,'ProForma Adj F'!$A$11:$A$99,'SCH D-2.1'!D$13,'ProForma Adj F'!$B$11:$B$99,'SCH D-2.1'!$B124)*-1</f>
        <v>0</v>
      </c>
      <c r="E124" s="28">
        <f>SUMIFS('ProForma Adj F'!$P$11:$P$99,'ProForma Adj F'!$A$11:$A$99,'SCH D-2.1'!E$13,'ProForma Adj F'!$B$11:$B$99,'SCH D-2.1'!$B124)*-1</f>
        <v>0</v>
      </c>
      <c r="F124" s="28">
        <f>SUMIFS('ProForma Adj F'!$P$11:$P$99,'ProForma Adj F'!$A$11:$A$99,'SCH D-2.1'!F$13,'ProForma Adj F'!$B$11:$B$99,'SCH D-2.1'!$B124)*-1</f>
        <v>0</v>
      </c>
      <c r="G124" s="28">
        <f>SUMIFS('ProForma Adj F'!$P$11:$P$99,'ProForma Adj F'!$A$11:$A$99,'SCH D-2.1'!G$13,'ProForma Adj F'!$B$11:$B$99,'SCH D-2.1'!$B124)*-1</f>
        <v>0</v>
      </c>
      <c r="H124" s="28">
        <f>SUMIFS('ProForma Adj F'!$P$11:$P$99,'ProForma Adj F'!$A$11:$A$99,'SCH D-2.1'!H$13,'ProForma Adj F'!$B$11:$B$99,'SCH D-2.1'!$B124)*-1</f>
        <v>0</v>
      </c>
      <c r="I124" s="28">
        <f>SUMIFS('ProForma Adj F'!$P$11:$P$99,'ProForma Adj F'!$A$11:$A$99,'SCH D-2.1'!I$13,'ProForma Adj F'!$B$11:$B$99,'SCH D-2.1'!$B124)*-1</f>
        <v>0</v>
      </c>
      <c r="J124" s="28">
        <f>SUMIFS('ProForma Adj F'!$P$11:$P$99,'ProForma Adj F'!$A$11:$A$99,'SCH D-2.1'!J$13,'ProForma Adj F'!$B$11:$B$99,'SCH D-2.1'!$B124)*-1</f>
        <v>0</v>
      </c>
      <c r="K124" s="28">
        <f>SUMIFS('ProForma Adj F'!$P$11:$P$99,'ProForma Adj F'!$A$11:$A$99,'SCH D-2.1'!K$13,'ProForma Adj F'!$B$11:$B$99,'SCH D-2.1'!$B124)*-1</f>
        <v>0</v>
      </c>
      <c r="L124" s="28">
        <f t="shared" si="82"/>
        <v>0</v>
      </c>
      <c r="M124" s="449">
        <v>1</v>
      </c>
      <c r="N124" s="28">
        <f t="shared" si="80"/>
        <v>0</v>
      </c>
    </row>
    <row r="125" spans="1:14" ht="18.95" customHeight="1" x14ac:dyDescent="0.2">
      <c r="A125" s="405">
        <f t="shared" si="81"/>
        <v>79</v>
      </c>
      <c r="B125" s="21">
        <v>566</v>
      </c>
      <c r="C125" s="5" t="s">
        <v>54</v>
      </c>
      <c r="D125" s="28">
        <f>SUMIFS('ProForma Adj F'!$P$11:$P$99,'ProForma Adj F'!$A$11:$A$99,'SCH D-2.1'!D$13,'ProForma Adj F'!$B$11:$B$99,'SCH D-2.1'!$B125)*-1</f>
        <v>0</v>
      </c>
      <c r="E125" s="28">
        <f>SUMIFS('ProForma Adj F'!$P$11:$P$99,'ProForma Adj F'!$A$11:$A$99,'SCH D-2.1'!E$13,'ProForma Adj F'!$B$11:$B$99,'SCH D-2.1'!$B125)*-1</f>
        <v>0</v>
      </c>
      <c r="F125" s="28">
        <f>SUMIFS('ProForma Adj F'!$P$11:$P$99,'ProForma Adj F'!$A$11:$A$99,'SCH D-2.1'!F$13,'ProForma Adj F'!$B$11:$B$99,'SCH D-2.1'!$B125)*-1</f>
        <v>0</v>
      </c>
      <c r="G125" s="28">
        <f>SUMIFS('ProForma Adj F'!$P$11:$P$99,'ProForma Adj F'!$A$11:$A$99,'SCH D-2.1'!G$13,'ProForma Adj F'!$B$11:$B$99,'SCH D-2.1'!$B125)*-1</f>
        <v>0</v>
      </c>
      <c r="H125" s="28">
        <f>SUMIFS('ProForma Adj F'!$P$11:$P$99,'ProForma Adj F'!$A$11:$A$99,'SCH D-2.1'!H$13,'ProForma Adj F'!$B$11:$B$99,'SCH D-2.1'!$B125)*-1</f>
        <v>0</v>
      </c>
      <c r="I125" s="28">
        <f>SUMIFS('ProForma Adj F'!$P$11:$P$99,'ProForma Adj F'!$A$11:$A$99,'SCH D-2.1'!I$13,'ProForma Adj F'!$B$11:$B$99,'SCH D-2.1'!$B125)*-1</f>
        <v>0</v>
      </c>
      <c r="J125" s="28">
        <f>SUMIFS('ProForma Adj F'!$P$11:$P$99,'ProForma Adj F'!$A$11:$A$99,'SCH D-2.1'!J$13,'ProForma Adj F'!$B$11:$B$99,'SCH D-2.1'!$B125)*-1</f>
        <v>0</v>
      </c>
      <c r="K125" s="28">
        <f>SUMIFS('ProForma Adj F'!$P$11:$P$99,'ProForma Adj F'!$A$11:$A$99,'SCH D-2.1'!K$13,'ProForma Adj F'!$B$11:$B$99,'SCH D-2.1'!$B125)*-1</f>
        <v>0</v>
      </c>
      <c r="L125" s="28">
        <f t="shared" si="82"/>
        <v>0</v>
      </c>
      <c r="M125" s="449">
        <v>1</v>
      </c>
      <c r="N125" s="28">
        <f t="shared" si="80"/>
        <v>0</v>
      </c>
    </row>
    <row r="126" spans="1:14" ht="18.95" customHeight="1" x14ac:dyDescent="0.2">
      <c r="A126" s="405">
        <f t="shared" si="81"/>
        <v>80</v>
      </c>
      <c r="B126" s="21">
        <v>567</v>
      </c>
      <c r="C126" s="5" t="s">
        <v>24</v>
      </c>
      <c r="D126" s="28">
        <f>SUMIFS('ProForma Adj F'!$P$11:$P$99,'ProForma Adj F'!$A$11:$A$99,'SCH D-2.1'!D$13,'ProForma Adj F'!$B$11:$B$99,'SCH D-2.1'!$B126)*-1</f>
        <v>0</v>
      </c>
      <c r="E126" s="28">
        <f>SUMIFS('ProForma Adj F'!$P$11:$P$99,'ProForma Adj F'!$A$11:$A$99,'SCH D-2.1'!E$13,'ProForma Adj F'!$B$11:$B$99,'SCH D-2.1'!$B126)*-1</f>
        <v>0</v>
      </c>
      <c r="F126" s="28">
        <f>SUMIFS('ProForma Adj F'!$P$11:$P$99,'ProForma Adj F'!$A$11:$A$99,'SCH D-2.1'!F$13,'ProForma Adj F'!$B$11:$B$99,'SCH D-2.1'!$B126)*-1</f>
        <v>0</v>
      </c>
      <c r="G126" s="28">
        <f>SUMIFS('ProForma Adj F'!$P$11:$P$99,'ProForma Adj F'!$A$11:$A$99,'SCH D-2.1'!G$13,'ProForma Adj F'!$B$11:$B$99,'SCH D-2.1'!$B126)*-1</f>
        <v>0</v>
      </c>
      <c r="H126" s="28">
        <f>SUMIFS('ProForma Adj F'!$P$11:$P$99,'ProForma Adj F'!$A$11:$A$99,'SCH D-2.1'!H$13,'ProForma Adj F'!$B$11:$B$99,'SCH D-2.1'!$B126)*-1</f>
        <v>0</v>
      </c>
      <c r="I126" s="28">
        <f>SUMIFS('ProForma Adj F'!$P$11:$P$99,'ProForma Adj F'!$A$11:$A$99,'SCH D-2.1'!I$13,'ProForma Adj F'!$B$11:$B$99,'SCH D-2.1'!$B126)*-1</f>
        <v>0</v>
      </c>
      <c r="J126" s="28">
        <f>SUMIFS('ProForma Adj F'!$P$11:$P$99,'ProForma Adj F'!$A$11:$A$99,'SCH D-2.1'!J$13,'ProForma Adj F'!$B$11:$B$99,'SCH D-2.1'!$B126)*-1</f>
        <v>0</v>
      </c>
      <c r="K126" s="28">
        <f>SUMIFS('ProForma Adj F'!$P$11:$P$99,'ProForma Adj F'!$A$11:$A$99,'SCH D-2.1'!K$13,'ProForma Adj F'!$B$11:$B$99,'SCH D-2.1'!$B126)*-1</f>
        <v>0</v>
      </c>
      <c r="L126" s="28">
        <f t="shared" si="82"/>
        <v>0</v>
      </c>
      <c r="M126" s="449">
        <v>1</v>
      </c>
      <c r="N126" s="28">
        <f t="shared" si="80"/>
        <v>0</v>
      </c>
    </row>
    <row r="127" spans="1:14" ht="18.95" customHeight="1" x14ac:dyDescent="0.2">
      <c r="A127" s="405">
        <f t="shared" si="81"/>
        <v>81</v>
      </c>
      <c r="B127" s="21">
        <v>568</v>
      </c>
      <c r="C127" s="5" t="s">
        <v>55</v>
      </c>
      <c r="D127" s="28">
        <f>SUMIFS('ProForma Adj F'!$P$11:$P$99,'ProForma Adj F'!$A$11:$A$99,'SCH D-2.1'!D$13,'ProForma Adj F'!$B$11:$B$99,'SCH D-2.1'!$B127)*-1</f>
        <v>0</v>
      </c>
      <c r="E127" s="28">
        <f>SUMIFS('ProForma Adj F'!$P$11:$P$99,'ProForma Adj F'!$A$11:$A$99,'SCH D-2.1'!E$13,'ProForma Adj F'!$B$11:$B$99,'SCH D-2.1'!$B127)*-1</f>
        <v>0</v>
      </c>
      <c r="F127" s="28">
        <f>SUMIFS('ProForma Adj F'!$P$11:$P$99,'ProForma Adj F'!$A$11:$A$99,'SCH D-2.1'!F$13,'ProForma Adj F'!$B$11:$B$99,'SCH D-2.1'!$B127)*-1</f>
        <v>0</v>
      </c>
      <c r="G127" s="28">
        <f>SUMIFS('ProForma Adj F'!$P$11:$P$99,'ProForma Adj F'!$A$11:$A$99,'SCH D-2.1'!G$13,'ProForma Adj F'!$B$11:$B$99,'SCH D-2.1'!$B127)*-1</f>
        <v>0</v>
      </c>
      <c r="H127" s="28">
        <f>SUMIFS('ProForma Adj F'!$P$11:$P$99,'ProForma Adj F'!$A$11:$A$99,'SCH D-2.1'!H$13,'ProForma Adj F'!$B$11:$B$99,'SCH D-2.1'!$B127)*-1</f>
        <v>0</v>
      </c>
      <c r="I127" s="28">
        <f>SUMIFS('ProForma Adj F'!$P$11:$P$99,'ProForma Adj F'!$A$11:$A$99,'SCH D-2.1'!I$13,'ProForma Adj F'!$B$11:$B$99,'SCH D-2.1'!$B127)*-1</f>
        <v>0</v>
      </c>
      <c r="J127" s="28">
        <f>SUMIFS('ProForma Adj F'!$P$11:$P$99,'ProForma Adj F'!$A$11:$A$99,'SCH D-2.1'!J$13,'ProForma Adj F'!$B$11:$B$99,'SCH D-2.1'!$B127)*-1</f>
        <v>0</v>
      </c>
      <c r="K127" s="28">
        <f>SUMIFS('ProForma Adj F'!$P$11:$P$99,'ProForma Adj F'!$A$11:$A$99,'SCH D-2.1'!K$13,'ProForma Adj F'!$B$11:$B$99,'SCH D-2.1'!$B127)*-1</f>
        <v>0</v>
      </c>
      <c r="L127" s="28">
        <f t="shared" si="82"/>
        <v>0</v>
      </c>
      <c r="M127" s="449">
        <v>1</v>
      </c>
      <c r="N127" s="28">
        <f t="shared" si="80"/>
        <v>0</v>
      </c>
    </row>
    <row r="128" spans="1:14" ht="18.95" customHeight="1" x14ac:dyDescent="0.2">
      <c r="A128" s="405">
        <f t="shared" si="81"/>
        <v>82</v>
      </c>
      <c r="B128" s="21">
        <v>569</v>
      </c>
      <c r="C128" s="5" t="s">
        <v>27</v>
      </c>
      <c r="D128" s="28">
        <f>SUMIFS('ProForma Adj F'!$P$11:$P$99,'ProForma Adj F'!$A$11:$A$99,'SCH D-2.1'!D$13,'ProForma Adj F'!$B$11:$B$99,'SCH D-2.1'!$B128)*-1</f>
        <v>0</v>
      </c>
      <c r="E128" s="28">
        <f>SUMIFS('ProForma Adj F'!$P$11:$P$99,'ProForma Adj F'!$A$11:$A$99,'SCH D-2.1'!E$13,'ProForma Adj F'!$B$11:$B$99,'SCH D-2.1'!$B128)*-1</f>
        <v>0</v>
      </c>
      <c r="F128" s="28">
        <f>SUMIFS('ProForma Adj F'!$P$11:$P$99,'ProForma Adj F'!$A$11:$A$99,'SCH D-2.1'!F$13,'ProForma Adj F'!$B$11:$B$99,'SCH D-2.1'!$B128)*-1</f>
        <v>0</v>
      </c>
      <c r="G128" s="28">
        <f>SUMIFS('ProForma Adj F'!$P$11:$P$99,'ProForma Adj F'!$A$11:$A$99,'SCH D-2.1'!G$13,'ProForma Adj F'!$B$11:$B$99,'SCH D-2.1'!$B128)*-1</f>
        <v>0</v>
      </c>
      <c r="H128" s="28">
        <f>SUMIFS('ProForma Adj F'!$P$11:$P$99,'ProForma Adj F'!$A$11:$A$99,'SCH D-2.1'!H$13,'ProForma Adj F'!$B$11:$B$99,'SCH D-2.1'!$B128)*-1</f>
        <v>0</v>
      </c>
      <c r="I128" s="28">
        <f>SUMIFS('ProForma Adj F'!$P$11:$P$99,'ProForma Adj F'!$A$11:$A$99,'SCH D-2.1'!I$13,'ProForma Adj F'!$B$11:$B$99,'SCH D-2.1'!$B128)*-1</f>
        <v>0</v>
      </c>
      <c r="J128" s="28">
        <f>SUMIFS('ProForma Adj F'!$P$11:$P$99,'ProForma Adj F'!$A$11:$A$99,'SCH D-2.1'!J$13,'ProForma Adj F'!$B$11:$B$99,'SCH D-2.1'!$B128)*-1</f>
        <v>0</v>
      </c>
      <c r="K128" s="28">
        <f>SUMIFS('ProForma Adj F'!$P$11:$P$99,'ProForma Adj F'!$A$11:$A$99,'SCH D-2.1'!K$13,'ProForma Adj F'!$B$11:$B$99,'SCH D-2.1'!$B128)*-1</f>
        <v>0</v>
      </c>
      <c r="L128" s="28">
        <f t="shared" si="82"/>
        <v>0</v>
      </c>
      <c r="M128" s="449">
        <v>1</v>
      </c>
      <c r="N128" s="28">
        <f t="shared" si="80"/>
        <v>0</v>
      </c>
    </row>
    <row r="129" spans="1:14" ht="18.95" customHeight="1" x14ac:dyDescent="0.2">
      <c r="A129" s="405">
        <f t="shared" si="81"/>
        <v>83</v>
      </c>
      <c r="B129" s="21">
        <v>570</v>
      </c>
      <c r="C129" s="5" t="s">
        <v>56</v>
      </c>
      <c r="D129" s="28">
        <f>SUMIFS('ProForma Adj F'!$P$11:$P$99,'ProForma Adj F'!$A$11:$A$99,'SCH D-2.1'!D$13,'ProForma Adj F'!$B$11:$B$99,'SCH D-2.1'!$B129)*-1</f>
        <v>0</v>
      </c>
      <c r="E129" s="28">
        <f>SUMIFS('ProForma Adj F'!$P$11:$P$99,'ProForma Adj F'!$A$11:$A$99,'SCH D-2.1'!E$13,'ProForma Adj F'!$B$11:$B$99,'SCH D-2.1'!$B129)*-1</f>
        <v>0</v>
      </c>
      <c r="F129" s="28">
        <f>SUMIFS('ProForma Adj F'!$P$11:$P$99,'ProForma Adj F'!$A$11:$A$99,'SCH D-2.1'!F$13,'ProForma Adj F'!$B$11:$B$99,'SCH D-2.1'!$B129)*-1</f>
        <v>0</v>
      </c>
      <c r="G129" s="28">
        <f>SUMIFS('ProForma Adj F'!$P$11:$P$99,'ProForma Adj F'!$A$11:$A$99,'SCH D-2.1'!G$13,'ProForma Adj F'!$B$11:$B$99,'SCH D-2.1'!$B129)*-1</f>
        <v>0</v>
      </c>
      <c r="H129" s="28">
        <f>SUMIFS('ProForma Adj F'!$P$11:$P$99,'ProForma Adj F'!$A$11:$A$99,'SCH D-2.1'!H$13,'ProForma Adj F'!$B$11:$B$99,'SCH D-2.1'!$B129)*-1</f>
        <v>0</v>
      </c>
      <c r="I129" s="28">
        <f>SUMIFS('ProForma Adj F'!$P$11:$P$99,'ProForma Adj F'!$A$11:$A$99,'SCH D-2.1'!I$13,'ProForma Adj F'!$B$11:$B$99,'SCH D-2.1'!$B129)*-1</f>
        <v>0</v>
      </c>
      <c r="J129" s="28">
        <f>SUMIFS('ProForma Adj F'!$P$11:$P$99,'ProForma Adj F'!$A$11:$A$99,'SCH D-2.1'!J$13,'ProForma Adj F'!$B$11:$B$99,'SCH D-2.1'!$B129)*-1</f>
        <v>0</v>
      </c>
      <c r="K129" s="28">
        <f>SUMIFS('ProForma Adj F'!$P$11:$P$99,'ProForma Adj F'!$A$11:$A$99,'SCH D-2.1'!K$13,'ProForma Adj F'!$B$11:$B$99,'SCH D-2.1'!$B129)*-1</f>
        <v>0</v>
      </c>
      <c r="L129" s="28">
        <f t="shared" si="82"/>
        <v>0</v>
      </c>
      <c r="M129" s="449">
        <v>1</v>
      </c>
      <c r="N129" s="28">
        <f t="shared" si="80"/>
        <v>0</v>
      </c>
    </row>
    <row r="130" spans="1:14" ht="18.95" customHeight="1" x14ac:dyDescent="0.2">
      <c r="A130" s="405">
        <f t="shared" si="81"/>
        <v>84</v>
      </c>
      <c r="B130" s="21">
        <v>571</v>
      </c>
      <c r="C130" s="5" t="s">
        <v>57</v>
      </c>
      <c r="D130" s="28">
        <f>SUMIFS('ProForma Adj F'!$P$11:$P$99,'ProForma Adj F'!$A$11:$A$99,'SCH D-2.1'!D$13,'ProForma Adj F'!$B$11:$B$99,'SCH D-2.1'!$B130)*-1</f>
        <v>0</v>
      </c>
      <c r="E130" s="28">
        <f>SUMIFS('ProForma Adj F'!$P$11:$P$99,'ProForma Adj F'!$A$11:$A$99,'SCH D-2.1'!E$13,'ProForma Adj F'!$B$11:$B$99,'SCH D-2.1'!$B130)*-1</f>
        <v>0</v>
      </c>
      <c r="F130" s="28">
        <f>SUMIFS('ProForma Adj F'!$P$11:$P$99,'ProForma Adj F'!$A$11:$A$99,'SCH D-2.1'!F$13,'ProForma Adj F'!$B$11:$B$99,'SCH D-2.1'!$B130)*-1</f>
        <v>0</v>
      </c>
      <c r="G130" s="28">
        <f>SUMIFS('ProForma Adj F'!$P$11:$P$99,'ProForma Adj F'!$A$11:$A$99,'SCH D-2.1'!G$13,'ProForma Adj F'!$B$11:$B$99,'SCH D-2.1'!$B130)*-1</f>
        <v>0</v>
      </c>
      <c r="H130" s="28">
        <f>SUMIFS('ProForma Adj F'!$P$11:$P$99,'ProForma Adj F'!$A$11:$A$99,'SCH D-2.1'!H$13,'ProForma Adj F'!$B$11:$B$99,'SCH D-2.1'!$B130)*-1</f>
        <v>0</v>
      </c>
      <c r="I130" s="28">
        <f>SUMIFS('ProForma Adj F'!$P$11:$P$99,'ProForma Adj F'!$A$11:$A$99,'SCH D-2.1'!I$13,'ProForma Adj F'!$B$11:$B$99,'SCH D-2.1'!$B130)*-1</f>
        <v>0</v>
      </c>
      <c r="J130" s="28">
        <f>SUMIFS('ProForma Adj F'!$P$11:$P$99,'ProForma Adj F'!$A$11:$A$99,'SCH D-2.1'!J$13,'ProForma Adj F'!$B$11:$B$99,'SCH D-2.1'!$B130)*-1</f>
        <v>0</v>
      </c>
      <c r="K130" s="28">
        <f>SUMIFS('ProForma Adj F'!$P$11:$P$99,'ProForma Adj F'!$A$11:$A$99,'SCH D-2.1'!K$13,'ProForma Adj F'!$B$11:$B$99,'SCH D-2.1'!$B130)*-1</f>
        <v>724948</v>
      </c>
      <c r="L130" s="28">
        <f t="shared" si="82"/>
        <v>724948</v>
      </c>
      <c r="M130" s="449">
        <v>1</v>
      </c>
      <c r="N130" s="28">
        <f t="shared" si="80"/>
        <v>724948</v>
      </c>
    </row>
    <row r="131" spans="1:14" ht="18.95" customHeight="1" x14ac:dyDescent="0.2">
      <c r="A131" s="405">
        <f t="shared" si="81"/>
        <v>85</v>
      </c>
      <c r="B131" s="21">
        <v>572</v>
      </c>
      <c r="C131" s="5" t="s">
        <v>58</v>
      </c>
      <c r="D131" s="28">
        <f>SUMIFS('ProForma Adj F'!$P$11:$P$99,'ProForma Adj F'!$A$11:$A$99,'SCH D-2.1'!D$13,'ProForma Adj F'!$B$11:$B$99,'SCH D-2.1'!$B131)*-1</f>
        <v>0</v>
      </c>
      <c r="E131" s="28">
        <f>SUMIFS('ProForma Adj F'!$P$11:$P$99,'ProForma Adj F'!$A$11:$A$99,'SCH D-2.1'!E$13,'ProForma Adj F'!$B$11:$B$99,'SCH D-2.1'!$B131)*-1</f>
        <v>0</v>
      </c>
      <c r="F131" s="28">
        <f>SUMIFS('ProForma Adj F'!$P$11:$P$99,'ProForma Adj F'!$A$11:$A$99,'SCH D-2.1'!F$13,'ProForma Adj F'!$B$11:$B$99,'SCH D-2.1'!$B131)*-1</f>
        <v>0</v>
      </c>
      <c r="G131" s="28">
        <f>SUMIFS('ProForma Adj F'!$P$11:$P$99,'ProForma Adj F'!$A$11:$A$99,'SCH D-2.1'!G$13,'ProForma Adj F'!$B$11:$B$99,'SCH D-2.1'!$B131)*-1</f>
        <v>0</v>
      </c>
      <c r="H131" s="28">
        <f>SUMIFS('ProForma Adj F'!$P$11:$P$99,'ProForma Adj F'!$A$11:$A$99,'SCH D-2.1'!H$13,'ProForma Adj F'!$B$11:$B$99,'SCH D-2.1'!$B131)*-1</f>
        <v>0</v>
      </c>
      <c r="I131" s="28">
        <f>SUMIFS('ProForma Adj F'!$P$11:$P$99,'ProForma Adj F'!$A$11:$A$99,'SCH D-2.1'!I$13,'ProForma Adj F'!$B$11:$B$99,'SCH D-2.1'!$B131)*-1</f>
        <v>0</v>
      </c>
      <c r="J131" s="28">
        <f>SUMIFS('ProForma Adj F'!$P$11:$P$99,'ProForma Adj F'!$A$11:$A$99,'SCH D-2.1'!J$13,'ProForma Adj F'!$B$11:$B$99,'SCH D-2.1'!$B131)*-1</f>
        <v>0</v>
      </c>
      <c r="K131" s="28">
        <f>SUMIFS('ProForma Adj F'!$P$11:$P$99,'ProForma Adj F'!$A$11:$A$99,'SCH D-2.1'!K$13,'ProForma Adj F'!$B$11:$B$99,'SCH D-2.1'!$B131)*-1</f>
        <v>0</v>
      </c>
      <c r="L131" s="28">
        <f t="shared" si="82"/>
        <v>0</v>
      </c>
      <c r="M131" s="449">
        <v>1</v>
      </c>
      <c r="N131" s="28">
        <f t="shared" si="80"/>
        <v>0</v>
      </c>
    </row>
    <row r="132" spans="1:14" s="8" customFormat="1" ht="20.100000000000001" customHeight="1" x14ac:dyDescent="0.2">
      <c r="A132" s="623" t="str">
        <f>$A$1</f>
        <v>LOUISVILLE GAS AND ELECTRIC COMPANY</v>
      </c>
      <c r="B132" s="623"/>
      <c r="C132" s="623"/>
      <c r="D132" s="623"/>
      <c r="E132" s="623"/>
      <c r="F132" s="623"/>
      <c r="G132" s="623"/>
      <c r="H132" s="623"/>
      <c r="I132" s="623"/>
      <c r="J132" s="623"/>
      <c r="K132" s="623"/>
      <c r="L132" s="623"/>
      <c r="M132" s="623"/>
      <c r="N132" s="623"/>
    </row>
    <row r="133" spans="1:14" s="8" customFormat="1" ht="20.100000000000001" customHeight="1" x14ac:dyDescent="0.2">
      <c r="A133" s="623" t="str">
        <f>$A$2</f>
        <v>CASE NO. 2025-00114 - ELECTRIC OPERATIONS</v>
      </c>
      <c r="B133" s="623"/>
      <c r="C133" s="623"/>
      <c r="D133" s="623"/>
      <c r="E133" s="623"/>
      <c r="F133" s="623"/>
      <c r="G133" s="623"/>
      <c r="H133" s="623"/>
      <c r="I133" s="623"/>
      <c r="J133" s="623"/>
      <c r="K133" s="623"/>
      <c r="L133" s="623"/>
      <c r="M133" s="623"/>
      <c r="N133" s="623"/>
    </row>
    <row r="134" spans="1:14" s="8" customFormat="1" ht="20.100000000000001" customHeight="1" x14ac:dyDescent="0.2">
      <c r="A134" s="623" t="s">
        <v>340</v>
      </c>
      <c r="B134" s="623"/>
      <c r="C134" s="623"/>
      <c r="D134" s="623"/>
      <c r="E134" s="623"/>
      <c r="F134" s="623"/>
      <c r="G134" s="623"/>
      <c r="H134" s="623"/>
      <c r="I134" s="623"/>
      <c r="J134" s="623"/>
      <c r="K134" s="623"/>
      <c r="L134" s="623"/>
      <c r="M134" s="623"/>
      <c r="N134" s="623"/>
    </row>
    <row r="135" spans="1:14" s="8" customFormat="1" ht="20.100000000000001" customHeight="1" x14ac:dyDescent="0.2">
      <c r="A135" s="623" t="str">
        <f>$A$4</f>
        <v>FOR THE 12 MONTHS ENDED DECEMBER 31, 2026</v>
      </c>
      <c r="B135" s="623"/>
      <c r="C135" s="623"/>
      <c r="D135" s="623"/>
      <c r="E135" s="623"/>
      <c r="F135" s="623"/>
      <c r="G135" s="623"/>
      <c r="H135" s="623"/>
      <c r="I135" s="623"/>
      <c r="J135" s="623"/>
      <c r="K135" s="623"/>
      <c r="L135" s="623"/>
      <c r="M135" s="623"/>
      <c r="N135" s="623"/>
    </row>
    <row r="136" spans="1:14" s="8" customFormat="1" ht="20.100000000000001" customHeight="1" x14ac:dyDescent="0.2">
      <c r="A136" s="7"/>
      <c r="B136" s="7"/>
      <c r="C136" s="7"/>
      <c r="D136" s="7"/>
      <c r="E136" s="7"/>
      <c r="F136" s="7"/>
      <c r="G136" s="7"/>
      <c r="H136" s="7"/>
      <c r="I136" s="7"/>
      <c r="J136" s="7"/>
      <c r="K136" s="7"/>
      <c r="L136" s="7"/>
      <c r="M136" s="7"/>
      <c r="N136" s="7"/>
    </row>
    <row r="137" spans="1:14" s="8" customFormat="1" ht="20.100000000000001" customHeight="1" x14ac:dyDescent="0.2">
      <c r="A137" s="8" t="str">
        <f>$A$6</f>
        <v>DATA:____BASE  PERIOD__X__FORECASTED  PERIOD</v>
      </c>
      <c r="N137" s="10" t="s">
        <v>319</v>
      </c>
    </row>
    <row r="138" spans="1:14" s="8" customFormat="1" ht="20.100000000000001" customHeight="1" x14ac:dyDescent="0.2">
      <c r="A138" s="8" t="str">
        <f>$A$7</f>
        <v>TYPE OF FILING: __X__ ORIGINAL  _____ UPDATED  _____ REVISED</v>
      </c>
      <c r="N138" s="10" t="s">
        <v>337</v>
      </c>
    </row>
    <row r="139" spans="1:14" s="8" customFormat="1" ht="20.100000000000001" customHeight="1" x14ac:dyDescent="0.2">
      <c r="A139" s="8" t="str">
        <f>$A$8</f>
        <v>WORKPAPER REFERENCE NO(S).:  SCHEDULE WPD-2.1</v>
      </c>
      <c r="N139" s="10" t="str">
        <f>$N$8</f>
        <v>WITNESS:   A. M. FACKLER</v>
      </c>
    </row>
    <row r="140" spans="1:14" s="8" customFormat="1" ht="20.100000000000001" customHeight="1" x14ac:dyDescent="0.2"/>
    <row r="141" spans="1:14" s="8" customFormat="1" ht="18.75" customHeight="1" x14ac:dyDescent="0.2">
      <c r="A141" s="445"/>
      <c r="B141" s="445"/>
      <c r="C141" s="445"/>
      <c r="D141" s="446" t="str">
        <f t="shared" ref="D141:K141" si="83">D$10</f>
        <v>ADJ 7</v>
      </c>
      <c r="E141" s="446" t="str">
        <f t="shared" si="83"/>
        <v>ADJ 8</v>
      </c>
      <c r="F141" s="446" t="str">
        <f t="shared" si="83"/>
        <v>ADJ 9</v>
      </c>
      <c r="G141" s="446" t="str">
        <f t="shared" si="83"/>
        <v>ADJ 10</v>
      </c>
      <c r="H141" s="446" t="str">
        <f t="shared" si="83"/>
        <v>ADJ 11</v>
      </c>
      <c r="I141" s="446" t="str">
        <f t="shared" si="83"/>
        <v>ADJ 12</v>
      </c>
      <c r="J141" s="446" t="str">
        <f t="shared" si="83"/>
        <v>ADJ 13</v>
      </c>
      <c r="K141" s="446" t="str">
        <f t="shared" si="83"/>
        <v>ADJ 14</v>
      </c>
      <c r="L141" s="445"/>
      <c r="M141" s="445"/>
      <c r="N141" s="445"/>
    </row>
    <row r="142" spans="1:14" ht="51.95" customHeight="1" x14ac:dyDescent="0.2">
      <c r="A142" s="385" t="s">
        <v>142</v>
      </c>
      <c r="B142" s="385" t="s">
        <v>143</v>
      </c>
      <c r="C142" s="385" t="s">
        <v>147</v>
      </c>
      <c r="D142" s="451" t="str">
        <f t="shared" ref="D142:K142" si="84">D$11</f>
        <v>ECR FOR OFF-SYSTEM SALES</v>
      </c>
      <c r="E142" s="451" t="str">
        <f t="shared" si="84"/>
        <v>ADVERTISING EXPENSES</v>
      </c>
      <c r="F142" s="451" t="str">
        <f t="shared" si="84"/>
        <v>INDUSTRIAL COAL SERVICES REVENUES</v>
      </c>
      <c r="G142" s="451" t="str">
        <f t="shared" si="84"/>
        <v>NEW GENERATION NOT IN SERVICE</v>
      </c>
      <c r="H142" s="451" t="str">
        <f t="shared" si="84"/>
        <v xml:space="preserve">
 AMI SAVINGS 
REG. LIABILITY</v>
      </c>
      <c r="I142" s="451" t="str">
        <f t="shared" si="84"/>
        <v>REVOLVING CREDIT FACILITY FEES</v>
      </c>
      <c r="J142" s="451" t="str">
        <f t="shared" si="84"/>
        <v>IT SOFTWARE COST REGULATORY ASSET</v>
      </c>
      <c r="K142" s="451" t="str">
        <f t="shared" si="84"/>
        <v>VEGETATION MANAGEMENT EXPENSES</v>
      </c>
      <c r="L142" s="385" t="s">
        <v>320</v>
      </c>
      <c r="M142" s="385" t="s">
        <v>144</v>
      </c>
      <c r="N142" s="385" t="s">
        <v>333</v>
      </c>
    </row>
    <row r="143" spans="1:14" ht="19.5" customHeight="1" x14ac:dyDescent="0.2">
      <c r="A143" s="382"/>
      <c r="B143" s="382"/>
      <c r="C143" s="386"/>
      <c r="D143" s="404" t="s">
        <v>145</v>
      </c>
      <c r="E143" s="404" t="s">
        <v>145</v>
      </c>
      <c r="F143" s="404" t="s">
        <v>145</v>
      </c>
      <c r="G143" s="404" t="s">
        <v>145</v>
      </c>
      <c r="H143" s="404" t="s">
        <v>145</v>
      </c>
      <c r="I143" s="404" t="s">
        <v>145</v>
      </c>
      <c r="J143" s="404" t="s">
        <v>145</v>
      </c>
      <c r="K143" s="404" t="s">
        <v>145</v>
      </c>
      <c r="L143" s="404" t="s">
        <v>145</v>
      </c>
      <c r="M143" s="404"/>
      <c r="N143" s="404" t="s">
        <v>145</v>
      </c>
    </row>
    <row r="144" spans="1:14" ht="18.95" customHeight="1" x14ac:dyDescent="0.2">
      <c r="A144" s="405">
        <f>A131+1</f>
        <v>86</v>
      </c>
      <c r="B144" s="21">
        <v>573</v>
      </c>
      <c r="C144" s="5" t="s">
        <v>59</v>
      </c>
      <c r="D144" s="28">
        <f>SUMIFS('ProForma Adj F'!$P$11:$P$99,'ProForma Adj F'!$A$11:$A$99,'SCH D-2.1'!D$13,'ProForma Adj F'!$B$11:$B$99,'SCH D-2.1'!$B144)*-1</f>
        <v>0</v>
      </c>
      <c r="E144" s="28">
        <f>SUMIFS('ProForma Adj F'!$P$11:$P$99,'ProForma Adj F'!$A$11:$A$99,'SCH D-2.1'!E$13,'ProForma Adj F'!$B$11:$B$99,'SCH D-2.1'!$B144)*-1</f>
        <v>0</v>
      </c>
      <c r="F144" s="28">
        <f>SUMIFS('ProForma Adj F'!$P$11:$P$99,'ProForma Adj F'!$A$11:$A$99,'SCH D-2.1'!F$13,'ProForma Adj F'!$B$11:$B$99,'SCH D-2.1'!$B144)*-1</f>
        <v>0</v>
      </c>
      <c r="G144" s="28">
        <f>SUMIFS('ProForma Adj F'!$P$11:$P$99,'ProForma Adj F'!$A$11:$A$99,'SCH D-2.1'!G$13,'ProForma Adj F'!$B$11:$B$99,'SCH D-2.1'!$B144)*-1</f>
        <v>0</v>
      </c>
      <c r="H144" s="28">
        <f>SUMIFS('ProForma Adj F'!$P$11:$P$99,'ProForma Adj F'!$A$11:$A$99,'SCH D-2.1'!H$13,'ProForma Adj F'!$B$11:$B$99,'SCH D-2.1'!$B144)*-1</f>
        <v>0</v>
      </c>
      <c r="I144" s="28">
        <f>SUMIFS('ProForma Adj F'!$P$11:$P$99,'ProForma Adj F'!$A$11:$A$99,'SCH D-2.1'!I$13,'ProForma Adj F'!$B$11:$B$99,'SCH D-2.1'!$B144)*-1</f>
        <v>0</v>
      </c>
      <c r="J144" s="28">
        <f>SUMIFS('ProForma Adj F'!$P$11:$P$99,'ProForma Adj F'!$A$11:$A$99,'SCH D-2.1'!J$13,'ProForma Adj F'!$B$11:$B$99,'SCH D-2.1'!$B144)*-1</f>
        <v>0</v>
      </c>
      <c r="K144" s="28">
        <f>SUMIFS('ProForma Adj F'!$P$11:$P$99,'ProForma Adj F'!$A$11:$A$99,'SCH D-2.1'!K$13,'ProForma Adj F'!$B$11:$B$99,'SCH D-2.1'!$B144)*-1</f>
        <v>0</v>
      </c>
      <c r="L144" s="28">
        <f>SUM(D144:K144)</f>
        <v>0</v>
      </c>
      <c r="M144" s="449">
        <v>1</v>
      </c>
      <c r="N144" s="28">
        <f t="shared" ref="N144:N146" si="85">L144*M144</f>
        <v>0</v>
      </c>
    </row>
    <row r="145" spans="1:14" ht="18.95" customHeight="1" x14ac:dyDescent="0.2">
      <c r="A145" s="405">
        <f t="shared" si="81"/>
        <v>87</v>
      </c>
      <c r="B145" s="21">
        <v>575</v>
      </c>
      <c r="C145" s="5" t="s">
        <v>60</v>
      </c>
      <c r="D145" s="28">
        <f>SUMIFS('ProForma Adj F'!$P$11:$P$99,'ProForma Adj F'!$A$11:$A$99,'SCH D-2.1'!D$13,'ProForma Adj F'!$B$11:$B$99,'SCH D-2.1'!$B145)*-1</f>
        <v>0</v>
      </c>
      <c r="E145" s="28">
        <f>SUMIFS('ProForma Adj F'!$P$11:$P$99,'ProForma Adj F'!$A$11:$A$99,'SCH D-2.1'!E$13,'ProForma Adj F'!$B$11:$B$99,'SCH D-2.1'!$B145)*-1</f>
        <v>0</v>
      </c>
      <c r="F145" s="28">
        <f>SUMIFS('ProForma Adj F'!$P$11:$P$99,'ProForma Adj F'!$A$11:$A$99,'SCH D-2.1'!F$13,'ProForma Adj F'!$B$11:$B$99,'SCH D-2.1'!$B145)*-1</f>
        <v>0</v>
      </c>
      <c r="G145" s="28">
        <f>SUMIFS('ProForma Adj F'!$P$11:$P$99,'ProForma Adj F'!$A$11:$A$99,'SCH D-2.1'!G$13,'ProForma Adj F'!$B$11:$B$99,'SCH D-2.1'!$B145)*-1</f>
        <v>0</v>
      </c>
      <c r="H145" s="28">
        <f>SUMIFS('ProForma Adj F'!$P$11:$P$99,'ProForma Adj F'!$A$11:$A$99,'SCH D-2.1'!H$13,'ProForma Adj F'!$B$11:$B$99,'SCH D-2.1'!$B145)*-1</f>
        <v>0</v>
      </c>
      <c r="I145" s="28">
        <f>SUMIFS('ProForma Adj F'!$P$11:$P$99,'ProForma Adj F'!$A$11:$A$99,'SCH D-2.1'!I$13,'ProForma Adj F'!$B$11:$B$99,'SCH D-2.1'!$B145)*-1</f>
        <v>0</v>
      </c>
      <c r="J145" s="28">
        <f>SUMIFS('ProForma Adj F'!$P$11:$P$99,'ProForma Adj F'!$A$11:$A$99,'SCH D-2.1'!J$13,'ProForma Adj F'!$B$11:$B$99,'SCH D-2.1'!$B145)*-1</f>
        <v>0</v>
      </c>
      <c r="K145" s="28">
        <f>SUMIFS('ProForma Adj F'!$P$11:$P$99,'ProForma Adj F'!$A$11:$A$99,'SCH D-2.1'!K$13,'ProForma Adj F'!$B$11:$B$99,'SCH D-2.1'!$B145)*-1</f>
        <v>0</v>
      </c>
      <c r="L145" s="28">
        <f>SUM(D145:K145)</f>
        <v>0</v>
      </c>
      <c r="M145" s="449">
        <v>1</v>
      </c>
      <c r="N145" s="28">
        <f t="shared" si="85"/>
        <v>0</v>
      </c>
    </row>
    <row r="146" spans="1:14" ht="18.95" customHeight="1" x14ac:dyDescent="0.2">
      <c r="A146" s="405">
        <f t="shared" si="81"/>
        <v>88</v>
      </c>
      <c r="B146" s="21">
        <v>576.29999999999995</v>
      </c>
      <c r="C146" s="5" t="s">
        <v>1460</v>
      </c>
      <c r="D146" s="28">
        <f>SUMIFS('ProForma Adj F'!$P$11:$P$99,'ProForma Adj F'!$A$11:$A$99,'SCH D-2.1'!D$13,'ProForma Adj F'!$B$11:$B$99,'SCH D-2.1'!$B146)*-1</f>
        <v>0</v>
      </c>
      <c r="E146" s="28">
        <f>SUMIFS('ProForma Adj F'!$P$11:$P$99,'ProForma Adj F'!$A$11:$A$99,'SCH D-2.1'!E$13,'ProForma Adj F'!$B$11:$B$99,'SCH D-2.1'!$B146)*-1</f>
        <v>0</v>
      </c>
      <c r="F146" s="28">
        <f>SUMIFS('ProForma Adj F'!$P$11:$P$99,'ProForma Adj F'!$A$11:$A$99,'SCH D-2.1'!F$13,'ProForma Adj F'!$B$11:$B$99,'SCH D-2.1'!$B146)*-1</f>
        <v>0</v>
      </c>
      <c r="G146" s="28">
        <f>SUMIFS('ProForma Adj F'!$P$11:$P$99,'ProForma Adj F'!$A$11:$A$99,'SCH D-2.1'!G$13,'ProForma Adj F'!$B$11:$B$99,'SCH D-2.1'!$B146)*-1</f>
        <v>0</v>
      </c>
      <c r="H146" s="28">
        <f>SUMIFS('ProForma Adj F'!$P$11:$P$99,'ProForma Adj F'!$A$11:$A$99,'SCH D-2.1'!H$13,'ProForma Adj F'!$B$11:$B$99,'SCH D-2.1'!$B146)*-1</f>
        <v>0</v>
      </c>
      <c r="I146" s="28">
        <f>SUMIFS('ProForma Adj F'!$P$11:$P$99,'ProForma Adj F'!$A$11:$A$99,'SCH D-2.1'!I$13,'ProForma Adj F'!$B$11:$B$99,'SCH D-2.1'!$B146)*-1</f>
        <v>0</v>
      </c>
      <c r="J146" s="28">
        <f>SUMIFS('ProForma Adj F'!$P$11:$P$99,'ProForma Adj F'!$A$11:$A$99,'SCH D-2.1'!J$13,'ProForma Adj F'!$B$11:$B$99,'SCH D-2.1'!$B146)*-1</f>
        <v>0</v>
      </c>
      <c r="K146" s="28">
        <f>SUMIFS('ProForma Adj F'!$P$11:$P$99,'ProForma Adj F'!$A$11:$A$99,'SCH D-2.1'!K$13,'ProForma Adj F'!$B$11:$B$99,'SCH D-2.1'!$B146)*-1</f>
        <v>0</v>
      </c>
      <c r="L146" s="28">
        <f>SUM(D146:K146)</f>
        <v>0</v>
      </c>
      <c r="M146" s="449">
        <v>1</v>
      </c>
      <c r="N146" s="28">
        <f t="shared" si="85"/>
        <v>0</v>
      </c>
    </row>
    <row r="147" spans="1:14" ht="18.95" customHeight="1" x14ac:dyDescent="0.2">
      <c r="A147" s="405">
        <f t="shared" si="81"/>
        <v>89</v>
      </c>
      <c r="B147" s="21"/>
      <c r="C147" s="5" t="s">
        <v>130</v>
      </c>
      <c r="D147" s="435">
        <f>SUM(D119:D146)</f>
        <v>0</v>
      </c>
      <c r="E147" s="435">
        <f t="shared" ref="E147:L147" si="86">SUM(E119:E146)</f>
        <v>0</v>
      </c>
      <c r="F147" s="435">
        <f t="shared" si="86"/>
        <v>0</v>
      </c>
      <c r="G147" s="435">
        <f t="shared" si="86"/>
        <v>0</v>
      </c>
      <c r="H147" s="435">
        <f t="shared" ref="H147:I147" si="87">SUM(H119:H146)</f>
        <v>0</v>
      </c>
      <c r="I147" s="435">
        <f t="shared" si="87"/>
        <v>0</v>
      </c>
      <c r="J147" s="435">
        <f t="shared" ref="J147" si="88">SUM(J119:J146)</f>
        <v>0</v>
      </c>
      <c r="K147" s="435">
        <f t="shared" ref="K147" si="89">SUM(K119:K146)</f>
        <v>724948</v>
      </c>
      <c r="L147" s="435">
        <f t="shared" si="86"/>
        <v>724948</v>
      </c>
      <c r="N147" s="435">
        <f>SUM(N119:N146)</f>
        <v>724948</v>
      </c>
    </row>
    <row r="148" spans="1:14" ht="18.95" customHeight="1" x14ac:dyDescent="0.2">
      <c r="B148" s="21"/>
      <c r="C148" s="5"/>
    </row>
    <row r="149" spans="1:14" ht="18.95" customHeight="1" x14ac:dyDescent="0.2">
      <c r="A149" s="405">
        <f>A147+1</f>
        <v>90</v>
      </c>
      <c r="B149" s="21"/>
      <c r="C149" s="408" t="s">
        <v>1468</v>
      </c>
    </row>
    <row r="150" spans="1:14" ht="18.95" customHeight="1" x14ac:dyDescent="0.2">
      <c r="A150" s="405">
        <f>A149+1</f>
        <v>91</v>
      </c>
      <c r="B150" s="21">
        <v>578.5</v>
      </c>
      <c r="C150" s="5" t="s">
        <v>1462</v>
      </c>
      <c r="D150" s="28">
        <f>SUMIFS('ProForma Adj F'!$P$11:$P$99,'ProForma Adj F'!$A$11:$A$99,'SCH D-2.1'!D$13,'ProForma Adj F'!$B$11:$B$99,'SCH D-2.1'!$B150)*-1</f>
        <v>0</v>
      </c>
      <c r="E150" s="28">
        <f>SUMIFS('ProForma Adj F'!$P$11:$P$99,'ProForma Adj F'!$A$11:$A$99,'SCH D-2.1'!E$13,'ProForma Adj F'!$B$11:$B$99,'SCH D-2.1'!$B150)*-1</f>
        <v>0</v>
      </c>
      <c r="F150" s="28">
        <f>SUMIFS('ProForma Adj F'!$P$11:$P$99,'ProForma Adj F'!$A$11:$A$99,'SCH D-2.1'!F$13,'ProForma Adj F'!$B$11:$B$99,'SCH D-2.1'!$B150)*-1</f>
        <v>0</v>
      </c>
      <c r="G150" s="28">
        <f>SUMIFS('ProForma Adj F'!$P$11:$P$99,'ProForma Adj F'!$A$11:$A$99,'SCH D-2.1'!G$13,'ProForma Adj F'!$B$11:$B$99,'SCH D-2.1'!$B150)*-1</f>
        <v>0</v>
      </c>
      <c r="H150" s="28">
        <f>SUMIFS('ProForma Adj F'!$P$11:$P$99,'ProForma Adj F'!$A$11:$A$99,'SCH D-2.1'!H$13,'ProForma Adj F'!$B$11:$B$99,'SCH D-2.1'!$B150)*-1</f>
        <v>0</v>
      </c>
      <c r="I150" s="28">
        <f>SUMIFS('ProForma Adj F'!$P$11:$P$99,'ProForma Adj F'!$A$11:$A$99,'SCH D-2.1'!I$13,'ProForma Adj F'!$B$11:$B$99,'SCH D-2.1'!$B150)*-1</f>
        <v>0</v>
      </c>
      <c r="J150" s="28">
        <f>SUMIFS('ProForma Adj F'!$P$11:$P$99,'ProForma Adj F'!$A$11:$A$99,'SCH D-2.1'!J$13,'ProForma Adj F'!$B$11:$B$99,'SCH D-2.1'!$B150)*-1</f>
        <v>0</v>
      </c>
      <c r="K150" s="28">
        <f>SUMIFS('ProForma Adj F'!$P$11:$P$99,'ProForma Adj F'!$A$11:$A$99,'SCH D-2.1'!K$13,'ProForma Adj F'!$B$11:$B$99,'SCH D-2.1'!$B150)*-1</f>
        <v>0</v>
      </c>
      <c r="L150" s="28">
        <f>SUM(D150:K150)</f>
        <v>0</v>
      </c>
      <c r="M150" s="449">
        <v>1</v>
      </c>
      <c r="N150" s="28">
        <f>L150*M150</f>
        <v>0</v>
      </c>
    </row>
    <row r="151" spans="1:14" ht="18.95" customHeight="1" x14ac:dyDescent="0.2">
      <c r="A151" s="405">
        <f>A150+1</f>
        <v>92</v>
      </c>
      <c r="B151" s="21"/>
      <c r="C151" s="5" t="s">
        <v>1469</v>
      </c>
      <c r="D151" s="435">
        <f>SUM(D150)</f>
        <v>0</v>
      </c>
      <c r="E151" s="435">
        <f t="shared" ref="E151:N151" si="90">SUM(E150)</f>
        <v>0</v>
      </c>
      <c r="F151" s="435">
        <f t="shared" si="90"/>
        <v>0</v>
      </c>
      <c r="G151" s="435">
        <f t="shared" si="90"/>
        <v>0</v>
      </c>
      <c r="H151" s="435">
        <f t="shared" ref="H151:I151" si="91">SUM(H150)</f>
        <v>0</v>
      </c>
      <c r="I151" s="435">
        <f t="shared" si="91"/>
        <v>0</v>
      </c>
      <c r="J151" s="435">
        <f t="shared" ref="J151" si="92">SUM(J150)</f>
        <v>0</v>
      </c>
      <c r="K151" s="435">
        <f t="shared" ref="K151" si="93">SUM(K150)</f>
        <v>0</v>
      </c>
      <c r="L151" s="435">
        <f t="shared" si="90"/>
        <v>0</v>
      </c>
      <c r="N151" s="435">
        <f t="shared" si="90"/>
        <v>0</v>
      </c>
    </row>
    <row r="152" spans="1:14" ht="18.95" customHeight="1" x14ac:dyDescent="0.2">
      <c r="B152" s="21"/>
      <c r="C152" s="5"/>
    </row>
    <row r="153" spans="1:14" ht="18.95" customHeight="1" x14ac:dyDescent="0.2">
      <c r="A153" s="405">
        <f>A151+1</f>
        <v>93</v>
      </c>
      <c r="B153" s="21"/>
      <c r="C153" s="408" t="s">
        <v>174</v>
      </c>
    </row>
    <row r="154" spans="1:14" ht="18.95" customHeight="1" x14ac:dyDescent="0.2">
      <c r="A154" s="405">
        <f>A153+1</f>
        <v>94</v>
      </c>
      <c r="B154" s="21">
        <v>580</v>
      </c>
      <c r="C154" s="5" t="s">
        <v>61</v>
      </c>
      <c r="D154" s="28">
        <f>SUMIFS('ProForma Adj F'!$P$11:$P$99,'ProForma Adj F'!$A$11:$A$99,'SCH D-2.1'!D$13,'ProForma Adj F'!$B$11:$B$99,'SCH D-2.1'!$B154)*-1</f>
        <v>0</v>
      </c>
      <c r="E154" s="28">
        <f>SUMIFS('ProForma Adj F'!$P$11:$P$99,'ProForma Adj F'!$A$11:$A$99,'SCH D-2.1'!E$13,'ProForma Adj F'!$B$11:$B$99,'SCH D-2.1'!$B154)*-1</f>
        <v>0</v>
      </c>
      <c r="F154" s="28">
        <f>SUMIFS('ProForma Adj F'!$P$11:$P$99,'ProForma Adj F'!$A$11:$A$99,'SCH D-2.1'!F$13,'ProForma Adj F'!$B$11:$B$99,'SCH D-2.1'!$B154)*-1</f>
        <v>0</v>
      </c>
      <c r="G154" s="28">
        <f>SUMIFS('ProForma Adj F'!$P$11:$P$99,'ProForma Adj F'!$A$11:$A$99,'SCH D-2.1'!G$13,'ProForma Adj F'!$B$11:$B$99,'SCH D-2.1'!$B154)*-1</f>
        <v>0</v>
      </c>
      <c r="H154" s="28">
        <f>SUMIFS('ProForma Adj F'!$P$11:$P$99,'ProForma Adj F'!$A$11:$A$99,'SCH D-2.1'!H$13,'ProForma Adj F'!$B$11:$B$99,'SCH D-2.1'!$B154)*-1</f>
        <v>0</v>
      </c>
      <c r="I154" s="28">
        <f>SUMIFS('ProForma Adj F'!$P$11:$P$99,'ProForma Adj F'!$A$11:$A$99,'SCH D-2.1'!I$13,'ProForma Adj F'!$B$11:$B$99,'SCH D-2.1'!$B154)*-1</f>
        <v>0</v>
      </c>
      <c r="J154" s="28">
        <f>SUMIFS('ProForma Adj F'!$P$11:$P$99,'ProForma Adj F'!$A$11:$A$99,'SCH D-2.1'!J$13,'ProForma Adj F'!$B$11:$B$99,'SCH D-2.1'!$B154)*-1</f>
        <v>0</v>
      </c>
      <c r="K154" s="28">
        <f>SUMIFS('ProForma Adj F'!$P$11:$P$99,'ProForma Adj F'!$A$11:$A$99,'SCH D-2.1'!K$13,'ProForma Adj F'!$B$11:$B$99,'SCH D-2.1'!$B154)*-1</f>
        <v>0</v>
      </c>
      <c r="L154" s="28">
        <f>SUM(D154:K154)</f>
        <v>0</v>
      </c>
      <c r="M154" s="449">
        <v>1</v>
      </c>
      <c r="N154" s="28">
        <f t="shared" ref="N154:N172" si="94">L154*M154</f>
        <v>0</v>
      </c>
    </row>
    <row r="155" spans="1:14" ht="18.95" customHeight="1" x14ac:dyDescent="0.2">
      <c r="A155" s="405">
        <f t="shared" ref="A155:A173" si="95">A154+1</f>
        <v>95</v>
      </c>
      <c r="B155" s="21">
        <v>581</v>
      </c>
      <c r="C155" s="5" t="s">
        <v>49</v>
      </c>
      <c r="D155" s="28">
        <f>SUMIFS('ProForma Adj F'!$P$11:$P$99,'ProForma Adj F'!$A$11:$A$99,'SCH D-2.1'!D$13,'ProForma Adj F'!$B$11:$B$99,'SCH D-2.1'!$B155)*-1</f>
        <v>0</v>
      </c>
      <c r="E155" s="28">
        <f>SUMIFS('ProForma Adj F'!$P$11:$P$99,'ProForma Adj F'!$A$11:$A$99,'SCH D-2.1'!E$13,'ProForma Adj F'!$B$11:$B$99,'SCH D-2.1'!$B155)*-1</f>
        <v>0</v>
      </c>
      <c r="F155" s="28">
        <f>SUMIFS('ProForma Adj F'!$P$11:$P$99,'ProForma Adj F'!$A$11:$A$99,'SCH D-2.1'!F$13,'ProForma Adj F'!$B$11:$B$99,'SCH D-2.1'!$B155)*-1</f>
        <v>0</v>
      </c>
      <c r="G155" s="28">
        <f>SUMIFS('ProForma Adj F'!$P$11:$P$99,'ProForma Adj F'!$A$11:$A$99,'SCH D-2.1'!G$13,'ProForma Adj F'!$B$11:$B$99,'SCH D-2.1'!$B155)*-1</f>
        <v>0</v>
      </c>
      <c r="H155" s="28">
        <f>SUMIFS('ProForma Adj F'!$P$11:$P$99,'ProForma Adj F'!$A$11:$A$99,'SCH D-2.1'!H$13,'ProForma Adj F'!$B$11:$B$99,'SCH D-2.1'!$B155)*-1</f>
        <v>0</v>
      </c>
      <c r="I155" s="28">
        <f>SUMIFS('ProForma Adj F'!$P$11:$P$99,'ProForma Adj F'!$A$11:$A$99,'SCH D-2.1'!I$13,'ProForma Adj F'!$B$11:$B$99,'SCH D-2.1'!$B155)*-1</f>
        <v>0</v>
      </c>
      <c r="J155" s="28">
        <f>SUMIFS('ProForma Adj F'!$P$11:$P$99,'ProForma Adj F'!$A$11:$A$99,'SCH D-2.1'!J$13,'ProForma Adj F'!$B$11:$B$99,'SCH D-2.1'!$B155)*-1</f>
        <v>0</v>
      </c>
      <c r="K155" s="28">
        <f>SUMIFS('ProForma Adj F'!$P$11:$P$99,'ProForma Adj F'!$A$11:$A$99,'SCH D-2.1'!K$13,'ProForma Adj F'!$B$11:$B$99,'SCH D-2.1'!$B155)*-1</f>
        <v>0</v>
      </c>
      <c r="L155" s="28">
        <f t="shared" ref="L155:L172" si="96">SUM(D155:K155)</f>
        <v>0</v>
      </c>
      <c r="M155" s="449">
        <v>1</v>
      </c>
      <c r="N155" s="28">
        <f t="shared" si="94"/>
        <v>0</v>
      </c>
    </row>
    <row r="156" spans="1:14" ht="18.95" customHeight="1" x14ac:dyDescent="0.2">
      <c r="A156" s="405">
        <f t="shared" si="95"/>
        <v>96</v>
      </c>
      <c r="B156" s="21">
        <v>582</v>
      </c>
      <c r="C156" s="5" t="s">
        <v>50</v>
      </c>
      <c r="D156" s="28">
        <f>SUMIFS('ProForma Adj F'!$P$11:$P$99,'ProForma Adj F'!$A$11:$A$99,'SCH D-2.1'!D$13,'ProForma Adj F'!$B$11:$B$99,'SCH D-2.1'!$B156)*-1</f>
        <v>0</v>
      </c>
      <c r="E156" s="28">
        <f>SUMIFS('ProForma Adj F'!$P$11:$P$99,'ProForma Adj F'!$A$11:$A$99,'SCH D-2.1'!E$13,'ProForma Adj F'!$B$11:$B$99,'SCH D-2.1'!$B156)*-1</f>
        <v>0</v>
      </c>
      <c r="F156" s="28">
        <f>SUMIFS('ProForma Adj F'!$P$11:$P$99,'ProForma Adj F'!$A$11:$A$99,'SCH D-2.1'!F$13,'ProForma Adj F'!$B$11:$B$99,'SCH D-2.1'!$B156)*-1</f>
        <v>0</v>
      </c>
      <c r="G156" s="28">
        <f>SUMIFS('ProForma Adj F'!$P$11:$P$99,'ProForma Adj F'!$A$11:$A$99,'SCH D-2.1'!G$13,'ProForma Adj F'!$B$11:$B$99,'SCH D-2.1'!$B156)*-1</f>
        <v>0</v>
      </c>
      <c r="H156" s="28">
        <f>SUMIFS('ProForma Adj F'!$P$11:$P$99,'ProForma Adj F'!$A$11:$A$99,'SCH D-2.1'!H$13,'ProForma Adj F'!$B$11:$B$99,'SCH D-2.1'!$B156)*-1</f>
        <v>0</v>
      </c>
      <c r="I156" s="28">
        <f>SUMIFS('ProForma Adj F'!$P$11:$P$99,'ProForma Adj F'!$A$11:$A$99,'SCH D-2.1'!I$13,'ProForma Adj F'!$B$11:$B$99,'SCH D-2.1'!$B156)*-1</f>
        <v>0</v>
      </c>
      <c r="J156" s="28">
        <f>SUMIFS('ProForma Adj F'!$P$11:$P$99,'ProForma Adj F'!$A$11:$A$99,'SCH D-2.1'!J$13,'ProForma Adj F'!$B$11:$B$99,'SCH D-2.1'!$B156)*-1</f>
        <v>0</v>
      </c>
      <c r="K156" s="28">
        <f>SUMIFS('ProForma Adj F'!$P$11:$P$99,'ProForma Adj F'!$A$11:$A$99,'SCH D-2.1'!K$13,'ProForma Adj F'!$B$11:$B$99,'SCH D-2.1'!$B156)*-1</f>
        <v>0</v>
      </c>
      <c r="L156" s="28">
        <f t="shared" si="96"/>
        <v>0</v>
      </c>
      <c r="M156" s="449">
        <v>1</v>
      </c>
      <c r="N156" s="28">
        <f t="shared" si="94"/>
        <v>0</v>
      </c>
    </row>
    <row r="157" spans="1:14" ht="18.95" customHeight="1" x14ac:dyDescent="0.2">
      <c r="A157" s="405">
        <f t="shared" si="95"/>
        <v>97</v>
      </c>
      <c r="B157" s="21">
        <v>583</v>
      </c>
      <c r="C157" s="5" t="s">
        <v>51</v>
      </c>
      <c r="D157" s="28">
        <f>SUMIFS('ProForma Adj F'!$P$11:$P$99,'ProForma Adj F'!$A$11:$A$99,'SCH D-2.1'!D$13,'ProForma Adj F'!$B$11:$B$99,'SCH D-2.1'!$B157)*-1</f>
        <v>0</v>
      </c>
      <c r="E157" s="28">
        <f>SUMIFS('ProForma Adj F'!$P$11:$P$99,'ProForma Adj F'!$A$11:$A$99,'SCH D-2.1'!E$13,'ProForma Adj F'!$B$11:$B$99,'SCH D-2.1'!$B157)*-1</f>
        <v>0</v>
      </c>
      <c r="F157" s="28">
        <f>SUMIFS('ProForma Adj F'!$P$11:$P$99,'ProForma Adj F'!$A$11:$A$99,'SCH D-2.1'!F$13,'ProForma Adj F'!$B$11:$B$99,'SCH D-2.1'!$B157)*-1</f>
        <v>0</v>
      </c>
      <c r="G157" s="28">
        <f>SUMIFS('ProForma Adj F'!$P$11:$P$99,'ProForma Adj F'!$A$11:$A$99,'SCH D-2.1'!G$13,'ProForma Adj F'!$B$11:$B$99,'SCH D-2.1'!$B157)*-1</f>
        <v>0</v>
      </c>
      <c r="H157" s="28">
        <f>SUMIFS('ProForma Adj F'!$P$11:$P$99,'ProForma Adj F'!$A$11:$A$99,'SCH D-2.1'!H$13,'ProForma Adj F'!$B$11:$B$99,'SCH D-2.1'!$B157)*-1</f>
        <v>0</v>
      </c>
      <c r="I157" s="28">
        <f>SUMIFS('ProForma Adj F'!$P$11:$P$99,'ProForma Adj F'!$A$11:$A$99,'SCH D-2.1'!I$13,'ProForma Adj F'!$B$11:$B$99,'SCH D-2.1'!$B157)*-1</f>
        <v>0</v>
      </c>
      <c r="J157" s="28">
        <f>SUMIFS('ProForma Adj F'!$P$11:$P$99,'ProForma Adj F'!$A$11:$A$99,'SCH D-2.1'!J$13,'ProForma Adj F'!$B$11:$B$99,'SCH D-2.1'!$B157)*-1</f>
        <v>0</v>
      </c>
      <c r="K157" s="28">
        <f>SUMIFS('ProForma Adj F'!$P$11:$P$99,'ProForma Adj F'!$A$11:$A$99,'SCH D-2.1'!K$13,'ProForma Adj F'!$B$11:$B$99,'SCH D-2.1'!$B157)*-1</f>
        <v>0</v>
      </c>
      <c r="L157" s="28">
        <f t="shared" si="96"/>
        <v>0</v>
      </c>
      <c r="M157" s="449">
        <v>1</v>
      </c>
      <c r="N157" s="28">
        <f t="shared" si="94"/>
        <v>0</v>
      </c>
    </row>
    <row r="158" spans="1:14" ht="18.95" customHeight="1" x14ac:dyDescent="0.2">
      <c r="A158" s="405">
        <f t="shared" si="95"/>
        <v>98</v>
      </c>
      <c r="B158" s="21">
        <v>584</v>
      </c>
      <c r="C158" s="5" t="s">
        <v>52</v>
      </c>
      <c r="D158" s="28">
        <f>SUMIFS('ProForma Adj F'!$P$11:$P$99,'ProForma Adj F'!$A$11:$A$99,'SCH D-2.1'!D$13,'ProForma Adj F'!$B$11:$B$99,'SCH D-2.1'!$B158)*-1</f>
        <v>0</v>
      </c>
      <c r="E158" s="28">
        <f>SUMIFS('ProForma Adj F'!$P$11:$P$99,'ProForma Adj F'!$A$11:$A$99,'SCH D-2.1'!E$13,'ProForma Adj F'!$B$11:$B$99,'SCH D-2.1'!$B158)*-1</f>
        <v>0</v>
      </c>
      <c r="F158" s="28">
        <f>SUMIFS('ProForma Adj F'!$P$11:$P$99,'ProForma Adj F'!$A$11:$A$99,'SCH D-2.1'!F$13,'ProForma Adj F'!$B$11:$B$99,'SCH D-2.1'!$B158)*-1</f>
        <v>0</v>
      </c>
      <c r="G158" s="28">
        <f>SUMIFS('ProForma Adj F'!$P$11:$P$99,'ProForma Adj F'!$A$11:$A$99,'SCH D-2.1'!G$13,'ProForma Adj F'!$B$11:$B$99,'SCH D-2.1'!$B158)*-1</f>
        <v>0</v>
      </c>
      <c r="H158" s="28">
        <f>SUMIFS('ProForma Adj F'!$P$11:$P$99,'ProForma Adj F'!$A$11:$A$99,'SCH D-2.1'!H$13,'ProForma Adj F'!$B$11:$B$99,'SCH D-2.1'!$B158)*-1</f>
        <v>0</v>
      </c>
      <c r="I158" s="28">
        <f>SUMIFS('ProForma Adj F'!$P$11:$P$99,'ProForma Adj F'!$A$11:$A$99,'SCH D-2.1'!I$13,'ProForma Adj F'!$B$11:$B$99,'SCH D-2.1'!$B158)*-1</f>
        <v>0</v>
      </c>
      <c r="J158" s="28">
        <f>SUMIFS('ProForma Adj F'!$P$11:$P$99,'ProForma Adj F'!$A$11:$A$99,'SCH D-2.1'!J$13,'ProForma Adj F'!$B$11:$B$99,'SCH D-2.1'!$B158)*-1</f>
        <v>0</v>
      </c>
      <c r="K158" s="28">
        <f>SUMIFS('ProForma Adj F'!$P$11:$P$99,'ProForma Adj F'!$A$11:$A$99,'SCH D-2.1'!K$13,'ProForma Adj F'!$B$11:$B$99,'SCH D-2.1'!$B158)*-1</f>
        <v>0</v>
      </c>
      <c r="L158" s="28">
        <f t="shared" si="96"/>
        <v>0</v>
      </c>
      <c r="M158" s="449">
        <v>1</v>
      </c>
      <c r="N158" s="28">
        <f t="shared" si="94"/>
        <v>0</v>
      </c>
    </row>
    <row r="159" spans="1:14" ht="18.95" customHeight="1" x14ac:dyDescent="0.2">
      <c r="A159" s="405">
        <f t="shared" si="95"/>
        <v>99</v>
      </c>
      <c r="B159" s="21">
        <v>585</v>
      </c>
      <c r="C159" s="5" t="s">
        <v>62</v>
      </c>
      <c r="D159" s="28">
        <f>SUMIFS('ProForma Adj F'!$P$11:$P$99,'ProForma Adj F'!$A$11:$A$99,'SCH D-2.1'!D$13,'ProForma Adj F'!$B$11:$B$99,'SCH D-2.1'!$B159)*-1</f>
        <v>0</v>
      </c>
      <c r="E159" s="28">
        <f>SUMIFS('ProForma Adj F'!$P$11:$P$99,'ProForma Adj F'!$A$11:$A$99,'SCH D-2.1'!E$13,'ProForma Adj F'!$B$11:$B$99,'SCH D-2.1'!$B159)*-1</f>
        <v>0</v>
      </c>
      <c r="F159" s="28">
        <f>SUMIFS('ProForma Adj F'!$P$11:$P$99,'ProForma Adj F'!$A$11:$A$99,'SCH D-2.1'!F$13,'ProForma Adj F'!$B$11:$B$99,'SCH D-2.1'!$B159)*-1</f>
        <v>0</v>
      </c>
      <c r="G159" s="28">
        <f>SUMIFS('ProForma Adj F'!$P$11:$P$99,'ProForma Adj F'!$A$11:$A$99,'SCH D-2.1'!G$13,'ProForma Adj F'!$B$11:$B$99,'SCH D-2.1'!$B159)*-1</f>
        <v>0</v>
      </c>
      <c r="H159" s="28">
        <f>SUMIFS('ProForma Adj F'!$P$11:$P$99,'ProForma Adj F'!$A$11:$A$99,'SCH D-2.1'!H$13,'ProForma Adj F'!$B$11:$B$99,'SCH D-2.1'!$B159)*-1</f>
        <v>0</v>
      </c>
      <c r="I159" s="28">
        <f>SUMIFS('ProForma Adj F'!$P$11:$P$99,'ProForma Adj F'!$A$11:$A$99,'SCH D-2.1'!I$13,'ProForma Adj F'!$B$11:$B$99,'SCH D-2.1'!$B159)*-1</f>
        <v>0</v>
      </c>
      <c r="J159" s="28">
        <f>SUMIFS('ProForma Adj F'!$P$11:$P$99,'ProForma Adj F'!$A$11:$A$99,'SCH D-2.1'!J$13,'ProForma Adj F'!$B$11:$B$99,'SCH D-2.1'!$B159)*-1</f>
        <v>0</v>
      </c>
      <c r="K159" s="28">
        <f>SUMIFS('ProForma Adj F'!$P$11:$P$99,'ProForma Adj F'!$A$11:$A$99,'SCH D-2.1'!K$13,'ProForma Adj F'!$B$11:$B$99,'SCH D-2.1'!$B159)*-1</f>
        <v>0</v>
      </c>
      <c r="L159" s="28">
        <f t="shared" si="96"/>
        <v>0</v>
      </c>
      <c r="M159" s="449">
        <v>1</v>
      </c>
      <c r="N159" s="28">
        <f t="shared" si="94"/>
        <v>0</v>
      </c>
    </row>
    <row r="160" spans="1:14" ht="18.95" customHeight="1" x14ac:dyDescent="0.2">
      <c r="A160" s="405">
        <f t="shared" si="95"/>
        <v>100</v>
      </c>
      <c r="B160" s="21">
        <v>586</v>
      </c>
      <c r="C160" s="5" t="s">
        <v>63</v>
      </c>
      <c r="D160" s="28">
        <f>SUMIFS('ProForma Adj F'!$P$11:$P$99,'ProForma Adj F'!$A$11:$A$99,'SCH D-2.1'!D$13,'ProForma Adj F'!$B$11:$B$99,'SCH D-2.1'!$B160)*-1</f>
        <v>0</v>
      </c>
      <c r="E160" s="28">
        <f>SUMIFS('ProForma Adj F'!$P$11:$P$99,'ProForma Adj F'!$A$11:$A$99,'SCH D-2.1'!E$13,'ProForma Adj F'!$B$11:$B$99,'SCH D-2.1'!$B160)*-1</f>
        <v>0</v>
      </c>
      <c r="F160" s="28">
        <f>SUMIFS('ProForma Adj F'!$P$11:$P$99,'ProForma Adj F'!$A$11:$A$99,'SCH D-2.1'!F$13,'ProForma Adj F'!$B$11:$B$99,'SCH D-2.1'!$B160)*-1</f>
        <v>0</v>
      </c>
      <c r="G160" s="28">
        <f>SUMIFS('ProForma Adj F'!$P$11:$P$99,'ProForma Adj F'!$A$11:$A$99,'SCH D-2.1'!G$13,'ProForma Adj F'!$B$11:$B$99,'SCH D-2.1'!$B160)*-1</f>
        <v>0</v>
      </c>
      <c r="H160" s="28">
        <f>SUMIFS('ProForma Adj F'!$P$11:$P$99,'ProForma Adj F'!$A$11:$A$99,'SCH D-2.1'!H$13,'ProForma Adj F'!$B$11:$B$99,'SCH D-2.1'!$B160)*-1</f>
        <v>0</v>
      </c>
      <c r="I160" s="28">
        <f>SUMIFS('ProForma Adj F'!$P$11:$P$99,'ProForma Adj F'!$A$11:$A$99,'SCH D-2.1'!I$13,'ProForma Adj F'!$B$11:$B$99,'SCH D-2.1'!$B160)*-1</f>
        <v>0</v>
      </c>
      <c r="J160" s="28">
        <f>SUMIFS('ProForma Adj F'!$P$11:$P$99,'ProForma Adj F'!$A$11:$A$99,'SCH D-2.1'!J$13,'ProForma Adj F'!$B$11:$B$99,'SCH D-2.1'!$B160)*-1</f>
        <v>0</v>
      </c>
      <c r="K160" s="28">
        <f>SUMIFS('ProForma Adj F'!$P$11:$P$99,'ProForma Adj F'!$A$11:$A$99,'SCH D-2.1'!K$13,'ProForma Adj F'!$B$11:$B$99,'SCH D-2.1'!$B160)*-1</f>
        <v>0</v>
      </c>
      <c r="L160" s="28">
        <f t="shared" si="96"/>
        <v>0</v>
      </c>
      <c r="M160" s="449">
        <v>1</v>
      </c>
      <c r="N160" s="28">
        <f t="shared" si="94"/>
        <v>0</v>
      </c>
    </row>
    <row r="161" spans="1:14" ht="18.95" customHeight="1" x14ac:dyDescent="0.2">
      <c r="A161" s="405">
        <f t="shared" si="95"/>
        <v>101</v>
      </c>
      <c r="B161" s="21">
        <v>587</v>
      </c>
      <c r="C161" s="5" t="s">
        <v>64</v>
      </c>
      <c r="D161" s="28">
        <f>SUMIFS('ProForma Adj F'!$P$11:$P$99,'ProForma Adj F'!$A$11:$A$99,'SCH D-2.1'!D$13,'ProForma Adj F'!$B$11:$B$99,'SCH D-2.1'!$B161)*-1</f>
        <v>0</v>
      </c>
      <c r="E161" s="28">
        <f>SUMIFS('ProForma Adj F'!$P$11:$P$99,'ProForma Adj F'!$A$11:$A$99,'SCH D-2.1'!E$13,'ProForma Adj F'!$B$11:$B$99,'SCH D-2.1'!$B161)*-1</f>
        <v>0</v>
      </c>
      <c r="F161" s="28">
        <f>SUMIFS('ProForma Adj F'!$P$11:$P$99,'ProForma Adj F'!$A$11:$A$99,'SCH D-2.1'!F$13,'ProForma Adj F'!$B$11:$B$99,'SCH D-2.1'!$B161)*-1</f>
        <v>0</v>
      </c>
      <c r="G161" s="28">
        <f>SUMIFS('ProForma Adj F'!$P$11:$P$99,'ProForma Adj F'!$A$11:$A$99,'SCH D-2.1'!G$13,'ProForma Adj F'!$B$11:$B$99,'SCH D-2.1'!$B161)*-1</f>
        <v>0</v>
      </c>
      <c r="H161" s="28">
        <f>SUMIFS('ProForma Adj F'!$P$11:$P$99,'ProForma Adj F'!$A$11:$A$99,'SCH D-2.1'!H$13,'ProForma Adj F'!$B$11:$B$99,'SCH D-2.1'!$B161)*-1</f>
        <v>0</v>
      </c>
      <c r="I161" s="28">
        <f>SUMIFS('ProForma Adj F'!$P$11:$P$99,'ProForma Adj F'!$A$11:$A$99,'SCH D-2.1'!I$13,'ProForma Adj F'!$B$11:$B$99,'SCH D-2.1'!$B161)*-1</f>
        <v>0</v>
      </c>
      <c r="J161" s="28">
        <f>SUMIFS('ProForma Adj F'!$P$11:$P$99,'ProForma Adj F'!$A$11:$A$99,'SCH D-2.1'!J$13,'ProForma Adj F'!$B$11:$B$99,'SCH D-2.1'!$B161)*-1</f>
        <v>0</v>
      </c>
      <c r="K161" s="28">
        <f>SUMIFS('ProForma Adj F'!$P$11:$P$99,'ProForma Adj F'!$A$11:$A$99,'SCH D-2.1'!K$13,'ProForma Adj F'!$B$11:$B$99,'SCH D-2.1'!$B161)*-1</f>
        <v>0</v>
      </c>
      <c r="L161" s="28">
        <f t="shared" si="96"/>
        <v>0</v>
      </c>
      <c r="M161" s="449">
        <v>1</v>
      </c>
      <c r="N161" s="28">
        <f t="shared" si="94"/>
        <v>0</v>
      </c>
    </row>
    <row r="162" spans="1:14" ht="18.95" customHeight="1" x14ac:dyDescent="0.2">
      <c r="A162" s="405">
        <f t="shared" si="95"/>
        <v>102</v>
      </c>
      <c r="B162" s="21">
        <v>588</v>
      </c>
      <c r="C162" s="5" t="s">
        <v>65</v>
      </c>
      <c r="D162" s="28">
        <f>SUMIFS('ProForma Adj F'!$P$11:$P$99,'ProForma Adj F'!$A$11:$A$99,'SCH D-2.1'!D$13,'ProForma Adj F'!$B$11:$B$99,'SCH D-2.1'!$B162)*-1</f>
        <v>0</v>
      </c>
      <c r="E162" s="28">
        <f>SUMIFS('ProForma Adj F'!$P$11:$P$99,'ProForma Adj F'!$A$11:$A$99,'SCH D-2.1'!E$13,'ProForma Adj F'!$B$11:$B$99,'SCH D-2.1'!$B162)*-1</f>
        <v>0</v>
      </c>
      <c r="F162" s="28">
        <f>SUMIFS('ProForma Adj F'!$P$11:$P$99,'ProForma Adj F'!$A$11:$A$99,'SCH D-2.1'!F$13,'ProForma Adj F'!$B$11:$B$99,'SCH D-2.1'!$B162)*-1</f>
        <v>0</v>
      </c>
      <c r="G162" s="28">
        <f>SUMIFS('ProForma Adj F'!$P$11:$P$99,'ProForma Adj F'!$A$11:$A$99,'SCH D-2.1'!G$13,'ProForma Adj F'!$B$11:$B$99,'SCH D-2.1'!$B162)*-1</f>
        <v>0</v>
      </c>
      <c r="H162" s="28">
        <f>SUMIFS('ProForma Adj F'!$P$11:$P$99,'ProForma Adj F'!$A$11:$A$99,'SCH D-2.1'!H$13,'ProForma Adj F'!$B$11:$B$99,'SCH D-2.1'!$B162)*-1</f>
        <v>0</v>
      </c>
      <c r="I162" s="28">
        <f>SUMIFS('ProForma Adj F'!$P$11:$P$99,'ProForma Adj F'!$A$11:$A$99,'SCH D-2.1'!I$13,'ProForma Adj F'!$B$11:$B$99,'SCH D-2.1'!$B162)*-1</f>
        <v>0</v>
      </c>
      <c r="J162" s="28">
        <f>SUMIFS('ProForma Adj F'!$P$11:$P$99,'ProForma Adj F'!$A$11:$A$99,'SCH D-2.1'!J$13,'ProForma Adj F'!$B$11:$B$99,'SCH D-2.1'!$B162)*-1</f>
        <v>0</v>
      </c>
      <c r="K162" s="28">
        <f>SUMIFS('ProForma Adj F'!$P$11:$P$99,'ProForma Adj F'!$A$11:$A$99,'SCH D-2.1'!K$13,'ProForma Adj F'!$B$11:$B$99,'SCH D-2.1'!$B162)*-1</f>
        <v>0</v>
      </c>
      <c r="L162" s="28">
        <f t="shared" si="96"/>
        <v>0</v>
      </c>
      <c r="M162" s="449">
        <v>1</v>
      </c>
      <c r="N162" s="28">
        <f t="shared" si="94"/>
        <v>0</v>
      </c>
    </row>
    <row r="163" spans="1:14" ht="18.95" customHeight="1" x14ac:dyDescent="0.2">
      <c r="A163" s="405">
        <f t="shared" si="95"/>
        <v>103</v>
      </c>
      <c r="B163" s="21">
        <v>589</v>
      </c>
      <c r="C163" s="5" t="s">
        <v>24</v>
      </c>
      <c r="D163" s="28">
        <f>SUMIFS('ProForma Adj F'!$P$11:$P$99,'ProForma Adj F'!$A$11:$A$99,'SCH D-2.1'!D$13,'ProForma Adj F'!$B$11:$B$99,'SCH D-2.1'!$B163)*-1</f>
        <v>0</v>
      </c>
      <c r="E163" s="28">
        <f>SUMIFS('ProForma Adj F'!$P$11:$P$99,'ProForma Adj F'!$A$11:$A$99,'SCH D-2.1'!E$13,'ProForma Adj F'!$B$11:$B$99,'SCH D-2.1'!$B163)*-1</f>
        <v>0</v>
      </c>
      <c r="F163" s="28">
        <f>SUMIFS('ProForma Adj F'!$P$11:$P$99,'ProForma Adj F'!$A$11:$A$99,'SCH D-2.1'!F$13,'ProForma Adj F'!$B$11:$B$99,'SCH D-2.1'!$B163)*-1</f>
        <v>0</v>
      </c>
      <c r="G163" s="28">
        <f>SUMIFS('ProForma Adj F'!$P$11:$P$99,'ProForma Adj F'!$A$11:$A$99,'SCH D-2.1'!G$13,'ProForma Adj F'!$B$11:$B$99,'SCH D-2.1'!$B163)*-1</f>
        <v>0</v>
      </c>
      <c r="H163" s="28">
        <f>SUMIFS('ProForma Adj F'!$P$11:$P$99,'ProForma Adj F'!$A$11:$A$99,'SCH D-2.1'!H$13,'ProForma Adj F'!$B$11:$B$99,'SCH D-2.1'!$B163)*-1</f>
        <v>0</v>
      </c>
      <c r="I163" s="28">
        <f>SUMIFS('ProForma Adj F'!$P$11:$P$99,'ProForma Adj F'!$A$11:$A$99,'SCH D-2.1'!I$13,'ProForma Adj F'!$B$11:$B$99,'SCH D-2.1'!$B163)*-1</f>
        <v>0</v>
      </c>
      <c r="J163" s="28">
        <f>SUMIFS('ProForma Adj F'!$P$11:$P$99,'ProForma Adj F'!$A$11:$A$99,'SCH D-2.1'!J$13,'ProForma Adj F'!$B$11:$B$99,'SCH D-2.1'!$B163)*-1</f>
        <v>0</v>
      </c>
      <c r="K163" s="28">
        <f>SUMIFS('ProForma Adj F'!$P$11:$P$99,'ProForma Adj F'!$A$11:$A$99,'SCH D-2.1'!K$13,'ProForma Adj F'!$B$11:$B$99,'SCH D-2.1'!$B163)*-1</f>
        <v>0</v>
      </c>
      <c r="L163" s="28">
        <f t="shared" si="96"/>
        <v>0</v>
      </c>
      <c r="M163" s="449">
        <v>1</v>
      </c>
      <c r="N163" s="28">
        <f t="shared" si="94"/>
        <v>0</v>
      </c>
    </row>
    <row r="164" spans="1:14" ht="18.95" customHeight="1" x14ac:dyDescent="0.2">
      <c r="A164" s="405">
        <f t="shared" si="95"/>
        <v>104</v>
      </c>
      <c r="B164" s="21">
        <v>590</v>
      </c>
      <c r="C164" s="5" t="s">
        <v>66</v>
      </c>
      <c r="D164" s="28">
        <f>SUMIFS('ProForma Adj F'!$P$11:$P$99,'ProForma Adj F'!$A$11:$A$99,'SCH D-2.1'!D$13,'ProForma Adj F'!$B$11:$B$99,'SCH D-2.1'!$B164)*-1</f>
        <v>0</v>
      </c>
      <c r="E164" s="28">
        <f>SUMIFS('ProForma Adj F'!$P$11:$P$99,'ProForma Adj F'!$A$11:$A$99,'SCH D-2.1'!E$13,'ProForma Adj F'!$B$11:$B$99,'SCH D-2.1'!$B164)*-1</f>
        <v>0</v>
      </c>
      <c r="F164" s="28">
        <f>SUMIFS('ProForma Adj F'!$P$11:$P$99,'ProForma Adj F'!$A$11:$A$99,'SCH D-2.1'!F$13,'ProForma Adj F'!$B$11:$B$99,'SCH D-2.1'!$B164)*-1</f>
        <v>0</v>
      </c>
      <c r="G164" s="28">
        <f>SUMIFS('ProForma Adj F'!$P$11:$P$99,'ProForma Adj F'!$A$11:$A$99,'SCH D-2.1'!G$13,'ProForma Adj F'!$B$11:$B$99,'SCH D-2.1'!$B164)*-1</f>
        <v>0</v>
      </c>
      <c r="H164" s="28">
        <f>SUMIFS('ProForma Adj F'!$P$11:$P$99,'ProForma Adj F'!$A$11:$A$99,'SCH D-2.1'!H$13,'ProForma Adj F'!$B$11:$B$99,'SCH D-2.1'!$B164)*-1</f>
        <v>0</v>
      </c>
      <c r="I164" s="28">
        <f>SUMIFS('ProForma Adj F'!$P$11:$P$99,'ProForma Adj F'!$A$11:$A$99,'SCH D-2.1'!I$13,'ProForma Adj F'!$B$11:$B$99,'SCH D-2.1'!$B164)*-1</f>
        <v>0</v>
      </c>
      <c r="J164" s="28">
        <f>SUMIFS('ProForma Adj F'!$P$11:$P$99,'ProForma Adj F'!$A$11:$A$99,'SCH D-2.1'!J$13,'ProForma Adj F'!$B$11:$B$99,'SCH D-2.1'!$B164)*-1</f>
        <v>0</v>
      </c>
      <c r="K164" s="28">
        <f>SUMIFS('ProForma Adj F'!$P$11:$P$99,'ProForma Adj F'!$A$11:$A$99,'SCH D-2.1'!K$13,'ProForma Adj F'!$B$11:$B$99,'SCH D-2.1'!$B164)*-1</f>
        <v>0</v>
      </c>
      <c r="L164" s="28">
        <f t="shared" si="96"/>
        <v>0</v>
      </c>
      <c r="M164" s="449">
        <v>1</v>
      </c>
      <c r="N164" s="28">
        <f t="shared" si="94"/>
        <v>0</v>
      </c>
    </row>
    <row r="165" spans="1:14" ht="18.95" customHeight="1" x14ac:dyDescent="0.2">
      <c r="A165" s="405">
        <f t="shared" si="95"/>
        <v>105</v>
      </c>
      <c r="B165" s="21">
        <v>591</v>
      </c>
      <c r="C165" s="5" t="s">
        <v>27</v>
      </c>
      <c r="D165" s="28">
        <f>SUMIFS('ProForma Adj F'!$P$11:$P$99,'ProForma Adj F'!$A$11:$A$99,'SCH D-2.1'!D$13,'ProForma Adj F'!$B$11:$B$99,'SCH D-2.1'!$B165)*-1</f>
        <v>0</v>
      </c>
      <c r="E165" s="28">
        <f>SUMIFS('ProForma Adj F'!$P$11:$P$99,'ProForma Adj F'!$A$11:$A$99,'SCH D-2.1'!E$13,'ProForma Adj F'!$B$11:$B$99,'SCH D-2.1'!$B165)*-1</f>
        <v>0</v>
      </c>
      <c r="F165" s="28">
        <f>SUMIFS('ProForma Adj F'!$P$11:$P$99,'ProForma Adj F'!$A$11:$A$99,'SCH D-2.1'!F$13,'ProForma Adj F'!$B$11:$B$99,'SCH D-2.1'!$B165)*-1</f>
        <v>0</v>
      </c>
      <c r="G165" s="28">
        <f>SUMIFS('ProForma Adj F'!$P$11:$P$99,'ProForma Adj F'!$A$11:$A$99,'SCH D-2.1'!G$13,'ProForma Adj F'!$B$11:$B$99,'SCH D-2.1'!$B165)*-1</f>
        <v>0</v>
      </c>
      <c r="H165" s="28">
        <f>SUMIFS('ProForma Adj F'!$P$11:$P$99,'ProForma Adj F'!$A$11:$A$99,'SCH D-2.1'!H$13,'ProForma Adj F'!$B$11:$B$99,'SCH D-2.1'!$B165)*-1</f>
        <v>0</v>
      </c>
      <c r="I165" s="28">
        <f>SUMIFS('ProForma Adj F'!$P$11:$P$99,'ProForma Adj F'!$A$11:$A$99,'SCH D-2.1'!I$13,'ProForma Adj F'!$B$11:$B$99,'SCH D-2.1'!$B165)*-1</f>
        <v>0</v>
      </c>
      <c r="J165" s="28">
        <f>SUMIFS('ProForma Adj F'!$P$11:$P$99,'ProForma Adj F'!$A$11:$A$99,'SCH D-2.1'!J$13,'ProForma Adj F'!$B$11:$B$99,'SCH D-2.1'!$B165)*-1</f>
        <v>0</v>
      </c>
      <c r="K165" s="28">
        <f>SUMIFS('ProForma Adj F'!$P$11:$P$99,'ProForma Adj F'!$A$11:$A$99,'SCH D-2.1'!K$13,'ProForma Adj F'!$B$11:$B$99,'SCH D-2.1'!$B165)*-1</f>
        <v>0</v>
      </c>
      <c r="L165" s="28">
        <f t="shared" si="96"/>
        <v>0</v>
      </c>
      <c r="M165" s="449">
        <v>1</v>
      </c>
      <c r="N165" s="28">
        <f t="shared" si="94"/>
        <v>0</v>
      </c>
    </row>
    <row r="166" spans="1:14" ht="18.95" customHeight="1" x14ac:dyDescent="0.2">
      <c r="A166" s="405">
        <f t="shared" si="95"/>
        <v>106</v>
      </c>
      <c r="B166" s="21">
        <v>592</v>
      </c>
      <c r="C166" s="5" t="s">
        <v>56</v>
      </c>
      <c r="D166" s="28">
        <f>SUMIFS('ProForma Adj F'!$P$11:$P$99,'ProForma Adj F'!$A$11:$A$99,'SCH D-2.1'!D$13,'ProForma Adj F'!$B$11:$B$99,'SCH D-2.1'!$B166)*-1</f>
        <v>0</v>
      </c>
      <c r="E166" s="28">
        <f>SUMIFS('ProForma Adj F'!$P$11:$P$99,'ProForma Adj F'!$A$11:$A$99,'SCH D-2.1'!E$13,'ProForma Adj F'!$B$11:$B$99,'SCH D-2.1'!$B166)*-1</f>
        <v>0</v>
      </c>
      <c r="F166" s="28">
        <f>SUMIFS('ProForma Adj F'!$P$11:$P$99,'ProForma Adj F'!$A$11:$A$99,'SCH D-2.1'!F$13,'ProForma Adj F'!$B$11:$B$99,'SCH D-2.1'!$B166)*-1</f>
        <v>0</v>
      </c>
      <c r="G166" s="28">
        <f>SUMIFS('ProForma Adj F'!$P$11:$P$99,'ProForma Adj F'!$A$11:$A$99,'SCH D-2.1'!G$13,'ProForma Adj F'!$B$11:$B$99,'SCH D-2.1'!$B166)*-1</f>
        <v>0</v>
      </c>
      <c r="H166" s="28">
        <f>SUMIFS('ProForma Adj F'!$P$11:$P$99,'ProForma Adj F'!$A$11:$A$99,'SCH D-2.1'!H$13,'ProForma Adj F'!$B$11:$B$99,'SCH D-2.1'!$B166)*-1</f>
        <v>0</v>
      </c>
      <c r="I166" s="28">
        <f>SUMIFS('ProForma Adj F'!$P$11:$P$99,'ProForma Adj F'!$A$11:$A$99,'SCH D-2.1'!I$13,'ProForma Adj F'!$B$11:$B$99,'SCH D-2.1'!$B166)*-1</f>
        <v>0</v>
      </c>
      <c r="J166" s="28">
        <f>SUMIFS('ProForma Adj F'!$P$11:$P$99,'ProForma Adj F'!$A$11:$A$99,'SCH D-2.1'!J$13,'ProForma Adj F'!$B$11:$B$99,'SCH D-2.1'!$B166)*-1</f>
        <v>0</v>
      </c>
      <c r="K166" s="28">
        <f>SUMIFS('ProForma Adj F'!$P$11:$P$99,'ProForma Adj F'!$A$11:$A$99,'SCH D-2.1'!K$13,'ProForma Adj F'!$B$11:$B$99,'SCH D-2.1'!$B166)*-1</f>
        <v>0</v>
      </c>
      <c r="L166" s="28">
        <f t="shared" si="96"/>
        <v>0</v>
      </c>
      <c r="M166" s="449">
        <v>1</v>
      </c>
      <c r="N166" s="28">
        <f t="shared" si="94"/>
        <v>0</v>
      </c>
    </row>
    <row r="167" spans="1:14" ht="18.95" customHeight="1" x14ac:dyDescent="0.2">
      <c r="A167" s="405">
        <f t="shared" si="95"/>
        <v>107</v>
      </c>
      <c r="B167" s="21">
        <v>593</v>
      </c>
      <c r="C167" s="5" t="s">
        <v>57</v>
      </c>
      <c r="D167" s="28">
        <f>SUMIFS('ProForma Adj F'!$P$11:$P$99,'ProForma Adj F'!$A$11:$A$99,'SCH D-2.1'!D$13,'ProForma Adj F'!$B$11:$B$99,'SCH D-2.1'!$B167)*-1</f>
        <v>0</v>
      </c>
      <c r="E167" s="28">
        <f>SUMIFS('ProForma Adj F'!$P$11:$P$99,'ProForma Adj F'!$A$11:$A$99,'SCH D-2.1'!E$13,'ProForma Adj F'!$B$11:$B$99,'SCH D-2.1'!$B167)*-1</f>
        <v>0</v>
      </c>
      <c r="F167" s="28">
        <f>SUMIFS('ProForma Adj F'!$P$11:$P$99,'ProForma Adj F'!$A$11:$A$99,'SCH D-2.1'!F$13,'ProForma Adj F'!$B$11:$B$99,'SCH D-2.1'!$B167)*-1</f>
        <v>0</v>
      </c>
      <c r="G167" s="28">
        <f>SUMIFS('ProForma Adj F'!$P$11:$P$99,'ProForma Adj F'!$A$11:$A$99,'SCH D-2.1'!G$13,'ProForma Adj F'!$B$11:$B$99,'SCH D-2.1'!$B167)*-1</f>
        <v>0</v>
      </c>
      <c r="H167" s="28">
        <f>SUMIFS('ProForma Adj F'!$P$11:$P$99,'ProForma Adj F'!$A$11:$A$99,'SCH D-2.1'!H$13,'ProForma Adj F'!$B$11:$B$99,'SCH D-2.1'!$B167)*-1</f>
        <v>0</v>
      </c>
      <c r="I167" s="28">
        <f>SUMIFS('ProForma Adj F'!$P$11:$P$99,'ProForma Adj F'!$A$11:$A$99,'SCH D-2.1'!I$13,'ProForma Adj F'!$B$11:$B$99,'SCH D-2.1'!$B167)*-1</f>
        <v>0</v>
      </c>
      <c r="J167" s="28">
        <f>SUMIFS('ProForma Adj F'!$P$11:$P$99,'ProForma Adj F'!$A$11:$A$99,'SCH D-2.1'!J$13,'ProForma Adj F'!$B$11:$B$99,'SCH D-2.1'!$B167)*-1</f>
        <v>0</v>
      </c>
      <c r="K167" s="28">
        <f>SUMIFS('ProForma Adj F'!$P$11:$P$99,'ProForma Adj F'!$A$11:$A$99,'SCH D-2.1'!K$13,'ProForma Adj F'!$B$11:$B$99,'SCH D-2.1'!$B167)*-1</f>
        <v>4055360</v>
      </c>
      <c r="L167" s="28">
        <f t="shared" si="96"/>
        <v>4055360</v>
      </c>
      <c r="M167" s="449">
        <v>1</v>
      </c>
      <c r="N167" s="28">
        <f t="shared" si="94"/>
        <v>4055360</v>
      </c>
    </row>
    <row r="168" spans="1:14" ht="18.95" customHeight="1" x14ac:dyDescent="0.2">
      <c r="A168" s="405">
        <f t="shared" si="95"/>
        <v>108</v>
      </c>
      <c r="B168" s="21">
        <v>594</v>
      </c>
      <c r="C168" s="5" t="s">
        <v>58</v>
      </c>
      <c r="D168" s="28">
        <f>SUMIFS('ProForma Adj F'!$P$11:$P$99,'ProForma Adj F'!$A$11:$A$99,'SCH D-2.1'!D$13,'ProForma Adj F'!$B$11:$B$99,'SCH D-2.1'!$B168)*-1</f>
        <v>0</v>
      </c>
      <c r="E168" s="28">
        <f>SUMIFS('ProForma Adj F'!$P$11:$P$99,'ProForma Adj F'!$A$11:$A$99,'SCH D-2.1'!E$13,'ProForma Adj F'!$B$11:$B$99,'SCH D-2.1'!$B168)*-1</f>
        <v>0</v>
      </c>
      <c r="F168" s="28">
        <f>SUMIFS('ProForma Adj F'!$P$11:$P$99,'ProForma Adj F'!$A$11:$A$99,'SCH D-2.1'!F$13,'ProForma Adj F'!$B$11:$B$99,'SCH D-2.1'!$B168)*-1</f>
        <v>0</v>
      </c>
      <c r="G168" s="28">
        <f>SUMIFS('ProForma Adj F'!$P$11:$P$99,'ProForma Adj F'!$A$11:$A$99,'SCH D-2.1'!G$13,'ProForma Adj F'!$B$11:$B$99,'SCH D-2.1'!$B168)*-1</f>
        <v>0</v>
      </c>
      <c r="H168" s="28">
        <f>SUMIFS('ProForma Adj F'!$P$11:$P$99,'ProForma Adj F'!$A$11:$A$99,'SCH D-2.1'!H$13,'ProForma Adj F'!$B$11:$B$99,'SCH D-2.1'!$B168)*-1</f>
        <v>0</v>
      </c>
      <c r="I168" s="28">
        <f>SUMIFS('ProForma Adj F'!$P$11:$P$99,'ProForma Adj F'!$A$11:$A$99,'SCH D-2.1'!I$13,'ProForma Adj F'!$B$11:$B$99,'SCH D-2.1'!$B168)*-1</f>
        <v>0</v>
      </c>
      <c r="J168" s="28">
        <f>SUMIFS('ProForma Adj F'!$P$11:$P$99,'ProForma Adj F'!$A$11:$A$99,'SCH D-2.1'!J$13,'ProForma Adj F'!$B$11:$B$99,'SCH D-2.1'!$B168)*-1</f>
        <v>0</v>
      </c>
      <c r="K168" s="28">
        <f>SUMIFS('ProForma Adj F'!$P$11:$P$99,'ProForma Adj F'!$A$11:$A$99,'SCH D-2.1'!K$13,'ProForma Adj F'!$B$11:$B$99,'SCH D-2.1'!$B168)*-1</f>
        <v>0</v>
      </c>
      <c r="L168" s="28">
        <f t="shared" si="96"/>
        <v>0</v>
      </c>
      <c r="M168" s="449">
        <v>1</v>
      </c>
      <c r="N168" s="28">
        <f t="shared" si="94"/>
        <v>0</v>
      </c>
    </row>
    <row r="169" spans="1:14" ht="18.95" customHeight="1" x14ac:dyDescent="0.2">
      <c r="A169" s="405">
        <f>A168+1</f>
        <v>109</v>
      </c>
      <c r="B169" s="21">
        <v>595</v>
      </c>
      <c r="C169" s="5" t="s">
        <v>67</v>
      </c>
      <c r="D169" s="28">
        <f>SUMIFS('ProForma Adj F'!$P$11:$P$99,'ProForma Adj F'!$A$11:$A$99,'SCH D-2.1'!D$13,'ProForma Adj F'!$B$11:$B$99,'SCH D-2.1'!$B169)*-1</f>
        <v>0</v>
      </c>
      <c r="E169" s="28">
        <f>SUMIFS('ProForma Adj F'!$P$11:$P$99,'ProForma Adj F'!$A$11:$A$99,'SCH D-2.1'!E$13,'ProForma Adj F'!$B$11:$B$99,'SCH D-2.1'!$B169)*-1</f>
        <v>0</v>
      </c>
      <c r="F169" s="28">
        <f>SUMIFS('ProForma Adj F'!$P$11:$P$99,'ProForma Adj F'!$A$11:$A$99,'SCH D-2.1'!F$13,'ProForma Adj F'!$B$11:$B$99,'SCH D-2.1'!$B169)*-1</f>
        <v>0</v>
      </c>
      <c r="G169" s="28">
        <f>SUMIFS('ProForma Adj F'!$P$11:$P$99,'ProForma Adj F'!$A$11:$A$99,'SCH D-2.1'!G$13,'ProForma Adj F'!$B$11:$B$99,'SCH D-2.1'!$B169)*-1</f>
        <v>0</v>
      </c>
      <c r="H169" s="28">
        <f>SUMIFS('ProForma Adj F'!$P$11:$P$99,'ProForma Adj F'!$A$11:$A$99,'SCH D-2.1'!H$13,'ProForma Adj F'!$B$11:$B$99,'SCH D-2.1'!$B169)*-1</f>
        <v>0</v>
      </c>
      <c r="I169" s="28">
        <f>SUMIFS('ProForma Adj F'!$P$11:$P$99,'ProForma Adj F'!$A$11:$A$99,'SCH D-2.1'!I$13,'ProForma Adj F'!$B$11:$B$99,'SCH D-2.1'!$B169)*-1</f>
        <v>0</v>
      </c>
      <c r="J169" s="28">
        <f>SUMIFS('ProForma Adj F'!$P$11:$P$99,'ProForma Adj F'!$A$11:$A$99,'SCH D-2.1'!J$13,'ProForma Adj F'!$B$11:$B$99,'SCH D-2.1'!$B169)*-1</f>
        <v>0</v>
      </c>
      <c r="K169" s="28">
        <f>SUMIFS('ProForma Adj F'!$P$11:$P$99,'ProForma Adj F'!$A$11:$A$99,'SCH D-2.1'!K$13,'ProForma Adj F'!$B$11:$B$99,'SCH D-2.1'!$B169)*-1</f>
        <v>0</v>
      </c>
      <c r="L169" s="28">
        <f t="shared" si="96"/>
        <v>0</v>
      </c>
      <c r="M169" s="449">
        <v>1</v>
      </c>
      <c r="N169" s="28">
        <f t="shared" si="94"/>
        <v>0</v>
      </c>
    </row>
    <row r="170" spans="1:14" ht="18.95" customHeight="1" x14ac:dyDescent="0.2">
      <c r="A170" s="405">
        <f t="shared" si="95"/>
        <v>110</v>
      </c>
      <c r="B170" s="21">
        <v>596</v>
      </c>
      <c r="C170" s="5" t="s">
        <v>68</v>
      </c>
      <c r="D170" s="28">
        <f>SUMIFS('ProForma Adj F'!$P$11:$P$99,'ProForma Adj F'!$A$11:$A$99,'SCH D-2.1'!D$13,'ProForma Adj F'!$B$11:$B$99,'SCH D-2.1'!$B170)*-1</f>
        <v>0</v>
      </c>
      <c r="E170" s="28">
        <f>SUMIFS('ProForma Adj F'!$P$11:$P$99,'ProForma Adj F'!$A$11:$A$99,'SCH D-2.1'!E$13,'ProForma Adj F'!$B$11:$B$99,'SCH D-2.1'!$B170)*-1</f>
        <v>0</v>
      </c>
      <c r="F170" s="28">
        <f>SUMIFS('ProForma Adj F'!$P$11:$P$99,'ProForma Adj F'!$A$11:$A$99,'SCH D-2.1'!F$13,'ProForma Adj F'!$B$11:$B$99,'SCH D-2.1'!$B170)*-1</f>
        <v>0</v>
      </c>
      <c r="G170" s="28">
        <f>SUMIFS('ProForma Adj F'!$P$11:$P$99,'ProForma Adj F'!$A$11:$A$99,'SCH D-2.1'!G$13,'ProForma Adj F'!$B$11:$B$99,'SCH D-2.1'!$B170)*-1</f>
        <v>0</v>
      </c>
      <c r="H170" s="28">
        <f>SUMIFS('ProForma Adj F'!$P$11:$P$99,'ProForma Adj F'!$A$11:$A$99,'SCH D-2.1'!H$13,'ProForma Adj F'!$B$11:$B$99,'SCH D-2.1'!$B170)*-1</f>
        <v>0</v>
      </c>
      <c r="I170" s="28">
        <f>SUMIFS('ProForma Adj F'!$P$11:$P$99,'ProForma Adj F'!$A$11:$A$99,'SCH D-2.1'!I$13,'ProForma Adj F'!$B$11:$B$99,'SCH D-2.1'!$B170)*-1</f>
        <v>0</v>
      </c>
      <c r="J170" s="28">
        <f>SUMIFS('ProForma Adj F'!$P$11:$P$99,'ProForma Adj F'!$A$11:$A$99,'SCH D-2.1'!J$13,'ProForma Adj F'!$B$11:$B$99,'SCH D-2.1'!$B170)*-1</f>
        <v>0</v>
      </c>
      <c r="K170" s="28">
        <f>SUMIFS('ProForma Adj F'!$P$11:$P$99,'ProForma Adj F'!$A$11:$A$99,'SCH D-2.1'!K$13,'ProForma Adj F'!$B$11:$B$99,'SCH D-2.1'!$B170)*-1</f>
        <v>0</v>
      </c>
      <c r="L170" s="28">
        <f t="shared" si="96"/>
        <v>0</v>
      </c>
      <c r="M170" s="449">
        <v>1</v>
      </c>
      <c r="N170" s="28">
        <f t="shared" si="94"/>
        <v>0</v>
      </c>
    </row>
    <row r="171" spans="1:14" ht="18.95" customHeight="1" x14ac:dyDescent="0.2">
      <c r="A171" s="405">
        <f t="shared" si="95"/>
        <v>111</v>
      </c>
      <c r="B171" s="21">
        <v>597</v>
      </c>
      <c r="C171" s="5" t="s">
        <v>69</v>
      </c>
      <c r="D171" s="28">
        <f>SUMIFS('ProForma Adj F'!$P$11:$P$99,'ProForma Adj F'!$A$11:$A$99,'SCH D-2.1'!D$13,'ProForma Adj F'!$B$11:$B$99,'SCH D-2.1'!$B171)*-1</f>
        <v>0</v>
      </c>
      <c r="E171" s="28">
        <f>SUMIFS('ProForma Adj F'!$P$11:$P$99,'ProForma Adj F'!$A$11:$A$99,'SCH D-2.1'!E$13,'ProForma Adj F'!$B$11:$B$99,'SCH D-2.1'!$B171)*-1</f>
        <v>0</v>
      </c>
      <c r="F171" s="28">
        <f>SUMIFS('ProForma Adj F'!$P$11:$P$99,'ProForma Adj F'!$A$11:$A$99,'SCH D-2.1'!F$13,'ProForma Adj F'!$B$11:$B$99,'SCH D-2.1'!$B171)*-1</f>
        <v>0</v>
      </c>
      <c r="G171" s="28">
        <f>SUMIFS('ProForma Adj F'!$P$11:$P$99,'ProForma Adj F'!$A$11:$A$99,'SCH D-2.1'!G$13,'ProForma Adj F'!$B$11:$B$99,'SCH D-2.1'!$B171)*-1</f>
        <v>0</v>
      </c>
      <c r="H171" s="28">
        <f>SUMIFS('ProForma Adj F'!$P$11:$P$99,'ProForma Adj F'!$A$11:$A$99,'SCH D-2.1'!H$13,'ProForma Adj F'!$B$11:$B$99,'SCH D-2.1'!$B171)*-1</f>
        <v>0</v>
      </c>
      <c r="I171" s="28">
        <f>SUMIFS('ProForma Adj F'!$P$11:$P$99,'ProForma Adj F'!$A$11:$A$99,'SCH D-2.1'!I$13,'ProForma Adj F'!$B$11:$B$99,'SCH D-2.1'!$B171)*-1</f>
        <v>0</v>
      </c>
      <c r="J171" s="28">
        <f>SUMIFS('ProForma Adj F'!$P$11:$P$99,'ProForma Adj F'!$A$11:$A$99,'SCH D-2.1'!J$13,'ProForma Adj F'!$B$11:$B$99,'SCH D-2.1'!$B171)*-1</f>
        <v>0</v>
      </c>
      <c r="K171" s="28">
        <f>SUMIFS('ProForma Adj F'!$P$11:$P$99,'ProForma Adj F'!$A$11:$A$99,'SCH D-2.1'!K$13,'ProForma Adj F'!$B$11:$B$99,'SCH D-2.1'!$B171)*-1</f>
        <v>0</v>
      </c>
      <c r="L171" s="28">
        <f t="shared" si="96"/>
        <v>0</v>
      </c>
      <c r="M171" s="449">
        <v>1</v>
      </c>
      <c r="N171" s="28">
        <f t="shared" si="94"/>
        <v>0</v>
      </c>
    </row>
    <row r="172" spans="1:14" ht="18.95" customHeight="1" x14ac:dyDescent="0.2">
      <c r="A172" s="405">
        <f t="shared" si="95"/>
        <v>112</v>
      </c>
      <c r="B172" s="21">
        <v>598</v>
      </c>
      <c r="C172" s="5" t="s">
        <v>70</v>
      </c>
      <c r="D172" s="28">
        <f>SUMIFS('ProForma Adj F'!$P$11:$P$99,'ProForma Adj F'!$A$11:$A$99,'SCH D-2.1'!D$13,'ProForma Adj F'!$B$11:$B$99,'SCH D-2.1'!$B172)*-1</f>
        <v>0</v>
      </c>
      <c r="E172" s="28">
        <f>SUMIFS('ProForma Adj F'!$P$11:$P$99,'ProForma Adj F'!$A$11:$A$99,'SCH D-2.1'!E$13,'ProForma Adj F'!$B$11:$B$99,'SCH D-2.1'!$B172)*-1</f>
        <v>0</v>
      </c>
      <c r="F172" s="28">
        <f>SUMIFS('ProForma Adj F'!$P$11:$P$99,'ProForma Adj F'!$A$11:$A$99,'SCH D-2.1'!F$13,'ProForma Adj F'!$B$11:$B$99,'SCH D-2.1'!$B172)*-1</f>
        <v>0</v>
      </c>
      <c r="G172" s="28">
        <f>SUMIFS('ProForma Adj F'!$P$11:$P$99,'ProForma Adj F'!$A$11:$A$99,'SCH D-2.1'!G$13,'ProForma Adj F'!$B$11:$B$99,'SCH D-2.1'!$B172)*-1</f>
        <v>0</v>
      </c>
      <c r="H172" s="28">
        <f>SUMIFS('ProForma Adj F'!$P$11:$P$99,'ProForma Adj F'!$A$11:$A$99,'SCH D-2.1'!H$13,'ProForma Adj F'!$B$11:$B$99,'SCH D-2.1'!$B172)*-1</f>
        <v>0</v>
      </c>
      <c r="I172" s="28">
        <f>SUMIFS('ProForma Adj F'!$P$11:$P$99,'ProForma Adj F'!$A$11:$A$99,'SCH D-2.1'!I$13,'ProForma Adj F'!$B$11:$B$99,'SCH D-2.1'!$B172)*-1</f>
        <v>0</v>
      </c>
      <c r="J172" s="28">
        <f>SUMIFS('ProForma Adj F'!$P$11:$P$99,'ProForma Adj F'!$A$11:$A$99,'SCH D-2.1'!J$13,'ProForma Adj F'!$B$11:$B$99,'SCH D-2.1'!$B172)*-1</f>
        <v>0</v>
      </c>
      <c r="K172" s="28">
        <f>SUMIFS('ProForma Adj F'!$P$11:$P$99,'ProForma Adj F'!$A$11:$A$99,'SCH D-2.1'!K$13,'ProForma Adj F'!$B$11:$B$99,'SCH D-2.1'!$B172)*-1</f>
        <v>0</v>
      </c>
      <c r="L172" s="383">
        <f t="shared" si="96"/>
        <v>0</v>
      </c>
      <c r="M172" s="449">
        <v>1</v>
      </c>
      <c r="N172" s="28">
        <f t="shared" si="94"/>
        <v>0</v>
      </c>
    </row>
    <row r="173" spans="1:14" ht="18.95" customHeight="1" x14ac:dyDescent="0.2">
      <c r="A173" s="405">
        <f t="shared" si="95"/>
        <v>113</v>
      </c>
      <c r="B173" s="21"/>
      <c r="C173" s="5" t="s">
        <v>131</v>
      </c>
      <c r="D173" s="435">
        <f t="shared" ref="D173:L173" si="97">SUM(D154:D172)</f>
        <v>0</v>
      </c>
      <c r="E173" s="435">
        <f t="shared" si="97"/>
        <v>0</v>
      </c>
      <c r="F173" s="435">
        <f t="shared" ref="F173:G173" si="98">SUM(F154:F172)</f>
        <v>0</v>
      </c>
      <c r="G173" s="435">
        <f t="shared" si="98"/>
        <v>0</v>
      </c>
      <c r="H173" s="435">
        <f t="shared" ref="H173:I173" si="99">SUM(H154:H172)</f>
        <v>0</v>
      </c>
      <c r="I173" s="435">
        <f t="shared" si="99"/>
        <v>0</v>
      </c>
      <c r="J173" s="435">
        <f t="shared" ref="J173" si="100">SUM(J154:J172)</f>
        <v>0</v>
      </c>
      <c r="K173" s="435">
        <f t="shared" ref="K173" si="101">SUM(K154:K172)</f>
        <v>4055360</v>
      </c>
      <c r="L173" s="435">
        <f t="shared" si="97"/>
        <v>4055360</v>
      </c>
      <c r="N173" s="435">
        <f>SUM(N154:N172)</f>
        <v>4055360</v>
      </c>
    </row>
    <row r="174" spans="1:14" ht="18.95" customHeight="1" x14ac:dyDescent="0.2">
      <c r="B174" s="21"/>
      <c r="C174" s="5"/>
    </row>
    <row r="175" spans="1:14" ht="18.95" customHeight="1" x14ac:dyDescent="0.2">
      <c r="A175" s="405">
        <f>A173+1</f>
        <v>114</v>
      </c>
      <c r="B175" s="21"/>
      <c r="C175" s="408" t="s">
        <v>175</v>
      </c>
    </row>
    <row r="176" spans="1:14" ht="18.95" customHeight="1" x14ac:dyDescent="0.2">
      <c r="A176" s="405">
        <f>A175+1</f>
        <v>115</v>
      </c>
      <c r="B176" s="21">
        <v>901</v>
      </c>
      <c r="C176" s="5" t="s">
        <v>75</v>
      </c>
      <c r="D176" s="28">
        <f>SUMIFS('ProForma Adj F'!$P$11:$P$99,'ProForma Adj F'!$A$11:$A$99,'SCH D-2.1'!D$13,'ProForma Adj F'!$B$11:$B$99,'SCH D-2.1'!$B176)*-1</f>
        <v>0</v>
      </c>
      <c r="E176" s="28">
        <f>SUMIFS('ProForma Adj F'!$P$11:$P$99,'ProForma Adj F'!$A$11:$A$99,'SCH D-2.1'!E$13,'ProForma Adj F'!$B$11:$B$99,'SCH D-2.1'!$B176)*-1</f>
        <v>0</v>
      </c>
      <c r="F176" s="28">
        <f>SUMIFS('ProForma Adj F'!$P$11:$P$99,'ProForma Adj F'!$A$11:$A$99,'SCH D-2.1'!F$13,'ProForma Adj F'!$B$11:$B$99,'SCH D-2.1'!$B176)*-1</f>
        <v>0</v>
      </c>
      <c r="G176" s="28">
        <f>SUMIFS('ProForma Adj F'!$P$11:$P$99,'ProForma Adj F'!$A$11:$A$99,'SCH D-2.1'!G$13,'ProForma Adj F'!$B$11:$B$99,'SCH D-2.1'!$B176)*-1</f>
        <v>0</v>
      </c>
      <c r="H176" s="28">
        <f>SUMIFS('ProForma Adj F'!$P$11:$P$99,'ProForma Adj F'!$A$11:$A$99,'SCH D-2.1'!H$13,'ProForma Adj F'!$B$11:$B$99,'SCH D-2.1'!$B176)*-1</f>
        <v>0</v>
      </c>
      <c r="I176" s="28">
        <f>SUMIFS('ProForma Adj F'!$P$11:$P$99,'ProForma Adj F'!$A$11:$A$99,'SCH D-2.1'!I$13,'ProForma Adj F'!$B$11:$B$99,'SCH D-2.1'!$B176)*-1</f>
        <v>0</v>
      </c>
      <c r="J176" s="28">
        <f>SUMIFS('ProForma Adj F'!$P$11:$P$99,'ProForma Adj F'!$A$11:$A$99,'SCH D-2.1'!J$13,'ProForma Adj F'!$B$11:$B$99,'SCH D-2.1'!$B176)*-1</f>
        <v>0</v>
      </c>
      <c r="K176" s="28">
        <f>SUMIFS('ProForma Adj F'!$P$11:$P$99,'ProForma Adj F'!$A$11:$A$99,'SCH D-2.1'!K$13,'ProForma Adj F'!$B$11:$B$99,'SCH D-2.1'!$B176)*-1</f>
        <v>0</v>
      </c>
      <c r="L176" s="28">
        <f>SUM(D176:K176)</f>
        <v>0</v>
      </c>
      <c r="M176" s="449">
        <v>1</v>
      </c>
      <c r="N176" s="28">
        <f t="shared" ref="N176:N177" si="102">L176*M176</f>
        <v>0</v>
      </c>
    </row>
    <row r="177" spans="1:14" ht="18.95" customHeight="1" x14ac:dyDescent="0.2">
      <c r="A177" s="405">
        <f t="shared" ref="A177:A193" si="103">A176+1</f>
        <v>116</v>
      </c>
      <c r="B177" s="21">
        <v>902</v>
      </c>
      <c r="C177" s="5" t="s">
        <v>71</v>
      </c>
      <c r="D177" s="28">
        <f>SUMIFS('ProForma Adj F'!$P$11:$P$99,'ProForma Adj F'!$A$11:$A$99,'SCH D-2.1'!D$13,'ProForma Adj F'!$B$11:$B$99,'SCH D-2.1'!$B177)*-1</f>
        <v>0</v>
      </c>
      <c r="E177" s="28">
        <f>SUMIFS('ProForma Adj F'!$P$11:$P$99,'ProForma Adj F'!$A$11:$A$99,'SCH D-2.1'!E$13,'ProForma Adj F'!$B$11:$B$99,'SCH D-2.1'!$B177)*-1</f>
        <v>0</v>
      </c>
      <c r="F177" s="28">
        <f>SUMIFS('ProForma Adj F'!$P$11:$P$99,'ProForma Adj F'!$A$11:$A$99,'SCH D-2.1'!F$13,'ProForma Adj F'!$B$11:$B$99,'SCH D-2.1'!$B177)*-1</f>
        <v>0</v>
      </c>
      <c r="G177" s="28">
        <f>SUMIFS('ProForma Adj F'!$P$11:$P$99,'ProForma Adj F'!$A$11:$A$99,'SCH D-2.1'!G$13,'ProForma Adj F'!$B$11:$B$99,'SCH D-2.1'!$B177)*-1</f>
        <v>0</v>
      </c>
      <c r="H177" s="28">
        <f>SUMIFS('ProForma Adj F'!$P$11:$P$99,'ProForma Adj F'!$A$11:$A$99,'SCH D-2.1'!H$13,'ProForma Adj F'!$B$11:$B$99,'SCH D-2.1'!$B177)*-1</f>
        <v>0</v>
      </c>
      <c r="I177" s="28">
        <f>SUMIFS('ProForma Adj F'!$P$11:$P$99,'ProForma Adj F'!$A$11:$A$99,'SCH D-2.1'!I$13,'ProForma Adj F'!$B$11:$B$99,'SCH D-2.1'!$B177)*-1</f>
        <v>0</v>
      </c>
      <c r="J177" s="28">
        <f>SUMIFS('ProForma Adj F'!$P$11:$P$99,'ProForma Adj F'!$A$11:$A$99,'SCH D-2.1'!J$13,'ProForma Adj F'!$B$11:$B$99,'SCH D-2.1'!$B177)*-1</f>
        <v>0</v>
      </c>
      <c r="K177" s="28">
        <f>SUMIFS('ProForma Adj F'!$P$11:$P$99,'ProForma Adj F'!$A$11:$A$99,'SCH D-2.1'!K$13,'ProForma Adj F'!$B$11:$B$99,'SCH D-2.1'!$B177)*-1</f>
        <v>0</v>
      </c>
      <c r="L177" s="28">
        <f>SUM(D177:K177)</f>
        <v>0</v>
      </c>
      <c r="M177" s="449">
        <v>1</v>
      </c>
      <c r="N177" s="28">
        <f t="shared" si="102"/>
        <v>0</v>
      </c>
    </row>
    <row r="178" spans="1:14" s="8" customFormat="1" ht="20.100000000000001" customHeight="1" x14ac:dyDescent="0.2">
      <c r="A178" s="623" t="str">
        <f>$A$1</f>
        <v>LOUISVILLE GAS AND ELECTRIC COMPANY</v>
      </c>
      <c r="B178" s="623"/>
      <c r="C178" s="623"/>
      <c r="D178" s="623"/>
      <c r="E178" s="623"/>
      <c r="F178" s="623"/>
      <c r="G178" s="623"/>
      <c r="H178" s="623"/>
      <c r="I178" s="623"/>
      <c r="J178" s="623"/>
      <c r="K178" s="623"/>
      <c r="L178" s="623"/>
      <c r="M178" s="623"/>
      <c r="N178" s="623"/>
    </row>
    <row r="179" spans="1:14" s="8" customFormat="1" ht="20.100000000000001" customHeight="1" x14ac:dyDescent="0.2">
      <c r="A179" s="623" t="str">
        <f>$A$2</f>
        <v>CASE NO. 2025-00114 - ELECTRIC OPERATIONS</v>
      </c>
      <c r="B179" s="623"/>
      <c r="C179" s="623"/>
      <c r="D179" s="623"/>
      <c r="E179" s="623"/>
      <c r="F179" s="623"/>
      <c r="G179" s="623"/>
      <c r="H179" s="623"/>
      <c r="I179" s="623"/>
      <c r="J179" s="623"/>
      <c r="K179" s="623"/>
      <c r="L179" s="623"/>
      <c r="M179" s="623"/>
      <c r="N179" s="623"/>
    </row>
    <row r="180" spans="1:14" s="8" customFormat="1" ht="20.100000000000001" customHeight="1" x14ac:dyDescent="0.2">
      <c r="A180" s="623" t="s">
        <v>340</v>
      </c>
      <c r="B180" s="623"/>
      <c r="C180" s="623"/>
      <c r="D180" s="623"/>
      <c r="E180" s="623"/>
      <c r="F180" s="623"/>
      <c r="G180" s="623"/>
      <c r="H180" s="623"/>
      <c r="I180" s="623"/>
      <c r="J180" s="623"/>
      <c r="K180" s="623"/>
      <c r="L180" s="623"/>
      <c r="M180" s="623"/>
      <c r="N180" s="623"/>
    </row>
    <row r="181" spans="1:14" s="8" customFormat="1" ht="20.100000000000001" customHeight="1" x14ac:dyDescent="0.2">
      <c r="A181" s="623" t="str">
        <f>$A$4</f>
        <v>FOR THE 12 MONTHS ENDED DECEMBER 31, 2026</v>
      </c>
      <c r="B181" s="623"/>
      <c r="C181" s="623"/>
      <c r="D181" s="623"/>
      <c r="E181" s="623"/>
      <c r="F181" s="623"/>
      <c r="G181" s="623"/>
      <c r="H181" s="623"/>
      <c r="I181" s="623"/>
      <c r="J181" s="623"/>
      <c r="K181" s="623"/>
      <c r="L181" s="623"/>
      <c r="M181" s="623"/>
      <c r="N181" s="623"/>
    </row>
    <row r="182" spans="1:14" s="8" customFormat="1" ht="20.100000000000001" customHeight="1" x14ac:dyDescent="0.2">
      <c r="A182" s="7"/>
      <c r="B182" s="7"/>
      <c r="C182" s="7"/>
      <c r="D182" s="7"/>
      <c r="E182" s="7"/>
      <c r="F182" s="7"/>
      <c r="G182" s="7"/>
      <c r="H182" s="7"/>
      <c r="I182" s="7"/>
      <c r="J182" s="7"/>
      <c r="K182" s="7"/>
      <c r="L182" s="7"/>
      <c r="M182" s="7"/>
      <c r="N182" s="7"/>
    </row>
    <row r="183" spans="1:14" s="8" customFormat="1" ht="20.100000000000001" customHeight="1" x14ac:dyDescent="0.2">
      <c r="A183" s="8" t="str">
        <f>$A$6</f>
        <v>DATA:____BASE  PERIOD__X__FORECASTED  PERIOD</v>
      </c>
      <c r="N183" s="10" t="s">
        <v>319</v>
      </c>
    </row>
    <row r="184" spans="1:14" s="8" customFormat="1" ht="20.100000000000001" customHeight="1" x14ac:dyDescent="0.2">
      <c r="A184" s="8" t="str">
        <f>$A$7</f>
        <v>TYPE OF FILING: __X__ ORIGINAL  _____ UPDATED  _____ REVISED</v>
      </c>
      <c r="N184" s="10" t="s">
        <v>338</v>
      </c>
    </row>
    <row r="185" spans="1:14" s="8" customFormat="1" ht="20.100000000000001" customHeight="1" x14ac:dyDescent="0.2">
      <c r="A185" s="8" t="str">
        <f>$A$8</f>
        <v>WORKPAPER REFERENCE NO(S).:  SCHEDULE WPD-2.1</v>
      </c>
      <c r="N185" s="10" t="str">
        <f>$N$8</f>
        <v>WITNESS:   A. M. FACKLER</v>
      </c>
    </row>
    <row r="186" spans="1:14" s="8" customFormat="1" ht="20.100000000000001" customHeight="1" x14ac:dyDescent="0.2"/>
    <row r="187" spans="1:14" s="8" customFormat="1" ht="18.75" customHeight="1" x14ac:dyDescent="0.2">
      <c r="A187" s="445"/>
      <c r="B187" s="445"/>
      <c r="C187" s="445"/>
      <c r="D187" s="446" t="str">
        <f t="shared" ref="D187:K187" si="104">D$10</f>
        <v>ADJ 7</v>
      </c>
      <c r="E187" s="446" t="str">
        <f t="shared" si="104"/>
        <v>ADJ 8</v>
      </c>
      <c r="F187" s="446" t="str">
        <f t="shared" si="104"/>
        <v>ADJ 9</v>
      </c>
      <c r="G187" s="446" t="str">
        <f t="shared" si="104"/>
        <v>ADJ 10</v>
      </c>
      <c r="H187" s="446" t="str">
        <f t="shared" si="104"/>
        <v>ADJ 11</v>
      </c>
      <c r="I187" s="446" t="str">
        <f t="shared" si="104"/>
        <v>ADJ 12</v>
      </c>
      <c r="J187" s="446" t="str">
        <f t="shared" si="104"/>
        <v>ADJ 13</v>
      </c>
      <c r="K187" s="446" t="str">
        <f t="shared" si="104"/>
        <v>ADJ 14</v>
      </c>
      <c r="L187" s="445"/>
      <c r="M187" s="445"/>
      <c r="N187" s="445"/>
    </row>
    <row r="188" spans="1:14" ht="51.95" customHeight="1" x14ac:dyDescent="0.2">
      <c r="A188" s="385" t="s">
        <v>142</v>
      </c>
      <c r="B188" s="385" t="s">
        <v>143</v>
      </c>
      <c r="C188" s="385" t="s">
        <v>147</v>
      </c>
      <c r="D188" s="451" t="str">
        <f t="shared" ref="D188:K188" si="105">D$11</f>
        <v>ECR FOR OFF-SYSTEM SALES</v>
      </c>
      <c r="E188" s="451" t="str">
        <f t="shared" si="105"/>
        <v>ADVERTISING EXPENSES</v>
      </c>
      <c r="F188" s="451" t="str">
        <f t="shared" si="105"/>
        <v>INDUSTRIAL COAL SERVICES REVENUES</v>
      </c>
      <c r="G188" s="451" t="str">
        <f t="shared" si="105"/>
        <v>NEW GENERATION NOT IN SERVICE</v>
      </c>
      <c r="H188" s="451" t="str">
        <f t="shared" si="105"/>
        <v xml:space="preserve">
 AMI SAVINGS 
REG. LIABILITY</v>
      </c>
      <c r="I188" s="451" t="str">
        <f t="shared" si="105"/>
        <v>REVOLVING CREDIT FACILITY FEES</v>
      </c>
      <c r="J188" s="451" t="str">
        <f t="shared" si="105"/>
        <v>IT SOFTWARE COST REGULATORY ASSET</v>
      </c>
      <c r="K188" s="451" t="str">
        <f t="shared" si="105"/>
        <v>VEGETATION MANAGEMENT EXPENSES</v>
      </c>
      <c r="L188" s="385" t="s">
        <v>320</v>
      </c>
      <c r="M188" s="385" t="s">
        <v>144</v>
      </c>
      <c r="N188" s="385" t="s">
        <v>333</v>
      </c>
    </row>
    <row r="189" spans="1:14" ht="19.5" customHeight="1" x14ac:dyDescent="0.2">
      <c r="A189" s="382"/>
      <c r="B189" s="382"/>
      <c r="C189" s="386"/>
      <c r="D189" s="404" t="s">
        <v>145</v>
      </c>
      <c r="E189" s="404" t="s">
        <v>145</v>
      </c>
      <c r="F189" s="404" t="s">
        <v>145</v>
      </c>
      <c r="G189" s="404" t="s">
        <v>145</v>
      </c>
      <c r="H189" s="404" t="s">
        <v>145</v>
      </c>
      <c r="I189" s="404" t="s">
        <v>145</v>
      </c>
      <c r="J189" s="404" t="s">
        <v>145</v>
      </c>
      <c r="K189" s="404" t="s">
        <v>145</v>
      </c>
      <c r="L189" s="404" t="s">
        <v>145</v>
      </c>
      <c r="M189" s="404"/>
      <c r="N189" s="404" t="s">
        <v>145</v>
      </c>
    </row>
    <row r="190" spans="1:14" ht="18.95" customHeight="1" x14ac:dyDescent="0.2">
      <c r="A190" s="405">
        <f>A177+1</f>
        <v>117</v>
      </c>
      <c r="B190" s="21">
        <v>903</v>
      </c>
      <c r="C190" s="5" t="s">
        <v>72</v>
      </c>
      <c r="D190" s="28">
        <f>SUMIFS('ProForma Adj F'!$P$11:$P$99,'ProForma Adj F'!$A$11:$A$99,'SCH D-2.1'!D$13,'ProForma Adj F'!$B$11:$B$99,'SCH D-2.1'!$B190)*-1</f>
        <v>0</v>
      </c>
      <c r="E190" s="28">
        <f>SUMIFS('ProForma Adj F'!$P$11:$P$99,'ProForma Adj F'!$A$11:$A$99,'SCH D-2.1'!E$13,'ProForma Adj F'!$B$11:$B$99,'SCH D-2.1'!$B190)*-1</f>
        <v>0</v>
      </c>
      <c r="F190" s="28">
        <f>SUMIFS('ProForma Adj F'!$P$11:$P$99,'ProForma Adj F'!$A$11:$A$99,'SCH D-2.1'!F$13,'ProForma Adj F'!$B$11:$B$99,'SCH D-2.1'!$B190)*-1</f>
        <v>0</v>
      </c>
      <c r="G190" s="28">
        <f>SUMIFS('ProForma Adj F'!$P$11:$P$99,'ProForma Adj F'!$A$11:$A$99,'SCH D-2.1'!G$13,'ProForma Adj F'!$B$11:$B$99,'SCH D-2.1'!$B190)*-1</f>
        <v>0</v>
      </c>
      <c r="H190" s="28">
        <f>SUMIFS('ProForma Adj F'!$P$11:$P$99,'ProForma Adj F'!$A$11:$A$99,'SCH D-2.1'!H$13,'ProForma Adj F'!$B$11:$B$99,'SCH D-2.1'!$B190)*-1</f>
        <v>0</v>
      </c>
      <c r="I190" s="28">
        <f>SUMIFS('ProForma Adj F'!$P$11:$P$99,'ProForma Adj F'!$A$11:$A$99,'SCH D-2.1'!I$13,'ProForma Adj F'!$B$11:$B$99,'SCH D-2.1'!$B190)*-1</f>
        <v>0</v>
      </c>
      <c r="J190" s="28">
        <f>SUMIFS('ProForma Adj F'!$P$11:$P$99,'ProForma Adj F'!$A$11:$A$99,'SCH D-2.1'!J$13,'ProForma Adj F'!$B$11:$B$99,'SCH D-2.1'!$B190)*-1</f>
        <v>0</v>
      </c>
      <c r="K190" s="28">
        <f>SUMIFS('ProForma Adj F'!$P$11:$P$99,'ProForma Adj F'!$A$11:$A$99,'SCH D-2.1'!K$13,'ProForma Adj F'!$B$11:$B$99,'SCH D-2.1'!$B190)*-1</f>
        <v>0</v>
      </c>
      <c r="L190" s="28">
        <f>SUM(D190:K190)</f>
        <v>0</v>
      </c>
      <c r="M190" s="449">
        <v>1</v>
      </c>
      <c r="N190" s="28">
        <f t="shared" ref="N190:N192" si="106">L190*M190</f>
        <v>0</v>
      </c>
    </row>
    <row r="191" spans="1:14" ht="18.95" customHeight="1" x14ac:dyDescent="0.2">
      <c r="A191" s="405">
        <f t="shared" si="103"/>
        <v>118</v>
      </c>
      <c r="B191" s="21">
        <v>904</v>
      </c>
      <c r="C191" s="5" t="s">
        <v>73</v>
      </c>
      <c r="D191" s="28">
        <f>SUMIFS('ProForma Adj F'!$P$11:$P$99,'ProForma Adj F'!$A$11:$A$99,'SCH D-2.1'!D$13,'ProForma Adj F'!$B$11:$B$99,'SCH D-2.1'!$B191)*-1</f>
        <v>0</v>
      </c>
      <c r="E191" s="28">
        <f>SUMIFS('ProForma Adj F'!$P$11:$P$99,'ProForma Adj F'!$A$11:$A$99,'SCH D-2.1'!E$13,'ProForma Adj F'!$B$11:$B$99,'SCH D-2.1'!$B191)*-1</f>
        <v>0</v>
      </c>
      <c r="F191" s="28">
        <f>SUMIFS('ProForma Adj F'!$P$11:$P$99,'ProForma Adj F'!$A$11:$A$99,'SCH D-2.1'!F$13,'ProForma Adj F'!$B$11:$B$99,'SCH D-2.1'!$B191)*-1</f>
        <v>0</v>
      </c>
      <c r="G191" s="28">
        <f>SUMIFS('ProForma Adj F'!$P$11:$P$99,'ProForma Adj F'!$A$11:$A$99,'SCH D-2.1'!G$13,'ProForma Adj F'!$B$11:$B$99,'SCH D-2.1'!$B191)*-1</f>
        <v>0</v>
      </c>
      <c r="H191" s="28">
        <f>SUMIFS('ProForma Adj F'!$P$11:$P$99,'ProForma Adj F'!$A$11:$A$99,'SCH D-2.1'!H$13,'ProForma Adj F'!$B$11:$B$99,'SCH D-2.1'!$B191)*-1</f>
        <v>0</v>
      </c>
      <c r="I191" s="28">
        <f>SUMIFS('ProForma Adj F'!$P$11:$P$99,'ProForma Adj F'!$A$11:$A$99,'SCH D-2.1'!I$13,'ProForma Adj F'!$B$11:$B$99,'SCH D-2.1'!$B191)*-1</f>
        <v>0</v>
      </c>
      <c r="J191" s="28">
        <f>SUMIFS('ProForma Adj F'!$P$11:$P$99,'ProForma Adj F'!$A$11:$A$99,'SCH D-2.1'!J$13,'ProForma Adj F'!$B$11:$B$99,'SCH D-2.1'!$B191)*-1</f>
        <v>0</v>
      </c>
      <c r="K191" s="28">
        <f>SUMIFS('ProForma Adj F'!$P$11:$P$99,'ProForma Adj F'!$A$11:$A$99,'SCH D-2.1'!K$13,'ProForma Adj F'!$B$11:$B$99,'SCH D-2.1'!$B191)*-1</f>
        <v>0</v>
      </c>
      <c r="L191" s="28">
        <f>SUM(D191:K191)</f>
        <v>0</v>
      </c>
      <c r="M191" s="449">
        <v>1</v>
      </c>
      <c r="N191" s="28">
        <f t="shared" si="106"/>
        <v>0</v>
      </c>
    </row>
    <row r="192" spans="1:14" ht="18.95" customHeight="1" x14ac:dyDescent="0.2">
      <c r="A192" s="405">
        <f t="shared" si="103"/>
        <v>119</v>
      </c>
      <c r="B192" s="21">
        <v>905</v>
      </c>
      <c r="C192" s="5" t="s">
        <v>74</v>
      </c>
      <c r="D192" s="28">
        <f>SUMIFS('ProForma Adj F'!$P$11:$P$99,'ProForma Adj F'!$A$11:$A$99,'SCH D-2.1'!D$13,'ProForma Adj F'!$B$11:$B$99,'SCH D-2.1'!$B192)*-1</f>
        <v>0</v>
      </c>
      <c r="E192" s="28">
        <f>SUMIFS('ProForma Adj F'!$P$11:$P$99,'ProForma Adj F'!$A$11:$A$99,'SCH D-2.1'!E$13,'ProForma Adj F'!$B$11:$B$99,'SCH D-2.1'!$B192)*-1</f>
        <v>0</v>
      </c>
      <c r="F192" s="28">
        <f>SUMIFS('ProForma Adj F'!$P$11:$P$99,'ProForma Adj F'!$A$11:$A$99,'SCH D-2.1'!F$13,'ProForma Adj F'!$B$11:$B$99,'SCH D-2.1'!$B192)*-1</f>
        <v>0</v>
      </c>
      <c r="G192" s="28">
        <f>SUMIFS('ProForma Adj F'!$P$11:$P$99,'ProForma Adj F'!$A$11:$A$99,'SCH D-2.1'!G$13,'ProForma Adj F'!$B$11:$B$99,'SCH D-2.1'!$B192)*-1</f>
        <v>0</v>
      </c>
      <c r="H192" s="28">
        <f>SUMIFS('ProForma Adj F'!$P$11:$P$99,'ProForma Adj F'!$A$11:$A$99,'SCH D-2.1'!H$13,'ProForma Adj F'!$B$11:$B$99,'SCH D-2.1'!$B192)*-1</f>
        <v>0</v>
      </c>
      <c r="I192" s="28">
        <f>SUMIFS('ProForma Adj F'!$P$11:$P$99,'ProForma Adj F'!$A$11:$A$99,'SCH D-2.1'!I$13,'ProForma Adj F'!$B$11:$B$99,'SCH D-2.1'!$B192)*-1</f>
        <v>0</v>
      </c>
      <c r="J192" s="28">
        <f>SUMIFS('ProForma Adj F'!$P$11:$P$99,'ProForma Adj F'!$A$11:$A$99,'SCH D-2.1'!J$13,'ProForma Adj F'!$B$11:$B$99,'SCH D-2.1'!$B192)*-1</f>
        <v>0</v>
      </c>
      <c r="K192" s="28">
        <f>SUMIFS('ProForma Adj F'!$P$11:$P$99,'ProForma Adj F'!$A$11:$A$99,'SCH D-2.1'!K$13,'ProForma Adj F'!$B$11:$B$99,'SCH D-2.1'!$B192)*-1</f>
        <v>0</v>
      </c>
      <c r="L192" s="28">
        <f>SUM(D192:K192)</f>
        <v>0</v>
      </c>
      <c r="M192" s="449">
        <v>1</v>
      </c>
      <c r="N192" s="28">
        <f t="shared" si="106"/>
        <v>0</v>
      </c>
    </row>
    <row r="193" spans="1:14" ht="18.95" customHeight="1" x14ac:dyDescent="0.2">
      <c r="A193" s="405">
        <f t="shared" si="103"/>
        <v>120</v>
      </c>
      <c r="B193" s="21"/>
      <c r="C193" s="5" t="s">
        <v>176</v>
      </c>
      <c r="D193" s="435">
        <f t="shared" ref="D193:E193" si="107">SUM(D176:D192)</f>
        <v>0</v>
      </c>
      <c r="E193" s="435">
        <f t="shared" si="107"/>
        <v>0</v>
      </c>
      <c r="F193" s="435">
        <f t="shared" ref="F193:G193" si="108">SUM(F176:F192)</f>
        <v>0</v>
      </c>
      <c r="G193" s="435">
        <f t="shared" si="108"/>
        <v>0</v>
      </c>
      <c r="H193" s="435">
        <f t="shared" ref="H193:I193" si="109">SUM(H176:H192)</f>
        <v>0</v>
      </c>
      <c r="I193" s="435">
        <f t="shared" si="109"/>
        <v>0</v>
      </c>
      <c r="J193" s="435">
        <f t="shared" ref="J193" si="110">SUM(J176:J192)</f>
        <v>0</v>
      </c>
      <c r="K193" s="435">
        <f t="shared" ref="K193" si="111">SUM(K176:K192)</f>
        <v>0</v>
      </c>
      <c r="L193" s="435">
        <f>SUM(L176:L192)</f>
        <v>0</v>
      </c>
      <c r="N193" s="435">
        <f>SUM(N176:N192)</f>
        <v>0</v>
      </c>
    </row>
    <row r="194" spans="1:14" ht="18.95" customHeight="1" x14ac:dyDescent="0.2">
      <c r="B194" s="21"/>
      <c r="C194" s="5"/>
    </row>
    <row r="195" spans="1:14" ht="18.95" customHeight="1" x14ac:dyDescent="0.2">
      <c r="A195" s="405">
        <f>A193+1</f>
        <v>121</v>
      </c>
      <c r="B195" s="21"/>
      <c r="C195" s="408" t="s">
        <v>177</v>
      </c>
    </row>
    <row r="196" spans="1:14" ht="18.95" customHeight="1" x14ac:dyDescent="0.2">
      <c r="A196" s="405">
        <f>A195+1</f>
        <v>122</v>
      </c>
      <c r="B196" s="21">
        <v>907</v>
      </c>
      <c r="C196" s="5" t="s">
        <v>76</v>
      </c>
      <c r="D196" s="28">
        <f>SUMIFS('ProForma Adj F'!$P$11:$P$99,'ProForma Adj F'!$A$11:$A$99,'SCH D-2.1'!D$13,'ProForma Adj F'!$B$11:$B$99,'SCH D-2.1'!$B196)*-1</f>
        <v>0</v>
      </c>
      <c r="E196" s="28">
        <f>SUMIFS('ProForma Adj F'!$P$11:$P$99,'ProForma Adj F'!$A$11:$A$99,'SCH D-2.1'!E$13,'ProForma Adj F'!$B$11:$B$99,'SCH D-2.1'!$B196)*-1</f>
        <v>0</v>
      </c>
      <c r="F196" s="28">
        <f>SUMIFS('ProForma Adj F'!$P$11:$P$99,'ProForma Adj F'!$A$11:$A$99,'SCH D-2.1'!F$13,'ProForma Adj F'!$B$11:$B$99,'SCH D-2.1'!$B196)*-1</f>
        <v>0</v>
      </c>
      <c r="G196" s="28">
        <f>SUMIFS('ProForma Adj F'!$P$11:$P$99,'ProForma Adj F'!$A$11:$A$99,'SCH D-2.1'!G$13,'ProForma Adj F'!$B$11:$B$99,'SCH D-2.1'!$B196)*-1</f>
        <v>0</v>
      </c>
      <c r="H196" s="28">
        <f>SUMIFS('ProForma Adj F'!$P$11:$P$99,'ProForma Adj F'!$A$11:$A$99,'SCH D-2.1'!H$13,'ProForma Adj F'!$B$11:$B$99,'SCH D-2.1'!$B196)*-1</f>
        <v>0</v>
      </c>
      <c r="I196" s="28">
        <f>SUMIFS('ProForma Adj F'!$P$11:$P$99,'ProForma Adj F'!$A$11:$A$99,'SCH D-2.1'!I$13,'ProForma Adj F'!$B$11:$B$99,'SCH D-2.1'!$B196)*-1</f>
        <v>0</v>
      </c>
      <c r="J196" s="28">
        <f>SUMIFS('ProForma Adj F'!$P$11:$P$99,'ProForma Adj F'!$A$11:$A$99,'SCH D-2.1'!J$13,'ProForma Adj F'!$B$11:$B$99,'SCH D-2.1'!$B196)*-1</f>
        <v>0</v>
      </c>
      <c r="K196" s="28">
        <f>SUMIFS('ProForma Adj F'!$P$11:$P$99,'ProForma Adj F'!$A$11:$A$99,'SCH D-2.1'!K$13,'ProForma Adj F'!$B$11:$B$99,'SCH D-2.1'!$B196)*-1</f>
        <v>0</v>
      </c>
      <c r="L196" s="28">
        <f>SUM(D196:K196)</f>
        <v>0</v>
      </c>
      <c r="M196" s="449">
        <v>1</v>
      </c>
      <c r="N196" s="28">
        <f t="shared" ref="N196:N199" si="112">L196*M196</f>
        <v>0</v>
      </c>
    </row>
    <row r="197" spans="1:14" ht="18.95" customHeight="1" x14ac:dyDescent="0.2">
      <c r="A197" s="405">
        <f t="shared" ref="A197:A200" si="113">A196+1</f>
        <v>123</v>
      </c>
      <c r="B197" s="21">
        <v>908</v>
      </c>
      <c r="C197" s="5" t="s">
        <v>77</v>
      </c>
      <c r="D197" s="28">
        <f>SUMIFS('ProForma Adj F'!$P$11:$P$99,'ProForma Adj F'!$A$11:$A$99,'SCH D-2.1'!D$13,'ProForma Adj F'!$B$11:$B$99,'SCH D-2.1'!$B197)*-1</f>
        <v>0</v>
      </c>
      <c r="E197" s="28">
        <f>SUMIFS('ProForma Adj F'!$P$11:$P$99,'ProForma Adj F'!$A$11:$A$99,'SCH D-2.1'!E$13,'ProForma Adj F'!$B$11:$B$99,'SCH D-2.1'!$B197)*-1</f>
        <v>0</v>
      </c>
      <c r="F197" s="28">
        <f>SUMIFS('ProForma Adj F'!$P$11:$P$99,'ProForma Adj F'!$A$11:$A$99,'SCH D-2.1'!F$13,'ProForma Adj F'!$B$11:$B$99,'SCH D-2.1'!$B197)*-1</f>
        <v>0</v>
      </c>
      <c r="G197" s="28">
        <f>SUMIFS('ProForma Adj F'!$P$11:$P$99,'ProForma Adj F'!$A$11:$A$99,'SCH D-2.1'!G$13,'ProForma Adj F'!$B$11:$B$99,'SCH D-2.1'!$B197)*-1</f>
        <v>0</v>
      </c>
      <c r="H197" s="28">
        <f>SUMIFS('ProForma Adj F'!$P$11:$P$99,'ProForma Adj F'!$A$11:$A$99,'SCH D-2.1'!H$13,'ProForma Adj F'!$B$11:$B$99,'SCH D-2.1'!$B197)*-1</f>
        <v>0</v>
      </c>
      <c r="I197" s="28">
        <f>SUMIFS('ProForma Adj F'!$P$11:$P$99,'ProForma Adj F'!$A$11:$A$99,'SCH D-2.1'!I$13,'ProForma Adj F'!$B$11:$B$99,'SCH D-2.1'!$B197)*-1</f>
        <v>0</v>
      </c>
      <c r="J197" s="28">
        <f>SUMIFS('ProForma Adj F'!$P$11:$P$99,'ProForma Adj F'!$A$11:$A$99,'SCH D-2.1'!J$13,'ProForma Adj F'!$B$11:$B$99,'SCH D-2.1'!$B197)*-1</f>
        <v>0</v>
      </c>
      <c r="K197" s="28">
        <f>SUMIFS('ProForma Adj F'!$P$11:$P$99,'ProForma Adj F'!$A$11:$A$99,'SCH D-2.1'!K$13,'ProForma Adj F'!$B$11:$B$99,'SCH D-2.1'!$B197)*-1</f>
        <v>0</v>
      </c>
      <c r="L197" s="28">
        <f>SUM(D197:K197)</f>
        <v>0</v>
      </c>
      <c r="M197" s="449">
        <v>1</v>
      </c>
      <c r="N197" s="28">
        <f t="shared" si="112"/>
        <v>0</v>
      </c>
    </row>
    <row r="198" spans="1:14" ht="18.95" customHeight="1" x14ac:dyDescent="0.2">
      <c r="A198" s="405">
        <f t="shared" si="113"/>
        <v>124</v>
      </c>
      <c r="B198" s="21">
        <v>909</v>
      </c>
      <c r="C198" s="5" t="s">
        <v>78</v>
      </c>
      <c r="D198" s="28">
        <f>SUMIFS('ProForma Adj F'!$P$11:$P$99,'ProForma Adj F'!$A$11:$A$99,'SCH D-2.1'!D$13,'ProForma Adj F'!$B$11:$B$99,'SCH D-2.1'!$B198)*-1</f>
        <v>0</v>
      </c>
      <c r="E198" s="28">
        <f>SUMIFS('ProForma Adj F'!$P$11:$P$99,'ProForma Adj F'!$A$11:$A$99,'SCH D-2.1'!E$13,'ProForma Adj F'!$B$11:$B$99,'SCH D-2.1'!$B198)*-1</f>
        <v>0</v>
      </c>
      <c r="F198" s="28">
        <f>SUMIFS('ProForma Adj F'!$P$11:$P$99,'ProForma Adj F'!$A$11:$A$99,'SCH D-2.1'!F$13,'ProForma Adj F'!$B$11:$B$99,'SCH D-2.1'!$B198)*-1</f>
        <v>0</v>
      </c>
      <c r="G198" s="28">
        <f>SUMIFS('ProForma Adj F'!$P$11:$P$99,'ProForma Adj F'!$A$11:$A$99,'SCH D-2.1'!G$13,'ProForma Adj F'!$B$11:$B$99,'SCH D-2.1'!$B198)*-1</f>
        <v>0</v>
      </c>
      <c r="H198" s="28">
        <f>SUMIFS('ProForma Adj F'!$P$11:$P$99,'ProForma Adj F'!$A$11:$A$99,'SCH D-2.1'!H$13,'ProForma Adj F'!$B$11:$B$99,'SCH D-2.1'!$B198)*-1</f>
        <v>0</v>
      </c>
      <c r="I198" s="28">
        <f>SUMIFS('ProForma Adj F'!$P$11:$P$99,'ProForma Adj F'!$A$11:$A$99,'SCH D-2.1'!I$13,'ProForma Adj F'!$B$11:$B$99,'SCH D-2.1'!$B198)*-1</f>
        <v>0</v>
      </c>
      <c r="J198" s="28">
        <f>SUMIFS('ProForma Adj F'!$P$11:$P$99,'ProForma Adj F'!$A$11:$A$99,'SCH D-2.1'!J$13,'ProForma Adj F'!$B$11:$B$99,'SCH D-2.1'!$B198)*-1</f>
        <v>0</v>
      </c>
      <c r="K198" s="28">
        <f>SUMIFS('ProForma Adj F'!$P$11:$P$99,'ProForma Adj F'!$A$11:$A$99,'SCH D-2.1'!K$13,'ProForma Adj F'!$B$11:$B$99,'SCH D-2.1'!$B198)*-1</f>
        <v>0</v>
      </c>
      <c r="L198" s="28">
        <f>SUM(D198:K198)</f>
        <v>0</v>
      </c>
      <c r="M198" s="449">
        <v>1</v>
      </c>
      <c r="N198" s="28">
        <f t="shared" si="112"/>
        <v>0</v>
      </c>
    </row>
    <row r="199" spans="1:14" ht="18.95" customHeight="1" x14ac:dyDescent="0.2">
      <c r="A199" s="405">
        <f t="shared" si="113"/>
        <v>125</v>
      </c>
      <c r="B199" s="21">
        <v>910</v>
      </c>
      <c r="C199" s="5" t="s">
        <v>79</v>
      </c>
      <c r="D199" s="28">
        <f>SUMIFS('ProForma Adj F'!$P$11:$P$99,'ProForma Adj F'!$A$11:$A$99,'SCH D-2.1'!D$13,'ProForma Adj F'!$B$11:$B$99,'SCH D-2.1'!$B199)*-1</f>
        <v>0</v>
      </c>
      <c r="E199" s="28">
        <f>SUMIFS('ProForma Adj F'!$P$11:$P$99,'ProForma Adj F'!$A$11:$A$99,'SCH D-2.1'!E$13,'ProForma Adj F'!$B$11:$B$99,'SCH D-2.1'!$B199)*-1</f>
        <v>0</v>
      </c>
      <c r="F199" s="28">
        <f>SUMIFS('ProForma Adj F'!$P$11:$P$99,'ProForma Adj F'!$A$11:$A$99,'SCH D-2.1'!F$13,'ProForma Adj F'!$B$11:$B$99,'SCH D-2.1'!$B199)*-1</f>
        <v>0</v>
      </c>
      <c r="G199" s="28">
        <f>SUMIFS('ProForma Adj F'!$P$11:$P$99,'ProForma Adj F'!$A$11:$A$99,'SCH D-2.1'!G$13,'ProForma Adj F'!$B$11:$B$99,'SCH D-2.1'!$B199)*-1</f>
        <v>0</v>
      </c>
      <c r="H199" s="28">
        <f>SUMIFS('ProForma Adj F'!$P$11:$P$99,'ProForma Adj F'!$A$11:$A$99,'SCH D-2.1'!H$13,'ProForma Adj F'!$B$11:$B$99,'SCH D-2.1'!$B199)*-1</f>
        <v>0</v>
      </c>
      <c r="I199" s="28">
        <f>SUMIFS('ProForma Adj F'!$P$11:$P$99,'ProForma Adj F'!$A$11:$A$99,'SCH D-2.1'!I$13,'ProForma Adj F'!$B$11:$B$99,'SCH D-2.1'!$B199)*-1</f>
        <v>0</v>
      </c>
      <c r="J199" s="28">
        <f>SUMIFS('ProForma Adj F'!$P$11:$P$99,'ProForma Adj F'!$A$11:$A$99,'SCH D-2.1'!J$13,'ProForma Adj F'!$B$11:$B$99,'SCH D-2.1'!$B199)*-1</f>
        <v>0</v>
      </c>
      <c r="K199" s="28">
        <f>SUMIFS('ProForma Adj F'!$P$11:$P$99,'ProForma Adj F'!$A$11:$A$99,'SCH D-2.1'!K$13,'ProForma Adj F'!$B$11:$B$99,'SCH D-2.1'!$B199)*-1</f>
        <v>0</v>
      </c>
      <c r="L199" s="383">
        <f>SUM(D199:K199)</f>
        <v>0</v>
      </c>
      <c r="M199" s="449">
        <v>1</v>
      </c>
      <c r="N199" s="28">
        <f t="shared" si="112"/>
        <v>0</v>
      </c>
    </row>
    <row r="200" spans="1:14" ht="18.95" customHeight="1" x14ac:dyDescent="0.2">
      <c r="A200" s="405">
        <f t="shared" si="113"/>
        <v>126</v>
      </c>
      <c r="B200" s="21"/>
      <c r="C200" s="5" t="s">
        <v>178</v>
      </c>
      <c r="D200" s="435">
        <f t="shared" ref="D200:L200" si="114">SUM(D196:D199)</f>
        <v>0</v>
      </c>
      <c r="E200" s="435">
        <f t="shared" si="114"/>
        <v>0</v>
      </c>
      <c r="F200" s="435">
        <f t="shared" ref="F200:G200" si="115">SUM(F196:F199)</f>
        <v>0</v>
      </c>
      <c r="G200" s="435">
        <f t="shared" si="115"/>
        <v>0</v>
      </c>
      <c r="H200" s="435">
        <f t="shared" ref="H200:I200" si="116">SUM(H196:H199)</f>
        <v>0</v>
      </c>
      <c r="I200" s="435">
        <f t="shared" si="116"/>
        <v>0</v>
      </c>
      <c r="J200" s="435">
        <f t="shared" ref="J200" si="117">SUM(J196:J199)</f>
        <v>0</v>
      </c>
      <c r="K200" s="435">
        <f t="shared" ref="K200" si="118">SUM(K196:K199)</f>
        <v>0</v>
      </c>
      <c r="L200" s="435">
        <f t="shared" si="114"/>
        <v>0</v>
      </c>
      <c r="N200" s="435">
        <f>SUM(N196:N199)</f>
        <v>0</v>
      </c>
    </row>
    <row r="201" spans="1:14" ht="18.95" customHeight="1" x14ac:dyDescent="0.2">
      <c r="A201" s="405"/>
      <c r="B201" s="21"/>
      <c r="C201" s="5"/>
    </row>
    <row r="202" spans="1:14" ht="18.95" customHeight="1" x14ac:dyDescent="0.2">
      <c r="A202" s="405">
        <f>A200+1</f>
        <v>127</v>
      </c>
      <c r="B202" s="21"/>
      <c r="C202" s="408" t="s">
        <v>179</v>
      </c>
    </row>
    <row r="203" spans="1:14" ht="18.95" customHeight="1" x14ac:dyDescent="0.2">
      <c r="A203" s="405">
        <f>A202+1</f>
        <v>128</v>
      </c>
      <c r="B203" s="21">
        <v>911</v>
      </c>
      <c r="C203" s="5" t="s">
        <v>80</v>
      </c>
      <c r="D203" s="28">
        <f>SUMIFS('ProForma Adj F'!$P$11:$P$99,'ProForma Adj F'!$A$11:$A$99,'SCH D-2.1'!D$13,'ProForma Adj F'!$B$11:$B$99,'SCH D-2.1'!$B203)*-1</f>
        <v>0</v>
      </c>
      <c r="E203" s="28">
        <f>SUMIFS('ProForma Adj F'!$P$11:$P$99,'ProForma Adj F'!$A$11:$A$99,'SCH D-2.1'!E$13,'ProForma Adj F'!$B$11:$B$99,'SCH D-2.1'!$B203)*-1</f>
        <v>0</v>
      </c>
      <c r="F203" s="28">
        <f>SUMIFS('ProForma Adj F'!$P$11:$P$99,'ProForma Adj F'!$A$11:$A$99,'SCH D-2.1'!F$13,'ProForma Adj F'!$B$11:$B$99,'SCH D-2.1'!$B203)*-1</f>
        <v>0</v>
      </c>
      <c r="G203" s="28">
        <f>SUMIFS('ProForma Adj F'!$P$11:$P$99,'ProForma Adj F'!$A$11:$A$99,'SCH D-2.1'!G$13,'ProForma Adj F'!$B$11:$B$99,'SCH D-2.1'!$B203)*-1</f>
        <v>0</v>
      </c>
      <c r="H203" s="28">
        <f>SUMIFS('ProForma Adj F'!$P$11:$P$99,'ProForma Adj F'!$A$11:$A$99,'SCH D-2.1'!H$13,'ProForma Adj F'!$B$11:$B$99,'SCH D-2.1'!$B203)*-1</f>
        <v>0</v>
      </c>
      <c r="I203" s="28">
        <f>SUMIFS('ProForma Adj F'!$P$11:$P$99,'ProForma Adj F'!$A$11:$A$99,'SCH D-2.1'!I$13,'ProForma Adj F'!$B$11:$B$99,'SCH D-2.1'!$B203)*-1</f>
        <v>0</v>
      </c>
      <c r="J203" s="28">
        <f>SUMIFS('ProForma Adj F'!$P$11:$P$99,'ProForma Adj F'!$A$11:$A$99,'SCH D-2.1'!J$13,'ProForma Adj F'!$B$11:$B$99,'SCH D-2.1'!$B203)*-1</f>
        <v>0</v>
      </c>
      <c r="K203" s="28">
        <f>SUMIFS('ProForma Adj F'!$P$11:$P$99,'ProForma Adj F'!$A$11:$A$99,'SCH D-2.1'!K$13,'ProForma Adj F'!$B$11:$B$99,'SCH D-2.1'!$B203)*-1</f>
        <v>0</v>
      </c>
      <c r="L203" s="28">
        <f>SUM(D203:K203)</f>
        <v>0</v>
      </c>
      <c r="M203" s="449">
        <v>1</v>
      </c>
      <c r="N203" s="28">
        <f t="shared" ref="N203:N206" si="119">L203*M203</f>
        <v>0</v>
      </c>
    </row>
    <row r="204" spans="1:14" ht="18.95" customHeight="1" x14ac:dyDescent="0.2">
      <c r="A204" s="405">
        <f t="shared" ref="A204:A207" si="120">A203+1</f>
        <v>129</v>
      </c>
      <c r="B204" s="21">
        <v>912</v>
      </c>
      <c r="C204" s="5" t="s">
        <v>81</v>
      </c>
      <c r="D204" s="28">
        <f>SUMIFS('ProForma Adj F'!$P$11:$P$99,'ProForma Adj F'!$A$11:$A$99,'SCH D-2.1'!D$13,'ProForma Adj F'!$B$11:$B$99,'SCH D-2.1'!$B204)*-1</f>
        <v>0</v>
      </c>
      <c r="E204" s="28">
        <f>SUMIFS('ProForma Adj F'!$P$11:$P$99,'ProForma Adj F'!$A$11:$A$99,'SCH D-2.1'!E$13,'ProForma Adj F'!$B$11:$B$99,'SCH D-2.1'!$B204)*-1</f>
        <v>0</v>
      </c>
      <c r="F204" s="28">
        <f>SUMIFS('ProForma Adj F'!$P$11:$P$99,'ProForma Adj F'!$A$11:$A$99,'SCH D-2.1'!F$13,'ProForma Adj F'!$B$11:$B$99,'SCH D-2.1'!$B204)*-1</f>
        <v>0</v>
      </c>
      <c r="G204" s="28">
        <f>SUMIFS('ProForma Adj F'!$P$11:$P$99,'ProForma Adj F'!$A$11:$A$99,'SCH D-2.1'!G$13,'ProForma Adj F'!$B$11:$B$99,'SCH D-2.1'!$B204)*-1</f>
        <v>0</v>
      </c>
      <c r="H204" s="28">
        <f>SUMIFS('ProForma Adj F'!$P$11:$P$99,'ProForma Adj F'!$A$11:$A$99,'SCH D-2.1'!H$13,'ProForma Adj F'!$B$11:$B$99,'SCH D-2.1'!$B204)*-1</f>
        <v>0</v>
      </c>
      <c r="I204" s="28">
        <f>SUMIFS('ProForma Adj F'!$P$11:$P$99,'ProForma Adj F'!$A$11:$A$99,'SCH D-2.1'!I$13,'ProForma Adj F'!$B$11:$B$99,'SCH D-2.1'!$B204)*-1</f>
        <v>0</v>
      </c>
      <c r="J204" s="28">
        <f>SUMIFS('ProForma Adj F'!$P$11:$P$99,'ProForma Adj F'!$A$11:$A$99,'SCH D-2.1'!J$13,'ProForma Adj F'!$B$11:$B$99,'SCH D-2.1'!$B204)*-1</f>
        <v>0</v>
      </c>
      <c r="K204" s="28">
        <f>SUMIFS('ProForma Adj F'!$P$11:$P$99,'ProForma Adj F'!$A$11:$A$99,'SCH D-2.1'!K$13,'ProForma Adj F'!$B$11:$B$99,'SCH D-2.1'!$B204)*-1</f>
        <v>0</v>
      </c>
      <c r="L204" s="28">
        <f t="shared" ref="L204:L206" si="121">SUM(D204:K204)</f>
        <v>0</v>
      </c>
      <c r="M204" s="449">
        <v>1</v>
      </c>
      <c r="N204" s="28">
        <f t="shared" si="119"/>
        <v>0</v>
      </c>
    </row>
    <row r="205" spans="1:14" ht="18.95" customHeight="1" x14ac:dyDescent="0.2">
      <c r="A205" s="405">
        <f t="shared" si="120"/>
        <v>130</v>
      </c>
      <c r="B205" s="21">
        <v>913</v>
      </c>
      <c r="C205" s="5" t="s">
        <v>82</v>
      </c>
      <c r="D205" s="28">
        <f>SUMIFS('ProForma Adj F'!$P$11:$P$99,'ProForma Adj F'!$A$11:$A$99,'SCH D-2.1'!D$13,'ProForma Adj F'!$B$11:$B$99,'SCH D-2.1'!$B205)*-1</f>
        <v>0</v>
      </c>
      <c r="E205" s="28">
        <f>SUMIFS('ProForma Adj F'!$P$11:$P$99,'ProForma Adj F'!$A$11:$A$99,'SCH D-2.1'!E$13,'ProForma Adj F'!$B$11:$B$99,'SCH D-2.1'!$B205)*-1</f>
        <v>-6665.1</v>
      </c>
      <c r="F205" s="28">
        <f>SUMIFS('ProForma Adj F'!$P$11:$P$99,'ProForma Adj F'!$A$11:$A$99,'SCH D-2.1'!F$13,'ProForma Adj F'!$B$11:$B$99,'SCH D-2.1'!$B205)*-1</f>
        <v>0</v>
      </c>
      <c r="G205" s="28">
        <f>SUMIFS('ProForma Adj F'!$P$11:$P$99,'ProForma Adj F'!$A$11:$A$99,'SCH D-2.1'!G$13,'ProForma Adj F'!$B$11:$B$99,'SCH D-2.1'!$B205)*-1</f>
        <v>0</v>
      </c>
      <c r="H205" s="28">
        <f>SUMIFS('ProForma Adj F'!$P$11:$P$99,'ProForma Adj F'!$A$11:$A$99,'SCH D-2.1'!H$13,'ProForma Adj F'!$B$11:$B$99,'SCH D-2.1'!$B205)*-1</f>
        <v>0</v>
      </c>
      <c r="I205" s="28">
        <f>SUMIFS('ProForma Adj F'!$P$11:$P$99,'ProForma Adj F'!$A$11:$A$99,'SCH D-2.1'!I$13,'ProForma Adj F'!$B$11:$B$99,'SCH D-2.1'!$B205)*-1</f>
        <v>0</v>
      </c>
      <c r="J205" s="28">
        <f>SUMIFS('ProForma Adj F'!$P$11:$P$99,'ProForma Adj F'!$A$11:$A$99,'SCH D-2.1'!J$13,'ProForma Adj F'!$B$11:$B$99,'SCH D-2.1'!$B205)*-1</f>
        <v>0</v>
      </c>
      <c r="K205" s="28">
        <f>SUMIFS('ProForma Adj F'!$P$11:$P$99,'ProForma Adj F'!$A$11:$A$99,'SCH D-2.1'!K$13,'ProForma Adj F'!$B$11:$B$99,'SCH D-2.1'!$B205)*-1</f>
        <v>0</v>
      </c>
      <c r="L205" s="28">
        <f t="shared" si="121"/>
        <v>-6665.1</v>
      </c>
      <c r="M205" s="449">
        <v>1</v>
      </c>
      <c r="N205" s="28">
        <f t="shared" si="119"/>
        <v>-6665.1</v>
      </c>
    </row>
    <row r="206" spans="1:14" ht="18.95" customHeight="1" x14ac:dyDescent="0.2">
      <c r="A206" s="405">
        <f t="shared" si="120"/>
        <v>131</v>
      </c>
      <c r="B206" s="21">
        <v>916</v>
      </c>
      <c r="C206" s="5" t="s">
        <v>83</v>
      </c>
      <c r="D206" s="28">
        <f>SUMIFS('ProForma Adj F'!$P$11:$P$99,'ProForma Adj F'!$A$11:$A$99,'SCH D-2.1'!D$13,'ProForma Adj F'!$B$11:$B$99,'SCH D-2.1'!$B206)*-1</f>
        <v>0</v>
      </c>
      <c r="E206" s="28">
        <f>SUMIFS('ProForma Adj F'!$P$11:$P$99,'ProForma Adj F'!$A$11:$A$99,'SCH D-2.1'!E$13,'ProForma Adj F'!$B$11:$B$99,'SCH D-2.1'!$B206)*-1</f>
        <v>0</v>
      </c>
      <c r="F206" s="28">
        <f>SUMIFS('ProForma Adj F'!$P$11:$P$99,'ProForma Adj F'!$A$11:$A$99,'SCH D-2.1'!F$13,'ProForma Adj F'!$B$11:$B$99,'SCH D-2.1'!$B206)*-1</f>
        <v>0</v>
      </c>
      <c r="G206" s="28">
        <f>SUMIFS('ProForma Adj F'!$P$11:$P$99,'ProForma Adj F'!$A$11:$A$99,'SCH D-2.1'!G$13,'ProForma Adj F'!$B$11:$B$99,'SCH D-2.1'!$B206)*-1</f>
        <v>0</v>
      </c>
      <c r="H206" s="28">
        <f>SUMIFS('ProForma Adj F'!$P$11:$P$99,'ProForma Adj F'!$A$11:$A$99,'SCH D-2.1'!H$13,'ProForma Adj F'!$B$11:$B$99,'SCH D-2.1'!$B206)*-1</f>
        <v>0</v>
      </c>
      <c r="I206" s="28">
        <f>SUMIFS('ProForma Adj F'!$P$11:$P$99,'ProForma Adj F'!$A$11:$A$99,'SCH D-2.1'!I$13,'ProForma Adj F'!$B$11:$B$99,'SCH D-2.1'!$B206)*-1</f>
        <v>0</v>
      </c>
      <c r="J206" s="28">
        <f>SUMIFS('ProForma Adj F'!$P$11:$P$99,'ProForma Adj F'!$A$11:$A$99,'SCH D-2.1'!J$13,'ProForma Adj F'!$B$11:$B$99,'SCH D-2.1'!$B206)*-1</f>
        <v>0</v>
      </c>
      <c r="K206" s="28">
        <f>SUMIFS('ProForma Adj F'!$P$11:$P$99,'ProForma Adj F'!$A$11:$A$99,'SCH D-2.1'!K$13,'ProForma Adj F'!$B$11:$B$99,'SCH D-2.1'!$B206)*-1</f>
        <v>0</v>
      </c>
      <c r="L206" s="383">
        <f t="shared" si="121"/>
        <v>0</v>
      </c>
      <c r="M206" s="449">
        <v>1</v>
      </c>
      <c r="N206" s="28">
        <f t="shared" si="119"/>
        <v>0</v>
      </c>
    </row>
    <row r="207" spans="1:14" ht="18.95" customHeight="1" x14ac:dyDescent="0.2">
      <c r="A207" s="405">
        <f t="shared" si="120"/>
        <v>132</v>
      </c>
      <c r="B207" s="21"/>
      <c r="C207" s="5" t="s">
        <v>180</v>
      </c>
      <c r="D207" s="435">
        <f t="shared" ref="D207:L207" si="122">SUM(D203:D206)</f>
        <v>0</v>
      </c>
      <c r="E207" s="435">
        <f t="shared" si="122"/>
        <v>-6665.1</v>
      </c>
      <c r="F207" s="435">
        <f t="shared" ref="F207:G207" si="123">SUM(F203:F206)</f>
        <v>0</v>
      </c>
      <c r="G207" s="435">
        <f t="shared" si="123"/>
        <v>0</v>
      </c>
      <c r="H207" s="435">
        <f t="shared" ref="H207:I207" si="124">SUM(H203:H206)</f>
        <v>0</v>
      </c>
      <c r="I207" s="435">
        <f t="shared" si="124"/>
        <v>0</v>
      </c>
      <c r="J207" s="435">
        <f t="shared" ref="J207" si="125">SUM(J203:J206)</f>
        <v>0</v>
      </c>
      <c r="K207" s="435">
        <f t="shared" ref="K207" si="126">SUM(K203:K206)</f>
        <v>0</v>
      </c>
      <c r="L207" s="435">
        <f t="shared" si="122"/>
        <v>-6665.1</v>
      </c>
      <c r="N207" s="435">
        <f>SUM(N203:N206)</f>
        <v>-6665.1</v>
      </c>
    </row>
    <row r="208" spans="1:14" ht="18.95" customHeight="1" x14ac:dyDescent="0.2">
      <c r="B208" s="21"/>
      <c r="C208" s="5"/>
    </row>
    <row r="209" spans="1:14" ht="18.95" customHeight="1" x14ac:dyDescent="0.2">
      <c r="A209" s="405">
        <f>A207+1</f>
        <v>133</v>
      </c>
      <c r="B209" s="21"/>
      <c r="C209" s="408" t="s">
        <v>181</v>
      </c>
    </row>
    <row r="210" spans="1:14" ht="18.95" customHeight="1" x14ac:dyDescent="0.2">
      <c r="A210" s="405">
        <f>A209+1</f>
        <v>134</v>
      </c>
      <c r="B210" s="21">
        <v>920</v>
      </c>
      <c r="C210" s="5" t="s">
        <v>84</v>
      </c>
      <c r="D210" s="28">
        <f>SUMIFS('ProForma Adj F'!$P$11:$P$99,'ProForma Adj F'!$A$11:$A$99,'SCH D-2.1'!D$13,'ProForma Adj F'!$B$11:$B$99,'SCH D-2.1'!$B210)*-1</f>
        <v>0</v>
      </c>
      <c r="E210" s="28">
        <f>SUMIFS('ProForma Adj F'!$P$11:$P$99,'ProForma Adj F'!$A$11:$A$99,'SCH D-2.1'!E$13,'ProForma Adj F'!$B$11:$B$99,'SCH D-2.1'!$B210)*-1</f>
        <v>0</v>
      </c>
      <c r="F210" s="28">
        <f>SUMIFS('ProForma Adj F'!$P$11:$P$99,'ProForma Adj F'!$A$11:$A$99,'SCH D-2.1'!F$13,'ProForma Adj F'!$B$11:$B$99,'SCH D-2.1'!$B210)*-1</f>
        <v>0</v>
      </c>
      <c r="G210" s="28">
        <f>SUMIFS('ProForma Adj F'!$P$11:$P$99,'ProForma Adj F'!$A$11:$A$99,'SCH D-2.1'!G$13,'ProForma Adj F'!$B$11:$B$99,'SCH D-2.1'!$B210)*-1</f>
        <v>0</v>
      </c>
      <c r="H210" s="28">
        <f>SUMIFS('ProForma Adj F'!$P$11:$P$99,'ProForma Adj F'!$A$11:$A$99,'SCH D-2.1'!H$13,'ProForma Adj F'!$B$11:$B$99,'SCH D-2.1'!$B210)*-1</f>
        <v>0</v>
      </c>
      <c r="I210" s="28">
        <f>SUMIFS('ProForma Adj F'!$P$11:$P$99,'ProForma Adj F'!$A$11:$A$99,'SCH D-2.1'!I$13,'ProForma Adj F'!$B$11:$B$99,'SCH D-2.1'!$B210)*-1</f>
        <v>0</v>
      </c>
      <c r="J210" s="28">
        <f>SUMIFS('ProForma Adj F'!$P$11:$P$99,'ProForma Adj F'!$A$11:$A$99,'SCH D-2.1'!J$13,'ProForma Adj F'!$B$11:$B$99,'SCH D-2.1'!$B210)*-1</f>
        <v>0</v>
      </c>
      <c r="K210" s="28">
        <f>SUMIFS('ProForma Adj F'!$P$11:$P$99,'ProForma Adj F'!$A$11:$A$99,'SCH D-2.1'!K$13,'ProForma Adj F'!$B$11:$B$99,'SCH D-2.1'!$B210)*-1</f>
        <v>0</v>
      </c>
      <c r="L210" s="28">
        <f>SUM(D210:K210)</f>
        <v>0</v>
      </c>
      <c r="M210" s="449">
        <v>1</v>
      </c>
      <c r="N210" s="28">
        <f t="shared" ref="N210:N218" si="127">L210*M210</f>
        <v>0</v>
      </c>
    </row>
    <row r="211" spans="1:14" ht="18.95" customHeight="1" x14ac:dyDescent="0.2">
      <c r="A211" s="405">
        <f t="shared" ref="A211:A248" si="128">A210+1</f>
        <v>135</v>
      </c>
      <c r="B211" s="21">
        <v>921</v>
      </c>
      <c r="C211" s="5" t="s">
        <v>85</v>
      </c>
      <c r="D211" s="28">
        <f>SUMIFS('ProForma Adj F'!$P$11:$P$99,'ProForma Adj F'!$A$11:$A$99,'SCH D-2.1'!D$13,'ProForma Adj F'!$B$11:$B$99,'SCH D-2.1'!$B211)*-1</f>
        <v>0</v>
      </c>
      <c r="E211" s="28">
        <f>SUMIFS('ProForma Adj F'!$P$11:$P$99,'ProForma Adj F'!$A$11:$A$99,'SCH D-2.1'!E$13,'ProForma Adj F'!$B$11:$B$99,'SCH D-2.1'!$B211)*-1</f>
        <v>0</v>
      </c>
      <c r="F211" s="28">
        <f>SUMIFS('ProForma Adj F'!$P$11:$P$99,'ProForma Adj F'!$A$11:$A$99,'SCH D-2.1'!F$13,'ProForma Adj F'!$B$11:$B$99,'SCH D-2.1'!$B211)*-1</f>
        <v>0</v>
      </c>
      <c r="G211" s="28">
        <f>SUMIFS('ProForma Adj F'!$P$11:$P$99,'ProForma Adj F'!$A$11:$A$99,'SCH D-2.1'!G$13,'ProForma Adj F'!$B$11:$B$99,'SCH D-2.1'!$B211)*-1</f>
        <v>0</v>
      </c>
      <c r="H211" s="28">
        <f>SUMIFS('ProForma Adj F'!$P$11:$P$99,'ProForma Adj F'!$A$11:$A$99,'SCH D-2.1'!H$13,'ProForma Adj F'!$B$11:$B$99,'SCH D-2.1'!$B211)*-1</f>
        <v>0</v>
      </c>
      <c r="I211" s="28">
        <f>SUMIFS('ProForma Adj F'!$P$11:$P$99,'ProForma Adj F'!$A$11:$A$99,'SCH D-2.1'!I$13,'ProForma Adj F'!$B$11:$B$99,'SCH D-2.1'!$B211)*-1</f>
        <v>0</v>
      </c>
      <c r="J211" s="28">
        <f>SUMIFS('ProForma Adj F'!$P$11:$P$99,'ProForma Adj F'!$A$11:$A$99,'SCH D-2.1'!J$13,'ProForma Adj F'!$B$11:$B$99,'SCH D-2.1'!$B211)*-1</f>
        <v>0</v>
      </c>
      <c r="K211" s="28">
        <f>SUMIFS('ProForma Adj F'!$P$11:$P$99,'ProForma Adj F'!$A$11:$A$99,'SCH D-2.1'!K$13,'ProForma Adj F'!$B$11:$B$99,'SCH D-2.1'!$B211)*-1</f>
        <v>0</v>
      </c>
      <c r="L211" s="28">
        <f t="shared" ref="L211:L218" si="129">SUM(D211:K211)</f>
        <v>0</v>
      </c>
      <c r="M211" s="449">
        <v>1</v>
      </c>
      <c r="N211" s="28">
        <f t="shared" si="127"/>
        <v>0</v>
      </c>
    </row>
    <row r="212" spans="1:14" ht="18.95" customHeight="1" x14ac:dyDescent="0.2">
      <c r="A212" s="405">
        <f t="shared" si="128"/>
        <v>136</v>
      </c>
      <c r="B212" s="21">
        <v>922</v>
      </c>
      <c r="C212" s="5" t="s">
        <v>86</v>
      </c>
      <c r="D212" s="28">
        <f>SUMIFS('ProForma Adj F'!$P$11:$P$99,'ProForma Adj F'!$A$11:$A$99,'SCH D-2.1'!D$13,'ProForma Adj F'!$B$11:$B$99,'SCH D-2.1'!$B212)*-1</f>
        <v>0</v>
      </c>
      <c r="E212" s="28">
        <f>SUMIFS('ProForma Adj F'!$P$11:$P$99,'ProForma Adj F'!$A$11:$A$99,'SCH D-2.1'!E$13,'ProForma Adj F'!$B$11:$B$99,'SCH D-2.1'!$B212)*-1</f>
        <v>0</v>
      </c>
      <c r="F212" s="28">
        <f>SUMIFS('ProForma Adj F'!$P$11:$P$99,'ProForma Adj F'!$A$11:$A$99,'SCH D-2.1'!F$13,'ProForma Adj F'!$B$11:$B$99,'SCH D-2.1'!$B212)*-1</f>
        <v>0</v>
      </c>
      <c r="G212" s="28">
        <f>SUMIFS('ProForma Adj F'!$P$11:$P$99,'ProForma Adj F'!$A$11:$A$99,'SCH D-2.1'!G$13,'ProForma Adj F'!$B$11:$B$99,'SCH D-2.1'!$B212)*-1</f>
        <v>0</v>
      </c>
      <c r="H212" s="28">
        <f>SUMIFS('ProForma Adj F'!$P$11:$P$99,'ProForma Adj F'!$A$11:$A$99,'SCH D-2.1'!H$13,'ProForma Adj F'!$B$11:$B$99,'SCH D-2.1'!$B212)*-1</f>
        <v>0</v>
      </c>
      <c r="I212" s="28">
        <f>SUMIFS('ProForma Adj F'!$P$11:$P$99,'ProForma Adj F'!$A$11:$A$99,'SCH D-2.1'!I$13,'ProForma Adj F'!$B$11:$B$99,'SCH D-2.1'!$B212)*-1</f>
        <v>0</v>
      </c>
      <c r="J212" s="28">
        <f>SUMIFS('ProForma Adj F'!$P$11:$P$99,'ProForma Adj F'!$A$11:$A$99,'SCH D-2.1'!J$13,'ProForma Adj F'!$B$11:$B$99,'SCH D-2.1'!$B212)*-1</f>
        <v>0</v>
      </c>
      <c r="K212" s="28">
        <f>SUMIFS('ProForma Adj F'!$P$11:$P$99,'ProForma Adj F'!$A$11:$A$99,'SCH D-2.1'!K$13,'ProForma Adj F'!$B$11:$B$99,'SCH D-2.1'!$B212)*-1</f>
        <v>0</v>
      </c>
      <c r="L212" s="28">
        <f t="shared" si="129"/>
        <v>0</v>
      </c>
      <c r="M212" s="449">
        <v>1</v>
      </c>
      <c r="N212" s="28">
        <f t="shared" si="127"/>
        <v>0</v>
      </c>
    </row>
    <row r="213" spans="1:14" ht="18.95" customHeight="1" x14ac:dyDescent="0.2">
      <c r="A213" s="405">
        <f t="shared" si="128"/>
        <v>137</v>
      </c>
      <c r="B213" s="21">
        <v>923</v>
      </c>
      <c r="C213" s="5" t="s">
        <v>87</v>
      </c>
      <c r="D213" s="28">
        <f>SUMIFS('ProForma Adj F'!$P$11:$P$99,'ProForma Adj F'!$A$11:$A$99,'SCH D-2.1'!D$13,'ProForma Adj F'!$B$11:$B$99,'SCH D-2.1'!$B213)*-1</f>
        <v>0</v>
      </c>
      <c r="E213" s="28">
        <f>SUMIFS('ProForma Adj F'!$P$11:$P$99,'ProForma Adj F'!$A$11:$A$99,'SCH D-2.1'!E$13,'ProForma Adj F'!$B$11:$B$99,'SCH D-2.1'!$B213)*-1</f>
        <v>0</v>
      </c>
      <c r="F213" s="28">
        <f>SUMIFS('ProForma Adj F'!$P$11:$P$99,'ProForma Adj F'!$A$11:$A$99,'SCH D-2.1'!F$13,'ProForma Adj F'!$B$11:$B$99,'SCH D-2.1'!$B213)*-1</f>
        <v>0</v>
      </c>
      <c r="G213" s="28">
        <f>SUMIFS('ProForma Adj F'!$P$11:$P$99,'ProForma Adj F'!$A$11:$A$99,'SCH D-2.1'!G$13,'ProForma Adj F'!$B$11:$B$99,'SCH D-2.1'!$B213)*-1</f>
        <v>0</v>
      </c>
      <c r="H213" s="28">
        <f>SUMIFS('ProForma Adj F'!$P$11:$P$99,'ProForma Adj F'!$A$11:$A$99,'SCH D-2.1'!H$13,'ProForma Adj F'!$B$11:$B$99,'SCH D-2.1'!$B213)*-1</f>
        <v>0</v>
      </c>
      <c r="I213" s="28">
        <f>SUMIFS('ProForma Adj F'!$P$11:$P$99,'ProForma Adj F'!$A$11:$A$99,'SCH D-2.1'!I$13,'ProForma Adj F'!$B$11:$B$99,'SCH D-2.1'!$B213)*-1</f>
        <v>0</v>
      </c>
      <c r="J213" s="28">
        <f>SUMIFS('ProForma Adj F'!$P$11:$P$99,'ProForma Adj F'!$A$11:$A$99,'SCH D-2.1'!J$13,'ProForma Adj F'!$B$11:$B$99,'SCH D-2.1'!$B213)*-1</f>
        <v>122808.77470989004</v>
      </c>
      <c r="K213" s="28">
        <f>SUMIFS('ProForma Adj F'!$P$11:$P$99,'ProForma Adj F'!$A$11:$A$99,'SCH D-2.1'!K$13,'ProForma Adj F'!$B$11:$B$99,'SCH D-2.1'!$B213)*-1</f>
        <v>0</v>
      </c>
      <c r="L213" s="28">
        <f t="shared" si="129"/>
        <v>122808.77470989004</v>
      </c>
      <c r="M213" s="449">
        <v>1</v>
      </c>
      <c r="N213" s="28">
        <f t="shared" si="127"/>
        <v>122808.77470989004</v>
      </c>
    </row>
    <row r="214" spans="1:14" ht="18.95" customHeight="1" x14ac:dyDescent="0.2">
      <c r="A214" s="405">
        <f t="shared" si="128"/>
        <v>138</v>
      </c>
      <c r="B214" s="21">
        <v>924</v>
      </c>
      <c r="C214" s="5" t="s">
        <v>0</v>
      </c>
      <c r="D214" s="28">
        <f>SUMIFS('ProForma Adj F'!$P$11:$P$99,'ProForma Adj F'!$A$11:$A$99,'SCH D-2.1'!D$13,'ProForma Adj F'!$B$11:$B$99,'SCH D-2.1'!$B214)*-1</f>
        <v>0</v>
      </c>
      <c r="E214" s="28">
        <f>SUMIFS('ProForma Adj F'!$P$11:$P$99,'ProForma Adj F'!$A$11:$A$99,'SCH D-2.1'!E$13,'ProForma Adj F'!$B$11:$B$99,'SCH D-2.1'!$B214)*-1</f>
        <v>0</v>
      </c>
      <c r="F214" s="28">
        <f>SUMIFS('ProForma Adj F'!$P$11:$P$99,'ProForma Adj F'!$A$11:$A$99,'SCH D-2.1'!F$13,'ProForma Adj F'!$B$11:$B$99,'SCH D-2.1'!$B214)*-1</f>
        <v>0</v>
      </c>
      <c r="G214" s="28">
        <f>SUMIFS('ProForma Adj F'!$P$11:$P$99,'ProForma Adj F'!$A$11:$A$99,'SCH D-2.1'!G$13,'ProForma Adj F'!$B$11:$B$99,'SCH D-2.1'!$B214)*-1</f>
        <v>0</v>
      </c>
      <c r="H214" s="28">
        <f>SUMIFS('ProForma Adj F'!$P$11:$P$99,'ProForma Adj F'!$A$11:$A$99,'SCH D-2.1'!H$13,'ProForma Adj F'!$B$11:$B$99,'SCH D-2.1'!$B214)*-1</f>
        <v>0</v>
      </c>
      <c r="I214" s="28">
        <f>SUMIFS('ProForma Adj F'!$P$11:$P$99,'ProForma Adj F'!$A$11:$A$99,'SCH D-2.1'!I$13,'ProForma Adj F'!$B$11:$B$99,'SCH D-2.1'!$B214)*-1</f>
        <v>0</v>
      </c>
      <c r="J214" s="28">
        <f>SUMIFS('ProForma Adj F'!$P$11:$P$99,'ProForma Adj F'!$A$11:$A$99,'SCH D-2.1'!J$13,'ProForma Adj F'!$B$11:$B$99,'SCH D-2.1'!$B214)*-1</f>
        <v>0</v>
      </c>
      <c r="K214" s="28">
        <f>SUMIFS('ProForma Adj F'!$P$11:$P$99,'ProForma Adj F'!$A$11:$A$99,'SCH D-2.1'!K$13,'ProForma Adj F'!$B$11:$B$99,'SCH D-2.1'!$B214)*-1</f>
        <v>0</v>
      </c>
      <c r="L214" s="28">
        <f t="shared" si="129"/>
        <v>0</v>
      </c>
      <c r="M214" s="449">
        <v>1</v>
      </c>
      <c r="N214" s="28">
        <f t="shared" si="127"/>
        <v>0</v>
      </c>
    </row>
    <row r="215" spans="1:14" ht="18.95" customHeight="1" x14ac:dyDescent="0.2">
      <c r="A215" s="405">
        <f t="shared" si="128"/>
        <v>139</v>
      </c>
      <c r="B215" s="21">
        <v>925</v>
      </c>
      <c r="C215" s="5" t="s">
        <v>88</v>
      </c>
      <c r="D215" s="28">
        <f>SUMIFS('ProForma Adj F'!$P$11:$P$99,'ProForma Adj F'!$A$11:$A$99,'SCH D-2.1'!D$13,'ProForma Adj F'!$B$11:$B$99,'SCH D-2.1'!$B215)*-1</f>
        <v>0</v>
      </c>
      <c r="E215" s="28">
        <f>SUMIFS('ProForma Adj F'!$P$11:$P$99,'ProForma Adj F'!$A$11:$A$99,'SCH D-2.1'!E$13,'ProForma Adj F'!$B$11:$B$99,'SCH D-2.1'!$B215)*-1</f>
        <v>0</v>
      </c>
      <c r="F215" s="28">
        <f>SUMIFS('ProForma Adj F'!$P$11:$P$99,'ProForma Adj F'!$A$11:$A$99,'SCH D-2.1'!F$13,'ProForma Adj F'!$B$11:$B$99,'SCH D-2.1'!$B215)*-1</f>
        <v>0</v>
      </c>
      <c r="G215" s="28">
        <f>SUMIFS('ProForma Adj F'!$P$11:$P$99,'ProForma Adj F'!$A$11:$A$99,'SCH D-2.1'!G$13,'ProForma Adj F'!$B$11:$B$99,'SCH D-2.1'!$B215)*-1</f>
        <v>0</v>
      </c>
      <c r="H215" s="28">
        <f>SUMIFS('ProForma Adj F'!$P$11:$P$99,'ProForma Adj F'!$A$11:$A$99,'SCH D-2.1'!H$13,'ProForma Adj F'!$B$11:$B$99,'SCH D-2.1'!$B215)*-1</f>
        <v>0</v>
      </c>
      <c r="I215" s="28">
        <f>SUMIFS('ProForma Adj F'!$P$11:$P$99,'ProForma Adj F'!$A$11:$A$99,'SCH D-2.1'!I$13,'ProForma Adj F'!$B$11:$B$99,'SCH D-2.1'!$B215)*-1</f>
        <v>0</v>
      </c>
      <c r="J215" s="28">
        <f>SUMIFS('ProForma Adj F'!$P$11:$P$99,'ProForma Adj F'!$A$11:$A$99,'SCH D-2.1'!J$13,'ProForma Adj F'!$B$11:$B$99,'SCH D-2.1'!$B215)*-1</f>
        <v>0</v>
      </c>
      <c r="K215" s="28">
        <f>SUMIFS('ProForma Adj F'!$P$11:$P$99,'ProForma Adj F'!$A$11:$A$99,'SCH D-2.1'!K$13,'ProForma Adj F'!$B$11:$B$99,'SCH D-2.1'!$B215)*-1</f>
        <v>0</v>
      </c>
      <c r="L215" s="28">
        <f t="shared" si="129"/>
        <v>0</v>
      </c>
      <c r="M215" s="449">
        <v>1</v>
      </c>
      <c r="N215" s="28">
        <f t="shared" si="127"/>
        <v>0</v>
      </c>
    </row>
    <row r="216" spans="1:14" ht="18.95" customHeight="1" x14ac:dyDescent="0.2">
      <c r="A216" s="405">
        <f t="shared" si="128"/>
        <v>140</v>
      </c>
      <c r="B216" s="21">
        <v>926</v>
      </c>
      <c r="C216" s="5" t="s">
        <v>89</v>
      </c>
      <c r="D216" s="28">
        <f>SUMIFS('ProForma Adj F'!$P$11:$P$99,'ProForma Adj F'!$A$11:$A$99,'SCH D-2.1'!D$13,'ProForma Adj F'!$B$11:$B$99,'SCH D-2.1'!$B216)*-1</f>
        <v>0</v>
      </c>
      <c r="E216" s="28">
        <f>SUMIFS('ProForma Adj F'!$P$11:$P$99,'ProForma Adj F'!$A$11:$A$99,'SCH D-2.1'!E$13,'ProForma Adj F'!$B$11:$B$99,'SCH D-2.1'!$B216)*-1</f>
        <v>0</v>
      </c>
      <c r="F216" s="28">
        <f>SUMIFS('ProForma Adj F'!$P$11:$P$99,'ProForma Adj F'!$A$11:$A$99,'SCH D-2.1'!F$13,'ProForma Adj F'!$B$11:$B$99,'SCH D-2.1'!$B216)*-1</f>
        <v>0</v>
      </c>
      <c r="G216" s="28">
        <f>SUMIFS('ProForma Adj F'!$P$11:$P$99,'ProForma Adj F'!$A$11:$A$99,'SCH D-2.1'!G$13,'ProForma Adj F'!$B$11:$B$99,'SCH D-2.1'!$B216)*-1</f>
        <v>0</v>
      </c>
      <c r="H216" s="28">
        <f>SUMIFS('ProForma Adj F'!$P$11:$P$99,'ProForma Adj F'!$A$11:$A$99,'SCH D-2.1'!H$13,'ProForma Adj F'!$B$11:$B$99,'SCH D-2.1'!$B216)*-1</f>
        <v>0</v>
      </c>
      <c r="I216" s="28">
        <f>SUMIFS('ProForma Adj F'!$P$11:$P$99,'ProForma Adj F'!$A$11:$A$99,'SCH D-2.1'!I$13,'ProForma Adj F'!$B$11:$B$99,'SCH D-2.1'!$B216)*-1</f>
        <v>0</v>
      </c>
      <c r="J216" s="28">
        <f>SUMIFS('ProForma Adj F'!$P$11:$P$99,'ProForma Adj F'!$A$11:$A$99,'SCH D-2.1'!J$13,'ProForma Adj F'!$B$11:$B$99,'SCH D-2.1'!$B216)*-1</f>
        <v>0</v>
      </c>
      <c r="K216" s="28">
        <f>SUMIFS('ProForma Adj F'!$P$11:$P$99,'ProForma Adj F'!$A$11:$A$99,'SCH D-2.1'!K$13,'ProForma Adj F'!$B$11:$B$99,'SCH D-2.1'!$B216)*-1</f>
        <v>0</v>
      </c>
      <c r="L216" s="28">
        <f t="shared" si="129"/>
        <v>0</v>
      </c>
      <c r="M216" s="449">
        <v>1</v>
      </c>
      <c r="N216" s="28">
        <f t="shared" si="127"/>
        <v>0</v>
      </c>
    </row>
    <row r="217" spans="1:14" ht="18.95" customHeight="1" x14ac:dyDescent="0.2">
      <c r="A217" s="405">
        <f t="shared" si="128"/>
        <v>141</v>
      </c>
      <c r="B217" s="21">
        <v>927</v>
      </c>
      <c r="C217" s="5" t="s">
        <v>90</v>
      </c>
      <c r="D217" s="28">
        <f>SUMIFS('ProForma Adj F'!$P$11:$P$99,'ProForma Adj F'!$A$11:$A$99,'SCH D-2.1'!D$13,'ProForma Adj F'!$B$11:$B$99,'SCH D-2.1'!$B217)*-1</f>
        <v>0</v>
      </c>
      <c r="E217" s="28">
        <f>SUMIFS('ProForma Adj F'!$P$11:$P$99,'ProForma Adj F'!$A$11:$A$99,'SCH D-2.1'!E$13,'ProForma Adj F'!$B$11:$B$99,'SCH D-2.1'!$B217)*-1</f>
        <v>0</v>
      </c>
      <c r="F217" s="28">
        <f>SUMIFS('ProForma Adj F'!$P$11:$P$99,'ProForma Adj F'!$A$11:$A$99,'SCH D-2.1'!F$13,'ProForma Adj F'!$B$11:$B$99,'SCH D-2.1'!$B217)*-1</f>
        <v>0</v>
      </c>
      <c r="G217" s="28">
        <f>SUMIFS('ProForma Adj F'!$P$11:$P$99,'ProForma Adj F'!$A$11:$A$99,'SCH D-2.1'!G$13,'ProForma Adj F'!$B$11:$B$99,'SCH D-2.1'!$B217)*-1</f>
        <v>0</v>
      </c>
      <c r="H217" s="28">
        <f>SUMIFS('ProForma Adj F'!$P$11:$P$99,'ProForma Adj F'!$A$11:$A$99,'SCH D-2.1'!H$13,'ProForma Adj F'!$B$11:$B$99,'SCH D-2.1'!$B217)*-1</f>
        <v>0</v>
      </c>
      <c r="I217" s="28">
        <f>SUMIFS('ProForma Adj F'!$P$11:$P$99,'ProForma Adj F'!$A$11:$A$99,'SCH D-2.1'!I$13,'ProForma Adj F'!$B$11:$B$99,'SCH D-2.1'!$B217)*-1</f>
        <v>0</v>
      </c>
      <c r="J217" s="28">
        <f>SUMIFS('ProForma Adj F'!$P$11:$P$99,'ProForma Adj F'!$A$11:$A$99,'SCH D-2.1'!J$13,'ProForma Adj F'!$B$11:$B$99,'SCH D-2.1'!$B217)*-1</f>
        <v>0</v>
      </c>
      <c r="K217" s="28">
        <f>SUMIFS('ProForma Adj F'!$P$11:$P$99,'ProForma Adj F'!$A$11:$A$99,'SCH D-2.1'!K$13,'ProForma Adj F'!$B$11:$B$99,'SCH D-2.1'!$B217)*-1</f>
        <v>0</v>
      </c>
      <c r="L217" s="28">
        <f t="shared" si="129"/>
        <v>0</v>
      </c>
      <c r="M217" s="449">
        <v>1</v>
      </c>
      <c r="N217" s="28">
        <f t="shared" si="127"/>
        <v>0</v>
      </c>
    </row>
    <row r="218" spans="1:14" ht="18.95" customHeight="1" x14ac:dyDescent="0.2">
      <c r="A218" s="405">
        <f t="shared" si="128"/>
        <v>142</v>
      </c>
      <c r="B218" s="21">
        <v>928</v>
      </c>
      <c r="C218" s="5" t="s">
        <v>91</v>
      </c>
      <c r="D218" s="28">
        <f>SUMIFS('ProForma Adj F'!$P$11:$P$99,'ProForma Adj F'!$A$11:$A$99,'SCH D-2.1'!D$13,'ProForma Adj F'!$B$11:$B$99,'SCH D-2.1'!$B218)*-1</f>
        <v>0</v>
      </c>
      <c r="E218" s="28">
        <f>SUMIFS('ProForma Adj F'!$P$11:$P$99,'ProForma Adj F'!$A$11:$A$99,'SCH D-2.1'!E$13,'ProForma Adj F'!$B$11:$B$99,'SCH D-2.1'!$B218)*-1</f>
        <v>0</v>
      </c>
      <c r="F218" s="28">
        <f>SUMIFS('ProForma Adj F'!$P$11:$P$99,'ProForma Adj F'!$A$11:$A$99,'SCH D-2.1'!F$13,'ProForma Adj F'!$B$11:$B$99,'SCH D-2.1'!$B218)*-1</f>
        <v>0</v>
      </c>
      <c r="G218" s="28">
        <f>SUMIFS('ProForma Adj F'!$P$11:$P$99,'ProForma Adj F'!$A$11:$A$99,'SCH D-2.1'!G$13,'ProForma Adj F'!$B$11:$B$99,'SCH D-2.1'!$B218)*-1</f>
        <v>0</v>
      </c>
      <c r="H218" s="28">
        <f>SUMIFS('ProForma Adj F'!$P$11:$P$99,'ProForma Adj F'!$A$11:$A$99,'SCH D-2.1'!H$13,'ProForma Adj F'!$B$11:$B$99,'SCH D-2.1'!$B218)*-1</f>
        <v>0</v>
      </c>
      <c r="I218" s="28">
        <f>SUMIFS('ProForma Adj F'!$P$11:$P$99,'ProForma Adj F'!$A$11:$A$99,'SCH D-2.1'!I$13,'ProForma Adj F'!$B$11:$B$99,'SCH D-2.1'!$B218)*-1</f>
        <v>0</v>
      </c>
      <c r="J218" s="28">
        <f>SUMIFS('ProForma Adj F'!$P$11:$P$99,'ProForma Adj F'!$A$11:$A$99,'SCH D-2.1'!J$13,'ProForma Adj F'!$B$11:$B$99,'SCH D-2.1'!$B218)*-1</f>
        <v>0</v>
      </c>
      <c r="K218" s="28">
        <f>SUMIFS('ProForma Adj F'!$P$11:$P$99,'ProForma Adj F'!$A$11:$A$99,'SCH D-2.1'!K$13,'ProForma Adj F'!$B$11:$B$99,'SCH D-2.1'!$B218)*-1</f>
        <v>0</v>
      </c>
      <c r="L218" s="28">
        <f t="shared" si="129"/>
        <v>0</v>
      </c>
      <c r="M218" s="449">
        <v>1</v>
      </c>
      <c r="N218" s="28">
        <f t="shared" si="127"/>
        <v>0</v>
      </c>
    </row>
    <row r="219" spans="1:14" s="8" customFormat="1" ht="20.100000000000001" customHeight="1" x14ac:dyDescent="0.2">
      <c r="A219" s="623" t="str">
        <f>$A$1</f>
        <v>LOUISVILLE GAS AND ELECTRIC COMPANY</v>
      </c>
      <c r="B219" s="623"/>
      <c r="C219" s="623"/>
      <c r="D219" s="623"/>
      <c r="E219" s="623"/>
      <c r="F219" s="623"/>
      <c r="G219" s="623"/>
      <c r="H219" s="623"/>
      <c r="I219" s="623"/>
      <c r="J219" s="623"/>
      <c r="K219" s="623"/>
      <c r="L219" s="623"/>
      <c r="M219" s="623"/>
      <c r="N219" s="623"/>
    </row>
    <row r="220" spans="1:14" s="8" customFormat="1" ht="20.100000000000001" customHeight="1" x14ac:dyDescent="0.2">
      <c r="A220" s="623" t="str">
        <f>$A$2</f>
        <v>CASE NO. 2025-00114 - ELECTRIC OPERATIONS</v>
      </c>
      <c r="B220" s="623"/>
      <c r="C220" s="623"/>
      <c r="D220" s="623"/>
      <c r="E220" s="623"/>
      <c r="F220" s="623"/>
      <c r="G220" s="623"/>
      <c r="H220" s="623"/>
      <c r="I220" s="623"/>
      <c r="J220" s="623"/>
      <c r="K220" s="623"/>
      <c r="L220" s="623"/>
      <c r="M220" s="623"/>
      <c r="N220" s="623"/>
    </row>
    <row r="221" spans="1:14" s="8" customFormat="1" ht="20.100000000000001" customHeight="1" x14ac:dyDescent="0.2">
      <c r="A221" s="623" t="s">
        <v>340</v>
      </c>
      <c r="B221" s="623"/>
      <c r="C221" s="623"/>
      <c r="D221" s="623"/>
      <c r="E221" s="623"/>
      <c r="F221" s="623"/>
      <c r="G221" s="623"/>
      <c r="H221" s="623"/>
      <c r="I221" s="623"/>
      <c r="J221" s="623"/>
      <c r="K221" s="623"/>
      <c r="L221" s="623"/>
      <c r="M221" s="623"/>
      <c r="N221" s="623"/>
    </row>
    <row r="222" spans="1:14" s="8" customFormat="1" ht="20.100000000000001" customHeight="1" x14ac:dyDescent="0.2">
      <c r="A222" s="623" t="str">
        <f>$A$4</f>
        <v>FOR THE 12 MONTHS ENDED DECEMBER 31, 2026</v>
      </c>
      <c r="B222" s="623"/>
      <c r="C222" s="623"/>
      <c r="D222" s="623"/>
      <c r="E222" s="623"/>
      <c r="F222" s="623"/>
      <c r="G222" s="623"/>
      <c r="H222" s="623"/>
      <c r="I222" s="623"/>
      <c r="J222" s="623"/>
      <c r="K222" s="623"/>
      <c r="L222" s="623"/>
      <c r="M222" s="623"/>
      <c r="N222" s="623"/>
    </row>
    <row r="223" spans="1:14" s="8" customFormat="1" ht="20.100000000000001" customHeight="1" x14ac:dyDescent="0.2">
      <c r="A223" s="7"/>
      <c r="B223" s="7"/>
      <c r="C223" s="7"/>
      <c r="D223" s="7"/>
      <c r="E223" s="7"/>
      <c r="F223" s="7"/>
      <c r="G223" s="7"/>
      <c r="H223" s="7"/>
      <c r="I223" s="7"/>
      <c r="J223" s="7"/>
      <c r="K223" s="7"/>
      <c r="L223" s="7"/>
      <c r="M223" s="7"/>
      <c r="N223" s="7"/>
    </row>
    <row r="224" spans="1:14" s="8" customFormat="1" ht="20.100000000000001" customHeight="1" x14ac:dyDescent="0.2">
      <c r="A224" s="8" t="str">
        <f>$A$6</f>
        <v>DATA:____BASE  PERIOD__X__FORECASTED  PERIOD</v>
      </c>
      <c r="N224" s="10" t="s">
        <v>319</v>
      </c>
    </row>
    <row r="225" spans="1:16" s="8" customFormat="1" ht="20.100000000000001" customHeight="1" x14ac:dyDescent="0.2">
      <c r="A225" s="8" t="str">
        <f>$A$7</f>
        <v>TYPE OF FILING: __X__ ORIGINAL  _____ UPDATED  _____ REVISED</v>
      </c>
      <c r="N225" s="10" t="s">
        <v>339</v>
      </c>
    </row>
    <row r="226" spans="1:16" s="8" customFormat="1" ht="20.100000000000001" customHeight="1" x14ac:dyDescent="0.2">
      <c r="A226" s="8" t="str">
        <f>$A$8</f>
        <v>WORKPAPER REFERENCE NO(S).:  SCHEDULE WPD-2.1</v>
      </c>
      <c r="N226" s="10" t="str">
        <f>$N$8</f>
        <v>WITNESS:   A. M. FACKLER</v>
      </c>
    </row>
    <row r="227" spans="1:16" s="8" customFormat="1" ht="20.100000000000001" customHeight="1" x14ac:dyDescent="0.2"/>
    <row r="228" spans="1:16" s="8" customFormat="1" ht="18.75" customHeight="1" x14ac:dyDescent="0.2">
      <c r="A228" s="445"/>
      <c r="B228" s="445"/>
      <c r="C228" s="445"/>
      <c r="D228" s="446" t="str">
        <f t="shared" ref="D228:K228" si="130">D$10</f>
        <v>ADJ 7</v>
      </c>
      <c r="E228" s="446" t="str">
        <f t="shared" si="130"/>
        <v>ADJ 8</v>
      </c>
      <c r="F228" s="446" t="str">
        <f t="shared" si="130"/>
        <v>ADJ 9</v>
      </c>
      <c r="G228" s="446" t="str">
        <f t="shared" si="130"/>
        <v>ADJ 10</v>
      </c>
      <c r="H228" s="446" t="str">
        <f t="shared" si="130"/>
        <v>ADJ 11</v>
      </c>
      <c r="I228" s="446" t="str">
        <f t="shared" si="130"/>
        <v>ADJ 12</v>
      </c>
      <c r="J228" s="446" t="str">
        <f t="shared" si="130"/>
        <v>ADJ 13</v>
      </c>
      <c r="K228" s="446" t="str">
        <f t="shared" si="130"/>
        <v>ADJ 14</v>
      </c>
      <c r="L228" s="445"/>
      <c r="M228" s="445"/>
      <c r="N228" s="445"/>
    </row>
    <row r="229" spans="1:16" ht="51.95" customHeight="1" x14ac:dyDescent="0.2">
      <c r="A229" s="385" t="s">
        <v>142</v>
      </c>
      <c r="B229" s="385" t="s">
        <v>143</v>
      </c>
      <c r="C229" s="385" t="s">
        <v>147</v>
      </c>
      <c r="D229" s="451" t="str">
        <f t="shared" ref="D229:K229" si="131">D$11</f>
        <v>ECR FOR OFF-SYSTEM SALES</v>
      </c>
      <c r="E229" s="451" t="str">
        <f t="shared" si="131"/>
        <v>ADVERTISING EXPENSES</v>
      </c>
      <c r="F229" s="451" t="str">
        <f t="shared" si="131"/>
        <v>INDUSTRIAL COAL SERVICES REVENUES</v>
      </c>
      <c r="G229" s="451" t="str">
        <f t="shared" si="131"/>
        <v>NEW GENERATION NOT IN SERVICE</v>
      </c>
      <c r="H229" s="451" t="str">
        <f t="shared" si="131"/>
        <v xml:space="preserve">
 AMI SAVINGS 
REG. LIABILITY</v>
      </c>
      <c r="I229" s="451" t="str">
        <f t="shared" si="131"/>
        <v>REVOLVING CREDIT FACILITY FEES</v>
      </c>
      <c r="J229" s="451" t="str">
        <f t="shared" si="131"/>
        <v>IT SOFTWARE COST REGULATORY ASSET</v>
      </c>
      <c r="K229" s="451" t="str">
        <f t="shared" si="131"/>
        <v>VEGETATION MANAGEMENT EXPENSES</v>
      </c>
      <c r="L229" s="385" t="s">
        <v>320</v>
      </c>
      <c r="M229" s="385" t="s">
        <v>144</v>
      </c>
      <c r="N229" s="385" t="s">
        <v>333</v>
      </c>
    </row>
    <row r="230" spans="1:16" ht="19.5" customHeight="1" x14ac:dyDescent="0.2">
      <c r="A230" s="382"/>
      <c r="B230" s="382"/>
      <c r="C230" s="386"/>
      <c r="D230" s="404" t="s">
        <v>145</v>
      </c>
      <c r="E230" s="404" t="s">
        <v>145</v>
      </c>
      <c r="F230" s="404" t="s">
        <v>145</v>
      </c>
      <c r="G230" s="404" t="s">
        <v>145</v>
      </c>
      <c r="H230" s="404" t="s">
        <v>145</v>
      </c>
      <c r="I230" s="404" t="s">
        <v>145</v>
      </c>
      <c r="J230" s="404" t="s">
        <v>145</v>
      </c>
      <c r="K230" s="404" t="s">
        <v>145</v>
      </c>
      <c r="L230" s="404" t="s">
        <v>145</v>
      </c>
      <c r="M230" s="404"/>
      <c r="N230" s="404" t="s">
        <v>145</v>
      </c>
    </row>
    <row r="231" spans="1:16" ht="18.95" customHeight="1" x14ac:dyDescent="0.2">
      <c r="A231" s="405">
        <f>A218+1</f>
        <v>143</v>
      </c>
      <c r="B231" s="21">
        <v>929</v>
      </c>
      <c r="C231" s="5" t="s">
        <v>92</v>
      </c>
      <c r="D231" s="28">
        <f>SUMIFS('ProForma Adj F'!$P$11:$P$99,'ProForma Adj F'!$A$11:$A$99,'SCH D-2.1'!D$13,'ProForma Adj F'!$B$11:$B$99,'SCH D-2.1'!$B231)*-1</f>
        <v>0</v>
      </c>
      <c r="E231" s="28">
        <f>SUMIFS('ProForma Adj F'!$P$11:$P$99,'ProForma Adj F'!$A$11:$A$99,'SCH D-2.1'!E$13,'ProForma Adj F'!$B$11:$B$99,'SCH D-2.1'!$B231)*-1</f>
        <v>0</v>
      </c>
      <c r="F231" s="28">
        <f>SUMIFS('ProForma Adj F'!$P$11:$P$99,'ProForma Adj F'!$A$11:$A$99,'SCH D-2.1'!F$13,'ProForma Adj F'!$B$11:$B$99,'SCH D-2.1'!$B231)*-1</f>
        <v>0</v>
      </c>
      <c r="G231" s="28">
        <f>SUMIFS('ProForma Adj F'!$P$11:$P$99,'ProForma Adj F'!$A$11:$A$99,'SCH D-2.1'!G$13,'ProForma Adj F'!$B$11:$B$99,'SCH D-2.1'!$B231)*-1</f>
        <v>0</v>
      </c>
      <c r="H231" s="28">
        <f>SUMIFS('ProForma Adj F'!$P$11:$P$99,'ProForma Adj F'!$A$11:$A$99,'SCH D-2.1'!H$13,'ProForma Adj F'!$B$11:$B$99,'SCH D-2.1'!$B231)*-1</f>
        <v>0</v>
      </c>
      <c r="I231" s="28">
        <f>SUMIFS('ProForma Adj F'!$P$11:$P$99,'ProForma Adj F'!$A$11:$A$99,'SCH D-2.1'!I$13,'ProForma Adj F'!$B$11:$B$99,'SCH D-2.1'!$B231)*-1</f>
        <v>0</v>
      </c>
      <c r="J231" s="28">
        <f>SUMIFS('ProForma Adj F'!$P$11:$P$99,'ProForma Adj F'!$A$11:$A$99,'SCH D-2.1'!J$13,'ProForma Adj F'!$B$11:$B$99,'SCH D-2.1'!$B231)*-1</f>
        <v>0</v>
      </c>
      <c r="K231" s="28">
        <f>SUMIFS('ProForma Adj F'!$P$11:$P$99,'ProForma Adj F'!$A$11:$A$99,'SCH D-2.1'!K$13,'ProForma Adj F'!$B$11:$B$99,'SCH D-2.1'!$B231)*-1</f>
        <v>0</v>
      </c>
      <c r="L231" s="28">
        <f t="shared" ref="L231:L235" si="132">SUM(D231:K231)</f>
        <v>0</v>
      </c>
      <c r="M231" s="449">
        <v>1</v>
      </c>
      <c r="N231" s="28">
        <f t="shared" ref="N231:N235" si="133">L231*M231</f>
        <v>0</v>
      </c>
    </row>
    <row r="232" spans="1:16" ht="18.95" customHeight="1" x14ac:dyDescent="0.2">
      <c r="A232" s="405">
        <f t="shared" si="128"/>
        <v>144</v>
      </c>
      <c r="B232" s="21">
        <v>930.1</v>
      </c>
      <c r="C232" s="5" t="s">
        <v>93</v>
      </c>
      <c r="D232" s="28">
        <f>SUMIFS('ProForma Adj F'!$P$11:$P$99,'ProForma Adj F'!$A$11:$A$99,'SCH D-2.1'!D$13,'ProForma Adj F'!$B$11:$B$99,'SCH D-2.1'!$B232)*-1</f>
        <v>0</v>
      </c>
      <c r="E232" s="28">
        <f>SUMIFS('ProForma Adj F'!$P$11:$P$99,'ProForma Adj F'!$A$11:$A$99,'SCH D-2.1'!E$13,'ProForma Adj F'!$B$11:$B$99,'SCH D-2.1'!$B232)*-1</f>
        <v>-658649.08799999987</v>
      </c>
      <c r="F232" s="28">
        <f>SUMIFS('ProForma Adj F'!$P$11:$P$99,'ProForma Adj F'!$A$11:$A$99,'SCH D-2.1'!F$13,'ProForma Adj F'!$B$11:$B$99,'SCH D-2.1'!$B232)*-1</f>
        <v>0</v>
      </c>
      <c r="G232" s="28">
        <f>SUMIFS('ProForma Adj F'!$P$11:$P$99,'ProForma Adj F'!$A$11:$A$99,'SCH D-2.1'!G$13,'ProForma Adj F'!$B$11:$B$99,'SCH D-2.1'!$B232)*-1</f>
        <v>0</v>
      </c>
      <c r="H232" s="28">
        <f>SUMIFS('ProForma Adj F'!$P$11:$P$99,'ProForma Adj F'!$A$11:$A$99,'SCH D-2.1'!H$13,'ProForma Adj F'!$B$11:$B$99,'SCH D-2.1'!$B232)*-1</f>
        <v>0</v>
      </c>
      <c r="I232" s="28">
        <f>SUMIFS('ProForma Adj F'!$P$11:$P$99,'ProForma Adj F'!$A$11:$A$99,'SCH D-2.1'!I$13,'ProForma Adj F'!$B$11:$B$99,'SCH D-2.1'!$B232)*-1</f>
        <v>0</v>
      </c>
      <c r="J232" s="28">
        <f>SUMIFS('ProForma Adj F'!$P$11:$P$99,'ProForma Adj F'!$A$11:$A$99,'SCH D-2.1'!J$13,'ProForma Adj F'!$B$11:$B$99,'SCH D-2.1'!$B232)*-1</f>
        <v>0</v>
      </c>
      <c r="K232" s="28">
        <f>SUMIFS('ProForma Adj F'!$P$11:$P$99,'ProForma Adj F'!$A$11:$A$99,'SCH D-2.1'!K$13,'ProForma Adj F'!$B$11:$B$99,'SCH D-2.1'!$B232)*-1</f>
        <v>0</v>
      </c>
      <c r="L232" s="28">
        <f t="shared" si="132"/>
        <v>-658649.08799999987</v>
      </c>
      <c r="M232" s="449">
        <v>1</v>
      </c>
      <c r="N232" s="28">
        <f t="shared" si="133"/>
        <v>-658649.08799999987</v>
      </c>
    </row>
    <row r="233" spans="1:16" ht="18.95" customHeight="1" x14ac:dyDescent="0.2">
      <c r="A233" s="405">
        <f t="shared" si="128"/>
        <v>145</v>
      </c>
      <c r="B233" s="21">
        <v>930.2</v>
      </c>
      <c r="C233" s="5" t="s">
        <v>94</v>
      </c>
      <c r="D233" s="28">
        <f>SUMIFS('ProForma Adj F'!$P$11:$P$99,'ProForma Adj F'!$A$11:$A$99,'SCH D-2.1'!D$13,'ProForma Adj F'!$B$11:$B$99,'SCH D-2.1'!$B233)*-1</f>
        <v>0</v>
      </c>
      <c r="E233" s="28">
        <f>SUMIFS('ProForma Adj F'!$P$11:$P$99,'ProForma Adj F'!$A$11:$A$99,'SCH D-2.1'!E$13,'ProForma Adj F'!$B$11:$B$99,'SCH D-2.1'!$B233)*-1</f>
        <v>0</v>
      </c>
      <c r="F233" s="28">
        <f>SUMIFS('ProForma Adj F'!$P$11:$P$99,'ProForma Adj F'!$A$11:$A$99,'SCH D-2.1'!F$13,'ProForma Adj F'!$B$11:$B$99,'SCH D-2.1'!$B233)*-1</f>
        <v>0</v>
      </c>
      <c r="G233" s="28">
        <f>SUMIFS('ProForma Adj F'!$P$11:$P$99,'ProForma Adj F'!$A$11:$A$99,'SCH D-2.1'!G$13,'ProForma Adj F'!$B$11:$B$99,'SCH D-2.1'!$B233)*-1</f>
        <v>0</v>
      </c>
      <c r="H233" s="28">
        <f>SUMIFS('ProForma Adj F'!$P$11:$P$99,'ProForma Adj F'!$A$11:$A$99,'SCH D-2.1'!H$13,'ProForma Adj F'!$B$11:$B$99,'SCH D-2.1'!$B233)*-1</f>
        <v>0</v>
      </c>
      <c r="I233" s="28">
        <f>SUMIFS('ProForma Adj F'!$P$11:$P$99,'ProForma Adj F'!$A$11:$A$99,'SCH D-2.1'!I$13,'ProForma Adj F'!$B$11:$B$99,'SCH D-2.1'!$B233)*-1</f>
        <v>121188</v>
      </c>
      <c r="J233" s="28">
        <f>SUMIFS('ProForma Adj F'!$P$11:$P$99,'ProForma Adj F'!$A$11:$A$99,'SCH D-2.1'!J$13,'ProForma Adj F'!$B$11:$B$99,'SCH D-2.1'!$B233)*-1</f>
        <v>0</v>
      </c>
      <c r="K233" s="28">
        <f>SUMIFS('ProForma Adj F'!$P$11:$P$99,'ProForma Adj F'!$A$11:$A$99,'SCH D-2.1'!K$13,'ProForma Adj F'!$B$11:$B$99,'SCH D-2.1'!$B233)*-1</f>
        <v>0</v>
      </c>
      <c r="L233" s="28">
        <f t="shared" si="132"/>
        <v>121188</v>
      </c>
      <c r="M233" s="449">
        <v>1</v>
      </c>
      <c r="N233" s="28">
        <f t="shared" si="133"/>
        <v>121188</v>
      </c>
    </row>
    <row r="234" spans="1:16" ht="18.95" customHeight="1" x14ac:dyDescent="0.2">
      <c r="A234" s="405">
        <f t="shared" si="128"/>
        <v>146</v>
      </c>
      <c r="B234" s="21">
        <v>931</v>
      </c>
      <c r="C234" s="5" t="s">
        <v>24</v>
      </c>
      <c r="D234" s="28">
        <f>SUMIFS('ProForma Adj F'!$P$11:$P$99,'ProForma Adj F'!$A$11:$A$99,'SCH D-2.1'!D$13,'ProForma Adj F'!$B$11:$B$99,'SCH D-2.1'!$B234)*-1</f>
        <v>0</v>
      </c>
      <c r="E234" s="28">
        <f>SUMIFS('ProForma Adj F'!$P$11:$P$99,'ProForma Adj F'!$A$11:$A$99,'SCH D-2.1'!E$13,'ProForma Adj F'!$B$11:$B$99,'SCH D-2.1'!$B234)*-1</f>
        <v>0</v>
      </c>
      <c r="F234" s="28">
        <f>SUMIFS('ProForma Adj F'!$P$11:$P$99,'ProForma Adj F'!$A$11:$A$99,'SCH D-2.1'!F$13,'ProForma Adj F'!$B$11:$B$99,'SCH D-2.1'!$B234)*-1</f>
        <v>0</v>
      </c>
      <c r="G234" s="28">
        <f>SUMIFS('ProForma Adj F'!$P$11:$P$99,'ProForma Adj F'!$A$11:$A$99,'SCH D-2.1'!G$13,'ProForma Adj F'!$B$11:$B$99,'SCH D-2.1'!$B234)*-1</f>
        <v>0</v>
      </c>
      <c r="H234" s="28">
        <f>SUMIFS('ProForma Adj F'!$P$11:$P$99,'ProForma Adj F'!$A$11:$A$99,'SCH D-2.1'!H$13,'ProForma Adj F'!$B$11:$B$99,'SCH D-2.1'!$B234)*-1</f>
        <v>0</v>
      </c>
      <c r="I234" s="28">
        <f>SUMIFS('ProForma Adj F'!$P$11:$P$99,'ProForma Adj F'!$A$11:$A$99,'SCH D-2.1'!I$13,'ProForma Adj F'!$B$11:$B$99,'SCH D-2.1'!$B234)*-1</f>
        <v>0</v>
      </c>
      <c r="J234" s="28">
        <f>SUMIFS('ProForma Adj F'!$P$11:$P$99,'ProForma Adj F'!$A$11:$A$99,'SCH D-2.1'!J$13,'ProForma Adj F'!$B$11:$B$99,'SCH D-2.1'!$B234)*-1</f>
        <v>0</v>
      </c>
      <c r="K234" s="28">
        <f>SUMIFS('ProForma Adj F'!$P$11:$P$99,'ProForma Adj F'!$A$11:$A$99,'SCH D-2.1'!K$13,'ProForma Adj F'!$B$11:$B$99,'SCH D-2.1'!$B234)*-1</f>
        <v>0</v>
      </c>
      <c r="L234" s="28">
        <f t="shared" si="132"/>
        <v>0</v>
      </c>
      <c r="M234" s="449">
        <v>1</v>
      </c>
      <c r="N234" s="28">
        <f t="shared" si="133"/>
        <v>0</v>
      </c>
    </row>
    <row r="235" spans="1:16" ht="18.95" customHeight="1" x14ac:dyDescent="0.2">
      <c r="A235" s="405">
        <f t="shared" si="128"/>
        <v>147</v>
      </c>
      <c r="B235" s="21">
        <v>935</v>
      </c>
      <c r="C235" s="5" t="s">
        <v>95</v>
      </c>
      <c r="D235" s="28">
        <f>SUMIFS('ProForma Adj F'!$P$11:$P$99,'ProForma Adj F'!$A$11:$A$99,'SCH D-2.1'!D$13,'ProForma Adj F'!$B$11:$B$99,'SCH D-2.1'!$B235)*-1</f>
        <v>0</v>
      </c>
      <c r="E235" s="28">
        <f>SUMIFS('ProForma Adj F'!$P$11:$P$99,'ProForma Adj F'!$A$11:$A$99,'SCH D-2.1'!E$13,'ProForma Adj F'!$B$11:$B$99,'SCH D-2.1'!$B235)*-1</f>
        <v>0</v>
      </c>
      <c r="F235" s="28">
        <f>SUMIFS('ProForma Adj F'!$P$11:$P$99,'ProForma Adj F'!$A$11:$A$99,'SCH D-2.1'!F$13,'ProForma Adj F'!$B$11:$B$99,'SCH D-2.1'!$B235)*-1</f>
        <v>0</v>
      </c>
      <c r="G235" s="28">
        <f>SUMIFS('ProForma Adj F'!$P$11:$P$99,'ProForma Adj F'!$A$11:$A$99,'SCH D-2.1'!G$13,'ProForma Adj F'!$B$11:$B$99,'SCH D-2.1'!$B235)*-1</f>
        <v>0</v>
      </c>
      <c r="H235" s="28">
        <f>SUMIFS('ProForma Adj F'!$P$11:$P$99,'ProForma Adj F'!$A$11:$A$99,'SCH D-2.1'!H$13,'ProForma Adj F'!$B$11:$B$99,'SCH D-2.1'!$B235)*-1</f>
        <v>0</v>
      </c>
      <c r="I235" s="28">
        <f>SUMIFS('ProForma Adj F'!$P$11:$P$99,'ProForma Adj F'!$A$11:$A$99,'SCH D-2.1'!I$13,'ProForma Adj F'!$B$11:$B$99,'SCH D-2.1'!$B235)*-1</f>
        <v>0</v>
      </c>
      <c r="J235" s="28">
        <f>SUMIFS('ProForma Adj F'!$P$11:$P$99,'ProForma Adj F'!$A$11:$A$99,'SCH D-2.1'!J$13,'ProForma Adj F'!$B$11:$B$99,'SCH D-2.1'!$B235)*-1</f>
        <v>0</v>
      </c>
      <c r="K235" s="28">
        <f>SUMIFS('ProForma Adj F'!$P$11:$P$99,'ProForma Adj F'!$A$11:$A$99,'SCH D-2.1'!K$13,'ProForma Adj F'!$B$11:$B$99,'SCH D-2.1'!$B235)*-1</f>
        <v>0</v>
      </c>
      <c r="L235" s="28">
        <f t="shared" si="132"/>
        <v>0</v>
      </c>
      <c r="M235" s="449">
        <v>1</v>
      </c>
      <c r="N235" s="28">
        <f t="shared" si="133"/>
        <v>0</v>
      </c>
    </row>
    <row r="236" spans="1:16" ht="18.95" customHeight="1" x14ac:dyDescent="0.2">
      <c r="A236" s="405">
        <f t="shared" si="128"/>
        <v>148</v>
      </c>
      <c r="C236" s="5" t="s">
        <v>182</v>
      </c>
      <c r="D236" s="435">
        <f t="shared" ref="D236:E236" si="134">SUM(D210:D235)</f>
        <v>0</v>
      </c>
      <c r="E236" s="435">
        <f t="shared" si="134"/>
        <v>-658649.08799999987</v>
      </c>
      <c r="F236" s="435">
        <f t="shared" ref="F236:G236" si="135">SUM(F210:F235)</f>
        <v>0</v>
      </c>
      <c r="G236" s="435">
        <f t="shared" si="135"/>
        <v>0</v>
      </c>
      <c r="H236" s="435">
        <f t="shared" ref="H236:I236" si="136">SUM(H210:H235)</f>
        <v>0</v>
      </c>
      <c r="I236" s="435">
        <f t="shared" si="136"/>
        <v>121188</v>
      </c>
      <c r="J236" s="435">
        <f t="shared" ref="J236" si="137">SUM(J210:J235)</f>
        <v>122808.77470989004</v>
      </c>
      <c r="K236" s="435">
        <f t="shared" ref="K236" si="138">SUM(K210:K235)</f>
        <v>0</v>
      </c>
      <c r="L236" s="435">
        <f>SUM(L210:L235)</f>
        <v>-414652.31329010986</v>
      </c>
      <c r="N236" s="435">
        <f>SUM(N210:N235)</f>
        <v>-414652.31329010986</v>
      </c>
    </row>
    <row r="237" spans="1:16" ht="18.95" customHeight="1" x14ac:dyDescent="0.2">
      <c r="A237" s="405"/>
    </row>
    <row r="238" spans="1:16" ht="18.95" customHeight="1" x14ac:dyDescent="0.2">
      <c r="A238" s="405">
        <f>A236+1</f>
        <v>149</v>
      </c>
      <c r="C238" s="5" t="s">
        <v>184</v>
      </c>
      <c r="D238" s="383">
        <f>SUM(D116,D147,D151,D173,D193,D200,D207,D236)</f>
        <v>0</v>
      </c>
      <c r="E238" s="383">
        <f t="shared" ref="E238:G238" si="139">SUM(E116,E147,E151,E173,E193,E200,E207,E236)</f>
        <v>-665314.18799999985</v>
      </c>
      <c r="F238" s="383">
        <f t="shared" si="139"/>
        <v>0</v>
      </c>
      <c r="G238" s="383">
        <f t="shared" si="139"/>
        <v>0</v>
      </c>
      <c r="H238" s="383">
        <f t="shared" ref="H238:I238" si="140">SUM(H116,H147,H151,H173,H193,H200,H207,H236)</f>
        <v>0</v>
      </c>
      <c r="I238" s="383">
        <f t="shared" si="140"/>
        <v>121188</v>
      </c>
      <c r="J238" s="383">
        <f t="shared" ref="J238" si="141">SUM(J116,J147,J151,J173,J193,J200,J207,J236)</f>
        <v>122808.77470989004</v>
      </c>
      <c r="K238" s="383">
        <f t="shared" ref="K238" si="142">SUM(K116,K147,K151,K173,K193,K200,K207,K236)</f>
        <v>4780308</v>
      </c>
      <c r="L238" s="383">
        <f>SUM(L116,L147,L151,L173,L193,L200,L207,L236)</f>
        <v>4358990.5867098905</v>
      </c>
      <c r="N238" s="383">
        <f>SUM(N116,N147,N151,N173,N193,N200,N207,N236)</f>
        <v>4358990.5867098905</v>
      </c>
    </row>
    <row r="239" spans="1:16" ht="18.95" customHeight="1" x14ac:dyDescent="0.2">
      <c r="A239" s="405"/>
      <c r="C239" s="5"/>
      <c r="P239" s="374"/>
    </row>
    <row r="240" spans="1:16" ht="18.95" customHeight="1" x14ac:dyDescent="0.2">
      <c r="A240" s="405">
        <f>A238+1</f>
        <v>150</v>
      </c>
      <c r="B240" s="21" t="s">
        <v>185</v>
      </c>
      <c r="C240" s="5" t="s">
        <v>186</v>
      </c>
      <c r="D240" s="28">
        <f>SUMIFS('ProForma Adj F'!$P$11:$P$99,'ProForma Adj F'!$A$11:$A$99,'SCH D-2.1'!D$13,'ProForma Adj F'!$B$11:$B$99,'SCH D-2.1'!$B240)*-1</f>
        <v>0</v>
      </c>
      <c r="E240" s="28">
        <f>SUMIFS('ProForma Adj F'!$P$11:$P$99,'ProForma Adj F'!$A$11:$A$99,'SCH D-2.1'!E$13,'ProForma Adj F'!$B$11:$B$99,'SCH D-2.1'!$B240)*-1</f>
        <v>0</v>
      </c>
      <c r="F240" s="28">
        <f>SUMIFS('ProForma Adj F'!$P$11:$P$99,'ProForma Adj F'!$A$11:$A$99,'SCH D-2.1'!F$13,'ProForma Adj F'!$B$11:$B$99,'SCH D-2.1'!$B240)*-1</f>
        <v>0</v>
      </c>
      <c r="G240" s="28">
        <f>SUMIFS('ProForma Adj F'!$P$11:$P$99,'ProForma Adj F'!$A$11:$A$99,'SCH D-2.1'!G$13,'ProForma Adj F'!$B$11:$B$99,'SCH D-2.1'!$B240)*-1</f>
        <v>-1988562.4600000002</v>
      </c>
      <c r="H240" s="28">
        <f>SUMIFS('ProForma Adj F'!$P$11:$P$99,'ProForma Adj F'!$A$11:$A$99,'SCH D-2.1'!H$13,'ProForma Adj F'!$B$11:$B$99,'SCH D-2.1'!$B240)*-1</f>
        <v>0</v>
      </c>
      <c r="I240" s="28">
        <f>SUMIFS('ProForma Adj F'!$P$11:$P$99,'ProForma Adj F'!$A$11:$A$99,'SCH D-2.1'!I$13,'ProForma Adj F'!$B$11:$B$99,'SCH D-2.1'!$B240)*-1</f>
        <v>0</v>
      </c>
      <c r="J240" s="28">
        <f>SUMIFS('ProForma Adj F'!$P$11:$P$99,'ProForma Adj F'!$A$11:$A$99,'SCH D-2.1'!J$13,'ProForma Adj F'!$B$11:$B$99,'SCH D-2.1'!$B240)*-1</f>
        <v>0</v>
      </c>
      <c r="K240" s="28">
        <f>SUMIFS('ProForma Adj F'!$P$11:$P$99,'ProForma Adj F'!$A$11:$A$99,'SCH D-2.1'!K$13,'ProForma Adj F'!$B$11:$B$99,'SCH D-2.1'!$B240)*-1</f>
        <v>0</v>
      </c>
      <c r="L240" s="28">
        <f t="shared" ref="L240:L246" si="143">SUM(D240:K240)</f>
        <v>-1988562.4600000002</v>
      </c>
      <c r="M240" s="449">
        <v>1</v>
      </c>
      <c r="N240" s="28">
        <f>L240*M240</f>
        <v>-1988562.4600000002</v>
      </c>
      <c r="P240" s="449"/>
    </row>
    <row r="241" spans="1:17" ht="18.95" customHeight="1" x14ac:dyDescent="0.2">
      <c r="A241" s="405">
        <f>A240+1</f>
        <v>151</v>
      </c>
      <c r="B241" s="412" t="s">
        <v>1158</v>
      </c>
      <c r="C241" s="5" t="s">
        <v>1159</v>
      </c>
      <c r="D241" s="28">
        <f>SUMIFS('ProForma Adj F'!$P$11:$P$99,'ProForma Adj F'!$A$11:$A$99,'SCH D-2.1'!D$13,'ProForma Adj F'!$B$11:$B$99,'SCH D-2.1'!$B241)*-1</f>
        <v>0</v>
      </c>
      <c r="E241" s="28">
        <f>SUMIFS('ProForma Adj F'!$P$11:$P$99,'ProForma Adj F'!$A$11:$A$99,'SCH D-2.1'!E$13,'ProForma Adj F'!$B$11:$B$99,'SCH D-2.1'!$B241)*-1</f>
        <v>0</v>
      </c>
      <c r="F241" s="28">
        <f>SUMIFS('ProForma Adj F'!$P$11:$P$99,'ProForma Adj F'!$A$11:$A$99,'SCH D-2.1'!F$13,'ProForma Adj F'!$B$11:$B$99,'SCH D-2.1'!$B241)*-1</f>
        <v>0</v>
      </c>
      <c r="G241" s="28">
        <f>SUMIFS('ProForma Adj F'!$P$11:$P$99,'ProForma Adj F'!$A$11:$A$99,'SCH D-2.1'!G$13,'ProForma Adj F'!$B$11:$B$99,'SCH D-2.1'!$B241)*-1</f>
        <v>0</v>
      </c>
      <c r="H241" s="28">
        <f>SUMIFS('ProForma Adj F'!$P$11:$P$99,'ProForma Adj F'!$A$11:$A$99,'SCH D-2.1'!H$13,'ProForma Adj F'!$B$11:$B$99,'SCH D-2.1'!$B241)*-1</f>
        <v>0</v>
      </c>
      <c r="I241" s="28">
        <f>SUMIFS('ProForma Adj F'!$P$11:$P$99,'ProForma Adj F'!$A$11:$A$99,'SCH D-2.1'!I$13,'ProForma Adj F'!$B$11:$B$99,'SCH D-2.1'!$B241)*-1</f>
        <v>0</v>
      </c>
      <c r="J241" s="28">
        <f>SUMIFS('ProForma Adj F'!$P$11:$P$99,'ProForma Adj F'!$A$11:$A$99,'SCH D-2.1'!J$13,'ProForma Adj F'!$B$11:$B$99,'SCH D-2.1'!$B241)*-1</f>
        <v>0</v>
      </c>
      <c r="K241" s="28">
        <f>SUMIFS('ProForma Adj F'!$P$11:$P$99,'ProForma Adj F'!$A$11:$A$99,'SCH D-2.1'!K$13,'ProForma Adj F'!$B$11:$B$99,'SCH D-2.1'!$B241)*-1</f>
        <v>0</v>
      </c>
      <c r="L241" s="28">
        <f t="shared" si="143"/>
        <v>0</v>
      </c>
      <c r="M241" s="449">
        <v>1</v>
      </c>
      <c r="N241" s="28">
        <f>L241*M241</f>
        <v>0</v>
      </c>
      <c r="P241" s="449"/>
    </row>
    <row r="242" spans="1:17" ht="18.95" customHeight="1" x14ac:dyDescent="0.2">
      <c r="A242" s="405">
        <f t="shared" ref="A242:A244" si="144">A241+1</f>
        <v>152</v>
      </c>
      <c r="B242" s="21">
        <v>407.3</v>
      </c>
      <c r="C242" s="5" t="s">
        <v>885</v>
      </c>
      <c r="D242" s="28">
        <f>SUMIFS('ProForma Adj F'!$P$11:$P$99,'ProForma Adj F'!$A$11:$A$99,'SCH D-2.1'!D$13,'ProForma Adj F'!$B$11:$B$99,'SCH D-2.1'!$B242)*-1</f>
        <v>0</v>
      </c>
      <c r="E242" s="28">
        <f>SUMIFS('ProForma Adj F'!$P$11:$P$99,'ProForma Adj F'!$A$11:$A$99,'SCH D-2.1'!E$13,'ProForma Adj F'!$B$11:$B$99,'SCH D-2.1'!$B242)*-1</f>
        <v>0</v>
      </c>
      <c r="F242" s="28">
        <f>SUMIFS('ProForma Adj F'!$P$11:$P$99,'ProForma Adj F'!$A$11:$A$99,'SCH D-2.1'!F$13,'ProForma Adj F'!$B$11:$B$99,'SCH D-2.1'!$B242)*-1</f>
        <v>0</v>
      </c>
      <c r="G242" s="28">
        <f>SUMIFS('ProForma Adj F'!$P$11:$P$99,'ProForma Adj F'!$A$11:$A$99,'SCH D-2.1'!G$13,'ProForma Adj F'!$B$11:$B$99,'SCH D-2.1'!$B242)*-1</f>
        <v>-8539.8612282221711</v>
      </c>
      <c r="H242" s="28">
        <f>SUMIFS('ProForma Adj F'!$P$11:$P$99,'ProForma Adj F'!$A$11:$A$99,'SCH D-2.1'!H$13,'ProForma Adj F'!$B$11:$B$99,'SCH D-2.1'!$B242)*-1</f>
        <v>-801807</v>
      </c>
      <c r="I242" s="28">
        <f>SUMIFS('ProForma Adj F'!$P$11:$P$99,'ProForma Adj F'!$A$11:$A$99,'SCH D-2.1'!I$13,'ProForma Adj F'!$B$11:$B$99,'SCH D-2.1'!$B242)*-1</f>
        <v>0</v>
      </c>
      <c r="J242" s="28">
        <f>SUMIFS('ProForma Adj F'!$P$11:$P$99,'ProForma Adj F'!$A$11:$A$99,'SCH D-2.1'!J$13,'ProForma Adj F'!$B$11:$B$99,'SCH D-2.1'!$B242)*-1</f>
        <v>0</v>
      </c>
      <c r="K242" s="28">
        <f>SUMIFS('ProForma Adj F'!$P$11:$P$99,'ProForma Adj F'!$A$11:$A$99,'SCH D-2.1'!K$13,'ProForma Adj F'!$B$11:$B$99,'SCH D-2.1'!$B242)*-1</f>
        <v>0</v>
      </c>
      <c r="L242" s="28">
        <f>SUM(D242:K242)</f>
        <v>-810346.86122822214</v>
      </c>
      <c r="M242" s="449">
        <v>1</v>
      </c>
      <c r="N242" s="28">
        <f>L242*M242</f>
        <v>-810346.86122822214</v>
      </c>
    </row>
    <row r="243" spans="1:17" ht="18.95" customHeight="1" x14ac:dyDescent="0.2">
      <c r="A243" s="405">
        <f t="shared" si="144"/>
        <v>153</v>
      </c>
      <c r="B243" s="21">
        <v>407.4</v>
      </c>
      <c r="C243" s="5" t="s">
        <v>1157</v>
      </c>
      <c r="D243" s="28">
        <f>SUMIFS('ProForma Adj F'!$P$11:$P$99,'ProForma Adj F'!$A$11:$A$99,'SCH D-2.1'!D$13,'ProForma Adj F'!$B$11:$B$99,'SCH D-2.1'!$B243)*-1</f>
        <v>0</v>
      </c>
      <c r="E243" s="28">
        <f>SUMIFS('ProForma Adj F'!$P$11:$P$99,'ProForma Adj F'!$A$11:$A$99,'SCH D-2.1'!E$13,'ProForma Adj F'!$B$11:$B$99,'SCH D-2.1'!$B243)*-1</f>
        <v>0</v>
      </c>
      <c r="F243" s="28">
        <f>SUMIFS('ProForma Adj F'!$P$11:$P$99,'ProForma Adj F'!$A$11:$A$99,'SCH D-2.1'!F$13,'ProForma Adj F'!$B$11:$B$99,'SCH D-2.1'!$B243)*-1</f>
        <v>0</v>
      </c>
      <c r="G243" s="28">
        <f>SUMIFS('ProForma Adj F'!$P$11:$P$99,'ProForma Adj F'!$A$11:$A$99,'SCH D-2.1'!G$13,'ProForma Adj F'!$B$11:$B$99,'SCH D-2.1'!$B243)*-1</f>
        <v>9544315.7599999998</v>
      </c>
      <c r="H243" s="28">
        <f>SUMIFS('ProForma Adj F'!$P$11:$P$99,'ProForma Adj F'!$A$11:$A$99,'SCH D-2.1'!H$13,'ProForma Adj F'!$B$11:$B$99,'SCH D-2.1'!$B243)*-1</f>
        <v>0</v>
      </c>
      <c r="I243" s="28">
        <f>SUMIFS('ProForma Adj F'!$P$11:$P$99,'ProForma Adj F'!$A$11:$A$99,'SCH D-2.1'!I$13,'ProForma Adj F'!$B$11:$B$99,'SCH D-2.1'!$B243)*-1</f>
        <v>0</v>
      </c>
      <c r="J243" s="28">
        <f>SUMIFS('ProForma Adj F'!$P$11:$P$99,'ProForma Adj F'!$A$11:$A$99,'SCH D-2.1'!J$13,'ProForma Adj F'!$B$11:$B$99,'SCH D-2.1'!$B243)*-1</f>
        <v>0</v>
      </c>
      <c r="K243" s="28">
        <f>SUMIFS('ProForma Adj F'!$P$11:$P$99,'ProForma Adj F'!$A$11:$A$99,'SCH D-2.1'!K$13,'ProForma Adj F'!$B$11:$B$99,'SCH D-2.1'!$B243)*-1</f>
        <v>0</v>
      </c>
      <c r="L243" s="28">
        <f t="shared" si="143"/>
        <v>9544315.7599999998</v>
      </c>
      <c r="M243" s="449">
        <v>1</v>
      </c>
      <c r="N243" s="28">
        <f>L243*M243</f>
        <v>9544315.7599999998</v>
      </c>
    </row>
    <row r="244" spans="1:17" ht="18.95" customHeight="1" x14ac:dyDescent="0.2">
      <c r="A244" s="405">
        <f t="shared" si="144"/>
        <v>154</v>
      </c>
      <c r="B244" s="21">
        <v>408.1</v>
      </c>
      <c r="C244" s="5" t="s">
        <v>10</v>
      </c>
      <c r="D244" s="28">
        <f>SUMIFS('ProForma Adj F'!$P$11:$P$99,'ProForma Adj F'!$A$11:$A$99,'SCH D-2.1'!D$13,'ProForma Adj F'!$B$11:$B$99,'SCH D-2.1'!$B244)*-1</f>
        <v>0</v>
      </c>
      <c r="E244" s="28">
        <f>SUMIFS('ProForma Adj F'!$P$11:$P$99,'ProForma Adj F'!$A$11:$A$99,'SCH D-2.1'!E$13,'ProForma Adj F'!$B$11:$B$99,'SCH D-2.1'!$B244)*-1</f>
        <v>0</v>
      </c>
      <c r="F244" s="28">
        <f>SUMIFS('ProForma Adj F'!$P$11:$P$99,'ProForma Adj F'!$A$11:$A$99,'SCH D-2.1'!F$13,'ProForma Adj F'!$B$11:$B$99,'SCH D-2.1'!$B244)*-1</f>
        <v>0</v>
      </c>
      <c r="G244" s="28">
        <f>SUMIFS('ProForma Adj F'!$P$11:$P$99,'ProForma Adj F'!$A$11:$A$99,'SCH D-2.1'!G$13,'ProForma Adj F'!$B$11:$B$99,'SCH D-2.1'!$B244)*-1</f>
        <v>0</v>
      </c>
      <c r="H244" s="28">
        <f>SUMIFS('ProForma Adj F'!$P$11:$P$99,'ProForma Adj F'!$A$11:$A$99,'SCH D-2.1'!H$13,'ProForma Adj F'!$B$11:$B$99,'SCH D-2.1'!$B244)*-1</f>
        <v>0</v>
      </c>
      <c r="I244" s="28">
        <f>SUMIFS('ProForma Adj F'!$P$11:$P$99,'ProForma Adj F'!$A$11:$A$99,'SCH D-2.1'!I$13,'ProForma Adj F'!$B$11:$B$99,'SCH D-2.1'!$B244)*-1</f>
        <v>0</v>
      </c>
      <c r="J244" s="28">
        <f>SUMIFS('ProForma Adj F'!$P$11:$P$99,'ProForma Adj F'!$A$11:$A$99,'SCH D-2.1'!J$13,'ProForma Adj F'!$B$11:$B$99,'SCH D-2.1'!$B244)*-1</f>
        <v>0</v>
      </c>
      <c r="K244" s="28">
        <f>SUMIFS('ProForma Adj F'!$P$11:$P$99,'ProForma Adj F'!$A$11:$A$99,'SCH D-2.1'!K$13,'ProForma Adj F'!$B$11:$B$99,'SCH D-2.1'!$B244)*-1</f>
        <v>0</v>
      </c>
      <c r="L244" s="28">
        <f t="shared" si="143"/>
        <v>0</v>
      </c>
      <c r="M244" s="449">
        <v>1</v>
      </c>
      <c r="N244" s="28">
        <f t="shared" ref="N244" si="145">L244*M244</f>
        <v>0</v>
      </c>
    </row>
    <row r="245" spans="1:17" ht="18.95" customHeight="1" x14ac:dyDescent="0.2">
      <c r="A245" s="405">
        <f t="shared" si="128"/>
        <v>155</v>
      </c>
      <c r="B245" s="21" t="s">
        <v>187</v>
      </c>
      <c r="C245" s="5" t="s">
        <v>188</v>
      </c>
      <c r="D245" s="28">
        <f>D258</f>
        <v>-389598.2278842454</v>
      </c>
      <c r="E245" s="28">
        <f t="shared" ref="E245:F245" si="146">E258</f>
        <v>132730.18050599995</v>
      </c>
      <c r="F245" s="28">
        <f t="shared" si="146"/>
        <v>101734.72973999995</v>
      </c>
      <c r="G245" s="28">
        <f>G258+'ProForma Adj F'!P36</f>
        <v>2979404.6173750306</v>
      </c>
      <c r="H245" s="28">
        <f t="shared" ref="H245" si="147">H258</f>
        <v>159960.49649999998</v>
      </c>
      <c r="I245" s="28">
        <f>I258</f>
        <v>-24177.005999999998</v>
      </c>
      <c r="J245" s="28">
        <f>J258</f>
        <v>-24500.350554623063</v>
      </c>
      <c r="K245" s="28">
        <f t="shared" ref="K245" si="148">K258</f>
        <v>-953671.44599999988</v>
      </c>
      <c r="L245" s="28">
        <f>SUM(D245:K245)</f>
        <v>1981882.9936821619</v>
      </c>
      <c r="M245" s="449">
        <v>1</v>
      </c>
      <c r="N245" s="28">
        <f>L245*M245</f>
        <v>1981882.9936821619</v>
      </c>
      <c r="P245" s="28"/>
      <c r="Q245" s="449"/>
    </row>
    <row r="246" spans="1:17" ht="18.95" customHeight="1" x14ac:dyDescent="0.2">
      <c r="A246" s="405">
        <f t="shared" si="128"/>
        <v>156</v>
      </c>
      <c r="B246" s="21" t="s">
        <v>187</v>
      </c>
      <c r="C246" s="5" t="s">
        <v>189</v>
      </c>
      <c r="D246" s="28">
        <f t="shared" ref="D246" si="149">D256</f>
        <v>-97643.666136402375</v>
      </c>
      <c r="E246" s="28">
        <f t="shared" ref="E246:F246" si="150">E256</f>
        <v>33265.709399999992</v>
      </c>
      <c r="F246" s="28">
        <f t="shared" si="150"/>
        <v>25497.425999999992</v>
      </c>
      <c r="G246" s="28">
        <f t="shared" ref="G246:K246" si="151">G256</f>
        <v>153634.38706141114</v>
      </c>
      <c r="H246" s="28">
        <f t="shared" ref="H246:I246" si="152">H256</f>
        <v>40090.350000000006</v>
      </c>
      <c r="I246" s="28">
        <f t="shared" si="152"/>
        <v>-6059.4000000000005</v>
      </c>
      <c r="J246" s="28">
        <f t="shared" ref="J246" si="153">J256</f>
        <v>-6140.4387354945029</v>
      </c>
      <c r="K246" s="28">
        <f t="shared" si="151"/>
        <v>-239015.40000000002</v>
      </c>
      <c r="L246" s="28">
        <f t="shared" si="143"/>
        <v>-96371.032410485757</v>
      </c>
      <c r="M246" s="449">
        <v>1</v>
      </c>
      <c r="N246" s="28">
        <f>L246*M246</f>
        <v>-96371.032410485757</v>
      </c>
      <c r="P246" s="28"/>
      <c r="Q246" s="449"/>
    </row>
    <row r="247" spans="1:17" ht="18.95" customHeight="1" x14ac:dyDescent="0.2">
      <c r="A247" s="405">
        <f t="shared" si="128"/>
        <v>157</v>
      </c>
      <c r="B247" s="21">
        <v>411.4</v>
      </c>
      <c r="C247" s="5" t="s">
        <v>192</v>
      </c>
      <c r="D247" s="28">
        <f>SUMIFS('ProForma Adj F'!$P$11:$P$99,'ProForma Adj F'!$A$11:$A$99,'SCH D-2.1'!D$13,'ProForma Adj F'!$B$11:$B$99,'SCH D-2.1'!$B247)*-1</f>
        <v>0</v>
      </c>
      <c r="E247" s="28">
        <f>SUMIFS('ProForma Adj F'!$P$11:$P$99,'ProForma Adj F'!$A$11:$A$99,'SCH D-2.1'!E$13,'ProForma Adj F'!$B$11:$B$99,'SCH D-2.1'!$B247)*-1</f>
        <v>0</v>
      </c>
      <c r="F247" s="28">
        <f>SUMIFS('ProForma Adj F'!$P$11:$P$99,'ProForma Adj F'!$A$11:$A$99,'SCH D-2.1'!F$13,'ProForma Adj F'!$B$11:$B$99,'SCH D-2.1'!$B247)*-1</f>
        <v>0</v>
      </c>
      <c r="G247" s="28">
        <f>SUMIFS('ProForma Adj F'!$P$11:$P$99,'ProForma Adj F'!$A$11:$A$99,'SCH D-2.1'!G$13,'ProForma Adj F'!$B$11:$B$99,'SCH D-2.1'!$B247)*-1</f>
        <v>0</v>
      </c>
      <c r="H247" s="28">
        <f>SUMIFS('ProForma Adj F'!$P$11:$P$99,'ProForma Adj F'!$A$11:$A$99,'SCH D-2.1'!H$13,'ProForma Adj F'!$B$11:$B$99,'SCH D-2.1'!$B247)*-1</f>
        <v>0</v>
      </c>
      <c r="I247" s="28">
        <f>SUMIFS('ProForma Adj F'!$P$11:$P$99,'ProForma Adj F'!$A$11:$A$99,'SCH D-2.1'!I$13,'ProForma Adj F'!$B$11:$B$99,'SCH D-2.1'!$B247)*-1</f>
        <v>0</v>
      </c>
      <c r="J247" s="28">
        <f>SUMIFS('ProForma Adj F'!$P$11:$P$99,'ProForma Adj F'!$A$11:$A$99,'SCH D-2.1'!J$13,'ProForma Adj F'!$B$11:$B$99,'SCH D-2.1'!$B247)*-1</f>
        <v>0</v>
      </c>
      <c r="K247" s="28">
        <f>SUMIFS('ProForma Adj F'!$P$11:$P$99,'ProForma Adj F'!$A$11:$A$99,'SCH D-2.1'!K$13,'ProForma Adj F'!$B$11:$B$99,'SCH D-2.1'!$B247)*-1</f>
        <v>0</v>
      </c>
      <c r="L247" s="28">
        <f t="shared" ref="L247" si="154">SUM(D247:K247)</f>
        <v>0</v>
      </c>
      <c r="M247" s="449">
        <v>1</v>
      </c>
      <c r="N247" s="28">
        <f t="shared" ref="N247:N248" si="155">L247*M247</f>
        <v>0</v>
      </c>
    </row>
    <row r="248" spans="1:17" ht="18.95" customHeight="1" x14ac:dyDescent="0.2">
      <c r="A248" s="405">
        <f t="shared" si="128"/>
        <v>158</v>
      </c>
      <c r="B248" s="21">
        <v>411.8</v>
      </c>
      <c r="C248" s="5" t="s">
        <v>193</v>
      </c>
      <c r="D248" s="383">
        <f>SUMIFS('ProForma Adj F'!$P$11:$P$99,'ProForma Adj F'!$A$11:$A$99,'SCH D-2.1'!D$13,'ProForma Adj F'!$B$11:$B$99,'SCH D-2.1'!$B248)*-1</f>
        <v>0</v>
      </c>
      <c r="E248" s="383">
        <f>SUMIFS('ProForma Adj F'!$P$11:$P$99,'ProForma Adj F'!$A$11:$A$99,'SCH D-2.1'!E$13,'ProForma Adj F'!$B$11:$B$99,'SCH D-2.1'!$B248)*-1</f>
        <v>0</v>
      </c>
      <c r="F248" s="383">
        <f>SUMIFS('ProForma Adj F'!$P$11:$P$99,'ProForma Adj F'!$A$11:$A$99,'SCH D-2.1'!F$13,'ProForma Adj F'!$B$11:$B$99,'SCH D-2.1'!$B248)*-1</f>
        <v>0</v>
      </c>
      <c r="G248" s="383">
        <f>SUMIFS('ProForma Adj F'!$P$11:$P$99,'ProForma Adj F'!$A$11:$A$99,'SCH D-2.1'!G$13,'ProForma Adj F'!$B$11:$B$99,'SCH D-2.1'!$B248)*-1</f>
        <v>0</v>
      </c>
      <c r="H248" s="383">
        <f>SUMIFS('ProForma Adj F'!$P$11:$P$99,'ProForma Adj F'!$A$11:$A$99,'SCH D-2.1'!H$13,'ProForma Adj F'!$B$11:$B$99,'SCH D-2.1'!$B248)*-1</f>
        <v>0</v>
      </c>
      <c r="I248" s="383">
        <f>SUMIFS('ProForma Adj F'!$P$11:$P$99,'ProForma Adj F'!$A$11:$A$99,'SCH D-2.1'!I$13,'ProForma Adj F'!$B$11:$B$99,'SCH D-2.1'!$B248)*-1</f>
        <v>0</v>
      </c>
      <c r="J248" s="383">
        <f>SUMIFS('ProForma Adj F'!$P$11:$P$99,'ProForma Adj F'!$A$11:$A$99,'SCH D-2.1'!J$13,'ProForma Adj F'!$B$11:$B$99,'SCH D-2.1'!$B248)*-1</f>
        <v>0</v>
      </c>
      <c r="K248" s="383">
        <f>SUMIFS('ProForma Adj F'!$P$11:$P$99,'ProForma Adj F'!$A$11:$A$99,'SCH D-2.1'!K$13,'ProForma Adj F'!$B$11:$B$99,'SCH D-2.1'!$B248)*-1</f>
        <v>0</v>
      </c>
      <c r="L248" s="383">
        <f>SUM(D248:K248)</f>
        <v>0</v>
      </c>
      <c r="M248" s="449">
        <v>1</v>
      </c>
      <c r="N248" s="383">
        <f t="shared" si="155"/>
        <v>0</v>
      </c>
    </row>
    <row r="249" spans="1:17" ht="18.95" customHeight="1" x14ac:dyDescent="0.2">
      <c r="B249" s="21"/>
      <c r="C249" s="5"/>
      <c r="L249" s="452"/>
    </row>
    <row r="250" spans="1:17" ht="18.95" customHeight="1" thickBot="1" x14ac:dyDescent="0.25">
      <c r="A250" s="405">
        <f>A248+1</f>
        <v>159</v>
      </c>
      <c r="B250" s="21"/>
      <c r="C250" s="387" t="s">
        <v>100</v>
      </c>
      <c r="D250" s="396">
        <f t="shared" ref="D250:L250" si="156">SUM(D238:D248)</f>
        <v>-487241.89402064774</v>
      </c>
      <c r="E250" s="396">
        <f t="shared" si="156"/>
        <v>-499318.29809399991</v>
      </c>
      <c r="F250" s="396">
        <f t="shared" si="156"/>
        <v>127232.15573999994</v>
      </c>
      <c r="G250" s="396">
        <f t="shared" si="156"/>
        <v>10680252.443208219</v>
      </c>
      <c r="H250" s="396">
        <f t="shared" si="156"/>
        <v>-601756.15350000001</v>
      </c>
      <c r="I250" s="396">
        <f t="shared" si="156"/>
        <v>90951.594000000012</v>
      </c>
      <c r="J250" s="396">
        <f t="shared" ref="J250" si="157">SUM(J238:J248)</f>
        <v>92167.985419772478</v>
      </c>
      <c r="K250" s="396">
        <f t="shared" si="156"/>
        <v>3587621.1540000001</v>
      </c>
      <c r="L250" s="396">
        <f t="shared" si="156"/>
        <v>12989908.986753343</v>
      </c>
      <c r="N250" s="396">
        <f>SUM(N238:N248)</f>
        <v>12989908.986753343</v>
      </c>
    </row>
    <row r="251" spans="1:17" ht="18.95" customHeight="1" thickTop="1" x14ac:dyDescent="0.2">
      <c r="B251" s="21"/>
      <c r="C251" s="387"/>
    </row>
    <row r="252" spans="1:17" ht="18.95" customHeight="1" thickBot="1" x14ac:dyDescent="0.25">
      <c r="A252" s="405">
        <f>A250+1</f>
        <v>160</v>
      </c>
      <c r="B252" s="21"/>
      <c r="C252" s="387" t="s">
        <v>101</v>
      </c>
      <c r="D252" s="396">
        <f t="shared" ref="D252:L252" si="158">D33-D250</f>
        <v>-1465631.4287073996</v>
      </c>
      <c r="E252" s="396">
        <f t="shared" si="158"/>
        <v>499318.29809399991</v>
      </c>
      <c r="F252" s="396">
        <f t="shared" si="158"/>
        <v>382716.36425999983</v>
      </c>
      <c r="G252" s="396">
        <f t="shared" si="158"/>
        <v>-10680252.443208219</v>
      </c>
      <c r="H252" s="396">
        <f t="shared" si="158"/>
        <v>601756.15350000001</v>
      </c>
      <c r="I252" s="396">
        <f t="shared" si="158"/>
        <v>-90951.594000000012</v>
      </c>
      <c r="J252" s="396">
        <f t="shared" ref="J252" si="159">J33-J250</f>
        <v>-92167.985419772478</v>
      </c>
      <c r="K252" s="396">
        <f>K33-K250</f>
        <v>-3587621.1540000001</v>
      </c>
      <c r="L252" s="396">
        <f t="shared" si="158"/>
        <v>-14432833.78948139</v>
      </c>
      <c r="N252" s="396">
        <f>N33-N250</f>
        <v>-14432833.78948139</v>
      </c>
    </row>
    <row r="253" spans="1:17" ht="18.95" customHeight="1" thickTop="1" x14ac:dyDescent="0.2">
      <c r="B253" s="21"/>
    </row>
    <row r="254" spans="1:17" ht="18.95" customHeight="1" x14ac:dyDescent="0.2">
      <c r="B254" s="21"/>
      <c r="C254" s="440" t="s">
        <v>940</v>
      </c>
      <c r="D254" s="28">
        <f>D33-SUM(D238:D244,D248)</f>
        <v>-1952873.3227280474</v>
      </c>
      <c r="E254" s="28">
        <f t="shared" ref="E254:K254" si="160">E33-SUM(E238:E244,E248)</f>
        <v>665314.18799999985</v>
      </c>
      <c r="F254" s="28">
        <f t="shared" si="160"/>
        <v>509948.51999999979</v>
      </c>
      <c r="G254" s="28">
        <f>G33-SUM(G238:G244,G248)-'ProForma Adj F'!P35</f>
        <v>3072687.7412282228</v>
      </c>
      <c r="H254" s="28">
        <f t="shared" si="160"/>
        <v>801807</v>
      </c>
      <c r="I254" s="28">
        <f t="shared" si="160"/>
        <v>-121188</v>
      </c>
      <c r="J254" s="28">
        <f t="shared" ref="J254" si="161">J33-SUM(J238:J244,J248)</f>
        <v>-122808.77470989004</v>
      </c>
      <c r="K254" s="28">
        <f t="shared" si="160"/>
        <v>-4780308</v>
      </c>
      <c r="L254" s="28">
        <f>L33-SUM(L238:L244,L248)</f>
        <v>-12547321.828209715</v>
      </c>
      <c r="N254" s="28"/>
    </row>
    <row r="255" spans="1:17" ht="18.95" customHeight="1" x14ac:dyDescent="0.2">
      <c r="B255" s="21"/>
      <c r="D255" s="441">
        <f>'WPH-1 Effective Tax Rate'!$F$9</f>
        <v>0.05</v>
      </c>
      <c r="E255" s="441">
        <f>'WPH-1 Effective Tax Rate'!$F$9</f>
        <v>0.05</v>
      </c>
      <c r="F255" s="441">
        <f>'WPH-1 Effective Tax Rate'!$F$9</f>
        <v>0.05</v>
      </c>
      <c r="G255" s="441">
        <f>'WPH-1 Effective Tax Rate'!$F$9</f>
        <v>0.05</v>
      </c>
      <c r="H255" s="441">
        <f>'WPH-1 Effective Tax Rate'!$F$9</f>
        <v>0.05</v>
      </c>
      <c r="I255" s="441">
        <f>'WPH-1 Effective Tax Rate'!$F$9</f>
        <v>0.05</v>
      </c>
      <c r="J255" s="441">
        <f>'WPH-1 Effective Tax Rate'!$F$9</f>
        <v>0.05</v>
      </c>
      <c r="K255" s="441">
        <f>'WPH-1 Effective Tax Rate'!$F$9</f>
        <v>0.05</v>
      </c>
      <c r="L255" s="441">
        <f>'WPH-1 Effective Tax Rate'!$F$9</f>
        <v>0.05</v>
      </c>
      <c r="N255" s="441"/>
    </row>
    <row r="256" spans="1:17" ht="18.95" customHeight="1" x14ac:dyDescent="0.2">
      <c r="B256" s="21"/>
      <c r="D256" s="28">
        <f t="shared" ref="D256" si="162">D254*D255</f>
        <v>-97643.666136402375</v>
      </c>
      <c r="E256" s="28">
        <f>E254*E255</f>
        <v>33265.709399999992</v>
      </c>
      <c r="F256" s="28">
        <f>F254*F255</f>
        <v>25497.425999999992</v>
      </c>
      <c r="G256" s="28">
        <f>G254*G255</f>
        <v>153634.38706141114</v>
      </c>
      <c r="H256" s="28">
        <f t="shared" ref="H256:I256" si="163">H254*H255</f>
        <v>40090.350000000006</v>
      </c>
      <c r="I256" s="28">
        <f t="shared" si="163"/>
        <v>-6059.4000000000005</v>
      </c>
      <c r="J256" s="28">
        <f t="shared" ref="J256" si="164">J254*J255</f>
        <v>-6140.4387354945029</v>
      </c>
      <c r="K256" s="28">
        <f>K254*K255</f>
        <v>-239015.40000000002</v>
      </c>
      <c r="L256" s="28">
        <f>L254*L255</f>
        <v>-627366.09141048579</v>
      </c>
      <c r="N256" s="28"/>
    </row>
    <row r="257" spans="2:14" ht="18.95" customHeight="1" x14ac:dyDescent="0.2">
      <c r="B257" s="21"/>
      <c r="D257" s="441">
        <f>'WPH-1 Effective Tax Rate'!$F$13</f>
        <v>0.19949999999999998</v>
      </c>
      <c r="E257" s="441">
        <f>'WPH-1 Effective Tax Rate'!$F$13</f>
        <v>0.19949999999999998</v>
      </c>
      <c r="F257" s="441">
        <f>'WPH-1 Effective Tax Rate'!$F$13</f>
        <v>0.19949999999999998</v>
      </c>
      <c r="G257" s="441">
        <f>'WPH-1 Effective Tax Rate'!$F$13</f>
        <v>0.19949999999999998</v>
      </c>
      <c r="H257" s="441">
        <f>'WPH-1 Effective Tax Rate'!$F$13</f>
        <v>0.19949999999999998</v>
      </c>
      <c r="I257" s="441">
        <f>'WPH-1 Effective Tax Rate'!$F$13</f>
        <v>0.19949999999999998</v>
      </c>
      <c r="J257" s="441">
        <f>'WPH-1 Effective Tax Rate'!$F$13</f>
        <v>0.19949999999999998</v>
      </c>
      <c r="K257" s="441">
        <f>'WPH-1 Effective Tax Rate'!$F$13</f>
        <v>0.19949999999999998</v>
      </c>
      <c r="L257" s="441">
        <f>'WPH-1 Effective Tax Rate'!$F$13</f>
        <v>0.19949999999999998</v>
      </c>
      <c r="N257" s="441"/>
    </row>
    <row r="258" spans="2:14" ht="18.95" customHeight="1" x14ac:dyDescent="0.2">
      <c r="B258" s="21"/>
      <c r="D258" s="28">
        <f t="shared" ref="D258" si="165">D254*D257</f>
        <v>-389598.2278842454</v>
      </c>
      <c r="E258" s="28">
        <f>E254*E257</f>
        <v>132730.18050599995</v>
      </c>
      <c r="F258" s="28">
        <f>F254*F257</f>
        <v>101734.72973999995</v>
      </c>
      <c r="G258" s="28">
        <f>G254*G257</f>
        <v>613001.20437503036</v>
      </c>
      <c r="H258" s="28">
        <f t="shared" ref="H258:I258" si="166">H254*H257</f>
        <v>159960.49649999998</v>
      </c>
      <c r="I258" s="28">
        <f t="shared" si="166"/>
        <v>-24177.005999999998</v>
      </c>
      <c r="J258" s="28">
        <f t="shared" ref="J258" si="167">J254*J257</f>
        <v>-24500.350554623063</v>
      </c>
      <c r="K258" s="28">
        <f>K254*K257</f>
        <v>-953671.44599999988</v>
      </c>
      <c r="L258" s="28">
        <f>L254*L257</f>
        <v>-2503190.7047278378</v>
      </c>
      <c r="N258" s="28"/>
    </row>
    <row r="259" spans="2:14" ht="18.95" customHeight="1" x14ac:dyDescent="0.2">
      <c r="B259" s="21"/>
      <c r="D259" s="28">
        <f t="shared" ref="D259" si="168">D256+D258</f>
        <v>-487241.89402064774</v>
      </c>
      <c r="E259" s="28">
        <f>E256+E258</f>
        <v>165995.88990599994</v>
      </c>
      <c r="F259" s="28">
        <f>F256+F258</f>
        <v>127232.15573999994</v>
      </c>
      <c r="G259" s="28">
        <f>G256+G258</f>
        <v>766635.59143644152</v>
      </c>
      <c r="H259" s="28">
        <f t="shared" ref="H259:I259" si="169">H256+H258</f>
        <v>200050.84649999999</v>
      </c>
      <c r="I259" s="28">
        <f t="shared" si="169"/>
        <v>-30236.405999999999</v>
      </c>
      <c r="J259" s="28">
        <f t="shared" ref="J259" si="170">J256+J258</f>
        <v>-30640.789290117566</v>
      </c>
      <c r="K259" s="28">
        <f>K256+K258</f>
        <v>-1192686.8459999999</v>
      </c>
      <c r="L259" s="28">
        <f>L256+L258</f>
        <v>-3130556.7961383238</v>
      </c>
      <c r="N259" s="28"/>
    </row>
    <row r="260" spans="2:14" ht="18.95" customHeight="1" x14ac:dyDescent="0.2"/>
    <row r="261" spans="2:14" ht="18.95" customHeight="1" x14ac:dyDescent="0.2"/>
    <row r="262" spans="2:14" ht="18.95" customHeight="1" x14ac:dyDescent="0.2"/>
    <row r="263" spans="2:14" ht="18.95" customHeight="1" x14ac:dyDescent="0.2"/>
    <row r="264" spans="2:14" ht="18.95" customHeight="1" x14ac:dyDescent="0.2"/>
    <row r="265" spans="2:14" ht="18.95" customHeight="1" x14ac:dyDescent="0.2"/>
    <row r="266" spans="2:14" ht="18.95" customHeight="1" x14ac:dyDescent="0.2"/>
    <row r="267" spans="2:14" ht="18.95" customHeight="1" x14ac:dyDescent="0.2"/>
    <row r="268" spans="2:14" ht="18.95" customHeight="1" x14ac:dyDescent="0.2"/>
    <row r="269" spans="2:14" ht="18.95" customHeight="1" x14ac:dyDescent="0.2"/>
    <row r="270" spans="2:14" ht="18.95" customHeight="1" x14ac:dyDescent="0.2"/>
    <row r="271" spans="2:14" ht="18.95" customHeight="1" x14ac:dyDescent="0.2"/>
    <row r="272" spans="2:14"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sheetData>
  <mergeCells count="24">
    <mergeCell ref="A86:N86"/>
    <mergeCell ref="A1:N1"/>
    <mergeCell ref="A2:N2"/>
    <mergeCell ref="A3:N3"/>
    <mergeCell ref="A4:N4"/>
    <mergeCell ref="A42:N42"/>
    <mergeCell ref="A43:N43"/>
    <mergeCell ref="A44:N44"/>
    <mergeCell ref="A45:N45"/>
    <mergeCell ref="A83:N83"/>
    <mergeCell ref="A84:N84"/>
    <mergeCell ref="A85:N85"/>
    <mergeCell ref="A222:N222"/>
    <mergeCell ref="A132:N132"/>
    <mergeCell ref="A133:N133"/>
    <mergeCell ref="A134:N134"/>
    <mergeCell ref="A135:N135"/>
    <mergeCell ref="A178:N178"/>
    <mergeCell ref="A179:N179"/>
    <mergeCell ref="A180:N180"/>
    <mergeCell ref="A181:N181"/>
    <mergeCell ref="A219:N219"/>
    <mergeCell ref="A220:N220"/>
    <mergeCell ref="A221:N221"/>
  </mergeCells>
  <printOptions horizontalCentered="1"/>
  <pageMargins left="0.7" right="0.7" top="1" bottom="0.7" header="0.3" footer="0.3"/>
  <pageSetup scale="50" fitToHeight="0" orientation="landscape" r:id="rId1"/>
  <rowBreaks count="5" manualBreakCount="5">
    <brk id="41" max="12" man="1"/>
    <brk id="82" max="12" man="1"/>
    <brk id="131" max="12" man="1"/>
    <brk id="177" max="12" man="1"/>
    <brk id="218"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XFD162"/>
  <sheetViews>
    <sheetView zoomScale="90" zoomScaleNormal="90" workbookViewId="0">
      <pane xSplit="3" ySplit="9" topLeftCell="D10" activePane="bottomRight" state="frozen"/>
      <selection pane="topRight" activeCell="D1" sqref="D1"/>
      <selection pane="bottomLeft" activeCell="A10" sqref="A10"/>
      <selection pane="bottomRight" sqref="A1:P1"/>
    </sheetView>
  </sheetViews>
  <sheetFormatPr defaultColWidth="9.140625" defaultRowHeight="15" outlineLevelRow="1" x14ac:dyDescent="0.25"/>
  <cols>
    <col min="1" max="1" width="9.140625" style="476"/>
    <col min="2" max="2" width="10.28515625" style="473" customWidth="1"/>
    <col min="3" max="3" width="59.7109375" style="478" bestFit="1" customWidth="1"/>
    <col min="4" max="4" width="13.7109375" style="475" bestFit="1" customWidth="1"/>
    <col min="5" max="5" width="14" style="475" bestFit="1" customWidth="1"/>
    <col min="6" max="9" width="13.7109375" style="475" bestFit="1" customWidth="1"/>
    <col min="10" max="10" width="11.5703125" style="475" bestFit="1" customWidth="1"/>
    <col min="11" max="11" width="11.85546875" style="475" customWidth="1"/>
    <col min="12" max="15" width="12.7109375" style="475" customWidth="1"/>
    <col min="16" max="16" width="14.42578125" style="475" customWidth="1"/>
    <col min="17" max="16384" width="9.140625" style="475"/>
  </cols>
  <sheetData>
    <row r="1" spans="1:16384" s="81" customFormat="1" ht="12.75" x14ac:dyDescent="0.2">
      <c r="A1" s="629" t="str">
        <f>'Rate Case Constants'!C9</f>
        <v>LOUISVILLE GAS AND ELECTRIC COMPANY</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629"/>
      <c r="IO1" s="629"/>
      <c r="IP1" s="629"/>
      <c r="IQ1" s="629"/>
      <c r="IR1" s="629"/>
      <c r="IS1" s="629"/>
      <c r="IT1" s="629"/>
      <c r="IU1" s="629"/>
      <c r="IV1" s="629"/>
      <c r="IW1" s="629"/>
      <c r="IX1" s="629"/>
      <c r="IY1" s="629"/>
      <c r="IZ1" s="629"/>
      <c r="JA1" s="629"/>
      <c r="JB1" s="629"/>
      <c r="JC1" s="629"/>
      <c r="JD1" s="629"/>
      <c r="JE1" s="629"/>
      <c r="JF1" s="629"/>
      <c r="JG1" s="629"/>
      <c r="JH1" s="629"/>
      <c r="JI1" s="629"/>
      <c r="JJ1" s="629"/>
      <c r="JK1" s="629"/>
      <c r="JL1" s="629"/>
      <c r="JM1" s="629"/>
      <c r="JN1" s="629"/>
      <c r="JO1" s="629"/>
      <c r="JP1" s="629"/>
      <c r="JQ1" s="629"/>
      <c r="JR1" s="629"/>
      <c r="JS1" s="629"/>
      <c r="JT1" s="629"/>
      <c r="JU1" s="629"/>
      <c r="JV1" s="629"/>
      <c r="JW1" s="629"/>
      <c r="JX1" s="629"/>
      <c r="JY1" s="629"/>
      <c r="JZ1" s="629"/>
      <c r="KA1" s="629"/>
      <c r="KB1" s="629"/>
      <c r="KC1" s="629"/>
      <c r="KD1" s="629"/>
      <c r="KE1" s="629"/>
      <c r="KF1" s="629"/>
      <c r="KG1" s="629"/>
      <c r="KH1" s="629"/>
      <c r="KI1" s="629"/>
      <c r="KJ1" s="629"/>
      <c r="KK1" s="629"/>
      <c r="KL1" s="629"/>
      <c r="KM1" s="629"/>
      <c r="KN1" s="629"/>
      <c r="KO1" s="629"/>
      <c r="KP1" s="629"/>
      <c r="KQ1" s="629"/>
      <c r="KR1" s="629"/>
      <c r="KS1" s="629"/>
      <c r="KT1" s="629"/>
      <c r="KU1" s="629"/>
      <c r="KV1" s="629"/>
      <c r="KW1" s="629"/>
      <c r="KX1" s="629"/>
      <c r="KY1" s="629"/>
      <c r="KZ1" s="629"/>
      <c r="LA1" s="629"/>
      <c r="LB1" s="629"/>
      <c r="LC1" s="629"/>
      <c r="LD1" s="629"/>
      <c r="LE1" s="629"/>
      <c r="LF1" s="629"/>
      <c r="LG1" s="629"/>
      <c r="LH1" s="629"/>
      <c r="LI1" s="629"/>
      <c r="LJ1" s="629"/>
      <c r="LK1" s="629"/>
      <c r="LL1" s="629"/>
      <c r="LM1" s="629"/>
      <c r="LN1" s="629"/>
      <c r="LO1" s="629"/>
      <c r="LP1" s="629"/>
      <c r="LQ1" s="629"/>
      <c r="LR1" s="629"/>
      <c r="LS1" s="629"/>
      <c r="LT1" s="629"/>
      <c r="LU1" s="629"/>
      <c r="LV1" s="629"/>
      <c r="LW1" s="629"/>
      <c r="LX1" s="629"/>
      <c r="LY1" s="629"/>
      <c r="LZ1" s="629"/>
      <c r="MA1" s="629"/>
      <c r="MB1" s="629"/>
      <c r="MC1" s="629"/>
      <c r="MD1" s="629"/>
      <c r="ME1" s="629"/>
      <c r="MF1" s="629"/>
      <c r="MG1" s="629"/>
      <c r="MH1" s="629"/>
      <c r="MI1" s="629"/>
      <c r="MJ1" s="629"/>
      <c r="MK1" s="629"/>
      <c r="ML1" s="629"/>
      <c r="MM1" s="629"/>
      <c r="MN1" s="629"/>
      <c r="MO1" s="629"/>
      <c r="MP1" s="629"/>
      <c r="MQ1" s="629"/>
      <c r="MR1" s="629"/>
      <c r="MS1" s="629"/>
      <c r="MT1" s="629"/>
      <c r="MU1" s="629"/>
      <c r="MV1" s="629"/>
      <c r="MW1" s="629"/>
      <c r="MX1" s="629"/>
      <c r="MY1" s="629"/>
      <c r="MZ1" s="629"/>
      <c r="NA1" s="629"/>
      <c r="NB1" s="629"/>
      <c r="NC1" s="629"/>
      <c r="ND1" s="629"/>
      <c r="NE1" s="629"/>
      <c r="NF1" s="629"/>
      <c r="NG1" s="629"/>
      <c r="NH1" s="629"/>
      <c r="NI1" s="629"/>
      <c r="NJ1" s="629"/>
      <c r="NK1" s="629"/>
      <c r="NL1" s="629"/>
      <c r="NM1" s="629"/>
      <c r="NN1" s="629"/>
      <c r="NO1" s="629"/>
      <c r="NP1" s="629"/>
      <c r="NQ1" s="629"/>
      <c r="NR1" s="629"/>
      <c r="NS1" s="629"/>
      <c r="NT1" s="629"/>
      <c r="NU1" s="629"/>
      <c r="NV1" s="629"/>
      <c r="NW1" s="629"/>
      <c r="NX1" s="629"/>
      <c r="NY1" s="629"/>
      <c r="NZ1" s="629"/>
      <c r="OA1" s="629"/>
      <c r="OB1" s="629"/>
      <c r="OC1" s="629"/>
      <c r="OD1" s="629"/>
      <c r="OE1" s="629"/>
      <c r="OF1" s="629"/>
      <c r="OG1" s="629"/>
      <c r="OH1" s="629"/>
      <c r="OI1" s="629"/>
      <c r="OJ1" s="629"/>
      <c r="OK1" s="629"/>
      <c r="OL1" s="629"/>
      <c r="OM1" s="629"/>
      <c r="ON1" s="629"/>
      <c r="OO1" s="629"/>
      <c r="OP1" s="629"/>
      <c r="OQ1" s="629"/>
      <c r="OR1" s="629"/>
      <c r="OS1" s="629"/>
      <c r="OT1" s="629"/>
      <c r="OU1" s="629"/>
      <c r="OV1" s="629"/>
      <c r="OW1" s="629"/>
      <c r="OX1" s="629"/>
      <c r="OY1" s="629"/>
      <c r="OZ1" s="629"/>
      <c r="PA1" s="629"/>
      <c r="PB1" s="629"/>
      <c r="PC1" s="629"/>
      <c r="PD1" s="629"/>
      <c r="PE1" s="629"/>
      <c r="PF1" s="629"/>
      <c r="PG1" s="629"/>
      <c r="PH1" s="629"/>
      <c r="PI1" s="629"/>
      <c r="PJ1" s="629"/>
      <c r="PK1" s="629"/>
      <c r="PL1" s="629"/>
      <c r="PM1" s="629"/>
      <c r="PN1" s="629"/>
      <c r="PO1" s="629"/>
      <c r="PP1" s="629"/>
      <c r="PQ1" s="629"/>
      <c r="PR1" s="629"/>
      <c r="PS1" s="629"/>
      <c r="PT1" s="629"/>
      <c r="PU1" s="629"/>
      <c r="PV1" s="629"/>
      <c r="PW1" s="629"/>
      <c r="PX1" s="629"/>
      <c r="PY1" s="629"/>
      <c r="PZ1" s="629"/>
      <c r="QA1" s="629"/>
      <c r="QB1" s="629"/>
      <c r="QC1" s="629"/>
      <c r="QD1" s="629"/>
      <c r="QE1" s="629"/>
      <c r="QF1" s="629"/>
      <c r="QG1" s="629"/>
      <c r="QH1" s="629"/>
      <c r="QI1" s="629"/>
      <c r="QJ1" s="629"/>
      <c r="QK1" s="629"/>
      <c r="QL1" s="629"/>
      <c r="QM1" s="629"/>
      <c r="QN1" s="629"/>
      <c r="QO1" s="629"/>
      <c r="QP1" s="629"/>
      <c r="QQ1" s="629"/>
      <c r="QR1" s="629"/>
      <c r="QS1" s="629"/>
      <c r="QT1" s="629"/>
      <c r="QU1" s="629"/>
      <c r="QV1" s="629"/>
      <c r="QW1" s="629"/>
      <c r="QX1" s="629"/>
      <c r="QY1" s="629"/>
      <c r="QZ1" s="629"/>
      <c r="RA1" s="629"/>
      <c r="RB1" s="629"/>
      <c r="RC1" s="629"/>
      <c r="RD1" s="629"/>
      <c r="RE1" s="629"/>
      <c r="RF1" s="629"/>
      <c r="RG1" s="629"/>
      <c r="RH1" s="629"/>
      <c r="RI1" s="629"/>
      <c r="RJ1" s="629"/>
      <c r="RK1" s="629"/>
      <c r="RL1" s="629"/>
      <c r="RM1" s="629"/>
      <c r="RN1" s="629"/>
      <c r="RO1" s="629"/>
      <c r="RP1" s="629"/>
      <c r="RQ1" s="629"/>
      <c r="RR1" s="629"/>
      <c r="RS1" s="629"/>
      <c r="RT1" s="629"/>
      <c r="RU1" s="629"/>
      <c r="RV1" s="629"/>
      <c r="RW1" s="629"/>
      <c r="RX1" s="629"/>
      <c r="RY1" s="629"/>
      <c r="RZ1" s="629"/>
      <c r="SA1" s="629"/>
      <c r="SB1" s="629"/>
      <c r="SC1" s="629"/>
      <c r="SD1" s="629"/>
      <c r="SE1" s="629"/>
      <c r="SF1" s="629"/>
      <c r="SG1" s="629"/>
      <c r="SH1" s="629"/>
      <c r="SI1" s="629"/>
      <c r="SJ1" s="629"/>
      <c r="SK1" s="629"/>
      <c r="SL1" s="629"/>
      <c r="SM1" s="629"/>
      <c r="SN1" s="629"/>
      <c r="SO1" s="629"/>
      <c r="SP1" s="629"/>
      <c r="SQ1" s="629"/>
      <c r="SR1" s="629"/>
      <c r="SS1" s="629"/>
      <c r="ST1" s="629"/>
      <c r="SU1" s="629"/>
      <c r="SV1" s="629"/>
      <c r="SW1" s="629"/>
      <c r="SX1" s="629"/>
      <c r="SY1" s="629"/>
      <c r="SZ1" s="629"/>
      <c r="TA1" s="629"/>
      <c r="TB1" s="629"/>
      <c r="TC1" s="629"/>
      <c r="TD1" s="629"/>
      <c r="TE1" s="629"/>
      <c r="TF1" s="629"/>
      <c r="TG1" s="629"/>
      <c r="TH1" s="629"/>
      <c r="TI1" s="629"/>
      <c r="TJ1" s="629"/>
      <c r="TK1" s="629"/>
      <c r="TL1" s="629"/>
      <c r="TM1" s="629"/>
      <c r="TN1" s="629"/>
      <c r="TO1" s="629"/>
      <c r="TP1" s="629"/>
      <c r="TQ1" s="629"/>
      <c r="TR1" s="629"/>
      <c r="TS1" s="629"/>
      <c r="TT1" s="629"/>
      <c r="TU1" s="629"/>
      <c r="TV1" s="629"/>
      <c r="TW1" s="629"/>
      <c r="TX1" s="629"/>
      <c r="TY1" s="629"/>
      <c r="TZ1" s="629"/>
      <c r="UA1" s="629"/>
      <c r="UB1" s="629"/>
      <c r="UC1" s="629"/>
      <c r="UD1" s="629"/>
      <c r="UE1" s="629"/>
      <c r="UF1" s="629"/>
      <c r="UG1" s="629"/>
      <c r="UH1" s="629"/>
      <c r="UI1" s="629"/>
      <c r="UJ1" s="629"/>
      <c r="UK1" s="629"/>
      <c r="UL1" s="629"/>
      <c r="UM1" s="629"/>
      <c r="UN1" s="629"/>
      <c r="UO1" s="629"/>
      <c r="UP1" s="629"/>
      <c r="UQ1" s="629"/>
      <c r="UR1" s="629"/>
      <c r="US1" s="629"/>
      <c r="UT1" s="629"/>
      <c r="UU1" s="629"/>
      <c r="UV1" s="629"/>
      <c r="UW1" s="629"/>
      <c r="UX1" s="629"/>
      <c r="UY1" s="629"/>
      <c r="UZ1" s="629"/>
      <c r="VA1" s="629"/>
      <c r="VB1" s="629"/>
      <c r="VC1" s="629"/>
      <c r="VD1" s="629"/>
      <c r="VE1" s="629"/>
      <c r="VF1" s="629"/>
      <c r="VG1" s="629"/>
      <c r="VH1" s="629"/>
      <c r="VI1" s="629"/>
      <c r="VJ1" s="629"/>
      <c r="VK1" s="629"/>
      <c r="VL1" s="629"/>
      <c r="VM1" s="629"/>
      <c r="VN1" s="629"/>
      <c r="VO1" s="629"/>
      <c r="VP1" s="629"/>
      <c r="VQ1" s="629"/>
      <c r="VR1" s="629"/>
      <c r="VS1" s="629"/>
      <c r="VT1" s="629"/>
      <c r="VU1" s="629"/>
      <c r="VV1" s="629"/>
      <c r="VW1" s="629"/>
      <c r="VX1" s="629"/>
      <c r="VY1" s="629"/>
      <c r="VZ1" s="629"/>
      <c r="WA1" s="629"/>
      <c r="WB1" s="629"/>
      <c r="WC1" s="629"/>
      <c r="WD1" s="629"/>
      <c r="WE1" s="629"/>
      <c r="WF1" s="629"/>
      <c r="WG1" s="629"/>
      <c r="WH1" s="629"/>
      <c r="WI1" s="629"/>
      <c r="WJ1" s="629"/>
      <c r="WK1" s="629"/>
      <c r="WL1" s="629"/>
      <c r="WM1" s="629"/>
      <c r="WN1" s="629"/>
      <c r="WO1" s="629"/>
      <c r="WP1" s="629"/>
      <c r="WQ1" s="629"/>
      <c r="WR1" s="629"/>
      <c r="WS1" s="629"/>
      <c r="WT1" s="629"/>
      <c r="WU1" s="629"/>
      <c r="WV1" s="629"/>
      <c r="WW1" s="629"/>
      <c r="WX1" s="629"/>
      <c r="WY1" s="629"/>
      <c r="WZ1" s="629"/>
      <c r="XA1" s="629"/>
      <c r="XB1" s="629"/>
      <c r="XC1" s="629"/>
      <c r="XD1" s="629"/>
      <c r="XE1" s="629"/>
      <c r="XF1" s="629"/>
      <c r="XG1" s="629"/>
      <c r="XH1" s="629"/>
      <c r="XI1" s="629"/>
      <c r="XJ1" s="629"/>
      <c r="XK1" s="629"/>
      <c r="XL1" s="629"/>
      <c r="XM1" s="629"/>
      <c r="XN1" s="629"/>
      <c r="XO1" s="629"/>
      <c r="XP1" s="629"/>
      <c r="XQ1" s="629"/>
      <c r="XR1" s="629"/>
      <c r="XS1" s="629"/>
      <c r="XT1" s="629"/>
      <c r="XU1" s="629"/>
      <c r="XV1" s="629"/>
      <c r="XW1" s="629"/>
      <c r="XX1" s="629"/>
      <c r="XY1" s="629"/>
      <c r="XZ1" s="629"/>
      <c r="YA1" s="629"/>
      <c r="YB1" s="629"/>
      <c r="YC1" s="629"/>
      <c r="YD1" s="629"/>
      <c r="YE1" s="629"/>
      <c r="YF1" s="629"/>
      <c r="YG1" s="629"/>
      <c r="YH1" s="629"/>
      <c r="YI1" s="629"/>
      <c r="YJ1" s="629"/>
      <c r="YK1" s="629"/>
      <c r="YL1" s="629"/>
      <c r="YM1" s="629"/>
      <c r="YN1" s="629"/>
      <c r="YO1" s="629"/>
      <c r="YP1" s="629"/>
      <c r="YQ1" s="629"/>
      <c r="YR1" s="629"/>
      <c r="YS1" s="629"/>
      <c r="YT1" s="629"/>
      <c r="YU1" s="629"/>
      <c r="YV1" s="629"/>
      <c r="YW1" s="629"/>
      <c r="YX1" s="629"/>
      <c r="YY1" s="629"/>
      <c r="YZ1" s="629"/>
      <c r="ZA1" s="629"/>
      <c r="ZB1" s="629"/>
      <c r="ZC1" s="629"/>
      <c r="ZD1" s="629"/>
      <c r="ZE1" s="629"/>
      <c r="ZF1" s="629"/>
      <c r="ZG1" s="629"/>
      <c r="ZH1" s="629"/>
      <c r="ZI1" s="629"/>
      <c r="ZJ1" s="629"/>
      <c r="ZK1" s="629"/>
      <c r="ZL1" s="629"/>
      <c r="ZM1" s="629"/>
      <c r="ZN1" s="629"/>
      <c r="ZO1" s="629"/>
      <c r="ZP1" s="629"/>
      <c r="ZQ1" s="629"/>
      <c r="ZR1" s="629"/>
      <c r="ZS1" s="629"/>
      <c r="ZT1" s="629"/>
      <c r="ZU1" s="629"/>
      <c r="ZV1" s="629"/>
      <c r="ZW1" s="629"/>
      <c r="ZX1" s="629"/>
      <c r="ZY1" s="629"/>
      <c r="ZZ1" s="629"/>
      <c r="AAA1" s="629"/>
      <c r="AAB1" s="629"/>
      <c r="AAC1" s="629"/>
      <c r="AAD1" s="629"/>
      <c r="AAE1" s="629"/>
      <c r="AAF1" s="629"/>
      <c r="AAG1" s="629"/>
      <c r="AAH1" s="629"/>
      <c r="AAI1" s="629"/>
      <c r="AAJ1" s="629"/>
      <c r="AAK1" s="629"/>
      <c r="AAL1" s="629"/>
      <c r="AAM1" s="629"/>
      <c r="AAN1" s="629"/>
      <c r="AAO1" s="629"/>
      <c r="AAP1" s="629"/>
      <c r="AAQ1" s="629"/>
      <c r="AAR1" s="629"/>
      <c r="AAS1" s="629"/>
      <c r="AAT1" s="629"/>
      <c r="AAU1" s="629"/>
      <c r="AAV1" s="629"/>
      <c r="AAW1" s="629"/>
      <c r="AAX1" s="629"/>
      <c r="AAY1" s="629"/>
      <c r="AAZ1" s="629"/>
      <c r="ABA1" s="629"/>
      <c r="ABB1" s="629"/>
      <c r="ABC1" s="629"/>
      <c r="ABD1" s="629"/>
      <c r="ABE1" s="629"/>
      <c r="ABF1" s="629"/>
      <c r="ABG1" s="629"/>
      <c r="ABH1" s="629"/>
      <c r="ABI1" s="629"/>
      <c r="ABJ1" s="629"/>
      <c r="ABK1" s="629"/>
      <c r="ABL1" s="629"/>
      <c r="ABM1" s="629"/>
      <c r="ABN1" s="629"/>
      <c r="ABO1" s="629"/>
      <c r="ABP1" s="629"/>
      <c r="ABQ1" s="629"/>
      <c r="ABR1" s="629"/>
      <c r="ABS1" s="629"/>
      <c r="ABT1" s="629"/>
      <c r="ABU1" s="629"/>
      <c r="ABV1" s="629"/>
      <c r="ABW1" s="629"/>
      <c r="ABX1" s="629"/>
      <c r="ABY1" s="629"/>
      <c r="ABZ1" s="629"/>
      <c r="ACA1" s="629"/>
      <c r="ACB1" s="629"/>
      <c r="ACC1" s="629"/>
      <c r="ACD1" s="629"/>
      <c r="ACE1" s="629"/>
      <c r="ACF1" s="629"/>
      <c r="ACG1" s="629"/>
      <c r="ACH1" s="629"/>
      <c r="ACI1" s="629"/>
      <c r="ACJ1" s="629"/>
      <c r="ACK1" s="629"/>
      <c r="ACL1" s="629"/>
      <c r="ACM1" s="629"/>
      <c r="ACN1" s="629"/>
      <c r="ACO1" s="629"/>
      <c r="ACP1" s="629"/>
      <c r="ACQ1" s="629"/>
      <c r="ACR1" s="629"/>
      <c r="ACS1" s="629"/>
      <c r="ACT1" s="629"/>
      <c r="ACU1" s="629"/>
      <c r="ACV1" s="629"/>
      <c r="ACW1" s="629"/>
      <c r="ACX1" s="629"/>
      <c r="ACY1" s="629"/>
      <c r="ACZ1" s="629"/>
      <c r="ADA1" s="629"/>
      <c r="ADB1" s="629"/>
      <c r="ADC1" s="629"/>
      <c r="ADD1" s="629"/>
      <c r="ADE1" s="629"/>
      <c r="ADF1" s="629"/>
      <c r="ADG1" s="629"/>
      <c r="ADH1" s="629"/>
      <c r="ADI1" s="629"/>
      <c r="ADJ1" s="629"/>
      <c r="ADK1" s="629"/>
      <c r="ADL1" s="629"/>
      <c r="ADM1" s="629"/>
      <c r="ADN1" s="629"/>
      <c r="ADO1" s="629"/>
      <c r="ADP1" s="629"/>
      <c r="ADQ1" s="629"/>
      <c r="ADR1" s="629"/>
      <c r="ADS1" s="629"/>
      <c r="ADT1" s="629"/>
      <c r="ADU1" s="629"/>
      <c r="ADV1" s="629"/>
      <c r="ADW1" s="629"/>
      <c r="ADX1" s="629"/>
      <c r="ADY1" s="629"/>
      <c r="ADZ1" s="629"/>
      <c r="AEA1" s="629"/>
      <c r="AEB1" s="629"/>
      <c r="AEC1" s="629"/>
      <c r="AED1" s="629"/>
      <c r="AEE1" s="629"/>
      <c r="AEF1" s="629"/>
      <c r="AEG1" s="629"/>
      <c r="AEH1" s="629"/>
      <c r="AEI1" s="629"/>
      <c r="AEJ1" s="629"/>
      <c r="AEK1" s="629"/>
      <c r="AEL1" s="629"/>
      <c r="AEM1" s="629"/>
      <c r="AEN1" s="629"/>
      <c r="AEO1" s="629"/>
      <c r="AEP1" s="629"/>
      <c r="AEQ1" s="629"/>
      <c r="AER1" s="629"/>
      <c r="AES1" s="629"/>
      <c r="AET1" s="629"/>
      <c r="AEU1" s="629"/>
      <c r="AEV1" s="629"/>
      <c r="AEW1" s="629"/>
      <c r="AEX1" s="629"/>
      <c r="AEY1" s="629"/>
      <c r="AEZ1" s="629"/>
      <c r="AFA1" s="629"/>
      <c r="AFB1" s="629"/>
      <c r="AFC1" s="629"/>
      <c r="AFD1" s="629"/>
      <c r="AFE1" s="629"/>
      <c r="AFF1" s="629"/>
      <c r="AFG1" s="629"/>
      <c r="AFH1" s="629"/>
      <c r="AFI1" s="629"/>
      <c r="AFJ1" s="629"/>
      <c r="AFK1" s="629"/>
      <c r="AFL1" s="629"/>
      <c r="AFM1" s="629"/>
      <c r="AFN1" s="629"/>
      <c r="AFO1" s="629"/>
      <c r="AFP1" s="629"/>
      <c r="AFQ1" s="629"/>
      <c r="AFR1" s="629"/>
      <c r="AFS1" s="629"/>
      <c r="AFT1" s="629"/>
      <c r="AFU1" s="629"/>
      <c r="AFV1" s="629"/>
      <c r="AFW1" s="629"/>
      <c r="AFX1" s="629"/>
      <c r="AFY1" s="629"/>
      <c r="AFZ1" s="629"/>
      <c r="AGA1" s="629"/>
      <c r="AGB1" s="629"/>
      <c r="AGC1" s="629"/>
      <c r="AGD1" s="629"/>
      <c r="AGE1" s="629"/>
      <c r="AGF1" s="629"/>
      <c r="AGG1" s="629"/>
      <c r="AGH1" s="629"/>
      <c r="AGI1" s="629"/>
      <c r="AGJ1" s="629"/>
      <c r="AGK1" s="629"/>
      <c r="AGL1" s="629"/>
      <c r="AGM1" s="629"/>
      <c r="AGN1" s="629"/>
      <c r="AGO1" s="629"/>
      <c r="AGP1" s="629"/>
      <c r="AGQ1" s="629"/>
      <c r="AGR1" s="629"/>
      <c r="AGS1" s="629"/>
      <c r="AGT1" s="629"/>
      <c r="AGU1" s="629"/>
      <c r="AGV1" s="629"/>
      <c r="AGW1" s="629"/>
      <c r="AGX1" s="629"/>
      <c r="AGY1" s="629"/>
      <c r="AGZ1" s="629"/>
      <c r="AHA1" s="629"/>
      <c r="AHB1" s="629"/>
      <c r="AHC1" s="629"/>
      <c r="AHD1" s="629"/>
      <c r="AHE1" s="629"/>
      <c r="AHF1" s="629"/>
      <c r="AHG1" s="629"/>
      <c r="AHH1" s="629"/>
      <c r="AHI1" s="629"/>
      <c r="AHJ1" s="629"/>
      <c r="AHK1" s="629"/>
      <c r="AHL1" s="629"/>
      <c r="AHM1" s="629"/>
      <c r="AHN1" s="629"/>
      <c r="AHO1" s="629"/>
      <c r="AHP1" s="629"/>
      <c r="AHQ1" s="629"/>
      <c r="AHR1" s="629"/>
      <c r="AHS1" s="629"/>
      <c r="AHT1" s="629"/>
      <c r="AHU1" s="629"/>
      <c r="AHV1" s="629"/>
      <c r="AHW1" s="629"/>
      <c r="AHX1" s="629"/>
      <c r="AHY1" s="629"/>
      <c r="AHZ1" s="629"/>
      <c r="AIA1" s="629"/>
      <c r="AIB1" s="629"/>
      <c r="AIC1" s="629"/>
      <c r="AID1" s="629"/>
      <c r="AIE1" s="629"/>
      <c r="AIF1" s="629"/>
      <c r="AIG1" s="629"/>
      <c r="AIH1" s="629"/>
      <c r="AII1" s="629"/>
      <c r="AIJ1" s="629"/>
      <c r="AIK1" s="629"/>
      <c r="AIL1" s="629"/>
      <c r="AIM1" s="629"/>
      <c r="AIN1" s="629"/>
      <c r="AIO1" s="629"/>
      <c r="AIP1" s="629"/>
      <c r="AIQ1" s="629"/>
      <c r="AIR1" s="629"/>
      <c r="AIS1" s="629"/>
      <c r="AIT1" s="629"/>
      <c r="AIU1" s="629"/>
      <c r="AIV1" s="629"/>
      <c r="AIW1" s="629"/>
      <c r="AIX1" s="629"/>
      <c r="AIY1" s="629"/>
      <c r="AIZ1" s="629"/>
      <c r="AJA1" s="629"/>
      <c r="AJB1" s="629"/>
      <c r="AJC1" s="629"/>
      <c r="AJD1" s="629"/>
      <c r="AJE1" s="629"/>
      <c r="AJF1" s="629"/>
      <c r="AJG1" s="629"/>
      <c r="AJH1" s="629"/>
      <c r="AJI1" s="629"/>
      <c r="AJJ1" s="629"/>
      <c r="AJK1" s="629"/>
      <c r="AJL1" s="629"/>
      <c r="AJM1" s="629"/>
      <c r="AJN1" s="629"/>
      <c r="AJO1" s="629"/>
      <c r="AJP1" s="629"/>
      <c r="AJQ1" s="629"/>
      <c r="AJR1" s="629"/>
      <c r="AJS1" s="629"/>
      <c r="AJT1" s="629"/>
      <c r="AJU1" s="629"/>
      <c r="AJV1" s="629"/>
      <c r="AJW1" s="629"/>
      <c r="AJX1" s="629"/>
      <c r="AJY1" s="629"/>
      <c r="AJZ1" s="629"/>
      <c r="AKA1" s="629"/>
      <c r="AKB1" s="629"/>
      <c r="AKC1" s="629"/>
      <c r="AKD1" s="629"/>
      <c r="AKE1" s="629"/>
      <c r="AKF1" s="629"/>
      <c r="AKG1" s="629"/>
      <c r="AKH1" s="629"/>
      <c r="AKI1" s="629"/>
      <c r="AKJ1" s="629"/>
      <c r="AKK1" s="629"/>
      <c r="AKL1" s="629"/>
      <c r="AKM1" s="629"/>
      <c r="AKN1" s="629"/>
      <c r="AKO1" s="629"/>
      <c r="AKP1" s="629"/>
      <c r="AKQ1" s="629"/>
      <c r="AKR1" s="629"/>
      <c r="AKS1" s="629"/>
      <c r="AKT1" s="629"/>
      <c r="AKU1" s="629"/>
      <c r="AKV1" s="629"/>
      <c r="AKW1" s="629"/>
      <c r="AKX1" s="629"/>
      <c r="AKY1" s="629"/>
      <c r="AKZ1" s="629"/>
      <c r="ALA1" s="629"/>
      <c r="ALB1" s="629"/>
      <c r="ALC1" s="629"/>
      <c r="ALD1" s="629"/>
      <c r="ALE1" s="629"/>
      <c r="ALF1" s="629"/>
      <c r="ALG1" s="629"/>
      <c r="ALH1" s="629"/>
      <c r="ALI1" s="629"/>
      <c r="ALJ1" s="629"/>
      <c r="ALK1" s="629"/>
      <c r="ALL1" s="629"/>
      <c r="ALM1" s="629"/>
      <c r="ALN1" s="629"/>
      <c r="ALO1" s="629"/>
      <c r="ALP1" s="629"/>
      <c r="ALQ1" s="629"/>
      <c r="ALR1" s="629"/>
      <c r="ALS1" s="629"/>
      <c r="ALT1" s="629"/>
      <c r="ALU1" s="629"/>
      <c r="ALV1" s="629"/>
      <c r="ALW1" s="629"/>
      <c r="ALX1" s="629"/>
      <c r="ALY1" s="629"/>
      <c r="ALZ1" s="629"/>
      <c r="AMA1" s="629"/>
      <c r="AMB1" s="629"/>
      <c r="AMC1" s="629"/>
      <c r="AMD1" s="629"/>
      <c r="AME1" s="629"/>
      <c r="AMF1" s="629"/>
      <c r="AMG1" s="629"/>
      <c r="AMH1" s="629"/>
      <c r="AMI1" s="629"/>
      <c r="AMJ1" s="629"/>
      <c r="AMK1" s="629"/>
      <c r="AML1" s="629"/>
      <c r="AMM1" s="629"/>
      <c r="AMN1" s="629"/>
      <c r="AMO1" s="629"/>
      <c r="AMP1" s="629"/>
      <c r="AMQ1" s="629"/>
      <c r="AMR1" s="629"/>
      <c r="AMS1" s="629"/>
      <c r="AMT1" s="629"/>
      <c r="AMU1" s="629"/>
      <c r="AMV1" s="629"/>
      <c r="AMW1" s="629"/>
      <c r="AMX1" s="629"/>
      <c r="AMY1" s="629"/>
      <c r="AMZ1" s="629"/>
      <c r="ANA1" s="629"/>
      <c r="ANB1" s="629"/>
      <c r="ANC1" s="629"/>
      <c r="AND1" s="629"/>
      <c r="ANE1" s="629"/>
      <c r="ANF1" s="629"/>
      <c r="ANG1" s="629"/>
      <c r="ANH1" s="629"/>
      <c r="ANI1" s="629"/>
      <c r="ANJ1" s="629"/>
      <c r="ANK1" s="629"/>
      <c r="ANL1" s="629"/>
      <c r="ANM1" s="629"/>
      <c r="ANN1" s="629"/>
      <c r="ANO1" s="629"/>
      <c r="ANP1" s="629"/>
      <c r="ANQ1" s="629"/>
      <c r="ANR1" s="629"/>
      <c r="ANS1" s="629"/>
      <c r="ANT1" s="629"/>
      <c r="ANU1" s="629"/>
      <c r="ANV1" s="629"/>
      <c r="ANW1" s="629"/>
      <c r="ANX1" s="629"/>
      <c r="ANY1" s="629"/>
      <c r="ANZ1" s="629"/>
      <c r="AOA1" s="629"/>
      <c r="AOB1" s="629"/>
      <c r="AOC1" s="629"/>
      <c r="AOD1" s="629"/>
      <c r="AOE1" s="629"/>
      <c r="AOF1" s="629"/>
      <c r="AOG1" s="629"/>
      <c r="AOH1" s="629"/>
      <c r="AOI1" s="629"/>
      <c r="AOJ1" s="629"/>
      <c r="AOK1" s="629"/>
      <c r="AOL1" s="629"/>
      <c r="AOM1" s="629"/>
      <c r="AON1" s="629"/>
      <c r="AOO1" s="629"/>
      <c r="AOP1" s="629"/>
      <c r="AOQ1" s="629"/>
      <c r="AOR1" s="629"/>
      <c r="AOS1" s="629"/>
      <c r="AOT1" s="629"/>
      <c r="AOU1" s="629"/>
      <c r="AOV1" s="629"/>
      <c r="AOW1" s="629"/>
      <c r="AOX1" s="629"/>
      <c r="AOY1" s="629"/>
      <c r="AOZ1" s="629"/>
      <c r="APA1" s="629"/>
      <c r="APB1" s="629"/>
      <c r="APC1" s="629"/>
      <c r="APD1" s="629"/>
      <c r="APE1" s="629"/>
      <c r="APF1" s="629"/>
      <c r="APG1" s="629"/>
      <c r="APH1" s="629"/>
      <c r="API1" s="629"/>
      <c r="APJ1" s="629"/>
      <c r="APK1" s="629"/>
      <c r="APL1" s="629"/>
      <c r="APM1" s="629"/>
      <c r="APN1" s="629"/>
      <c r="APO1" s="629"/>
      <c r="APP1" s="629"/>
      <c r="APQ1" s="629"/>
      <c r="APR1" s="629"/>
      <c r="APS1" s="629"/>
      <c r="APT1" s="629"/>
      <c r="APU1" s="629"/>
      <c r="APV1" s="629"/>
      <c r="APW1" s="629"/>
      <c r="APX1" s="629"/>
      <c r="APY1" s="629"/>
      <c r="APZ1" s="629"/>
      <c r="AQA1" s="629"/>
      <c r="AQB1" s="629"/>
      <c r="AQC1" s="629"/>
      <c r="AQD1" s="629"/>
      <c r="AQE1" s="629"/>
      <c r="AQF1" s="629"/>
      <c r="AQG1" s="629"/>
      <c r="AQH1" s="629"/>
      <c r="AQI1" s="629"/>
      <c r="AQJ1" s="629"/>
      <c r="AQK1" s="629"/>
      <c r="AQL1" s="629"/>
      <c r="AQM1" s="629"/>
      <c r="AQN1" s="629"/>
      <c r="AQO1" s="629"/>
      <c r="AQP1" s="629"/>
      <c r="AQQ1" s="629"/>
      <c r="AQR1" s="629"/>
      <c r="AQS1" s="629"/>
      <c r="AQT1" s="629"/>
      <c r="AQU1" s="629"/>
      <c r="AQV1" s="629"/>
      <c r="AQW1" s="629"/>
      <c r="AQX1" s="629"/>
      <c r="AQY1" s="629"/>
      <c r="AQZ1" s="629"/>
      <c r="ARA1" s="629"/>
      <c r="ARB1" s="629"/>
      <c r="ARC1" s="629"/>
      <c r="ARD1" s="629"/>
      <c r="ARE1" s="629"/>
      <c r="ARF1" s="629"/>
      <c r="ARG1" s="629"/>
      <c r="ARH1" s="629"/>
      <c r="ARI1" s="629"/>
      <c r="ARJ1" s="629"/>
      <c r="ARK1" s="629"/>
      <c r="ARL1" s="629"/>
      <c r="ARM1" s="629"/>
      <c r="ARN1" s="629"/>
      <c r="ARO1" s="629"/>
      <c r="ARP1" s="629"/>
      <c r="ARQ1" s="629"/>
      <c r="ARR1" s="629"/>
      <c r="ARS1" s="629"/>
      <c r="ART1" s="629"/>
      <c r="ARU1" s="629"/>
      <c r="ARV1" s="629"/>
      <c r="ARW1" s="629"/>
      <c r="ARX1" s="629"/>
      <c r="ARY1" s="629"/>
      <c r="ARZ1" s="629"/>
      <c r="ASA1" s="629"/>
      <c r="ASB1" s="629"/>
      <c r="ASC1" s="629"/>
      <c r="ASD1" s="629"/>
      <c r="ASE1" s="629"/>
      <c r="ASF1" s="629"/>
      <c r="ASG1" s="629"/>
      <c r="ASH1" s="629"/>
      <c r="ASI1" s="629"/>
      <c r="ASJ1" s="629"/>
      <c r="ASK1" s="629"/>
      <c r="ASL1" s="629"/>
      <c r="ASM1" s="629"/>
      <c r="ASN1" s="629"/>
      <c r="ASO1" s="629"/>
      <c r="ASP1" s="629"/>
      <c r="ASQ1" s="629"/>
      <c r="ASR1" s="629"/>
      <c r="ASS1" s="629"/>
      <c r="AST1" s="629"/>
      <c r="ASU1" s="629"/>
      <c r="ASV1" s="629"/>
      <c r="ASW1" s="629"/>
      <c r="ASX1" s="629"/>
      <c r="ASY1" s="629"/>
      <c r="ASZ1" s="629"/>
      <c r="ATA1" s="629"/>
      <c r="ATB1" s="629"/>
      <c r="ATC1" s="629"/>
      <c r="ATD1" s="629"/>
      <c r="ATE1" s="629"/>
      <c r="ATF1" s="629"/>
      <c r="ATG1" s="629"/>
      <c r="ATH1" s="629"/>
      <c r="ATI1" s="629"/>
      <c r="ATJ1" s="629"/>
      <c r="ATK1" s="629"/>
      <c r="ATL1" s="629"/>
      <c r="ATM1" s="629"/>
      <c r="ATN1" s="629"/>
      <c r="ATO1" s="629"/>
      <c r="ATP1" s="629"/>
      <c r="ATQ1" s="629"/>
      <c r="ATR1" s="629"/>
      <c r="ATS1" s="629"/>
      <c r="ATT1" s="629"/>
      <c r="ATU1" s="629"/>
      <c r="ATV1" s="629"/>
      <c r="ATW1" s="629"/>
      <c r="ATX1" s="629"/>
      <c r="ATY1" s="629"/>
      <c r="ATZ1" s="629"/>
      <c r="AUA1" s="629"/>
      <c r="AUB1" s="629"/>
      <c r="AUC1" s="629"/>
      <c r="AUD1" s="629"/>
      <c r="AUE1" s="629"/>
      <c r="AUF1" s="629"/>
      <c r="AUG1" s="629"/>
      <c r="AUH1" s="629"/>
      <c r="AUI1" s="629"/>
      <c r="AUJ1" s="629"/>
      <c r="AUK1" s="629"/>
      <c r="AUL1" s="629"/>
      <c r="AUM1" s="629"/>
      <c r="AUN1" s="629"/>
      <c r="AUO1" s="629"/>
      <c r="AUP1" s="629"/>
      <c r="AUQ1" s="629"/>
      <c r="AUR1" s="629"/>
      <c r="AUS1" s="629"/>
      <c r="AUT1" s="629"/>
      <c r="AUU1" s="629"/>
      <c r="AUV1" s="629"/>
      <c r="AUW1" s="629"/>
      <c r="AUX1" s="629"/>
      <c r="AUY1" s="629"/>
      <c r="AUZ1" s="629"/>
      <c r="AVA1" s="629"/>
      <c r="AVB1" s="629"/>
      <c r="AVC1" s="629"/>
      <c r="AVD1" s="629"/>
      <c r="AVE1" s="629"/>
      <c r="AVF1" s="629"/>
      <c r="AVG1" s="629"/>
      <c r="AVH1" s="629"/>
      <c r="AVI1" s="629"/>
      <c r="AVJ1" s="629"/>
      <c r="AVK1" s="629"/>
      <c r="AVL1" s="629"/>
      <c r="AVM1" s="629"/>
      <c r="AVN1" s="629"/>
      <c r="AVO1" s="629"/>
      <c r="AVP1" s="629"/>
      <c r="AVQ1" s="629"/>
      <c r="AVR1" s="629"/>
      <c r="AVS1" s="629"/>
      <c r="AVT1" s="629"/>
      <c r="AVU1" s="629"/>
      <c r="AVV1" s="629"/>
      <c r="AVW1" s="629"/>
      <c r="AVX1" s="629"/>
      <c r="AVY1" s="629"/>
      <c r="AVZ1" s="629"/>
      <c r="AWA1" s="629"/>
      <c r="AWB1" s="629"/>
      <c r="AWC1" s="629"/>
      <c r="AWD1" s="629"/>
      <c r="AWE1" s="629"/>
      <c r="AWF1" s="629"/>
      <c r="AWG1" s="629"/>
      <c r="AWH1" s="629"/>
      <c r="AWI1" s="629"/>
      <c r="AWJ1" s="629"/>
      <c r="AWK1" s="629"/>
      <c r="AWL1" s="629"/>
      <c r="AWM1" s="629"/>
      <c r="AWN1" s="629"/>
      <c r="AWO1" s="629"/>
      <c r="AWP1" s="629"/>
      <c r="AWQ1" s="629"/>
      <c r="AWR1" s="629"/>
      <c r="AWS1" s="629"/>
      <c r="AWT1" s="629"/>
      <c r="AWU1" s="629"/>
      <c r="AWV1" s="629"/>
      <c r="AWW1" s="629"/>
      <c r="AWX1" s="629"/>
      <c r="AWY1" s="629"/>
      <c r="AWZ1" s="629"/>
      <c r="AXA1" s="629"/>
      <c r="AXB1" s="629"/>
      <c r="AXC1" s="629"/>
      <c r="AXD1" s="629"/>
      <c r="AXE1" s="629"/>
      <c r="AXF1" s="629"/>
      <c r="AXG1" s="629"/>
      <c r="AXH1" s="629"/>
      <c r="AXI1" s="629"/>
      <c r="AXJ1" s="629"/>
      <c r="AXK1" s="629"/>
      <c r="AXL1" s="629"/>
      <c r="AXM1" s="629"/>
      <c r="AXN1" s="629"/>
      <c r="AXO1" s="629"/>
      <c r="AXP1" s="629"/>
      <c r="AXQ1" s="629"/>
      <c r="AXR1" s="629"/>
      <c r="AXS1" s="629"/>
      <c r="AXT1" s="629"/>
      <c r="AXU1" s="629"/>
      <c r="AXV1" s="629"/>
      <c r="AXW1" s="629"/>
      <c r="AXX1" s="629"/>
      <c r="AXY1" s="629"/>
      <c r="AXZ1" s="629"/>
      <c r="AYA1" s="629"/>
      <c r="AYB1" s="629"/>
      <c r="AYC1" s="629"/>
      <c r="AYD1" s="629"/>
      <c r="AYE1" s="629"/>
      <c r="AYF1" s="629"/>
      <c r="AYG1" s="629"/>
      <c r="AYH1" s="629"/>
      <c r="AYI1" s="629"/>
      <c r="AYJ1" s="629"/>
      <c r="AYK1" s="629"/>
      <c r="AYL1" s="629"/>
      <c r="AYM1" s="629"/>
      <c r="AYN1" s="629"/>
      <c r="AYO1" s="629"/>
      <c r="AYP1" s="629"/>
      <c r="AYQ1" s="629"/>
      <c r="AYR1" s="629"/>
      <c r="AYS1" s="629"/>
      <c r="AYT1" s="629"/>
      <c r="AYU1" s="629"/>
      <c r="AYV1" s="629"/>
      <c r="AYW1" s="629"/>
      <c r="AYX1" s="629"/>
      <c r="AYY1" s="629"/>
      <c r="AYZ1" s="629"/>
      <c r="AZA1" s="629"/>
      <c r="AZB1" s="629"/>
      <c r="AZC1" s="629"/>
      <c r="AZD1" s="629"/>
      <c r="AZE1" s="629"/>
      <c r="AZF1" s="629"/>
      <c r="AZG1" s="629"/>
      <c r="AZH1" s="629"/>
      <c r="AZI1" s="629"/>
      <c r="AZJ1" s="629"/>
      <c r="AZK1" s="629"/>
      <c r="AZL1" s="629"/>
      <c r="AZM1" s="629"/>
      <c r="AZN1" s="629"/>
      <c r="AZO1" s="629"/>
      <c r="AZP1" s="629"/>
      <c r="AZQ1" s="629"/>
      <c r="AZR1" s="629"/>
      <c r="AZS1" s="629"/>
      <c r="AZT1" s="629"/>
      <c r="AZU1" s="629"/>
      <c r="AZV1" s="629"/>
      <c r="AZW1" s="629"/>
      <c r="AZX1" s="629"/>
      <c r="AZY1" s="629"/>
      <c r="AZZ1" s="629"/>
      <c r="BAA1" s="629"/>
      <c r="BAB1" s="629"/>
      <c r="BAC1" s="629"/>
      <c r="BAD1" s="629"/>
      <c r="BAE1" s="629"/>
      <c r="BAF1" s="629"/>
      <c r="BAG1" s="629"/>
      <c r="BAH1" s="629"/>
      <c r="BAI1" s="629"/>
      <c r="BAJ1" s="629"/>
      <c r="BAK1" s="629"/>
      <c r="BAL1" s="629"/>
      <c r="BAM1" s="629"/>
      <c r="BAN1" s="629"/>
      <c r="BAO1" s="629"/>
      <c r="BAP1" s="629"/>
      <c r="BAQ1" s="629"/>
      <c r="BAR1" s="629"/>
      <c r="BAS1" s="629"/>
      <c r="BAT1" s="629"/>
      <c r="BAU1" s="629"/>
      <c r="BAV1" s="629"/>
      <c r="BAW1" s="629"/>
      <c r="BAX1" s="629"/>
      <c r="BAY1" s="629"/>
      <c r="BAZ1" s="629"/>
      <c r="BBA1" s="629"/>
      <c r="BBB1" s="629"/>
      <c r="BBC1" s="629"/>
      <c r="BBD1" s="629"/>
      <c r="BBE1" s="629"/>
      <c r="BBF1" s="629"/>
      <c r="BBG1" s="629"/>
      <c r="BBH1" s="629"/>
      <c r="BBI1" s="629"/>
      <c r="BBJ1" s="629"/>
      <c r="BBK1" s="629"/>
      <c r="BBL1" s="629"/>
      <c r="BBM1" s="629"/>
      <c r="BBN1" s="629"/>
      <c r="BBO1" s="629"/>
      <c r="BBP1" s="629"/>
      <c r="BBQ1" s="629"/>
      <c r="BBR1" s="629"/>
      <c r="BBS1" s="629"/>
      <c r="BBT1" s="629"/>
      <c r="BBU1" s="629"/>
      <c r="BBV1" s="629"/>
      <c r="BBW1" s="629"/>
      <c r="BBX1" s="629"/>
      <c r="BBY1" s="629"/>
      <c r="BBZ1" s="629"/>
      <c r="BCA1" s="629"/>
      <c r="BCB1" s="629"/>
      <c r="BCC1" s="629"/>
      <c r="BCD1" s="629"/>
      <c r="BCE1" s="629"/>
      <c r="BCF1" s="629"/>
      <c r="BCG1" s="629"/>
      <c r="BCH1" s="629"/>
      <c r="BCI1" s="629"/>
      <c r="BCJ1" s="629"/>
      <c r="BCK1" s="629"/>
      <c r="BCL1" s="629"/>
      <c r="BCM1" s="629"/>
      <c r="BCN1" s="629"/>
      <c r="BCO1" s="629"/>
      <c r="BCP1" s="629"/>
      <c r="BCQ1" s="629"/>
      <c r="BCR1" s="629"/>
      <c r="BCS1" s="629"/>
      <c r="BCT1" s="629"/>
      <c r="BCU1" s="629"/>
      <c r="BCV1" s="629"/>
      <c r="BCW1" s="629"/>
      <c r="BCX1" s="629"/>
      <c r="BCY1" s="629"/>
      <c r="BCZ1" s="629"/>
      <c r="BDA1" s="629"/>
      <c r="BDB1" s="629"/>
      <c r="BDC1" s="629"/>
      <c r="BDD1" s="629"/>
      <c r="BDE1" s="629"/>
      <c r="BDF1" s="629"/>
      <c r="BDG1" s="629"/>
      <c r="BDH1" s="629"/>
      <c r="BDI1" s="629"/>
      <c r="BDJ1" s="629"/>
      <c r="BDK1" s="629"/>
      <c r="BDL1" s="629"/>
      <c r="BDM1" s="629"/>
      <c r="BDN1" s="629"/>
      <c r="BDO1" s="629"/>
      <c r="BDP1" s="629"/>
      <c r="BDQ1" s="629"/>
      <c r="BDR1" s="629"/>
      <c r="BDS1" s="629"/>
      <c r="BDT1" s="629"/>
      <c r="BDU1" s="629"/>
      <c r="BDV1" s="629"/>
      <c r="BDW1" s="629"/>
      <c r="BDX1" s="629"/>
      <c r="BDY1" s="629"/>
      <c r="BDZ1" s="629"/>
      <c r="BEA1" s="629"/>
      <c r="BEB1" s="629"/>
      <c r="BEC1" s="629"/>
      <c r="BED1" s="629"/>
      <c r="BEE1" s="629"/>
      <c r="BEF1" s="629"/>
      <c r="BEG1" s="629"/>
      <c r="BEH1" s="629"/>
      <c r="BEI1" s="629"/>
      <c r="BEJ1" s="629"/>
      <c r="BEK1" s="629"/>
      <c r="BEL1" s="629"/>
      <c r="BEM1" s="629"/>
      <c r="BEN1" s="629"/>
      <c r="BEO1" s="629"/>
      <c r="BEP1" s="629"/>
      <c r="BEQ1" s="629"/>
      <c r="BER1" s="629"/>
      <c r="BES1" s="629"/>
      <c r="BET1" s="629"/>
      <c r="BEU1" s="629"/>
      <c r="BEV1" s="629"/>
      <c r="BEW1" s="629"/>
      <c r="BEX1" s="629"/>
      <c r="BEY1" s="629"/>
      <c r="BEZ1" s="629"/>
      <c r="BFA1" s="629"/>
      <c r="BFB1" s="629"/>
      <c r="BFC1" s="629"/>
      <c r="BFD1" s="629"/>
      <c r="BFE1" s="629"/>
      <c r="BFF1" s="629"/>
      <c r="BFG1" s="629"/>
      <c r="BFH1" s="629"/>
      <c r="BFI1" s="629"/>
      <c r="BFJ1" s="629"/>
      <c r="BFK1" s="629"/>
      <c r="BFL1" s="629"/>
      <c r="BFM1" s="629"/>
      <c r="BFN1" s="629"/>
      <c r="BFO1" s="629"/>
      <c r="BFP1" s="629"/>
      <c r="BFQ1" s="629"/>
      <c r="BFR1" s="629"/>
      <c r="BFS1" s="629"/>
      <c r="BFT1" s="629"/>
      <c r="BFU1" s="629"/>
      <c r="BFV1" s="629"/>
      <c r="BFW1" s="629"/>
      <c r="BFX1" s="629"/>
      <c r="BFY1" s="629"/>
      <c r="BFZ1" s="629"/>
      <c r="BGA1" s="629"/>
      <c r="BGB1" s="629"/>
      <c r="BGC1" s="629"/>
      <c r="BGD1" s="629"/>
      <c r="BGE1" s="629"/>
      <c r="BGF1" s="629"/>
      <c r="BGG1" s="629"/>
      <c r="BGH1" s="629"/>
      <c r="BGI1" s="629"/>
      <c r="BGJ1" s="629"/>
      <c r="BGK1" s="629"/>
      <c r="BGL1" s="629"/>
      <c r="BGM1" s="629"/>
      <c r="BGN1" s="629"/>
      <c r="BGO1" s="629"/>
      <c r="BGP1" s="629"/>
      <c r="BGQ1" s="629"/>
      <c r="BGR1" s="629"/>
      <c r="BGS1" s="629"/>
      <c r="BGT1" s="629"/>
      <c r="BGU1" s="629"/>
      <c r="BGV1" s="629"/>
      <c r="BGW1" s="629"/>
      <c r="BGX1" s="629"/>
      <c r="BGY1" s="629"/>
      <c r="BGZ1" s="629"/>
      <c r="BHA1" s="629"/>
      <c r="BHB1" s="629"/>
      <c r="BHC1" s="629"/>
      <c r="BHD1" s="629"/>
      <c r="BHE1" s="629"/>
      <c r="BHF1" s="629"/>
      <c r="BHG1" s="629"/>
      <c r="BHH1" s="629"/>
      <c r="BHI1" s="629"/>
      <c r="BHJ1" s="629"/>
      <c r="BHK1" s="629"/>
      <c r="BHL1" s="629"/>
      <c r="BHM1" s="629"/>
      <c r="BHN1" s="629"/>
      <c r="BHO1" s="629"/>
      <c r="BHP1" s="629"/>
      <c r="BHQ1" s="629"/>
      <c r="BHR1" s="629"/>
      <c r="BHS1" s="629"/>
      <c r="BHT1" s="629"/>
      <c r="BHU1" s="629"/>
      <c r="BHV1" s="629"/>
      <c r="BHW1" s="629"/>
      <c r="BHX1" s="629"/>
      <c r="BHY1" s="629"/>
      <c r="BHZ1" s="629"/>
      <c r="BIA1" s="629"/>
      <c r="BIB1" s="629"/>
      <c r="BIC1" s="629"/>
      <c r="BID1" s="629"/>
      <c r="BIE1" s="629"/>
      <c r="BIF1" s="629"/>
      <c r="BIG1" s="629"/>
      <c r="BIH1" s="629"/>
      <c r="BII1" s="629"/>
      <c r="BIJ1" s="629"/>
      <c r="BIK1" s="629"/>
      <c r="BIL1" s="629"/>
      <c r="BIM1" s="629"/>
      <c r="BIN1" s="629"/>
      <c r="BIO1" s="629"/>
      <c r="BIP1" s="629"/>
      <c r="BIQ1" s="629"/>
      <c r="BIR1" s="629"/>
      <c r="BIS1" s="629"/>
      <c r="BIT1" s="629"/>
      <c r="BIU1" s="629"/>
      <c r="BIV1" s="629"/>
      <c r="BIW1" s="629"/>
      <c r="BIX1" s="629"/>
      <c r="BIY1" s="629"/>
      <c r="BIZ1" s="629"/>
      <c r="BJA1" s="629"/>
      <c r="BJB1" s="629"/>
      <c r="BJC1" s="629"/>
      <c r="BJD1" s="629"/>
      <c r="BJE1" s="629"/>
      <c r="BJF1" s="629"/>
      <c r="BJG1" s="629"/>
      <c r="BJH1" s="629"/>
      <c r="BJI1" s="629"/>
      <c r="BJJ1" s="629"/>
      <c r="BJK1" s="629"/>
      <c r="BJL1" s="629"/>
      <c r="BJM1" s="629"/>
      <c r="BJN1" s="629"/>
      <c r="BJO1" s="629"/>
      <c r="BJP1" s="629"/>
      <c r="BJQ1" s="629"/>
      <c r="BJR1" s="629"/>
      <c r="BJS1" s="629"/>
      <c r="BJT1" s="629"/>
      <c r="BJU1" s="629"/>
      <c r="BJV1" s="629"/>
      <c r="BJW1" s="629"/>
      <c r="BJX1" s="629"/>
      <c r="BJY1" s="629"/>
      <c r="BJZ1" s="629"/>
      <c r="BKA1" s="629"/>
      <c r="BKB1" s="629"/>
      <c r="BKC1" s="629"/>
      <c r="BKD1" s="629"/>
      <c r="BKE1" s="629"/>
      <c r="BKF1" s="629"/>
      <c r="BKG1" s="629"/>
      <c r="BKH1" s="629"/>
      <c r="BKI1" s="629"/>
      <c r="BKJ1" s="629"/>
      <c r="BKK1" s="629"/>
      <c r="BKL1" s="629"/>
      <c r="BKM1" s="629"/>
      <c r="BKN1" s="629"/>
      <c r="BKO1" s="629"/>
      <c r="BKP1" s="629"/>
      <c r="BKQ1" s="629"/>
      <c r="BKR1" s="629"/>
      <c r="BKS1" s="629"/>
      <c r="BKT1" s="629"/>
      <c r="BKU1" s="629"/>
      <c r="BKV1" s="629"/>
      <c r="BKW1" s="629"/>
      <c r="BKX1" s="629"/>
      <c r="BKY1" s="629"/>
      <c r="BKZ1" s="629"/>
      <c r="BLA1" s="629"/>
      <c r="BLB1" s="629"/>
      <c r="BLC1" s="629"/>
      <c r="BLD1" s="629"/>
      <c r="BLE1" s="629"/>
      <c r="BLF1" s="629"/>
      <c r="BLG1" s="629"/>
      <c r="BLH1" s="629"/>
      <c r="BLI1" s="629"/>
      <c r="BLJ1" s="629"/>
      <c r="BLK1" s="629"/>
      <c r="BLL1" s="629"/>
      <c r="BLM1" s="629"/>
      <c r="BLN1" s="629"/>
      <c r="BLO1" s="629"/>
      <c r="BLP1" s="629"/>
      <c r="BLQ1" s="629"/>
      <c r="BLR1" s="629"/>
      <c r="BLS1" s="629"/>
      <c r="BLT1" s="629"/>
      <c r="BLU1" s="629"/>
      <c r="BLV1" s="629"/>
      <c r="BLW1" s="629"/>
      <c r="BLX1" s="629"/>
      <c r="BLY1" s="629"/>
      <c r="BLZ1" s="629"/>
      <c r="BMA1" s="629"/>
      <c r="BMB1" s="629"/>
      <c r="BMC1" s="629"/>
      <c r="BMD1" s="629"/>
      <c r="BME1" s="629"/>
      <c r="BMF1" s="629"/>
      <c r="BMG1" s="629"/>
      <c r="BMH1" s="629"/>
      <c r="BMI1" s="629"/>
      <c r="BMJ1" s="629"/>
      <c r="BMK1" s="629"/>
      <c r="BML1" s="629"/>
      <c r="BMM1" s="629"/>
      <c r="BMN1" s="629"/>
      <c r="BMO1" s="629"/>
      <c r="BMP1" s="629"/>
      <c r="BMQ1" s="629"/>
      <c r="BMR1" s="629"/>
      <c r="BMS1" s="629"/>
      <c r="BMT1" s="629"/>
      <c r="BMU1" s="629"/>
      <c r="BMV1" s="629"/>
      <c r="BMW1" s="629"/>
      <c r="BMX1" s="629"/>
      <c r="BMY1" s="629"/>
      <c r="BMZ1" s="629"/>
      <c r="BNA1" s="629"/>
      <c r="BNB1" s="629"/>
      <c r="BNC1" s="629"/>
      <c r="BND1" s="629"/>
      <c r="BNE1" s="629"/>
      <c r="BNF1" s="629"/>
      <c r="BNG1" s="629"/>
      <c r="BNH1" s="629"/>
      <c r="BNI1" s="629"/>
      <c r="BNJ1" s="629"/>
      <c r="BNK1" s="629"/>
      <c r="BNL1" s="629"/>
      <c r="BNM1" s="629"/>
      <c r="BNN1" s="629"/>
      <c r="BNO1" s="629"/>
      <c r="BNP1" s="629"/>
      <c r="BNQ1" s="629"/>
      <c r="BNR1" s="629"/>
      <c r="BNS1" s="629"/>
      <c r="BNT1" s="629"/>
      <c r="BNU1" s="629"/>
      <c r="BNV1" s="629"/>
      <c r="BNW1" s="629"/>
      <c r="BNX1" s="629"/>
      <c r="BNY1" s="629"/>
      <c r="BNZ1" s="629"/>
      <c r="BOA1" s="629"/>
      <c r="BOB1" s="629"/>
      <c r="BOC1" s="629"/>
      <c r="BOD1" s="629"/>
      <c r="BOE1" s="629"/>
      <c r="BOF1" s="629"/>
      <c r="BOG1" s="629"/>
      <c r="BOH1" s="629"/>
      <c r="BOI1" s="629"/>
      <c r="BOJ1" s="629"/>
      <c r="BOK1" s="629"/>
      <c r="BOL1" s="629"/>
      <c r="BOM1" s="629"/>
      <c r="BON1" s="629"/>
      <c r="BOO1" s="629"/>
      <c r="BOP1" s="629"/>
      <c r="BOQ1" s="629"/>
      <c r="BOR1" s="629"/>
      <c r="BOS1" s="629"/>
      <c r="BOT1" s="629"/>
      <c r="BOU1" s="629"/>
      <c r="BOV1" s="629"/>
      <c r="BOW1" s="629"/>
      <c r="BOX1" s="629"/>
      <c r="BOY1" s="629"/>
      <c r="BOZ1" s="629"/>
      <c r="BPA1" s="629"/>
      <c r="BPB1" s="629"/>
      <c r="BPC1" s="629"/>
      <c r="BPD1" s="629"/>
      <c r="BPE1" s="629"/>
      <c r="BPF1" s="629"/>
      <c r="BPG1" s="629"/>
      <c r="BPH1" s="629"/>
      <c r="BPI1" s="629"/>
      <c r="BPJ1" s="629"/>
      <c r="BPK1" s="629"/>
      <c r="BPL1" s="629"/>
      <c r="BPM1" s="629"/>
      <c r="BPN1" s="629"/>
      <c r="BPO1" s="629"/>
      <c r="BPP1" s="629"/>
      <c r="BPQ1" s="629"/>
      <c r="BPR1" s="629"/>
      <c r="BPS1" s="629"/>
      <c r="BPT1" s="629"/>
      <c r="BPU1" s="629"/>
      <c r="BPV1" s="629"/>
      <c r="BPW1" s="629"/>
      <c r="BPX1" s="629"/>
      <c r="BPY1" s="629"/>
      <c r="BPZ1" s="629"/>
      <c r="BQA1" s="629"/>
      <c r="BQB1" s="629"/>
      <c r="BQC1" s="629"/>
      <c r="BQD1" s="629"/>
      <c r="BQE1" s="629"/>
      <c r="BQF1" s="629"/>
      <c r="BQG1" s="629"/>
      <c r="BQH1" s="629"/>
      <c r="BQI1" s="629"/>
      <c r="BQJ1" s="629"/>
      <c r="BQK1" s="629"/>
      <c r="BQL1" s="629"/>
      <c r="BQM1" s="629"/>
      <c r="BQN1" s="629"/>
      <c r="BQO1" s="629"/>
      <c r="BQP1" s="629"/>
      <c r="BQQ1" s="629"/>
      <c r="BQR1" s="629"/>
      <c r="BQS1" s="629"/>
      <c r="BQT1" s="629"/>
      <c r="BQU1" s="629"/>
      <c r="BQV1" s="629"/>
      <c r="BQW1" s="629"/>
      <c r="BQX1" s="629"/>
      <c r="BQY1" s="629"/>
      <c r="BQZ1" s="629"/>
      <c r="BRA1" s="629"/>
      <c r="BRB1" s="629"/>
      <c r="BRC1" s="629"/>
      <c r="BRD1" s="629"/>
      <c r="BRE1" s="629"/>
      <c r="BRF1" s="629"/>
      <c r="BRG1" s="629"/>
      <c r="BRH1" s="629"/>
      <c r="BRI1" s="629"/>
      <c r="BRJ1" s="629"/>
      <c r="BRK1" s="629"/>
      <c r="BRL1" s="629"/>
      <c r="BRM1" s="629"/>
      <c r="BRN1" s="629"/>
      <c r="BRO1" s="629"/>
      <c r="BRP1" s="629"/>
      <c r="BRQ1" s="629"/>
      <c r="BRR1" s="629"/>
      <c r="BRS1" s="629"/>
      <c r="BRT1" s="629"/>
      <c r="BRU1" s="629"/>
      <c r="BRV1" s="629"/>
      <c r="BRW1" s="629"/>
      <c r="BRX1" s="629"/>
      <c r="BRY1" s="629"/>
      <c r="BRZ1" s="629"/>
      <c r="BSA1" s="629"/>
      <c r="BSB1" s="629"/>
      <c r="BSC1" s="629"/>
      <c r="BSD1" s="629"/>
      <c r="BSE1" s="629"/>
      <c r="BSF1" s="629"/>
      <c r="BSG1" s="629"/>
      <c r="BSH1" s="629"/>
      <c r="BSI1" s="629"/>
      <c r="BSJ1" s="629"/>
      <c r="BSK1" s="629"/>
      <c r="BSL1" s="629"/>
      <c r="BSM1" s="629"/>
      <c r="BSN1" s="629"/>
      <c r="BSO1" s="629"/>
      <c r="BSP1" s="629"/>
      <c r="BSQ1" s="629"/>
      <c r="BSR1" s="629"/>
      <c r="BSS1" s="629"/>
      <c r="BST1" s="629"/>
      <c r="BSU1" s="629"/>
      <c r="BSV1" s="629"/>
      <c r="BSW1" s="629"/>
      <c r="BSX1" s="629"/>
      <c r="BSY1" s="629"/>
      <c r="BSZ1" s="629"/>
      <c r="BTA1" s="629"/>
      <c r="BTB1" s="629"/>
      <c r="BTC1" s="629"/>
      <c r="BTD1" s="629"/>
      <c r="BTE1" s="629"/>
      <c r="BTF1" s="629"/>
      <c r="BTG1" s="629"/>
      <c r="BTH1" s="629"/>
      <c r="BTI1" s="629"/>
      <c r="BTJ1" s="629"/>
      <c r="BTK1" s="629"/>
      <c r="BTL1" s="629"/>
      <c r="BTM1" s="629"/>
      <c r="BTN1" s="629"/>
      <c r="BTO1" s="629"/>
      <c r="BTP1" s="629"/>
      <c r="BTQ1" s="629"/>
      <c r="BTR1" s="629"/>
      <c r="BTS1" s="629"/>
      <c r="BTT1" s="629"/>
      <c r="BTU1" s="629"/>
      <c r="BTV1" s="629"/>
      <c r="BTW1" s="629"/>
      <c r="BTX1" s="629"/>
      <c r="BTY1" s="629"/>
      <c r="BTZ1" s="629"/>
      <c r="BUA1" s="629"/>
      <c r="BUB1" s="629"/>
      <c r="BUC1" s="629"/>
      <c r="BUD1" s="629"/>
      <c r="BUE1" s="629"/>
      <c r="BUF1" s="629"/>
      <c r="BUG1" s="629"/>
      <c r="BUH1" s="629"/>
      <c r="BUI1" s="629"/>
      <c r="BUJ1" s="629"/>
      <c r="BUK1" s="629"/>
      <c r="BUL1" s="629"/>
      <c r="BUM1" s="629"/>
      <c r="BUN1" s="629"/>
      <c r="BUO1" s="629"/>
      <c r="BUP1" s="629"/>
      <c r="BUQ1" s="629"/>
      <c r="BUR1" s="629"/>
      <c r="BUS1" s="629"/>
      <c r="BUT1" s="629"/>
      <c r="BUU1" s="629"/>
      <c r="BUV1" s="629"/>
      <c r="BUW1" s="629"/>
      <c r="BUX1" s="629"/>
      <c r="BUY1" s="629"/>
      <c r="BUZ1" s="629"/>
      <c r="BVA1" s="629"/>
      <c r="BVB1" s="629"/>
      <c r="BVC1" s="629"/>
      <c r="BVD1" s="629"/>
      <c r="BVE1" s="629"/>
      <c r="BVF1" s="629"/>
      <c r="BVG1" s="629"/>
      <c r="BVH1" s="629"/>
      <c r="BVI1" s="629"/>
      <c r="BVJ1" s="629"/>
      <c r="BVK1" s="629"/>
      <c r="BVL1" s="629"/>
      <c r="BVM1" s="629"/>
      <c r="BVN1" s="629"/>
      <c r="BVO1" s="629"/>
      <c r="BVP1" s="629"/>
      <c r="BVQ1" s="629"/>
      <c r="BVR1" s="629"/>
      <c r="BVS1" s="629"/>
      <c r="BVT1" s="629"/>
      <c r="BVU1" s="629"/>
      <c r="BVV1" s="629"/>
      <c r="BVW1" s="629"/>
      <c r="BVX1" s="629"/>
      <c r="BVY1" s="629"/>
      <c r="BVZ1" s="629"/>
      <c r="BWA1" s="629"/>
      <c r="BWB1" s="629"/>
      <c r="BWC1" s="629"/>
      <c r="BWD1" s="629"/>
      <c r="BWE1" s="629"/>
      <c r="BWF1" s="629"/>
      <c r="BWG1" s="629"/>
      <c r="BWH1" s="629"/>
      <c r="BWI1" s="629"/>
      <c r="BWJ1" s="629"/>
      <c r="BWK1" s="629"/>
      <c r="BWL1" s="629"/>
      <c r="BWM1" s="629"/>
      <c r="BWN1" s="629"/>
      <c r="BWO1" s="629"/>
      <c r="BWP1" s="629"/>
      <c r="BWQ1" s="629"/>
      <c r="BWR1" s="629"/>
      <c r="BWS1" s="629"/>
      <c r="BWT1" s="629"/>
      <c r="BWU1" s="629"/>
      <c r="BWV1" s="629"/>
      <c r="BWW1" s="629"/>
      <c r="BWX1" s="629"/>
      <c r="BWY1" s="629"/>
      <c r="BWZ1" s="629"/>
      <c r="BXA1" s="629"/>
      <c r="BXB1" s="629"/>
      <c r="BXC1" s="629"/>
      <c r="BXD1" s="629"/>
      <c r="BXE1" s="629"/>
      <c r="BXF1" s="629"/>
      <c r="BXG1" s="629"/>
      <c r="BXH1" s="629"/>
      <c r="BXI1" s="629"/>
      <c r="BXJ1" s="629"/>
      <c r="BXK1" s="629"/>
      <c r="BXL1" s="629"/>
      <c r="BXM1" s="629"/>
      <c r="BXN1" s="629"/>
      <c r="BXO1" s="629"/>
      <c r="BXP1" s="629"/>
      <c r="BXQ1" s="629"/>
      <c r="BXR1" s="629"/>
      <c r="BXS1" s="629"/>
      <c r="BXT1" s="629"/>
      <c r="BXU1" s="629"/>
      <c r="BXV1" s="629"/>
      <c r="BXW1" s="629"/>
      <c r="BXX1" s="629"/>
      <c r="BXY1" s="629"/>
      <c r="BXZ1" s="629"/>
      <c r="BYA1" s="629"/>
      <c r="BYB1" s="629"/>
      <c r="BYC1" s="629"/>
      <c r="BYD1" s="629"/>
      <c r="BYE1" s="629"/>
      <c r="BYF1" s="629"/>
      <c r="BYG1" s="629"/>
      <c r="BYH1" s="629"/>
      <c r="BYI1" s="629"/>
      <c r="BYJ1" s="629"/>
      <c r="BYK1" s="629"/>
      <c r="BYL1" s="629"/>
      <c r="BYM1" s="629"/>
      <c r="BYN1" s="629"/>
      <c r="BYO1" s="629"/>
      <c r="BYP1" s="629"/>
      <c r="BYQ1" s="629"/>
      <c r="BYR1" s="629"/>
      <c r="BYS1" s="629"/>
      <c r="BYT1" s="629"/>
      <c r="BYU1" s="629"/>
      <c r="BYV1" s="629"/>
      <c r="BYW1" s="629"/>
      <c r="BYX1" s="629"/>
      <c r="BYY1" s="629"/>
      <c r="BYZ1" s="629"/>
      <c r="BZA1" s="629"/>
      <c r="BZB1" s="629"/>
      <c r="BZC1" s="629"/>
      <c r="BZD1" s="629"/>
      <c r="BZE1" s="629"/>
      <c r="BZF1" s="629"/>
      <c r="BZG1" s="629"/>
      <c r="BZH1" s="629"/>
      <c r="BZI1" s="629"/>
      <c r="BZJ1" s="629"/>
      <c r="BZK1" s="629"/>
      <c r="BZL1" s="629"/>
      <c r="BZM1" s="629"/>
      <c r="BZN1" s="629"/>
      <c r="BZO1" s="629"/>
      <c r="BZP1" s="629"/>
      <c r="BZQ1" s="629"/>
      <c r="BZR1" s="629"/>
      <c r="BZS1" s="629"/>
      <c r="BZT1" s="629"/>
      <c r="BZU1" s="629"/>
      <c r="BZV1" s="629"/>
      <c r="BZW1" s="629"/>
      <c r="BZX1" s="629"/>
      <c r="BZY1" s="629"/>
      <c r="BZZ1" s="629"/>
      <c r="CAA1" s="629"/>
      <c r="CAB1" s="629"/>
      <c r="CAC1" s="629"/>
      <c r="CAD1" s="629"/>
      <c r="CAE1" s="629"/>
      <c r="CAF1" s="629"/>
      <c r="CAG1" s="629"/>
      <c r="CAH1" s="629"/>
      <c r="CAI1" s="629"/>
      <c r="CAJ1" s="629"/>
      <c r="CAK1" s="629"/>
      <c r="CAL1" s="629"/>
      <c r="CAM1" s="629"/>
      <c r="CAN1" s="629"/>
      <c r="CAO1" s="629"/>
      <c r="CAP1" s="629"/>
      <c r="CAQ1" s="629"/>
      <c r="CAR1" s="629"/>
      <c r="CAS1" s="629"/>
      <c r="CAT1" s="629"/>
      <c r="CAU1" s="629"/>
      <c r="CAV1" s="629"/>
      <c r="CAW1" s="629"/>
      <c r="CAX1" s="629"/>
      <c r="CAY1" s="629"/>
      <c r="CAZ1" s="629"/>
      <c r="CBA1" s="629"/>
      <c r="CBB1" s="629"/>
      <c r="CBC1" s="629"/>
      <c r="CBD1" s="629"/>
      <c r="CBE1" s="629"/>
      <c r="CBF1" s="629"/>
      <c r="CBG1" s="629"/>
      <c r="CBH1" s="629"/>
      <c r="CBI1" s="629"/>
      <c r="CBJ1" s="629"/>
      <c r="CBK1" s="629"/>
      <c r="CBL1" s="629"/>
      <c r="CBM1" s="629"/>
      <c r="CBN1" s="629"/>
      <c r="CBO1" s="629"/>
      <c r="CBP1" s="629"/>
      <c r="CBQ1" s="629"/>
      <c r="CBR1" s="629"/>
      <c r="CBS1" s="629"/>
      <c r="CBT1" s="629"/>
      <c r="CBU1" s="629"/>
      <c r="CBV1" s="629"/>
      <c r="CBW1" s="629"/>
      <c r="CBX1" s="629"/>
      <c r="CBY1" s="629"/>
      <c r="CBZ1" s="629"/>
      <c r="CCA1" s="629"/>
      <c r="CCB1" s="629"/>
      <c r="CCC1" s="629"/>
      <c r="CCD1" s="629"/>
      <c r="CCE1" s="629"/>
      <c r="CCF1" s="629"/>
      <c r="CCG1" s="629"/>
      <c r="CCH1" s="629"/>
      <c r="CCI1" s="629"/>
      <c r="CCJ1" s="629"/>
      <c r="CCK1" s="629"/>
      <c r="CCL1" s="629"/>
      <c r="CCM1" s="629"/>
      <c r="CCN1" s="629"/>
      <c r="CCO1" s="629"/>
      <c r="CCP1" s="629"/>
      <c r="CCQ1" s="629"/>
      <c r="CCR1" s="629"/>
      <c r="CCS1" s="629"/>
      <c r="CCT1" s="629"/>
      <c r="CCU1" s="629"/>
      <c r="CCV1" s="629"/>
      <c r="CCW1" s="629"/>
      <c r="CCX1" s="629"/>
      <c r="CCY1" s="629"/>
      <c r="CCZ1" s="629"/>
      <c r="CDA1" s="629"/>
      <c r="CDB1" s="629"/>
      <c r="CDC1" s="629"/>
      <c r="CDD1" s="629"/>
      <c r="CDE1" s="629"/>
      <c r="CDF1" s="629"/>
      <c r="CDG1" s="629"/>
      <c r="CDH1" s="629"/>
      <c r="CDI1" s="629"/>
      <c r="CDJ1" s="629"/>
      <c r="CDK1" s="629"/>
      <c r="CDL1" s="629"/>
      <c r="CDM1" s="629"/>
      <c r="CDN1" s="629"/>
      <c r="CDO1" s="629"/>
      <c r="CDP1" s="629"/>
      <c r="CDQ1" s="629"/>
      <c r="CDR1" s="629"/>
      <c r="CDS1" s="629"/>
      <c r="CDT1" s="629"/>
      <c r="CDU1" s="629"/>
      <c r="CDV1" s="629"/>
      <c r="CDW1" s="629"/>
      <c r="CDX1" s="629"/>
      <c r="CDY1" s="629"/>
      <c r="CDZ1" s="629"/>
      <c r="CEA1" s="629"/>
      <c r="CEB1" s="629"/>
      <c r="CEC1" s="629"/>
      <c r="CED1" s="629"/>
      <c r="CEE1" s="629"/>
      <c r="CEF1" s="629"/>
      <c r="CEG1" s="629"/>
      <c r="CEH1" s="629"/>
      <c r="CEI1" s="629"/>
      <c r="CEJ1" s="629"/>
      <c r="CEK1" s="629"/>
      <c r="CEL1" s="629"/>
      <c r="CEM1" s="629"/>
      <c r="CEN1" s="629"/>
      <c r="CEO1" s="629"/>
      <c r="CEP1" s="629"/>
      <c r="CEQ1" s="629"/>
      <c r="CER1" s="629"/>
      <c r="CES1" s="629"/>
      <c r="CET1" s="629"/>
      <c r="CEU1" s="629"/>
      <c r="CEV1" s="629"/>
      <c r="CEW1" s="629"/>
      <c r="CEX1" s="629"/>
      <c r="CEY1" s="629"/>
      <c r="CEZ1" s="629"/>
      <c r="CFA1" s="629"/>
      <c r="CFB1" s="629"/>
      <c r="CFC1" s="629"/>
      <c r="CFD1" s="629"/>
      <c r="CFE1" s="629"/>
      <c r="CFF1" s="629"/>
      <c r="CFG1" s="629"/>
      <c r="CFH1" s="629"/>
      <c r="CFI1" s="629"/>
      <c r="CFJ1" s="629"/>
      <c r="CFK1" s="629"/>
      <c r="CFL1" s="629"/>
      <c r="CFM1" s="629"/>
      <c r="CFN1" s="629"/>
      <c r="CFO1" s="629"/>
      <c r="CFP1" s="629"/>
      <c r="CFQ1" s="629"/>
      <c r="CFR1" s="629"/>
      <c r="CFS1" s="629"/>
      <c r="CFT1" s="629"/>
      <c r="CFU1" s="629"/>
      <c r="CFV1" s="629"/>
      <c r="CFW1" s="629"/>
      <c r="CFX1" s="629"/>
      <c r="CFY1" s="629"/>
      <c r="CFZ1" s="629"/>
      <c r="CGA1" s="629"/>
      <c r="CGB1" s="629"/>
      <c r="CGC1" s="629"/>
      <c r="CGD1" s="629"/>
      <c r="CGE1" s="629"/>
      <c r="CGF1" s="629"/>
      <c r="CGG1" s="629"/>
      <c r="CGH1" s="629"/>
      <c r="CGI1" s="629"/>
      <c r="CGJ1" s="629"/>
      <c r="CGK1" s="629"/>
      <c r="CGL1" s="629"/>
      <c r="CGM1" s="629"/>
      <c r="CGN1" s="629"/>
      <c r="CGO1" s="629"/>
      <c r="CGP1" s="629"/>
      <c r="CGQ1" s="629"/>
      <c r="CGR1" s="629"/>
      <c r="CGS1" s="629"/>
      <c r="CGT1" s="629"/>
      <c r="CGU1" s="629"/>
      <c r="CGV1" s="629"/>
      <c r="CGW1" s="629"/>
      <c r="CGX1" s="629"/>
      <c r="CGY1" s="629"/>
      <c r="CGZ1" s="629"/>
      <c r="CHA1" s="629"/>
      <c r="CHB1" s="629"/>
      <c r="CHC1" s="629"/>
      <c r="CHD1" s="629"/>
      <c r="CHE1" s="629"/>
      <c r="CHF1" s="629"/>
      <c r="CHG1" s="629"/>
      <c r="CHH1" s="629"/>
      <c r="CHI1" s="629"/>
      <c r="CHJ1" s="629"/>
      <c r="CHK1" s="629"/>
      <c r="CHL1" s="629"/>
      <c r="CHM1" s="629"/>
      <c r="CHN1" s="629"/>
      <c r="CHO1" s="629"/>
      <c r="CHP1" s="629"/>
      <c r="CHQ1" s="629"/>
      <c r="CHR1" s="629"/>
      <c r="CHS1" s="629"/>
      <c r="CHT1" s="629"/>
      <c r="CHU1" s="629"/>
      <c r="CHV1" s="629"/>
      <c r="CHW1" s="629"/>
      <c r="CHX1" s="629"/>
      <c r="CHY1" s="629"/>
      <c r="CHZ1" s="629"/>
      <c r="CIA1" s="629"/>
      <c r="CIB1" s="629"/>
      <c r="CIC1" s="629"/>
      <c r="CID1" s="629"/>
      <c r="CIE1" s="629"/>
      <c r="CIF1" s="629"/>
      <c r="CIG1" s="629"/>
      <c r="CIH1" s="629"/>
      <c r="CII1" s="629"/>
      <c r="CIJ1" s="629"/>
      <c r="CIK1" s="629"/>
      <c r="CIL1" s="629"/>
      <c r="CIM1" s="629"/>
      <c r="CIN1" s="629"/>
      <c r="CIO1" s="629"/>
      <c r="CIP1" s="629"/>
      <c r="CIQ1" s="629"/>
      <c r="CIR1" s="629"/>
      <c r="CIS1" s="629"/>
      <c r="CIT1" s="629"/>
      <c r="CIU1" s="629"/>
      <c r="CIV1" s="629"/>
      <c r="CIW1" s="629"/>
      <c r="CIX1" s="629"/>
      <c r="CIY1" s="629"/>
      <c r="CIZ1" s="629"/>
      <c r="CJA1" s="629"/>
      <c r="CJB1" s="629"/>
      <c r="CJC1" s="629"/>
      <c r="CJD1" s="629"/>
      <c r="CJE1" s="629"/>
      <c r="CJF1" s="629"/>
      <c r="CJG1" s="629"/>
      <c r="CJH1" s="629"/>
      <c r="CJI1" s="629"/>
      <c r="CJJ1" s="629"/>
      <c r="CJK1" s="629"/>
      <c r="CJL1" s="629"/>
      <c r="CJM1" s="629"/>
      <c r="CJN1" s="629"/>
      <c r="CJO1" s="629"/>
      <c r="CJP1" s="629"/>
      <c r="CJQ1" s="629"/>
      <c r="CJR1" s="629"/>
      <c r="CJS1" s="629"/>
      <c r="CJT1" s="629"/>
      <c r="CJU1" s="629"/>
      <c r="CJV1" s="629"/>
      <c r="CJW1" s="629"/>
      <c r="CJX1" s="629"/>
      <c r="CJY1" s="629"/>
      <c r="CJZ1" s="629"/>
      <c r="CKA1" s="629"/>
      <c r="CKB1" s="629"/>
      <c r="CKC1" s="629"/>
      <c r="CKD1" s="629"/>
      <c r="CKE1" s="629"/>
      <c r="CKF1" s="629"/>
      <c r="CKG1" s="629"/>
      <c r="CKH1" s="629"/>
      <c r="CKI1" s="629"/>
      <c r="CKJ1" s="629"/>
      <c r="CKK1" s="629"/>
      <c r="CKL1" s="629"/>
      <c r="CKM1" s="629"/>
      <c r="CKN1" s="629"/>
      <c r="CKO1" s="629"/>
      <c r="CKP1" s="629"/>
      <c r="CKQ1" s="629"/>
      <c r="CKR1" s="629"/>
      <c r="CKS1" s="629"/>
      <c r="CKT1" s="629"/>
      <c r="CKU1" s="629"/>
      <c r="CKV1" s="629"/>
      <c r="CKW1" s="629"/>
      <c r="CKX1" s="629"/>
      <c r="CKY1" s="629"/>
      <c r="CKZ1" s="629"/>
      <c r="CLA1" s="629"/>
      <c r="CLB1" s="629"/>
      <c r="CLC1" s="629"/>
      <c r="CLD1" s="629"/>
      <c r="CLE1" s="629"/>
      <c r="CLF1" s="629"/>
      <c r="CLG1" s="629"/>
      <c r="CLH1" s="629"/>
      <c r="CLI1" s="629"/>
      <c r="CLJ1" s="629"/>
      <c r="CLK1" s="629"/>
      <c r="CLL1" s="629"/>
      <c r="CLM1" s="629"/>
      <c r="CLN1" s="629"/>
      <c r="CLO1" s="629"/>
      <c r="CLP1" s="629"/>
      <c r="CLQ1" s="629"/>
      <c r="CLR1" s="629"/>
      <c r="CLS1" s="629"/>
      <c r="CLT1" s="629"/>
      <c r="CLU1" s="629"/>
      <c r="CLV1" s="629"/>
      <c r="CLW1" s="629"/>
      <c r="CLX1" s="629"/>
      <c r="CLY1" s="629"/>
      <c r="CLZ1" s="629"/>
      <c r="CMA1" s="629"/>
      <c r="CMB1" s="629"/>
      <c r="CMC1" s="629"/>
      <c r="CMD1" s="629"/>
      <c r="CME1" s="629"/>
      <c r="CMF1" s="629"/>
      <c r="CMG1" s="629"/>
      <c r="CMH1" s="629"/>
      <c r="CMI1" s="629"/>
      <c r="CMJ1" s="629"/>
      <c r="CMK1" s="629"/>
      <c r="CML1" s="629"/>
      <c r="CMM1" s="629"/>
      <c r="CMN1" s="629"/>
      <c r="CMO1" s="629"/>
      <c r="CMP1" s="629"/>
      <c r="CMQ1" s="629"/>
      <c r="CMR1" s="629"/>
      <c r="CMS1" s="629"/>
      <c r="CMT1" s="629"/>
      <c r="CMU1" s="629"/>
      <c r="CMV1" s="629"/>
      <c r="CMW1" s="629"/>
      <c r="CMX1" s="629"/>
      <c r="CMY1" s="629"/>
      <c r="CMZ1" s="629"/>
      <c r="CNA1" s="629"/>
      <c r="CNB1" s="629"/>
      <c r="CNC1" s="629"/>
      <c r="CND1" s="629"/>
      <c r="CNE1" s="629"/>
      <c r="CNF1" s="629"/>
      <c r="CNG1" s="629"/>
      <c r="CNH1" s="629"/>
      <c r="CNI1" s="629"/>
      <c r="CNJ1" s="629"/>
      <c r="CNK1" s="629"/>
      <c r="CNL1" s="629"/>
      <c r="CNM1" s="629"/>
      <c r="CNN1" s="629"/>
      <c r="CNO1" s="629"/>
      <c r="CNP1" s="629"/>
      <c r="CNQ1" s="629"/>
      <c r="CNR1" s="629"/>
      <c r="CNS1" s="629"/>
      <c r="CNT1" s="629"/>
      <c r="CNU1" s="629"/>
      <c r="CNV1" s="629"/>
      <c r="CNW1" s="629"/>
      <c r="CNX1" s="629"/>
      <c r="CNY1" s="629"/>
      <c r="CNZ1" s="629"/>
      <c r="COA1" s="629"/>
      <c r="COB1" s="629"/>
      <c r="COC1" s="629"/>
      <c r="COD1" s="629"/>
      <c r="COE1" s="629"/>
      <c r="COF1" s="629"/>
      <c r="COG1" s="629"/>
      <c r="COH1" s="629"/>
      <c r="COI1" s="629"/>
      <c r="COJ1" s="629"/>
      <c r="COK1" s="629"/>
      <c r="COL1" s="629"/>
      <c r="COM1" s="629"/>
      <c r="CON1" s="629"/>
      <c r="COO1" s="629"/>
      <c r="COP1" s="629"/>
      <c r="COQ1" s="629"/>
      <c r="COR1" s="629"/>
      <c r="COS1" s="629"/>
      <c r="COT1" s="629"/>
      <c r="COU1" s="629"/>
      <c r="COV1" s="629"/>
      <c r="COW1" s="629"/>
      <c r="COX1" s="629"/>
      <c r="COY1" s="629"/>
      <c r="COZ1" s="629"/>
      <c r="CPA1" s="629"/>
      <c r="CPB1" s="629"/>
      <c r="CPC1" s="629"/>
      <c r="CPD1" s="629"/>
      <c r="CPE1" s="629"/>
      <c r="CPF1" s="629"/>
      <c r="CPG1" s="629"/>
      <c r="CPH1" s="629"/>
      <c r="CPI1" s="629"/>
      <c r="CPJ1" s="629"/>
      <c r="CPK1" s="629"/>
      <c r="CPL1" s="629"/>
      <c r="CPM1" s="629"/>
      <c r="CPN1" s="629"/>
      <c r="CPO1" s="629"/>
      <c r="CPP1" s="629"/>
      <c r="CPQ1" s="629"/>
      <c r="CPR1" s="629"/>
      <c r="CPS1" s="629"/>
      <c r="CPT1" s="629"/>
      <c r="CPU1" s="629"/>
      <c r="CPV1" s="629"/>
      <c r="CPW1" s="629"/>
      <c r="CPX1" s="629"/>
      <c r="CPY1" s="629"/>
      <c r="CPZ1" s="629"/>
      <c r="CQA1" s="629"/>
      <c r="CQB1" s="629"/>
      <c r="CQC1" s="629"/>
      <c r="CQD1" s="629"/>
      <c r="CQE1" s="629"/>
      <c r="CQF1" s="629"/>
      <c r="CQG1" s="629"/>
      <c r="CQH1" s="629"/>
      <c r="CQI1" s="629"/>
      <c r="CQJ1" s="629"/>
      <c r="CQK1" s="629"/>
      <c r="CQL1" s="629"/>
      <c r="CQM1" s="629"/>
      <c r="CQN1" s="629"/>
      <c r="CQO1" s="629"/>
      <c r="CQP1" s="629"/>
      <c r="CQQ1" s="629"/>
      <c r="CQR1" s="629"/>
      <c r="CQS1" s="629"/>
      <c r="CQT1" s="629"/>
      <c r="CQU1" s="629"/>
      <c r="CQV1" s="629"/>
      <c r="CQW1" s="629"/>
      <c r="CQX1" s="629"/>
      <c r="CQY1" s="629"/>
      <c r="CQZ1" s="629"/>
      <c r="CRA1" s="629"/>
      <c r="CRB1" s="629"/>
      <c r="CRC1" s="629"/>
      <c r="CRD1" s="629"/>
      <c r="CRE1" s="629"/>
      <c r="CRF1" s="629"/>
      <c r="CRG1" s="629"/>
      <c r="CRH1" s="629"/>
      <c r="CRI1" s="629"/>
      <c r="CRJ1" s="629"/>
      <c r="CRK1" s="629"/>
      <c r="CRL1" s="629"/>
      <c r="CRM1" s="629"/>
      <c r="CRN1" s="629"/>
      <c r="CRO1" s="629"/>
      <c r="CRP1" s="629"/>
      <c r="CRQ1" s="629"/>
      <c r="CRR1" s="629"/>
      <c r="CRS1" s="629"/>
      <c r="CRT1" s="629"/>
      <c r="CRU1" s="629"/>
      <c r="CRV1" s="629"/>
      <c r="CRW1" s="629"/>
      <c r="CRX1" s="629"/>
      <c r="CRY1" s="629"/>
      <c r="CRZ1" s="629"/>
      <c r="CSA1" s="629"/>
      <c r="CSB1" s="629"/>
      <c r="CSC1" s="629"/>
      <c r="CSD1" s="629"/>
      <c r="CSE1" s="629"/>
      <c r="CSF1" s="629"/>
      <c r="CSG1" s="629"/>
      <c r="CSH1" s="629"/>
      <c r="CSI1" s="629"/>
      <c r="CSJ1" s="629"/>
      <c r="CSK1" s="629"/>
      <c r="CSL1" s="629"/>
      <c r="CSM1" s="629"/>
      <c r="CSN1" s="629"/>
      <c r="CSO1" s="629"/>
      <c r="CSP1" s="629"/>
      <c r="CSQ1" s="629"/>
      <c r="CSR1" s="629"/>
      <c r="CSS1" s="629"/>
      <c r="CST1" s="629"/>
      <c r="CSU1" s="629"/>
      <c r="CSV1" s="629"/>
      <c r="CSW1" s="629"/>
      <c r="CSX1" s="629"/>
      <c r="CSY1" s="629"/>
      <c r="CSZ1" s="629"/>
      <c r="CTA1" s="629"/>
      <c r="CTB1" s="629"/>
      <c r="CTC1" s="629"/>
      <c r="CTD1" s="629"/>
      <c r="CTE1" s="629"/>
      <c r="CTF1" s="629"/>
      <c r="CTG1" s="629"/>
      <c r="CTH1" s="629"/>
      <c r="CTI1" s="629"/>
      <c r="CTJ1" s="629"/>
      <c r="CTK1" s="629"/>
      <c r="CTL1" s="629"/>
      <c r="CTM1" s="629"/>
      <c r="CTN1" s="629"/>
      <c r="CTO1" s="629"/>
      <c r="CTP1" s="629"/>
      <c r="CTQ1" s="629"/>
      <c r="CTR1" s="629"/>
      <c r="CTS1" s="629"/>
      <c r="CTT1" s="629"/>
      <c r="CTU1" s="629"/>
      <c r="CTV1" s="629"/>
      <c r="CTW1" s="629"/>
      <c r="CTX1" s="629"/>
      <c r="CTY1" s="629"/>
      <c r="CTZ1" s="629"/>
      <c r="CUA1" s="629"/>
      <c r="CUB1" s="629"/>
      <c r="CUC1" s="629"/>
      <c r="CUD1" s="629"/>
      <c r="CUE1" s="629"/>
      <c r="CUF1" s="629"/>
      <c r="CUG1" s="629"/>
      <c r="CUH1" s="629"/>
      <c r="CUI1" s="629"/>
      <c r="CUJ1" s="629"/>
      <c r="CUK1" s="629"/>
      <c r="CUL1" s="629"/>
      <c r="CUM1" s="629"/>
      <c r="CUN1" s="629"/>
      <c r="CUO1" s="629"/>
      <c r="CUP1" s="629"/>
      <c r="CUQ1" s="629"/>
      <c r="CUR1" s="629"/>
      <c r="CUS1" s="629"/>
      <c r="CUT1" s="629"/>
      <c r="CUU1" s="629"/>
      <c r="CUV1" s="629"/>
      <c r="CUW1" s="629"/>
      <c r="CUX1" s="629"/>
      <c r="CUY1" s="629"/>
      <c r="CUZ1" s="629"/>
      <c r="CVA1" s="629"/>
      <c r="CVB1" s="629"/>
      <c r="CVC1" s="629"/>
      <c r="CVD1" s="629"/>
      <c r="CVE1" s="629"/>
      <c r="CVF1" s="629"/>
      <c r="CVG1" s="629"/>
      <c r="CVH1" s="629"/>
      <c r="CVI1" s="629"/>
      <c r="CVJ1" s="629"/>
      <c r="CVK1" s="629"/>
      <c r="CVL1" s="629"/>
      <c r="CVM1" s="629"/>
      <c r="CVN1" s="629"/>
      <c r="CVO1" s="629"/>
      <c r="CVP1" s="629"/>
      <c r="CVQ1" s="629"/>
      <c r="CVR1" s="629"/>
      <c r="CVS1" s="629"/>
      <c r="CVT1" s="629"/>
      <c r="CVU1" s="629"/>
      <c r="CVV1" s="629"/>
      <c r="CVW1" s="629"/>
      <c r="CVX1" s="629"/>
      <c r="CVY1" s="629"/>
      <c r="CVZ1" s="629"/>
      <c r="CWA1" s="629"/>
      <c r="CWB1" s="629"/>
      <c r="CWC1" s="629"/>
      <c r="CWD1" s="629"/>
      <c r="CWE1" s="629"/>
      <c r="CWF1" s="629"/>
      <c r="CWG1" s="629"/>
      <c r="CWH1" s="629"/>
      <c r="CWI1" s="629"/>
      <c r="CWJ1" s="629"/>
      <c r="CWK1" s="629"/>
      <c r="CWL1" s="629"/>
      <c r="CWM1" s="629"/>
      <c r="CWN1" s="629"/>
      <c r="CWO1" s="629"/>
      <c r="CWP1" s="629"/>
      <c r="CWQ1" s="629"/>
      <c r="CWR1" s="629"/>
      <c r="CWS1" s="629"/>
      <c r="CWT1" s="629"/>
      <c r="CWU1" s="629"/>
      <c r="CWV1" s="629"/>
      <c r="CWW1" s="629"/>
      <c r="CWX1" s="629"/>
      <c r="CWY1" s="629"/>
      <c r="CWZ1" s="629"/>
      <c r="CXA1" s="629"/>
      <c r="CXB1" s="629"/>
      <c r="CXC1" s="629"/>
      <c r="CXD1" s="629"/>
      <c r="CXE1" s="629"/>
      <c r="CXF1" s="629"/>
      <c r="CXG1" s="629"/>
      <c r="CXH1" s="629"/>
      <c r="CXI1" s="629"/>
      <c r="CXJ1" s="629"/>
      <c r="CXK1" s="629"/>
      <c r="CXL1" s="629"/>
      <c r="CXM1" s="629"/>
      <c r="CXN1" s="629"/>
      <c r="CXO1" s="629"/>
      <c r="CXP1" s="629"/>
      <c r="CXQ1" s="629"/>
      <c r="CXR1" s="629"/>
      <c r="CXS1" s="629"/>
      <c r="CXT1" s="629"/>
      <c r="CXU1" s="629"/>
      <c r="CXV1" s="629"/>
      <c r="CXW1" s="629"/>
      <c r="CXX1" s="629"/>
      <c r="CXY1" s="629"/>
      <c r="CXZ1" s="629"/>
      <c r="CYA1" s="629"/>
      <c r="CYB1" s="629"/>
      <c r="CYC1" s="629"/>
      <c r="CYD1" s="629"/>
      <c r="CYE1" s="629"/>
      <c r="CYF1" s="629"/>
      <c r="CYG1" s="629"/>
      <c r="CYH1" s="629"/>
      <c r="CYI1" s="629"/>
      <c r="CYJ1" s="629"/>
      <c r="CYK1" s="629"/>
      <c r="CYL1" s="629"/>
      <c r="CYM1" s="629"/>
      <c r="CYN1" s="629"/>
      <c r="CYO1" s="629"/>
      <c r="CYP1" s="629"/>
      <c r="CYQ1" s="629"/>
      <c r="CYR1" s="629"/>
      <c r="CYS1" s="629"/>
      <c r="CYT1" s="629"/>
      <c r="CYU1" s="629"/>
      <c r="CYV1" s="629"/>
      <c r="CYW1" s="629"/>
      <c r="CYX1" s="629"/>
      <c r="CYY1" s="629"/>
      <c r="CYZ1" s="629"/>
      <c r="CZA1" s="629"/>
      <c r="CZB1" s="629"/>
      <c r="CZC1" s="629"/>
      <c r="CZD1" s="629"/>
      <c r="CZE1" s="629"/>
      <c r="CZF1" s="629"/>
      <c r="CZG1" s="629"/>
      <c r="CZH1" s="629"/>
      <c r="CZI1" s="629"/>
      <c r="CZJ1" s="629"/>
      <c r="CZK1" s="629"/>
      <c r="CZL1" s="629"/>
      <c r="CZM1" s="629"/>
      <c r="CZN1" s="629"/>
      <c r="CZO1" s="629"/>
      <c r="CZP1" s="629"/>
      <c r="CZQ1" s="629"/>
      <c r="CZR1" s="629"/>
      <c r="CZS1" s="629"/>
      <c r="CZT1" s="629"/>
      <c r="CZU1" s="629"/>
      <c r="CZV1" s="629"/>
      <c r="CZW1" s="629"/>
      <c r="CZX1" s="629"/>
      <c r="CZY1" s="629"/>
      <c r="CZZ1" s="629"/>
      <c r="DAA1" s="629"/>
      <c r="DAB1" s="629"/>
      <c r="DAC1" s="629"/>
      <c r="DAD1" s="629"/>
      <c r="DAE1" s="629"/>
      <c r="DAF1" s="629"/>
      <c r="DAG1" s="629"/>
      <c r="DAH1" s="629"/>
      <c r="DAI1" s="629"/>
      <c r="DAJ1" s="629"/>
      <c r="DAK1" s="629"/>
      <c r="DAL1" s="629"/>
      <c r="DAM1" s="629"/>
      <c r="DAN1" s="629"/>
      <c r="DAO1" s="629"/>
      <c r="DAP1" s="629"/>
      <c r="DAQ1" s="629"/>
      <c r="DAR1" s="629"/>
      <c r="DAS1" s="629"/>
      <c r="DAT1" s="629"/>
      <c r="DAU1" s="629"/>
      <c r="DAV1" s="629"/>
      <c r="DAW1" s="629"/>
      <c r="DAX1" s="629"/>
      <c r="DAY1" s="629"/>
      <c r="DAZ1" s="629"/>
      <c r="DBA1" s="629"/>
      <c r="DBB1" s="629"/>
      <c r="DBC1" s="629"/>
      <c r="DBD1" s="629"/>
      <c r="DBE1" s="629"/>
      <c r="DBF1" s="629"/>
      <c r="DBG1" s="629"/>
      <c r="DBH1" s="629"/>
      <c r="DBI1" s="629"/>
      <c r="DBJ1" s="629"/>
      <c r="DBK1" s="629"/>
      <c r="DBL1" s="629"/>
      <c r="DBM1" s="629"/>
      <c r="DBN1" s="629"/>
      <c r="DBO1" s="629"/>
      <c r="DBP1" s="629"/>
      <c r="DBQ1" s="629"/>
      <c r="DBR1" s="629"/>
      <c r="DBS1" s="629"/>
      <c r="DBT1" s="629"/>
      <c r="DBU1" s="629"/>
      <c r="DBV1" s="629"/>
      <c r="DBW1" s="629"/>
      <c r="DBX1" s="629"/>
      <c r="DBY1" s="629"/>
      <c r="DBZ1" s="629"/>
      <c r="DCA1" s="629"/>
      <c r="DCB1" s="629"/>
      <c r="DCC1" s="629"/>
      <c r="DCD1" s="629"/>
      <c r="DCE1" s="629"/>
      <c r="DCF1" s="629"/>
      <c r="DCG1" s="629"/>
      <c r="DCH1" s="629"/>
      <c r="DCI1" s="629"/>
      <c r="DCJ1" s="629"/>
      <c r="DCK1" s="629"/>
      <c r="DCL1" s="629"/>
      <c r="DCM1" s="629"/>
      <c r="DCN1" s="629"/>
      <c r="DCO1" s="629"/>
      <c r="DCP1" s="629"/>
      <c r="DCQ1" s="629"/>
      <c r="DCR1" s="629"/>
      <c r="DCS1" s="629"/>
      <c r="DCT1" s="629"/>
      <c r="DCU1" s="629"/>
      <c r="DCV1" s="629"/>
      <c r="DCW1" s="629"/>
      <c r="DCX1" s="629"/>
      <c r="DCY1" s="629"/>
      <c r="DCZ1" s="629"/>
      <c r="DDA1" s="629"/>
      <c r="DDB1" s="629"/>
      <c r="DDC1" s="629"/>
      <c r="DDD1" s="629"/>
      <c r="DDE1" s="629"/>
      <c r="DDF1" s="629"/>
      <c r="DDG1" s="629"/>
      <c r="DDH1" s="629"/>
      <c r="DDI1" s="629"/>
      <c r="DDJ1" s="629"/>
      <c r="DDK1" s="629"/>
      <c r="DDL1" s="629"/>
      <c r="DDM1" s="629"/>
      <c r="DDN1" s="629"/>
      <c r="DDO1" s="629"/>
      <c r="DDP1" s="629"/>
      <c r="DDQ1" s="629"/>
      <c r="DDR1" s="629"/>
      <c r="DDS1" s="629"/>
      <c r="DDT1" s="629"/>
      <c r="DDU1" s="629"/>
      <c r="DDV1" s="629"/>
      <c r="DDW1" s="629"/>
      <c r="DDX1" s="629"/>
      <c r="DDY1" s="629"/>
      <c r="DDZ1" s="629"/>
      <c r="DEA1" s="629"/>
      <c r="DEB1" s="629"/>
      <c r="DEC1" s="629"/>
      <c r="DED1" s="629"/>
      <c r="DEE1" s="629"/>
      <c r="DEF1" s="629"/>
      <c r="DEG1" s="629"/>
      <c r="DEH1" s="629"/>
      <c r="DEI1" s="629"/>
      <c r="DEJ1" s="629"/>
      <c r="DEK1" s="629"/>
      <c r="DEL1" s="629"/>
      <c r="DEM1" s="629"/>
      <c r="DEN1" s="629"/>
      <c r="DEO1" s="629"/>
      <c r="DEP1" s="629"/>
      <c r="DEQ1" s="629"/>
      <c r="DER1" s="629"/>
      <c r="DES1" s="629"/>
      <c r="DET1" s="629"/>
      <c r="DEU1" s="629"/>
      <c r="DEV1" s="629"/>
      <c r="DEW1" s="629"/>
      <c r="DEX1" s="629"/>
      <c r="DEY1" s="629"/>
      <c r="DEZ1" s="629"/>
      <c r="DFA1" s="629"/>
      <c r="DFB1" s="629"/>
      <c r="DFC1" s="629"/>
      <c r="DFD1" s="629"/>
      <c r="DFE1" s="629"/>
      <c r="DFF1" s="629"/>
      <c r="DFG1" s="629"/>
      <c r="DFH1" s="629"/>
      <c r="DFI1" s="629"/>
      <c r="DFJ1" s="629"/>
      <c r="DFK1" s="629"/>
      <c r="DFL1" s="629"/>
      <c r="DFM1" s="629"/>
      <c r="DFN1" s="629"/>
      <c r="DFO1" s="629"/>
      <c r="DFP1" s="629"/>
      <c r="DFQ1" s="629"/>
      <c r="DFR1" s="629"/>
      <c r="DFS1" s="629"/>
      <c r="DFT1" s="629"/>
      <c r="DFU1" s="629"/>
      <c r="DFV1" s="629"/>
      <c r="DFW1" s="629"/>
      <c r="DFX1" s="629"/>
      <c r="DFY1" s="629"/>
      <c r="DFZ1" s="629"/>
      <c r="DGA1" s="629"/>
      <c r="DGB1" s="629"/>
      <c r="DGC1" s="629"/>
      <c r="DGD1" s="629"/>
      <c r="DGE1" s="629"/>
      <c r="DGF1" s="629"/>
      <c r="DGG1" s="629"/>
      <c r="DGH1" s="629"/>
      <c r="DGI1" s="629"/>
      <c r="DGJ1" s="629"/>
      <c r="DGK1" s="629"/>
      <c r="DGL1" s="629"/>
      <c r="DGM1" s="629"/>
      <c r="DGN1" s="629"/>
      <c r="DGO1" s="629"/>
      <c r="DGP1" s="629"/>
      <c r="DGQ1" s="629"/>
      <c r="DGR1" s="629"/>
      <c r="DGS1" s="629"/>
      <c r="DGT1" s="629"/>
      <c r="DGU1" s="629"/>
      <c r="DGV1" s="629"/>
      <c r="DGW1" s="629"/>
      <c r="DGX1" s="629"/>
      <c r="DGY1" s="629"/>
      <c r="DGZ1" s="629"/>
      <c r="DHA1" s="629"/>
      <c r="DHB1" s="629"/>
      <c r="DHC1" s="629"/>
      <c r="DHD1" s="629"/>
      <c r="DHE1" s="629"/>
      <c r="DHF1" s="629"/>
      <c r="DHG1" s="629"/>
      <c r="DHH1" s="629"/>
      <c r="DHI1" s="629"/>
      <c r="DHJ1" s="629"/>
      <c r="DHK1" s="629"/>
      <c r="DHL1" s="629"/>
      <c r="DHM1" s="629"/>
      <c r="DHN1" s="629"/>
      <c r="DHO1" s="629"/>
      <c r="DHP1" s="629"/>
      <c r="DHQ1" s="629"/>
      <c r="DHR1" s="629"/>
      <c r="DHS1" s="629"/>
      <c r="DHT1" s="629"/>
      <c r="DHU1" s="629"/>
      <c r="DHV1" s="629"/>
      <c r="DHW1" s="629"/>
      <c r="DHX1" s="629"/>
      <c r="DHY1" s="629"/>
      <c r="DHZ1" s="629"/>
      <c r="DIA1" s="629"/>
      <c r="DIB1" s="629"/>
      <c r="DIC1" s="629"/>
      <c r="DID1" s="629"/>
      <c r="DIE1" s="629"/>
      <c r="DIF1" s="629"/>
      <c r="DIG1" s="629"/>
      <c r="DIH1" s="629"/>
      <c r="DII1" s="629"/>
      <c r="DIJ1" s="629"/>
      <c r="DIK1" s="629"/>
      <c r="DIL1" s="629"/>
      <c r="DIM1" s="629"/>
      <c r="DIN1" s="629"/>
      <c r="DIO1" s="629"/>
      <c r="DIP1" s="629"/>
      <c r="DIQ1" s="629"/>
      <c r="DIR1" s="629"/>
      <c r="DIS1" s="629"/>
      <c r="DIT1" s="629"/>
      <c r="DIU1" s="629"/>
      <c r="DIV1" s="629"/>
      <c r="DIW1" s="629"/>
      <c r="DIX1" s="629"/>
      <c r="DIY1" s="629"/>
      <c r="DIZ1" s="629"/>
      <c r="DJA1" s="629"/>
      <c r="DJB1" s="629"/>
      <c r="DJC1" s="629"/>
      <c r="DJD1" s="629"/>
      <c r="DJE1" s="629"/>
      <c r="DJF1" s="629"/>
      <c r="DJG1" s="629"/>
      <c r="DJH1" s="629"/>
      <c r="DJI1" s="629"/>
      <c r="DJJ1" s="629"/>
      <c r="DJK1" s="629"/>
      <c r="DJL1" s="629"/>
      <c r="DJM1" s="629"/>
      <c r="DJN1" s="629"/>
      <c r="DJO1" s="629"/>
      <c r="DJP1" s="629"/>
      <c r="DJQ1" s="629"/>
      <c r="DJR1" s="629"/>
      <c r="DJS1" s="629"/>
      <c r="DJT1" s="629"/>
      <c r="DJU1" s="629"/>
      <c r="DJV1" s="629"/>
      <c r="DJW1" s="629"/>
      <c r="DJX1" s="629"/>
      <c r="DJY1" s="629"/>
      <c r="DJZ1" s="629"/>
      <c r="DKA1" s="629"/>
      <c r="DKB1" s="629"/>
      <c r="DKC1" s="629"/>
      <c r="DKD1" s="629"/>
      <c r="DKE1" s="629"/>
      <c r="DKF1" s="629"/>
      <c r="DKG1" s="629"/>
      <c r="DKH1" s="629"/>
      <c r="DKI1" s="629"/>
      <c r="DKJ1" s="629"/>
      <c r="DKK1" s="629"/>
      <c r="DKL1" s="629"/>
      <c r="DKM1" s="629"/>
      <c r="DKN1" s="629"/>
      <c r="DKO1" s="629"/>
      <c r="DKP1" s="629"/>
      <c r="DKQ1" s="629"/>
      <c r="DKR1" s="629"/>
      <c r="DKS1" s="629"/>
      <c r="DKT1" s="629"/>
      <c r="DKU1" s="629"/>
      <c r="DKV1" s="629"/>
      <c r="DKW1" s="629"/>
      <c r="DKX1" s="629"/>
      <c r="DKY1" s="629"/>
      <c r="DKZ1" s="629"/>
      <c r="DLA1" s="629"/>
      <c r="DLB1" s="629"/>
      <c r="DLC1" s="629"/>
      <c r="DLD1" s="629"/>
      <c r="DLE1" s="629"/>
      <c r="DLF1" s="629"/>
      <c r="DLG1" s="629"/>
      <c r="DLH1" s="629"/>
      <c r="DLI1" s="629"/>
      <c r="DLJ1" s="629"/>
      <c r="DLK1" s="629"/>
      <c r="DLL1" s="629"/>
      <c r="DLM1" s="629"/>
      <c r="DLN1" s="629"/>
      <c r="DLO1" s="629"/>
      <c r="DLP1" s="629"/>
      <c r="DLQ1" s="629"/>
      <c r="DLR1" s="629"/>
      <c r="DLS1" s="629"/>
      <c r="DLT1" s="629"/>
      <c r="DLU1" s="629"/>
      <c r="DLV1" s="629"/>
      <c r="DLW1" s="629"/>
      <c r="DLX1" s="629"/>
      <c r="DLY1" s="629"/>
      <c r="DLZ1" s="629"/>
      <c r="DMA1" s="629"/>
      <c r="DMB1" s="629"/>
      <c r="DMC1" s="629"/>
      <c r="DMD1" s="629"/>
      <c r="DME1" s="629"/>
      <c r="DMF1" s="629"/>
      <c r="DMG1" s="629"/>
      <c r="DMH1" s="629"/>
      <c r="DMI1" s="629"/>
      <c r="DMJ1" s="629"/>
      <c r="DMK1" s="629"/>
      <c r="DML1" s="629"/>
      <c r="DMM1" s="629"/>
      <c r="DMN1" s="629"/>
      <c r="DMO1" s="629"/>
      <c r="DMP1" s="629"/>
      <c r="DMQ1" s="629"/>
      <c r="DMR1" s="629"/>
      <c r="DMS1" s="629"/>
      <c r="DMT1" s="629"/>
      <c r="DMU1" s="629"/>
      <c r="DMV1" s="629"/>
      <c r="DMW1" s="629"/>
      <c r="DMX1" s="629"/>
      <c r="DMY1" s="629"/>
      <c r="DMZ1" s="629"/>
      <c r="DNA1" s="629"/>
      <c r="DNB1" s="629"/>
      <c r="DNC1" s="629"/>
      <c r="DND1" s="629"/>
      <c r="DNE1" s="629"/>
      <c r="DNF1" s="629"/>
      <c r="DNG1" s="629"/>
      <c r="DNH1" s="629"/>
      <c r="DNI1" s="629"/>
      <c r="DNJ1" s="629"/>
      <c r="DNK1" s="629"/>
      <c r="DNL1" s="629"/>
      <c r="DNM1" s="629"/>
      <c r="DNN1" s="629"/>
      <c r="DNO1" s="629"/>
      <c r="DNP1" s="629"/>
      <c r="DNQ1" s="629"/>
      <c r="DNR1" s="629"/>
      <c r="DNS1" s="629"/>
      <c r="DNT1" s="629"/>
      <c r="DNU1" s="629"/>
      <c r="DNV1" s="629"/>
      <c r="DNW1" s="629"/>
      <c r="DNX1" s="629"/>
      <c r="DNY1" s="629"/>
      <c r="DNZ1" s="629"/>
      <c r="DOA1" s="629"/>
      <c r="DOB1" s="629"/>
      <c r="DOC1" s="629"/>
      <c r="DOD1" s="629"/>
      <c r="DOE1" s="629"/>
      <c r="DOF1" s="629"/>
      <c r="DOG1" s="629"/>
      <c r="DOH1" s="629"/>
      <c r="DOI1" s="629"/>
      <c r="DOJ1" s="629"/>
      <c r="DOK1" s="629"/>
      <c r="DOL1" s="629"/>
      <c r="DOM1" s="629"/>
      <c r="DON1" s="629"/>
      <c r="DOO1" s="629"/>
      <c r="DOP1" s="629"/>
      <c r="DOQ1" s="629"/>
      <c r="DOR1" s="629"/>
      <c r="DOS1" s="629"/>
      <c r="DOT1" s="629"/>
      <c r="DOU1" s="629"/>
      <c r="DOV1" s="629"/>
      <c r="DOW1" s="629"/>
      <c r="DOX1" s="629"/>
      <c r="DOY1" s="629"/>
      <c r="DOZ1" s="629"/>
      <c r="DPA1" s="629"/>
      <c r="DPB1" s="629"/>
      <c r="DPC1" s="629"/>
      <c r="DPD1" s="629"/>
      <c r="DPE1" s="629"/>
      <c r="DPF1" s="629"/>
      <c r="DPG1" s="629"/>
      <c r="DPH1" s="629"/>
      <c r="DPI1" s="629"/>
      <c r="DPJ1" s="629"/>
      <c r="DPK1" s="629"/>
      <c r="DPL1" s="629"/>
      <c r="DPM1" s="629"/>
      <c r="DPN1" s="629"/>
      <c r="DPO1" s="629"/>
      <c r="DPP1" s="629"/>
      <c r="DPQ1" s="629"/>
      <c r="DPR1" s="629"/>
      <c r="DPS1" s="629"/>
      <c r="DPT1" s="629"/>
      <c r="DPU1" s="629"/>
      <c r="DPV1" s="629"/>
      <c r="DPW1" s="629"/>
      <c r="DPX1" s="629"/>
      <c r="DPY1" s="629"/>
      <c r="DPZ1" s="629"/>
      <c r="DQA1" s="629"/>
      <c r="DQB1" s="629"/>
      <c r="DQC1" s="629"/>
      <c r="DQD1" s="629"/>
      <c r="DQE1" s="629"/>
      <c r="DQF1" s="629"/>
      <c r="DQG1" s="629"/>
      <c r="DQH1" s="629"/>
      <c r="DQI1" s="629"/>
      <c r="DQJ1" s="629"/>
      <c r="DQK1" s="629"/>
      <c r="DQL1" s="629"/>
      <c r="DQM1" s="629"/>
      <c r="DQN1" s="629"/>
      <c r="DQO1" s="629"/>
      <c r="DQP1" s="629"/>
      <c r="DQQ1" s="629"/>
      <c r="DQR1" s="629"/>
      <c r="DQS1" s="629"/>
      <c r="DQT1" s="629"/>
      <c r="DQU1" s="629"/>
      <c r="DQV1" s="629"/>
      <c r="DQW1" s="629"/>
      <c r="DQX1" s="629"/>
      <c r="DQY1" s="629"/>
      <c r="DQZ1" s="629"/>
      <c r="DRA1" s="629"/>
      <c r="DRB1" s="629"/>
      <c r="DRC1" s="629"/>
      <c r="DRD1" s="629"/>
      <c r="DRE1" s="629"/>
      <c r="DRF1" s="629"/>
      <c r="DRG1" s="629"/>
      <c r="DRH1" s="629"/>
      <c r="DRI1" s="629"/>
      <c r="DRJ1" s="629"/>
      <c r="DRK1" s="629"/>
      <c r="DRL1" s="629"/>
      <c r="DRM1" s="629"/>
      <c r="DRN1" s="629"/>
      <c r="DRO1" s="629"/>
      <c r="DRP1" s="629"/>
      <c r="DRQ1" s="629"/>
      <c r="DRR1" s="629"/>
      <c r="DRS1" s="629"/>
      <c r="DRT1" s="629"/>
      <c r="DRU1" s="629"/>
      <c r="DRV1" s="629"/>
      <c r="DRW1" s="629"/>
      <c r="DRX1" s="629"/>
      <c r="DRY1" s="629"/>
      <c r="DRZ1" s="629"/>
      <c r="DSA1" s="629"/>
      <c r="DSB1" s="629"/>
      <c r="DSC1" s="629"/>
      <c r="DSD1" s="629"/>
      <c r="DSE1" s="629"/>
      <c r="DSF1" s="629"/>
      <c r="DSG1" s="629"/>
      <c r="DSH1" s="629"/>
      <c r="DSI1" s="629"/>
      <c r="DSJ1" s="629"/>
      <c r="DSK1" s="629"/>
      <c r="DSL1" s="629"/>
      <c r="DSM1" s="629"/>
      <c r="DSN1" s="629"/>
      <c r="DSO1" s="629"/>
      <c r="DSP1" s="629"/>
      <c r="DSQ1" s="629"/>
      <c r="DSR1" s="629"/>
      <c r="DSS1" s="629"/>
      <c r="DST1" s="629"/>
      <c r="DSU1" s="629"/>
      <c r="DSV1" s="629"/>
      <c r="DSW1" s="629"/>
      <c r="DSX1" s="629"/>
      <c r="DSY1" s="629"/>
      <c r="DSZ1" s="629"/>
      <c r="DTA1" s="629"/>
      <c r="DTB1" s="629"/>
      <c r="DTC1" s="629"/>
      <c r="DTD1" s="629"/>
      <c r="DTE1" s="629"/>
      <c r="DTF1" s="629"/>
      <c r="DTG1" s="629"/>
      <c r="DTH1" s="629"/>
      <c r="DTI1" s="629"/>
      <c r="DTJ1" s="629"/>
      <c r="DTK1" s="629"/>
      <c r="DTL1" s="629"/>
      <c r="DTM1" s="629"/>
      <c r="DTN1" s="629"/>
      <c r="DTO1" s="629"/>
      <c r="DTP1" s="629"/>
      <c r="DTQ1" s="629"/>
      <c r="DTR1" s="629"/>
      <c r="DTS1" s="629"/>
      <c r="DTT1" s="629"/>
      <c r="DTU1" s="629"/>
      <c r="DTV1" s="629"/>
      <c r="DTW1" s="629"/>
      <c r="DTX1" s="629"/>
      <c r="DTY1" s="629"/>
      <c r="DTZ1" s="629"/>
      <c r="DUA1" s="629"/>
      <c r="DUB1" s="629"/>
      <c r="DUC1" s="629"/>
      <c r="DUD1" s="629"/>
      <c r="DUE1" s="629"/>
      <c r="DUF1" s="629"/>
      <c r="DUG1" s="629"/>
      <c r="DUH1" s="629"/>
      <c r="DUI1" s="629"/>
      <c r="DUJ1" s="629"/>
      <c r="DUK1" s="629"/>
      <c r="DUL1" s="629"/>
      <c r="DUM1" s="629"/>
      <c r="DUN1" s="629"/>
      <c r="DUO1" s="629"/>
      <c r="DUP1" s="629"/>
      <c r="DUQ1" s="629"/>
      <c r="DUR1" s="629"/>
      <c r="DUS1" s="629"/>
      <c r="DUT1" s="629"/>
      <c r="DUU1" s="629"/>
      <c r="DUV1" s="629"/>
      <c r="DUW1" s="629"/>
      <c r="DUX1" s="629"/>
      <c r="DUY1" s="629"/>
      <c r="DUZ1" s="629"/>
      <c r="DVA1" s="629"/>
      <c r="DVB1" s="629"/>
      <c r="DVC1" s="629"/>
      <c r="DVD1" s="629"/>
      <c r="DVE1" s="629"/>
      <c r="DVF1" s="629"/>
      <c r="DVG1" s="629"/>
      <c r="DVH1" s="629"/>
      <c r="DVI1" s="629"/>
      <c r="DVJ1" s="629"/>
      <c r="DVK1" s="629"/>
      <c r="DVL1" s="629"/>
      <c r="DVM1" s="629"/>
      <c r="DVN1" s="629"/>
      <c r="DVO1" s="629"/>
      <c r="DVP1" s="629"/>
      <c r="DVQ1" s="629"/>
      <c r="DVR1" s="629"/>
      <c r="DVS1" s="629"/>
      <c r="DVT1" s="629"/>
      <c r="DVU1" s="629"/>
      <c r="DVV1" s="629"/>
      <c r="DVW1" s="629"/>
      <c r="DVX1" s="629"/>
      <c r="DVY1" s="629"/>
      <c r="DVZ1" s="629"/>
      <c r="DWA1" s="629"/>
      <c r="DWB1" s="629"/>
      <c r="DWC1" s="629"/>
      <c r="DWD1" s="629"/>
      <c r="DWE1" s="629"/>
      <c r="DWF1" s="629"/>
      <c r="DWG1" s="629"/>
      <c r="DWH1" s="629"/>
      <c r="DWI1" s="629"/>
      <c r="DWJ1" s="629"/>
      <c r="DWK1" s="629"/>
      <c r="DWL1" s="629"/>
      <c r="DWM1" s="629"/>
      <c r="DWN1" s="629"/>
      <c r="DWO1" s="629"/>
      <c r="DWP1" s="629"/>
      <c r="DWQ1" s="629"/>
      <c r="DWR1" s="629"/>
      <c r="DWS1" s="629"/>
      <c r="DWT1" s="629"/>
      <c r="DWU1" s="629"/>
      <c r="DWV1" s="629"/>
      <c r="DWW1" s="629"/>
      <c r="DWX1" s="629"/>
      <c r="DWY1" s="629"/>
      <c r="DWZ1" s="629"/>
      <c r="DXA1" s="629"/>
      <c r="DXB1" s="629"/>
      <c r="DXC1" s="629"/>
      <c r="DXD1" s="629"/>
      <c r="DXE1" s="629"/>
      <c r="DXF1" s="629"/>
      <c r="DXG1" s="629"/>
      <c r="DXH1" s="629"/>
      <c r="DXI1" s="629"/>
      <c r="DXJ1" s="629"/>
      <c r="DXK1" s="629"/>
      <c r="DXL1" s="629"/>
      <c r="DXM1" s="629"/>
      <c r="DXN1" s="629"/>
      <c r="DXO1" s="629"/>
      <c r="DXP1" s="629"/>
      <c r="DXQ1" s="629"/>
      <c r="DXR1" s="629"/>
      <c r="DXS1" s="629"/>
      <c r="DXT1" s="629"/>
      <c r="DXU1" s="629"/>
      <c r="DXV1" s="629"/>
      <c r="DXW1" s="629"/>
      <c r="DXX1" s="629"/>
      <c r="DXY1" s="629"/>
      <c r="DXZ1" s="629"/>
      <c r="DYA1" s="629"/>
      <c r="DYB1" s="629"/>
      <c r="DYC1" s="629"/>
      <c r="DYD1" s="629"/>
      <c r="DYE1" s="629"/>
      <c r="DYF1" s="629"/>
      <c r="DYG1" s="629"/>
      <c r="DYH1" s="629"/>
      <c r="DYI1" s="629"/>
      <c r="DYJ1" s="629"/>
      <c r="DYK1" s="629"/>
      <c r="DYL1" s="629"/>
      <c r="DYM1" s="629"/>
      <c r="DYN1" s="629"/>
      <c r="DYO1" s="629"/>
      <c r="DYP1" s="629"/>
      <c r="DYQ1" s="629"/>
      <c r="DYR1" s="629"/>
      <c r="DYS1" s="629"/>
      <c r="DYT1" s="629"/>
      <c r="DYU1" s="629"/>
      <c r="DYV1" s="629"/>
      <c r="DYW1" s="629"/>
      <c r="DYX1" s="629"/>
      <c r="DYY1" s="629"/>
      <c r="DYZ1" s="629"/>
      <c r="DZA1" s="629"/>
      <c r="DZB1" s="629"/>
      <c r="DZC1" s="629"/>
      <c r="DZD1" s="629"/>
      <c r="DZE1" s="629"/>
      <c r="DZF1" s="629"/>
      <c r="DZG1" s="629"/>
      <c r="DZH1" s="629"/>
      <c r="DZI1" s="629"/>
      <c r="DZJ1" s="629"/>
      <c r="DZK1" s="629"/>
      <c r="DZL1" s="629"/>
      <c r="DZM1" s="629"/>
      <c r="DZN1" s="629"/>
      <c r="DZO1" s="629"/>
      <c r="DZP1" s="629"/>
      <c r="DZQ1" s="629"/>
      <c r="DZR1" s="629"/>
      <c r="DZS1" s="629"/>
      <c r="DZT1" s="629"/>
      <c r="DZU1" s="629"/>
      <c r="DZV1" s="629"/>
      <c r="DZW1" s="629"/>
      <c r="DZX1" s="629"/>
      <c r="DZY1" s="629"/>
      <c r="DZZ1" s="629"/>
      <c r="EAA1" s="629"/>
      <c r="EAB1" s="629"/>
      <c r="EAC1" s="629"/>
      <c r="EAD1" s="629"/>
      <c r="EAE1" s="629"/>
      <c r="EAF1" s="629"/>
      <c r="EAG1" s="629"/>
      <c r="EAH1" s="629"/>
      <c r="EAI1" s="629"/>
      <c r="EAJ1" s="629"/>
      <c r="EAK1" s="629"/>
      <c r="EAL1" s="629"/>
      <c r="EAM1" s="629"/>
      <c r="EAN1" s="629"/>
      <c r="EAO1" s="629"/>
      <c r="EAP1" s="629"/>
      <c r="EAQ1" s="629"/>
      <c r="EAR1" s="629"/>
      <c r="EAS1" s="629"/>
      <c r="EAT1" s="629"/>
      <c r="EAU1" s="629"/>
      <c r="EAV1" s="629"/>
      <c r="EAW1" s="629"/>
      <c r="EAX1" s="629"/>
      <c r="EAY1" s="629"/>
      <c r="EAZ1" s="629"/>
      <c r="EBA1" s="629"/>
      <c r="EBB1" s="629"/>
      <c r="EBC1" s="629"/>
      <c r="EBD1" s="629"/>
      <c r="EBE1" s="629"/>
      <c r="EBF1" s="629"/>
      <c r="EBG1" s="629"/>
      <c r="EBH1" s="629"/>
      <c r="EBI1" s="629"/>
      <c r="EBJ1" s="629"/>
      <c r="EBK1" s="629"/>
      <c r="EBL1" s="629"/>
      <c r="EBM1" s="629"/>
      <c r="EBN1" s="629"/>
      <c r="EBO1" s="629"/>
      <c r="EBP1" s="629"/>
      <c r="EBQ1" s="629"/>
      <c r="EBR1" s="629"/>
      <c r="EBS1" s="629"/>
      <c r="EBT1" s="629"/>
      <c r="EBU1" s="629"/>
      <c r="EBV1" s="629"/>
      <c r="EBW1" s="629"/>
      <c r="EBX1" s="629"/>
      <c r="EBY1" s="629"/>
      <c r="EBZ1" s="629"/>
      <c r="ECA1" s="629"/>
      <c r="ECB1" s="629"/>
      <c r="ECC1" s="629"/>
      <c r="ECD1" s="629"/>
      <c r="ECE1" s="629"/>
      <c r="ECF1" s="629"/>
      <c r="ECG1" s="629"/>
      <c r="ECH1" s="629"/>
      <c r="ECI1" s="629"/>
      <c r="ECJ1" s="629"/>
      <c r="ECK1" s="629"/>
      <c r="ECL1" s="629"/>
      <c r="ECM1" s="629"/>
      <c r="ECN1" s="629"/>
      <c r="ECO1" s="629"/>
      <c r="ECP1" s="629"/>
      <c r="ECQ1" s="629"/>
      <c r="ECR1" s="629"/>
      <c r="ECS1" s="629"/>
      <c r="ECT1" s="629"/>
      <c r="ECU1" s="629"/>
      <c r="ECV1" s="629"/>
      <c r="ECW1" s="629"/>
      <c r="ECX1" s="629"/>
      <c r="ECY1" s="629"/>
      <c r="ECZ1" s="629"/>
      <c r="EDA1" s="629"/>
      <c r="EDB1" s="629"/>
      <c r="EDC1" s="629"/>
      <c r="EDD1" s="629"/>
      <c r="EDE1" s="629"/>
      <c r="EDF1" s="629"/>
      <c r="EDG1" s="629"/>
      <c r="EDH1" s="629"/>
      <c r="EDI1" s="629"/>
      <c r="EDJ1" s="629"/>
      <c r="EDK1" s="629"/>
      <c r="EDL1" s="629"/>
      <c r="EDM1" s="629"/>
      <c r="EDN1" s="629"/>
      <c r="EDO1" s="629"/>
      <c r="EDP1" s="629"/>
      <c r="EDQ1" s="629"/>
      <c r="EDR1" s="629"/>
      <c r="EDS1" s="629"/>
      <c r="EDT1" s="629"/>
      <c r="EDU1" s="629"/>
      <c r="EDV1" s="629"/>
      <c r="EDW1" s="629"/>
      <c r="EDX1" s="629"/>
      <c r="EDY1" s="629"/>
      <c r="EDZ1" s="629"/>
      <c r="EEA1" s="629"/>
      <c r="EEB1" s="629"/>
      <c r="EEC1" s="629"/>
      <c r="EED1" s="629"/>
      <c r="EEE1" s="629"/>
      <c r="EEF1" s="629"/>
      <c r="EEG1" s="629"/>
      <c r="EEH1" s="629"/>
      <c r="EEI1" s="629"/>
      <c r="EEJ1" s="629"/>
      <c r="EEK1" s="629"/>
      <c r="EEL1" s="629"/>
      <c r="EEM1" s="629"/>
      <c r="EEN1" s="629"/>
      <c r="EEO1" s="629"/>
      <c r="EEP1" s="629"/>
      <c r="EEQ1" s="629"/>
      <c r="EER1" s="629"/>
      <c r="EES1" s="629"/>
      <c r="EET1" s="629"/>
      <c r="EEU1" s="629"/>
      <c r="EEV1" s="629"/>
      <c r="EEW1" s="629"/>
      <c r="EEX1" s="629"/>
      <c r="EEY1" s="629"/>
      <c r="EEZ1" s="629"/>
      <c r="EFA1" s="629"/>
      <c r="EFB1" s="629"/>
      <c r="EFC1" s="629"/>
      <c r="EFD1" s="629"/>
      <c r="EFE1" s="629"/>
      <c r="EFF1" s="629"/>
      <c r="EFG1" s="629"/>
      <c r="EFH1" s="629"/>
      <c r="EFI1" s="629"/>
      <c r="EFJ1" s="629"/>
      <c r="EFK1" s="629"/>
      <c r="EFL1" s="629"/>
      <c r="EFM1" s="629"/>
      <c r="EFN1" s="629"/>
      <c r="EFO1" s="629"/>
      <c r="EFP1" s="629"/>
      <c r="EFQ1" s="629"/>
      <c r="EFR1" s="629"/>
      <c r="EFS1" s="629"/>
      <c r="EFT1" s="629"/>
      <c r="EFU1" s="629"/>
      <c r="EFV1" s="629"/>
      <c r="EFW1" s="629"/>
      <c r="EFX1" s="629"/>
      <c r="EFY1" s="629"/>
      <c r="EFZ1" s="629"/>
      <c r="EGA1" s="629"/>
      <c r="EGB1" s="629"/>
      <c r="EGC1" s="629"/>
      <c r="EGD1" s="629"/>
      <c r="EGE1" s="629"/>
      <c r="EGF1" s="629"/>
      <c r="EGG1" s="629"/>
      <c r="EGH1" s="629"/>
      <c r="EGI1" s="629"/>
      <c r="EGJ1" s="629"/>
      <c r="EGK1" s="629"/>
      <c r="EGL1" s="629"/>
      <c r="EGM1" s="629"/>
      <c r="EGN1" s="629"/>
      <c r="EGO1" s="629"/>
      <c r="EGP1" s="629"/>
      <c r="EGQ1" s="629"/>
      <c r="EGR1" s="629"/>
      <c r="EGS1" s="629"/>
      <c r="EGT1" s="629"/>
      <c r="EGU1" s="629"/>
      <c r="EGV1" s="629"/>
      <c r="EGW1" s="629"/>
      <c r="EGX1" s="629"/>
      <c r="EGY1" s="629"/>
      <c r="EGZ1" s="629"/>
      <c r="EHA1" s="629"/>
      <c r="EHB1" s="629"/>
      <c r="EHC1" s="629"/>
      <c r="EHD1" s="629"/>
      <c r="EHE1" s="629"/>
      <c r="EHF1" s="629"/>
      <c r="EHG1" s="629"/>
      <c r="EHH1" s="629"/>
      <c r="EHI1" s="629"/>
      <c r="EHJ1" s="629"/>
      <c r="EHK1" s="629"/>
      <c r="EHL1" s="629"/>
      <c r="EHM1" s="629"/>
      <c r="EHN1" s="629"/>
      <c r="EHO1" s="629"/>
      <c r="EHP1" s="629"/>
      <c r="EHQ1" s="629"/>
      <c r="EHR1" s="629"/>
      <c r="EHS1" s="629"/>
      <c r="EHT1" s="629"/>
      <c r="EHU1" s="629"/>
      <c r="EHV1" s="629"/>
      <c r="EHW1" s="629"/>
      <c r="EHX1" s="629"/>
      <c r="EHY1" s="629"/>
      <c r="EHZ1" s="629"/>
      <c r="EIA1" s="629"/>
      <c r="EIB1" s="629"/>
      <c r="EIC1" s="629"/>
      <c r="EID1" s="629"/>
      <c r="EIE1" s="629"/>
      <c r="EIF1" s="629"/>
      <c r="EIG1" s="629"/>
      <c r="EIH1" s="629"/>
      <c r="EII1" s="629"/>
      <c r="EIJ1" s="629"/>
      <c r="EIK1" s="629"/>
      <c r="EIL1" s="629"/>
      <c r="EIM1" s="629"/>
      <c r="EIN1" s="629"/>
      <c r="EIO1" s="629"/>
      <c r="EIP1" s="629"/>
      <c r="EIQ1" s="629"/>
      <c r="EIR1" s="629"/>
      <c r="EIS1" s="629"/>
      <c r="EIT1" s="629"/>
      <c r="EIU1" s="629"/>
      <c r="EIV1" s="629"/>
      <c r="EIW1" s="629"/>
      <c r="EIX1" s="629"/>
      <c r="EIY1" s="629"/>
      <c r="EIZ1" s="629"/>
      <c r="EJA1" s="629"/>
      <c r="EJB1" s="629"/>
      <c r="EJC1" s="629"/>
      <c r="EJD1" s="629"/>
      <c r="EJE1" s="629"/>
      <c r="EJF1" s="629"/>
      <c r="EJG1" s="629"/>
      <c r="EJH1" s="629"/>
      <c r="EJI1" s="629"/>
      <c r="EJJ1" s="629"/>
      <c r="EJK1" s="629"/>
      <c r="EJL1" s="629"/>
      <c r="EJM1" s="629"/>
      <c r="EJN1" s="629"/>
      <c r="EJO1" s="629"/>
      <c r="EJP1" s="629"/>
      <c r="EJQ1" s="629"/>
      <c r="EJR1" s="629"/>
      <c r="EJS1" s="629"/>
      <c r="EJT1" s="629"/>
      <c r="EJU1" s="629"/>
      <c r="EJV1" s="629"/>
      <c r="EJW1" s="629"/>
      <c r="EJX1" s="629"/>
      <c r="EJY1" s="629"/>
      <c r="EJZ1" s="629"/>
      <c r="EKA1" s="629"/>
      <c r="EKB1" s="629"/>
      <c r="EKC1" s="629"/>
      <c r="EKD1" s="629"/>
      <c r="EKE1" s="629"/>
      <c r="EKF1" s="629"/>
      <c r="EKG1" s="629"/>
      <c r="EKH1" s="629"/>
      <c r="EKI1" s="629"/>
      <c r="EKJ1" s="629"/>
      <c r="EKK1" s="629"/>
      <c r="EKL1" s="629"/>
      <c r="EKM1" s="629"/>
      <c r="EKN1" s="629"/>
      <c r="EKO1" s="629"/>
      <c r="EKP1" s="629"/>
      <c r="EKQ1" s="629"/>
      <c r="EKR1" s="629"/>
      <c r="EKS1" s="629"/>
      <c r="EKT1" s="629"/>
      <c r="EKU1" s="629"/>
      <c r="EKV1" s="629"/>
      <c r="EKW1" s="629"/>
      <c r="EKX1" s="629"/>
      <c r="EKY1" s="629"/>
      <c r="EKZ1" s="629"/>
      <c r="ELA1" s="629"/>
      <c r="ELB1" s="629"/>
      <c r="ELC1" s="629"/>
      <c r="ELD1" s="629"/>
      <c r="ELE1" s="629"/>
      <c r="ELF1" s="629"/>
      <c r="ELG1" s="629"/>
      <c r="ELH1" s="629"/>
      <c r="ELI1" s="629"/>
      <c r="ELJ1" s="629"/>
      <c r="ELK1" s="629"/>
      <c r="ELL1" s="629"/>
      <c r="ELM1" s="629"/>
      <c r="ELN1" s="629"/>
      <c r="ELO1" s="629"/>
      <c r="ELP1" s="629"/>
      <c r="ELQ1" s="629"/>
      <c r="ELR1" s="629"/>
      <c r="ELS1" s="629"/>
      <c r="ELT1" s="629"/>
      <c r="ELU1" s="629"/>
      <c r="ELV1" s="629"/>
      <c r="ELW1" s="629"/>
      <c r="ELX1" s="629"/>
      <c r="ELY1" s="629"/>
      <c r="ELZ1" s="629"/>
      <c r="EMA1" s="629"/>
      <c r="EMB1" s="629"/>
      <c r="EMC1" s="629"/>
      <c r="EMD1" s="629"/>
      <c r="EME1" s="629"/>
      <c r="EMF1" s="629"/>
      <c r="EMG1" s="629"/>
      <c r="EMH1" s="629"/>
      <c r="EMI1" s="629"/>
      <c r="EMJ1" s="629"/>
      <c r="EMK1" s="629"/>
      <c r="EML1" s="629"/>
      <c r="EMM1" s="629"/>
      <c r="EMN1" s="629"/>
      <c r="EMO1" s="629"/>
      <c r="EMP1" s="629"/>
      <c r="EMQ1" s="629"/>
      <c r="EMR1" s="629"/>
      <c r="EMS1" s="629"/>
      <c r="EMT1" s="629"/>
      <c r="EMU1" s="629"/>
      <c r="EMV1" s="629"/>
      <c r="EMW1" s="629"/>
      <c r="EMX1" s="629"/>
      <c r="EMY1" s="629"/>
      <c r="EMZ1" s="629"/>
      <c r="ENA1" s="629"/>
      <c r="ENB1" s="629"/>
      <c r="ENC1" s="629"/>
      <c r="END1" s="629"/>
      <c r="ENE1" s="629"/>
      <c r="ENF1" s="629"/>
      <c r="ENG1" s="629"/>
      <c r="ENH1" s="629"/>
      <c r="ENI1" s="629"/>
      <c r="ENJ1" s="629"/>
      <c r="ENK1" s="629"/>
      <c r="ENL1" s="629"/>
      <c r="ENM1" s="629"/>
      <c r="ENN1" s="629"/>
      <c r="ENO1" s="629"/>
      <c r="ENP1" s="629"/>
      <c r="ENQ1" s="629"/>
      <c r="ENR1" s="629"/>
      <c r="ENS1" s="629"/>
      <c r="ENT1" s="629"/>
      <c r="ENU1" s="629"/>
      <c r="ENV1" s="629"/>
      <c r="ENW1" s="629"/>
      <c r="ENX1" s="629"/>
      <c r="ENY1" s="629"/>
      <c r="ENZ1" s="629"/>
      <c r="EOA1" s="629"/>
      <c r="EOB1" s="629"/>
      <c r="EOC1" s="629"/>
      <c r="EOD1" s="629"/>
      <c r="EOE1" s="629"/>
      <c r="EOF1" s="629"/>
      <c r="EOG1" s="629"/>
      <c r="EOH1" s="629"/>
      <c r="EOI1" s="629"/>
      <c r="EOJ1" s="629"/>
      <c r="EOK1" s="629"/>
      <c r="EOL1" s="629"/>
      <c r="EOM1" s="629"/>
      <c r="EON1" s="629"/>
      <c r="EOO1" s="629"/>
      <c r="EOP1" s="629"/>
      <c r="EOQ1" s="629"/>
      <c r="EOR1" s="629"/>
      <c r="EOS1" s="629"/>
      <c r="EOT1" s="629"/>
      <c r="EOU1" s="629"/>
      <c r="EOV1" s="629"/>
      <c r="EOW1" s="629"/>
      <c r="EOX1" s="629"/>
      <c r="EOY1" s="629"/>
      <c r="EOZ1" s="629"/>
      <c r="EPA1" s="629"/>
      <c r="EPB1" s="629"/>
      <c r="EPC1" s="629"/>
      <c r="EPD1" s="629"/>
      <c r="EPE1" s="629"/>
      <c r="EPF1" s="629"/>
      <c r="EPG1" s="629"/>
      <c r="EPH1" s="629"/>
      <c r="EPI1" s="629"/>
      <c r="EPJ1" s="629"/>
      <c r="EPK1" s="629"/>
      <c r="EPL1" s="629"/>
      <c r="EPM1" s="629"/>
      <c r="EPN1" s="629"/>
      <c r="EPO1" s="629"/>
      <c r="EPP1" s="629"/>
      <c r="EPQ1" s="629"/>
      <c r="EPR1" s="629"/>
      <c r="EPS1" s="629"/>
      <c r="EPT1" s="629"/>
      <c r="EPU1" s="629"/>
      <c r="EPV1" s="629"/>
      <c r="EPW1" s="629"/>
      <c r="EPX1" s="629"/>
      <c r="EPY1" s="629"/>
      <c r="EPZ1" s="629"/>
      <c r="EQA1" s="629"/>
      <c r="EQB1" s="629"/>
      <c r="EQC1" s="629"/>
      <c r="EQD1" s="629"/>
      <c r="EQE1" s="629"/>
      <c r="EQF1" s="629"/>
      <c r="EQG1" s="629"/>
      <c r="EQH1" s="629"/>
      <c r="EQI1" s="629"/>
      <c r="EQJ1" s="629"/>
      <c r="EQK1" s="629"/>
      <c r="EQL1" s="629"/>
      <c r="EQM1" s="629"/>
      <c r="EQN1" s="629"/>
      <c r="EQO1" s="629"/>
      <c r="EQP1" s="629"/>
      <c r="EQQ1" s="629"/>
      <c r="EQR1" s="629"/>
      <c r="EQS1" s="629"/>
      <c r="EQT1" s="629"/>
      <c r="EQU1" s="629"/>
      <c r="EQV1" s="629"/>
      <c r="EQW1" s="629"/>
      <c r="EQX1" s="629"/>
      <c r="EQY1" s="629"/>
      <c r="EQZ1" s="629"/>
      <c r="ERA1" s="629"/>
      <c r="ERB1" s="629"/>
      <c r="ERC1" s="629"/>
      <c r="ERD1" s="629"/>
      <c r="ERE1" s="629"/>
      <c r="ERF1" s="629"/>
      <c r="ERG1" s="629"/>
      <c r="ERH1" s="629"/>
      <c r="ERI1" s="629"/>
      <c r="ERJ1" s="629"/>
      <c r="ERK1" s="629"/>
      <c r="ERL1" s="629"/>
      <c r="ERM1" s="629"/>
      <c r="ERN1" s="629"/>
      <c r="ERO1" s="629"/>
      <c r="ERP1" s="629"/>
      <c r="ERQ1" s="629"/>
      <c r="ERR1" s="629"/>
      <c r="ERS1" s="629"/>
      <c r="ERT1" s="629"/>
      <c r="ERU1" s="629"/>
      <c r="ERV1" s="629"/>
      <c r="ERW1" s="629"/>
      <c r="ERX1" s="629"/>
      <c r="ERY1" s="629"/>
      <c r="ERZ1" s="629"/>
      <c r="ESA1" s="629"/>
      <c r="ESB1" s="629"/>
      <c r="ESC1" s="629"/>
      <c r="ESD1" s="629"/>
      <c r="ESE1" s="629"/>
      <c r="ESF1" s="629"/>
      <c r="ESG1" s="629"/>
      <c r="ESH1" s="629"/>
      <c r="ESI1" s="629"/>
      <c r="ESJ1" s="629"/>
      <c r="ESK1" s="629"/>
      <c r="ESL1" s="629"/>
      <c r="ESM1" s="629"/>
      <c r="ESN1" s="629"/>
      <c r="ESO1" s="629"/>
      <c r="ESP1" s="629"/>
      <c r="ESQ1" s="629"/>
      <c r="ESR1" s="629"/>
      <c r="ESS1" s="629"/>
      <c r="EST1" s="629"/>
      <c r="ESU1" s="629"/>
      <c r="ESV1" s="629"/>
      <c r="ESW1" s="629"/>
      <c r="ESX1" s="629"/>
      <c r="ESY1" s="629"/>
      <c r="ESZ1" s="629"/>
      <c r="ETA1" s="629"/>
      <c r="ETB1" s="629"/>
      <c r="ETC1" s="629"/>
      <c r="ETD1" s="629"/>
      <c r="ETE1" s="629"/>
      <c r="ETF1" s="629"/>
      <c r="ETG1" s="629"/>
      <c r="ETH1" s="629"/>
      <c r="ETI1" s="629"/>
      <c r="ETJ1" s="629"/>
      <c r="ETK1" s="629"/>
      <c r="ETL1" s="629"/>
      <c r="ETM1" s="629"/>
      <c r="ETN1" s="629"/>
      <c r="ETO1" s="629"/>
      <c r="ETP1" s="629"/>
      <c r="ETQ1" s="629"/>
      <c r="ETR1" s="629"/>
      <c r="ETS1" s="629"/>
      <c r="ETT1" s="629"/>
      <c r="ETU1" s="629"/>
      <c r="ETV1" s="629"/>
      <c r="ETW1" s="629"/>
      <c r="ETX1" s="629"/>
      <c r="ETY1" s="629"/>
      <c r="ETZ1" s="629"/>
      <c r="EUA1" s="629"/>
      <c r="EUB1" s="629"/>
      <c r="EUC1" s="629"/>
      <c r="EUD1" s="629"/>
      <c r="EUE1" s="629"/>
      <c r="EUF1" s="629"/>
      <c r="EUG1" s="629"/>
      <c r="EUH1" s="629"/>
      <c r="EUI1" s="629"/>
      <c r="EUJ1" s="629"/>
      <c r="EUK1" s="629"/>
      <c r="EUL1" s="629"/>
      <c r="EUM1" s="629"/>
      <c r="EUN1" s="629"/>
      <c r="EUO1" s="629"/>
      <c r="EUP1" s="629"/>
      <c r="EUQ1" s="629"/>
      <c r="EUR1" s="629"/>
      <c r="EUS1" s="629"/>
      <c r="EUT1" s="629"/>
      <c r="EUU1" s="629"/>
      <c r="EUV1" s="629"/>
      <c r="EUW1" s="629"/>
      <c r="EUX1" s="629"/>
      <c r="EUY1" s="629"/>
      <c r="EUZ1" s="629"/>
      <c r="EVA1" s="629"/>
      <c r="EVB1" s="629"/>
      <c r="EVC1" s="629"/>
      <c r="EVD1" s="629"/>
      <c r="EVE1" s="629"/>
      <c r="EVF1" s="629"/>
      <c r="EVG1" s="629"/>
      <c r="EVH1" s="629"/>
      <c r="EVI1" s="629"/>
      <c r="EVJ1" s="629"/>
      <c r="EVK1" s="629"/>
      <c r="EVL1" s="629"/>
      <c r="EVM1" s="629"/>
      <c r="EVN1" s="629"/>
      <c r="EVO1" s="629"/>
      <c r="EVP1" s="629"/>
      <c r="EVQ1" s="629"/>
      <c r="EVR1" s="629"/>
      <c r="EVS1" s="629"/>
      <c r="EVT1" s="629"/>
      <c r="EVU1" s="629"/>
      <c r="EVV1" s="629"/>
      <c r="EVW1" s="629"/>
      <c r="EVX1" s="629"/>
      <c r="EVY1" s="629"/>
      <c r="EVZ1" s="629"/>
      <c r="EWA1" s="629"/>
      <c r="EWB1" s="629"/>
      <c r="EWC1" s="629"/>
      <c r="EWD1" s="629"/>
      <c r="EWE1" s="629"/>
      <c r="EWF1" s="629"/>
      <c r="EWG1" s="629"/>
      <c r="EWH1" s="629"/>
      <c r="EWI1" s="629"/>
      <c r="EWJ1" s="629"/>
      <c r="EWK1" s="629"/>
      <c r="EWL1" s="629"/>
      <c r="EWM1" s="629"/>
      <c r="EWN1" s="629"/>
      <c r="EWO1" s="629"/>
      <c r="EWP1" s="629"/>
      <c r="EWQ1" s="629"/>
      <c r="EWR1" s="629"/>
      <c r="EWS1" s="629"/>
      <c r="EWT1" s="629"/>
      <c r="EWU1" s="629"/>
      <c r="EWV1" s="629"/>
      <c r="EWW1" s="629"/>
      <c r="EWX1" s="629"/>
      <c r="EWY1" s="629"/>
      <c r="EWZ1" s="629"/>
      <c r="EXA1" s="629"/>
      <c r="EXB1" s="629"/>
      <c r="EXC1" s="629"/>
      <c r="EXD1" s="629"/>
      <c r="EXE1" s="629"/>
      <c r="EXF1" s="629"/>
      <c r="EXG1" s="629"/>
      <c r="EXH1" s="629"/>
      <c r="EXI1" s="629"/>
      <c r="EXJ1" s="629"/>
      <c r="EXK1" s="629"/>
      <c r="EXL1" s="629"/>
      <c r="EXM1" s="629"/>
      <c r="EXN1" s="629"/>
      <c r="EXO1" s="629"/>
      <c r="EXP1" s="629"/>
      <c r="EXQ1" s="629"/>
      <c r="EXR1" s="629"/>
      <c r="EXS1" s="629"/>
      <c r="EXT1" s="629"/>
      <c r="EXU1" s="629"/>
      <c r="EXV1" s="629"/>
      <c r="EXW1" s="629"/>
      <c r="EXX1" s="629"/>
      <c r="EXY1" s="629"/>
      <c r="EXZ1" s="629"/>
      <c r="EYA1" s="629"/>
      <c r="EYB1" s="629"/>
      <c r="EYC1" s="629"/>
      <c r="EYD1" s="629"/>
      <c r="EYE1" s="629"/>
      <c r="EYF1" s="629"/>
      <c r="EYG1" s="629"/>
      <c r="EYH1" s="629"/>
      <c r="EYI1" s="629"/>
      <c r="EYJ1" s="629"/>
      <c r="EYK1" s="629"/>
      <c r="EYL1" s="629"/>
      <c r="EYM1" s="629"/>
      <c r="EYN1" s="629"/>
      <c r="EYO1" s="629"/>
      <c r="EYP1" s="629"/>
      <c r="EYQ1" s="629"/>
      <c r="EYR1" s="629"/>
      <c r="EYS1" s="629"/>
      <c r="EYT1" s="629"/>
      <c r="EYU1" s="629"/>
      <c r="EYV1" s="629"/>
      <c r="EYW1" s="629"/>
      <c r="EYX1" s="629"/>
      <c r="EYY1" s="629"/>
      <c r="EYZ1" s="629"/>
      <c r="EZA1" s="629"/>
      <c r="EZB1" s="629"/>
      <c r="EZC1" s="629"/>
      <c r="EZD1" s="629"/>
      <c r="EZE1" s="629"/>
      <c r="EZF1" s="629"/>
      <c r="EZG1" s="629"/>
      <c r="EZH1" s="629"/>
      <c r="EZI1" s="629"/>
      <c r="EZJ1" s="629"/>
      <c r="EZK1" s="629"/>
      <c r="EZL1" s="629"/>
      <c r="EZM1" s="629"/>
      <c r="EZN1" s="629"/>
      <c r="EZO1" s="629"/>
      <c r="EZP1" s="629"/>
      <c r="EZQ1" s="629"/>
      <c r="EZR1" s="629"/>
      <c r="EZS1" s="629"/>
      <c r="EZT1" s="629"/>
      <c r="EZU1" s="629"/>
      <c r="EZV1" s="629"/>
      <c r="EZW1" s="629"/>
      <c r="EZX1" s="629"/>
      <c r="EZY1" s="629"/>
      <c r="EZZ1" s="629"/>
      <c r="FAA1" s="629"/>
      <c r="FAB1" s="629"/>
      <c r="FAC1" s="629"/>
      <c r="FAD1" s="629"/>
      <c r="FAE1" s="629"/>
      <c r="FAF1" s="629"/>
      <c r="FAG1" s="629"/>
      <c r="FAH1" s="629"/>
      <c r="FAI1" s="629"/>
      <c r="FAJ1" s="629"/>
      <c r="FAK1" s="629"/>
      <c r="FAL1" s="629"/>
      <c r="FAM1" s="629"/>
      <c r="FAN1" s="629"/>
      <c r="FAO1" s="629"/>
      <c r="FAP1" s="629"/>
      <c r="FAQ1" s="629"/>
      <c r="FAR1" s="629"/>
      <c r="FAS1" s="629"/>
      <c r="FAT1" s="629"/>
      <c r="FAU1" s="629"/>
      <c r="FAV1" s="629"/>
      <c r="FAW1" s="629"/>
      <c r="FAX1" s="629"/>
      <c r="FAY1" s="629"/>
      <c r="FAZ1" s="629"/>
      <c r="FBA1" s="629"/>
      <c r="FBB1" s="629"/>
      <c r="FBC1" s="629"/>
      <c r="FBD1" s="629"/>
      <c r="FBE1" s="629"/>
      <c r="FBF1" s="629"/>
      <c r="FBG1" s="629"/>
      <c r="FBH1" s="629"/>
      <c r="FBI1" s="629"/>
      <c r="FBJ1" s="629"/>
      <c r="FBK1" s="629"/>
      <c r="FBL1" s="629"/>
      <c r="FBM1" s="629"/>
      <c r="FBN1" s="629"/>
      <c r="FBO1" s="629"/>
      <c r="FBP1" s="629"/>
      <c r="FBQ1" s="629"/>
      <c r="FBR1" s="629"/>
      <c r="FBS1" s="629"/>
      <c r="FBT1" s="629"/>
      <c r="FBU1" s="629"/>
      <c r="FBV1" s="629"/>
      <c r="FBW1" s="629"/>
      <c r="FBX1" s="629"/>
      <c r="FBY1" s="629"/>
      <c r="FBZ1" s="629"/>
      <c r="FCA1" s="629"/>
      <c r="FCB1" s="629"/>
      <c r="FCC1" s="629"/>
      <c r="FCD1" s="629"/>
      <c r="FCE1" s="629"/>
      <c r="FCF1" s="629"/>
      <c r="FCG1" s="629"/>
      <c r="FCH1" s="629"/>
      <c r="FCI1" s="629"/>
      <c r="FCJ1" s="629"/>
      <c r="FCK1" s="629"/>
      <c r="FCL1" s="629"/>
      <c r="FCM1" s="629"/>
      <c r="FCN1" s="629"/>
      <c r="FCO1" s="629"/>
      <c r="FCP1" s="629"/>
      <c r="FCQ1" s="629"/>
      <c r="FCR1" s="629"/>
      <c r="FCS1" s="629"/>
      <c r="FCT1" s="629"/>
      <c r="FCU1" s="629"/>
      <c r="FCV1" s="629"/>
      <c r="FCW1" s="629"/>
      <c r="FCX1" s="629"/>
      <c r="FCY1" s="629"/>
      <c r="FCZ1" s="629"/>
      <c r="FDA1" s="629"/>
      <c r="FDB1" s="629"/>
      <c r="FDC1" s="629"/>
      <c r="FDD1" s="629"/>
      <c r="FDE1" s="629"/>
      <c r="FDF1" s="629"/>
      <c r="FDG1" s="629"/>
      <c r="FDH1" s="629"/>
      <c r="FDI1" s="629"/>
      <c r="FDJ1" s="629"/>
      <c r="FDK1" s="629"/>
      <c r="FDL1" s="629"/>
      <c r="FDM1" s="629"/>
      <c r="FDN1" s="629"/>
      <c r="FDO1" s="629"/>
      <c r="FDP1" s="629"/>
      <c r="FDQ1" s="629"/>
      <c r="FDR1" s="629"/>
      <c r="FDS1" s="629"/>
      <c r="FDT1" s="629"/>
      <c r="FDU1" s="629"/>
      <c r="FDV1" s="629"/>
      <c r="FDW1" s="629"/>
      <c r="FDX1" s="629"/>
      <c r="FDY1" s="629"/>
      <c r="FDZ1" s="629"/>
      <c r="FEA1" s="629"/>
      <c r="FEB1" s="629"/>
      <c r="FEC1" s="629"/>
      <c r="FED1" s="629"/>
      <c r="FEE1" s="629"/>
      <c r="FEF1" s="629"/>
      <c r="FEG1" s="629"/>
      <c r="FEH1" s="629"/>
      <c r="FEI1" s="629"/>
      <c r="FEJ1" s="629"/>
      <c r="FEK1" s="629"/>
      <c r="FEL1" s="629"/>
      <c r="FEM1" s="629"/>
      <c r="FEN1" s="629"/>
      <c r="FEO1" s="629"/>
      <c r="FEP1" s="629"/>
      <c r="FEQ1" s="629"/>
      <c r="FER1" s="629"/>
      <c r="FES1" s="629"/>
      <c r="FET1" s="629"/>
      <c r="FEU1" s="629"/>
      <c r="FEV1" s="629"/>
      <c r="FEW1" s="629"/>
      <c r="FEX1" s="629"/>
      <c r="FEY1" s="629"/>
      <c r="FEZ1" s="629"/>
      <c r="FFA1" s="629"/>
      <c r="FFB1" s="629"/>
      <c r="FFC1" s="629"/>
      <c r="FFD1" s="629"/>
      <c r="FFE1" s="629"/>
      <c r="FFF1" s="629"/>
      <c r="FFG1" s="629"/>
      <c r="FFH1" s="629"/>
      <c r="FFI1" s="629"/>
      <c r="FFJ1" s="629"/>
      <c r="FFK1" s="629"/>
      <c r="FFL1" s="629"/>
      <c r="FFM1" s="629"/>
      <c r="FFN1" s="629"/>
      <c r="FFO1" s="629"/>
      <c r="FFP1" s="629"/>
      <c r="FFQ1" s="629"/>
      <c r="FFR1" s="629"/>
      <c r="FFS1" s="629"/>
      <c r="FFT1" s="629"/>
      <c r="FFU1" s="629"/>
      <c r="FFV1" s="629"/>
      <c r="FFW1" s="629"/>
      <c r="FFX1" s="629"/>
      <c r="FFY1" s="629"/>
      <c r="FFZ1" s="629"/>
      <c r="FGA1" s="629"/>
      <c r="FGB1" s="629"/>
      <c r="FGC1" s="629"/>
      <c r="FGD1" s="629"/>
      <c r="FGE1" s="629"/>
      <c r="FGF1" s="629"/>
      <c r="FGG1" s="629"/>
      <c r="FGH1" s="629"/>
      <c r="FGI1" s="629"/>
      <c r="FGJ1" s="629"/>
      <c r="FGK1" s="629"/>
      <c r="FGL1" s="629"/>
      <c r="FGM1" s="629"/>
      <c r="FGN1" s="629"/>
      <c r="FGO1" s="629"/>
      <c r="FGP1" s="629"/>
      <c r="FGQ1" s="629"/>
      <c r="FGR1" s="629"/>
      <c r="FGS1" s="629"/>
      <c r="FGT1" s="629"/>
      <c r="FGU1" s="629"/>
      <c r="FGV1" s="629"/>
      <c r="FGW1" s="629"/>
      <c r="FGX1" s="629"/>
      <c r="FGY1" s="629"/>
      <c r="FGZ1" s="629"/>
      <c r="FHA1" s="629"/>
      <c r="FHB1" s="629"/>
      <c r="FHC1" s="629"/>
      <c r="FHD1" s="629"/>
      <c r="FHE1" s="629"/>
      <c r="FHF1" s="629"/>
      <c r="FHG1" s="629"/>
      <c r="FHH1" s="629"/>
      <c r="FHI1" s="629"/>
      <c r="FHJ1" s="629"/>
      <c r="FHK1" s="629"/>
      <c r="FHL1" s="629"/>
      <c r="FHM1" s="629"/>
      <c r="FHN1" s="629"/>
      <c r="FHO1" s="629"/>
      <c r="FHP1" s="629"/>
      <c r="FHQ1" s="629"/>
      <c r="FHR1" s="629"/>
      <c r="FHS1" s="629"/>
      <c r="FHT1" s="629"/>
      <c r="FHU1" s="629"/>
      <c r="FHV1" s="629"/>
      <c r="FHW1" s="629"/>
      <c r="FHX1" s="629"/>
      <c r="FHY1" s="629"/>
      <c r="FHZ1" s="629"/>
      <c r="FIA1" s="629"/>
      <c r="FIB1" s="629"/>
      <c r="FIC1" s="629"/>
      <c r="FID1" s="629"/>
      <c r="FIE1" s="629"/>
      <c r="FIF1" s="629"/>
      <c r="FIG1" s="629"/>
      <c r="FIH1" s="629"/>
      <c r="FII1" s="629"/>
      <c r="FIJ1" s="629"/>
      <c r="FIK1" s="629"/>
      <c r="FIL1" s="629"/>
      <c r="FIM1" s="629"/>
      <c r="FIN1" s="629"/>
      <c r="FIO1" s="629"/>
      <c r="FIP1" s="629"/>
      <c r="FIQ1" s="629"/>
      <c r="FIR1" s="629"/>
      <c r="FIS1" s="629"/>
      <c r="FIT1" s="629"/>
      <c r="FIU1" s="629"/>
      <c r="FIV1" s="629"/>
      <c r="FIW1" s="629"/>
      <c r="FIX1" s="629"/>
      <c r="FIY1" s="629"/>
      <c r="FIZ1" s="629"/>
      <c r="FJA1" s="629"/>
      <c r="FJB1" s="629"/>
      <c r="FJC1" s="629"/>
      <c r="FJD1" s="629"/>
      <c r="FJE1" s="629"/>
      <c r="FJF1" s="629"/>
      <c r="FJG1" s="629"/>
      <c r="FJH1" s="629"/>
      <c r="FJI1" s="629"/>
      <c r="FJJ1" s="629"/>
      <c r="FJK1" s="629"/>
      <c r="FJL1" s="629"/>
      <c r="FJM1" s="629"/>
      <c r="FJN1" s="629"/>
      <c r="FJO1" s="629"/>
      <c r="FJP1" s="629"/>
      <c r="FJQ1" s="629"/>
      <c r="FJR1" s="629"/>
      <c r="FJS1" s="629"/>
      <c r="FJT1" s="629"/>
      <c r="FJU1" s="629"/>
      <c r="FJV1" s="629"/>
      <c r="FJW1" s="629"/>
      <c r="FJX1" s="629"/>
      <c r="FJY1" s="629"/>
      <c r="FJZ1" s="629"/>
      <c r="FKA1" s="629"/>
      <c r="FKB1" s="629"/>
      <c r="FKC1" s="629"/>
      <c r="FKD1" s="629"/>
      <c r="FKE1" s="629"/>
      <c r="FKF1" s="629"/>
      <c r="FKG1" s="629"/>
      <c r="FKH1" s="629"/>
      <c r="FKI1" s="629"/>
      <c r="FKJ1" s="629"/>
      <c r="FKK1" s="629"/>
      <c r="FKL1" s="629"/>
      <c r="FKM1" s="629"/>
      <c r="FKN1" s="629"/>
      <c r="FKO1" s="629"/>
      <c r="FKP1" s="629"/>
      <c r="FKQ1" s="629"/>
      <c r="FKR1" s="629"/>
      <c r="FKS1" s="629"/>
      <c r="FKT1" s="629"/>
      <c r="FKU1" s="629"/>
      <c r="FKV1" s="629"/>
      <c r="FKW1" s="629"/>
      <c r="FKX1" s="629"/>
      <c r="FKY1" s="629"/>
      <c r="FKZ1" s="629"/>
      <c r="FLA1" s="629"/>
      <c r="FLB1" s="629"/>
      <c r="FLC1" s="629"/>
      <c r="FLD1" s="629"/>
      <c r="FLE1" s="629"/>
      <c r="FLF1" s="629"/>
      <c r="FLG1" s="629"/>
      <c r="FLH1" s="629"/>
      <c r="FLI1" s="629"/>
      <c r="FLJ1" s="629"/>
      <c r="FLK1" s="629"/>
      <c r="FLL1" s="629"/>
      <c r="FLM1" s="629"/>
      <c r="FLN1" s="629"/>
      <c r="FLO1" s="629"/>
      <c r="FLP1" s="629"/>
      <c r="FLQ1" s="629"/>
      <c r="FLR1" s="629"/>
      <c r="FLS1" s="629"/>
      <c r="FLT1" s="629"/>
      <c r="FLU1" s="629"/>
      <c r="FLV1" s="629"/>
      <c r="FLW1" s="629"/>
      <c r="FLX1" s="629"/>
      <c r="FLY1" s="629"/>
      <c r="FLZ1" s="629"/>
      <c r="FMA1" s="629"/>
      <c r="FMB1" s="629"/>
      <c r="FMC1" s="629"/>
      <c r="FMD1" s="629"/>
      <c r="FME1" s="629"/>
      <c r="FMF1" s="629"/>
      <c r="FMG1" s="629"/>
      <c r="FMH1" s="629"/>
      <c r="FMI1" s="629"/>
      <c r="FMJ1" s="629"/>
      <c r="FMK1" s="629"/>
      <c r="FML1" s="629"/>
      <c r="FMM1" s="629"/>
      <c r="FMN1" s="629"/>
      <c r="FMO1" s="629"/>
      <c r="FMP1" s="629"/>
      <c r="FMQ1" s="629"/>
      <c r="FMR1" s="629"/>
      <c r="FMS1" s="629"/>
      <c r="FMT1" s="629"/>
      <c r="FMU1" s="629"/>
      <c r="FMV1" s="629"/>
      <c r="FMW1" s="629"/>
      <c r="FMX1" s="629"/>
      <c r="FMY1" s="629"/>
      <c r="FMZ1" s="629"/>
      <c r="FNA1" s="629"/>
      <c r="FNB1" s="629"/>
      <c r="FNC1" s="629"/>
      <c r="FND1" s="629"/>
      <c r="FNE1" s="629"/>
      <c r="FNF1" s="629"/>
      <c r="FNG1" s="629"/>
      <c r="FNH1" s="629"/>
      <c r="FNI1" s="629"/>
      <c r="FNJ1" s="629"/>
      <c r="FNK1" s="629"/>
      <c r="FNL1" s="629"/>
      <c r="FNM1" s="629"/>
      <c r="FNN1" s="629"/>
      <c r="FNO1" s="629"/>
      <c r="FNP1" s="629"/>
      <c r="FNQ1" s="629"/>
      <c r="FNR1" s="629"/>
      <c r="FNS1" s="629"/>
      <c r="FNT1" s="629"/>
      <c r="FNU1" s="629"/>
      <c r="FNV1" s="629"/>
      <c r="FNW1" s="629"/>
      <c r="FNX1" s="629"/>
      <c r="FNY1" s="629"/>
      <c r="FNZ1" s="629"/>
      <c r="FOA1" s="629"/>
      <c r="FOB1" s="629"/>
      <c r="FOC1" s="629"/>
      <c r="FOD1" s="629"/>
      <c r="FOE1" s="629"/>
      <c r="FOF1" s="629"/>
      <c r="FOG1" s="629"/>
      <c r="FOH1" s="629"/>
      <c r="FOI1" s="629"/>
      <c r="FOJ1" s="629"/>
      <c r="FOK1" s="629"/>
      <c r="FOL1" s="629"/>
      <c r="FOM1" s="629"/>
      <c r="FON1" s="629"/>
      <c r="FOO1" s="629"/>
      <c r="FOP1" s="629"/>
      <c r="FOQ1" s="629"/>
      <c r="FOR1" s="629"/>
      <c r="FOS1" s="629"/>
      <c r="FOT1" s="629"/>
      <c r="FOU1" s="629"/>
      <c r="FOV1" s="629"/>
      <c r="FOW1" s="629"/>
      <c r="FOX1" s="629"/>
      <c r="FOY1" s="629"/>
      <c r="FOZ1" s="629"/>
      <c r="FPA1" s="629"/>
      <c r="FPB1" s="629"/>
      <c r="FPC1" s="629"/>
      <c r="FPD1" s="629"/>
      <c r="FPE1" s="629"/>
      <c r="FPF1" s="629"/>
      <c r="FPG1" s="629"/>
      <c r="FPH1" s="629"/>
      <c r="FPI1" s="629"/>
      <c r="FPJ1" s="629"/>
      <c r="FPK1" s="629"/>
      <c r="FPL1" s="629"/>
      <c r="FPM1" s="629"/>
      <c r="FPN1" s="629"/>
      <c r="FPO1" s="629"/>
      <c r="FPP1" s="629"/>
      <c r="FPQ1" s="629"/>
      <c r="FPR1" s="629"/>
      <c r="FPS1" s="629"/>
      <c r="FPT1" s="629"/>
      <c r="FPU1" s="629"/>
      <c r="FPV1" s="629"/>
      <c r="FPW1" s="629"/>
      <c r="FPX1" s="629"/>
      <c r="FPY1" s="629"/>
      <c r="FPZ1" s="629"/>
      <c r="FQA1" s="629"/>
      <c r="FQB1" s="629"/>
      <c r="FQC1" s="629"/>
      <c r="FQD1" s="629"/>
      <c r="FQE1" s="629"/>
      <c r="FQF1" s="629"/>
      <c r="FQG1" s="629"/>
      <c r="FQH1" s="629"/>
      <c r="FQI1" s="629"/>
      <c r="FQJ1" s="629"/>
      <c r="FQK1" s="629"/>
      <c r="FQL1" s="629"/>
      <c r="FQM1" s="629"/>
      <c r="FQN1" s="629"/>
      <c r="FQO1" s="629"/>
      <c r="FQP1" s="629"/>
      <c r="FQQ1" s="629"/>
      <c r="FQR1" s="629"/>
      <c r="FQS1" s="629"/>
      <c r="FQT1" s="629"/>
      <c r="FQU1" s="629"/>
      <c r="FQV1" s="629"/>
      <c r="FQW1" s="629"/>
      <c r="FQX1" s="629"/>
      <c r="FQY1" s="629"/>
      <c r="FQZ1" s="629"/>
      <c r="FRA1" s="629"/>
      <c r="FRB1" s="629"/>
      <c r="FRC1" s="629"/>
      <c r="FRD1" s="629"/>
      <c r="FRE1" s="629"/>
      <c r="FRF1" s="629"/>
      <c r="FRG1" s="629"/>
      <c r="FRH1" s="629"/>
      <c r="FRI1" s="629"/>
      <c r="FRJ1" s="629"/>
      <c r="FRK1" s="629"/>
      <c r="FRL1" s="629"/>
      <c r="FRM1" s="629"/>
      <c r="FRN1" s="629"/>
      <c r="FRO1" s="629"/>
      <c r="FRP1" s="629"/>
      <c r="FRQ1" s="629"/>
      <c r="FRR1" s="629"/>
      <c r="FRS1" s="629"/>
      <c r="FRT1" s="629"/>
      <c r="FRU1" s="629"/>
      <c r="FRV1" s="629"/>
      <c r="FRW1" s="629"/>
      <c r="FRX1" s="629"/>
      <c r="FRY1" s="629"/>
      <c r="FRZ1" s="629"/>
      <c r="FSA1" s="629"/>
      <c r="FSB1" s="629"/>
      <c r="FSC1" s="629"/>
      <c r="FSD1" s="629"/>
      <c r="FSE1" s="629"/>
      <c r="FSF1" s="629"/>
      <c r="FSG1" s="629"/>
      <c r="FSH1" s="629"/>
      <c r="FSI1" s="629"/>
      <c r="FSJ1" s="629"/>
      <c r="FSK1" s="629"/>
      <c r="FSL1" s="629"/>
      <c r="FSM1" s="629"/>
      <c r="FSN1" s="629"/>
      <c r="FSO1" s="629"/>
      <c r="FSP1" s="629"/>
      <c r="FSQ1" s="629"/>
      <c r="FSR1" s="629"/>
      <c r="FSS1" s="629"/>
      <c r="FST1" s="629"/>
      <c r="FSU1" s="629"/>
      <c r="FSV1" s="629"/>
      <c r="FSW1" s="629"/>
      <c r="FSX1" s="629"/>
      <c r="FSY1" s="629"/>
      <c r="FSZ1" s="629"/>
      <c r="FTA1" s="629"/>
      <c r="FTB1" s="629"/>
      <c r="FTC1" s="629"/>
      <c r="FTD1" s="629"/>
      <c r="FTE1" s="629"/>
      <c r="FTF1" s="629"/>
      <c r="FTG1" s="629"/>
      <c r="FTH1" s="629"/>
      <c r="FTI1" s="629"/>
      <c r="FTJ1" s="629"/>
      <c r="FTK1" s="629"/>
      <c r="FTL1" s="629"/>
      <c r="FTM1" s="629"/>
      <c r="FTN1" s="629"/>
      <c r="FTO1" s="629"/>
      <c r="FTP1" s="629"/>
      <c r="FTQ1" s="629"/>
      <c r="FTR1" s="629"/>
      <c r="FTS1" s="629"/>
      <c r="FTT1" s="629"/>
      <c r="FTU1" s="629"/>
      <c r="FTV1" s="629"/>
      <c r="FTW1" s="629"/>
      <c r="FTX1" s="629"/>
      <c r="FTY1" s="629"/>
      <c r="FTZ1" s="629"/>
      <c r="FUA1" s="629"/>
      <c r="FUB1" s="629"/>
      <c r="FUC1" s="629"/>
      <c r="FUD1" s="629"/>
      <c r="FUE1" s="629"/>
      <c r="FUF1" s="629"/>
      <c r="FUG1" s="629"/>
      <c r="FUH1" s="629"/>
      <c r="FUI1" s="629"/>
      <c r="FUJ1" s="629"/>
      <c r="FUK1" s="629"/>
      <c r="FUL1" s="629"/>
      <c r="FUM1" s="629"/>
      <c r="FUN1" s="629"/>
      <c r="FUO1" s="629"/>
      <c r="FUP1" s="629"/>
      <c r="FUQ1" s="629"/>
      <c r="FUR1" s="629"/>
      <c r="FUS1" s="629"/>
      <c r="FUT1" s="629"/>
      <c r="FUU1" s="629"/>
      <c r="FUV1" s="629"/>
      <c r="FUW1" s="629"/>
      <c r="FUX1" s="629"/>
      <c r="FUY1" s="629"/>
      <c r="FUZ1" s="629"/>
      <c r="FVA1" s="629"/>
      <c r="FVB1" s="629"/>
      <c r="FVC1" s="629"/>
      <c r="FVD1" s="629"/>
      <c r="FVE1" s="629"/>
      <c r="FVF1" s="629"/>
      <c r="FVG1" s="629"/>
      <c r="FVH1" s="629"/>
      <c r="FVI1" s="629"/>
      <c r="FVJ1" s="629"/>
      <c r="FVK1" s="629"/>
      <c r="FVL1" s="629"/>
      <c r="FVM1" s="629"/>
      <c r="FVN1" s="629"/>
      <c r="FVO1" s="629"/>
      <c r="FVP1" s="629"/>
      <c r="FVQ1" s="629"/>
      <c r="FVR1" s="629"/>
      <c r="FVS1" s="629"/>
      <c r="FVT1" s="629"/>
      <c r="FVU1" s="629"/>
      <c r="FVV1" s="629"/>
      <c r="FVW1" s="629"/>
      <c r="FVX1" s="629"/>
      <c r="FVY1" s="629"/>
      <c r="FVZ1" s="629"/>
      <c r="FWA1" s="629"/>
      <c r="FWB1" s="629"/>
      <c r="FWC1" s="629"/>
      <c r="FWD1" s="629"/>
      <c r="FWE1" s="629"/>
      <c r="FWF1" s="629"/>
      <c r="FWG1" s="629"/>
      <c r="FWH1" s="629"/>
      <c r="FWI1" s="629"/>
      <c r="FWJ1" s="629"/>
      <c r="FWK1" s="629"/>
      <c r="FWL1" s="629"/>
      <c r="FWM1" s="629"/>
      <c r="FWN1" s="629"/>
      <c r="FWO1" s="629"/>
      <c r="FWP1" s="629"/>
      <c r="FWQ1" s="629"/>
      <c r="FWR1" s="629"/>
      <c r="FWS1" s="629"/>
      <c r="FWT1" s="629"/>
      <c r="FWU1" s="629"/>
      <c r="FWV1" s="629"/>
      <c r="FWW1" s="629"/>
      <c r="FWX1" s="629"/>
      <c r="FWY1" s="629"/>
      <c r="FWZ1" s="629"/>
      <c r="FXA1" s="629"/>
      <c r="FXB1" s="629"/>
      <c r="FXC1" s="629"/>
      <c r="FXD1" s="629"/>
      <c r="FXE1" s="629"/>
      <c r="FXF1" s="629"/>
      <c r="FXG1" s="629"/>
      <c r="FXH1" s="629"/>
      <c r="FXI1" s="629"/>
      <c r="FXJ1" s="629"/>
      <c r="FXK1" s="629"/>
      <c r="FXL1" s="629"/>
      <c r="FXM1" s="629"/>
      <c r="FXN1" s="629"/>
      <c r="FXO1" s="629"/>
      <c r="FXP1" s="629"/>
      <c r="FXQ1" s="629"/>
      <c r="FXR1" s="629"/>
      <c r="FXS1" s="629"/>
      <c r="FXT1" s="629"/>
      <c r="FXU1" s="629"/>
      <c r="FXV1" s="629"/>
      <c r="FXW1" s="629"/>
      <c r="FXX1" s="629"/>
      <c r="FXY1" s="629"/>
      <c r="FXZ1" s="629"/>
      <c r="FYA1" s="629"/>
      <c r="FYB1" s="629"/>
      <c r="FYC1" s="629"/>
      <c r="FYD1" s="629"/>
      <c r="FYE1" s="629"/>
      <c r="FYF1" s="629"/>
      <c r="FYG1" s="629"/>
      <c r="FYH1" s="629"/>
      <c r="FYI1" s="629"/>
      <c r="FYJ1" s="629"/>
      <c r="FYK1" s="629"/>
      <c r="FYL1" s="629"/>
      <c r="FYM1" s="629"/>
      <c r="FYN1" s="629"/>
      <c r="FYO1" s="629"/>
      <c r="FYP1" s="629"/>
      <c r="FYQ1" s="629"/>
      <c r="FYR1" s="629"/>
      <c r="FYS1" s="629"/>
      <c r="FYT1" s="629"/>
      <c r="FYU1" s="629"/>
      <c r="FYV1" s="629"/>
      <c r="FYW1" s="629"/>
      <c r="FYX1" s="629"/>
      <c r="FYY1" s="629"/>
      <c r="FYZ1" s="629"/>
      <c r="FZA1" s="629"/>
      <c r="FZB1" s="629"/>
      <c r="FZC1" s="629"/>
      <c r="FZD1" s="629"/>
      <c r="FZE1" s="629"/>
      <c r="FZF1" s="629"/>
      <c r="FZG1" s="629"/>
      <c r="FZH1" s="629"/>
      <c r="FZI1" s="629"/>
      <c r="FZJ1" s="629"/>
      <c r="FZK1" s="629"/>
      <c r="FZL1" s="629"/>
      <c r="FZM1" s="629"/>
      <c r="FZN1" s="629"/>
      <c r="FZO1" s="629"/>
      <c r="FZP1" s="629"/>
      <c r="FZQ1" s="629"/>
      <c r="FZR1" s="629"/>
      <c r="FZS1" s="629"/>
      <c r="FZT1" s="629"/>
      <c r="FZU1" s="629"/>
      <c r="FZV1" s="629"/>
      <c r="FZW1" s="629"/>
      <c r="FZX1" s="629"/>
      <c r="FZY1" s="629"/>
      <c r="FZZ1" s="629"/>
      <c r="GAA1" s="629"/>
      <c r="GAB1" s="629"/>
      <c r="GAC1" s="629"/>
      <c r="GAD1" s="629"/>
      <c r="GAE1" s="629"/>
      <c r="GAF1" s="629"/>
      <c r="GAG1" s="629"/>
      <c r="GAH1" s="629"/>
      <c r="GAI1" s="629"/>
      <c r="GAJ1" s="629"/>
      <c r="GAK1" s="629"/>
      <c r="GAL1" s="629"/>
      <c r="GAM1" s="629"/>
      <c r="GAN1" s="629"/>
      <c r="GAO1" s="629"/>
      <c r="GAP1" s="629"/>
      <c r="GAQ1" s="629"/>
      <c r="GAR1" s="629"/>
      <c r="GAS1" s="629"/>
      <c r="GAT1" s="629"/>
      <c r="GAU1" s="629"/>
      <c r="GAV1" s="629"/>
      <c r="GAW1" s="629"/>
      <c r="GAX1" s="629"/>
      <c r="GAY1" s="629"/>
      <c r="GAZ1" s="629"/>
      <c r="GBA1" s="629"/>
      <c r="GBB1" s="629"/>
      <c r="GBC1" s="629"/>
      <c r="GBD1" s="629"/>
      <c r="GBE1" s="629"/>
      <c r="GBF1" s="629"/>
      <c r="GBG1" s="629"/>
      <c r="GBH1" s="629"/>
      <c r="GBI1" s="629"/>
      <c r="GBJ1" s="629"/>
      <c r="GBK1" s="629"/>
      <c r="GBL1" s="629"/>
      <c r="GBM1" s="629"/>
      <c r="GBN1" s="629"/>
      <c r="GBO1" s="629"/>
      <c r="GBP1" s="629"/>
      <c r="GBQ1" s="629"/>
      <c r="GBR1" s="629"/>
      <c r="GBS1" s="629"/>
      <c r="GBT1" s="629"/>
      <c r="GBU1" s="629"/>
      <c r="GBV1" s="629"/>
      <c r="GBW1" s="629"/>
      <c r="GBX1" s="629"/>
      <c r="GBY1" s="629"/>
      <c r="GBZ1" s="629"/>
      <c r="GCA1" s="629"/>
      <c r="GCB1" s="629"/>
      <c r="GCC1" s="629"/>
      <c r="GCD1" s="629"/>
      <c r="GCE1" s="629"/>
      <c r="GCF1" s="629"/>
      <c r="GCG1" s="629"/>
      <c r="GCH1" s="629"/>
      <c r="GCI1" s="629"/>
      <c r="GCJ1" s="629"/>
      <c r="GCK1" s="629"/>
      <c r="GCL1" s="629"/>
      <c r="GCM1" s="629"/>
      <c r="GCN1" s="629"/>
      <c r="GCO1" s="629"/>
      <c r="GCP1" s="629"/>
      <c r="GCQ1" s="629"/>
      <c r="GCR1" s="629"/>
      <c r="GCS1" s="629"/>
      <c r="GCT1" s="629"/>
      <c r="GCU1" s="629"/>
      <c r="GCV1" s="629"/>
      <c r="GCW1" s="629"/>
      <c r="GCX1" s="629"/>
      <c r="GCY1" s="629"/>
      <c r="GCZ1" s="629"/>
      <c r="GDA1" s="629"/>
      <c r="GDB1" s="629"/>
      <c r="GDC1" s="629"/>
      <c r="GDD1" s="629"/>
      <c r="GDE1" s="629"/>
      <c r="GDF1" s="629"/>
      <c r="GDG1" s="629"/>
      <c r="GDH1" s="629"/>
      <c r="GDI1" s="629"/>
      <c r="GDJ1" s="629"/>
      <c r="GDK1" s="629"/>
      <c r="GDL1" s="629"/>
      <c r="GDM1" s="629"/>
      <c r="GDN1" s="629"/>
      <c r="GDO1" s="629"/>
      <c r="GDP1" s="629"/>
      <c r="GDQ1" s="629"/>
      <c r="GDR1" s="629"/>
      <c r="GDS1" s="629"/>
      <c r="GDT1" s="629"/>
      <c r="GDU1" s="629"/>
      <c r="GDV1" s="629"/>
      <c r="GDW1" s="629"/>
      <c r="GDX1" s="629"/>
      <c r="GDY1" s="629"/>
      <c r="GDZ1" s="629"/>
      <c r="GEA1" s="629"/>
      <c r="GEB1" s="629"/>
      <c r="GEC1" s="629"/>
      <c r="GED1" s="629"/>
      <c r="GEE1" s="629"/>
      <c r="GEF1" s="629"/>
      <c r="GEG1" s="629"/>
      <c r="GEH1" s="629"/>
      <c r="GEI1" s="629"/>
      <c r="GEJ1" s="629"/>
      <c r="GEK1" s="629"/>
      <c r="GEL1" s="629"/>
      <c r="GEM1" s="629"/>
      <c r="GEN1" s="629"/>
      <c r="GEO1" s="629"/>
      <c r="GEP1" s="629"/>
      <c r="GEQ1" s="629"/>
      <c r="GER1" s="629"/>
      <c r="GES1" s="629"/>
      <c r="GET1" s="629"/>
      <c r="GEU1" s="629"/>
      <c r="GEV1" s="629"/>
      <c r="GEW1" s="629"/>
      <c r="GEX1" s="629"/>
      <c r="GEY1" s="629"/>
      <c r="GEZ1" s="629"/>
      <c r="GFA1" s="629"/>
      <c r="GFB1" s="629"/>
      <c r="GFC1" s="629"/>
      <c r="GFD1" s="629"/>
      <c r="GFE1" s="629"/>
      <c r="GFF1" s="629"/>
      <c r="GFG1" s="629"/>
      <c r="GFH1" s="629"/>
      <c r="GFI1" s="629"/>
      <c r="GFJ1" s="629"/>
      <c r="GFK1" s="629"/>
      <c r="GFL1" s="629"/>
      <c r="GFM1" s="629"/>
      <c r="GFN1" s="629"/>
      <c r="GFO1" s="629"/>
      <c r="GFP1" s="629"/>
      <c r="GFQ1" s="629"/>
      <c r="GFR1" s="629"/>
      <c r="GFS1" s="629"/>
      <c r="GFT1" s="629"/>
      <c r="GFU1" s="629"/>
      <c r="GFV1" s="629"/>
      <c r="GFW1" s="629"/>
      <c r="GFX1" s="629"/>
      <c r="GFY1" s="629"/>
      <c r="GFZ1" s="629"/>
      <c r="GGA1" s="629"/>
      <c r="GGB1" s="629"/>
      <c r="GGC1" s="629"/>
      <c r="GGD1" s="629"/>
      <c r="GGE1" s="629"/>
      <c r="GGF1" s="629"/>
      <c r="GGG1" s="629"/>
      <c r="GGH1" s="629"/>
      <c r="GGI1" s="629"/>
      <c r="GGJ1" s="629"/>
      <c r="GGK1" s="629"/>
      <c r="GGL1" s="629"/>
      <c r="GGM1" s="629"/>
      <c r="GGN1" s="629"/>
      <c r="GGO1" s="629"/>
      <c r="GGP1" s="629"/>
      <c r="GGQ1" s="629"/>
      <c r="GGR1" s="629"/>
      <c r="GGS1" s="629"/>
      <c r="GGT1" s="629"/>
      <c r="GGU1" s="629"/>
      <c r="GGV1" s="629"/>
      <c r="GGW1" s="629"/>
      <c r="GGX1" s="629"/>
      <c r="GGY1" s="629"/>
      <c r="GGZ1" s="629"/>
      <c r="GHA1" s="629"/>
      <c r="GHB1" s="629"/>
      <c r="GHC1" s="629"/>
      <c r="GHD1" s="629"/>
      <c r="GHE1" s="629"/>
      <c r="GHF1" s="629"/>
      <c r="GHG1" s="629"/>
      <c r="GHH1" s="629"/>
      <c r="GHI1" s="629"/>
      <c r="GHJ1" s="629"/>
      <c r="GHK1" s="629"/>
      <c r="GHL1" s="629"/>
      <c r="GHM1" s="629"/>
      <c r="GHN1" s="629"/>
      <c r="GHO1" s="629"/>
      <c r="GHP1" s="629"/>
      <c r="GHQ1" s="629"/>
      <c r="GHR1" s="629"/>
      <c r="GHS1" s="629"/>
      <c r="GHT1" s="629"/>
      <c r="GHU1" s="629"/>
      <c r="GHV1" s="629"/>
      <c r="GHW1" s="629"/>
      <c r="GHX1" s="629"/>
      <c r="GHY1" s="629"/>
      <c r="GHZ1" s="629"/>
      <c r="GIA1" s="629"/>
      <c r="GIB1" s="629"/>
      <c r="GIC1" s="629"/>
      <c r="GID1" s="629"/>
      <c r="GIE1" s="629"/>
      <c r="GIF1" s="629"/>
      <c r="GIG1" s="629"/>
      <c r="GIH1" s="629"/>
      <c r="GII1" s="629"/>
      <c r="GIJ1" s="629"/>
      <c r="GIK1" s="629"/>
      <c r="GIL1" s="629"/>
      <c r="GIM1" s="629"/>
      <c r="GIN1" s="629"/>
      <c r="GIO1" s="629"/>
      <c r="GIP1" s="629"/>
      <c r="GIQ1" s="629"/>
      <c r="GIR1" s="629"/>
      <c r="GIS1" s="629"/>
      <c r="GIT1" s="629"/>
      <c r="GIU1" s="629"/>
      <c r="GIV1" s="629"/>
      <c r="GIW1" s="629"/>
      <c r="GIX1" s="629"/>
      <c r="GIY1" s="629"/>
      <c r="GIZ1" s="629"/>
      <c r="GJA1" s="629"/>
      <c r="GJB1" s="629"/>
      <c r="GJC1" s="629"/>
      <c r="GJD1" s="629"/>
      <c r="GJE1" s="629"/>
      <c r="GJF1" s="629"/>
      <c r="GJG1" s="629"/>
      <c r="GJH1" s="629"/>
      <c r="GJI1" s="629"/>
      <c r="GJJ1" s="629"/>
      <c r="GJK1" s="629"/>
      <c r="GJL1" s="629"/>
      <c r="GJM1" s="629"/>
      <c r="GJN1" s="629"/>
      <c r="GJO1" s="629"/>
      <c r="GJP1" s="629"/>
      <c r="GJQ1" s="629"/>
      <c r="GJR1" s="629"/>
      <c r="GJS1" s="629"/>
      <c r="GJT1" s="629"/>
      <c r="GJU1" s="629"/>
      <c r="GJV1" s="629"/>
      <c r="GJW1" s="629"/>
      <c r="GJX1" s="629"/>
      <c r="GJY1" s="629"/>
      <c r="GJZ1" s="629"/>
      <c r="GKA1" s="629"/>
      <c r="GKB1" s="629"/>
      <c r="GKC1" s="629"/>
      <c r="GKD1" s="629"/>
      <c r="GKE1" s="629"/>
      <c r="GKF1" s="629"/>
      <c r="GKG1" s="629"/>
      <c r="GKH1" s="629"/>
      <c r="GKI1" s="629"/>
      <c r="GKJ1" s="629"/>
      <c r="GKK1" s="629"/>
      <c r="GKL1" s="629"/>
      <c r="GKM1" s="629"/>
      <c r="GKN1" s="629"/>
      <c r="GKO1" s="629"/>
      <c r="GKP1" s="629"/>
      <c r="GKQ1" s="629"/>
      <c r="GKR1" s="629"/>
      <c r="GKS1" s="629"/>
      <c r="GKT1" s="629"/>
      <c r="GKU1" s="629"/>
      <c r="GKV1" s="629"/>
      <c r="GKW1" s="629"/>
      <c r="GKX1" s="629"/>
      <c r="GKY1" s="629"/>
      <c r="GKZ1" s="629"/>
      <c r="GLA1" s="629"/>
      <c r="GLB1" s="629"/>
      <c r="GLC1" s="629"/>
      <c r="GLD1" s="629"/>
      <c r="GLE1" s="629"/>
      <c r="GLF1" s="629"/>
      <c r="GLG1" s="629"/>
      <c r="GLH1" s="629"/>
      <c r="GLI1" s="629"/>
      <c r="GLJ1" s="629"/>
      <c r="GLK1" s="629"/>
      <c r="GLL1" s="629"/>
      <c r="GLM1" s="629"/>
      <c r="GLN1" s="629"/>
      <c r="GLO1" s="629"/>
      <c r="GLP1" s="629"/>
      <c r="GLQ1" s="629"/>
      <c r="GLR1" s="629"/>
      <c r="GLS1" s="629"/>
      <c r="GLT1" s="629"/>
      <c r="GLU1" s="629"/>
      <c r="GLV1" s="629"/>
      <c r="GLW1" s="629"/>
      <c r="GLX1" s="629"/>
      <c r="GLY1" s="629"/>
      <c r="GLZ1" s="629"/>
      <c r="GMA1" s="629"/>
      <c r="GMB1" s="629"/>
      <c r="GMC1" s="629"/>
      <c r="GMD1" s="629"/>
      <c r="GME1" s="629"/>
      <c r="GMF1" s="629"/>
      <c r="GMG1" s="629"/>
      <c r="GMH1" s="629"/>
      <c r="GMI1" s="629"/>
      <c r="GMJ1" s="629"/>
      <c r="GMK1" s="629"/>
      <c r="GML1" s="629"/>
      <c r="GMM1" s="629"/>
      <c r="GMN1" s="629"/>
      <c r="GMO1" s="629"/>
      <c r="GMP1" s="629"/>
      <c r="GMQ1" s="629"/>
      <c r="GMR1" s="629"/>
      <c r="GMS1" s="629"/>
      <c r="GMT1" s="629"/>
      <c r="GMU1" s="629"/>
      <c r="GMV1" s="629"/>
      <c r="GMW1" s="629"/>
      <c r="GMX1" s="629"/>
      <c r="GMY1" s="629"/>
      <c r="GMZ1" s="629"/>
      <c r="GNA1" s="629"/>
      <c r="GNB1" s="629"/>
      <c r="GNC1" s="629"/>
      <c r="GND1" s="629"/>
      <c r="GNE1" s="629"/>
      <c r="GNF1" s="629"/>
      <c r="GNG1" s="629"/>
      <c r="GNH1" s="629"/>
      <c r="GNI1" s="629"/>
      <c r="GNJ1" s="629"/>
      <c r="GNK1" s="629"/>
      <c r="GNL1" s="629"/>
      <c r="GNM1" s="629"/>
      <c r="GNN1" s="629"/>
      <c r="GNO1" s="629"/>
      <c r="GNP1" s="629"/>
      <c r="GNQ1" s="629"/>
      <c r="GNR1" s="629"/>
      <c r="GNS1" s="629"/>
      <c r="GNT1" s="629"/>
      <c r="GNU1" s="629"/>
      <c r="GNV1" s="629"/>
      <c r="GNW1" s="629"/>
      <c r="GNX1" s="629"/>
      <c r="GNY1" s="629"/>
      <c r="GNZ1" s="629"/>
      <c r="GOA1" s="629"/>
      <c r="GOB1" s="629"/>
      <c r="GOC1" s="629"/>
      <c r="GOD1" s="629"/>
      <c r="GOE1" s="629"/>
      <c r="GOF1" s="629"/>
      <c r="GOG1" s="629"/>
      <c r="GOH1" s="629"/>
      <c r="GOI1" s="629"/>
      <c r="GOJ1" s="629"/>
      <c r="GOK1" s="629"/>
      <c r="GOL1" s="629"/>
      <c r="GOM1" s="629"/>
      <c r="GON1" s="629"/>
      <c r="GOO1" s="629"/>
      <c r="GOP1" s="629"/>
      <c r="GOQ1" s="629"/>
      <c r="GOR1" s="629"/>
      <c r="GOS1" s="629"/>
      <c r="GOT1" s="629"/>
      <c r="GOU1" s="629"/>
      <c r="GOV1" s="629"/>
      <c r="GOW1" s="629"/>
      <c r="GOX1" s="629"/>
      <c r="GOY1" s="629"/>
      <c r="GOZ1" s="629"/>
      <c r="GPA1" s="629"/>
      <c r="GPB1" s="629"/>
      <c r="GPC1" s="629"/>
      <c r="GPD1" s="629"/>
      <c r="GPE1" s="629"/>
      <c r="GPF1" s="629"/>
      <c r="GPG1" s="629"/>
      <c r="GPH1" s="629"/>
      <c r="GPI1" s="629"/>
      <c r="GPJ1" s="629"/>
      <c r="GPK1" s="629"/>
      <c r="GPL1" s="629"/>
      <c r="GPM1" s="629"/>
      <c r="GPN1" s="629"/>
      <c r="GPO1" s="629"/>
      <c r="GPP1" s="629"/>
      <c r="GPQ1" s="629"/>
      <c r="GPR1" s="629"/>
      <c r="GPS1" s="629"/>
      <c r="GPT1" s="629"/>
      <c r="GPU1" s="629"/>
      <c r="GPV1" s="629"/>
      <c r="GPW1" s="629"/>
      <c r="GPX1" s="629"/>
      <c r="GPY1" s="629"/>
      <c r="GPZ1" s="629"/>
      <c r="GQA1" s="629"/>
      <c r="GQB1" s="629"/>
      <c r="GQC1" s="629"/>
      <c r="GQD1" s="629"/>
      <c r="GQE1" s="629"/>
      <c r="GQF1" s="629"/>
      <c r="GQG1" s="629"/>
      <c r="GQH1" s="629"/>
      <c r="GQI1" s="629"/>
      <c r="GQJ1" s="629"/>
      <c r="GQK1" s="629"/>
      <c r="GQL1" s="629"/>
      <c r="GQM1" s="629"/>
      <c r="GQN1" s="629"/>
      <c r="GQO1" s="629"/>
      <c r="GQP1" s="629"/>
      <c r="GQQ1" s="629"/>
      <c r="GQR1" s="629"/>
      <c r="GQS1" s="629"/>
      <c r="GQT1" s="629"/>
      <c r="GQU1" s="629"/>
      <c r="GQV1" s="629"/>
      <c r="GQW1" s="629"/>
      <c r="GQX1" s="629"/>
      <c r="GQY1" s="629"/>
      <c r="GQZ1" s="629"/>
      <c r="GRA1" s="629"/>
      <c r="GRB1" s="629"/>
      <c r="GRC1" s="629"/>
      <c r="GRD1" s="629"/>
      <c r="GRE1" s="629"/>
      <c r="GRF1" s="629"/>
      <c r="GRG1" s="629"/>
      <c r="GRH1" s="629"/>
      <c r="GRI1" s="629"/>
      <c r="GRJ1" s="629"/>
      <c r="GRK1" s="629"/>
      <c r="GRL1" s="629"/>
      <c r="GRM1" s="629"/>
      <c r="GRN1" s="629"/>
      <c r="GRO1" s="629"/>
      <c r="GRP1" s="629"/>
      <c r="GRQ1" s="629"/>
      <c r="GRR1" s="629"/>
      <c r="GRS1" s="629"/>
      <c r="GRT1" s="629"/>
      <c r="GRU1" s="629"/>
      <c r="GRV1" s="629"/>
      <c r="GRW1" s="629"/>
      <c r="GRX1" s="629"/>
      <c r="GRY1" s="629"/>
      <c r="GRZ1" s="629"/>
      <c r="GSA1" s="629"/>
      <c r="GSB1" s="629"/>
      <c r="GSC1" s="629"/>
      <c r="GSD1" s="629"/>
      <c r="GSE1" s="629"/>
      <c r="GSF1" s="629"/>
      <c r="GSG1" s="629"/>
      <c r="GSH1" s="629"/>
      <c r="GSI1" s="629"/>
      <c r="GSJ1" s="629"/>
      <c r="GSK1" s="629"/>
      <c r="GSL1" s="629"/>
      <c r="GSM1" s="629"/>
      <c r="GSN1" s="629"/>
      <c r="GSO1" s="629"/>
      <c r="GSP1" s="629"/>
      <c r="GSQ1" s="629"/>
      <c r="GSR1" s="629"/>
      <c r="GSS1" s="629"/>
      <c r="GST1" s="629"/>
      <c r="GSU1" s="629"/>
      <c r="GSV1" s="629"/>
      <c r="GSW1" s="629"/>
      <c r="GSX1" s="629"/>
      <c r="GSY1" s="629"/>
      <c r="GSZ1" s="629"/>
      <c r="GTA1" s="629"/>
      <c r="GTB1" s="629"/>
      <c r="GTC1" s="629"/>
      <c r="GTD1" s="629"/>
      <c r="GTE1" s="629"/>
      <c r="GTF1" s="629"/>
      <c r="GTG1" s="629"/>
      <c r="GTH1" s="629"/>
      <c r="GTI1" s="629"/>
      <c r="GTJ1" s="629"/>
      <c r="GTK1" s="629"/>
      <c r="GTL1" s="629"/>
      <c r="GTM1" s="629"/>
      <c r="GTN1" s="629"/>
      <c r="GTO1" s="629"/>
      <c r="GTP1" s="629"/>
      <c r="GTQ1" s="629"/>
      <c r="GTR1" s="629"/>
      <c r="GTS1" s="629"/>
      <c r="GTT1" s="629"/>
      <c r="GTU1" s="629"/>
      <c r="GTV1" s="629"/>
      <c r="GTW1" s="629"/>
      <c r="GTX1" s="629"/>
      <c r="GTY1" s="629"/>
      <c r="GTZ1" s="629"/>
      <c r="GUA1" s="629"/>
      <c r="GUB1" s="629"/>
      <c r="GUC1" s="629"/>
      <c r="GUD1" s="629"/>
      <c r="GUE1" s="629"/>
      <c r="GUF1" s="629"/>
      <c r="GUG1" s="629"/>
      <c r="GUH1" s="629"/>
      <c r="GUI1" s="629"/>
      <c r="GUJ1" s="629"/>
      <c r="GUK1" s="629"/>
      <c r="GUL1" s="629"/>
      <c r="GUM1" s="629"/>
      <c r="GUN1" s="629"/>
      <c r="GUO1" s="629"/>
      <c r="GUP1" s="629"/>
      <c r="GUQ1" s="629"/>
      <c r="GUR1" s="629"/>
      <c r="GUS1" s="629"/>
      <c r="GUT1" s="629"/>
      <c r="GUU1" s="629"/>
      <c r="GUV1" s="629"/>
      <c r="GUW1" s="629"/>
      <c r="GUX1" s="629"/>
      <c r="GUY1" s="629"/>
      <c r="GUZ1" s="629"/>
      <c r="GVA1" s="629"/>
      <c r="GVB1" s="629"/>
      <c r="GVC1" s="629"/>
      <c r="GVD1" s="629"/>
      <c r="GVE1" s="629"/>
      <c r="GVF1" s="629"/>
      <c r="GVG1" s="629"/>
      <c r="GVH1" s="629"/>
      <c r="GVI1" s="629"/>
      <c r="GVJ1" s="629"/>
      <c r="GVK1" s="629"/>
      <c r="GVL1" s="629"/>
      <c r="GVM1" s="629"/>
      <c r="GVN1" s="629"/>
      <c r="GVO1" s="629"/>
      <c r="GVP1" s="629"/>
      <c r="GVQ1" s="629"/>
      <c r="GVR1" s="629"/>
      <c r="GVS1" s="629"/>
      <c r="GVT1" s="629"/>
      <c r="GVU1" s="629"/>
      <c r="GVV1" s="629"/>
      <c r="GVW1" s="629"/>
      <c r="GVX1" s="629"/>
      <c r="GVY1" s="629"/>
      <c r="GVZ1" s="629"/>
      <c r="GWA1" s="629"/>
      <c r="GWB1" s="629"/>
      <c r="GWC1" s="629"/>
      <c r="GWD1" s="629"/>
      <c r="GWE1" s="629"/>
      <c r="GWF1" s="629"/>
      <c r="GWG1" s="629"/>
      <c r="GWH1" s="629"/>
      <c r="GWI1" s="629"/>
      <c r="GWJ1" s="629"/>
      <c r="GWK1" s="629"/>
      <c r="GWL1" s="629"/>
      <c r="GWM1" s="629"/>
      <c r="GWN1" s="629"/>
      <c r="GWO1" s="629"/>
      <c r="GWP1" s="629"/>
      <c r="GWQ1" s="629"/>
      <c r="GWR1" s="629"/>
      <c r="GWS1" s="629"/>
      <c r="GWT1" s="629"/>
      <c r="GWU1" s="629"/>
      <c r="GWV1" s="629"/>
      <c r="GWW1" s="629"/>
      <c r="GWX1" s="629"/>
      <c r="GWY1" s="629"/>
      <c r="GWZ1" s="629"/>
      <c r="GXA1" s="629"/>
      <c r="GXB1" s="629"/>
      <c r="GXC1" s="629"/>
      <c r="GXD1" s="629"/>
      <c r="GXE1" s="629"/>
      <c r="GXF1" s="629"/>
      <c r="GXG1" s="629"/>
      <c r="GXH1" s="629"/>
      <c r="GXI1" s="629"/>
      <c r="GXJ1" s="629"/>
      <c r="GXK1" s="629"/>
      <c r="GXL1" s="629"/>
      <c r="GXM1" s="629"/>
      <c r="GXN1" s="629"/>
      <c r="GXO1" s="629"/>
      <c r="GXP1" s="629"/>
      <c r="GXQ1" s="629"/>
      <c r="GXR1" s="629"/>
      <c r="GXS1" s="629"/>
      <c r="GXT1" s="629"/>
      <c r="GXU1" s="629"/>
      <c r="GXV1" s="629"/>
      <c r="GXW1" s="629"/>
      <c r="GXX1" s="629"/>
      <c r="GXY1" s="629"/>
      <c r="GXZ1" s="629"/>
      <c r="GYA1" s="629"/>
      <c r="GYB1" s="629"/>
      <c r="GYC1" s="629"/>
      <c r="GYD1" s="629"/>
      <c r="GYE1" s="629"/>
      <c r="GYF1" s="629"/>
      <c r="GYG1" s="629"/>
      <c r="GYH1" s="629"/>
      <c r="GYI1" s="629"/>
      <c r="GYJ1" s="629"/>
      <c r="GYK1" s="629"/>
      <c r="GYL1" s="629"/>
      <c r="GYM1" s="629"/>
      <c r="GYN1" s="629"/>
      <c r="GYO1" s="629"/>
      <c r="GYP1" s="629"/>
      <c r="GYQ1" s="629"/>
      <c r="GYR1" s="629"/>
      <c r="GYS1" s="629"/>
      <c r="GYT1" s="629"/>
      <c r="GYU1" s="629"/>
      <c r="GYV1" s="629"/>
      <c r="GYW1" s="629"/>
      <c r="GYX1" s="629"/>
      <c r="GYY1" s="629"/>
      <c r="GYZ1" s="629"/>
      <c r="GZA1" s="629"/>
      <c r="GZB1" s="629"/>
      <c r="GZC1" s="629"/>
      <c r="GZD1" s="629"/>
      <c r="GZE1" s="629"/>
      <c r="GZF1" s="629"/>
      <c r="GZG1" s="629"/>
      <c r="GZH1" s="629"/>
      <c r="GZI1" s="629"/>
      <c r="GZJ1" s="629"/>
      <c r="GZK1" s="629"/>
      <c r="GZL1" s="629"/>
      <c r="GZM1" s="629"/>
      <c r="GZN1" s="629"/>
      <c r="GZO1" s="629"/>
      <c r="GZP1" s="629"/>
      <c r="GZQ1" s="629"/>
      <c r="GZR1" s="629"/>
      <c r="GZS1" s="629"/>
      <c r="GZT1" s="629"/>
      <c r="GZU1" s="629"/>
      <c r="GZV1" s="629"/>
      <c r="GZW1" s="629"/>
      <c r="GZX1" s="629"/>
      <c r="GZY1" s="629"/>
      <c r="GZZ1" s="629"/>
      <c r="HAA1" s="629"/>
      <c r="HAB1" s="629"/>
      <c r="HAC1" s="629"/>
      <c r="HAD1" s="629"/>
      <c r="HAE1" s="629"/>
      <c r="HAF1" s="629"/>
      <c r="HAG1" s="629"/>
      <c r="HAH1" s="629"/>
      <c r="HAI1" s="629"/>
      <c r="HAJ1" s="629"/>
      <c r="HAK1" s="629"/>
      <c r="HAL1" s="629"/>
      <c r="HAM1" s="629"/>
      <c r="HAN1" s="629"/>
      <c r="HAO1" s="629"/>
      <c r="HAP1" s="629"/>
      <c r="HAQ1" s="629"/>
      <c r="HAR1" s="629"/>
      <c r="HAS1" s="629"/>
      <c r="HAT1" s="629"/>
      <c r="HAU1" s="629"/>
      <c r="HAV1" s="629"/>
      <c r="HAW1" s="629"/>
      <c r="HAX1" s="629"/>
      <c r="HAY1" s="629"/>
      <c r="HAZ1" s="629"/>
      <c r="HBA1" s="629"/>
      <c r="HBB1" s="629"/>
      <c r="HBC1" s="629"/>
      <c r="HBD1" s="629"/>
      <c r="HBE1" s="629"/>
      <c r="HBF1" s="629"/>
      <c r="HBG1" s="629"/>
      <c r="HBH1" s="629"/>
      <c r="HBI1" s="629"/>
      <c r="HBJ1" s="629"/>
      <c r="HBK1" s="629"/>
      <c r="HBL1" s="629"/>
      <c r="HBM1" s="629"/>
      <c r="HBN1" s="629"/>
      <c r="HBO1" s="629"/>
      <c r="HBP1" s="629"/>
      <c r="HBQ1" s="629"/>
      <c r="HBR1" s="629"/>
      <c r="HBS1" s="629"/>
      <c r="HBT1" s="629"/>
      <c r="HBU1" s="629"/>
      <c r="HBV1" s="629"/>
      <c r="HBW1" s="629"/>
      <c r="HBX1" s="629"/>
      <c r="HBY1" s="629"/>
      <c r="HBZ1" s="629"/>
      <c r="HCA1" s="629"/>
      <c r="HCB1" s="629"/>
      <c r="HCC1" s="629"/>
      <c r="HCD1" s="629"/>
      <c r="HCE1" s="629"/>
      <c r="HCF1" s="629"/>
      <c r="HCG1" s="629"/>
      <c r="HCH1" s="629"/>
      <c r="HCI1" s="629"/>
      <c r="HCJ1" s="629"/>
      <c r="HCK1" s="629"/>
      <c r="HCL1" s="629"/>
      <c r="HCM1" s="629"/>
      <c r="HCN1" s="629"/>
      <c r="HCO1" s="629"/>
      <c r="HCP1" s="629"/>
      <c r="HCQ1" s="629"/>
      <c r="HCR1" s="629"/>
      <c r="HCS1" s="629"/>
      <c r="HCT1" s="629"/>
      <c r="HCU1" s="629"/>
      <c r="HCV1" s="629"/>
      <c r="HCW1" s="629"/>
      <c r="HCX1" s="629"/>
      <c r="HCY1" s="629"/>
      <c r="HCZ1" s="629"/>
      <c r="HDA1" s="629"/>
      <c r="HDB1" s="629"/>
      <c r="HDC1" s="629"/>
      <c r="HDD1" s="629"/>
      <c r="HDE1" s="629"/>
      <c r="HDF1" s="629"/>
      <c r="HDG1" s="629"/>
      <c r="HDH1" s="629"/>
      <c r="HDI1" s="629"/>
      <c r="HDJ1" s="629"/>
      <c r="HDK1" s="629"/>
      <c r="HDL1" s="629"/>
      <c r="HDM1" s="629"/>
      <c r="HDN1" s="629"/>
      <c r="HDO1" s="629"/>
      <c r="HDP1" s="629"/>
      <c r="HDQ1" s="629"/>
      <c r="HDR1" s="629"/>
      <c r="HDS1" s="629"/>
      <c r="HDT1" s="629"/>
      <c r="HDU1" s="629"/>
      <c r="HDV1" s="629"/>
      <c r="HDW1" s="629"/>
      <c r="HDX1" s="629"/>
      <c r="HDY1" s="629"/>
      <c r="HDZ1" s="629"/>
      <c r="HEA1" s="629"/>
      <c r="HEB1" s="629"/>
      <c r="HEC1" s="629"/>
      <c r="HED1" s="629"/>
      <c r="HEE1" s="629"/>
      <c r="HEF1" s="629"/>
      <c r="HEG1" s="629"/>
      <c r="HEH1" s="629"/>
      <c r="HEI1" s="629"/>
      <c r="HEJ1" s="629"/>
      <c r="HEK1" s="629"/>
      <c r="HEL1" s="629"/>
      <c r="HEM1" s="629"/>
      <c r="HEN1" s="629"/>
      <c r="HEO1" s="629"/>
      <c r="HEP1" s="629"/>
      <c r="HEQ1" s="629"/>
      <c r="HER1" s="629"/>
      <c r="HES1" s="629"/>
      <c r="HET1" s="629"/>
      <c r="HEU1" s="629"/>
      <c r="HEV1" s="629"/>
      <c r="HEW1" s="629"/>
      <c r="HEX1" s="629"/>
      <c r="HEY1" s="629"/>
      <c r="HEZ1" s="629"/>
      <c r="HFA1" s="629"/>
      <c r="HFB1" s="629"/>
      <c r="HFC1" s="629"/>
      <c r="HFD1" s="629"/>
      <c r="HFE1" s="629"/>
      <c r="HFF1" s="629"/>
      <c r="HFG1" s="629"/>
      <c r="HFH1" s="629"/>
      <c r="HFI1" s="629"/>
      <c r="HFJ1" s="629"/>
      <c r="HFK1" s="629"/>
      <c r="HFL1" s="629"/>
      <c r="HFM1" s="629"/>
      <c r="HFN1" s="629"/>
      <c r="HFO1" s="629"/>
      <c r="HFP1" s="629"/>
      <c r="HFQ1" s="629"/>
      <c r="HFR1" s="629"/>
      <c r="HFS1" s="629"/>
      <c r="HFT1" s="629"/>
      <c r="HFU1" s="629"/>
      <c r="HFV1" s="629"/>
      <c r="HFW1" s="629"/>
      <c r="HFX1" s="629"/>
      <c r="HFY1" s="629"/>
      <c r="HFZ1" s="629"/>
      <c r="HGA1" s="629"/>
      <c r="HGB1" s="629"/>
      <c r="HGC1" s="629"/>
      <c r="HGD1" s="629"/>
      <c r="HGE1" s="629"/>
      <c r="HGF1" s="629"/>
      <c r="HGG1" s="629"/>
      <c r="HGH1" s="629"/>
      <c r="HGI1" s="629"/>
      <c r="HGJ1" s="629"/>
      <c r="HGK1" s="629"/>
      <c r="HGL1" s="629"/>
      <c r="HGM1" s="629"/>
      <c r="HGN1" s="629"/>
      <c r="HGO1" s="629"/>
      <c r="HGP1" s="629"/>
      <c r="HGQ1" s="629"/>
      <c r="HGR1" s="629"/>
      <c r="HGS1" s="629"/>
      <c r="HGT1" s="629"/>
      <c r="HGU1" s="629"/>
      <c r="HGV1" s="629"/>
      <c r="HGW1" s="629"/>
      <c r="HGX1" s="629"/>
      <c r="HGY1" s="629"/>
      <c r="HGZ1" s="629"/>
      <c r="HHA1" s="629"/>
      <c r="HHB1" s="629"/>
      <c r="HHC1" s="629"/>
      <c r="HHD1" s="629"/>
      <c r="HHE1" s="629"/>
      <c r="HHF1" s="629"/>
      <c r="HHG1" s="629"/>
      <c r="HHH1" s="629"/>
      <c r="HHI1" s="629"/>
      <c r="HHJ1" s="629"/>
      <c r="HHK1" s="629"/>
      <c r="HHL1" s="629"/>
      <c r="HHM1" s="629"/>
      <c r="HHN1" s="629"/>
      <c r="HHO1" s="629"/>
      <c r="HHP1" s="629"/>
      <c r="HHQ1" s="629"/>
      <c r="HHR1" s="629"/>
      <c r="HHS1" s="629"/>
      <c r="HHT1" s="629"/>
      <c r="HHU1" s="629"/>
      <c r="HHV1" s="629"/>
      <c r="HHW1" s="629"/>
      <c r="HHX1" s="629"/>
      <c r="HHY1" s="629"/>
      <c r="HHZ1" s="629"/>
      <c r="HIA1" s="629"/>
      <c r="HIB1" s="629"/>
      <c r="HIC1" s="629"/>
      <c r="HID1" s="629"/>
      <c r="HIE1" s="629"/>
      <c r="HIF1" s="629"/>
      <c r="HIG1" s="629"/>
      <c r="HIH1" s="629"/>
      <c r="HII1" s="629"/>
      <c r="HIJ1" s="629"/>
      <c r="HIK1" s="629"/>
      <c r="HIL1" s="629"/>
      <c r="HIM1" s="629"/>
      <c r="HIN1" s="629"/>
      <c r="HIO1" s="629"/>
      <c r="HIP1" s="629"/>
      <c r="HIQ1" s="629"/>
      <c r="HIR1" s="629"/>
      <c r="HIS1" s="629"/>
      <c r="HIT1" s="629"/>
      <c r="HIU1" s="629"/>
      <c r="HIV1" s="629"/>
      <c r="HIW1" s="629"/>
      <c r="HIX1" s="629"/>
      <c r="HIY1" s="629"/>
      <c r="HIZ1" s="629"/>
      <c r="HJA1" s="629"/>
      <c r="HJB1" s="629"/>
      <c r="HJC1" s="629"/>
      <c r="HJD1" s="629"/>
      <c r="HJE1" s="629"/>
      <c r="HJF1" s="629"/>
      <c r="HJG1" s="629"/>
      <c r="HJH1" s="629"/>
      <c r="HJI1" s="629"/>
      <c r="HJJ1" s="629"/>
      <c r="HJK1" s="629"/>
      <c r="HJL1" s="629"/>
      <c r="HJM1" s="629"/>
      <c r="HJN1" s="629"/>
      <c r="HJO1" s="629"/>
      <c r="HJP1" s="629"/>
      <c r="HJQ1" s="629"/>
      <c r="HJR1" s="629"/>
      <c r="HJS1" s="629"/>
      <c r="HJT1" s="629"/>
      <c r="HJU1" s="629"/>
      <c r="HJV1" s="629"/>
      <c r="HJW1" s="629"/>
      <c r="HJX1" s="629"/>
      <c r="HJY1" s="629"/>
      <c r="HJZ1" s="629"/>
      <c r="HKA1" s="629"/>
      <c r="HKB1" s="629"/>
      <c r="HKC1" s="629"/>
      <c r="HKD1" s="629"/>
      <c r="HKE1" s="629"/>
      <c r="HKF1" s="629"/>
      <c r="HKG1" s="629"/>
      <c r="HKH1" s="629"/>
      <c r="HKI1" s="629"/>
      <c r="HKJ1" s="629"/>
      <c r="HKK1" s="629"/>
      <c r="HKL1" s="629"/>
      <c r="HKM1" s="629"/>
      <c r="HKN1" s="629"/>
      <c r="HKO1" s="629"/>
      <c r="HKP1" s="629"/>
      <c r="HKQ1" s="629"/>
      <c r="HKR1" s="629"/>
      <c r="HKS1" s="629"/>
      <c r="HKT1" s="629"/>
      <c r="HKU1" s="629"/>
      <c r="HKV1" s="629"/>
      <c r="HKW1" s="629"/>
      <c r="HKX1" s="629"/>
      <c r="HKY1" s="629"/>
      <c r="HKZ1" s="629"/>
      <c r="HLA1" s="629"/>
      <c r="HLB1" s="629"/>
      <c r="HLC1" s="629"/>
      <c r="HLD1" s="629"/>
      <c r="HLE1" s="629"/>
      <c r="HLF1" s="629"/>
      <c r="HLG1" s="629"/>
      <c r="HLH1" s="629"/>
      <c r="HLI1" s="629"/>
      <c r="HLJ1" s="629"/>
      <c r="HLK1" s="629"/>
      <c r="HLL1" s="629"/>
      <c r="HLM1" s="629"/>
      <c r="HLN1" s="629"/>
      <c r="HLO1" s="629"/>
      <c r="HLP1" s="629"/>
      <c r="HLQ1" s="629"/>
      <c r="HLR1" s="629"/>
      <c r="HLS1" s="629"/>
      <c r="HLT1" s="629"/>
      <c r="HLU1" s="629"/>
      <c r="HLV1" s="629"/>
      <c r="HLW1" s="629"/>
      <c r="HLX1" s="629"/>
      <c r="HLY1" s="629"/>
      <c r="HLZ1" s="629"/>
      <c r="HMA1" s="629"/>
      <c r="HMB1" s="629"/>
      <c r="HMC1" s="629"/>
      <c r="HMD1" s="629"/>
      <c r="HME1" s="629"/>
      <c r="HMF1" s="629"/>
      <c r="HMG1" s="629"/>
      <c r="HMH1" s="629"/>
      <c r="HMI1" s="629"/>
      <c r="HMJ1" s="629"/>
      <c r="HMK1" s="629"/>
      <c r="HML1" s="629"/>
      <c r="HMM1" s="629"/>
      <c r="HMN1" s="629"/>
      <c r="HMO1" s="629"/>
      <c r="HMP1" s="629"/>
      <c r="HMQ1" s="629"/>
      <c r="HMR1" s="629"/>
      <c r="HMS1" s="629"/>
      <c r="HMT1" s="629"/>
      <c r="HMU1" s="629"/>
      <c r="HMV1" s="629"/>
      <c r="HMW1" s="629"/>
      <c r="HMX1" s="629"/>
      <c r="HMY1" s="629"/>
      <c r="HMZ1" s="629"/>
      <c r="HNA1" s="629"/>
      <c r="HNB1" s="629"/>
      <c r="HNC1" s="629"/>
      <c r="HND1" s="629"/>
      <c r="HNE1" s="629"/>
      <c r="HNF1" s="629"/>
      <c r="HNG1" s="629"/>
      <c r="HNH1" s="629"/>
      <c r="HNI1" s="629"/>
      <c r="HNJ1" s="629"/>
      <c r="HNK1" s="629"/>
      <c r="HNL1" s="629"/>
      <c r="HNM1" s="629"/>
      <c r="HNN1" s="629"/>
      <c r="HNO1" s="629"/>
      <c r="HNP1" s="629"/>
      <c r="HNQ1" s="629"/>
      <c r="HNR1" s="629"/>
      <c r="HNS1" s="629"/>
      <c r="HNT1" s="629"/>
      <c r="HNU1" s="629"/>
      <c r="HNV1" s="629"/>
      <c r="HNW1" s="629"/>
      <c r="HNX1" s="629"/>
      <c r="HNY1" s="629"/>
      <c r="HNZ1" s="629"/>
      <c r="HOA1" s="629"/>
      <c r="HOB1" s="629"/>
      <c r="HOC1" s="629"/>
      <c r="HOD1" s="629"/>
      <c r="HOE1" s="629"/>
      <c r="HOF1" s="629"/>
      <c r="HOG1" s="629"/>
      <c r="HOH1" s="629"/>
      <c r="HOI1" s="629"/>
      <c r="HOJ1" s="629"/>
      <c r="HOK1" s="629"/>
      <c r="HOL1" s="629"/>
      <c r="HOM1" s="629"/>
      <c r="HON1" s="629"/>
      <c r="HOO1" s="629"/>
      <c r="HOP1" s="629"/>
      <c r="HOQ1" s="629"/>
      <c r="HOR1" s="629"/>
      <c r="HOS1" s="629"/>
      <c r="HOT1" s="629"/>
      <c r="HOU1" s="629"/>
      <c r="HOV1" s="629"/>
      <c r="HOW1" s="629"/>
      <c r="HOX1" s="629"/>
      <c r="HOY1" s="629"/>
      <c r="HOZ1" s="629"/>
      <c r="HPA1" s="629"/>
      <c r="HPB1" s="629"/>
      <c r="HPC1" s="629"/>
      <c r="HPD1" s="629"/>
      <c r="HPE1" s="629"/>
      <c r="HPF1" s="629"/>
      <c r="HPG1" s="629"/>
      <c r="HPH1" s="629"/>
      <c r="HPI1" s="629"/>
      <c r="HPJ1" s="629"/>
      <c r="HPK1" s="629"/>
      <c r="HPL1" s="629"/>
      <c r="HPM1" s="629"/>
      <c r="HPN1" s="629"/>
      <c r="HPO1" s="629"/>
      <c r="HPP1" s="629"/>
      <c r="HPQ1" s="629"/>
      <c r="HPR1" s="629"/>
      <c r="HPS1" s="629"/>
      <c r="HPT1" s="629"/>
      <c r="HPU1" s="629"/>
      <c r="HPV1" s="629"/>
      <c r="HPW1" s="629"/>
      <c r="HPX1" s="629"/>
      <c r="HPY1" s="629"/>
      <c r="HPZ1" s="629"/>
      <c r="HQA1" s="629"/>
      <c r="HQB1" s="629"/>
      <c r="HQC1" s="629"/>
      <c r="HQD1" s="629"/>
      <c r="HQE1" s="629"/>
      <c r="HQF1" s="629"/>
      <c r="HQG1" s="629"/>
      <c r="HQH1" s="629"/>
      <c r="HQI1" s="629"/>
      <c r="HQJ1" s="629"/>
      <c r="HQK1" s="629"/>
      <c r="HQL1" s="629"/>
      <c r="HQM1" s="629"/>
      <c r="HQN1" s="629"/>
      <c r="HQO1" s="629"/>
      <c r="HQP1" s="629"/>
      <c r="HQQ1" s="629"/>
      <c r="HQR1" s="629"/>
      <c r="HQS1" s="629"/>
      <c r="HQT1" s="629"/>
      <c r="HQU1" s="629"/>
      <c r="HQV1" s="629"/>
      <c r="HQW1" s="629"/>
      <c r="HQX1" s="629"/>
      <c r="HQY1" s="629"/>
      <c r="HQZ1" s="629"/>
      <c r="HRA1" s="629"/>
      <c r="HRB1" s="629"/>
      <c r="HRC1" s="629"/>
      <c r="HRD1" s="629"/>
      <c r="HRE1" s="629"/>
      <c r="HRF1" s="629"/>
      <c r="HRG1" s="629"/>
      <c r="HRH1" s="629"/>
      <c r="HRI1" s="629"/>
      <c r="HRJ1" s="629"/>
      <c r="HRK1" s="629"/>
      <c r="HRL1" s="629"/>
      <c r="HRM1" s="629"/>
      <c r="HRN1" s="629"/>
      <c r="HRO1" s="629"/>
      <c r="HRP1" s="629"/>
      <c r="HRQ1" s="629"/>
      <c r="HRR1" s="629"/>
      <c r="HRS1" s="629"/>
      <c r="HRT1" s="629"/>
      <c r="HRU1" s="629"/>
      <c r="HRV1" s="629"/>
      <c r="HRW1" s="629"/>
      <c r="HRX1" s="629"/>
      <c r="HRY1" s="629"/>
      <c r="HRZ1" s="629"/>
      <c r="HSA1" s="629"/>
      <c r="HSB1" s="629"/>
      <c r="HSC1" s="629"/>
      <c r="HSD1" s="629"/>
      <c r="HSE1" s="629"/>
      <c r="HSF1" s="629"/>
      <c r="HSG1" s="629"/>
      <c r="HSH1" s="629"/>
      <c r="HSI1" s="629"/>
      <c r="HSJ1" s="629"/>
      <c r="HSK1" s="629"/>
      <c r="HSL1" s="629"/>
      <c r="HSM1" s="629"/>
      <c r="HSN1" s="629"/>
      <c r="HSO1" s="629"/>
      <c r="HSP1" s="629"/>
      <c r="HSQ1" s="629"/>
      <c r="HSR1" s="629"/>
      <c r="HSS1" s="629"/>
      <c r="HST1" s="629"/>
      <c r="HSU1" s="629"/>
      <c r="HSV1" s="629"/>
      <c r="HSW1" s="629"/>
      <c r="HSX1" s="629"/>
      <c r="HSY1" s="629"/>
      <c r="HSZ1" s="629"/>
      <c r="HTA1" s="629"/>
      <c r="HTB1" s="629"/>
      <c r="HTC1" s="629"/>
      <c r="HTD1" s="629"/>
      <c r="HTE1" s="629"/>
      <c r="HTF1" s="629"/>
      <c r="HTG1" s="629"/>
      <c r="HTH1" s="629"/>
      <c r="HTI1" s="629"/>
      <c r="HTJ1" s="629"/>
      <c r="HTK1" s="629"/>
      <c r="HTL1" s="629"/>
      <c r="HTM1" s="629"/>
      <c r="HTN1" s="629"/>
      <c r="HTO1" s="629"/>
      <c r="HTP1" s="629"/>
      <c r="HTQ1" s="629"/>
      <c r="HTR1" s="629"/>
      <c r="HTS1" s="629"/>
      <c r="HTT1" s="629"/>
      <c r="HTU1" s="629"/>
      <c r="HTV1" s="629"/>
      <c r="HTW1" s="629"/>
      <c r="HTX1" s="629"/>
      <c r="HTY1" s="629"/>
      <c r="HTZ1" s="629"/>
      <c r="HUA1" s="629"/>
      <c r="HUB1" s="629"/>
      <c r="HUC1" s="629"/>
      <c r="HUD1" s="629"/>
      <c r="HUE1" s="629"/>
      <c r="HUF1" s="629"/>
      <c r="HUG1" s="629"/>
      <c r="HUH1" s="629"/>
      <c r="HUI1" s="629"/>
      <c r="HUJ1" s="629"/>
      <c r="HUK1" s="629"/>
      <c r="HUL1" s="629"/>
      <c r="HUM1" s="629"/>
      <c r="HUN1" s="629"/>
      <c r="HUO1" s="629"/>
      <c r="HUP1" s="629"/>
      <c r="HUQ1" s="629"/>
      <c r="HUR1" s="629"/>
      <c r="HUS1" s="629"/>
      <c r="HUT1" s="629"/>
      <c r="HUU1" s="629"/>
      <c r="HUV1" s="629"/>
      <c r="HUW1" s="629"/>
      <c r="HUX1" s="629"/>
      <c r="HUY1" s="629"/>
      <c r="HUZ1" s="629"/>
      <c r="HVA1" s="629"/>
      <c r="HVB1" s="629"/>
      <c r="HVC1" s="629"/>
      <c r="HVD1" s="629"/>
      <c r="HVE1" s="629"/>
      <c r="HVF1" s="629"/>
      <c r="HVG1" s="629"/>
      <c r="HVH1" s="629"/>
      <c r="HVI1" s="629"/>
      <c r="HVJ1" s="629"/>
      <c r="HVK1" s="629"/>
      <c r="HVL1" s="629"/>
      <c r="HVM1" s="629"/>
      <c r="HVN1" s="629"/>
      <c r="HVO1" s="629"/>
      <c r="HVP1" s="629"/>
      <c r="HVQ1" s="629"/>
      <c r="HVR1" s="629"/>
      <c r="HVS1" s="629"/>
      <c r="HVT1" s="629"/>
      <c r="HVU1" s="629"/>
      <c r="HVV1" s="629"/>
      <c r="HVW1" s="629"/>
      <c r="HVX1" s="629"/>
      <c r="HVY1" s="629"/>
      <c r="HVZ1" s="629"/>
      <c r="HWA1" s="629"/>
      <c r="HWB1" s="629"/>
      <c r="HWC1" s="629"/>
      <c r="HWD1" s="629"/>
      <c r="HWE1" s="629"/>
      <c r="HWF1" s="629"/>
      <c r="HWG1" s="629"/>
      <c r="HWH1" s="629"/>
      <c r="HWI1" s="629"/>
      <c r="HWJ1" s="629"/>
      <c r="HWK1" s="629"/>
      <c r="HWL1" s="629"/>
      <c r="HWM1" s="629"/>
      <c r="HWN1" s="629"/>
      <c r="HWO1" s="629"/>
      <c r="HWP1" s="629"/>
      <c r="HWQ1" s="629"/>
      <c r="HWR1" s="629"/>
      <c r="HWS1" s="629"/>
      <c r="HWT1" s="629"/>
      <c r="HWU1" s="629"/>
      <c r="HWV1" s="629"/>
      <c r="HWW1" s="629"/>
      <c r="HWX1" s="629"/>
      <c r="HWY1" s="629"/>
      <c r="HWZ1" s="629"/>
      <c r="HXA1" s="629"/>
      <c r="HXB1" s="629"/>
      <c r="HXC1" s="629"/>
      <c r="HXD1" s="629"/>
      <c r="HXE1" s="629"/>
      <c r="HXF1" s="629"/>
      <c r="HXG1" s="629"/>
      <c r="HXH1" s="629"/>
      <c r="HXI1" s="629"/>
      <c r="HXJ1" s="629"/>
      <c r="HXK1" s="629"/>
      <c r="HXL1" s="629"/>
      <c r="HXM1" s="629"/>
      <c r="HXN1" s="629"/>
      <c r="HXO1" s="629"/>
      <c r="HXP1" s="629"/>
      <c r="HXQ1" s="629"/>
      <c r="HXR1" s="629"/>
      <c r="HXS1" s="629"/>
      <c r="HXT1" s="629"/>
      <c r="HXU1" s="629"/>
      <c r="HXV1" s="629"/>
      <c r="HXW1" s="629"/>
      <c r="HXX1" s="629"/>
      <c r="HXY1" s="629"/>
      <c r="HXZ1" s="629"/>
      <c r="HYA1" s="629"/>
      <c r="HYB1" s="629"/>
      <c r="HYC1" s="629"/>
      <c r="HYD1" s="629"/>
      <c r="HYE1" s="629"/>
      <c r="HYF1" s="629"/>
      <c r="HYG1" s="629"/>
      <c r="HYH1" s="629"/>
      <c r="HYI1" s="629"/>
      <c r="HYJ1" s="629"/>
      <c r="HYK1" s="629"/>
      <c r="HYL1" s="629"/>
      <c r="HYM1" s="629"/>
      <c r="HYN1" s="629"/>
      <c r="HYO1" s="629"/>
      <c r="HYP1" s="629"/>
      <c r="HYQ1" s="629"/>
      <c r="HYR1" s="629"/>
      <c r="HYS1" s="629"/>
      <c r="HYT1" s="629"/>
      <c r="HYU1" s="629"/>
      <c r="HYV1" s="629"/>
      <c r="HYW1" s="629"/>
      <c r="HYX1" s="629"/>
      <c r="HYY1" s="629"/>
      <c r="HYZ1" s="629"/>
      <c r="HZA1" s="629"/>
      <c r="HZB1" s="629"/>
      <c r="HZC1" s="629"/>
      <c r="HZD1" s="629"/>
      <c r="HZE1" s="629"/>
      <c r="HZF1" s="629"/>
      <c r="HZG1" s="629"/>
      <c r="HZH1" s="629"/>
      <c r="HZI1" s="629"/>
      <c r="HZJ1" s="629"/>
      <c r="HZK1" s="629"/>
      <c r="HZL1" s="629"/>
      <c r="HZM1" s="629"/>
      <c r="HZN1" s="629"/>
      <c r="HZO1" s="629"/>
      <c r="HZP1" s="629"/>
      <c r="HZQ1" s="629"/>
      <c r="HZR1" s="629"/>
      <c r="HZS1" s="629"/>
      <c r="HZT1" s="629"/>
      <c r="HZU1" s="629"/>
      <c r="HZV1" s="629"/>
      <c r="HZW1" s="629"/>
      <c r="HZX1" s="629"/>
      <c r="HZY1" s="629"/>
      <c r="HZZ1" s="629"/>
      <c r="IAA1" s="629"/>
      <c r="IAB1" s="629"/>
      <c r="IAC1" s="629"/>
      <c r="IAD1" s="629"/>
      <c r="IAE1" s="629"/>
      <c r="IAF1" s="629"/>
      <c r="IAG1" s="629"/>
      <c r="IAH1" s="629"/>
      <c r="IAI1" s="629"/>
      <c r="IAJ1" s="629"/>
      <c r="IAK1" s="629"/>
      <c r="IAL1" s="629"/>
      <c r="IAM1" s="629"/>
      <c r="IAN1" s="629"/>
      <c r="IAO1" s="629"/>
      <c r="IAP1" s="629"/>
      <c r="IAQ1" s="629"/>
      <c r="IAR1" s="629"/>
      <c r="IAS1" s="629"/>
      <c r="IAT1" s="629"/>
      <c r="IAU1" s="629"/>
      <c r="IAV1" s="629"/>
      <c r="IAW1" s="629"/>
      <c r="IAX1" s="629"/>
      <c r="IAY1" s="629"/>
      <c r="IAZ1" s="629"/>
      <c r="IBA1" s="629"/>
      <c r="IBB1" s="629"/>
      <c r="IBC1" s="629"/>
      <c r="IBD1" s="629"/>
      <c r="IBE1" s="629"/>
      <c r="IBF1" s="629"/>
      <c r="IBG1" s="629"/>
      <c r="IBH1" s="629"/>
      <c r="IBI1" s="629"/>
      <c r="IBJ1" s="629"/>
      <c r="IBK1" s="629"/>
      <c r="IBL1" s="629"/>
      <c r="IBM1" s="629"/>
      <c r="IBN1" s="629"/>
      <c r="IBO1" s="629"/>
      <c r="IBP1" s="629"/>
      <c r="IBQ1" s="629"/>
      <c r="IBR1" s="629"/>
      <c r="IBS1" s="629"/>
      <c r="IBT1" s="629"/>
      <c r="IBU1" s="629"/>
      <c r="IBV1" s="629"/>
      <c r="IBW1" s="629"/>
      <c r="IBX1" s="629"/>
      <c r="IBY1" s="629"/>
      <c r="IBZ1" s="629"/>
      <c r="ICA1" s="629"/>
      <c r="ICB1" s="629"/>
      <c r="ICC1" s="629"/>
      <c r="ICD1" s="629"/>
      <c r="ICE1" s="629"/>
      <c r="ICF1" s="629"/>
      <c r="ICG1" s="629"/>
      <c r="ICH1" s="629"/>
      <c r="ICI1" s="629"/>
      <c r="ICJ1" s="629"/>
      <c r="ICK1" s="629"/>
      <c r="ICL1" s="629"/>
      <c r="ICM1" s="629"/>
      <c r="ICN1" s="629"/>
      <c r="ICO1" s="629"/>
      <c r="ICP1" s="629"/>
      <c r="ICQ1" s="629"/>
      <c r="ICR1" s="629"/>
      <c r="ICS1" s="629"/>
      <c r="ICT1" s="629"/>
      <c r="ICU1" s="629"/>
      <c r="ICV1" s="629"/>
      <c r="ICW1" s="629"/>
      <c r="ICX1" s="629"/>
      <c r="ICY1" s="629"/>
      <c r="ICZ1" s="629"/>
      <c r="IDA1" s="629"/>
      <c r="IDB1" s="629"/>
      <c r="IDC1" s="629"/>
      <c r="IDD1" s="629"/>
      <c r="IDE1" s="629"/>
      <c r="IDF1" s="629"/>
      <c r="IDG1" s="629"/>
      <c r="IDH1" s="629"/>
      <c r="IDI1" s="629"/>
      <c r="IDJ1" s="629"/>
      <c r="IDK1" s="629"/>
      <c r="IDL1" s="629"/>
      <c r="IDM1" s="629"/>
      <c r="IDN1" s="629"/>
      <c r="IDO1" s="629"/>
      <c r="IDP1" s="629"/>
      <c r="IDQ1" s="629"/>
      <c r="IDR1" s="629"/>
      <c r="IDS1" s="629"/>
      <c r="IDT1" s="629"/>
      <c r="IDU1" s="629"/>
      <c r="IDV1" s="629"/>
      <c r="IDW1" s="629"/>
      <c r="IDX1" s="629"/>
      <c r="IDY1" s="629"/>
      <c r="IDZ1" s="629"/>
      <c r="IEA1" s="629"/>
      <c r="IEB1" s="629"/>
      <c r="IEC1" s="629"/>
      <c r="IED1" s="629"/>
      <c r="IEE1" s="629"/>
      <c r="IEF1" s="629"/>
      <c r="IEG1" s="629"/>
      <c r="IEH1" s="629"/>
      <c r="IEI1" s="629"/>
      <c r="IEJ1" s="629"/>
      <c r="IEK1" s="629"/>
      <c r="IEL1" s="629"/>
      <c r="IEM1" s="629"/>
      <c r="IEN1" s="629"/>
      <c r="IEO1" s="629"/>
      <c r="IEP1" s="629"/>
      <c r="IEQ1" s="629"/>
      <c r="IER1" s="629"/>
      <c r="IES1" s="629"/>
      <c r="IET1" s="629"/>
      <c r="IEU1" s="629"/>
      <c r="IEV1" s="629"/>
      <c r="IEW1" s="629"/>
      <c r="IEX1" s="629"/>
      <c r="IEY1" s="629"/>
      <c r="IEZ1" s="629"/>
      <c r="IFA1" s="629"/>
      <c r="IFB1" s="629"/>
      <c r="IFC1" s="629"/>
      <c r="IFD1" s="629"/>
      <c r="IFE1" s="629"/>
      <c r="IFF1" s="629"/>
      <c r="IFG1" s="629"/>
      <c r="IFH1" s="629"/>
      <c r="IFI1" s="629"/>
      <c r="IFJ1" s="629"/>
      <c r="IFK1" s="629"/>
      <c r="IFL1" s="629"/>
      <c r="IFM1" s="629"/>
      <c r="IFN1" s="629"/>
      <c r="IFO1" s="629"/>
      <c r="IFP1" s="629"/>
      <c r="IFQ1" s="629"/>
      <c r="IFR1" s="629"/>
      <c r="IFS1" s="629"/>
      <c r="IFT1" s="629"/>
      <c r="IFU1" s="629"/>
      <c r="IFV1" s="629"/>
      <c r="IFW1" s="629"/>
      <c r="IFX1" s="629"/>
      <c r="IFY1" s="629"/>
      <c r="IFZ1" s="629"/>
      <c r="IGA1" s="629"/>
      <c r="IGB1" s="629"/>
      <c r="IGC1" s="629"/>
      <c r="IGD1" s="629"/>
      <c r="IGE1" s="629"/>
      <c r="IGF1" s="629"/>
      <c r="IGG1" s="629"/>
      <c r="IGH1" s="629"/>
      <c r="IGI1" s="629"/>
      <c r="IGJ1" s="629"/>
      <c r="IGK1" s="629"/>
      <c r="IGL1" s="629"/>
      <c r="IGM1" s="629"/>
      <c r="IGN1" s="629"/>
      <c r="IGO1" s="629"/>
      <c r="IGP1" s="629"/>
      <c r="IGQ1" s="629"/>
      <c r="IGR1" s="629"/>
      <c r="IGS1" s="629"/>
      <c r="IGT1" s="629"/>
      <c r="IGU1" s="629"/>
      <c r="IGV1" s="629"/>
      <c r="IGW1" s="629"/>
      <c r="IGX1" s="629"/>
      <c r="IGY1" s="629"/>
      <c r="IGZ1" s="629"/>
      <c r="IHA1" s="629"/>
      <c r="IHB1" s="629"/>
      <c r="IHC1" s="629"/>
      <c r="IHD1" s="629"/>
      <c r="IHE1" s="629"/>
      <c r="IHF1" s="629"/>
      <c r="IHG1" s="629"/>
      <c r="IHH1" s="629"/>
      <c r="IHI1" s="629"/>
      <c r="IHJ1" s="629"/>
      <c r="IHK1" s="629"/>
      <c r="IHL1" s="629"/>
      <c r="IHM1" s="629"/>
      <c r="IHN1" s="629"/>
      <c r="IHO1" s="629"/>
      <c r="IHP1" s="629"/>
      <c r="IHQ1" s="629"/>
      <c r="IHR1" s="629"/>
      <c r="IHS1" s="629"/>
      <c r="IHT1" s="629"/>
      <c r="IHU1" s="629"/>
      <c r="IHV1" s="629"/>
      <c r="IHW1" s="629"/>
      <c r="IHX1" s="629"/>
      <c r="IHY1" s="629"/>
      <c r="IHZ1" s="629"/>
      <c r="IIA1" s="629"/>
      <c r="IIB1" s="629"/>
      <c r="IIC1" s="629"/>
      <c r="IID1" s="629"/>
      <c r="IIE1" s="629"/>
      <c r="IIF1" s="629"/>
      <c r="IIG1" s="629"/>
      <c r="IIH1" s="629"/>
      <c r="III1" s="629"/>
      <c r="IIJ1" s="629"/>
      <c r="IIK1" s="629"/>
      <c r="IIL1" s="629"/>
      <c r="IIM1" s="629"/>
      <c r="IIN1" s="629"/>
      <c r="IIO1" s="629"/>
      <c r="IIP1" s="629"/>
      <c r="IIQ1" s="629"/>
      <c r="IIR1" s="629"/>
      <c r="IIS1" s="629"/>
      <c r="IIT1" s="629"/>
      <c r="IIU1" s="629"/>
      <c r="IIV1" s="629"/>
      <c r="IIW1" s="629"/>
      <c r="IIX1" s="629"/>
      <c r="IIY1" s="629"/>
      <c r="IIZ1" s="629"/>
      <c r="IJA1" s="629"/>
      <c r="IJB1" s="629"/>
      <c r="IJC1" s="629"/>
      <c r="IJD1" s="629"/>
      <c r="IJE1" s="629"/>
      <c r="IJF1" s="629"/>
      <c r="IJG1" s="629"/>
      <c r="IJH1" s="629"/>
      <c r="IJI1" s="629"/>
      <c r="IJJ1" s="629"/>
      <c r="IJK1" s="629"/>
      <c r="IJL1" s="629"/>
      <c r="IJM1" s="629"/>
      <c r="IJN1" s="629"/>
      <c r="IJO1" s="629"/>
      <c r="IJP1" s="629"/>
      <c r="IJQ1" s="629"/>
      <c r="IJR1" s="629"/>
      <c r="IJS1" s="629"/>
      <c r="IJT1" s="629"/>
      <c r="IJU1" s="629"/>
      <c r="IJV1" s="629"/>
      <c r="IJW1" s="629"/>
      <c r="IJX1" s="629"/>
      <c r="IJY1" s="629"/>
      <c r="IJZ1" s="629"/>
      <c r="IKA1" s="629"/>
      <c r="IKB1" s="629"/>
      <c r="IKC1" s="629"/>
      <c r="IKD1" s="629"/>
      <c r="IKE1" s="629"/>
      <c r="IKF1" s="629"/>
      <c r="IKG1" s="629"/>
      <c r="IKH1" s="629"/>
      <c r="IKI1" s="629"/>
      <c r="IKJ1" s="629"/>
      <c r="IKK1" s="629"/>
      <c r="IKL1" s="629"/>
      <c r="IKM1" s="629"/>
      <c r="IKN1" s="629"/>
      <c r="IKO1" s="629"/>
      <c r="IKP1" s="629"/>
      <c r="IKQ1" s="629"/>
      <c r="IKR1" s="629"/>
      <c r="IKS1" s="629"/>
      <c r="IKT1" s="629"/>
      <c r="IKU1" s="629"/>
      <c r="IKV1" s="629"/>
      <c r="IKW1" s="629"/>
      <c r="IKX1" s="629"/>
      <c r="IKY1" s="629"/>
      <c r="IKZ1" s="629"/>
      <c r="ILA1" s="629"/>
      <c r="ILB1" s="629"/>
      <c r="ILC1" s="629"/>
      <c r="ILD1" s="629"/>
      <c r="ILE1" s="629"/>
      <c r="ILF1" s="629"/>
      <c r="ILG1" s="629"/>
      <c r="ILH1" s="629"/>
      <c r="ILI1" s="629"/>
      <c r="ILJ1" s="629"/>
      <c r="ILK1" s="629"/>
      <c r="ILL1" s="629"/>
      <c r="ILM1" s="629"/>
      <c r="ILN1" s="629"/>
      <c r="ILO1" s="629"/>
      <c r="ILP1" s="629"/>
      <c r="ILQ1" s="629"/>
      <c r="ILR1" s="629"/>
      <c r="ILS1" s="629"/>
      <c r="ILT1" s="629"/>
      <c r="ILU1" s="629"/>
      <c r="ILV1" s="629"/>
      <c r="ILW1" s="629"/>
      <c r="ILX1" s="629"/>
      <c r="ILY1" s="629"/>
      <c r="ILZ1" s="629"/>
      <c r="IMA1" s="629"/>
      <c r="IMB1" s="629"/>
      <c r="IMC1" s="629"/>
      <c r="IMD1" s="629"/>
      <c r="IME1" s="629"/>
      <c r="IMF1" s="629"/>
      <c r="IMG1" s="629"/>
      <c r="IMH1" s="629"/>
      <c r="IMI1" s="629"/>
      <c r="IMJ1" s="629"/>
      <c r="IMK1" s="629"/>
      <c r="IML1" s="629"/>
      <c r="IMM1" s="629"/>
      <c r="IMN1" s="629"/>
      <c r="IMO1" s="629"/>
      <c r="IMP1" s="629"/>
      <c r="IMQ1" s="629"/>
      <c r="IMR1" s="629"/>
      <c r="IMS1" s="629"/>
      <c r="IMT1" s="629"/>
      <c r="IMU1" s="629"/>
      <c r="IMV1" s="629"/>
      <c r="IMW1" s="629"/>
      <c r="IMX1" s="629"/>
      <c r="IMY1" s="629"/>
      <c r="IMZ1" s="629"/>
      <c r="INA1" s="629"/>
      <c r="INB1" s="629"/>
      <c r="INC1" s="629"/>
      <c r="IND1" s="629"/>
      <c r="INE1" s="629"/>
      <c r="INF1" s="629"/>
      <c r="ING1" s="629"/>
      <c r="INH1" s="629"/>
      <c r="INI1" s="629"/>
      <c r="INJ1" s="629"/>
      <c r="INK1" s="629"/>
      <c r="INL1" s="629"/>
      <c r="INM1" s="629"/>
      <c r="INN1" s="629"/>
      <c r="INO1" s="629"/>
      <c r="INP1" s="629"/>
      <c r="INQ1" s="629"/>
      <c r="INR1" s="629"/>
      <c r="INS1" s="629"/>
      <c r="INT1" s="629"/>
      <c r="INU1" s="629"/>
      <c r="INV1" s="629"/>
      <c r="INW1" s="629"/>
      <c r="INX1" s="629"/>
      <c r="INY1" s="629"/>
      <c r="INZ1" s="629"/>
      <c r="IOA1" s="629"/>
      <c r="IOB1" s="629"/>
      <c r="IOC1" s="629"/>
      <c r="IOD1" s="629"/>
      <c r="IOE1" s="629"/>
      <c r="IOF1" s="629"/>
      <c r="IOG1" s="629"/>
      <c r="IOH1" s="629"/>
      <c r="IOI1" s="629"/>
      <c r="IOJ1" s="629"/>
      <c r="IOK1" s="629"/>
      <c r="IOL1" s="629"/>
      <c r="IOM1" s="629"/>
      <c r="ION1" s="629"/>
      <c r="IOO1" s="629"/>
      <c r="IOP1" s="629"/>
      <c r="IOQ1" s="629"/>
      <c r="IOR1" s="629"/>
      <c r="IOS1" s="629"/>
      <c r="IOT1" s="629"/>
      <c r="IOU1" s="629"/>
      <c r="IOV1" s="629"/>
      <c r="IOW1" s="629"/>
      <c r="IOX1" s="629"/>
      <c r="IOY1" s="629"/>
      <c r="IOZ1" s="629"/>
      <c r="IPA1" s="629"/>
      <c r="IPB1" s="629"/>
      <c r="IPC1" s="629"/>
      <c r="IPD1" s="629"/>
      <c r="IPE1" s="629"/>
      <c r="IPF1" s="629"/>
      <c r="IPG1" s="629"/>
      <c r="IPH1" s="629"/>
      <c r="IPI1" s="629"/>
      <c r="IPJ1" s="629"/>
      <c r="IPK1" s="629"/>
      <c r="IPL1" s="629"/>
      <c r="IPM1" s="629"/>
      <c r="IPN1" s="629"/>
      <c r="IPO1" s="629"/>
      <c r="IPP1" s="629"/>
      <c r="IPQ1" s="629"/>
      <c r="IPR1" s="629"/>
      <c r="IPS1" s="629"/>
      <c r="IPT1" s="629"/>
      <c r="IPU1" s="629"/>
      <c r="IPV1" s="629"/>
      <c r="IPW1" s="629"/>
      <c r="IPX1" s="629"/>
      <c r="IPY1" s="629"/>
      <c r="IPZ1" s="629"/>
      <c r="IQA1" s="629"/>
      <c r="IQB1" s="629"/>
      <c r="IQC1" s="629"/>
      <c r="IQD1" s="629"/>
      <c r="IQE1" s="629"/>
      <c r="IQF1" s="629"/>
      <c r="IQG1" s="629"/>
      <c r="IQH1" s="629"/>
      <c r="IQI1" s="629"/>
      <c r="IQJ1" s="629"/>
      <c r="IQK1" s="629"/>
      <c r="IQL1" s="629"/>
      <c r="IQM1" s="629"/>
      <c r="IQN1" s="629"/>
      <c r="IQO1" s="629"/>
      <c r="IQP1" s="629"/>
      <c r="IQQ1" s="629"/>
      <c r="IQR1" s="629"/>
      <c r="IQS1" s="629"/>
      <c r="IQT1" s="629"/>
      <c r="IQU1" s="629"/>
      <c r="IQV1" s="629"/>
      <c r="IQW1" s="629"/>
      <c r="IQX1" s="629"/>
      <c r="IQY1" s="629"/>
      <c r="IQZ1" s="629"/>
      <c r="IRA1" s="629"/>
      <c r="IRB1" s="629"/>
      <c r="IRC1" s="629"/>
      <c r="IRD1" s="629"/>
      <c r="IRE1" s="629"/>
      <c r="IRF1" s="629"/>
      <c r="IRG1" s="629"/>
      <c r="IRH1" s="629"/>
      <c r="IRI1" s="629"/>
      <c r="IRJ1" s="629"/>
      <c r="IRK1" s="629"/>
      <c r="IRL1" s="629"/>
      <c r="IRM1" s="629"/>
      <c r="IRN1" s="629"/>
      <c r="IRO1" s="629"/>
      <c r="IRP1" s="629"/>
      <c r="IRQ1" s="629"/>
      <c r="IRR1" s="629"/>
      <c r="IRS1" s="629"/>
      <c r="IRT1" s="629"/>
      <c r="IRU1" s="629"/>
      <c r="IRV1" s="629"/>
      <c r="IRW1" s="629"/>
      <c r="IRX1" s="629"/>
      <c r="IRY1" s="629"/>
      <c r="IRZ1" s="629"/>
      <c r="ISA1" s="629"/>
      <c r="ISB1" s="629"/>
      <c r="ISC1" s="629"/>
      <c r="ISD1" s="629"/>
      <c r="ISE1" s="629"/>
      <c r="ISF1" s="629"/>
      <c r="ISG1" s="629"/>
      <c r="ISH1" s="629"/>
      <c r="ISI1" s="629"/>
      <c r="ISJ1" s="629"/>
      <c r="ISK1" s="629"/>
      <c r="ISL1" s="629"/>
      <c r="ISM1" s="629"/>
      <c r="ISN1" s="629"/>
      <c r="ISO1" s="629"/>
      <c r="ISP1" s="629"/>
      <c r="ISQ1" s="629"/>
      <c r="ISR1" s="629"/>
      <c r="ISS1" s="629"/>
      <c r="IST1" s="629"/>
      <c r="ISU1" s="629"/>
      <c r="ISV1" s="629"/>
      <c r="ISW1" s="629"/>
      <c r="ISX1" s="629"/>
      <c r="ISY1" s="629"/>
      <c r="ISZ1" s="629"/>
      <c r="ITA1" s="629"/>
      <c r="ITB1" s="629"/>
      <c r="ITC1" s="629"/>
      <c r="ITD1" s="629"/>
      <c r="ITE1" s="629"/>
      <c r="ITF1" s="629"/>
      <c r="ITG1" s="629"/>
      <c r="ITH1" s="629"/>
      <c r="ITI1" s="629"/>
      <c r="ITJ1" s="629"/>
      <c r="ITK1" s="629"/>
      <c r="ITL1" s="629"/>
      <c r="ITM1" s="629"/>
      <c r="ITN1" s="629"/>
      <c r="ITO1" s="629"/>
      <c r="ITP1" s="629"/>
      <c r="ITQ1" s="629"/>
      <c r="ITR1" s="629"/>
      <c r="ITS1" s="629"/>
      <c r="ITT1" s="629"/>
      <c r="ITU1" s="629"/>
      <c r="ITV1" s="629"/>
      <c r="ITW1" s="629"/>
      <c r="ITX1" s="629"/>
      <c r="ITY1" s="629"/>
      <c r="ITZ1" s="629"/>
      <c r="IUA1" s="629"/>
      <c r="IUB1" s="629"/>
      <c r="IUC1" s="629"/>
      <c r="IUD1" s="629"/>
      <c r="IUE1" s="629"/>
      <c r="IUF1" s="629"/>
      <c r="IUG1" s="629"/>
      <c r="IUH1" s="629"/>
      <c r="IUI1" s="629"/>
      <c r="IUJ1" s="629"/>
      <c r="IUK1" s="629"/>
      <c r="IUL1" s="629"/>
      <c r="IUM1" s="629"/>
      <c r="IUN1" s="629"/>
      <c r="IUO1" s="629"/>
      <c r="IUP1" s="629"/>
      <c r="IUQ1" s="629"/>
      <c r="IUR1" s="629"/>
      <c r="IUS1" s="629"/>
      <c r="IUT1" s="629"/>
      <c r="IUU1" s="629"/>
      <c r="IUV1" s="629"/>
      <c r="IUW1" s="629"/>
      <c r="IUX1" s="629"/>
      <c r="IUY1" s="629"/>
      <c r="IUZ1" s="629"/>
      <c r="IVA1" s="629"/>
      <c r="IVB1" s="629"/>
      <c r="IVC1" s="629"/>
      <c r="IVD1" s="629"/>
      <c r="IVE1" s="629"/>
      <c r="IVF1" s="629"/>
      <c r="IVG1" s="629"/>
      <c r="IVH1" s="629"/>
      <c r="IVI1" s="629"/>
      <c r="IVJ1" s="629"/>
      <c r="IVK1" s="629"/>
      <c r="IVL1" s="629"/>
      <c r="IVM1" s="629"/>
      <c r="IVN1" s="629"/>
      <c r="IVO1" s="629"/>
      <c r="IVP1" s="629"/>
      <c r="IVQ1" s="629"/>
      <c r="IVR1" s="629"/>
      <c r="IVS1" s="629"/>
      <c r="IVT1" s="629"/>
      <c r="IVU1" s="629"/>
      <c r="IVV1" s="629"/>
      <c r="IVW1" s="629"/>
      <c r="IVX1" s="629"/>
      <c r="IVY1" s="629"/>
      <c r="IVZ1" s="629"/>
      <c r="IWA1" s="629"/>
      <c r="IWB1" s="629"/>
      <c r="IWC1" s="629"/>
      <c r="IWD1" s="629"/>
      <c r="IWE1" s="629"/>
      <c r="IWF1" s="629"/>
      <c r="IWG1" s="629"/>
      <c r="IWH1" s="629"/>
      <c r="IWI1" s="629"/>
      <c r="IWJ1" s="629"/>
      <c r="IWK1" s="629"/>
      <c r="IWL1" s="629"/>
      <c r="IWM1" s="629"/>
      <c r="IWN1" s="629"/>
      <c r="IWO1" s="629"/>
      <c r="IWP1" s="629"/>
      <c r="IWQ1" s="629"/>
      <c r="IWR1" s="629"/>
      <c r="IWS1" s="629"/>
      <c r="IWT1" s="629"/>
      <c r="IWU1" s="629"/>
      <c r="IWV1" s="629"/>
      <c r="IWW1" s="629"/>
      <c r="IWX1" s="629"/>
      <c r="IWY1" s="629"/>
      <c r="IWZ1" s="629"/>
      <c r="IXA1" s="629"/>
      <c r="IXB1" s="629"/>
      <c r="IXC1" s="629"/>
      <c r="IXD1" s="629"/>
      <c r="IXE1" s="629"/>
      <c r="IXF1" s="629"/>
      <c r="IXG1" s="629"/>
      <c r="IXH1" s="629"/>
      <c r="IXI1" s="629"/>
      <c r="IXJ1" s="629"/>
      <c r="IXK1" s="629"/>
      <c r="IXL1" s="629"/>
      <c r="IXM1" s="629"/>
      <c r="IXN1" s="629"/>
      <c r="IXO1" s="629"/>
      <c r="IXP1" s="629"/>
      <c r="IXQ1" s="629"/>
      <c r="IXR1" s="629"/>
      <c r="IXS1" s="629"/>
      <c r="IXT1" s="629"/>
      <c r="IXU1" s="629"/>
      <c r="IXV1" s="629"/>
      <c r="IXW1" s="629"/>
      <c r="IXX1" s="629"/>
      <c r="IXY1" s="629"/>
      <c r="IXZ1" s="629"/>
      <c r="IYA1" s="629"/>
      <c r="IYB1" s="629"/>
      <c r="IYC1" s="629"/>
      <c r="IYD1" s="629"/>
      <c r="IYE1" s="629"/>
      <c r="IYF1" s="629"/>
      <c r="IYG1" s="629"/>
      <c r="IYH1" s="629"/>
      <c r="IYI1" s="629"/>
      <c r="IYJ1" s="629"/>
      <c r="IYK1" s="629"/>
      <c r="IYL1" s="629"/>
      <c r="IYM1" s="629"/>
      <c r="IYN1" s="629"/>
      <c r="IYO1" s="629"/>
      <c r="IYP1" s="629"/>
      <c r="IYQ1" s="629"/>
      <c r="IYR1" s="629"/>
      <c r="IYS1" s="629"/>
      <c r="IYT1" s="629"/>
      <c r="IYU1" s="629"/>
      <c r="IYV1" s="629"/>
      <c r="IYW1" s="629"/>
      <c r="IYX1" s="629"/>
      <c r="IYY1" s="629"/>
      <c r="IYZ1" s="629"/>
      <c r="IZA1" s="629"/>
      <c r="IZB1" s="629"/>
      <c r="IZC1" s="629"/>
      <c r="IZD1" s="629"/>
      <c r="IZE1" s="629"/>
      <c r="IZF1" s="629"/>
      <c r="IZG1" s="629"/>
      <c r="IZH1" s="629"/>
      <c r="IZI1" s="629"/>
      <c r="IZJ1" s="629"/>
      <c r="IZK1" s="629"/>
      <c r="IZL1" s="629"/>
      <c r="IZM1" s="629"/>
      <c r="IZN1" s="629"/>
      <c r="IZO1" s="629"/>
      <c r="IZP1" s="629"/>
      <c r="IZQ1" s="629"/>
      <c r="IZR1" s="629"/>
      <c r="IZS1" s="629"/>
      <c r="IZT1" s="629"/>
      <c r="IZU1" s="629"/>
      <c r="IZV1" s="629"/>
      <c r="IZW1" s="629"/>
      <c r="IZX1" s="629"/>
      <c r="IZY1" s="629"/>
      <c r="IZZ1" s="629"/>
      <c r="JAA1" s="629"/>
      <c r="JAB1" s="629"/>
      <c r="JAC1" s="629"/>
      <c r="JAD1" s="629"/>
      <c r="JAE1" s="629"/>
      <c r="JAF1" s="629"/>
      <c r="JAG1" s="629"/>
      <c r="JAH1" s="629"/>
      <c r="JAI1" s="629"/>
      <c r="JAJ1" s="629"/>
      <c r="JAK1" s="629"/>
      <c r="JAL1" s="629"/>
      <c r="JAM1" s="629"/>
      <c r="JAN1" s="629"/>
      <c r="JAO1" s="629"/>
      <c r="JAP1" s="629"/>
      <c r="JAQ1" s="629"/>
      <c r="JAR1" s="629"/>
      <c r="JAS1" s="629"/>
      <c r="JAT1" s="629"/>
      <c r="JAU1" s="629"/>
      <c r="JAV1" s="629"/>
      <c r="JAW1" s="629"/>
      <c r="JAX1" s="629"/>
      <c r="JAY1" s="629"/>
      <c r="JAZ1" s="629"/>
      <c r="JBA1" s="629"/>
      <c r="JBB1" s="629"/>
      <c r="JBC1" s="629"/>
      <c r="JBD1" s="629"/>
      <c r="JBE1" s="629"/>
      <c r="JBF1" s="629"/>
      <c r="JBG1" s="629"/>
      <c r="JBH1" s="629"/>
      <c r="JBI1" s="629"/>
      <c r="JBJ1" s="629"/>
      <c r="JBK1" s="629"/>
      <c r="JBL1" s="629"/>
      <c r="JBM1" s="629"/>
      <c r="JBN1" s="629"/>
      <c r="JBO1" s="629"/>
      <c r="JBP1" s="629"/>
      <c r="JBQ1" s="629"/>
      <c r="JBR1" s="629"/>
      <c r="JBS1" s="629"/>
      <c r="JBT1" s="629"/>
      <c r="JBU1" s="629"/>
      <c r="JBV1" s="629"/>
      <c r="JBW1" s="629"/>
      <c r="JBX1" s="629"/>
      <c r="JBY1" s="629"/>
      <c r="JBZ1" s="629"/>
      <c r="JCA1" s="629"/>
      <c r="JCB1" s="629"/>
      <c r="JCC1" s="629"/>
      <c r="JCD1" s="629"/>
      <c r="JCE1" s="629"/>
      <c r="JCF1" s="629"/>
      <c r="JCG1" s="629"/>
      <c r="JCH1" s="629"/>
      <c r="JCI1" s="629"/>
      <c r="JCJ1" s="629"/>
      <c r="JCK1" s="629"/>
      <c r="JCL1" s="629"/>
      <c r="JCM1" s="629"/>
      <c r="JCN1" s="629"/>
      <c r="JCO1" s="629"/>
      <c r="JCP1" s="629"/>
      <c r="JCQ1" s="629"/>
      <c r="JCR1" s="629"/>
      <c r="JCS1" s="629"/>
      <c r="JCT1" s="629"/>
      <c r="JCU1" s="629"/>
      <c r="JCV1" s="629"/>
      <c r="JCW1" s="629"/>
      <c r="JCX1" s="629"/>
      <c r="JCY1" s="629"/>
      <c r="JCZ1" s="629"/>
      <c r="JDA1" s="629"/>
      <c r="JDB1" s="629"/>
      <c r="JDC1" s="629"/>
      <c r="JDD1" s="629"/>
      <c r="JDE1" s="629"/>
      <c r="JDF1" s="629"/>
      <c r="JDG1" s="629"/>
      <c r="JDH1" s="629"/>
      <c r="JDI1" s="629"/>
      <c r="JDJ1" s="629"/>
      <c r="JDK1" s="629"/>
      <c r="JDL1" s="629"/>
      <c r="JDM1" s="629"/>
      <c r="JDN1" s="629"/>
      <c r="JDO1" s="629"/>
      <c r="JDP1" s="629"/>
      <c r="JDQ1" s="629"/>
      <c r="JDR1" s="629"/>
      <c r="JDS1" s="629"/>
      <c r="JDT1" s="629"/>
      <c r="JDU1" s="629"/>
      <c r="JDV1" s="629"/>
      <c r="JDW1" s="629"/>
      <c r="JDX1" s="629"/>
      <c r="JDY1" s="629"/>
      <c r="JDZ1" s="629"/>
      <c r="JEA1" s="629"/>
      <c r="JEB1" s="629"/>
      <c r="JEC1" s="629"/>
      <c r="JED1" s="629"/>
      <c r="JEE1" s="629"/>
      <c r="JEF1" s="629"/>
      <c r="JEG1" s="629"/>
      <c r="JEH1" s="629"/>
      <c r="JEI1" s="629"/>
      <c r="JEJ1" s="629"/>
      <c r="JEK1" s="629"/>
      <c r="JEL1" s="629"/>
      <c r="JEM1" s="629"/>
      <c r="JEN1" s="629"/>
      <c r="JEO1" s="629"/>
      <c r="JEP1" s="629"/>
      <c r="JEQ1" s="629"/>
      <c r="JER1" s="629"/>
      <c r="JES1" s="629"/>
      <c r="JET1" s="629"/>
      <c r="JEU1" s="629"/>
      <c r="JEV1" s="629"/>
      <c r="JEW1" s="629"/>
      <c r="JEX1" s="629"/>
      <c r="JEY1" s="629"/>
      <c r="JEZ1" s="629"/>
      <c r="JFA1" s="629"/>
      <c r="JFB1" s="629"/>
      <c r="JFC1" s="629"/>
      <c r="JFD1" s="629"/>
      <c r="JFE1" s="629"/>
      <c r="JFF1" s="629"/>
      <c r="JFG1" s="629"/>
      <c r="JFH1" s="629"/>
      <c r="JFI1" s="629"/>
      <c r="JFJ1" s="629"/>
      <c r="JFK1" s="629"/>
      <c r="JFL1" s="629"/>
      <c r="JFM1" s="629"/>
      <c r="JFN1" s="629"/>
      <c r="JFO1" s="629"/>
      <c r="JFP1" s="629"/>
      <c r="JFQ1" s="629"/>
      <c r="JFR1" s="629"/>
      <c r="JFS1" s="629"/>
      <c r="JFT1" s="629"/>
      <c r="JFU1" s="629"/>
      <c r="JFV1" s="629"/>
      <c r="JFW1" s="629"/>
      <c r="JFX1" s="629"/>
      <c r="JFY1" s="629"/>
      <c r="JFZ1" s="629"/>
      <c r="JGA1" s="629"/>
      <c r="JGB1" s="629"/>
      <c r="JGC1" s="629"/>
      <c r="JGD1" s="629"/>
      <c r="JGE1" s="629"/>
      <c r="JGF1" s="629"/>
      <c r="JGG1" s="629"/>
      <c r="JGH1" s="629"/>
      <c r="JGI1" s="629"/>
      <c r="JGJ1" s="629"/>
      <c r="JGK1" s="629"/>
      <c r="JGL1" s="629"/>
      <c r="JGM1" s="629"/>
      <c r="JGN1" s="629"/>
      <c r="JGO1" s="629"/>
      <c r="JGP1" s="629"/>
      <c r="JGQ1" s="629"/>
      <c r="JGR1" s="629"/>
      <c r="JGS1" s="629"/>
      <c r="JGT1" s="629"/>
      <c r="JGU1" s="629"/>
      <c r="JGV1" s="629"/>
      <c r="JGW1" s="629"/>
      <c r="JGX1" s="629"/>
      <c r="JGY1" s="629"/>
      <c r="JGZ1" s="629"/>
      <c r="JHA1" s="629"/>
      <c r="JHB1" s="629"/>
      <c r="JHC1" s="629"/>
      <c r="JHD1" s="629"/>
      <c r="JHE1" s="629"/>
      <c r="JHF1" s="629"/>
      <c r="JHG1" s="629"/>
      <c r="JHH1" s="629"/>
      <c r="JHI1" s="629"/>
      <c r="JHJ1" s="629"/>
      <c r="JHK1" s="629"/>
      <c r="JHL1" s="629"/>
      <c r="JHM1" s="629"/>
      <c r="JHN1" s="629"/>
      <c r="JHO1" s="629"/>
      <c r="JHP1" s="629"/>
      <c r="JHQ1" s="629"/>
      <c r="JHR1" s="629"/>
      <c r="JHS1" s="629"/>
      <c r="JHT1" s="629"/>
      <c r="JHU1" s="629"/>
      <c r="JHV1" s="629"/>
      <c r="JHW1" s="629"/>
      <c r="JHX1" s="629"/>
      <c r="JHY1" s="629"/>
      <c r="JHZ1" s="629"/>
      <c r="JIA1" s="629"/>
      <c r="JIB1" s="629"/>
      <c r="JIC1" s="629"/>
      <c r="JID1" s="629"/>
      <c r="JIE1" s="629"/>
      <c r="JIF1" s="629"/>
      <c r="JIG1" s="629"/>
      <c r="JIH1" s="629"/>
      <c r="JII1" s="629"/>
      <c r="JIJ1" s="629"/>
      <c r="JIK1" s="629"/>
      <c r="JIL1" s="629"/>
      <c r="JIM1" s="629"/>
      <c r="JIN1" s="629"/>
      <c r="JIO1" s="629"/>
      <c r="JIP1" s="629"/>
      <c r="JIQ1" s="629"/>
      <c r="JIR1" s="629"/>
      <c r="JIS1" s="629"/>
      <c r="JIT1" s="629"/>
      <c r="JIU1" s="629"/>
      <c r="JIV1" s="629"/>
      <c r="JIW1" s="629"/>
      <c r="JIX1" s="629"/>
      <c r="JIY1" s="629"/>
      <c r="JIZ1" s="629"/>
      <c r="JJA1" s="629"/>
      <c r="JJB1" s="629"/>
      <c r="JJC1" s="629"/>
      <c r="JJD1" s="629"/>
      <c r="JJE1" s="629"/>
      <c r="JJF1" s="629"/>
      <c r="JJG1" s="629"/>
      <c r="JJH1" s="629"/>
      <c r="JJI1" s="629"/>
      <c r="JJJ1" s="629"/>
      <c r="JJK1" s="629"/>
      <c r="JJL1" s="629"/>
      <c r="JJM1" s="629"/>
      <c r="JJN1" s="629"/>
      <c r="JJO1" s="629"/>
      <c r="JJP1" s="629"/>
      <c r="JJQ1" s="629"/>
      <c r="JJR1" s="629"/>
      <c r="JJS1" s="629"/>
      <c r="JJT1" s="629"/>
      <c r="JJU1" s="629"/>
      <c r="JJV1" s="629"/>
      <c r="JJW1" s="629"/>
      <c r="JJX1" s="629"/>
      <c r="JJY1" s="629"/>
      <c r="JJZ1" s="629"/>
      <c r="JKA1" s="629"/>
      <c r="JKB1" s="629"/>
      <c r="JKC1" s="629"/>
      <c r="JKD1" s="629"/>
      <c r="JKE1" s="629"/>
      <c r="JKF1" s="629"/>
      <c r="JKG1" s="629"/>
      <c r="JKH1" s="629"/>
      <c r="JKI1" s="629"/>
      <c r="JKJ1" s="629"/>
      <c r="JKK1" s="629"/>
      <c r="JKL1" s="629"/>
      <c r="JKM1" s="629"/>
      <c r="JKN1" s="629"/>
      <c r="JKO1" s="629"/>
      <c r="JKP1" s="629"/>
      <c r="JKQ1" s="629"/>
      <c r="JKR1" s="629"/>
      <c r="JKS1" s="629"/>
      <c r="JKT1" s="629"/>
      <c r="JKU1" s="629"/>
      <c r="JKV1" s="629"/>
      <c r="JKW1" s="629"/>
      <c r="JKX1" s="629"/>
      <c r="JKY1" s="629"/>
      <c r="JKZ1" s="629"/>
      <c r="JLA1" s="629"/>
      <c r="JLB1" s="629"/>
      <c r="JLC1" s="629"/>
      <c r="JLD1" s="629"/>
      <c r="JLE1" s="629"/>
      <c r="JLF1" s="629"/>
      <c r="JLG1" s="629"/>
      <c r="JLH1" s="629"/>
      <c r="JLI1" s="629"/>
      <c r="JLJ1" s="629"/>
      <c r="JLK1" s="629"/>
      <c r="JLL1" s="629"/>
      <c r="JLM1" s="629"/>
      <c r="JLN1" s="629"/>
      <c r="JLO1" s="629"/>
      <c r="JLP1" s="629"/>
      <c r="JLQ1" s="629"/>
      <c r="JLR1" s="629"/>
      <c r="JLS1" s="629"/>
      <c r="JLT1" s="629"/>
      <c r="JLU1" s="629"/>
      <c r="JLV1" s="629"/>
      <c r="JLW1" s="629"/>
      <c r="JLX1" s="629"/>
      <c r="JLY1" s="629"/>
      <c r="JLZ1" s="629"/>
      <c r="JMA1" s="629"/>
      <c r="JMB1" s="629"/>
      <c r="JMC1" s="629"/>
      <c r="JMD1" s="629"/>
      <c r="JME1" s="629"/>
      <c r="JMF1" s="629"/>
      <c r="JMG1" s="629"/>
      <c r="JMH1" s="629"/>
      <c r="JMI1" s="629"/>
      <c r="JMJ1" s="629"/>
      <c r="JMK1" s="629"/>
      <c r="JML1" s="629"/>
      <c r="JMM1" s="629"/>
      <c r="JMN1" s="629"/>
      <c r="JMO1" s="629"/>
      <c r="JMP1" s="629"/>
      <c r="JMQ1" s="629"/>
      <c r="JMR1" s="629"/>
      <c r="JMS1" s="629"/>
      <c r="JMT1" s="629"/>
      <c r="JMU1" s="629"/>
      <c r="JMV1" s="629"/>
      <c r="JMW1" s="629"/>
      <c r="JMX1" s="629"/>
      <c r="JMY1" s="629"/>
      <c r="JMZ1" s="629"/>
      <c r="JNA1" s="629"/>
      <c r="JNB1" s="629"/>
      <c r="JNC1" s="629"/>
      <c r="JND1" s="629"/>
      <c r="JNE1" s="629"/>
      <c r="JNF1" s="629"/>
      <c r="JNG1" s="629"/>
      <c r="JNH1" s="629"/>
      <c r="JNI1" s="629"/>
      <c r="JNJ1" s="629"/>
      <c r="JNK1" s="629"/>
      <c r="JNL1" s="629"/>
      <c r="JNM1" s="629"/>
      <c r="JNN1" s="629"/>
      <c r="JNO1" s="629"/>
      <c r="JNP1" s="629"/>
      <c r="JNQ1" s="629"/>
      <c r="JNR1" s="629"/>
      <c r="JNS1" s="629"/>
      <c r="JNT1" s="629"/>
      <c r="JNU1" s="629"/>
      <c r="JNV1" s="629"/>
      <c r="JNW1" s="629"/>
      <c r="JNX1" s="629"/>
      <c r="JNY1" s="629"/>
      <c r="JNZ1" s="629"/>
      <c r="JOA1" s="629"/>
      <c r="JOB1" s="629"/>
      <c r="JOC1" s="629"/>
      <c r="JOD1" s="629"/>
      <c r="JOE1" s="629"/>
      <c r="JOF1" s="629"/>
      <c r="JOG1" s="629"/>
      <c r="JOH1" s="629"/>
      <c r="JOI1" s="629"/>
      <c r="JOJ1" s="629"/>
      <c r="JOK1" s="629"/>
      <c r="JOL1" s="629"/>
      <c r="JOM1" s="629"/>
      <c r="JON1" s="629"/>
      <c r="JOO1" s="629"/>
      <c r="JOP1" s="629"/>
      <c r="JOQ1" s="629"/>
      <c r="JOR1" s="629"/>
      <c r="JOS1" s="629"/>
      <c r="JOT1" s="629"/>
      <c r="JOU1" s="629"/>
      <c r="JOV1" s="629"/>
      <c r="JOW1" s="629"/>
      <c r="JOX1" s="629"/>
      <c r="JOY1" s="629"/>
      <c r="JOZ1" s="629"/>
      <c r="JPA1" s="629"/>
      <c r="JPB1" s="629"/>
      <c r="JPC1" s="629"/>
      <c r="JPD1" s="629"/>
      <c r="JPE1" s="629"/>
      <c r="JPF1" s="629"/>
      <c r="JPG1" s="629"/>
      <c r="JPH1" s="629"/>
      <c r="JPI1" s="629"/>
      <c r="JPJ1" s="629"/>
      <c r="JPK1" s="629"/>
      <c r="JPL1" s="629"/>
      <c r="JPM1" s="629"/>
      <c r="JPN1" s="629"/>
      <c r="JPO1" s="629"/>
      <c r="JPP1" s="629"/>
      <c r="JPQ1" s="629"/>
      <c r="JPR1" s="629"/>
      <c r="JPS1" s="629"/>
      <c r="JPT1" s="629"/>
      <c r="JPU1" s="629"/>
      <c r="JPV1" s="629"/>
      <c r="JPW1" s="629"/>
      <c r="JPX1" s="629"/>
      <c r="JPY1" s="629"/>
      <c r="JPZ1" s="629"/>
      <c r="JQA1" s="629"/>
      <c r="JQB1" s="629"/>
      <c r="JQC1" s="629"/>
      <c r="JQD1" s="629"/>
      <c r="JQE1" s="629"/>
      <c r="JQF1" s="629"/>
      <c r="JQG1" s="629"/>
      <c r="JQH1" s="629"/>
      <c r="JQI1" s="629"/>
      <c r="JQJ1" s="629"/>
      <c r="JQK1" s="629"/>
      <c r="JQL1" s="629"/>
      <c r="JQM1" s="629"/>
      <c r="JQN1" s="629"/>
      <c r="JQO1" s="629"/>
      <c r="JQP1" s="629"/>
      <c r="JQQ1" s="629"/>
      <c r="JQR1" s="629"/>
      <c r="JQS1" s="629"/>
      <c r="JQT1" s="629"/>
      <c r="JQU1" s="629"/>
      <c r="JQV1" s="629"/>
      <c r="JQW1" s="629"/>
      <c r="JQX1" s="629"/>
      <c r="JQY1" s="629"/>
      <c r="JQZ1" s="629"/>
      <c r="JRA1" s="629"/>
      <c r="JRB1" s="629"/>
      <c r="JRC1" s="629"/>
      <c r="JRD1" s="629"/>
      <c r="JRE1" s="629"/>
      <c r="JRF1" s="629"/>
      <c r="JRG1" s="629"/>
      <c r="JRH1" s="629"/>
      <c r="JRI1" s="629"/>
      <c r="JRJ1" s="629"/>
      <c r="JRK1" s="629"/>
      <c r="JRL1" s="629"/>
      <c r="JRM1" s="629"/>
      <c r="JRN1" s="629"/>
      <c r="JRO1" s="629"/>
      <c r="JRP1" s="629"/>
      <c r="JRQ1" s="629"/>
      <c r="JRR1" s="629"/>
      <c r="JRS1" s="629"/>
      <c r="JRT1" s="629"/>
      <c r="JRU1" s="629"/>
      <c r="JRV1" s="629"/>
      <c r="JRW1" s="629"/>
      <c r="JRX1" s="629"/>
      <c r="JRY1" s="629"/>
      <c r="JRZ1" s="629"/>
      <c r="JSA1" s="629"/>
      <c r="JSB1" s="629"/>
      <c r="JSC1" s="629"/>
      <c r="JSD1" s="629"/>
      <c r="JSE1" s="629"/>
      <c r="JSF1" s="629"/>
      <c r="JSG1" s="629"/>
      <c r="JSH1" s="629"/>
      <c r="JSI1" s="629"/>
      <c r="JSJ1" s="629"/>
      <c r="JSK1" s="629"/>
      <c r="JSL1" s="629"/>
      <c r="JSM1" s="629"/>
      <c r="JSN1" s="629"/>
      <c r="JSO1" s="629"/>
      <c r="JSP1" s="629"/>
      <c r="JSQ1" s="629"/>
      <c r="JSR1" s="629"/>
      <c r="JSS1" s="629"/>
      <c r="JST1" s="629"/>
      <c r="JSU1" s="629"/>
      <c r="JSV1" s="629"/>
      <c r="JSW1" s="629"/>
      <c r="JSX1" s="629"/>
      <c r="JSY1" s="629"/>
      <c r="JSZ1" s="629"/>
      <c r="JTA1" s="629"/>
      <c r="JTB1" s="629"/>
      <c r="JTC1" s="629"/>
      <c r="JTD1" s="629"/>
      <c r="JTE1" s="629"/>
      <c r="JTF1" s="629"/>
      <c r="JTG1" s="629"/>
      <c r="JTH1" s="629"/>
      <c r="JTI1" s="629"/>
      <c r="JTJ1" s="629"/>
      <c r="JTK1" s="629"/>
      <c r="JTL1" s="629"/>
      <c r="JTM1" s="629"/>
      <c r="JTN1" s="629"/>
      <c r="JTO1" s="629"/>
      <c r="JTP1" s="629"/>
      <c r="JTQ1" s="629"/>
      <c r="JTR1" s="629"/>
      <c r="JTS1" s="629"/>
      <c r="JTT1" s="629"/>
      <c r="JTU1" s="629"/>
      <c r="JTV1" s="629"/>
      <c r="JTW1" s="629"/>
      <c r="JTX1" s="629"/>
      <c r="JTY1" s="629"/>
      <c r="JTZ1" s="629"/>
      <c r="JUA1" s="629"/>
      <c r="JUB1" s="629"/>
      <c r="JUC1" s="629"/>
      <c r="JUD1" s="629"/>
      <c r="JUE1" s="629"/>
      <c r="JUF1" s="629"/>
      <c r="JUG1" s="629"/>
      <c r="JUH1" s="629"/>
      <c r="JUI1" s="629"/>
      <c r="JUJ1" s="629"/>
      <c r="JUK1" s="629"/>
      <c r="JUL1" s="629"/>
      <c r="JUM1" s="629"/>
      <c r="JUN1" s="629"/>
      <c r="JUO1" s="629"/>
      <c r="JUP1" s="629"/>
      <c r="JUQ1" s="629"/>
      <c r="JUR1" s="629"/>
      <c r="JUS1" s="629"/>
      <c r="JUT1" s="629"/>
      <c r="JUU1" s="629"/>
      <c r="JUV1" s="629"/>
      <c r="JUW1" s="629"/>
      <c r="JUX1" s="629"/>
      <c r="JUY1" s="629"/>
      <c r="JUZ1" s="629"/>
      <c r="JVA1" s="629"/>
      <c r="JVB1" s="629"/>
      <c r="JVC1" s="629"/>
      <c r="JVD1" s="629"/>
      <c r="JVE1" s="629"/>
      <c r="JVF1" s="629"/>
      <c r="JVG1" s="629"/>
      <c r="JVH1" s="629"/>
      <c r="JVI1" s="629"/>
      <c r="JVJ1" s="629"/>
      <c r="JVK1" s="629"/>
      <c r="JVL1" s="629"/>
      <c r="JVM1" s="629"/>
      <c r="JVN1" s="629"/>
      <c r="JVO1" s="629"/>
      <c r="JVP1" s="629"/>
      <c r="JVQ1" s="629"/>
      <c r="JVR1" s="629"/>
      <c r="JVS1" s="629"/>
      <c r="JVT1" s="629"/>
      <c r="JVU1" s="629"/>
      <c r="JVV1" s="629"/>
      <c r="JVW1" s="629"/>
      <c r="JVX1" s="629"/>
      <c r="JVY1" s="629"/>
      <c r="JVZ1" s="629"/>
      <c r="JWA1" s="629"/>
      <c r="JWB1" s="629"/>
      <c r="JWC1" s="629"/>
      <c r="JWD1" s="629"/>
      <c r="JWE1" s="629"/>
      <c r="JWF1" s="629"/>
      <c r="JWG1" s="629"/>
      <c r="JWH1" s="629"/>
      <c r="JWI1" s="629"/>
      <c r="JWJ1" s="629"/>
      <c r="JWK1" s="629"/>
      <c r="JWL1" s="629"/>
      <c r="JWM1" s="629"/>
      <c r="JWN1" s="629"/>
      <c r="JWO1" s="629"/>
      <c r="JWP1" s="629"/>
      <c r="JWQ1" s="629"/>
      <c r="JWR1" s="629"/>
      <c r="JWS1" s="629"/>
      <c r="JWT1" s="629"/>
      <c r="JWU1" s="629"/>
      <c r="JWV1" s="629"/>
      <c r="JWW1" s="629"/>
      <c r="JWX1" s="629"/>
      <c r="JWY1" s="629"/>
      <c r="JWZ1" s="629"/>
      <c r="JXA1" s="629"/>
      <c r="JXB1" s="629"/>
      <c r="JXC1" s="629"/>
      <c r="JXD1" s="629"/>
      <c r="JXE1" s="629"/>
      <c r="JXF1" s="629"/>
      <c r="JXG1" s="629"/>
      <c r="JXH1" s="629"/>
      <c r="JXI1" s="629"/>
      <c r="JXJ1" s="629"/>
      <c r="JXK1" s="629"/>
      <c r="JXL1" s="629"/>
      <c r="JXM1" s="629"/>
      <c r="JXN1" s="629"/>
      <c r="JXO1" s="629"/>
      <c r="JXP1" s="629"/>
      <c r="JXQ1" s="629"/>
      <c r="JXR1" s="629"/>
      <c r="JXS1" s="629"/>
      <c r="JXT1" s="629"/>
      <c r="JXU1" s="629"/>
      <c r="JXV1" s="629"/>
      <c r="JXW1" s="629"/>
      <c r="JXX1" s="629"/>
      <c r="JXY1" s="629"/>
      <c r="JXZ1" s="629"/>
      <c r="JYA1" s="629"/>
      <c r="JYB1" s="629"/>
      <c r="JYC1" s="629"/>
      <c r="JYD1" s="629"/>
      <c r="JYE1" s="629"/>
      <c r="JYF1" s="629"/>
      <c r="JYG1" s="629"/>
      <c r="JYH1" s="629"/>
      <c r="JYI1" s="629"/>
      <c r="JYJ1" s="629"/>
      <c r="JYK1" s="629"/>
      <c r="JYL1" s="629"/>
      <c r="JYM1" s="629"/>
      <c r="JYN1" s="629"/>
      <c r="JYO1" s="629"/>
      <c r="JYP1" s="629"/>
      <c r="JYQ1" s="629"/>
      <c r="JYR1" s="629"/>
      <c r="JYS1" s="629"/>
      <c r="JYT1" s="629"/>
      <c r="JYU1" s="629"/>
      <c r="JYV1" s="629"/>
      <c r="JYW1" s="629"/>
      <c r="JYX1" s="629"/>
      <c r="JYY1" s="629"/>
      <c r="JYZ1" s="629"/>
      <c r="JZA1" s="629"/>
      <c r="JZB1" s="629"/>
      <c r="JZC1" s="629"/>
      <c r="JZD1" s="629"/>
      <c r="JZE1" s="629"/>
      <c r="JZF1" s="629"/>
      <c r="JZG1" s="629"/>
      <c r="JZH1" s="629"/>
      <c r="JZI1" s="629"/>
      <c r="JZJ1" s="629"/>
      <c r="JZK1" s="629"/>
      <c r="JZL1" s="629"/>
      <c r="JZM1" s="629"/>
      <c r="JZN1" s="629"/>
      <c r="JZO1" s="629"/>
      <c r="JZP1" s="629"/>
      <c r="JZQ1" s="629"/>
      <c r="JZR1" s="629"/>
      <c r="JZS1" s="629"/>
      <c r="JZT1" s="629"/>
      <c r="JZU1" s="629"/>
      <c r="JZV1" s="629"/>
      <c r="JZW1" s="629"/>
      <c r="JZX1" s="629"/>
      <c r="JZY1" s="629"/>
      <c r="JZZ1" s="629"/>
      <c r="KAA1" s="629"/>
      <c r="KAB1" s="629"/>
      <c r="KAC1" s="629"/>
      <c r="KAD1" s="629"/>
      <c r="KAE1" s="629"/>
      <c r="KAF1" s="629"/>
      <c r="KAG1" s="629"/>
      <c r="KAH1" s="629"/>
      <c r="KAI1" s="629"/>
      <c r="KAJ1" s="629"/>
      <c r="KAK1" s="629"/>
      <c r="KAL1" s="629"/>
      <c r="KAM1" s="629"/>
      <c r="KAN1" s="629"/>
      <c r="KAO1" s="629"/>
      <c r="KAP1" s="629"/>
      <c r="KAQ1" s="629"/>
      <c r="KAR1" s="629"/>
      <c r="KAS1" s="629"/>
      <c r="KAT1" s="629"/>
      <c r="KAU1" s="629"/>
      <c r="KAV1" s="629"/>
      <c r="KAW1" s="629"/>
      <c r="KAX1" s="629"/>
      <c r="KAY1" s="629"/>
      <c r="KAZ1" s="629"/>
      <c r="KBA1" s="629"/>
      <c r="KBB1" s="629"/>
      <c r="KBC1" s="629"/>
      <c r="KBD1" s="629"/>
      <c r="KBE1" s="629"/>
      <c r="KBF1" s="629"/>
      <c r="KBG1" s="629"/>
      <c r="KBH1" s="629"/>
      <c r="KBI1" s="629"/>
      <c r="KBJ1" s="629"/>
      <c r="KBK1" s="629"/>
      <c r="KBL1" s="629"/>
      <c r="KBM1" s="629"/>
      <c r="KBN1" s="629"/>
      <c r="KBO1" s="629"/>
      <c r="KBP1" s="629"/>
      <c r="KBQ1" s="629"/>
      <c r="KBR1" s="629"/>
      <c r="KBS1" s="629"/>
      <c r="KBT1" s="629"/>
      <c r="KBU1" s="629"/>
      <c r="KBV1" s="629"/>
      <c r="KBW1" s="629"/>
      <c r="KBX1" s="629"/>
      <c r="KBY1" s="629"/>
      <c r="KBZ1" s="629"/>
      <c r="KCA1" s="629"/>
      <c r="KCB1" s="629"/>
      <c r="KCC1" s="629"/>
      <c r="KCD1" s="629"/>
      <c r="KCE1" s="629"/>
      <c r="KCF1" s="629"/>
      <c r="KCG1" s="629"/>
      <c r="KCH1" s="629"/>
      <c r="KCI1" s="629"/>
      <c r="KCJ1" s="629"/>
      <c r="KCK1" s="629"/>
      <c r="KCL1" s="629"/>
      <c r="KCM1" s="629"/>
      <c r="KCN1" s="629"/>
      <c r="KCO1" s="629"/>
      <c r="KCP1" s="629"/>
      <c r="KCQ1" s="629"/>
      <c r="KCR1" s="629"/>
      <c r="KCS1" s="629"/>
      <c r="KCT1" s="629"/>
      <c r="KCU1" s="629"/>
      <c r="KCV1" s="629"/>
      <c r="KCW1" s="629"/>
      <c r="KCX1" s="629"/>
      <c r="KCY1" s="629"/>
      <c r="KCZ1" s="629"/>
      <c r="KDA1" s="629"/>
      <c r="KDB1" s="629"/>
      <c r="KDC1" s="629"/>
      <c r="KDD1" s="629"/>
      <c r="KDE1" s="629"/>
      <c r="KDF1" s="629"/>
      <c r="KDG1" s="629"/>
      <c r="KDH1" s="629"/>
      <c r="KDI1" s="629"/>
      <c r="KDJ1" s="629"/>
      <c r="KDK1" s="629"/>
      <c r="KDL1" s="629"/>
      <c r="KDM1" s="629"/>
      <c r="KDN1" s="629"/>
      <c r="KDO1" s="629"/>
      <c r="KDP1" s="629"/>
      <c r="KDQ1" s="629"/>
      <c r="KDR1" s="629"/>
      <c r="KDS1" s="629"/>
      <c r="KDT1" s="629"/>
      <c r="KDU1" s="629"/>
      <c r="KDV1" s="629"/>
      <c r="KDW1" s="629"/>
      <c r="KDX1" s="629"/>
      <c r="KDY1" s="629"/>
      <c r="KDZ1" s="629"/>
      <c r="KEA1" s="629"/>
      <c r="KEB1" s="629"/>
      <c r="KEC1" s="629"/>
      <c r="KED1" s="629"/>
      <c r="KEE1" s="629"/>
      <c r="KEF1" s="629"/>
      <c r="KEG1" s="629"/>
      <c r="KEH1" s="629"/>
      <c r="KEI1" s="629"/>
      <c r="KEJ1" s="629"/>
      <c r="KEK1" s="629"/>
      <c r="KEL1" s="629"/>
      <c r="KEM1" s="629"/>
      <c r="KEN1" s="629"/>
      <c r="KEO1" s="629"/>
      <c r="KEP1" s="629"/>
      <c r="KEQ1" s="629"/>
      <c r="KER1" s="629"/>
      <c r="KES1" s="629"/>
      <c r="KET1" s="629"/>
      <c r="KEU1" s="629"/>
      <c r="KEV1" s="629"/>
      <c r="KEW1" s="629"/>
      <c r="KEX1" s="629"/>
      <c r="KEY1" s="629"/>
      <c r="KEZ1" s="629"/>
      <c r="KFA1" s="629"/>
      <c r="KFB1" s="629"/>
      <c r="KFC1" s="629"/>
      <c r="KFD1" s="629"/>
      <c r="KFE1" s="629"/>
      <c r="KFF1" s="629"/>
      <c r="KFG1" s="629"/>
      <c r="KFH1" s="629"/>
      <c r="KFI1" s="629"/>
      <c r="KFJ1" s="629"/>
      <c r="KFK1" s="629"/>
      <c r="KFL1" s="629"/>
      <c r="KFM1" s="629"/>
      <c r="KFN1" s="629"/>
      <c r="KFO1" s="629"/>
      <c r="KFP1" s="629"/>
      <c r="KFQ1" s="629"/>
      <c r="KFR1" s="629"/>
      <c r="KFS1" s="629"/>
      <c r="KFT1" s="629"/>
      <c r="KFU1" s="629"/>
      <c r="KFV1" s="629"/>
      <c r="KFW1" s="629"/>
      <c r="KFX1" s="629"/>
      <c r="KFY1" s="629"/>
      <c r="KFZ1" s="629"/>
      <c r="KGA1" s="629"/>
      <c r="KGB1" s="629"/>
      <c r="KGC1" s="629"/>
      <c r="KGD1" s="629"/>
      <c r="KGE1" s="629"/>
      <c r="KGF1" s="629"/>
      <c r="KGG1" s="629"/>
      <c r="KGH1" s="629"/>
      <c r="KGI1" s="629"/>
      <c r="KGJ1" s="629"/>
      <c r="KGK1" s="629"/>
      <c r="KGL1" s="629"/>
      <c r="KGM1" s="629"/>
      <c r="KGN1" s="629"/>
      <c r="KGO1" s="629"/>
      <c r="KGP1" s="629"/>
      <c r="KGQ1" s="629"/>
      <c r="KGR1" s="629"/>
      <c r="KGS1" s="629"/>
      <c r="KGT1" s="629"/>
      <c r="KGU1" s="629"/>
      <c r="KGV1" s="629"/>
      <c r="KGW1" s="629"/>
      <c r="KGX1" s="629"/>
      <c r="KGY1" s="629"/>
      <c r="KGZ1" s="629"/>
      <c r="KHA1" s="629"/>
      <c r="KHB1" s="629"/>
      <c r="KHC1" s="629"/>
      <c r="KHD1" s="629"/>
      <c r="KHE1" s="629"/>
      <c r="KHF1" s="629"/>
      <c r="KHG1" s="629"/>
      <c r="KHH1" s="629"/>
      <c r="KHI1" s="629"/>
      <c r="KHJ1" s="629"/>
      <c r="KHK1" s="629"/>
      <c r="KHL1" s="629"/>
      <c r="KHM1" s="629"/>
      <c r="KHN1" s="629"/>
      <c r="KHO1" s="629"/>
      <c r="KHP1" s="629"/>
      <c r="KHQ1" s="629"/>
      <c r="KHR1" s="629"/>
      <c r="KHS1" s="629"/>
      <c r="KHT1" s="629"/>
      <c r="KHU1" s="629"/>
      <c r="KHV1" s="629"/>
      <c r="KHW1" s="629"/>
      <c r="KHX1" s="629"/>
      <c r="KHY1" s="629"/>
      <c r="KHZ1" s="629"/>
      <c r="KIA1" s="629"/>
      <c r="KIB1" s="629"/>
      <c r="KIC1" s="629"/>
      <c r="KID1" s="629"/>
      <c r="KIE1" s="629"/>
      <c r="KIF1" s="629"/>
      <c r="KIG1" s="629"/>
      <c r="KIH1" s="629"/>
      <c r="KII1" s="629"/>
      <c r="KIJ1" s="629"/>
      <c r="KIK1" s="629"/>
      <c r="KIL1" s="629"/>
      <c r="KIM1" s="629"/>
      <c r="KIN1" s="629"/>
      <c r="KIO1" s="629"/>
      <c r="KIP1" s="629"/>
      <c r="KIQ1" s="629"/>
      <c r="KIR1" s="629"/>
      <c r="KIS1" s="629"/>
      <c r="KIT1" s="629"/>
      <c r="KIU1" s="629"/>
      <c r="KIV1" s="629"/>
      <c r="KIW1" s="629"/>
      <c r="KIX1" s="629"/>
      <c r="KIY1" s="629"/>
      <c r="KIZ1" s="629"/>
      <c r="KJA1" s="629"/>
      <c r="KJB1" s="629"/>
      <c r="KJC1" s="629"/>
      <c r="KJD1" s="629"/>
      <c r="KJE1" s="629"/>
      <c r="KJF1" s="629"/>
      <c r="KJG1" s="629"/>
      <c r="KJH1" s="629"/>
      <c r="KJI1" s="629"/>
      <c r="KJJ1" s="629"/>
      <c r="KJK1" s="629"/>
      <c r="KJL1" s="629"/>
      <c r="KJM1" s="629"/>
      <c r="KJN1" s="629"/>
      <c r="KJO1" s="629"/>
      <c r="KJP1" s="629"/>
      <c r="KJQ1" s="629"/>
      <c r="KJR1" s="629"/>
      <c r="KJS1" s="629"/>
      <c r="KJT1" s="629"/>
      <c r="KJU1" s="629"/>
      <c r="KJV1" s="629"/>
      <c r="KJW1" s="629"/>
      <c r="KJX1" s="629"/>
      <c r="KJY1" s="629"/>
      <c r="KJZ1" s="629"/>
      <c r="KKA1" s="629"/>
      <c r="KKB1" s="629"/>
      <c r="KKC1" s="629"/>
      <c r="KKD1" s="629"/>
      <c r="KKE1" s="629"/>
      <c r="KKF1" s="629"/>
      <c r="KKG1" s="629"/>
      <c r="KKH1" s="629"/>
      <c r="KKI1" s="629"/>
      <c r="KKJ1" s="629"/>
      <c r="KKK1" s="629"/>
      <c r="KKL1" s="629"/>
      <c r="KKM1" s="629"/>
      <c r="KKN1" s="629"/>
      <c r="KKO1" s="629"/>
      <c r="KKP1" s="629"/>
      <c r="KKQ1" s="629"/>
      <c r="KKR1" s="629"/>
      <c r="KKS1" s="629"/>
      <c r="KKT1" s="629"/>
      <c r="KKU1" s="629"/>
      <c r="KKV1" s="629"/>
      <c r="KKW1" s="629"/>
      <c r="KKX1" s="629"/>
      <c r="KKY1" s="629"/>
      <c r="KKZ1" s="629"/>
      <c r="KLA1" s="629"/>
      <c r="KLB1" s="629"/>
      <c r="KLC1" s="629"/>
      <c r="KLD1" s="629"/>
      <c r="KLE1" s="629"/>
      <c r="KLF1" s="629"/>
      <c r="KLG1" s="629"/>
      <c r="KLH1" s="629"/>
      <c r="KLI1" s="629"/>
      <c r="KLJ1" s="629"/>
      <c r="KLK1" s="629"/>
      <c r="KLL1" s="629"/>
      <c r="KLM1" s="629"/>
      <c r="KLN1" s="629"/>
      <c r="KLO1" s="629"/>
      <c r="KLP1" s="629"/>
      <c r="KLQ1" s="629"/>
      <c r="KLR1" s="629"/>
      <c r="KLS1" s="629"/>
      <c r="KLT1" s="629"/>
      <c r="KLU1" s="629"/>
      <c r="KLV1" s="629"/>
      <c r="KLW1" s="629"/>
      <c r="KLX1" s="629"/>
      <c r="KLY1" s="629"/>
      <c r="KLZ1" s="629"/>
      <c r="KMA1" s="629"/>
      <c r="KMB1" s="629"/>
      <c r="KMC1" s="629"/>
      <c r="KMD1" s="629"/>
      <c r="KME1" s="629"/>
      <c r="KMF1" s="629"/>
      <c r="KMG1" s="629"/>
      <c r="KMH1" s="629"/>
      <c r="KMI1" s="629"/>
      <c r="KMJ1" s="629"/>
      <c r="KMK1" s="629"/>
      <c r="KML1" s="629"/>
      <c r="KMM1" s="629"/>
      <c r="KMN1" s="629"/>
      <c r="KMO1" s="629"/>
      <c r="KMP1" s="629"/>
      <c r="KMQ1" s="629"/>
      <c r="KMR1" s="629"/>
      <c r="KMS1" s="629"/>
      <c r="KMT1" s="629"/>
      <c r="KMU1" s="629"/>
      <c r="KMV1" s="629"/>
      <c r="KMW1" s="629"/>
      <c r="KMX1" s="629"/>
      <c r="KMY1" s="629"/>
      <c r="KMZ1" s="629"/>
      <c r="KNA1" s="629"/>
      <c r="KNB1" s="629"/>
      <c r="KNC1" s="629"/>
      <c r="KND1" s="629"/>
      <c r="KNE1" s="629"/>
      <c r="KNF1" s="629"/>
      <c r="KNG1" s="629"/>
      <c r="KNH1" s="629"/>
      <c r="KNI1" s="629"/>
      <c r="KNJ1" s="629"/>
      <c r="KNK1" s="629"/>
      <c r="KNL1" s="629"/>
      <c r="KNM1" s="629"/>
      <c r="KNN1" s="629"/>
      <c r="KNO1" s="629"/>
      <c r="KNP1" s="629"/>
      <c r="KNQ1" s="629"/>
      <c r="KNR1" s="629"/>
      <c r="KNS1" s="629"/>
      <c r="KNT1" s="629"/>
      <c r="KNU1" s="629"/>
      <c r="KNV1" s="629"/>
      <c r="KNW1" s="629"/>
      <c r="KNX1" s="629"/>
      <c r="KNY1" s="629"/>
      <c r="KNZ1" s="629"/>
      <c r="KOA1" s="629"/>
      <c r="KOB1" s="629"/>
      <c r="KOC1" s="629"/>
      <c r="KOD1" s="629"/>
      <c r="KOE1" s="629"/>
      <c r="KOF1" s="629"/>
      <c r="KOG1" s="629"/>
      <c r="KOH1" s="629"/>
      <c r="KOI1" s="629"/>
      <c r="KOJ1" s="629"/>
      <c r="KOK1" s="629"/>
      <c r="KOL1" s="629"/>
      <c r="KOM1" s="629"/>
      <c r="KON1" s="629"/>
      <c r="KOO1" s="629"/>
      <c r="KOP1" s="629"/>
      <c r="KOQ1" s="629"/>
      <c r="KOR1" s="629"/>
      <c r="KOS1" s="629"/>
      <c r="KOT1" s="629"/>
      <c r="KOU1" s="629"/>
      <c r="KOV1" s="629"/>
      <c r="KOW1" s="629"/>
      <c r="KOX1" s="629"/>
      <c r="KOY1" s="629"/>
      <c r="KOZ1" s="629"/>
      <c r="KPA1" s="629"/>
      <c r="KPB1" s="629"/>
      <c r="KPC1" s="629"/>
      <c r="KPD1" s="629"/>
      <c r="KPE1" s="629"/>
      <c r="KPF1" s="629"/>
      <c r="KPG1" s="629"/>
      <c r="KPH1" s="629"/>
      <c r="KPI1" s="629"/>
      <c r="KPJ1" s="629"/>
      <c r="KPK1" s="629"/>
      <c r="KPL1" s="629"/>
      <c r="KPM1" s="629"/>
      <c r="KPN1" s="629"/>
      <c r="KPO1" s="629"/>
      <c r="KPP1" s="629"/>
      <c r="KPQ1" s="629"/>
      <c r="KPR1" s="629"/>
      <c r="KPS1" s="629"/>
      <c r="KPT1" s="629"/>
      <c r="KPU1" s="629"/>
      <c r="KPV1" s="629"/>
      <c r="KPW1" s="629"/>
      <c r="KPX1" s="629"/>
      <c r="KPY1" s="629"/>
      <c r="KPZ1" s="629"/>
      <c r="KQA1" s="629"/>
      <c r="KQB1" s="629"/>
      <c r="KQC1" s="629"/>
      <c r="KQD1" s="629"/>
      <c r="KQE1" s="629"/>
      <c r="KQF1" s="629"/>
      <c r="KQG1" s="629"/>
      <c r="KQH1" s="629"/>
      <c r="KQI1" s="629"/>
      <c r="KQJ1" s="629"/>
      <c r="KQK1" s="629"/>
      <c r="KQL1" s="629"/>
      <c r="KQM1" s="629"/>
      <c r="KQN1" s="629"/>
      <c r="KQO1" s="629"/>
      <c r="KQP1" s="629"/>
      <c r="KQQ1" s="629"/>
      <c r="KQR1" s="629"/>
      <c r="KQS1" s="629"/>
      <c r="KQT1" s="629"/>
      <c r="KQU1" s="629"/>
      <c r="KQV1" s="629"/>
      <c r="KQW1" s="629"/>
      <c r="KQX1" s="629"/>
      <c r="KQY1" s="629"/>
      <c r="KQZ1" s="629"/>
      <c r="KRA1" s="629"/>
      <c r="KRB1" s="629"/>
      <c r="KRC1" s="629"/>
      <c r="KRD1" s="629"/>
      <c r="KRE1" s="629"/>
      <c r="KRF1" s="629"/>
      <c r="KRG1" s="629"/>
      <c r="KRH1" s="629"/>
      <c r="KRI1" s="629"/>
      <c r="KRJ1" s="629"/>
      <c r="KRK1" s="629"/>
      <c r="KRL1" s="629"/>
      <c r="KRM1" s="629"/>
      <c r="KRN1" s="629"/>
      <c r="KRO1" s="629"/>
      <c r="KRP1" s="629"/>
      <c r="KRQ1" s="629"/>
      <c r="KRR1" s="629"/>
      <c r="KRS1" s="629"/>
      <c r="KRT1" s="629"/>
      <c r="KRU1" s="629"/>
      <c r="KRV1" s="629"/>
      <c r="KRW1" s="629"/>
      <c r="KRX1" s="629"/>
      <c r="KRY1" s="629"/>
      <c r="KRZ1" s="629"/>
      <c r="KSA1" s="629"/>
      <c r="KSB1" s="629"/>
      <c r="KSC1" s="629"/>
      <c r="KSD1" s="629"/>
      <c r="KSE1" s="629"/>
      <c r="KSF1" s="629"/>
      <c r="KSG1" s="629"/>
      <c r="KSH1" s="629"/>
      <c r="KSI1" s="629"/>
      <c r="KSJ1" s="629"/>
      <c r="KSK1" s="629"/>
      <c r="KSL1" s="629"/>
      <c r="KSM1" s="629"/>
      <c r="KSN1" s="629"/>
      <c r="KSO1" s="629"/>
      <c r="KSP1" s="629"/>
      <c r="KSQ1" s="629"/>
      <c r="KSR1" s="629"/>
      <c r="KSS1" s="629"/>
      <c r="KST1" s="629"/>
      <c r="KSU1" s="629"/>
      <c r="KSV1" s="629"/>
      <c r="KSW1" s="629"/>
      <c r="KSX1" s="629"/>
      <c r="KSY1" s="629"/>
      <c r="KSZ1" s="629"/>
      <c r="KTA1" s="629"/>
      <c r="KTB1" s="629"/>
      <c r="KTC1" s="629"/>
      <c r="KTD1" s="629"/>
      <c r="KTE1" s="629"/>
      <c r="KTF1" s="629"/>
      <c r="KTG1" s="629"/>
      <c r="KTH1" s="629"/>
      <c r="KTI1" s="629"/>
      <c r="KTJ1" s="629"/>
      <c r="KTK1" s="629"/>
      <c r="KTL1" s="629"/>
      <c r="KTM1" s="629"/>
      <c r="KTN1" s="629"/>
      <c r="KTO1" s="629"/>
      <c r="KTP1" s="629"/>
      <c r="KTQ1" s="629"/>
      <c r="KTR1" s="629"/>
      <c r="KTS1" s="629"/>
      <c r="KTT1" s="629"/>
      <c r="KTU1" s="629"/>
      <c r="KTV1" s="629"/>
      <c r="KTW1" s="629"/>
      <c r="KTX1" s="629"/>
      <c r="KTY1" s="629"/>
      <c r="KTZ1" s="629"/>
      <c r="KUA1" s="629"/>
      <c r="KUB1" s="629"/>
      <c r="KUC1" s="629"/>
      <c r="KUD1" s="629"/>
      <c r="KUE1" s="629"/>
      <c r="KUF1" s="629"/>
      <c r="KUG1" s="629"/>
      <c r="KUH1" s="629"/>
      <c r="KUI1" s="629"/>
      <c r="KUJ1" s="629"/>
      <c r="KUK1" s="629"/>
      <c r="KUL1" s="629"/>
      <c r="KUM1" s="629"/>
      <c r="KUN1" s="629"/>
      <c r="KUO1" s="629"/>
      <c r="KUP1" s="629"/>
      <c r="KUQ1" s="629"/>
      <c r="KUR1" s="629"/>
      <c r="KUS1" s="629"/>
      <c r="KUT1" s="629"/>
      <c r="KUU1" s="629"/>
      <c r="KUV1" s="629"/>
      <c r="KUW1" s="629"/>
      <c r="KUX1" s="629"/>
      <c r="KUY1" s="629"/>
      <c r="KUZ1" s="629"/>
      <c r="KVA1" s="629"/>
      <c r="KVB1" s="629"/>
      <c r="KVC1" s="629"/>
      <c r="KVD1" s="629"/>
      <c r="KVE1" s="629"/>
      <c r="KVF1" s="629"/>
      <c r="KVG1" s="629"/>
      <c r="KVH1" s="629"/>
      <c r="KVI1" s="629"/>
      <c r="KVJ1" s="629"/>
      <c r="KVK1" s="629"/>
      <c r="KVL1" s="629"/>
      <c r="KVM1" s="629"/>
      <c r="KVN1" s="629"/>
      <c r="KVO1" s="629"/>
      <c r="KVP1" s="629"/>
      <c r="KVQ1" s="629"/>
      <c r="KVR1" s="629"/>
      <c r="KVS1" s="629"/>
      <c r="KVT1" s="629"/>
      <c r="KVU1" s="629"/>
      <c r="KVV1" s="629"/>
      <c r="KVW1" s="629"/>
      <c r="KVX1" s="629"/>
      <c r="KVY1" s="629"/>
      <c r="KVZ1" s="629"/>
      <c r="KWA1" s="629"/>
      <c r="KWB1" s="629"/>
      <c r="KWC1" s="629"/>
      <c r="KWD1" s="629"/>
      <c r="KWE1" s="629"/>
      <c r="KWF1" s="629"/>
      <c r="KWG1" s="629"/>
      <c r="KWH1" s="629"/>
      <c r="KWI1" s="629"/>
      <c r="KWJ1" s="629"/>
      <c r="KWK1" s="629"/>
      <c r="KWL1" s="629"/>
      <c r="KWM1" s="629"/>
      <c r="KWN1" s="629"/>
      <c r="KWO1" s="629"/>
      <c r="KWP1" s="629"/>
      <c r="KWQ1" s="629"/>
      <c r="KWR1" s="629"/>
      <c r="KWS1" s="629"/>
      <c r="KWT1" s="629"/>
      <c r="KWU1" s="629"/>
      <c r="KWV1" s="629"/>
      <c r="KWW1" s="629"/>
      <c r="KWX1" s="629"/>
      <c r="KWY1" s="629"/>
      <c r="KWZ1" s="629"/>
      <c r="KXA1" s="629"/>
      <c r="KXB1" s="629"/>
      <c r="KXC1" s="629"/>
      <c r="KXD1" s="629"/>
      <c r="KXE1" s="629"/>
      <c r="KXF1" s="629"/>
      <c r="KXG1" s="629"/>
      <c r="KXH1" s="629"/>
      <c r="KXI1" s="629"/>
      <c r="KXJ1" s="629"/>
      <c r="KXK1" s="629"/>
      <c r="KXL1" s="629"/>
      <c r="KXM1" s="629"/>
      <c r="KXN1" s="629"/>
      <c r="KXO1" s="629"/>
      <c r="KXP1" s="629"/>
      <c r="KXQ1" s="629"/>
      <c r="KXR1" s="629"/>
      <c r="KXS1" s="629"/>
      <c r="KXT1" s="629"/>
      <c r="KXU1" s="629"/>
      <c r="KXV1" s="629"/>
      <c r="KXW1" s="629"/>
      <c r="KXX1" s="629"/>
      <c r="KXY1" s="629"/>
      <c r="KXZ1" s="629"/>
      <c r="KYA1" s="629"/>
      <c r="KYB1" s="629"/>
      <c r="KYC1" s="629"/>
      <c r="KYD1" s="629"/>
      <c r="KYE1" s="629"/>
      <c r="KYF1" s="629"/>
      <c r="KYG1" s="629"/>
      <c r="KYH1" s="629"/>
      <c r="KYI1" s="629"/>
      <c r="KYJ1" s="629"/>
      <c r="KYK1" s="629"/>
      <c r="KYL1" s="629"/>
      <c r="KYM1" s="629"/>
      <c r="KYN1" s="629"/>
      <c r="KYO1" s="629"/>
      <c r="KYP1" s="629"/>
      <c r="KYQ1" s="629"/>
      <c r="KYR1" s="629"/>
      <c r="KYS1" s="629"/>
      <c r="KYT1" s="629"/>
      <c r="KYU1" s="629"/>
      <c r="KYV1" s="629"/>
      <c r="KYW1" s="629"/>
      <c r="KYX1" s="629"/>
      <c r="KYY1" s="629"/>
      <c r="KYZ1" s="629"/>
      <c r="KZA1" s="629"/>
      <c r="KZB1" s="629"/>
      <c r="KZC1" s="629"/>
      <c r="KZD1" s="629"/>
      <c r="KZE1" s="629"/>
      <c r="KZF1" s="629"/>
      <c r="KZG1" s="629"/>
      <c r="KZH1" s="629"/>
      <c r="KZI1" s="629"/>
      <c r="KZJ1" s="629"/>
      <c r="KZK1" s="629"/>
      <c r="KZL1" s="629"/>
      <c r="KZM1" s="629"/>
      <c r="KZN1" s="629"/>
      <c r="KZO1" s="629"/>
      <c r="KZP1" s="629"/>
      <c r="KZQ1" s="629"/>
      <c r="KZR1" s="629"/>
      <c r="KZS1" s="629"/>
      <c r="KZT1" s="629"/>
      <c r="KZU1" s="629"/>
      <c r="KZV1" s="629"/>
      <c r="KZW1" s="629"/>
      <c r="KZX1" s="629"/>
      <c r="KZY1" s="629"/>
      <c r="KZZ1" s="629"/>
      <c r="LAA1" s="629"/>
      <c r="LAB1" s="629"/>
      <c r="LAC1" s="629"/>
      <c r="LAD1" s="629"/>
      <c r="LAE1" s="629"/>
      <c r="LAF1" s="629"/>
      <c r="LAG1" s="629"/>
      <c r="LAH1" s="629"/>
      <c r="LAI1" s="629"/>
      <c r="LAJ1" s="629"/>
      <c r="LAK1" s="629"/>
      <c r="LAL1" s="629"/>
      <c r="LAM1" s="629"/>
      <c r="LAN1" s="629"/>
      <c r="LAO1" s="629"/>
      <c r="LAP1" s="629"/>
      <c r="LAQ1" s="629"/>
      <c r="LAR1" s="629"/>
      <c r="LAS1" s="629"/>
      <c r="LAT1" s="629"/>
      <c r="LAU1" s="629"/>
      <c r="LAV1" s="629"/>
      <c r="LAW1" s="629"/>
      <c r="LAX1" s="629"/>
      <c r="LAY1" s="629"/>
      <c r="LAZ1" s="629"/>
      <c r="LBA1" s="629"/>
      <c r="LBB1" s="629"/>
      <c r="LBC1" s="629"/>
      <c r="LBD1" s="629"/>
      <c r="LBE1" s="629"/>
      <c r="LBF1" s="629"/>
      <c r="LBG1" s="629"/>
      <c r="LBH1" s="629"/>
      <c r="LBI1" s="629"/>
      <c r="LBJ1" s="629"/>
      <c r="LBK1" s="629"/>
      <c r="LBL1" s="629"/>
      <c r="LBM1" s="629"/>
      <c r="LBN1" s="629"/>
      <c r="LBO1" s="629"/>
      <c r="LBP1" s="629"/>
      <c r="LBQ1" s="629"/>
      <c r="LBR1" s="629"/>
      <c r="LBS1" s="629"/>
      <c r="LBT1" s="629"/>
      <c r="LBU1" s="629"/>
      <c r="LBV1" s="629"/>
      <c r="LBW1" s="629"/>
      <c r="LBX1" s="629"/>
      <c r="LBY1" s="629"/>
      <c r="LBZ1" s="629"/>
      <c r="LCA1" s="629"/>
      <c r="LCB1" s="629"/>
      <c r="LCC1" s="629"/>
      <c r="LCD1" s="629"/>
      <c r="LCE1" s="629"/>
      <c r="LCF1" s="629"/>
      <c r="LCG1" s="629"/>
      <c r="LCH1" s="629"/>
      <c r="LCI1" s="629"/>
      <c r="LCJ1" s="629"/>
      <c r="LCK1" s="629"/>
      <c r="LCL1" s="629"/>
      <c r="LCM1" s="629"/>
      <c r="LCN1" s="629"/>
      <c r="LCO1" s="629"/>
      <c r="LCP1" s="629"/>
      <c r="LCQ1" s="629"/>
      <c r="LCR1" s="629"/>
      <c r="LCS1" s="629"/>
      <c r="LCT1" s="629"/>
      <c r="LCU1" s="629"/>
      <c r="LCV1" s="629"/>
      <c r="LCW1" s="629"/>
      <c r="LCX1" s="629"/>
      <c r="LCY1" s="629"/>
      <c r="LCZ1" s="629"/>
      <c r="LDA1" s="629"/>
      <c r="LDB1" s="629"/>
      <c r="LDC1" s="629"/>
      <c r="LDD1" s="629"/>
      <c r="LDE1" s="629"/>
      <c r="LDF1" s="629"/>
      <c r="LDG1" s="629"/>
      <c r="LDH1" s="629"/>
      <c r="LDI1" s="629"/>
      <c r="LDJ1" s="629"/>
      <c r="LDK1" s="629"/>
      <c r="LDL1" s="629"/>
      <c r="LDM1" s="629"/>
      <c r="LDN1" s="629"/>
      <c r="LDO1" s="629"/>
      <c r="LDP1" s="629"/>
      <c r="LDQ1" s="629"/>
      <c r="LDR1" s="629"/>
      <c r="LDS1" s="629"/>
      <c r="LDT1" s="629"/>
      <c r="LDU1" s="629"/>
      <c r="LDV1" s="629"/>
      <c r="LDW1" s="629"/>
      <c r="LDX1" s="629"/>
      <c r="LDY1" s="629"/>
      <c r="LDZ1" s="629"/>
      <c r="LEA1" s="629"/>
      <c r="LEB1" s="629"/>
      <c r="LEC1" s="629"/>
      <c r="LED1" s="629"/>
      <c r="LEE1" s="629"/>
      <c r="LEF1" s="629"/>
      <c r="LEG1" s="629"/>
      <c r="LEH1" s="629"/>
      <c r="LEI1" s="629"/>
      <c r="LEJ1" s="629"/>
      <c r="LEK1" s="629"/>
      <c r="LEL1" s="629"/>
      <c r="LEM1" s="629"/>
      <c r="LEN1" s="629"/>
      <c r="LEO1" s="629"/>
      <c r="LEP1" s="629"/>
      <c r="LEQ1" s="629"/>
      <c r="LER1" s="629"/>
      <c r="LES1" s="629"/>
      <c r="LET1" s="629"/>
      <c r="LEU1" s="629"/>
      <c r="LEV1" s="629"/>
      <c r="LEW1" s="629"/>
      <c r="LEX1" s="629"/>
      <c r="LEY1" s="629"/>
      <c r="LEZ1" s="629"/>
      <c r="LFA1" s="629"/>
      <c r="LFB1" s="629"/>
      <c r="LFC1" s="629"/>
      <c r="LFD1" s="629"/>
      <c r="LFE1" s="629"/>
      <c r="LFF1" s="629"/>
      <c r="LFG1" s="629"/>
      <c r="LFH1" s="629"/>
      <c r="LFI1" s="629"/>
      <c r="LFJ1" s="629"/>
      <c r="LFK1" s="629"/>
      <c r="LFL1" s="629"/>
      <c r="LFM1" s="629"/>
      <c r="LFN1" s="629"/>
      <c r="LFO1" s="629"/>
      <c r="LFP1" s="629"/>
      <c r="LFQ1" s="629"/>
      <c r="LFR1" s="629"/>
      <c r="LFS1" s="629"/>
      <c r="LFT1" s="629"/>
      <c r="LFU1" s="629"/>
      <c r="LFV1" s="629"/>
      <c r="LFW1" s="629"/>
      <c r="LFX1" s="629"/>
      <c r="LFY1" s="629"/>
      <c r="LFZ1" s="629"/>
      <c r="LGA1" s="629"/>
      <c r="LGB1" s="629"/>
      <c r="LGC1" s="629"/>
      <c r="LGD1" s="629"/>
      <c r="LGE1" s="629"/>
      <c r="LGF1" s="629"/>
      <c r="LGG1" s="629"/>
      <c r="LGH1" s="629"/>
      <c r="LGI1" s="629"/>
      <c r="LGJ1" s="629"/>
      <c r="LGK1" s="629"/>
      <c r="LGL1" s="629"/>
      <c r="LGM1" s="629"/>
      <c r="LGN1" s="629"/>
      <c r="LGO1" s="629"/>
      <c r="LGP1" s="629"/>
      <c r="LGQ1" s="629"/>
      <c r="LGR1" s="629"/>
      <c r="LGS1" s="629"/>
      <c r="LGT1" s="629"/>
      <c r="LGU1" s="629"/>
      <c r="LGV1" s="629"/>
      <c r="LGW1" s="629"/>
      <c r="LGX1" s="629"/>
      <c r="LGY1" s="629"/>
      <c r="LGZ1" s="629"/>
      <c r="LHA1" s="629"/>
      <c r="LHB1" s="629"/>
      <c r="LHC1" s="629"/>
      <c r="LHD1" s="629"/>
      <c r="LHE1" s="629"/>
      <c r="LHF1" s="629"/>
      <c r="LHG1" s="629"/>
      <c r="LHH1" s="629"/>
      <c r="LHI1" s="629"/>
      <c r="LHJ1" s="629"/>
      <c r="LHK1" s="629"/>
      <c r="LHL1" s="629"/>
      <c r="LHM1" s="629"/>
      <c r="LHN1" s="629"/>
      <c r="LHO1" s="629"/>
      <c r="LHP1" s="629"/>
      <c r="LHQ1" s="629"/>
      <c r="LHR1" s="629"/>
      <c r="LHS1" s="629"/>
      <c r="LHT1" s="629"/>
      <c r="LHU1" s="629"/>
      <c r="LHV1" s="629"/>
      <c r="LHW1" s="629"/>
      <c r="LHX1" s="629"/>
      <c r="LHY1" s="629"/>
      <c r="LHZ1" s="629"/>
      <c r="LIA1" s="629"/>
      <c r="LIB1" s="629"/>
      <c r="LIC1" s="629"/>
      <c r="LID1" s="629"/>
      <c r="LIE1" s="629"/>
      <c r="LIF1" s="629"/>
      <c r="LIG1" s="629"/>
      <c r="LIH1" s="629"/>
      <c r="LII1" s="629"/>
      <c r="LIJ1" s="629"/>
      <c r="LIK1" s="629"/>
      <c r="LIL1" s="629"/>
      <c r="LIM1" s="629"/>
      <c r="LIN1" s="629"/>
      <c r="LIO1" s="629"/>
      <c r="LIP1" s="629"/>
      <c r="LIQ1" s="629"/>
      <c r="LIR1" s="629"/>
      <c r="LIS1" s="629"/>
      <c r="LIT1" s="629"/>
      <c r="LIU1" s="629"/>
      <c r="LIV1" s="629"/>
      <c r="LIW1" s="629"/>
      <c r="LIX1" s="629"/>
      <c r="LIY1" s="629"/>
      <c r="LIZ1" s="629"/>
      <c r="LJA1" s="629"/>
      <c r="LJB1" s="629"/>
      <c r="LJC1" s="629"/>
      <c r="LJD1" s="629"/>
      <c r="LJE1" s="629"/>
      <c r="LJF1" s="629"/>
      <c r="LJG1" s="629"/>
      <c r="LJH1" s="629"/>
      <c r="LJI1" s="629"/>
      <c r="LJJ1" s="629"/>
      <c r="LJK1" s="629"/>
      <c r="LJL1" s="629"/>
      <c r="LJM1" s="629"/>
      <c r="LJN1" s="629"/>
      <c r="LJO1" s="629"/>
      <c r="LJP1" s="629"/>
      <c r="LJQ1" s="629"/>
      <c r="LJR1" s="629"/>
      <c r="LJS1" s="629"/>
      <c r="LJT1" s="629"/>
      <c r="LJU1" s="629"/>
      <c r="LJV1" s="629"/>
      <c r="LJW1" s="629"/>
      <c r="LJX1" s="629"/>
      <c r="LJY1" s="629"/>
      <c r="LJZ1" s="629"/>
      <c r="LKA1" s="629"/>
      <c r="LKB1" s="629"/>
      <c r="LKC1" s="629"/>
      <c r="LKD1" s="629"/>
      <c r="LKE1" s="629"/>
      <c r="LKF1" s="629"/>
      <c r="LKG1" s="629"/>
      <c r="LKH1" s="629"/>
      <c r="LKI1" s="629"/>
      <c r="LKJ1" s="629"/>
      <c r="LKK1" s="629"/>
      <c r="LKL1" s="629"/>
      <c r="LKM1" s="629"/>
      <c r="LKN1" s="629"/>
      <c r="LKO1" s="629"/>
      <c r="LKP1" s="629"/>
      <c r="LKQ1" s="629"/>
      <c r="LKR1" s="629"/>
      <c r="LKS1" s="629"/>
      <c r="LKT1" s="629"/>
      <c r="LKU1" s="629"/>
      <c r="LKV1" s="629"/>
      <c r="LKW1" s="629"/>
      <c r="LKX1" s="629"/>
      <c r="LKY1" s="629"/>
      <c r="LKZ1" s="629"/>
      <c r="LLA1" s="629"/>
      <c r="LLB1" s="629"/>
      <c r="LLC1" s="629"/>
      <c r="LLD1" s="629"/>
      <c r="LLE1" s="629"/>
      <c r="LLF1" s="629"/>
      <c r="LLG1" s="629"/>
      <c r="LLH1" s="629"/>
      <c r="LLI1" s="629"/>
      <c r="LLJ1" s="629"/>
      <c r="LLK1" s="629"/>
      <c r="LLL1" s="629"/>
      <c r="LLM1" s="629"/>
      <c r="LLN1" s="629"/>
      <c r="LLO1" s="629"/>
      <c r="LLP1" s="629"/>
      <c r="LLQ1" s="629"/>
      <c r="LLR1" s="629"/>
      <c r="LLS1" s="629"/>
      <c r="LLT1" s="629"/>
      <c r="LLU1" s="629"/>
      <c r="LLV1" s="629"/>
      <c r="LLW1" s="629"/>
      <c r="LLX1" s="629"/>
      <c r="LLY1" s="629"/>
      <c r="LLZ1" s="629"/>
      <c r="LMA1" s="629"/>
      <c r="LMB1" s="629"/>
      <c r="LMC1" s="629"/>
      <c r="LMD1" s="629"/>
      <c r="LME1" s="629"/>
      <c r="LMF1" s="629"/>
      <c r="LMG1" s="629"/>
      <c r="LMH1" s="629"/>
      <c r="LMI1" s="629"/>
      <c r="LMJ1" s="629"/>
      <c r="LMK1" s="629"/>
      <c r="LML1" s="629"/>
      <c r="LMM1" s="629"/>
      <c r="LMN1" s="629"/>
      <c r="LMO1" s="629"/>
      <c r="LMP1" s="629"/>
      <c r="LMQ1" s="629"/>
      <c r="LMR1" s="629"/>
      <c r="LMS1" s="629"/>
      <c r="LMT1" s="629"/>
      <c r="LMU1" s="629"/>
      <c r="LMV1" s="629"/>
      <c r="LMW1" s="629"/>
      <c r="LMX1" s="629"/>
      <c r="LMY1" s="629"/>
      <c r="LMZ1" s="629"/>
      <c r="LNA1" s="629"/>
      <c r="LNB1" s="629"/>
      <c r="LNC1" s="629"/>
      <c r="LND1" s="629"/>
      <c r="LNE1" s="629"/>
      <c r="LNF1" s="629"/>
      <c r="LNG1" s="629"/>
      <c r="LNH1" s="629"/>
      <c r="LNI1" s="629"/>
      <c r="LNJ1" s="629"/>
      <c r="LNK1" s="629"/>
      <c r="LNL1" s="629"/>
      <c r="LNM1" s="629"/>
      <c r="LNN1" s="629"/>
      <c r="LNO1" s="629"/>
      <c r="LNP1" s="629"/>
      <c r="LNQ1" s="629"/>
      <c r="LNR1" s="629"/>
      <c r="LNS1" s="629"/>
      <c r="LNT1" s="629"/>
      <c r="LNU1" s="629"/>
      <c r="LNV1" s="629"/>
      <c r="LNW1" s="629"/>
      <c r="LNX1" s="629"/>
      <c r="LNY1" s="629"/>
      <c r="LNZ1" s="629"/>
      <c r="LOA1" s="629"/>
      <c r="LOB1" s="629"/>
      <c r="LOC1" s="629"/>
      <c r="LOD1" s="629"/>
      <c r="LOE1" s="629"/>
      <c r="LOF1" s="629"/>
      <c r="LOG1" s="629"/>
      <c r="LOH1" s="629"/>
      <c r="LOI1" s="629"/>
      <c r="LOJ1" s="629"/>
      <c r="LOK1" s="629"/>
      <c r="LOL1" s="629"/>
      <c r="LOM1" s="629"/>
      <c r="LON1" s="629"/>
      <c r="LOO1" s="629"/>
      <c r="LOP1" s="629"/>
      <c r="LOQ1" s="629"/>
      <c r="LOR1" s="629"/>
      <c r="LOS1" s="629"/>
      <c r="LOT1" s="629"/>
      <c r="LOU1" s="629"/>
      <c r="LOV1" s="629"/>
      <c r="LOW1" s="629"/>
      <c r="LOX1" s="629"/>
      <c r="LOY1" s="629"/>
      <c r="LOZ1" s="629"/>
      <c r="LPA1" s="629"/>
      <c r="LPB1" s="629"/>
      <c r="LPC1" s="629"/>
      <c r="LPD1" s="629"/>
      <c r="LPE1" s="629"/>
      <c r="LPF1" s="629"/>
      <c r="LPG1" s="629"/>
      <c r="LPH1" s="629"/>
      <c r="LPI1" s="629"/>
      <c r="LPJ1" s="629"/>
      <c r="LPK1" s="629"/>
      <c r="LPL1" s="629"/>
      <c r="LPM1" s="629"/>
      <c r="LPN1" s="629"/>
      <c r="LPO1" s="629"/>
      <c r="LPP1" s="629"/>
      <c r="LPQ1" s="629"/>
      <c r="LPR1" s="629"/>
      <c r="LPS1" s="629"/>
      <c r="LPT1" s="629"/>
      <c r="LPU1" s="629"/>
      <c r="LPV1" s="629"/>
      <c r="LPW1" s="629"/>
      <c r="LPX1" s="629"/>
      <c r="LPY1" s="629"/>
      <c r="LPZ1" s="629"/>
      <c r="LQA1" s="629"/>
      <c r="LQB1" s="629"/>
      <c r="LQC1" s="629"/>
      <c r="LQD1" s="629"/>
      <c r="LQE1" s="629"/>
      <c r="LQF1" s="629"/>
      <c r="LQG1" s="629"/>
      <c r="LQH1" s="629"/>
      <c r="LQI1" s="629"/>
      <c r="LQJ1" s="629"/>
      <c r="LQK1" s="629"/>
      <c r="LQL1" s="629"/>
      <c r="LQM1" s="629"/>
      <c r="LQN1" s="629"/>
      <c r="LQO1" s="629"/>
      <c r="LQP1" s="629"/>
      <c r="LQQ1" s="629"/>
      <c r="LQR1" s="629"/>
      <c r="LQS1" s="629"/>
      <c r="LQT1" s="629"/>
      <c r="LQU1" s="629"/>
      <c r="LQV1" s="629"/>
      <c r="LQW1" s="629"/>
      <c r="LQX1" s="629"/>
      <c r="LQY1" s="629"/>
      <c r="LQZ1" s="629"/>
      <c r="LRA1" s="629"/>
      <c r="LRB1" s="629"/>
      <c r="LRC1" s="629"/>
      <c r="LRD1" s="629"/>
      <c r="LRE1" s="629"/>
      <c r="LRF1" s="629"/>
      <c r="LRG1" s="629"/>
      <c r="LRH1" s="629"/>
      <c r="LRI1" s="629"/>
      <c r="LRJ1" s="629"/>
      <c r="LRK1" s="629"/>
      <c r="LRL1" s="629"/>
      <c r="LRM1" s="629"/>
      <c r="LRN1" s="629"/>
      <c r="LRO1" s="629"/>
      <c r="LRP1" s="629"/>
      <c r="LRQ1" s="629"/>
      <c r="LRR1" s="629"/>
      <c r="LRS1" s="629"/>
      <c r="LRT1" s="629"/>
      <c r="LRU1" s="629"/>
      <c r="LRV1" s="629"/>
      <c r="LRW1" s="629"/>
      <c r="LRX1" s="629"/>
      <c r="LRY1" s="629"/>
      <c r="LRZ1" s="629"/>
      <c r="LSA1" s="629"/>
      <c r="LSB1" s="629"/>
      <c r="LSC1" s="629"/>
      <c r="LSD1" s="629"/>
      <c r="LSE1" s="629"/>
      <c r="LSF1" s="629"/>
      <c r="LSG1" s="629"/>
      <c r="LSH1" s="629"/>
      <c r="LSI1" s="629"/>
      <c r="LSJ1" s="629"/>
      <c r="LSK1" s="629"/>
      <c r="LSL1" s="629"/>
      <c r="LSM1" s="629"/>
      <c r="LSN1" s="629"/>
      <c r="LSO1" s="629"/>
      <c r="LSP1" s="629"/>
      <c r="LSQ1" s="629"/>
      <c r="LSR1" s="629"/>
      <c r="LSS1" s="629"/>
      <c r="LST1" s="629"/>
      <c r="LSU1" s="629"/>
      <c r="LSV1" s="629"/>
      <c r="LSW1" s="629"/>
      <c r="LSX1" s="629"/>
      <c r="LSY1" s="629"/>
      <c r="LSZ1" s="629"/>
      <c r="LTA1" s="629"/>
      <c r="LTB1" s="629"/>
      <c r="LTC1" s="629"/>
      <c r="LTD1" s="629"/>
      <c r="LTE1" s="629"/>
      <c r="LTF1" s="629"/>
      <c r="LTG1" s="629"/>
      <c r="LTH1" s="629"/>
      <c r="LTI1" s="629"/>
      <c r="LTJ1" s="629"/>
      <c r="LTK1" s="629"/>
      <c r="LTL1" s="629"/>
      <c r="LTM1" s="629"/>
      <c r="LTN1" s="629"/>
      <c r="LTO1" s="629"/>
      <c r="LTP1" s="629"/>
      <c r="LTQ1" s="629"/>
      <c r="LTR1" s="629"/>
      <c r="LTS1" s="629"/>
      <c r="LTT1" s="629"/>
      <c r="LTU1" s="629"/>
      <c r="LTV1" s="629"/>
      <c r="LTW1" s="629"/>
      <c r="LTX1" s="629"/>
      <c r="LTY1" s="629"/>
      <c r="LTZ1" s="629"/>
      <c r="LUA1" s="629"/>
      <c r="LUB1" s="629"/>
      <c r="LUC1" s="629"/>
      <c r="LUD1" s="629"/>
      <c r="LUE1" s="629"/>
      <c r="LUF1" s="629"/>
      <c r="LUG1" s="629"/>
      <c r="LUH1" s="629"/>
      <c r="LUI1" s="629"/>
      <c r="LUJ1" s="629"/>
      <c r="LUK1" s="629"/>
      <c r="LUL1" s="629"/>
      <c r="LUM1" s="629"/>
      <c r="LUN1" s="629"/>
      <c r="LUO1" s="629"/>
      <c r="LUP1" s="629"/>
      <c r="LUQ1" s="629"/>
      <c r="LUR1" s="629"/>
      <c r="LUS1" s="629"/>
      <c r="LUT1" s="629"/>
      <c r="LUU1" s="629"/>
      <c r="LUV1" s="629"/>
      <c r="LUW1" s="629"/>
      <c r="LUX1" s="629"/>
      <c r="LUY1" s="629"/>
      <c r="LUZ1" s="629"/>
      <c r="LVA1" s="629"/>
      <c r="LVB1" s="629"/>
      <c r="LVC1" s="629"/>
      <c r="LVD1" s="629"/>
      <c r="LVE1" s="629"/>
      <c r="LVF1" s="629"/>
      <c r="LVG1" s="629"/>
      <c r="LVH1" s="629"/>
      <c r="LVI1" s="629"/>
      <c r="LVJ1" s="629"/>
      <c r="LVK1" s="629"/>
      <c r="LVL1" s="629"/>
      <c r="LVM1" s="629"/>
      <c r="LVN1" s="629"/>
      <c r="LVO1" s="629"/>
      <c r="LVP1" s="629"/>
      <c r="LVQ1" s="629"/>
      <c r="LVR1" s="629"/>
      <c r="LVS1" s="629"/>
      <c r="LVT1" s="629"/>
      <c r="LVU1" s="629"/>
      <c r="LVV1" s="629"/>
      <c r="LVW1" s="629"/>
      <c r="LVX1" s="629"/>
      <c r="LVY1" s="629"/>
      <c r="LVZ1" s="629"/>
      <c r="LWA1" s="629"/>
      <c r="LWB1" s="629"/>
      <c r="LWC1" s="629"/>
      <c r="LWD1" s="629"/>
      <c r="LWE1" s="629"/>
      <c r="LWF1" s="629"/>
      <c r="LWG1" s="629"/>
      <c r="LWH1" s="629"/>
      <c r="LWI1" s="629"/>
      <c r="LWJ1" s="629"/>
      <c r="LWK1" s="629"/>
      <c r="LWL1" s="629"/>
      <c r="LWM1" s="629"/>
      <c r="LWN1" s="629"/>
      <c r="LWO1" s="629"/>
      <c r="LWP1" s="629"/>
      <c r="LWQ1" s="629"/>
      <c r="LWR1" s="629"/>
      <c r="LWS1" s="629"/>
      <c r="LWT1" s="629"/>
      <c r="LWU1" s="629"/>
      <c r="LWV1" s="629"/>
      <c r="LWW1" s="629"/>
      <c r="LWX1" s="629"/>
      <c r="LWY1" s="629"/>
      <c r="LWZ1" s="629"/>
      <c r="LXA1" s="629"/>
      <c r="LXB1" s="629"/>
      <c r="LXC1" s="629"/>
      <c r="LXD1" s="629"/>
      <c r="LXE1" s="629"/>
      <c r="LXF1" s="629"/>
      <c r="LXG1" s="629"/>
      <c r="LXH1" s="629"/>
      <c r="LXI1" s="629"/>
      <c r="LXJ1" s="629"/>
      <c r="LXK1" s="629"/>
      <c r="LXL1" s="629"/>
      <c r="LXM1" s="629"/>
      <c r="LXN1" s="629"/>
      <c r="LXO1" s="629"/>
      <c r="LXP1" s="629"/>
      <c r="LXQ1" s="629"/>
      <c r="LXR1" s="629"/>
      <c r="LXS1" s="629"/>
      <c r="LXT1" s="629"/>
      <c r="LXU1" s="629"/>
      <c r="LXV1" s="629"/>
      <c r="LXW1" s="629"/>
      <c r="LXX1" s="629"/>
      <c r="LXY1" s="629"/>
      <c r="LXZ1" s="629"/>
      <c r="LYA1" s="629"/>
      <c r="LYB1" s="629"/>
      <c r="LYC1" s="629"/>
      <c r="LYD1" s="629"/>
      <c r="LYE1" s="629"/>
      <c r="LYF1" s="629"/>
      <c r="LYG1" s="629"/>
      <c r="LYH1" s="629"/>
      <c r="LYI1" s="629"/>
      <c r="LYJ1" s="629"/>
      <c r="LYK1" s="629"/>
      <c r="LYL1" s="629"/>
      <c r="LYM1" s="629"/>
      <c r="LYN1" s="629"/>
      <c r="LYO1" s="629"/>
      <c r="LYP1" s="629"/>
      <c r="LYQ1" s="629"/>
      <c r="LYR1" s="629"/>
      <c r="LYS1" s="629"/>
      <c r="LYT1" s="629"/>
      <c r="LYU1" s="629"/>
      <c r="LYV1" s="629"/>
      <c r="LYW1" s="629"/>
      <c r="LYX1" s="629"/>
      <c r="LYY1" s="629"/>
      <c r="LYZ1" s="629"/>
      <c r="LZA1" s="629"/>
      <c r="LZB1" s="629"/>
      <c r="LZC1" s="629"/>
      <c r="LZD1" s="629"/>
      <c r="LZE1" s="629"/>
      <c r="LZF1" s="629"/>
      <c r="LZG1" s="629"/>
      <c r="LZH1" s="629"/>
      <c r="LZI1" s="629"/>
      <c r="LZJ1" s="629"/>
      <c r="LZK1" s="629"/>
      <c r="LZL1" s="629"/>
      <c r="LZM1" s="629"/>
      <c r="LZN1" s="629"/>
      <c r="LZO1" s="629"/>
      <c r="LZP1" s="629"/>
      <c r="LZQ1" s="629"/>
      <c r="LZR1" s="629"/>
      <c r="LZS1" s="629"/>
      <c r="LZT1" s="629"/>
      <c r="LZU1" s="629"/>
      <c r="LZV1" s="629"/>
      <c r="LZW1" s="629"/>
      <c r="LZX1" s="629"/>
      <c r="LZY1" s="629"/>
      <c r="LZZ1" s="629"/>
      <c r="MAA1" s="629"/>
      <c r="MAB1" s="629"/>
      <c r="MAC1" s="629"/>
      <c r="MAD1" s="629"/>
      <c r="MAE1" s="629"/>
      <c r="MAF1" s="629"/>
      <c r="MAG1" s="629"/>
      <c r="MAH1" s="629"/>
      <c r="MAI1" s="629"/>
      <c r="MAJ1" s="629"/>
      <c r="MAK1" s="629"/>
      <c r="MAL1" s="629"/>
      <c r="MAM1" s="629"/>
      <c r="MAN1" s="629"/>
      <c r="MAO1" s="629"/>
      <c r="MAP1" s="629"/>
      <c r="MAQ1" s="629"/>
      <c r="MAR1" s="629"/>
      <c r="MAS1" s="629"/>
      <c r="MAT1" s="629"/>
      <c r="MAU1" s="629"/>
      <c r="MAV1" s="629"/>
      <c r="MAW1" s="629"/>
      <c r="MAX1" s="629"/>
      <c r="MAY1" s="629"/>
      <c r="MAZ1" s="629"/>
      <c r="MBA1" s="629"/>
      <c r="MBB1" s="629"/>
      <c r="MBC1" s="629"/>
      <c r="MBD1" s="629"/>
      <c r="MBE1" s="629"/>
      <c r="MBF1" s="629"/>
      <c r="MBG1" s="629"/>
      <c r="MBH1" s="629"/>
      <c r="MBI1" s="629"/>
      <c r="MBJ1" s="629"/>
      <c r="MBK1" s="629"/>
      <c r="MBL1" s="629"/>
      <c r="MBM1" s="629"/>
      <c r="MBN1" s="629"/>
      <c r="MBO1" s="629"/>
      <c r="MBP1" s="629"/>
      <c r="MBQ1" s="629"/>
      <c r="MBR1" s="629"/>
      <c r="MBS1" s="629"/>
      <c r="MBT1" s="629"/>
      <c r="MBU1" s="629"/>
      <c r="MBV1" s="629"/>
      <c r="MBW1" s="629"/>
      <c r="MBX1" s="629"/>
      <c r="MBY1" s="629"/>
      <c r="MBZ1" s="629"/>
      <c r="MCA1" s="629"/>
      <c r="MCB1" s="629"/>
      <c r="MCC1" s="629"/>
      <c r="MCD1" s="629"/>
      <c r="MCE1" s="629"/>
      <c r="MCF1" s="629"/>
      <c r="MCG1" s="629"/>
      <c r="MCH1" s="629"/>
      <c r="MCI1" s="629"/>
      <c r="MCJ1" s="629"/>
      <c r="MCK1" s="629"/>
      <c r="MCL1" s="629"/>
      <c r="MCM1" s="629"/>
      <c r="MCN1" s="629"/>
      <c r="MCO1" s="629"/>
      <c r="MCP1" s="629"/>
      <c r="MCQ1" s="629"/>
      <c r="MCR1" s="629"/>
      <c r="MCS1" s="629"/>
      <c r="MCT1" s="629"/>
      <c r="MCU1" s="629"/>
      <c r="MCV1" s="629"/>
      <c r="MCW1" s="629"/>
      <c r="MCX1" s="629"/>
      <c r="MCY1" s="629"/>
      <c r="MCZ1" s="629"/>
      <c r="MDA1" s="629"/>
      <c r="MDB1" s="629"/>
      <c r="MDC1" s="629"/>
      <c r="MDD1" s="629"/>
      <c r="MDE1" s="629"/>
      <c r="MDF1" s="629"/>
      <c r="MDG1" s="629"/>
      <c r="MDH1" s="629"/>
      <c r="MDI1" s="629"/>
      <c r="MDJ1" s="629"/>
      <c r="MDK1" s="629"/>
      <c r="MDL1" s="629"/>
      <c r="MDM1" s="629"/>
      <c r="MDN1" s="629"/>
      <c r="MDO1" s="629"/>
      <c r="MDP1" s="629"/>
      <c r="MDQ1" s="629"/>
      <c r="MDR1" s="629"/>
      <c r="MDS1" s="629"/>
      <c r="MDT1" s="629"/>
      <c r="MDU1" s="629"/>
      <c r="MDV1" s="629"/>
      <c r="MDW1" s="629"/>
      <c r="MDX1" s="629"/>
      <c r="MDY1" s="629"/>
      <c r="MDZ1" s="629"/>
      <c r="MEA1" s="629"/>
      <c r="MEB1" s="629"/>
      <c r="MEC1" s="629"/>
      <c r="MED1" s="629"/>
      <c r="MEE1" s="629"/>
      <c r="MEF1" s="629"/>
      <c r="MEG1" s="629"/>
      <c r="MEH1" s="629"/>
      <c r="MEI1" s="629"/>
      <c r="MEJ1" s="629"/>
      <c r="MEK1" s="629"/>
      <c r="MEL1" s="629"/>
      <c r="MEM1" s="629"/>
      <c r="MEN1" s="629"/>
      <c r="MEO1" s="629"/>
      <c r="MEP1" s="629"/>
      <c r="MEQ1" s="629"/>
      <c r="MER1" s="629"/>
      <c r="MES1" s="629"/>
      <c r="MET1" s="629"/>
      <c r="MEU1" s="629"/>
      <c r="MEV1" s="629"/>
      <c r="MEW1" s="629"/>
      <c r="MEX1" s="629"/>
      <c r="MEY1" s="629"/>
      <c r="MEZ1" s="629"/>
      <c r="MFA1" s="629"/>
      <c r="MFB1" s="629"/>
      <c r="MFC1" s="629"/>
      <c r="MFD1" s="629"/>
      <c r="MFE1" s="629"/>
      <c r="MFF1" s="629"/>
      <c r="MFG1" s="629"/>
      <c r="MFH1" s="629"/>
      <c r="MFI1" s="629"/>
      <c r="MFJ1" s="629"/>
      <c r="MFK1" s="629"/>
      <c r="MFL1" s="629"/>
      <c r="MFM1" s="629"/>
      <c r="MFN1" s="629"/>
      <c r="MFO1" s="629"/>
      <c r="MFP1" s="629"/>
      <c r="MFQ1" s="629"/>
      <c r="MFR1" s="629"/>
      <c r="MFS1" s="629"/>
      <c r="MFT1" s="629"/>
      <c r="MFU1" s="629"/>
      <c r="MFV1" s="629"/>
      <c r="MFW1" s="629"/>
      <c r="MFX1" s="629"/>
      <c r="MFY1" s="629"/>
      <c r="MFZ1" s="629"/>
      <c r="MGA1" s="629"/>
      <c r="MGB1" s="629"/>
      <c r="MGC1" s="629"/>
      <c r="MGD1" s="629"/>
      <c r="MGE1" s="629"/>
      <c r="MGF1" s="629"/>
      <c r="MGG1" s="629"/>
      <c r="MGH1" s="629"/>
      <c r="MGI1" s="629"/>
      <c r="MGJ1" s="629"/>
      <c r="MGK1" s="629"/>
      <c r="MGL1" s="629"/>
      <c r="MGM1" s="629"/>
      <c r="MGN1" s="629"/>
      <c r="MGO1" s="629"/>
      <c r="MGP1" s="629"/>
      <c r="MGQ1" s="629"/>
      <c r="MGR1" s="629"/>
      <c r="MGS1" s="629"/>
      <c r="MGT1" s="629"/>
      <c r="MGU1" s="629"/>
      <c r="MGV1" s="629"/>
      <c r="MGW1" s="629"/>
      <c r="MGX1" s="629"/>
      <c r="MGY1" s="629"/>
      <c r="MGZ1" s="629"/>
      <c r="MHA1" s="629"/>
      <c r="MHB1" s="629"/>
      <c r="MHC1" s="629"/>
      <c r="MHD1" s="629"/>
      <c r="MHE1" s="629"/>
      <c r="MHF1" s="629"/>
      <c r="MHG1" s="629"/>
      <c r="MHH1" s="629"/>
      <c r="MHI1" s="629"/>
      <c r="MHJ1" s="629"/>
      <c r="MHK1" s="629"/>
      <c r="MHL1" s="629"/>
      <c r="MHM1" s="629"/>
      <c r="MHN1" s="629"/>
      <c r="MHO1" s="629"/>
      <c r="MHP1" s="629"/>
      <c r="MHQ1" s="629"/>
      <c r="MHR1" s="629"/>
      <c r="MHS1" s="629"/>
      <c r="MHT1" s="629"/>
      <c r="MHU1" s="629"/>
      <c r="MHV1" s="629"/>
      <c r="MHW1" s="629"/>
      <c r="MHX1" s="629"/>
      <c r="MHY1" s="629"/>
      <c r="MHZ1" s="629"/>
      <c r="MIA1" s="629"/>
      <c r="MIB1" s="629"/>
      <c r="MIC1" s="629"/>
      <c r="MID1" s="629"/>
      <c r="MIE1" s="629"/>
      <c r="MIF1" s="629"/>
      <c r="MIG1" s="629"/>
      <c r="MIH1" s="629"/>
      <c r="MII1" s="629"/>
      <c r="MIJ1" s="629"/>
      <c r="MIK1" s="629"/>
      <c r="MIL1" s="629"/>
      <c r="MIM1" s="629"/>
      <c r="MIN1" s="629"/>
      <c r="MIO1" s="629"/>
      <c r="MIP1" s="629"/>
      <c r="MIQ1" s="629"/>
      <c r="MIR1" s="629"/>
      <c r="MIS1" s="629"/>
      <c r="MIT1" s="629"/>
      <c r="MIU1" s="629"/>
      <c r="MIV1" s="629"/>
      <c r="MIW1" s="629"/>
      <c r="MIX1" s="629"/>
      <c r="MIY1" s="629"/>
      <c r="MIZ1" s="629"/>
      <c r="MJA1" s="629"/>
      <c r="MJB1" s="629"/>
      <c r="MJC1" s="629"/>
      <c r="MJD1" s="629"/>
      <c r="MJE1" s="629"/>
      <c r="MJF1" s="629"/>
      <c r="MJG1" s="629"/>
      <c r="MJH1" s="629"/>
      <c r="MJI1" s="629"/>
      <c r="MJJ1" s="629"/>
      <c r="MJK1" s="629"/>
      <c r="MJL1" s="629"/>
      <c r="MJM1" s="629"/>
      <c r="MJN1" s="629"/>
      <c r="MJO1" s="629"/>
      <c r="MJP1" s="629"/>
      <c r="MJQ1" s="629"/>
      <c r="MJR1" s="629"/>
      <c r="MJS1" s="629"/>
      <c r="MJT1" s="629"/>
      <c r="MJU1" s="629"/>
      <c r="MJV1" s="629"/>
      <c r="MJW1" s="629"/>
      <c r="MJX1" s="629"/>
      <c r="MJY1" s="629"/>
      <c r="MJZ1" s="629"/>
      <c r="MKA1" s="629"/>
      <c r="MKB1" s="629"/>
      <c r="MKC1" s="629"/>
      <c r="MKD1" s="629"/>
      <c r="MKE1" s="629"/>
      <c r="MKF1" s="629"/>
      <c r="MKG1" s="629"/>
      <c r="MKH1" s="629"/>
      <c r="MKI1" s="629"/>
      <c r="MKJ1" s="629"/>
      <c r="MKK1" s="629"/>
      <c r="MKL1" s="629"/>
      <c r="MKM1" s="629"/>
      <c r="MKN1" s="629"/>
      <c r="MKO1" s="629"/>
      <c r="MKP1" s="629"/>
      <c r="MKQ1" s="629"/>
      <c r="MKR1" s="629"/>
      <c r="MKS1" s="629"/>
      <c r="MKT1" s="629"/>
      <c r="MKU1" s="629"/>
      <c r="MKV1" s="629"/>
      <c r="MKW1" s="629"/>
      <c r="MKX1" s="629"/>
      <c r="MKY1" s="629"/>
      <c r="MKZ1" s="629"/>
      <c r="MLA1" s="629"/>
      <c r="MLB1" s="629"/>
      <c r="MLC1" s="629"/>
      <c r="MLD1" s="629"/>
      <c r="MLE1" s="629"/>
      <c r="MLF1" s="629"/>
      <c r="MLG1" s="629"/>
      <c r="MLH1" s="629"/>
      <c r="MLI1" s="629"/>
      <c r="MLJ1" s="629"/>
      <c r="MLK1" s="629"/>
      <c r="MLL1" s="629"/>
      <c r="MLM1" s="629"/>
      <c r="MLN1" s="629"/>
      <c r="MLO1" s="629"/>
      <c r="MLP1" s="629"/>
      <c r="MLQ1" s="629"/>
      <c r="MLR1" s="629"/>
      <c r="MLS1" s="629"/>
      <c r="MLT1" s="629"/>
      <c r="MLU1" s="629"/>
      <c r="MLV1" s="629"/>
      <c r="MLW1" s="629"/>
      <c r="MLX1" s="629"/>
      <c r="MLY1" s="629"/>
      <c r="MLZ1" s="629"/>
      <c r="MMA1" s="629"/>
      <c r="MMB1" s="629"/>
      <c r="MMC1" s="629"/>
      <c r="MMD1" s="629"/>
      <c r="MME1" s="629"/>
      <c r="MMF1" s="629"/>
      <c r="MMG1" s="629"/>
      <c r="MMH1" s="629"/>
      <c r="MMI1" s="629"/>
      <c r="MMJ1" s="629"/>
      <c r="MMK1" s="629"/>
      <c r="MML1" s="629"/>
      <c r="MMM1" s="629"/>
      <c r="MMN1" s="629"/>
      <c r="MMO1" s="629"/>
      <c r="MMP1" s="629"/>
      <c r="MMQ1" s="629"/>
      <c r="MMR1" s="629"/>
      <c r="MMS1" s="629"/>
      <c r="MMT1" s="629"/>
      <c r="MMU1" s="629"/>
      <c r="MMV1" s="629"/>
      <c r="MMW1" s="629"/>
      <c r="MMX1" s="629"/>
      <c r="MMY1" s="629"/>
      <c r="MMZ1" s="629"/>
      <c r="MNA1" s="629"/>
      <c r="MNB1" s="629"/>
      <c r="MNC1" s="629"/>
      <c r="MND1" s="629"/>
      <c r="MNE1" s="629"/>
      <c r="MNF1" s="629"/>
      <c r="MNG1" s="629"/>
      <c r="MNH1" s="629"/>
      <c r="MNI1" s="629"/>
      <c r="MNJ1" s="629"/>
      <c r="MNK1" s="629"/>
      <c r="MNL1" s="629"/>
      <c r="MNM1" s="629"/>
      <c r="MNN1" s="629"/>
      <c r="MNO1" s="629"/>
      <c r="MNP1" s="629"/>
      <c r="MNQ1" s="629"/>
      <c r="MNR1" s="629"/>
      <c r="MNS1" s="629"/>
      <c r="MNT1" s="629"/>
      <c r="MNU1" s="629"/>
      <c r="MNV1" s="629"/>
      <c r="MNW1" s="629"/>
      <c r="MNX1" s="629"/>
      <c r="MNY1" s="629"/>
      <c r="MNZ1" s="629"/>
      <c r="MOA1" s="629"/>
      <c r="MOB1" s="629"/>
      <c r="MOC1" s="629"/>
      <c r="MOD1" s="629"/>
      <c r="MOE1" s="629"/>
      <c r="MOF1" s="629"/>
      <c r="MOG1" s="629"/>
      <c r="MOH1" s="629"/>
      <c r="MOI1" s="629"/>
      <c r="MOJ1" s="629"/>
      <c r="MOK1" s="629"/>
      <c r="MOL1" s="629"/>
      <c r="MOM1" s="629"/>
      <c r="MON1" s="629"/>
      <c r="MOO1" s="629"/>
      <c r="MOP1" s="629"/>
      <c r="MOQ1" s="629"/>
      <c r="MOR1" s="629"/>
      <c r="MOS1" s="629"/>
      <c r="MOT1" s="629"/>
      <c r="MOU1" s="629"/>
      <c r="MOV1" s="629"/>
      <c r="MOW1" s="629"/>
      <c r="MOX1" s="629"/>
      <c r="MOY1" s="629"/>
      <c r="MOZ1" s="629"/>
      <c r="MPA1" s="629"/>
      <c r="MPB1" s="629"/>
      <c r="MPC1" s="629"/>
      <c r="MPD1" s="629"/>
      <c r="MPE1" s="629"/>
      <c r="MPF1" s="629"/>
      <c r="MPG1" s="629"/>
      <c r="MPH1" s="629"/>
      <c r="MPI1" s="629"/>
      <c r="MPJ1" s="629"/>
      <c r="MPK1" s="629"/>
      <c r="MPL1" s="629"/>
      <c r="MPM1" s="629"/>
      <c r="MPN1" s="629"/>
      <c r="MPO1" s="629"/>
      <c r="MPP1" s="629"/>
      <c r="MPQ1" s="629"/>
      <c r="MPR1" s="629"/>
      <c r="MPS1" s="629"/>
      <c r="MPT1" s="629"/>
      <c r="MPU1" s="629"/>
      <c r="MPV1" s="629"/>
      <c r="MPW1" s="629"/>
      <c r="MPX1" s="629"/>
      <c r="MPY1" s="629"/>
      <c r="MPZ1" s="629"/>
      <c r="MQA1" s="629"/>
      <c r="MQB1" s="629"/>
      <c r="MQC1" s="629"/>
      <c r="MQD1" s="629"/>
      <c r="MQE1" s="629"/>
      <c r="MQF1" s="629"/>
      <c r="MQG1" s="629"/>
      <c r="MQH1" s="629"/>
      <c r="MQI1" s="629"/>
      <c r="MQJ1" s="629"/>
      <c r="MQK1" s="629"/>
      <c r="MQL1" s="629"/>
      <c r="MQM1" s="629"/>
      <c r="MQN1" s="629"/>
      <c r="MQO1" s="629"/>
      <c r="MQP1" s="629"/>
      <c r="MQQ1" s="629"/>
      <c r="MQR1" s="629"/>
      <c r="MQS1" s="629"/>
      <c r="MQT1" s="629"/>
      <c r="MQU1" s="629"/>
      <c r="MQV1" s="629"/>
      <c r="MQW1" s="629"/>
      <c r="MQX1" s="629"/>
      <c r="MQY1" s="629"/>
      <c r="MQZ1" s="629"/>
      <c r="MRA1" s="629"/>
      <c r="MRB1" s="629"/>
      <c r="MRC1" s="629"/>
      <c r="MRD1" s="629"/>
      <c r="MRE1" s="629"/>
      <c r="MRF1" s="629"/>
      <c r="MRG1" s="629"/>
      <c r="MRH1" s="629"/>
      <c r="MRI1" s="629"/>
      <c r="MRJ1" s="629"/>
      <c r="MRK1" s="629"/>
      <c r="MRL1" s="629"/>
      <c r="MRM1" s="629"/>
      <c r="MRN1" s="629"/>
      <c r="MRO1" s="629"/>
      <c r="MRP1" s="629"/>
      <c r="MRQ1" s="629"/>
      <c r="MRR1" s="629"/>
      <c r="MRS1" s="629"/>
      <c r="MRT1" s="629"/>
      <c r="MRU1" s="629"/>
      <c r="MRV1" s="629"/>
      <c r="MRW1" s="629"/>
      <c r="MRX1" s="629"/>
      <c r="MRY1" s="629"/>
      <c r="MRZ1" s="629"/>
      <c r="MSA1" s="629"/>
      <c r="MSB1" s="629"/>
      <c r="MSC1" s="629"/>
      <c r="MSD1" s="629"/>
      <c r="MSE1" s="629"/>
      <c r="MSF1" s="629"/>
      <c r="MSG1" s="629"/>
      <c r="MSH1" s="629"/>
      <c r="MSI1" s="629"/>
      <c r="MSJ1" s="629"/>
      <c r="MSK1" s="629"/>
      <c r="MSL1" s="629"/>
      <c r="MSM1" s="629"/>
      <c r="MSN1" s="629"/>
      <c r="MSO1" s="629"/>
      <c r="MSP1" s="629"/>
      <c r="MSQ1" s="629"/>
      <c r="MSR1" s="629"/>
      <c r="MSS1" s="629"/>
      <c r="MST1" s="629"/>
      <c r="MSU1" s="629"/>
      <c r="MSV1" s="629"/>
      <c r="MSW1" s="629"/>
      <c r="MSX1" s="629"/>
      <c r="MSY1" s="629"/>
      <c r="MSZ1" s="629"/>
      <c r="MTA1" s="629"/>
      <c r="MTB1" s="629"/>
      <c r="MTC1" s="629"/>
      <c r="MTD1" s="629"/>
      <c r="MTE1" s="629"/>
      <c r="MTF1" s="629"/>
      <c r="MTG1" s="629"/>
      <c r="MTH1" s="629"/>
      <c r="MTI1" s="629"/>
      <c r="MTJ1" s="629"/>
      <c r="MTK1" s="629"/>
      <c r="MTL1" s="629"/>
      <c r="MTM1" s="629"/>
      <c r="MTN1" s="629"/>
      <c r="MTO1" s="629"/>
      <c r="MTP1" s="629"/>
      <c r="MTQ1" s="629"/>
      <c r="MTR1" s="629"/>
      <c r="MTS1" s="629"/>
      <c r="MTT1" s="629"/>
      <c r="MTU1" s="629"/>
      <c r="MTV1" s="629"/>
      <c r="MTW1" s="629"/>
      <c r="MTX1" s="629"/>
      <c r="MTY1" s="629"/>
      <c r="MTZ1" s="629"/>
      <c r="MUA1" s="629"/>
      <c r="MUB1" s="629"/>
      <c r="MUC1" s="629"/>
      <c r="MUD1" s="629"/>
      <c r="MUE1" s="629"/>
      <c r="MUF1" s="629"/>
      <c r="MUG1" s="629"/>
      <c r="MUH1" s="629"/>
      <c r="MUI1" s="629"/>
      <c r="MUJ1" s="629"/>
      <c r="MUK1" s="629"/>
      <c r="MUL1" s="629"/>
      <c r="MUM1" s="629"/>
      <c r="MUN1" s="629"/>
      <c r="MUO1" s="629"/>
      <c r="MUP1" s="629"/>
      <c r="MUQ1" s="629"/>
      <c r="MUR1" s="629"/>
      <c r="MUS1" s="629"/>
      <c r="MUT1" s="629"/>
      <c r="MUU1" s="629"/>
      <c r="MUV1" s="629"/>
      <c r="MUW1" s="629"/>
      <c r="MUX1" s="629"/>
      <c r="MUY1" s="629"/>
      <c r="MUZ1" s="629"/>
      <c r="MVA1" s="629"/>
      <c r="MVB1" s="629"/>
      <c r="MVC1" s="629"/>
      <c r="MVD1" s="629"/>
      <c r="MVE1" s="629"/>
      <c r="MVF1" s="629"/>
      <c r="MVG1" s="629"/>
      <c r="MVH1" s="629"/>
      <c r="MVI1" s="629"/>
      <c r="MVJ1" s="629"/>
      <c r="MVK1" s="629"/>
      <c r="MVL1" s="629"/>
      <c r="MVM1" s="629"/>
      <c r="MVN1" s="629"/>
      <c r="MVO1" s="629"/>
      <c r="MVP1" s="629"/>
      <c r="MVQ1" s="629"/>
      <c r="MVR1" s="629"/>
      <c r="MVS1" s="629"/>
      <c r="MVT1" s="629"/>
      <c r="MVU1" s="629"/>
      <c r="MVV1" s="629"/>
      <c r="MVW1" s="629"/>
      <c r="MVX1" s="629"/>
      <c r="MVY1" s="629"/>
      <c r="MVZ1" s="629"/>
      <c r="MWA1" s="629"/>
      <c r="MWB1" s="629"/>
      <c r="MWC1" s="629"/>
      <c r="MWD1" s="629"/>
      <c r="MWE1" s="629"/>
      <c r="MWF1" s="629"/>
      <c r="MWG1" s="629"/>
      <c r="MWH1" s="629"/>
      <c r="MWI1" s="629"/>
      <c r="MWJ1" s="629"/>
      <c r="MWK1" s="629"/>
      <c r="MWL1" s="629"/>
      <c r="MWM1" s="629"/>
      <c r="MWN1" s="629"/>
      <c r="MWO1" s="629"/>
      <c r="MWP1" s="629"/>
      <c r="MWQ1" s="629"/>
      <c r="MWR1" s="629"/>
      <c r="MWS1" s="629"/>
      <c r="MWT1" s="629"/>
      <c r="MWU1" s="629"/>
      <c r="MWV1" s="629"/>
      <c r="MWW1" s="629"/>
      <c r="MWX1" s="629"/>
      <c r="MWY1" s="629"/>
      <c r="MWZ1" s="629"/>
      <c r="MXA1" s="629"/>
      <c r="MXB1" s="629"/>
      <c r="MXC1" s="629"/>
      <c r="MXD1" s="629"/>
      <c r="MXE1" s="629"/>
      <c r="MXF1" s="629"/>
      <c r="MXG1" s="629"/>
      <c r="MXH1" s="629"/>
      <c r="MXI1" s="629"/>
      <c r="MXJ1" s="629"/>
      <c r="MXK1" s="629"/>
      <c r="MXL1" s="629"/>
      <c r="MXM1" s="629"/>
      <c r="MXN1" s="629"/>
      <c r="MXO1" s="629"/>
      <c r="MXP1" s="629"/>
      <c r="MXQ1" s="629"/>
      <c r="MXR1" s="629"/>
      <c r="MXS1" s="629"/>
      <c r="MXT1" s="629"/>
      <c r="MXU1" s="629"/>
      <c r="MXV1" s="629"/>
      <c r="MXW1" s="629"/>
      <c r="MXX1" s="629"/>
      <c r="MXY1" s="629"/>
      <c r="MXZ1" s="629"/>
      <c r="MYA1" s="629"/>
      <c r="MYB1" s="629"/>
      <c r="MYC1" s="629"/>
      <c r="MYD1" s="629"/>
      <c r="MYE1" s="629"/>
      <c r="MYF1" s="629"/>
      <c r="MYG1" s="629"/>
      <c r="MYH1" s="629"/>
      <c r="MYI1" s="629"/>
      <c r="MYJ1" s="629"/>
      <c r="MYK1" s="629"/>
      <c r="MYL1" s="629"/>
      <c r="MYM1" s="629"/>
      <c r="MYN1" s="629"/>
      <c r="MYO1" s="629"/>
      <c r="MYP1" s="629"/>
      <c r="MYQ1" s="629"/>
      <c r="MYR1" s="629"/>
      <c r="MYS1" s="629"/>
      <c r="MYT1" s="629"/>
      <c r="MYU1" s="629"/>
      <c r="MYV1" s="629"/>
      <c r="MYW1" s="629"/>
      <c r="MYX1" s="629"/>
      <c r="MYY1" s="629"/>
      <c r="MYZ1" s="629"/>
      <c r="MZA1" s="629"/>
      <c r="MZB1" s="629"/>
      <c r="MZC1" s="629"/>
      <c r="MZD1" s="629"/>
      <c r="MZE1" s="629"/>
      <c r="MZF1" s="629"/>
      <c r="MZG1" s="629"/>
      <c r="MZH1" s="629"/>
      <c r="MZI1" s="629"/>
      <c r="MZJ1" s="629"/>
      <c r="MZK1" s="629"/>
      <c r="MZL1" s="629"/>
      <c r="MZM1" s="629"/>
      <c r="MZN1" s="629"/>
      <c r="MZO1" s="629"/>
      <c r="MZP1" s="629"/>
      <c r="MZQ1" s="629"/>
      <c r="MZR1" s="629"/>
      <c r="MZS1" s="629"/>
      <c r="MZT1" s="629"/>
      <c r="MZU1" s="629"/>
      <c r="MZV1" s="629"/>
      <c r="MZW1" s="629"/>
      <c r="MZX1" s="629"/>
      <c r="MZY1" s="629"/>
      <c r="MZZ1" s="629"/>
      <c r="NAA1" s="629"/>
      <c r="NAB1" s="629"/>
      <c r="NAC1" s="629"/>
      <c r="NAD1" s="629"/>
      <c r="NAE1" s="629"/>
      <c r="NAF1" s="629"/>
      <c r="NAG1" s="629"/>
      <c r="NAH1" s="629"/>
      <c r="NAI1" s="629"/>
      <c r="NAJ1" s="629"/>
      <c r="NAK1" s="629"/>
      <c r="NAL1" s="629"/>
      <c r="NAM1" s="629"/>
      <c r="NAN1" s="629"/>
      <c r="NAO1" s="629"/>
      <c r="NAP1" s="629"/>
      <c r="NAQ1" s="629"/>
      <c r="NAR1" s="629"/>
      <c r="NAS1" s="629"/>
      <c r="NAT1" s="629"/>
      <c r="NAU1" s="629"/>
      <c r="NAV1" s="629"/>
      <c r="NAW1" s="629"/>
      <c r="NAX1" s="629"/>
      <c r="NAY1" s="629"/>
      <c r="NAZ1" s="629"/>
      <c r="NBA1" s="629"/>
      <c r="NBB1" s="629"/>
      <c r="NBC1" s="629"/>
      <c r="NBD1" s="629"/>
      <c r="NBE1" s="629"/>
      <c r="NBF1" s="629"/>
      <c r="NBG1" s="629"/>
      <c r="NBH1" s="629"/>
      <c r="NBI1" s="629"/>
      <c r="NBJ1" s="629"/>
      <c r="NBK1" s="629"/>
      <c r="NBL1" s="629"/>
      <c r="NBM1" s="629"/>
      <c r="NBN1" s="629"/>
      <c r="NBO1" s="629"/>
      <c r="NBP1" s="629"/>
      <c r="NBQ1" s="629"/>
      <c r="NBR1" s="629"/>
      <c r="NBS1" s="629"/>
      <c r="NBT1" s="629"/>
      <c r="NBU1" s="629"/>
      <c r="NBV1" s="629"/>
      <c r="NBW1" s="629"/>
      <c r="NBX1" s="629"/>
      <c r="NBY1" s="629"/>
      <c r="NBZ1" s="629"/>
      <c r="NCA1" s="629"/>
      <c r="NCB1" s="629"/>
      <c r="NCC1" s="629"/>
      <c r="NCD1" s="629"/>
      <c r="NCE1" s="629"/>
      <c r="NCF1" s="629"/>
      <c r="NCG1" s="629"/>
      <c r="NCH1" s="629"/>
      <c r="NCI1" s="629"/>
      <c r="NCJ1" s="629"/>
      <c r="NCK1" s="629"/>
      <c r="NCL1" s="629"/>
      <c r="NCM1" s="629"/>
      <c r="NCN1" s="629"/>
      <c r="NCO1" s="629"/>
      <c r="NCP1" s="629"/>
      <c r="NCQ1" s="629"/>
      <c r="NCR1" s="629"/>
      <c r="NCS1" s="629"/>
      <c r="NCT1" s="629"/>
      <c r="NCU1" s="629"/>
      <c r="NCV1" s="629"/>
      <c r="NCW1" s="629"/>
      <c r="NCX1" s="629"/>
      <c r="NCY1" s="629"/>
      <c r="NCZ1" s="629"/>
      <c r="NDA1" s="629"/>
      <c r="NDB1" s="629"/>
      <c r="NDC1" s="629"/>
      <c r="NDD1" s="629"/>
      <c r="NDE1" s="629"/>
      <c r="NDF1" s="629"/>
      <c r="NDG1" s="629"/>
      <c r="NDH1" s="629"/>
      <c r="NDI1" s="629"/>
      <c r="NDJ1" s="629"/>
      <c r="NDK1" s="629"/>
      <c r="NDL1" s="629"/>
      <c r="NDM1" s="629"/>
      <c r="NDN1" s="629"/>
      <c r="NDO1" s="629"/>
      <c r="NDP1" s="629"/>
      <c r="NDQ1" s="629"/>
      <c r="NDR1" s="629"/>
      <c r="NDS1" s="629"/>
      <c r="NDT1" s="629"/>
      <c r="NDU1" s="629"/>
      <c r="NDV1" s="629"/>
      <c r="NDW1" s="629"/>
      <c r="NDX1" s="629"/>
      <c r="NDY1" s="629"/>
      <c r="NDZ1" s="629"/>
      <c r="NEA1" s="629"/>
      <c r="NEB1" s="629"/>
      <c r="NEC1" s="629"/>
      <c r="NED1" s="629"/>
      <c r="NEE1" s="629"/>
      <c r="NEF1" s="629"/>
      <c r="NEG1" s="629"/>
      <c r="NEH1" s="629"/>
      <c r="NEI1" s="629"/>
      <c r="NEJ1" s="629"/>
      <c r="NEK1" s="629"/>
      <c r="NEL1" s="629"/>
      <c r="NEM1" s="629"/>
      <c r="NEN1" s="629"/>
      <c r="NEO1" s="629"/>
      <c r="NEP1" s="629"/>
      <c r="NEQ1" s="629"/>
      <c r="NER1" s="629"/>
      <c r="NES1" s="629"/>
      <c r="NET1" s="629"/>
      <c r="NEU1" s="629"/>
      <c r="NEV1" s="629"/>
      <c r="NEW1" s="629"/>
      <c r="NEX1" s="629"/>
      <c r="NEY1" s="629"/>
      <c r="NEZ1" s="629"/>
      <c r="NFA1" s="629"/>
      <c r="NFB1" s="629"/>
      <c r="NFC1" s="629"/>
      <c r="NFD1" s="629"/>
      <c r="NFE1" s="629"/>
      <c r="NFF1" s="629"/>
      <c r="NFG1" s="629"/>
      <c r="NFH1" s="629"/>
      <c r="NFI1" s="629"/>
      <c r="NFJ1" s="629"/>
      <c r="NFK1" s="629"/>
      <c r="NFL1" s="629"/>
      <c r="NFM1" s="629"/>
      <c r="NFN1" s="629"/>
      <c r="NFO1" s="629"/>
      <c r="NFP1" s="629"/>
      <c r="NFQ1" s="629"/>
      <c r="NFR1" s="629"/>
      <c r="NFS1" s="629"/>
      <c r="NFT1" s="629"/>
      <c r="NFU1" s="629"/>
      <c r="NFV1" s="629"/>
      <c r="NFW1" s="629"/>
      <c r="NFX1" s="629"/>
      <c r="NFY1" s="629"/>
      <c r="NFZ1" s="629"/>
      <c r="NGA1" s="629"/>
      <c r="NGB1" s="629"/>
      <c r="NGC1" s="629"/>
      <c r="NGD1" s="629"/>
      <c r="NGE1" s="629"/>
      <c r="NGF1" s="629"/>
      <c r="NGG1" s="629"/>
      <c r="NGH1" s="629"/>
      <c r="NGI1" s="629"/>
      <c r="NGJ1" s="629"/>
      <c r="NGK1" s="629"/>
      <c r="NGL1" s="629"/>
      <c r="NGM1" s="629"/>
      <c r="NGN1" s="629"/>
      <c r="NGO1" s="629"/>
      <c r="NGP1" s="629"/>
      <c r="NGQ1" s="629"/>
      <c r="NGR1" s="629"/>
      <c r="NGS1" s="629"/>
      <c r="NGT1" s="629"/>
      <c r="NGU1" s="629"/>
      <c r="NGV1" s="629"/>
      <c r="NGW1" s="629"/>
      <c r="NGX1" s="629"/>
      <c r="NGY1" s="629"/>
      <c r="NGZ1" s="629"/>
      <c r="NHA1" s="629"/>
      <c r="NHB1" s="629"/>
      <c r="NHC1" s="629"/>
      <c r="NHD1" s="629"/>
      <c r="NHE1" s="629"/>
      <c r="NHF1" s="629"/>
      <c r="NHG1" s="629"/>
      <c r="NHH1" s="629"/>
      <c r="NHI1" s="629"/>
      <c r="NHJ1" s="629"/>
      <c r="NHK1" s="629"/>
      <c r="NHL1" s="629"/>
      <c r="NHM1" s="629"/>
      <c r="NHN1" s="629"/>
      <c r="NHO1" s="629"/>
      <c r="NHP1" s="629"/>
      <c r="NHQ1" s="629"/>
      <c r="NHR1" s="629"/>
      <c r="NHS1" s="629"/>
      <c r="NHT1" s="629"/>
      <c r="NHU1" s="629"/>
      <c r="NHV1" s="629"/>
      <c r="NHW1" s="629"/>
      <c r="NHX1" s="629"/>
      <c r="NHY1" s="629"/>
      <c r="NHZ1" s="629"/>
      <c r="NIA1" s="629"/>
      <c r="NIB1" s="629"/>
      <c r="NIC1" s="629"/>
      <c r="NID1" s="629"/>
      <c r="NIE1" s="629"/>
      <c r="NIF1" s="629"/>
      <c r="NIG1" s="629"/>
      <c r="NIH1" s="629"/>
      <c r="NII1" s="629"/>
      <c r="NIJ1" s="629"/>
      <c r="NIK1" s="629"/>
      <c r="NIL1" s="629"/>
      <c r="NIM1" s="629"/>
      <c r="NIN1" s="629"/>
      <c r="NIO1" s="629"/>
      <c r="NIP1" s="629"/>
      <c r="NIQ1" s="629"/>
      <c r="NIR1" s="629"/>
      <c r="NIS1" s="629"/>
      <c r="NIT1" s="629"/>
      <c r="NIU1" s="629"/>
      <c r="NIV1" s="629"/>
      <c r="NIW1" s="629"/>
      <c r="NIX1" s="629"/>
      <c r="NIY1" s="629"/>
      <c r="NIZ1" s="629"/>
      <c r="NJA1" s="629"/>
      <c r="NJB1" s="629"/>
      <c r="NJC1" s="629"/>
      <c r="NJD1" s="629"/>
      <c r="NJE1" s="629"/>
      <c r="NJF1" s="629"/>
      <c r="NJG1" s="629"/>
      <c r="NJH1" s="629"/>
      <c r="NJI1" s="629"/>
      <c r="NJJ1" s="629"/>
      <c r="NJK1" s="629"/>
      <c r="NJL1" s="629"/>
      <c r="NJM1" s="629"/>
      <c r="NJN1" s="629"/>
      <c r="NJO1" s="629"/>
      <c r="NJP1" s="629"/>
      <c r="NJQ1" s="629"/>
      <c r="NJR1" s="629"/>
      <c r="NJS1" s="629"/>
      <c r="NJT1" s="629"/>
      <c r="NJU1" s="629"/>
      <c r="NJV1" s="629"/>
      <c r="NJW1" s="629"/>
      <c r="NJX1" s="629"/>
      <c r="NJY1" s="629"/>
      <c r="NJZ1" s="629"/>
      <c r="NKA1" s="629"/>
      <c r="NKB1" s="629"/>
      <c r="NKC1" s="629"/>
      <c r="NKD1" s="629"/>
      <c r="NKE1" s="629"/>
      <c r="NKF1" s="629"/>
      <c r="NKG1" s="629"/>
      <c r="NKH1" s="629"/>
      <c r="NKI1" s="629"/>
      <c r="NKJ1" s="629"/>
      <c r="NKK1" s="629"/>
      <c r="NKL1" s="629"/>
      <c r="NKM1" s="629"/>
      <c r="NKN1" s="629"/>
      <c r="NKO1" s="629"/>
      <c r="NKP1" s="629"/>
      <c r="NKQ1" s="629"/>
      <c r="NKR1" s="629"/>
      <c r="NKS1" s="629"/>
      <c r="NKT1" s="629"/>
      <c r="NKU1" s="629"/>
      <c r="NKV1" s="629"/>
      <c r="NKW1" s="629"/>
      <c r="NKX1" s="629"/>
      <c r="NKY1" s="629"/>
      <c r="NKZ1" s="629"/>
      <c r="NLA1" s="629"/>
      <c r="NLB1" s="629"/>
      <c r="NLC1" s="629"/>
      <c r="NLD1" s="629"/>
      <c r="NLE1" s="629"/>
      <c r="NLF1" s="629"/>
      <c r="NLG1" s="629"/>
      <c r="NLH1" s="629"/>
      <c r="NLI1" s="629"/>
      <c r="NLJ1" s="629"/>
      <c r="NLK1" s="629"/>
      <c r="NLL1" s="629"/>
      <c r="NLM1" s="629"/>
      <c r="NLN1" s="629"/>
      <c r="NLO1" s="629"/>
      <c r="NLP1" s="629"/>
      <c r="NLQ1" s="629"/>
      <c r="NLR1" s="629"/>
      <c r="NLS1" s="629"/>
      <c r="NLT1" s="629"/>
      <c r="NLU1" s="629"/>
      <c r="NLV1" s="629"/>
      <c r="NLW1" s="629"/>
      <c r="NLX1" s="629"/>
      <c r="NLY1" s="629"/>
      <c r="NLZ1" s="629"/>
      <c r="NMA1" s="629"/>
      <c r="NMB1" s="629"/>
      <c r="NMC1" s="629"/>
      <c r="NMD1" s="629"/>
      <c r="NME1" s="629"/>
      <c r="NMF1" s="629"/>
      <c r="NMG1" s="629"/>
      <c r="NMH1" s="629"/>
      <c r="NMI1" s="629"/>
      <c r="NMJ1" s="629"/>
      <c r="NMK1" s="629"/>
      <c r="NML1" s="629"/>
      <c r="NMM1" s="629"/>
      <c r="NMN1" s="629"/>
      <c r="NMO1" s="629"/>
      <c r="NMP1" s="629"/>
      <c r="NMQ1" s="629"/>
      <c r="NMR1" s="629"/>
      <c r="NMS1" s="629"/>
      <c r="NMT1" s="629"/>
      <c r="NMU1" s="629"/>
      <c r="NMV1" s="629"/>
      <c r="NMW1" s="629"/>
      <c r="NMX1" s="629"/>
      <c r="NMY1" s="629"/>
      <c r="NMZ1" s="629"/>
      <c r="NNA1" s="629"/>
      <c r="NNB1" s="629"/>
      <c r="NNC1" s="629"/>
      <c r="NND1" s="629"/>
      <c r="NNE1" s="629"/>
      <c r="NNF1" s="629"/>
      <c r="NNG1" s="629"/>
      <c r="NNH1" s="629"/>
      <c r="NNI1" s="629"/>
      <c r="NNJ1" s="629"/>
      <c r="NNK1" s="629"/>
      <c r="NNL1" s="629"/>
      <c r="NNM1" s="629"/>
      <c r="NNN1" s="629"/>
      <c r="NNO1" s="629"/>
      <c r="NNP1" s="629"/>
      <c r="NNQ1" s="629"/>
      <c r="NNR1" s="629"/>
      <c r="NNS1" s="629"/>
      <c r="NNT1" s="629"/>
      <c r="NNU1" s="629"/>
      <c r="NNV1" s="629"/>
      <c r="NNW1" s="629"/>
      <c r="NNX1" s="629"/>
      <c r="NNY1" s="629"/>
      <c r="NNZ1" s="629"/>
      <c r="NOA1" s="629"/>
      <c r="NOB1" s="629"/>
      <c r="NOC1" s="629"/>
      <c r="NOD1" s="629"/>
      <c r="NOE1" s="629"/>
      <c r="NOF1" s="629"/>
      <c r="NOG1" s="629"/>
      <c r="NOH1" s="629"/>
      <c r="NOI1" s="629"/>
      <c r="NOJ1" s="629"/>
      <c r="NOK1" s="629"/>
      <c r="NOL1" s="629"/>
      <c r="NOM1" s="629"/>
      <c r="NON1" s="629"/>
      <c r="NOO1" s="629"/>
      <c r="NOP1" s="629"/>
      <c r="NOQ1" s="629"/>
      <c r="NOR1" s="629"/>
      <c r="NOS1" s="629"/>
      <c r="NOT1" s="629"/>
      <c r="NOU1" s="629"/>
      <c r="NOV1" s="629"/>
      <c r="NOW1" s="629"/>
      <c r="NOX1" s="629"/>
      <c r="NOY1" s="629"/>
      <c r="NOZ1" s="629"/>
      <c r="NPA1" s="629"/>
      <c r="NPB1" s="629"/>
      <c r="NPC1" s="629"/>
      <c r="NPD1" s="629"/>
      <c r="NPE1" s="629"/>
      <c r="NPF1" s="629"/>
      <c r="NPG1" s="629"/>
      <c r="NPH1" s="629"/>
      <c r="NPI1" s="629"/>
      <c r="NPJ1" s="629"/>
      <c r="NPK1" s="629"/>
      <c r="NPL1" s="629"/>
      <c r="NPM1" s="629"/>
      <c r="NPN1" s="629"/>
      <c r="NPO1" s="629"/>
      <c r="NPP1" s="629"/>
      <c r="NPQ1" s="629"/>
      <c r="NPR1" s="629"/>
      <c r="NPS1" s="629"/>
      <c r="NPT1" s="629"/>
      <c r="NPU1" s="629"/>
      <c r="NPV1" s="629"/>
      <c r="NPW1" s="629"/>
      <c r="NPX1" s="629"/>
      <c r="NPY1" s="629"/>
      <c r="NPZ1" s="629"/>
      <c r="NQA1" s="629"/>
      <c r="NQB1" s="629"/>
      <c r="NQC1" s="629"/>
      <c r="NQD1" s="629"/>
      <c r="NQE1" s="629"/>
      <c r="NQF1" s="629"/>
      <c r="NQG1" s="629"/>
      <c r="NQH1" s="629"/>
      <c r="NQI1" s="629"/>
      <c r="NQJ1" s="629"/>
      <c r="NQK1" s="629"/>
      <c r="NQL1" s="629"/>
      <c r="NQM1" s="629"/>
      <c r="NQN1" s="629"/>
      <c r="NQO1" s="629"/>
      <c r="NQP1" s="629"/>
      <c r="NQQ1" s="629"/>
      <c r="NQR1" s="629"/>
      <c r="NQS1" s="629"/>
      <c r="NQT1" s="629"/>
      <c r="NQU1" s="629"/>
      <c r="NQV1" s="629"/>
      <c r="NQW1" s="629"/>
      <c r="NQX1" s="629"/>
      <c r="NQY1" s="629"/>
      <c r="NQZ1" s="629"/>
      <c r="NRA1" s="629"/>
      <c r="NRB1" s="629"/>
      <c r="NRC1" s="629"/>
      <c r="NRD1" s="629"/>
      <c r="NRE1" s="629"/>
      <c r="NRF1" s="629"/>
      <c r="NRG1" s="629"/>
      <c r="NRH1" s="629"/>
      <c r="NRI1" s="629"/>
      <c r="NRJ1" s="629"/>
      <c r="NRK1" s="629"/>
      <c r="NRL1" s="629"/>
      <c r="NRM1" s="629"/>
      <c r="NRN1" s="629"/>
      <c r="NRO1" s="629"/>
      <c r="NRP1" s="629"/>
      <c r="NRQ1" s="629"/>
      <c r="NRR1" s="629"/>
      <c r="NRS1" s="629"/>
      <c r="NRT1" s="629"/>
      <c r="NRU1" s="629"/>
      <c r="NRV1" s="629"/>
      <c r="NRW1" s="629"/>
      <c r="NRX1" s="629"/>
      <c r="NRY1" s="629"/>
      <c r="NRZ1" s="629"/>
      <c r="NSA1" s="629"/>
      <c r="NSB1" s="629"/>
      <c r="NSC1" s="629"/>
      <c r="NSD1" s="629"/>
      <c r="NSE1" s="629"/>
      <c r="NSF1" s="629"/>
      <c r="NSG1" s="629"/>
      <c r="NSH1" s="629"/>
      <c r="NSI1" s="629"/>
      <c r="NSJ1" s="629"/>
      <c r="NSK1" s="629"/>
      <c r="NSL1" s="629"/>
      <c r="NSM1" s="629"/>
      <c r="NSN1" s="629"/>
      <c r="NSO1" s="629"/>
      <c r="NSP1" s="629"/>
      <c r="NSQ1" s="629"/>
      <c r="NSR1" s="629"/>
      <c r="NSS1" s="629"/>
      <c r="NST1" s="629"/>
      <c r="NSU1" s="629"/>
      <c r="NSV1" s="629"/>
      <c r="NSW1" s="629"/>
      <c r="NSX1" s="629"/>
      <c r="NSY1" s="629"/>
      <c r="NSZ1" s="629"/>
      <c r="NTA1" s="629"/>
      <c r="NTB1" s="629"/>
      <c r="NTC1" s="629"/>
      <c r="NTD1" s="629"/>
      <c r="NTE1" s="629"/>
      <c r="NTF1" s="629"/>
      <c r="NTG1" s="629"/>
      <c r="NTH1" s="629"/>
      <c r="NTI1" s="629"/>
      <c r="NTJ1" s="629"/>
      <c r="NTK1" s="629"/>
      <c r="NTL1" s="629"/>
      <c r="NTM1" s="629"/>
      <c r="NTN1" s="629"/>
      <c r="NTO1" s="629"/>
      <c r="NTP1" s="629"/>
      <c r="NTQ1" s="629"/>
      <c r="NTR1" s="629"/>
      <c r="NTS1" s="629"/>
      <c r="NTT1" s="629"/>
      <c r="NTU1" s="629"/>
      <c r="NTV1" s="629"/>
      <c r="NTW1" s="629"/>
      <c r="NTX1" s="629"/>
      <c r="NTY1" s="629"/>
      <c r="NTZ1" s="629"/>
      <c r="NUA1" s="629"/>
      <c r="NUB1" s="629"/>
      <c r="NUC1" s="629"/>
      <c r="NUD1" s="629"/>
      <c r="NUE1" s="629"/>
      <c r="NUF1" s="629"/>
      <c r="NUG1" s="629"/>
      <c r="NUH1" s="629"/>
      <c r="NUI1" s="629"/>
      <c r="NUJ1" s="629"/>
      <c r="NUK1" s="629"/>
      <c r="NUL1" s="629"/>
      <c r="NUM1" s="629"/>
      <c r="NUN1" s="629"/>
      <c r="NUO1" s="629"/>
      <c r="NUP1" s="629"/>
      <c r="NUQ1" s="629"/>
      <c r="NUR1" s="629"/>
      <c r="NUS1" s="629"/>
      <c r="NUT1" s="629"/>
      <c r="NUU1" s="629"/>
      <c r="NUV1" s="629"/>
      <c r="NUW1" s="629"/>
      <c r="NUX1" s="629"/>
      <c r="NUY1" s="629"/>
      <c r="NUZ1" s="629"/>
      <c r="NVA1" s="629"/>
      <c r="NVB1" s="629"/>
      <c r="NVC1" s="629"/>
      <c r="NVD1" s="629"/>
      <c r="NVE1" s="629"/>
      <c r="NVF1" s="629"/>
      <c r="NVG1" s="629"/>
      <c r="NVH1" s="629"/>
      <c r="NVI1" s="629"/>
      <c r="NVJ1" s="629"/>
      <c r="NVK1" s="629"/>
      <c r="NVL1" s="629"/>
      <c r="NVM1" s="629"/>
      <c r="NVN1" s="629"/>
      <c r="NVO1" s="629"/>
      <c r="NVP1" s="629"/>
      <c r="NVQ1" s="629"/>
      <c r="NVR1" s="629"/>
      <c r="NVS1" s="629"/>
      <c r="NVT1" s="629"/>
      <c r="NVU1" s="629"/>
      <c r="NVV1" s="629"/>
      <c r="NVW1" s="629"/>
      <c r="NVX1" s="629"/>
      <c r="NVY1" s="629"/>
      <c r="NVZ1" s="629"/>
      <c r="NWA1" s="629"/>
      <c r="NWB1" s="629"/>
      <c r="NWC1" s="629"/>
      <c r="NWD1" s="629"/>
      <c r="NWE1" s="629"/>
      <c r="NWF1" s="629"/>
      <c r="NWG1" s="629"/>
      <c r="NWH1" s="629"/>
      <c r="NWI1" s="629"/>
      <c r="NWJ1" s="629"/>
      <c r="NWK1" s="629"/>
      <c r="NWL1" s="629"/>
      <c r="NWM1" s="629"/>
      <c r="NWN1" s="629"/>
      <c r="NWO1" s="629"/>
      <c r="NWP1" s="629"/>
      <c r="NWQ1" s="629"/>
      <c r="NWR1" s="629"/>
      <c r="NWS1" s="629"/>
      <c r="NWT1" s="629"/>
      <c r="NWU1" s="629"/>
      <c r="NWV1" s="629"/>
      <c r="NWW1" s="629"/>
      <c r="NWX1" s="629"/>
      <c r="NWY1" s="629"/>
      <c r="NWZ1" s="629"/>
      <c r="NXA1" s="629"/>
      <c r="NXB1" s="629"/>
      <c r="NXC1" s="629"/>
      <c r="NXD1" s="629"/>
      <c r="NXE1" s="629"/>
      <c r="NXF1" s="629"/>
      <c r="NXG1" s="629"/>
      <c r="NXH1" s="629"/>
      <c r="NXI1" s="629"/>
      <c r="NXJ1" s="629"/>
      <c r="NXK1" s="629"/>
      <c r="NXL1" s="629"/>
      <c r="NXM1" s="629"/>
      <c r="NXN1" s="629"/>
      <c r="NXO1" s="629"/>
      <c r="NXP1" s="629"/>
      <c r="NXQ1" s="629"/>
      <c r="NXR1" s="629"/>
      <c r="NXS1" s="629"/>
      <c r="NXT1" s="629"/>
      <c r="NXU1" s="629"/>
      <c r="NXV1" s="629"/>
      <c r="NXW1" s="629"/>
      <c r="NXX1" s="629"/>
      <c r="NXY1" s="629"/>
      <c r="NXZ1" s="629"/>
      <c r="NYA1" s="629"/>
      <c r="NYB1" s="629"/>
      <c r="NYC1" s="629"/>
      <c r="NYD1" s="629"/>
      <c r="NYE1" s="629"/>
      <c r="NYF1" s="629"/>
      <c r="NYG1" s="629"/>
      <c r="NYH1" s="629"/>
      <c r="NYI1" s="629"/>
      <c r="NYJ1" s="629"/>
      <c r="NYK1" s="629"/>
      <c r="NYL1" s="629"/>
      <c r="NYM1" s="629"/>
      <c r="NYN1" s="629"/>
      <c r="NYO1" s="629"/>
      <c r="NYP1" s="629"/>
      <c r="NYQ1" s="629"/>
      <c r="NYR1" s="629"/>
      <c r="NYS1" s="629"/>
      <c r="NYT1" s="629"/>
      <c r="NYU1" s="629"/>
      <c r="NYV1" s="629"/>
      <c r="NYW1" s="629"/>
      <c r="NYX1" s="629"/>
      <c r="NYY1" s="629"/>
      <c r="NYZ1" s="629"/>
      <c r="NZA1" s="629"/>
      <c r="NZB1" s="629"/>
      <c r="NZC1" s="629"/>
      <c r="NZD1" s="629"/>
      <c r="NZE1" s="629"/>
      <c r="NZF1" s="629"/>
      <c r="NZG1" s="629"/>
      <c r="NZH1" s="629"/>
      <c r="NZI1" s="629"/>
      <c r="NZJ1" s="629"/>
      <c r="NZK1" s="629"/>
      <c r="NZL1" s="629"/>
      <c r="NZM1" s="629"/>
      <c r="NZN1" s="629"/>
      <c r="NZO1" s="629"/>
      <c r="NZP1" s="629"/>
      <c r="NZQ1" s="629"/>
      <c r="NZR1" s="629"/>
      <c r="NZS1" s="629"/>
      <c r="NZT1" s="629"/>
      <c r="NZU1" s="629"/>
      <c r="NZV1" s="629"/>
      <c r="NZW1" s="629"/>
      <c r="NZX1" s="629"/>
      <c r="NZY1" s="629"/>
      <c r="NZZ1" s="629"/>
      <c r="OAA1" s="629"/>
      <c r="OAB1" s="629"/>
      <c r="OAC1" s="629"/>
      <c r="OAD1" s="629"/>
      <c r="OAE1" s="629"/>
      <c r="OAF1" s="629"/>
      <c r="OAG1" s="629"/>
      <c r="OAH1" s="629"/>
      <c r="OAI1" s="629"/>
      <c r="OAJ1" s="629"/>
      <c r="OAK1" s="629"/>
      <c r="OAL1" s="629"/>
      <c r="OAM1" s="629"/>
      <c r="OAN1" s="629"/>
      <c r="OAO1" s="629"/>
      <c r="OAP1" s="629"/>
      <c r="OAQ1" s="629"/>
      <c r="OAR1" s="629"/>
      <c r="OAS1" s="629"/>
      <c r="OAT1" s="629"/>
      <c r="OAU1" s="629"/>
      <c r="OAV1" s="629"/>
      <c r="OAW1" s="629"/>
      <c r="OAX1" s="629"/>
      <c r="OAY1" s="629"/>
      <c r="OAZ1" s="629"/>
      <c r="OBA1" s="629"/>
      <c r="OBB1" s="629"/>
      <c r="OBC1" s="629"/>
      <c r="OBD1" s="629"/>
      <c r="OBE1" s="629"/>
      <c r="OBF1" s="629"/>
      <c r="OBG1" s="629"/>
      <c r="OBH1" s="629"/>
      <c r="OBI1" s="629"/>
      <c r="OBJ1" s="629"/>
      <c r="OBK1" s="629"/>
      <c r="OBL1" s="629"/>
      <c r="OBM1" s="629"/>
      <c r="OBN1" s="629"/>
      <c r="OBO1" s="629"/>
      <c r="OBP1" s="629"/>
      <c r="OBQ1" s="629"/>
      <c r="OBR1" s="629"/>
      <c r="OBS1" s="629"/>
      <c r="OBT1" s="629"/>
      <c r="OBU1" s="629"/>
      <c r="OBV1" s="629"/>
      <c r="OBW1" s="629"/>
      <c r="OBX1" s="629"/>
      <c r="OBY1" s="629"/>
      <c r="OBZ1" s="629"/>
      <c r="OCA1" s="629"/>
      <c r="OCB1" s="629"/>
      <c r="OCC1" s="629"/>
      <c r="OCD1" s="629"/>
      <c r="OCE1" s="629"/>
      <c r="OCF1" s="629"/>
      <c r="OCG1" s="629"/>
      <c r="OCH1" s="629"/>
      <c r="OCI1" s="629"/>
      <c r="OCJ1" s="629"/>
      <c r="OCK1" s="629"/>
      <c r="OCL1" s="629"/>
      <c r="OCM1" s="629"/>
      <c r="OCN1" s="629"/>
      <c r="OCO1" s="629"/>
      <c r="OCP1" s="629"/>
      <c r="OCQ1" s="629"/>
      <c r="OCR1" s="629"/>
      <c r="OCS1" s="629"/>
      <c r="OCT1" s="629"/>
      <c r="OCU1" s="629"/>
      <c r="OCV1" s="629"/>
      <c r="OCW1" s="629"/>
      <c r="OCX1" s="629"/>
      <c r="OCY1" s="629"/>
      <c r="OCZ1" s="629"/>
      <c r="ODA1" s="629"/>
      <c r="ODB1" s="629"/>
      <c r="ODC1" s="629"/>
      <c r="ODD1" s="629"/>
      <c r="ODE1" s="629"/>
      <c r="ODF1" s="629"/>
      <c r="ODG1" s="629"/>
      <c r="ODH1" s="629"/>
      <c r="ODI1" s="629"/>
      <c r="ODJ1" s="629"/>
      <c r="ODK1" s="629"/>
      <c r="ODL1" s="629"/>
      <c r="ODM1" s="629"/>
      <c r="ODN1" s="629"/>
      <c r="ODO1" s="629"/>
      <c r="ODP1" s="629"/>
      <c r="ODQ1" s="629"/>
      <c r="ODR1" s="629"/>
      <c r="ODS1" s="629"/>
      <c r="ODT1" s="629"/>
      <c r="ODU1" s="629"/>
      <c r="ODV1" s="629"/>
      <c r="ODW1" s="629"/>
      <c r="ODX1" s="629"/>
      <c r="ODY1" s="629"/>
      <c r="ODZ1" s="629"/>
      <c r="OEA1" s="629"/>
      <c r="OEB1" s="629"/>
      <c r="OEC1" s="629"/>
      <c r="OED1" s="629"/>
      <c r="OEE1" s="629"/>
      <c r="OEF1" s="629"/>
      <c r="OEG1" s="629"/>
      <c r="OEH1" s="629"/>
      <c r="OEI1" s="629"/>
      <c r="OEJ1" s="629"/>
      <c r="OEK1" s="629"/>
      <c r="OEL1" s="629"/>
      <c r="OEM1" s="629"/>
      <c r="OEN1" s="629"/>
      <c r="OEO1" s="629"/>
      <c r="OEP1" s="629"/>
      <c r="OEQ1" s="629"/>
      <c r="OER1" s="629"/>
      <c r="OES1" s="629"/>
      <c r="OET1" s="629"/>
      <c r="OEU1" s="629"/>
      <c r="OEV1" s="629"/>
      <c r="OEW1" s="629"/>
      <c r="OEX1" s="629"/>
      <c r="OEY1" s="629"/>
      <c r="OEZ1" s="629"/>
      <c r="OFA1" s="629"/>
      <c r="OFB1" s="629"/>
      <c r="OFC1" s="629"/>
      <c r="OFD1" s="629"/>
      <c r="OFE1" s="629"/>
      <c r="OFF1" s="629"/>
      <c r="OFG1" s="629"/>
      <c r="OFH1" s="629"/>
      <c r="OFI1" s="629"/>
      <c r="OFJ1" s="629"/>
      <c r="OFK1" s="629"/>
      <c r="OFL1" s="629"/>
      <c r="OFM1" s="629"/>
      <c r="OFN1" s="629"/>
      <c r="OFO1" s="629"/>
      <c r="OFP1" s="629"/>
      <c r="OFQ1" s="629"/>
      <c r="OFR1" s="629"/>
      <c r="OFS1" s="629"/>
      <c r="OFT1" s="629"/>
      <c r="OFU1" s="629"/>
      <c r="OFV1" s="629"/>
      <c r="OFW1" s="629"/>
      <c r="OFX1" s="629"/>
      <c r="OFY1" s="629"/>
      <c r="OFZ1" s="629"/>
      <c r="OGA1" s="629"/>
      <c r="OGB1" s="629"/>
      <c r="OGC1" s="629"/>
      <c r="OGD1" s="629"/>
      <c r="OGE1" s="629"/>
      <c r="OGF1" s="629"/>
      <c r="OGG1" s="629"/>
      <c r="OGH1" s="629"/>
      <c r="OGI1" s="629"/>
      <c r="OGJ1" s="629"/>
      <c r="OGK1" s="629"/>
      <c r="OGL1" s="629"/>
      <c r="OGM1" s="629"/>
      <c r="OGN1" s="629"/>
      <c r="OGO1" s="629"/>
      <c r="OGP1" s="629"/>
      <c r="OGQ1" s="629"/>
      <c r="OGR1" s="629"/>
      <c r="OGS1" s="629"/>
      <c r="OGT1" s="629"/>
      <c r="OGU1" s="629"/>
      <c r="OGV1" s="629"/>
      <c r="OGW1" s="629"/>
      <c r="OGX1" s="629"/>
      <c r="OGY1" s="629"/>
      <c r="OGZ1" s="629"/>
      <c r="OHA1" s="629"/>
      <c r="OHB1" s="629"/>
      <c r="OHC1" s="629"/>
      <c r="OHD1" s="629"/>
      <c r="OHE1" s="629"/>
      <c r="OHF1" s="629"/>
      <c r="OHG1" s="629"/>
      <c r="OHH1" s="629"/>
      <c r="OHI1" s="629"/>
      <c r="OHJ1" s="629"/>
      <c r="OHK1" s="629"/>
      <c r="OHL1" s="629"/>
      <c r="OHM1" s="629"/>
      <c r="OHN1" s="629"/>
      <c r="OHO1" s="629"/>
      <c r="OHP1" s="629"/>
      <c r="OHQ1" s="629"/>
      <c r="OHR1" s="629"/>
      <c r="OHS1" s="629"/>
      <c r="OHT1" s="629"/>
      <c r="OHU1" s="629"/>
      <c r="OHV1" s="629"/>
      <c r="OHW1" s="629"/>
      <c r="OHX1" s="629"/>
      <c r="OHY1" s="629"/>
      <c r="OHZ1" s="629"/>
      <c r="OIA1" s="629"/>
      <c r="OIB1" s="629"/>
      <c r="OIC1" s="629"/>
      <c r="OID1" s="629"/>
      <c r="OIE1" s="629"/>
      <c r="OIF1" s="629"/>
      <c r="OIG1" s="629"/>
      <c r="OIH1" s="629"/>
      <c r="OII1" s="629"/>
      <c r="OIJ1" s="629"/>
      <c r="OIK1" s="629"/>
      <c r="OIL1" s="629"/>
      <c r="OIM1" s="629"/>
      <c r="OIN1" s="629"/>
      <c r="OIO1" s="629"/>
      <c r="OIP1" s="629"/>
      <c r="OIQ1" s="629"/>
      <c r="OIR1" s="629"/>
      <c r="OIS1" s="629"/>
      <c r="OIT1" s="629"/>
      <c r="OIU1" s="629"/>
      <c r="OIV1" s="629"/>
      <c r="OIW1" s="629"/>
      <c r="OIX1" s="629"/>
      <c r="OIY1" s="629"/>
      <c r="OIZ1" s="629"/>
      <c r="OJA1" s="629"/>
      <c r="OJB1" s="629"/>
      <c r="OJC1" s="629"/>
      <c r="OJD1" s="629"/>
      <c r="OJE1" s="629"/>
      <c r="OJF1" s="629"/>
      <c r="OJG1" s="629"/>
      <c r="OJH1" s="629"/>
      <c r="OJI1" s="629"/>
      <c r="OJJ1" s="629"/>
      <c r="OJK1" s="629"/>
      <c r="OJL1" s="629"/>
      <c r="OJM1" s="629"/>
      <c r="OJN1" s="629"/>
      <c r="OJO1" s="629"/>
      <c r="OJP1" s="629"/>
      <c r="OJQ1" s="629"/>
      <c r="OJR1" s="629"/>
      <c r="OJS1" s="629"/>
      <c r="OJT1" s="629"/>
      <c r="OJU1" s="629"/>
      <c r="OJV1" s="629"/>
      <c r="OJW1" s="629"/>
      <c r="OJX1" s="629"/>
      <c r="OJY1" s="629"/>
      <c r="OJZ1" s="629"/>
      <c r="OKA1" s="629"/>
      <c r="OKB1" s="629"/>
      <c r="OKC1" s="629"/>
      <c r="OKD1" s="629"/>
      <c r="OKE1" s="629"/>
      <c r="OKF1" s="629"/>
      <c r="OKG1" s="629"/>
      <c r="OKH1" s="629"/>
      <c r="OKI1" s="629"/>
      <c r="OKJ1" s="629"/>
      <c r="OKK1" s="629"/>
      <c r="OKL1" s="629"/>
      <c r="OKM1" s="629"/>
      <c r="OKN1" s="629"/>
      <c r="OKO1" s="629"/>
      <c r="OKP1" s="629"/>
      <c r="OKQ1" s="629"/>
      <c r="OKR1" s="629"/>
      <c r="OKS1" s="629"/>
      <c r="OKT1" s="629"/>
      <c r="OKU1" s="629"/>
      <c r="OKV1" s="629"/>
      <c r="OKW1" s="629"/>
      <c r="OKX1" s="629"/>
      <c r="OKY1" s="629"/>
      <c r="OKZ1" s="629"/>
      <c r="OLA1" s="629"/>
      <c r="OLB1" s="629"/>
      <c r="OLC1" s="629"/>
      <c r="OLD1" s="629"/>
      <c r="OLE1" s="629"/>
      <c r="OLF1" s="629"/>
      <c r="OLG1" s="629"/>
      <c r="OLH1" s="629"/>
      <c r="OLI1" s="629"/>
      <c r="OLJ1" s="629"/>
      <c r="OLK1" s="629"/>
      <c r="OLL1" s="629"/>
      <c r="OLM1" s="629"/>
      <c r="OLN1" s="629"/>
      <c r="OLO1" s="629"/>
      <c r="OLP1" s="629"/>
      <c r="OLQ1" s="629"/>
      <c r="OLR1" s="629"/>
      <c r="OLS1" s="629"/>
      <c r="OLT1" s="629"/>
      <c r="OLU1" s="629"/>
      <c r="OLV1" s="629"/>
      <c r="OLW1" s="629"/>
      <c r="OLX1" s="629"/>
      <c r="OLY1" s="629"/>
      <c r="OLZ1" s="629"/>
      <c r="OMA1" s="629"/>
      <c r="OMB1" s="629"/>
      <c r="OMC1" s="629"/>
      <c r="OMD1" s="629"/>
      <c r="OME1" s="629"/>
      <c r="OMF1" s="629"/>
      <c r="OMG1" s="629"/>
      <c r="OMH1" s="629"/>
      <c r="OMI1" s="629"/>
      <c r="OMJ1" s="629"/>
      <c r="OMK1" s="629"/>
      <c r="OML1" s="629"/>
      <c r="OMM1" s="629"/>
      <c r="OMN1" s="629"/>
      <c r="OMO1" s="629"/>
      <c r="OMP1" s="629"/>
      <c r="OMQ1" s="629"/>
      <c r="OMR1" s="629"/>
      <c r="OMS1" s="629"/>
      <c r="OMT1" s="629"/>
      <c r="OMU1" s="629"/>
      <c r="OMV1" s="629"/>
      <c r="OMW1" s="629"/>
      <c r="OMX1" s="629"/>
      <c r="OMY1" s="629"/>
      <c r="OMZ1" s="629"/>
      <c r="ONA1" s="629"/>
      <c r="ONB1" s="629"/>
      <c r="ONC1" s="629"/>
      <c r="OND1" s="629"/>
      <c r="ONE1" s="629"/>
      <c r="ONF1" s="629"/>
      <c r="ONG1" s="629"/>
      <c r="ONH1" s="629"/>
      <c r="ONI1" s="629"/>
      <c r="ONJ1" s="629"/>
      <c r="ONK1" s="629"/>
      <c r="ONL1" s="629"/>
      <c r="ONM1" s="629"/>
      <c r="ONN1" s="629"/>
      <c r="ONO1" s="629"/>
      <c r="ONP1" s="629"/>
      <c r="ONQ1" s="629"/>
      <c r="ONR1" s="629"/>
      <c r="ONS1" s="629"/>
      <c r="ONT1" s="629"/>
      <c r="ONU1" s="629"/>
      <c r="ONV1" s="629"/>
      <c r="ONW1" s="629"/>
      <c r="ONX1" s="629"/>
      <c r="ONY1" s="629"/>
      <c r="ONZ1" s="629"/>
      <c r="OOA1" s="629"/>
      <c r="OOB1" s="629"/>
      <c r="OOC1" s="629"/>
      <c r="OOD1" s="629"/>
      <c r="OOE1" s="629"/>
      <c r="OOF1" s="629"/>
      <c r="OOG1" s="629"/>
      <c r="OOH1" s="629"/>
      <c r="OOI1" s="629"/>
      <c r="OOJ1" s="629"/>
      <c r="OOK1" s="629"/>
      <c r="OOL1" s="629"/>
      <c r="OOM1" s="629"/>
      <c r="OON1" s="629"/>
      <c r="OOO1" s="629"/>
      <c r="OOP1" s="629"/>
      <c r="OOQ1" s="629"/>
      <c r="OOR1" s="629"/>
      <c r="OOS1" s="629"/>
      <c r="OOT1" s="629"/>
      <c r="OOU1" s="629"/>
      <c r="OOV1" s="629"/>
      <c r="OOW1" s="629"/>
      <c r="OOX1" s="629"/>
      <c r="OOY1" s="629"/>
      <c r="OOZ1" s="629"/>
      <c r="OPA1" s="629"/>
      <c r="OPB1" s="629"/>
      <c r="OPC1" s="629"/>
      <c r="OPD1" s="629"/>
      <c r="OPE1" s="629"/>
      <c r="OPF1" s="629"/>
      <c r="OPG1" s="629"/>
      <c r="OPH1" s="629"/>
      <c r="OPI1" s="629"/>
      <c r="OPJ1" s="629"/>
      <c r="OPK1" s="629"/>
      <c r="OPL1" s="629"/>
      <c r="OPM1" s="629"/>
      <c r="OPN1" s="629"/>
      <c r="OPO1" s="629"/>
      <c r="OPP1" s="629"/>
      <c r="OPQ1" s="629"/>
      <c r="OPR1" s="629"/>
      <c r="OPS1" s="629"/>
      <c r="OPT1" s="629"/>
      <c r="OPU1" s="629"/>
      <c r="OPV1" s="629"/>
      <c r="OPW1" s="629"/>
      <c r="OPX1" s="629"/>
      <c r="OPY1" s="629"/>
      <c r="OPZ1" s="629"/>
      <c r="OQA1" s="629"/>
      <c r="OQB1" s="629"/>
      <c r="OQC1" s="629"/>
      <c r="OQD1" s="629"/>
      <c r="OQE1" s="629"/>
      <c r="OQF1" s="629"/>
      <c r="OQG1" s="629"/>
      <c r="OQH1" s="629"/>
      <c r="OQI1" s="629"/>
      <c r="OQJ1" s="629"/>
      <c r="OQK1" s="629"/>
      <c r="OQL1" s="629"/>
      <c r="OQM1" s="629"/>
      <c r="OQN1" s="629"/>
      <c r="OQO1" s="629"/>
      <c r="OQP1" s="629"/>
      <c r="OQQ1" s="629"/>
      <c r="OQR1" s="629"/>
      <c r="OQS1" s="629"/>
      <c r="OQT1" s="629"/>
      <c r="OQU1" s="629"/>
      <c r="OQV1" s="629"/>
      <c r="OQW1" s="629"/>
      <c r="OQX1" s="629"/>
      <c r="OQY1" s="629"/>
      <c r="OQZ1" s="629"/>
      <c r="ORA1" s="629"/>
      <c r="ORB1" s="629"/>
      <c r="ORC1" s="629"/>
      <c r="ORD1" s="629"/>
      <c r="ORE1" s="629"/>
      <c r="ORF1" s="629"/>
      <c r="ORG1" s="629"/>
      <c r="ORH1" s="629"/>
      <c r="ORI1" s="629"/>
      <c r="ORJ1" s="629"/>
      <c r="ORK1" s="629"/>
      <c r="ORL1" s="629"/>
      <c r="ORM1" s="629"/>
      <c r="ORN1" s="629"/>
      <c r="ORO1" s="629"/>
      <c r="ORP1" s="629"/>
      <c r="ORQ1" s="629"/>
      <c r="ORR1" s="629"/>
      <c r="ORS1" s="629"/>
      <c r="ORT1" s="629"/>
      <c r="ORU1" s="629"/>
      <c r="ORV1" s="629"/>
      <c r="ORW1" s="629"/>
      <c r="ORX1" s="629"/>
      <c r="ORY1" s="629"/>
      <c r="ORZ1" s="629"/>
      <c r="OSA1" s="629"/>
      <c r="OSB1" s="629"/>
      <c r="OSC1" s="629"/>
      <c r="OSD1" s="629"/>
      <c r="OSE1" s="629"/>
      <c r="OSF1" s="629"/>
      <c r="OSG1" s="629"/>
      <c r="OSH1" s="629"/>
      <c r="OSI1" s="629"/>
      <c r="OSJ1" s="629"/>
      <c r="OSK1" s="629"/>
      <c r="OSL1" s="629"/>
      <c r="OSM1" s="629"/>
      <c r="OSN1" s="629"/>
      <c r="OSO1" s="629"/>
      <c r="OSP1" s="629"/>
      <c r="OSQ1" s="629"/>
      <c r="OSR1" s="629"/>
      <c r="OSS1" s="629"/>
      <c r="OST1" s="629"/>
      <c r="OSU1" s="629"/>
      <c r="OSV1" s="629"/>
      <c r="OSW1" s="629"/>
      <c r="OSX1" s="629"/>
      <c r="OSY1" s="629"/>
      <c r="OSZ1" s="629"/>
      <c r="OTA1" s="629"/>
      <c r="OTB1" s="629"/>
      <c r="OTC1" s="629"/>
      <c r="OTD1" s="629"/>
      <c r="OTE1" s="629"/>
      <c r="OTF1" s="629"/>
      <c r="OTG1" s="629"/>
      <c r="OTH1" s="629"/>
      <c r="OTI1" s="629"/>
      <c r="OTJ1" s="629"/>
      <c r="OTK1" s="629"/>
      <c r="OTL1" s="629"/>
      <c r="OTM1" s="629"/>
      <c r="OTN1" s="629"/>
      <c r="OTO1" s="629"/>
      <c r="OTP1" s="629"/>
      <c r="OTQ1" s="629"/>
      <c r="OTR1" s="629"/>
      <c r="OTS1" s="629"/>
      <c r="OTT1" s="629"/>
      <c r="OTU1" s="629"/>
      <c r="OTV1" s="629"/>
      <c r="OTW1" s="629"/>
      <c r="OTX1" s="629"/>
      <c r="OTY1" s="629"/>
      <c r="OTZ1" s="629"/>
      <c r="OUA1" s="629"/>
      <c r="OUB1" s="629"/>
      <c r="OUC1" s="629"/>
      <c r="OUD1" s="629"/>
      <c r="OUE1" s="629"/>
      <c r="OUF1" s="629"/>
      <c r="OUG1" s="629"/>
      <c r="OUH1" s="629"/>
      <c r="OUI1" s="629"/>
      <c r="OUJ1" s="629"/>
      <c r="OUK1" s="629"/>
      <c r="OUL1" s="629"/>
      <c r="OUM1" s="629"/>
      <c r="OUN1" s="629"/>
      <c r="OUO1" s="629"/>
      <c r="OUP1" s="629"/>
      <c r="OUQ1" s="629"/>
      <c r="OUR1" s="629"/>
      <c r="OUS1" s="629"/>
      <c r="OUT1" s="629"/>
      <c r="OUU1" s="629"/>
      <c r="OUV1" s="629"/>
      <c r="OUW1" s="629"/>
      <c r="OUX1" s="629"/>
      <c r="OUY1" s="629"/>
      <c r="OUZ1" s="629"/>
      <c r="OVA1" s="629"/>
      <c r="OVB1" s="629"/>
      <c r="OVC1" s="629"/>
      <c r="OVD1" s="629"/>
      <c r="OVE1" s="629"/>
      <c r="OVF1" s="629"/>
      <c r="OVG1" s="629"/>
      <c r="OVH1" s="629"/>
      <c r="OVI1" s="629"/>
      <c r="OVJ1" s="629"/>
      <c r="OVK1" s="629"/>
      <c r="OVL1" s="629"/>
      <c r="OVM1" s="629"/>
      <c r="OVN1" s="629"/>
      <c r="OVO1" s="629"/>
      <c r="OVP1" s="629"/>
      <c r="OVQ1" s="629"/>
      <c r="OVR1" s="629"/>
      <c r="OVS1" s="629"/>
      <c r="OVT1" s="629"/>
      <c r="OVU1" s="629"/>
      <c r="OVV1" s="629"/>
      <c r="OVW1" s="629"/>
      <c r="OVX1" s="629"/>
      <c r="OVY1" s="629"/>
      <c r="OVZ1" s="629"/>
      <c r="OWA1" s="629"/>
      <c r="OWB1" s="629"/>
      <c r="OWC1" s="629"/>
      <c r="OWD1" s="629"/>
      <c r="OWE1" s="629"/>
      <c r="OWF1" s="629"/>
      <c r="OWG1" s="629"/>
      <c r="OWH1" s="629"/>
      <c r="OWI1" s="629"/>
      <c r="OWJ1" s="629"/>
      <c r="OWK1" s="629"/>
      <c r="OWL1" s="629"/>
      <c r="OWM1" s="629"/>
      <c r="OWN1" s="629"/>
      <c r="OWO1" s="629"/>
      <c r="OWP1" s="629"/>
      <c r="OWQ1" s="629"/>
      <c r="OWR1" s="629"/>
      <c r="OWS1" s="629"/>
      <c r="OWT1" s="629"/>
      <c r="OWU1" s="629"/>
      <c r="OWV1" s="629"/>
      <c r="OWW1" s="629"/>
      <c r="OWX1" s="629"/>
      <c r="OWY1" s="629"/>
      <c r="OWZ1" s="629"/>
      <c r="OXA1" s="629"/>
      <c r="OXB1" s="629"/>
      <c r="OXC1" s="629"/>
      <c r="OXD1" s="629"/>
      <c r="OXE1" s="629"/>
      <c r="OXF1" s="629"/>
      <c r="OXG1" s="629"/>
      <c r="OXH1" s="629"/>
      <c r="OXI1" s="629"/>
      <c r="OXJ1" s="629"/>
      <c r="OXK1" s="629"/>
      <c r="OXL1" s="629"/>
      <c r="OXM1" s="629"/>
      <c r="OXN1" s="629"/>
      <c r="OXO1" s="629"/>
      <c r="OXP1" s="629"/>
      <c r="OXQ1" s="629"/>
      <c r="OXR1" s="629"/>
      <c r="OXS1" s="629"/>
      <c r="OXT1" s="629"/>
      <c r="OXU1" s="629"/>
      <c r="OXV1" s="629"/>
      <c r="OXW1" s="629"/>
      <c r="OXX1" s="629"/>
      <c r="OXY1" s="629"/>
      <c r="OXZ1" s="629"/>
      <c r="OYA1" s="629"/>
      <c r="OYB1" s="629"/>
      <c r="OYC1" s="629"/>
      <c r="OYD1" s="629"/>
      <c r="OYE1" s="629"/>
      <c r="OYF1" s="629"/>
      <c r="OYG1" s="629"/>
      <c r="OYH1" s="629"/>
      <c r="OYI1" s="629"/>
      <c r="OYJ1" s="629"/>
      <c r="OYK1" s="629"/>
      <c r="OYL1" s="629"/>
      <c r="OYM1" s="629"/>
      <c r="OYN1" s="629"/>
      <c r="OYO1" s="629"/>
      <c r="OYP1" s="629"/>
      <c r="OYQ1" s="629"/>
      <c r="OYR1" s="629"/>
      <c r="OYS1" s="629"/>
      <c r="OYT1" s="629"/>
      <c r="OYU1" s="629"/>
      <c r="OYV1" s="629"/>
      <c r="OYW1" s="629"/>
      <c r="OYX1" s="629"/>
      <c r="OYY1" s="629"/>
      <c r="OYZ1" s="629"/>
      <c r="OZA1" s="629"/>
      <c r="OZB1" s="629"/>
      <c r="OZC1" s="629"/>
      <c r="OZD1" s="629"/>
      <c r="OZE1" s="629"/>
      <c r="OZF1" s="629"/>
      <c r="OZG1" s="629"/>
      <c r="OZH1" s="629"/>
      <c r="OZI1" s="629"/>
      <c r="OZJ1" s="629"/>
      <c r="OZK1" s="629"/>
      <c r="OZL1" s="629"/>
      <c r="OZM1" s="629"/>
      <c r="OZN1" s="629"/>
      <c r="OZO1" s="629"/>
      <c r="OZP1" s="629"/>
      <c r="OZQ1" s="629"/>
      <c r="OZR1" s="629"/>
      <c r="OZS1" s="629"/>
      <c r="OZT1" s="629"/>
      <c r="OZU1" s="629"/>
      <c r="OZV1" s="629"/>
      <c r="OZW1" s="629"/>
      <c r="OZX1" s="629"/>
      <c r="OZY1" s="629"/>
      <c r="OZZ1" s="629"/>
      <c r="PAA1" s="629"/>
      <c r="PAB1" s="629"/>
      <c r="PAC1" s="629"/>
      <c r="PAD1" s="629"/>
      <c r="PAE1" s="629"/>
      <c r="PAF1" s="629"/>
      <c r="PAG1" s="629"/>
      <c r="PAH1" s="629"/>
      <c r="PAI1" s="629"/>
      <c r="PAJ1" s="629"/>
      <c r="PAK1" s="629"/>
      <c r="PAL1" s="629"/>
      <c r="PAM1" s="629"/>
      <c r="PAN1" s="629"/>
      <c r="PAO1" s="629"/>
      <c r="PAP1" s="629"/>
      <c r="PAQ1" s="629"/>
      <c r="PAR1" s="629"/>
      <c r="PAS1" s="629"/>
      <c r="PAT1" s="629"/>
      <c r="PAU1" s="629"/>
      <c r="PAV1" s="629"/>
      <c r="PAW1" s="629"/>
      <c r="PAX1" s="629"/>
      <c r="PAY1" s="629"/>
      <c r="PAZ1" s="629"/>
      <c r="PBA1" s="629"/>
      <c r="PBB1" s="629"/>
      <c r="PBC1" s="629"/>
      <c r="PBD1" s="629"/>
      <c r="PBE1" s="629"/>
      <c r="PBF1" s="629"/>
      <c r="PBG1" s="629"/>
      <c r="PBH1" s="629"/>
      <c r="PBI1" s="629"/>
      <c r="PBJ1" s="629"/>
      <c r="PBK1" s="629"/>
      <c r="PBL1" s="629"/>
      <c r="PBM1" s="629"/>
      <c r="PBN1" s="629"/>
      <c r="PBO1" s="629"/>
      <c r="PBP1" s="629"/>
      <c r="PBQ1" s="629"/>
      <c r="PBR1" s="629"/>
      <c r="PBS1" s="629"/>
      <c r="PBT1" s="629"/>
      <c r="PBU1" s="629"/>
      <c r="PBV1" s="629"/>
      <c r="PBW1" s="629"/>
      <c r="PBX1" s="629"/>
      <c r="PBY1" s="629"/>
      <c r="PBZ1" s="629"/>
      <c r="PCA1" s="629"/>
      <c r="PCB1" s="629"/>
      <c r="PCC1" s="629"/>
      <c r="PCD1" s="629"/>
      <c r="PCE1" s="629"/>
      <c r="PCF1" s="629"/>
      <c r="PCG1" s="629"/>
      <c r="PCH1" s="629"/>
      <c r="PCI1" s="629"/>
      <c r="PCJ1" s="629"/>
      <c r="PCK1" s="629"/>
      <c r="PCL1" s="629"/>
      <c r="PCM1" s="629"/>
      <c r="PCN1" s="629"/>
      <c r="PCO1" s="629"/>
      <c r="PCP1" s="629"/>
      <c r="PCQ1" s="629"/>
      <c r="PCR1" s="629"/>
      <c r="PCS1" s="629"/>
      <c r="PCT1" s="629"/>
      <c r="PCU1" s="629"/>
      <c r="PCV1" s="629"/>
      <c r="PCW1" s="629"/>
      <c r="PCX1" s="629"/>
      <c r="PCY1" s="629"/>
      <c r="PCZ1" s="629"/>
      <c r="PDA1" s="629"/>
      <c r="PDB1" s="629"/>
      <c r="PDC1" s="629"/>
      <c r="PDD1" s="629"/>
      <c r="PDE1" s="629"/>
      <c r="PDF1" s="629"/>
      <c r="PDG1" s="629"/>
      <c r="PDH1" s="629"/>
      <c r="PDI1" s="629"/>
      <c r="PDJ1" s="629"/>
      <c r="PDK1" s="629"/>
      <c r="PDL1" s="629"/>
      <c r="PDM1" s="629"/>
      <c r="PDN1" s="629"/>
      <c r="PDO1" s="629"/>
      <c r="PDP1" s="629"/>
      <c r="PDQ1" s="629"/>
      <c r="PDR1" s="629"/>
      <c r="PDS1" s="629"/>
      <c r="PDT1" s="629"/>
      <c r="PDU1" s="629"/>
      <c r="PDV1" s="629"/>
      <c r="PDW1" s="629"/>
      <c r="PDX1" s="629"/>
      <c r="PDY1" s="629"/>
      <c r="PDZ1" s="629"/>
      <c r="PEA1" s="629"/>
      <c r="PEB1" s="629"/>
      <c r="PEC1" s="629"/>
      <c r="PED1" s="629"/>
      <c r="PEE1" s="629"/>
      <c r="PEF1" s="629"/>
      <c r="PEG1" s="629"/>
      <c r="PEH1" s="629"/>
      <c r="PEI1" s="629"/>
      <c r="PEJ1" s="629"/>
      <c r="PEK1" s="629"/>
      <c r="PEL1" s="629"/>
      <c r="PEM1" s="629"/>
      <c r="PEN1" s="629"/>
      <c r="PEO1" s="629"/>
      <c r="PEP1" s="629"/>
      <c r="PEQ1" s="629"/>
      <c r="PER1" s="629"/>
      <c r="PES1" s="629"/>
      <c r="PET1" s="629"/>
      <c r="PEU1" s="629"/>
      <c r="PEV1" s="629"/>
      <c r="PEW1" s="629"/>
      <c r="PEX1" s="629"/>
      <c r="PEY1" s="629"/>
      <c r="PEZ1" s="629"/>
      <c r="PFA1" s="629"/>
      <c r="PFB1" s="629"/>
      <c r="PFC1" s="629"/>
      <c r="PFD1" s="629"/>
      <c r="PFE1" s="629"/>
      <c r="PFF1" s="629"/>
      <c r="PFG1" s="629"/>
      <c r="PFH1" s="629"/>
      <c r="PFI1" s="629"/>
      <c r="PFJ1" s="629"/>
      <c r="PFK1" s="629"/>
      <c r="PFL1" s="629"/>
      <c r="PFM1" s="629"/>
      <c r="PFN1" s="629"/>
      <c r="PFO1" s="629"/>
      <c r="PFP1" s="629"/>
      <c r="PFQ1" s="629"/>
      <c r="PFR1" s="629"/>
      <c r="PFS1" s="629"/>
      <c r="PFT1" s="629"/>
      <c r="PFU1" s="629"/>
      <c r="PFV1" s="629"/>
      <c r="PFW1" s="629"/>
      <c r="PFX1" s="629"/>
      <c r="PFY1" s="629"/>
      <c r="PFZ1" s="629"/>
      <c r="PGA1" s="629"/>
      <c r="PGB1" s="629"/>
      <c r="PGC1" s="629"/>
      <c r="PGD1" s="629"/>
      <c r="PGE1" s="629"/>
      <c r="PGF1" s="629"/>
      <c r="PGG1" s="629"/>
      <c r="PGH1" s="629"/>
      <c r="PGI1" s="629"/>
      <c r="PGJ1" s="629"/>
      <c r="PGK1" s="629"/>
      <c r="PGL1" s="629"/>
      <c r="PGM1" s="629"/>
      <c r="PGN1" s="629"/>
      <c r="PGO1" s="629"/>
      <c r="PGP1" s="629"/>
      <c r="PGQ1" s="629"/>
      <c r="PGR1" s="629"/>
      <c r="PGS1" s="629"/>
      <c r="PGT1" s="629"/>
      <c r="PGU1" s="629"/>
      <c r="PGV1" s="629"/>
      <c r="PGW1" s="629"/>
      <c r="PGX1" s="629"/>
      <c r="PGY1" s="629"/>
      <c r="PGZ1" s="629"/>
      <c r="PHA1" s="629"/>
      <c r="PHB1" s="629"/>
      <c r="PHC1" s="629"/>
      <c r="PHD1" s="629"/>
      <c r="PHE1" s="629"/>
      <c r="PHF1" s="629"/>
      <c r="PHG1" s="629"/>
      <c r="PHH1" s="629"/>
      <c r="PHI1" s="629"/>
      <c r="PHJ1" s="629"/>
      <c r="PHK1" s="629"/>
      <c r="PHL1" s="629"/>
      <c r="PHM1" s="629"/>
      <c r="PHN1" s="629"/>
      <c r="PHO1" s="629"/>
      <c r="PHP1" s="629"/>
      <c r="PHQ1" s="629"/>
      <c r="PHR1" s="629"/>
      <c r="PHS1" s="629"/>
      <c r="PHT1" s="629"/>
      <c r="PHU1" s="629"/>
      <c r="PHV1" s="629"/>
      <c r="PHW1" s="629"/>
      <c r="PHX1" s="629"/>
      <c r="PHY1" s="629"/>
      <c r="PHZ1" s="629"/>
      <c r="PIA1" s="629"/>
      <c r="PIB1" s="629"/>
      <c r="PIC1" s="629"/>
      <c r="PID1" s="629"/>
      <c r="PIE1" s="629"/>
      <c r="PIF1" s="629"/>
      <c r="PIG1" s="629"/>
      <c r="PIH1" s="629"/>
      <c r="PII1" s="629"/>
      <c r="PIJ1" s="629"/>
      <c r="PIK1" s="629"/>
      <c r="PIL1" s="629"/>
      <c r="PIM1" s="629"/>
      <c r="PIN1" s="629"/>
      <c r="PIO1" s="629"/>
      <c r="PIP1" s="629"/>
      <c r="PIQ1" s="629"/>
      <c r="PIR1" s="629"/>
      <c r="PIS1" s="629"/>
      <c r="PIT1" s="629"/>
      <c r="PIU1" s="629"/>
      <c r="PIV1" s="629"/>
      <c r="PIW1" s="629"/>
      <c r="PIX1" s="629"/>
      <c r="PIY1" s="629"/>
      <c r="PIZ1" s="629"/>
      <c r="PJA1" s="629"/>
      <c r="PJB1" s="629"/>
      <c r="PJC1" s="629"/>
      <c r="PJD1" s="629"/>
      <c r="PJE1" s="629"/>
      <c r="PJF1" s="629"/>
      <c r="PJG1" s="629"/>
      <c r="PJH1" s="629"/>
      <c r="PJI1" s="629"/>
      <c r="PJJ1" s="629"/>
      <c r="PJK1" s="629"/>
      <c r="PJL1" s="629"/>
      <c r="PJM1" s="629"/>
      <c r="PJN1" s="629"/>
      <c r="PJO1" s="629"/>
      <c r="PJP1" s="629"/>
      <c r="PJQ1" s="629"/>
      <c r="PJR1" s="629"/>
      <c r="PJS1" s="629"/>
      <c r="PJT1" s="629"/>
      <c r="PJU1" s="629"/>
      <c r="PJV1" s="629"/>
      <c r="PJW1" s="629"/>
      <c r="PJX1" s="629"/>
      <c r="PJY1" s="629"/>
      <c r="PJZ1" s="629"/>
      <c r="PKA1" s="629"/>
      <c r="PKB1" s="629"/>
      <c r="PKC1" s="629"/>
      <c r="PKD1" s="629"/>
      <c r="PKE1" s="629"/>
      <c r="PKF1" s="629"/>
      <c r="PKG1" s="629"/>
      <c r="PKH1" s="629"/>
      <c r="PKI1" s="629"/>
      <c r="PKJ1" s="629"/>
      <c r="PKK1" s="629"/>
      <c r="PKL1" s="629"/>
      <c r="PKM1" s="629"/>
      <c r="PKN1" s="629"/>
      <c r="PKO1" s="629"/>
      <c r="PKP1" s="629"/>
      <c r="PKQ1" s="629"/>
      <c r="PKR1" s="629"/>
      <c r="PKS1" s="629"/>
      <c r="PKT1" s="629"/>
      <c r="PKU1" s="629"/>
      <c r="PKV1" s="629"/>
      <c r="PKW1" s="629"/>
      <c r="PKX1" s="629"/>
      <c r="PKY1" s="629"/>
      <c r="PKZ1" s="629"/>
      <c r="PLA1" s="629"/>
      <c r="PLB1" s="629"/>
      <c r="PLC1" s="629"/>
      <c r="PLD1" s="629"/>
      <c r="PLE1" s="629"/>
      <c r="PLF1" s="629"/>
      <c r="PLG1" s="629"/>
      <c r="PLH1" s="629"/>
      <c r="PLI1" s="629"/>
      <c r="PLJ1" s="629"/>
      <c r="PLK1" s="629"/>
      <c r="PLL1" s="629"/>
      <c r="PLM1" s="629"/>
      <c r="PLN1" s="629"/>
      <c r="PLO1" s="629"/>
      <c r="PLP1" s="629"/>
      <c r="PLQ1" s="629"/>
      <c r="PLR1" s="629"/>
      <c r="PLS1" s="629"/>
      <c r="PLT1" s="629"/>
      <c r="PLU1" s="629"/>
      <c r="PLV1" s="629"/>
      <c r="PLW1" s="629"/>
      <c r="PLX1" s="629"/>
      <c r="PLY1" s="629"/>
      <c r="PLZ1" s="629"/>
      <c r="PMA1" s="629"/>
      <c r="PMB1" s="629"/>
      <c r="PMC1" s="629"/>
      <c r="PMD1" s="629"/>
      <c r="PME1" s="629"/>
      <c r="PMF1" s="629"/>
      <c r="PMG1" s="629"/>
      <c r="PMH1" s="629"/>
      <c r="PMI1" s="629"/>
      <c r="PMJ1" s="629"/>
      <c r="PMK1" s="629"/>
      <c r="PML1" s="629"/>
      <c r="PMM1" s="629"/>
      <c r="PMN1" s="629"/>
      <c r="PMO1" s="629"/>
      <c r="PMP1" s="629"/>
      <c r="PMQ1" s="629"/>
      <c r="PMR1" s="629"/>
      <c r="PMS1" s="629"/>
      <c r="PMT1" s="629"/>
      <c r="PMU1" s="629"/>
      <c r="PMV1" s="629"/>
      <c r="PMW1" s="629"/>
      <c r="PMX1" s="629"/>
      <c r="PMY1" s="629"/>
      <c r="PMZ1" s="629"/>
      <c r="PNA1" s="629"/>
      <c r="PNB1" s="629"/>
      <c r="PNC1" s="629"/>
      <c r="PND1" s="629"/>
      <c r="PNE1" s="629"/>
      <c r="PNF1" s="629"/>
      <c r="PNG1" s="629"/>
      <c r="PNH1" s="629"/>
      <c r="PNI1" s="629"/>
      <c r="PNJ1" s="629"/>
      <c r="PNK1" s="629"/>
      <c r="PNL1" s="629"/>
      <c r="PNM1" s="629"/>
      <c r="PNN1" s="629"/>
      <c r="PNO1" s="629"/>
      <c r="PNP1" s="629"/>
      <c r="PNQ1" s="629"/>
      <c r="PNR1" s="629"/>
      <c r="PNS1" s="629"/>
      <c r="PNT1" s="629"/>
      <c r="PNU1" s="629"/>
      <c r="PNV1" s="629"/>
      <c r="PNW1" s="629"/>
      <c r="PNX1" s="629"/>
      <c r="PNY1" s="629"/>
      <c r="PNZ1" s="629"/>
      <c r="POA1" s="629"/>
      <c r="POB1" s="629"/>
      <c r="POC1" s="629"/>
      <c r="POD1" s="629"/>
      <c r="POE1" s="629"/>
      <c r="POF1" s="629"/>
      <c r="POG1" s="629"/>
      <c r="POH1" s="629"/>
      <c r="POI1" s="629"/>
      <c r="POJ1" s="629"/>
      <c r="POK1" s="629"/>
      <c r="POL1" s="629"/>
      <c r="POM1" s="629"/>
      <c r="PON1" s="629"/>
      <c r="POO1" s="629"/>
      <c r="POP1" s="629"/>
      <c r="POQ1" s="629"/>
      <c r="POR1" s="629"/>
      <c r="POS1" s="629"/>
      <c r="POT1" s="629"/>
      <c r="POU1" s="629"/>
      <c r="POV1" s="629"/>
      <c r="POW1" s="629"/>
      <c r="POX1" s="629"/>
      <c r="POY1" s="629"/>
      <c r="POZ1" s="629"/>
      <c r="PPA1" s="629"/>
      <c r="PPB1" s="629"/>
      <c r="PPC1" s="629"/>
      <c r="PPD1" s="629"/>
      <c r="PPE1" s="629"/>
      <c r="PPF1" s="629"/>
      <c r="PPG1" s="629"/>
      <c r="PPH1" s="629"/>
      <c r="PPI1" s="629"/>
      <c r="PPJ1" s="629"/>
      <c r="PPK1" s="629"/>
      <c r="PPL1" s="629"/>
      <c r="PPM1" s="629"/>
      <c r="PPN1" s="629"/>
      <c r="PPO1" s="629"/>
      <c r="PPP1" s="629"/>
      <c r="PPQ1" s="629"/>
      <c r="PPR1" s="629"/>
      <c r="PPS1" s="629"/>
      <c r="PPT1" s="629"/>
      <c r="PPU1" s="629"/>
      <c r="PPV1" s="629"/>
      <c r="PPW1" s="629"/>
      <c r="PPX1" s="629"/>
      <c r="PPY1" s="629"/>
      <c r="PPZ1" s="629"/>
      <c r="PQA1" s="629"/>
      <c r="PQB1" s="629"/>
      <c r="PQC1" s="629"/>
      <c r="PQD1" s="629"/>
      <c r="PQE1" s="629"/>
      <c r="PQF1" s="629"/>
      <c r="PQG1" s="629"/>
      <c r="PQH1" s="629"/>
      <c r="PQI1" s="629"/>
      <c r="PQJ1" s="629"/>
      <c r="PQK1" s="629"/>
      <c r="PQL1" s="629"/>
      <c r="PQM1" s="629"/>
      <c r="PQN1" s="629"/>
      <c r="PQO1" s="629"/>
      <c r="PQP1" s="629"/>
      <c r="PQQ1" s="629"/>
      <c r="PQR1" s="629"/>
      <c r="PQS1" s="629"/>
      <c r="PQT1" s="629"/>
      <c r="PQU1" s="629"/>
      <c r="PQV1" s="629"/>
      <c r="PQW1" s="629"/>
      <c r="PQX1" s="629"/>
      <c r="PQY1" s="629"/>
      <c r="PQZ1" s="629"/>
      <c r="PRA1" s="629"/>
      <c r="PRB1" s="629"/>
      <c r="PRC1" s="629"/>
      <c r="PRD1" s="629"/>
      <c r="PRE1" s="629"/>
      <c r="PRF1" s="629"/>
      <c r="PRG1" s="629"/>
      <c r="PRH1" s="629"/>
      <c r="PRI1" s="629"/>
      <c r="PRJ1" s="629"/>
      <c r="PRK1" s="629"/>
      <c r="PRL1" s="629"/>
      <c r="PRM1" s="629"/>
      <c r="PRN1" s="629"/>
      <c r="PRO1" s="629"/>
      <c r="PRP1" s="629"/>
      <c r="PRQ1" s="629"/>
      <c r="PRR1" s="629"/>
      <c r="PRS1" s="629"/>
      <c r="PRT1" s="629"/>
      <c r="PRU1" s="629"/>
      <c r="PRV1" s="629"/>
      <c r="PRW1" s="629"/>
      <c r="PRX1" s="629"/>
      <c r="PRY1" s="629"/>
      <c r="PRZ1" s="629"/>
      <c r="PSA1" s="629"/>
      <c r="PSB1" s="629"/>
      <c r="PSC1" s="629"/>
      <c r="PSD1" s="629"/>
      <c r="PSE1" s="629"/>
      <c r="PSF1" s="629"/>
      <c r="PSG1" s="629"/>
      <c r="PSH1" s="629"/>
      <c r="PSI1" s="629"/>
      <c r="PSJ1" s="629"/>
      <c r="PSK1" s="629"/>
      <c r="PSL1" s="629"/>
      <c r="PSM1" s="629"/>
      <c r="PSN1" s="629"/>
      <c r="PSO1" s="629"/>
      <c r="PSP1" s="629"/>
      <c r="PSQ1" s="629"/>
      <c r="PSR1" s="629"/>
      <c r="PSS1" s="629"/>
      <c r="PST1" s="629"/>
      <c r="PSU1" s="629"/>
      <c r="PSV1" s="629"/>
      <c r="PSW1" s="629"/>
      <c r="PSX1" s="629"/>
      <c r="PSY1" s="629"/>
      <c r="PSZ1" s="629"/>
      <c r="PTA1" s="629"/>
      <c r="PTB1" s="629"/>
      <c r="PTC1" s="629"/>
      <c r="PTD1" s="629"/>
      <c r="PTE1" s="629"/>
      <c r="PTF1" s="629"/>
      <c r="PTG1" s="629"/>
      <c r="PTH1" s="629"/>
      <c r="PTI1" s="629"/>
      <c r="PTJ1" s="629"/>
      <c r="PTK1" s="629"/>
      <c r="PTL1" s="629"/>
      <c r="PTM1" s="629"/>
      <c r="PTN1" s="629"/>
      <c r="PTO1" s="629"/>
      <c r="PTP1" s="629"/>
      <c r="PTQ1" s="629"/>
      <c r="PTR1" s="629"/>
      <c r="PTS1" s="629"/>
      <c r="PTT1" s="629"/>
      <c r="PTU1" s="629"/>
      <c r="PTV1" s="629"/>
      <c r="PTW1" s="629"/>
      <c r="PTX1" s="629"/>
      <c r="PTY1" s="629"/>
      <c r="PTZ1" s="629"/>
      <c r="PUA1" s="629"/>
      <c r="PUB1" s="629"/>
      <c r="PUC1" s="629"/>
      <c r="PUD1" s="629"/>
      <c r="PUE1" s="629"/>
      <c r="PUF1" s="629"/>
      <c r="PUG1" s="629"/>
      <c r="PUH1" s="629"/>
      <c r="PUI1" s="629"/>
      <c r="PUJ1" s="629"/>
      <c r="PUK1" s="629"/>
      <c r="PUL1" s="629"/>
      <c r="PUM1" s="629"/>
      <c r="PUN1" s="629"/>
      <c r="PUO1" s="629"/>
      <c r="PUP1" s="629"/>
      <c r="PUQ1" s="629"/>
      <c r="PUR1" s="629"/>
      <c r="PUS1" s="629"/>
      <c r="PUT1" s="629"/>
      <c r="PUU1" s="629"/>
      <c r="PUV1" s="629"/>
      <c r="PUW1" s="629"/>
      <c r="PUX1" s="629"/>
      <c r="PUY1" s="629"/>
      <c r="PUZ1" s="629"/>
      <c r="PVA1" s="629"/>
      <c r="PVB1" s="629"/>
      <c r="PVC1" s="629"/>
      <c r="PVD1" s="629"/>
      <c r="PVE1" s="629"/>
      <c r="PVF1" s="629"/>
      <c r="PVG1" s="629"/>
      <c r="PVH1" s="629"/>
      <c r="PVI1" s="629"/>
      <c r="PVJ1" s="629"/>
      <c r="PVK1" s="629"/>
      <c r="PVL1" s="629"/>
      <c r="PVM1" s="629"/>
      <c r="PVN1" s="629"/>
      <c r="PVO1" s="629"/>
      <c r="PVP1" s="629"/>
      <c r="PVQ1" s="629"/>
      <c r="PVR1" s="629"/>
      <c r="PVS1" s="629"/>
      <c r="PVT1" s="629"/>
      <c r="PVU1" s="629"/>
      <c r="PVV1" s="629"/>
      <c r="PVW1" s="629"/>
      <c r="PVX1" s="629"/>
      <c r="PVY1" s="629"/>
      <c r="PVZ1" s="629"/>
      <c r="PWA1" s="629"/>
      <c r="PWB1" s="629"/>
      <c r="PWC1" s="629"/>
      <c r="PWD1" s="629"/>
      <c r="PWE1" s="629"/>
      <c r="PWF1" s="629"/>
      <c r="PWG1" s="629"/>
      <c r="PWH1" s="629"/>
      <c r="PWI1" s="629"/>
      <c r="PWJ1" s="629"/>
      <c r="PWK1" s="629"/>
      <c r="PWL1" s="629"/>
      <c r="PWM1" s="629"/>
      <c r="PWN1" s="629"/>
      <c r="PWO1" s="629"/>
      <c r="PWP1" s="629"/>
      <c r="PWQ1" s="629"/>
      <c r="PWR1" s="629"/>
      <c r="PWS1" s="629"/>
      <c r="PWT1" s="629"/>
      <c r="PWU1" s="629"/>
      <c r="PWV1" s="629"/>
      <c r="PWW1" s="629"/>
      <c r="PWX1" s="629"/>
      <c r="PWY1" s="629"/>
      <c r="PWZ1" s="629"/>
      <c r="PXA1" s="629"/>
      <c r="PXB1" s="629"/>
      <c r="PXC1" s="629"/>
      <c r="PXD1" s="629"/>
      <c r="PXE1" s="629"/>
      <c r="PXF1" s="629"/>
      <c r="PXG1" s="629"/>
      <c r="PXH1" s="629"/>
      <c r="PXI1" s="629"/>
      <c r="PXJ1" s="629"/>
      <c r="PXK1" s="629"/>
      <c r="PXL1" s="629"/>
      <c r="PXM1" s="629"/>
      <c r="PXN1" s="629"/>
      <c r="PXO1" s="629"/>
      <c r="PXP1" s="629"/>
      <c r="PXQ1" s="629"/>
      <c r="PXR1" s="629"/>
      <c r="PXS1" s="629"/>
      <c r="PXT1" s="629"/>
      <c r="PXU1" s="629"/>
      <c r="PXV1" s="629"/>
      <c r="PXW1" s="629"/>
      <c r="PXX1" s="629"/>
      <c r="PXY1" s="629"/>
      <c r="PXZ1" s="629"/>
      <c r="PYA1" s="629"/>
      <c r="PYB1" s="629"/>
      <c r="PYC1" s="629"/>
      <c r="PYD1" s="629"/>
      <c r="PYE1" s="629"/>
      <c r="PYF1" s="629"/>
      <c r="PYG1" s="629"/>
      <c r="PYH1" s="629"/>
      <c r="PYI1" s="629"/>
      <c r="PYJ1" s="629"/>
      <c r="PYK1" s="629"/>
      <c r="PYL1" s="629"/>
      <c r="PYM1" s="629"/>
      <c r="PYN1" s="629"/>
      <c r="PYO1" s="629"/>
      <c r="PYP1" s="629"/>
      <c r="PYQ1" s="629"/>
      <c r="PYR1" s="629"/>
      <c r="PYS1" s="629"/>
      <c r="PYT1" s="629"/>
      <c r="PYU1" s="629"/>
      <c r="PYV1" s="629"/>
      <c r="PYW1" s="629"/>
      <c r="PYX1" s="629"/>
      <c r="PYY1" s="629"/>
      <c r="PYZ1" s="629"/>
      <c r="PZA1" s="629"/>
      <c r="PZB1" s="629"/>
      <c r="PZC1" s="629"/>
      <c r="PZD1" s="629"/>
      <c r="PZE1" s="629"/>
      <c r="PZF1" s="629"/>
      <c r="PZG1" s="629"/>
      <c r="PZH1" s="629"/>
      <c r="PZI1" s="629"/>
      <c r="PZJ1" s="629"/>
      <c r="PZK1" s="629"/>
      <c r="PZL1" s="629"/>
      <c r="PZM1" s="629"/>
      <c r="PZN1" s="629"/>
      <c r="PZO1" s="629"/>
      <c r="PZP1" s="629"/>
      <c r="PZQ1" s="629"/>
      <c r="PZR1" s="629"/>
      <c r="PZS1" s="629"/>
      <c r="PZT1" s="629"/>
      <c r="PZU1" s="629"/>
      <c r="PZV1" s="629"/>
      <c r="PZW1" s="629"/>
      <c r="PZX1" s="629"/>
      <c r="PZY1" s="629"/>
      <c r="PZZ1" s="629"/>
      <c r="QAA1" s="629"/>
      <c r="QAB1" s="629"/>
      <c r="QAC1" s="629"/>
      <c r="QAD1" s="629"/>
      <c r="QAE1" s="629"/>
      <c r="QAF1" s="629"/>
      <c r="QAG1" s="629"/>
      <c r="QAH1" s="629"/>
      <c r="QAI1" s="629"/>
      <c r="QAJ1" s="629"/>
      <c r="QAK1" s="629"/>
      <c r="QAL1" s="629"/>
      <c r="QAM1" s="629"/>
      <c r="QAN1" s="629"/>
      <c r="QAO1" s="629"/>
      <c r="QAP1" s="629"/>
      <c r="QAQ1" s="629"/>
      <c r="QAR1" s="629"/>
      <c r="QAS1" s="629"/>
      <c r="QAT1" s="629"/>
      <c r="QAU1" s="629"/>
      <c r="QAV1" s="629"/>
      <c r="QAW1" s="629"/>
      <c r="QAX1" s="629"/>
      <c r="QAY1" s="629"/>
      <c r="QAZ1" s="629"/>
      <c r="QBA1" s="629"/>
      <c r="QBB1" s="629"/>
      <c r="QBC1" s="629"/>
      <c r="QBD1" s="629"/>
      <c r="QBE1" s="629"/>
      <c r="QBF1" s="629"/>
      <c r="QBG1" s="629"/>
      <c r="QBH1" s="629"/>
      <c r="QBI1" s="629"/>
      <c r="QBJ1" s="629"/>
      <c r="QBK1" s="629"/>
      <c r="QBL1" s="629"/>
      <c r="QBM1" s="629"/>
      <c r="QBN1" s="629"/>
      <c r="QBO1" s="629"/>
      <c r="QBP1" s="629"/>
      <c r="QBQ1" s="629"/>
      <c r="QBR1" s="629"/>
      <c r="QBS1" s="629"/>
      <c r="QBT1" s="629"/>
      <c r="QBU1" s="629"/>
      <c r="QBV1" s="629"/>
      <c r="QBW1" s="629"/>
      <c r="QBX1" s="629"/>
      <c r="QBY1" s="629"/>
      <c r="QBZ1" s="629"/>
      <c r="QCA1" s="629"/>
      <c r="QCB1" s="629"/>
      <c r="QCC1" s="629"/>
      <c r="QCD1" s="629"/>
      <c r="QCE1" s="629"/>
      <c r="QCF1" s="629"/>
      <c r="QCG1" s="629"/>
      <c r="QCH1" s="629"/>
      <c r="QCI1" s="629"/>
      <c r="QCJ1" s="629"/>
      <c r="QCK1" s="629"/>
      <c r="QCL1" s="629"/>
      <c r="QCM1" s="629"/>
      <c r="QCN1" s="629"/>
      <c r="QCO1" s="629"/>
      <c r="QCP1" s="629"/>
      <c r="QCQ1" s="629"/>
      <c r="QCR1" s="629"/>
      <c r="QCS1" s="629"/>
      <c r="QCT1" s="629"/>
      <c r="QCU1" s="629"/>
      <c r="QCV1" s="629"/>
      <c r="QCW1" s="629"/>
      <c r="QCX1" s="629"/>
      <c r="QCY1" s="629"/>
      <c r="QCZ1" s="629"/>
      <c r="QDA1" s="629"/>
      <c r="QDB1" s="629"/>
      <c r="QDC1" s="629"/>
      <c r="QDD1" s="629"/>
      <c r="QDE1" s="629"/>
      <c r="QDF1" s="629"/>
      <c r="QDG1" s="629"/>
      <c r="QDH1" s="629"/>
      <c r="QDI1" s="629"/>
      <c r="QDJ1" s="629"/>
      <c r="QDK1" s="629"/>
      <c r="QDL1" s="629"/>
      <c r="QDM1" s="629"/>
      <c r="QDN1" s="629"/>
      <c r="QDO1" s="629"/>
      <c r="QDP1" s="629"/>
      <c r="QDQ1" s="629"/>
      <c r="QDR1" s="629"/>
      <c r="QDS1" s="629"/>
      <c r="QDT1" s="629"/>
      <c r="QDU1" s="629"/>
      <c r="QDV1" s="629"/>
      <c r="QDW1" s="629"/>
      <c r="QDX1" s="629"/>
      <c r="QDY1" s="629"/>
      <c r="QDZ1" s="629"/>
      <c r="QEA1" s="629"/>
      <c r="QEB1" s="629"/>
      <c r="QEC1" s="629"/>
      <c r="QED1" s="629"/>
      <c r="QEE1" s="629"/>
      <c r="QEF1" s="629"/>
      <c r="QEG1" s="629"/>
      <c r="QEH1" s="629"/>
      <c r="QEI1" s="629"/>
      <c r="QEJ1" s="629"/>
      <c r="QEK1" s="629"/>
      <c r="QEL1" s="629"/>
      <c r="QEM1" s="629"/>
      <c r="QEN1" s="629"/>
      <c r="QEO1" s="629"/>
      <c r="QEP1" s="629"/>
      <c r="QEQ1" s="629"/>
      <c r="QER1" s="629"/>
      <c r="QES1" s="629"/>
      <c r="QET1" s="629"/>
      <c r="QEU1" s="629"/>
      <c r="QEV1" s="629"/>
      <c r="QEW1" s="629"/>
      <c r="QEX1" s="629"/>
      <c r="QEY1" s="629"/>
      <c r="QEZ1" s="629"/>
      <c r="QFA1" s="629"/>
      <c r="QFB1" s="629"/>
      <c r="QFC1" s="629"/>
      <c r="QFD1" s="629"/>
      <c r="QFE1" s="629"/>
      <c r="QFF1" s="629"/>
      <c r="QFG1" s="629"/>
      <c r="QFH1" s="629"/>
      <c r="QFI1" s="629"/>
      <c r="QFJ1" s="629"/>
      <c r="QFK1" s="629"/>
      <c r="QFL1" s="629"/>
      <c r="QFM1" s="629"/>
      <c r="QFN1" s="629"/>
      <c r="QFO1" s="629"/>
      <c r="QFP1" s="629"/>
      <c r="QFQ1" s="629"/>
      <c r="QFR1" s="629"/>
      <c r="QFS1" s="629"/>
      <c r="QFT1" s="629"/>
      <c r="QFU1" s="629"/>
      <c r="QFV1" s="629"/>
      <c r="QFW1" s="629"/>
      <c r="QFX1" s="629"/>
      <c r="QFY1" s="629"/>
      <c r="QFZ1" s="629"/>
      <c r="QGA1" s="629"/>
      <c r="QGB1" s="629"/>
      <c r="QGC1" s="629"/>
      <c r="QGD1" s="629"/>
      <c r="QGE1" s="629"/>
      <c r="QGF1" s="629"/>
      <c r="QGG1" s="629"/>
      <c r="QGH1" s="629"/>
      <c r="QGI1" s="629"/>
      <c r="QGJ1" s="629"/>
      <c r="QGK1" s="629"/>
      <c r="QGL1" s="629"/>
      <c r="QGM1" s="629"/>
      <c r="QGN1" s="629"/>
      <c r="QGO1" s="629"/>
      <c r="QGP1" s="629"/>
      <c r="QGQ1" s="629"/>
      <c r="QGR1" s="629"/>
      <c r="QGS1" s="629"/>
      <c r="QGT1" s="629"/>
      <c r="QGU1" s="629"/>
      <c r="QGV1" s="629"/>
      <c r="QGW1" s="629"/>
      <c r="QGX1" s="629"/>
      <c r="QGY1" s="629"/>
      <c r="QGZ1" s="629"/>
      <c r="QHA1" s="629"/>
      <c r="QHB1" s="629"/>
      <c r="QHC1" s="629"/>
      <c r="QHD1" s="629"/>
      <c r="QHE1" s="629"/>
      <c r="QHF1" s="629"/>
      <c r="QHG1" s="629"/>
      <c r="QHH1" s="629"/>
      <c r="QHI1" s="629"/>
      <c r="QHJ1" s="629"/>
      <c r="QHK1" s="629"/>
      <c r="QHL1" s="629"/>
      <c r="QHM1" s="629"/>
      <c r="QHN1" s="629"/>
      <c r="QHO1" s="629"/>
      <c r="QHP1" s="629"/>
      <c r="QHQ1" s="629"/>
      <c r="QHR1" s="629"/>
      <c r="QHS1" s="629"/>
      <c r="QHT1" s="629"/>
      <c r="QHU1" s="629"/>
      <c r="QHV1" s="629"/>
      <c r="QHW1" s="629"/>
      <c r="QHX1" s="629"/>
      <c r="QHY1" s="629"/>
      <c r="QHZ1" s="629"/>
      <c r="QIA1" s="629"/>
      <c r="QIB1" s="629"/>
      <c r="QIC1" s="629"/>
      <c r="QID1" s="629"/>
      <c r="QIE1" s="629"/>
      <c r="QIF1" s="629"/>
      <c r="QIG1" s="629"/>
      <c r="QIH1" s="629"/>
      <c r="QII1" s="629"/>
      <c r="QIJ1" s="629"/>
      <c r="QIK1" s="629"/>
      <c r="QIL1" s="629"/>
      <c r="QIM1" s="629"/>
      <c r="QIN1" s="629"/>
      <c r="QIO1" s="629"/>
      <c r="QIP1" s="629"/>
      <c r="QIQ1" s="629"/>
      <c r="QIR1" s="629"/>
      <c r="QIS1" s="629"/>
      <c r="QIT1" s="629"/>
      <c r="QIU1" s="629"/>
      <c r="QIV1" s="629"/>
      <c r="QIW1" s="629"/>
      <c r="QIX1" s="629"/>
      <c r="QIY1" s="629"/>
      <c r="QIZ1" s="629"/>
      <c r="QJA1" s="629"/>
      <c r="QJB1" s="629"/>
      <c r="QJC1" s="629"/>
      <c r="QJD1" s="629"/>
      <c r="QJE1" s="629"/>
      <c r="QJF1" s="629"/>
      <c r="QJG1" s="629"/>
      <c r="QJH1" s="629"/>
      <c r="QJI1" s="629"/>
      <c r="QJJ1" s="629"/>
      <c r="QJK1" s="629"/>
      <c r="QJL1" s="629"/>
      <c r="QJM1" s="629"/>
      <c r="QJN1" s="629"/>
      <c r="QJO1" s="629"/>
      <c r="QJP1" s="629"/>
      <c r="QJQ1" s="629"/>
      <c r="QJR1" s="629"/>
      <c r="QJS1" s="629"/>
      <c r="QJT1" s="629"/>
      <c r="QJU1" s="629"/>
      <c r="QJV1" s="629"/>
      <c r="QJW1" s="629"/>
      <c r="QJX1" s="629"/>
      <c r="QJY1" s="629"/>
      <c r="QJZ1" s="629"/>
      <c r="QKA1" s="629"/>
      <c r="QKB1" s="629"/>
      <c r="QKC1" s="629"/>
      <c r="QKD1" s="629"/>
      <c r="QKE1" s="629"/>
      <c r="QKF1" s="629"/>
      <c r="QKG1" s="629"/>
      <c r="QKH1" s="629"/>
      <c r="QKI1" s="629"/>
      <c r="QKJ1" s="629"/>
      <c r="QKK1" s="629"/>
      <c r="QKL1" s="629"/>
      <c r="QKM1" s="629"/>
      <c r="QKN1" s="629"/>
      <c r="QKO1" s="629"/>
      <c r="QKP1" s="629"/>
      <c r="QKQ1" s="629"/>
      <c r="QKR1" s="629"/>
      <c r="QKS1" s="629"/>
      <c r="QKT1" s="629"/>
      <c r="QKU1" s="629"/>
      <c r="QKV1" s="629"/>
      <c r="QKW1" s="629"/>
      <c r="QKX1" s="629"/>
      <c r="QKY1" s="629"/>
      <c r="QKZ1" s="629"/>
      <c r="QLA1" s="629"/>
      <c r="QLB1" s="629"/>
      <c r="QLC1" s="629"/>
      <c r="QLD1" s="629"/>
      <c r="QLE1" s="629"/>
      <c r="QLF1" s="629"/>
      <c r="QLG1" s="629"/>
      <c r="QLH1" s="629"/>
      <c r="QLI1" s="629"/>
      <c r="QLJ1" s="629"/>
      <c r="QLK1" s="629"/>
      <c r="QLL1" s="629"/>
      <c r="QLM1" s="629"/>
      <c r="QLN1" s="629"/>
      <c r="QLO1" s="629"/>
      <c r="QLP1" s="629"/>
      <c r="QLQ1" s="629"/>
      <c r="QLR1" s="629"/>
      <c r="QLS1" s="629"/>
      <c r="QLT1" s="629"/>
      <c r="QLU1" s="629"/>
      <c r="QLV1" s="629"/>
      <c r="QLW1" s="629"/>
      <c r="QLX1" s="629"/>
      <c r="QLY1" s="629"/>
      <c r="QLZ1" s="629"/>
      <c r="QMA1" s="629"/>
      <c r="QMB1" s="629"/>
      <c r="QMC1" s="629"/>
      <c r="QMD1" s="629"/>
      <c r="QME1" s="629"/>
      <c r="QMF1" s="629"/>
      <c r="QMG1" s="629"/>
      <c r="QMH1" s="629"/>
      <c r="QMI1" s="629"/>
      <c r="QMJ1" s="629"/>
      <c r="QMK1" s="629"/>
      <c r="QML1" s="629"/>
      <c r="QMM1" s="629"/>
      <c r="QMN1" s="629"/>
      <c r="QMO1" s="629"/>
      <c r="QMP1" s="629"/>
      <c r="QMQ1" s="629"/>
      <c r="QMR1" s="629"/>
      <c r="QMS1" s="629"/>
      <c r="QMT1" s="629"/>
      <c r="QMU1" s="629"/>
      <c r="QMV1" s="629"/>
      <c r="QMW1" s="629"/>
      <c r="QMX1" s="629"/>
      <c r="QMY1" s="629"/>
      <c r="QMZ1" s="629"/>
      <c r="QNA1" s="629"/>
      <c r="QNB1" s="629"/>
      <c r="QNC1" s="629"/>
      <c r="QND1" s="629"/>
      <c r="QNE1" s="629"/>
      <c r="QNF1" s="629"/>
      <c r="QNG1" s="629"/>
      <c r="QNH1" s="629"/>
      <c r="QNI1" s="629"/>
      <c r="QNJ1" s="629"/>
      <c r="QNK1" s="629"/>
      <c r="QNL1" s="629"/>
      <c r="QNM1" s="629"/>
      <c r="QNN1" s="629"/>
      <c r="QNO1" s="629"/>
      <c r="QNP1" s="629"/>
      <c r="QNQ1" s="629"/>
      <c r="QNR1" s="629"/>
      <c r="QNS1" s="629"/>
      <c r="QNT1" s="629"/>
      <c r="QNU1" s="629"/>
      <c r="QNV1" s="629"/>
      <c r="QNW1" s="629"/>
      <c r="QNX1" s="629"/>
      <c r="QNY1" s="629"/>
      <c r="QNZ1" s="629"/>
      <c r="QOA1" s="629"/>
      <c r="QOB1" s="629"/>
      <c r="QOC1" s="629"/>
      <c r="QOD1" s="629"/>
      <c r="QOE1" s="629"/>
      <c r="QOF1" s="629"/>
      <c r="QOG1" s="629"/>
      <c r="QOH1" s="629"/>
      <c r="QOI1" s="629"/>
      <c r="QOJ1" s="629"/>
      <c r="QOK1" s="629"/>
      <c r="QOL1" s="629"/>
      <c r="QOM1" s="629"/>
      <c r="QON1" s="629"/>
      <c r="QOO1" s="629"/>
      <c r="QOP1" s="629"/>
      <c r="QOQ1" s="629"/>
      <c r="QOR1" s="629"/>
      <c r="QOS1" s="629"/>
      <c r="QOT1" s="629"/>
      <c r="QOU1" s="629"/>
      <c r="QOV1" s="629"/>
      <c r="QOW1" s="629"/>
      <c r="QOX1" s="629"/>
      <c r="QOY1" s="629"/>
      <c r="QOZ1" s="629"/>
      <c r="QPA1" s="629"/>
      <c r="QPB1" s="629"/>
      <c r="QPC1" s="629"/>
      <c r="QPD1" s="629"/>
      <c r="QPE1" s="629"/>
      <c r="QPF1" s="629"/>
      <c r="QPG1" s="629"/>
      <c r="QPH1" s="629"/>
      <c r="QPI1" s="629"/>
      <c r="QPJ1" s="629"/>
      <c r="QPK1" s="629"/>
      <c r="QPL1" s="629"/>
      <c r="QPM1" s="629"/>
      <c r="QPN1" s="629"/>
      <c r="QPO1" s="629"/>
      <c r="QPP1" s="629"/>
      <c r="QPQ1" s="629"/>
      <c r="QPR1" s="629"/>
      <c r="QPS1" s="629"/>
      <c r="QPT1" s="629"/>
      <c r="QPU1" s="629"/>
      <c r="QPV1" s="629"/>
      <c r="QPW1" s="629"/>
      <c r="QPX1" s="629"/>
      <c r="QPY1" s="629"/>
      <c r="QPZ1" s="629"/>
      <c r="QQA1" s="629"/>
      <c r="QQB1" s="629"/>
      <c r="QQC1" s="629"/>
      <c r="QQD1" s="629"/>
      <c r="QQE1" s="629"/>
      <c r="QQF1" s="629"/>
      <c r="QQG1" s="629"/>
      <c r="QQH1" s="629"/>
      <c r="QQI1" s="629"/>
      <c r="QQJ1" s="629"/>
      <c r="QQK1" s="629"/>
      <c r="QQL1" s="629"/>
      <c r="QQM1" s="629"/>
      <c r="QQN1" s="629"/>
      <c r="QQO1" s="629"/>
      <c r="QQP1" s="629"/>
      <c r="QQQ1" s="629"/>
      <c r="QQR1" s="629"/>
      <c r="QQS1" s="629"/>
      <c r="QQT1" s="629"/>
      <c r="QQU1" s="629"/>
      <c r="QQV1" s="629"/>
      <c r="QQW1" s="629"/>
      <c r="QQX1" s="629"/>
      <c r="QQY1" s="629"/>
      <c r="QQZ1" s="629"/>
      <c r="QRA1" s="629"/>
      <c r="QRB1" s="629"/>
      <c r="QRC1" s="629"/>
      <c r="QRD1" s="629"/>
      <c r="QRE1" s="629"/>
      <c r="QRF1" s="629"/>
      <c r="QRG1" s="629"/>
      <c r="QRH1" s="629"/>
      <c r="QRI1" s="629"/>
      <c r="QRJ1" s="629"/>
      <c r="QRK1" s="629"/>
      <c r="QRL1" s="629"/>
      <c r="QRM1" s="629"/>
      <c r="QRN1" s="629"/>
      <c r="QRO1" s="629"/>
      <c r="QRP1" s="629"/>
      <c r="QRQ1" s="629"/>
      <c r="QRR1" s="629"/>
      <c r="QRS1" s="629"/>
      <c r="QRT1" s="629"/>
      <c r="QRU1" s="629"/>
      <c r="QRV1" s="629"/>
      <c r="QRW1" s="629"/>
      <c r="QRX1" s="629"/>
      <c r="QRY1" s="629"/>
      <c r="QRZ1" s="629"/>
      <c r="QSA1" s="629"/>
      <c r="QSB1" s="629"/>
      <c r="QSC1" s="629"/>
      <c r="QSD1" s="629"/>
      <c r="QSE1" s="629"/>
      <c r="QSF1" s="629"/>
      <c r="QSG1" s="629"/>
      <c r="QSH1" s="629"/>
      <c r="QSI1" s="629"/>
      <c r="QSJ1" s="629"/>
      <c r="QSK1" s="629"/>
      <c r="QSL1" s="629"/>
      <c r="QSM1" s="629"/>
      <c r="QSN1" s="629"/>
      <c r="QSO1" s="629"/>
      <c r="QSP1" s="629"/>
      <c r="QSQ1" s="629"/>
      <c r="QSR1" s="629"/>
      <c r="QSS1" s="629"/>
      <c r="QST1" s="629"/>
      <c r="QSU1" s="629"/>
      <c r="QSV1" s="629"/>
      <c r="QSW1" s="629"/>
      <c r="QSX1" s="629"/>
      <c r="QSY1" s="629"/>
      <c r="QSZ1" s="629"/>
      <c r="QTA1" s="629"/>
      <c r="QTB1" s="629"/>
      <c r="QTC1" s="629"/>
      <c r="QTD1" s="629"/>
      <c r="QTE1" s="629"/>
      <c r="QTF1" s="629"/>
      <c r="QTG1" s="629"/>
      <c r="QTH1" s="629"/>
      <c r="QTI1" s="629"/>
      <c r="QTJ1" s="629"/>
      <c r="QTK1" s="629"/>
      <c r="QTL1" s="629"/>
      <c r="QTM1" s="629"/>
      <c r="QTN1" s="629"/>
      <c r="QTO1" s="629"/>
      <c r="QTP1" s="629"/>
      <c r="QTQ1" s="629"/>
      <c r="QTR1" s="629"/>
      <c r="QTS1" s="629"/>
      <c r="QTT1" s="629"/>
      <c r="QTU1" s="629"/>
      <c r="QTV1" s="629"/>
      <c r="QTW1" s="629"/>
      <c r="QTX1" s="629"/>
      <c r="QTY1" s="629"/>
      <c r="QTZ1" s="629"/>
      <c r="QUA1" s="629"/>
      <c r="QUB1" s="629"/>
      <c r="QUC1" s="629"/>
      <c r="QUD1" s="629"/>
      <c r="QUE1" s="629"/>
      <c r="QUF1" s="629"/>
      <c r="QUG1" s="629"/>
      <c r="QUH1" s="629"/>
      <c r="QUI1" s="629"/>
      <c r="QUJ1" s="629"/>
      <c r="QUK1" s="629"/>
      <c r="QUL1" s="629"/>
      <c r="QUM1" s="629"/>
      <c r="QUN1" s="629"/>
      <c r="QUO1" s="629"/>
      <c r="QUP1" s="629"/>
      <c r="QUQ1" s="629"/>
      <c r="QUR1" s="629"/>
      <c r="QUS1" s="629"/>
      <c r="QUT1" s="629"/>
      <c r="QUU1" s="629"/>
      <c r="QUV1" s="629"/>
      <c r="QUW1" s="629"/>
      <c r="QUX1" s="629"/>
      <c r="QUY1" s="629"/>
      <c r="QUZ1" s="629"/>
      <c r="QVA1" s="629"/>
      <c r="QVB1" s="629"/>
      <c r="QVC1" s="629"/>
      <c r="QVD1" s="629"/>
      <c r="QVE1" s="629"/>
      <c r="QVF1" s="629"/>
      <c r="QVG1" s="629"/>
      <c r="QVH1" s="629"/>
      <c r="QVI1" s="629"/>
      <c r="QVJ1" s="629"/>
      <c r="QVK1" s="629"/>
      <c r="QVL1" s="629"/>
      <c r="QVM1" s="629"/>
      <c r="QVN1" s="629"/>
      <c r="QVO1" s="629"/>
      <c r="QVP1" s="629"/>
      <c r="QVQ1" s="629"/>
      <c r="QVR1" s="629"/>
      <c r="QVS1" s="629"/>
      <c r="QVT1" s="629"/>
      <c r="QVU1" s="629"/>
      <c r="QVV1" s="629"/>
      <c r="QVW1" s="629"/>
      <c r="QVX1" s="629"/>
      <c r="QVY1" s="629"/>
      <c r="QVZ1" s="629"/>
      <c r="QWA1" s="629"/>
      <c r="QWB1" s="629"/>
      <c r="QWC1" s="629"/>
      <c r="QWD1" s="629"/>
      <c r="QWE1" s="629"/>
      <c r="QWF1" s="629"/>
      <c r="QWG1" s="629"/>
      <c r="QWH1" s="629"/>
      <c r="QWI1" s="629"/>
      <c r="QWJ1" s="629"/>
      <c r="QWK1" s="629"/>
      <c r="QWL1" s="629"/>
      <c r="QWM1" s="629"/>
      <c r="QWN1" s="629"/>
      <c r="QWO1" s="629"/>
      <c r="QWP1" s="629"/>
      <c r="QWQ1" s="629"/>
      <c r="QWR1" s="629"/>
      <c r="QWS1" s="629"/>
      <c r="QWT1" s="629"/>
      <c r="QWU1" s="629"/>
      <c r="QWV1" s="629"/>
      <c r="QWW1" s="629"/>
      <c r="QWX1" s="629"/>
      <c r="QWY1" s="629"/>
      <c r="QWZ1" s="629"/>
      <c r="QXA1" s="629"/>
      <c r="QXB1" s="629"/>
      <c r="QXC1" s="629"/>
      <c r="QXD1" s="629"/>
      <c r="QXE1" s="629"/>
      <c r="QXF1" s="629"/>
      <c r="QXG1" s="629"/>
      <c r="QXH1" s="629"/>
      <c r="QXI1" s="629"/>
      <c r="QXJ1" s="629"/>
      <c r="QXK1" s="629"/>
      <c r="QXL1" s="629"/>
      <c r="QXM1" s="629"/>
      <c r="QXN1" s="629"/>
      <c r="QXO1" s="629"/>
      <c r="QXP1" s="629"/>
      <c r="QXQ1" s="629"/>
      <c r="QXR1" s="629"/>
      <c r="QXS1" s="629"/>
      <c r="QXT1" s="629"/>
      <c r="QXU1" s="629"/>
      <c r="QXV1" s="629"/>
      <c r="QXW1" s="629"/>
      <c r="QXX1" s="629"/>
      <c r="QXY1" s="629"/>
      <c r="QXZ1" s="629"/>
      <c r="QYA1" s="629"/>
      <c r="QYB1" s="629"/>
      <c r="QYC1" s="629"/>
      <c r="QYD1" s="629"/>
      <c r="QYE1" s="629"/>
      <c r="QYF1" s="629"/>
      <c r="QYG1" s="629"/>
      <c r="QYH1" s="629"/>
      <c r="QYI1" s="629"/>
      <c r="QYJ1" s="629"/>
      <c r="QYK1" s="629"/>
      <c r="QYL1" s="629"/>
      <c r="QYM1" s="629"/>
      <c r="QYN1" s="629"/>
      <c r="QYO1" s="629"/>
      <c r="QYP1" s="629"/>
      <c r="QYQ1" s="629"/>
      <c r="QYR1" s="629"/>
      <c r="QYS1" s="629"/>
      <c r="QYT1" s="629"/>
      <c r="QYU1" s="629"/>
      <c r="QYV1" s="629"/>
      <c r="QYW1" s="629"/>
      <c r="QYX1" s="629"/>
      <c r="QYY1" s="629"/>
      <c r="QYZ1" s="629"/>
      <c r="QZA1" s="629"/>
      <c r="QZB1" s="629"/>
      <c r="QZC1" s="629"/>
      <c r="QZD1" s="629"/>
      <c r="QZE1" s="629"/>
      <c r="QZF1" s="629"/>
      <c r="QZG1" s="629"/>
      <c r="QZH1" s="629"/>
      <c r="QZI1" s="629"/>
      <c r="QZJ1" s="629"/>
      <c r="QZK1" s="629"/>
      <c r="QZL1" s="629"/>
      <c r="QZM1" s="629"/>
      <c r="QZN1" s="629"/>
      <c r="QZO1" s="629"/>
      <c r="QZP1" s="629"/>
      <c r="QZQ1" s="629"/>
      <c r="QZR1" s="629"/>
      <c r="QZS1" s="629"/>
      <c r="QZT1" s="629"/>
      <c r="QZU1" s="629"/>
      <c r="QZV1" s="629"/>
      <c r="QZW1" s="629"/>
      <c r="QZX1" s="629"/>
      <c r="QZY1" s="629"/>
      <c r="QZZ1" s="629"/>
      <c r="RAA1" s="629"/>
      <c r="RAB1" s="629"/>
      <c r="RAC1" s="629"/>
      <c r="RAD1" s="629"/>
      <c r="RAE1" s="629"/>
      <c r="RAF1" s="629"/>
      <c r="RAG1" s="629"/>
      <c r="RAH1" s="629"/>
      <c r="RAI1" s="629"/>
      <c r="RAJ1" s="629"/>
      <c r="RAK1" s="629"/>
      <c r="RAL1" s="629"/>
      <c r="RAM1" s="629"/>
      <c r="RAN1" s="629"/>
      <c r="RAO1" s="629"/>
      <c r="RAP1" s="629"/>
      <c r="RAQ1" s="629"/>
      <c r="RAR1" s="629"/>
      <c r="RAS1" s="629"/>
      <c r="RAT1" s="629"/>
      <c r="RAU1" s="629"/>
      <c r="RAV1" s="629"/>
      <c r="RAW1" s="629"/>
      <c r="RAX1" s="629"/>
      <c r="RAY1" s="629"/>
      <c r="RAZ1" s="629"/>
      <c r="RBA1" s="629"/>
      <c r="RBB1" s="629"/>
      <c r="RBC1" s="629"/>
      <c r="RBD1" s="629"/>
      <c r="RBE1" s="629"/>
      <c r="RBF1" s="629"/>
      <c r="RBG1" s="629"/>
      <c r="RBH1" s="629"/>
      <c r="RBI1" s="629"/>
      <c r="RBJ1" s="629"/>
      <c r="RBK1" s="629"/>
      <c r="RBL1" s="629"/>
      <c r="RBM1" s="629"/>
      <c r="RBN1" s="629"/>
      <c r="RBO1" s="629"/>
      <c r="RBP1" s="629"/>
      <c r="RBQ1" s="629"/>
      <c r="RBR1" s="629"/>
      <c r="RBS1" s="629"/>
      <c r="RBT1" s="629"/>
      <c r="RBU1" s="629"/>
      <c r="RBV1" s="629"/>
      <c r="RBW1" s="629"/>
      <c r="RBX1" s="629"/>
      <c r="RBY1" s="629"/>
      <c r="RBZ1" s="629"/>
      <c r="RCA1" s="629"/>
      <c r="RCB1" s="629"/>
      <c r="RCC1" s="629"/>
      <c r="RCD1" s="629"/>
      <c r="RCE1" s="629"/>
      <c r="RCF1" s="629"/>
      <c r="RCG1" s="629"/>
      <c r="RCH1" s="629"/>
      <c r="RCI1" s="629"/>
      <c r="RCJ1" s="629"/>
      <c r="RCK1" s="629"/>
      <c r="RCL1" s="629"/>
      <c r="RCM1" s="629"/>
      <c r="RCN1" s="629"/>
      <c r="RCO1" s="629"/>
      <c r="RCP1" s="629"/>
      <c r="RCQ1" s="629"/>
      <c r="RCR1" s="629"/>
      <c r="RCS1" s="629"/>
      <c r="RCT1" s="629"/>
      <c r="RCU1" s="629"/>
      <c r="RCV1" s="629"/>
      <c r="RCW1" s="629"/>
      <c r="RCX1" s="629"/>
      <c r="RCY1" s="629"/>
      <c r="RCZ1" s="629"/>
      <c r="RDA1" s="629"/>
      <c r="RDB1" s="629"/>
      <c r="RDC1" s="629"/>
      <c r="RDD1" s="629"/>
      <c r="RDE1" s="629"/>
      <c r="RDF1" s="629"/>
      <c r="RDG1" s="629"/>
      <c r="RDH1" s="629"/>
      <c r="RDI1" s="629"/>
      <c r="RDJ1" s="629"/>
      <c r="RDK1" s="629"/>
      <c r="RDL1" s="629"/>
      <c r="RDM1" s="629"/>
      <c r="RDN1" s="629"/>
      <c r="RDO1" s="629"/>
      <c r="RDP1" s="629"/>
      <c r="RDQ1" s="629"/>
      <c r="RDR1" s="629"/>
      <c r="RDS1" s="629"/>
      <c r="RDT1" s="629"/>
      <c r="RDU1" s="629"/>
      <c r="RDV1" s="629"/>
      <c r="RDW1" s="629"/>
      <c r="RDX1" s="629"/>
      <c r="RDY1" s="629"/>
      <c r="RDZ1" s="629"/>
      <c r="REA1" s="629"/>
      <c r="REB1" s="629"/>
      <c r="REC1" s="629"/>
      <c r="RED1" s="629"/>
      <c r="REE1" s="629"/>
      <c r="REF1" s="629"/>
      <c r="REG1" s="629"/>
      <c r="REH1" s="629"/>
      <c r="REI1" s="629"/>
      <c r="REJ1" s="629"/>
      <c r="REK1" s="629"/>
      <c r="REL1" s="629"/>
      <c r="REM1" s="629"/>
      <c r="REN1" s="629"/>
      <c r="REO1" s="629"/>
      <c r="REP1" s="629"/>
      <c r="REQ1" s="629"/>
      <c r="RER1" s="629"/>
      <c r="RES1" s="629"/>
      <c r="RET1" s="629"/>
      <c r="REU1" s="629"/>
      <c r="REV1" s="629"/>
      <c r="REW1" s="629"/>
      <c r="REX1" s="629"/>
      <c r="REY1" s="629"/>
      <c r="REZ1" s="629"/>
      <c r="RFA1" s="629"/>
      <c r="RFB1" s="629"/>
      <c r="RFC1" s="629"/>
      <c r="RFD1" s="629"/>
      <c r="RFE1" s="629"/>
      <c r="RFF1" s="629"/>
      <c r="RFG1" s="629"/>
      <c r="RFH1" s="629"/>
      <c r="RFI1" s="629"/>
      <c r="RFJ1" s="629"/>
      <c r="RFK1" s="629"/>
      <c r="RFL1" s="629"/>
      <c r="RFM1" s="629"/>
      <c r="RFN1" s="629"/>
      <c r="RFO1" s="629"/>
      <c r="RFP1" s="629"/>
      <c r="RFQ1" s="629"/>
      <c r="RFR1" s="629"/>
      <c r="RFS1" s="629"/>
      <c r="RFT1" s="629"/>
      <c r="RFU1" s="629"/>
      <c r="RFV1" s="629"/>
      <c r="RFW1" s="629"/>
      <c r="RFX1" s="629"/>
      <c r="RFY1" s="629"/>
      <c r="RFZ1" s="629"/>
      <c r="RGA1" s="629"/>
      <c r="RGB1" s="629"/>
      <c r="RGC1" s="629"/>
      <c r="RGD1" s="629"/>
      <c r="RGE1" s="629"/>
      <c r="RGF1" s="629"/>
      <c r="RGG1" s="629"/>
      <c r="RGH1" s="629"/>
      <c r="RGI1" s="629"/>
      <c r="RGJ1" s="629"/>
      <c r="RGK1" s="629"/>
      <c r="RGL1" s="629"/>
      <c r="RGM1" s="629"/>
      <c r="RGN1" s="629"/>
      <c r="RGO1" s="629"/>
      <c r="RGP1" s="629"/>
      <c r="RGQ1" s="629"/>
      <c r="RGR1" s="629"/>
      <c r="RGS1" s="629"/>
      <c r="RGT1" s="629"/>
      <c r="RGU1" s="629"/>
      <c r="RGV1" s="629"/>
      <c r="RGW1" s="629"/>
      <c r="RGX1" s="629"/>
      <c r="RGY1" s="629"/>
      <c r="RGZ1" s="629"/>
      <c r="RHA1" s="629"/>
      <c r="RHB1" s="629"/>
      <c r="RHC1" s="629"/>
      <c r="RHD1" s="629"/>
      <c r="RHE1" s="629"/>
      <c r="RHF1" s="629"/>
      <c r="RHG1" s="629"/>
      <c r="RHH1" s="629"/>
      <c r="RHI1" s="629"/>
      <c r="RHJ1" s="629"/>
      <c r="RHK1" s="629"/>
      <c r="RHL1" s="629"/>
      <c r="RHM1" s="629"/>
      <c r="RHN1" s="629"/>
      <c r="RHO1" s="629"/>
      <c r="RHP1" s="629"/>
      <c r="RHQ1" s="629"/>
      <c r="RHR1" s="629"/>
      <c r="RHS1" s="629"/>
      <c r="RHT1" s="629"/>
      <c r="RHU1" s="629"/>
      <c r="RHV1" s="629"/>
      <c r="RHW1" s="629"/>
      <c r="RHX1" s="629"/>
      <c r="RHY1" s="629"/>
      <c r="RHZ1" s="629"/>
      <c r="RIA1" s="629"/>
      <c r="RIB1" s="629"/>
      <c r="RIC1" s="629"/>
      <c r="RID1" s="629"/>
      <c r="RIE1" s="629"/>
      <c r="RIF1" s="629"/>
      <c r="RIG1" s="629"/>
      <c r="RIH1" s="629"/>
      <c r="RII1" s="629"/>
      <c r="RIJ1" s="629"/>
      <c r="RIK1" s="629"/>
      <c r="RIL1" s="629"/>
      <c r="RIM1" s="629"/>
      <c r="RIN1" s="629"/>
      <c r="RIO1" s="629"/>
      <c r="RIP1" s="629"/>
      <c r="RIQ1" s="629"/>
      <c r="RIR1" s="629"/>
      <c r="RIS1" s="629"/>
      <c r="RIT1" s="629"/>
      <c r="RIU1" s="629"/>
      <c r="RIV1" s="629"/>
      <c r="RIW1" s="629"/>
      <c r="RIX1" s="629"/>
      <c r="RIY1" s="629"/>
      <c r="RIZ1" s="629"/>
      <c r="RJA1" s="629"/>
      <c r="RJB1" s="629"/>
      <c r="RJC1" s="629"/>
      <c r="RJD1" s="629"/>
      <c r="RJE1" s="629"/>
      <c r="RJF1" s="629"/>
      <c r="RJG1" s="629"/>
      <c r="RJH1" s="629"/>
      <c r="RJI1" s="629"/>
      <c r="RJJ1" s="629"/>
      <c r="RJK1" s="629"/>
      <c r="RJL1" s="629"/>
      <c r="RJM1" s="629"/>
      <c r="RJN1" s="629"/>
      <c r="RJO1" s="629"/>
      <c r="RJP1" s="629"/>
      <c r="RJQ1" s="629"/>
      <c r="RJR1" s="629"/>
      <c r="RJS1" s="629"/>
      <c r="RJT1" s="629"/>
      <c r="RJU1" s="629"/>
      <c r="RJV1" s="629"/>
      <c r="RJW1" s="629"/>
      <c r="RJX1" s="629"/>
      <c r="RJY1" s="629"/>
      <c r="RJZ1" s="629"/>
      <c r="RKA1" s="629"/>
      <c r="RKB1" s="629"/>
      <c r="RKC1" s="629"/>
      <c r="RKD1" s="629"/>
      <c r="RKE1" s="629"/>
      <c r="RKF1" s="629"/>
      <c r="RKG1" s="629"/>
      <c r="RKH1" s="629"/>
      <c r="RKI1" s="629"/>
      <c r="RKJ1" s="629"/>
      <c r="RKK1" s="629"/>
      <c r="RKL1" s="629"/>
      <c r="RKM1" s="629"/>
      <c r="RKN1" s="629"/>
      <c r="RKO1" s="629"/>
      <c r="RKP1" s="629"/>
      <c r="RKQ1" s="629"/>
      <c r="RKR1" s="629"/>
      <c r="RKS1" s="629"/>
      <c r="RKT1" s="629"/>
      <c r="RKU1" s="629"/>
      <c r="RKV1" s="629"/>
      <c r="RKW1" s="629"/>
      <c r="RKX1" s="629"/>
      <c r="RKY1" s="629"/>
      <c r="RKZ1" s="629"/>
      <c r="RLA1" s="629"/>
      <c r="RLB1" s="629"/>
      <c r="RLC1" s="629"/>
      <c r="RLD1" s="629"/>
      <c r="RLE1" s="629"/>
      <c r="RLF1" s="629"/>
      <c r="RLG1" s="629"/>
      <c r="RLH1" s="629"/>
      <c r="RLI1" s="629"/>
      <c r="RLJ1" s="629"/>
      <c r="RLK1" s="629"/>
      <c r="RLL1" s="629"/>
      <c r="RLM1" s="629"/>
      <c r="RLN1" s="629"/>
      <c r="RLO1" s="629"/>
      <c r="RLP1" s="629"/>
      <c r="RLQ1" s="629"/>
      <c r="RLR1" s="629"/>
      <c r="RLS1" s="629"/>
      <c r="RLT1" s="629"/>
      <c r="RLU1" s="629"/>
      <c r="RLV1" s="629"/>
      <c r="RLW1" s="629"/>
      <c r="RLX1" s="629"/>
      <c r="RLY1" s="629"/>
      <c r="RLZ1" s="629"/>
      <c r="RMA1" s="629"/>
      <c r="RMB1" s="629"/>
      <c r="RMC1" s="629"/>
      <c r="RMD1" s="629"/>
      <c r="RME1" s="629"/>
      <c r="RMF1" s="629"/>
      <c r="RMG1" s="629"/>
      <c r="RMH1" s="629"/>
      <c r="RMI1" s="629"/>
      <c r="RMJ1" s="629"/>
      <c r="RMK1" s="629"/>
      <c r="RML1" s="629"/>
      <c r="RMM1" s="629"/>
      <c r="RMN1" s="629"/>
      <c r="RMO1" s="629"/>
      <c r="RMP1" s="629"/>
      <c r="RMQ1" s="629"/>
      <c r="RMR1" s="629"/>
      <c r="RMS1" s="629"/>
      <c r="RMT1" s="629"/>
      <c r="RMU1" s="629"/>
      <c r="RMV1" s="629"/>
      <c r="RMW1" s="629"/>
      <c r="RMX1" s="629"/>
      <c r="RMY1" s="629"/>
      <c r="RMZ1" s="629"/>
      <c r="RNA1" s="629"/>
      <c r="RNB1" s="629"/>
      <c r="RNC1" s="629"/>
      <c r="RND1" s="629"/>
      <c r="RNE1" s="629"/>
      <c r="RNF1" s="629"/>
      <c r="RNG1" s="629"/>
      <c r="RNH1" s="629"/>
      <c r="RNI1" s="629"/>
      <c r="RNJ1" s="629"/>
      <c r="RNK1" s="629"/>
      <c r="RNL1" s="629"/>
      <c r="RNM1" s="629"/>
      <c r="RNN1" s="629"/>
      <c r="RNO1" s="629"/>
      <c r="RNP1" s="629"/>
      <c r="RNQ1" s="629"/>
      <c r="RNR1" s="629"/>
      <c r="RNS1" s="629"/>
      <c r="RNT1" s="629"/>
      <c r="RNU1" s="629"/>
      <c r="RNV1" s="629"/>
      <c r="RNW1" s="629"/>
      <c r="RNX1" s="629"/>
      <c r="RNY1" s="629"/>
      <c r="RNZ1" s="629"/>
      <c r="ROA1" s="629"/>
      <c r="ROB1" s="629"/>
      <c r="ROC1" s="629"/>
      <c r="ROD1" s="629"/>
      <c r="ROE1" s="629"/>
      <c r="ROF1" s="629"/>
      <c r="ROG1" s="629"/>
      <c r="ROH1" s="629"/>
      <c r="ROI1" s="629"/>
      <c r="ROJ1" s="629"/>
      <c r="ROK1" s="629"/>
      <c r="ROL1" s="629"/>
      <c r="ROM1" s="629"/>
      <c r="RON1" s="629"/>
      <c r="ROO1" s="629"/>
      <c r="ROP1" s="629"/>
      <c r="ROQ1" s="629"/>
      <c r="ROR1" s="629"/>
      <c r="ROS1" s="629"/>
      <c r="ROT1" s="629"/>
      <c r="ROU1" s="629"/>
      <c r="ROV1" s="629"/>
      <c r="ROW1" s="629"/>
      <c r="ROX1" s="629"/>
      <c r="ROY1" s="629"/>
      <c r="ROZ1" s="629"/>
      <c r="RPA1" s="629"/>
      <c r="RPB1" s="629"/>
      <c r="RPC1" s="629"/>
      <c r="RPD1" s="629"/>
      <c r="RPE1" s="629"/>
      <c r="RPF1" s="629"/>
      <c r="RPG1" s="629"/>
      <c r="RPH1" s="629"/>
      <c r="RPI1" s="629"/>
      <c r="RPJ1" s="629"/>
      <c r="RPK1" s="629"/>
      <c r="RPL1" s="629"/>
      <c r="RPM1" s="629"/>
      <c r="RPN1" s="629"/>
      <c r="RPO1" s="629"/>
      <c r="RPP1" s="629"/>
      <c r="RPQ1" s="629"/>
      <c r="RPR1" s="629"/>
      <c r="RPS1" s="629"/>
      <c r="RPT1" s="629"/>
      <c r="RPU1" s="629"/>
      <c r="RPV1" s="629"/>
      <c r="RPW1" s="629"/>
      <c r="RPX1" s="629"/>
      <c r="RPY1" s="629"/>
      <c r="RPZ1" s="629"/>
      <c r="RQA1" s="629"/>
      <c r="RQB1" s="629"/>
      <c r="RQC1" s="629"/>
      <c r="RQD1" s="629"/>
      <c r="RQE1" s="629"/>
      <c r="RQF1" s="629"/>
      <c r="RQG1" s="629"/>
      <c r="RQH1" s="629"/>
      <c r="RQI1" s="629"/>
      <c r="RQJ1" s="629"/>
      <c r="RQK1" s="629"/>
      <c r="RQL1" s="629"/>
      <c r="RQM1" s="629"/>
      <c r="RQN1" s="629"/>
      <c r="RQO1" s="629"/>
      <c r="RQP1" s="629"/>
      <c r="RQQ1" s="629"/>
      <c r="RQR1" s="629"/>
      <c r="RQS1" s="629"/>
      <c r="RQT1" s="629"/>
      <c r="RQU1" s="629"/>
      <c r="RQV1" s="629"/>
      <c r="RQW1" s="629"/>
      <c r="RQX1" s="629"/>
      <c r="RQY1" s="629"/>
      <c r="RQZ1" s="629"/>
      <c r="RRA1" s="629"/>
      <c r="RRB1" s="629"/>
      <c r="RRC1" s="629"/>
      <c r="RRD1" s="629"/>
      <c r="RRE1" s="629"/>
      <c r="RRF1" s="629"/>
      <c r="RRG1" s="629"/>
      <c r="RRH1" s="629"/>
      <c r="RRI1" s="629"/>
      <c r="RRJ1" s="629"/>
      <c r="RRK1" s="629"/>
      <c r="RRL1" s="629"/>
      <c r="RRM1" s="629"/>
      <c r="RRN1" s="629"/>
      <c r="RRO1" s="629"/>
      <c r="RRP1" s="629"/>
      <c r="RRQ1" s="629"/>
      <c r="RRR1" s="629"/>
      <c r="RRS1" s="629"/>
      <c r="RRT1" s="629"/>
      <c r="RRU1" s="629"/>
      <c r="RRV1" s="629"/>
      <c r="RRW1" s="629"/>
      <c r="RRX1" s="629"/>
      <c r="RRY1" s="629"/>
      <c r="RRZ1" s="629"/>
      <c r="RSA1" s="629"/>
      <c r="RSB1" s="629"/>
      <c r="RSC1" s="629"/>
      <c r="RSD1" s="629"/>
      <c r="RSE1" s="629"/>
      <c r="RSF1" s="629"/>
      <c r="RSG1" s="629"/>
      <c r="RSH1" s="629"/>
      <c r="RSI1" s="629"/>
      <c r="RSJ1" s="629"/>
      <c r="RSK1" s="629"/>
      <c r="RSL1" s="629"/>
      <c r="RSM1" s="629"/>
      <c r="RSN1" s="629"/>
      <c r="RSO1" s="629"/>
      <c r="RSP1" s="629"/>
      <c r="RSQ1" s="629"/>
      <c r="RSR1" s="629"/>
      <c r="RSS1" s="629"/>
      <c r="RST1" s="629"/>
      <c r="RSU1" s="629"/>
      <c r="RSV1" s="629"/>
      <c r="RSW1" s="629"/>
      <c r="RSX1" s="629"/>
      <c r="RSY1" s="629"/>
      <c r="RSZ1" s="629"/>
      <c r="RTA1" s="629"/>
      <c r="RTB1" s="629"/>
      <c r="RTC1" s="629"/>
      <c r="RTD1" s="629"/>
      <c r="RTE1" s="629"/>
      <c r="RTF1" s="629"/>
      <c r="RTG1" s="629"/>
      <c r="RTH1" s="629"/>
      <c r="RTI1" s="629"/>
      <c r="RTJ1" s="629"/>
      <c r="RTK1" s="629"/>
      <c r="RTL1" s="629"/>
      <c r="RTM1" s="629"/>
      <c r="RTN1" s="629"/>
      <c r="RTO1" s="629"/>
      <c r="RTP1" s="629"/>
      <c r="RTQ1" s="629"/>
      <c r="RTR1" s="629"/>
      <c r="RTS1" s="629"/>
      <c r="RTT1" s="629"/>
      <c r="RTU1" s="629"/>
      <c r="RTV1" s="629"/>
      <c r="RTW1" s="629"/>
      <c r="RTX1" s="629"/>
      <c r="RTY1" s="629"/>
      <c r="RTZ1" s="629"/>
      <c r="RUA1" s="629"/>
      <c r="RUB1" s="629"/>
      <c r="RUC1" s="629"/>
      <c r="RUD1" s="629"/>
      <c r="RUE1" s="629"/>
      <c r="RUF1" s="629"/>
      <c r="RUG1" s="629"/>
      <c r="RUH1" s="629"/>
      <c r="RUI1" s="629"/>
      <c r="RUJ1" s="629"/>
      <c r="RUK1" s="629"/>
      <c r="RUL1" s="629"/>
      <c r="RUM1" s="629"/>
      <c r="RUN1" s="629"/>
      <c r="RUO1" s="629"/>
      <c r="RUP1" s="629"/>
      <c r="RUQ1" s="629"/>
      <c r="RUR1" s="629"/>
      <c r="RUS1" s="629"/>
      <c r="RUT1" s="629"/>
      <c r="RUU1" s="629"/>
      <c r="RUV1" s="629"/>
      <c r="RUW1" s="629"/>
      <c r="RUX1" s="629"/>
      <c r="RUY1" s="629"/>
      <c r="RUZ1" s="629"/>
      <c r="RVA1" s="629"/>
      <c r="RVB1" s="629"/>
      <c r="RVC1" s="629"/>
      <c r="RVD1" s="629"/>
      <c r="RVE1" s="629"/>
      <c r="RVF1" s="629"/>
      <c r="RVG1" s="629"/>
      <c r="RVH1" s="629"/>
      <c r="RVI1" s="629"/>
      <c r="RVJ1" s="629"/>
      <c r="RVK1" s="629"/>
      <c r="RVL1" s="629"/>
      <c r="RVM1" s="629"/>
      <c r="RVN1" s="629"/>
      <c r="RVO1" s="629"/>
      <c r="RVP1" s="629"/>
      <c r="RVQ1" s="629"/>
      <c r="RVR1" s="629"/>
      <c r="RVS1" s="629"/>
      <c r="RVT1" s="629"/>
      <c r="RVU1" s="629"/>
      <c r="RVV1" s="629"/>
      <c r="RVW1" s="629"/>
      <c r="RVX1" s="629"/>
      <c r="RVY1" s="629"/>
      <c r="RVZ1" s="629"/>
      <c r="RWA1" s="629"/>
      <c r="RWB1" s="629"/>
      <c r="RWC1" s="629"/>
      <c r="RWD1" s="629"/>
      <c r="RWE1" s="629"/>
      <c r="RWF1" s="629"/>
      <c r="RWG1" s="629"/>
      <c r="RWH1" s="629"/>
      <c r="RWI1" s="629"/>
      <c r="RWJ1" s="629"/>
      <c r="RWK1" s="629"/>
      <c r="RWL1" s="629"/>
      <c r="RWM1" s="629"/>
      <c r="RWN1" s="629"/>
      <c r="RWO1" s="629"/>
      <c r="RWP1" s="629"/>
      <c r="RWQ1" s="629"/>
      <c r="RWR1" s="629"/>
      <c r="RWS1" s="629"/>
      <c r="RWT1" s="629"/>
      <c r="RWU1" s="629"/>
      <c r="RWV1" s="629"/>
      <c r="RWW1" s="629"/>
      <c r="RWX1" s="629"/>
      <c r="RWY1" s="629"/>
      <c r="RWZ1" s="629"/>
      <c r="RXA1" s="629"/>
      <c r="RXB1" s="629"/>
      <c r="RXC1" s="629"/>
      <c r="RXD1" s="629"/>
      <c r="RXE1" s="629"/>
      <c r="RXF1" s="629"/>
      <c r="RXG1" s="629"/>
      <c r="RXH1" s="629"/>
      <c r="RXI1" s="629"/>
      <c r="RXJ1" s="629"/>
      <c r="RXK1" s="629"/>
      <c r="RXL1" s="629"/>
      <c r="RXM1" s="629"/>
      <c r="RXN1" s="629"/>
      <c r="RXO1" s="629"/>
      <c r="RXP1" s="629"/>
      <c r="RXQ1" s="629"/>
      <c r="RXR1" s="629"/>
      <c r="RXS1" s="629"/>
      <c r="RXT1" s="629"/>
      <c r="RXU1" s="629"/>
      <c r="RXV1" s="629"/>
      <c r="RXW1" s="629"/>
      <c r="RXX1" s="629"/>
      <c r="RXY1" s="629"/>
      <c r="RXZ1" s="629"/>
      <c r="RYA1" s="629"/>
      <c r="RYB1" s="629"/>
      <c r="RYC1" s="629"/>
      <c r="RYD1" s="629"/>
      <c r="RYE1" s="629"/>
      <c r="RYF1" s="629"/>
      <c r="RYG1" s="629"/>
      <c r="RYH1" s="629"/>
      <c r="RYI1" s="629"/>
      <c r="RYJ1" s="629"/>
      <c r="RYK1" s="629"/>
      <c r="RYL1" s="629"/>
      <c r="RYM1" s="629"/>
      <c r="RYN1" s="629"/>
      <c r="RYO1" s="629"/>
      <c r="RYP1" s="629"/>
      <c r="RYQ1" s="629"/>
      <c r="RYR1" s="629"/>
      <c r="RYS1" s="629"/>
      <c r="RYT1" s="629"/>
      <c r="RYU1" s="629"/>
      <c r="RYV1" s="629"/>
      <c r="RYW1" s="629"/>
      <c r="RYX1" s="629"/>
      <c r="RYY1" s="629"/>
      <c r="RYZ1" s="629"/>
      <c r="RZA1" s="629"/>
      <c r="RZB1" s="629"/>
      <c r="RZC1" s="629"/>
      <c r="RZD1" s="629"/>
      <c r="RZE1" s="629"/>
      <c r="RZF1" s="629"/>
      <c r="RZG1" s="629"/>
      <c r="RZH1" s="629"/>
      <c r="RZI1" s="629"/>
      <c r="RZJ1" s="629"/>
      <c r="RZK1" s="629"/>
      <c r="RZL1" s="629"/>
      <c r="RZM1" s="629"/>
      <c r="RZN1" s="629"/>
      <c r="RZO1" s="629"/>
      <c r="RZP1" s="629"/>
      <c r="RZQ1" s="629"/>
      <c r="RZR1" s="629"/>
      <c r="RZS1" s="629"/>
      <c r="RZT1" s="629"/>
      <c r="RZU1" s="629"/>
      <c r="RZV1" s="629"/>
      <c r="RZW1" s="629"/>
      <c r="RZX1" s="629"/>
      <c r="RZY1" s="629"/>
      <c r="RZZ1" s="629"/>
      <c r="SAA1" s="629"/>
      <c r="SAB1" s="629"/>
      <c r="SAC1" s="629"/>
      <c r="SAD1" s="629"/>
      <c r="SAE1" s="629"/>
      <c r="SAF1" s="629"/>
      <c r="SAG1" s="629"/>
      <c r="SAH1" s="629"/>
      <c r="SAI1" s="629"/>
      <c r="SAJ1" s="629"/>
      <c r="SAK1" s="629"/>
      <c r="SAL1" s="629"/>
      <c r="SAM1" s="629"/>
      <c r="SAN1" s="629"/>
      <c r="SAO1" s="629"/>
      <c r="SAP1" s="629"/>
      <c r="SAQ1" s="629"/>
      <c r="SAR1" s="629"/>
      <c r="SAS1" s="629"/>
      <c r="SAT1" s="629"/>
      <c r="SAU1" s="629"/>
      <c r="SAV1" s="629"/>
      <c r="SAW1" s="629"/>
      <c r="SAX1" s="629"/>
      <c r="SAY1" s="629"/>
      <c r="SAZ1" s="629"/>
      <c r="SBA1" s="629"/>
      <c r="SBB1" s="629"/>
      <c r="SBC1" s="629"/>
      <c r="SBD1" s="629"/>
      <c r="SBE1" s="629"/>
      <c r="SBF1" s="629"/>
      <c r="SBG1" s="629"/>
      <c r="SBH1" s="629"/>
      <c r="SBI1" s="629"/>
      <c r="SBJ1" s="629"/>
      <c r="SBK1" s="629"/>
      <c r="SBL1" s="629"/>
      <c r="SBM1" s="629"/>
      <c r="SBN1" s="629"/>
      <c r="SBO1" s="629"/>
      <c r="SBP1" s="629"/>
      <c r="SBQ1" s="629"/>
      <c r="SBR1" s="629"/>
      <c r="SBS1" s="629"/>
      <c r="SBT1" s="629"/>
      <c r="SBU1" s="629"/>
      <c r="SBV1" s="629"/>
      <c r="SBW1" s="629"/>
      <c r="SBX1" s="629"/>
      <c r="SBY1" s="629"/>
      <c r="SBZ1" s="629"/>
      <c r="SCA1" s="629"/>
      <c r="SCB1" s="629"/>
      <c r="SCC1" s="629"/>
      <c r="SCD1" s="629"/>
      <c r="SCE1" s="629"/>
      <c r="SCF1" s="629"/>
      <c r="SCG1" s="629"/>
      <c r="SCH1" s="629"/>
      <c r="SCI1" s="629"/>
      <c r="SCJ1" s="629"/>
      <c r="SCK1" s="629"/>
      <c r="SCL1" s="629"/>
      <c r="SCM1" s="629"/>
      <c r="SCN1" s="629"/>
      <c r="SCO1" s="629"/>
      <c r="SCP1" s="629"/>
      <c r="SCQ1" s="629"/>
      <c r="SCR1" s="629"/>
      <c r="SCS1" s="629"/>
      <c r="SCT1" s="629"/>
      <c r="SCU1" s="629"/>
      <c r="SCV1" s="629"/>
      <c r="SCW1" s="629"/>
      <c r="SCX1" s="629"/>
      <c r="SCY1" s="629"/>
      <c r="SCZ1" s="629"/>
      <c r="SDA1" s="629"/>
      <c r="SDB1" s="629"/>
      <c r="SDC1" s="629"/>
      <c r="SDD1" s="629"/>
      <c r="SDE1" s="629"/>
      <c r="SDF1" s="629"/>
      <c r="SDG1" s="629"/>
      <c r="SDH1" s="629"/>
      <c r="SDI1" s="629"/>
      <c r="SDJ1" s="629"/>
      <c r="SDK1" s="629"/>
      <c r="SDL1" s="629"/>
      <c r="SDM1" s="629"/>
      <c r="SDN1" s="629"/>
      <c r="SDO1" s="629"/>
      <c r="SDP1" s="629"/>
      <c r="SDQ1" s="629"/>
      <c r="SDR1" s="629"/>
      <c r="SDS1" s="629"/>
      <c r="SDT1" s="629"/>
      <c r="SDU1" s="629"/>
      <c r="SDV1" s="629"/>
      <c r="SDW1" s="629"/>
      <c r="SDX1" s="629"/>
      <c r="SDY1" s="629"/>
      <c r="SDZ1" s="629"/>
      <c r="SEA1" s="629"/>
      <c r="SEB1" s="629"/>
      <c r="SEC1" s="629"/>
      <c r="SED1" s="629"/>
      <c r="SEE1" s="629"/>
      <c r="SEF1" s="629"/>
      <c r="SEG1" s="629"/>
      <c r="SEH1" s="629"/>
      <c r="SEI1" s="629"/>
      <c r="SEJ1" s="629"/>
      <c r="SEK1" s="629"/>
      <c r="SEL1" s="629"/>
      <c r="SEM1" s="629"/>
      <c r="SEN1" s="629"/>
      <c r="SEO1" s="629"/>
      <c r="SEP1" s="629"/>
      <c r="SEQ1" s="629"/>
      <c r="SER1" s="629"/>
      <c r="SES1" s="629"/>
      <c r="SET1" s="629"/>
      <c r="SEU1" s="629"/>
      <c r="SEV1" s="629"/>
      <c r="SEW1" s="629"/>
      <c r="SEX1" s="629"/>
      <c r="SEY1" s="629"/>
      <c r="SEZ1" s="629"/>
      <c r="SFA1" s="629"/>
      <c r="SFB1" s="629"/>
      <c r="SFC1" s="629"/>
      <c r="SFD1" s="629"/>
      <c r="SFE1" s="629"/>
      <c r="SFF1" s="629"/>
      <c r="SFG1" s="629"/>
      <c r="SFH1" s="629"/>
      <c r="SFI1" s="629"/>
      <c r="SFJ1" s="629"/>
      <c r="SFK1" s="629"/>
      <c r="SFL1" s="629"/>
      <c r="SFM1" s="629"/>
      <c r="SFN1" s="629"/>
      <c r="SFO1" s="629"/>
      <c r="SFP1" s="629"/>
      <c r="SFQ1" s="629"/>
      <c r="SFR1" s="629"/>
      <c r="SFS1" s="629"/>
      <c r="SFT1" s="629"/>
      <c r="SFU1" s="629"/>
      <c r="SFV1" s="629"/>
      <c r="SFW1" s="629"/>
      <c r="SFX1" s="629"/>
      <c r="SFY1" s="629"/>
      <c r="SFZ1" s="629"/>
      <c r="SGA1" s="629"/>
      <c r="SGB1" s="629"/>
      <c r="SGC1" s="629"/>
      <c r="SGD1" s="629"/>
      <c r="SGE1" s="629"/>
      <c r="SGF1" s="629"/>
      <c r="SGG1" s="629"/>
      <c r="SGH1" s="629"/>
      <c r="SGI1" s="629"/>
      <c r="SGJ1" s="629"/>
      <c r="SGK1" s="629"/>
      <c r="SGL1" s="629"/>
      <c r="SGM1" s="629"/>
      <c r="SGN1" s="629"/>
      <c r="SGO1" s="629"/>
      <c r="SGP1" s="629"/>
      <c r="SGQ1" s="629"/>
      <c r="SGR1" s="629"/>
      <c r="SGS1" s="629"/>
      <c r="SGT1" s="629"/>
      <c r="SGU1" s="629"/>
      <c r="SGV1" s="629"/>
      <c r="SGW1" s="629"/>
      <c r="SGX1" s="629"/>
      <c r="SGY1" s="629"/>
      <c r="SGZ1" s="629"/>
      <c r="SHA1" s="629"/>
      <c r="SHB1" s="629"/>
      <c r="SHC1" s="629"/>
      <c r="SHD1" s="629"/>
      <c r="SHE1" s="629"/>
      <c r="SHF1" s="629"/>
      <c r="SHG1" s="629"/>
      <c r="SHH1" s="629"/>
      <c r="SHI1" s="629"/>
      <c r="SHJ1" s="629"/>
      <c r="SHK1" s="629"/>
      <c r="SHL1" s="629"/>
      <c r="SHM1" s="629"/>
      <c r="SHN1" s="629"/>
      <c r="SHO1" s="629"/>
      <c r="SHP1" s="629"/>
      <c r="SHQ1" s="629"/>
      <c r="SHR1" s="629"/>
      <c r="SHS1" s="629"/>
      <c r="SHT1" s="629"/>
      <c r="SHU1" s="629"/>
      <c r="SHV1" s="629"/>
      <c r="SHW1" s="629"/>
      <c r="SHX1" s="629"/>
      <c r="SHY1" s="629"/>
      <c r="SHZ1" s="629"/>
      <c r="SIA1" s="629"/>
      <c r="SIB1" s="629"/>
      <c r="SIC1" s="629"/>
      <c r="SID1" s="629"/>
      <c r="SIE1" s="629"/>
      <c r="SIF1" s="629"/>
      <c r="SIG1" s="629"/>
      <c r="SIH1" s="629"/>
      <c r="SII1" s="629"/>
      <c r="SIJ1" s="629"/>
      <c r="SIK1" s="629"/>
      <c r="SIL1" s="629"/>
      <c r="SIM1" s="629"/>
      <c r="SIN1" s="629"/>
      <c r="SIO1" s="629"/>
      <c r="SIP1" s="629"/>
      <c r="SIQ1" s="629"/>
      <c r="SIR1" s="629"/>
      <c r="SIS1" s="629"/>
      <c r="SIT1" s="629"/>
      <c r="SIU1" s="629"/>
      <c r="SIV1" s="629"/>
      <c r="SIW1" s="629"/>
      <c r="SIX1" s="629"/>
      <c r="SIY1" s="629"/>
      <c r="SIZ1" s="629"/>
      <c r="SJA1" s="629"/>
      <c r="SJB1" s="629"/>
      <c r="SJC1" s="629"/>
      <c r="SJD1" s="629"/>
      <c r="SJE1" s="629"/>
      <c r="SJF1" s="629"/>
      <c r="SJG1" s="629"/>
      <c r="SJH1" s="629"/>
      <c r="SJI1" s="629"/>
      <c r="SJJ1" s="629"/>
      <c r="SJK1" s="629"/>
      <c r="SJL1" s="629"/>
      <c r="SJM1" s="629"/>
      <c r="SJN1" s="629"/>
      <c r="SJO1" s="629"/>
      <c r="SJP1" s="629"/>
      <c r="SJQ1" s="629"/>
      <c r="SJR1" s="629"/>
      <c r="SJS1" s="629"/>
      <c r="SJT1" s="629"/>
      <c r="SJU1" s="629"/>
      <c r="SJV1" s="629"/>
      <c r="SJW1" s="629"/>
      <c r="SJX1" s="629"/>
      <c r="SJY1" s="629"/>
      <c r="SJZ1" s="629"/>
      <c r="SKA1" s="629"/>
      <c r="SKB1" s="629"/>
      <c r="SKC1" s="629"/>
      <c r="SKD1" s="629"/>
      <c r="SKE1" s="629"/>
      <c r="SKF1" s="629"/>
      <c r="SKG1" s="629"/>
      <c r="SKH1" s="629"/>
      <c r="SKI1" s="629"/>
      <c r="SKJ1" s="629"/>
      <c r="SKK1" s="629"/>
      <c r="SKL1" s="629"/>
      <c r="SKM1" s="629"/>
      <c r="SKN1" s="629"/>
      <c r="SKO1" s="629"/>
      <c r="SKP1" s="629"/>
      <c r="SKQ1" s="629"/>
      <c r="SKR1" s="629"/>
      <c r="SKS1" s="629"/>
      <c r="SKT1" s="629"/>
      <c r="SKU1" s="629"/>
      <c r="SKV1" s="629"/>
      <c r="SKW1" s="629"/>
      <c r="SKX1" s="629"/>
      <c r="SKY1" s="629"/>
      <c r="SKZ1" s="629"/>
      <c r="SLA1" s="629"/>
      <c r="SLB1" s="629"/>
      <c r="SLC1" s="629"/>
      <c r="SLD1" s="629"/>
      <c r="SLE1" s="629"/>
      <c r="SLF1" s="629"/>
      <c r="SLG1" s="629"/>
      <c r="SLH1" s="629"/>
      <c r="SLI1" s="629"/>
      <c r="SLJ1" s="629"/>
      <c r="SLK1" s="629"/>
      <c r="SLL1" s="629"/>
      <c r="SLM1" s="629"/>
      <c r="SLN1" s="629"/>
      <c r="SLO1" s="629"/>
      <c r="SLP1" s="629"/>
      <c r="SLQ1" s="629"/>
      <c r="SLR1" s="629"/>
      <c r="SLS1" s="629"/>
      <c r="SLT1" s="629"/>
      <c r="SLU1" s="629"/>
      <c r="SLV1" s="629"/>
      <c r="SLW1" s="629"/>
      <c r="SLX1" s="629"/>
      <c r="SLY1" s="629"/>
      <c r="SLZ1" s="629"/>
      <c r="SMA1" s="629"/>
      <c r="SMB1" s="629"/>
      <c r="SMC1" s="629"/>
      <c r="SMD1" s="629"/>
      <c r="SME1" s="629"/>
      <c r="SMF1" s="629"/>
      <c r="SMG1" s="629"/>
      <c r="SMH1" s="629"/>
      <c r="SMI1" s="629"/>
      <c r="SMJ1" s="629"/>
      <c r="SMK1" s="629"/>
      <c r="SML1" s="629"/>
      <c r="SMM1" s="629"/>
      <c r="SMN1" s="629"/>
      <c r="SMO1" s="629"/>
      <c r="SMP1" s="629"/>
      <c r="SMQ1" s="629"/>
      <c r="SMR1" s="629"/>
      <c r="SMS1" s="629"/>
      <c r="SMT1" s="629"/>
      <c r="SMU1" s="629"/>
      <c r="SMV1" s="629"/>
      <c r="SMW1" s="629"/>
      <c r="SMX1" s="629"/>
      <c r="SMY1" s="629"/>
      <c r="SMZ1" s="629"/>
      <c r="SNA1" s="629"/>
      <c r="SNB1" s="629"/>
      <c r="SNC1" s="629"/>
      <c r="SND1" s="629"/>
      <c r="SNE1" s="629"/>
      <c r="SNF1" s="629"/>
      <c r="SNG1" s="629"/>
      <c r="SNH1" s="629"/>
      <c r="SNI1" s="629"/>
      <c r="SNJ1" s="629"/>
      <c r="SNK1" s="629"/>
      <c r="SNL1" s="629"/>
      <c r="SNM1" s="629"/>
      <c r="SNN1" s="629"/>
      <c r="SNO1" s="629"/>
      <c r="SNP1" s="629"/>
      <c r="SNQ1" s="629"/>
      <c r="SNR1" s="629"/>
      <c r="SNS1" s="629"/>
      <c r="SNT1" s="629"/>
      <c r="SNU1" s="629"/>
      <c r="SNV1" s="629"/>
      <c r="SNW1" s="629"/>
      <c r="SNX1" s="629"/>
      <c r="SNY1" s="629"/>
      <c r="SNZ1" s="629"/>
      <c r="SOA1" s="629"/>
      <c r="SOB1" s="629"/>
      <c r="SOC1" s="629"/>
      <c r="SOD1" s="629"/>
      <c r="SOE1" s="629"/>
      <c r="SOF1" s="629"/>
      <c r="SOG1" s="629"/>
      <c r="SOH1" s="629"/>
      <c r="SOI1" s="629"/>
      <c r="SOJ1" s="629"/>
      <c r="SOK1" s="629"/>
      <c r="SOL1" s="629"/>
      <c r="SOM1" s="629"/>
      <c r="SON1" s="629"/>
      <c r="SOO1" s="629"/>
      <c r="SOP1" s="629"/>
      <c r="SOQ1" s="629"/>
      <c r="SOR1" s="629"/>
      <c r="SOS1" s="629"/>
      <c r="SOT1" s="629"/>
      <c r="SOU1" s="629"/>
      <c r="SOV1" s="629"/>
      <c r="SOW1" s="629"/>
      <c r="SOX1" s="629"/>
      <c r="SOY1" s="629"/>
      <c r="SOZ1" s="629"/>
      <c r="SPA1" s="629"/>
      <c r="SPB1" s="629"/>
      <c r="SPC1" s="629"/>
      <c r="SPD1" s="629"/>
      <c r="SPE1" s="629"/>
      <c r="SPF1" s="629"/>
      <c r="SPG1" s="629"/>
      <c r="SPH1" s="629"/>
      <c r="SPI1" s="629"/>
      <c r="SPJ1" s="629"/>
      <c r="SPK1" s="629"/>
      <c r="SPL1" s="629"/>
      <c r="SPM1" s="629"/>
      <c r="SPN1" s="629"/>
      <c r="SPO1" s="629"/>
      <c r="SPP1" s="629"/>
      <c r="SPQ1" s="629"/>
      <c r="SPR1" s="629"/>
      <c r="SPS1" s="629"/>
      <c r="SPT1" s="629"/>
      <c r="SPU1" s="629"/>
      <c r="SPV1" s="629"/>
      <c r="SPW1" s="629"/>
      <c r="SPX1" s="629"/>
      <c r="SPY1" s="629"/>
      <c r="SPZ1" s="629"/>
      <c r="SQA1" s="629"/>
      <c r="SQB1" s="629"/>
      <c r="SQC1" s="629"/>
      <c r="SQD1" s="629"/>
      <c r="SQE1" s="629"/>
      <c r="SQF1" s="629"/>
      <c r="SQG1" s="629"/>
      <c r="SQH1" s="629"/>
      <c r="SQI1" s="629"/>
      <c r="SQJ1" s="629"/>
      <c r="SQK1" s="629"/>
      <c r="SQL1" s="629"/>
      <c r="SQM1" s="629"/>
      <c r="SQN1" s="629"/>
      <c r="SQO1" s="629"/>
      <c r="SQP1" s="629"/>
      <c r="SQQ1" s="629"/>
      <c r="SQR1" s="629"/>
      <c r="SQS1" s="629"/>
      <c r="SQT1" s="629"/>
      <c r="SQU1" s="629"/>
      <c r="SQV1" s="629"/>
      <c r="SQW1" s="629"/>
      <c r="SQX1" s="629"/>
      <c r="SQY1" s="629"/>
      <c r="SQZ1" s="629"/>
      <c r="SRA1" s="629"/>
      <c r="SRB1" s="629"/>
      <c r="SRC1" s="629"/>
      <c r="SRD1" s="629"/>
      <c r="SRE1" s="629"/>
      <c r="SRF1" s="629"/>
      <c r="SRG1" s="629"/>
      <c r="SRH1" s="629"/>
      <c r="SRI1" s="629"/>
      <c r="SRJ1" s="629"/>
      <c r="SRK1" s="629"/>
      <c r="SRL1" s="629"/>
      <c r="SRM1" s="629"/>
      <c r="SRN1" s="629"/>
      <c r="SRO1" s="629"/>
      <c r="SRP1" s="629"/>
      <c r="SRQ1" s="629"/>
      <c r="SRR1" s="629"/>
      <c r="SRS1" s="629"/>
      <c r="SRT1" s="629"/>
      <c r="SRU1" s="629"/>
      <c r="SRV1" s="629"/>
      <c r="SRW1" s="629"/>
      <c r="SRX1" s="629"/>
      <c r="SRY1" s="629"/>
      <c r="SRZ1" s="629"/>
      <c r="SSA1" s="629"/>
      <c r="SSB1" s="629"/>
      <c r="SSC1" s="629"/>
      <c r="SSD1" s="629"/>
      <c r="SSE1" s="629"/>
      <c r="SSF1" s="629"/>
      <c r="SSG1" s="629"/>
      <c r="SSH1" s="629"/>
      <c r="SSI1" s="629"/>
      <c r="SSJ1" s="629"/>
      <c r="SSK1" s="629"/>
      <c r="SSL1" s="629"/>
      <c r="SSM1" s="629"/>
      <c r="SSN1" s="629"/>
      <c r="SSO1" s="629"/>
      <c r="SSP1" s="629"/>
      <c r="SSQ1" s="629"/>
      <c r="SSR1" s="629"/>
      <c r="SSS1" s="629"/>
      <c r="SST1" s="629"/>
      <c r="SSU1" s="629"/>
      <c r="SSV1" s="629"/>
      <c r="SSW1" s="629"/>
      <c r="SSX1" s="629"/>
      <c r="SSY1" s="629"/>
      <c r="SSZ1" s="629"/>
      <c r="STA1" s="629"/>
      <c r="STB1" s="629"/>
      <c r="STC1" s="629"/>
      <c r="STD1" s="629"/>
      <c r="STE1" s="629"/>
      <c r="STF1" s="629"/>
      <c r="STG1" s="629"/>
      <c r="STH1" s="629"/>
      <c r="STI1" s="629"/>
      <c r="STJ1" s="629"/>
      <c r="STK1" s="629"/>
      <c r="STL1" s="629"/>
      <c r="STM1" s="629"/>
      <c r="STN1" s="629"/>
      <c r="STO1" s="629"/>
      <c r="STP1" s="629"/>
      <c r="STQ1" s="629"/>
      <c r="STR1" s="629"/>
      <c r="STS1" s="629"/>
      <c r="STT1" s="629"/>
      <c r="STU1" s="629"/>
      <c r="STV1" s="629"/>
      <c r="STW1" s="629"/>
      <c r="STX1" s="629"/>
      <c r="STY1" s="629"/>
      <c r="STZ1" s="629"/>
      <c r="SUA1" s="629"/>
      <c r="SUB1" s="629"/>
      <c r="SUC1" s="629"/>
      <c r="SUD1" s="629"/>
      <c r="SUE1" s="629"/>
      <c r="SUF1" s="629"/>
      <c r="SUG1" s="629"/>
      <c r="SUH1" s="629"/>
      <c r="SUI1" s="629"/>
      <c r="SUJ1" s="629"/>
      <c r="SUK1" s="629"/>
      <c r="SUL1" s="629"/>
      <c r="SUM1" s="629"/>
      <c r="SUN1" s="629"/>
      <c r="SUO1" s="629"/>
      <c r="SUP1" s="629"/>
      <c r="SUQ1" s="629"/>
      <c r="SUR1" s="629"/>
      <c r="SUS1" s="629"/>
      <c r="SUT1" s="629"/>
      <c r="SUU1" s="629"/>
      <c r="SUV1" s="629"/>
      <c r="SUW1" s="629"/>
      <c r="SUX1" s="629"/>
      <c r="SUY1" s="629"/>
      <c r="SUZ1" s="629"/>
      <c r="SVA1" s="629"/>
      <c r="SVB1" s="629"/>
      <c r="SVC1" s="629"/>
      <c r="SVD1" s="629"/>
      <c r="SVE1" s="629"/>
      <c r="SVF1" s="629"/>
      <c r="SVG1" s="629"/>
      <c r="SVH1" s="629"/>
      <c r="SVI1" s="629"/>
      <c r="SVJ1" s="629"/>
      <c r="SVK1" s="629"/>
      <c r="SVL1" s="629"/>
      <c r="SVM1" s="629"/>
      <c r="SVN1" s="629"/>
      <c r="SVO1" s="629"/>
      <c r="SVP1" s="629"/>
      <c r="SVQ1" s="629"/>
      <c r="SVR1" s="629"/>
      <c r="SVS1" s="629"/>
      <c r="SVT1" s="629"/>
      <c r="SVU1" s="629"/>
      <c r="SVV1" s="629"/>
      <c r="SVW1" s="629"/>
      <c r="SVX1" s="629"/>
      <c r="SVY1" s="629"/>
      <c r="SVZ1" s="629"/>
      <c r="SWA1" s="629"/>
      <c r="SWB1" s="629"/>
      <c r="SWC1" s="629"/>
      <c r="SWD1" s="629"/>
      <c r="SWE1" s="629"/>
      <c r="SWF1" s="629"/>
      <c r="SWG1" s="629"/>
      <c r="SWH1" s="629"/>
      <c r="SWI1" s="629"/>
      <c r="SWJ1" s="629"/>
      <c r="SWK1" s="629"/>
      <c r="SWL1" s="629"/>
      <c r="SWM1" s="629"/>
      <c r="SWN1" s="629"/>
      <c r="SWO1" s="629"/>
      <c r="SWP1" s="629"/>
      <c r="SWQ1" s="629"/>
      <c r="SWR1" s="629"/>
      <c r="SWS1" s="629"/>
      <c r="SWT1" s="629"/>
      <c r="SWU1" s="629"/>
      <c r="SWV1" s="629"/>
      <c r="SWW1" s="629"/>
      <c r="SWX1" s="629"/>
      <c r="SWY1" s="629"/>
      <c r="SWZ1" s="629"/>
      <c r="SXA1" s="629"/>
      <c r="SXB1" s="629"/>
      <c r="SXC1" s="629"/>
      <c r="SXD1" s="629"/>
      <c r="SXE1" s="629"/>
      <c r="SXF1" s="629"/>
      <c r="SXG1" s="629"/>
      <c r="SXH1" s="629"/>
      <c r="SXI1" s="629"/>
      <c r="SXJ1" s="629"/>
      <c r="SXK1" s="629"/>
      <c r="SXL1" s="629"/>
      <c r="SXM1" s="629"/>
      <c r="SXN1" s="629"/>
      <c r="SXO1" s="629"/>
      <c r="SXP1" s="629"/>
      <c r="SXQ1" s="629"/>
      <c r="SXR1" s="629"/>
      <c r="SXS1" s="629"/>
      <c r="SXT1" s="629"/>
      <c r="SXU1" s="629"/>
      <c r="SXV1" s="629"/>
      <c r="SXW1" s="629"/>
      <c r="SXX1" s="629"/>
      <c r="SXY1" s="629"/>
      <c r="SXZ1" s="629"/>
      <c r="SYA1" s="629"/>
      <c r="SYB1" s="629"/>
      <c r="SYC1" s="629"/>
      <c r="SYD1" s="629"/>
      <c r="SYE1" s="629"/>
      <c r="SYF1" s="629"/>
      <c r="SYG1" s="629"/>
      <c r="SYH1" s="629"/>
      <c r="SYI1" s="629"/>
      <c r="SYJ1" s="629"/>
      <c r="SYK1" s="629"/>
      <c r="SYL1" s="629"/>
      <c r="SYM1" s="629"/>
      <c r="SYN1" s="629"/>
      <c r="SYO1" s="629"/>
      <c r="SYP1" s="629"/>
      <c r="SYQ1" s="629"/>
      <c r="SYR1" s="629"/>
      <c r="SYS1" s="629"/>
      <c r="SYT1" s="629"/>
      <c r="SYU1" s="629"/>
      <c r="SYV1" s="629"/>
      <c r="SYW1" s="629"/>
      <c r="SYX1" s="629"/>
      <c r="SYY1" s="629"/>
      <c r="SYZ1" s="629"/>
      <c r="SZA1" s="629"/>
      <c r="SZB1" s="629"/>
      <c r="SZC1" s="629"/>
      <c r="SZD1" s="629"/>
      <c r="SZE1" s="629"/>
      <c r="SZF1" s="629"/>
      <c r="SZG1" s="629"/>
      <c r="SZH1" s="629"/>
      <c r="SZI1" s="629"/>
      <c r="SZJ1" s="629"/>
      <c r="SZK1" s="629"/>
      <c r="SZL1" s="629"/>
      <c r="SZM1" s="629"/>
      <c r="SZN1" s="629"/>
      <c r="SZO1" s="629"/>
      <c r="SZP1" s="629"/>
      <c r="SZQ1" s="629"/>
      <c r="SZR1" s="629"/>
      <c r="SZS1" s="629"/>
      <c r="SZT1" s="629"/>
      <c r="SZU1" s="629"/>
      <c r="SZV1" s="629"/>
      <c r="SZW1" s="629"/>
      <c r="SZX1" s="629"/>
      <c r="SZY1" s="629"/>
      <c r="SZZ1" s="629"/>
      <c r="TAA1" s="629"/>
      <c r="TAB1" s="629"/>
      <c r="TAC1" s="629"/>
      <c r="TAD1" s="629"/>
      <c r="TAE1" s="629"/>
      <c r="TAF1" s="629"/>
      <c r="TAG1" s="629"/>
      <c r="TAH1" s="629"/>
      <c r="TAI1" s="629"/>
      <c r="TAJ1" s="629"/>
      <c r="TAK1" s="629"/>
      <c r="TAL1" s="629"/>
      <c r="TAM1" s="629"/>
      <c r="TAN1" s="629"/>
      <c r="TAO1" s="629"/>
      <c r="TAP1" s="629"/>
      <c r="TAQ1" s="629"/>
      <c r="TAR1" s="629"/>
      <c r="TAS1" s="629"/>
      <c r="TAT1" s="629"/>
      <c r="TAU1" s="629"/>
      <c r="TAV1" s="629"/>
      <c r="TAW1" s="629"/>
      <c r="TAX1" s="629"/>
      <c r="TAY1" s="629"/>
      <c r="TAZ1" s="629"/>
      <c r="TBA1" s="629"/>
      <c r="TBB1" s="629"/>
      <c r="TBC1" s="629"/>
      <c r="TBD1" s="629"/>
      <c r="TBE1" s="629"/>
      <c r="TBF1" s="629"/>
      <c r="TBG1" s="629"/>
      <c r="TBH1" s="629"/>
      <c r="TBI1" s="629"/>
      <c r="TBJ1" s="629"/>
      <c r="TBK1" s="629"/>
      <c r="TBL1" s="629"/>
      <c r="TBM1" s="629"/>
      <c r="TBN1" s="629"/>
      <c r="TBO1" s="629"/>
      <c r="TBP1" s="629"/>
      <c r="TBQ1" s="629"/>
      <c r="TBR1" s="629"/>
      <c r="TBS1" s="629"/>
      <c r="TBT1" s="629"/>
      <c r="TBU1" s="629"/>
      <c r="TBV1" s="629"/>
      <c r="TBW1" s="629"/>
      <c r="TBX1" s="629"/>
      <c r="TBY1" s="629"/>
      <c r="TBZ1" s="629"/>
      <c r="TCA1" s="629"/>
      <c r="TCB1" s="629"/>
      <c r="TCC1" s="629"/>
      <c r="TCD1" s="629"/>
      <c r="TCE1" s="629"/>
      <c r="TCF1" s="629"/>
      <c r="TCG1" s="629"/>
      <c r="TCH1" s="629"/>
      <c r="TCI1" s="629"/>
      <c r="TCJ1" s="629"/>
      <c r="TCK1" s="629"/>
      <c r="TCL1" s="629"/>
      <c r="TCM1" s="629"/>
      <c r="TCN1" s="629"/>
      <c r="TCO1" s="629"/>
      <c r="TCP1" s="629"/>
      <c r="TCQ1" s="629"/>
      <c r="TCR1" s="629"/>
      <c r="TCS1" s="629"/>
      <c r="TCT1" s="629"/>
      <c r="TCU1" s="629"/>
      <c r="TCV1" s="629"/>
      <c r="TCW1" s="629"/>
      <c r="TCX1" s="629"/>
      <c r="TCY1" s="629"/>
      <c r="TCZ1" s="629"/>
      <c r="TDA1" s="629"/>
      <c r="TDB1" s="629"/>
      <c r="TDC1" s="629"/>
      <c r="TDD1" s="629"/>
      <c r="TDE1" s="629"/>
      <c r="TDF1" s="629"/>
      <c r="TDG1" s="629"/>
      <c r="TDH1" s="629"/>
      <c r="TDI1" s="629"/>
      <c r="TDJ1" s="629"/>
      <c r="TDK1" s="629"/>
      <c r="TDL1" s="629"/>
      <c r="TDM1" s="629"/>
      <c r="TDN1" s="629"/>
      <c r="TDO1" s="629"/>
      <c r="TDP1" s="629"/>
      <c r="TDQ1" s="629"/>
      <c r="TDR1" s="629"/>
      <c r="TDS1" s="629"/>
      <c r="TDT1" s="629"/>
      <c r="TDU1" s="629"/>
      <c r="TDV1" s="629"/>
      <c r="TDW1" s="629"/>
      <c r="TDX1" s="629"/>
      <c r="TDY1" s="629"/>
      <c r="TDZ1" s="629"/>
      <c r="TEA1" s="629"/>
      <c r="TEB1" s="629"/>
      <c r="TEC1" s="629"/>
      <c r="TED1" s="629"/>
      <c r="TEE1" s="629"/>
      <c r="TEF1" s="629"/>
      <c r="TEG1" s="629"/>
      <c r="TEH1" s="629"/>
      <c r="TEI1" s="629"/>
      <c r="TEJ1" s="629"/>
      <c r="TEK1" s="629"/>
      <c r="TEL1" s="629"/>
      <c r="TEM1" s="629"/>
      <c r="TEN1" s="629"/>
      <c r="TEO1" s="629"/>
      <c r="TEP1" s="629"/>
      <c r="TEQ1" s="629"/>
      <c r="TER1" s="629"/>
      <c r="TES1" s="629"/>
      <c r="TET1" s="629"/>
      <c r="TEU1" s="629"/>
      <c r="TEV1" s="629"/>
      <c r="TEW1" s="629"/>
      <c r="TEX1" s="629"/>
      <c r="TEY1" s="629"/>
      <c r="TEZ1" s="629"/>
      <c r="TFA1" s="629"/>
      <c r="TFB1" s="629"/>
      <c r="TFC1" s="629"/>
      <c r="TFD1" s="629"/>
      <c r="TFE1" s="629"/>
      <c r="TFF1" s="629"/>
      <c r="TFG1" s="629"/>
      <c r="TFH1" s="629"/>
      <c r="TFI1" s="629"/>
      <c r="TFJ1" s="629"/>
      <c r="TFK1" s="629"/>
      <c r="TFL1" s="629"/>
      <c r="TFM1" s="629"/>
      <c r="TFN1" s="629"/>
      <c r="TFO1" s="629"/>
      <c r="TFP1" s="629"/>
      <c r="TFQ1" s="629"/>
      <c r="TFR1" s="629"/>
      <c r="TFS1" s="629"/>
      <c r="TFT1" s="629"/>
      <c r="TFU1" s="629"/>
      <c r="TFV1" s="629"/>
      <c r="TFW1" s="629"/>
      <c r="TFX1" s="629"/>
      <c r="TFY1" s="629"/>
      <c r="TFZ1" s="629"/>
      <c r="TGA1" s="629"/>
      <c r="TGB1" s="629"/>
      <c r="TGC1" s="629"/>
      <c r="TGD1" s="629"/>
      <c r="TGE1" s="629"/>
      <c r="TGF1" s="629"/>
      <c r="TGG1" s="629"/>
      <c r="TGH1" s="629"/>
      <c r="TGI1" s="629"/>
      <c r="TGJ1" s="629"/>
      <c r="TGK1" s="629"/>
      <c r="TGL1" s="629"/>
      <c r="TGM1" s="629"/>
      <c r="TGN1" s="629"/>
      <c r="TGO1" s="629"/>
      <c r="TGP1" s="629"/>
      <c r="TGQ1" s="629"/>
      <c r="TGR1" s="629"/>
      <c r="TGS1" s="629"/>
      <c r="TGT1" s="629"/>
      <c r="TGU1" s="629"/>
      <c r="TGV1" s="629"/>
      <c r="TGW1" s="629"/>
      <c r="TGX1" s="629"/>
      <c r="TGY1" s="629"/>
      <c r="TGZ1" s="629"/>
      <c r="THA1" s="629"/>
      <c r="THB1" s="629"/>
      <c r="THC1" s="629"/>
      <c r="THD1" s="629"/>
      <c r="THE1" s="629"/>
      <c r="THF1" s="629"/>
      <c r="THG1" s="629"/>
      <c r="THH1" s="629"/>
      <c r="THI1" s="629"/>
      <c r="THJ1" s="629"/>
      <c r="THK1" s="629"/>
      <c r="THL1" s="629"/>
      <c r="THM1" s="629"/>
      <c r="THN1" s="629"/>
      <c r="THO1" s="629"/>
      <c r="THP1" s="629"/>
      <c r="THQ1" s="629"/>
      <c r="THR1" s="629"/>
      <c r="THS1" s="629"/>
      <c r="THT1" s="629"/>
      <c r="THU1" s="629"/>
      <c r="THV1" s="629"/>
      <c r="THW1" s="629"/>
      <c r="THX1" s="629"/>
      <c r="THY1" s="629"/>
      <c r="THZ1" s="629"/>
      <c r="TIA1" s="629"/>
      <c r="TIB1" s="629"/>
      <c r="TIC1" s="629"/>
      <c r="TID1" s="629"/>
      <c r="TIE1" s="629"/>
      <c r="TIF1" s="629"/>
      <c r="TIG1" s="629"/>
      <c r="TIH1" s="629"/>
      <c r="TII1" s="629"/>
      <c r="TIJ1" s="629"/>
      <c r="TIK1" s="629"/>
      <c r="TIL1" s="629"/>
      <c r="TIM1" s="629"/>
      <c r="TIN1" s="629"/>
      <c r="TIO1" s="629"/>
      <c r="TIP1" s="629"/>
      <c r="TIQ1" s="629"/>
      <c r="TIR1" s="629"/>
      <c r="TIS1" s="629"/>
      <c r="TIT1" s="629"/>
      <c r="TIU1" s="629"/>
      <c r="TIV1" s="629"/>
      <c r="TIW1" s="629"/>
      <c r="TIX1" s="629"/>
      <c r="TIY1" s="629"/>
      <c r="TIZ1" s="629"/>
      <c r="TJA1" s="629"/>
      <c r="TJB1" s="629"/>
      <c r="TJC1" s="629"/>
      <c r="TJD1" s="629"/>
      <c r="TJE1" s="629"/>
      <c r="TJF1" s="629"/>
      <c r="TJG1" s="629"/>
      <c r="TJH1" s="629"/>
      <c r="TJI1" s="629"/>
      <c r="TJJ1" s="629"/>
      <c r="TJK1" s="629"/>
      <c r="TJL1" s="629"/>
      <c r="TJM1" s="629"/>
      <c r="TJN1" s="629"/>
      <c r="TJO1" s="629"/>
      <c r="TJP1" s="629"/>
      <c r="TJQ1" s="629"/>
      <c r="TJR1" s="629"/>
      <c r="TJS1" s="629"/>
      <c r="TJT1" s="629"/>
      <c r="TJU1" s="629"/>
      <c r="TJV1" s="629"/>
      <c r="TJW1" s="629"/>
      <c r="TJX1" s="629"/>
      <c r="TJY1" s="629"/>
      <c r="TJZ1" s="629"/>
      <c r="TKA1" s="629"/>
      <c r="TKB1" s="629"/>
      <c r="TKC1" s="629"/>
      <c r="TKD1" s="629"/>
      <c r="TKE1" s="629"/>
      <c r="TKF1" s="629"/>
      <c r="TKG1" s="629"/>
      <c r="TKH1" s="629"/>
      <c r="TKI1" s="629"/>
      <c r="TKJ1" s="629"/>
      <c r="TKK1" s="629"/>
      <c r="TKL1" s="629"/>
      <c r="TKM1" s="629"/>
      <c r="TKN1" s="629"/>
      <c r="TKO1" s="629"/>
      <c r="TKP1" s="629"/>
      <c r="TKQ1" s="629"/>
      <c r="TKR1" s="629"/>
      <c r="TKS1" s="629"/>
      <c r="TKT1" s="629"/>
      <c r="TKU1" s="629"/>
      <c r="TKV1" s="629"/>
      <c r="TKW1" s="629"/>
      <c r="TKX1" s="629"/>
      <c r="TKY1" s="629"/>
      <c r="TKZ1" s="629"/>
      <c r="TLA1" s="629"/>
      <c r="TLB1" s="629"/>
      <c r="TLC1" s="629"/>
      <c r="TLD1" s="629"/>
      <c r="TLE1" s="629"/>
      <c r="TLF1" s="629"/>
      <c r="TLG1" s="629"/>
      <c r="TLH1" s="629"/>
      <c r="TLI1" s="629"/>
      <c r="TLJ1" s="629"/>
      <c r="TLK1" s="629"/>
      <c r="TLL1" s="629"/>
      <c r="TLM1" s="629"/>
      <c r="TLN1" s="629"/>
      <c r="TLO1" s="629"/>
      <c r="TLP1" s="629"/>
      <c r="TLQ1" s="629"/>
      <c r="TLR1" s="629"/>
      <c r="TLS1" s="629"/>
      <c r="TLT1" s="629"/>
      <c r="TLU1" s="629"/>
      <c r="TLV1" s="629"/>
      <c r="TLW1" s="629"/>
      <c r="TLX1" s="629"/>
      <c r="TLY1" s="629"/>
      <c r="TLZ1" s="629"/>
      <c r="TMA1" s="629"/>
      <c r="TMB1" s="629"/>
      <c r="TMC1" s="629"/>
      <c r="TMD1" s="629"/>
      <c r="TME1" s="629"/>
      <c r="TMF1" s="629"/>
      <c r="TMG1" s="629"/>
      <c r="TMH1" s="629"/>
      <c r="TMI1" s="629"/>
      <c r="TMJ1" s="629"/>
      <c r="TMK1" s="629"/>
      <c r="TML1" s="629"/>
      <c r="TMM1" s="629"/>
      <c r="TMN1" s="629"/>
      <c r="TMO1" s="629"/>
      <c r="TMP1" s="629"/>
      <c r="TMQ1" s="629"/>
      <c r="TMR1" s="629"/>
      <c r="TMS1" s="629"/>
      <c r="TMT1" s="629"/>
      <c r="TMU1" s="629"/>
      <c r="TMV1" s="629"/>
      <c r="TMW1" s="629"/>
      <c r="TMX1" s="629"/>
      <c r="TMY1" s="629"/>
      <c r="TMZ1" s="629"/>
      <c r="TNA1" s="629"/>
      <c r="TNB1" s="629"/>
      <c r="TNC1" s="629"/>
      <c r="TND1" s="629"/>
      <c r="TNE1" s="629"/>
      <c r="TNF1" s="629"/>
      <c r="TNG1" s="629"/>
      <c r="TNH1" s="629"/>
      <c r="TNI1" s="629"/>
      <c r="TNJ1" s="629"/>
      <c r="TNK1" s="629"/>
      <c r="TNL1" s="629"/>
      <c r="TNM1" s="629"/>
      <c r="TNN1" s="629"/>
      <c r="TNO1" s="629"/>
      <c r="TNP1" s="629"/>
      <c r="TNQ1" s="629"/>
      <c r="TNR1" s="629"/>
      <c r="TNS1" s="629"/>
      <c r="TNT1" s="629"/>
      <c r="TNU1" s="629"/>
      <c r="TNV1" s="629"/>
      <c r="TNW1" s="629"/>
      <c r="TNX1" s="629"/>
      <c r="TNY1" s="629"/>
      <c r="TNZ1" s="629"/>
      <c r="TOA1" s="629"/>
      <c r="TOB1" s="629"/>
      <c r="TOC1" s="629"/>
      <c r="TOD1" s="629"/>
      <c r="TOE1" s="629"/>
      <c r="TOF1" s="629"/>
      <c r="TOG1" s="629"/>
      <c r="TOH1" s="629"/>
      <c r="TOI1" s="629"/>
      <c r="TOJ1" s="629"/>
      <c r="TOK1" s="629"/>
      <c r="TOL1" s="629"/>
      <c r="TOM1" s="629"/>
      <c r="TON1" s="629"/>
      <c r="TOO1" s="629"/>
      <c r="TOP1" s="629"/>
      <c r="TOQ1" s="629"/>
      <c r="TOR1" s="629"/>
      <c r="TOS1" s="629"/>
      <c r="TOT1" s="629"/>
      <c r="TOU1" s="629"/>
      <c r="TOV1" s="629"/>
      <c r="TOW1" s="629"/>
      <c r="TOX1" s="629"/>
      <c r="TOY1" s="629"/>
      <c r="TOZ1" s="629"/>
      <c r="TPA1" s="629"/>
      <c r="TPB1" s="629"/>
      <c r="TPC1" s="629"/>
      <c r="TPD1" s="629"/>
      <c r="TPE1" s="629"/>
      <c r="TPF1" s="629"/>
      <c r="TPG1" s="629"/>
      <c r="TPH1" s="629"/>
      <c r="TPI1" s="629"/>
      <c r="TPJ1" s="629"/>
      <c r="TPK1" s="629"/>
      <c r="TPL1" s="629"/>
      <c r="TPM1" s="629"/>
      <c r="TPN1" s="629"/>
      <c r="TPO1" s="629"/>
      <c r="TPP1" s="629"/>
      <c r="TPQ1" s="629"/>
      <c r="TPR1" s="629"/>
      <c r="TPS1" s="629"/>
      <c r="TPT1" s="629"/>
      <c r="TPU1" s="629"/>
      <c r="TPV1" s="629"/>
      <c r="TPW1" s="629"/>
      <c r="TPX1" s="629"/>
      <c r="TPY1" s="629"/>
      <c r="TPZ1" s="629"/>
      <c r="TQA1" s="629"/>
      <c r="TQB1" s="629"/>
      <c r="TQC1" s="629"/>
      <c r="TQD1" s="629"/>
      <c r="TQE1" s="629"/>
      <c r="TQF1" s="629"/>
      <c r="TQG1" s="629"/>
      <c r="TQH1" s="629"/>
      <c r="TQI1" s="629"/>
      <c r="TQJ1" s="629"/>
      <c r="TQK1" s="629"/>
      <c r="TQL1" s="629"/>
      <c r="TQM1" s="629"/>
      <c r="TQN1" s="629"/>
      <c r="TQO1" s="629"/>
      <c r="TQP1" s="629"/>
      <c r="TQQ1" s="629"/>
      <c r="TQR1" s="629"/>
      <c r="TQS1" s="629"/>
      <c r="TQT1" s="629"/>
      <c r="TQU1" s="629"/>
      <c r="TQV1" s="629"/>
      <c r="TQW1" s="629"/>
      <c r="TQX1" s="629"/>
      <c r="TQY1" s="629"/>
      <c r="TQZ1" s="629"/>
      <c r="TRA1" s="629"/>
      <c r="TRB1" s="629"/>
      <c r="TRC1" s="629"/>
      <c r="TRD1" s="629"/>
      <c r="TRE1" s="629"/>
      <c r="TRF1" s="629"/>
      <c r="TRG1" s="629"/>
      <c r="TRH1" s="629"/>
      <c r="TRI1" s="629"/>
      <c r="TRJ1" s="629"/>
      <c r="TRK1" s="629"/>
      <c r="TRL1" s="629"/>
      <c r="TRM1" s="629"/>
      <c r="TRN1" s="629"/>
      <c r="TRO1" s="629"/>
      <c r="TRP1" s="629"/>
      <c r="TRQ1" s="629"/>
      <c r="TRR1" s="629"/>
      <c r="TRS1" s="629"/>
      <c r="TRT1" s="629"/>
      <c r="TRU1" s="629"/>
      <c r="TRV1" s="629"/>
      <c r="TRW1" s="629"/>
      <c r="TRX1" s="629"/>
      <c r="TRY1" s="629"/>
      <c r="TRZ1" s="629"/>
      <c r="TSA1" s="629"/>
      <c r="TSB1" s="629"/>
      <c r="TSC1" s="629"/>
      <c r="TSD1" s="629"/>
      <c r="TSE1" s="629"/>
      <c r="TSF1" s="629"/>
      <c r="TSG1" s="629"/>
      <c r="TSH1" s="629"/>
      <c r="TSI1" s="629"/>
      <c r="TSJ1" s="629"/>
      <c r="TSK1" s="629"/>
      <c r="TSL1" s="629"/>
      <c r="TSM1" s="629"/>
      <c r="TSN1" s="629"/>
      <c r="TSO1" s="629"/>
      <c r="TSP1" s="629"/>
      <c r="TSQ1" s="629"/>
      <c r="TSR1" s="629"/>
      <c r="TSS1" s="629"/>
      <c r="TST1" s="629"/>
      <c r="TSU1" s="629"/>
      <c r="TSV1" s="629"/>
      <c r="TSW1" s="629"/>
      <c r="TSX1" s="629"/>
      <c r="TSY1" s="629"/>
      <c r="TSZ1" s="629"/>
      <c r="TTA1" s="629"/>
      <c r="TTB1" s="629"/>
      <c r="TTC1" s="629"/>
      <c r="TTD1" s="629"/>
      <c r="TTE1" s="629"/>
      <c r="TTF1" s="629"/>
      <c r="TTG1" s="629"/>
      <c r="TTH1" s="629"/>
      <c r="TTI1" s="629"/>
      <c r="TTJ1" s="629"/>
      <c r="TTK1" s="629"/>
      <c r="TTL1" s="629"/>
      <c r="TTM1" s="629"/>
      <c r="TTN1" s="629"/>
      <c r="TTO1" s="629"/>
      <c r="TTP1" s="629"/>
      <c r="TTQ1" s="629"/>
      <c r="TTR1" s="629"/>
      <c r="TTS1" s="629"/>
      <c r="TTT1" s="629"/>
      <c r="TTU1" s="629"/>
      <c r="TTV1" s="629"/>
      <c r="TTW1" s="629"/>
      <c r="TTX1" s="629"/>
      <c r="TTY1" s="629"/>
      <c r="TTZ1" s="629"/>
      <c r="TUA1" s="629"/>
      <c r="TUB1" s="629"/>
      <c r="TUC1" s="629"/>
      <c r="TUD1" s="629"/>
      <c r="TUE1" s="629"/>
      <c r="TUF1" s="629"/>
      <c r="TUG1" s="629"/>
      <c r="TUH1" s="629"/>
      <c r="TUI1" s="629"/>
      <c r="TUJ1" s="629"/>
      <c r="TUK1" s="629"/>
      <c r="TUL1" s="629"/>
      <c r="TUM1" s="629"/>
      <c r="TUN1" s="629"/>
      <c r="TUO1" s="629"/>
      <c r="TUP1" s="629"/>
      <c r="TUQ1" s="629"/>
      <c r="TUR1" s="629"/>
      <c r="TUS1" s="629"/>
      <c r="TUT1" s="629"/>
      <c r="TUU1" s="629"/>
      <c r="TUV1" s="629"/>
      <c r="TUW1" s="629"/>
      <c r="TUX1" s="629"/>
      <c r="TUY1" s="629"/>
      <c r="TUZ1" s="629"/>
      <c r="TVA1" s="629"/>
      <c r="TVB1" s="629"/>
      <c r="TVC1" s="629"/>
      <c r="TVD1" s="629"/>
      <c r="TVE1" s="629"/>
      <c r="TVF1" s="629"/>
      <c r="TVG1" s="629"/>
      <c r="TVH1" s="629"/>
      <c r="TVI1" s="629"/>
      <c r="TVJ1" s="629"/>
      <c r="TVK1" s="629"/>
      <c r="TVL1" s="629"/>
      <c r="TVM1" s="629"/>
      <c r="TVN1" s="629"/>
      <c r="TVO1" s="629"/>
      <c r="TVP1" s="629"/>
      <c r="TVQ1" s="629"/>
      <c r="TVR1" s="629"/>
      <c r="TVS1" s="629"/>
      <c r="TVT1" s="629"/>
      <c r="TVU1" s="629"/>
      <c r="TVV1" s="629"/>
      <c r="TVW1" s="629"/>
      <c r="TVX1" s="629"/>
      <c r="TVY1" s="629"/>
      <c r="TVZ1" s="629"/>
      <c r="TWA1" s="629"/>
      <c r="TWB1" s="629"/>
      <c r="TWC1" s="629"/>
      <c r="TWD1" s="629"/>
      <c r="TWE1" s="629"/>
      <c r="TWF1" s="629"/>
      <c r="TWG1" s="629"/>
      <c r="TWH1" s="629"/>
      <c r="TWI1" s="629"/>
      <c r="TWJ1" s="629"/>
      <c r="TWK1" s="629"/>
      <c r="TWL1" s="629"/>
      <c r="TWM1" s="629"/>
      <c r="TWN1" s="629"/>
      <c r="TWO1" s="629"/>
      <c r="TWP1" s="629"/>
      <c r="TWQ1" s="629"/>
      <c r="TWR1" s="629"/>
      <c r="TWS1" s="629"/>
      <c r="TWT1" s="629"/>
      <c r="TWU1" s="629"/>
      <c r="TWV1" s="629"/>
      <c r="TWW1" s="629"/>
      <c r="TWX1" s="629"/>
      <c r="TWY1" s="629"/>
      <c r="TWZ1" s="629"/>
      <c r="TXA1" s="629"/>
      <c r="TXB1" s="629"/>
      <c r="TXC1" s="629"/>
      <c r="TXD1" s="629"/>
      <c r="TXE1" s="629"/>
      <c r="TXF1" s="629"/>
      <c r="TXG1" s="629"/>
      <c r="TXH1" s="629"/>
      <c r="TXI1" s="629"/>
      <c r="TXJ1" s="629"/>
      <c r="TXK1" s="629"/>
      <c r="TXL1" s="629"/>
      <c r="TXM1" s="629"/>
      <c r="TXN1" s="629"/>
      <c r="TXO1" s="629"/>
      <c r="TXP1" s="629"/>
      <c r="TXQ1" s="629"/>
      <c r="TXR1" s="629"/>
      <c r="TXS1" s="629"/>
      <c r="TXT1" s="629"/>
      <c r="TXU1" s="629"/>
      <c r="TXV1" s="629"/>
      <c r="TXW1" s="629"/>
      <c r="TXX1" s="629"/>
      <c r="TXY1" s="629"/>
      <c r="TXZ1" s="629"/>
      <c r="TYA1" s="629"/>
      <c r="TYB1" s="629"/>
      <c r="TYC1" s="629"/>
      <c r="TYD1" s="629"/>
      <c r="TYE1" s="629"/>
      <c r="TYF1" s="629"/>
      <c r="TYG1" s="629"/>
      <c r="TYH1" s="629"/>
      <c r="TYI1" s="629"/>
      <c r="TYJ1" s="629"/>
      <c r="TYK1" s="629"/>
      <c r="TYL1" s="629"/>
      <c r="TYM1" s="629"/>
      <c r="TYN1" s="629"/>
      <c r="TYO1" s="629"/>
      <c r="TYP1" s="629"/>
      <c r="TYQ1" s="629"/>
      <c r="TYR1" s="629"/>
      <c r="TYS1" s="629"/>
      <c r="TYT1" s="629"/>
      <c r="TYU1" s="629"/>
      <c r="TYV1" s="629"/>
      <c r="TYW1" s="629"/>
      <c r="TYX1" s="629"/>
      <c r="TYY1" s="629"/>
      <c r="TYZ1" s="629"/>
      <c r="TZA1" s="629"/>
      <c r="TZB1" s="629"/>
      <c r="TZC1" s="629"/>
      <c r="TZD1" s="629"/>
      <c r="TZE1" s="629"/>
      <c r="TZF1" s="629"/>
      <c r="TZG1" s="629"/>
      <c r="TZH1" s="629"/>
      <c r="TZI1" s="629"/>
      <c r="TZJ1" s="629"/>
      <c r="TZK1" s="629"/>
      <c r="TZL1" s="629"/>
      <c r="TZM1" s="629"/>
      <c r="TZN1" s="629"/>
      <c r="TZO1" s="629"/>
      <c r="TZP1" s="629"/>
      <c r="TZQ1" s="629"/>
      <c r="TZR1" s="629"/>
      <c r="TZS1" s="629"/>
      <c r="TZT1" s="629"/>
      <c r="TZU1" s="629"/>
      <c r="TZV1" s="629"/>
      <c r="TZW1" s="629"/>
      <c r="TZX1" s="629"/>
      <c r="TZY1" s="629"/>
      <c r="TZZ1" s="629"/>
      <c r="UAA1" s="629"/>
      <c r="UAB1" s="629"/>
      <c r="UAC1" s="629"/>
      <c r="UAD1" s="629"/>
      <c r="UAE1" s="629"/>
      <c r="UAF1" s="629"/>
      <c r="UAG1" s="629"/>
      <c r="UAH1" s="629"/>
      <c r="UAI1" s="629"/>
      <c r="UAJ1" s="629"/>
      <c r="UAK1" s="629"/>
      <c r="UAL1" s="629"/>
      <c r="UAM1" s="629"/>
      <c r="UAN1" s="629"/>
      <c r="UAO1" s="629"/>
      <c r="UAP1" s="629"/>
      <c r="UAQ1" s="629"/>
      <c r="UAR1" s="629"/>
      <c r="UAS1" s="629"/>
      <c r="UAT1" s="629"/>
      <c r="UAU1" s="629"/>
      <c r="UAV1" s="629"/>
      <c r="UAW1" s="629"/>
      <c r="UAX1" s="629"/>
      <c r="UAY1" s="629"/>
      <c r="UAZ1" s="629"/>
      <c r="UBA1" s="629"/>
      <c r="UBB1" s="629"/>
      <c r="UBC1" s="629"/>
      <c r="UBD1" s="629"/>
      <c r="UBE1" s="629"/>
      <c r="UBF1" s="629"/>
      <c r="UBG1" s="629"/>
      <c r="UBH1" s="629"/>
      <c r="UBI1" s="629"/>
      <c r="UBJ1" s="629"/>
      <c r="UBK1" s="629"/>
      <c r="UBL1" s="629"/>
      <c r="UBM1" s="629"/>
      <c r="UBN1" s="629"/>
      <c r="UBO1" s="629"/>
      <c r="UBP1" s="629"/>
      <c r="UBQ1" s="629"/>
      <c r="UBR1" s="629"/>
      <c r="UBS1" s="629"/>
      <c r="UBT1" s="629"/>
      <c r="UBU1" s="629"/>
      <c r="UBV1" s="629"/>
      <c r="UBW1" s="629"/>
      <c r="UBX1" s="629"/>
      <c r="UBY1" s="629"/>
      <c r="UBZ1" s="629"/>
      <c r="UCA1" s="629"/>
      <c r="UCB1" s="629"/>
      <c r="UCC1" s="629"/>
      <c r="UCD1" s="629"/>
      <c r="UCE1" s="629"/>
      <c r="UCF1" s="629"/>
      <c r="UCG1" s="629"/>
      <c r="UCH1" s="629"/>
      <c r="UCI1" s="629"/>
      <c r="UCJ1" s="629"/>
      <c r="UCK1" s="629"/>
      <c r="UCL1" s="629"/>
      <c r="UCM1" s="629"/>
      <c r="UCN1" s="629"/>
      <c r="UCO1" s="629"/>
      <c r="UCP1" s="629"/>
      <c r="UCQ1" s="629"/>
      <c r="UCR1" s="629"/>
      <c r="UCS1" s="629"/>
      <c r="UCT1" s="629"/>
      <c r="UCU1" s="629"/>
      <c r="UCV1" s="629"/>
      <c r="UCW1" s="629"/>
      <c r="UCX1" s="629"/>
      <c r="UCY1" s="629"/>
      <c r="UCZ1" s="629"/>
      <c r="UDA1" s="629"/>
      <c r="UDB1" s="629"/>
      <c r="UDC1" s="629"/>
      <c r="UDD1" s="629"/>
      <c r="UDE1" s="629"/>
      <c r="UDF1" s="629"/>
      <c r="UDG1" s="629"/>
      <c r="UDH1" s="629"/>
      <c r="UDI1" s="629"/>
      <c r="UDJ1" s="629"/>
      <c r="UDK1" s="629"/>
      <c r="UDL1" s="629"/>
      <c r="UDM1" s="629"/>
      <c r="UDN1" s="629"/>
      <c r="UDO1" s="629"/>
      <c r="UDP1" s="629"/>
      <c r="UDQ1" s="629"/>
      <c r="UDR1" s="629"/>
      <c r="UDS1" s="629"/>
      <c r="UDT1" s="629"/>
      <c r="UDU1" s="629"/>
      <c r="UDV1" s="629"/>
      <c r="UDW1" s="629"/>
      <c r="UDX1" s="629"/>
      <c r="UDY1" s="629"/>
      <c r="UDZ1" s="629"/>
      <c r="UEA1" s="629"/>
      <c r="UEB1" s="629"/>
      <c r="UEC1" s="629"/>
      <c r="UED1" s="629"/>
      <c r="UEE1" s="629"/>
      <c r="UEF1" s="629"/>
      <c r="UEG1" s="629"/>
      <c r="UEH1" s="629"/>
      <c r="UEI1" s="629"/>
      <c r="UEJ1" s="629"/>
      <c r="UEK1" s="629"/>
      <c r="UEL1" s="629"/>
      <c r="UEM1" s="629"/>
      <c r="UEN1" s="629"/>
      <c r="UEO1" s="629"/>
      <c r="UEP1" s="629"/>
      <c r="UEQ1" s="629"/>
      <c r="UER1" s="629"/>
      <c r="UES1" s="629"/>
      <c r="UET1" s="629"/>
      <c r="UEU1" s="629"/>
      <c r="UEV1" s="629"/>
      <c r="UEW1" s="629"/>
      <c r="UEX1" s="629"/>
      <c r="UEY1" s="629"/>
      <c r="UEZ1" s="629"/>
      <c r="UFA1" s="629"/>
      <c r="UFB1" s="629"/>
      <c r="UFC1" s="629"/>
      <c r="UFD1" s="629"/>
      <c r="UFE1" s="629"/>
      <c r="UFF1" s="629"/>
      <c r="UFG1" s="629"/>
      <c r="UFH1" s="629"/>
      <c r="UFI1" s="629"/>
      <c r="UFJ1" s="629"/>
      <c r="UFK1" s="629"/>
      <c r="UFL1" s="629"/>
      <c r="UFM1" s="629"/>
      <c r="UFN1" s="629"/>
      <c r="UFO1" s="629"/>
      <c r="UFP1" s="629"/>
      <c r="UFQ1" s="629"/>
      <c r="UFR1" s="629"/>
      <c r="UFS1" s="629"/>
      <c r="UFT1" s="629"/>
      <c r="UFU1" s="629"/>
      <c r="UFV1" s="629"/>
      <c r="UFW1" s="629"/>
      <c r="UFX1" s="629"/>
      <c r="UFY1" s="629"/>
      <c r="UFZ1" s="629"/>
      <c r="UGA1" s="629"/>
      <c r="UGB1" s="629"/>
      <c r="UGC1" s="629"/>
      <c r="UGD1" s="629"/>
      <c r="UGE1" s="629"/>
      <c r="UGF1" s="629"/>
      <c r="UGG1" s="629"/>
      <c r="UGH1" s="629"/>
      <c r="UGI1" s="629"/>
      <c r="UGJ1" s="629"/>
      <c r="UGK1" s="629"/>
      <c r="UGL1" s="629"/>
      <c r="UGM1" s="629"/>
      <c r="UGN1" s="629"/>
      <c r="UGO1" s="629"/>
      <c r="UGP1" s="629"/>
      <c r="UGQ1" s="629"/>
      <c r="UGR1" s="629"/>
      <c r="UGS1" s="629"/>
      <c r="UGT1" s="629"/>
      <c r="UGU1" s="629"/>
      <c r="UGV1" s="629"/>
      <c r="UGW1" s="629"/>
      <c r="UGX1" s="629"/>
      <c r="UGY1" s="629"/>
      <c r="UGZ1" s="629"/>
      <c r="UHA1" s="629"/>
      <c r="UHB1" s="629"/>
      <c r="UHC1" s="629"/>
      <c r="UHD1" s="629"/>
      <c r="UHE1" s="629"/>
      <c r="UHF1" s="629"/>
      <c r="UHG1" s="629"/>
      <c r="UHH1" s="629"/>
      <c r="UHI1" s="629"/>
      <c r="UHJ1" s="629"/>
      <c r="UHK1" s="629"/>
      <c r="UHL1" s="629"/>
      <c r="UHM1" s="629"/>
      <c r="UHN1" s="629"/>
      <c r="UHO1" s="629"/>
      <c r="UHP1" s="629"/>
      <c r="UHQ1" s="629"/>
      <c r="UHR1" s="629"/>
      <c r="UHS1" s="629"/>
      <c r="UHT1" s="629"/>
      <c r="UHU1" s="629"/>
      <c r="UHV1" s="629"/>
      <c r="UHW1" s="629"/>
      <c r="UHX1" s="629"/>
      <c r="UHY1" s="629"/>
      <c r="UHZ1" s="629"/>
      <c r="UIA1" s="629"/>
      <c r="UIB1" s="629"/>
      <c r="UIC1" s="629"/>
      <c r="UID1" s="629"/>
      <c r="UIE1" s="629"/>
      <c r="UIF1" s="629"/>
      <c r="UIG1" s="629"/>
      <c r="UIH1" s="629"/>
      <c r="UII1" s="629"/>
      <c r="UIJ1" s="629"/>
      <c r="UIK1" s="629"/>
      <c r="UIL1" s="629"/>
      <c r="UIM1" s="629"/>
      <c r="UIN1" s="629"/>
      <c r="UIO1" s="629"/>
      <c r="UIP1" s="629"/>
      <c r="UIQ1" s="629"/>
      <c r="UIR1" s="629"/>
      <c r="UIS1" s="629"/>
      <c r="UIT1" s="629"/>
      <c r="UIU1" s="629"/>
      <c r="UIV1" s="629"/>
      <c r="UIW1" s="629"/>
      <c r="UIX1" s="629"/>
      <c r="UIY1" s="629"/>
      <c r="UIZ1" s="629"/>
      <c r="UJA1" s="629"/>
      <c r="UJB1" s="629"/>
      <c r="UJC1" s="629"/>
      <c r="UJD1" s="629"/>
      <c r="UJE1" s="629"/>
      <c r="UJF1" s="629"/>
      <c r="UJG1" s="629"/>
      <c r="UJH1" s="629"/>
      <c r="UJI1" s="629"/>
      <c r="UJJ1" s="629"/>
      <c r="UJK1" s="629"/>
      <c r="UJL1" s="629"/>
      <c r="UJM1" s="629"/>
      <c r="UJN1" s="629"/>
      <c r="UJO1" s="629"/>
      <c r="UJP1" s="629"/>
      <c r="UJQ1" s="629"/>
      <c r="UJR1" s="629"/>
      <c r="UJS1" s="629"/>
      <c r="UJT1" s="629"/>
      <c r="UJU1" s="629"/>
      <c r="UJV1" s="629"/>
      <c r="UJW1" s="629"/>
      <c r="UJX1" s="629"/>
      <c r="UJY1" s="629"/>
      <c r="UJZ1" s="629"/>
      <c r="UKA1" s="629"/>
      <c r="UKB1" s="629"/>
      <c r="UKC1" s="629"/>
      <c r="UKD1" s="629"/>
      <c r="UKE1" s="629"/>
      <c r="UKF1" s="629"/>
      <c r="UKG1" s="629"/>
      <c r="UKH1" s="629"/>
      <c r="UKI1" s="629"/>
      <c r="UKJ1" s="629"/>
      <c r="UKK1" s="629"/>
      <c r="UKL1" s="629"/>
      <c r="UKM1" s="629"/>
      <c r="UKN1" s="629"/>
      <c r="UKO1" s="629"/>
      <c r="UKP1" s="629"/>
      <c r="UKQ1" s="629"/>
      <c r="UKR1" s="629"/>
      <c r="UKS1" s="629"/>
      <c r="UKT1" s="629"/>
      <c r="UKU1" s="629"/>
      <c r="UKV1" s="629"/>
      <c r="UKW1" s="629"/>
      <c r="UKX1" s="629"/>
      <c r="UKY1" s="629"/>
      <c r="UKZ1" s="629"/>
      <c r="ULA1" s="629"/>
      <c r="ULB1" s="629"/>
      <c r="ULC1" s="629"/>
      <c r="ULD1" s="629"/>
      <c r="ULE1" s="629"/>
      <c r="ULF1" s="629"/>
      <c r="ULG1" s="629"/>
      <c r="ULH1" s="629"/>
      <c r="ULI1" s="629"/>
      <c r="ULJ1" s="629"/>
      <c r="ULK1" s="629"/>
      <c r="ULL1" s="629"/>
      <c r="ULM1" s="629"/>
      <c r="ULN1" s="629"/>
      <c r="ULO1" s="629"/>
      <c r="ULP1" s="629"/>
      <c r="ULQ1" s="629"/>
      <c r="ULR1" s="629"/>
      <c r="ULS1" s="629"/>
      <c r="ULT1" s="629"/>
      <c r="ULU1" s="629"/>
      <c r="ULV1" s="629"/>
      <c r="ULW1" s="629"/>
      <c r="ULX1" s="629"/>
      <c r="ULY1" s="629"/>
      <c r="ULZ1" s="629"/>
      <c r="UMA1" s="629"/>
      <c r="UMB1" s="629"/>
      <c r="UMC1" s="629"/>
      <c r="UMD1" s="629"/>
      <c r="UME1" s="629"/>
      <c r="UMF1" s="629"/>
      <c r="UMG1" s="629"/>
      <c r="UMH1" s="629"/>
      <c r="UMI1" s="629"/>
      <c r="UMJ1" s="629"/>
      <c r="UMK1" s="629"/>
      <c r="UML1" s="629"/>
      <c r="UMM1" s="629"/>
      <c r="UMN1" s="629"/>
      <c r="UMO1" s="629"/>
      <c r="UMP1" s="629"/>
      <c r="UMQ1" s="629"/>
      <c r="UMR1" s="629"/>
      <c r="UMS1" s="629"/>
      <c r="UMT1" s="629"/>
      <c r="UMU1" s="629"/>
      <c r="UMV1" s="629"/>
      <c r="UMW1" s="629"/>
      <c r="UMX1" s="629"/>
      <c r="UMY1" s="629"/>
      <c r="UMZ1" s="629"/>
      <c r="UNA1" s="629"/>
      <c r="UNB1" s="629"/>
      <c r="UNC1" s="629"/>
      <c r="UND1" s="629"/>
      <c r="UNE1" s="629"/>
      <c r="UNF1" s="629"/>
      <c r="UNG1" s="629"/>
      <c r="UNH1" s="629"/>
      <c r="UNI1" s="629"/>
      <c r="UNJ1" s="629"/>
      <c r="UNK1" s="629"/>
      <c r="UNL1" s="629"/>
      <c r="UNM1" s="629"/>
      <c r="UNN1" s="629"/>
      <c r="UNO1" s="629"/>
      <c r="UNP1" s="629"/>
      <c r="UNQ1" s="629"/>
      <c r="UNR1" s="629"/>
      <c r="UNS1" s="629"/>
      <c r="UNT1" s="629"/>
      <c r="UNU1" s="629"/>
      <c r="UNV1" s="629"/>
      <c r="UNW1" s="629"/>
      <c r="UNX1" s="629"/>
      <c r="UNY1" s="629"/>
      <c r="UNZ1" s="629"/>
      <c r="UOA1" s="629"/>
      <c r="UOB1" s="629"/>
      <c r="UOC1" s="629"/>
      <c r="UOD1" s="629"/>
      <c r="UOE1" s="629"/>
      <c r="UOF1" s="629"/>
      <c r="UOG1" s="629"/>
      <c r="UOH1" s="629"/>
      <c r="UOI1" s="629"/>
      <c r="UOJ1" s="629"/>
      <c r="UOK1" s="629"/>
      <c r="UOL1" s="629"/>
      <c r="UOM1" s="629"/>
      <c r="UON1" s="629"/>
      <c r="UOO1" s="629"/>
      <c r="UOP1" s="629"/>
      <c r="UOQ1" s="629"/>
      <c r="UOR1" s="629"/>
      <c r="UOS1" s="629"/>
      <c r="UOT1" s="629"/>
      <c r="UOU1" s="629"/>
      <c r="UOV1" s="629"/>
      <c r="UOW1" s="629"/>
      <c r="UOX1" s="629"/>
      <c r="UOY1" s="629"/>
      <c r="UOZ1" s="629"/>
      <c r="UPA1" s="629"/>
      <c r="UPB1" s="629"/>
      <c r="UPC1" s="629"/>
      <c r="UPD1" s="629"/>
      <c r="UPE1" s="629"/>
      <c r="UPF1" s="629"/>
      <c r="UPG1" s="629"/>
      <c r="UPH1" s="629"/>
      <c r="UPI1" s="629"/>
      <c r="UPJ1" s="629"/>
      <c r="UPK1" s="629"/>
      <c r="UPL1" s="629"/>
      <c r="UPM1" s="629"/>
      <c r="UPN1" s="629"/>
      <c r="UPO1" s="629"/>
      <c r="UPP1" s="629"/>
      <c r="UPQ1" s="629"/>
      <c r="UPR1" s="629"/>
      <c r="UPS1" s="629"/>
      <c r="UPT1" s="629"/>
      <c r="UPU1" s="629"/>
      <c r="UPV1" s="629"/>
      <c r="UPW1" s="629"/>
      <c r="UPX1" s="629"/>
      <c r="UPY1" s="629"/>
      <c r="UPZ1" s="629"/>
      <c r="UQA1" s="629"/>
      <c r="UQB1" s="629"/>
      <c r="UQC1" s="629"/>
      <c r="UQD1" s="629"/>
      <c r="UQE1" s="629"/>
      <c r="UQF1" s="629"/>
      <c r="UQG1" s="629"/>
      <c r="UQH1" s="629"/>
      <c r="UQI1" s="629"/>
      <c r="UQJ1" s="629"/>
      <c r="UQK1" s="629"/>
      <c r="UQL1" s="629"/>
      <c r="UQM1" s="629"/>
      <c r="UQN1" s="629"/>
      <c r="UQO1" s="629"/>
      <c r="UQP1" s="629"/>
      <c r="UQQ1" s="629"/>
      <c r="UQR1" s="629"/>
      <c r="UQS1" s="629"/>
      <c r="UQT1" s="629"/>
      <c r="UQU1" s="629"/>
      <c r="UQV1" s="629"/>
      <c r="UQW1" s="629"/>
      <c r="UQX1" s="629"/>
      <c r="UQY1" s="629"/>
      <c r="UQZ1" s="629"/>
      <c r="URA1" s="629"/>
      <c r="URB1" s="629"/>
      <c r="URC1" s="629"/>
      <c r="URD1" s="629"/>
      <c r="URE1" s="629"/>
      <c r="URF1" s="629"/>
      <c r="URG1" s="629"/>
      <c r="URH1" s="629"/>
      <c r="URI1" s="629"/>
      <c r="URJ1" s="629"/>
      <c r="URK1" s="629"/>
      <c r="URL1" s="629"/>
      <c r="URM1" s="629"/>
      <c r="URN1" s="629"/>
      <c r="URO1" s="629"/>
      <c r="URP1" s="629"/>
      <c r="URQ1" s="629"/>
      <c r="URR1" s="629"/>
      <c r="URS1" s="629"/>
      <c r="URT1" s="629"/>
      <c r="URU1" s="629"/>
      <c r="URV1" s="629"/>
      <c r="URW1" s="629"/>
      <c r="URX1" s="629"/>
      <c r="URY1" s="629"/>
      <c r="URZ1" s="629"/>
      <c r="USA1" s="629"/>
      <c r="USB1" s="629"/>
      <c r="USC1" s="629"/>
      <c r="USD1" s="629"/>
      <c r="USE1" s="629"/>
      <c r="USF1" s="629"/>
      <c r="USG1" s="629"/>
      <c r="USH1" s="629"/>
      <c r="USI1" s="629"/>
      <c r="USJ1" s="629"/>
      <c r="USK1" s="629"/>
      <c r="USL1" s="629"/>
      <c r="USM1" s="629"/>
      <c r="USN1" s="629"/>
      <c r="USO1" s="629"/>
      <c r="USP1" s="629"/>
      <c r="USQ1" s="629"/>
      <c r="USR1" s="629"/>
      <c r="USS1" s="629"/>
      <c r="UST1" s="629"/>
      <c r="USU1" s="629"/>
      <c r="USV1" s="629"/>
      <c r="USW1" s="629"/>
      <c r="USX1" s="629"/>
      <c r="USY1" s="629"/>
      <c r="USZ1" s="629"/>
      <c r="UTA1" s="629"/>
      <c r="UTB1" s="629"/>
      <c r="UTC1" s="629"/>
      <c r="UTD1" s="629"/>
      <c r="UTE1" s="629"/>
      <c r="UTF1" s="629"/>
      <c r="UTG1" s="629"/>
      <c r="UTH1" s="629"/>
      <c r="UTI1" s="629"/>
      <c r="UTJ1" s="629"/>
      <c r="UTK1" s="629"/>
      <c r="UTL1" s="629"/>
      <c r="UTM1" s="629"/>
      <c r="UTN1" s="629"/>
      <c r="UTO1" s="629"/>
      <c r="UTP1" s="629"/>
      <c r="UTQ1" s="629"/>
      <c r="UTR1" s="629"/>
      <c r="UTS1" s="629"/>
      <c r="UTT1" s="629"/>
      <c r="UTU1" s="629"/>
      <c r="UTV1" s="629"/>
      <c r="UTW1" s="629"/>
      <c r="UTX1" s="629"/>
      <c r="UTY1" s="629"/>
      <c r="UTZ1" s="629"/>
      <c r="UUA1" s="629"/>
      <c r="UUB1" s="629"/>
      <c r="UUC1" s="629"/>
      <c r="UUD1" s="629"/>
      <c r="UUE1" s="629"/>
      <c r="UUF1" s="629"/>
      <c r="UUG1" s="629"/>
      <c r="UUH1" s="629"/>
      <c r="UUI1" s="629"/>
      <c r="UUJ1" s="629"/>
      <c r="UUK1" s="629"/>
      <c r="UUL1" s="629"/>
      <c r="UUM1" s="629"/>
      <c r="UUN1" s="629"/>
      <c r="UUO1" s="629"/>
      <c r="UUP1" s="629"/>
      <c r="UUQ1" s="629"/>
      <c r="UUR1" s="629"/>
      <c r="UUS1" s="629"/>
      <c r="UUT1" s="629"/>
      <c r="UUU1" s="629"/>
      <c r="UUV1" s="629"/>
      <c r="UUW1" s="629"/>
      <c r="UUX1" s="629"/>
      <c r="UUY1" s="629"/>
      <c r="UUZ1" s="629"/>
      <c r="UVA1" s="629"/>
      <c r="UVB1" s="629"/>
      <c r="UVC1" s="629"/>
      <c r="UVD1" s="629"/>
      <c r="UVE1" s="629"/>
      <c r="UVF1" s="629"/>
      <c r="UVG1" s="629"/>
      <c r="UVH1" s="629"/>
      <c r="UVI1" s="629"/>
      <c r="UVJ1" s="629"/>
      <c r="UVK1" s="629"/>
      <c r="UVL1" s="629"/>
      <c r="UVM1" s="629"/>
      <c r="UVN1" s="629"/>
      <c r="UVO1" s="629"/>
      <c r="UVP1" s="629"/>
      <c r="UVQ1" s="629"/>
      <c r="UVR1" s="629"/>
      <c r="UVS1" s="629"/>
      <c r="UVT1" s="629"/>
      <c r="UVU1" s="629"/>
      <c r="UVV1" s="629"/>
      <c r="UVW1" s="629"/>
      <c r="UVX1" s="629"/>
      <c r="UVY1" s="629"/>
      <c r="UVZ1" s="629"/>
      <c r="UWA1" s="629"/>
      <c r="UWB1" s="629"/>
      <c r="UWC1" s="629"/>
      <c r="UWD1" s="629"/>
      <c r="UWE1" s="629"/>
      <c r="UWF1" s="629"/>
      <c r="UWG1" s="629"/>
      <c r="UWH1" s="629"/>
      <c r="UWI1" s="629"/>
      <c r="UWJ1" s="629"/>
      <c r="UWK1" s="629"/>
      <c r="UWL1" s="629"/>
      <c r="UWM1" s="629"/>
      <c r="UWN1" s="629"/>
      <c r="UWO1" s="629"/>
      <c r="UWP1" s="629"/>
      <c r="UWQ1" s="629"/>
      <c r="UWR1" s="629"/>
      <c r="UWS1" s="629"/>
      <c r="UWT1" s="629"/>
      <c r="UWU1" s="629"/>
      <c r="UWV1" s="629"/>
      <c r="UWW1" s="629"/>
      <c r="UWX1" s="629"/>
      <c r="UWY1" s="629"/>
      <c r="UWZ1" s="629"/>
      <c r="UXA1" s="629"/>
      <c r="UXB1" s="629"/>
      <c r="UXC1" s="629"/>
      <c r="UXD1" s="629"/>
      <c r="UXE1" s="629"/>
      <c r="UXF1" s="629"/>
      <c r="UXG1" s="629"/>
      <c r="UXH1" s="629"/>
      <c r="UXI1" s="629"/>
      <c r="UXJ1" s="629"/>
      <c r="UXK1" s="629"/>
      <c r="UXL1" s="629"/>
      <c r="UXM1" s="629"/>
      <c r="UXN1" s="629"/>
      <c r="UXO1" s="629"/>
      <c r="UXP1" s="629"/>
      <c r="UXQ1" s="629"/>
      <c r="UXR1" s="629"/>
      <c r="UXS1" s="629"/>
      <c r="UXT1" s="629"/>
      <c r="UXU1" s="629"/>
      <c r="UXV1" s="629"/>
      <c r="UXW1" s="629"/>
      <c r="UXX1" s="629"/>
      <c r="UXY1" s="629"/>
      <c r="UXZ1" s="629"/>
      <c r="UYA1" s="629"/>
      <c r="UYB1" s="629"/>
      <c r="UYC1" s="629"/>
      <c r="UYD1" s="629"/>
      <c r="UYE1" s="629"/>
      <c r="UYF1" s="629"/>
      <c r="UYG1" s="629"/>
      <c r="UYH1" s="629"/>
      <c r="UYI1" s="629"/>
      <c r="UYJ1" s="629"/>
      <c r="UYK1" s="629"/>
      <c r="UYL1" s="629"/>
      <c r="UYM1" s="629"/>
      <c r="UYN1" s="629"/>
      <c r="UYO1" s="629"/>
      <c r="UYP1" s="629"/>
      <c r="UYQ1" s="629"/>
      <c r="UYR1" s="629"/>
      <c r="UYS1" s="629"/>
      <c r="UYT1" s="629"/>
      <c r="UYU1" s="629"/>
      <c r="UYV1" s="629"/>
      <c r="UYW1" s="629"/>
      <c r="UYX1" s="629"/>
      <c r="UYY1" s="629"/>
      <c r="UYZ1" s="629"/>
      <c r="UZA1" s="629"/>
      <c r="UZB1" s="629"/>
      <c r="UZC1" s="629"/>
      <c r="UZD1" s="629"/>
      <c r="UZE1" s="629"/>
      <c r="UZF1" s="629"/>
      <c r="UZG1" s="629"/>
      <c r="UZH1" s="629"/>
      <c r="UZI1" s="629"/>
      <c r="UZJ1" s="629"/>
      <c r="UZK1" s="629"/>
      <c r="UZL1" s="629"/>
      <c r="UZM1" s="629"/>
      <c r="UZN1" s="629"/>
      <c r="UZO1" s="629"/>
      <c r="UZP1" s="629"/>
      <c r="UZQ1" s="629"/>
      <c r="UZR1" s="629"/>
      <c r="UZS1" s="629"/>
      <c r="UZT1" s="629"/>
      <c r="UZU1" s="629"/>
      <c r="UZV1" s="629"/>
      <c r="UZW1" s="629"/>
      <c r="UZX1" s="629"/>
      <c r="UZY1" s="629"/>
      <c r="UZZ1" s="629"/>
      <c r="VAA1" s="629"/>
      <c r="VAB1" s="629"/>
      <c r="VAC1" s="629"/>
      <c r="VAD1" s="629"/>
      <c r="VAE1" s="629"/>
      <c r="VAF1" s="629"/>
      <c r="VAG1" s="629"/>
      <c r="VAH1" s="629"/>
      <c r="VAI1" s="629"/>
      <c r="VAJ1" s="629"/>
      <c r="VAK1" s="629"/>
      <c r="VAL1" s="629"/>
      <c r="VAM1" s="629"/>
      <c r="VAN1" s="629"/>
      <c r="VAO1" s="629"/>
      <c r="VAP1" s="629"/>
      <c r="VAQ1" s="629"/>
      <c r="VAR1" s="629"/>
      <c r="VAS1" s="629"/>
      <c r="VAT1" s="629"/>
      <c r="VAU1" s="629"/>
      <c r="VAV1" s="629"/>
      <c r="VAW1" s="629"/>
      <c r="VAX1" s="629"/>
      <c r="VAY1" s="629"/>
      <c r="VAZ1" s="629"/>
      <c r="VBA1" s="629"/>
      <c r="VBB1" s="629"/>
      <c r="VBC1" s="629"/>
      <c r="VBD1" s="629"/>
      <c r="VBE1" s="629"/>
      <c r="VBF1" s="629"/>
      <c r="VBG1" s="629"/>
      <c r="VBH1" s="629"/>
      <c r="VBI1" s="629"/>
      <c r="VBJ1" s="629"/>
      <c r="VBK1" s="629"/>
      <c r="VBL1" s="629"/>
      <c r="VBM1" s="629"/>
      <c r="VBN1" s="629"/>
      <c r="VBO1" s="629"/>
      <c r="VBP1" s="629"/>
      <c r="VBQ1" s="629"/>
      <c r="VBR1" s="629"/>
      <c r="VBS1" s="629"/>
      <c r="VBT1" s="629"/>
      <c r="VBU1" s="629"/>
      <c r="VBV1" s="629"/>
      <c r="VBW1" s="629"/>
      <c r="VBX1" s="629"/>
      <c r="VBY1" s="629"/>
      <c r="VBZ1" s="629"/>
      <c r="VCA1" s="629"/>
      <c r="VCB1" s="629"/>
      <c r="VCC1" s="629"/>
      <c r="VCD1" s="629"/>
      <c r="VCE1" s="629"/>
      <c r="VCF1" s="629"/>
      <c r="VCG1" s="629"/>
      <c r="VCH1" s="629"/>
      <c r="VCI1" s="629"/>
      <c r="VCJ1" s="629"/>
      <c r="VCK1" s="629"/>
      <c r="VCL1" s="629"/>
      <c r="VCM1" s="629"/>
      <c r="VCN1" s="629"/>
      <c r="VCO1" s="629"/>
      <c r="VCP1" s="629"/>
      <c r="VCQ1" s="629"/>
      <c r="VCR1" s="629"/>
      <c r="VCS1" s="629"/>
      <c r="VCT1" s="629"/>
      <c r="VCU1" s="629"/>
      <c r="VCV1" s="629"/>
      <c r="VCW1" s="629"/>
      <c r="VCX1" s="629"/>
      <c r="VCY1" s="629"/>
      <c r="VCZ1" s="629"/>
      <c r="VDA1" s="629"/>
      <c r="VDB1" s="629"/>
      <c r="VDC1" s="629"/>
      <c r="VDD1" s="629"/>
      <c r="VDE1" s="629"/>
      <c r="VDF1" s="629"/>
      <c r="VDG1" s="629"/>
      <c r="VDH1" s="629"/>
      <c r="VDI1" s="629"/>
      <c r="VDJ1" s="629"/>
      <c r="VDK1" s="629"/>
      <c r="VDL1" s="629"/>
      <c r="VDM1" s="629"/>
      <c r="VDN1" s="629"/>
      <c r="VDO1" s="629"/>
      <c r="VDP1" s="629"/>
      <c r="VDQ1" s="629"/>
      <c r="VDR1" s="629"/>
      <c r="VDS1" s="629"/>
      <c r="VDT1" s="629"/>
      <c r="VDU1" s="629"/>
      <c r="VDV1" s="629"/>
      <c r="VDW1" s="629"/>
      <c r="VDX1" s="629"/>
      <c r="VDY1" s="629"/>
      <c r="VDZ1" s="629"/>
      <c r="VEA1" s="629"/>
      <c r="VEB1" s="629"/>
      <c r="VEC1" s="629"/>
      <c r="VED1" s="629"/>
      <c r="VEE1" s="629"/>
      <c r="VEF1" s="629"/>
      <c r="VEG1" s="629"/>
      <c r="VEH1" s="629"/>
      <c r="VEI1" s="629"/>
      <c r="VEJ1" s="629"/>
      <c r="VEK1" s="629"/>
      <c r="VEL1" s="629"/>
      <c r="VEM1" s="629"/>
      <c r="VEN1" s="629"/>
      <c r="VEO1" s="629"/>
      <c r="VEP1" s="629"/>
      <c r="VEQ1" s="629"/>
      <c r="VER1" s="629"/>
      <c r="VES1" s="629"/>
      <c r="VET1" s="629"/>
      <c r="VEU1" s="629"/>
      <c r="VEV1" s="629"/>
      <c r="VEW1" s="629"/>
      <c r="VEX1" s="629"/>
      <c r="VEY1" s="629"/>
      <c r="VEZ1" s="629"/>
      <c r="VFA1" s="629"/>
      <c r="VFB1" s="629"/>
      <c r="VFC1" s="629"/>
      <c r="VFD1" s="629"/>
      <c r="VFE1" s="629"/>
      <c r="VFF1" s="629"/>
      <c r="VFG1" s="629"/>
      <c r="VFH1" s="629"/>
      <c r="VFI1" s="629"/>
      <c r="VFJ1" s="629"/>
      <c r="VFK1" s="629"/>
      <c r="VFL1" s="629"/>
      <c r="VFM1" s="629"/>
      <c r="VFN1" s="629"/>
      <c r="VFO1" s="629"/>
      <c r="VFP1" s="629"/>
      <c r="VFQ1" s="629"/>
      <c r="VFR1" s="629"/>
      <c r="VFS1" s="629"/>
      <c r="VFT1" s="629"/>
      <c r="VFU1" s="629"/>
      <c r="VFV1" s="629"/>
      <c r="VFW1" s="629"/>
      <c r="VFX1" s="629"/>
      <c r="VFY1" s="629"/>
      <c r="VFZ1" s="629"/>
      <c r="VGA1" s="629"/>
      <c r="VGB1" s="629"/>
      <c r="VGC1" s="629"/>
      <c r="VGD1" s="629"/>
      <c r="VGE1" s="629"/>
      <c r="VGF1" s="629"/>
      <c r="VGG1" s="629"/>
      <c r="VGH1" s="629"/>
      <c r="VGI1" s="629"/>
      <c r="VGJ1" s="629"/>
      <c r="VGK1" s="629"/>
      <c r="VGL1" s="629"/>
      <c r="VGM1" s="629"/>
      <c r="VGN1" s="629"/>
      <c r="VGO1" s="629"/>
      <c r="VGP1" s="629"/>
      <c r="VGQ1" s="629"/>
      <c r="VGR1" s="629"/>
      <c r="VGS1" s="629"/>
      <c r="VGT1" s="629"/>
      <c r="VGU1" s="629"/>
      <c r="VGV1" s="629"/>
      <c r="VGW1" s="629"/>
      <c r="VGX1" s="629"/>
      <c r="VGY1" s="629"/>
      <c r="VGZ1" s="629"/>
      <c r="VHA1" s="629"/>
      <c r="VHB1" s="629"/>
      <c r="VHC1" s="629"/>
      <c r="VHD1" s="629"/>
      <c r="VHE1" s="629"/>
      <c r="VHF1" s="629"/>
      <c r="VHG1" s="629"/>
      <c r="VHH1" s="629"/>
      <c r="VHI1" s="629"/>
      <c r="VHJ1" s="629"/>
      <c r="VHK1" s="629"/>
      <c r="VHL1" s="629"/>
      <c r="VHM1" s="629"/>
      <c r="VHN1" s="629"/>
      <c r="VHO1" s="629"/>
      <c r="VHP1" s="629"/>
      <c r="VHQ1" s="629"/>
      <c r="VHR1" s="629"/>
      <c r="VHS1" s="629"/>
      <c r="VHT1" s="629"/>
      <c r="VHU1" s="629"/>
      <c r="VHV1" s="629"/>
      <c r="VHW1" s="629"/>
      <c r="VHX1" s="629"/>
      <c r="VHY1" s="629"/>
      <c r="VHZ1" s="629"/>
      <c r="VIA1" s="629"/>
      <c r="VIB1" s="629"/>
      <c r="VIC1" s="629"/>
      <c r="VID1" s="629"/>
      <c r="VIE1" s="629"/>
      <c r="VIF1" s="629"/>
      <c r="VIG1" s="629"/>
      <c r="VIH1" s="629"/>
      <c r="VII1" s="629"/>
      <c r="VIJ1" s="629"/>
      <c r="VIK1" s="629"/>
      <c r="VIL1" s="629"/>
      <c r="VIM1" s="629"/>
      <c r="VIN1" s="629"/>
      <c r="VIO1" s="629"/>
      <c r="VIP1" s="629"/>
      <c r="VIQ1" s="629"/>
      <c r="VIR1" s="629"/>
      <c r="VIS1" s="629"/>
      <c r="VIT1" s="629"/>
      <c r="VIU1" s="629"/>
      <c r="VIV1" s="629"/>
      <c r="VIW1" s="629"/>
      <c r="VIX1" s="629"/>
      <c r="VIY1" s="629"/>
      <c r="VIZ1" s="629"/>
      <c r="VJA1" s="629"/>
      <c r="VJB1" s="629"/>
      <c r="VJC1" s="629"/>
      <c r="VJD1" s="629"/>
      <c r="VJE1" s="629"/>
      <c r="VJF1" s="629"/>
      <c r="VJG1" s="629"/>
      <c r="VJH1" s="629"/>
      <c r="VJI1" s="629"/>
      <c r="VJJ1" s="629"/>
      <c r="VJK1" s="629"/>
      <c r="VJL1" s="629"/>
      <c r="VJM1" s="629"/>
      <c r="VJN1" s="629"/>
      <c r="VJO1" s="629"/>
      <c r="VJP1" s="629"/>
      <c r="VJQ1" s="629"/>
      <c r="VJR1" s="629"/>
      <c r="VJS1" s="629"/>
      <c r="VJT1" s="629"/>
      <c r="VJU1" s="629"/>
      <c r="VJV1" s="629"/>
      <c r="VJW1" s="629"/>
      <c r="VJX1" s="629"/>
      <c r="VJY1" s="629"/>
      <c r="VJZ1" s="629"/>
      <c r="VKA1" s="629"/>
      <c r="VKB1" s="629"/>
      <c r="VKC1" s="629"/>
      <c r="VKD1" s="629"/>
      <c r="VKE1" s="629"/>
      <c r="VKF1" s="629"/>
      <c r="VKG1" s="629"/>
      <c r="VKH1" s="629"/>
      <c r="VKI1" s="629"/>
      <c r="VKJ1" s="629"/>
      <c r="VKK1" s="629"/>
      <c r="VKL1" s="629"/>
      <c r="VKM1" s="629"/>
      <c r="VKN1" s="629"/>
      <c r="VKO1" s="629"/>
      <c r="VKP1" s="629"/>
      <c r="VKQ1" s="629"/>
      <c r="VKR1" s="629"/>
      <c r="VKS1" s="629"/>
      <c r="VKT1" s="629"/>
      <c r="VKU1" s="629"/>
      <c r="VKV1" s="629"/>
      <c r="VKW1" s="629"/>
      <c r="VKX1" s="629"/>
      <c r="VKY1" s="629"/>
      <c r="VKZ1" s="629"/>
      <c r="VLA1" s="629"/>
      <c r="VLB1" s="629"/>
      <c r="VLC1" s="629"/>
      <c r="VLD1" s="629"/>
      <c r="VLE1" s="629"/>
      <c r="VLF1" s="629"/>
      <c r="VLG1" s="629"/>
      <c r="VLH1" s="629"/>
      <c r="VLI1" s="629"/>
      <c r="VLJ1" s="629"/>
      <c r="VLK1" s="629"/>
      <c r="VLL1" s="629"/>
      <c r="VLM1" s="629"/>
      <c r="VLN1" s="629"/>
      <c r="VLO1" s="629"/>
      <c r="VLP1" s="629"/>
      <c r="VLQ1" s="629"/>
      <c r="VLR1" s="629"/>
      <c r="VLS1" s="629"/>
      <c r="VLT1" s="629"/>
      <c r="VLU1" s="629"/>
      <c r="VLV1" s="629"/>
      <c r="VLW1" s="629"/>
      <c r="VLX1" s="629"/>
      <c r="VLY1" s="629"/>
      <c r="VLZ1" s="629"/>
      <c r="VMA1" s="629"/>
      <c r="VMB1" s="629"/>
      <c r="VMC1" s="629"/>
      <c r="VMD1" s="629"/>
      <c r="VME1" s="629"/>
      <c r="VMF1" s="629"/>
      <c r="VMG1" s="629"/>
      <c r="VMH1" s="629"/>
      <c r="VMI1" s="629"/>
      <c r="VMJ1" s="629"/>
      <c r="VMK1" s="629"/>
      <c r="VML1" s="629"/>
      <c r="VMM1" s="629"/>
      <c r="VMN1" s="629"/>
      <c r="VMO1" s="629"/>
      <c r="VMP1" s="629"/>
      <c r="VMQ1" s="629"/>
      <c r="VMR1" s="629"/>
      <c r="VMS1" s="629"/>
      <c r="VMT1" s="629"/>
      <c r="VMU1" s="629"/>
      <c r="VMV1" s="629"/>
      <c r="VMW1" s="629"/>
      <c r="VMX1" s="629"/>
      <c r="VMY1" s="629"/>
      <c r="VMZ1" s="629"/>
      <c r="VNA1" s="629"/>
      <c r="VNB1" s="629"/>
      <c r="VNC1" s="629"/>
      <c r="VND1" s="629"/>
      <c r="VNE1" s="629"/>
      <c r="VNF1" s="629"/>
      <c r="VNG1" s="629"/>
      <c r="VNH1" s="629"/>
      <c r="VNI1" s="629"/>
      <c r="VNJ1" s="629"/>
      <c r="VNK1" s="629"/>
      <c r="VNL1" s="629"/>
      <c r="VNM1" s="629"/>
      <c r="VNN1" s="629"/>
      <c r="VNO1" s="629"/>
      <c r="VNP1" s="629"/>
      <c r="VNQ1" s="629"/>
      <c r="VNR1" s="629"/>
      <c r="VNS1" s="629"/>
      <c r="VNT1" s="629"/>
      <c r="VNU1" s="629"/>
      <c r="VNV1" s="629"/>
      <c r="VNW1" s="629"/>
      <c r="VNX1" s="629"/>
      <c r="VNY1" s="629"/>
      <c r="VNZ1" s="629"/>
      <c r="VOA1" s="629"/>
      <c r="VOB1" s="629"/>
      <c r="VOC1" s="629"/>
      <c r="VOD1" s="629"/>
      <c r="VOE1" s="629"/>
      <c r="VOF1" s="629"/>
      <c r="VOG1" s="629"/>
      <c r="VOH1" s="629"/>
      <c r="VOI1" s="629"/>
      <c r="VOJ1" s="629"/>
      <c r="VOK1" s="629"/>
      <c r="VOL1" s="629"/>
      <c r="VOM1" s="629"/>
      <c r="VON1" s="629"/>
      <c r="VOO1" s="629"/>
      <c r="VOP1" s="629"/>
      <c r="VOQ1" s="629"/>
      <c r="VOR1" s="629"/>
      <c r="VOS1" s="629"/>
      <c r="VOT1" s="629"/>
      <c r="VOU1" s="629"/>
      <c r="VOV1" s="629"/>
      <c r="VOW1" s="629"/>
      <c r="VOX1" s="629"/>
      <c r="VOY1" s="629"/>
      <c r="VOZ1" s="629"/>
      <c r="VPA1" s="629"/>
      <c r="VPB1" s="629"/>
      <c r="VPC1" s="629"/>
      <c r="VPD1" s="629"/>
      <c r="VPE1" s="629"/>
      <c r="VPF1" s="629"/>
      <c r="VPG1" s="629"/>
      <c r="VPH1" s="629"/>
      <c r="VPI1" s="629"/>
      <c r="VPJ1" s="629"/>
      <c r="VPK1" s="629"/>
      <c r="VPL1" s="629"/>
      <c r="VPM1" s="629"/>
      <c r="VPN1" s="629"/>
      <c r="VPO1" s="629"/>
      <c r="VPP1" s="629"/>
      <c r="VPQ1" s="629"/>
      <c r="VPR1" s="629"/>
      <c r="VPS1" s="629"/>
      <c r="VPT1" s="629"/>
      <c r="VPU1" s="629"/>
      <c r="VPV1" s="629"/>
      <c r="VPW1" s="629"/>
      <c r="VPX1" s="629"/>
      <c r="VPY1" s="629"/>
      <c r="VPZ1" s="629"/>
      <c r="VQA1" s="629"/>
      <c r="VQB1" s="629"/>
      <c r="VQC1" s="629"/>
      <c r="VQD1" s="629"/>
      <c r="VQE1" s="629"/>
      <c r="VQF1" s="629"/>
      <c r="VQG1" s="629"/>
      <c r="VQH1" s="629"/>
      <c r="VQI1" s="629"/>
      <c r="VQJ1" s="629"/>
      <c r="VQK1" s="629"/>
      <c r="VQL1" s="629"/>
      <c r="VQM1" s="629"/>
      <c r="VQN1" s="629"/>
      <c r="VQO1" s="629"/>
      <c r="VQP1" s="629"/>
      <c r="VQQ1" s="629"/>
      <c r="VQR1" s="629"/>
      <c r="VQS1" s="629"/>
      <c r="VQT1" s="629"/>
      <c r="VQU1" s="629"/>
      <c r="VQV1" s="629"/>
      <c r="VQW1" s="629"/>
      <c r="VQX1" s="629"/>
      <c r="VQY1" s="629"/>
      <c r="VQZ1" s="629"/>
      <c r="VRA1" s="629"/>
      <c r="VRB1" s="629"/>
      <c r="VRC1" s="629"/>
      <c r="VRD1" s="629"/>
      <c r="VRE1" s="629"/>
      <c r="VRF1" s="629"/>
      <c r="VRG1" s="629"/>
      <c r="VRH1" s="629"/>
      <c r="VRI1" s="629"/>
      <c r="VRJ1" s="629"/>
      <c r="VRK1" s="629"/>
      <c r="VRL1" s="629"/>
      <c r="VRM1" s="629"/>
      <c r="VRN1" s="629"/>
      <c r="VRO1" s="629"/>
      <c r="VRP1" s="629"/>
      <c r="VRQ1" s="629"/>
      <c r="VRR1" s="629"/>
      <c r="VRS1" s="629"/>
      <c r="VRT1" s="629"/>
      <c r="VRU1" s="629"/>
      <c r="VRV1" s="629"/>
      <c r="VRW1" s="629"/>
      <c r="VRX1" s="629"/>
      <c r="VRY1" s="629"/>
      <c r="VRZ1" s="629"/>
      <c r="VSA1" s="629"/>
      <c r="VSB1" s="629"/>
      <c r="VSC1" s="629"/>
      <c r="VSD1" s="629"/>
      <c r="VSE1" s="629"/>
      <c r="VSF1" s="629"/>
      <c r="VSG1" s="629"/>
      <c r="VSH1" s="629"/>
      <c r="VSI1" s="629"/>
      <c r="VSJ1" s="629"/>
      <c r="VSK1" s="629"/>
      <c r="VSL1" s="629"/>
      <c r="VSM1" s="629"/>
      <c r="VSN1" s="629"/>
      <c r="VSO1" s="629"/>
      <c r="VSP1" s="629"/>
      <c r="VSQ1" s="629"/>
      <c r="VSR1" s="629"/>
      <c r="VSS1" s="629"/>
      <c r="VST1" s="629"/>
      <c r="VSU1" s="629"/>
      <c r="VSV1" s="629"/>
      <c r="VSW1" s="629"/>
      <c r="VSX1" s="629"/>
      <c r="VSY1" s="629"/>
      <c r="VSZ1" s="629"/>
      <c r="VTA1" s="629"/>
      <c r="VTB1" s="629"/>
      <c r="VTC1" s="629"/>
      <c r="VTD1" s="629"/>
      <c r="VTE1" s="629"/>
      <c r="VTF1" s="629"/>
      <c r="VTG1" s="629"/>
      <c r="VTH1" s="629"/>
      <c r="VTI1" s="629"/>
      <c r="VTJ1" s="629"/>
      <c r="VTK1" s="629"/>
      <c r="VTL1" s="629"/>
      <c r="VTM1" s="629"/>
      <c r="VTN1" s="629"/>
      <c r="VTO1" s="629"/>
      <c r="VTP1" s="629"/>
      <c r="VTQ1" s="629"/>
      <c r="VTR1" s="629"/>
      <c r="VTS1" s="629"/>
      <c r="VTT1" s="629"/>
      <c r="VTU1" s="629"/>
      <c r="VTV1" s="629"/>
      <c r="VTW1" s="629"/>
      <c r="VTX1" s="629"/>
      <c r="VTY1" s="629"/>
      <c r="VTZ1" s="629"/>
      <c r="VUA1" s="629"/>
      <c r="VUB1" s="629"/>
      <c r="VUC1" s="629"/>
      <c r="VUD1" s="629"/>
      <c r="VUE1" s="629"/>
      <c r="VUF1" s="629"/>
      <c r="VUG1" s="629"/>
      <c r="VUH1" s="629"/>
      <c r="VUI1" s="629"/>
      <c r="VUJ1" s="629"/>
      <c r="VUK1" s="629"/>
      <c r="VUL1" s="629"/>
      <c r="VUM1" s="629"/>
      <c r="VUN1" s="629"/>
      <c r="VUO1" s="629"/>
      <c r="VUP1" s="629"/>
      <c r="VUQ1" s="629"/>
      <c r="VUR1" s="629"/>
      <c r="VUS1" s="629"/>
      <c r="VUT1" s="629"/>
      <c r="VUU1" s="629"/>
      <c r="VUV1" s="629"/>
      <c r="VUW1" s="629"/>
      <c r="VUX1" s="629"/>
      <c r="VUY1" s="629"/>
      <c r="VUZ1" s="629"/>
      <c r="VVA1" s="629"/>
      <c r="VVB1" s="629"/>
      <c r="VVC1" s="629"/>
      <c r="VVD1" s="629"/>
      <c r="VVE1" s="629"/>
      <c r="VVF1" s="629"/>
      <c r="VVG1" s="629"/>
      <c r="VVH1" s="629"/>
      <c r="VVI1" s="629"/>
      <c r="VVJ1" s="629"/>
      <c r="VVK1" s="629"/>
      <c r="VVL1" s="629"/>
      <c r="VVM1" s="629"/>
      <c r="VVN1" s="629"/>
      <c r="VVO1" s="629"/>
      <c r="VVP1" s="629"/>
      <c r="VVQ1" s="629"/>
      <c r="VVR1" s="629"/>
      <c r="VVS1" s="629"/>
      <c r="VVT1" s="629"/>
      <c r="VVU1" s="629"/>
      <c r="VVV1" s="629"/>
      <c r="VVW1" s="629"/>
      <c r="VVX1" s="629"/>
      <c r="VVY1" s="629"/>
      <c r="VVZ1" s="629"/>
      <c r="VWA1" s="629"/>
      <c r="VWB1" s="629"/>
      <c r="VWC1" s="629"/>
      <c r="VWD1" s="629"/>
      <c r="VWE1" s="629"/>
      <c r="VWF1" s="629"/>
      <c r="VWG1" s="629"/>
      <c r="VWH1" s="629"/>
      <c r="VWI1" s="629"/>
      <c r="VWJ1" s="629"/>
      <c r="VWK1" s="629"/>
      <c r="VWL1" s="629"/>
      <c r="VWM1" s="629"/>
      <c r="VWN1" s="629"/>
      <c r="VWO1" s="629"/>
      <c r="VWP1" s="629"/>
      <c r="VWQ1" s="629"/>
      <c r="VWR1" s="629"/>
      <c r="VWS1" s="629"/>
      <c r="VWT1" s="629"/>
      <c r="VWU1" s="629"/>
      <c r="VWV1" s="629"/>
      <c r="VWW1" s="629"/>
      <c r="VWX1" s="629"/>
      <c r="VWY1" s="629"/>
      <c r="VWZ1" s="629"/>
      <c r="VXA1" s="629"/>
      <c r="VXB1" s="629"/>
      <c r="VXC1" s="629"/>
      <c r="VXD1" s="629"/>
      <c r="VXE1" s="629"/>
      <c r="VXF1" s="629"/>
      <c r="VXG1" s="629"/>
      <c r="VXH1" s="629"/>
      <c r="VXI1" s="629"/>
      <c r="VXJ1" s="629"/>
      <c r="VXK1" s="629"/>
      <c r="VXL1" s="629"/>
      <c r="VXM1" s="629"/>
      <c r="VXN1" s="629"/>
      <c r="VXO1" s="629"/>
      <c r="VXP1" s="629"/>
      <c r="VXQ1" s="629"/>
      <c r="VXR1" s="629"/>
      <c r="VXS1" s="629"/>
      <c r="VXT1" s="629"/>
      <c r="VXU1" s="629"/>
      <c r="VXV1" s="629"/>
      <c r="VXW1" s="629"/>
      <c r="VXX1" s="629"/>
      <c r="VXY1" s="629"/>
      <c r="VXZ1" s="629"/>
      <c r="VYA1" s="629"/>
      <c r="VYB1" s="629"/>
      <c r="VYC1" s="629"/>
      <c r="VYD1" s="629"/>
      <c r="VYE1" s="629"/>
      <c r="VYF1" s="629"/>
      <c r="VYG1" s="629"/>
      <c r="VYH1" s="629"/>
      <c r="VYI1" s="629"/>
      <c r="VYJ1" s="629"/>
      <c r="VYK1" s="629"/>
      <c r="VYL1" s="629"/>
      <c r="VYM1" s="629"/>
      <c r="VYN1" s="629"/>
      <c r="VYO1" s="629"/>
      <c r="VYP1" s="629"/>
      <c r="VYQ1" s="629"/>
      <c r="VYR1" s="629"/>
      <c r="VYS1" s="629"/>
      <c r="VYT1" s="629"/>
      <c r="VYU1" s="629"/>
      <c r="VYV1" s="629"/>
      <c r="VYW1" s="629"/>
      <c r="VYX1" s="629"/>
      <c r="VYY1" s="629"/>
      <c r="VYZ1" s="629"/>
      <c r="VZA1" s="629"/>
      <c r="VZB1" s="629"/>
      <c r="VZC1" s="629"/>
      <c r="VZD1" s="629"/>
      <c r="VZE1" s="629"/>
      <c r="VZF1" s="629"/>
      <c r="VZG1" s="629"/>
      <c r="VZH1" s="629"/>
      <c r="VZI1" s="629"/>
      <c r="VZJ1" s="629"/>
      <c r="VZK1" s="629"/>
      <c r="VZL1" s="629"/>
      <c r="VZM1" s="629"/>
      <c r="VZN1" s="629"/>
      <c r="VZO1" s="629"/>
      <c r="VZP1" s="629"/>
      <c r="VZQ1" s="629"/>
      <c r="VZR1" s="629"/>
      <c r="VZS1" s="629"/>
      <c r="VZT1" s="629"/>
      <c r="VZU1" s="629"/>
      <c r="VZV1" s="629"/>
      <c r="VZW1" s="629"/>
      <c r="VZX1" s="629"/>
      <c r="VZY1" s="629"/>
      <c r="VZZ1" s="629"/>
      <c r="WAA1" s="629"/>
      <c r="WAB1" s="629"/>
      <c r="WAC1" s="629"/>
      <c r="WAD1" s="629"/>
      <c r="WAE1" s="629"/>
      <c r="WAF1" s="629"/>
      <c r="WAG1" s="629"/>
      <c r="WAH1" s="629"/>
      <c r="WAI1" s="629"/>
      <c r="WAJ1" s="629"/>
      <c r="WAK1" s="629"/>
      <c r="WAL1" s="629"/>
      <c r="WAM1" s="629"/>
      <c r="WAN1" s="629"/>
      <c r="WAO1" s="629"/>
      <c r="WAP1" s="629"/>
      <c r="WAQ1" s="629"/>
      <c r="WAR1" s="629"/>
      <c r="WAS1" s="629"/>
      <c r="WAT1" s="629"/>
      <c r="WAU1" s="629"/>
      <c r="WAV1" s="629"/>
      <c r="WAW1" s="629"/>
      <c r="WAX1" s="629"/>
      <c r="WAY1" s="629"/>
      <c r="WAZ1" s="629"/>
      <c r="WBA1" s="629"/>
      <c r="WBB1" s="629"/>
      <c r="WBC1" s="629"/>
      <c r="WBD1" s="629"/>
      <c r="WBE1" s="629"/>
      <c r="WBF1" s="629"/>
      <c r="WBG1" s="629"/>
      <c r="WBH1" s="629"/>
      <c r="WBI1" s="629"/>
      <c r="WBJ1" s="629"/>
      <c r="WBK1" s="629"/>
      <c r="WBL1" s="629"/>
      <c r="WBM1" s="629"/>
      <c r="WBN1" s="629"/>
      <c r="WBO1" s="629"/>
      <c r="WBP1" s="629"/>
      <c r="WBQ1" s="629"/>
      <c r="WBR1" s="629"/>
      <c r="WBS1" s="629"/>
      <c r="WBT1" s="629"/>
      <c r="WBU1" s="629"/>
      <c r="WBV1" s="629"/>
      <c r="WBW1" s="629"/>
      <c r="WBX1" s="629"/>
      <c r="WBY1" s="629"/>
      <c r="WBZ1" s="629"/>
      <c r="WCA1" s="629"/>
      <c r="WCB1" s="629"/>
      <c r="WCC1" s="629"/>
      <c r="WCD1" s="629"/>
      <c r="WCE1" s="629"/>
      <c r="WCF1" s="629"/>
      <c r="WCG1" s="629"/>
      <c r="WCH1" s="629"/>
      <c r="WCI1" s="629"/>
      <c r="WCJ1" s="629"/>
      <c r="WCK1" s="629"/>
      <c r="WCL1" s="629"/>
      <c r="WCM1" s="629"/>
      <c r="WCN1" s="629"/>
      <c r="WCO1" s="629"/>
      <c r="WCP1" s="629"/>
      <c r="WCQ1" s="629"/>
      <c r="WCR1" s="629"/>
      <c r="WCS1" s="629"/>
      <c r="WCT1" s="629"/>
      <c r="WCU1" s="629"/>
      <c r="WCV1" s="629"/>
      <c r="WCW1" s="629"/>
      <c r="WCX1" s="629"/>
      <c r="WCY1" s="629"/>
      <c r="WCZ1" s="629"/>
      <c r="WDA1" s="629"/>
      <c r="WDB1" s="629"/>
      <c r="WDC1" s="629"/>
      <c r="WDD1" s="629"/>
      <c r="WDE1" s="629"/>
      <c r="WDF1" s="629"/>
      <c r="WDG1" s="629"/>
      <c r="WDH1" s="629"/>
      <c r="WDI1" s="629"/>
      <c r="WDJ1" s="629"/>
      <c r="WDK1" s="629"/>
      <c r="WDL1" s="629"/>
      <c r="WDM1" s="629"/>
      <c r="WDN1" s="629"/>
      <c r="WDO1" s="629"/>
      <c r="WDP1" s="629"/>
      <c r="WDQ1" s="629"/>
      <c r="WDR1" s="629"/>
      <c r="WDS1" s="629"/>
      <c r="WDT1" s="629"/>
      <c r="WDU1" s="629"/>
      <c r="WDV1" s="629"/>
      <c r="WDW1" s="629"/>
      <c r="WDX1" s="629"/>
      <c r="WDY1" s="629"/>
      <c r="WDZ1" s="629"/>
      <c r="WEA1" s="629"/>
      <c r="WEB1" s="629"/>
      <c r="WEC1" s="629"/>
      <c r="WED1" s="629"/>
      <c r="WEE1" s="629"/>
      <c r="WEF1" s="629"/>
      <c r="WEG1" s="629"/>
      <c r="WEH1" s="629"/>
      <c r="WEI1" s="629"/>
      <c r="WEJ1" s="629"/>
      <c r="WEK1" s="629"/>
      <c r="WEL1" s="629"/>
      <c r="WEM1" s="629"/>
      <c r="WEN1" s="629"/>
      <c r="WEO1" s="629"/>
      <c r="WEP1" s="629"/>
      <c r="WEQ1" s="629"/>
      <c r="WER1" s="629"/>
      <c r="WES1" s="629"/>
      <c r="WET1" s="629"/>
      <c r="WEU1" s="629"/>
      <c r="WEV1" s="629"/>
      <c r="WEW1" s="629"/>
      <c r="WEX1" s="629"/>
      <c r="WEY1" s="629"/>
      <c r="WEZ1" s="629"/>
      <c r="WFA1" s="629"/>
      <c r="WFB1" s="629"/>
      <c r="WFC1" s="629"/>
      <c r="WFD1" s="629"/>
      <c r="WFE1" s="629"/>
      <c r="WFF1" s="629"/>
      <c r="WFG1" s="629"/>
      <c r="WFH1" s="629"/>
      <c r="WFI1" s="629"/>
      <c r="WFJ1" s="629"/>
      <c r="WFK1" s="629"/>
      <c r="WFL1" s="629"/>
      <c r="WFM1" s="629"/>
      <c r="WFN1" s="629"/>
      <c r="WFO1" s="629"/>
      <c r="WFP1" s="629"/>
      <c r="WFQ1" s="629"/>
      <c r="WFR1" s="629"/>
      <c r="WFS1" s="629"/>
      <c r="WFT1" s="629"/>
      <c r="WFU1" s="629"/>
      <c r="WFV1" s="629"/>
      <c r="WFW1" s="629"/>
      <c r="WFX1" s="629"/>
      <c r="WFY1" s="629"/>
      <c r="WFZ1" s="629"/>
      <c r="WGA1" s="629"/>
      <c r="WGB1" s="629"/>
      <c r="WGC1" s="629"/>
      <c r="WGD1" s="629"/>
      <c r="WGE1" s="629"/>
      <c r="WGF1" s="629"/>
      <c r="WGG1" s="629"/>
      <c r="WGH1" s="629"/>
      <c r="WGI1" s="629"/>
      <c r="WGJ1" s="629"/>
      <c r="WGK1" s="629"/>
      <c r="WGL1" s="629"/>
      <c r="WGM1" s="629"/>
      <c r="WGN1" s="629"/>
      <c r="WGO1" s="629"/>
      <c r="WGP1" s="629"/>
      <c r="WGQ1" s="629"/>
      <c r="WGR1" s="629"/>
      <c r="WGS1" s="629"/>
      <c r="WGT1" s="629"/>
      <c r="WGU1" s="629"/>
      <c r="WGV1" s="629"/>
      <c r="WGW1" s="629"/>
      <c r="WGX1" s="629"/>
      <c r="WGY1" s="629"/>
      <c r="WGZ1" s="629"/>
      <c r="WHA1" s="629"/>
      <c r="WHB1" s="629"/>
      <c r="WHC1" s="629"/>
      <c r="WHD1" s="629"/>
      <c r="WHE1" s="629"/>
      <c r="WHF1" s="629"/>
      <c r="WHG1" s="629"/>
      <c r="WHH1" s="629"/>
      <c r="WHI1" s="629"/>
      <c r="WHJ1" s="629"/>
      <c r="WHK1" s="629"/>
      <c r="WHL1" s="629"/>
      <c r="WHM1" s="629"/>
      <c r="WHN1" s="629"/>
      <c r="WHO1" s="629"/>
      <c r="WHP1" s="629"/>
      <c r="WHQ1" s="629"/>
      <c r="WHR1" s="629"/>
      <c r="WHS1" s="629"/>
      <c r="WHT1" s="629"/>
      <c r="WHU1" s="629"/>
      <c r="WHV1" s="629"/>
      <c r="WHW1" s="629"/>
      <c r="WHX1" s="629"/>
      <c r="WHY1" s="629"/>
      <c r="WHZ1" s="629"/>
      <c r="WIA1" s="629"/>
      <c r="WIB1" s="629"/>
      <c r="WIC1" s="629"/>
      <c r="WID1" s="629"/>
      <c r="WIE1" s="629"/>
      <c r="WIF1" s="629"/>
      <c r="WIG1" s="629"/>
      <c r="WIH1" s="629"/>
      <c r="WII1" s="629"/>
      <c r="WIJ1" s="629"/>
      <c r="WIK1" s="629"/>
      <c r="WIL1" s="629"/>
      <c r="WIM1" s="629"/>
      <c r="WIN1" s="629"/>
      <c r="WIO1" s="629"/>
      <c r="WIP1" s="629"/>
      <c r="WIQ1" s="629"/>
      <c r="WIR1" s="629"/>
      <c r="WIS1" s="629"/>
      <c r="WIT1" s="629"/>
      <c r="WIU1" s="629"/>
      <c r="WIV1" s="629"/>
      <c r="WIW1" s="629"/>
      <c r="WIX1" s="629"/>
      <c r="WIY1" s="629"/>
      <c r="WIZ1" s="629"/>
      <c r="WJA1" s="629"/>
      <c r="WJB1" s="629"/>
      <c r="WJC1" s="629"/>
      <c r="WJD1" s="629"/>
      <c r="WJE1" s="629"/>
      <c r="WJF1" s="629"/>
      <c r="WJG1" s="629"/>
      <c r="WJH1" s="629"/>
      <c r="WJI1" s="629"/>
      <c r="WJJ1" s="629"/>
      <c r="WJK1" s="629"/>
      <c r="WJL1" s="629"/>
      <c r="WJM1" s="629"/>
      <c r="WJN1" s="629"/>
      <c r="WJO1" s="629"/>
      <c r="WJP1" s="629"/>
      <c r="WJQ1" s="629"/>
      <c r="WJR1" s="629"/>
      <c r="WJS1" s="629"/>
      <c r="WJT1" s="629"/>
      <c r="WJU1" s="629"/>
      <c r="WJV1" s="629"/>
      <c r="WJW1" s="629"/>
      <c r="WJX1" s="629"/>
      <c r="WJY1" s="629"/>
      <c r="WJZ1" s="629"/>
      <c r="WKA1" s="629"/>
      <c r="WKB1" s="629"/>
      <c r="WKC1" s="629"/>
      <c r="WKD1" s="629"/>
      <c r="WKE1" s="629"/>
      <c r="WKF1" s="629"/>
      <c r="WKG1" s="629"/>
      <c r="WKH1" s="629"/>
      <c r="WKI1" s="629"/>
      <c r="WKJ1" s="629"/>
      <c r="WKK1" s="629"/>
      <c r="WKL1" s="629"/>
      <c r="WKM1" s="629"/>
      <c r="WKN1" s="629"/>
      <c r="WKO1" s="629"/>
      <c r="WKP1" s="629"/>
      <c r="WKQ1" s="629"/>
      <c r="WKR1" s="629"/>
      <c r="WKS1" s="629"/>
      <c r="WKT1" s="629"/>
      <c r="WKU1" s="629"/>
      <c r="WKV1" s="629"/>
      <c r="WKW1" s="629"/>
      <c r="WKX1" s="629"/>
      <c r="WKY1" s="629"/>
      <c r="WKZ1" s="629"/>
      <c r="WLA1" s="629"/>
      <c r="WLB1" s="629"/>
      <c r="WLC1" s="629"/>
      <c r="WLD1" s="629"/>
      <c r="WLE1" s="629"/>
      <c r="WLF1" s="629"/>
      <c r="WLG1" s="629"/>
      <c r="WLH1" s="629"/>
      <c r="WLI1" s="629"/>
      <c r="WLJ1" s="629"/>
      <c r="WLK1" s="629"/>
      <c r="WLL1" s="629"/>
      <c r="WLM1" s="629"/>
      <c r="WLN1" s="629"/>
      <c r="WLO1" s="629"/>
      <c r="WLP1" s="629"/>
      <c r="WLQ1" s="629"/>
      <c r="WLR1" s="629"/>
      <c r="WLS1" s="629"/>
      <c r="WLT1" s="629"/>
      <c r="WLU1" s="629"/>
      <c r="WLV1" s="629"/>
      <c r="WLW1" s="629"/>
      <c r="WLX1" s="629"/>
      <c r="WLY1" s="629"/>
      <c r="WLZ1" s="629"/>
      <c r="WMA1" s="629"/>
      <c r="WMB1" s="629"/>
      <c r="WMC1" s="629"/>
      <c r="WMD1" s="629"/>
      <c r="WME1" s="629"/>
      <c r="WMF1" s="629"/>
      <c r="WMG1" s="629"/>
      <c r="WMH1" s="629"/>
      <c r="WMI1" s="629"/>
      <c r="WMJ1" s="629"/>
      <c r="WMK1" s="629"/>
      <c r="WML1" s="629"/>
      <c r="WMM1" s="629"/>
      <c r="WMN1" s="629"/>
      <c r="WMO1" s="629"/>
      <c r="WMP1" s="629"/>
      <c r="WMQ1" s="629"/>
      <c r="WMR1" s="629"/>
      <c r="WMS1" s="629"/>
      <c r="WMT1" s="629"/>
      <c r="WMU1" s="629"/>
      <c r="WMV1" s="629"/>
      <c r="WMW1" s="629"/>
      <c r="WMX1" s="629"/>
      <c r="WMY1" s="629"/>
      <c r="WMZ1" s="629"/>
      <c r="WNA1" s="629"/>
      <c r="WNB1" s="629"/>
      <c r="WNC1" s="629"/>
      <c r="WND1" s="629"/>
      <c r="WNE1" s="629"/>
      <c r="WNF1" s="629"/>
      <c r="WNG1" s="629"/>
      <c r="WNH1" s="629"/>
      <c r="WNI1" s="629"/>
      <c r="WNJ1" s="629"/>
      <c r="WNK1" s="629"/>
      <c r="WNL1" s="629"/>
      <c r="WNM1" s="629"/>
      <c r="WNN1" s="629"/>
      <c r="WNO1" s="629"/>
      <c r="WNP1" s="629"/>
      <c r="WNQ1" s="629"/>
      <c r="WNR1" s="629"/>
      <c r="WNS1" s="629"/>
      <c r="WNT1" s="629"/>
      <c r="WNU1" s="629"/>
      <c r="WNV1" s="629"/>
      <c r="WNW1" s="629"/>
      <c r="WNX1" s="629"/>
      <c r="WNY1" s="629"/>
      <c r="WNZ1" s="629"/>
      <c r="WOA1" s="629"/>
      <c r="WOB1" s="629"/>
      <c r="WOC1" s="629"/>
      <c r="WOD1" s="629"/>
      <c r="WOE1" s="629"/>
      <c r="WOF1" s="629"/>
      <c r="WOG1" s="629"/>
      <c r="WOH1" s="629"/>
      <c r="WOI1" s="629"/>
      <c r="WOJ1" s="629"/>
      <c r="WOK1" s="629"/>
      <c r="WOL1" s="629"/>
      <c r="WOM1" s="629"/>
      <c r="WON1" s="629"/>
      <c r="WOO1" s="629"/>
      <c r="WOP1" s="629"/>
      <c r="WOQ1" s="629"/>
      <c r="WOR1" s="629"/>
      <c r="WOS1" s="629"/>
      <c r="WOT1" s="629"/>
      <c r="WOU1" s="629"/>
      <c r="WOV1" s="629"/>
      <c r="WOW1" s="629"/>
      <c r="WOX1" s="629"/>
      <c r="WOY1" s="629"/>
      <c r="WOZ1" s="629"/>
      <c r="WPA1" s="629"/>
      <c r="WPB1" s="629"/>
      <c r="WPC1" s="629"/>
      <c r="WPD1" s="629"/>
      <c r="WPE1" s="629"/>
      <c r="WPF1" s="629"/>
      <c r="WPG1" s="629"/>
      <c r="WPH1" s="629"/>
      <c r="WPI1" s="629"/>
      <c r="WPJ1" s="629"/>
      <c r="WPK1" s="629"/>
      <c r="WPL1" s="629"/>
      <c r="WPM1" s="629"/>
      <c r="WPN1" s="629"/>
      <c r="WPO1" s="629"/>
      <c r="WPP1" s="629"/>
      <c r="WPQ1" s="629"/>
      <c r="WPR1" s="629"/>
      <c r="WPS1" s="629"/>
      <c r="WPT1" s="629"/>
      <c r="WPU1" s="629"/>
      <c r="WPV1" s="629"/>
      <c r="WPW1" s="629"/>
      <c r="WPX1" s="629"/>
      <c r="WPY1" s="629"/>
      <c r="WPZ1" s="629"/>
      <c r="WQA1" s="629"/>
      <c r="WQB1" s="629"/>
      <c r="WQC1" s="629"/>
      <c r="WQD1" s="629"/>
      <c r="WQE1" s="629"/>
      <c r="WQF1" s="629"/>
      <c r="WQG1" s="629"/>
      <c r="WQH1" s="629"/>
      <c r="WQI1" s="629"/>
      <c r="WQJ1" s="629"/>
      <c r="WQK1" s="629"/>
      <c r="WQL1" s="629"/>
      <c r="WQM1" s="629"/>
      <c r="WQN1" s="629"/>
      <c r="WQO1" s="629"/>
      <c r="WQP1" s="629"/>
      <c r="WQQ1" s="629"/>
      <c r="WQR1" s="629"/>
      <c r="WQS1" s="629"/>
      <c r="WQT1" s="629"/>
      <c r="WQU1" s="629"/>
      <c r="WQV1" s="629"/>
      <c r="WQW1" s="629"/>
      <c r="WQX1" s="629"/>
      <c r="WQY1" s="629"/>
      <c r="WQZ1" s="629"/>
      <c r="WRA1" s="629"/>
      <c r="WRB1" s="629"/>
      <c r="WRC1" s="629"/>
      <c r="WRD1" s="629"/>
      <c r="WRE1" s="629"/>
      <c r="WRF1" s="629"/>
      <c r="WRG1" s="629"/>
      <c r="WRH1" s="629"/>
      <c r="WRI1" s="629"/>
      <c r="WRJ1" s="629"/>
      <c r="WRK1" s="629"/>
      <c r="WRL1" s="629"/>
      <c r="WRM1" s="629"/>
      <c r="WRN1" s="629"/>
      <c r="WRO1" s="629"/>
      <c r="WRP1" s="629"/>
      <c r="WRQ1" s="629"/>
      <c r="WRR1" s="629"/>
      <c r="WRS1" s="629"/>
      <c r="WRT1" s="629"/>
      <c r="WRU1" s="629"/>
      <c r="WRV1" s="629"/>
      <c r="WRW1" s="629"/>
      <c r="WRX1" s="629"/>
      <c r="WRY1" s="629"/>
      <c r="WRZ1" s="629"/>
      <c r="WSA1" s="629"/>
      <c r="WSB1" s="629"/>
      <c r="WSC1" s="629"/>
      <c r="WSD1" s="629"/>
      <c r="WSE1" s="629"/>
      <c r="WSF1" s="629"/>
      <c r="WSG1" s="629"/>
      <c r="WSH1" s="629"/>
      <c r="WSI1" s="629"/>
      <c r="WSJ1" s="629"/>
      <c r="WSK1" s="629"/>
      <c r="WSL1" s="629"/>
      <c r="WSM1" s="629"/>
      <c r="WSN1" s="629"/>
      <c r="WSO1" s="629"/>
      <c r="WSP1" s="629"/>
      <c r="WSQ1" s="629"/>
      <c r="WSR1" s="629"/>
      <c r="WSS1" s="629"/>
      <c r="WST1" s="629"/>
      <c r="WSU1" s="629"/>
      <c r="WSV1" s="629"/>
      <c r="WSW1" s="629"/>
      <c r="WSX1" s="629"/>
      <c r="WSY1" s="629"/>
      <c r="WSZ1" s="629"/>
      <c r="WTA1" s="629"/>
      <c r="WTB1" s="629"/>
      <c r="WTC1" s="629"/>
      <c r="WTD1" s="629"/>
      <c r="WTE1" s="629"/>
      <c r="WTF1" s="629"/>
      <c r="WTG1" s="629"/>
      <c r="WTH1" s="629"/>
      <c r="WTI1" s="629"/>
      <c r="WTJ1" s="629"/>
      <c r="WTK1" s="629"/>
      <c r="WTL1" s="629"/>
      <c r="WTM1" s="629"/>
      <c r="WTN1" s="629"/>
      <c r="WTO1" s="629"/>
      <c r="WTP1" s="629"/>
      <c r="WTQ1" s="629"/>
      <c r="WTR1" s="629"/>
      <c r="WTS1" s="629"/>
      <c r="WTT1" s="629"/>
      <c r="WTU1" s="629"/>
      <c r="WTV1" s="629"/>
      <c r="WTW1" s="629"/>
      <c r="WTX1" s="629"/>
      <c r="WTY1" s="629"/>
      <c r="WTZ1" s="629"/>
      <c r="WUA1" s="629"/>
      <c r="WUB1" s="629"/>
      <c r="WUC1" s="629"/>
      <c r="WUD1" s="629"/>
      <c r="WUE1" s="629"/>
      <c r="WUF1" s="629"/>
      <c r="WUG1" s="629"/>
      <c r="WUH1" s="629"/>
      <c r="WUI1" s="629"/>
      <c r="WUJ1" s="629"/>
      <c r="WUK1" s="629"/>
      <c r="WUL1" s="629"/>
      <c r="WUM1" s="629"/>
      <c r="WUN1" s="629"/>
      <c r="WUO1" s="629"/>
      <c r="WUP1" s="629"/>
      <c r="WUQ1" s="629"/>
      <c r="WUR1" s="629"/>
      <c r="WUS1" s="629"/>
      <c r="WUT1" s="629"/>
      <c r="WUU1" s="629"/>
      <c r="WUV1" s="629"/>
      <c r="WUW1" s="629"/>
      <c r="WUX1" s="629"/>
      <c r="WUY1" s="629"/>
      <c r="WUZ1" s="629"/>
      <c r="WVA1" s="629"/>
      <c r="WVB1" s="629"/>
      <c r="WVC1" s="629"/>
      <c r="WVD1" s="629"/>
      <c r="WVE1" s="629"/>
      <c r="WVF1" s="629"/>
      <c r="WVG1" s="629"/>
      <c r="WVH1" s="629"/>
      <c r="WVI1" s="629"/>
      <c r="WVJ1" s="629"/>
      <c r="WVK1" s="629"/>
      <c r="WVL1" s="629"/>
      <c r="WVM1" s="629"/>
      <c r="WVN1" s="629"/>
      <c r="WVO1" s="629"/>
      <c r="WVP1" s="629"/>
      <c r="WVQ1" s="629"/>
      <c r="WVR1" s="629"/>
      <c r="WVS1" s="629"/>
      <c r="WVT1" s="629"/>
      <c r="WVU1" s="629"/>
      <c r="WVV1" s="629"/>
      <c r="WVW1" s="629"/>
      <c r="WVX1" s="629"/>
      <c r="WVY1" s="629"/>
      <c r="WVZ1" s="629"/>
      <c r="WWA1" s="629"/>
      <c r="WWB1" s="629"/>
      <c r="WWC1" s="629"/>
      <c r="WWD1" s="629"/>
      <c r="WWE1" s="629"/>
      <c r="WWF1" s="629"/>
      <c r="WWG1" s="629"/>
      <c r="WWH1" s="629"/>
      <c r="WWI1" s="629"/>
      <c r="WWJ1" s="629"/>
      <c r="WWK1" s="629"/>
      <c r="WWL1" s="629"/>
      <c r="WWM1" s="629"/>
      <c r="WWN1" s="629"/>
      <c r="WWO1" s="629"/>
      <c r="WWP1" s="629"/>
      <c r="WWQ1" s="629"/>
      <c r="WWR1" s="629"/>
      <c r="WWS1" s="629"/>
      <c r="WWT1" s="629"/>
      <c r="WWU1" s="629"/>
      <c r="WWV1" s="629"/>
      <c r="WWW1" s="629"/>
      <c r="WWX1" s="629"/>
      <c r="WWY1" s="629"/>
      <c r="WWZ1" s="629"/>
      <c r="WXA1" s="629"/>
      <c r="WXB1" s="629"/>
      <c r="WXC1" s="629"/>
      <c r="WXD1" s="629"/>
      <c r="WXE1" s="629"/>
      <c r="WXF1" s="629"/>
      <c r="WXG1" s="629"/>
      <c r="WXH1" s="629"/>
      <c r="WXI1" s="629"/>
      <c r="WXJ1" s="629"/>
      <c r="WXK1" s="629"/>
      <c r="WXL1" s="629"/>
      <c r="WXM1" s="629"/>
      <c r="WXN1" s="629"/>
      <c r="WXO1" s="629"/>
      <c r="WXP1" s="629"/>
      <c r="WXQ1" s="629"/>
      <c r="WXR1" s="629"/>
      <c r="WXS1" s="629"/>
      <c r="WXT1" s="629"/>
      <c r="WXU1" s="629"/>
      <c r="WXV1" s="629"/>
      <c r="WXW1" s="629"/>
      <c r="WXX1" s="629"/>
      <c r="WXY1" s="629"/>
      <c r="WXZ1" s="629"/>
      <c r="WYA1" s="629"/>
      <c r="WYB1" s="629"/>
      <c r="WYC1" s="629"/>
      <c r="WYD1" s="629"/>
      <c r="WYE1" s="629"/>
      <c r="WYF1" s="629"/>
      <c r="WYG1" s="629"/>
      <c r="WYH1" s="629"/>
      <c r="WYI1" s="629"/>
      <c r="WYJ1" s="629"/>
      <c r="WYK1" s="629"/>
      <c r="WYL1" s="629"/>
      <c r="WYM1" s="629"/>
      <c r="WYN1" s="629"/>
      <c r="WYO1" s="629"/>
      <c r="WYP1" s="629"/>
      <c r="WYQ1" s="629"/>
      <c r="WYR1" s="629"/>
      <c r="WYS1" s="629"/>
      <c r="WYT1" s="629"/>
      <c r="WYU1" s="629"/>
      <c r="WYV1" s="629"/>
      <c r="WYW1" s="629"/>
      <c r="WYX1" s="629"/>
      <c r="WYY1" s="629"/>
      <c r="WYZ1" s="629"/>
      <c r="WZA1" s="629"/>
      <c r="WZB1" s="629"/>
      <c r="WZC1" s="629"/>
      <c r="WZD1" s="629"/>
      <c r="WZE1" s="629"/>
      <c r="WZF1" s="629"/>
      <c r="WZG1" s="629"/>
      <c r="WZH1" s="629"/>
      <c r="WZI1" s="629"/>
      <c r="WZJ1" s="629"/>
      <c r="WZK1" s="629"/>
      <c r="WZL1" s="629"/>
      <c r="WZM1" s="629"/>
      <c r="WZN1" s="629"/>
      <c r="WZO1" s="629"/>
      <c r="WZP1" s="629"/>
      <c r="WZQ1" s="629"/>
      <c r="WZR1" s="629"/>
      <c r="WZS1" s="629"/>
      <c r="WZT1" s="629"/>
      <c r="WZU1" s="629"/>
      <c r="WZV1" s="629"/>
      <c r="WZW1" s="629"/>
      <c r="WZX1" s="629"/>
      <c r="WZY1" s="629"/>
      <c r="WZZ1" s="629"/>
      <c r="XAA1" s="629"/>
      <c r="XAB1" s="629"/>
      <c r="XAC1" s="629"/>
      <c r="XAD1" s="629"/>
      <c r="XAE1" s="629"/>
      <c r="XAF1" s="629"/>
      <c r="XAG1" s="629"/>
      <c r="XAH1" s="629"/>
      <c r="XAI1" s="629"/>
      <c r="XAJ1" s="629"/>
      <c r="XAK1" s="629"/>
      <c r="XAL1" s="629"/>
      <c r="XAM1" s="629"/>
      <c r="XAN1" s="629"/>
      <c r="XAO1" s="629"/>
      <c r="XAP1" s="629"/>
      <c r="XAQ1" s="629"/>
      <c r="XAR1" s="629"/>
      <c r="XAS1" s="629"/>
      <c r="XAT1" s="629"/>
      <c r="XAU1" s="629"/>
      <c r="XAV1" s="629"/>
      <c r="XAW1" s="629"/>
      <c r="XAX1" s="629"/>
      <c r="XAY1" s="629"/>
      <c r="XAZ1" s="629"/>
      <c r="XBA1" s="629"/>
      <c r="XBB1" s="629"/>
      <c r="XBC1" s="629"/>
      <c r="XBD1" s="629"/>
      <c r="XBE1" s="629"/>
      <c r="XBF1" s="629"/>
      <c r="XBG1" s="629"/>
      <c r="XBH1" s="629"/>
      <c r="XBI1" s="629"/>
      <c r="XBJ1" s="629"/>
      <c r="XBK1" s="629"/>
      <c r="XBL1" s="629"/>
      <c r="XBM1" s="629"/>
      <c r="XBN1" s="629"/>
      <c r="XBO1" s="629"/>
      <c r="XBP1" s="629"/>
      <c r="XBQ1" s="629"/>
      <c r="XBR1" s="629"/>
      <c r="XBS1" s="629"/>
      <c r="XBT1" s="629"/>
      <c r="XBU1" s="629"/>
      <c r="XBV1" s="629"/>
      <c r="XBW1" s="629"/>
      <c r="XBX1" s="629"/>
      <c r="XBY1" s="629"/>
      <c r="XBZ1" s="629"/>
      <c r="XCA1" s="629"/>
      <c r="XCB1" s="629"/>
      <c r="XCC1" s="629"/>
      <c r="XCD1" s="629"/>
      <c r="XCE1" s="629"/>
      <c r="XCF1" s="629"/>
      <c r="XCG1" s="629"/>
      <c r="XCH1" s="629"/>
      <c r="XCI1" s="629"/>
      <c r="XCJ1" s="629"/>
      <c r="XCK1" s="629"/>
      <c r="XCL1" s="629"/>
      <c r="XCM1" s="629"/>
      <c r="XCN1" s="629"/>
      <c r="XCO1" s="629"/>
      <c r="XCP1" s="629"/>
      <c r="XCQ1" s="629"/>
      <c r="XCR1" s="629"/>
      <c r="XCS1" s="629"/>
      <c r="XCT1" s="629"/>
      <c r="XCU1" s="629"/>
      <c r="XCV1" s="629"/>
      <c r="XCW1" s="629"/>
      <c r="XCX1" s="629"/>
      <c r="XCY1" s="629"/>
      <c r="XCZ1" s="629"/>
      <c r="XDA1" s="629"/>
      <c r="XDB1" s="629"/>
      <c r="XDC1" s="629"/>
      <c r="XDD1" s="629"/>
      <c r="XDE1" s="629"/>
      <c r="XDF1" s="629"/>
      <c r="XDG1" s="629"/>
      <c r="XDH1" s="629"/>
      <c r="XDI1" s="629"/>
      <c r="XDJ1" s="629"/>
      <c r="XDK1" s="629"/>
      <c r="XDL1" s="629"/>
      <c r="XDM1" s="629"/>
      <c r="XDN1" s="629"/>
      <c r="XDO1" s="629"/>
      <c r="XDP1" s="629"/>
      <c r="XDQ1" s="629"/>
      <c r="XDR1" s="629"/>
      <c r="XDS1" s="629"/>
      <c r="XDT1" s="629"/>
      <c r="XDU1" s="629"/>
      <c r="XDV1" s="629"/>
      <c r="XDW1" s="629"/>
      <c r="XDX1" s="629"/>
      <c r="XDY1" s="629"/>
      <c r="XDZ1" s="629"/>
      <c r="XEA1" s="629"/>
      <c r="XEB1" s="629"/>
      <c r="XEC1" s="629"/>
      <c r="XED1" s="629"/>
      <c r="XEE1" s="629"/>
      <c r="XEF1" s="629"/>
      <c r="XEG1" s="629"/>
      <c r="XEH1" s="629"/>
      <c r="XEI1" s="629"/>
      <c r="XEJ1" s="629"/>
      <c r="XEK1" s="629"/>
      <c r="XEL1" s="629"/>
      <c r="XEM1" s="629"/>
      <c r="XEN1" s="629"/>
      <c r="XEO1" s="629"/>
      <c r="XEP1" s="629"/>
      <c r="XEQ1" s="629"/>
      <c r="XER1" s="629"/>
      <c r="XES1" s="629"/>
      <c r="XET1" s="629"/>
      <c r="XEU1" s="629"/>
      <c r="XEV1" s="629"/>
      <c r="XEW1" s="629"/>
      <c r="XEX1" s="629"/>
      <c r="XEY1" s="629"/>
      <c r="XEZ1" s="629"/>
      <c r="XFA1" s="629"/>
      <c r="XFB1" s="629"/>
      <c r="XFC1" s="629"/>
      <c r="XFD1" s="629"/>
    </row>
    <row r="2" spans="1:16384" s="81" customFormat="1" ht="12.75" x14ac:dyDescent="0.2">
      <c r="A2" s="629" t="str">
        <f>'Rate Case Constants'!C10</f>
        <v>CASE NO. 2025-00114 - ELECTRIC OPERATIONS</v>
      </c>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629"/>
      <c r="BP2" s="629"/>
      <c r="BQ2" s="629"/>
      <c r="BR2" s="629"/>
      <c r="BS2" s="629"/>
      <c r="BT2" s="629"/>
      <c r="BU2" s="629"/>
      <c r="BV2" s="629"/>
      <c r="BW2" s="629"/>
      <c r="BX2" s="629"/>
      <c r="BY2" s="629"/>
      <c r="BZ2" s="629"/>
      <c r="CA2" s="629"/>
      <c r="CB2" s="629"/>
      <c r="CC2" s="629"/>
      <c r="CD2" s="629"/>
      <c r="CE2" s="629"/>
      <c r="CF2" s="629"/>
      <c r="CG2" s="629"/>
      <c r="CH2" s="629"/>
      <c r="CI2" s="629"/>
      <c r="CJ2" s="629"/>
      <c r="CK2" s="629"/>
      <c r="CL2" s="629"/>
      <c r="CM2" s="629"/>
      <c r="CN2" s="629"/>
      <c r="CO2" s="629"/>
      <c r="CP2" s="629"/>
      <c r="CQ2" s="629"/>
      <c r="CR2" s="629"/>
      <c r="CS2" s="629"/>
      <c r="CT2" s="629"/>
      <c r="CU2" s="629"/>
      <c r="CV2" s="629"/>
      <c r="CW2" s="629"/>
      <c r="CX2" s="629"/>
      <c r="CY2" s="629"/>
      <c r="CZ2" s="629"/>
      <c r="DA2" s="629"/>
      <c r="DB2" s="629"/>
      <c r="DC2" s="629"/>
      <c r="DD2" s="629"/>
      <c r="DE2" s="629"/>
      <c r="DF2" s="629"/>
      <c r="DG2" s="629"/>
      <c r="DH2" s="629"/>
      <c r="DI2" s="629"/>
      <c r="DJ2" s="629"/>
      <c r="DK2" s="629"/>
      <c r="DL2" s="629"/>
      <c r="DM2" s="629"/>
      <c r="DN2" s="629"/>
      <c r="DO2" s="629"/>
      <c r="DP2" s="629"/>
      <c r="DQ2" s="629"/>
      <c r="DR2" s="629"/>
      <c r="DS2" s="629"/>
      <c r="DT2" s="629"/>
      <c r="DU2" s="629"/>
      <c r="DV2" s="629"/>
      <c r="DW2" s="629"/>
      <c r="DX2" s="629"/>
      <c r="DY2" s="629"/>
      <c r="DZ2" s="629"/>
      <c r="EA2" s="629"/>
      <c r="EB2" s="629"/>
      <c r="EC2" s="629"/>
      <c r="ED2" s="629"/>
      <c r="EE2" s="629"/>
      <c r="EF2" s="629"/>
      <c r="EG2" s="629"/>
      <c r="EH2" s="629"/>
      <c r="EI2" s="629"/>
      <c r="EJ2" s="629"/>
      <c r="EK2" s="629"/>
      <c r="EL2" s="629"/>
      <c r="EM2" s="629"/>
      <c r="EN2" s="629"/>
      <c r="EO2" s="629"/>
      <c r="EP2" s="629"/>
      <c r="EQ2" s="629"/>
      <c r="ER2" s="629"/>
      <c r="ES2" s="629"/>
      <c r="ET2" s="629"/>
      <c r="EU2" s="629"/>
      <c r="EV2" s="629"/>
      <c r="EW2" s="629"/>
      <c r="EX2" s="629"/>
      <c r="EY2" s="629"/>
      <c r="EZ2" s="629"/>
      <c r="FA2" s="629"/>
      <c r="FB2" s="629"/>
      <c r="FC2" s="629"/>
      <c r="FD2" s="629"/>
      <c r="FE2" s="629"/>
      <c r="FF2" s="629"/>
      <c r="FG2" s="629"/>
      <c r="FH2" s="629"/>
      <c r="FI2" s="629"/>
      <c r="FJ2" s="629"/>
      <c r="FK2" s="629"/>
      <c r="FL2" s="629"/>
      <c r="FM2" s="629"/>
      <c r="FN2" s="629"/>
      <c r="FO2" s="629"/>
      <c r="FP2" s="629"/>
      <c r="FQ2" s="629"/>
      <c r="FR2" s="629"/>
      <c r="FS2" s="629"/>
      <c r="FT2" s="629"/>
      <c r="FU2" s="629"/>
      <c r="FV2" s="629"/>
      <c r="FW2" s="629"/>
      <c r="FX2" s="629"/>
      <c r="FY2" s="629"/>
      <c r="FZ2" s="629"/>
      <c r="GA2" s="629"/>
      <c r="GB2" s="629"/>
      <c r="GC2" s="629"/>
      <c r="GD2" s="629"/>
      <c r="GE2" s="629"/>
      <c r="GF2" s="629"/>
      <c r="GG2" s="629"/>
      <c r="GH2" s="629"/>
      <c r="GI2" s="629"/>
      <c r="GJ2" s="629"/>
      <c r="GK2" s="629"/>
      <c r="GL2" s="629"/>
      <c r="GM2" s="629"/>
      <c r="GN2" s="629"/>
      <c r="GO2" s="629"/>
      <c r="GP2" s="629"/>
      <c r="GQ2" s="629"/>
      <c r="GR2" s="629"/>
      <c r="GS2" s="629"/>
      <c r="GT2" s="629"/>
      <c r="GU2" s="629"/>
      <c r="GV2" s="629"/>
      <c r="GW2" s="629"/>
      <c r="GX2" s="629"/>
      <c r="GY2" s="629"/>
      <c r="GZ2" s="629"/>
      <c r="HA2" s="629"/>
      <c r="HB2" s="629"/>
      <c r="HC2" s="629"/>
      <c r="HD2" s="629"/>
      <c r="HE2" s="629"/>
      <c r="HF2" s="629"/>
      <c r="HG2" s="629"/>
      <c r="HH2" s="629"/>
      <c r="HI2" s="629"/>
      <c r="HJ2" s="629"/>
      <c r="HK2" s="629"/>
      <c r="HL2" s="629"/>
      <c r="HM2" s="629"/>
      <c r="HN2" s="629"/>
      <c r="HO2" s="629"/>
      <c r="HP2" s="629"/>
      <c r="HQ2" s="629"/>
      <c r="HR2" s="629"/>
      <c r="HS2" s="629"/>
      <c r="HT2" s="629"/>
      <c r="HU2" s="629"/>
      <c r="HV2" s="629"/>
      <c r="HW2" s="629"/>
      <c r="HX2" s="629"/>
      <c r="HY2" s="629"/>
      <c r="HZ2" s="629"/>
      <c r="IA2" s="629"/>
      <c r="IB2" s="629"/>
      <c r="IC2" s="629"/>
      <c r="ID2" s="629"/>
      <c r="IE2" s="629"/>
      <c r="IF2" s="629"/>
      <c r="IG2" s="629"/>
      <c r="IH2" s="629"/>
      <c r="II2" s="629"/>
      <c r="IJ2" s="629"/>
      <c r="IK2" s="629"/>
      <c r="IL2" s="629"/>
      <c r="IM2" s="629"/>
      <c r="IN2" s="629"/>
      <c r="IO2" s="629"/>
      <c r="IP2" s="629"/>
      <c r="IQ2" s="629"/>
      <c r="IR2" s="629"/>
      <c r="IS2" s="629"/>
      <c r="IT2" s="629"/>
      <c r="IU2" s="629"/>
      <c r="IV2" s="629"/>
      <c r="IW2" s="629"/>
      <c r="IX2" s="629"/>
      <c r="IY2" s="629"/>
      <c r="IZ2" s="629"/>
      <c r="JA2" s="629"/>
      <c r="JB2" s="629"/>
      <c r="JC2" s="629"/>
      <c r="JD2" s="629"/>
      <c r="JE2" s="629"/>
      <c r="JF2" s="629"/>
      <c r="JG2" s="629"/>
      <c r="JH2" s="629"/>
      <c r="JI2" s="629"/>
      <c r="JJ2" s="629"/>
      <c r="JK2" s="629"/>
      <c r="JL2" s="629"/>
      <c r="JM2" s="629"/>
      <c r="JN2" s="629"/>
      <c r="JO2" s="629"/>
      <c r="JP2" s="629"/>
      <c r="JQ2" s="629"/>
      <c r="JR2" s="629"/>
      <c r="JS2" s="629"/>
      <c r="JT2" s="629"/>
      <c r="JU2" s="629"/>
      <c r="JV2" s="629"/>
      <c r="JW2" s="629"/>
      <c r="JX2" s="629"/>
      <c r="JY2" s="629"/>
      <c r="JZ2" s="629"/>
      <c r="KA2" s="629"/>
      <c r="KB2" s="629"/>
      <c r="KC2" s="629"/>
      <c r="KD2" s="629"/>
      <c r="KE2" s="629"/>
      <c r="KF2" s="629"/>
      <c r="KG2" s="629"/>
      <c r="KH2" s="629"/>
      <c r="KI2" s="629"/>
      <c r="KJ2" s="629"/>
      <c r="KK2" s="629"/>
      <c r="KL2" s="629"/>
      <c r="KM2" s="629"/>
      <c r="KN2" s="629"/>
      <c r="KO2" s="629"/>
      <c r="KP2" s="629"/>
      <c r="KQ2" s="629"/>
      <c r="KR2" s="629"/>
      <c r="KS2" s="629"/>
      <c r="KT2" s="629"/>
      <c r="KU2" s="629"/>
      <c r="KV2" s="629"/>
      <c r="KW2" s="629"/>
      <c r="KX2" s="629"/>
      <c r="KY2" s="629"/>
      <c r="KZ2" s="629"/>
      <c r="LA2" s="629"/>
      <c r="LB2" s="629"/>
      <c r="LC2" s="629"/>
      <c r="LD2" s="629"/>
      <c r="LE2" s="629"/>
      <c r="LF2" s="629"/>
      <c r="LG2" s="629"/>
      <c r="LH2" s="629"/>
      <c r="LI2" s="629"/>
      <c r="LJ2" s="629"/>
      <c r="LK2" s="629"/>
      <c r="LL2" s="629"/>
      <c r="LM2" s="629"/>
      <c r="LN2" s="629"/>
      <c r="LO2" s="629"/>
      <c r="LP2" s="629"/>
      <c r="LQ2" s="629"/>
      <c r="LR2" s="629"/>
      <c r="LS2" s="629"/>
      <c r="LT2" s="629"/>
      <c r="LU2" s="629"/>
      <c r="LV2" s="629"/>
      <c r="LW2" s="629"/>
      <c r="LX2" s="629"/>
      <c r="LY2" s="629"/>
      <c r="LZ2" s="629"/>
      <c r="MA2" s="629"/>
      <c r="MB2" s="629"/>
      <c r="MC2" s="629"/>
      <c r="MD2" s="629"/>
      <c r="ME2" s="629"/>
      <c r="MF2" s="629"/>
      <c r="MG2" s="629"/>
      <c r="MH2" s="629"/>
      <c r="MI2" s="629"/>
      <c r="MJ2" s="629"/>
      <c r="MK2" s="629"/>
      <c r="ML2" s="629"/>
      <c r="MM2" s="629"/>
      <c r="MN2" s="629"/>
      <c r="MO2" s="629"/>
      <c r="MP2" s="629"/>
      <c r="MQ2" s="629"/>
      <c r="MR2" s="629"/>
      <c r="MS2" s="629"/>
      <c r="MT2" s="629"/>
      <c r="MU2" s="629"/>
      <c r="MV2" s="629"/>
      <c r="MW2" s="629"/>
      <c r="MX2" s="629"/>
      <c r="MY2" s="629"/>
      <c r="MZ2" s="629"/>
      <c r="NA2" s="629"/>
      <c r="NB2" s="629"/>
      <c r="NC2" s="629"/>
      <c r="ND2" s="629"/>
      <c r="NE2" s="629"/>
      <c r="NF2" s="629"/>
      <c r="NG2" s="629"/>
      <c r="NH2" s="629"/>
      <c r="NI2" s="629"/>
      <c r="NJ2" s="629"/>
      <c r="NK2" s="629"/>
      <c r="NL2" s="629"/>
      <c r="NM2" s="629"/>
      <c r="NN2" s="629"/>
      <c r="NO2" s="629"/>
      <c r="NP2" s="629"/>
      <c r="NQ2" s="629"/>
      <c r="NR2" s="629"/>
      <c r="NS2" s="629"/>
      <c r="NT2" s="629"/>
      <c r="NU2" s="629"/>
      <c r="NV2" s="629"/>
      <c r="NW2" s="629"/>
      <c r="NX2" s="629"/>
      <c r="NY2" s="629"/>
      <c r="NZ2" s="629"/>
      <c r="OA2" s="629"/>
      <c r="OB2" s="629"/>
      <c r="OC2" s="629"/>
      <c r="OD2" s="629"/>
      <c r="OE2" s="629"/>
      <c r="OF2" s="629"/>
      <c r="OG2" s="629"/>
      <c r="OH2" s="629"/>
      <c r="OI2" s="629"/>
      <c r="OJ2" s="629"/>
      <c r="OK2" s="629"/>
      <c r="OL2" s="629"/>
      <c r="OM2" s="629"/>
      <c r="ON2" s="629"/>
      <c r="OO2" s="629"/>
      <c r="OP2" s="629"/>
      <c r="OQ2" s="629"/>
      <c r="OR2" s="629"/>
      <c r="OS2" s="629"/>
      <c r="OT2" s="629"/>
      <c r="OU2" s="629"/>
      <c r="OV2" s="629"/>
      <c r="OW2" s="629"/>
      <c r="OX2" s="629"/>
      <c r="OY2" s="629"/>
      <c r="OZ2" s="629"/>
      <c r="PA2" s="629"/>
      <c r="PB2" s="629"/>
      <c r="PC2" s="629"/>
      <c r="PD2" s="629"/>
      <c r="PE2" s="629"/>
      <c r="PF2" s="629"/>
      <c r="PG2" s="629"/>
      <c r="PH2" s="629"/>
      <c r="PI2" s="629"/>
      <c r="PJ2" s="629"/>
      <c r="PK2" s="629"/>
      <c r="PL2" s="629"/>
      <c r="PM2" s="629"/>
      <c r="PN2" s="629"/>
      <c r="PO2" s="629"/>
      <c r="PP2" s="629"/>
      <c r="PQ2" s="629"/>
      <c r="PR2" s="629"/>
      <c r="PS2" s="629"/>
      <c r="PT2" s="629"/>
      <c r="PU2" s="629"/>
      <c r="PV2" s="629"/>
      <c r="PW2" s="629"/>
      <c r="PX2" s="629"/>
      <c r="PY2" s="629"/>
      <c r="PZ2" s="629"/>
      <c r="QA2" s="629"/>
      <c r="QB2" s="629"/>
      <c r="QC2" s="629"/>
      <c r="QD2" s="629"/>
      <c r="QE2" s="629"/>
      <c r="QF2" s="629"/>
      <c r="QG2" s="629"/>
      <c r="QH2" s="629"/>
      <c r="QI2" s="629"/>
      <c r="QJ2" s="629"/>
      <c r="QK2" s="629"/>
      <c r="QL2" s="629"/>
      <c r="QM2" s="629"/>
      <c r="QN2" s="629"/>
      <c r="QO2" s="629"/>
      <c r="QP2" s="629"/>
      <c r="QQ2" s="629"/>
      <c r="QR2" s="629"/>
      <c r="QS2" s="629"/>
      <c r="QT2" s="629"/>
      <c r="QU2" s="629"/>
      <c r="QV2" s="629"/>
      <c r="QW2" s="629"/>
      <c r="QX2" s="629"/>
      <c r="QY2" s="629"/>
      <c r="QZ2" s="629"/>
      <c r="RA2" s="629"/>
      <c r="RB2" s="629"/>
      <c r="RC2" s="629"/>
      <c r="RD2" s="629"/>
      <c r="RE2" s="629"/>
      <c r="RF2" s="629"/>
      <c r="RG2" s="629"/>
      <c r="RH2" s="629"/>
      <c r="RI2" s="629"/>
      <c r="RJ2" s="629"/>
      <c r="RK2" s="629"/>
      <c r="RL2" s="629"/>
      <c r="RM2" s="629"/>
      <c r="RN2" s="629"/>
      <c r="RO2" s="629"/>
      <c r="RP2" s="629"/>
      <c r="RQ2" s="629"/>
      <c r="RR2" s="629"/>
      <c r="RS2" s="629"/>
      <c r="RT2" s="629"/>
      <c r="RU2" s="629"/>
      <c r="RV2" s="629"/>
      <c r="RW2" s="629"/>
      <c r="RX2" s="629"/>
      <c r="RY2" s="629"/>
      <c r="RZ2" s="629"/>
      <c r="SA2" s="629"/>
      <c r="SB2" s="629"/>
      <c r="SC2" s="629"/>
      <c r="SD2" s="629"/>
      <c r="SE2" s="629"/>
      <c r="SF2" s="629"/>
      <c r="SG2" s="629"/>
      <c r="SH2" s="629"/>
      <c r="SI2" s="629"/>
      <c r="SJ2" s="629"/>
      <c r="SK2" s="629"/>
      <c r="SL2" s="629"/>
      <c r="SM2" s="629"/>
      <c r="SN2" s="629"/>
      <c r="SO2" s="629"/>
      <c r="SP2" s="629"/>
      <c r="SQ2" s="629"/>
      <c r="SR2" s="629"/>
      <c r="SS2" s="629"/>
      <c r="ST2" s="629"/>
      <c r="SU2" s="629"/>
      <c r="SV2" s="629"/>
      <c r="SW2" s="629"/>
      <c r="SX2" s="629"/>
      <c r="SY2" s="629"/>
      <c r="SZ2" s="629"/>
      <c r="TA2" s="629"/>
      <c r="TB2" s="629"/>
      <c r="TC2" s="629"/>
      <c r="TD2" s="629"/>
      <c r="TE2" s="629"/>
      <c r="TF2" s="629"/>
      <c r="TG2" s="629"/>
      <c r="TH2" s="629"/>
      <c r="TI2" s="629"/>
      <c r="TJ2" s="629"/>
      <c r="TK2" s="629"/>
      <c r="TL2" s="629"/>
      <c r="TM2" s="629"/>
      <c r="TN2" s="629"/>
      <c r="TO2" s="629"/>
      <c r="TP2" s="629"/>
      <c r="TQ2" s="629"/>
      <c r="TR2" s="629"/>
      <c r="TS2" s="629"/>
      <c r="TT2" s="629"/>
      <c r="TU2" s="629"/>
      <c r="TV2" s="629"/>
      <c r="TW2" s="629"/>
      <c r="TX2" s="629"/>
      <c r="TY2" s="629"/>
      <c r="TZ2" s="629"/>
      <c r="UA2" s="629"/>
      <c r="UB2" s="629"/>
      <c r="UC2" s="629"/>
      <c r="UD2" s="629"/>
      <c r="UE2" s="629"/>
      <c r="UF2" s="629"/>
      <c r="UG2" s="629"/>
      <c r="UH2" s="629"/>
      <c r="UI2" s="629"/>
      <c r="UJ2" s="629"/>
      <c r="UK2" s="629"/>
      <c r="UL2" s="629"/>
      <c r="UM2" s="629"/>
      <c r="UN2" s="629"/>
      <c r="UO2" s="629"/>
      <c r="UP2" s="629"/>
      <c r="UQ2" s="629"/>
      <c r="UR2" s="629"/>
      <c r="US2" s="629"/>
      <c r="UT2" s="629"/>
      <c r="UU2" s="629"/>
      <c r="UV2" s="629"/>
      <c r="UW2" s="629"/>
      <c r="UX2" s="629"/>
      <c r="UY2" s="629"/>
      <c r="UZ2" s="629"/>
      <c r="VA2" s="629"/>
      <c r="VB2" s="629"/>
      <c r="VC2" s="629"/>
      <c r="VD2" s="629"/>
      <c r="VE2" s="629"/>
      <c r="VF2" s="629"/>
      <c r="VG2" s="629"/>
      <c r="VH2" s="629"/>
      <c r="VI2" s="629"/>
      <c r="VJ2" s="629"/>
      <c r="VK2" s="629"/>
      <c r="VL2" s="629"/>
      <c r="VM2" s="629"/>
      <c r="VN2" s="629"/>
      <c r="VO2" s="629"/>
      <c r="VP2" s="629"/>
      <c r="VQ2" s="629"/>
      <c r="VR2" s="629"/>
      <c r="VS2" s="629"/>
      <c r="VT2" s="629"/>
      <c r="VU2" s="629"/>
      <c r="VV2" s="629"/>
      <c r="VW2" s="629"/>
      <c r="VX2" s="629"/>
      <c r="VY2" s="629"/>
      <c r="VZ2" s="629"/>
      <c r="WA2" s="629"/>
      <c r="WB2" s="629"/>
      <c r="WC2" s="629"/>
      <c r="WD2" s="629"/>
      <c r="WE2" s="629"/>
      <c r="WF2" s="629"/>
      <c r="WG2" s="629"/>
      <c r="WH2" s="629"/>
      <c r="WI2" s="629"/>
      <c r="WJ2" s="629"/>
      <c r="WK2" s="629"/>
      <c r="WL2" s="629"/>
      <c r="WM2" s="629"/>
      <c r="WN2" s="629"/>
      <c r="WO2" s="629"/>
      <c r="WP2" s="629"/>
      <c r="WQ2" s="629"/>
      <c r="WR2" s="629"/>
      <c r="WS2" s="629"/>
      <c r="WT2" s="629"/>
      <c r="WU2" s="629"/>
      <c r="WV2" s="629"/>
      <c r="WW2" s="629"/>
      <c r="WX2" s="629"/>
      <c r="WY2" s="629"/>
      <c r="WZ2" s="629"/>
      <c r="XA2" s="629"/>
      <c r="XB2" s="629"/>
      <c r="XC2" s="629"/>
      <c r="XD2" s="629"/>
      <c r="XE2" s="629"/>
      <c r="XF2" s="629"/>
      <c r="XG2" s="629"/>
      <c r="XH2" s="629"/>
      <c r="XI2" s="629"/>
      <c r="XJ2" s="629"/>
      <c r="XK2" s="629"/>
      <c r="XL2" s="629"/>
      <c r="XM2" s="629"/>
      <c r="XN2" s="629"/>
      <c r="XO2" s="629"/>
      <c r="XP2" s="629"/>
      <c r="XQ2" s="629"/>
      <c r="XR2" s="629"/>
      <c r="XS2" s="629"/>
      <c r="XT2" s="629"/>
      <c r="XU2" s="629"/>
      <c r="XV2" s="629"/>
      <c r="XW2" s="629"/>
      <c r="XX2" s="629"/>
      <c r="XY2" s="629"/>
      <c r="XZ2" s="629"/>
      <c r="YA2" s="629"/>
      <c r="YB2" s="629"/>
      <c r="YC2" s="629"/>
      <c r="YD2" s="629"/>
      <c r="YE2" s="629"/>
      <c r="YF2" s="629"/>
      <c r="YG2" s="629"/>
      <c r="YH2" s="629"/>
      <c r="YI2" s="629"/>
      <c r="YJ2" s="629"/>
      <c r="YK2" s="629"/>
      <c r="YL2" s="629"/>
      <c r="YM2" s="629"/>
      <c r="YN2" s="629"/>
      <c r="YO2" s="629"/>
      <c r="YP2" s="629"/>
      <c r="YQ2" s="629"/>
      <c r="YR2" s="629"/>
      <c r="YS2" s="629"/>
      <c r="YT2" s="629"/>
      <c r="YU2" s="629"/>
      <c r="YV2" s="629"/>
      <c r="YW2" s="629"/>
      <c r="YX2" s="629"/>
      <c r="YY2" s="629"/>
      <c r="YZ2" s="629"/>
      <c r="ZA2" s="629"/>
      <c r="ZB2" s="629"/>
      <c r="ZC2" s="629"/>
      <c r="ZD2" s="629"/>
      <c r="ZE2" s="629"/>
      <c r="ZF2" s="629"/>
      <c r="ZG2" s="629"/>
      <c r="ZH2" s="629"/>
      <c r="ZI2" s="629"/>
      <c r="ZJ2" s="629"/>
      <c r="ZK2" s="629"/>
      <c r="ZL2" s="629"/>
      <c r="ZM2" s="629"/>
      <c r="ZN2" s="629"/>
      <c r="ZO2" s="629"/>
      <c r="ZP2" s="629"/>
      <c r="ZQ2" s="629"/>
      <c r="ZR2" s="629"/>
      <c r="ZS2" s="629"/>
      <c r="ZT2" s="629"/>
      <c r="ZU2" s="629"/>
      <c r="ZV2" s="629"/>
      <c r="ZW2" s="629"/>
      <c r="ZX2" s="629"/>
      <c r="ZY2" s="629"/>
      <c r="ZZ2" s="629"/>
      <c r="AAA2" s="629"/>
      <c r="AAB2" s="629"/>
      <c r="AAC2" s="629"/>
      <c r="AAD2" s="629"/>
      <c r="AAE2" s="629"/>
      <c r="AAF2" s="629"/>
      <c r="AAG2" s="629"/>
      <c r="AAH2" s="629"/>
      <c r="AAI2" s="629"/>
      <c r="AAJ2" s="629"/>
      <c r="AAK2" s="629"/>
      <c r="AAL2" s="629"/>
      <c r="AAM2" s="629"/>
      <c r="AAN2" s="629"/>
      <c r="AAO2" s="629"/>
      <c r="AAP2" s="629"/>
      <c r="AAQ2" s="629"/>
      <c r="AAR2" s="629"/>
      <c r="AAS2" s="629"/>
      <c r="AAT2" s="629"/>
      <c r="AAU2" s="629"/>
      <c r="AAV2" s="629"/>
      <c r="AAW2" s="629"/>
      <c r="AAX2" s="629"/>
      <c r="AAY2" s="629"/>
      <c r="AAZ2" s="629"/>
      <c r="ABA2" s="629"/>
      <c r="ABB2" s="629"/>
      <c r="ABC2" s="629"/>
      <c r="ABD2" s="629"/>
      <c r="ABE2" s="629"/>
      <c r="ABF2" s="629"/>
      <c r="ABG2" s="629"/>
      <c r="ABH2" s="629"/>
      <c r="ABI2" s="629"/>
      <c r="ABJ2" s="629"/>
      <c r="ABK2" s="629"/>
      <c r="ABL2" s="629"/>
      <c r="ABM2" s="629"/>
      <c r="ABN2" s="629"/>
      <c r="ABO2" s="629"/>
      <c r="ABP2" s="629"/>
      <c r="ABQ2" s="629"/>
      <c r="ABR2" s="629"/>
      <c r="ABS2" s="629"/>
      <c r="ABT2" s="629"/>
      <c r="ABU2" s="629"/>
      <c r="ABV2" s="629"/>
      <c r="ABW2" s="629"/>
      <c r="ABX2" s="629"/>
      <c r="ABY2" s="629"/>
      <c r="ABZ2" s="629"/>
      <c r="ACA2" s="629"/>
      <c r="ACB2" s="629"/>
      <c r="ACC2" s="629"/>
      <c r="ACD2" s="629"/>
      <c r="ACE2" s="629"/>
      <c r="ACF2" s="629"/>
      <c r="ACG2" s="629"/>
      <c r="ACH2" s="629"/>
      <c r="ACI2" s="629"/>
      <c r="ACJ2" s="629"/>
      <c r="ACK2" s="629"/>
      <c r="ACL2" s="629"/>
      <c r="ACM2" s="629"/>
      <c r="ACN2" s="629"/>
      <c r="ACO2" s="629"/>
      <c r="ACP2" s="629"/>
      <c r="ACQ2" s="629"/>
      <c r="ACR2" s="629"/>
      <c r="ACS2" s="629"/>
      <c r="ACT2" s="629"/>
      <c r="ACU2" s="629"/>
      <c r="ACV2" s="629"/>
      <c r="ACW2" s="629"/>
      <c r="ACX2" s="629"/>
      <c r="ACY2" s="629"/>
      <c r="ACZ2" s="629"/>
      <c r="ADA2" s="629"/>
      <c r="ADB2" s="629"/>
      <c r="ADC2" s="629"/>
      <c r="ADD2" s="629"/>
      <c r="ADE2" s="629"/>
      <c r="ADF2" s="629"/>
      <c r="ADG2" s="629"/>
      <c r="ADH2" s="629"/>
      <c r="ADI2" s="629"/>
      <c r="ADJ2" s="629"/>
      <c r="ADK2" s="629"/>
      <c r="ADL2" s="629"/>
      <c r="ADM2" s="629"/>
      <c r="ADN2" s="629"/>
      <c r="ADO2" s="629"/>
      <c r="ADP2" s="629"/>
      <c r="ADQ2" s="629"/>
      <c r="ADR2" s="629"/>
      <c r="ADS2" s="629"/>
      <c r="ADT2" s="629"/>
      <c r="ADU2" s="629"/>
      <c r="ADV2" s="629"/>
      <c r="ADW2" s="629"/>
      <c r="ADX2" s="629"/>
      <c r="ADY2" s="629"/>
      <c r="ADZ2" s="629"/>
      <c r="AEA2" s="629"/>
      <c r="AEB2" s="629"/>
      <c r="AEC2" s="629"/>
      <c r="AED2" s="629"/>
      <c r="AEE2" s="629"/>
      <c r="AEF2" s="629"/>
      <c r="AEG2" s="629"/>
      <c r="AEH2" s="629"/>
      <c r="AEI2" s="629"/>
      <c r="AEJ2" s="629"/>
      <c r="AEK2" s="629"/>
      <c r="AEL2" s="629"/>
      <c r="AEM2" s="629"/>
      <c r="AEN2" s="629"/>
      <c r="AEO2" s="629"/>
      <c r="AEP2" s="629"/>
      <c r="AEQ2" s="629"/>
      <c r="AER2" s="629"/>
      <c r="AES2" s="629"/>
      <c r="AET2" s="629"/>
      <c r="AEU2" s="629"/>
      <c r="AEV2" s="629"/>
      <c r="AEW2" s="629"/>
      <c r="AEX2" s="629"/>
      <c r="AEY2" s="629"/>
      <c r="AEZ2" s="629"/>
      <c r="AFA2" s="629"/>
      <c r="AFB2" s="629"/>
      <c r="AFC2" s="629"/>
      <c r="AFD2" s="629"/>
      <c r="AFE2" s="629"/>
      <c r="AFF2" s="629"/>
      <c r="AFG2" s="629"/>
      <c r="AFH2" s="629"/>
      <c r="AFI2" s="629"/>
      <c r="AFJ2" s="629"/>
      <c r="AFK2" s="629"/>
      <c r="AFL2" s="629"/>
      <c r="AFM2" s="629"/>
      <c r="AFN2" s="629"/>
      <c r="AFO2" s="629"/>
      <c r="AFP2" s="629"/>
      <c r="AFQ2" s="629"/>
      <c r="AFR2" s="629"/>
      <c r="AFS2" s="629"/>
      <c r="AFT2" s="629"/>
      <c r="AFU2" s="629"/>
      <c r="AFV2" s="629"/>
      <c r="AFW2" s="629"/>
      <c r="AFX2" s="629"/>
      <c r="AFY2" s="629"/>
      <c r="AFZ2" s="629"/>
      <c r="AGA2" s="629"/>
      <c r="AGB2" s="629"/>
      <c r="AGC2" s="629"/>
      <c r="AGD2" s="629"/>
      <c r="AGE2" s="629"/>
      <c r="AGF2" s="629"/>
      <c r="AGG2" s="629"/>
      <c r="AGH2" s="629"/>
      <c r="AGI2" s="629"/>
      <c r="AGJ2" s="629"/>
      <c r="AGK2" s="629"/>
      <c r="AGL2" s="629"/>
      <c r="AGM2" s="629"/>
      <c r="AGN2" s="629"/>
      <c r="AGO2" s="629"/>
      <c r="AGP2" s="629"/>
      <c r="AGQ2" s="629"/>
      <c r="AGR2" s="629"/>
      <c r="AGS2" s="629"/>
      <c r="AGT2" s="629"/>
      <c r="AGU2" s="629"/>
      <c r="AGV2" s="629"/>
      <c r="AGW2" s="629"/>
      <c r="AGX2" s="629"/>
      <c r="AGY2" s="629"/>
      <c r="AGZ2" s="629"/>
      <c r="AHA2" s="629"/>
      <c r="AHB2" s="629"/>
      <c r="AHC2" s="629"/>
      <c r="AHD2" s="629"/>
      <c r="AHE2" s="629"/>
      <c r="AHF2" s="629"/>
      <c r="AHG2" s="629"/>
      <c r="AHH2" s="629"/>
      <c r="AHI2" s="629"/>
      <c r="AHJ2" s="629"/>
      <c r="AHK2" s="629"/>
      <c r="AHL2" s="629"/>
      <c r="AHM2" s="629"/>
      <c r="AHN2" s="629"/>
      <c r="AHO2" s="629"/>
      <c r="AHP2" s="629"/>
      <c r="AHQ2" s="629"/>
      <c r="AHR2" s="629"/>
      <c r="AHS2" s="629"/>
      <c r="AHT2" s="629"/>
      <c r="AHU2" s="629"/>
      <c r="AHV2" s="629"/>
      <c r="AHW2" s="629"/>
      <c r="AHX2" s="629"/>
      <c r="AHY2" s="629"/>
      <c r="AHZ2" s="629"/>
      <c r="AIA2" s="629"/>
      <c r="AIB2" s="629"/>
      <c r="AIC2" s="629"/>
      <c r="AID2" s="629"/>
      <c r="AIE2" s="629"/>
      <c r="AIF2" s="629"/>
      <c r="AIG2" s="629"/>
      <c r="AIH2" s="629"/>
      <c r="AII2" s="629"/>
      <c r="AIJ2" s="629"/>
      <c r="AIK2" s="629"/>
      <c r="AIL2" s="629"/>
      <c r="AIM2" s="629"/>
      <c r="AIN2" s="629"/>
      <c r="AIO2" s="629"/>
      <c r="AIP2" s="629"/>
      <c r="AIQ2" s="629"/>
      <c r="AIR2" s="629"/>
      <c r="AIS2" s="629"/>
      <c r="AIT2" s="629"/>
      <c r="AIU2" s="629"/>
      <c r="AIV2" s="629"/>
      <c r="AIW2" s="629"/>
      <c r="AIX2" s="629"/>
      <c r="AIY2" s="629"/>
      <c r="AIZ2" s="629"/>
      <c r="AJA2" s="629"/>
      <c r="AJB2" s="629"/>
      <c r="AJC2" s="629"/>
      <c r="AJD2" s="629"/>
      <c r="AJE2" s="629"/>
      <c r="AJF2" s="629"/>
      <c r="AJG2" s="629"/>
      <c r="AJH2" s="629"/>
      <c r="AJI2" s="629"/>
      <c r="AJJ2" s="629"/>
      <c r="AJK2" s="629"/>
      <c r="AJL2" s="629"/>
      <c r="AJM2" s="629"/>
      <c r="AJN2" s="629"/>
      <c r="AJO2" s="629"/>
      <c r="AJP2" s="629"/>
      <c r="AJQ2" s="629"/>
      <c r="AJR2" s="629"/>
      <c r="AJS2" s="629"/>
      <c r="AJT2" s="629"/>
      <c r="AJU2" s="629"/>
      <c r="AJV2" s="629"/>
      <c r="AJW2" s="629"/>
      <c r="AJX2" s="629"/>
      <c r="AJY2" s="629"/>
      <c r="AJZ2" s="629"/>
      <c r="AKA2" s="629"/>
      <c r="AKB2" s="629"/>
      <c r="AKC2" s="629"/>
      <c r="AKD2" s="629"/>
      <c r="AKE2" s="629"/>
      <c r="AKF2" s="629"/>
      <c r="AKG2" s="629"/>
      <c r="AKH2" s="629"/>
      <c r="AKI2" s="629"/>
      <c r="AKJ2" s="629"/>
      <c r="AKK2" s="629"/>
      <c r="AKL2" s="629"/>
      <c r="AKM2" s="629"/>
      <c r="AKN2" s="629"/>
      <c r="AKO2" s="629"/>
      <c r="AKP2" s="629"/>
      <c r="AKQ2" s="629"/>
      <c r="AKR2" s="629"/>
      <c r="AKS2" s="629"/>
      <c r="AKT2" s="629"/>
      <c r="AKU2" s="629"/>
      <c r="AKV2" s="629"/>
      <c r="AKW2" s="629"/>
      <c r="AKX2" s="629"/>
      <c r="AKY2" s="629"/>
      <c r="AKZ2" s="629"/>
      <c r="ALA2" s="629"/>
      <c r="ALB2" s="629"/>
      <c r="ALC2" s="629"/>
      <c r="ALD2" s="629"/>
      <c r="ALE2" s="629"/>
      <c r="ALF2" s="629"/>
      <c r="ALG2" s="629"/>
      <c r="ALH2" s="629"/>
      <c r="ALI2" s="629"/>
      <c r="ALJ2" s="629"/>
      <c r="ALK2" s="629"/>
      <c r="ALL2" s="629"/>
      <c r="ALM2" s="629"/>
      <c r="ALN2" s="629"/>
      <c r="ALO2" s="629"/>
      <c r="ALP2" s="629"/>
      <c r="ALQ2" s="629"/>
      <c r="ALR2" s="629"/>
      <c r="ALS2" s="629"/>
      <c r="ALT2" s="629"/>
      <c r="ALU2" s="629"/>
      <c r="ALV2" s="629"/>
      <c r="ALW2" s="629"/>
      <c r="ALX2" s="629"/>
      <c r="ALY2" s="629"/>
      <c r="ALZ2" s="629"/>
      <c r="AMA2" s="629"/>
      <c r="AMB2" s="629"/>
      <c r="AMC2" s="629"/>
      <c r="AMD2" s="629"/>
      <c r="AME2" s="629"/>
      <c r="AMF2" s="629"/>
      <c r="AMG2" s="629"/>
      <c r="AMH2" s="629"/>
      <c r="AMI2" s="629"/>
      <c r="AMJ2" s="629"/>
      <c r="AMK2" s="629"/>
      <c r="AML2" s="629"/>
      <c r="AMM2" s="629"/>
      <c r="AMN2" s="629"/>
      <c r="AMO2" s="629"/>
      <c r="AMP2" s="629"/>
      <c r="AMQ2" s="629"/>
      <c r="AMR2" s="629"/>
      <c r="AMS2" s="629"/>
      <c r="AMT2" s="629"/>
      <c r="AMU2" s="629"/>
      <c r="AMV2" s="629"/>
      <c r="AMW2" s="629"/>
      <c r="AMX2" s="629"/>
      <c r="AMY2" s="629"/>
      <c r="AMZ2" s="629"/>
      <c r="ANA2" s="629"/>
      <c r="ANB2" s="629"/>
      <c r="ANC2" s="629"/>
      <c r="AND2" s="629"/>
      <c r="ANE2" s="629"/>
      <c r="ANF2" s="629"/>
      <c r="ANG2" s="629"/>
      <c r="ANH2" s="629"/>
      <c r="ANI2" s="629"/>
      <c r="ANJ2" s="629"/>
      <c r="ANK2" s="629"/>
      <c r="ANL2" s="629"/>
      <c r="ANM2" s="629"/>
      <c r="ANN2" s="629"/>
      <c r="ANO2" s="629"/>
      <c r="ANP2" s="629"/>
      <c r="ANQ2" s="629"/>
      <c r="ANR2" s="629"/>
      <c r="ANS2" s="629"/>
      <c r="ANT2" s="629"/>
      <c r="ANU2" s="629"/>
      <c r="ANV2" s="629"/>
      <c r="ANW2" s="629"/>
      <c r="ANX2" s="629"/>
      <c r="ANY2" s="629"/>
      <c r="ANZ2" s="629"/>
      <c r="AOA2" s="629"/>
      <c r="AOB2" s="629"/>
      <c r="AOC2" s="629"/>
      <c r="AOD2" s="629"/>
      <c r="AOE2" s="629"/>
      <c r="AOF2" s="629"/>
      <c r="AOG2" s="629"/>
      <c r="AOH2" s="629"/>
      <c r="AOI2" s="629"/>
      <c r="AOJ2" s="629"/>
      <c r="AOK2" s="629"/>
      <c r="AOL2" s="629"/>
      <c r="AOM2" s="629"/>
      <c r="AON2" s="629"/>
      <c r="AOO2" s="629"/>
      <c r="AOP2" s="629"/>
      <c r="AOQ2" s="629"/>
      <c r="AOR2" s="629"/>
      <c r="AOS2" s="629"/>
      <c r="AOT2" s="629"/>
      <c r="AOU2" s="629"/>
      <c r="AOV2" s="629"/>
      <c r="AOW2" s="629"/>
      <c r="AOX2" s="629"/>
      <c r="AOY2" s="629"/>
      <c r="AOZ2" s="629"/>
      <c r="APA2" s="629"/>
      <c r="APB2" s="629"/>
      <c r="APC2" s="629"/>
      <c r="APD2" s="629"/>
      <c r="APE2" s="629"/>
      <c r="APF2" s="629"/>
      <c r="APG2" s="629"/>
      <c r="APH2" s="629"/>
      <c r="API2" s="629"/>
      <c r="APJ2" s="629"/>
      <c r="APK2" s="629"/>
      <c r="APL2" s="629"/>
      <c r="APM2" s="629"/>
      <c r="APN2" s="629"/>
      <c r="APO2" s="629"/>
      <c r="APP2" s="629"/>
      <c r="APQ2" s="629"/>
      <c r="APR2" s="629"/>
      <c r="APS2" s="629"/>
      <c r="APT2" s="629"/>
      <c r="APU2" s="629"/>
      <c r="APV2" s="629"/>
      <c r="APW2" s="629"/>
      <c r="APX2" s="629"/>
      <c r="APY2" s="629"/>
      <c r="APZ2" s="629"/>
      <c r="AQA2" s="629"/>
      <c r="AQB2" s="629"/>
      <c r="AQC2" s="629"/>
      <c r="AQD2" s="629"/>
      <c r="AQE2" s="629"/>
      <c r="AQF2" s="629"/>
      <c r="AQG2" s="629"/>
      <c r="AQH2" s="629"/>
      <c r="AQI2" s="629"/>
      <c r="AQJ2" s="629"/>
      <c r="AQK2" s="629"/>
      <c r="AQL2" s="629"/>
      <c r="AQM2" s="629"/>
      <c r="AQN2" s="629"/>
      <c r="AQO2" s="629"/>
      <c r="AQP2" s="629"/>
      <c r="AQQ2" s="629"/>
      <c r="AQR2" s="629"/>
      <c r="AQS2" s="629"/>
      <c r="AQT2" s="629"/>
      <c r="AQU2" s="629"/>
      <c r="AQV2" s="629"/>
      <c r="AQW2" s="629"/>
      <c r="AQX2" s="629"/>
      <c r="AQY2" s="629"/>
      <c r="AQZ2" s="629"/>
      <c r="ARA2" s="629"/>
      <c r="ARB2" s="629"/>
      <c r="ARC2" s="629"/>
      <c r="ARD2" s="629"/>
      <c r="ARE2" s="629"/>
      <c r="ARF2" s="629"/>
      <c r="ARG2" s="629"/>
      <c r="ARH2" s="629"/>
      <c r="ARI2" s="629"/>
      <c r="ARJ2" s="629"/>
      <c r="ARK2" s="629"/>
      <c r="ARL2" s="629"/>
      <c r="ARM2" s="629"/>
      <c r="ARN2" s="629"/>
      <c r="ARO2" s="629"/>
      <c r="ARP2" s="629"/>
      <c r="ARQ2" s="629"/>
      <c r="ARR2" s="629"/>
      <c r="ARS2" s="629"/>
      <c r="ART2" s="629"/>
      <c r="ARU2" s="629"/>
      <c r="ARV2" s="629"/>
      <c r="ARW2" s="629"/>
      <c r="ARX2" s="629"/>
      <c r="ARY2" s="629"/>
      <c r="ARZ2" s="629"/>
      <c r="ASA2" s="629"/>
      <c r="ASB2" s="629"/>
      <c r="ASC2" s="629"/>
      <c r="ASD2" s="629"/>
      <c r="ASE2" s="629"/>
      <c r="ASF2" s="629"/>
      <c r="ASG2" s="629"/>
      <c r="ASH2" s="629"/>
      <c r="ASI2" s="629"/>
      <c r="ASJ2" s="629"/>
      <c r="ASK2" s="629"/>
      <c r="ASL2" s="629"/>
      <c r="ASM2" s="629"/>
      <c r="ASN2" s="629"/>
      <c r="ASO2" s="629"/>
      <c r="ASP2" s="629"/>
      <c r="ASQ2" s="629"/>
      <c r="ASR2" s="629"/>
      <c r="ASS2" s="629"/>
      <c r="AST2" s="629"/>
      <c r="ASU2" s="629"/>
      <c r="ASV2" s="629"/>
      <c r="ASW2" s="629"/>
      <c r="ASX2" s="629"/>
      <c r="ASY2" s="629"/>
      <c r="ASZ2" s="629"/>
      <c r="ATA2" s="629"/>
      <c r="ATB2" s="629"/>
      <c r="ATC2" s="629"/>
      <c r="ATD2" s="629"/>
      <c r="ATE2" s="629"/>
      <c r="ATF2" s="629"/>
      <c r="ATG2" s="629"/>
      <c r="ATH2" s="629"/>
      <c r="ATI2" s="629"/>
      <c r="ATJ2" s="629"/>
      <c r="ATK2" s="629"/>
      <c r="ATL2" s="629"/>
      <c r="ATM2" s="629"/>
      <c r="ATN2" s="629"/>
      <c r="ATO2" s="629"/>
      <c r="ATP2" s="629"/>
      <c r="ATQ2" s="629"/>
      <c r="ATR2" s="629"/>
      <c r="ATS2" s="629"/>
      <c r="ATT2" s="629"/>
      <c r="ATU2" s="629"/>
      <c r="ATV2" s="629"/>
      <c r="ATW2" s="629"/>
      <c r="ATX2" s="629"/>
      <c r="ATY2" s="629"/>
      <c r="ATZ2" s="629"/>
      <c r="AUA2" s="629"/>
      <c r="AUB2" s="629"/>
      <c r="AUC2" s="629"/>
      <c r="AUD2" s="629"/>
      <c r="AUE2" s="629"/>
      <c r="AUF2" s="629"/>
      <c r="AUG2" s="629"/>
      <c r="AUH2" s="629"/>
      <c r="AUI2" s="629"/>
      <c r="AUJ2" s="629"/>
      <c r="AUK2" s="629"/>
      <c r="AUL2" s="629"/>
      <c r="AUM2" s="629"/>
      <c r="AUN2" s="629"/>
      <c r="AUO2" s="629"/>
      <c r="AUP2" s="629"/>
      <c r="AUQ2" s="629"/>
      <c r="AUR2" s="629"/>
      <c r="AUS2" s="629"/>
      <c r="AUT2" s="629"/>
      <c r="AUU2" s="629"/>
      <c r="AUV2" s="629"/>
      <c r="AUW2" s="629"/>
      <c r="AUX2" s="629"/>
      <c r="AUY2" s="629"/>
      <c r="AUZ2" s="629"/>
      <c r="AVA2" s="629"/>
      <c r="AVB2" s="629"/>
      <c r="AVC2" s="629"/>
      <c r="AVD2" s="629"/>
      <c r="AVE2" s="629"/>
      <c r="AVF2" s="629"/>
      <c r="AVG2" s="629"/>
      <c r="AVH2" s="629"/>
      <c r="AVI2" s="629"/>
      <c r="AVJ2" s="629"/>
      <c r="AVK2" s="629"/>
      <c r="AVL2" s="629"/>
      <c r="AVM2" s="629"/>
      <c r="AVN2" s="629"/>
      <c r="AVO2" s="629"/>
      <c r="AVP2" s="629"/>
      <c r="AVQ2" s="629"/>
      <c r="AVR2" s="629"/>
      <c r="AVS2" s="629"/>
      <c r="AVT2" s="629"/>
      <c r="AVU2" s="629"/>
      <c r="AVV2" s="629"/>
      <c r="AVW2" s="629"/>
      <c r="AVX2" s="629"/>
      <c r="AVY2" s="629"/>
      <c r="AVZ2" s="629"/>
      <c r="AWA2" s="629"/>
      <c r="AWB2" s="629"/>
      <c r="AWC2" s="629"/>
      <c r="AWD2" s="629"/>
      <c r="AWE2" s="629"/>
      <c r="AWF2" s="629"/>
      <c r="AWG2" s="629"/>
      <c r="AWH2" s="629"/>
      <c r="AWI2" s="629"/>
      <c r="AWJ2" s="629"/>
      <c r="AWK2" s="629"/>
      <c r="AWL2" s="629"/>
      <c r="AWM2" s="629"/>
      <c r="AWN2" s="629"/>
      <c r="AWO2" s="629"/>
      <c r="AWP2" s="629"/>
      <c r="AWQ2" s="629"/>
      <c r="AWR2" s="629"/>
      <c r="AWS2" s="629"/>
      <c r="AWT2" s="629"/>
      <c r="AWU2" s="629"/>
      <c r="AWV2" s="629"/>
      <c r="AWW2" s="629"/>
      <c r="AWX2" s="629"/>
      <c r="AWY2" s="629"/>
      <c r="AWZ2" s="629"/>
      <c r="AXA2" s="629"/>
      <c r="AXB2" s="629"/>
      <c r="AXC2" s="629"/>
      <c r="AXD2" s="629"/>
      <c r="AXE2" s="629"/>
      <c r="AXF2" s="629"/>
      <c r="AXG2" s="629"/>
      <c r="AXH2" s="629"/>
      <c r="AXI2" s="629"/>
      <c r="AXJ2" s="629"/>
      <c r="AXK2" s="629"/>
      <c r="AXL2" s="629"/>
      <c r="AXM2" s="629"/>
      <c r="AXN2" s="629"/>
      <c r="AXO2" s="629"/>
      <c r="AXP2" s="629"/>
      <c r="AXQ2" s="629"/>
      <c r="AXR2" s="629"/>
      <c r="AXS2" s="629"/>
      <c r="AXT2" s="629"/>
      <c r="AXU2" s="629"/>
      <c r="AXV2" s="629"/>
      <c r="AXW2" s="629"/>
      <c r="AXX2" s="629"/>
      <c r="AXY2" s="629"/>
      <c r="AXZ2" s="629"/>
      <c r="AYA2" s="629"/>
      <c r="AYB2" s="629"/>
      <c r="AYC2" s="629"/>
      <c r="AYD2" s="629"/>
      <c r="AYE2" s="629"/>
      <c r="AYF2" s="629"/>
      <c r="AYG2" s="629"/>
      <c r="AYH2" s="629"/>
      <c r="AYI2" s="629"/>
      <c r="AYJ2" s="629"/>
      <c r="AYK2" s="629"/>
      <c r="AYL2" s="629"/>
      <c r="AYM2" s="629"/>
      <c r="AYN2" s="629"/>
      <c r="AYO2" s="629"/>
      <c r="AYP2" s="629"/>
      <c r="AYQ2" s="629"/>
      <c r="AYR2" s="629"/>
      <c r="AYS2" s="629"/>
      <c r="AYT2" s="629"/>
      <c r="AYU2" s="629"/>
      <c r="AYV2" s="629"/>
      <c r="AYW2" s="629"/>
      <c r="AYX2" s="629"/>
      <c r="AYY2" s="629"/>
      <c r="AYZ2" s="629"/>
      <c r="AZA2" s="629"/>
      <c r="AZB2" s="629"/>
      <c r="AZC2" s="629"/>
      <c r="AZD2" s="629"/>
      <c r="AZE2" s="629"/>
      <c r="AZF2" s="629"/>
      <c r="AZG2" s="629"/>
      <c r="AZH2" s="629"/>
      <c r="AZI2" s="629"/>
      <c r="AZJ2" s="629"/>
      <c r="AZK2" s="629"/>
      <c r="AZL2" s="629"/>
      <c r="AZM2" s="629"/>
      <c r="AZN2" s="629"/>
      <c r="AZO2" s="629"/>
      <c r="AZP2" s="629"/>
      <c r="AZQ2" s="629"/>
      <c r="AZR2" s="629"/>
      <c r="AZS2" s="629"/>
      <c r="AZT2" s="629"/>
      <c r="AZU2" s="629"/>
      <c r="AZV2" s="629"/>
      <c r="AZW2" s="629"/>
      <c r="AZX2" s="629"/>
      <c r="AZY2" s="629"/>
      <c r="AZZ2" s="629"/>
      <c r="BAA2" s="629"/>
      <c r="BAB2" s="629"/>
      <c r="BAC2" s="629"/>
      <c r="BAD2" s="629"/>
      <c r="BAE2" s="629"/>
      <c r="BAF2" s="629"/>
      <c r="BAG2" s="629"/>
      <c r="BAH2" s="629"/>
      <c r="BAI2" s="629"/>
      <c r="BAJ2" s="629"/>
      <c r="BAK2" s="629"/>
      <c r="BAL2" s="629"/>
      <c r="BAM2" s="629"/>
      <c r="BAN2" s="629"/>
      <c r="BAO2" s="629"/>
      <c r="BAP2" s="629"/>
      <c r="BAQ2" s="629"/>
      <c r="BAR2" s="629"/>
      <c r="BAS2" s="629"/>
      <c r="BAT2" s="629"/>
      <c r="BAU2" s="629"/>
      <c r="BAV2" s="629"/>
      <c r="BAW2" s="629"/>
      <c r="BAX2" s="629"/>
      <c r="BAY2" s="629"/>
      <c r="BAZ2" s="629"/>
      <c r="BBA2" s="629"/>
      <c r="BBB2" s="629"/>
      <c r="BBC2" s="629"/>
      <c r="BBD2" s="629"/>
      <c r="BBE2" s="629"/>
      <c r="BBF2" s="629"/>
      <c r="BBG2" s="629"/>
      <c r="BBH2" s="629"/>
      <c r="BBI2" s="629"/>
      <c r="BBJ2" s="629"/>
      <c r="BBK2" s="629"/>
      <c r="BBL2" s="629"/>
      <c r="BBM2" s="629"/>
      <c r="BBN2" s="629"/>
      <c r="BBO2" s="629"/>
      <c r="BBP2" s="629"/>
      <c r="BBQ2" s="629"/>
      <c r="BBR2" s="629"/>
      <c r="BBS2" s="629"/>
      <c r="BBT2" s="629"/>
      <c r="BBU2" s="629"/>
      <c r="BBV2" s="629"/>
      <c r="BBW2" s="629"/>
      <c r="BBX2" s="629"/>
      <c r="BBY2" s="629"/>
      <c r="BBZ2" s="629"/>
      <c r="BCA2" s="629"/>
      <c r="BCB2" s="629"/>
      <c r="BCC2" s="629"/>
      <c r="BCD2" s="629"/>
      <c r="BCE2" s="629"/>
      <c r="BCF2" s="629"/>
      <c r="BCG2" s="629"/>
      <c r="BCH2" s="629"/>
      <c r="BCI2" s="629"/>
      <c r="BCJ2" s="629"/>
      <c r="BCK2" s="629"/>
      <c r="BCL2" s="629"/>
      <c r="BCM2" s="629"/>
      <c r="BCN2" s="629"/>
      <c r="BCO2" s="629"/>
      <c r="BCP2" s="629"/>
      <c r="BCQ2" s="629"/>
      <c r="BCR2" s="629"/>
      <c r="BCS2" s="629"/>
      <c r="BCT2" s="629"/>
      <c r="BCU2" s="629"/>
      <c r="BCV2" s="629"/>
      <c r="BCW2" s="629"/>
      <c r="BCX2" s="629"/>
      <c r="BCY2" s="629"/>
      <c r="BCZ2" s="629"/>
      <c r="BDA2" s="629"/>
      <c r="BDB2" s="629"/>
      <c r="BDC2" s="629"/>
      <c r="BDD2" s="629"/>
      <c r="BDE2" s="629"/>
      <c r="BDF2" s="629"/>
      <c r="BDG2" s="629"/>
      <c r="BDH2" s="629"/>
      <c r="BDI2" s="629"/>
      <c r="BDJ2" s="629"/>
      <c r="BDK2" s="629"/>
      <c r="BDL2" s="629"/>
      <c r="BDM2" s="629"/>
      <c r="BDN2" s="629"/>
      <c r="BDO2" s="629"/>
      <c r="BDP2" s="629"/>
      <c r="BDQ2" s="629"/>
      <c r="BDR2" s="629"/>
      <c r="BDS2" s="629"/>
      <c r="BDT2" s="629"/>
      <c r="BDU2" s="629"/>
      <c r="BDV2" s="629"/>
      <c r="BDW2" s="629"/>
      <c r="BDX2" s="629"/>
      <c r="BDY2" s="629"/>
      <c r="BDZ2" s="629"/>
      <c r="BEA2" s="629"/>
      <c r="BEB2" s="629"/>
      <c r="BEC2" s="629"/>
      <c r="BED2" s="629"/>
      <c r="BEE2" s="629"/>
      <c r="BEF2" s="629"/>
      <c r="BEG2" s="629"/>
      <c r="BEH2" s="629"/>
      <c r="BEI2" s="629"/>
      <c r="BEJ2" s="629"/>
      <c r="BEK2" s="629"/>
      <c r="BEL2" s="629"/>
      <c r="BEM2" s="629"/>
      <c r="BEN2" s="629"/>
      <c r="BEO2" s="629"/>
      <c r="BEP2" s="629"/>
      <c r="BEQ2" s="629"/>
      <c r="BER2" s="629"/>
      <c r="BES2" s="629"/>
      <c r="BET2" s="629"/>
      <c r="BEU2" s="629"/>
      <c r="BEV2" s="629"/>
      <c r="BEW2" s="629"/>
      <c r="BEX2" s="629"/>
      <c r="BEY2" s="629"/>
      <c r="BEZ2" s="629"/>
      <c r="BFA2" s="629"/>
      <c r="BFB2" s="629"/>
      <c r="BFC2" s="629"/>
      <c r="BFD2" s="629"/>
      <c r="BFE2" s="629"/>
      <c r="BFF2" s="629"/>
      <c r="BFG2" s="629"/>
      <c r="BFH2" s="629"/>
      <c r="BFI2" s="629"/>
      <c r="BFJ2" s="629"/>
      <c r="BFK2" s="629"/>
      <c r="BFL2" s="629"/>
      <c r="BFM2" s="629"/>
      <c r="BFN2" s="629"/>
      <c r="BFO2" s="629"/>
      <c r="BFP2" s="629"/>
      <c r="BFQ2" s="629"/>
      <c r="BFR2" s="629"/>
      <c r="BFS2" s="629"/>
      <c r="BFT2" s="629"/>
      <c r="BFU2" s="629"/>
      <c r="BFV2" s="629"/>
      <c r="BFW2" s="629"/>
      <c r="BFX2" s="629"/>
      <c r="BFY2" s="629"/>
      <c r="BFZ2" s="629"/>
      <c r="BGA2" s="629"/>
      <c r="BGB2" s="629"/>
      <c r="BGC2" s="629"/>
      <c r="BGD2" s="629"/>
      <c r="BGE2" s="629"/>
      <c r="BGF2" s="629"/>
      <c r="BGG2" s="629"/>
      <c r="BGH2" s="629"/>
      <c r="BGI2" s="629"/>
      <c r="BGJ2" s="629"/>
      <c r="BGK2" s="629"/>
      <c r="BGL2" s="629"/>
      <c r="BGM2" s="629"/>
      <c r="BGN2" s="629"/>
      <c r="BGO2" s="629"/>
      <c r="BGP2" s="629"/>
      <c r="BGQ2" s="629"/>
      <c r="BGR2" s="629"/>
      <c r="BGS2" s="629"/>
      <c r="BGT2" s="629"/>
      <c r="BGU2" s="629"/>
      <c r="BGV2" s="629"/>
      <c r="BGW2" s="629"/>
      <c r="BGX2" s="629"/>
      <c r="BGY2" s="629"/>
      <c r="BGZ2" s="629"/>
      <c r="BHA2" s="629"/>
      <c r="BHB2" s="629"/>
      <c r="BHC2" s="629"/>
      <c r="BHD2" s="629"/>
      <c r="BHE2" s="629"/>
      <c r="BHF2" s="629"/>
      <c r="BHG2" s="629"/>
      <c r="BHH2" s="629"/>
      <c r="BHI2" s="629"/>
      <c r="BHJ2" s="629"/>
      <c r="BHK2" s="629"/>
      <c r="BHL2" s="629"/>
      <c r="BHM2" s="629"/>
      <c r="BHN2" s="629"/>
      <c r="BHO2" s="629"/>
      <c r="BHP2" s="629"/>
      <c r="BHQ2" s="629"/>
      <c r="BHR2" s="629"/>
      <c r="BHS2" s="629"/>
      <c r="BHT2" s="629"/>
      <c r="BHU2" s="629"/>
      <c r="BHV2" s="629"/>
      <c r="BHW2" s="629"/>
      <c r="BHX2" s="629"/>
      <c r="BHY2" s="629"/>
      <c r="BHZ2" s="629"/>
      <c r="BIA2" s="629"/>
      <c r="BIB2" s="629"/>
      <c r="BIC2" s="629"/>
      <c r="BID2" s="629"/>
      <c r="BIE2" s="629"/>
      <c r="BIF2" s="629"/>
      <c r="BIG2" s="629"/>
      <c r="BIH2" s="629"/>
      <c r="BII2" s="629"/>
      <c r="BIJ2" s="629"/>
      <c r="BIK2" s="629"/>
      <c r="BIL2" s="629"/>
      <c r="BIM2" s="629"/>
      <c r="BIN2" s="629"/>
      <c r="BIO2" s="629"/>
      <c r="BIP2" s="629"/>
      <c r="BIQ2" s="629"/>
      <c r="BIR2" s="629"/>
      <c r="BIS2" s="629"/>
      <c r="BIT2" s="629"/>
      <c r="BIU2" s="629"/>
      <c r="BIV2" s="629"/>
      <c r="BIW2" s="629"/>
      <c r="BIX2" s="629"/>
      <c r="BIY2" s="629"/>
      <c r="BIZ2" s="629"/>
      <c r="BJA2" s="629"/>
      <c r="BJB2" s="629"/>
      <c r="BJC2" s="629"/>
      <c r="BJD2" s="629"/>
      <c r="BJE2" s="629"/>
      <c r="BJF2" s="629"/>
      <c r="BJG2" s="629"/>
      <c r="BJH2" s="629"/>
      <c r="BJI2" s="629"/>
      <c r="BJJ2" s="629"/>
      <c r="BJK2" s="629"/>
      <c r="BJL2" s="629"/>
      <c r="BJM2" s="629"/>
      <c r="BJN2" s="629"/>
      <c r="BJO2" s="629"/>
      <c r="BJP2" s="629"/>
      <c r="BJQ2" s="629"/>
      <c r="BJR2" s="629"/>
      <c r="BJS2" s="629"/>
      <c r="BJT2" s="629"/>
      <c r="BJU2" s="629"/>
      <c r="BJV2" s="629"/>
      <c r="BJW2" s="629"/>
      <c r="BJX2" s="629"/>
      <c r="BJY2" s="629"/>
      <c r="BJZ2" s="629"/>
      <c r="BKA2" s="629"/>
      <c r="BKB2" s="629"/>
      <c r="BKC2" s="629"/>
      <c r="BKD2" s="629"/>
      <c r="BKE2" s="629"/>
      <c r="BKF2" s="629"/>
      <c r="BKG2" s="629"/>
      <c r="BKH2" s="629"/>
      <c r="BKI2" s="629"/>
      <c r="BKJ2" s="629"/>
      <c r="BKK2" s="629"/>
      <c r="BKL2" s="629"/>
      <c r="BKM2" s="629"/>
      <c r="BKN2" s="629"/>
      <c r="BKO2" s="629"/>
      <c r="BKP2" s="629"/>
      <c r="BKQ2" s="629"/>
      <c r="BKR2" s="629"/>
      <c r="BKS2" s="629"/>
      <c r="BKT2" s="629"/>
      <c r="BKU2" s="629"/>
      <c r="BKV2" s="629"/>
      <c r="BKW2" s="629"/>
      <c r="BKX2" s="629"/>
      <c r="BKY2" s="629"/>
      <c r="BKZ2" s="629"/>
      <c r="BLA2" s="629"/>
      <c r="BLB2" s="629"/>
      <c r="BLC2" s="629"/>
      <c r="BLD2" s="629"/>
      <c r="BLE2" s="629"/>
      <c r="BLF2" s="629"/>
      <c r="BLG2" s="629"/>
      <c r="BLH2" s="629"/>
      <c r="BLI2" s="629"/>
      <c r="BLJ2" s="629"/>
      <c r="BLK2" s="629"/>
      <c r="BLL2" s="629"/>
      <c r="BLM2" s="629"/>
      <c r="BLN2" s="629"/>
      <c r="BLO2" s="629"/>
      <c r="BLP2" s="629"/>
      <c r="BLQ2" s="629"/>
      <c r="BLR2" s="629"/>
      <c r="BLS2" s="629"/>
      <c r="BLT2" s="629"/>
      <c r="BLU2" s="629"/>
      <c r="BLV2" s="629"/>
      <c r="BLW2" s="629"/>
      <c r="BLX2" s="629"/>
      <c r="BLY2" s="629"/>
      <c r="BLZ2" s="629"/>
      <c r="BMA2" s="629"/>
      <c r="BMB2" s="629"/>
      <c r="BMC2" s="629"/>
      <c r="BMD2" s="629"/>
      <c r="BME2" s="629"/>
      <c r="BMF2" s="629"/>
      <c r="BMG2" s="629"/>
      <c r="BMH2" s="629"/>
      <c r="BMI2" s="629"/>
      <c r="BMJ2" s="629"/>
      <c r="BMK2" s="629"/>
      <c r="BML2" s="629"/>
      <c r="BMM2" s="629"/>
      <c r="BMN2" s="629"/>
      <c r="BMO2" s="629"/>
      <c r="BMP2" s="629"/>
      <c r="BMQ2" s="629"/>
      <c r="BMR2" s="629"/>
      <c r="BMS2" s="629"/>
      <c r="BMT2" s="629"/>
      <c r="BMU2" s="629"/>
      <c r="BMV2" s="629"/>
      <c r="BMW2" s="629"/>
      <c r="BMX2" s="629"/>
      <c r="BMY2" s="629"/>
      <c r="BMZ2" s="629"/>
      <c r="BNA2" s="629"/>
      <c r="BNB2" s="629"/>
      <c r="BNC2" s="629"/>
      <c r="BND2" s="629"/>
      <c r="BNE2" s="629"/>
      <c r="BNF2" s="629"/>
      <c r="BNG2" s="629"/>
      <c r="BNH2" s="629"/>
      <c r="BNI2" s="629"/>
      <c r="BNJ2" s="629"/>
      <c r="BNK2" s="629"/>
      <c r="BNL2" s="629"/>
      <c r="BNM2" s="629"/>
      <c r="BNN2" s="629"/>
      <c r="BNO2" s="629"/>
      <c r="BNP2" s="629"/>
      <c r="BNQ2" s="629"/>
      <c r="BNR2" s="629"/>
      <c r="BNS2" s="629"/>
      <c r="BNT2" s="629"/>
      <c r="BNU2" s="629"/>
      <c r="BNV2" s="629"/>
      <c r="BNW2" s="629"/>
      <c r="BNX2" s="629"/>
      <c r="BNY2" s="629"/>
      <c r="BNZ2" s="629"/>
      <c r="BOA2" s="629"/>
      <c r="BOB2" s="629"/>
      <c r="BOC2" s="629"/>
      <c r="BOD2" s="629"/>
      <c r="BOE2" s="629"/>
      <c r="BOF2" s="629"/>
      <c r="BOG2" s="629"/>
      <c r="BOH2" s="629"/>
      <c r="BOI2" s="629"/>
      <c r="BOJ2" s="629"/>
      <c r="BOK2" s="629"/>
      <c r="BOL2" s="629"/>
      <c r="BOM2" s="629"/>
      <c r="BON2" s="629"/>
      <c r="BOO2" s="629"/>
      <c r="BOP2" s="629"/>
      <c r="BOQ2" s="629"/>
      <c r="BOR2" s="629"/>
      <c r="BOS2" s="629"/>
      <c r="BOT2" s="629"/>
      <c r="BOU2" s="629"/>
      <c r="BOV2" s="629"/>
      <c r="BOW2" s="629"/>
      <c r="BOX2" s="629"/>
      <c r="BOY2" s="629"/>
      <c r="BOZ2" s="629"/>
      <c r="BPA2" s="629"/>
      <c r="BPB2" s="629"/>
      <c r="BPC2" s="629"/>
      <c r="BPD2" s="629"/>
      <c r="BPE2" s="629"/>
      <c r="BPF2" s="629"/>
      <c r="BPG2" s="629"/>
      <c r="BPH2" s="629"/>
      <c r="BPI2" s="629"/>
      <c r="BPJ2" s="629"/>
      <c r="BPK2" s="629"/>
      <c r="BPL2" s="629"/>
      <c r="BPM2" s="629"/>
      <c r="BPN2" s="629"/>
      <c r="BPO2" s="629"/>
      <c r="BPP2" s="629"/>
      <c r="BPQ2" s="629"/>
      <c r="BPR2" s="629"/>
      <c r="BPS2" s="629"/>
      <c r="BPT2" s="629"/>
      <c r="BPU2" s="629"/>
      <c r="BPV2" s="629"/>
      <c r="BPW2" s="629"/>
      <c r="BPX2" s="629"/>
      <c r="BPY2" s="629"/>
      <c r="BPZ2" s="629"/>
      <c r="BQA2" s="629"/>
      <c r="BQB2" s="629"/>
      <c r="BQC2" s="629"/>
      <c r="BQD2" s="629"/>
      <c r="BQE2" s="629"/>
      <c r="BQF2" s="629"/>
      <c r="BQG2" s="629"/>
      <c r="BQH2" s="629"/>
      <c r="BQI2" s="629"/>
      <c r="BQJ2" s="629"/>
      <c r="BQK2" s="629"/>
      <c r="BQL2" s="629"/>
      <c r="BQM2" s="629"/>
      <c r="BQN2" s="629"/>
      <c r="BQO2" s="629"/>
      <c r="BQP2" s="629"/>
      <c r="BQQ2" s="629"/>
      <c r="BQR2" s="629"/>
      <c r="BQS2" s="629"/>
      <c r="BQT2" s="629"/>
      <c r="BQU2" s="629"/>
      <c r="BQV2" s="629"/>
      <c r="BQW2" s="629"/>
      <c r="BQX2" s="629"/>
      <c r="BQY2" s="629"/>
      <c r="BQZ2" s="629"/>
      <c r="BRA2" s="629"/>
      <c r="BRB2" s="629"/>
      <c r="BRC2" s="629"/>
      <c r="BRD2" s="629"/>
      <c r="BRE2" s="629"/>
      <c r="BRF2" s="629"/>
      <c r="BRG2" s="629"/>
      <c r="BRH2" s="629"/>
      <c r="BRI2" s="629"/>
      <c r="BRJ2" s="629"/>
      <c r="BRK2" s="629"/>
      <c r="BRL2" s="629"/>
      <c r="BRM2" s="629"/>
      <c r="BRN2" s="629"/>
      <c r="BRO2" s="629"/>
      <c r="BRP2" s="629"/>
      <c r="BRQ2" s="629"/>
      <c r="BRR2" s="629"/>
      <c r="BRS2" s="629"/>
      <c r="BRT2" s="629"/>
      <c r="BRU2" s="629"/>
      <c r="BRV2" s="629"/>
      <c r="BRW2" s="629"/>
      <c r="BRX2" s="629"/>
      <c r="BRY2" s="629"/>
      <c r="BRZ2" s="629"/>
      <c r="BSA2" s="629"/>
      <c r="BSB2" s="629"/>
      <c r="BSC2" s="629"/>
      <c r="BSD2" s="629"/>
      <c r="BSE2" s="629"/>
      <c r="BSF2" s="629"/>
      <c r="BSG2" s="629"/>
      <c r="BSH2" s="629"/>
      <c r="BSI2" s="629"/>
      <c r="BSJ2" s="629"/>
      <c r="BSK2" s="629"/>
      <c r="BSL2" s="629"/>
      <c r="BSM2" s="629"/>
      <c r="BSN2" s="629"/>
      <c r="BSO2" s="629"/>
      <c r="BSP2" s="629"/>
      <c r="BSQ2" s="629"/>
      <c r="BSR2" s="629"/>
      <c r="BSS2" s="629"/>
      <c r="BST2" s="629"/>
      <c r="BSU2" s="629"/>
      <c r="BSV2" s="629"/>
      <c r="BSW2" s="629"/>
      <c r="BSX2" s="629"/>
      <c r="BSY2" s="629"/>
      <c r="BSZ2" s="629"/>
      <c r="BTA2" s="629"/>
      <c r="BTB2" s="629"/>
      <c r="BTC2" s="629"/>
      <c r="BTD2" s="629"/>
      <c r="BTE2" s="629"/>
      <c r="BTF2" s="629"/>
      <c r="BTG2" s="629"/>
      <c r="BTH2" s="629"/>
      <c r="BTI2" s="629"/>
      <c r="BTJ2" s="629"/>
      <c r="BTK2" s="629"/>
      <c r="BTL2" s="629"/>
      <c r="BTM2" s="629"/>
      <c r="BTN2" s="629"/>
      <c r="BTO2" s="629"/>
      <c r="BTP2" s="629"/>
      <c r="BTQ2" s="629"/>
      <c r="BTR2" s="629"/>
      <c r="BTS2" s="629"/>
      <c r="BTT2" s="629"/>
      <c r="BTU2" s="629"/>
      <c r="BTV2" s="629"/>
      <c r="BTW2" s="629"/>
      <c r="BTX2" s="629"/>
      <c r="BTY2" s="629"/>
      <c r="BTZ2" s="629"/>
      <c r="BUA2" s="629"/>
      <c r="BUB2" s="629"/>
      <c r="BUC2" s="629"/>
      <c r="BUD2" s="629"/>
      <c r="BUE2" s="629"/>
      <c r="BUF2" s="629"/>
      <c r="BUG2" s="629"/>
      <c r="BUH2" s="629"/>
      <c r="BUI2" s="629"/>
      <c r="BUJ2" s="629"/>
      <c r="BUK2" s="629"/>
      <c r="BUL2" s="629"/>
      <c r="BUM2" s="629"/>
      <c r="BUN2" s="629"/>
      <c r="BUO2" s="629"/>
      <c r="BUP2" s="629"/>
      <c r="BUQ2" s="629"/>
      <c r="BUR2" s="629"/>
      <c r="BUS2" s="629"/>
      <c r="BUT2" s="629"/>
      <c r="BUU2" s="629"/>
      <c r="BUV2" s="629"/>
      <c r="BUW2" s="629"/>
      <c r="BUX2" s="629"/>
      <c r="BUY2" s="629"/>
      <c r="BUZ2" s="629"/>
      <c r="BVA2" s="629"/>
      <c r="BVB2" s="629"/>
      <c r="BVC2" s="629"/>
      <c r="BVD2" s="629"/>
      <c r="BVE2" s="629"/>
      <c r="BVF2" s="629"/>
      <c r="BVG2" s="629"/>
      <c r="BVH2" s="629"/>
      <c r="BVI2" s="629"/>
      <c r="BVJ2" s="629"/>
      <c r="BVK2" s="629"/>
      <c r="BVL2" s="629"/>
      <c r="BVM2" s="629"/>
      <c r="BVN2" s="629"/>
      <c r="BVO2" s="629"/>
      <c r="BVP2" s="629"/>
      <c r="BVQ2" s="629"/>
      <c r="BVR2" s="629"/>
      <c r="BVS2" s="629"/>
      <c r="BVT2" s="629"/>
      <c r="BVU2" s="629"/>
      <c r="BVV2" s="629"/>
      <c r="BVW2" s="629"/>
      <c r="BVX2" s="629"/>
      <c r="BVY2" s="629"/>
      <c r="BVZ2" s="629"/>
      <c r="BWA2" s="629"/>
      <c r="BWB2" s="629"/>
      <c r="BWC2" s="629"/>
      <c r="BWD2" s="629"/>
      <c r="BWE2" s="629"/>
      <c r="BWF2" s="629"/>
      <c r="BWG2" s="629"/>
      <c r="BWH2" s="629"/>
      <c r="BWI2" s="629"/>
      <c r="BWJ2" s="629"/>
      <c r="BWK2" s="629"/>
      <c r="BWL2" s="629"/>
      <c r="BWM2" s="629"/>
      <c r="BWN2" s="629"/>
      <c r="BWO2" s="629"/>
      <c r="BWP2" s="629"/>
      <c r="BWQ2" s="629"/>
      <c r="BWR2" s="629"/>
      <c r="BWS2" s="629"/>
      <c r="BWT2" s="629"/>
      <c r="BWU2" s="629"/>
      <c r="BWV2" s="629"/>
      <c r="BWW2" s="629"/>
      <c r="BWX2" s="629"/>
      <c r="BWY2" s="629"/>
      <c r="BWZ2" s="629"/>
      <c r="BXA2" s="629"/>
      <c r="BXB2" s="629"/>
      <c r="BXC2" s="629"/>
      <c r="BXD2" s="629"/>
      <c r="BXE2" s="629"/>
      <c r="BXF2" s="629"/>
      <c r="BXG2" s="629"/>
      <c r="BXH2" s="629"/>
      <c r="BXI2" s="629"/>
      <c r="BXJ2" s="629"/>
      <c r="BXK2" s="629"/>
      <c r="BXL2" s="629"/>
      <c r="BXM2" s="629"/>
      <c r="BXN2" s="629"/>
      <c r="BXO2" s="629"/>
      <c r="BXP2" s="629"/>
      <c r="BXQ2" s="629"/>
      <c r="BXR2" s="629"/>
      <c r="BXS2" s="629"/>
      <c r="BXT2" s="629"/>
      <c r="BXU2" s="629"/>
      <c r="BXV2" s="629"/>
      <c r="BXW2" s="629"/>
      <c r="BXX2" s="629"/>
      <c r="BXY2" s="629"/>
      <c r="BXZ2" s="629"/>
      <c r="BYA2" s="629"/>
      <c r="BYB2" s="629"/>
      <c r="BYC2" s="629"/>
      <c r="BYD2" s="629"/>
      <c r="BYE2" s="629"/>
      <c r="BYF2" s="629"/>
      <c r="BYG2" s="629"/>
      <c r="BYH2" s="629"/>
      <c r="BYI2" s="629"/>
      <c r="BYJ2" s="629"/>
      <c r="BYK2" s="629"/>
      <c r="BYL2" s="629"/>
      <c r="BYM2" s="629"/>
      <c r="BYN2" s="629"/>
      <c r="BYO2" s="629"/>
      <c r="BYP2" s="629"/>
      <c r="BYQ2" s="629"/>
      <c r="BYR2" s="629"/>
      <c r="BYS2" s="629"/>
      <c r="BYT2" s="629"/>
      <c r="BYU2" s="629"/>
      <c r="BYV2" s="629"/>
      <c r="BYW2" s="629"/>
      <c r="BYX2" s="629"/>
      <c r="BYY2" s="629"/>
      <c r="BYZ2" s="629"/>
      <c r="BZA2" s="629"/>
      <c r="BZB2" s="629"/>
      <c r="BZC2" s="629"/>
      <c r="BZD2" s="629"/>
      <c r="BZE2" s="629"/>
      <c r="BZF2" s="629"/>
      <c r="BZG2" s="629"/>
      <c r="BZH2" s="629"/>
      <c r="BZI2" s="629"/>
      <c r="BZJ2" s="629"/>
      <c r="BZK2" s="629"/>
      <c r="BZL2" s="629"/>
      <c r="BZM2" s="629"/>
      <c r="BZN2" s="629"/>
      <c r="BZO2" s="629"/>
      <c r="BZP2" s="629"/>
      <c r="BZQ2" s="629"/>
      <c r="BZR2" s="629"/>
      <c r="BZS2" s="629"/>
      <c r="BZT2" s="629"/>
      <c r="BZU2" s="629"/>
      <c r="BZV2" s="629"/>
      <c r="BZW2" s="629"/>
      <c r="BZX2" s="629"/>
      <c r="BZY2" s="629"/>
      <c r="BZZ2" s="629"/>
      <c r="CAA2" s="629"/>
      <c r="CAB2" s="629"/>
      <c r="CAC2" s="629"/>
      <c r="CAD2" s="629"/>
      <c r="CAE2" s="629"/>
      <c r="CAF2" s="629"/>
      <c r="CAG2" s="629"/>
      <c r="CAH2" s="629"/>
      <c r="CAI2" s="629"/>
      <c r="CAJ2" s="629"/>
      <c r="CAK2" s="629"/>
      <c r="CAL2" s="629"/>
      <c r="CAM2" s="629"/>
      <c r="CAN2" s="629"/>
      <c r="CAO2" s="629"/>
      <c r="CAP2" s="629"/>
      <c r="CAQ2" s="629"/>
      <c r="CAR2" s="629"/>
      <c r="CAS2" s="629"/>
      <c r="CAT2" s="629"/>
      <c r="CAU2" s="629"/>
      <c r="CAV2" s="629"/>
      <c r="CAW2" s="629"/>
      <c r="CAX2" s="629"/>
      <c r="CAY2" s="629"/>
      <c r="CAZ2" s="629"/>
      <c r="CBA2" s="629"/>
      <c r="CBB2" s="629"/>
      <c r="CBC2" s="629"/>
      <c r="CBD2" s="629"/>
      <c r="CBE2" s="629"/>
      <c r="CBF2" s="629"/>
      <c r="CBG2" s="629"/>
      <c r="CBH2" s="629"/>
      <c r="CBI2" s="629"/>
      <c r="CBJ2" s="629"/>
      <c r="CBK2" s="629"/>
      <c r="CBL2" s="629"/>
      <c r="CBM2" s="629"/>
      <c r="CBN2" s="629"/>
      <c r="CBO2" s="629"/>
      <c r="CBP2" s="629"/>
      <c r="CBQ2" s="629"/>
      <c r="CBR2" s="629"/>
      <c r="CBS2" s="629"/>
      <c r="CBT2" s="629"/>
      <c r="CBU2" s="629"/>
      <c r="CBV2" s="629"/>
      <c r="CBW2" s="629"/>
      <c r="CBX2" s="629"/>
      <c r="CBY2" s="629"/>
      <c r="CBZ2" s="629"/>
      <c r="CCA2" s="629"/>
      <c r="CCB2" s="629"/>
      <c r="CCC2" s="629"/>
      <c r="CCD2" s="629"/>
      <c r="CCE2" s="629"/>
      <c r="CCF2" s="629"/>
      <c r="CCG2" s="629"/>
      <c r="CCH2" s="629"/>
      <c r="CCI2" s="629"/>
      <c r="CCJ2" s="629"/>
      <c r="CCK2" s="629"/>
      <c r="CCL2" s="629"/>
      <c r="CCM2" s="629"/>
      <c r="CCN2" s="629"/>
      <c r="CCO2" s="629"/>
      <c r="CCP2" s="629"/>
      <c r="CCQ2" s="629"/>
      <c r="CCR2" s="629"/>
      <c r="CCS2" s="629"/>
      <c r="CCT2" s="629"/>
      <c r="CCU2" s="629"/>
      <c r="CCV2" s="629"/>
      <c r="CCW2" s="629"/>
      <c r="CCX2" s="629"/>
      <c r="CCY2" s="629"/>
      <c r="CCZ2" s="629"/>
      <c r="CDA2" s="629"/>
      <c r="CDB2" s="629"/>
      <c r="CDC2" s="629"/>
      <c r="CDD2" s="629"/>
      <c r="CDE2" s="629"/>
      <c r="CDF2" s="629"/>
      <c r="CDG2" s="629"/>
      <c r="CDH2" s="629"/>
      <c r="CDI2" s="629"/>
      <c r="CDJ2" s="629"/>
      <c r="CDK2" s="629"/>
      <c r="CDL2" s="629"/>
      <c r="CDM2" s="629"/>
      <c r="CDN2" s="629"/>
      <c r="CDO2" s="629"/>
      <c r="CDP2" s="629"/>
      <c r="CDQ2" s="629"/>
      <c r="CDR2" s="629"/>
      <c r="CDS2" s="629"/>
      <c r="CDT2" s="629"/>
      <c r="CDU2" s="629"/>
      <c r="CDV2" s="629"/>
      <c r="CDW2" s="629"/>
      <c r="CDX2" s="629"/>
      <c r="CDY2" s="629"/>
      <c r="CDZ2" s="629"/>
      <c r="CEA2" s="629"/>
      <c r="CEB2" s="629"/>
      <c r="CEC2" s="629"/>
      <c r="CED2" s="629"/>
      <c r="CEE2" s="629"/>
      <c r="CEF2" s="629"/>
      <c r="CEG2" s="629"/>
      <c r="CEH2" s="629"/>
      <c r="CEI2" s="629"/>
      <c r="CEJ2" s="629"/>
      <c r="CEK2" s="629"/>
      <c r="CEL2" s="629"/>
      <c r="CEM2" s="629"/>
      <c r="CEN2" s="629"/>
      <c r="CEO2" s="629"/>
      <c r="CEP2" s="629"/>
      <c r="CEQ2" s="629"/>
      <c r="CER2" s="629"/>
      <c r="CES2" s="629"/>
      <c r="CET2" s="629"/>
      <c r="CEU2" s="629"/>
      <c r="CEV2" s="629"/>
      <c r="CEW2" s="629"/>
      <c r="CEX2" s="629"/>
      <c r="CEY2" s="629"/>
      <c r="CEZ2" s="629"/>
      <c r="CFA2" s="629"/>
      <c r="CFB2" s="629"/>
      <c r="CFC2" s="629"/>
      <c r="CFD2" s="629"/>
      <c r="CFE2" s="629"/>
      <c r="CFF2" s="629"/>
      <c r="CFG2" s="629"/>
      <c r="CFH2" s="629"/>
      <c r="CFI2" s="629"/>
      <c r="CFJ2" s="629"/>
      <c r="CFK2" s="629"/>
      <c r="CFL2" s="629"/>
      <c r="CFM2" s="629"/>
      <c r="CFN2" s="629"/>
      <c r="CFO2" s="629"/>
      <c r="CFP2" s="629"/>
      <c r="CFQ2" s="629"/>
      <c r="CFR2" s="629"/>
      <c r="CFS2" s="629"/>
      <c r="CFT2" s="629"/>
      <c r="CFU2" s="629"/>
      <c r="CFV2" s="629"/>
      <c r="CFW2" s="629"/>
      <c r="CFX2" s="629"/>
      <c r="CFY2" s="629"/>
      <c r="CFZ2" s="629"/>
      <c r="CGA2" s="629"/>
      <c r="CGB2" s="629"/>
      <c r="CGC2" s="629"/>
      <c r="CGD2" s="629"/>
      <c r="CGE2" s="629"/>
      <c r="CGF2" s="629"/>
      <c r="CGG2" s="629"/>
      <c r="CGH2" s="629"/>
      <c r="CGI2" s="629"/>
      <c r="CGJ2" s="629"/>
      <c r="CGK2" s="629"/>
      <c r="CGL2" s="629"/>
      <c r="CGM2" s="629"/>
      <c r="CGN2" s="629"/>
      <c r="CGO2" s="629"/>
      <c r="CGP2" s="629"/>
      <c r="CGQ2" s="629"/>
      <c r="CGR2" s="629"/>
      <c r="CGS2" s="629"/>
      <c r="CGT2" s="629"/>
      <c r="CGU2" s="629"/>
      <c r="CGV2" s="629"/>
      <c r="CGW2" s="629"/>
      <c r="CGX2" s="629"/>
      <c r="CGY2" s="629"/>
      <c r="CGZ2" s="629"/>
      <c r="CHA2" s="629"/>
      <c r="CHB2" s="629"/>
      <c r="CHC2" s="629"/>
      <c r="CHD2" s="629"/>
      <c r="CHE2" s="629"/>
      <c r="CHF2" s="629"/>
      <c r="CHG2" s="629"/>
      <c r="CHH2" s="629"/>
      <c r="CHI2" s="629"/>
      <c r="CHJ2" s="629"/>
      <c r="CHK2" s="629"/>
      <c r="CHL2" s="629"/>
      <c r="CHM2" s="629"/>
      <c r="CHN2" s="629"/>
      <c r="CHO2" s="629"/>
      <c r="CHP2" s="629"/>
      <c r="CHQ2" s="629"/>
      <c r="CHR2" s="629"/>
      <c r="CHS2" s="629"/>
      <c r="CHT2" s="629"/>
      <c r="CHU2" s="629"/>
      <c r="CHV2" s="629"/>
      <c r="CHW2" s="629"/>
      <c r="CHX2" s="629"/>
      <c r="CHY2" s="629"/>
      <c r="CHZ2" s="629"/>
      <c r="CIA2" s="629"/>
      <c r="CIB2" s="629"/>
      <c r="CIC2" s="629"/>
      <c r="CID2" s="629"/>
      <c r="CIE2" s="629"/>
      <c r="CIF2" s="629"/>
      <c r="CIG2" s="629"/>
      <c r="CIH2" s="629"/>
      <c r="CII2" s="629"/>
      <c r="CIJ2" s="629"/>
      <c r="CIK2" s="629"/>
      <c r="CIL2" s="629"/>
      <c r="CIM2" s="629"/>
      <c r="CIN2" s="629"/>
      <c r="CIO2" s="629"/>
      <c r="CIP2" s="629"/>
      <c r="CIQ2" s="629"/>
      <c r="CIR2" s="629"/>
      <c r="CIS2" s="629"/>
      <c r="CIT2" s="629"/>
      <c r="CIU2" s="629"/>
      <c r="CIV2" s="629"/>
      <c r="CIW2" s="629"/>
      <c r="CIX2" s="629"/>
      <c r="CIY2" s="629"/>
      <c r="CIZ2" s="629"/>
      <c r="CJA2" s="629"/>
      <c r="CJB2" s="629"/>
      <c r="CJC2" s="629"/>
      <c r="CJD2" s="629"/>
      <c r="CJE2" s="629"/>
      <c r="CJF2" s="629"/>
      <c r="CJG2" s="629"/>
      <c r="CJH2" s="629"/>
      <c r="CJI2" s="629"/>
      <c r="CJJ2" s="629"/>
      <c r="CJK2" s="629"/>
      <c r="CJL2" s="629"/>
      <c r="CJM2" s="629"/>
      <c r="CJN2" s="629"/>
      <c r="CJO2" s="629"/>
      <c r="CJP2" s="629"/>
      <c r="CJQ2" s="629"/>
      <c r="CJR2" s="629"/>
      <c r="CJS2" s="629"/>
      <c r="CJT2" s="629"/>
      <c r="CJU2" s="629"/>
      <c r="CJV2" s="629"/>
      <c r="CJW2" s="629"/>
      <c r="CJX2" s="629"/>
      <c r="CJY2" s="629"/>
      <c r="CJZ2" s="629"/>
      <c r="CKA2" s="629"/>
      <c r="CKB2" s="629"/>
      <c r="CKC2" s="629"/>
      <c r="CKD2" s="629"/>
      <c r="CKE2" s="629"/>
      <c r="CKF2" s="629"/>
      <c r="CKG2" s="629"/>
      <c r="CKH2" s="629"/>
      <c r="CKI2" s="629"/>
      <c r="CKJ2" s="629"/>
      <c r="CKK2" s="629"/>
      <c r="CKL2" s="629"/>
      <c r="CKM2" s="629"/>
      <c r="CKN2" s="629"/>
      <c r="CKO2" s="629"/>
      <c r="CKP2" s="629"/>
      <c r="CKQ2" s="629"/>
      <c r="CKR2" s="629"/>
      <c r="CKS2" s="629"/>
      <c r="CKT2" s="629"/>
      <c r="CKU2" s="629"/>
      <c r="CKV2" s="629"/>
      <c r="CKW2" s="629"/>
      <c r="CKX2" s="629"/>
      <c r="CKY2" s="629"/>
      <c r="CKZ2" s="629"/>
      <c r="CLA2" s="629"/>
      <c r="CLB2" s="629"/>
      <c r="CLC2" s="629"/>
      <c r="CLD2" s="629"/>
      <c r="CLE2" s="629"/>
      <c r="CLF2" s="629"/>
      <c r="CLG2" s="629"/>
      <c r="CLH2" s="629"/>
      <c r="CLI2" s="629"/>
      <c r="CLJ2" s="629"/>
      <c r="CLK2" s="629"/>
      <c r="CLL2" s="629"/>
      <c r="CLM2" s="629"/>
      <c r="CLN2" s="629"/>
      <c r="CLO2" s="629"/>
      <c r="CLP2" s="629"/>
      <c r="CLQ2" s="629"/>
      <c r="CLR2" s="629"/>
      <c r="CLS2" s="629"/>
      <c r="CLT2" s="629"/>
      <c r="CLU2" s="629"/>
      <c r="CLV2" s="629"/>
      <c r="CLW2" s="629"/>
      <c r="CLX2" s="629"/>
      <c r="CLY2" s="629"/>
      <c r="CLZ2" s="629"/>
      <c r="CMA2" s="629"/>
      <c r="CMB2" s="629"/>
      <c r="CMC2" s="629"/>
      <c r="CMD2" s="629"/>
      <c r="CME2" s="629"/>
      <c r="CMF2" s="629"/>
      <c r="CMG2" s="629"/>
      <c r="CMH2" s="629"/>
      <c r="CMI2" s="629"/>
      <c r="CMJ2" s="629"/>
      <c r="CMK2" s="629"/>
      <c r="CML2" s="629"/>
      <c r="CMM2" s="629"/>
      <c r="CMN2" s="629"/>
      <c r="CMO2" s="629"/>
      <c r="CMP2" s="629"/>
      <c r="CMQ2" s="629"/>
      <c r="CMR2" s="629"/>
      <c r="CMS2" s="629"/>
      <c r="CMT2" s="629"/>
      <c r="CMU2" s="629"/>
      <c r="CMV2" s="629"/>
      <c r="CMW2" s="629"/>
      <c r="CMX2" s="629"/>
      <c r="CMY2" s="629"/>
      <c r="CMZ2" s="629"/>
      <c r="CNA2" s="629"/>
      <c r="CNB2" s="629"/>
      <c r="CNC2" s="629"/>
      <c r="CND2" s="629"/>
      <c r="CNE2" s="629"/>
      <c r="CNF2" s="629"/>
      <c r="CNG2" s="629"/>
      <c r="CNH2" s="629"/>
      <c r="CNI2" s="629"/>
      <c r="CNJ2" s="629"/>
      <c r="CNK2" s="629"/>
      <c r="CNL2" s="629"/>
      <c r="CNM2" s="629"/>
      <c r="CNN2" s="629"/>
      <c r="CNO2" s="629"/>
      <c r="CNP2" s="629"/>
      <c r="CNQ2" s="629"/>
      <c r="CNR2" s="629"/>
      <c r="CNS2" s="629"/>
      <c r="CNT2" s="629"/>
      <c r="CNU2" s="629"/>
      <c r="CNV2" s="629"/>
      <c r="CNW2" s="629"/>
      <c r="CNX2" s="629"/>
      <c r="CNY2" s="629"/>
      <c r="CNZ2" s="629"/>
      <c r="COA2" s="629"/>
      <c r="COB2" s="629"/>
      <c r="COC2" s="629"/>
      <c r="COD2" s="629"/>
      <c r="COE2" s="629"/>
      <c r="COF2" s="629"/>
      <c r="COG2" s="629"/>
      <c r="COH2" s="629"/>
      <c r="COI2" s="629"/>
      <c r="COJ2" s="629"/>
      <c r="COK2" s="629"/>
      <c r="COL2" s="629"/>
      <c r="COM2" s="629"/>
      <c r="CON2" s="629"/>
      <c r="COO2" s="629"/>
      <c r="COP2" s="629"/>
      <c r="COQ2" s="629"/>
      <c r="COR2" s="629"/>
      <c r="COS2" s="629"/>
      <c r="COT2" s="629"/>
      <c r="COU2" s="629"/>
      <c r="COV2" s="629"/>
      <c r="COW2" s="629"/>
      <c r="COX2" s="629"/>
      <c r="COY2" s="629"/>
      <c r="COZ2" s="629"/>
      <c r="CPA2" s="629"/>
      <c r="CPB2" s="629"/>
      <c r="CPC2" s="629"/>
      <c r="CPD2" s="629"/>
      <c r="CPE2" s="629"/>
      <c r="CPF2" s="629"/>
      <c r="CPG2" s="629"/>
      <c r="CPH2" s="629"/>
      <c r="CPI2" s="629"/>
      <c r="CPJ2" s="629"/>
      <c r="CPK2" s="629"/>
      <c r="CPL2" s="629"/>
      <c r="CPM2" s="629"/>
      <c r="CPN2" s="629"/>
      <c r="CPO2" s="629"/>
      <c r="CPP2" s="629"/>
      <c r="CPQ2" s="629"/>
      <c r="CPR2" s="629"/>
      <c r="CPS2" s="629"/>
      <c r="CPT2" s="629"/>
      <c r="CPU2" s="629"/>
      <c r="CPV2" s="629"/>
      <c r="CPW2" s="629"/>
      <c r="CPX2" s="629"/>
      <c r="CPY2" s="629"/>
      <c r="CPZ2" s="629"/>
      <c r="CQA2" s="629"/>
      <c r="CQB2" s="629"/>
      <c r="CQC2" s="629"/>
      <c r="CQD2" s="629"/>
      <c r="CQE2" s="629"/>
      <c r="CQF2" s="629"/>
      <c r="CQG2" s="629"/>
      <c r="CQH2" s="629"/>
      <c r="CQI2" s="629"/>
      <c r="CQJ2" s="629"/>
      <c r="CQK2" s="629"/>
      <c r="CQL2" s="629"/>
      <c r="CQM2" s="629"/>
      <c r="CQN2" s="629"/>
      <c r="CQO2" s="629"/>
      <c r="CQP2" s="629"/>
      <c r="CQQ2" s="629"/>
      <c r="CQR2" s="629"/>
      <c r="CQS2" s="629"/>
      <c r="CQT2" s="629"/>
      <c r="CQU2" s="629"/>
      <c r="CQV2" s="629"/>
      <c r="CQW2" s="629"/>
      <c r="CQX2" s="629"/>
      <c r="CQY2" s="629"/>
      <c r="CQZ2" s="629"/>
      <c r="CRA2" s="629"/>
      <c r="CRB2" s="629"/>
      <c r="CRC2" s="629"/>
      <c r="CRD2" s="629"/>
      <c r="CRE2" s="629"/>
      <c r="CRF2" s="629"/>
      <c r="CRG2" s="629"/>
      <c r="CRH2" s="629"/>
      <c r="CRI2" s="629"/>
      <c r="CRJ2" s="629"/>
      <c r="CRK2" s="629"/>
      <c r="CRL2" s="629"/>
      <c r="CRM2" s="629"/>
      <c r="CRN2" s="629"/>
      <c r="CRO2" s="629"/>
      <c r="CRP2" s="629"/>
      <c r="CRQ2" s="629"/>
      <c r="CRR2" s="629"/>
      <c r="CRS2" s="629"/>
      <c r="CRT2" s="629"/>
      <c r="CRU2" s="629"/>
      <c r="CRV2" s="629"/>
      <c r="CRW2" s="629"/>
      <c r="CRX2" s="629"/>
      <c r="CRY2" s="629"/>
      <c r="CRZ2" s="629"/>
      <c r="CSA2" s="629"/>
      <c r="CSB2" s="629"/>
      <c r="CSC2" s="629"/>
      <c r="CSD2" s="629"/>
      <c r="CSE2" s="629"/>
      <c r="CSF2" s="629"/>
      <c r="CSG2" s="629"/>
      <c r="CSH2" s="629"/>
      <c r="CSI2" s="629"/>
      <c r="CSJ2" s="629"/>
      <c r="CSK2" s="629"/>
      <c r="CSL2" s="629"/>
      <c r="CSM2" s="629"/>
      <c r="CSN2" s="629"/>
      <c r="CSO2" s="629"/>
      <c r="CSP2" s="629"/>
      <c r="CSQ2" s="629"/>
      <c r="CSR2" s="629"/>
      <c r="CSS2" s="629"/>
      <c r="CST2" s="629"/>
      <c r="CSU2" s="629"/>
      <c r="CSV2" s="629"/>
      <c r="CSW2" s="629"/>
      <c r="CSX2" s="629"/>
      <c r="CSY2" s="629"/>
      <c r="CSZ2" s="629"/>
      <c r="CTA2" s="629"/>
      <c r="CTB2" s="629"/>
      <c r="CTC2" s="629"/>
      <c r="CTD2" s="629"/>
      <c r="CTE2" s="629"/>
      <c r="CTF2" s="629"/>
      <c r="CTG2" s="629"/>
      <c r="CTH2" s="629"/>
      <c r="CTI2" s="629"/>
      <c r="CTJ2" s="629"/>
      <c r="CTK2" s="629"/>
      <c r="CTL2" s="629"/>
      <c r="CTM2" s="629"/>
      <c r="CTN2" s="629"/>
      <c r="CTO2" s="629"/>
      <c r="CTP2" s="629"/>
      <c r="CTQ2" s="629"/>
      <c r="CTR2" s="629"/>
      <c r="CTS2" s="629"/>
      <c r="CTT2" s="629"/>
      <c r="CTU2" s="629"/>
      <c r="CTV2" s="629"/>
      <c r="CTW2" s="629"/>
      <c r="CTX2" s="629"/>
      <c r="CTY2" s="629"/>
      <c r="CTZ2" s="629"/>
      <c r="CUA2" s="629"/>
      <c r="CUB2" s="629"/>
      <c r="CUC2" s="629"/>
      <c r="CUD2" s="629"/>
      <c r="CUE2" s="629"/>
      <c r="CUF2" s="629"/>
      <c r="CUG2" s="629"/>
      <c r="CUH2" s="629"/>
      <c r="CUI2" s="629"/>
      <c r="CUJ2" s="629"/>
      <c r="CUK2" s="629"/>
      <c r="CUL2" s="629"/>
      <c r="CUM2" s="629"/>
      <c r="CUN2" s="629"/>
      <c r="CUO2" s="629"/>
      <c r="CUP2" s="629"/>
      <c r="CUQ2" s="629"/>
      <c r="CUR2" s="629"/>
      <c r="CUS2" s="629"/>
      <c r="CUT2" s="629"/>
      <c r="CUU2" s="629"/>
      <c r="CUV2" s="629"/>
      <c r="CUW2" s="629"/>
      <c r="CUX2" s="629"/>
      <c r="CUY2" s="629"/>
      <c r="CUZ2" s="629"/>
      <c r="CVA2" s="629"/>
      <c r="CVB2" s="629"/>
      <c r="CVC2" s="629"/>
      <c r="CVD2" s="629"/>
      <c r="CVE2" s="629"/>
      <c r="CVF2" s="629"/>
      <c r="CVG2" s="629"/>
      <c r="CVH2" s="629"/>
      <c r="CVI2" s="629"/>
      <c r="CVJ2" s="629"/>
      <c r="CVK2" s="629"/>
      <c r="CVL2" s="629"/>
      <c r="CVM2" s="629"/>
      <c r="CVN2" s="629"/>
      <c r="CVO2" s="629"/>
      <c r="CVP2" s="629"/>
      <c r="CVQ2" s="629"/>
      <c r="CVR2" s="629"/>
      <c r="CVS2" s="629"/>
      <c r="CVT2" s="629"/>
      <c r="CVU2" s="629"/>
      <c r="CVV2" s="629"/>
      <c r="CVW2" s="629"/>
      <c r="CVX2" s="629"/>
      <c r="CVY2" s="629"/>
      <c r="CVZ2" s="629"/>
      <c r="CWA2" s="629"/>
      <c r="CWB2" s="629"/>
      <c r="CWC2" s="629"/>
      <c r="CWD2" s="629"/>
      <c r="CWE2" s="629"/>
      <c r="CWF2" s="629"/>
      <c r="CWG2" s="629"/>
      <c r="CWH2" s="629"/>
      <c r="CWI2" s="629"/>
      <c r="CWJ2" s="629"/>
      <c r="CWK2" s="629"/>
      <c r="CWL2" s="629"/>
      <c r="CWM2" s="629"/>
      <c r="CWN2" s="629"/>
      <c r="CWO2" s="629"/>
      <c r="CWP2" s="629"/>
      <c r="CWQ2" s="629"/>
      <c r="CWR2" s="629"/>
      <c r="CWS2" s="629"/>
      <c r="CWT2" s="629"/>
      <c r="CWU2" s="629"/>
      <c r="CWV2" s="629"/>
      <c r="CWW2" s="629"/>
      <c r="CWX2" s="629"/>
      <c r="CWY2" s="629"/>
      <c r="CWZ2" s="629"/>
      <c r="CXA2" s="629"/>
      <c r="CXB2" s="629"/>
      <c r="CXC2" s="629"/>
      <c r="CXD2" s="629"/>
      <c r="CXE2" s="629"/>
      <c r="CXF2" s="629"/>
      <c r="CXG2" s="629"/>
      <c r="CXH2" s="629"/>
      <c r="CXI2" s="629"/>
      <c r="CXJ2" s="629"/>
      <c r="CXK2" s="629"/>
      <c r="CXL2" s="629"/>
      <c r="CXM2" s="629"/>
      <c r="CXN2" s="629"/>
      <c r="CXO2" s="629"/>
      <c r="CXP2" s="629"/>
      <c r="CXQ2" s="629"/>
      <c r="CXR2" s="629"/>
      <c r="CXS2" s="629"/>
      <c r="CXT2" s="629"/>
      <c r="CXU2" s="629"/>
      <c r="CXV2" s="629"/>
      <c r="CXW2" s="629"/>
      <c r="CXX2" s="629"/>
      <c r="CXY2" s="629"/>
      <c r="CXZ2" s="629"/>
      <c r="CYA2" s="629"/>
      <c r="CYB2" s="629"/>
      <c r="CYC2" s="629"/>
      <c r="CYD2" s="629"/>
      <c r="CYE2" s="629"/>
      <c r="CYF2" s="629"/>
      <c r="CYG2" s="629"/>
      <c r="CYH2" s="629"/>
      <c r="CYI2" s="629"/>
      <c r="CYJ2" s="629"/>
      <c r="CYK2" s="629"/>
      <c r="CYL2" s="629"/>
      <c r="CYM2" s="629"/>
      <c r="CYN2" s="629"/>
      <c r="CYO2" s="629"/>
      <c r="CYP2" s="629"/>
      <c r="CYQ2" s="629"/>
      <c r="CYR2" s="629"/>
      <c r="CYS2" s="629"/>
      <c r="CYT2" s="629"/>
      <c r="CYU2" s="629"/>
      <c r="CYV2" s="629"/>
      <c r="CYW2" s="629"/>
      <c r="CYX2" s="629"/>
      <c r="CYY2" s="629"/>
      <c r="CYZ2" s="629"/>
      <c r="CZA2" s="629"/>
      <c r="CZB2" s="629"/>
      <c r="CZC2" s="629"/>
      <c r="CZD2" s="629"/>
      <c r="CZE2" s="629"/>
      <c r="CZF2" s="629"/>
      <c r="CZG2" s="629"/>
      <c r="CZH2" s="629"/>
      <c r="CZI2" s="629"/>
      <c r="CZJ2" s="629"/>
      <c r="CZK2" s="629"/>
      <c r="CZL2" s="629"/>
      <c r="CZM2" s="629"/>
      <c r="CZN2" s="629"/>
      <c r="CZO2" s="629"/>
      <c r="CZP2" s="629"/>
      <c r="CZQ2" s="629"/>
      <c r="CZR2" s="629"/>
      <c r="CZS2" s="629"/>
      <c r="CZT2" s="629"/>
      <c r="CZU2" s="629"/>
      <c r="CZV2" s="629"/>
      <c r="CZW2" s="629"/>
      <c r="CZX2" s="629"/>
      <c r="CZY2" s="629"/>
      <c r="CZZ2" s="629"/>
      <c r="DAA2" s="629"/>
      <c r="DAB2" s="629"/>
      <c r="DAC2" s="629"/>
      <c r="DAD2" s="629"/>
      <c r="DAE2" s="629"/>
      <c r="DAF2" s="629"/>
      <c r="DAG2" s="629"/>
      <c r="DAH2" s="629"/>
      <c r="DAI2" s="629"/>
      <c r="DAJ2" s="629"/>
      <c r="DAK2" s="629"/>
      <c r="DAL2" s="629"/>
      <c r="DAM2" s="629"/>
      <c r="DAN2" s="629"/>
      <c r="DAO2" s="629"/>
      <c r="DAP2" s="629"/>
      <c r="DAQ2" s="629"/>
      <c r="DAR2" s="629"/>
      <c r="DAS2" s="629"/>
      <c r="DAT2" s="629"/>
      <c r="DAU2" s="629"/>
      <c r="DAV2" s="629"/>
      <c r="DAW2" s="629"/>
      <c r="DAX2" s="629"/>
      <c r="DAY2" s="629"/>
      <c r="DAZ2" s="629"/>
      <c r="DBA2" s="629"/>
      <c r="DBB2" s="629"/>
      <c r="DBC2" s="629"/>
      <c r="DBD2" s="629"/>
      <c r="DBE2" s="629"/>
      <c r="DBF2" s="629"/>
      <c r="DBG2" s="629"/>
      <c r="DBH2" s="629"/>
      <c r="DBI2" s="629"/>
      <c r="DBJ2" s="629"/>
      <c r="DBK2" s="629"/>
      <c r="DBL2" s="629"/>
      <c r="DBM2" s="629"/>
      <c r="DBN2" s="629"/>
      <c r="DBO2" s="629"/>
      <c r="DBP2" s="629"/>
      <c r="DBQ2" s="629"/>
      <c r="DBR2" s="629"/>
      <c r="DBS2" s="629"/>
      <c r="DBT2" s="629"/>
      <c r="DBU2" s="629"/>
      <c r="DBV2" s="629"/>
      <c r="DBW2" s="629"/>
      <c r="DBX2" s="629"/>
      <c r="DBY2" s="629"/>
      <c r="DBZ2" s="629"/>
      <c r="DCA2" s="629"/>
      <c r="DCB2" s="629"/>
      <c r="DCC2" s="629"/>
      <c r="DCD2" s="629"/>
      <c r="DCE2" s="629"/>
      <c r="DCF2" s="629"/>
      <c r="DCG2" s="629"/>
      <c r="DCH2" s="629"/>
      <c r="DCI2" s="629"/>
      <c r="DCJ2" s="629"/>
      <c r="DCK2" s="629"/>
      <c r="DCL2" s="629"/>
      <c r="DCM2" s="629"/>
      <c r="DCN2" s="629"/>
      <c r="DCO2" s="629"/>
      <c r="DCP2" s="629"/>
      <c r="DCQ2" s="629"/>
      <c r="DCR2" s="629"/>
      <c r="DCS2" s="629"/>
      <c r="DCT2" s="629"/>
      <c r="DCU2" s="629"/>
      <c r="DCV2" s="629"/>
      <c r="DCW2" s="629"/>
      <c r="DCX2" s="629"/>
      <c r="DCY2" s="629"/>
      <c r="DCZ2" s="629"/>
      <c r="DDA2" s="629"/>
      <c r="DDB2" s="629"/>
      <c r="DDC2" s="629"/>
      <c r="DDD2" s="629"/>
      <c r="DDE2" s="629"/>
      <c r="DDF2" s="629"/>
      <c r="DDG2" s="629"/>
      <c r="DDH2" s="629"/>
      <c r="DDI2" s="629"/>
      <c r="DDJ2" s="629"/>
      <c r="DDK2" s="629"/>
      <c r="DDL2" s="629"/>
      <c r="DDM2" s="629"/>
      <c r="DDN2" s="629"/>
      <c r="DDO2" s="629"/>
      <c r="DDP2" s="629"/>
      <c r="DDQ2" s="629"/>
      <c r="DDR2" s="629"/>
      <c r="DDS2" s="629"/>
      <c r="DDT2" s="629"/>
      <c r="DDU2" s="629"/>
      <c r="DDV2" s="629"/>
      <c r="DDW2" s="629"/>
      <c r="DDX2" s="629"/>
      <c r="DDY2" s="629"/>
      <c r="DDZ2" s="629"/>
      <c r="DEA2" s="629"/>
      <c r="DEB2" s="629"/>
      <c r="DEC2" s="629"/>
      <c r="DED2" s="629"/>
      <c r="DEE2" s="629"/>
      <c r="DEF2" s="629"/>
      <c r="DEG2" s="629"/>
      <c r="DEH2" s="629"/>
      <c r="DEI2" s="629"/>
      <c r="DEJ2" s="629"/>
      <c r="DEK2" s="629"/>
      <c r="DEL2" s="629"/>
      <c r="DEM2" s="629"/>
      <c r="DEN2" s="629"/>
      <c r="DEO2" s="629"/>
      <c r="DEP2" s="629"/>
      <c r="DEQ2" s="629"/>
      <c r="DER2" s="629"/>
      <c r="DES2" s="629"/>
      <c r="DET2" s="629"/>
      <c r="DEU2" s="629"/>
      <c r="DEV2" s="629"/>
      <c r="DEW2" s="629"/>
      <c r="DEX2" s="629"/>
      <c r="DEY2" s="629"/>
      <c r="DEZ2" s="629"/>
      <c r="DFA2" s="629"/>
      <c r="DFB2" s="629"/>
      <c r="DFC2" s="629"/>
      <c r="DFD2" s="629"/>
      <c r="DFE2" s="629"/>
      <c r="DFF2" s="629"/>
      <c r="DFG2" s="629"/>
      <c r="DFH2" s="629"/>
      <c r="DFI2" s="629"/>
      <c r="DFJ2" s="629"/>
      <c r="DFK2" s="629"/>
      <c r="DFL2" s="629"/>
      <c r="DFM2" s="629"/>
      <c r="DFN2" s="629"/>
      <c r="DFO2" s="629"/>
      <c r="DFP2" s="629"/>
      <c r="DFQ2" s="629"/>
      <c r="DFR2" s="629"/>
      <c r="DFS2" s="629"/>
      <c r="DFT2" s="629"/>
      <c r="DFU2" s="629"/>
      <c r="DFV2" s="629"/>
      <c r="DFW2" s="629"/>
      <c r="DFX2" s="629"/>
      <c r="DFY2" s="629"/>
      <c r="DFZ2" s="629"/>
      <c r="DGA2" s="629"/>
      <c r="DGB2" s="629"/>
      <c r="DGC2" s="629"/>
      <c r="DGD2" s="629"/>
      <c r="DGE2" s="629"/>
      <c r="DGF2" s="629"/>
      <c r="DGG2" s="629"/>
      <c r="DGH2" s="629"/>
      <c r="DGI2" s="629"/>
      <c r="DGJ2" s="629"/>
      <c r="DGK2" s="629"/>
      <c r="DGL2" s="629"/>
      <c r="DGM2" s="629"/>
      <c r="DGN2" s="629"/>
      <c r="DGO2" s="629"/>
      <c r="DGP2" s="629"/>
      <c r="DGQ2" s="629"/>
      <c r="DGR2" s="629"/>
      <c r="DGS2" s="629"/>
      <c r="DGT2" s="629"/>
      <c r="DGU2" s="629"/>
      <c r="DGV2" s="629"/>
      <c r="DGW2" s="629"/>
      <c r="DGX2" s="629"/>
      <c r="DGY2" s="629"/>
      <c r="DGZ2" s="629"/>
      <c r="DHA2" s="629"/>
      <c r="DHB2" s="629"/>
      <c r="DHC2" s="629"/>
      <c r="DHD2" s="629"/>
      <c r="DHE2" s="629"/>
      <c r="DHF2" s="629"/>
      <c r="DHG2" s="629"/>
      <c r="DHH2" s="629"/>
      <c r="DHI2" s="629"/>
      <c r="DHJ2" s="629"/>
      <c r="DHK2" s="629"/>
      <c r="DHL2" s="629"/>
      <c r="DHM2" s="629"/>
      <c r="DHN2" s="629"/>
      <c r="DHO2" s="629"/>
      <c r="DHP2" s="629"/>
      <c r="DHQ2" s="629"/>
      <c r="DHR2" s="629"/>
      <c r="DHS2" s="629"/>
      <c r="DHT2" s="629"/>
      <c r="DHU2" s="629"/>
      <c r="DHV2" s="629"/>
      <c r="DHW2" s="629"/>
      <c r="DHX2" s="629"/>
      <c r="DHY2" s="629"/>
      <c r="DHZ2" s="629"/>
      <c r="DIA2" s="629"/>
      <c r="DIB2" s="629"/>
      <c r="DIC2" s="629"/>
      <c r="DID2" s="629"/>
      <c r="DIE2" s="629"/>
      <c r="DIF2" s="629"/>
      <c r="DIG2" s="629"/>
      <c r="DIH2" s="629"/>
      <c r="DII2" s="629"/>
      <c r="DIJ2" s="629"/>
      <c r="DIK2" s="629"/>
      <c r="DIL2" s="629"/>
      <c r="DIM2" s="629"/>
      <c r="DIN2" s="629"/>
      <c r="DIO2" s="629"/>
      <c r="DIP2" s="629"/>
      <c r="DIQ2" s="629"/>
      <c r="DIR2" s="629"/>
      <c r="DIS2" s="629"/>
      <c r="DIT2" s="629"/>
      <c r="DIU2" s="629"/>
      <c r="DIV2" s="629"/>
      <c r="DIW2" s="629"/>
      <c r="DIX2" s="629"/>
      <c r="DIY2" s="629"/>
      <c r="DIZ2" s="629"/>
      <c r="DJA2" s="629"/>
      <c r="DJB2" s="629"/>
      <c r="DJC2" s="629"/>
      <c r="DJD2" s="629"/>
      <c r="DJE2" s="629"/>
      <c r="DJF2" s="629"/>
      <c r="DJG2" s="629"/>
      <c r="DJH2" s="629"/>
      <c r="DJI2" s="629"/>
      <c r="DJJ2" s="629"/>
      <c r="DJK2" s="629"/>
      <c r="DJL2" s="629"/>
      <c r="DJM2" s="629"/>
      <c r="DJN2" s="629"/>
      <c r="DJO2" s="629"/>
      <c r="DJP2" s="629"/>
      <c r="DJQ2" s="629"/>
      <c r="DJR2" s="629"/>
      <c r="DJS2" s="629"/>
      <c r="DJT2" s="629"/>
      <c r="DJU2" s="629"/>
      <c r="DJV2" s="629"/>
      <c r="DJW2" s="629"/>
      <c r="DJX2" s="629"/>
      <c r="DJY2" s="629"/>
      <c r="DJZ2" s="629"/>
      <c r="DKA2" s="629"/>
      <c r="DKB2" s="629"/>
      <c r="DKC2" s="629"/>
      <c r="DKD2" s="629"/>
      <c r="DKE2" s="629"/>
      <c r="DKF2" s="629"/>
      <c r="DKG2" s="629"/>
      <c r="DKH2" s="629"/>
      <c r="DKI2" s="629"/>
      <c r="DKJ2" s="629"/>
      <c r="DKK2" s="629"/>
      <c r="DKL2" s="629"/>
      <c r="DKM2" s="629"/>
      <c r="DKN2" s="629"/>
      <c r="DKO2" s="629"/>
      <c r="DKP2" s="629"/>
      <c r="DKQ2" s="629"/>
      <c r="DKR2" s="629"/>
      <c r="DKS2" s="629"/>
      <c r="DKT2" s="629"/>
      <c r="DKU2" s="629"/>
      <c r="DKV2" s="629"/>
      <c r="DKW2" s="629"/>
      <c r="DKX2" s="629"/>
      <c r="DKY2" s="629"/>
      <c r="DKZ2" s="629"/>
      <c r="DLA2" s="629"/>
      <c r="DLB2" s="629"/>
      <c r="DLC2" s="629"/>
      <c r="DLD2" s="629"/>
      <c r="DLE2" s="629"/>
      <c r="DLF2" s="629"/>
      <c r="DLG2" s="629"/>
      <c r="DLH2" s="629"/>
      <c r="DLI2" s="629"/>
      <c r="DLJ2" s="629"/>
      <c r="DLK2" s="629"/>
      <c r="DLL2" s="629"/>
      <c r="DLM2" s="629"/>
      <c r="DLN2" s="629"/>
      <c r="DLO2" s="629"/>
      <c r="DLP2" s="629"/>
      <c r="DLQ2" s="629"/>
      <c r="DLR2" s="629"/>
      <c r="DLS2" s="629"/>
      <c r="DLT2" s="629"/>
      <c r="DLU2" s="629"/>
      <c r="DLV2" s="629"/>
      <c r="DLW2" s="629"/>
      <c r="DLX2" s="629"/>
      <c r="DLY2" s="629"/>
      <c r="DLZ2" s="629"/>
      <c r="DMA2" s="629"/>
      <c r="DMB2" s="629"/>
      <c r="DMC2" s="629"/>
      <c r="DMD2" s="629"/>
      <c r="DME2" s="629"/>
      <c r="DMF2" s="629"/>
      <c r="DMG2" s="629"/>
      <c r="DMH2" s="629"/>
      <c r="DMI2" s="629"/>
      <c r="DMJ2" s="629"/>
      <c r="DMK2" s="629"/>
      <c r="DML2" s="629"/>
      <c r="DMM2" s="629"/>
      <c r="DMN2" s="629"/>
      <c r="DMO2" s="629"/>
      <c r="DMP2" s="629"/>
      <c r="DMQ2" s="629"/>
      <c r="DMR2" s="629"/>
      <c r="DMS2" s="629"/>
      <c r="DMT2" s="629"/>
      <c r="DMU2" s="629"/>
      <c r="DMV2" s="629"/>
      <c r="DMW2" s="629"/>
      <c r="DMX2" s="629"/>
      <c r="DMY2" s="629"/>
      <c r="DMZ2" s="629"/>
      <c r="DNA2" s="629"/>
      <c r="DNB2" s="629"/>
      <c r="DNC2" s="629"/>
      <c r="DND2" s="629"/>
      <c r="DNE2" s="629"/>
      <c r="DNF2" s="629"/>
      <c r="DNG2" s="629"/>
      <c r="DNH2" s="629"/>
      <c r="DNI2" s="629"/>
      <c r="DNJ2" s="629"/>
      <c r="DNK2" s="629"/>
      <c r="DNL2" s="629"/>
      <c r="DNM2" s="629"/>
      <c r="DNN2" s="629"/>
      <c r="DNO2" s="629"/>
      <c r="DNP2" s="629"/>
      <c r="DNQ2" s="629"/>
      <c r="DNR2" s="629"/>
      <c r="DNS2" s="629"/>
      <c r="DNT2" s="629"/>
      <c r="DNU2" s="629"/>
      <c r="DNV2" s="629"/>
      <c r="DNW2" s="629"/>
      <c r="DNX2" s="629"/>
      <c r="DNY2" s="629"/>
      <c r="DNZ2" s="629"/>
      <c r="DOA2" s="629"/>
      <c r="DOB2" s="629"/>
      <c r="DOC2" s="629"/>
      <c r="DOD2" s="629"/>
      <c r="DOE2" s="629"/>
      <c r="DOF2" s="629"/>
      <c r="DOG2" s="629"/>
      <c r="DOH2" s="629"/>
      <c r="DOI2" s="629"/>
      <c r="DOJ2" s="629"/>
      <c r="DOK2" s="629"/>
      <c r="DOL2" s="629"/>
      <c r="DOM2" s="629"/>
      <c r="DON2" s="629"/>
      <c r="DOO2" s="629"/>
      <c r="DOP2" s="629"/>
      <c r="DOQ2" s="629"/>
      <c r="DOR2" s="629"/>
      <c r="DOS2" s="629"/>
      <c r="DOT2" s="629"/>
      <c r="DOU2" s="629"/>
      <c r="DOV2" s="629"/>
      <c r="DOW2" s="629"/>
      <c r="DOX2" s="629"/>
      <c r="DOY2" s="629"/>
      <c r="DOZ2" s="629"/>
      <c r="DPA2" s="629"/>
      <c r="DPB2" s="629"/>
      <c r="DPC2" s="629"/>
      <c r="DPD2" s="629"/>
      <c r="DPE2" s="629"/>
      <c r="DPF2" s="629"/>
      <c r="DPG2" s="629"/>
      <c r="DPH2" s="629"/>
      <c r="DPI2" s="629"/>
      <c r="DPJ2" s="629"/>
      <c r="DPK2" s="629"/>
      <c r="DPL2" s="629"/>
      <c r="DPM2" s="629"/>
      <c r="DPN2" s="629"/>
      <c r="DPO2" s="629"/>
      <c r="DPP2" s="629"/>
      <c r="DPQ2" s="629"/>
      <c r="DPR2" s="629"/>
      <c r="DPS2" s="629"/>
      <c r="DPT2" s="629"/>
      <c r="DPU2" s="629"/>
      <c r="DPV2" s="629"/>
      <c r="DPW2" s="629"/>
      <c r="DPX2" s="629"/>
      <c r="DPY2" s="629"/>
      <c r="DPZ2" s="629"/>
      <c r="DQA2" s="629"/>
      <c r="DQB2" s="629"/>
      <c r="DQC2" s="629"/>
      <c r="DQD2" s="629"/>
      <c r="DQE2" s="629"/>
      <c r="DQF2" s="629"/>
      <c r="DQG2" s="629"/>
      <c r="DQH2" s="629"/>
      <c r="DQI2" s="629"/>
      <c r="DQJ2" s="629"/>
      <c r="DQK2" s="629"/>
      <c r="DQL2" s="629"/>
      <c r="DQM2" s="629"/>
      <c r="DQN2" s="629"/>
      <c r="DQO2" s="629"/>
      <c r="DQP2" s="629"/>
      <c r="DQQ2" s="629"/>
      <c r="DQR2" s="629"/>
      <c r="DQS2" s="629"/>
      <c r="DQT2" s="629"/>
      <c r="DQU2" s="629"/>
      <c r="DQV2" s="629"/>
      <c r="DQW2" s="629"/>
      <c r="DQX2" s="629"/>
      <c r="DQY2" s="629"/>
      <c r="DQZ2" s="629"/>
      <c r="DRA2" s="629"/>
      <c r="DRB2" s="629"/>
      <c r="DRC2" s="629"/>
      <c r="DRD2" s="629"/>
      <c r="DRE2" s="629"/>
      <c r="DRF2" s="629"/>
      <c r="DRG2" s="629"/>
      <c r="DRH2" s="629"/>
      <c r="DRI2" s="629"/>
      <c r="DRJ2" s="629"/>
      <c r="DRK2" s="629"/>
      <c r="DRL2" s="629"/>
      <c r="DRM2" s="629"/>
      <c r="DRN2" s="629"/>
      <c r="DRO2" s="629"/>
      <c r="DRP2" s="629"/>
      <c r="DRQ2" s="629"/>
      <c r="DRR2" s="629"/>
      <c r="DRS2" s="629"/>
      <c r="DRT2" s="629"/>
      <c r="DRU2" s="629"/>
      <c r="DRV2" s="629"/>
      <c r="DRW2" s="629"/>
      <c r="DRX2" s="629"/>
      <c r="DRY2" s="629"/>
      <c r="DRZ2" s="629"/>
      <c r="DSA2" s="629"/>
      <c r="DSB2" s="629"/>
      <c r="DSC2" s="629"/>
      <c r="DSD2" s="629"/>
      <c r="DSE2" s="629"/>
      <c r="DSF2" s="629"/>
      <c r="DSG2" s="629"/>
      <c r="DSH2" s="629"/>
      <c r="DSI2" s="629"/>
      <c r="DSJ2" s="629"/>
      <c r="DSK2" s="629"/>
      <c r="DSL2" s="629"/>
      <c r="DSM2" s="629"/>
      <c r="DSN2" s="629"/>
      <c r="DSO2" s="629"/>
      <c r="DSP2" s="629"/>
      <c r="DSQ2" s="629"/>
      <c r="DSR2" s="629"/>
      <c r="DSS2" s="629"/>
      <c r="DST2" s="629"/>
      <c r="DSU2" s="629"/>
      <c r="DSV2" s="629"/>
      <c r="DSW2" s="629"/>
      <c r="DSX2" s="629"/>
      <c r="DSY2" s="629"/>
      <c r="DSZ2" s="629"/>
      <c r="DTA2" s="629"/>
      <c r="DTB2" s="629"/>
      <c r="DTC2" s="629"/>
      <c r="DTD2" s="629"/>
      <c r="DTE2" s="629"/>
      <c r="DTF2" s="629"/>
      <c r="DTG2" s="629"/>
      <c r="DTH2" s="629"/>
      <c r="DTI2" s="629"/>
      <c r="DTJ2" s="629"/>
      <c r="DTK2" s="629"/>
      <c r="DTL2" s="629"/>
      <c r="DTM2" s="629"/>
      <c r="DTN2" s="629"/>
      <c r="DTO2" s="629"/>
      <c r="DTP2" s="629"/>
      <c r="DTQ2" s="629"/>
      <c r="DTR2" s="629"/>
      <c r="DTS2" s="629"/>
      <c r="DTT2" s="629"/>
      <c r="DTU2" s="629"/>
      <c r="DTV2" s="629"/>
      <c r="DTW2" s="629"/>
      <c r="DTX2" s="629"/>
      <c r="DTY2" s="629"/>
      <c r="DTZ2" s="629"/>
      <c r="DUA2" s="629"/>
      <c r="DUB2" s="629"/>
      <c r="DUC2" s="629"/>
      <c r="DUD2" s="629"/>
      <c r="DUE2" s="629"/>
      <c r="DUF2" s="629"/>
      <c r="DUG2" s="629"/>
      <c r="DUH2" s="629"/>
      <c r="DUI2" s="629"/>
      <c r="DUJ2" s="629"/>
      <c r="DUK2" s="629"/>
      <c r="DUL2" s="629"/>
      <c r="DUM2" s="629"/>
      <c r="DUN2" s="629"/>
      <c r="DUO2" s="629"/>
      <c r="DUP2" s="629"/>
      <c r="DUQ2" s="629"/>
      <c r="DUR2" s="629"/>
      <c r="DUS2" s="629"/>
      <c r="DUT2" s="629"/>
      <c r="DUU2" s="629"/>
      <c r="DUV2" s="629"/>
      <c r="DUW2" s="629"/>
      <c r="DUX2" s="629"/>
      <c r="DUY2" s="629"/>
      <c r="DUZ2" s="629"/>
      <c r="DVA2" s="629"/>
      <c r="DVB2" s="629"/>
      <c r="DVC2" s="629"/>
      <c r="DVD2" s="629"/>
      <c r="DVE2" s="629"/>
      <c r="DVF2" s="629"/>
      <c r="DVG2" s="629"/>
      <c r="DVH2" s="629"/>
      <c r="DVI2" s="629"/>
      <c r="DVJ2" s="629"/>
      <c r="DVK2" s="629"/>
      <c r="DVL2" s="629"/>
      <c r="DVM2" s="629"/>
      <c r="DVN2" s="629"/>
      <c r="DVO2" s="629"/>
      <c r="DVP2" s="629"/>
      <c r="DVQ2" s="629"/>
      <c r="DVR2" s="629"/>
      <c r="DVS2" s="629"/>
      <c r="DVT2" s="629"/>
      <c r="DVU2" s="629"/>
      <c r="DVV2" s="629"/>
      <c r="DVW2" s="629"/>
      <c r="DVX2" s="629"/>
      <c r="DVY2" s="629"/>
      <c r="DVZ2" s="629"/>
      <c r="DWA2" s="629"/>
      <c r="DWB2" s="629"/>
      <c r="DWC2" s="629"/>
      <c r="DWD2" s="629"/>
      <c r="DWE2" s="629"/>
      <c r="DWF2" s="629"/>
      <c r="DWG2" s="629"/>
      <c r="DWH2" s="629"/>
      <c r="DWI2" s="629"/>
      <c r="DWJ2" s="629"/>
      <c r="DWK2" s="629"/>
      <c r="DWL2" s="629"/>
      <c r="DWM2" s="629"/>
      <c r="DWN2" s="629"/>
      <c r="DWO2" s="629"/>
      <c r="DWP2" s="629"/>
      <c r="DWQ2" s="629"/>
      <c r="DWR2" s="629"/>
      <c r="DWS2" s="629"/>
      <c r="DWT2" s="629"/>
      <c r="DWU2" s="629"/>
      <c r="DWV2" s="629"/>
      <c r="DWW2" s="629"/>
      <c r="DWX2" s="629"/>
      <c r="DWY2" s="629"/>
      <c r="DWZ2" s="629"/>
      <c r="DXA2" s="629"/>
      <c r="DXB2" s="629"/>
      <c r="DXC2" s="629"/>
      <c r="DXD2" s="629"/>
      <c r="DXE2" s="629"/>
      <c r="DXF2" s="629"/>
      <c r="DXG2" s="629"/>
      <c r="DXH2" s="629"/>
      <c r="DXI2" s="629"/>
      <c r="DXJ2" s="629"/>
      <c r="DXK2" s="629"/>
      <c r="DXL2" s="629"/>
      <c r="DXM2" s="629"/>
      <c r="DXN2" s="629"/>
      <c r="DXO2" s="629"/>
      <c r="DXP2" s="629"/>
      <c r="DXQ2" s="629"/>
      <c r="DXR2" s="629"/>
      <c r="DXS2" s="629"/>
      <c r="DXT2" s="629"/>
      <c r="DXU2" s="629"/>
      <c r="DXV2" s="629"/>
      <c r="DXW2" s="629"/>
      <c r="DXX2" s="629"/>
      <c r="DXY2" s="629"/>
      <c r="DXZ2" s="629"/>
      <c r="DYA2" s="629"/>
      <c r="DYB2" s="629"/>
      <c r="DYC2" s="629"/>
      <c r="DYD2" s="629"/>
      <c r="DYE2" s="629"/>
      <c r="DYF2" s="629"/>
      <c r="DYG2" s="629"/>
      <c r="DYH2" s="629"/>
      <c r="DYI2" s="629"/>
      <c r="DYJ2" s="629"/>
      <c r="DYK2" s="629"/>
      <c r="DYL2" s="629"/>
      <c r="DYM2" s="629"/>
      <c r="DYN2" s="629"/>
      <c r="DYO2" s="629"/>
      <c r="DYP2" s="629"/>
      <c r="DYQ2" s="629"/>
      <c r="DYR2" s="629"/>
      <c r="DYS2" s="629"/>
      <c r="DYT2" s="629"/>
      <c r="DYU2" s="629"/>
      <c r="DYV2" s="629"/>
      <c r="DYW2" s="629"/>
      <c r="DYX2" s="629"/>
      <c r="DYY2" s="629"/>
      <c r="DYZ2" s="629"/>
      <c r="DZA2" s="629"/>
      <c r="DZB2" s="629"/>
      <c r="DZC2" s="629"/>
      <c r="DZD2" s="629"/>
      <c r="DZE2" s="629"/>
      <c r="DZF2" s="629"/>
      <c r="DZG2" s="629"/>
      <c r="DZH2" s="629"/>
      <c r="DZI2" s="629"/>
      <c r="DZJ2" s="629"/>
      <c r="DZK2" s="629"/>
      <c r="DZL2" s="629"/>
      <c r="DZM2" s="629"/>
      <c r="DZN2" s="629"/>
      <c r="DZO2" s="629"/>
      <c r="DZP2" s="629"/>
      <c r="DZQ2" s="629"/>
      <c r="DZR2" s="629"/>
      <c r="DZS2" s="629"/>
      <c r="DZT2" s="629"/>
      <c r="DZU2" s="629"/>
      <c r="DZV2" s="629"/>
      <c r="DZW2" s="629"/>
      <c r="DZX2" s="629"/>
      <c r="DZY2" s="629"/>
      <c r="DZZ2" s="629"/>
      <c r="EAA2" s="629"/>
      <c r="EAB2" s="629"/>
      <c r="EAC2" s="629"/>
      <c r="EAD2" s="629"/>
      <c r="EAE2" s="629"/>
      <c r="EAF2" s="629"/>
      <c r="EAG2" s="629"/>
      <c r="EAH2" s="629"/>
      <c r="EAI2" s="629"/>
      <c r="EAJ2" s="629"/>
      <c r="EAK2" s="629"/>
      <c r="EAL2" s="629"/>
      <c r="EAM2" s="629"/>
      <c r="EAN2" s="629"/>
      <c r="EAO2" s="629"/>
      <c r="EAP2" s="629"/>
      <c r="EAQ2" s="629"/>
      <c r="EAR2" s="629"/>
      <c r="EAS2" s="629"/>
      <c r="EAT2" s="629"/>
      <c r="EAU2" s="629"/>
      <c r="EAV2" s="629"/>
      <c r="EAW2" s="629"/>
      <c r="EAX2" s="629"/>
      <c r="EAY2" s="629"/>
      <c r="EAZ2" s="629"/>
      <c r="EBA2" s="629"/>
      <c r="EBB2" s="629"/>
      <c r="EBC2" s="629"/>
      <c r="EBD2" s="629"/>
      <c r="EBE2" s="629"/>
      <c r="EBF2" s="629"/>
      <c r="EBG2" s="629"/>
      <c r="EBH2" s="629"/>
      <c r="EBI2" s="629"/>
      <c r="EBJ2" s="629"/>
      <c r="EBK2" s="629"/>
      <c r="EBL2" s="629"/>
      <c r="EBM2" s="629"/>
      <c r="EBN2" s="629"/>
      <c r="EBO2" s="629"/>
      <c r="EBP2" s="629"/>
      <c r="EBQ2" s="629"/>
      <c r="EBR2" s="629"/>
      <c r="EBS2" s="629"/>
      <c r="EBT2" s="629"/>
      <c r="EBU2" s="629"/>
      <c r="EBV2" s="629"/>
      <c r="EBW2" s="629"/>
      <c r="EBX2" s="629"/>
      <c r="EBY2" s="629"/>
      <c r="EBZ2" s="629"/>
      <c r="ECA2" s="629"/>
      <c r="ECB2" s="629"/>
      <c r="ECC2" s="629"/>
      <c r="ECD2" s="629"/>
      <c r="ECE2" s="629"/>
      <c r="ECF2" s="629"/>
      <c r="ECG2" s="629"/>
      <c r="ECH2" s="629"/>
      <c r="ECI2" s="629"/>
      <c r="ECJ2" s="629"/>
      <c r="ECK2" s="629"/>
      <c r="ECL2" s="629"/>
      <c r="ECM2" s="629"/>
      <c r="ECN2" s="629"/>
      <c r="ECO2" s="629"/>
      <c r="ECP2" s="629"/>
      <c r="ECQ2" s="629"/>
      <c r="ECR2" s="629"/>
      <c r="ECS2" s="629"/>
      <c r="ECT2" s="629"/>
      <c r="ECU2" s="629"/>
      <c r="ECV2" s="629"/>
      <c r="ECW2" s="629"/>
      <c r="ECX2" s="629"/>
      <c r="ECY2" s="629"/>
      <c r="ECZ2" s="629"/>
      <c r="EDA2" s="629"/>
      <c r="EDB2" s="629"/>
      <c r="EDC2" s="629"/>
      <c r="EDD2" s="629"/>
      <c r="EDE2" s="629"/>
      <c r="EDF2" s="629"/>
      <c r="EDG2" s="629"/>
      <c r="EDH2" s="629"/>
      <c r="EDI2" s="629"/>
      <c r="EDJ2" s="629"/>
      <c r="EDK2" s="629"/>
      <c r="EDL2" s="629"/>
      <c r="EDM2" s="629"/>
      <c r="EDN2" s="629"/>
      <c r="EDO2" s="629"/>
      <c r="EDP2" s="629"/>
      <c r="EDQ2" s="629"/>
      <c r="EDR2" s="629"/>
      <c r="EDS2" s="629"/>
      <c r="EDT2" s="629"/>
      <c r="EDU2" s="629"/>
      <c r="EDV2" s="629"/>
      <c r="EDW2" s="629"/>
      <c r="EDX2" s="629"/>
      <c r="EDY2" s="629"/>
      <c r="EDZ2" s="629"/>
      <c r="EEA2" s="629"/>
      <c r="EEB2" s="629"/>
      <c r="EEC2" s="629"/>
      <c r="EED2" s="629"/>
      <c r="EEE2" s="629"/>
      <c r="EEF2" s="629"/>
      <c r="EEG2" s="629"/>
      <c r="EEH2" s="629"/>
      <c r="EEI2" s="629"/>
      <c r="EEJ2" s="629"/>
      <c r="EEK2" s="629"/>
      <c r="EEL2" s="629"/>
      <c r="EEM2" s="629"/>
      <c r="EEN2" s="629"/>
      <c r="EEO2" s="629"/>
      <c r="EEP2" s="629"/>
      <c r="EEQ2" s="629"/>
      <c r="EER2" s="629"/>
      <c r="EES2" s="629"/>
      <c r="EET2" s="629"/>
      <c r="EEU2" s="629"/>
      <c r="EEV2" s="629"/>
      <c r="EEW2" s="629"/>
      <c r="EEX2" s="629"/>
      <c r="EEY2" s="629"/>
      <c r="EEZ2" s="629"/>
      <c r="EFA2" s="629"/>
      <c r="EFB2" s="629"/>
      <c r="EFC2" s="629"/>
      <c r="EFD2" s="629"/>
      <c r="EFE2" s="629"/>
      <c r="EFF2" s="629"/>
      <c r="EFG2" s="629"/>
      <c r="EFH2" s="629"/>
      <c r="EFI2" s="629"/>
      <c r="EFJ2" s="629"/>
      <c r="EFK2" s="629"/>
      <c r="EFL2" s="629"/>
      <c r="EFM2" s="629"/>
      <c r="EFN2" s="629"/>
      <c r="EFO2" s="629"/>
      <c r="EFP2" s="629"/>
      <c r="EFQ2" s="629"/>
      <c r="EFR2" s="629"/>
      <c r="EFS2" s="629"/>
      <c r="EFT2" s="629"/>
      <c r="EFU2" s="629"/>
      <c r="EFV2" s="629"/>
      <c r="EFW2" s="629"/>
      <c r="EFX2" s="629"/>
      <c r="EFY2" s="629"/>
      <c r="EFZ2" s="629"/>
      <c r="EGA2" s="629"/>
      <c r="EGB2" s="629"/>
      <c r="EGC2" s="629"/>
      <c r="EGD2" s="629"/>
      <c r="EGE2" s="629"/>
      <c r="EGF2" s="629"/>
      <c r="EGG2" s="629"/>
      <c r="EGH2" s="629"/>
      <c r="EGI2" s="629"/>
      <c r="EGJ2" s="629"/>
      <c r="EGK2" s="629"/>
      <c r="EGL2" s="629"/>
      <c r="EGM2" s="629"/>
      <c r="EGN2" s="629"/>
      <c r="EGO2" s="629"/>
      <c r="EGP2" s="629"/>
      <c r="EGQ2" s="629"/>
      <c r="EGR2" s="629"/>
      <c r="EGS2" s="629"/>
      <c r="EGT2" s="629"/>
      <c r="EGU2" s="629"/>
      <c r="EGV2" s="629"/>
      <c r="EGW2" s="629"/>
      <c r="EGX2" s="629"/>
      <c r="EGY2" s="629"/>
      <c r="EGZ2" s="629"/>
      <c r="EHA2" s="629"/>
      <c r="EHB2" s="629"/>
      <c r="EHC2" s="629"/>
      <c r="EHD2" s="629"/>
      <c r="EHE2" s="629"/>
      <c r="EHF2" s="629"/>
      <c r="EHG2" s="629"/>
      <c r="EHH2" s="629"/>
      <c r="EHI2" s="629"/>
      <c r="EHJ2" s="629"/>
      <c r="EHK2" s="629"/>
      <c r="EHL2" s="629"/>
      <c r="EHM2" s="629"/>
      <c r="EHN2" s="629"/>
      <c r="EHO2" s="629"/>
      <c r="EHP2" s="629"/>
      <c r="EHQ2" s="629"/>
      <c r="EHR2" s="629"/>
      <c r="EHS2" s="629"/>
      <c r="EHT2" s="629"/>
      <c r="EHU2" s="629"/>
      <c r="EHV2" s="629"/>
      <c r="EHW2" s="629"/>
      <c r="EHX2" s="629"/>
      <c r="EHY2" s="629"/>
      <c r="EHZ2" s="629"/>
      <c r="EIA2" s="629"/>
      <c r="EIB2" s="629"/>
      <c r="EIC2" s="629"/>
      <c r="EID2" s="629"/>
      <c r="EIE2" s="629"/>
      <c r="EIF2" s="629"/>
      <c r="EIG2" s="629"/>
      <c r="EIH2" s="629"/>
      <c r="EII2" s="629"/>
      <c r="EIJ2" s="629"/>
      <c r="EIK2" s="629"/>
      <c r="EIL2" s="629"/>
      <c r="EIM2" s="629"/>
      <c r="EIN2" s="629"/>
      <c r="EIO2" s="629"/>
      <c r="EIP2" s="629"/>
      <c r="EIQ2" s="629"/>
      <c r="EIR2" s="629"/>
      <c r="EIS2" s="629"/>
      <c r="EIT2" s="629"/>
      <c r="EIU2" s="629"/>
      <c r="EIV2" s="629"/>
      <c r="EIW2" s="629"/>
      <c r="EIX2" s="629"/>
      <c r="EIY2" s="629"/>
      <c r="EIZ2" s="629"/>
      <c r="EJA2" s="629"/>
      <c r="EJB2" s="629"/>
      <c r="EJC2" s="629"/>
      <c r="EJD2" s="629"/>
      <c r="EJE2" s="629"/>
      <c r="EJF2" s="629"/>
      <c r="EJG2" s="629"/>
      <c r="EJH2" s="629"/>
      <c r="EJI2" s="629"/>
      <c r="EJJ2" s="629"/>
      <c r="EJK2" s="629"/>
      <c r="EJL2" s="629"/>
      <c r="EJM2" s="629"/>
      <c r="EJN2" s="629"/>
      <c r="EJO2" s="629"/>
      <c r="EJP2" s="629"/>
      <c r="EJQ2" s="629"/>
      <c r="EJR2" s="629"/>
      <c r="EJS2" s="629"/>
      <c r="EJT2" s="629"/>
      <c r="EJU2" s="629"/>
      <c r="EJV2" s="629"/>
      <c r="EJW2" s="629"/>
      <c r="EJX2" s="629"/>
      <c r="EJY2" s="629"/>
      <c r="EJZ2" s="629"/>
      <c r="EKA2" s="629"/>
      <c r="EKB2" s="629"/>
      <c r="EKC2" s="629"/>
      <c r="EKD2" s="629"/>
      <c r="EKE2" s="629"/>
      <c r="EKF2" s="629"/>
      <c r="EKG2" s="629"/>
      <c r="EKH2" s="629"/>
      <c r="EKI2" s="629"/>
      <c r="EKJ2" s="629"/>
      <c r="EKK2" s="629"/>
      <c r="EKL2" s="629"/>
      <c r="EKM2" s="629"/>
      <c r="EKN2" s="629"/>
      <c r="EKO2" s="629"/>
      <c r="EKP2" s="629"/>
      <c r="EKQ2" s="629"/>
      <c r="EKR2" s="629"/>
      <c r="EKS2" s="629"/>
      <c r="EKT2" s="629"/>
      <c r="EKU2" s="629"/>
      <c r="EKV2" s="629"/>
      <c r="EKW2" s="629"/>
      <c r="EKX2" s="629"/>
      <c r="EKY2" s="629"/>
      <c r="EKZ2" s="629"/>
      <c r="ELA2" s="629"/>
      <c r="ELB2" s="629"/>
      <c r="ELC2" s="629"/>
      <c r="ELD2" s="629"/>
      <c r="ELE2" s="629"/>
      <c r="ELF2" s="629"/>
      <c r="ELG2" s="629"/>
      <c r="ELH2" s="629"/>
      <c r="ELI2" s="629"/>
      <c r="ELJ2" s="629"/>
      <c r="ELK2" s="629"/>
      <c r="ELL2" s="629"/>
      <c r="ELM2" s="629"/>
      <c r="ELN2" s="629"/>
      <c r="ELO2" s="629"/>
      <c r="ELP2" s="629"/>
      <c r="ELQ2" s="629"/>
      <c r="ELR2" s="629"/>
      <c r="ELS2" s="629"/>
      <c r="ELT2" s="629"/>
      <c r="ELU2" s="629"/>
      <c r="ELV2" s="629"/>
      <c r="ELW2" s="629"/>
      <c r="ELX2" s="629"/>
      <c r="ELY2" s="629"/>
      <c r="ELZ2" s="629"/>
      <c r="EMA2" s="629"/>
      <c r="EMB2" s="629"/>
      <c r="EMC2" s="629"/>
      <c r="EMD2" s="629"/>
      <c r="EME2" s="629"/>
      <c r="EMF2" s="629"/>
      <c r="EMG2" s="629"/>
      <c r="EMH2" s="629"/>
      <c r="EMI2" s="629"/>
      <c r="EMJ2" s="629"/>
      <c r="EMK2" s="629"/>
      <c r="EML2" s="629"/>
      <c r="EMM2" s="629"/>
      <c r="EMN2" s="629"/>
      <c r="EMO2" s="629"/>
      <c r="EMP2" s="629"/>
      <c r="EMQ2" s="629"/>
      <c r="EMR2" s="629"/>
      <c r="EMS2" s="629"/>
      <c r="EMT2" s="629"/>
      <c r="EMU2" s="629"/>
      <c r="EMV2" s="629"/>
      <c r="EMW2" s="629"/>
      <c r="EMX2" s="629"/>
      <c r="EMY2" s="629"/>
      <c r="EMZ2" s="629"/>
      <c r="ENA2" s="629"/>
      <c r="ENB2" s="629"/>
      <c r="ENC2" s="629"/>
      <c r="END2" s="629"/>
      <c r="ENE2" s="629"/>
      <c r="ENF2" s="629"/>
      <c r="ENG2" s="629"/>
      <c r="ENH2" s="629"/>
      <c r="ENI2" s="629"/>
      <c r="ENJ2" s="629"/>
      <c r="ENK2" s="629"/>
      <c r="ENL2" s="629"/>
      <c r="ENM2" s="629"/>
      <c r="ENN2" s="629"/>
      <c r="ENO2" s="629"/>
      <c r="ENP2" s="629"/>
      <c r="ENQ2" s="629"/>
      <c r="ENR2" s="629"/>
      <c r="ENS2" s="629"/>
      <c r="ENT2" s="629"/>
      <c r="ENU2" s="629"/>
      <c r="ENV2" s="629"/>
      <c r="ENW2" s="629"/>
      <c r="ENX2" s="629"/>
      <c r="ENY2" s="629"/>
      <c r="ENZ2" s="629"/>
      <c r="EOA2" s="629"/>
      <c r="EOB2" s="629"/>
      <c r="EOC2" s="629"/>
      <c r="EOD2" s="629"/>
      <c r="EOE2" s="629"/>
      <c r="EOF2" s="629"/>
      <c r="EOG2" s="629"/>
      <c r="EOH2" s="629"/>
      <c r="EOI2" s="629"/>
      <c r="EOJ2" s="629"/>
      <c r="EOK2" s="629"/>
      <c r="EOL2" s="629"/>
      <c r="EOM2" s="629"/>
      <c r="EON2" s="629"/>
      <c r="EOO2" s="629"/>
      <c r="EOP2" s="629"/>
      <c r="EOQ2" s="629"/>
      <c r="EOR2" s="629"/>
      <c r="EOS2" s="629"/>
      <c r="EOT2" s="629"/>
      <c r="EOU2" s="629"/>
      <c r="EOV2" s="629"/>
      <c r="EOW2" s="629"/>
      <c r="EOX2" s="629"/>
      <c r="EOY2" s="629"/>
      <c r="EOZ2" s="629"/>
      <c r="EPA2" s="629"/>
      <c r="EPB2" s="629"/>
      <c r="EPC2" s="629"/>
      <c r="EPD2" s="629"/>
      <c r="EPE2" s="629"/>
      <c r="EPF2" s="629"/>
      <c r="EPG2" s="629"/>
      <c r="EPH2" s="629"/>
      <c r="EPI2" s="629"/>
      <c r="EPJ2" s="629"/>
      <c r="EPK2" s="629"/>
      <c r="EPL2" s="629"/>
      <c r="EPM2" s="629"/>
      <c r="EPN2" s="629"/>
      <c r="EPO2" s="629"/>
      <c r="EPP2" s="629"/>
      <c r="EPQ2" s="629"/>
      <c r="EPR2" s="629"/>
      <c r="EPS2" s="629"/>
      <c r="EPT2" s="629"/>
      <c r="EPU2" s="629"/>
      <c r="EPV2" s="629"/>
      <c r="EPW2" s="629"/>
      <c r="EPX2" s="629"/>
      <c r="EPY2" s="629"/>
      <c r="EPZ2" s="629"/>
      <c r="EQA2" s="629"/>
      <c r="EQB2" s="629"/>
      <c r="EQC2" s="629"/>
      <c r="EQD2" s="629"/>
      <c r="EQE2" s="629"/>
      <c r="EQF2" s="629"/>
      <c r="EQG2" s="629"/>
      <c r="EQH2" s="629"/>
      <c r="EQI2" s="629"/>
      <c r="EQJ2" s="629"/>
      <c r="EQK2" s="629"/>
      <c r="EQL2" s="629"/>
      <c r="EQM2" s="629"/>
      <c r="EQN2" s="629"/>
      <c r="EQO2" s="629"/>
      <c r="EQP2" s="629"/>
      <c r="EQQ2" s="629"/>
      <c r="EQR2" s="629"/>
      <c r="EQS2" s="629"/>
      <c r="EQT2" s="629"/>
      <c r="EQU2" s="629"/>
      <c r="EQV2" s="629"/>
      <c r="EQW2" s="629"/>
      <c r="EQX2" s="629"/>
      <c r="EQY2" s="629"/>
      <c r="EQZ2" s="629"/>
      <c r="ERA2" s="629"/>
      <c r="ERB2" s="629"/>
      <c r="ERC2" s="629"/>
      <c r="ERD2" s="629"/>
      <c r="ERE2" s="629"/>
      <c r="ERF2" s="629"/>
      <c r="ERG2" s="629"/>
      <c r="ERH2" s="629"/>
      <c r="ERI2" s="629"/>
      <c r="ERJ2" s="629"/>
      <c r="ERK2" s="629"/>
      <c r="ERL2" s="629"/>
      <c r="ERM2" s="629"/>
      <c r="ERN2" s="629"/>
      <c r="ERO2" s="629"/>
      <c r="ERP2" s="629"/>
      <c r="ERQ2" s="629"/>
      <c r="ERR2" s="629"/>
      <c r="ERS2" s="629"/>
      <c r="ERT2" s="629"/>
      <c r="ERU2" s="629"/>
      <c r="ERV2" s="629"/>
      <c r="ERW2" s="629"/>
      <c r="ERX2" s="629"/>
      <c r="ERY2" s="629"/>
      <c r="ERZ2" s="629"/>
      <c r="ESA2" s="629"/>
      <c r="ESB2" s="629"/>
      <c r="ESC2" s="629"/>
      <c r="ESD2" s="629"/>
      <c r="ESE2" s="629"/>
      <c r="ESF2" s="629"/>
      <c r="ESG2" s="629"/>
      <c r="ESH2" s="629"/>
      <c r="ESI2" s="629"/>
      <c r="ESJ2" s="629"/>
      <c r="ESK2" s="629"/>
      <c r="ESL2" s="629"/>
      <c r="ESM2" s="629"/>
      <c r="ESN2" s="629"/>
      <c r="ESO2" s="629"/>
      <c r="ESP2" s="629"/>
      <c r="ESQ2" s="629"/>
      <c r="ESR2" s="629"/>
      <c r="ESS2" s="629"/>
      <c r="EST2" s="629"/>
      <c r="ESU2" s="629"/>
      <c r="ESV2" s="629"/>
      <c r="ESW2" s="629"/>
      <c r="ESX2" s="629"/>
      <c r="ESY2" s="629"/>
      <c r="ESZ2" s="629"/>
      <c r="ETA2" s="629"/>
      <c r="ETB2" s="629"/>
      <c r="ETC2" s="629"/>
      <c r="ETD2" s="629"/>
      <c r="ETE2" s="629"/>
      <c r="ETF2" s="629"/>
      <c r="ETG2" s="629"/>
      <c r="ETH2" s="629"/>
      <c r="ETI2" s="629"/>
      <c r="ETJ2" s="629"/>
      <c r="ETK2" s="629"/>
      <c r="ETL2" s="629"/>
      <c r="ETM2" s="629"/>
      <c r="ETN2" s="629"/>
      <c r="ETO2" s="629"/>
      <c r="ETP2" s="629"/>
      <c r="ETQ2" s="629"/>
      <c r="ETR2" s="629"/>
      <c r="ETS2" s="629"/>
      <c r="ETT2" s="629"/>
      <c r="ETU2" s="629"/>
      <c r="ETV2" s="629"/>
      <c r="ETW2" s="629"/>
      <c r="ETX2" s="629"/>
      <c r="ETY2" s="629"/>
      <c r="ETZ2" s="629"/>
      <c r="EUA2" s="629"/>
      <c r="EUB2" s="629"/>
      <c r="EUC2" s="629"/>
      <c r="EUD2" s="629"/>
      <c r="EUE2" s="629"/>
      <c r="EUF2" s="629"/>
      <c r="EUG2" s="629"/>
      <c r="EUH2" s="629"/>
      <c r="EUI2" s="629"/>
      <c r="EUJ2" s="629"/>
      <c r="EUK2" s="629"/>
      <c r="EUL2" s="629"/>
      <c r="EUM2" s="629"/>
      <c r="EUN2" s="629"/>
      <c r="EUO2" s="629"/>
      <c r="EUP2" s="629"/>
      <c r="EUQ2" s="629"/>
      <c r="EUR2" s="629"/>
      <c r="EUS2" s="629"/>
      <c r="EUT2" s="629"/>
      <c r="EUU2" s="629"/>
      <c r="EUV2" s="629"/>
      <c r="EUW2" s="629"/>
      <c r="EUX2" s="629"/>
      <c r="EUY2" s="629"/>
      <c r="EUZ2" s="629"/>
      <c r="EVA2" s="629"/>
      <c r="EVB2" s="629"/>
      <c r="EVC2" s="629"/>
      <c r="EVD2" s="629"/>
      <c r="EVE2" s="629"/>
      <c r="EVF2" s="629"/>
      <c r="EVG2" s="629"/>
      <c r="EVH2" s="629"/>
      <c r="EVI2" s="629"/>
      <c r="EVJ2" s="629"/>
      <c r="EVK2" s="629"/>
      <c r="EVL2" s="629"/>
      <c r="EVM2" s="629"/>
      <c r="EVN2" s="629"/>
      <c r="EVO2" s="629"/>
      <c r="EVP2" s="629"/>
      <c r="EVQ2" s="629"/>
      <c r="EVR2" s="629"/>
      <c r="EVS2" s="629"/>
      <c r="EVT2" s="629"/>
      <c r="EVU2" s="629"/>
      <c r="EVV2" s="629"/>
      <c r="EVW2" s="629"/>
      <c r="EVX2" s="629"/>
      <c r="EVY2" s="629"/>
      <c r="EVZ2" s="629"/>
      <c r="EWA2" s="629"/>
      <c r="EWB2" s="629"/>
      <c r="EWC2" s="629"/>
      <c r="EWD2" s="629"/>
      <c r="EWE2" s="629"/>
      <c r="EWF2" s="629"/>
      <c r="EWG2" s="629"/>
      <c r="EWH2" s="629"/>
      <c r="EWI2" s="629"/>
      <c r="EWJ2" s="629"/>
      <c r="EWK2" s="629"/>
      <c r="EWL2" s="629"/>
      <c r="EWM2" s="629"/>
      <c r="EWN2" s="629"/>
      <c r="EWO2" s="629"/>
      <c r="EWP2" s="629"/>
      <c r="EWQ2" s="629"/>
      <c r="EWR2" s="629"/>
      <c r="EWS2" s="629"/>
      <c r="EWT2" s="629"/>
      <c r="EWU2" s="629"/>
      <c r="EWV2" s="629"/>
      <c r="EWW2" s="629"/>
      <c r="EWX2" s="629"/>
      <c r="EWY2" s="629"/>
      <c r="EWZ2" s="629"/>
      <c r="EXA2" s="629"/>
      <c r="EXB2" s="629"/>
      <c r="EXC2" s="629"/>
      <c r="EXD2" s="629"/>
      <c r="EXE2" s="629"/>
      <c r="EXF2" s="629"/>
      <c r="EXG2" s="629"/>
      <c r="EXH2" s="629"/>
      <c r="EXI2" s="629"/>
      <c r="EXJ2" s="629"/>
      <c r="EXK2" s="629"/>
      <c r="EXL2" s="629"/>
      <c r="EXM2" s="629"/>
      <c r="EXN2" s="629"/>
      <c r="EXO2" s="629"/>
      <c r="EXP2" s="629"/>
      <c r="EXQ2" s="629"/>
      <c r="EXR2" s="629"/>
      <c r="EXS2" s="629"/>
      <c r="EXT2" s="629"/>
      <c r="EXU2" s="629"/>
      <c r="EXV2" s="629"/>
      <c r="EXW2" s="629"/>
      <c r="EXX2" s="629"/>
      <c r="EXY2" s="629"/>
      <c r="EXZ2" s="629"/>
      <c r="EYA2" s="629"/>
      <c r="EYB2" s="629"/>
      <c r="EYC2" s="629"/>
      <c r="EYD2" s="629"/>
      <c r="EYE2" s="629"/>
      <c r="EYF2" s="629"/>
      <c r="EYG2" s="629"/>
      <c r="EYH2" s="629"/>
      <c r="EYI2" s="629"/>
      <c r="EYJ2" s="629"/>
      <c r="EYK2" s="629"/>
      <c r="EYL2" s="629"/>
      <c r="EYM2" s="629"/>
      <c r="EYN2" s="629"/>
      <c r="EYO2" s="629"/>
      <c r="EYP2" s="629"/>
      <c r="EYQ2" s="629"/>
      <c r="EYR2" s="629"/>
      <c r="EYS2" s="629"/>
      <c r="EYT2" s="629"/>
      <c r="EYU2" s="629"/>
      <c r="EYV2" s="629"/>
      <c r="EYW2" s="629"/>
      <c r="EYX2" s="629"/>
      <c r="EYY2" s="629"/>
      <c r="EYZ2" s="629"/>
      <c r="EZA2" s="629"/>
      <c r="EZB2" s="629"/>
      <c r="EZC2" s="629"/>
      <c r="EZD2" s="629"/>
      <c r="EZE2" s="629"/>
      <c r="EZF2" s="629"/>
      <c r="EZG2" s="629"/>
      <c r="EZH2" s="629"/>
      <c r="EZI2" s="629"/>
      <c r="EZJ2" s="629"/>
      <c r="EZK2" s="629"/>
      <c r="EZL2" s="629"/>
      <c r="EZM2" s="629"/>
      <c r="EZN2" s="629"/>
      <c r="EZO2" s="629"/>
      <c r="EZP2" s="629"/>
      <c r="EZQ2" s="629"/>
      <c r="EZR2" s="629"/>
      <c r="EZS2" s="629"/>
      <c r="EZT2" s="629"/>
      <c r="EZU2" s="629"/>
      <c r="EZV2" s="629"/>
      <c r="EZW2" s="629"/>
      <c r="EZX2" s="629"/>
      <c r="EZY2" s="629"/>
      <c r="EZZ2" s="629"/>
      <c r="FAA2" s="629"/>
      <c r="FAB2" s="629"/>
      <c r="FAC2" s="629"/>
      <c r="FAD2" s="629"/>
      <c r="FAE2" s="629"/>
      <c r="FAF2" s="629"/>
      <c r="FAG2" s="629"/>
      <c r="FAH2" s="629"/>
      <c r="FAI2" s="629"/>
      <c r="FAJ2" s="629"/>
      <c r="FAK2" s="629"/>
      <c r="FAL2" s="629"/>
      <c r="FAM2" s="629"/>
      <c r="FAN2" s="629"/>
      <c r="FAO2" s="629"/>
      <c r="FAP2" s="629"/>
      <c r="FAQ2" s="629"/>
      <c r="FAR2" s="629"/>
      <c r="FAS2" s="629"/>
      <c r="FAT2" s="629"/>
      <c r="FAU2" s="629"/>
      <c r="FAV2" s="629"/>
      <c r="FAW2" s="629"/>
      <c r="FAX2" s="629"/>
      <c r="FAY2" s="629"/>
      <c r="FAZ2" s="629"/>
      <c r="FBA2" s="629"/>
      <c r="FBB2" s="629"/>
      <c r="FBC2" s="629"/>
      <c r="FBD2" s="629"/>
      <c r="FBE2" s="629"/>
      <c r="FBF2" s="629"/>
      <c r="FBG2" s="629"/>
      <c r="FBH2" s="629"/>
      <c r="FBI2" s="629"/>
      <c r="FBJ2" s="629"/>
      <c r="FBK2" s="629"/>
      <c r="FBL2" s="629"/>
      <c r="FBM2" s="629"/>
      <c r="FBN2" s="629"/>
      <c r="FBO2" s="629"/>
      <c r="FBP2" s="629"/>
      <c r="FBQ2" s="629"/>
      <c r="FBR2" s="629"/>
      <c r="FBS2" s="629"/>
      <c r="FBT2" s="629"/>
      <c r="FBU2" s="629"/>
      <c r="FBV2" s="629"/>
      <c r="FBW2" s="629"/>
      <c r="FBX2" s="629"/>
      <c r="FBY2" s="629"/>
      <c r="FBZ2" s="629"/>
      <c r="FCA2" s="629"/>
      <c r="FCB2" s="629"/>
      <c r="FCC2" s="629"/>
      <c r="FCD2" s="629"/>
      <c r="FCE2" s="629"/>
      <c r="FCF2" s="629"/>
      <c r="FCG2" s="629"/>
      <c r="FCH2" s="629"/>
      <c r="FCI2" s="629"/>
      <c r="FCJ2" s="629"/>
      <c r="FCK2" s="629"/>
      <c r="FCL2" s="629"/>
      <c r="FCM2" s="629"/>
      <c r="FCN2" s="629"/>
      <c r="FCO2" s="629"/>
      <c r="FCP2" s="629"/>
      <c r="FCQ2" s="629"/>
      <c r="FCR2" s="629"/>
      <c r="FCS2" s="629"/>
      <c r="FCT2" s="629"/>
      <c r="FCU2" s="629"/>
      <c r="FCV2" s="629"/>
      <c r="FCW2" s="629"/>
      <c r="FCX2" s="629"/>
      <c r="FCY2" s="629"/>
      <c r="FCZ2" s="629"/>
      <c r="FDA2" s="629"/>
      <c r="FDB2" s="629"/>
      <c r="FDC2" s="629"/>
      <c r="FDD2" s="629"/>
      <c r="FDE2" s="629"/>
      <c r="FDF2" s="629"/>
      <c r="FDG2" s="629"/>
      <c r="FDH2" s="629"/>
      <c r="FDI2" s="629"/>
      <c r="FDJ2" s="629"/>
      <c r="FDK2" s="629"/>
      <c r="FDL2" s="629"/>
      <c r="FDM2" s="629"/>
      <c r="FDN2" s="629"/>
      <c r="FDO2" s="629"/>
      <c r="FDP2" s="629"/>
      <c r="FDQ2" s="629"/>
      <c r="FDR2" s="629"/>
      <c r="FDS2" s="629"/>
      <c r="FDT2" s="629"/>
      <c r="FDU2" s="629"/>
      <c r="FDV2" s="629"/>
      <c r="FDW2" s="629"/>
      <c r="FDX2" s="629"/>
      <c r="FDY2" s="629"/>
      <c r="FDZ2" s="629"/>
      <c r="FEA2" s="629"/>
      <c r="FEB2" s="629"/>
      <c r="FEC2" s="629"/>
      <c r="FED2" s="629"/>
      <c r="FEE2" s="629"/>
      <c r="FEF2" s="629"/>
      <c r="FEG2" s="629"/>
      <c r="FEH2" s="629"/>
      <c r="FEI2" s="629"/>
      <c r="FEJ2" s="629"/>
      <c r="FEK2" s="629"/>
      <c r="FEL2" s="629"/>
      <c r="FEM2" s="629"/>
      <c r="FEN2" s="629"/>
      <c r="FEO2" s="629"/>
      <c r="FEP2" s="629"/>
      <c r="FEQ2" s="629"/>
      <c r="FER2" s="629"/>
      <c r="FES2" s="629"/>
      <c r="FET2" s="629"/>
      <c r="FEU2" s="629"/>
      <c r="FEV2" s="629"/>
      <c r="FEW2" s="629"/>
      <c r="FEX2" s="629"/>
      <c r="FEY2" s="629"/>
      <c r="FEZ2" s="629"/>
      <c r="FFA2" s="629"/>
      <c r="FFB2" s="629"/>
      <c r="FFC2" s="629"/>
      <c r="FFD2" s="629"/>
      <c r="FFE2" s="629"/>
      <c r="FFF2" s="629"/>
      <c r="FFG2" s="629"/>
      <c r="FFH2" s="629"/>
      <c r="FFI2" s="629"/>
      <c r="FFJ2" s="629"/>
      <c r="FFK2" s="629"/>
      <c r="FFL2" s="629"/>
      <c r="FFM2" s="629"/>
      <c r="FFN2" s="629"/>
      <c r="FFO2" s="629"/>
      <c r="FFP2" s="629"/>
      <c r="FFQ2" s="629"/>
      <c r="FFR2" s="629"/>
      <c r="FFS2" s="629"/>
      <c r="FFT2" s="629"/>
      <c r="FFU2" s="629"/>
      <c r="FFV2" s="629"/>
      <c r="FFW2" s="629"/>
      <c r="FFX2" s="629"/>
      <c r="FFY2" s="629"/>
      <c r="FFZ2" s="629"/>
      <c r="FGA2" s="629"/>
      <c r="FGB2" s="629"/>
      <c r="FGC2" s="629"/>
      <c r="FGD2" s="629"/>
      <c r="FGE2" s="629"/>
      <c r="FGF2" s="629"/>
      <c r="FGG2" s="629"/>
      <c r="FGH2" s="629"/>
      <c r="FGI2" s="629"/>
      <c r="FGJ2" s="629"/>
      <c r="FGK2" s="629"/>
      <c r="FGL2" s="629"/>
      <c r="FGM2" s="629"/>
      <c r="FGN2" s="629"/>
      <c r="FGO2" s="629"/>
      <c r="FGP2" s="629"/>
      <c r="FGQ2" s="629"/>
      <c r="FGR2" s="629"/>
      <c r="FGS2" s="629"/>
      <c r="FGT2" s="629"/>
      <c r="FGU2" s="629"/>
      <c r="FGV2" s="629"/>
      <c r="FGW2" s="629"/>
      <c r="FGX2" s="629"/>
      <c r="FGY2" s="629"/>
      <c r="FGZ2" s="629"/>
      <c r="FHA2" s="629"/>
      <c r="FHB2" s="629"/>
      <c r="FHC2" s="629"/>
      <c r="FHD2" s="629"/>
      <c r="FHE2" s="629"/>
      <c r="FHF2" s="629"/>
      <c r="FHG2" s="629"/>
      <c r="FHH2" s="629"/>
      <c r="FHI2" s="629"/>
      <c r="FHJ2" s="629"/>
      <c r="FHK2" s="629"/>
      <c r="FHL2" s="629"/>
      <c r="FHM2" s="629"/>
      <c r="FHN2" s="629"/>
      <c r="FHO2" s="629"/>
      <c r="FHP2" s="629"/>
      <c r="FHQ2" s="629"/>
      <c r="FHR2" s="629"/>
      <c r="FHS2" s="629"/>
      <c r="FHT2" s="629"/>
      <c r="FHU2" s="629"/>
      <c r="FHV2" s="629"/>
      <c r="FHW2" s="629"/>
      <c r="FHX2" s="629"/>
      <c r="FHY2" s="629"/>
      <c r="FHZ2" s="629"/>
      <c r="FIA2" s="629"/>
      <c r="FIB2" s="629"/>
      <c r="FIC2" s="629"/>
      <c r="FID2" s="629"/>
      <c r="FIE2" s="629"/>
      <c r="FIF2" s="629"/>
      <c r="FIG2" s="629"/>
      <c r="FIH2" s="629"/>
      <c r="FII2" s="629"/>
      <c r="FIJ2" s="629"/>
      <c r="FIK2" s="629"/>
      <c r="FIL2" s="629"/>
      <c r="FIM2" s="629"/>
      <c r="FIN2" s="629"/>
      <c r="FIO2" s="629"/>
      <c r="FIP2" s="629"/>
      <c r="FIQ2" s="629"/>
      <c r="FIR2" s="629"/>
      <c r="FIS2" s="629"/>
      <c r="FIT2" s="629"/>
      <c r="FIU2" s="629"/>
      <c r="FIV2" s="629"/>
      <c r="FIW2" s="629"/>
      <c r="FIX2" s="629"/>
      <c r="FIY2" s="629"/>
      <c r="FIZ2" s="629"/>
      <c r="FJA2" s="629"/>
      <c r="FJB2" s="629"/>
      <c r="FJC2" s="629"/>
      <c r="FJD2" s="629"/>
      <c r="FJE2" s="629"/>
      <c r="FJF2" s="629"/>
      <c r="FJG2" s="629"/>
      <c r="FJH2" s="629"/>
      <c r="FJI2" s="629"/>
      <c r="FJJ2" s="629"/>
      <c r="FJK2" s="629"/>
      <c r="FJL2" s="629"/>
      <c r="FJM2" s="629"/>
      <c r="FJN2" s="629"/>
      <c r="FJO2" s="629"/>
      <c r="FJP2" s="629"/>
      <c r="FJQ2" s="629"/>
      <c r="FJR2" s="629"/>
      <c r="FJS2" s="629"/>
      <c r="FJT2" s="629"/>
      <c r="FJU2" s="629"/>
      <c r="FJV2" s="629"/>
      <c r="FJW2" s="629"/>
      <c r="FJX2" s="629"/>
      <c r="FJY2" s="629"/>
      <c r="FJZ2" s="629"/>
      <c r="FKA2" s="629"/>
      <c r="FKB2" s="629"/>
      <c r="FKC2" s="629"/>
      <c r="FKD2" s="629"/>
      <c r="FKE2" s="629"/>
      <c r="FKF2" s="629"/>
      <c r="FKG2" s="629"/>
      <c r="FKH2" s="629"/>
      <c r="FKI2" s="629"/>
      <c r="FKJ2" s="629"/>
      <c r="FKK2" s="629"/>
      <c r="FKL2" s="629"/>
      <c r="FKM2" s="629"/>
      <c r="FKN2" s="629"/>
      <c r="FKO2" s="629"/>
      <c r="FKP2" s="629"/>
      <c r="FKQ2" s="629"/>
      <c r="FKR2" s="629"/>
      <c r="FKS2" s="629"/>
      <c r="FKT2" s="629"/>
      <c r="FKU2" s="629"/>
      <c r="FKV2" s="629"/>
      <c r="FKW2" s="629"/>
      <c r="FKX2" s="629"/>
      <c r="FKY2" s="629"/>
      <c r="FKZ2" s="629"/>
      <c r="FLA2" s="629"/>
      <c r="FLB2" s="629"/>
      <c r="FLC2" s="629"/>
      <c r="FLD2" s="629"/>
      <c r="FLE2" s="629"/>
      <c r="FLF2" s="629"/>
      <c r="FLG2" s="629"/>
      <c r="FLH2" s="629"/>
      <c r="FLI2" s="629"/>
      <c r="FLJ2" s="629"/>
      <c r="FLK2" s="629"/>
      <c r="FLL2" s="629"/>
      <c r="FLM2" s="629"/>
      <c r="FLN2" s="629"/>
      <c r="FLO2" s="629"/>
      <c r="FLP2" s="629"/>
      <c r="FLQ2" s="629"/>
      <c r="FLR2" s="629"/>
      <c r="FLS2" s="629"/>
      <c r="FLT2" s="629"/>
      <c r="FLU2" s="629"/>
      <c r="FLV2" s="629"/>
      <c r="FLW2" s="629"/>
      <c r="FLX2" s="629"/>
      <c r="FLY2" s="629"/>
      <c r="FLZ2" s="629"/>
      <c r="FMA2" s="629"/>
      <c r="FMB2" s="629"/>
      <c r="FMC2" s="629"/>
      <c r="FMD2" s="629"/>
      <c r="FME2" s="629"/>
      <c r="FMF2" s="629"/>
      <c r="FMG2" s="629"/>
      <c r="FMH2" s="629"/>
      <c r="FMI2" s="629"/>
      <c r="FMJ2" s="629"/>
      <c r="FMK2" s="629"/>
      <c r="FML2" s="629"/>
      <c r="FMM2" s="629"/>
      <c r="FMN2" s="629"/>
      <c r="FMO2" s="629"/>
      <c r="FMP2" s="629"/>
      <c r="FMQ2" s="629"/>
      <c r="FMR2" s="629"/>
      <c r="FMS2" s="629"/>
      <c r="FMT2" s="629"/>
      <c r="FMU2" s="629"/>
      <c r="FMV2" s="629"/>
      <c r="FMW2" s="629"/>
      <c r="FMX2" s="629"/>
      <c r="FMY2" s="629"/>
      <c r="FMZ2" s="629"/>
      <c r="FNA2" s="629"/>
      <c r="FNB2" s="629"/>
      <c r="FNC2" s="629"/>
      <c r="FND2" s="629"/>
      <c r="FNE2" s="629"/>
      <c r="FNF2" s="629"/>
      <c r="FNG2" s="629"/>
      <c r="FNH2" s="629"/>
      <c r="FNI2" s="629"/>
      <c r="FNJ2" s="629"/>
      <c r="FNK2" s="629"/>
      <c r="FNL2" s="629"/>
      <c r="FNM2" s="629"/>
      <c r="FNN2" s="629"/>
      <c r="FNO2" s="629"/>
      <c r="FNP2" s="629"/>
      <c r="FNQ2" s="629"/>
      <c r="FNR2" s="629"/>
      <c r="FNS2" s="629"/>
      <c r="FNT2" s="629"/>
      <c r="FNU2" s="629"/>
      <c r="FNV2" s="629"/>
      <c r="FNW2" s="629"/>
      <c r="FNX2" s="629"/>
      <c r="FNY2" s="629"/>
      <c r="FNZ2" s="629"/>
      <c r="FOA2" s="629"/>
      <c r="FOB2" s="629"/>
      <c r="FOC2" s="629"/>
      <c r="FOD2" s="629"/>
      <c r="FOE2" s="629"/>
      <c r="FOF2" s="629"/>
      <c r="FOG2" s="629"/>
      <c r="FOH2" s="629"/>
      <c r="FOI2" s="629"/>
      <c r="FOJ2" s="629"/>
      <c r="FOK2" s="629"/>
      <c r="FOL2" s="629"/>
      <c r="FOM2" s="629"/>
      <c r="FON2" s="629"/>
      <c r="FOO2" s="629"/>
      <c r="FOP2" s="629"/>
      <c r="FOQ2" s="629"/>
      <c r="FOR2" s="629"/>
      <c r="FOS2" s="629"/>
      <c r="FOT2" s="629"/>
      <c r="FOU2" s="629"/>
      <c r="FOV2" s="629"/>
      <c r="FOW2" s="629"/>
      <c r="FOX2" s="629"/>
      <c r="FOY2" s="629"/>
      <c r="FOZ2" s="629"/>
      <c r="FPA2" s="629"/>
      <c r="FPB2" s="629"/>
      <c r="FPC2" s="629"/>
      <c r="FPD2" s="629"/>
      <c r="FPE2" s="629"/>
      <c r="FPF2" s="629"/>
      <c r="FPG2" s="629"/>
      <c r="FPH2" s="629"/>
      <c r="FPI2" s="629"/>
      <c r="FPJ2" s="629"/>
      <c r="FPK2" s="629"/>
      <c r="FPL2" s="629"/>
      <c r="FPM2" s="629"/>
      <c r="FPN2" s="629"/>
      <c r="FPO2" s="629"/>
      <c r="FPP2" s="629"/>
      <c r="FPQ2" s="629"/>
      <c r="FPR2" s="629"/>
      <c r="FPS2" s="629"/>
      <c r="FPT2" s="629"/>
      <c r="FPU2" s="629"/>
      <c r="FPV2" s="629"/>
      <c r="FPW2" s="629"/>
      <c r="FPX2" s="629"/>
      <c r="FPY2" s="629"/>
      <c r="FPZ2" s="629"/>
      <c r="FQA2" s="629"/>
      <c r="FQB2" s="629"/>
      <c r="FQC2" s="629"/>
      <c r="FQD2" s="629"/>
      <c r="FQE2" s="629"/>
      <c r="FQF2" s="629"/>
      <c r="FQG2" s="629"/>
      <c r="FQH2" s="629"/>
      <c r="FQI2" s="629"/>
      <c r="FQJ2" s="629"/>
      <c r="FQK2" s="629"/>
      <c r="FQL2" s="629"/>
      <c r="FQM2" s="629"/>
      <c r="FQN2" s="629"/>
      <c r="FQO2" s="629"/>
      <c r="FQP2" s="629"/>
      <c r="FQQ2" s="629"/>
      <c r="FQR2" s="629"/>
      <c r="FQS2" s="629"/>
      <c r="FQT2" s="629"/>
      <c r="FQU2" s="629"/>
      <c r="FQV2" s="629"/>
      <c r="FQW2" s="629"/>
      <c r="FQX2" s="629"/>
      <c r="FQY2" s="629"/>
      <c r="FQZ2" s="629"/>
      <c r="FRA2" s="629"/>
      <c r="FRB2" s="629"/>
      <c r="FRC2" s="629"/>
      <c r="FRD2" s="629"/>
      <c r="FRE2" s="629"/>
      <c r="FRF2" s="629"/>
      <c r="FRG2" s="629"/>
      <c r="FRH2" s="629"/>
      <c r="FRI2" s="629"/>
      <c r="FRJ2" s="629"/>
      <c r="FRK2" s="629"/>
      <c r="FRL2" s="629"/>
      <c r="FRM2" s="629"/>
      <c r="FRN2" s="629"/>
      <c r="FRO2" s="629"/>
      <c r="FRP2" s="629"/>
      <c r="FRQ2" s="629"/>
      <c r="FRR2" s="629"/>
      <c r="FRS2" s="629"/>
      <c r="FRT2" s="629"/>
      <c r="FRU2" s="629"/>
      <c r="FRV2" s="629"/>
      <c r="FRW2" s="629"/>
      <c r="FRX2" s="629"/>
      <c r="FRY2" s="629"/>
      <c r="FRZ2" s="629"/>
      <c r="FSA2" s="629"/>
      <c r="FSB2" s="629"/>
      <c r="FSC2" s="629"/>
      <c r="FSD2" s="629"/>
      <c r="FSE2" s="629"/>
      <c r="FSF2" s="629"/>
      <c r="FSG2" s="629"/>
      <c r="FSH2" s="629"/>
      <c r="FSI2" s="629"/>
      <c r="FSJ2" s="629"/>
      <c r="FSK2" s="629"/>
      <c r="FSL2" s="629"/>
      <c r="FSM2" s="629"/>
      <c r="FSN2" s="629"/>
      <c r="FSO2" s="629"/>
      <c r="FSP2" s="629"/>
      <c r="FSQ2" s="629"/>
      <c r="FSR2" s="629"/>
      <c r="FSS2" s="629"/>
      <c r="FST2" s="629"/>
      <c r="FSU2" s="629"/>
      <c r="FSV2" s="629"/>
      <c r="FSW2" s="629"/>
      <c r="FSX2" s="629"/>
      <c r="FSY2" s="629"/>
      <c r="FSZ2" s="629"/>
      <c r="FTA2" s="629"/>
      <c r="FTB2" s="629"/>
      <c r="FTC2" s="629"/>
      <c r="FTD2" s="629"/>
      <c r="FTE2" s="629"/>
      <c r="FTF2" s="629"/>
      <c r="FTG2" s="629"/>
      <c r="FTH2" s="629"/>
      <c r="FTI2" s="629"/>
      <c r="FTJ2" s="629"/>
      <c r="FTK2" s="629"/>
      <c r="FTL2" s="629"/>
      <c r="FTM2" s="629"/>
      <c r="FTN2" s="629"/>
      <c r="FTO2" s="629"/>
      <c r="FTP2" s="629"/>
      <c r="FTQ2" s="629"/>
      <c r="FTR2" s="629"/>
      <c r="FTS2" s="629"/>
      <c r="FTT2" s="629"/>
      <c r="FTU2" s="629"/>
      <c r="FTV2" s="629"/>
      <c r="FTW2" s="629"/>
      <c r="FTX2" s="629"/>
      <c r="FTY2" s="629"/>
      <c r="FTZ2" s="629"/>
      <c r="FUA2" s="629"/>
      <c r="FUB2" s="629"/>
      <c r="FUC2" s="629"/>
      <c r="FUD2" s="629"/>
      <c r="FUE2" s="629"/>
      <c r="FUF2" s="629"/>
      <c r="FUG2" s="629"/>
      <c r="FUH2" s="629"/>
      <c r="FUI2" s="629"/>
      <c r="FUJ2" s="629"/>
      <c r="FUK2" s="629"/>
      <c r="FUL2" s="629"/>
      <c r="FUM2" s="629"/>
      <c r="FUN2" s="629"/>
      <c r="FUO2" s="629"/>
      <c r="FUP2" s="629"/>
      <c r="FUQ2" s="629"/>
      <c r="FUR2" s="629"/>
      <c r="FUS2" s="629"/>
      <c r="FUT2" s="629"/>
      <c r="FUU2" s="629"/>
      <c r="FUV2" s="629"/>
      <c r="FUW2" s="629"/>
      <c r="FUX2" s="629"/>
      <c r="FUY2" s="629"/>
      <c r="FUZ2" s="629"/>
      <c r="FVA2" s="629"/>
      <c r="FVB2" s="629"/>
      <c r="FVC2" s="629"/>
      <c r="FVD2" s="629"/>
      <c r="FVE2" s="629"/>
      <c r="FVF2" s="629"/>
      <c r="FVG2" s="629"/>
      <c r="FVH2" s="629"/>
      <c r="FVI2" s="629"/>
      <c r="FVJ2" s="629"/>
      <c r="FVK2" s="629"/>
      <c r="FVL2" s="629"/>
      <c r="FVM2" s="629"/>
      <c r="FVN2" s="629"/>
      <c r="FVO2" s="629"/>
      <c r="FVP2" s="629"/>
      <c r="FVQ2" s="629"/>
      <c r="FVR2" s="629"/>
      <c r="FVS2" s="629"/>
      <c r="FVT2" s="629"/>
      <c r="FVU2" s="629"/>
      <c r="FVV2" s="629"/>
      <c r="FVW2" s="629"/>
      <c r="FVX2" s="629"/>
      <c r="FVY2" s="629"/>
      <c r="FVZ2" s="629"/>
      <c r="FWA2" s="629"/>
      <c r="FWB2" s="629"/>
      <c r="FWC2" s="629"/>
      <c r="FWD2" s="629"/>
      <c r="FWE2" s="629"/>
      <c r="FWF2" s="629"/>
      <c r="FWG2" s="629"/>
      <c r="FWH2" s="629"/>
      <c r="FWI2" s="629"/>
      <c r="FWJ2" s="629"/>
      <c r="FWK2" s="629"/>
      <c r="FWL2" s="629"/>
      <c r="FWM2" s="629"/>
      <c r="FWN2" s="629"/>
      <c r="FWO2" s="629"/>
      <c r="FWP2" s="629"/>
      <c r="FWQ2" s="629"/>
      <c r="FWR2" s="629"/>
      <c r="FWS2" s="629"/>
      <c r="FWT2" s="629"/>
      <c r="FWU2" s="629"/>
      <c r="FWV2" s="629"/>
      <c r="FWW2" s="629"/>
      <c r="FWX2" s="629"/>
      <c r="FWY2" s="629"/>
      <c r="FWZ2" s="629"/>
      <c r="FXA2" s="629"/>
      <c r="FXB2" s="629"/>
      <c r="FXC2" s="629"/>
      <c r="FXD2" s="629"/>
      <c r="FXE2" s="629"/>
      <c r="FXF2" s="629"/>
      <c r="FXG2" s="629"/>
      <c r="FXH2" s="629"/>
      <c r="FXI2" s="629"/>
      <c r="FXJ2" s="629"/>
      <c r="FXK2" s="629"/>
      <c r="FXL2" s="629"/>
      <c r="FXM2" s="629"/>
      <c r="FXN2" s="629"/>
      <c r="FXO2" s="629"/>
      <c r="FXP2" s="629"/>
      <c r="FXQ2" s="629"/>
      <c r="FXR2" s="629"/>
      <c r="FXS2" s="629"/>
      <c r="FXT2" s="629"/>
      <c r="FXU2" s="629"/>
      <c r="FXV2" s="629"/>
      <c r="FXW2" s="629"/>
      <c r="FXX2" s="629"/>
      <c r="FXY2" s="629"/>
      <c r="FXZ2" s="629"/>
      <c r="FYA2" s="629"/>
      <c r="FYB2" s="629"/>
      <c r="FYC2" s="629"/>
      <c r="FYD2" s="629"/>
      <c r="FYE2" s="629"/>
      <c r="FYF2" s="629"/>
      <c r="FYG2" s="629"/>
      <c r="FYH2" s="629"/>
      <c r="FYI2" s="629"/>
      <c r="FYJ2" s="629"/>
      <c r="FYK2" s="629"/>
      <c r="FYL2" s="629"/>
      <c r="FYM2" s="629"/>
      <c r="FYN2" s="629"/>
      <c r="FYO2" s="629"/>
      <c r="FYP2" s="629"/>
      <c r="FYQ2" s="629"/>
      <c r="FYR2" s="629"/>
      <c r="FYS2" s="629"/>
      <c r="FYT2" s="629"/>
      <c r="FYU2" s="629"/>
      <c r="FYV2" s="629"/>
      <c r="FYW2" s="629"/>
      <c r="FYX2" s="629"/>
      <c r="FYY2" s="629"/>
      <c r="FYZ2" s="629"/>
      <c r="FZA2" s="629"/>
      <c r="FZB2" s="629"/>
      <c r="FZC2" s="629"/>
      <c r="FZD2" s="629"/>
      <c r="FZE2" s="629"/>
      <c r="FZF2" s="629"/>
      <c r="FZG2" s="629"/>
      <c r="FZH2" s="629"/>
      <c r="FZI2" s="629"/>
      <c r="FZJ2" s="629"/>
      <c r="FZK2" s="629"/>
      <c r="FZL2" s="629"/>
      <c r="FZM2" s="629"/>
      <c r="FZN2" s="629"/>
      <c r="FZO2" s="629"/>
      <c r="FZP2" s="629"/>
      <c r="FZQ2" s="629"/>
      <c r="FZR2" s="629"/>
      <c r="FZS2" s="629"/>
      <c r="FZT2" s="629"/>
      <c r="FZU2" s="629"/>
      <c r="FZV2" s="629"/>
      <c r="FZW2" s="629"/>
      <c r="FZX2" s="629"/>
      <c r="FZY2" s="629"/>
      <c r="FZZ2" s="629"/>
      <c r="GAA2" s="629"/>
      <c r="GAB2" s="629"/>
      <c r="GAC2" s="629"/>
      <c r="GAD2" s="629"/>
      <c r="GAE2" s="629"/>
      <c r="GAF2" s="629"/>
      <c r="GAG2" s="629"/>
      <c r="GAH2" s="629"/>
      <c r="GAI2" s="629"/>
      <c r="GAJ2" s="629"/>
      <c r="GAK2" s="629"/>
      <c r="GAL2" s="629"/>
      <c r="GAM2" s="629"/>
      <c r="GAN2" s="629"/>
      <c r="GAO2" s="629"/>
      <c r="GAP2" s="629"/>
      <c r="GAQ2" s="629"/>
      <c r="GAR2" s="629"/>
      <c r="GAS2" s="629"/>
      <c r="GAT2" s="629"/>
      <c r="GAU2" s="629"/>
      <c r="GAV2" s="629"/>
      <c r="GAW2" s="629"/>
      <c r="GAX2" s="629"/>
      <c r="GAY2" s="629"/>
      <c r="GAZ2" s="629"/>
      <c r="GBA2" s="629"/>
      <c r="GBB2" s="629"/>
      <c r="GBC2" s="629"/>
      <c r="GBD2" s="629"/>
      <c r="GBE2" s="629"/>
      <c r="GBF2" s="629"/>
      <c r="GBG2" s="629"/>
      <c r="GBH2" s="629"/>
      <c r="GBI2" s="629"/>
      <c r="GBJ2" s="629"/>
      <c r="GBK2" s="629"/>
      <c r="GBL2" s="629"/>
      <c r="GBM2" s="629"/>
      <c r="GBN2" s="629"/>
      <c r="GBO2" s="629"/>
      <c r="GBP2" s="629"/>
      <c r="GBQ2" s="629"/>
      <c r="GBR2" s="629"/>
      <c r="GBS2" s="629"/>
      <c r="GBT2" s="629"/>
      <c r="GBU2" s="629"/>
      <c r="GBV2" s="629"/>
      <c r="GBW2" s="629"/>
      <c r="GBX2" s="629"/>
      <c r="GBY2" s="629"/>
      <c r="GBZ2" s="629"/>
      <c r="GCA2" s="629"/>
      <c r="GCB2" s="629"/>
      <c r="GCC2" s="629"/>
      <c r="GCD2" s="629"/>
      <c r="GCE2" s="629"/>
      <c r="GCF2" s="629"/>
      <c r="GCG2" s="629"/>
      <c r="GCH2" s="629"/>
      <c r="GCI2" s="629"/>
      <c r="GCJ2" s="629"/>
      <c r="GCK2" s="629"/>
      <c r="GCL2" s="629"/>
      <c r="GCM2" s="629"/>
      <c r="GCN2" s="629"/>
      <c r="GCO2" s="629"/>
      <c r="GCP2" s="629"/>
      <c r="GCQ2" s="629"/>
      <c r="GCR2" s="629"/>
      <c r="GCS2" s="629"/>
      <c r="GCT2" s="629"/>
      <c r="GCU2" s="629"/>
      <c r="GCV2" s="629"/>
      <c r="GCW2" s="629"/>
      <c r="GCX2" s="629"/>
      <c r="GCY2" s="629"/>
      <c r="GCZ2" s="629"/>
      <c r="GDA2" s="629"/>
      <c r="GDB2" s="629"/>
      <c r="GDC2" s="629"/>
      <c r="GDD2" s="629"/>
      <c r="GDE2" s="629"/>
      <c r="GDF2" s="629"/>
      <c r="GDG2" s="629"/>
      <c r="GDH2" s="629"/>
      <c r="GDI2" s="629"/>
      <c r="GDJ2" s="629"/>
      <c r="GDK2" s="629"/>
      <c r="GDL2" s="629"/>
      <c r="GDM2" s="629"/>
      <c r="GDN2" s="629"/>
      <c r="GDO2" s="629"/>
      <c r="GDP2" s="629"/>
      <c r="GDQ2" s="629"/>
      <c r="GDR2" s="629"/>
      <c r="GDS2" s="629"/>
      <c r="GDT2" s="629"/>
      <c r="GDU2" s="629"/>
      <c r="GDV2" s="629"/>
      <c r="GDW2" s="629"/>
      <c r="GDX2" s="629"/>
      <c r="GDY2" s="629"/>
      <c r="GDZ2" s="629"/>
      <c r="GEA2" s="629"/>
      <c r="GEB2" s="629"/>
      <c r="GEC2" s="629"/>
      <c r="GED2" s="629"/>
      <c r="GEE2" s="629"/>
      <c r="GEF2" s="629"/>
      <c r="GEG2" s="629"/>
      <c r="GEH2" s="629"/>
      <c r="GEI2" s="629"/>
      <c r="GEJ2" s="629"/>
      <c r="GEK2" s="629"/>
      <c r="GEL2" s="629"/>
      <c r="GEM2" s="629"/>
      <c r="GEN2" s="629"/>
      <c r="GEO2" s="629"/>
      <c r="GEP2" s="629"/>
      <c r="GEQ2" s="629"/>
      <c r="GER2" s="629"/>
      <c r="GES2" s="629"/>
      <c r="GET2" s="629"/>
      <c r="GEU2" s="629"/>
      <c r="GEV2" s="629"/>
      <c r="GEW2" s="629"/>
      <c r="GEX2" s="629"/>
      <c r="GEY2" s="629"/>
      <c r="GEZ2" s="629"/>
      <c r="GFA2" s="629"/>
      <c r="GFB2" s="629"/>
      <c r="GFC2" s="629"/>
      <c r="GFD2" s="629"/>
      <c r="GFE2" s="629"/>
      <c r="GFF2" s="629"/>
      <c r="GFG2" s="629"/>
      <c r="GFH2" s="629"/>
      <c r="GFI2" s="629"/>
      <c r="GFJ2" s="629"/>
      <c r="GFK2" s="629"/>
      <c r="GFL2" s="629"/>
      <c r="GFM2" s="629"/>
      <c r="GFN2" s="629"/>
      <c r="GFO2" s="629"/>
      <c r="GFP2" s="629"/>
      <c r="GFQ2" s="629"/>
      <c r="GFR2" s="629"/>
      <c r="GFS2" s="629"/>
      <c r="GFT2" s="629"/>
      <c r="GFU2" s="629"/>
      <c r="GFV2" s="629"/>
      <c r="GFW2" s="629"/>
      <c r="GFX2" s="629"/>
      <c r="GFY2" s="629"/>
      <c r="GFZ2" s="629"/>
      <c r="GGA2" s="629"/>
      <c r="GGB2" s="629"/>
      <c r="GGC2" s="629"/>
      <c r="GGD2" s="629"/>
      <c r="GGE2" s="629"/>
      <c r="GGF2" s="629"/>
      <c r="GGG2" s="629"/>
      <c r="GGH2" s="629"/>
      <c r="GGI2" s="629"/>
      <c r="GGJ2" s="629"/>
      <c r="GGK2" s="629"/>
      <c r="GGL2" s="629"/>
      <c r="GGM2" s="629"/>
      <c r="GGN2" s="629"/>
      <c r="GGO2" s="629"/>
      <c r="GGP2" s="629"/>
      <c r="GGQ2" s="629"/>
      <c r="GGR2" s="629"/>
      <c r="GGS2" s="629"/>
      <c r="GGT2" s="629"/>
      <c r="GGU2" s="629"/>
      <c r="GGV2" s="629"/>
      <c r="GGW2" s="629"/>
      <c r="GGX2" s="629"/>
      <c r="GGY2" s="629"/>
      <c r="GGZ2" s="629"/>
      <c r="GHA2" s="629"/>
      <c r="GHB2" s="629"/>
      <c r="GHC2" s="629"/>
      <c r="GHD2" s="629"/>
      <c r="GHE2" s="629"/>
      <c r="GHF2" s="629"/>
      <c r="GHG2" s="629"/>
      <c r="GHH2" s="629"/>
      <c r="GHI2" s="629"/>
      <c r="GHJ2" s="629"/>
      <c r="GHK2" s="629"/>
      <c r="GHL2" s="629"/>
      <c r="GHM2" s="629"/>
      <c r="GHN2" s="629"/>
      <c r="GHO2" s="629"/>
      <c r="GHP2" s="629"/>
      <c r="GHQ2" s="629"/>
      <c r="GHR2" s="629"/>
      <c r="GHS2" s="629"/>
      <c r="GHT2" s="629"/>
      <c r="GHU2" s="629"/>
      <c r="GHV2" s="629"/>
      <c r="GHW2" s="629"/>
      <c r="GHX2" s="629"/>
      <c r="GHY2" s="629"/>
      <c r="GHZ2" s="629"/>
      <c r="GIA2" s="629"/>
      <c r="GIB2" s="629"/>
      <c r="GIC2" s="629"/>
      <c r="GID2" s="629"/>
      <c r="GIE2" s="629"/>
      <c r="GIF2" s="629"/>
      <c r="GIG2" s="629"/>
      <c r="GIH2" s="629"/>
      <c r="GII2" s="629"/>
      <c r="GIJ2" s="629"/>
      <c r="GIK2" s="629"/>
      <c r="GIL2" s="629"/>
      <c r="GIM2" s="629"/>
      <c r="GIN2" s="629"/>
      <c r="GIO2" s="629"/>
      <c r="GIP2" s="629"/>
      <c r="GIQ2" s="629"/>
      <c r="GIR2" s="629"/>
      <c r="GIS2" s="629"/>
      <c r="GIT2" s="629"/>
      <c r="GIU2" s="629"/>
      <c r="GIV2" s="629"/>
      <c r="GIW2" s="629"/>
      <c r="GIX2" s="629"/>
      <c r="GIY2" s="629"/>
      <c r="GIZ2" s="629"/>
      <c r="GJA2" s="629"/>
      <c r="GJB2" s="629"/>
      <c r="GJC2" s="629"/>
      <c r="GJD2" s="629"/>
      <c r="GJE2" s="629"/>
      <c r="GJF2" s="629"/>
      <c r="GJG2" s="629"/>
      <c r="GJH2" s="629"/>
      <c r="GJI2" s="629"/>
      <c r="GJJ2" s="629"/>
      <c r="GJK2" s="629"/>
      <c r="GJL2" s="629"/>
      <c r="GJM2" s="629"/>
      <c r="GJN2" s="629"/>
      <c r="GJO2" s="629"/>
      <c r="GJP2" s="629"/>
      <c r="GJQ2" s="629"/>
      <c r="GJR2" s="629"/>
      <c r="GJS2" s="629"/>
      <c r="GJT2" s="629"/>
      <c r="GJU2" s="629"/>
      <c r="GJV2" s="629"/>
      <c r="GJW2" s="629"/>
      <c r="GJX2" s="629"/>
      <c r="GJY2" s="629"/>
      <c r="GJZ2" s="629"/>
      <c r="GKA2" s="629"/>
      <c r="GKB2" s="629"/>
      <c r="GKC2" s="629"/>
      <c r="GKD2" s="629"/>
      <c r="GKE2" s="629"/>
      <c r="GKF2" s="629"/>
      <c r="GKG2" s="629"/>
      <c r="GKH2" s="629"/>
      <c r="GKI2" s="629"/>
      <c r="GKJ2" s="629"/>
      <c r="GKK2" s="629"/>
      <c r="GKL2" s="629"/>
      <c r="GKM2" s="629"/>
      <c r="GKN2" s="629"/>
      <c r="GKO2" s="629"/>
      <c r="GKP2" s="629"/>
      <c r="GKQ2" s="629"/>
      <c r="GKR2" s="629"/>
      <c r="GKS2" s="629"/>
      <c r="GKT2" s="629"/>
      <c r="GKU2" s="629"/>
      <c r="GKV2" s="629"/>
      <c r="GKW2" s="629"/>
      <c r="GKX2" s="629"/>
      <c r="GKY2" s="629"/>
      <c r="GKZ2" s="629"/>
      <c r="GLA2" s="629"/>
      <c r="GLB2" s="629"/>
      <c r="GLC2" s="629"/>
      <c r="GLD2" s="629"/>
      <c r="GLE2" s="629"/>
      <c r="GLF2" s="629"/>
      <c r="GLG2" s="629"/>
      <c r="GLH2" s="629"/>
      <c r="GLI2" s="629"/>
      <c r="GLJ2" s="629"/>
      <c r="GLK2" s="629"/>
      <c r="GLL2" s="629"/>
      <c r="GLM2" s="629"/>
      <c r="GLN2" s="629"/>
      <c r="GLO2" s="629"/>
      <c r="GLP2" s="629"/>
      <c r="GLQ2" s="629"/>
      <c r="GLR2" s="629"/>
      <c r="GLS2" s="629"/>
      <c r="GLT2" s="629"/>
      <c r="GLU2" s="629"/>
      <c r="GLV2" s="629"/>
      <c r="GLW2" s="629"/>
      <c r="GLX2" s="629"/>
      <c r="GLY2" s="629"/>
      <c r="GLZ2" s="629"/>
      <c r="GMA2" s="629"/>
      <c r="GMB2" s="629"/>
      <c r="GMC2" s="629"/>
      <c r="GMD2" s="629"/>
      <c r="GME2" s="629"/>
      <c r="GMF2" s="629"/>
      <c r="GMG2" s="629"/>
      <c r="GMH2" s="629"/>
      <c r="GMI2" s="629"/>
      <c r="GMJ2" s="629"/>
      <c r="GMK2" s="629"/>
      <c r="GML2" s="629"/>
      <c r="GMM2" s="629"/>
      <c r="GMN2" s="629"/>
      <c r="GMO2" s="629"/>
      <c r="GMP2" s="629"/>
      <c r="GMQ2" s="629"/>
      <c r="GMR2" s="629"/>
      <c r="GMS2" s="629"/>
      <c r="GMT2" s="629"/>
      <c r="GMU2" s="629"/>
      <c r="GMV2" s="629"/>
      <c r="GMW2" s="629"/>
      <c r="GMX2" s="629"/>
      <c r="GMY2" s="629"/>
      <c r="GMZ2" s="629"/>
      <c r="GNA2" s="629"/>
      <c r="GNB2" s="629"/>
      <c r="GNC2" s="629"/>
      <c r="GND2" s="629"/>
      <c r="GNE2" s="629"/>
      <c r="GNF2" s="629"/>
      <c r="GNG2" s="629"/>
      <c r="GNH2" s="629"/>
      <c r="GNI2" s="629"/>
      <c r="GNJ2" s="629"/>
      <c r="GNK2" s="629"/>
      <c r="GNL2" s="629"/>
      <c r="GNM2" s="629"/>
      <c r="GNN2" s="629"/>
      <c r="GNO2" s="629"/>
      <c r="GNP2" s="629"/>
      <c r="GNQ2" s="629"/>
      <c r="GNR2" s="629"/>
      <c r="GNS2" s="629"/>
      <c r="GNT2" s="629"/>
      <c r="GNU2" s="629"/>
      <c r="GNV2" s="629"/>
      <c r="GNW2" s="629"/>
      <c r="GNX2" s="629"/>
      <c r="GNY2" s="629"/>
      <c r="GNZ2" s="629"/>
      <c r="GOA2" s="629"/>
      <c r="GOB2" s="629"/>
      <c r="GOC2" s="629"/>
      <c r="GOD2" s="629"/>
      <c r="GOE2" s="629"/>
      <c r="GOF2" s="629"/>
      <c r="GOG2" s="629"/>
      <c r="GOH2" s="629"/>
      <c r="GOI2" s="629"/>
      <c r="GOJ2" s="629"/>
      <c r="GOK2" s="629"/>
      <c r="GOL2" s="629"/>
      <c r="GOM2" s="629"/>
      <c r="GON2" s="629"/>
      <c r="GOO2" s="629"/>
      <c r="GOP2" s="629"/>
      <c r="GOQ2" s="629"/>
      <c r="GOR2" s="629"/>
      <c r="GOS2" s="629"/>
      <c r="GOT2" s="629"/>
      <c r="GOU2" s="629"/>
      <c r="GOV2" s="629"/>
      <c r="GOW2" s="629"/>
      <c r="GOX2" s="629"/>
      <c r="GOY2" s="629"/>
      <c r="GOZ2" s="629"/>
      <c r="GPA2" s="629"/>
      <c r="GPB2" s="629"/>
      <c r="GPC2" s="629"/>
      <c r="GPD2" s="629"/>
      <c r="GPE2" s="629"/>
      <c r="GPF2" s="629"/>
      <c r="GPG2" s="629"/>
      <c r="GPH2" s="629"/>
      <c r="GPI2" s="629"/>
      <c r="GPJ2" s="629"/>
      <c r="GPK2" s="629"/>
      <c r="GPL2" s="629"/>
      <c r="GPM2" s="629"/>
      <c r="GPN2" s="629"/>
      <c r="GPO2" s="629"/>
      <c r="GPP2" s="629"/>
      <c r="GPQ2" s="629"/>
      <c r="GPR2" s="629"/>
      <c r="GPS2" s="629"/>
      <c r="GPT2" s="629"/>
      <c r="GPU2" s="629"/>
      <c r="GPV2" s="629"/>
      <c r="GPW2" s="629"/>
      <c r="GPX2" s="629"/>
      <c r="GPY2" s="629"/>
      <c r="GPZ2" s="629"/>
      <c r="GQA2" s="629"/>
      <c r="GQB2" s="629"/>
      <c r="GQC2" s="629"/>
      <c r="GQD2" s="629"/>
      <c r="GQE2" s="629"/>
      <c r="GQF2" s="629"/>
      <c r="GQG2" s="629"/>
      <c r="GQH2" s="629"/>
      <c r="GQI2" s="629"/>
      <c r="GQJ2" s="629"/>
      <c r="GQK2" s="629"/>
      <c r="GQL2" s="629"/>
      <c r="GQM2" s="629"/>
      <c r="GQN2" s="629"/>
      <c r="GQO2" s="629"/>
      <c r="GQP2" s="629"/>
      <c r="GQQ2" s="629"/>
      <c r="GQR2" s="629"/>
      <c r="GQS2" s="629"/>
      <c r="GQT2" s="629"/>
      <c r="GQU2" s="629"/>
      <c r="GQV2" s="629"/>
      <c r="GQW2" s="629"/>
      <c r="GQX2" s="629"/>
      <c r="GQY2" s="629"/>
      <c r="GQZ2" s="629"/>
      <c r="GRA2" s="629"/>
      <c r="GRB2" s="629"/>
      <c r="GRC2" s="629"/>
      <c r="GRD2" s="629"/>
      <c r="GRE2" s="629"/>
      <c r="GRF2" s="629"/>
      <c r="GRG2" s="629"/>
      <c r="GRH2" s="629"/>
      <c r="GRI2" s="629"/>
      <c r="GRJ2" s="629"/>
      <c r="GRK2" s="629"/>
      <c r="GRL2" s="629"/>
      <c r="GRM2" s="629"/>
      <c r="GRN2" s="629"/>
      <c r="GRO2" s="629"/>
      <c r="GRP2" s="629"/>
      <c r="GRQ2" s="629"/>
      <c r="GRR2" s="629"/>
      <c r="GRS2" s="629"/>
      <c r="GRT2" s="629"/>
      <c r="GRU2" s="629"/>
      <c r="GRV2" s="629"/>
      <c r="GRW2" s="629"/>
      <c r="GRX2" s="629"/>
      <c r="GRY2" s="629"/>
      <c r="GRZ2" s="629"/>
      <c r="GSA2" s="629"/>
      <c r="GSB2" s="629"/>
      <c r="GSC2" s="629"/>
      <c r="GSD2" s="629"/>
      <c r="GSE2" s="629"/>
      <c r="GSF2" s="629"/>
      <c r="GSG2" s="629"/>
      <c r="GSH2" s="629"/>
      <c r="GSI2" s="629"/>
      <c r="GSJ2" s="629"/>
      <c r="GSK2" s="629"/>
      <c r="GSL2" s="629"/>
      <c r="GSM2" s="629"/>
      <c r="GSN2" s="629"/>
      <c r="GSO2" s="629"/>
      <c r="GSP2" s="629"/>
      <c r="GSQ2" s="629"/>
      <c r="GSR2" s="629"/>
      <c r="GSS2" s="629"/>
      <c r="GST2" s="629"/>
      <c r="GSU2" s="629"/>
      <c r="GSV2" s="629"/>
      <c r="GSW2" s="629"/>
      <c r="GSX2" s="629"/>
      <c r="GSY2" s="629"/>
      <c r="GSZ2" s="629"/>
      <c r="GTA2" s="629"/>
      <c r="GTB2" s="629"/>
      <c r="GTC2" s="629"/>
      <c r="GTD2" s="629"/>
      <c r="GTE2" s="629"/>
      <c r="GTF2" s="629"/>
      <c r="GTG2" s="629"/>
      <c r="GTH2" s="629"/>
      <c r="GTI2" s="629"/>
      <c r="GTJ2" s="629"/>
      <c r="GTK2" s="629"/>
      <c r="GTL2" s="629"/>
      <c r="GTM2" s="629"/>
      <c r="GTN2" s="629"/>
      <c r="GTO2" s="629"/>
      <c r="GTP2" s="629"/>
      <c r="GTQ2" s="629"/>
      <c r="GTR2" s="629"/>
      <c r="GTS2" s="629"/>
      <c r="GTT2" s="629"/>
      <c r="GTU2" s="629"/>
      <c r="GTV2" s="629"/>
      <c r="GTW2" s="629"/>
      <c r="GTX2" s="629"/>
      <c r="GTY2" s="629"/>
      <c r="GTZ2" s="629"/>
      <c r="GUA2" s="629"/>
      <c r="GUB2" s="629"/>
      <c r="GUC2" s="629"/>
      <c r="GUD2" s="629"/>
      <c r="GUE2" s="629"/>
      <c r="GUF2" s="629"/>
      <c r="GUG2" s="629"/>
      <c r="GUH2" s="629"/>
      <c r="GUI2" s="629"/>
      <c r="GUJ2" s="629"/>
      <c r="GUK2" s="629"/>
      <c r="GUL2" s="629"/>
      <c r="GUM2" s="629"/>
      <c r="GUN2" s="629"/>
      <c r="GUO2" s="629"/>
      <c r="GUP2" s="629"/>
      <c r="GUQ2" s="629"/>
      <c r="GUR2" s="629"/>
      <c r="GUS2" s="629"/>
      <c r="GUT2" s="629"/>
      <c r="GUU2" s="629"/>
      <c r="GUV2" s="629"/>
      <c r="GUW2" s="629"/>
      <c r="GUX2" s="629"/>
      <c r="GUY2" s="629"/>
      <c r="GUZ2" s="629"/>
      <c r="GVA2" s="629"/>
      <c r="GVB2" s="629"/>
      <c r="GVC2" s="629"/>
      <c r="GVD2" s="629"/>
      <c r="GVE2" s="629"/>
      <c r="GVF2" s="629"/>
      <c r="GVG2" s="629"/>
      <c r="GVH2" s="629"/>
      <c r="GVI2" s="629"/>
      <c r="GVJ2" s="629"/>
      <c r="GVK2" s="629"/>
      <c r="GVL2" s="629"/>
      <c r="GVM2" s="629"/>
      <c r="GVN2" s="629"/>
      <c r="GVO2" s="629"/>
      <c r="GVP2" s="629"/>
      <c r="GVQ2" s="629"/>
      <c r="GVR2" s="629"/>
      <c r="GVS2" s="629"/>
      <c r="GVT2" s="629"/>
      <c r="GVU2" s="629"/>
      <c r="GVV2" s="629"/>
      <c r="GVW2" s="629"/>
      <c r="GVX2" s="629"/>
      <c r="GVY2" s="629"/>
      <c r="GVZ2" s="629"/>
      <c r="GWA2" s="629"/>
      <c r="GWB2" s="629"/>
      <c r="GWC2" s="629"/>
      <c r="GWD2" s="629"/>
      <c r="GWE2" s="629"/>
      <c r="GWF2" s="629"/>
      <c r="GWG2" s="629"/>
      <c r="GWH2" s="629"/>
      <c r="GWI2" s="629"/>
      <c r="GWJ2" s="629"/>
      <c r="GWK2" s="629"/>
      <c r="GWL2" s="629"/>
      <c r="GWM2" s="629"/>
      <c r="GWN2" s="629"/>
      <c r="GWO2" s="629"/>
      <c r="GWP2" s="629"/>
      <c r="GWQ2" s="629"/>
      <c r="GWR2" s="629"/>
      <c r="GWS2" s="629"/>
      <c r="GWT2" s="629"/>
      <c r="GWU2" s="629"/>
      <c r="GWV2" s="629"/>
      <c r="GWW2" s="629"/>
      <c r="GWX2" s="629"/>
      <c r="GWY2" s="629"/>
      <c r="GWZ2" s="629"/>
      <c r="GXA2" s="629"/>
      <c r="GXB2" s="629"/>
      <c r="GXC2" s="629"/>
      <c r="GXD2" s="629"/>
      <c r="GXE2" s="629"/>
      <c r="GXF2" s="629"/>
      <c r="GXG2" s="629"/>
      <c r="GXH2" s="629"/>
      <c r="GXI2" s="629"/>
      <c r="GXJ2" s="629"/>
      <c r="GXK2" s="629"/>
      <c r="GXL2" s="629"/>
      <c r="GXM2" s="629"/>
      <c r="GXN2" s="629"/>
      <c r="GXO2" s="629"/>
      <c r="GXP2" s="629"/>
      <c r="GXQ2" s="629"/>
      <c r="GXR2" s="629"/>
      <c r="GXS2" s="629"/>
      <c r="GXT2" s="629"/>
      <c r="GXU2" s="629"/>
      <c r="GXV2" s="629"/>
      <c r="GXW2" s="629"/>
      <c r="GXX2" s="629"/>
      <c r="GXY2" s="629"/>
      <c r="GXZ2" s="629"/>
      <c r="GYA2" s="629"/>
      <c r="GYB2" s="629"/>
      <c r="GYC2" s="629"/>
      <c r="GYD2" s="629"/>
      <c r="GYE2" s="629"/>
      <c r="GYF2" s="629"/>
      <c r="GYG2" s="629"/>
      <c r="GYH2" s="629"/>
      <c r="GYI2" s="629"/>
      <c r="GYJ2" s="629"/>
      <c r="GYK2" s="629"/>
      <c r="GYL2" s="629"/>
      <c r="GYM2" s="629"/>
      <c r="GYN2" s="629"/>
      <c r="GYO2" s="629"/>
      <c r="GYP2" s="629"/>
      <c r="GYQ2" s="629"/>
      <c r="GYR2" s="629"/>
      <c r="GYS2" s="629"/>
      <c r="GYT2" s="629"/>
      <c r="GYU2" s="629"/>
      <c r="GYV2" s="629"/>
      <c r="GYW2" s="629"/>
      <c r="GYX2" s="629"/>
      <c r="GYY2" s="629"/>
      <c r="GYZ2" s="629"/>
      <c r="GZA2" s="629"/>
      <c r="GZB2" s="629"/>
      <c r="GZC2" s="629"/>
      <c r="GZD2" s="629"/>
      <c r="GZE2" s="629"/>
      <c r="GZF2" s="629"/>
      <c r="GZG2" s="629"/>
      <c r="GZH2" s="629"/>
      <c r="GZI2" s="629"/>
      <c r="GZJ2" s="629"/>
      <c r="GZK2" s="629"/>
      <c r="GZL2" s="629"/>
      <c r="GZM2" s="629"/>
      <c r="GZN2" s="629"/>
      <c r="GZO2" s="629"/>
      <c r="GZP2" s="629"/>
      <c r="GZQ2" s="629"/>
      <c r="GZR2" s="629"/>
      <c r="GZS2" s="629"/>
      <c r="GZT2" s="629"/>
      <c r="GZU2" s="629"/>
      <c r="GZV2" s="629"/>
      <c r="GZW2" s="629"/>
      <c r="GZX2" s="629"/>
      <c r="GZY2" s="629"/>
      <c r="GZZ2" s="629"/>
      <c r="HAA2" s="629"/>
      <c r="HAB2" s="629"/>
      <c r="HAC2" s="629"/>
      <c r="HAD2" s="629"/>
      <c r="HAE2" s="629"/>
      <c r="HAF2" s="629"/>
      <c r="HAG2" s="629"/>
      <c r="HAH2" s="629"/>
      <c r="HAI2" s="629"/>
      <c r="HAJ2" s="629"/>
      <c r="HAK2" s="629"/>
      <c r="HAL2" s="629"/>
      <c r="HAM2" s="629"/>
      <c r="HAN2" s="629"/>
      <c r="HAO2" s="629"/>
      <c r="HAP2" s="629"/>
      <c r="HAQ2" s="629"/>
      <c r="HAR2" s="629"/>
      <c r="HAS2" s="629"/>
      <c r="HAT2" s="629"/>
      <c r="HAU2" s="629"/>
      <c r="HAV2" s="629"/>
      <c r="HAW2" s="629"/>
      <c r="HAX2" s="629"/>
      <c r="HAY2" s="629"/>
      <c r="HAZ2" s="629"/>
      <c r="HBA2" s="629"/>
      <c r="HBB2" s="629"/>
      <c r="HBC2" s="629"/>
      <c r="HBD2" s="629"/>
      <c r="HBE2" s="629"/>
      <c r="HBF2" s="629"/>
      <c r="HBG2" s="629"/>
      <c r="HBH2" s="629"/>
      <c r="HBI2" s="629"/>
      <c r="HBJ2" s="629"/>
      <c r="HBK2" s="629"/>
      <c r="HBL2" s="629"/>
      <c r="HBM2" s="629"/>
      <c r="HBN2" s="629"/>
      <c r="HBO2" s="629"/>
      <c r="HBP2" s="629"/>
      <c r="HBQ2" s="629"/>
      <c r="HBR2" s="629"/>
      <c r="HBS2" s="629"/>
      <c r="HBT2" s="629"/>
      <c r="HBU2" s="629"/>
      <c r="HBV2" s="629"/>
      <c r="HBW2" s="629"/>
      <c r="HBX2" s="629"/>
      <c r="HBY2" s="629"/>
      <c r="HBZ2" s="629"/>
      <c r="HCA2" s="629"/>
      <c r="HCB2" s="629"/>
      <c r="HCC2" s="629"/>
      <c r="HCD2" s="629"/>
      <c r="HCE2" s="629"/>
      <c r="HCF2" s="629"/>
      <c r="HCG2" s="629"/>
      <c r="HCH2" s="629"/>
      <c r="HCI2" s="629"/>
      <c r="HCJ2" s="629"/>
      <c r="HCK2" s="629"/>
      <c r="HCL2" s="629"/>
      <c r="HCM2" s="629"/>
      <c r="HCN2" s="629"/>
      <c r="HCO2" s="629"/>
      <c r="HCP2" s="629"/>
      <c r="HCQ2" s="629"/>
      <c r="HCR2" s="629"/>
      <c r="HCS2" s="629"/>
      <c r="HCT2" s="629"/>
      <c r="HCU2" s="629"/>
      <c r="HCV2" s="629"/>
      <c r="HCW2" s="629"/>
      <c r="HCX2" s="629"/>
      <c r="HCY2" s="629"/>
      <c r="HCZ2" s="629"/>
      <c r="HDA2" s="629"/>
      <c r="HDB2" s="629"/>
      <c r="HDC2" s="629"/>
      <c r="HDD2" s="629"/>
      <c r="HDE2" s="629"/>
      <c r="HDF2" s="629"/>
      <c r="HDG2" s="629"/>
      <c r="HDH2" s="629"/>
      <c r="HDI2" s="629"/>
      <c r="HDJ2" s="629"/>
      <c r="HDK2" s="629"/>
      <c r="HDL2" s="629"/>
      <c r="HDM2" s="629"/>
      <c r="HDN2" s="629"/>
      <c r="HDO2" s="629"/>
      <c r="HDP2" s="629"/>
      <c r="HDQ2" s="629"/>
      <c r="HDR2" s="629"/>
      <c r="HDS2" s="629"/>
      <c r="HDT2" s="629"/>
      <c r="HDU2" s="629"/>
      <c r="HDV2" s="629"/>
      <c r="HDW2" s="629"/>
      <c r="HDX2" s="629"/>
      <c r="HDY2" s="629"/>
      <c r="HDZ2" s="629"/>
      <c r="HEA2" s="629"/>
      <c r="HEB2" s="629"/>
      <c r="HEC2" s="629"/>
      <c r="HED2" s="629"/>
      <c r="HEE2" s="629"/>
      <c r="HEF2" s="629"/>
      <c r="HEG2" s="629"/>
      <c r="HEH2" s="629"/>
      <c r="HEI2" s="629"/>
      <c r="HEJ2" s="629"/>
      <c r="HEK2" s="629"/>
      <c r="HEL2" s="629"/>
      <c r="HEM2" s="629"/>
      <c r="HEN2" s="629"/>
      <c r="HEO2" s="629"/>
      <c r="HEP2" s="629"/>
      <c r="HEQ2" s="629"/>
      <c r="HER2" s="629"/>
      <c r="HES2" s="629"/>
      <c r="HET2" s="629"/>
      <c r="HEU2" s="629"/>
      <c r="HEV2" s="629"/>
      <c r="HEW2" s="629"/>
      <c r="HEX2" s="629"/>
      <c r="HEY2" s="629"/>
      <c r="HEZ2" s="629"/>
      <c r="HFA2" s="629"/>
      <c r="HFB2" s="629"/>
      <c r="HFC2" s="629"/>
      <c r="HFD2" s="629"/>
      <c r="HFE2" s="629"/>
      <c r="HFF2" s="629"/>
      <c r="HFG2" s="629"/>
      <c r="HFH2" s="629"/>
      <c r="HFI2" s="629"/>
      <c r="HFJ2" s="629"/>
      <c r="HFK2" s="629"/>
      <c r="HFL2" s="629"/>
      <c r="HFM2" s="629"/>
      <c r="HFN2" s="629"/>
      <c r="HFO2" s="629"/>
      <c r="HFP2" s="629"/>
      <c r="HFQ2" s="629"/>
      <c r="HFR2" s="629"/>
      <c r="HFS2" s="629"/>
      <c r="HFT2" s="629"/>
      <c r="HFU2" s="629"/>
      <c r="HFV2" s="629"/>
      <c r="HFW2" s="629"/>
      <c r="HFX2" s="629"/>
      <c r="HFY2" s="629"/>
      <c r="HFZ2" s="629"/>
      <c r="HGA2" s="629"/>
      <c r="HGB2" s="629"/>
      <c r="HGC2" s="629"/>
      <c r="HGD2" s="629"/>
      <c r="HGE2" s="629"/>
      <c r="HGF2" s="629"/>
      <c r="HGG2" s="629"/>
      <c r="HGH2" s="629"/>
      <c r="HGI2" s="629"/>
      <c r="HGJ2" s="629"/>
      <c r="HGK2" s="629"/>
      <c r="HGL2" s="629"/>
      <c r="HGM2" s="629"/>
      <c r="HGN2" s="629"/>
      <c r="HGO2" s="629"/>
      <c r="HGP2" s="629"/>
      <c r="HGQ2" s="629"/>
      <c r="HGR2" s="629"/>
      <c r="HGS2" s="629"/>
      <c r="HGT2" s="629"/>
      <c r="HGU2" s="629"/>
      <c r="HGV2" s="629"/>
      <c r="HGW2" s="629"/>
      <c r="HGX2" s="629"/>
      <c r="HGY2" s="629"/>
      <c r="HGZ2" s="629"/>
      <c r="HHA2" s="629"/>
      <c r="HHB2" s="629"/>
      <c r="HHC2" s="629"/>
      <c r="HHD2" s="629"/>
      <c r="HHE2" s="629"/>
      <c r="HHF2" s="629"/>
      <c r="HHG2" s="629"/>
      <c r="HHH2" s="629"/>
      <c r="HHI2" s="629"/>
      <c r="HHJ2" s="629"/>
      <c r="HHK2" s="629"/>
      <c r="HHL2" s="629"/>
      <c r="HHM2" s="629"/>
      <c r="HHN2" s="629"/>
      <c r="HHO2" s="629"/>
      <c r="HHP2" s="629"/>
      <c r="HHQ2" s="629"/>
      <c r="HHR2" s="629"/>
      <c r="HHS2" s="629"/>
      <c r="HHT2" s="629"/>
      <c r="HHU2" s="629"/>
      <c r="HHV2" s="629"/>
      <c r="HHW2" s="629"/>
      <c r="HHX2" s="629"/>
      <c r="HHY2" s="629"/>
      <c r="HHZ2" s="629"/>
      <c r="HIA2" s="629"/>
      <c r="HIB2" s="629"/>
      <c r="HIC2" s="629"/>
      <c r="HID2" s="629"/>
      <c r="HIE2" s="629"/>
      <c r="HIF2" s="629"/>
      <c r="HIG2" s="629"/>
      <c r="HIH2" s="629"/>
      <c r="HII2" s="629"/>
      <c r="HIJ2" s="629"/>
      <c r="HIK2" s="629"/>
      <c r="HIL2" s="629"/>
      <c r="HIM2" s="629"/>
      <c r="HIN2" s="629"/>
      <c r="HIO2" s="629"/>
      <c r="HIP2" s="629"/>
      <c r="HIQ2" s="629"/>
      <c r="HIR2" s="629"/>
      <c r="HIS2" s="629"/>
      <c r="HIT2" s="629"/>
      <c r="HIU2" s="629"/>
      <c r="HIV2" s="629"/>
      <c r="HIW2" s="629"/>
      <c r="HIX2" s="629"/>
      <c r="HIY2" s="629"/>
      <c r="HIZ2" s="629"/>
      <c r="HJA2" s="629"/>
      <c r="HJB2" s="629"/>
      <c r="HJC2" s="629"/>
      <c r="HJD2" s="629"/>
      <c r="HJE2" s="629"/>
      <c r="HJF2" s="629"/>
      <c r="HJG2" s="629"/>
      <c r="HJH2" s="629"/>
      <c r="HJI2" s="629"/>
      <c r="HJJ2" s="629"/>
      <c r="HJK2" s="629"/>
      <c r="HJL2" s="629"/>
      <c r="HJM2" s="629"/>
      <c r="HJN2" s="629"/>
      <c r="HJO2" s="629"/>
      <c r="HJP2" s="629"/>
      <c r="HJQ2" s="629"/>
      <c r="HJR2" s="629"/>
      <c r="HJS2" s="629"/>
      <c r="HJT2" s="629"/>
      <c r="HJU2" s="629"/>
      <c r="HJV2" s="629"/>
      <c r="HJW2" s="629"/>
      <c r="HJX2" s="629"/>
      <c r="HJY2" s="629"/>
      <c r="HJZ2" s="629"/>
      <c r="HKA2" s="629"/>
      <c r="HKB2" s="629"/>
      <c r="HKC2" s="629"/>
      <c r="HKD2" s="629"/>
      <c r="HKE2" s="629"/>
      <c r="HKF2" s="629"/>
      <c r="HKG2" s="629"/>
      <c r="HKH2" s="629"/>
      <c r="HKI2" s="629"/>
      <c r="HKJ2" s="629"/>
      <c r="HKK2" s="629"/>
      <c r="HKL2" s="629"/>
      <c r="HKM2" s="629"/>
      <c r="HKN2" s="629"/>
      <c r="HKO2" s="629"/>
      <c r="HKP2" s="629"/>
      <c r="HKQ2" s="629"/>
      <c r="HKR2" s="629"/>
      <c r="HKS2" s="629"/>
      <c r="HKT2" s="629"/>
      <c r="HKU2" s="629"/>
      <c r="HKV2" s="629"/>
      <c r="HKW2" s="629"/>
      <c r="HKX2" s="629"/>
      <c r="HKY2" s="629"/>
      <c r="HKZ2" s="629"/>
      <c r="HLA2" s="629"/>
      <c r="HLB2" s="629"/>
      <c r="HLC2" s="629"/>
      <c r="HLD2" s="629"/>
      <c r="HLE2" s="629"/>
      <c r="HLF2" s="629"/>
      <c r="HLG2" s="629"/>
      <c r="HLH2" s="629"/>
      <c r="HLI2" s="629"/>
      <c r="HLJ2" s="629"/>
      <c r="HLK2" s="629"/>
      <c r="HLL2" s="629"/>
      <c r="HLM2" s="629"/>
      <c r="HLN2" s="629"/>
      <c r="HLO2" s="629"/>
      <c r="HLP2" s="629"/>
      <c r="HLQ2" s="629"/>
      <c r="HLR2" s="629"/>
      <c r="HLS2" s="629"/>
      <c r="HLT2" s="629"/>
      <c r="HLU2" s="629"/>
      <c r="HLV2" s="629"/>
      <c r="HLW2" s="629"/>
      <c r="HLX2" s="629"/>
      <c r="HLY2" s="629"/>
      <c r="HLZ2" s="629"/>
      <c r="HMA2" s="629"/>
      <c r="HMB2" s="629"/>
      <c r="HMC2" s="629"/>
      <c r="HMD2" s="629"/>
      <c r="HME2" s="629"/>
      <c r="HMF2" s="629"/>
      <c r="HMG2" s="629"/>
      <c r="HMH2" s="629"/>
      <c r="HMI2" s="629"/>
      <c r="HMJ2" s="629"/>
      <c r="HMK2" s="629"/>
      <c r="HML2" s="629"/>
      <c r="HMM2" s="629"/>
      <c r="HMN2" s="629"/>
      <c r="HMO2" s="629"/>
      <c r="HMP2" s="629"/>
      <c r="HMQ2" s="629"/>
      <c r="HMR2" s="629"/>
      <c r="HMS2" s="629"/>
      <c r="HMT2" s="629"/>
      <c r="HMU2" s="629"/>
      <c r="HMV2" s="629"/>
      <c r="HMW2" s="629"/>
      <c r="HMX2" s="629"/>
      <c r="HMY2" s="629"/>
      <c r="HMZ2" s="629"/>
      <c r="HNA2" s="629"/>
      <c r="HNB2" s="629"/>
      <c r="HNC2" s="629"/>
      <c r="HND2" s="629"/>
      <c r="HNE2" s="629"/>
      <c r="HNF2" s="629"/>
      <c r="HNG2" s="629"/>
      <c r="HNH2" s="629"/>
      <c r="HNI2" s="629"/>
      <c r="HNJ2" s="629"/>
      <c r="HNK2" s="629"/>
      <c r="HNL2" s="629"/>
      <c r="HNM2" s="629"/>
      <c r="HNN2" s="629"/>
      <c r="HNO2" s="629"/>
      <c r="HNP2" s="629"/>
      <c r="HNQ2" s="629"/>
      <c r="HNR2" s="629"/>
      <c r="HNS2" s="629"/>
      <c r="HNT2" s="629"/>
      <c r="HNU2" s="629"/>
      <c r="HNV2" s="629"/>
      <c r="HNW2" s="629"/>
      <c r="HNX2" s="629"/>
      <c r="HNY2" s="629"/>
      <c r="HNZ2" s="629"/>
      <c r="HOA2" s="629"/>
      <c r="HOB2" s="629"/>
      <c r="HOC2" s="629"/>
      <c r="HOD2" s="629"/>
      <c r="HOE2" s="629"/>
      <c r="HOF2" s="629"/>
      <c r="HOG2" s="629"/>
      <c r="HOH2" s="629"/>
      <c r="HOI2" s="629"/>
      <c r="HOJ2" s="629"/>
      <c r="HOK2" s="629"/>
      <c r="HOL2" s="629"/>
      <c r="HOM2" s="629"/>
      <c r="HON2" s="629"/>
      <c r="HOO2" s="629"/>
      <c r="HOP2" s="629"/>
      <c r="HOQ2" s="629"/>
      <c r="HOR2" s="629"/>
      <c r="HOS2" s="629"/>
      <c r="HOT2" s="629"/>
      <c r="HOU2" s="629"/>
      <c r="HOV2" s="629"/>
      <c r="HOW2" s="629"/>
      <c r="HOX2" s="629"/>
      <c r="HOY2" s="629"/>
      <c r="HOZ2" s="629"/>
      <c r="HPA2" s="629"/>
      <c r="HPB2" s="629"/>
      <c r="HPC2" s="629"/>
      <c r="HPD2" s="629"/>
      <c r="HPE2" s="629"/>
      <c r="HPF2" s="629"/>
      <c r="HPG2" s="629"/>
      <c r="HPH2" s="629"/>
      <c r="HPI2" s="629"/>
      <c r="HPJ2" s="629"/>
      <c r="HPK2" s="629"/>
      <c r="HPL2" s="629"/>
      <c r="HPM2" s="629"/>
      <c r="HPN2" s="629"/>
      <c r="HPO2" s="629"/>
      <c r="HPP2" s="629"/>
      <c r="HPQ2" s="629"/>
      <c r="HPR2" s="629"/>
      <c r="HPS2" s="629"/>
      <c r="HPT2" s="629"/>
      <c r="HPU2" s="629"/>
      <c r="HPV2" s="629"/>
      <c r="HPW2" s="629"/>
      <c r="HPX2" s="629"/>
      <c r="HPY2" s="629"/>
      <c r="HPZ2" s="629"/>
      <c r="HQA2" s="629"/>
      <c r="HQB2" s="629"/>
      <c r="HQC2" s="629"/>
      <c r="HQD2" s="629"/>
      <c r="HQE2" s="629"/>
      <c r="HQF2" s="629"/>
      <c r="HQG2" s="629"/>
      <c r="HQH2" s="629"/>
      <c r="HQI2" s="629"/>
      <c r="HQJ2" s="629"/>
      <c r="HQK2" s="629"/>
      <c r="HQL2" s="629"/>
      <c r="HQM2" s="629"/>
      <c r="HQN2" s="629"/>
      <c r="HQO2" s="629"/>
      <c r="HQP2" s="629"/>
      <c r="HQQ2" s="629"/>
      <c r="HQR2" s="629"/>
      <c r="HQS2" s="629"/>
      <c r="HQT2" s="629"/>
      <c r="HQU2" s="629"/>
      <c r="HQV2" s="629"/>
      <c r="HQW2" s="629"/>
      <c r="HQX2" s="629"/>
      <c r="HQY2" s="629"/>
      <c r="HQZ2" s="629"/>
      <c r="HRA2" s="629"/>
      <c r="HRB2" s="629"/>
      <c r="HRC2" s="629"/>
      <c r="HRD2" s="629"/>
      <c r="HRE2" s="629"/>
      <c r="HRF2" s="629"/>
      <c r="HRG2" s="629"/>
      <c r="HRH2" s="629"/>
      <c r="HRI2" s="629"/>
      <c r="HRJ2" s="629"/>
      <c r="HRK2" s="629"/>
      <c r="HRL2" s="629"/>
      <c r="HRM2" s="629"/>
      <c r="HRN2" s="629"/>
      <c r="HRO2" s="629"/>
      <c r="HRP2" s="629"/>
      <c r="HRQ2" s="629"/>
      <c r="HRR2" s="629"/>
      <c r="HRS2" s="629"/>
      <c r="HRT2" s="629"/>
      <c r="HRU2" s="629"/>
      <c r="HRV2" s="629"/>
      <c r="HRW2" s="629"/>
      <c r="HRX2" s="629"/>
      <c r="HRY2" s="629"/>
      <c r="HRZ2" s="629"/>
      <c r="HSA2" s="629"/>
      <c r="HSB2" s="629"/>
      <c r="HSC2" s="629"/>
      <c r="HSD2" s="629"/>
      <c r="HSE2" s="629"/>
      <c r="HSF2" s="629"/>
      <c r="HSG2" s="629"/>
      <c r="HSH2" s="629"/>
      <c r="HSI2" s="629"/>
      <c r="HSJ2" s="629"/>
      <c r="HSK2" s="629"/>
      <c r="HSL2" s="629"/>
      <c r="HSM2" s="629"/>
      <c r="HSN2" s="629"/>
      <c r="HSO2" s="629"/>
      <c r="HSP2" s="629"/>
      <c r="HSQ2" s="629"/>
      <c r="HSR2" s="629"/>
      <c r="HSS2" s="629"/>
      <c r="HST2" s="629"/>
      <c r="HSU2" s="629"/>
      <c r="HSV2" s="629"/>
      <c r="HSW2" s="629"/>
      <c r="HSX2" s="629"/>
      <c r="HSY2" s="629"/>
      <c r="HSZ2" s="629"/>
      <c r="HTA2" s="629"/>
      <c r="HTB2" s="629"/>
      <c r="HTC2" s="629"/>
      <c r="HTD2" s="629"/>
      <c r="HTE2" s="629"/>
      <c r="HTF2" s="629"/>
      <c r="HTG2" s="629"/>
      <c r="HTH2" s="629"/>
      <c r="HTI2" s="629"/>
      <c r="HTJ2" s="629"/>
      <c r="HTK2" s="629"/>
      <c r="HTL2" s="629"/>
      <c r="HTM2" s="629"/>
      <c r="HTN2" s="629"/>
      <c r="HTO2" s="629"/>
      <c r="HTP2" s="629"/>
      <c r="HTQ2" s="629"/>
      <c r="HTR2" s="629"/>
      <c r="HTS2" s="629"/>
      <c r="HTT2" s="629"/>
      <c r="HTU2" s="629"/>
      <c r="HTV2" s="629"/>
      <c r="HTW2" s="629"/>
      <c r="HTX2" s="629"/>
      <c r="HTY2" s="629"/>
      <c r="HTZ2" s="629"/>
      <c r="HUA2" s="629"/>
      <c r="HUB2" s="629"/>
      <c r="HUC2" s="629"/>
      <c r="HUD2" s="629"/>
      <c r="HUE2" s="629"/>
      <c r="HUF2" s="629"/>
      <c r="HUG2" s="629"/>
      <c r="HUH2" s="629"/>
      <c r="HUI2" s="629"/>
      <c r="HUJ2" s="629"/>
      <c r="HUK2" s="629"/>
      <c r="HUL2" s="629"/>
      <c r="HUM2" s="629"/>
      <c r="HUN2" s="629"/>
      <c r="HUO2" s="629"/>
      <c r="HUP2" s="629"/>
      <c r="HUQ2" s="629"/>
      <c r="HUR2" s="629"/>
      <c r="HUS2" s="629"/>
      <c r="HUT2" s="629"/>
      <c r="HUU2" s="629"/>
      <c r="HUV2" s="629"/>
      <c r="HUW2" s="629"/>
      <c r="HUX2" s="629"/>
      <c r="HUY2" s="629"/>
      <c r="HUZ2" s="629"/>
      <c r="HVA2" s="629"/>
      <c r="HVB2" s="629"/>
      <c r="HVC2" s="629"/>
      <c r="HVD2" s="629"/>
      <c r="HVE2" s="629"/>
      <c r="HVF2" s="629"/>
      <c r="HVG2" s="629"/>
      <c r="HVH2" s="629"/>
      <c r="HVI2" s="629"/>
      <c r="HVJ2" s="629"/>
      <c r="HVK2" s="629"/>
      <c r="HVL2" s="629"/>
      <c r="HVM2" s="629"/>
      <c r="HVN2" s="629"/>
      <c r="HVO2" s="629"/>
      <c r="HVP2" s="629"/>
      <c r="HVQ2" s="629"/>
      <c r="HVR2" s="629"/>
      <c r="HVS2" s="629"/>
      <c r="HVT2" s="629"/>
      <c r="HVU2" s="629"/>
      <c r="HVV2" s="629"/>
      <c r="HVW2" s="629"/>
      <c r="HVX2" s="629"/>
      <c r="HVY2" s="629"/>
      <c r="HVZ2" s="629"/>
      <c r="HWA2" s="629"/>
      <c r="HWB2" s="629"/>
      <c r="HWC2" s="629"/>
      <c r="HWD2" s="629"/>
      <c r="HWE2" s="629"/>
      <c r="HWF2" s="629"/>
      <c r="HWG2" s="629"/>
      <c r="HWH2" s="629"/>
      <c r="HWI2" s="629"/>
      <c r="HWJ2" s="629"/>
      <c r="HWK2" s="629"/>
      <c r="HWL2" s="629"/>
      <c r="HWM2" s="629"/>
      <c r="HWN2" s="629"/>
      <c r="HWO2" s="629"/>
      <c r="HWP2" s="629"/>
      <c r="HWQ2" s="629"/>
      <c r="HWR2" s="629"/>
      <c r="HWS2" s="629"/>
      <c r="HWT2" s="629"/>
      <c r="HWU2" s="629"/>
      <c r="HWV2" s="629"/>
      <c r="HWW2" s="629"/>
      <c r="HWX2" s="629"/>
      <c r="HWY2" s="629"/>
      <c r="HWZ2" s="629"/>
      <c r="HXA2" s="629"/>
      <c r="HXB2" s="629"/>
      <c r="HXC2" s="629"/>
      <c r="HXD2" s="629"/>
      <c r="HXE2" s="629"/>
      <c r="HXF2" s="629"/>
      <c r="HXG2" s="629"/>
      <c r="HXH2" s="629"/>
      <c r="HXI2" s="629"/>
      <c r="HXJ2" s="629"/>
      <c r="HXK2" s="629"/>
      <c r="HXL2" s="629"/>
      <c r="HXM2" s="629"/>
      <c r="HXN2" s="629"/>
      <c r="HXO2" s="629"/>
      <c r="HXP2" s="629"/>
      <c r="HXQ2" s="629"/>
      <c r="HXR2" s="629"/>
      <c r="HXS2" s="629"/>
      <c r="HXT2" s="629"/>
      <c r="HXU2" s="629"/>
      <c r="HXV2" s="629"/>
      <c r="HXW2" s="629"/>
      <c r="HXX2" s="629"/>
      <c r="HXY2" s="629"/>
      <c r="HXZ2" s="629"/>
      <c r="HYA2" s="629"/>
      <c r="HYB2" s="629"/>
      <c r="HYC2" s="629"/>
      <c r="HYD2" s="629"/>
      <c r="HYE2" s="629"/>
      <c r="HYF2" s="629"/>
      <c r="HYG2" s="629"/>
      <c r="HYH2" s="629"/>
      <c r="HYI2" s="629"/>
      <c r="HYJ2" s="629"/>
      <c r="HYK2" s="629"/>
      <c r="HYL2" s="629"/>
      <c r="HYM2" s="629"/>
      <c r="HYN2" s="629"/>
      <c r="HYO2" s="629"/>
      <c r="HYP2" s="629"/>
      <c r="HYQ2" s="629"/>
      <c r="HYR2" s="629"/>
      <c r="HYS2" s="629"/>
      <c r="HYT2" s="629"/>
      <c r="HYU2" s="629"/>
      <c r="HYV2" s="629"/>
      <c r="HYW2" s="629"/>
      <c r="HYX2" s="629"/>
      <c r="HYY2" s="629"/>
      <c r="HYZ2" s="629"/>
      <c r="HZA2" s="629"/>
      <c r="HZB2" s="629"/>
      <c r="HZC2" s="629"/>
      <c r="HZD2" s="629"/>
      <c r="HZE2" s="629"/>
      <c r="HZF2" s="629"/>
      <c r="HZG2" s="629"/>
      <c r="HZH2" s="629"/>
      <c r="HZI2" s="629"/>
      <c r="HZJ2" s="629"/>
      <c r="HZK2" s="629"/>
      <c r="HZL2" s="629"/>
      <c r="HZM2" s="629"/>
      <c r="HZN2" s="629"/>
      <c r="HZO2" s="629"/>
      <c r="HZP2" s="629"/>
      <c r="HZQ2" s="629"/>
      <c r="HZR2" s="629"/>
      <c r="HZS2" s="629"/>
      <c r="HZT2" s="629"/>
      <c r="HZU2" s="629"/>
      <c r="HZV2" s="629"/>
      <c r="HZW2" s="629"/>
      <c r="HZX2" s="629"/>
      <c r="HZY2" s="629"/>
      <c r="HZZ2" s="629"/>
      <c r="IAA2" s="629"/>
      <c r="IAB2" s="629"/>
      <c r="IAC2" s="629"/>
      <c r="IAD2" s="629"/>
      <c r="IAE2" s="629"/>
      <c r="IAF2" s="629"/>
      <c r="IAG2" s="629"/>
      <c r="IAH2" s="629"/>
      <c r="IAI2" s="629"/>
      <c r="IAJ2" s="629"/>
      <c r="IAK2" s="629"/>
      <c r="IAL2" s="629"/>
      <c r="IAM2" s="629"/>
      <c r="IAN2" s="629"/>
      <c r="IAO2" s="629"/>
      <c r="IAP2" s="629"/>
      <c r="IAQ2" s="629"/>
      <c r="IAR2" s="629"/>
      <c r="IAS2" s="629"/>
      <c r="IAT2" s="629"/>
      <c r="IAU2" s="629"/>
      <c r="IAV2" s="629"/>
      <c r="IAW2" s="629"/>
      <c r="IAX2" s="629"/>
      <c r="IAY2" s="629"/>
      <c r="IAZ2" s="629"/>
      <c r="IBA2" s="629"/>
      <c r="IBB2" s="629"/>
      <c r="IBC2" s="629"/>
      <c r="IBD2" s="629"/>
      <c r="IBE2" s="629"/>
      <c r="IBF2" s="629"/>
      <c r="IBG2" s="629"/>
      <c r="IBH2" s="629"/>
      <c r="IBI2" s="629"/>
      <c r="IBJ2" s="629"/>
      <c r="IBK2" s="629"/>
      <c r="IBL2" s="629"/>
      <c r="IBM2" s="629"/>
      <c r="IBN2" s="629"/>
      <c r="IBO2" s="629"/>
      <c r="IBP2" s="629"/>
      <c r="IBQ2" s="629"/>
      <c r="IBR2" s="629"/>
      <c r="IBS2" s="629"/>
      <c r="IBT2" s="629"/>
      <c r="IBU2" s="629"/>
      <c r="IBV2" s="629"/>
      <c r="IBW2" s="629"/>
      <c r="IBX2" s="629"/>
      <c r="IBY2" s="629"/>
      <c r="IBZ2" s="629"/>
      <c r="ICA2" s="629"/>
      <c r="ICB2" s="629"/>
      <c r="ICC2" s="629"/>
      <c r="ICD2" s="629"/>
      <c r="ICE2" s="629"/>
      <c r="ICF2" s="629"/>
      <c r="ICG2" s="629"/>
      <c r="ICH2" s="629"/>
      <c r="ICI2" s="629"/>
      <c r="ICJ2" s="629"/>
      <c r="ICK2" s="629"/>
      <c r="ICL2" s="629"/>
      <c r="ICM2" s="629"/>
      <c r="ICN2" s="629"/>
      <c r="ICO2" s="629"/>
      <c r="ICP2" s="629"/>
      <c r="ICQ2" s="629"/>
      <c r="ICR2" s="629"/>
      <c r="ICS2" s="629"/>
      <c r="ICT2" s="629"/>
      <c r="ICU2" s="629"/>
      <c r="ICV2" s="629"/>
      <c r="ICW2" s="629"/>
      <c r="ICX2" s="629"/>
      <c r="ICY2" s="629"/>
      <c r="ICZ2" s="629"/>
      <c r="IDA2" s="629"/>
      <c r="IDB2" s="629"/>
      <c r="IDC2" s="629"/>
      <c r="IDD2" s="629"/>
      <c r="IDE2" s="629"/>
      <c r="IDF2" s="629"/>
      <c r="IDG2" s="629"/>
      <c r="IDH2" s="629"/>
      <c r="IDI2" s="629"/>
      <c r="IDJ2" s="629"/>
      <c r="IDK2" s="629"/>
      <c r="IDL2" s="629"/>
      <c r="IDM2" s="629"/>
      <c r="IDN2" s="629"/>
      <c r="IDO2" s="629"/>
      <c r="IDP2" s="629"/>
      <c r="IDQ2" s="629"/>
      <c r="IDR2" s="629"/>
      <c r="IDS2" s="629"/>
      <c r="IDT2" s="629"/>
      <c r="IDU2" s="629"/>
      <c r="IDV2" s="629"/>
      <c r="IDW2" s="629"/>
      <c r="IDX2" s="629"/>
      <c r="IDY2" s="629"/>
      <c r="IDZ2" s="629"/>
      <c r="IEA2" s="629"/>
      <c r="IEB2" s="629"/>
      <c r="IEC2" s="629"/>
      <c r="IED2" s="629"/>
      <c r="IEE2" s="629"/>
      <c r="IEF2" s="629"/>
      <c r="IEG2" s="629"/>
      <c r="IEH2" s="629"/>
      <c r="IEI2" s="629"/>
      <c r="IEJ2" s="629"/>
      <c r="IEK2" s="629"/>
      <c r="IEL2" s="629"/>
      <c r="IEM2" s="629"/>
      <c r="IEN2" s="629"/>
      <c r="IEO2" s="629"/>
      <c r="IEP2" s="629"/>
      <c r="IEQ2" s="629"/>
      <c r="IER2" s="629"/>
      <c r="IES2" s="629"/>
      <c r="IET2" s="629"/>
      <c r="IEU2" s="629"/>
      <c r="IEV2" s="629"/>
      <c r="IEW2" s="629"/>
      <c r="IEX2" s="629"/>
      <c r="IEY2" s="629"/>
      <c r="IEZ2" s="629"/>
      <c r="IFA2" s="629"/>
      <c r="IFB2" s="629"/>
      <c r="IFC2" s="629"/>
      <c r="IFD2" s="629"/>
      <c r="IFE2" s="629"/>
      <c r="IFF2" s="629"/>
      <c r="IFG2" s="629"/>
      <c r="IFH2" s="629"/>
      <c r="IFI2" s="629"/>
      <c r="IFJ2" s="629"/>
      <c r="IFK2" s="629"/>
      <c r="IFL2" s="629"/>
      <c r="IFM2" s="629"/>
      <c r="IFN2" s="629"/>
      <c r="IFO2" s="629"/>
      <c r="IFP2" s="629"/>
      <c r="IFQ2" s="629"/>
      <c r="IFR2" s="629"/>
      <c r="IFS2" s="629"/>
      <c r="IFT2" s="629"/>
      <c r="IFU2" s="629"/>
      <c r="IFV2" s="629"/>
      <c r="IFW2" s="629"/>
      <c r="IFX2" s="629"/>
      <c r="IFY2" s="629"/>
      <c r="IFZ2" s="629"/>
      <c r="IGA2" s="629"/>
      <c r="IGB2" s="629"/>
      <c r="IGC2" s="629"/>
      <c r="IGD2" s="629"/>
      <c r="IGE2" s="629"/>
      <c r="IGF2" s="629"/>
      <c r="IGG2" s="629"/>
      <c r="IGH2" s="629"/>
      <c r="IGI2" s="629"/>
      <c r="IGJ2" s="629"/>
      <c r="IGK2" s="629"/>
      <c r="IGL2" s="629"/>
      <c r="IGM2" s="629"/>
      <c r="IGN2" s="629"/>
      <c r="IGO2" s="629"/>
      <c r="IGP2" s="629"/>
      <c r="IGQ2" s="629"/>
      <c r="IGR2" s="629"/>
      <c r="IGS2" s="629"/>
      <c r="IGT2" s="629"/>
      <c r="IGU2" s="629"/>
      <c r="IGV2" s="629"/>
      <c r="IGW2" s="629"/>
      <c r="IGX2" s="629"/>
      <c r="IGY2" s="629"/>
      <c r="IGZ2" s="629"/>
      <c r="IHA2" s="629"/>
      <c r="IHB2" s="629"/>
      <c r="IHC2" s="629"/>
      <c r="IHD2" s="629"/>
      <c r="IHE2" s="629"/>
      <c r="IHF2" s="629"/>
      <c r="IHG2" s="629"/>
      <c r="IHH2" s="629"/>
      <c r="IHI2" s="629"/>
      <c r="IHJ2" s="629"/>
      <c r="IHK2" s="629"/>
      <c r="IHL2" s="629"/>
      <c r="IHM2" s="629"/>
      <c r="IHN2" s="629"/>
      <c r="IHO2" s="629"/>
      <c r="IHP2" s="629"/>
      <c r="IHQ2" s="629"/>
      <c r="IHR2" s="629"/>
      <c r="IHS2" s="629"/>
      <c r="IHT2" s="629"/>
      <c r="IHU2" s="629"/>
      <c r="IHV2" s="629"/>
      <c r="IHW2" s="629"/>
      <c r="IHX2" s="629"/>
      <c r="IHY2" s="629"/>
      <c r="IHZ2" s="629"/>
      <c r="IIA2" s="629"/>
      <c r="IIB2" s="629"/>
      <c r="IIC2" s="629"/>
      <c r="IID2" s="629"/>
      <c r="IIE2" s="629"/>
      <c r="IIF2" s="629"/>
      <c r="IIG2" s="629"/>
      <c r="IIH2" s="629"/>
      <c r="III2" s="629"/>
      <c r="IIJ2" s="629"/>
      <c r="IIK2" s="629"/>
      <c r="IIL2" s="629"/>
      <c r="IIM2" s="629"/>
      <c r="IIN2" s="629"/>
      <c r="IIO2" s="629"/>
      <c r="IIP2" s="629"/>
      <c r="IIQ2" s="629"/>
      <c r="IIR2" s="629"/>
      <c r="IIS2" s="629"/>
      <c r="IIT2" s="629"/>
      <c r="IIU2" s="629"/>
      <c r="IIV2" s="629"/>
      <c r="IIW2" s="629"/>
      <c r="IIX2" s="629"/>
      <c r="IIY2" s="629"/>
      <c r="IIZ2" s="629"/>
      <c r="IJA2" s="629"/>
      <c r="IJB2" s="629"/>
      <c r="IJC2" s="629"/>
      <c r="IJD2" s="629"/>
      <c r="IJE2" s="629"/>
      <c r="IJF2" s="629"/>
      <c r="IJG2" s="629"/>
      <c r="IJH2" s="629"/>
      <c r="IJI2" s="629"/>
      <c r="IJJ2" s="629"/>
      <c r="IJK2" s="629"/>
      <c r="IJL2" s="629"/>
      <c r="IJM2" s="629"/>
      <c r="IJN2" s="629"/>
      <c r="IJO2" s="629"/>
      <c r="IJP2" s="629"/>
      <c r="IJQ2" s="629"/>
      <c r="IJR2" s="629"/>
      <c r="IJS2" s="629"/>
      <c r="IJT2" s="629"/>
      <c r="IJU2" s="629"/>
      <c r="IJV2" s="629"/>
      <c r="IJW2" s="629"/>
      <c r="IJX2" s="629"/>
      <c r="IJY2" s="629"/>
      <c r="IJZ2" s="629"/>
      <c r="IKA2" s="629"/>
      <c r="IKB2" s="629"/>
      <c r="IKC2" s="629"/>
      <c r="IKD2" s="629"/>
      <c r="IKE2" s="629"/>
      <c r="IKF2" s="629"/>
      <c r="IKG2" s="629"/>
      <c r="IKH2" s="629"/>
      <c r="IKI2" s="629"/>
      <c r="IKJ2" s="629"/>
      <c r="IKK2" s="629"/>
      <c r="IKL2" s="629"/>
      <c r="IKM2" s="629"/>
      <c r="IKN2" s="629"/>
      <c r="IKO2" s="629"/>
      <c r="IKP2" s="629"/>
      <c r="IKQ2" s="629"/>
      <c r="IKR2" s="629"/>
      <c r="IKS2" s="629"/>
      <c r="IKT2" s="629"/>
      <c r="IKU2" s="629"/>
      <c r="IKV2" s="629"/>
      <c r="IKW2" s="629"/>
      <c r="IKX2" s="629"/>
      <c r="IKY2" s="629"/>
      <c r="IKZ2" s="629"/>
      <c r="ILA2" s="629"/>
      <c r="ILB2" s="629"/>
      <c r="ILC2" s="629"/>
      <c r="ILD2" s="629"/>
      <c r="ILE2" s="629"/>
      <c r="ILF2" s="629"/>
      <c r="ILG2" s="629"/>
      <c r="ILH2" s="629"/>
      <c r="ILI2" s="629"/>
      <c r="ILJ2" s="629"/>
      <c r="ILK2" s="629"/>
      <c r="ILL2" s="629"/>
      <c r="ILM2" s="629"/>
      <c r="ILN2" s="629"/>
      <c r="ILO2" s="629"/>
      <c r="ILP2" s="629"/>
      <c r="ILQ2" s="629"/>
      <c r="ILR2" s="629"/>
      <c r="ILS2" s="629"/>
      <c r="ILT2" s="629"/>
      <c r="ILU2" s="629"/>
      <c r="ILV2" s="629"/>
      <c r="ILW2" s="629"/>
      <c r="ILX2" s="629"/>
      <c r="ILY2" s="629"/>
      <c r="ILZ2" s="629"/>
      <c r="IMA2" s="629"/>
      <c r="IMB2" s="629"/>
      <c r="IMC2" s="629"/>
      <c r="IMD2" s="629"/>
      <c r="IME2" s="629"/>
      <c r="IMF2" s="629"/>
      <c r="IMG2" s="629"/>
      <c r="IMH2" s="629"/>
      <c r="IMI2" s="629"/>
      <c r="IMJ2" s="629"/>
      <c r="IMK2" s="629"/>
      <c r="IML2" s="629"/>
      <c r="IMM2" s="629"/>
      <c r="IMN2" s="629"/>
      <c r="IMO2" s="629"/>
      <c r="IMP2" s="629"/>
      <c r="IMQ2" s="629"/>
      <c r="IMR2" s="629"/>
      <c r="IMS2" s="629"/>
      <c r="IMT2" s="629"/>
      <c r="IMU2" s="629"/>
      <c r="IMV2" s="629"/>
      <c r="IMW2" s="629"/>
      <c r="IMX2" s="629"/>
      <c r="IMY2" s="629"/>
      <c r="IMZ2" s="629"/>
      <c r="INA2" s="629"/>
      <c r="INB2" s="629"/>
      <c r="INC2" s="629"/>
      <c r="IND2" s="629"/>
      <c r="INE2" s="629"/>
      <c r="INF2" s="629"/>
      <c r="ING2" s="629"/>
      <c r="INH2" s="629"/>
      <c r="INI2" s="629"/>
      <c r="INJ2" s="629"/>
      <c r="INK2" s="629"/>
      <c r="INL2" s="629"/>
      <c r="INM2" s="629"/>
      <c r="INN2" s="629"/>
      <c r="INO2" s="629"/>
      <c r="INP2" s="629"/>
      <c r="INQ2" s="629"/>
      <c r="INR2" s="629"/>
      <c r="INS2" s="629"/>
      <c r="INT2" s="629"/>
      <c r="INU2" s="629"/>
      <c r="INV2" s="629"/>
      <c r="INW2" s="629"/>
      <c r="INX2" s="629"/>
      <c r="INY2" s="629"/>
      <c r="INZ2" s="629"/>
      <c r="IOA2" s="629"/>
      <c r="IOB2" s="629"/>
      <c r="IOC2" s="629"/>
      <c r="IOD2" s="629"/>
      <c r="IOE2" s="629"/>
      <c r="IOF2" s="629"/>
      <c r="IOG2" s="629"/>
      <c r="IOH2" s="629"/>
      <c r="IOI2" s="629"/>
      <c r="IOJ2" s="629"/>
      <c r="IOK2" s="629"/>
      <c r="IOL2" s="629"/>
      <c r="IOM2" s="629"/>
      <c r="ION2" s="629"/>
      <c r="IOO2" s="629"/>
      <c r="IOP2" s="629"/>
      <c r="IOQ2" s="629"/>
      <c r="IOR2" s="629"/>
      <c r="IOS2" s="629"/>
      <c r="IOT2" s="629"/>
      <c r="IOU2" s="629"/>
      <c r="IOV2" s="629"/>
      <c r="IOW2" s="629"/>
      <c r="IOX2" s="629"/>
      <c r="IOY2" s="629"/>
      <c r="IOZ2" s="629"/>
      <c r="IPA2" s="629"/>
      <c r="IPB2" s="629"/>
      <c r="IPC2" s="629"/>
      <c r="IPD2" s="629"/>
      <c r="IPE2" s="629"/>
      <c r="IPF2" s="629"/>
      <c r="IPG2" s="629"/>
      <c r="IPH2" s="629"/>
      <c r="IPI2" s="629"/>
      <c r="IPJ2" s="629"/>
      <c r="IPK2" s="629"/>
      <c r="IPL2" s="629"/>
      <c r="IPM2" s="629"/>
      <c r="IPN2" s="629"/>
      <c r="IPO2" s="629"/>
      <c r="IPP2" s="629"/>
      <c r="IPQ2" s="629"/>
      <c r="IPR2" s="629"/>
      <c r="IPS2" s="629"/>
      <c r="IPT2" s="629"/>
      <c r="IPU2" s="629"/>
      <c r="IPV2" s="629"/>
      <c r="IPW2" s="629"/>
      <c r="IPX2" s="629"/>
      <c r="IPY2" s="629"/>
      <c r="IPZ2" s="629"/>
      <c r="IQA2" s="629"/>
      <c r="IQB2" s="629"/>
      <c r="IQC2" s="629"/>
      <c r="IQD2" s="629"/>
      <c r="IQE2" s="629"/>
      <c r="IQF2" s="629"/>
      <c r="IQG2" s="629"/>
      <c r="IQH2" s="629"/>
      <c r="IQI2" s="629"/>
      <c r="IQJ2" s="629"/>
      <c r="IQK2" s="629"/>
      <c r="IQL2" s="629"/>
      <c r="IQM2" s="629"/>
      <c r="IQN2" s="629"/>
      <c r="IQO2" s="629"/>
      <c r="IQP2" s="629"/>
      <c r="IQQ2" s="629"/>
      <c r="IQR2" s="629"/>
      <c r="IQS2" s="629"/>
      <c r="IQT2" s="629"/>
      <c r="IQU2" s="629"/>
      <c r="IQV2" s="629"/>
      <c r="IQW2" s="629"/>
      <c r="IQX2" s="629"/>
      <c r="IQY2" s="629"/>
      <c r="IQZ2" s="629"/>
      <c r="IRA2" s="629"/>
      <c r="IRB2" s="629"/>
      <c r="IRC2" s="629"/>
      <c r="IRD2" s="629"/>
      <c r="IRE2" s="629"/>
      <c r="IRF2" s="629"/>
      <c r="IRG2" s="629"/>
      <c r="IRH2" s="629"/>
      <c r="IRI2" s="629"/>
      <c r="IRJ2" s="629"/>
      <c r="IRK2" s="629"/>
      <c r="IRL2" s="629"/>
      <c r="IRM2" s="629"/>
      <c r="IRN2" s="629"/>
      <c r="IRO2" s="629"/>
      <c r="IRP2" s="629"/>
      <c r="IRQ2" s="629"/>
      <c r="IRR2" s="629"/>
      <c r="IRS2" s="629"/>
      <c r="IRT2" s="629"/>
      <c r="IRU2" s="629"/>
      <c r="IRV2" s="629"/>
      <c r="IRW2" s="629"/>
      <c r="IRX2" s="629"/>
      <c r="IRY2" s="629"/>
      <c r="IRZ2" s="629"/>
      <c r="ISA2" s="629"/>
      <c r="ISB2" s="629"/>
      <c r="ISC2" s="629"/>
      <c r="ISD2" s="629"/>
      <c r="ISE2" s="629"/>
      <c r="ISF2" s="629"/>
      <c r="ISG2" s="629"/>
      <c r="ISH2" s="629"/>
      <c r="ISI2" s="629"/>
      <c r="ISJ2" s="629"/>
      <c r="ISK2" s="629"/>
      <c r="ISL2" s="629"/>
      <c r="ISM2" s="629"/>
      <c r="ISN2" s="629"/>
      <c r="ISO2" s="629"/>
      <c r="ISP2" s="629"/>
      <c r="ISQ2" s="629"/>
      <c r="ISR2" s="629"/>
      <c r="ISS2" s="629"/>
      <c r="IST2" s="629"/>
      <c r="ISU2" s="629"/>
      <c r="ISV2" s="629"/>
      <c r="ISW2" s="629"/>
      <c r="ISX2" s="629"/>
      <c r="ISY2" s="629"/>
      <c r="ISZ2" s="629"/>
      <c r="ITA2" s="629"/>
      <c r="ITB2" s="629"/>
      <c r="ITC2" s="629"/>
      <c r="ITD2" s="629"/>
      <c r="ITE2" s="629"/>
      <c r="ITF2" s="629"/>
      <c r="ITG2" s="629"/>
      <c r="ITH2" s="629"/>
      <c r="ITI2" s="629"/>
      <c r="ITJ2" s="629"/>
      <c r="ITK2" s="629"/>
      <c r="ITL2" s="629"/>
      <c r="ITM2" s="629"/>
      <c r="ITN2" s="629"/>
      <c r="ITO2" s="629"/>
      <c r="ITP2" s="629"/>
      <c r="ITQ2" s="629"/>
      <c r="ITR2" s="629"/>
      <c r="ITS2" s="629"/>
      <c r="ITT2" s="629"/>
      <c r="ITU2" s="629"/>
      <c r="ITV2" s="629"/>
      <c r="ITW2" s="629"/>
      <c r="ITX2" s="629"/>
      <c r="ITY2" s="629"/>
      <c r="ITZ2" s="629"/>
      <c r="IUA2" s="629"/>
      <c r="IUB2" s="629"/>
      <c r="IUC2" s="629"/>
      <c r="IUD2" s="629"/>
      <c r="IUE2" s="629"/>
      <c r="IUF2" s="629"/>
      <c r="IUG2" s="629"/>
      <c r="IUH2" s="629"/>
      <c r="IUI2" s="629"/>
      <c r="IUJ2" s="629"/>
      <c r="IUK2" s="629"/>
      <c r="IUL2" s="629"/>
      <c r="IUM2" s="629"/>
      <c r="IUN2" s="629"/>
      <c r="IUO2" s="629"/>
      <c r="IUP2" s="629"/>
      <c r="IUQ2" s="629"/>
      <c r="IUR2" s="629"/>
      <c r="IUS2" s="629"/>
      <c r="IUT2" s="629"/>
      <c r="IUU2" s="629"/>
      <c r="IUV2" s="629"/>
      <c r="IUW2" s="629"/>
      <c r="IUX2" s="629"/>
      <c r="IUY2" s="629"/>
      <c r="IUZ2" s="629"/>
      <c r="IVA2" s="629"/>
      <c r="IVB2" s="629"/>
      <c r="IVC2" s="629"/>
      <c r="IVD2" s="629"/>
      <c r="IVE2" s="629"/>
      <c r="IVF2" s="629"/>
      <c r="IVG2" s="629"/>
      <c r="IVH2" s="629"/>
      <c r="IVI2" s="629"/>
      <c r="IVJ2" s="629"/>
      <c r="IVK2" s="629"/>
      <c r="IVL2" s="629"/>
      <c r="IVM2" s="629"/>
      <c r="IVN2" s="629"/>
      <c r="IVO2" s="629"/>
      <c r="IVP2" s="629"/>
      <c r="IVQ2" s="629"/>
      <c r="IVR2" s="629"/>
      <c r="IVS2" s="629"/>
      <c r="IVT2" s="629"/>
      <c r="IVU2" s="629"/>
      <c r="IVV2" s="629"/>
      <c r="IVW2" s="629"/>
      <c r="IVX2" s="629"/>
      <c r="IVY2" s="629"/>
      <c r="IVZ2" s="629"/>
      <c r="IWA2" s="629"/>
      <c r="IWB2" s="629"/>
      <c r="IWC2" s="629"/>
      <c r="IWD2" s="629"/>
      <c r="IWE2" s="629"/>
      <c r="IWF2" s="629"/>
      <c r="IWG2" s="629"/>
      <c r="IWH2" s="629"/>
      <c r="IWI2" s="629"/>
      <c r="IWJ2" s="629"/>
      <c r="IWK2" s="629"/>
      <c r="IWL2" s="629"/>
      <c r="IWM2" s="629"/>
      <c r="IWN2" s="629"/>
      <c r="IWO2" s="629"/>
      <c r="IWP2" s="629"/>
      <c r="IWQ2" s="629"/>
      <c r="IWR2" s="629"/>
      <c r="IWS2" s="629"/>
      <c r="IWT2" s="629"/>
      <c r="IWU2" s="629"/>
      <c r="IWV2" s="629"/>
      <c r="IWW2" s="629"/>
      <c r="IWX2" s="629"/>
      <c r="IWY2" s="629"/>
      <c r="IWZ2" s="629"/>
      <c r="IXA2" s="629"/>
      <c r="IXB2" s="629"/>
      <c r="IXC2" s="629"/>
      <c r="IXD2" s="629"/>
      <c r="IXE2" s="629"/>
      <c r="IXF2" s="629"/>
      <c r="IXG2" s="629"/>
      <c r="IXH2" s="629"/>
      <c r="IXI2" s="629"/>
      <c r="IXJ2" s="629"/>
      <c r="IXK2" s="629"/>
      <c r="IXL2" s="629"/>
      <c r="IXM2" s="629"/>
      <c r="IXN2" s="629"/>
      <c r="IXO2" s="629"/>
      <c r="IXP2" s="629"/>
      <c r="IXQ2" s="629"/>
      <c r="IXR2" s="629"/>
      <c r="IXS2" s="629"/>
      <c r="IXT2" s="629"/>
      <c r="IXU2" s="629"/>
      <c r="IXV2" s="629"/>
      <c r="IXW2" s="629"/>
      <c r="IXX2" s="629"/>
      <c r="IXY2" s="629"/>
      <c r="IXZ2" s="629"/>
      <c r="IYA2" s="629"/>
      <c r="IYB2" s="629"/>
      <c r="IYC2" s="629"/>
      <c r="IYD2" s="629"/>
      <c r="IYE2" s="629"/>
      <c r="IYF2" s="629"/>
      <c r="IYG2" s="629"/>
      <c r="IYH2" s="629"/>
      <c r="IYI2" s="629"/>
      <c r="IYJ2" s="629"/>
      <c r="IYK2" s="629"/>
      <c r="IYL2" s="629"/>
      <c r="IYM2" s="629"/>
      <c r="IYN2" s="629"/>
      <c r="IYO2" s="629"/>
      <c r="IYP2" s="629"/>
      <c r="IYQ2" s="629"/>
      <c r="IYR2" s="629"/>
      <c r="IYS2" s="629"/>
      <c r="IYT2" s="629"/>
      <c r="IYU2" s="629"/>
      <c r="IYV2" s="629"/>
      <c r="IYW2" s="629"/>
      <c r="IYX2" s="629"/>
      <c r="IYY2" s="629"/>
      <c r="IYZ2" s="629"/>
      <c r="IZA2" s="629"/>
      <c r="IZB2" s="629"/>
      <c r="IZC2" s="629"/>
      <c r="IZD2" s="629"/>
      <c r="IZE2" s="629"/>
      <c r="IZF2" s="629"/>
      <c r="IZG2" s="629"/>
      <c r="IZH2" s="629"/>
      <c r="IZI2" s="629"/>
      <c r="IZJ2" s="629"/>
      <c r="IZK2" s="629"/>
      <c r="IZL2" s="629"/>
      <c r="IZM2" s="629"/>
      <c r="IZN2" s="629"/>
      <c r="IZO2" s="629"/>
      <c r="IZP2" s="629"/>
      <c r="IZQ2" s="629"/>
      <c r="IZR2" s="629"/>
      <c r="IZS2" s="629"/>
      <c r="IZT2" s="629"/>
      <c r="IZU2" s="629"/>
      <c r="IZV2" s="629"/>
      <c r="IZW2" s="629"/>
      <c r="IZX2" s="629"/>
      <c r="IZY2" s="629"/>
      <c r="IZZ2" s="629"/>
      <c r="JAA2" s="629"/>
      <c r="JAB2" s="629"/>
      <c r="JAC2" s="629"/>
      <c r="JAD2" s="629"/>
      <c r="JAE2" s="629"/>
      <c r="JAF2" s="629"/>
      <c r="JAG2" s="629"/>
      <c r="JAH2" s="629"/>
      <c r="JAI2" s="629"/>
      <c r="JAJ2" s="629"/>
      <c r="JAK2" s="629"/>
      <c r="JAL2" s="629"/>
      <c r="JAM2" s="629"/>
      <c r="JAN2" s="629"/>
      <c r="JAO2" s="629"/>
      <c r="JAP2" s="629"/>
      <c r="JAQ2" s="629"/>
      <c r="JAR2" s="629"/>
      <c r="JAS2" s="629"/>
      <c r="JAT2" s="629"/>
      <c r="JAU2" s="629"/>
      <c r="JAV2" s="629"/>
      <c r="JAW2" s="629"/>
      <c r="JAX2" s="629"/>
      <c r="JAY2" s="629"/>
      <c r="JAZ2" s="629"/>
      <c r="JBA2" s="629"/>
      <c r="JBB2" s="629"/>
      <c r="JBC2" s="629"/>
      <c r="JBD2" s="629"/>
      <c r="JBE2" s="629"/>
      <c r="JBF2" s="629"/>
      <c r="JBG2" s="629"/>
      <c r="JBH2" s="629"/>
      <c r="JBI2" s="629"/>
      <c r="JBJ2" s="629"/>
      <c r="JBK2" s="629"/>
      <c r="JBL2" s="629"/>
      <c r="JBM2" s="629"/>
      <c r="JBN2" s="629"/>
      <c r="JBO2" s="629"/>
      <c r="JBP2" s="629"/>
      <c r="JBQ2" s="629"/>
      <c r="JBR2" s="629"/>
      <c r="JBS2" s="629"/>
      <c r="JBT2" s="629"/>
      <c r="JBU2" s="629"/>
      <c r="JBV2" s="629"/>
      <c r="JBW2" s="629"/>
      <c r="JBX2" s="629"/>
      <c r="JBY2" s="629"/>
      <c r="JBZ2" s="629"/>
      <c r="JCA2" s="629"/>
      <c r="JCB2" s="629"/>
      <c r="JCC2" s="629"/>
      <c r="JCD2" s="629"/>
      <c r="JCE2" s="629"/>
      <c r="JCF2" s="629"/>
      <c r="JCG2" s="629"/>
      <c r="JCH2" s="629"/>
      <c r="JCI2" s="629"/>
      <c r="JCJ2" s="629"/>
      <c r="JCK2" s="629"/>
      <c r="JCL2" s="629"/>
      <c r="JCM2" s="629"/>
      <c r="JCN2" s="629"/>
      <c r="JCO2" s="629"/>
      <c r="JCP2" s="629"/>
      <c r="JCQ2" s="629"/>
      <c r="JCR2" s="629"/>
      <c r="JCS2" s="629"/>
      <c r="JCT2" s="629"/>
      <c r="JCU2" s="629"/>
      <c r="JCV2" s="629"/>
      <c r="JCW2" s="629"/>
      <c r="JCX2" s="629"/>
      <c r="JCY2" s="629"/>
      <c r="JCZ2" s="629"/>
      <c r="JDA2" s="629"/>
      <c r="JDB2" s="629"/>
      <c r="JDC2" s="629"/>
      <c r="JDD2" s="629"/>
      <c r="JDE2" s="629"/>
      <c r="JDF2" s="629"/>
      <c r="JDG2" s="629"/>
      <c r="JDH2" s="629"/>
      <c r="JDI2" s="629"/>
      <c r="JDJ2" s="629"/>
      <c r="JDK2" s="629"/>
      <c r="JDL2" s="629"/>
      <c r="JDM2" s="629"/>
      <c r="JDN2" s="629"/>
      <c r="JDO2" s="629"/>
      <c r="JDP2" s="629"/>
      <c r="JDQ2" s="629"/>
      <c r="JDR2" s="629"/>
      <c r="JDS2" s="629"/>
      <c r="JDT2" s="629"/>
      <c r="JDU2" s="629"/>
      <c r="JDV2" s="629"/>
      <c r="JDW2" s="629"/>
      <c r="JDX2" s="629"/>
      <c r="JDY2" s="629"/>
      <c r="JDZ2" s="629"/>
      <c r="JEA2" s="629"/>
      <c r="JEB2" s="629"/>
      <c r="JEC2" s="629"/>
      <c r="JED2" s="629"/>
      <c r="JEE2" s="629"/>
      <c r="JEF2" s="629"/>
      <c r="JEG2" s="629"/>
      <c r="JEH2" s="629"/>
      <c r="JEI2" s="629"/>
      <c r="JEJ2" s="629"/>
      <c r="JEK2" s="629"/>
      <c r="JEL2" s="629"/>
      <c r="JEM2" s="629"/>
      <c r="JEN2" s="629"/>
      <c r="JEO2" s="629"/>
      <c r="JEP2" s="629"/>
      <c r="JEQ2" s="629"/>
      <c r="JER2" s="629"/>
      <c r="JES2" s="629"/>
      <c r="JET2" s="629"/>
      <c r="JEU2" s="629"/>
      <c r="JEV2" s="629"/>
      <c r="JEW2" s="629"/>
      <c r="JEX2" s="629"/>
      <c r="JEY2" s="629"/>
      <c r="JEZ2" s="629"/>
      <c r="JFA2" s="629"/>
      <c r="JFB2" s="629"/>
      <c r="JFC2" s="629"/>
      <c r="JFD2" s="629"/>
      <c r="JFE2" s="629"/>
      <c r="JFF2" s="629"/>
      <c r="JFG2" s="629"/>
      <c r="JFH2" s="629"/>
      <c r="JFI2" s="629"/>
      <c r="JFJ2" s="629"/>
      <c r="JFK2" s="629"/>
      <c r="JFL2" s="629"/>
      <c r="JFM2" s="629"/>
      <c r="JFN2" s="629"/>
      <c r="JFO2" s="629"/>
      <c r="JFP2" s="629"/>
      <c r="JFQ2" s="629"/>
      <c r="JFR2" s="629"/>
      <c r="JFS2" s="629"/>
      <c r="JFT2" s="629"/>
      <c r="JFU2" s="629"/>
      <c r="JFV2" s="629"/>
      <c r="JFW2" s="629"/>
      <c r="JFX2" s="629"/>
      <c r="JFY2" s="629"/>
      <c r="JFZ2" s="629"/>
      <c r="JGA2" s="629"/>
      <c r="JGB2" s="629"/>
      <c r="JGC2" s="629"/>
      <c r="JGD2" s="629"/>
      <c r="JGE2" s="629"/>
      <c r="JGF2" s="629"/>
      <c r="JGG2" s="629"/>
      <c r="JGH2" s="629"/>
      <c r="JGI2" s="629"/>
      <c r="JGJ2" s="629"/>
      <c r="JGK2" s="629"/>
      <c r="JGL2" s="629"/>
      <c r="JGM2" s="629"/>
      <c r="JGN2" s="629"/>
      <c r="JGO2" s="629"/>
      <c r="JGP2" s="629"/>
      <c r="JGQ2" s="629"/>
      <c r="JGR2" s="629"/>
      <c r="JGS2" s="629"/>
      <c r="JGT2" s="629"/>
      <c r="JGU2" s="629"/>
      <c r="JGV2" s="629"/>
      <c r="JGW2" s="629"/>
      <c r="JGX2" s="629"/>
      <c r="JGY2" s="629"/>
      <c r="JGZ2" s="629"/>
      <c r="JHA2" s="629"/>
      <c r="JHB2" s="629"/>
      <c r="JHC2" s="629"/>
      <c r="JHD2" s="629"/>
      <c r="JHE2" s="629"/>
      <c r="JHF2" s="629"/>
      <c r="JHG2" s="629"/>
      <c r="JHH2" s="629"/>
      <c r="JHI2" s="629"/>
      <c r="JHJ2" s="629"/>
      <c r="JHK2" s="629"/>
      <c r="JHL2" s="629"/>
      <c r="JHM2" s="629"/>
      <c r="JHN2" s="629"/>
      <c r="JHO2" s="629"/>
      <c r="JHP2" s="629"/>
      <c r="JHQ2" s="629"/>
      <c r="JHR2" s="629"/>
      <c r="JHS2" s="629"/>
      <c r="JHT2" s="629"/>
      <c r="JHU2" s="629"/>
      <c r="JHV2" s="629"/>
      <c r="JHW2" s="629"/>
      <c r="JHX2" s="629"/>
      <c r="JHY2" s="629"/>
      <c r="JHZ2" s="629"/>
      <c r="JIA2" s="629"/>
      <c r="JIB2" s="629"/>
      <c r="JIC2" s="629"/>
      <c r="JID2" s="629"/>
      <c r="JIE2" s="629"/>
      <c r="JIF2" s="629"/>
      <c r="JIG2" s="629"/>
      <c r="JIH2" s="629"/>
      <c r="JII2" s="629"/>
      <c r="JIJ2" s="629"/>
      <c r="JIK2" s="629"/>
      <c r="JIL2" s="629"/>
      <c r="JIM2" s="629"/>
      <c r="JIN2" s="629"/>
      <c r="JIO2" s="629"/>
      <c r="JIP2" s="629"/>
      <c r="JIQ2" s="629"/>
      <c r="JIR2" s="629"/>
      <c r="JIS2" s="629"/>
      <c r="JIT2" s="629"/>
      <c r="JIU2" s="629"/>
      <c r="JIV2" s="629"/>
      <c r="JIW2" s="629"/>
      <c r="JIX2" s="629"/>
      <c r="JIY2" s="629"/>
      <c r="JIZ2" s="629"/>
      <c r="JJA2" s="629"/>
      <c r="JJB2" s="629"/>
      <c r="JJC2" s="629"/>
      <c r="JJD2" s="629"/>
      <c r="JJE2" s="629"/>
      <c r="JJF2" s="629"/>
      <c r="JJG2" s="629"/>
      <c r="JJH2" s="629"/>
      <c r="JJI2" s="629"/>
      <c r="JJJ2" s="629"/>
      <c r="JJK2" s="629"/>
      <c r="JJL2" s="629"/>
      <c r="JJM2" s="629"/>
      <c r="JJN2" s="629"/>
      <c r="JJO2" s="629"/>
      <c r="JJP2" s="629"/>
      <c r="JJQ2" s="629"/>
      <c r="JJR2" s="629"/>
      <c r="JJS2" s="629"/>
      <c r="JJT2" s="629"/>
      <c r="JJU2" s="629"/>
      <c r="JJV2" s="629"/>
      <c r="JJW2" s="629"/>
      <c r="JJX2" s="629"/>
      <c r="JJY2" s="629"/>
      <c r="JJZ2" s="629"/>
      <c r="JKA2" s="629"/>
      <c r="JKB2" s="629"/>
      <c r="JKC2" s="629"/>
      <c r="JKD2" s="629"/>
      <c r="JKE2" s="629"/>
      <c r="JKF2" s="629"/>
      <c r="JKG2" s="629"/>
      <c r="JKH2" s="629"/>
      <c r="JKI2" s="629"/>
      <c r="JKJ2" s="629"/>
      <c r="JKK2" s="629"/>
      <c r="JKL2" s="629"/>
      <c r="JKM2" s="629"/>
      <c r="JKN2" s="629"/>
      <c r="JKO2" s="629"/>
      <c r="JKP2" s="629"/>
      <c r="JKQ2" s="629"/>
      <c r="JKR2" s="629"/>
      <c r="JKS2" s="629"/>
      <c r="JKT2" s="629"/>
      <c r="JKU2" s="629"/>
      <c r="JKV2" s="629"/>
      <c r="JKW2" s="629"/>
      <c r="JKX2" s="629"/>
      <c r="JKY2" s="629"/>
      <c r="JKZ2" s="629"/>
      <c r="JLA2" s="629"/>
      <c r="JLB2" s="629"/>
      <c r="JLC2" s="629"/>
      <c r="JLD2" s="629"/>
      <c r="JLE2" s="629"/>
      <c r="JLF2" s="629"/>
      <c r="JLG2" s="629"/>
      <c r="JLH2" s="629"/>
      <c r="JLI2" s="629"/>
      <c r="JLJ2" s="629"/>
      <c r="JLK2" s="629"/>
      <c r="JLL2" s="629"/>
      <c r="JLM2" s="629"/>
      <c r="JLN2" s="629"/>
      <c r="JLO2" s="629"/>
      <c r="JLP2" s="629"/>
      <c r="JLQ2" s="629"/>
      <c r="JLR2" s="629"/>
      <c r="JLS2" s="629"/>
      <c r="JLT2" s="629"/>
      <c r="JLU2" s="629"/>
      <c r="JLV2" s="629"/>
      <c r="JLW2" s="629"/>
      <c r="JLX2" s="629"/>
      <c r="JLY2" s="629"/>
      <c r="JLZ2" s="629"/>
      <c r="JMA2" s="629"/>
      <c r="JMB2" s="629"/>
      <c r="JMC2" s="629"/>
      <c r="JMD2" s="629"/>
      <c r="JME2" s="629"/>
      <c r="JMF2" s="629"/>
      <c r="JMG2" s="629"/>
      <c r="JMH2" s="629"/>
      <c r="JMI2" s="629"/>
      <c r="JMJ2" s="629"/>
      <c r="JMK2" s="629"/>
      <c r="JML2" s="629"/>
      <c r="JMM2" s="629"/>
      <c r="JMN2" s="629"/>
      <c r="JMO2" s="629"/>
      <c r="JMP2" s="629"/>
      <c r="JMQ2" s="629"/>
      <c r="JMR2" s="629"/>
      <c r="JMS2" s="629"/>
      <c r="JMT2" s="629"/>
      <c r="JMU2" s="629"/>
      <c r="JMV2" s="629"/>
      <c r="JMW2" s="629"/>
      <c r="JMX2" s="629"/>
      <c r="JMY2" s="629"/>
      <c r="JMZ2" s="629"/>
      <c r="JNA2" s="629"/>
      <c r="JNB2" s="629"/>
      <c r="JNC2" s="629"/>
      <c r="JND2" s="629"/>
      <c r="JNE2" s="629"/>
      <c r="JNF2" s="629"/>
      <c r="JNG2" s="629"/>
      <c r="JNH2" s="629"/>
      <c r="JNI2" s="629"/>
      <c r="JNJ2" s="629"/>
      <c r="JNK2" s="629"/>
      <c r="JNL2" s="629"/>
      <c r="JNM2" s="629"/>
      <c r="JNN2" s="629"/>
      <c r="JNO2" s="629"/>
      <c r="JNP2" s="629"/>
      <c r="JNQ2" s="629"/>
      <c r="JNR2" s="629"/>
      <c r="JNS2" s="629"/>
      <c r="JNT2" s="629"/>
      <c r="JNU2" s="629"/>
      <c r="JNV2" s="629"/>
      <c r="JNW2" s="629"/>
      <c r="JNX2" s="629"/>
      <c r="JNY2" s="629"/>
      <c r="JNZ2" s="629"/>
      <c r="JOA2" s="629"/>
      <c r="JOB2" s="629"/>
      <c r="JOC2" s="629"/>
      <c r="JOD2" s="629"/>
      <c r="JOE2" s="629"/>
      <c r="JOF2" s="629"/>
      <c r="JOG2" s="629"/>
      <c r="JOH2" s="629"/>
      <c r="JOI2" s="629"/>
      <c r="JOJ2" s="629"/>
      <c r="JOK2" s="629"/>
      <c r="JOL2" s="629"/>
      <c r="JOM2" s="629"/>
      <c r="JON2" s="629"/>
      <c r="JOO2" s="629"/>
      <c r="JOP2" s="629"/>
      <c r="JOQ2" s="629"/>
      <c r="JOR2" s="629"/>
      <c r="JOS2" s="629"/>
      <c r="JOT2" s="629"/>
      <c r="JOU2" s="629"/>
      <c r="JOV2" s="629"/>
      <c r="JOW2" s="629"/>
      <c r="JOX2" s="629"/>
      <c r="JOY2" s="629"/>
      <c r="JOZ2" s="629"/>
      <c r="JPA2" s="629"/>
      <c r="JPB2" s="629"/>
      <c r="JPC2" s="629"/>
      <c r="JPD2" s="629"/>
      <c r="JPE2" s="629"/>
      <c r="JPF2" s="629"/>
      <c r="JPG2" s="629"/>
      <c r="JPH2" s="629"/>
      <c r="JPI2" s="629"/>
      <c r="JPJ2" s="629"/>
      <c r="JPK2" s="629"/>
      <c r="JPL2" s="629"/>
      <c r="JPM2" s="629"/>
      <c r="JPN2" s="629"/>
      <c r="JPO2" s="629"/>
      <c r="JPP2" s="629"/>
      <c r="JPQ2" s="629"/>
      <c r="JPR2" s="629"/>
      <c r="JPS2" s="629"/>
      <c r="JPT2" s="629"/>
      <c r="JPU2" s="629"/>
      <c r="JPV2" s="629"/>
      <c r="JPW2" s="629"/>
      <c r="JPX2" s="629"/>
      <c r="JPY2" s="629"/>
      <c r="JPZ2" s="629"/>
      <c r="JQA2" s="629"/>
      <c r="JQB2" s="629"/>
      <c r="JQC2" s="629"/>
      <c r="JQD2" s="629"/>
      <c r="JQE2" s="629"/>
      <c r="JQF2" s="629"/>
      <c r="JQG2" s="629"/>
      <c r="JQH2" s="629"/>
      <c r="JQI2" s="629"/>
      <c r="JQJ2" s="629"/>
      <c r="JQK2" s="629"/>
      <c r="JQL2" s="629"/>
      <c r="JQM2" s="629"/>
      <c r="JQN2" s="629"/>
      <c r="JQO2" s="629"/>
      <c r="JQP2" s="629"/>
      <c r="JQQ2" s="629"/>
      <c r="JQR2" s="629"/>
      <c r="JQS2" s="629"/>
      <c r="JQT2" s="629"/>
      <c r="JQU2" s="629"/>
      <c r="JQV2" s="629"/>
      <c r="JQW2" s="629"/>
      <c r="JQX2" s="629"/>
      <c r="JQY2" s="629"/>
      <c r="JQZ2" s="629"/>
      <c r="JRA2" s="629"/>
      <c r="JRB2" s="629"/>
      <c r="JRC2" s="629"/>
      <c r="JRD2" s="629"/>
      <c r="JRE2" s="629"/>
      <c r="JRF2" s="629"/>
      <c r="JRG2" s="629"/>
      <c r="JRH2" s="629"/>
      <c r="JRI2" s="629"/>
      <c r="JRJ2" s="629"/>
      <c r="JRK2" s="629"/>
      <c r="JRL2" s="629"/>
      <c r="JRM2" s="629"/>
      <c r="JRN2" s="629"/>
      <c r="JRO2" s="629"/>
      <c r="JRP2" s="629"/>
      <c r="JRQ2" s="629"/>
      <c r="JRR2" s="629"/>
      <c r="JRS2" s="629"/>
      <c r="JRT2" s="629"/>
      <c r="JRU2" s="629"/>
      <c r="JRV2" s="629"/>
      <c r="JRW2" s="629"/>
      <c r="JRX2" s="629"/>
      <c r="JRY2" s="629"/>
      <c r="JRZ2" s="629"/>
      <c r="JSA2" s="629"/>
      <c r="JSB2" s="629"/>
      <c r="JSC2" s="629"/>
      <c r="JSD2" s="629"/>
      <c r="JSE2" s="629"/>
      <c r="JSF2" s="629"/>
      <c r="JSG2" s="629"/>
      <c r="JSH2" s="629"/>
      <c r="JSI2" s="629"/>
      <c r="JSJ2" s="629"/>
      <c r="JSK2" s="629"/>
      <c r="JSL2" s="629"/>
      <c r="JSM2" s="629"/>
      <c r="JSN2" s="629"/>
      <c r="JSO2" s="629"/>
      <c r="JSP2" s="629"/>
      <c r="JSQ2" s="629"/>
      <c r="JSR2" s="629"/>
      <c r="JSS2" s="629"/>
      <c r="JST2" s="629"/>
      <c r="JSU2" s="629"/>
      <c r="JSV2" s="629"/>
      <c r="JSW2" s="629"/>
      <c r="JSX2" s="629"/>
      <c r="JSY2" s="629"/>
      <c r="JSZ2" s="629"/>
      <c r="JTA2" s="629"/>
      <c r="JTB2" s="629"/>
      <c r="JTC2" s="629"/>
      <c r="JTD2" s="629"/>
      <c r="JTE2" s="629"/>
      <c r="JTF2" s="629"/>
      <c r="JTG2" s="629"/>
      <c r="JTH2" s="629"/>
      <c r="JTI2" s="629"/>
      <c r="JTJ2" s="629"/>
      <c r="JTK2" s="629"/>
      <c r="JTL2" s="629"/>
      <c r="JTM2" s="629"/>
      <c r="JTN2" s="629"/>
      <c r="JTO2" s="629"/>
      <c r="JTP2" s="629"/>
      <c r="JTQ2" s="629"/>
      <c r="JTR2" s="629"/>
      <c r="JTS2" s="629"/>
      <c r="JTT2" s="629"/>
      <c r="JTU2" s="629"/>
      <c r="JTV2" s="629"/>
      <c r="JTW2" s="629"/>
      <c r="JTX2" s="629"/>
      <c r="JTY2" s="629"/>
      <c r="JTZ2" s="629"/>
      <c r="JUA2" s="629"/>
      <c r="JUB2" s="629"/>
      <c r="JUC2" s="629"/>
      <c r="JUD2" s="629"/>
      <c r="JUE2" s="629"/>
      <c r="JUF2" s="629"/>
      <c r="JUG2" s="629"/>
      <c r="JUH2" s="629"/>
      <c r="JUI2" s="629"/>
      <c r="JUJ2" s="629"/>
      <c r="JUK2" s="629"/>
      <c r="JUL2" s="629"/>
      <c r="JUM2" s="629"/>
      <c r="JUN2" s="629"/>
      <c r="JUO2" s="629"/>
      <c r="JUP2" s="629"/>
      <c r="JUQ2" s="629"/>
      <c r="JUR2" s="629"/>
      <c r="JUS2" s="629"/>
      <c r="JUT2" s="629"/>
      <c r="JUU2" s="629"/>
      <c r="JUV2" s="629"/>
      <c r="JUW2" s="629"/>
      <c r="JUX2" s="629"/>
      <c r="JUY2" s="629"/>
      <c r="JUZ2" s="629"/>
      <c r="JVA2" s="629"/>
      <c r="JVB2" s="629"/>
      <c r="JVC2" s="629"/>
      <c r="JVD2" s="629"/>
      <c r="JVE2" s="629"/>
      <c r="JVF2" s="629"/>
      <c r="JVG2" s="629"/>
      <c r="JVH2" s="629"/>
      <c r="JVI2" s="629"/>
      <c r="JVJ2" s="629"/>
      <c r="JVK2" s="629"/>
      <c r="JVL2" s="629"/>
      <c r="JVM2" s="629"/>
      <c r="JVN2" s="629"/>
      <c r="JVO2" s="629"/>
      <c r="JVP2" s="629"/>
      <c r="JVQ2" s="629"/>
      <c r="JVR2" s="629"/>
      <c r="JVS2" s="629"/>
      <c r="JVT2" s="629"/>
      <c r="JVU2" s="629"/>
      <c r="JVV2" s="629"/>
      <c r="JVW2" s="629"/>
      <c r="JVX2" s="629"/>
      <c r="JVY2" s="629"/>
      <c r="JVZ2" s="629"/>
      <c r="JWA2" s="629"/>
      <c r="JWB2" s="629"/>
      <c r="JWC2" s="629"/>
      <c r="JWD2" s="629"/>
      <c r="JWE2" s="629"/>
      <c r="JWF2" s="629"/>
      <c r="JWG2" s="629"/>
      <c r="JWH2" s="629"/>
      <c r="JWI2" s="629"/>
      <c r="JWJ2" s="629"/>
      <c r="JWK2" s="629"/>
      <c r="JWL2" s="629"/>
      <c r="JWM2" s="629"/>
      <c r="JWN2" s="629"/>
      <c r="JWO2" s="629"/>
      <c r="JWP2" s="629"/>
      <c r="JWQ2" s="629"/>
      <c r="JWR2" s="629"/>
      <c r="JWS2" s="629"/>
      <c r="JWT2" s="629"/>
      <c r="JWU2" s="629"/>
      <c r="JWV2" s="629"/>
      <c r="JWW2" s="629"/>
      <c r="JWX2" s="629"/>
      <c r="JWY2" s="629"/>
      <c r="JWZ2" s="629"/>
      <c r="JXA2" s="629"/>
      <c r="JXB2" s="629"/>
      <c r="JXC2" s="629"/>
      <c r="JXD2" s="629"/>
      <c r="JXE2" s="629"/>
      <c r="JXF2" s="629"/>
      <c r="JXG2" s="629"/>
      <c r="JXH2" s="629"/>
      <c r="JXI2" s="629"/>
      <c r="JXJ2" s="629"/>
      <c r="JXK2" s="629"/>
      <c r="JXL2" s="629"/>
      <c r="JXM2" s="629"/>
      <c r="JXN2" s="629"/>
      <c r="JXO2" s="629"/>
      <c r="JXP2" s="629"/>
      <c r="JXQ2" s="629"/>
      <c r="JXR2" s="629"/>
      <c r="JXS2" s="629"/>
      <c r="JXT2" s="629"/>
      <c r="JXU2" s="629"/>
      <c r="JXV2" s="629"/>
      <c r="JXW2" s="629"/>
      <c r="JXX2" s="629"/>
      <c r="JXY2" s="629"/>
      <c r="JXZ2" s="629"/>
      <c r="JYA2" s="629"/>
      <c r="JYB2" s="629"/>
      <c r="JYC2" s="629"/>
      <c r="JYD2" s="629"/>
      <c r="JYE2" s="629"/>
      <c r="JYF2" s="629"/>
      <c r="JYG2" s="629"/>
      <c r="JYH2" s="629"/>
      <c r="JYI2" s="629"/>
      <c r="JYJ2" s="629"/>
      <c r="JYK2" s="629"/>
      <c r="JYL2" s="629"/>
      <c r="JYM2" s="629"/>
      <c r="JYN2" s="629"/>
      <c r="JYO2" s="629"/>
      <c r="JYP2" s="629"/>
      <c r="JYQ2" s="629"/>
      <c r="JYR2" s="629"/>
      <c r="JYS2" s="629"/>
      <c r="JYT2" s="629"/>
      <c r="JYU2" s="629"/>
      <c r="JYV2" s="629"/>
      <c r="JYW2" s="629"/>
      <c r="JYX2" s="629"/>
      <c r="JYY2" s="629"/>
      <c r="JYZ2" s="629"/>
      <c r="JZA2" s="629"/>
      <c r="JZB2" s="629"/>
      <c r="JZC2" s="629"/>
      <c r="JZD2" s="629"/>
      <c r="JZE2" s="629"/>
      <c r="JZF2" s="629"/>
      <c r="JZG2" s="629"/>
      <c r="JZH2" s="629"/>
      <c r="JZI2" s="629"/>
      <c r="JZJ2" s="629"/>
      <c r="JZK2" s="629"/>
      <c r="JZL2" s="629"/>
      <c r="JZM2" s="629"/>
      <c r="JZN2" s="629"/>
      <c r="JZO2" s="629"/>
      <c r="JZP2" s="629"/>
      <c r="JZQ2" s="629"/>
      <c r="JZR2" s="629"/>
      <c r="JZS2" s="629"/>
      <c r="JZT2" s="629"/>
      <c r="JZU2" s="629"/>
      <c r="JZV2" s="629"/>
      <c r="JZW2" s="629"/>
      <c r="JZX2" s="629"/>
      <c r="JZY2" s="629"/>
      <c r="JZZ2" s="629"/>
      <c r="KAA2" s="629"/>
      <c r="KAB2" s="629"/>
      <c r="KAC2" s="629"/>
      <c r="KAD2" s="629"/>
      <c r="KAE2" s="629"/>
      <c r="KAF2" s="629"/>
      <c r="KAG2" s="629"/>
      <c r="KAH2" s="629"/>
      <c r="KAI2" s="629"/>
      <c r="KAJ2" s="629"/>
      <c r="KAK2" s="629"/>
      <c r="KAL2" s="629"/>
      <c r="KAM2" s="629"/>
      <c r="KAN2" s="629"/>
      <c r="KAO2" s="629"/>
      <c r="KAP2" s="629"/>
      <c r="KAQ2" s="629"/>
      <c r="KAR2" s="629"/>
      <c r="KAS2" s="629"/>
      <c r="KAT2" s="629"/>
      <c r="KAU2" s="629"/>
      <c r="KAV2" s="629"/>
      <c r="KAW2" s="629"/>
      <c r="KAX2" s="629"/>
      <c r="KAY2" s="629"/>
      <c r="KAZ2" s="629"/>
      <c r="KBA2" s="629"/>
      <c r="KBB2" s="629"/>
      <c r="KBC2" s="629"/>
      <c r="KBD2" s="629"/>
      <c r="KBE2" s="629"/>
      <c r="KBF2" s="629"/>
      <c r="KBG2" s="629"/>
      <c r="KBH2" s="629"/>
      <c r="KBI2" s="629"/>
      <c r="KBJ2" s="629"/>
      <c r="KBK2" s="629"/>
      <c r="KBL2" s="629"/>
      <c r="KBM2" s="629"/>
      <c r="KBN2" s="629"/>
      <c r="KBO2" s="629"/>
      <c r="KBP2" s="629"/>
      <c r="KBQ2" s="629"/>
      <c r="KBR2" s="629"/>
      <c r="KBS2" s="629"/>
      <c r="KBT2" s="629"/>
      <c r="KBU2" s="629"/>
      <c r="KBV2" s="629"/>
      <c r="KBW2" s="629"/>
      <c r="KBX2" s="629"/>
      <c r="KBY2" s="629"/>
      <c r="KBZ2" s="629"/>
      <c r="KCA2" s="629"/>
      <c r="KCB2" s="629"/>
      <c r="KCC2" s="629"/>
      <c r="KCD2" s="629"/>
      <c r="KCE2" s="629"/>
      <c r="KCF2" s="629"/>
      <c r="KCG2" s="629"/>
      <c r="KCH2" s="629"/>
      <c r="KCI2" s="629"/>
      <c r="KCJ2" s="629"/>
      <c r="KCK2" s="629"/>
      <c r="KCL2" s="629"/>
      <c r="KCM2" s="629"/>
      <c r="KCN2" s="629"/>
      <c r="KCO2" s="629"/>
      <c r="KCP2" s="629"/>
      <c r="KCQ2" s="629"/>
      <c r="KCR2" s="629"/>
      <c r="KCS2" s="629"/>
      <c r="KCT2" s="629"/>
      <c r="KCU2" s="629"/>
      <c r="KCV2" s="629"/>
      <c r="KCW2" s="629"/>
      <c r="KCX2" s="629"/>
      <c r="KCY2" s="629"/>
      <c r="KCZ2" s="629"/>
      <c r="KDA2" s="629"/>
      <c r="KDB2" s="629"/>
      <c r="KDC2" s="629"/>
      <c r="KDD2" s="629"/>
      <c r="KDE2" s="629"/>
      <c r="KDF2" s="629"/>
      <c r="KDG2" s="629"/>
      <c r="KDH2" s="629"/>
      <c r="KDI2" s="629"/>
      <c r="KDJ2" s="629"/>
      <c r="KDK2" s="629"/>
      <c r="KDL2" s="629"/>
      <c r="KDM2" s="629"/>
      <c r="KDN2" s="629"/>
      <c r="KDO2" s="629"/>
      <c r="KDP2" s="629"/>
      <c r="KDQ2" s="629"/>
      <c r="KDR2" s="629"/>
      <c r="KDS2" s="629"/>
      <c r="KDT2" s="629"/>
      <c r="KDU2" s="629"/>
      <c r="KDV2" s="629"/>
      <c r="KDW2" s="629"/>
      <c r="KDX2" s="629"/>
      <c r="KDY2" s="629"/>
      <c r="KDZ2" s="629"/>
      <c r="KEA2" s="629"/>
      <c r="KEB2" s="629"/>
      <c r="KEC2" s="629"/>
      <c r="KED2" s="629"/>
      <c r="KEE2" s="629"/>
      <c r="KEF2" s="629"/>
      <c r="KEG2" s="629"/>
      <c r="KEH2" s="629"/>
      <c r="KEI2" s="629"/>
      <c r="KEJ2" s="629"/>
      <c r="KEK2" s="629"/>
      <c r="KEL2" s="629"/>
      <c r="KEM2" s="629"/>
      <c r="KEN2" s="629"/>
      <c r="KEO2" s="629"/>
      <c r="KEP2" s="629"/>
      <c r="KEQ2" s="629"/>
      <c r="KER2" s="629"/>
      <c r="KES2" s="629"/>
      <c r="KET2" s="629"/>
      <c r="KEU2" s="629"/>
      <c r="KEV2" s="629"/>
      <c r="KEW2" s="629"/>
      <c r="KEX2" s="629"/>
      <c r="KEY2" s="629"/>
      <c r="KEZ2" s="629"/>
      <c r="KFA2" s="629"/>
      <c r="KFB2" s="629"/>
      <c r="KFC2" s="629"/>
      <c r="KFD2" s="629"/>
      <c r="KFE2" s="629"/>
      <c r="KFF2" s="629"/>
      <c r="KFG2" s="629"/>
      <c r="KFH2" s="629"/>
      <c r="KFI2" s="629"/>
      <c r="KFJ2" s="629"/>
      <c r="KFK2" s="629"/>
      <c r="KFL2" s="629"/>
      <c r="KFM2" s="629"/>
      <c r="KFN2" s="629"/>
      <c r="KFO2" s="629"/>
      <c r="KFP2" s="629"/>
      <c r="KFQ2" s="629"/>
      <c r="KFR2" s="629"/>
      <c r="KFS2" s="629"/>
      <c r="KFT2" s="629"/>
      <c r="KFU2" s="629"/>
      <c r="KFV2" s="629"/>
      <c r="KFW2" s="629"/>
      <c r="KFX2" s="629"/>
      <c r="KFY2" s="629"/>
      <c r="KFZ2" s="629"/>
      <c r="KGA2" s="629"/>
      <c r="KGB2" s="629"/>
      <c r="KGC2" s="629"/>
      <c r="KGD2" s="629"/>
      <c r="KGE2" s="629"/>
      <c r="KGF2" s="629"/>
      <c r="KGG2" s="629"/>
      <c r="KGH2" s="629"/>
      <c r="KGI2" s="629"/>
      <c r="KGJ2" s="629"/>
      <c r="KGK2" s="629"/>
      <c r="KGL2" s="629"/>
      <c r="KGM2" s="629"/>
      <c r="KGN2" s="629"/>
      <c r="KGO2" s="629"/>
      <c r="KGP2" s="629"/>
      <c r="KGQ2" s="629"/>
      <c r="KGR2" s="629"/>
      <c r="KGS2" s="629"/>
      <c r="KGT2" s="629"/>
      <c r="KGU2" s="629"/>
      <c r="KGV2" s="629"/>
      <c r="KGW2" s="629"/>
      <c r="KGX2" s="629"/>
      <c r="KGY2" s="629"/>
      <c r="KGZ2" s="629"/>
      <c r="KHA2" s="629"/>
      <c r="KHB2" s="629"/>
      <c r="KHC2" s="629"/>
      <c r="KHD2" s="629"/>
      <c r="KHE2" s="629"/>
      <c r="KHF2" s="629"/>
      <c r="KHG2" s="629"/>
      <c r="KHH2" s="629"/>
      <c r="KHI2" s="629"/>
      <c r="KHJ2" s="629"/>
      <c r="KHK2" s="629"/>
      <c r="KHL2" s="629"/>
      <c r="KHM2" s="629"/>
      <c r="KHN2" s="629"/>
      <c r="KHO2" s="629"/>
      <c r="KHP2" s="629"/>
      <c r="KHQ2" s="629"/>
      <c r="KHR2" s="629"/>
      <c r="KHS2" s="629"/>
      <c r="KHT2" s="629"/>
      <c r="KHU2" s="629"/>
      <c r="KHV2" s="629"/>
      <c r="KHW2" s="629"/>
      <c r="KHX2" s="629"/>
      <c r="KHY2" s="629"/>
      <c r="KHZ2" s="629"/>
      <c r="KIA2" s="629"/>
      <c r="KIB2" s="629"/>
      <c r="KIC2" s="629"/>
      <c r="KID2" s="629"/>
      <c r="KIE2" s="629"/>
      <c r="KIF2" s="629"/>
      <c r="KIG2" s="629"/>
      <c r="KIH2" s="629"/>
      <c r="KII2" s="629"/>
      <c r="KIJ2" s="629"/>
      <c r="KIK2" s="629"/>
      <c r="KIL2" s="629"/>
      <c r="KIM2" s="629"/>
      <c r="KIN2" s="629"/>
      <c r="KIO2" s="629"/>
      <c r="KIP2" s="629"/>
      <c r="KIQ2" s="629"/>
      <c r="KIR2" s="629"/>
      <c r="KIS2" s="629"/>
      <c r="KIT2" s="629"/>
      <c r="KIU2" s="629"/>
      <c r="KIV2" s="629"/>
      <c r="KIW2" s="629"/>
      <c r="KIX2" s="629"/>
      <c r="KIY2" s="629"/>
      <c r="KIZ2" s="629"/>
      <c r="KJA2" s="629"/>
      <c r="KJB2" s="629"/>
      <c r="KJC2" s="629"/>
      <c r="KJD2" s="629"/>
      <c r="KJE2" s="629"/>
      <c r="KJF2" s="629"/>
      <c r="KJG2" s="629"/>
      <c r="KJH2" s="629"/>
      <c r="KJI2" s="629"/>
      <c r="KJJ2" s="629"/>
      <c r="KJK2" s="629"/>
      <c r="KJL2" s="629"/>
      <c r="KJM2" s="629"/>
      <c r="KJN2" s="629"/>
      <c r="KJO2" s="629"/>
      <c r="KJP2" s="629"/>
      <c r="KJQ2" s="629"/>
      <c r="KJR2" s="629"/>
      <c r="KJS2" s="629"/>
      <c r="KJT2" s="629"/>
      <c r="KJU2" s="629"/>
      <c r="KJV2" s="629"/>
      <c r="KJW2" s="629"/>
      <c r="KJX2" s="629"/>
      <c r="KJY2" s="629"/>
      <c r="KJZ2" s="629"/>
      <c r="KKA2" s="629"/>
      <c r="KKB2" s="629"/>
      <c r="KKC2" s="629"/>
      <c r="KKD2" s="629"/>
      <c r="KKE2" s="629"/>
      <c r="KKF2" s="629"/>
      <c r="KKG2" s="629"/>
      <c r="KKH2" s="629"/>
      <c r="KKI2" s="629"/>
      <c r="KKJ2" s="629"/>
      <c r="KKK2" s="629"/>
      <c r="KKL2" s="629"/>
      <c r="KKM2" s="629"/>
      <c r="KKN2" s="629"/>
      <c r="KKO2" s="629"/>
      <c r="KKP2" s="629"/>
      <c r="KKQ2" s="629"/>
      <c r="KKR2" s="629"/>
      <c r="KKS2" s="629"/>
      <c r="KKT2" s="629"/>
      <c r="KKU2" s="629"/>
      <c r="KKV2" s="629"/>
      <c r="KKW2" s="629"/>
      <c r="KKX2" s="629"/>
      <c r="KKY2" s="629"/>
      <c r="KKZ2" s="629"/>
      <c r="KLA2" s="629"/>
      <c r="KLB2" s="629"/>
      <c r="KLC2" s="629"/>
      <c r="KLD2" s="629"/>
      <c r="KLE2" s="629"/>
      <c r="KLF2" s="629"/>
      <c r="KLG2" s="629"/>
      <c r="KLH2" s="629"/>
      <c r="KLI2" s="629"/>
      <c r="KLJ2" s="629"/>
      <c r="KLK2" s="629"/>
      <c r="KLL2" s="629"/>
      <c r="KLM2" s="629"/>
      <c r="KLN2" s="629"/>
      <c r="KLO2" s="629"/>
      <c r="KLP2" s="629"/>
      <c r="KLQ2" s="629"/>
      <c r="KLR2" s="629"/>
      <c r="KLS2" s="629"/>
      <c r="KLT2" s="629"/>
      <c r="KLU2" s="629"/>
      <c r="KLV2" s="629"/>
      <c r="KLW2" s="629"/>
      <c r="KLX2" s="629"/>
      <c r="KLY2" s="629"/>
      <c r="KLZ2" s="629"/>
      <c r="KMA2" s="629"/>
      <c r="KMB2" s="629"/>
      <c r="KMC2" s="629"/>
      <c r="KMD2" s="629"/>
      <c r="KME2" s="629"/>
      <c r="KMF2" s="629"/>
      <c r="KMG2" s="629"/>
      <c r="KMH2" s="629"/>
      <c r="KMI2" s="629"/>
      <c r="KMJ2" s="629"/>
      <c r="KMK2" s="629"/>
      <c r="KML2" s="629"/>
      <c r="KMM2" s="629"/>
      <c r="KMN2" s="629"/>
      <c r="KMO2" s="629"/>
      <c r="KMP2" s="629"/>
      <c r="KMQ2" s="629"/>
      <c r="KMR2" s="629"/>
      <c r="KMS2" s="629"/>
      <c r="KMT2" s="629"/>
      <c r="KMU2" s="629"/>
      <c r="KMV2" s="629"/>
      <c r="KMW2" s="629"/>
      <c r="KMX2" s="629"/>
      <c r="KMY2" s="629"/>
      <c r="KMZ2" s="629"/>
      <c r="KNA2" s="629"/>
      <c r="KNB2" s="629"/>
      <c r="KNC2" s="629"/>
      <c r="KND2" s="629"/>
      <c r="KNE2" s="629"/>
      <c r="KNF2" s="629"/>
      <c r="KNG2" s="629"/>
      <c r="KNH2" s="629"/>
      <c r="KNI2" s="629"/>
      <c r="KNJ2" s="629"/>
      <c r="KNK2" s="629"/>
      <c r="KNL2" s="629"/>
      <c r="KNM2" s="629"/>
      <c r="KNN2" s="629"/>
      <c r="KNO2" s="629"/>
      <c r="KNP2" s="629"/>
      <c r="KNQ2" s="629"/>
      <c r="KNR2" s="629"/>
      <c r="KNS2" s="629"/>
      <c r="KNT2" s="629"/>
      <c r="KNU2" s="629"/>
      <c r="KNV2" s="629"/>
      <c r="KNW2" s="629"/>
      <c r="KNX2" s="629"/>
      <c r="KNY2" s="629"/>
      <c r="KNZ2" s="629"/>
      <c r="KOA2" s="629"/>
      <c r="KOB2" s="629"/>
      <c r="KOC2" s="629"/>
      <c r="KOD2" s="629"/>
      <c r="KOE2" s="629"/>
      <c r="KOF2" s="629"/>
      <c r="KOG2" s="629"/>
      <c r="KOH2" s="629"/>
      <c r="KOI2" s="629"/>
      <c r="KOJ2" s="629"/>
      <c r="KOK2" s="629"/>
      <c r="KOL2" s="629"/>
      <c r="KOM2" s="629"/>
      <c r="KON2" s="629"/>
      <c r="KOO2" s="629"/>
      <c r="KOP2" s="629"/>
      <c r="KOQ2" s="629"/>
      <c r="KOR2" s="629"/>
      <c r="KOS2" s="629"/>
      <c r="KOT2" s="629"/>
      <c r="KOU2" s="629"/>
      <c r="KOV2" s="629"/>
      <c r="KOW2" s="629"/>
      <c r="KOX2" s="629"/>
      <c r="KOY2" s="629"/>
      <c r="KOZ2" s="629"/>
      <c r="KPA2" s="629"/>
      <c r="KPB2" s="629"/>
      <c r="KPC2" s="629"/>
      <c r="KPD2" s="629"/>
      <c r="KPE2" s="629"/>
      <c r="KPF2" s="629"/>
      <c r="KPG2" s="629"/>
      <c r="KPH2" s="629"/>
      <c r="KPI2" s="629"/>
      <c r="KPJ2" s="629"/>
      <c r="KPK2" s="629"/>
      <c r="KPL2" s="629"/>
      <c r="KPM2" s="629"/>
      <c r="KPN2" s="629"/>
      <c r="KPO2" s="629"/>
      <c r="KPP2" s="629"/>
      <c r="KPQ2" s="629"/>
      <c r="KPR2" s="629"/>
      <c r="KPS2" s="629"/>
      <c r="KPT2" s="629"/>
      <c r="KPU2" s="629"/>
      <c r="KPV2" s="629"/>
      <c r="KPW2" s="629"/>
      <c r="KPX2" s="629"/>
      <c r="KPY2" s="629"/>
      <c r="KPZ2" s="629"/>
      <c r="KQA2" s="629"/>
      <c r="KQB2" s="629"/>
      <c r="KQC2" s="629"/>
      <c r="KQD2" s="629"/>
      <c r="KQE2" s="629"/>
      <c r="KQF2" s="629"/>
      <c r="KQG2" s="629"/>
      <c r="KQH2" s="629"/>
      <c r="KQI2" s="629"/>
      <c r="KQJ2" s="629"/>
      <c r="KQK2" s="629"/>
      <c r="KQL2" s="629"/>
      <c r="KQM2" s="629"/>
      <c r="KQN2" s="629"/>
      <c r="KQO2" s="629"/>
      <c r="KQP2" s="629"/>
      <c r="KQQ2" s="629"/>
      <c r="KQR2" s="629"/>
      <c r="KQS2" s="629"/>
      <c r="KQT2" s="629"/>
      <c r="KQU2" s="629"/>
      <c r="KQV2" s="629"/>
      <c r="KQW2" s="629"/>
      <c r="KQX2" s="629"/>
      <c r="KQY2" s="629"/>
      <c r="KQZ2" s="629"/>
      <c r="KRA2" s="629"/>
      <c r="KRB2" s="629"/>
      <c r="KRC2" s="629"/>
      <c r="KRD2" s="629"/>
      <c r="KRE2" s="629"/>
      <c r="KRF2" s="629"/>
      <c r="KRG2" s="629"/>
      <c r="KRH2" s="629"/>
      <c r="KRI2" s="629"/>
      <c r="KRJ2" s="629"/>
      <c r="KRK2" s="629"/>
      <c r="KRL2" s="629"/>
      <c r="KRM2" s="629"/>
      <c r="KRN2" s="629"/>
      <c r="KRO2" s="629"/>
      <c r="KRP2" s="629"/>
      <c r="KRQ2" s="629"/>
      <c r="KRR2" s="629"/>
      <c r="KRS2" s="629"/>
      <c r="KRT2" s="629"/>
      <c r="KRU2" s="629"/>
      <c r="KRV2" s="629"/>
      <c r="KRW2" s="629"/>
      <c r="KRX2" s="629"/>
      <c r="KRY2" s="629"/>
      <c r="KRZ2" s="629"/>
      <c r="KSA2" s="629"/>
      <c r="KSB2" s="629"/>
      <c r="KSC2" s="629"/>
      <c r="KSD2" s="629"/>
      <c r="KSE2" s="629"/>
      <c r="KSF2" s="629"/>
      <c r="KSG2" s="629"/>
      <c r="KSH2" s="629"/>
      <c r="KSI2" s="629"/>
      <c r="KSJ2" s="629"/>
      <c r="KSK2" s="629"/>
      <c r="KSL2" s="629"/>
      <c r="KSM2" s="629"/>
      <c r="KSN2" s="629"/>
      <c r="KSO2" s="629"/>
      <c r="KSP2" s="629"/>
      <c r="KSQ2" s="629"/>
      <c r="KSR2" s="629"/>
      <c r="KSS2" s="629"/>
      <c r="KST2" s="629"/>
      <c r="KSU2" s="629"/>
      <c r="KSV2" s="629"/>
      <c r="KSW2" s="629"/>
      <c r="KSX2" s="629"/>
      <c r="KSY2" s="629"/>
      <c r="KSZ2" s="629"/>
      <c r="KTA2" s="629"/>
      <c r="KTB2" s="629"/>
      <c r="KTC2" s="629"/>
      <c r="KTD2" s="629"/>
      <c r="KTE2" s="629"/>
      <c r="KTF2" s="629"/>
      <c r="KTG2" s="629"/>
      <c r="KTH2" s="629"/>
      <c r="KTI2" s="629"/>
      <c r="KTJ2" s="629"/>
      <c r="KTK2" s="629"/>
      <c r="KTL2" s="629"/>
      <c r="KTM2" s="629"/>
      <c r="KTN2" s="629"/>
      <c r="KTO2" s="629"/>
      <c r="KTP2" s="629"/>
      <c r="KTQ2" s="629"/>
      <c r="KTR2" s="629"/>
      <c r="KTS2" s="629"/>
      <c r="KTT2" s="629"/>
      <c r="KTU2" s="629"/>
      <c r="KTV2" s="629"/>
      <c r="KTW2" s="629"/>
      <c r="KTX2" s="629"/>
      <c r="KTY2" s="629"/>
      <c r="KTZ2" s="629"/>
      <c r="KUA2" s="629"/>
      <c r="KUB2" s="629"/>
      <c r="KUC2" s="629"/>
      <c r="KUD2" s="629"/>
      <c r="KUE2" s="629"/>
      <c r="KUF2" s="629"/>
      <c r="KUG2" s="629"/>
      <c r="KUH2" s="629"/>
      <c r="KUI2" s="629"/>
      <c r="KUJ2" s="629"/>
      <c r="KUK2" s="629"/>
      <c r="KUL2" s="629"/>
      <c r="KUM2" s="629"/>
      <c r="KUN2" s="629"/>
      <c r="KUO2" s="629"/>
      <c r="KUP2" s="629"/>
      <c r="KUQ2" s="629"/>
      <c r="KUR2" s="629"/>
      <c r="KUS2" s="629"/>
      <c r="KUT2" s="629"/>
      <c r="KUU2" s="629"/>
      <c r="KUV2" s="629"/>
      <c r="KUW2" s="629"/>
      <c r="KUX2" s="629"/>
      <c r="KUY2" s="629"/>
      <c r="KUZ2" s="629"/>
      <c r="KVA2" s="629"/>
      <c r="KVB2" s="629"/>
      <c r="KVC2" s="629"/>
      <c r="KVD2" s="629"/>
      <c r="KVE2" s="629"/>
      <c r="KVF2" s="629"/>
      <c r="KVG2" s="629"/>
      <c r="KVH2" s="629"/>
      <c r="KVI2" s="629"/>
      <c r="KVJ2" s="629"/>
      <c r="KVK2" s="629"/>
      <c r="KVL2" s="629"/>
      <c r="KVM2" s="629"/>
      <c r="KVN2" s="629"/>
      <c r="KVO2" s="629"/>
      <c r="KVP2" s="629"/>
      <c r="KVQ2" s="629"/>
      <c r="KVR2" s="629"/>
      <c r="KVS2" s="629"/>
      <c r="KVT2" s="629"/>
      <c r="KVU2" s="629"/>
      <c r="KVV2" s="629"/>
      <c r="KVW2" s="629"/>
      <c r="KVX2" s="629"/>
      <c r="KVY2" s="629"/>
      <c r="KVZ2" s="629"/>
      <c r="KWA2" s="629"/>
      <c r="KWB2" s="629"/>
      <c r="KWC2" s="629"/>
      <c r="KWD2" s="629"/>
      <c r="KWE2" s="629"/>
      <c r="KWF2" s="629"/>
      <c r="KWG2" s="629"/>
      <c r="KWH2" s="629"/>
      <c r="KWI2" s="629"/>
      <c r="KWJ2" s="629"/>
      <c r="KWK2" s="629"/>
      <c r="KWL2" s="629"/>
      <c r="KWM2" s="629"/>
      <c r="KWN2" s="629"/>
      <c r="KWO2" s="629"/>
      <c r="KWP2" s="629"/>
      <c r="KWQ2" s="629"/>
      <c r="KWR2" s="629"/>
      <c r="KWS2" s="629"/>
      <c r="KWT2" s="629"/>
      <c r="KWU2" s="629"/>
      <c r="KWV2" s="629"/>
      <c r="KWW2" s="629"/>
      <c r="KWX2" s="629"/>
      <c r="KWY2" s="629"/>
      <c r="KWZ2" s="629"/>
      <c r="KXA2" s="629"/>
      <c r="KXB2" s="629"/>
      <c r="KXC2" s="629"/>
      <c r="KXD2" s="629"/>
      <c r="KXE2" s="629"/>
      <c r="KXF2" s="629"/>
      <c r="KXG2" s="629"/>
      <c r="KXH2" s="629"/>
      <c r="KXI2" s="629"/>
      <c r="KXJ2" s="629"/>
      <c r="KXK2" s="629"/>
      <c r="KXL2" s="629"/>
      <c r="KXM2" s="629"/>
      <c r="KXN2" s="629"/>
      <c r="KXO2" s="629"/>
      <c r="KXP2" s="629"/>
      <c r="KXQ2" s="629"/>
      <c r="KXR2" s="629"/>
      <c r="KXS2" s="629"/>
      <c r="KXT2" s="629"/>
      <c r="KXU2" s="629"/>
      <c r="KXV2" s="629"/>
      <c r="KXW2" s="629"/>
      <c r="KXX2" s="629"/>
      <c r="KXY2" s="629"/>
      <c r="KXZ2" s="629"/>
      <c r="KYA2" s="629"/>
      <c r="KYB2" s="629"/>
      <c r="KYC2" s="629"/>
      <c r="KYD2" s="629"/>
      <c r="KYE2" s="629"/>
      <c r="KYF2" s="629"/>
      <c r="KYG2" s="629"/>
      <c r="KYH2" s="629"/>
      <c r="KYI2" s="629"/>
      <c r="KYJ2" s="629"/>
      <c r="KYK2" s="629"/>
      <c r="KYL2" s="629"/>
      <c r="KYM2" s="629"/>
      <c r="KYN2" s="629"/>
      <c r="KYO2" s="629"/>
      <c r="KYP2" s="629"/>
      <c r="KYQ2" s="629"/>
      <c r="KYR2" s="629"/>
      <c r="KYS2" s="629"/>
      <c r="KYT2" s="629"/>
      <c r="KYU2" s="629"/>
      <c r="KYV2" s="629"/>
      <c r="KYW2" s="629"/>
      <c r="KYX2" s="629"/>
      <c r="KYY2" s="629"/>
      <c r="KYZ2" s="629"/>
      <c r="KZA2" s="629"/>
      <c r="KZB2" s="629"/>
      <c r="KZC2" s="629"/>
      <c r="KZD2" s="629"/>
      <c r="KZE2" s="629"/>
      <c r="KZF2" s="629"/>
      <c r="KZG2" s="629"/>
      <c r="KZH2" s="629"/>
      <c r="KZI2" s="629"/>
      <c r="KZJ2" s="629"/>
      <c r="KZK2" s="629"/>
      <c r="KZL2" s="629"/>
      <c r="KZM2" s="629"/>
      <c r="KZN2" s="629"/>
      <c r="KZO2" s="629"/>
      <c r="KZP2" s="629"/>
      <c r="KZQ2" s="629"/>
      <c r="KZR2" s="629"/>
      <c r="KZS2" s="629"/>
      <c r="KZT2" s="629"/>
      <c r="KZU2" s="629"/>
      <c r="KZV2" s="629"/>
      <c r="KZW2" s="629"/>
      <c r="KZX2" s="629"/>
      <c r="KZY2" s="629"/>
      <c r="KZZ2" s="629"/>
      <c r="LAA2" s="629"/>
      <c r="LAB2" s="629"/>
      <c r="LAC2" s="629"/>
      <c r="LAD2" s="629"/>
      <c r="LAE2" s="629"/>
      <c r="LAF2" s="629"/>
      <c r="LAG2" s="629"/>
      <c r="LAH2" s="629"/>
      <c r="LAI2" s="629"/>
      <c r="LAJ2" s="629"/>
      <c r="LAK2" s="629"/>
      <c r="LAL2" s="629"/>
      <c r="LAM2" s="629"/>
      <c r="LAN2" s="629"/>
      <c r="LAO2" s="629"/>
      <c r="LAP2" s="629"/>
      <c r="LAQ2" s="629"/>
      <c r="LAR2" s="629"/>
      <c r="LAS2" s="629"/>
      <c r="LAT2" s="629"/>
      <c r="LAU2" s="629"/>
      <c r="LAV2" s="629"/>
      <c r="LAW2" s="629"/>
      <c r="LAX2" s="629"/>
      <c r="LAY2" s="629"/>
      <c r="LAZ2" s="629"/>
      <c r="LBA2" s="629"/>
      <c r="LBB2" s="629"/>
      <c r="LBC2" s="629"/>
      <c r="LBD2" s="629"/>
      <c r="LBE2" s="629"/>
      <c r="LBF2" s="629"/>
      <c r="LBG2" s="629"/>
      <c r="LBH2" s="629"/>
      <c r="LBI2" s="629"/>
      <c r="LBJ2" s="629"/>
      <c r="LBK2" s="629"/>
      <c r="LBL2" s="629"/>
      <c r="LBM2" s="629"/>
      <c r="LBN2" s="629"/>
      <c r="LBO2" s="629"/>
      <c r="LBP2" s="629"/>
      <c r="LBQ2" s="629"/>
      <c r="LBR2" s="629"/>
      <c r="LBS2" s="629"/>
      <c r="LBT2" s="629"/>
      <c r="LBU2" s="629"/>
      <c r="LBV2" s="629"/>
      <c r="LBW2" s="629"/>
      <c r="LBX2" s="629"/>
      <c r="LBY2" s="629"/>
      <c r="LBZ2" s="629"/>
      <c r="LCA2" s="629"/>
      <c r="LCB2" s="629"/>
      <c r="LCC2" s="629"/>
      <c r="LCD2" s="629"/>
      <c r="LCE2" s="629"/>
      <c r="LCF2" s="629"/>
      <c r="LCG2" s="629"/>
      <c r="LCH2" s="629"/>
      <c r="LCI2" s="629"/>
      <c r="LCJ2" s="629"/>
      <c r="LCK2" s="629"/>
      <c r="LCL2" s="629"/>
      <c r="LCM2" s="629"/>
      <c r="LCN2" s="629"/>
      <c r="LCO2" s="629"/>
      <c r="LCP2" s="629"/>
      <c r="LCQ2" s="629"/>
      <c r="LCR2" s="629"/>
      <c r="LCS2" s="629"/>
      <c r="LCT2" s="629"/>
      <c r="LCU2" s="629"/>
      <c r="LCV2" s="629"/>
      <c r="LCW2" s="629"/>
      <c r="LCX2" s="629"/>
      <c r="LCY2" s="629"/>
      <c r="LCZ2" s="629"/>
      <c r="LDA2" s="629"/>
      <c r="LDB2" s="629"/>
      <c r="LDC2" s="629"/>
      <c r="LDD2" s="629"/>
      <c r="LDE2" s="629"/>
      <c r="LDF2" s="629"/>
      <c r="LDG2" s="629"/>
      <c r="LDH2" s="629"/>
      <c r="LDI2" s="629"/>
      <c r="LDJ2" s="629"/>
      <c r="LDK2" s="629"/>
      <c r="LDL2" s="629"/>
      <c r="LDM2" s="629"/>
      <c r="LDN2" s="629"/>
      <c r="LDO2" s="629"/>
      <c r="LDP2" s="629"/>
      <c r="LDQ2" s="629"/>
      <c r="LDR2" s="629"/>
      <c r="LDS2" s="629"/>
      <c r="LDT2" s="629"/>
      <c r="LDU2" s="629"/>
      <c r="LDV2" s="629"/>
      <c r="LDW2" s="629"/>
      <c r="LDX2" s="629"/>
      <c r="LDY2" s="629"/>
      <c r="LDZ2" s="629"/>
      <c r="LEA2" s="629"/>
      <c r="LEB2" s="629"/>
      <c r="LEC2" s="629"/>
      <c r="LED2" s="629"/>
      <c r="LEE2" s="629"/>
      <c r="LEF2" s="629"/>
      <c r="LEG2" s="629"/>
      <c r="LEH2" s="629"/>
      <c r="LEI2" s="629"/>
      <c r="LEJ2" s="629"/>
      <c r="LEK2" s="629"/>
      <c r="LEL2" s="629"/>
      <c r="LEM2" s="629"/>
      <c r="LEN2" s="629"/>
      <c r="LEO2" s="629"/>
      <c r="LEP2" s="629"/>
      <c r="LEQ2" s="629"/>
      <c r="LER2" s="629"/>
      <c r="LES2" s="629"/>
      <c r="LET2" s="629"/>
      <c r="LEU2" s="629"/>
      <c r="LEV2" s="629"/>
      <c r="LEW2" s="629"/>
      <c r="LEX2" s="629"/>
      <c r="LEY2" s="629"/>
      <c r="LEZ2" s="629"/>
      <c r="LFA2" s="629"/>
      <c r="LFB2" s="629"/>
      <c r="LFC2" s="629"/>
      <c r="LFD2" s="629"/>
      <c r="LFE2" s="629"/>
      <c r="LFF2" s="629"/>
      <c r="LFG2" s="629"/>
      <c r="LFH2" s="629"/>
      <c r="LFI2" s="629"/>
      <c r="LFJ2" s="629"/>
      <c r="LFK2" s="629"/>
      <c r="LFL2" s="629"/>
      <c r="LFM2" s="629"/>
      <c r="LFN2" s="629"/>
      <c r="LFO2" s="629"/>
      <c r="LFP2" s="629"/>
      <c r="LFQ2" s="629"/>
      <c r="LFR2" s="629"/>
      <c r="LFS2" s="629"/>
      <c r="LFT2" s="629"/>
      <c r="LFU2" s="629"/>
      <c r="LFV2" s="629"/>
      <c r="LFW2" s="629"/>
      <c r="LFX2" s="629"/>
      <c r="LFY2" s="629"/>
      <c r="LFZ2" s="629"/>
      <c r="LGA2" s="629"/>
      <c r="LGB2" s="629"/>
      <c r="LGC2" s="629"/>
      <c r="LGD2" s="629"/>
      <c r="LGE2" s="629"/>
      <c r="LGF2" s="629"/>
      <c r="LGG2" s="629"/>
      <c r="LGH2" s="629"/>
      <c r="LGI2" s="629"/>
      <c r="LGJ2" s="629"/>
      <c r="LGK2" s="629"/>
      <c r="LGL2" s="629"/>
      <c r="LGM2" s="629"/>
      <c r="LGN2" s="629"/>
      <c r="LGO2" s="629"/>
      <c r="LGP2" s="629"/>
      <c r="LGQ2" s="629"/>
      <c r="LGR2" s="629"/>
      <c r="LGS2" s="629"/>
      <c r="LGT2" s="629"/>
      <c r="LGU2" s="629"/>
      <c r="LGV2" s="629"/>
      <c r="LGW2" s="629"/>
      <c r="LGX2" s="629"/>
      <c r="LGY2" s="629"/>
      <c r="LGZ2" s="629"/>
      <c r="LHA2" s="629"/>
      <c r="LHB2" s="629"/>
      <c r="LHC2" s="629"/>
      <c r="LHD2" s="629"/>
      <c r="LHE2" s="629"/>
      <c r="LHF2" s="629"/>
      <c r="LHG2" s="629"/>
      <c r="LHH2" s="629"/>
      <c r="LHI2" s="629"/>
      <c r="LHJ2" s="629"/>
      <c r="LHK2" s="629"/>
      <c r="LHL2" s="629"/>
      <c r="LHM2" s="629"/>
      <c r="LHN2" s="629"/>
      <c r="LHO2" s="629"/>
      <c r="LHP2" s="629"/>
      <c r="LHQ2" s="629"/>
      <c r="LHR2" s="629"/>
      <c r="LHS2" s="629"/>
      <c r="LHT2" s="629"/>
      <c r="LHU2" s="629"/>
      <c r="LHV2" s="629"/>
      <c r="LHW2" s="629"/>
      <c r="LHX2" s="629"/>
      <c r="LHY2" s="629"/>
      <c r="LHZ2" s="629"/>
      <c r="LIA2" s="629"/>
      <c r="LIB2" s="629"/>
      <c r="LIC2" s="629"/>
      <c r="LID2" s="629"/>
      <c r="LIE2" s="629"/>
      <c r="LIF2" s="629"/>
      <c r="LIG2" s="629"/>
      <c r="LIH2" s="629"/>
      <c r="LII2" s="629"/>
      <c r="LIJ2" s="629"/>
      <c r="LIK2" s="629"/>
      <c r="LIL2" s="629"/>
      <c r="LIM2" s="629"/>
      <c r="LIN2" s="629"/>
      <c r="LIO2" s="629"/>
      <c r="LIP2" s="629"/>
      <c r="LIQ2" s="629"/>
      <c r="LIR2" s="629"/>
      <c r="LIS2" s="629"/>
      <c r="LIT2" s="629"/>
      <c r="LIU2" s="629"/>
      <c r="LIV2" s="629"/>
      <c r="LIW2" s="629"/>
      <c r="LIX2" s="629"/>
      <c r="LIY2" s="629"/>
      <c r="LIZ2" s="629"/>
      <c r="LJA2" s="629"/>
      <c r="LJB2" s="629"/>
      <c r="LJC2" s="629"/>
      <c r="LJD2" s="629"/>
      <c r="LJE2" s="629"/>
      <c r="LJF2" s="629"/>
      <c r="LJG2" s="629"/>
      <c r="LJH2" s="629"/>
      <c r="LJI2" s="629"/>
      <c r="LJJ2" s="629"/>
      <c r="LJK2" s="629"/>
      <c r="LJL2" s="629"/>
      <c r="LJM2" s="629"/>
      <c r="LJN2" s="629"/>
      <c r="LJO2" s="629"/>
      <c r="LJP2" s="629"/>
      <c r="LJQ2" s="629"/>
      <c r="LJR2" s="629"/>
      <c r="LJS2" s="629"/>
      <c r="LJT2" s="629"/>
      <c r="LJU2" s="629"/>
      <c r="LJV2" s="629"/>
      <c r="LJW2" s="629"/>
      <c r="LJX2" s="629"/>
      <c r="LJY2" s="629"/>
      <c r="LJZ2" s="629"/>
      <c r="LKA2" s="629"/>
      <c r="LKB2" s="629"/>
      <c r="LKC2" s="629"/>
      <c r="LKD2" s="629"/>
      <c r="LKE2" s="629"/>
      <c r="LKF2" s="629"/>
      <c r="LKG2" s="629"/>
      <c r="LKH2" s="629"/>
      <c r="LKI2" s="629"/>
      <c r="LKJ2" s="629"/>
      <c r="LKK2" s="629"/>
      <c r="LKL2" s="629"/>
      <c r="LKM2" s="629"/>
      <c r="LKN2" s="629"/>
      <c r="LKO2" s="629"/>
      <c r="LKP2" s="629"/>
      <c r="LKQ2" s="629"/>
      <c r="LKR2" s="629"/>
      <c r="LKS2" s="629"/>
      <c r="LKT2" s="629"/>
      <c r="LKU2" s="629"/>
      <c r="LKV2" s="629"/>
      <c r="LKW2" s="629"/>
      <c r="LKX2" s="629"/>
      <c r="LKY2" s="629"/>
      <c r="LKZ2" s="629"/>
      <c r="LLA2" s="629"/>
      <c r="LLB2" s="629"/>
      <c r="LLC2" s="629"/>
      <c r="LLD2" s="629"/>
      <c r="LLE2" s="629"/>
      <c r="LLF2" s="629"/>
      <c r="LLG2" s="629"/>
      <c r="LLH2" s="629"/>
      <c r="LLI2" s="629"/>
      <c r="LLJ2" s="629"/>
      <c r="LLK2" s="629"/>
      <c r="LLL2" s="629"/>
      <c r="LLM2" s="629"/>
      <c r="LLN2" s="629"/>
      <c r="LLO2" s="629"/>
      <c r="LLP2" s="629"/>
      <c r="LLQ2" s="629"/>
      <c r="LLR2" s="629"/>
      <c r="LLS2" s="629"/>
      <c r="LLT2" s="629"/>
      <c r="LLU2" s="629"/>
      <c r="LLV2" s="629"/>
      <c r="LLW2" s="629"/>
      <c r="LLX2" s="629"/>
      <c r="LLY2" s="629"/>
      <c r="LLZ2" s="629"/>
      <c r="LMA2" s="629"/>
      <c r="LMB2" s="629"/>
      <c r="LMC2" s="629"/>
      <c r="LMD2" s="629"/>
      <c r="LME2" s="629"/>
      <c r="LMF2" s="629"/>
      <c r="LMG2" s="629"/>
      <c r="LMH2" s="629"/>
      <c r="LMI2" s="629"/>
      <c r="LMJ2" s="629"/>
      <c r="LMK2" s="629"/>
      <c r="LML2" s="629"/>
      <c r="LMM2" s="629"/>
      <c r="LMN2" s="629"/>
      <c r="LMO2" s="629"/>
      <c r="LMP2" s="629"/>
      <c r="LMQ2" s="629"/>
      <c r="LMR2" s="629"/>
      <c r="LMS2" s="629"/>
      <c r="LMT2" s="629"/>
      <c r="LMU2" s="629"/>
      <c r="LMV2" s="629"/>
      <c r="LMW2" s="629"/>
      <c r="LMX2" s="629"/>
      <c r="LMY2" s="629"/>
      <c r="LMZ2" s="629"/>
      <c r="LNA2" s="629"/>
      <c r="LNB2" s="629"/>
      <c r="LNC2" s="629"/>
      <c r="LND2" s="629"/>
      <c r="LNE2" s="629"/>
      <c r="LNF2" s="629"/>
      <c r="LNG2" s="629"/>
      <c r="LNH2" s="629"/>
      <c r="LNI2" s="629"/>
      <c r="LNJ2" s="629"/>
      <c r="LNK2" s="629"/>
      <c r="LNL2" s="629"/>
      <c r="LNM2" s="629"/>
      <c r="LNN2" s="629"/>
      <c r="LNO2" s="629"/>
      <c r="LNP2" s="629"/>
      <c r="LNQ2" s="629"/>
      <c r="LNR2" s="629"/>
      <c r="LNS2" s="629"/>
      <c r="LNT2" s="629"/>
      <c r="LNU2" s="629"/>
      <c r="LNV2" s="629"/>
      <c r="LNW2" s="629"/>
      <c r="LNX2" s="629"/>
      <c r="LNY2" s="629"/>
      <c r="LNZ2" s="629"/>
      <c r="LOA2" s="629"/>
      <c r="LOB2" s="629"/>
      <c r="LOC2" s="629"/>
      <c r="LOD2" s="629"/>
      <c r="LOE2" s="629"/>
      <c r="LOF2" s="629"/>
      <c r="LOG2" s="629"/>
      <c r="LOH2" s="629"/>
      <c r="LOI2" s="629"/>
      <c r="LOJ2" s="629"/>
      <c r="LOK2" s="629"/>
      <c r="LOL2" s="629"/>
      <c r="LOM2" s="629"/>
      <c r="LON2" s="629"/>
      <c r="LOO2" s="629"/>
      <c r="LOP2" s="629"/>
      <c r="LOQ2" s="629"/>
      <c r="LOR2" s="629"/>
      <c r="LOS2" s="629"/>
      <c r="LOT2" s="629"/>
      <c r="LOU2" s="629"/>
      <c r="LOV2" s="629"/>
      <c r="LOW2" s="629"/>
      <c r="LOX2" s="629"/>
      <c r="LOY2" s="629"/>
      <c r="LOZ2" s="629"/>
      <c r="LPA2" s="629"/>
      <c r="LPB2" s="629"/>
      <c r="LPC2" s="629"/>
      <c r="LPD2" s="629"/>
      <c r="LPE2" s="629"/>
      <c r="LPF2" s="629"/>
      <c r="LPG2" s="629"/>
      <c r="LPH2" s="629"/>
      <c r="LPI2" s="629"/>
      <c r="LPJ2" s="629"/>
      <c r="LPK2" s="629"/>
      <c r="LPL2" s="629"/>
      <c r="LPM2" s="629"/>
      <c r="LPN2" s="629"/>
      <c r="LPO2" s="629"/>
      <c r="LPP2" s="629"/>
      <c r="LPQ2" s="629"/>
      <c r="LPR2" s="629"/>
      <c r="LPS2" s="629"/>
      <c r="LPT2" s="629"/>
      <c r="LPU2" s="629"/>
      <c r="LPV2" s="629"/>
      <c r="LPW2" s="629"/>
      <c r="LPX2" s="629"/>
      <c r="LPY2" s="629"/>
      <c r="LPZ2" s="629"/>
      <c r="LQA2" s="629"/>
      <c r="LQB2" s="629"/>
      <c r="LQC2" s="629"/>
      <c r="LQD2" s="629"/>
      <c r="LQE2" s="629"/>
      <c r="LQF2" s="629"/>
      <c r="LQG2" s="629"/>
      <c r="LQH2" s="629"/>
      <c r="LQI2" s="629"/>
      <c r="LQJ2" s="629"/>
      <c r="LQK2" s="629"/>
      <c r="LQL2" s="629"/>
      <c r="LQM2" s="629"/>
      <c r="LQN2" s="629"/>
      <c r="LQO2" s="629"/>
      <c r="LQP2" s="629"/>
      <c r="LQQ2" s="629"/>
      <c r="LQR2" s="629"/>
      <c r="LQS2" s="629"/>
      <c r="LQT2" s="629"/>
      <c r="LQU2" s="629"/>
      <c r="LQV2" s="629"/>
      <c r="LQW2" s="629"/>
      <c r="LQX2" s="629"/>
      <c r="LQY2" s="629"/>
      <c r="LQZ2" s="629"/>
      <c r="LRA2" s="629"/>
      <c r="LRB2" s="629"/>
      <c r="LRC2" s="629"/>
      <c r="LRD2" s="629"/>
      <c r="LRE2" s="629"/>
      <c r="LRF2" s="629"/>
      <c r="LRG2" s="629"/>
      <c r="LRH2" s="629"/>
      <c r="LRI2" s="629"/>
      <c r="LRJ2" s="629"/>
      <c r="LRK2" s="629"/>
      <c r="LRL2" s="629"/>
      <c r="LRM2" s="629"/>
      <c r="LRN2" s="629"/>
      <c r="LRO2" s="629"/>
      <c r="LRP2" s="629"/>
      <c r="LRQ2" s="629"/>
      <c r="LRR2" s="629"/>
      <c r="LRS2" s="629"/>
      <c r="LRT2" s="629"/>
      <c r="LRU2" s="629"/>
      <c r="LRV2" s="629"/>
      <c r="LRW2" s="629"/>
      <c r="LRX2" s="629"/>
      <c r="LRY2" s="629"/>
      <c r="LRZ2" s="629"/>
      <c r="LSA2" s="629"/>
      <c r="LSB2" s="629"/>
      <c r="LSC2" s="629"/>
      <c r="LSD2" s="629"/>
      <c r="LSE2" s="629"/>
      <c r="LSF2" s="629"/>
      <c r="LSG2" s="629"/>
      <c r="LSH2" s="629"/>
      <c r="LSI2" s="629"/>
      <c r="LSJ2" s="629"/>
      <c r="LSK2" s="629"/>
      <c r="LSL2" s="629"/>
      <c r="LSM2" s="629"/>
      <c r="LSN2" s="629"/>
      <c r="LSO2" s="629"/>
      <c r="LSP2" s="629"/>
      <c r="LSQ2" s="629"/>
      <c r="LSR2" s="629"/>
      <c r="LSS2" s="629"/>
      <c r="LST2" s="629"/>
      <c r="LSU2" s="629"/>
      <c r="LSV2" s="629"/>
      <c r="LSW2" s="629"/>
      <c r="LSX2" s="629"/>
      <c r="LSY2" s="629"/>
      <c r="LSZ2" s="629"/>
      <c r="LTA2" s="629"/>
      <c r="LTB2" s="629"/>
      <c r="LTC2" s="629"/>
      <c r="LTD2" s="629"/>
      <c r="LTE2" s="629"/>
      <c r="LTF2" s="629"/>
      <c r="LTG2" s="629"/>
      <c r="LTH2" s="629"/>
      <c r="LTI2" s="629"/>
      <c r="LTJ2" s="629"/>
      <c r="LTK2" s="629"/>
      <c r="LTL2" s="629"/>
      <c r="LTM2" s="629"/>
      <c r="LTN2" s="629"/>
      <c r="LTO2" s="629"/>
      <c r="LTP2" s="629"/>
      <c r="LTQ2" s="629"/>
      <c r="LTR2" s="629"/>
      <c r="LTS2" s="629"/>
      <c r="LTT2" s="629"/>
      <c r="LTU2" s="629"/>
      <c r="LTV2" s="629"/>
      <c r="LTW2" s="629"/>
      <c r="LTX2" s="629"/>
      <c r="LTY2" s="629"/>
      <c r="LTZ2" s="629"/>
      <c r="LUA2" s="629"/>
      <c r="LUB2" s="629"/>
      <c r="LUC2" s="629"/>
      <c r="LUD2" s="629"/>
      <c r="LUE2" s="629"/>
      <c r="LUF2" s="629"/>
      <c r="LUG2" s="629"/>
      <c r="LUH2" s="629"/>
      <c r="LUI2" s="629"/>
      <c r="LUJ2" s="629"/>
      <c r="LUK2" s="629"/>
      <c r="LUL2" s="629"/>
      <c r="LUM2" s="629"/>
      <c r="LUN2" s="629"/>
      <c r="LUO2" s="629"/>
      <c r="LUP2" s="629"/>
      <c r="LUQ2" s="629"/>
      <c r="LUR2" s="629"/>
      <c r="LUS2" s="629"/>
      <c r="LUT2" s="629"/>
      <c r="LUU2" s="629"/>
      <c r="LUV2" s="629"/>
      <c r="LUW2" s="629"/>
      <c r="LUX2" s="629"/>
      <c r="LUY2" s="629"/>
      <c r="LUZ2" s="629"/>
      <c r="LVA2" s="629"/>
      <c r="LVB2" s="629"/>
      <c r="LVC2" s="629"/>
      <c r="LVD2" s="629"/>
      <c r="LVE2" s="629"/>
      <c r="LVF2" s="629"/>
      <c r="LVG2" s="629"/>
      <c r="LVH2" s="629"/>
      <c r="LVI2" s="629"/>
      <c r="LVJ2" s="629"/>
      <c r="LVK2" s="629"/>
      <c r="LVL2" s="629"/>
      <c r="LVM2" s="629"/>
      <c r="LVN2" s="629"/>
      <c r="LVO2" s="629"/>
      <c r="LVP2" s="629"/>
      <c r="LVQ2" s="629"/>
      <c r="LVR2" s="629"/>
      <c r="LVS2" s="629"/>
      <c r="LVT2" s="629"/>
      <c r="LVU2" s="629"/>
      <c r="LVV2" s="629"/>
      <c r="LVW2" s="629"/>
      <c r="LVX2" s="629"/>
      <c r="LVY2" s="629"/>
      <c r="LVZ2" s="629"/>
      <c r="LWA2" s="629"/>
      <c r="LWB2" s="629"/>
      <c r="LWC2" s="629"/>
      <c r="LWD2" s="629"/>
      <c r="LWE2" s="629"/>
      <c r="LWF2" s="629"/>
      <c r="LWG2" s="629"/>
      <c r="LWH2" s="629"/>
      <c r="LWI2" s="629"/>
      <c r="LWJ2" s="629"/>
      <c r="LWK2" s="629"/>
      <c r="LWL2" s="629"/>
      <c r="LWM2" s="629"/>
      <c r="LWN2" s="629"/>
      <c r="LWO2" s="629"/>
      <c r="LWP2" s="629"/>
      <c r="LWQ2" s="629"/>
      <c r="LWR2" s="629"/>
      <c r="LWS2" s="629"/>
      <c r="LWT2" s="629"/>
      <c r="LWU2" s="629"/>
      <c r="LWV2" s="629"/>
      <c r="LWW2" s="629"/>
      <c r="LWX2" s="629"/>
      <c r="LWY2" s="629"/>
      <c r="LWZ2" s="629"/>
      <c r="LXA2" s="629"/>
      <c r="LXB2" s="629"/>
      <c r="LXC2" s="629"/>
      <c r="LXD2" s="629"/>
      <c r="LXE2" s="629"/>
      <c r="LXF2" s="629"/>
      <c r="LXG2" s="629"/>
      <c r="LXH2" s="629"/>
      <c r="LXI2" s="629"/>
      <c r="LXJ2" s="629"/>
      <c r="LXK2" s="629"/>
      <c r="LXL2" s="629"/>
      <c r="LXM2" s="629"/>
      <c r="LXN2" s="629"/>
      <c r="LXO2" s="629"/>
      <c r="LXP2" s="629"/>
      <c r="LXQ2" s="629"/>
      <c r="LXR2" s="629"/>
      <c r="LXS2" s="629"/>
      <c r="LXT2" s="629"/>
      <c r="LXU2" s="629"/>
      <c r="LXV2" s="629"/>
      <c r="LXW2" s="629"/>
      <c r="LXX2" s="629"/>
      <c r="LXY2" s="629"/>
      <c r="LXZ2" s="629"/>
      <c r="LYA2" s="629"/>
      <c r="LYB2" s="629"/>
      <c r="LYC2" s="629"/>
      <c r="LYD2" s="629"/>
      <c r="LYE2" s="629"/>
      <c r="LYF2" s="629"/>
      <c r="LYG2" s="629"/>
      <c r="LYH2" s="629"/>
      <c r="LYI2" s="629"/>
      <c r="LYJ2" s="629"/>
      <c r="LYK2" s="629"/>
      <c r="LYL2" s="629"/>
      <c r="LYM2" s="629"/>
      <c r="LYN2" s="629"/>
      <c r="LYO2" s="629"/>
      <c r="LYP2" s="629"/>
      <c r="LYQ2" s="629"/>
      <c r="LYR2" s="629"/>
      <c r="LYS2" s="629"/>
      <c r="LYT2" s="629"/>
      <c r="LYU2" s="629"/>
      <c r="LYV2" s="629"/>
      <c r="LYW2" s="629"/>
      <c r="LYX2" s="629"/>
      <c r="LYY2" s="629"/>
      <c r="LYZ2" s="629"/>
      <c r="LZA2" s="629"/>
      <c r="LZB2" s="629"/>
      <c r="LZC2" s="629"/>
      <c r="LZD2" s="629"/>
      <c r="LZE2" s="629"/>
      <c r="LZF2" s="629"/>
      <c r="LZG2" s="629"/>
      <c r="LZH2" s="629"/>
      <c r="LZI2" s="629"/>
      <c r="LZJ2" s="629"/>
      <c r="LZK2" s="629"/>
      <c r="LZL2" s="629"/>
      <c r="LZM2" s="629"/>
      <c r="LZN2" s="629"/>
      <c r="LZO2" s="629"/>
      <c r="LZP2" s="629"/>
      <c r="LZQ2" s="629"/>
      <c r="LZR2" s="629"/>
      <c r="LZS2" s="629"/>
      <c r="LZT2" s="629"/>
      <c r="LZU2" s="629"/>
      <c r="LZV2" s="629"/>
      <c r="LZW2" s="629"/>
      <c r="LZX2" s="629"/>
      <c r="LZY2" s="629"/>
      <c r="LZZ2" s="629"/>
      <c r="MAA2" s="629"/>
      <c r="MAB2" s="629"/>
      <c r="MAC2" s="629"/>
      <c r="MAD2" s="629"/>
      <c r="MAE2" s="629"/>
      <c r="MAF2" s="629"/>
      <c r="MAG2" s="629"/>
      <c r="MAH2" s="629"/>
      <c r="MAI2" s="629"/>
      <c r="MAJ2" s="629"/>
      <c r="MAK2" s="629"/>
      <c r="MAL2" s="629"/>
      <c r="MAM2" s="629"/>
      <c r="MAN2" s="629"/>
      <c r="MAO2" s="629"/>
      <c r="MAP2" s="629"/>
      <c r="MAQ2" s="629"/>
      <c r="MAR2" s="629"/>
      <c r="MAS2" s="629"/>
      <c r="MAT2" s="629"/>
      <c r="MAU2" s="629"/>
      <c r="MAV2" s="629"/>
      <c r="MAW2" s="629"/>
      <c r="MAX2" s="629"/>
      <c r="MAY2" s="629"/>
      <c r="MAZ2" s="629"/>
      <c r="MBA2" s="629"/>
      <c r="MBB2" s="629"/>
      <c r="MBC2" s="629"/>
      <c r="MBD2" s="629"/>
      <c r="MBE2" s="629"/>
      <c r="MBF2" s="629"/>
      <c r="MBG2" s="629"/>
      <c r="MBH2" s="629"/>
      <c r="MBI2" s="629"/>
      <c r="MBJ2" s="629"/>
      <c r="MBK2" s="629"/>
      <c r="MBL2" s="629"/>
      <c r="MBM2" s="629"/>
      <c r="MBN2" s="629"/>
      <c r="MBO2" s="629"/>
      <c r="MBP2" s="629"/>
      <c r="MBQ2" s="629"/>
      <c r="MBR2" s="629"/>
      <c r="MBS2" s="629"/>
      <c r="MBT2" s="629"/>
      <c r="MBU2" s="629"/>
      <c r="MBV2" s="629"/>
      <c r="MBW2" s="629"/>
      <c r="MBX2" s="629"/>
      <c r="MBY2" s="629"/>
      <c r="MBZ2" s="629"/>
      <c r="MCA2" s="629"/>
      <c r="MCB2" s="629"/>
      <c r="MCC2" s="629"/>
      <c r="MCD2" s="629"/>
      <c r="MCE2" s="629"/>
      <c r="MCF2" s="629"/>
      <c r="MCG2" s="629"/>
      <c r="MCH2" s="629"/>
      <c r="MCI2" s="629"/>
      <c r="MCJ2" s="629"/>
      <c r="MCK2" s="629"/>
      <c r="MCL2" s="629"/>
      <c r="MCM2" s="629"/>
      <c r="MCN2" s="629"/>
      <c r="MCO2" s="629"/>
      <c r="MCP2" s="629"/>
      <c r="MCQ2" s="629"/>
      <c r="MCR2" s="629"/>
      <c r="MCS2" s="629"/>
      <c r="MCT2" s="629"/>
      <c r="MCU2" s="629"/>
      <c r="MCV2" s="629"/>
      <c r="MCW2" s="629"/>
      <c r="MCX2" s="629"/>
      <c r="MCY2" s="629"/>
      <c r="MCZ2" s="629"/>
      <c r="MDA2" s="629"/>
      <c r="MDB2" s="629"/>
      <c r="MDC2" s="629"/>
      <c r="MDD2" s="629"/>
      <c r="MDE2" s="629"/>
      <c r="MDF2" s="629"/>
      <c r="MDG2" s="629"/>
      <c r="MDH2" s="629"/>
      <c r="MDI2" s="629"/>
      <c r="MDJ2" s="629"/>
      <c r="MDK2" s="629"/>
      <c r="MDL2" s="629"/>
      <c r="MDM2" s="629"/>
      <c r="MDN2" s="629"/>
      <c r="MDO2" s="629"/>
      <c r="MDP2" s="629"/>
      <c r="MDQ2" s="629"/>
      <c r="MDR2" s="629"/>
      <c r="MDS2" s="629"/>
      <c r="MDT2" s="629"/>
      <c r="MDU2" s="629"/>
      <c r="MDV2" s="629"/>
      <c r="MDW2" s="629"/>
      <c r="MDX2" s="629"/>
      <c r="MDY2" s="629"/>
      <c r="MDZ2" s="629"/>
      <c r="MEA2" s="629"/>
      <c r="MEB2" s="629"/>
      <c r="MEC2" s="629"/>
      <c r="MED2" s="629"/>
      <c r="MEE2" s="629"/>
      <c r="MEF2" s="629"/>
      <c r="MEG2" s="629"/>
      <c r="MEH2" s="629"/>
      <c r="MEI2" s="629"/>
      <c r="MEJ2" s="629"/>
      <c r="MEK2" s="629"/>
      <c r="MEL2" s="629"/>
      <c r="MEM2" s="629"/>
      <c r="MEN2" s="629"/>
      <c r="MEO2" s="629"/>
      <c r="MEP2" s="629"/>
      <c r="MEQ2" s="629"/>
      <c r="MER2" s="629"/>
      <c r="MES2" s="629"/>
      <c r="MET2" s="629"/>
      <c r="MEU2" s="629"/>
      <c r="MEV2" s="629"/>
      <c r="MEW2" s="629"/>
      <c r="MEX2" s="629"/>
      <c r="MEY2" s="629"/>
      <c r="MEZ2" s="629"/>
      <c r="MFA2" s="629"/>
      <c r="MFB2" s="629"/>
      <c r="MFC2" s="629"/>
      <c r="MFD2" s="629"/>
      <c r="MFE2" s="629"/>
      <c r="MFF2" s="629"/>
      <c r="MFG2" s="629"/>
      <c r="MFH2" s="629"/>
      <c r="MFI2" s="629"/>
      <c r="MFJ2" s="629"/>
      <c r="MFK2" s="629"/>
      <c r="MFL2" s="629"/>
      <c r="MFM2" s="629"/>
      <c r="MFN2" s="629"/>
      <c r="MFO2" s="629"/>
      <c r="MFP2" s="629"/>
      <c r="MFQ2" s="629"/>
      <c r="MFR2" s="629"/>
      <c r="MFS2" s="629"/>
      <c r="MFT2" s="629"/>
      <c r="MFU2" s="629"/>
      <c r="MFV2" s="629"/>
      <c r="MFW2" s="629"/>
      <c r="MFX2" s="629"/>
      <c r="MFY2" s="629"/>
      <c r="MFZ2" s="629"/>
      <c r="MGA2" s="629"/>
      <c r="MGB2" s="629"/>
      <c r="MGC2" s="629"/>
      <c r="MGD2" s="629"/>
      <c r="MGE2" s="629"/>
      <c r="MGF2" s="629"/>
      <c r="MGG2" s="629"/>
      <c r="MGH2" s="629"/>
      <c r="MGI2" s="629"/>
      <c r="MGJ2" s="629"/>
      <c r="MGK2" s="629"/>
      <c r="MGL2" s="629"/>
      <c r="MGM2" s="629"/>
      <c r="MGN2" s="629"/>
      <c r="MGO2" s="629"/>
      <c r="MGP2" s="629"/>
      <c r="MGQ2" s="629"/>
      <c r="MGR2" s="629"/>
      <c r="MGS2" s="629"/>
      <c r="MGT2" s="629"/>
      <c r="MGU2" s="629"/>
      <c r="MGV2" s="629"/>
      <c r="MGW2" s="629"/>
      <c r="MGX2" s="629"/>
      <c r="MGY2" s="629"/>
      <c r="MGZ2" s="629"/>
      <c r="MHA2" s="629"/>
      <c r="MHB2" s="629"/>
      <c r="MHC2" s="629"/>
      <c r="MHD2" s="629"/>
      <c r="MHE2" s="629"/>
      <c r="MHF2" s="629"/>
      <c r="MHG2" s="629"/>
      <c r="MHH2" s="629"/>
      <c r="MHI2" s="629"/>
      <c r="MHJ2" s="629"/>
      <c r="MHK2" s="629"/>
      <c r="MHL2" s="629"/>
      <c r="MHM2" s="629"/>
      <c r="MHN2" s="629"/>
      <c r="MHO2" s="629"/>
      <c r="MHP2" s="629"/>
      <c r="MHQ2" s="629"/>
      <c r="MHR2" s="629"/>
      <c r="MHS2" s="629"/>
      <c r="MHT2" s="629"/>
      <c r="MHU2" s="629"/>
      <c r="MHV2" s="629"/>
      <c r="MHW2" s="629"/>
      <c r="MHX2" s="629"/>
      <c r="MHY2" s="629"/>
      <c r="MHZ2" s="629"/>
      <c r="MIA2" s="629"/>
      <c r="MIB2" s="629"/>
      <c r="MIC2" s="629"/>
      <c r="MID2" s="629"/>
      <c r="MIE2" s="629"/>
      <c r="MIF2" s="629"/>
      <c r="MIG2" s="629"/>
      <c r="MIH2" s="629"/>
      <c r="MII2" s="629"/>
      <c r="MIJ2" s="629"/>
      <c r="MIK2" s="629"/>
      <c r="MIL2" s="629"/>
      <c r="MIM2" s="629"/>
      <c r="MIN2" s="629"/>
      <c r="MIO2" s="629"/>
      <c r="MIP2" s="629"/>
      <c r="MIQ2" s="629"/>
      <c r="MIR2" s="629"/>
      <c r="MIS2" s="629"/>
      <c r="MIT2" s="629"/>
      <c r="MIU2" s="629"/>
      <c r="MIV2" s="629"/>
      <c r="MIW2" s="629"/>
      <c r="MIX2" s="629"/>
      <c r="MIY2" s="629"/>
      <c r="MIZ2" s="629"/>
      <c r="MJA2" s="629"/>
      <c r="MJB2" s="629"/>
      <c r="MJC2" s="629"/>
      <c r="MJD2" s="629"/>
      <c r="MJE2" s="629"/>
      <c r="MJF2" s="629"/>
      <c r="MJG2" s="629"/>
      <c r="MJH2" s="629"/>
      <c r="MJI2" s="629"/>
      <c r="MJJ2" s="629"/>
      <c r="MJK2" s="629"/>
      <c r="MJL2" s="629"/>
      <c r="MJM2" s="629"/>
      <c r="MJN2" s="629"/>
      <c r="MJO2" s="629"/>
      <c r="MJP2" s="629"/>
      <c r="MJQ2" s="629"/>
      <c r="MJR2" s="629"/>
      <c r="MJS2" s="629"/>
      <c r="MJT2" s="629"/>
      <c r="MJU2" s="629"/>
      <c r="MJV2" s="629"/>
      <c r="MJW2" s="629"/>
      <c r="MJX2" s="629"/>
      <c r="MJY2" s="629"/>
      <c r="MJZ2" s="629"/>
      <c r="MKA2" s="629"/>
      <c r="MKB2" s="629"/>
      <c r="MKC2" s="629"/>
      <c r="MKD2" s="629"/>
      <c r="MKE2" s="629"/>
      <c r="MKF2" s="629"/>
      <c r="MKG2" s="629"/>
      <c r="MKH2" s="629"/>
      <c r="MKI2" s="629"/>
      <c r="MKJ2" s="629"/>
      <c r="MKK2" s="629"/>
      <c r="MKL2" s="629"/>
      <c r="MKM2" s="629"/>
      <c r="MKN2" s="629"/>
      <c r="MKO2" s="629"/>
      <c r="MKP2" s="629"/>
      <c r="MKQ2" s="629"/>
      <c r="MKR2" s="629"/>
      <c r="MKS2" s="629"/>
      <c r="MKT2" s="629"/>
      <c r="MKU2" s="629"/>
      <c r="MKV2" s="629"/>
      <c r="MKW2" s="629"/>
      <c r="MKX2" s="629"/>
      <c r="MKY2" s="629"/>
      <c r="MKZ2" s="629"/>
      <c r="MLA2" s="629"/>
      <c r="MLB2" s="629"/>
      <c r="MLC2" s="629"/>
      <c r="MLD2" s="629"/>
      <c r="MLE2" s="629"/>
      <c r="MLF2" s="629"/>
      <c r="MLG2" s="629"/>
      <c r="MLH2" s="629"/>
      <c r="MLI2" s="629"/>
      <c r="MLJ2" s="629"/>
      <c r="MLK2" s="629"/>
      <c r="MLL2" s="629"/>
      <c r="MLM2" s="629"/>
      <c r="MLN2" s="629"/>
      <c r="MLO2" s="629"/>
      <c r="MLP2" s="629"/>
      <c r="MLQ2" s="629"/>
      <c r="MLR2" s="629"/>
      <c r="MLS2" s="629"/>
      <c r="MLT2" s="629"/>
      <c r="MLU2" s="629"/>
      <c r="MLV2" s="629"/>
      <c r="MLW2" s="629"/>
      <c r="MLX2" s="629"/>
      <c r="MLY2" s="629"/>
      <c r="MLZ2" s="629"/>
      <c r="MMA2" s="629"/>
      <c r="MMB2" s="629"/>
      <c r="MMC2" s="629"/>
      <c r="MMD2" s="629"/>
      <c r="MME2" s="629"/>
      <c r="MMF2" s="629"/>
      <c r="MMG2" s="629"/>
      <c r="MMH2" s="629"/>
      <c r="MMI2" s="629"/>
      <c r="MMJ2" s="629"/>
      <c r="MMK2" s="629"/>
      <c r="MML2" s="629"/>
      <c r="MMM2" s="629"/>
      <c r="MMN2" s="629"/>
      <c r="MMO2" s="629"/>
      <c r="MMP2" s="629"/>
      <c r="MMQ2" s="629"/>
      <c r="MMR2" s="629"/>
      <c r="MMS2" s="629"/>
      <c r="MMT2" s="629"/>
      <c r="MMU2" s="629"/>
      <c r="MMV2" s="629"/>
      <c r="MMW2" s="629"/>
      <c r="MMX2" s="629"/>
      <c r="MMY2" s="629"/>
      <c r="MMZ2" s="629"/>
      <c r="MNA2" s="629"/>
      <c r="MNB2" s="629"/>
      <c r="MNC2" s="629"/>
      <c r="MND2" s="629"/>
      <c r="MNE2" s="629"/>
      <c r="MNF2" s="629"/>
      <c r="MNG2" s="629"/>
      <c r="MNH2" s="629"/>
      <c r="MNI2" s="629"/>
      <c r="MNJ2" s="629"/>
      <c r="MNK2" s="629"/>
      <c r="MNL2" s="629"/>
      <c r="MNM2" s="629"/>
      <c r="MNN2" s="629"/>
      <c r="MNO2" s="629"/>
      <c r="MNP2" s="629"/>
      <c r="MNQ2" s="629"/>
      <c r="MNR2" s="629"/>
      <c r="MNS2" s="629"/>
      <c r="MNT2" s="629"/>
      <c r="MNU2" s="629"/>
      <c r="MNV2" s="629"/>
      <c r="MNW2" s="629"/>
      <c r="MNX2" s="629"/>
      <c r="MNY2" s="629"/>
      <c r="MNZ2" s="629"/>
      <c r="MOA2" s="629"/>
      <c r="MOB2" s="629"/>
      <c r="MOC2" s="629"/>
      <c r="MOD2" s="629"/>
      <c r="MOE2" s="629"/>
      <c r="MOF2" s="629"/>
      <c r="MOG2" s="629"/>
      <c r="MOH2" s="629"/>
      <c r="MOI2" s="629"/>
      <c r="MOJ2" s="629"/>
      <c r="MOK2" s="629"/>
      <c r="MOL2" s="629"/>
      <c r="MOM2" s="629"/>
      <c r="MON2" s="629"/>
      <c r="MOO2" s="629"/>
      <c r="MOP2" s="629"/>
      <c r="MOQ2" s="629"/>
      <c r="MOR2" s="629"/>
      <c r="MOS2" s="629"/>
      <c r="MOT2" s="629"/>
      <c r="MOU2" s="629"/>
      <c r="MOV2" s="629"/>
      <c r="MOW2" s="629"/>
      <c r="MOX2" s="629"/>
      <c r="MOY2" s="629"/>
      <c r="MOZ2" s="629"/>
      <c r="MPA2" s="629"/>
      <c r="MPB2" s="629"/>
      <c r="MPC2" s="629"/>
      <c r="MPD2" s="629"/>
      <c r="MPE2" s="629"/>
      <c r="MPF2" s="629"/>
      <c r="MPG2" s="629"/>
      <c r="MPH2" s="629"/>
      <c r="MPI2" s="629"/>
      <c r="MPJ2" s="629"/>
      <c r="MPK2" s="629"/>
      <c r="MPL2" s="629"/>
      <c r="MPM2" s="629"/>
      <c r="MPN2" s="629"/>
      <c r="MPO2" s="629"/>
      <c r="MPP2" s="629"/>
      <c r="MPQ2" s="629"/>
      <c r="MPR2" s="629"/>
      <c r="MPS2" s="629"/>
      <c r="MPT2" s="629"/>
      <c r="MPU2" s="629"/>
      <c r="MPV2" s="629"/>
      <c r="MPW2" s="629"/>
      <c r="MPX2" s="629"/>
      <c r="MPY2" s="629"/>
      <c r="MPZ2" s="629"/>
      <c r="MQA2" s="629"/>
      <c r="MQB2" s="629"/>
      <c r="MQC2" s="629"/>
      <c r="MQD2" s="629"/>
      <c r="MQE2" s="629"/>
      <c r="MQF2" s="629"/>
      <c r="MQG2" s="629"/>
      <c r="MQH2" s="629"/>
      <c r="MQI2" s="629"/>
      <c r="MQJ2" s="629"/>
      <c r="MQK2" s="629"/>
      <c r="MQL2" s="629"/>
      <c r="MQM2" s="629"/>
      <c r="MQN2" s="629"/>
      <c r="MQO2" s="629"/>
      <c r="MQP2" s="629"/>
      <c r="MQQ2" s="629"/>
      <c r="MQR2" s="629"/>
      <c r="MQS2" s="629"/>
      <c r="MQT2" s="629"/>
      <c r="MQU2" s="629"/>
      <c r="MQV2" s="629"/>
      <c r="MQW2" s="629"/>
      <c r="MQX2" s="629"/>
      <c r="MQY2" s="629"/>
      <c r="MQZ2" s="629"/>
      <c r="MRA2" s="629"/>
      <c r="MRB2" s="629"/>
      <c r="MRC2" s="629"/>
      <c r="MRD2" s="629"/>
      <c r="MRE2" s="629"/>
      <c r="MRF2" s="629"/>
      <c r="MRG2" s="629"/>
      <c r="MRH2" s="629"/>
      <c r="MRI2" s="629"/>
      <c r="MRJ2" s="629"/>
      <c r="MRK2" s="629"/>
      <c r="MRL2" s="629"/>
      <c r="MRM2" s="629"/>
      <c r="MRN2" s="629"/>
      <c r="MRO2" s="629"/>
      <c r="MRP2" s="629"/>
      <c r="MRQ2" s="629"/>
      <c r="MRR2" s="629"/>
      <c r="MRS2" s="629"/>
      <c r="MRT2" s="629"/>
      <c r="MRU2" s="629"/>
      <c r="MRV2" s="629"/>
      <c r="MRW2" s="629"/>
      <c r="MRX2" s="629"/>
      <c r="MRY2" s="629"/>
      <c r="MRZ2" s="629"/>
      <c r="MSA2" s="629"/>
      <c r="MSB2" s="629"/>
      <c r="MSC2" s="629"/>
      <c r="MSD2" s="629"/>
      <c r="MSE2" s="629"/>
      <c r="MSF2" s="629"/>
      <c r="MSG2" s="629"/>
      <c r="MSH2" s="629"/>
      <c r="MSI2" s="629"/>
      <c r="MSJ2" s="629"/>
      <c r="MSK2" s="629"/>
      <c r="MSL2" s="629"/>
      <c r="MSM2" s="629"/>
      <c r="MSN2" s="629"/>
      <c r="MSO2" s="629"/>
      <c r="MSP2" s="629"/>
      <c r="MSQ2" s="629"/>
      <c r="MSR2" s="629"/>
      <c r="MSS2" s="629"/>
      <c r="MST2" s="629"/>
      <c r="MSU2" s="629"/>
      <c r="MSV2" s="629"/>
      <c r="MSW2" s="629"/>
      <c r="MSX2" s="629"/>
      <c r="MSY2" s="629"/>
      <c r="MSZ2" s="629"/>
      <c r="MTA2" s="629"/>
      <c r="MTB2" s="629"/>
      <c r="MTC2" s="629"/>
      <c r="MTD2" s="629"/>
      <c r="MTE2" s="629"/>
      <c r="MTF2" s="629"/>
      <c r="MTG2" s="629"/>
      <c r="MTH2" s="629"/>
      <c r="MTI2" s="629"/>
      <c r="MTJ2" s="629"/>
      <c r="MTK2" s="629"/>
      <c r="MTL2" s="629"/>
      <c r="MTM2" s="629"/>
      <c r="MTN2" s="629"/>
      <c r="MTO2" s="629"/>
      <c r="MTP2" s="629"/>
      <c r="MTQ2" s="629"/>
      <c r="MTR2" s="629"/>
      <c r="MTS2" s="629"/>
      <c r="MTT2" s="629"/>
      <c r="MTU2" s="629"/>
      <c r="MTV2" s="629"/>
      <c r="MTW2" s="629"/>
      <c r="MTX2" s="629"/>
      <c r="MTY2" s="629"/>
      <c r="MTZ2" s="629"/>
      <c r="MUA2" s="629"/>
      <c r="MUB2" s="629"/>
      <c r="MUC2" s="629"/>
      <c r="MUD2" s="629"/>
      <c r="MUE2" s="629"/>
      <c r="MUF2" s="629"/>
      <c r="MUG2" s="629"/>
      <c r="MUH2" s="629"/>
      <c r="MUI2" s="629"/>
      <c r="MUJ2" s="629"/>
      <c r="MUK2" s="629"/>
      <c r="MUL2" s="629"/>
      <c r="MUM2" s="629"/>
      <c r="MUN2" s="629"/>
      <c r="MUO2" s="629"/>
      <c r="MUP2" s="629"/>
      <c r="MUQ2" s="629"/>
      <c r="MUR2" s="629"/>
      <c r="MUS2" s="629"/>
      <c r="MUT2" s="629"/>
      <c r="MUU2" s="629"/>
      <c r="MUV2" s="629"/>
      <c r="MUW2" s="629"/>
      <c r="MUX2" s="629"/>
      <c r="MUY2" s="629"/>
      <c r="MUZ2" s="629"/>
      <c r="MVA2" s="629"/>
      <c r="MVB2" s="629"/>
      <c r="MVC2" s="629"/>
      <c r="MVD2" s="629"/>
      <c r="MVE2" s="629"/>
      <c r="MVF2" s="629"/>
      <c r="MVG2" s="629"/>
      <c r="MVH2" s="629"/>
      <c r="MVI2" s="629"/>
      <c r="MVJ2" s="629"/>
      <c r="MVK2" s="629"/>
      <c r="MVL2" s="629"/>
      <c r="MVM2" s="629"/>
      <c r="MVN2" s="629"/>
      <c r="MVO2" s="629"/>
      <c r="MVP2" s="629"/>
      <c r="MVQ2" s="629"/>
      <c r="MVR2" s="629"/>
      <c r="MVS2" s="629"/>
      <c r="MVT2" s="629"/>
      <c r="MVU2" s="629"/>
      <c r="MVV2" s="629"/>
      <c r="MVW2" s="629"/>
      <c r="MVX2" s="629"/>
      <c r="MVY2" s="629"/>
      <c r="MVZ2" s="629"/>
      <c r="MWA2" s="629"/>
      <c r="MWB2" s="629"/>
      <c r="MWC2" s="629"/>
      <c r="MWD2" s="629"/>
      <c r="MWE2" s="629"/>
      <c r="MWF2" s="629"/>
      <c r="MWG2" s="629"/>
      <c r="MWH2" s="629"/>
      <c r="MWI2" s="629"/>
      <c r="MWJ2" s="629"/>
      <c r="MWK2" s="629"/>
      <c r="MWL2" s="629"/>
      <c r="MWM2" s="629"/>
      <c r="MWN2" s="629"/>
      <c r="MWO2" s="629"/>
      <c r="MWP2" s="629"/>
      <c r="MWQ2" s="629"/>
      <c r="MWR2" s="629"/>
      <c r="MWS2" s="629"/>
      <c r="MWT2" s="629"/>
      <c r="MWU2" s="629"/>
      <c r="MWV2" s="629"/>
      <c r="MWW2" s="629"/>
      <c r="MWX2" s="629"/>
      <c r="MWY2" s="629"/>
      <c r="MWZ2" s="629"/>
      <c r="MXA2" s="629"/>
      <c r="MXB2" s="629"/>
      <c r="MXC2" s="629"/>
      <c r="MXD2" s="629"/>
      <c r="MXE2" s="629"/>
      <c r="MXF2" s="629"/>
      <c r="MXG2" s="629"/>
      <c r="MXH2" s="629"/>
      <c r="MXI2" s="629"/>
      <c r="MXJ2" s="629"/>
      <c r="MXK2" s="629"/>
      <c r="MXL2" s="629"/>
      <c r="MXM2" s="629"/>
      <c r="MXN2" s="629"/>
      <c r="MXO2" s="629"/>
      <c r="MXP2" s="629"/>
      <c r="MXQ2" s="629"/>
      <c r="MXR2" s="629"/>
      <c r="MXS2" s="629"/>
      <c r="MXT2" s="629"/>
      <c r="MXU2" s="629"/>
      <c r="MXV2" s="629"/>
      <c r="MXW2" s="629"/>
      <c r="MXX2" s="629"/>
      <c r="MXY2" s="629"/>
      <c r="MXZ2" s="629"/>
      <c r="MYA2" s="629"/>
      <c r="MYB2" s="629"/>
      <c r="MYC2" s="629"/>
      <c r="MYD2" s="629"/>
      <c r="MYE2" s="629"/>
      <c r="MYF2" s="629"/>
      <c r="MYG2" s="629"/>
      <c r="MYH2" s="629"/>
      <c r="MYI2" s="629"/>
      <c r="MYJ2" s="629"/>
      <c r="MYK2" s="629"/>
      <c r="MYL2" s="629"/>
      <c r="MYM2" s="629"/>
      <c r="MYN2" s="629"/>
      <c r="MYO2" s="629"/>
      <c r="MYP2" s="629"/>
      <c r="MYQ2" s="629"/>
      <c r="MYR2" s="629"/>
      <c r="MYS2" s="629"/>
      <c r="MYT2" s="629"/>
      <c r="MYU2" s="629"/>
      <c r="MYV2" s="629"/>
      <c r="MYW2" s="629"/>
      <c r="MYX2" s="629"/>
      <c r="MYY2" s="629"/>
      <c r="MYZ2" s="629"/>
      <c r="MZA2" s="629"/>
      <c r="MZB2" s="629"/>
      <c r="MZC2" s="629"/>
      <c r="MZD2" s="629"/>
      <c r="MZE2" s="629"/>
      <c r="MZF2" s="629"/>
      <c r="MZG2" s="629"/>
      <c r="MZH2" s="629"/>
      <c r="MZI2" s="629"/>
      <c r="MZJ2" s="629"/>
      <c r="MZK2" s="629"/>
      <c r="MZL2" s="629"/>
      <c r="MZM2" s="629"/>
      <c r="MZN2" s="629"/>
      <c r="MZO2" s="629"/>
      <c r="MZP2" s="629"/>
      <c r="MZQ2" s="629"/>
      <c r="MZR2" s="629"/>
      <c r="MZS2" s="629"/>
      <c r="MZT2" s="629"/>
      <c r="MZU2" s="629"/>
      <c r="MZV2" s="629"/>
      <c r="MZW2" s="629"/>
      <c r="MZX2" s="629"/>
      <c r="MZY2" s="629"/>
      <c r="MZZ2" s="629"/>
      <c r="NAA2" s="629"/>
      <c r="NAB2" s="629"/>
      <c r="NAC2" s="629"/>
      <c r="NAD2" s="629"/>
      <c r="NAE2" s="629"/>
      <c r="NAF2" s="629"/>
      <c r="NAG2" s="629"/>
      <c r="NAH2" s="629"/>
      <c r="NAI2" s="629"/>
      <c r="NAJ2" s="629"/>
      <c r="NAK2" s="629"/>
      <c r="NAL2" s="629"/>
      <c r="NAM2" s="629"/>
      <c r="NAN2" s="629"/>
      <c r="NAO2" s="629"/>
      <c r="NAP2" s="629"/>
      <c r="NAQ2" s="629"/>
      <c r="NAR2" s="629"/>
      <c r="NAS2" s="629"/>
      <c r="NAT2" s="629"/>
      <c r="NAU2" s="629"/>
      <c r="NAV2" s="629"/>
      <c r="NAW2" s="629"/>
      <c r="NAX2" s="629"/>
      <c r="NAY2" s="629"/>
      <c r="NAZ2" s="629"/>
      <c r="NBA2" s="629"/>
      <c r="NBB2" s="629"/>
      <c r="NBC2" s="629"/>
      <c r="NBD2" s="629"/>
      <c r="NBE2" s="629"/>
      <c r="NBF2" s="629"/>
      <c r="NBG2" s="629"/>
      <c r="NBH2" s="629"/>
      <c r="NBI2" s="629"/>
      <c r="NBJ2" s="629"/>
      <c r="NBK2" s="629"/>
      <c r="NBL2" s="629"/>
      <c r="NBM2" s="629"/>
      <c r="NBN2" s="629"/>
      <c r="NBO2" s="629"/>
      <c r="NBP2" s="629"/>
      <c r="NBQ2" s="629"/>
      <c r="NBR2" s="629"/>
      <c r="NBS2" s="629"/>
      <c r="NBT2" s="629"/>
      <c r="NBU2" s="629"/>
      <c r="NBV2" s="629"/>
      <c r="NBW2" s="629"/>
      <c r="NBX2" s="629"/>
      <c r="NBY2" s="629"/>
      <c r="NBZ2" s="629"/>
      <c r="NCA2" s="629"/>
      <c r="NCB2" s="629"/>
      <c r="NCC2" s="629"/>
      <c r="NCD2" s="629"/>
      <c r="NCE2" s="629"/>
      <c r="NCF2" s="629"/>
      <c r="NCG2" s="629"/>
      <c r="NCH2" s="629"/>
      <c r="NCI2" s="629"/>
      <c r="NCJ2" s="629"/>
      <c r="NCK2" s="629"/>
      <c r="NCL2" s="629"/>
      <c r="NCM2" s="629"/>
      <c r="NCN2" s="629"/>
      <c r="NCO2" s="629"/>
      <c r="NCP2" s="629"/>
      <c r="NCQ2" s="629"/>
      <c r="NCR2" s="629"/>
      <c r="NCS2" s="629"/>
      <c r="NCT2" s="629"/>
      <c r="NCU2" s="629"/>
      <c r="NCV2" s="629"/>
      <c r="NCW2" s="629"/>
      <c r="NCX2" s="629"/>
      <c r="NCY2" s="629"/>
      <c r="NCZ2" s="629"/>
      <c r="NDA2" s="629"/>
      <c r="NDB2" s="629"/>
      <c r="NDC2" s="629"/>
      <c r="NDD2" s="629"/>
      <c r="NDE2" s="629"/>
      <c r="NDF2" s="629"/>
      <c r="NDG2" s="629"/>
      <c r="NDH2" s="629"/>
      <c r="NDI2" s="629"/>
      <c r="NDJ2" s="629"/>
      <c r="NDK2" s="629"/>
      <c r="NDL2" s="629"/>
      <c r="NDM2" s="629"/>
      <c r="NDN2" s="629"/>
      <c r="NDO2" s="629"/>
      <c r="NDP2" s="629"/>
      <c r="NDQ2" s="629"/>
      <c r="NDR2" s="629"/>
      <c r="NDS2" s="629"/>
      <c r="NDT2" s="629"/>
      <c r="NDU2" s="629"/>
      <c r="NDV2" s="629"/>
      <c r="NDW2" s="629"/>
      <c r="NDX2" s="629"/>
      <c r="NDY2" s="629"/>
      <c r="NDZ2" s="629"/>
      <c r="NEA2" s="629"/>
      <c r="NEB2" s="629"/>
      <c r="NEC2" s="629"/>
      <c r="NED2" s="629"/>
      <c r="NEE2" s="629"/>
      <c r="NEF2" s="629"/>
      <c r="NEG2" s="629"/>
      <c r="NEH2" s="629"/>
      <c r="NEI2" s="629"/>
      <c r="NEJ2" s="629"/>
      <c r="NEK2" s="629"/>
      <c r="NEL2" s="629"/>
      <c r="NEM2" s="629"/>
      <c r="NEN2" s="629"/>
      <c r="NEO2" s="629"/>
      <c r="NEP2" s="629"/>
      <c r="NEQ2" s="629"/>
      <c r="NER2" s="629"/>
      <c r="NES2" s="629"/>
      <c r="NET2" s="629"/>
      <c r="NEU2" s="629"/>
      <c r="NEV2" s="629"/>
      <c r="NEW2" s="629"/>
      <c r="NEX2" s="629"/>
      <c r="NEY2" s="629"/>
      <c r="NEZ2" s="629"/>
      <c r="NFA2" s="629"/>
      <c r="NFB2" s="629"/>
      <c r="NFC2" s="629"/>
      <c r="NFD2" s="629"/>
      <c r="NFE2" s="629"/>
      <c r="NFF2" s="629"/>
      <c r="NFG2" s="629"/>
      <c r="NFH2" s="629"/>
      <c r="NFI2" s="629"/>
      <c r="NFJ2" s="629"/>
      <c r="NFK2" s="629"/>
      <c r="NFL2" s="629"/>
      <c r="NFM2" s="629"/>
      <c r="NFN2" s="629"/>
      <c r="NFO2" s="629"/>
      <c r="NFP2" s="629"/>
      <c r="NFQ2" s="629"/>
      <c r="NFR2" s="629"/>
      <c r="NFS2" s="629"/>
      <c r="NFT2" s="629"/>
      <c r="NFU2" s="629"/>
      <c r="NFV2" s="629"/>
      <c r="NFW2" s="629"/>
      <c r="NFX2" s="629"/>
      <c r="NFY2" s="629"/>
      <c r="NFZ2" s="629"/>
      <c r="NGA2" s="629"/>
      <c r="NGB2" s="629"/>
      <c r="NGC2" s="629"/>
      <c r="NGD2" s="629"/>
      <c r="NGE2" s="629"/>
      <c r="NGF2" s="629"/>
      <c r="NGG2" s="629"/>
      <c r="NGH2" s="629"/>
      <c r="NGI2" s="629"/>
      <c r="NGJ2" s="629"/>
      <c r="NGK2" s="629"/>
      <c r="NGL2" s="629"/>
      <c r="NGM2" s="629"/>
      <c r="NGN2" s="629"/>
      <c r="NGO2" s="629"/>
      <c r="NGP2" s="629"/>
      <c r="NGQ2" s="629"/>
      <c r="NGR2" s="629"/>
      <c r="NGS2" s="629"/>
      <c r="NGT2" s="629"/>
      <c r="NGU2" s="629"/>
      <c r="NGV2" s="629"/>
      <c r="NGW2" s="629"/>
      <c r="NGX2" s="629"/>
      <c r="NGY2" s="629"/>
      <c r="NGZ2" s="629"/>
      <c r="NHA2" s="629"/>
      <c r="NHB2" s="629"/>
      <c r="NHC2" s="629"/>
      <c r="NHD2" s="629"/>
      <c r="NHE2" s="629"/>
      <c r="NHF2" s="629"/>
      <c r="NHG2" s="629"/>
      <c r="NHH2" s="629"/>
      <c r="NHI2" s="629"/>
      <c r="NHJ2" s="629"/>
      <c r="NHK2" s="629"/>
      <c r="NHL2" s="629"/>
      <c r="NHM2" s="629"/>
      <c r="NHN2" s="629"/>
      <c r="NHO2" s="629"/>
      <c r="NHP2" s="629"/>
      <c r="NHQ2" s="629"/>
      <c r="NHR2" s="629"/>
      <c r="NHS2" s="629"/>
      <c r="NHT2" s="629"/>
      <c r="NHU2" s="629"/>
      <c r="NHV2" s="629"/>
      <c r="NHW2" s="629"/>
      <c r="NHX2" s="629"/>
      <c r="NHY2" s="629"/>
      <c r="NHZ2" s="629"/>
      <c r="NIA2" s="629"/>
      <c r="NIB2" s="629"/>
      <c r="NIC2" s="629"/>
      <c r="NID2" s="629"/>
      <c r="NIE2" s="629"/>
      <c r="NIF2" s="629"/>
      <c r="NIG2" s="629"/>
      <c r="NIH2" s="629"/>
      <c r="NII2" s="629"/>
      <c r="NIJ2" s="629"/>
      <c r="NIK2" s="629"/>
      <c r="NIL2" s="629"/>
      <c r="NIM2" s="629"/>
      <c r="NIN2" s="629"/>
      <c r="NIO2" s="629"/>
      <c r="NIP2" s="629"/>
      <c r="NIQ2" s="629"/>
      <c r="NIR2" s="629"/>
      <c r="NIS2" s="629"/>
      <c r="NIT2" s="629"/>
      <c r="NIU2" s="629"/>
      <c r="NIV2" s="629"/>
      <c r="NIW2" s="629"/>
      <c r="NIX2" s="629"/>
      <c r="NIY2" s="629"/>
      <c r="NIZ2" s="629"/>
      <c r="NJA2" s="629"/>
      <c r="NJB2" s="629"/>
      <c r="NJC2" s="629"/>
      <c r="NJD2" s="629"/>
      <c r="NJE2" s="629"/>
      <c r="NJF2" s="629"/>
      <c r="NJG2" s="629"/>
      <c r="NJH2" s="629"/>
      <c r="NJI2" s="629"/>
      <c r="NJJ2" s="629"/>
      <c r="NJK2" s="629"/>
      <c r="NJL2" s="629"/>
      <c r="NJM2" s="629"/>
      <c r="NJN2" s="629"/>
      <c r="NJO2" s="629"/>
      <c r="NJP2" s="629"/>
      <c r="NJQ2" s="629"/>
      <c r="NJR2" s="629"/>
      <c r="NJS2" s="629"/>
      <c r="NJT2" s="629"/>
      <c r="NJU2" s="629"/>
      <c r="NJV2" s="629"/>
      <c r="NJW2" s="629"/>
      <c r="NJX2" s="629"/>
      <c r="NJY2" s="629"/>
      <c r="NJZ2" s="629"/>
      <c r="NKA2" s="629"/>
      <c r="NKB2" s="629"/>
      <c r="NKC2" s="629"/>
      <c r="NKD2" s="629"/>
      <c r="NKE2" s="629"/>
      <c r="NKF2" s="629"/>
      <c r="NKG2" s="629"/>
      <c r="NKH2" s="629"/>
      <c r="NKI2" s="629"/>
      <c r="NKJ2" s="629"/>
      <c r="NKK2" s="629"/>
      <c r="NKL2" s="629"/>
      <c r="NKM2" s="629"/>
      <c r="NKN2" s="629"/>
      <c r="NKO2" s="629"/>
      <c r="NKP2" s="629"/>
      <c r="NKQ2" s="629"/>
      <c r="NKR2" s="629"/>
      <c r="NKS2" s="629"/>
      <c r="NKT2" s="629"/>
      <c r="NKU2" s="629"/>
      <c r="NKV2" s="629"/>
      <c r="NKW2" s="629"/>
      <c r="NKX2" s="629"/>
      <c r="NKY2" s="629"/>
      <c r="NKZ2" s="629"/>
      <c r="NLA2" s="629"/>
      <c r="NLB2" s="629"/>
      <c r="NLC2" s="629"/>
      <c r="NLD2" s="629"/>
      <c r="NLE2" s="629"/>
      <c r="NLF2" s="629"/>
      <c r="NLG2" s="629"/>
      <c r="NLH2" s="629"/>
      <c r="NLI2" s="629"/>
      <c r="NLJ2" s="629"/>
      <c r="NLK2" s="629"/>
      <c r="NLL2" s="629"/>
      <c r="NLM2" s="629"/>
      <c r="NLN2" s="629"/>
      <c r="NLO2" s="629"/>
      <c r="NLP2" s="629"/>
      <c r="NLQ2" s="629"/>
      <c r="NLR2" s="629"/>
      <c r="NLS2" s="629"/>
      <c r="NLT2" s="629"/>
      <c r="NLU2" s="629"/>
      <c r="NLV2" s="629"/>
      <c r="NLW2" s="629"/>
      <c r="NLX2" s="629"/>
      <c r="NLY2" s="629"/>
      <c r="NLZ2" s="629"/>
      <c r="NMA2" s="629"/>
      <c r="NMB2" s="629"/>
      <c r="NMC2" s="629"/>
      <c r="NMD2" s="629"/>
      <c r="NME2" s="629"/>
      <c r="NMF2" s="629"/>
      <c r="NMG2" s="629"/>
      <c r="NMH2" s="629"/>
      <c r="NMI2" s="629"/>
      <c r="NMJ2" s="629"/>
      <c r="NMK2" s="629"/>
      <c r="NML2" s="629"/>
      <c r="NMM2" s="629"/>
      <c r="NMN2" s="629"/>
      <c r="NMO2" s="629"/>
      <c r="NMP2" s="629"/>
      <c r="NMQ2" s="629"/>
      <c r="NMR2" s="629"/>
      <c r="NMS2" s="629"/>
      <c r="NMT2" s="629"/>
      <c r="NMU2" s="629"/>
      <c r="NMV2" s="629"/>
      <c r="NMW2" s="629"/>
      <c r="NMX2" s="629"/>
      <c r="NMY2" s="629"/>
      <c r="NMZ2" s="629"/>
      <c r="NNA2" s="629"/>
      <c r="NNB2" s="629"/>
      <c r="NNC2" s="629"/>
      <c r="NND2" s="629"/>
      <c r="NNE2" s="629"/>
      <c r="NNF2" s="629"/>
      <c r="NNG2" s="629"/>
      <c r="NNH2" s="629"/>
      <c r="NNI2" s="629"/>
      <c r="NNJ2" s="629"/>
      <c r="NNK2" s="629"/>
      <c r="NNL2" s="629"/>
      <c r="NNM2" s="629"/>
      <c r="NNN2" s="629"/>
      <c r="NNO2" s="629"/>
      <c r="NNP2" s="629"/>
      <c r="NNQ2" s="629"/>
      <c r="NNR2" s="629"/>
      <c r="NNS2" s="629"/>
      <c r="NNT2" s="629"/>
      <c r="NNU2" s="629"/>
      <c r="NNV2" s="629"/>
      <c r="NNW2" s="629"/>
      <c r="NNX2" s="629"/>
      <c r="NNY2" s="629"/>
      <c r="NNZ2" s="629"/>
      <c r="NOA2" s="629"/>
      <c r="NOB2" s="629"/>
      <c r="NOC2" s="629"/>
      <c r="NOD2" s="629"/>
      <c r="NOE2" s="629"/>
      <c r="NOF2" s="629"/>
      <c r="NOG2" s="629"/>
      <c r="NOH2" s="629"/>
      <c r="NOI2" s="629"/>
      <c r="NOJ2" s="629"/>
      <c r="NOK2" s="629"/>
      <c r="NOL2" s="629"/>
      <c r="NOM2" s="629"/>
      <c r="NON2" s="629"/>
      <c r="NOO2" s="629"/>
      <c r="NOP2" s="629"/>
      <c r="NOQ2" s="629"/>
      <c r="NOR2" s="629"/>
      <c r="NOS2" s="629"/>
      <c r="NOT2" s="629"/>
      <c r="NOU2" s="629"/>
      <c r="NOV2" s="629"/>
      <c r="NOW2" s="629"/>
      <c r="NOX2" s="629"/>
      <c r="NOY2" s="629"/>
      <c r="NOZ2" s="629"/>
      <c r="NPA2" s="629"/>
      <c r="NPB2" s="629"/>
      <c r="NPC2" s="629"/>
      <c r="NPD2" s="629"/>
      <c r="NPE2" s="629"/>
      <c r="NPF2" s="629"/>
      <c r="NPG2" s="629"/>
      <c r="NPH2" s="629"/>
      <c r="NPI2" s="629"/>
      <c r="NPJ2" s="629"/>
      <c r="NPK2" s="629"/>
      <c r="NPL2" s="629"/>
      <c r="NPM2" s="629"/>
      <c r="NPN2" s="629"/>
      <c r="NPO2" s="629"/>
      <c r="NPP2" s="629"/>
      <c r="NPQ2" s="629"/>
      <c r="NPR2" s="629"/>
      <c r="NPS2" s="629"/>
      <c r="NPT2" s="629"/>
      <c r="NPU2" s="629"/>
      <c r="NPV2" s="629"/>
      <c r="NPW2" s="629"/>
      <c r="NPX2" s="629"/>
      <c r="NPY2" s="629"/>
      <c r="NPZ2" s="629"/>
      <c r="NQA2" s="629"/>
      <c r="NQB2" s="629"/>
      <c r="NQC2" s="629"/>
      <c r="NQD2" s="629"/>
      <c r="NQE2" s="629"/>
      <c r="NQF2" s="629"/>
      <c r="NQG2" s="629"/>
      <c r="NQH2" s="629"/>
      <c r="NQI2" s="629"/>
      <c r="NQJ2" s="629"/>
      <c r="NQK2" s="629"/>
      <c r="NQL2" s="629"/>
      <c r="NQM2" s="629"/>
      <c r="NQN2" s="629"/>
      <c r="NQO2" s="629"/>
      <c r="NQP2" s="629"/>
      <c r="NQQ2" s="629"/>
      <c r="NQR2" s="629"/>
      <c r="NQS2" s="629"/>
      <c r="NQT2" s="629"/>
      <c r="NQU2" s="629"/>
      <c r="NQV2" s="629"/>
      <c r="NQW2" s="629"/>
      <c r="NQX2" s="629"/>
      <c r="NQY2" s="629"/>
      <c r="NQZ2" s="629"/>
      <c r="NRA2" s="629"/>
      <c r="NRB2" s="629"/>
      <c r="NRC2" s="629"/>
      <c r="NRD2" s="629"/>
      <c r="NRE2" s="629"/>
      <c r="NRF2" s="629"/>
      <c r="NRG2" s="629"/>
      <c r="NRH2" s="629"/>
      <c r="NRI2" s="629"/>
      <c r="NRJ2" s="629"/>
      <c r="NRK2" s="629"/>
      <c r="NRL2" s="629"/>
      <c r="NRM2" s="629"/>
      <c r="NRN2" s="629"/>
      <c r="NRO2" s="629"/>
      <c r="NRP2" s="629"/>
      <c r="NRQ2" s="629"/>
      <c r="NRR2" s="629"/>
      <c r="NRS2" s="629"/>
      <c r="NRT2" s="629"/>
      <c r="NRU2" s="629"/>
      <c r="NRV2" s="629"/>
      <c r="NRW2" s="629"/>
      <c r="NRX2" s="629"/>
      <c r="NRY2" s="629"/>
      <c r="NRZ2" s="629"/>
      <c r="NSA2" s="629"/>
      <c r="NSB2" s="629"/>
      <c r="NSC2" s="629"/>
      <c r="NSD2" s="629"/>
      <c r="NSE2" s="629"/>
      <c r="NSF2" s="629"/>
      <c r="NSG2" s="629"/>
      <c r="NSH2" s="629"/>
      <c r="NSI2" s="629"/>
      <c r="NSJ2" s="629"/>
      <c r="NSK2" s="629"/>
      <c r="NSL2" s="629"/>
      <c r="NSM2" s="629"/>
      <c r="NSN2" s="629"/>
      <c r="NSO2" s="629"/>
      <c r="NSP2" s="629"/>
      <c r="NSQ2" s="629"/>
      <c r="NSR2" s="629"/>
      <c r="NSS2" s="629"/>
      <c r="NST2" s="629"/>
      <c r="NSU2" s="629"/>
      <c r="NSV2" s="629"/>
      <c r="NSW2" s="629"/>
      <c r="NSX2" s="629"/>
      <c r="NSY2" s="629"/>
      <c r="NSZ2" s="629"/>
      <c r="NTA2" s="629"/>
      <c r="NTB2" s="629"/>
      <c r="NTC2" s="629"/>
      <c r="NTD2" s="629"/>
      <c r="NTE2" s="629"/>
      <c r="NTF2" s="629"/>
      <c r="NTG2" s="629"/>
      <c r="NTH2" s="629"/>
      <c r="NTI2" s="629"/>
      <c r="NTJ2" s="629"/>
      <c r="NTK2" s="629"/>
      <c r="NTL2" s="629"/>
      <c r="NTM2" s="629"/>
      <c r="NTN2" s="629"/>
      <c r="NTO2" s="629"/>
      <c r="NTP2" s="629"/>
      <c r="NTQ2" s="629"/>
      <c r="NTR2" s="629"/>
      <c r="NTS2" s="629"/>
      <c r="NTT2" s="629"/>
      <c r="NTU2" s="629"/>
      <c r="NTV2" s="629"/>
      <c r="NTW2" s="629"/>
      <c r="NTX2" s="629"/>
      <c r="NTY2" s="629"/>
      <c r="NTZ2" s="629"/>
      <c r="NUA2" s="629"/>
      <c r="NUB2" s="629"/>
      <c r="NUC2" s="629"/>
      <c r="NUD2" s="629"/>
      <c r="NUE2" s="629"/>
      <c r="NUF2" s="629"/>
      <c r="NUG2" s="629"/>
      <c r="NUH2" s="629"/>
      <c r="NUI2" s="629"/>
      <c r="NUJ2" s="629"/>
      <c r="NUK2" s="629"/>
      <c r="NUL2" s="629"/>
      <c r="NUM2" s="629"/>
      <c r="NUN2" s="629"/>
      <c r="NUO2" s="629"/>
      <c r="NUP2" s="629"/>
      <c r="NUQ2" s="629"/>
      <c r="NUR2" s="629"/>
      <c r="NUS2" s="629"/>
      <c r="NUT2" s="629"/>
      <c r="NUU2" s="629"/>
      <c r="NUV2" s="629"/>
      <c r="NUW2" s="629"/>
      <c r="NUX2" s="629"/>
      <c r="NUY2" s="629"/>
      <c r="NUZ2" s="629"/>
      <c r="NVA2" s="629"/>
      <c r="NVB2" s="629"/>
      <c r="NVC2" s="629"/>
      <c r="NVD2" s="629"/>
      <c r="NVE2" s="629"/>
      <c r="NVF2" s="629"/>
      <c r="NVG2" s="629"/>
      <c r="NVH2" s="629"/>
      <c r="NVI2" s="629"/>
      <c r="NVJ2" s="629"/>
      <c r="NVK2" s="629"/>
      <c r="NVL2" s="629"/>
      <c r="NVM2" s="629"/>
      <c r="NVN2" s="629"/>
      <c r="NVO2" s="629"/>
      <c r="NVP2" s="629"/>
      <c r="NVQ2" s="629"/>
      <c r="NVR2" s="629"/>
      <c r="NVS2" s="629"/>
      <c r="NVT2" s="629"/>
      <c r="NVU2" s="629"/>
      <c r="NVV2" s="629"/>
      <c r="NVW2" s="629"/>
      <c r="NVX2" s="629"/>
      <c r="NVY2" s="629"/>
      <c r="NVZ2" s="629"/>
      <c r="NWA2" s="629"/>
      <c r="NWB2" s="629"/>
      <c r="NWC2" s="629"/>
      <c r="NWD2" s="629"/>
      <c r="NWE2" s="629"/>
      <c r="NWF2" s="629"/>
      <c r="NWG2" s="629"/>
      <c r="NWH2" s="629"/>
      <c r="NWI2" s="629"/>
      <c r="NWJ2" s="629"/>
      <c r="NWK2" s="629"/>
      <c r="NWL2" s="629"/>
      <c r="NWM2" s="629"/>
      <c r="NWN2" s="629"/>
      <c r="NWO2" s="629"/>
      <c r="NWP2" s="629"/>
      <c r="NWQ2" s="629"/>
      <c r="NWR2" s="629"/>
      <c r="NWS2" s="629"/>
      <c r="NWT2" s="629"/>
      <c r="NWU2" s="629"/>
      <c r="NWV2" s="629"/>
      <c r="NWW2" s="629"/>
      <c r="NWX2" s="629"/>
      <c r="NWY2" s="629"/>
      <c r="NWZ2" s="629"/>
      <c r="NXA2" s="629"/>
      <c r="NXB2" s="629"/>
      <c r="NXC2" s="629"/>
      <c r="NXD2" s="629"/>
      <c r="NXE2" s="629"/>
      <c r="NXF2" s="629"/>
      <c r="NXG2" s="629"/>
      <c r="NXH2" s="629"/>
      <c r="NXI2" s="629"/>
      <c r="NXJ2" s="629"/>
      <c r="NXK2" s="629"/>
      <c r="NXL2" s="629"/>
      <c r="NXM2" s="629"/>
      <c r="NXN2" s="629"/>
      <c r="NXO2" s="629"/>
      <c r="NXP2" s="629"/>
      <c r="NXQ2" s="629"/>
      <c r="NXR2" s="629"/>
      <c r="NXS2" s="629"/>
      <c r="NXT2" s="629"/>
      <c r="NXU2" s="629"/>
      <c r="NXV2" s="629"/>
      <c r="NXW2" s="629"/>
      <c r="NXX2" s="629"/>
      <c r="NXY2" s="629"/>
      <c r="NXZ2" s="629"/>
      <c r="NYA2" s="629"/>
      <c r="NYB2" s="629"/>
      <c r="NYC2" s="629"/>
      <c r="NYD2" s="629"/>
      <c r="NYE2" s="629"/>
      <c r="NYF2" s="629"/>
      <c r="NYG2" s="629"/>
      <c r="NYH2" s="629"/>
      <c r="NYI2" s="629"/>
      <c r="NYJ2" s="629"/>
      <c r="NYK2" s="629"/>
      <c r="NYL2" s="629"/>
      <c r="NYM2" s="629"/>
      <c r="NYN2" s="629"/>
      <c r="NYO2" s="629"/>
      <c r="NYP2" s="629"/>
      <c r="NYQ2" s="629"/>
      <c r="NYR2" s="629"/>
      <c r="NYS2" s="629"/>
      <c r="NYT2" s="629"/>
      <c r="NYU2" s="629"/>
      <c r="NYV2" s="629"/>
      <c r="NYW2" s="629"/>
      <c r="NYX2" s="629"/>
      <c r="NYY2" s="629"/>
      <c r="NYZ2" s="629"/>
      <c r="NZA2" s="629"/>
      <c r="NZB2" s="629"/>
      <c r="NZC2" s="629"/>
      <c r="NZD2" s="629"/>
      <c r="NZE2" s="629"/>
      <c r="NZF2" s="629"/>
      <c r="NZG2" s="629"/>
      <c r="NZH2" s="629"/>
      <c r="NZI2" s="629"/>
      <c r="NZJ2" s="629"/>
      <c r="NZK2" s="629"/>
      <c r="NZL2" s="629"/>
      <c r="NZM2" s="629"/>
      <c r="NZN2" s="629"/>
      <c r="NZO2" s="629"/>
      <c r="NZP2" s="629"/>
      <c r="NZQ2" s="629"/>
      <c r="NZR2" s="629"/>
      <c r="NZS2" s="629"/>
      <c r="NZT2" s="629"/>
      <c r="NZU2" s="629"/>
      <c r="NZV2" s="629"/>
      <c r="NZW2" s="629"/>
      <c r="NZX2" s="629"/>
      <c r="NZY2" s="629"/>
      <c r="NZZ2" s="629"/>
      <c r="OAA2" s="629"/>
      <c r="OAB2" s="629"/>
      <c r="OAC2" s="629"/>
      <c r="OAD2" s="629"/>
      <c r="OAE2" s="629"/>
      <c r="OAF2" s="629"/>
      <c r="OAG2" s="629"/>
      <c r="OAH2" s="629"/>
      <c r="OAI2" s="629"/>
      <c r="OAJ2" s="629"/>
      <c r="OAK2" s="629"/>
      <c r="OAL2" s="629"/>
      <c r="OAM2" s="629"/>
      <c r="OAN2" s="629"/>
      <c r="OAO2" s="629"/>
      <c r="OAP2" s="629"/>
      <c r="OAQ2" s="629"/>
      <c r="OAR2" s="629"/>
      <c r="OAS2" s="629"/>
      <c r="OAT2" s="629"/>
      <c r="OAU2" s="629"/>
      <c r="OAV2" s="629"/>
      <c r="OAW2" s="629"/>
      <c r="OAX2" s="629"/>
      <c r="OAY2" s="629"/>
      <c r="OAZ2" s="629"/>
      <c r="OBA2" s="629"/>
      <c r="OBB2" s="629"/>
      <c r="OBC2" s="629"/>
      <c r="OBD2" s="629"/>
      <c r="OBE2" s="629"/>
      <c r="OBF2" s="629"/>
      <c r="OBG2" s="629"/>
      <c r="OBH2" s="629"/>
      <c r="OBI2" s="629"/>
      <c r="OBJ2" s="629"/>
      <c r="OBK2" s="629"/>
      <c r="OBL2" s="629"/>
      <c r="OBM2" s="629"/>
      <c r="OBN2" s="629"/>
      <c r="OBO2" s="629"/>
      <c r="OBP2" s="629"/>
      <c r="OBQ2" s="629"/>
      <c r="OBR2" s="629"/>
      <c r="OBS2" s="629"/>
      <c r="OBT2" s="629"/>
      <c r="OBU2" s="629"/>
      <c r="OBV2" s="629"/>
      <c r="OBW2" s="629"/>
      <c r="OBX2" s="629"/>
      <c r="OBY2" s="629"/>
      <c r="OBZ2" s="629"/>
      <c r="OCA2" s="629"/>
      <c r="OCB2" s="629"/>
      <c r="OCC2" s="629"/>
      <c r="OCD2" s="629"/>
      <c r="OCE2" s="629"/>
      <c r="OCF2" s="629"/>
      <c r="OCG2" s="629"/>
      <c r="OCH2" s="629"/>
      <c r="OCI2" s="629"/>
      <c r="OCJ2" s="629"/>
      <c r="OCK2" s="629"/>
      <c r="OCL2" s="629"/>
      <c r="OCM2" s="629"/>
      <c r="OCN2" s="629"/>
      <c r="OCO2" s="629"/>
      <c r="OCP2" s="629"/>
      <c r="OCQ2" s="629"/>
      <c r="OCR2" s="629"/>
      <c r="OCS2" s="629"/>
      <c r="OCT2" s="629"/>
      <c r="OCU2" s="629"/>
      <c r="OCV2" s="629"/>
      <c r="OCW2" s="629"/>
      <c r="OCX2" s="629"/>
      <c r="OCY2" s="629"/>
      <c r="OCZ2" s="629"/>
      <c r="ODA2" s="629"/>
      <c r="ODB2" s="629"/>
      <c r="ODC2" s="629"/>
      <c r="ODD2" s="629"/>
      <c r="ODE2" s="629"/>
      <c r="ODF2" s="629"/>
      <c r="ODG2" s="629"/>
      <c r="ODH2" s="629"/>
      <c r="ODI2" s="629"/>
      <c r="ODJ2" s="629"/>
      <c r="ODK2" s="629"/>
      <c r="ODL2" s="629"/>
      <c r="ODM2" s="629"/>
      <c r="ODN2" s="629"/>
      <c r="ODO2" s="629"/>
      <c r="ODP2" s="629"/>
      <c r="ODQ2" s="629"/>
      <c r="ODR2" s="629"/>
      <c r="ODS2" s="629"/>
      <c r="ODT2" s="629"/>
      <c r="ODU2" s="629"/>
      <c r="ODV2" s="629"/>
      <c r="ODW2" s="629"/>
      <c r="ODX2" s="629"/>
      <c r="ODY2" s="629"/>
      <c r="ODZ2" s="629"/>
      <c r="OEA2" s="629"/>
      <c r="OEB2" s="629"/>
      <c r="OEC2" s="629"/>
      <c r="OED2" s="629"/>
      <c r="OEE2" s="629"/>
      <c r="OEF2" s="629"/>
      <c r="OEG2" s="629"/>
      <c r="OEH2" s="629"/>
      <c r="OEI2" s="629"/>
      <c r="OEJ2" s="629"/>
      <c r="OEK2" s="629"/>
      <c r="OEL2" s="629"/>
      <c r="OEM2" s="629"/>
      <c r="OEN2" s="629"/>
      <c r="OEO2" s="629"/>
      <c r="OEP2" s="629"/>
      <c r="OEQ2" s="629"/>
      <c r="OER2" s="629"/>
      <c r="OES2" s="629"/>
      <c r="OET2" s="629"/>
      <c r="OEU2" s="629"/>
      <c r="OEV2" s="629"/>
      <c r="OEW2" s="629"/>
      <c r="OEX2" s="629"/>
      <c r="OEY2" s="629"/>
      <c r="OEZ2" s="629"/>
      <c r="OFA2" s="629"/>
      <c r="OFB2" s="629"/>
      <c r="OFC2" s="629"/>
      <c r="OFD2" s="629"/>
      <c r="OFE2" s="629"/>
      <c r="OFF2" s="629"/>
      <c r="OFG2" s="629"/>
      <c r="OFH2" s="629"/>
      <c r="OFI2" s="629"/>
      <c r="OFJ2" s="629"/>
      <c r="OFK2" s="629"/>
      <c r="OFL2" s="629"/>
      <c r="OFM2" s="629"/>
      <c r="OFN2" s="629"/>
      <c r="OFO2" s="629"/>
      <c r="OFP2" s="629"/>
      <c r="OFQ2" s="629"/>
      <c r="OFR2" s="629"/>
      <c r="OFS2" s="629"/>
      <c r="OFT2" s="629"/>
      <c r="OFU2" s="629"/>
      <c r="OFV2" s="629"/>
      <c r="OFW2" s="629"/>
      <c r="OFX2" s="629"/>
      <c r="OFY2" s="629"/>
      <c r="OFZ2" s="629"/>
      <c r="OGA2" s="629"/>
      <c r="OGB2" s="629"/>
      <c r="OGC2" s="629"/>
      <c r="OGD2" s="629"/>
      <c r="OGE2" s="629"/>
      <c r="OGF2" s="629"/>
      <c r="OGG2" s="629"/>
      <c r="OGH2" s="629"/>
      <c r="OGI2" s="629"/>
      <c r="OGJ2" s="629"/>
      <c r="OGK2" s="629"/>
      <c r="OGL2" s="629"/>
      <c r="OGM2" s="629"/>
      <c r="OGN2" s="629"/>
      <c r="OGO2" s="629"/>
      <c r="OGP2" s="629"/>
      <c r="OGQ2" s="629"/>
      <c r="OGR2" s="629"/>
      <c r="OGS2" s="629"/>
      <c r="OGT2" s="629"/>
      <c r="OGU2" s="629"/>
      <c r="OGV2" s="629"/>
      <c r="OGW2" s="629"/>
      <c r="OGX2" s="629"/>
      <c r="OGY2" s="629"/>
      <c r="OGZ2" s="629"/>
      <c r="OHA2" s="629"/>
      <c r="OHB2" s="629"/>
      <c r="OHC2" s="629"/>
      <c r="OHD2" s="629"/>
      <c r="OHE2" s="629"/>
      <c r="OHF2" s="629"/>
      <c r="OHG2" s="629"/>
      <c r="OHH2" s="629"/>
      <c r="OHI2" s="629"/>
      <c r="OHJ2" s="629"/>
      <c r="OHK2" s="629"/>
      <c r="OHL2" s="629"/>
      <c r="OHM2" s="629"/>
      <c r="OHN2" s="629"/>
      <c r="OHO2" s="629"/>
      <c r="OHP2" s="629"/>
      <c r="OHQ2" s="629"/>
      <c r="OHR2" s="629"/>
      <c r="OHS2" s="629"/>
      <c r="OHT2" s="629"/>
      <c r="OHU2" s="629"/>
      <c r="OHV2" s="629"/>
      <c r="OHW2" s="629"/>
      <c r="OHX2" s="629"/>
      <c r="OHY2" s="629"/>
      <c r="OHZ2" s="629"/>
      <c r="OIA2" s="629"/>
      <c r="OIB2" s="629"/>
      <c r="OIC2" s="629"/>
      <c r="OID2" s="629"/>
      <c r="OIE2" s="629"/>
      <c r="OIF2" s="629"/>
      <c r="OIG2" s="629"/>
      <c r="OIH2" s="629"/>
      <c r="OII2" s="629"/>
      <c r="OIJ2" s="629"/>
      <c r="OIK2" s="629"/>
      <c r="OIL2" s="629"/>
      <c r="OIM2" s="629"/>
      <c r="OIN2" s="629"/>
      <c r="OIO2" s="629"/>
      <c r="OIP2" s="629"/>
      <c r="OIQ2" s="629"/>
      <c r="OIR2" s="629"/>
      <c r="OIS2" s="629"/>
      <c r="OIT2" s="629"/>
      <c r="OIU2" s="629"/>
      <c r="OIV2" s="629"/>
      <c r="OIW2" s="629"/>
      <c r="OIX2" s="629"/>
      <c r="OIY2" s="629"/>
      <c r="OIZ2" s="629"/>
      <c r="OJA2" s="629"/>
      <c r="OJB2" s="629"/>
      <c r="OJC2" s="629"/>
      <c r="OJD2" s="629"/>
      <c r="OJE2" s="629"/>
      <c r="OJF2" s="629"/>
      <c r="OJG2" s="629"/>
      <c r="OJH2" s="629"/>
      <c r="OJI2" s="629"/>
      <c r="OJJ2" s="629"/>
      <c r="OJK2" s="629"/>
      <c r="OJL2" s="629"/>
      <c r="OJM2" s="629"/>
      <c r="OJN2" s="629"/>
      <c r="OJO2" s="629"/>
      <c r="OJP2" s="629"/>
      <c r="OJQ2" s="629"/>
      <c r="OJR2" s="629"/>
      <c r="OJS2" s="629"/>
      <c r="OJT2" s="629"/>
      <c r="OJU2" s="629"/>
      <c r="OJV2" s="629"/>
      <c r="OJW2" s="629"/>
      <c r="OJX2" s="629"/>
      <c r="OJY2" s="629"/>
      <c r="OJZ2" s="629"/>
      <c r="OKA2" s="629"/>
      <c r="OKB2" s="629"/>
      <c r="OKC2" s="629"/>
      <c r="OKD2" s="629"/>
      <c r="OKE2" s="629"/>
      <c r="OKF2" s="629"/>
      <c r="OKG2" s="629"/>
      <c r="OKH2" s="629"/>
      <c r="OKI2" s="629"/>
      <c r="OKJ2" s="629"/>
      <c r="OKK2" s="629"/>
      <c r="OKL2" s="629"/>
      <c r="OKM2" s="629"/>
      <c r="OKN2" s="629"/>
      <c r="OKO2" s="629"/>
      <c r="OKP2" s="629"/>
      <c r="OKQ2" s="629"/>
      <c r="OKR2" s="629"/>
      <c r="OKS2" s="629"/>
      <c r="OKT2" s="629"/>
      <c r="OKU2" s="629"/>
      <c r="OKV2" s="629"/>
      <c r="OKW2" s="629"/>
      <c r="OKX2" s="629"/>
      <c r="OKY2" s="629"/>
      <c r="OKZ2" s="629"/>
      <c r="OLA2" s="629"/>
      <c r="OLB2" s="629"/>
      <c r="OLC2" s="629"/>
      <c r="OLD2" s="629"/>
      <c r="OLE2" s="629"/>
      <c r="OLF2" s="629"/>
      <c r="OLG2" s="629"/>
      <c r="OLH2" s="629"/>
      <c r="OLI2" s="629"/>
      <c r="OLJ2" s="629"/>
      <c r="OLK2" s="629"/>
      <c r="OLL2" s="629"/>
      <c r="OLM2" s="629"/>
      <c r="OLN2" s="629"/>
      <c r="OLO2" s="629"/>
      <c r="OLP2" s="629"/>
      <c r="OLQ2" s="629"/>
      <c r="OLR2" s="629"/>
      <c r="OLS2" s="629"/>
      <c r="OLT2" s="629"/>
      <c r="OLU2" s="629"/>
      <c r="OLV2" s="629"/>
      <c r="OLW2" s="629"/>
      <c r="OLX2" s="629"/>
      <c r="OLY2" s="629"/>
      <c r="OLZ2" s="629"/>
      <c r="OMA2" s="629"/>
      <c r="OMB2" s="629"/>
      <c r="OMC2" s="629"/>
      <c r="OMD2" s="629"/>
      <c r="OME2" s="629"/>
      <c r="OMF2" s="629"/>
      <c r="OMG2" s="629"/>
      <c r="OMH2" s="629"/>
      <c r="OMI2" s="629"/>
      <c r="OMJ2" s="629"/>
      <c r="OMK2" s="629"/>
      <c r="OML2" s="629"/>
      <c r="OMM2" s="629"/>
      <c r="OMN2" s="629"/>
      <c r="OMO2" s="629"/>
      <c r="OMP2" s="629"/>
      <c r="OMQ2" s="629"/>
      <c r="OMR2" s="629"/>
      <c r="OMS2" s="629"/>
      <c r="OMT2" s="629"/>
      <c r="OMU2" s="629"/>
      <c r="OMV2" s="629"/>
      <c r="OMW2" s="629"/>
      <c r="OMX2" s="629"/>
      <c r="OMY2" s="629"/>
      <c r="OMZ2" s="629"/>
      <c r="ONA2" s="629"/>
      <c r="ONB2" s="629"/>
      <c r="ONC2" s="629"/>
      <c r="OND2" s="629"/>
      <c r="ONE2" s="629"/>
      <c r="ONF2" s="629"/>
      <c r="ONG2" s="629"/>
      <c r="ONH2" s="629"/>
      <c r="ONI2" s="629"/>
      <c r="ONJ2" s="629"/>
      <c r="ONK2" s="629"/>
      <c r="ONL2" s="629"/>
      <c r="ONM2" s="629"/>
      <c r="ONN2" s="629"/>
      <c r="ONO2" s="629"/>
      <c r="ONP2" s="629"/>
      <c r="ONQ2" s="629"/>
      <c r="ONR2" s="629"/>
      <c r="ONS2" s="629"/>
      <c r="ONT2" s="629"/>
      <c r="ONU2" s="629"/>
      <c r="ONV2" s="629"/>
      <c r="ONW2" s="629"/>
      <c r="ONX2" s="629"/>
      <c r="ONY2" s="629"/>
      <c r="ONZ2" s="629"/>
      <c r="OOA2" s="629"/>
      <c r="OOB2" s="629"/>
      <c r="OOC2" s="629"/>
      <c r="OOD2" s="629"/>
      <c r="OOE2" s="629"/>
      <c r="OOF2" s="629"/>
      <c r="OOG2" s="629"/>
      <c r="OOH2" s="629"/>
      <c r="OOI2" s="629"/>
      <c r="OOJ2" s="629"/>
      <c r="OOK2" s="629"/>
      <c r="OOL2" s="629"/>
      <c r="OOM2" s="629"/>
      <c r="OON2" s="629"/>
      <c r="OOO2" s="629"/>
      <c r="OOP2" s="629"/>
      <c r="OOQ2" s="629"/>
      <c r="OOR2" s="629"/>
      <c r="OOS2" s="629"/>
      <c r="OOT2" s="629"/>
      <c r="OOU2" s="629"/>
      <c r="OOV2" s="629"/>
      <c r="OOW2" s="629"/>
      <c r="OOX2" s="629"/>
      <c r="OOY2" s="629"/>
      <c r="OOZ2" s="629"/>
      <c r="OPA2" s="629"/>
      <c r="OPB2" s="629"/>
      <c r="OPC2" s="629"/>
      <c r="OPD2" s="629"/>
      <c r="OPE2" s="629"/>
      <c r="OPF2" s="629"/>
      <c r="OPG2" s="629"/>
      <c r="OPH2" s="629"/>
      <c r="OPI2" s="629"/>
      <c r="OPJ2" s="629"/>
      <c r="OPK2" s="629"/>
      <c r="OPL2" s="629"/>
      <c r="OPM2" s="629"/>
      <c r="OPN2" s="629"/>
      <c r="OPO2" s="629"/>
      <c r="OPP2" s="629"/>
      <c r="OPQ2" s="629"/>
      <c r="OPR2" s="629"/>
      <c r="OPS2" s="629"/>
      <c r="OPT2" s="629"/>
      <c r="OPU2" s="629"/>
      <c r="OPV2" s="629"/>
      <c r="OPW2" s="629"/>
      <c r="OPX2" s="629"/>
      <c r="OPY2" s="629"/>
      <c r="OPZ2" s="629"/>
      <c r="OQA2" s="629"/>
      <c r="OQB2" s="629"/>
      <c r="OQC2" s="629"/>
      <c r="OQD2" s="629"/>
      <c r="OQE2" s="629"/>
      <c r="OQF2" s="629"/>
      <c r="OQG2" s="629"/>
      <c r="OQH2" s="629"/>
      <c r="OQI2" s="629"/>
      <c r="OQJ2" s="629"/>
      <c r="OQK2" s="629"/>
      <c r="OQL2" s="629"/>
      <c r="OQM2" s="629"/>
      <c r="OQN2" s="629"/>
      <c r="OQO2" s="629"/>
      <c r="OQP2" s="629"/>
      <c r="OQQ2" s="629"/>
      <c r="OQR2" s="629"/>
      <c r="OQS2" s="629"/>
      <c r="OQT2" s="629"/>
      <c r="OQU2" s="629"/>
      <c r="OQV2" s="629"/>
      <c r="OQW2" s="629"/>
      <c r="OQX2" s="629"/>
      <c r="OQY2" s="629"/>
      <c r="OQZ2" s="629"/>
      <c r="ORA2" s="629"/>
      <c r="ORB2" s="629"/>
      <c r="ORC2" s="629"/>
      <c r="ORD2" s="629"/>
      <c r="ORE2" s="629"/>
      <c r="ORF2" s="629"/>
      <c r="ORG2" s="629"/>
      <c r="ORH2" s="629"/>
      <c r="ORI2" s="629"/>
      <c r="ORJ2" s="629"/>
      <c r="ORK2" s="629"/>
      <c r="ORL2" s="629"/>
      <c r="ORM2" s="629"/>
      <c r="ORN2" s="629"/>
      <c r="ORO2" s="629"/>
      <c r="ORP2" s="629"/>
      <c r="ORQ2" s="629"/>
      <c r="ORR2" s="629"/>
      <c r="ORS2" s="629"/>
      <c r="ORT2" s="629"/>
      <c r="ORU2" s="629"/>
      <c r="ORV2" s="629"/>
      <c r="ORW2" s="629"/>
      <c r="ORX2" s="629"/>
      <c r="ORY2" s="629"/>
      <c r="ORZ2" s="629"/>
      <c r="OSA2" s="629"/>
      <c r="OSB2" s="629"/>
      <c r="OSC2" s="629"/>
      <c r="OSD2" s="629"/>
      <c r="OSE2" s="629"/>
      <c r="OSF2" s="629"/>
      <c r="OSG2" s="629"/>
      <c r="OSH2" s="629"/>
      <c r="OSI2" s="629"/>
      <c r="OSJ2" s="629"/>
      <c r="OSK2" s="629"/>
      <c r="OSL2" s="629"/>
      <c r="OSM2" s="629"/>
      <c r="OSN2" s="629"/>
      <c r="OSO2" s="629"/>
      <c r="OSP2" s="629"/>
      <c r="OSQ2" s="629"/>
      <c r="OSR2" s="629"/>
      <c r="OSS2" s="629"/>
      <c r="OST2" s="629"/>
      <c r="OSU2" s="629"/>
      <c r="OSV2" s="629"/>
      <c r="OSW2" s="629"/>
      <c r="OSX2" s="629"/>
      <c r="OSY2" s="629"/>
      <c r="OSZ2" s="629"/>
      <c r="OTA2" s="629"/>
      <c r="OTB2" s="629"/>
      <c r="OTC2" s="629"/>
      <c r="OTD2" s="629"/>
      <c r="OTE2" s="629"/>
      <c r="OTF2" s="629"/>
      <c r="OTG2" s="629"/>
      <c r="OTH2" s="629"/>
      <c r="OTI2" s="629"/>
      <c r="OTJ2" s="629"/>
      <c r="OTK2" s="629"/>
      <c r="OTL2" s="629"/>
      <c r="OTM2" s="629"/>
      <c r="OTN2" s="629"/>
      <c r="OTO2" s="629"/>
      <c r="OTP2" s="629"/>
      <c r="OTQ2" s="629"/>
      <c r="OTR2" s="629"/>
      <c r="OTS2" s="629"/>
      <c r="OTT2" s="629"/>
      <c r="OTU2" s="629"/>
      <c r="OTV2" s="629"/>
      <c r="OTW2" s="629"/>
      <c r="OTX2" s="629"/>
      <c r="OTY2" s="629"/>
      <c r="OTZ2" s="629"/>
      <c r="OUA2" s="629"/>
      <c r="OUB2" s="629"/>
      <c r="OUC2" s="629"/>
      <c r="OUD2" s="629"/>
      <c r="OUE2" s="629"/>
      <c r="OUF2" s="629"/>
      <c r="OUG2" s="629"/>
      <c r="OUH2" s="629"/>
      <c r="OUI2" s="629"/>
      <c r="OUJ2" s="629"/>
      <c r="OUK2" s="629"/>
      <c r="OUL2" s="629"/>
      <c r="OUM2" s="629"/>
      <c r="OUN2" s="629"/>
      <c r="OUO2" s="629"/>
      <c r="OUP2" s="629"/>
      <c r="OUQ2" s="629"/>
      <c r="OUR2" s="629"/>
      <c r="OUS2" s="629"/>
      <c r="OUT2" s="629"/>
      <c r="OUU2" s="629"/>
      <c r="OUV2" s="629"/>
      <c r="OUW2" s="629"/>
      <c r="OUX2" s="629"/>
      <c r="OUY2" s="629"/>
      <c r="OUZ2" s="629"/>
      <c r="OVA2" s="629"/>
      <c r="OVB2" s="629"/>
      <c r="OVC2" s="629"/>
      <c r="OVD2" s="629"/>
      <c r="OVE2" s="629"/>
      <c r="OVF2" s="629"/>
      <c r="OVG2" s="629"/>
      <c r="OVH2" s="629"/>
      <c r="OVI2" s="629"/>
      <c r="OVJ2" s="629"/>
      <c r="OVK2" s="629"/>
      <c r="OVL2" s="629"/>
      <c r="OVM2" s="629"/>
      <c r="OVN2" s="629"/>
      <c r="OVO2" s="629"/>
      <c r="OVP2" s="629"/>
      <c r="OVQ2" s="629"/>
      <c r="OVR2" s="629"/>
      <c r="OVS2" s="629"/>
      <c r="OVT2" s="629"/>
      <c r="OVU2" s="629"/>
      <c r="OVV2" s="629"/>
      <c r="OVW2" s="629"/>
      <c r="OVX2" s="629"/>
      <c r="OVY2" s="629"/>
      <c r="OVZ2" s="629"/>
      <c r="OWA2" s="629"/>
      <c r="OWB2" s="629"/>
      <c r="OWC2" s="629"/>
      <c r="OWD2" s="629"/>
      <c r="OWE2" s="629"/>
      <c r="OWF2" s="629"/>
      <c r="OWG2" s="629"/>
      <c r="OWH2" s="629"/>
      <c r="OWI2" s="629"/>
      <c r="OWJ2" s="629"/>
      <c r="OWK2" s="629"/>
      <c r="OWL2" s="629"/>
      <c r="OWM2" s="629"/>
      <c r="OWN2" s="629"/>
      <c r="OWO2" s="629"/>
      <c r="OWP2" s="629"/>
      <c r="OWQ2" s="629"/>
      <c r="OWR2" s="629"/>
      <c r="OWS2" s="629"/>
      <c r="OWT2" s="629"/>
      <c r="OWU2" s="629"/>
      <c r="OWV2" s="629"/>
      <c r="OWW2" s="629"/>
      <c r="OWX2" s="629"/>
      <c r="OWY2" s="629"/>
      <c r="OWZ2" s="629"/>
      <c r="OXA2" s="629"/>
      <c r="OXB2" s="629"/>
      <c r="OXC2" s="629"/>
      <c r="OXD2" s="629"/>
      <c r="OXE2" s="629"/>
      <c r="OXF2" s="629"/>
      <c r="OXG2" s="629"/>
      <c r="OXH2" s="629"/>
      <c r="OXI2" s="629"/>
      <c r="OXJ2" s="629"/>
      <c r="OXK2" s="629"/>
      <c r="OXL2" s="629"/>
      <c r="OXM2" s="629"/>
      <c r="OXN2" s="629"/>
      <c r="OXO2" s="629"/>
      <c r="OXP2" s="629"/>
      <c r="OXQ2" s="629"/>
      <c r="OXR2" s="629"/>
      <c r="OXS2" s="629"/>
      <c r="OXT2" s="629"/>
      <c r="OXU2" s="629"/>
      <c r="OXV2" s="629"/>
      <c r="OXW2" s="629"/>
      <c r="OXX2" s="629"/>
      <c r="OXY2" s="629"/>
      <c r="OXZ2" s="629"/>
      <c r="OYA2" s="629"/>
      <c r="OYB2" s="629"/>
      <c r="OYC2" s="629"/>
      <c r="OYD2" s="629"/>
      <c r="OYE2" s="629"/>
      <c r="OYF2" s="629"/>
      <c r="OYG2" s="629"/>
      <c r="OYH2" s="629"/>
      <c r="OYI2" s="629"/>
      <c r="OYJ2" s="629"/>
      <c r="OYK2" s="629"/>
      <c r="OYL2" s="629"/>
      <c r="OYM2" s="629"/>
      <c r="OYN2" s="629"/>
      <c r="OYO2" s="629"/>
      <c r="OYP2" s="629"/>
      <c r="OYQ2" s="629"/>
      <c r="OYR2" s="629"/>
      <c r="OYS2" s="629"/>
      <c r="OYT2" s="629"/>
      <c r="OYU2" s="629"/>
      <c r="OYV2" s="629"/>
      <c r="OYW2" s="629"/>
      <c r="OYX2" s="629"/>
      <c r="OYY2" s="629"/>
      <c r="OYZ2" s="629"/>
      <c r="OZA2" s="629"/>
      <c r="OZB2" s="629"/>
      <c r="OZC2" s="629"/>
      <c r="OZD2" s="629"/>
      <c r="OZE2" s="629"/>
      <c r="OZF2" s="629"/>
      <c r="OZG2" s="629"/>
      <c r="OZH2" s="629"/>
      <c r="OZI2" s="629"/>
      <c r="OZJ2" s="629"/>
      <c r="OZK2" s="629"/>
      <c r="OZL2" s="629"/>
      <c r="OZM2" s="629"/>
      <c r="OZN2" s="629"/>
      <c r="OZO2" s="629"/>
      <c r="OZP2" s="629"/>
      <c r="OZQ2" s="629"/>
      <c r="OZR2" s="629"/>
      <c r="OZS2" s="629"/>
      <c r="OZT2" s="629"/>
      <c r="OZU2" s="629"/>
      <c r="OZV2" s="629"/>
      <c r="OZW2" s="629"/>
      <c r="OZX2" s="629"/>
      <c r="OZY2" s="629"/>
      <c r="OZZ2" s="629"/>
      <c r="PAA2" s="629"/>
      <c r="PAB2" s="629"/>
      <c r="PAC2" s="629"/>
      <c r="PAD2" s="629"/>
      <c r="PAE2" s="629"/>
      <c r="PAF2" s="629"/>
      <c r="PAG2" s="629"/>
      <c r="PAH2" s="629"/>
      <c r="PAI2" s="629"/>
      <c r="PAJ2" s="629"/>
      <c r="PAK2" s="629"/>
      <c r="PAL2" s="629"/>
      <c r="PAM2" s="629"/>
      <c r="PAN2" s="629"/>
      <c r="PAO2" s="629"/>
      <c r="PAP2" s="629"/>
      <c r="PAQ2" s="629"/>
      <c r="PAR2" s="629"/>
      <c r="PAS2" s="629"/>
      <c r="PAT2" s="629"/>
      <c r="PAU2" s="629"/>
      <c r="PAV2" s="629"/>
      <c r="PAW2" s="629"/>
      <c r="PAX2" s="629"/>
      <c r="PAY2" s="629"/>
      <c r="PAZ2" s="629"/>
      <c r="PBA2" s="629"/>
      <c r="PBB2" s="629"/>
      <c r="PBC2" s="629"/>
      <c r="PBD2" s="629"/>
      <c r="PBE2" s="629"/>
      <c r="PBF2" s="629"/>
      <c r="PBG2" s="629"/>
      <c r="PBH2" s="629"/>
      <c r="PBI2" s="629"/>
      <c r="PBJ2" s="629"/>
      <c r="PBK2" s="629"/>
      <c r="PBL2" s="629"/>
      <c r="PBM2" s="629"/>
      <c r="PBN2" s="629"/>
      <c r="PBO2" s="629"/>
      <c r="PBP2" s="629"/>
      <c r="PBQ2" s="629"/>
      <c r="PBR2" s="629"/>
      <c r="PBS2" s="629"/>
      <c r="PBT2" s="629"/>
      <c r="PBU2" s="629"/>
      <c r="PBV2" s="629"/>
      <c r="PBW2" s="629"/>
      <c r="PBX2" s="629"/>
      <c r="PBY2" s="629"/>
      <c r="PBZ2" s="629"/>
      <c r="PCA2" s="629"/>
      <c r="PCB2" s="629"/>
      <c r="PCC2" s="629"/>
      <c r="PCD2" s="629"/>
      <c r="PCE2" s="629"/>
      <c r="PCF2" s="629"/>
      <c r="PCG2" s="629"/>
      <c r="PCH2" s="629"/>
      <c r="PCI2" s="629"/>
      <c r="PCJ2" s="629"/>
      <c r="PCK2" s="629"/>
      <c r="PCL2" s="629"/>
      <c r="PCM2" s="629"/>
      <c r="PCN2" s="629"/>
      <c r="PCO2" s="629"/>
      <c r="PCP2" s="629"/>
      <c r="PCQ2" s="629"/>
      <c r="PCR2" s="629"/>
      <c r="PCS2" s="629"/>
      <c r="PCT2" s="629"/>
      <c r="PCU2" s="629"/>
      <c r="PCV2" s="629"/>
      <c r="PCW2" s="629"/>
      <c r="PCX2" s="629"/>
      <c r="PCY2" s="629"/>
      <c r="PCZ2" s="629"/>
      <c r="PDA2" s="629"/>
      <c r="PDB2" s="629"/>
      <c r="PDC2" s="629"/>
      <c r="PDD2" s="629"/>
      <c r="PDE2" s="629"/>
      <c r="PDF2" s="629"/>
      <c r="PDG2" s="629"/>
      <c r="PDH2" s="629"/>
      <c r="PDI2" s="629"/>
      <c r="PDJ2" s="629"/>
      <c r="PDK2" s="629"/>
      <c r="PDL2" s="629"/>
      <c r="PDM2" s="629"/>
      <c r="PDN2" s="629"/>
      <c r="PDO2" s="629"/>
      <c r="PDP2" s="629"/>
      <c r="PDQ2" s="629"/>
      <c r="PDR2" s="629"/>
      <c r="PDS2" s="629"/>
      <c r="PDT2" s="629"/>
      <c r="PDU2" s="629"/>
      <c r="PDV2" s="629"/>
      <c r="PDW2" s="629"/>
      <c r="PDX2" s="629"/>
      <c r="PDY2" s="629"/>
      <c r="PDZ2" s="629"/>
      <c r="PEA2" s="629"/>
      <c r="PEB2" s="629"/>
      <c r="PEC2" s="629"/>
      <c r="PED2" s="629"/>
      <c r="PEE2" s="629"/>
      <c r="PEF2" s="629"/>
      <c r="PEG2" s="629"/>
      <c r="PEH2" s="629"/>
      <c r="PEI2" s="629"/>
      <c r="PEJ2" s="629"/>
      <c r="PEK2" s="629"/>
      <c r="PEL2" s="629"/>
      <c r="PEM2" s="629"/>
      <c r="PEN2" s="629"/>
      <c r="PEO2" s="629"/>
      <c r="PEP2" s="629"/>
      <c r="PEQ2" s="629"/>
      <c r="PER2" s="629"/>
      <c r="PES2" s="629"/>
      <c r="PET2" s="629"/>
      <c r="PEU2" s="629"/>
      <c r="PEV2" s="629"/>
      <c r="PEW2" s="629"/>
      <c r="PEX2" s="629"/>
      <c r="PEY2" s="629"/>
      <c r="PEZ2" s="629"/>
      <c r="PFA2" s="629"/>
      <c r="PFB2" s="629"/>
      <c r="PFC2" s="629"/>
      <c r="PFD2" s="629"/>
      <c r="PFE2" s="629"/>
      <c r="PFF2" s="629"/>
      <c r="PFG2" s="629"/>
      <c r="PFH2" s="629"/>
      <c r="PFI2" s="629"/>
      <c r="PFJ2" s="629"/>
      <c r="PFK2" s="629"/>
      <c r="PFL2" s="629"/>
      <c r="PFM2" s="629"/>
      <c r="PFN2" s="629"/>
      <c r="PFO2" s="629"/>
      <c r="PFP2" s="629"/>
      <c r="PFQ2" s="629"/>
      <c r="PFR2" s="629"/>
      <c r="PFS2" s="629"/>
      <c r="PFT2" s="629"/>
      <c r="PFU2" s="629"/>
      <c r="PFV2" s="629"/>
      <c r="PFW2" s="629"/>
      <c r="PFX2" s="629"/>
      <c r="PFY2" s="629"/>
      <c r="PFZ2" s="629"/>
      <c r="PGA2" s="629"/>
      <c r="PGB2" s="629"/>
      <c r="PGC2" s="629"/>
      <c r="PGD2" s="629"/>
      <c r="PGE2" s="629"/>
      <c r="PGF2" s="629"/>
      <c r="PGG2" s="629"/>
      <c r="PGH2" s="629"/>
      <c r="PGI2" s="629"/>
      <c r="PGJ2" s="629"/>
      <c r="PGK2" s="629"/>
      <c r="PGL2" s="629"/>
      <c r="PGM2" s="629"/>
      <c r="PGN2" s="629"/>
      <c r="PGO2" s="629"/>
      <c r="PGP2" s="629"/>
      <c r="PGQ2" s="629"/>
      <c r="PGR2" s="629"/>
      <c r="PGS2" s="629"/>
      <c r="PGT2" s="629"/>
      <c r="PGU2" s="629"/>
      <c r="PGV2" s="629"/>
      <c r="PGW2" s="629"/>
      <c r="PGX2" s="629"/>
      <c r="PGY2" s="629"/>
      <c r="PGZ2" s="629"/>
      <c r="PHA2" s="629"/>
      <c r="PHB2" s="629"/>
      <c r="PHC2" s="629"/>
      <c r="PHD2" s="629"/>
      <c r="PHE2" s="629"/>
      <c r="PHF2" s="629"/>
      <c r="PHG2" s="629"/>
      <c r="PHH2" s="629"/>
      <c r="PHI2" s="629"/>
      <c r="PHJ2" s="629"/>
      <c r="PHK2" s="629"/>
      <c r="PHL2" s="629"/>
      <c r="PHM2" s="629"/>
      <c r="PHN2" s="629"/>
      <c r="PHO2" s="629"/>
      <c r="PHP2" s="629"/>
      <c r="PHQ2" s="629"/>
      <c r="PHR2" s="629"/>
      <c r="PHS2" s="629"/>
      <c r="PHT2" s="629"/>
      <c r="PHU2" s="629"/>
      <c r="PHV2" s="629"/>
      <c r="PHW2" s="629"/>
      <c r="PHX2" s="629"/>
      <c r="PHY2" s="629"/>
      <c r="PHZ2" s="629"/>
      <c r="PIA2" s="629"/>
      <c r="PIB2" s="629"/>
      <c r="PIC2" s="629"/>
      <c r="PID2" s="629"/>
      <c r="PIE2" s="629"/>
      <c r="PIF2" s="629"/>
      <c r="PIG2" s="629"/>
      <c r="PIH2" s="629"/>
      <c r="PII2" s="629"/>
      <c r="PIJ2" s="629"/>
      <c r="PIK2" s="629"/>
      <c r="PIL2" s="629"/>
      <c r="PIM2" s="629"/>
      <c r="PIN2" s="629"/>
      <c r="PIO2" s="629"/>
      <c r="PIP2" s="629"/>
      <c r="PIQ2" s="629"/>
      <c r="PIR2" s="629"/>
      <c r="PIS2" s="629"/>
      <c r="PIT2" s="629"/>
      <c r="PIU2" s="629"/>
      <c r="PIV2" s="629"/>
      <c r="PIW2" s="629"/>
      <c r="PIX2" s="629"/>
      <c r="PIY2" s="629"/>
      <c r="PIZ2" s="629"/>
      <c r="PJA2" s="629"/>
      <c r="PJB2" s="629"/>
      <c r="PJC2" s="629"/>
      <c r="PJD2" s="629"/>
      <c r="PJE2" s="629"/>
      <c r="PJF2" s="629"/>
      <c r="PJG2" s="629"/>
      <c r="PJH2" s="629"/>
      <c r="PJI2" s="629"/>
      <c r="PJJ2" s="629"/>
      <c r="PJK2" s="629"/>
      <c r="PJL2" s="629"/>
      <c r="PJM2" s="629"/>
      <c r="PJN2" s="629"/>
      <c r="PJO2" s="629"/>
      <c r="PJP2" s="629"/>
      <c r="PJQ2" s="629"/>
      <c r="PJR2" s="629"/>
      <c r="PJS2" s="629"/>
      <c r="PJT2" s="629"/>
      <c r="PJU2" s="629"/>
      <c r="PJV2" s="629"/>
      <c r="PJW2" s="629"/>
      <c r="PJX2" s="629"/>
      <c r="PJY2" s="629"/>
      <c r="PJZ2" s="629"/>
      <c r="PKA2" s="629"/>
      <c r="PKB2" s="629"/>
      <c r="PKC2" s="629"/>
      <c r="PKD2" s="629"/>
      <c r="PKE2" s="629"/>
      <c r="PKF2" s="629"/>
      <c r="PKG2" s="629"/>
      <c r="PKH2" s="629"/>
      <c r="PKI2" s="629"/>
      <c r="PKJ2" s="629"/>
      <c r="PKK2" s="629"/>
      <c r="PKL2" s="629"/>
      <c r="PKM2" s="629"/>
      <c r="PKN2" s="629"/>
      <c r="PKO2" s="629"/>
      <c r="PKP2" s="629"/>
      <c r="PKQ2" s="629"/>
      <c r="PKR2" s="629"/>
      <c r="PKS2" s="629"/>
      <c r="PKT2" s="629"/>
      <c r="PKU2" s="629"/>
      <c r="PKV2" s="629"/>
      <c r="PKW2" s="629"/>
      <c r="PKX2" s="629"/>
      <c r="PKY2" s="629"/>
      <c r="PKZ2" s="629"/>
      <c r="PLA2" s="629"/>
      <c r="PLB2" s="629"/>
      <c r="PLC2" s="629"/>
      <c r="PLD2" s="629"/>
      <c r="PLE2" s="629"/>
      <c r="PLF2" s="629"/>
      <c r="PLG2" s="629"/>
      <c r="PLH2" s="629"/>
      <c r="PLI2" s="629"/>
      <c r="PLJ2" s="629"/>
      <c r="PLK2" s="629"/>
      <c r="PLL2" s="629"/>
      <c r="PLM2" s="629"/>
      <c r="PLN2" s="629"/>
      <c r="PLO2" s="629"/>
      <c r="PLP2" s="629"/>
      <c r="PLQ2" s="629"/>
      <c r="PLR2" s="629"/>
      <c r="PLS2" s="629"/>
      <c r="PLT2" s="629"/>
      <c r="PLU2" s="629"/>
      <c r="PLV2" s="629"/>
      <c r="PLW2" s="629"/>
      <c r="PLX2" s="629"/>
      <c r="PLY2" s="629"/>
      <c r="PLZ2" s="629"/>
      <c r="PMA2" s="629"/>
      <c r="PMB2" s="629"/>
      <c r="PMC2" s="629"/>
      <c r="PMD2" s="629"/>
      <c r="PME2" s="629"/>
      <c r="PMF2" s="629"/>
      <c r="PMG2" s="629"/>
      <c r="PMH2" s="629"/>
      <c r="PMI2" s="629"/>
      <c r="PMJ2" s="629"/>
      <c r="PMK2" s="629"/>
      <c r="PML2" s="629"/>
      <c r="PMM2" s="629"/>
      <c r="PMN2" s="629"/>
      <c r="PMO2" s="629"/>
      <c r="PMP2" s="629"/>
      <c r="PMQ2" s="629"/>
      <c r="PMR2" s="629"/>
      <c r="PMS2" s="629"/>
      <c r="PMT2" s="629"/>
      <c r="PMU2" s="629"/>
      <c r="PMV2" s="629"/>
      <c r="PMW2" s="629"/>
      <c r="PMX2" s="629"/>
      <c r="PMY2" s="629"/>
      <c r="PMZ2" s="629"/>
      <c r="PNA2" s="629"/>
      <c r="PNB2" s="629"/>
      <c r="PNC2" s="629"/>
      <c r="PND2" s="629"/>
      <c r="PNE2" s="629"/>
      <c r="PNF2" s="629"/>
      <c r="PNG2" s="629"/>
      <c r="PNH2" s="629"/>
      <c r="PNI2" s="629"/>
      <c r="PNJ2" s="629"/>
      <c r="PNK2" s="629"/>
      <c r="PNL2" s="629"/>
      <c r="PNM2" s="629"/>
      <c r="PNN2" s="629"/>
      <c r="PNO2" s="629"/>
      <c r="PNP2" s="629"/>
      <c r="PNQ2" s="629"/>
      <c r="PNR2" s="629"/>
      <c r="PNS2" s="629"/>
      <c r="PNT2" s="629"/>
      <c r="PNU2" s="629"/>
      <c r="PNV2" s="629"/>
      <c r="PNW2" s="629"/>
      <c r="PNX2" s="629"/>
      <c r="PNY2" s="629"/>
      <c r="PNZ2" s="629"/>
      <c r="POA2" s="629"/>
      <c r="POB2" s="629"/>
      <c r="POC2" s="629"/>
      <c r="POD2" s="629"/>
      <c r="POE2" s="629"/>
      <c r="POF2" s="629"/>
      <c r="POG2" s="629"/>
      <c r="POH2" s="629"/>
      <c r="POI2" s="629"/>
      <c r="POJ2" s="629"/>
      <c r="POK2" s="629"/>
      <c r="POL2" s="629"/>
      <c r="POM2" s="629"/>
      <c r="PON2" s="629"/>
      <c r="POO2" s="629"/>
      <c r="POP2" s="629"/>
      <c r="POQ2" s="629"/>
      <c r="POR2" s="629"/>
      <c r="POS2" s="629"/>
      <c r="POT2" s="629"/>
      <c r="POU2" s="629"/>
      <c r="POV2" s="629"/>
      <c r="POW2" s="629"/>
      <c r="POX2" s="629"/>
      <c r="POY2" s="629"/>
      <c r="POZ2" s="629"/>
      <c r="PPA2" s="629"/>
      <c r="PPB2" s="629"/>
      <c r="PPC2" s="629"/>
      <c r="PPD2" s="629"/>
      <c r="PPE2" s="629"/>
      <c r="PPF2" s="629"/>
      <c r="PPG2" s="629"/>
      <c r="PPH2" s="629"/>
      <c r="PPI2" s="629"/>
      <c r="PPJ2" s="629"/>
      <c r="PPK2" s="629"/>
      <c r="PPL2" s="629"/>
      <c r="PPM2" s="629"/>
      <c r="PPN2" s="629"/>
      <c r="PPO2" s="629"/>
      <c r="PPP2" s="629"/>
      <c r="PPQ2" s="629"/>
      <c r="PPR2" s="629"/>
      <c r="PPS2" s="629"/>
      <c r="PPT2" s="629"/>
      <c r="PPU2" s="629"/>
      <c r="PPV2" s="629"/>
      <c r="PPW2" s="629"/>
      <c r="PPX2" s="629"/>
      <c r="PPY2" s="629"/>
      <c r="PPZ2" s="629"/>
      <c r="PQA2" s="629"/>
      <c r="PQB2" s="629"/>
      <c r="PQC2" s="629"/>
      <c r="PQD2" s="629"/>
      <c r="PQE2" s="629"/>
      <c r="PQF2" s="629"/>
      <c r="PQG2" s="629"/>
      <c r="PQH2" s="629"/>
      <c r="PQI2" s="629"/>
      <c r="PQJ2" s="629"/>
      <c r="PQK2" s="629"/>
      <c r="PQL2" s="629"/>
      <c r="PQM2" s="629"/>
      <c r="PQN2" s="629"/>
      <c r="PQO2" s="629"/>
      <c r="PQP2" s="629"/>
      <c r="PQQ2" s="629"/>
      <c r="PQR2" s="629"/>
      <c r="PQS2" s="629"/>
      <c r="PQT2" s="629"/>
      <c r="PQU2" s="629"/>
      <c r="PQV2" s="629"/>
      <c r="PQW2" s="629"/>
      <c r="PQX2" s="629"/>
      <c r="PQY2" s="629"/>
      <c r="PQZ2" s="629"/>
      <c r="PRA2" s="629"/>
      <c r="PRB2" s="629"/>
      <c r="PRC2" s="629"/>
      <c r="PRD2" s="629"/>
      <c r="PRE2" s="629"/>
      <c r="PRF2" s="629"/>
      <c r="PRG2" s="629"/>
      <c r="PRH2" s="629"/>
      <c r="PRI2" s="629"/>
      <c r="PRJ2" s="629"/>
      <c r="PRK2" s="629"/>
      <c r="PRL2" s="629"/>
      <c r="PRM2" s="629"/>
      <c r="PRN2" s="629"/>
      <c r="PRO2" s="629"/>
      <c r="PRP2" s="629"/>
      <c r="PRQ2" s="629"/>
      <c r="PRR2" s="629"/>
      <c r="PRS2" s="629"/>
      <c r="PRT2" s="629"/>
      <c r="PRU2" s="629"/>
      <c r="PRV2" s="629"/>
      <c r="PRW2" s="629"/>
      <c r="PRX2" s="629"/>
      <c r="PRY2" s="629"/>
      <c r="PRZ2" s="629"/>
      <c r="PSA2" s="629"/>
      <c r="PSB2" s="629"/>
      <c r="PSC2" s="629"/>
      <c r="PSD2" s="629"/>
      <c r="PSE2" s="629"/>
      <c r="PSF2" s="629"/>
      <c r="PSG2" s="629"/>
      <c r="PSH2" s="629"/>
      <c r="PSI2" s="629"/>
      <c r="PSJ2" s="629"/>
      <c r="PSK2" s="629"/>
      <c r="PSL2" s="629"/>
      <c r="PSM2" s="629"/>
      <c r="PSN2" s="629"/>
      <c r="PSO2" s="629"/>
      <c r="PSP2" s="629"/>
      <c r="PSQ2" s="629"/>
      <c r="PSR2" s="629"/>
      <c r="PSS2" s="629"/>
      <c r="PST2" s="629"/>
      <c r="PSU2" s="629"/>
      <c r="PSV2" s="629"/>
      <c r="PSW2" s="629"/>
      <c r="PSX2" s="629"/>
      <c r="PSY2" s="629"/>
      <c r="PSZ2" s="629"/>
      <c r="PTA2" s="629"/>
      <c r="PTB2" s="629"/>
      <c r="PTC2" s="629"/>
      <c r="PTD2" s="629"/>
      <c r="PTE2" s="629"/>
      <c r="PTF2" s="629"/>
      <c r="PTG2" s="629"/>
      <c r="PTH2" s="629"/>
      <c r="PTI2" s="629"/>
      <c r="PTJ2" s="629"/>
      <c r="PTK2" s="629"/>
      <c r="PTL2" s="629"/>
      <c r="PTM2" s="629"/>
      <c r="PTN2" s="629"/>
      <c r="PTO2" s="629"/>
      <c r="PTP2" s="629"/>
      <c r="PTQ2" s="629"/>
      <c r="PTR2" s="629"/>
      <c r="PTS2" s="629"/>
      <c r="PTT2" s="629"/>
      <c r="PTU2" s="629"/>
      <c r="PTV2" s="629"/>
      <c r="PTW2" s="629"/>
      <c r="PTX2" s="629"/>
      <c r="PTY2" s="629"/>
      <c r="PTZ2" s="629"/>
      <c r="PUA2" s="629"/>
      <c r="PUB2" s="629"/>
      <c r="PUC2" s="629"/>
      <c r="PUD2" s="629"/>
      <c r="PUE2" s="629"/>
      <c r="PUF2" s="629"/>
      <c r="PUG2" s="629"/>
      <c r="PUH2" s="629"/>
      <c r="PUI2" s="629"/>
      <c r="PUJ2" s="629"/>
      <c r="PUK2" s="629"/>
      <c r="PUL2" s="629"/>
      <c r="PUM2" s="629"/>
      <c r="PUN2" s="629"/>
      <c r="PUO2" s="629"/>
      <c r="PUP2" s="629"/>
      <c r="PUQ2" s="629"/>
      <c r="PUR2" s="629"/>
      <c r="PUS2" s="629"/>
      <c r="PUT2" s="629"/>
      <c r="PUU2" s="629"/>
      <c r="PUV2" s="629"/>
      <c r="PUW2" s="629"/>
      <c r="PUX2" s="629"/>
      <c r="PUY2" s="629"/>
      <c r="PUZ2" s="629"/>
      <c r="PVA2" s="629"/>
      <c r="PVB2" s="629"/>
      <c r="PVC2" s="629"/>
      <c r="PVD2" s="629"/>
      <c r="PVE2" s="629"/>
      <c r="PVF2" s="629"/>
      <c r="PVG2" s="629"/>
      <c r="PVH2" s="629"/>
      <c r="PVI2" s="629"/>
      <c r="PVJ2" s="629"/>
      <c r="PVK2" s="629"/>
      <c r="PVL2" s="629"/>
      <c r="PVM2" s="629"/>
      <c r="PVN2" s="629"/>
      <c r="PVO2" s="629"/>
      <c r="PVP2" s="629"/>
      <c r="PVQ2" s="629"/>
      <c r="PVR2" s="629"/>
      <c r="PVS2" s="629"/>
      <c r="PVT2" s="629"/>
      <c r="PVU2" s="629"/>
      <c r="PVV2" s="629"/>
      <c r="PVW2" s="629"/>
      <c r="PVX2" s="629"/>
      <c r="PVY2" s="629"/>
      <c r="PVZ2" s="629"/>
      <c r="PWA2" s="629"/>
      <c r="PWB2" s="629"/>
      <c r="PWC2" s="629"/>
      <c r="PWD2" s="629"/>
      <c r="PWE2" s="629"/>
      <c r="PWF2" s="629"/>
      <c r="PWG2" s="629"/>
      <c r="PWH2" s="629"/>
      <c r="PWI2" s="629"/>
      <c r="PWJ2" s="629"/>
      <c r="PWK2" s="629"/>
      <c r="PWL2" s="629"/>
      <c r="PWM2" s="629"/>
      <c r="PWN2" s="629"/>
      <c r="PWO2" s="629"/>
      <c r="PWP2" s="629"/>
      <c r="PWQ2" s="629"/>
      <c r="PWR2" s="629"/>
      <c r="PWS2" s="629"/>
      <c r="PWT2" s="629"/>
      <c r="PWU2" s="629"/>
      <c r="PWV2" s="629"/>
      <c r="PWW2" s="629"/>
      <c r="PWX2" s="629"/>
      <c r="PWY2" s="629"/>
      <c r="PWZ2" s="629"/>
      <c r="PXA2" s="629"/>
      <c r="PXB2" s="629"/>
      <c r="PXC2" s="629"/>
      <c r="PXD2" s="629"/>
      <c r="PXE2" s="629"/>
      <c r="PXF2" s="629"/>
      <c r="PXG2" s="629"/>
      <c r="PXH2" s="629"/>
      <c r="PXI2" s="629"/>
      <c r="PXJ2" s="629"/>
      <c r="PXK2" s="629"/>
      <c r="PXL2" s="629"/>
      <c r="PXM2" s="629"/>
      <c r="PXN2" s="629"/>
      <c r="PXO2" s="629"/>
      <c r="PXP2" s="629"/>
      <c r="PXQ2" s="629"/>
      <c r="PXR2" s="629"/>
      <c r="PXS2" s="629"/>
      <c r="PXT2" s="629"/>
      <c r="PXU2" s="629"/>
      <c r="PXV2" s="629"/>
      <c r="PXW2" s="629"/>
      <c r="PXX2" s="629"/>
      <c r="PXY2" s="629"/>
      <c r="PXZ2" s="629"/>
      <c r="PYA2" s="629"/>
      <c r="PYB2" s="629"/>
      <c r="PYC2" s="629"/>
      <c r="PYD2" s="629"/>
      <c r="PYE2" s="629"/>
      <c r="PYF2" s="629"/>
      <c r="PYG2" s="629"/>
      <c r="PYH2" s="629"/>
      <c r="PYI2" s="629"/>
      <c r="PYJ2" s="629"/>
      <c r="PYK2" s="629"/>
      <c r="PYL2" s="629"/>
      <c r="PYM2" s="629"/>
      <c r="PYN2" s="629"/>
      <c r="PYO2" s="629"/>
      <c r="PYP2" s="629"/>
      <c r="PYQ2" s="629"/>
      <c r="PYR2" s="629"/>
      <c r="PYS2" s="629"/>
      <c r="PYT2" s="629"/>
      <c r="PYU2" s="629"/>
      <c r="PYV2" s="629"/>
      <c r="PYW2" s="629"/>
      <c r="PYX2" s="629"/>
      <c r="PYY2" s="629"/>
      <c r="PYZ2" s="629"/>
      <c r="PZA2" s="629"/>
      <c r="PZB2" s="629"/>
      <c r="PZC2" s="629"/>
      <c r="PZD2" s="629"/>
      <c r="PZE2" s="629"/>
      <c r="PZF2" s="629"/>
      <c r="PZG2" s="629"/>
      <c r="PZH2" s="629"/>
      <c r="PZI2" s="629"/>
      <c r="PZJ2" s="629"/>
      <c r="PZK2" s="629"/>
      <c r="PZL2" s="629"/>
      <c r="PZM2" s="629"/>
      <c r="PZN2" s="629"/>
      <c r="PZO2" s="629"/>
      <c r="PZP2" s="629"/>
      <c r="PZQ2" s="629"/>
      <c r="PZR2" s="629"/>
      <c r="PZS2" s="629"/>
      <c r="PZT2" s="629"/>
      <c r="PZU2" s="629"/>
      <c r="PZV2" s="629"/>
      <c r="PZW2" s="629"/>
      <c r="PZX2" s="629"/>
      <c r="PZY2" s="629"/>
      <c r="PZZ2" s="629"/>
      <c r="QAA2" s="629"/>
      <c r="QAB2" s="629"/>
      <c r="QAC2" s="629"/>
      <c r="QAD2" s="629"/>
      <c r="QAE2" s="629"/>
      <c r="QAF2" s="629"/>
      <c r="QAG2" s="629"/>
      <c r="QAH2" s="629"/>
      <c r="QAI2" s="629"/>
      <c r="QAJ2" s="629"/>
      <c r="QAK2" s="629"/>
      <c r="QAL2" s="629"/>
      <c r="QAM2" s="629"/>
      <c r="QAN2" s="629"/>
      <c r="QAO2" s="629"/>
      <c r="QAP2" s="629"/>
      <c r="QAQ2" s="629"/>
      <c r="QAR2" s="629"/>
      <c r="QAS2" s="629"/>
      <c r="QAT2" s="629"/>
      <c r="QAU2" s="629"/>
      <c r="QAV2" s="629"/>
      <c r="QAW2" s="629"/>
      <c r="QAX2" s="629"/>
      <c r="QAY2" s="629"/>
      <c r="QAZ2" s="629"/>
      <c r="QBA2" s="629"/>
      <c r="QBB2" s="629"/>
      <c r="QBC2" s="629"/>
      <c r="QBD2" s="629"/>
      <c r="QBE2" s="629"/>
      <c r="QBF2" s="629"/>
      <c r="QBG2" s="629"/>
      <c r="QBH2" s="629"/>
      <c r="QBI2" s="629"/>
      <c r="QBJ2" s="629"/>
      <c r="QBK2" s="629"/>
      <c r="QBL2" s="629"/>
      <c r="QBM2" s="629"/>
      <c r="QBN2" s="629"/>
      <c r="QBO2" s="629"/>
      <c r="QBP2" s="629"/>
      <c r="QBQ2" s="629"/>
      <c r="QBR2" s="629"/>
      <c r="QBS2" s="629"/>
      <c r="QBT2" s="629"/>
      <c r="QBU2" s="629"/>
      <c r="QBV2" s="629"/>
      <c r="QBW2" s="629"/>
      <c r="QBX2" s="629"/>
      <c r="QBY2" s="629"/>
      <c r="QBZ2" s="629"/>
      <c r="QCA2" s="629"/>
      <c r="QCB2" s="629"/>
      <c r="QCC2" s="629"/>
      <c r="QCD2" s="629"/>
      <c r="QCE2" s="629"/>
      <c r="QCF2" s="629"/>
      <c r="QCG2" s="629"/>
      <c r="QCH2" s="629"/>
      <c r="QCI2" s="629"/>
      <c r="QCJ2" s="629"/>
      <c r="QCK2" s="629"/>
      <c r="QCL2" s="629"/>
      <c r="QCM2" s="629"/>
      <c r="QCN2" s="629"/>
      <c r="QCO2" s="629"/>
      <c r="QCP2" s="629"/>
      <c r="QCQ2" s="629"/>
      <c r="QCR2" s="629"/>
      <c r="QCS2" s="629"/>
      <c r="QCT2" s="629"/>
      <c r="QCU2" s="629"/>
      <c r="QCV2" s="629"/>
      <c r="QCW2" s="629"/>
      <c r="QCX2" s="629"/>
      <c r="QCY2" s="629"/>
      <c r="QCZ2" s="629"/>
      <c r="QDA2" s="629"/>
      <c r="QDB2" s="629"/>
      <c r="QDC2" s="629"/>
      <c r="QDD2" s="629"/>
      <c r="QDE2" s="629"/>
      <c r="QDF2" s="629"/>
      <c r="QDG2" s="629"/>
      <c r="QDH2" s="629"/>
      <c r="QDI2" s="629"/>
      <c r="QDJ2" s="629"/>
      <c r="QDK2" s="629"/>
      <c r="QDL2" s="629"/>
      <c r="QDM2" s="629"/>
      <c r="QDN2" s="629"/>
      <c r="QDO2" s="629"/>
      <c r="QDP2" s="629"/>
      <c r="QDQ2" s="629"/>
      <c r="QDR2" s="629"/>
      <c r="QDS2" s="629"/>
      <c r="QDT2" s="629"/>
      <c r="QDU2" s="629"/>
      <c r="QDV2" s="629"/>
      <c r="QDW2" s="629"/>
      <c r="QDX2" s="629"/>
      <c r="QDY2" s="629"/>
      <c r="QDZ2" s="629"/>
      <c r="QEA2" s="629"/>
      <c r="QEB2" s="629"/>
      <c r="QEC2" s="629"/>
      <c r="QED2" s="629"/>
      <c r="QEE2" s="629"/>
      <c r="QEF2" s="629"/>
      <c r="QEG2" s="629"/>
      <c r="QEH2" s="629"/>
      <c r="QEI2" s="629"/>
      <c r="QEJ2" s="629"/>
      <c r="QEK2" s="629"/>
      <c r="QEL2" s="629"/>
      <c r="QEM2" s="629"/>
      <c r="QEN2" s="629"/>
      <c r="QEO2" s="629"/>
      <c r="QEP2" s="629"/>
      <c r="QEQ2" s="629"/>
      <c r="QER2" s="629"/>
      <c r="QES2" s="629"/>
      <c r="QET2" s="629"/>
      <c r="QEU2" s="629"/>
      <c r="QEV2" s="629"/>
      <c r="QEW2" s="629"/>
      <c r="QEX2" s="629"/>
      <c r="QEY2" s="629"/>
      <c r="QEZ2" s="629"/>
      <c r="QFA2" s="629"/>
      <c r="QFB2" s="629"/>
      <c r="QFC2" s="629"/>
      <c r="QFD2" s="629"/>
      <c r="QFE2" s="629"/>
      <c r="QFF2" s="629"/>
      <c r="QFG2" s="629"/>
      <c r="QFH2" s="629"/>
      <c r="QFI2" s="629"/>
      <c r="QFJ2" s="629"/>
      <c r="QFK2" s="629"/>
      <c r="QFL2" s="629"/>
      <c r="QFM2" s="629"/>
      <c r="QFN2" s="629"/>
      <c r="QFO2" s="629"/>
      <c r="QFP2" s="629"/>
      <c r="QFQ2" s="629"/>
      <c r="QFR2" s="629"/>
      <c r="QFS2" s="629"/>
      <c r="QFT2" s="629"/>
      <c r="QFU2" s="629"/>
      <c r="QFV2" s="629"/>
      <c r="QFW2" s="629"/>
      <c r="QFX2" s="629"/>
      <c r="QFY2" s="629"/>
      <c r="QFZ2" s="629"/>
      <c r="QGA2" s="629"/>
      <c r="QGB2" s="629"/>
      <c r="QGC2" s="629"/>
      <c r="QGD2" s="629"/>
      <c r="QGE2" s="629"/>
      <c r="QGF2" s="629"/>
      <c r="QGG2" s="629"/>
      <c r="QGH2" s="629"/>
      <c r="QGI2" s="629"/>
      <c r="QGJ2" s="629"/>
      <c r="QGK2" s="629"/>
      <c r="QGL2" s="629"/>
      <c r="QGM2" s="629"/>
      <c r="QGN2" s="629"/>
      <c r="QGO2" s="629"/>
      <c r="QGP2" s="629"/>
      <c r="QGQ2" s="629"/>
      <c r="QGR2" s="629"/>
      <c r="QGS2" s="629"/>
      <c r="QGT2" s="629"/>
      <c r="QGU2" s="629"/>
      <c r="QGV2" s="629"/>
      <c r="QGW2" s="629"/>
      <c r="QGX2" s="629"/>
      <c r="QGY2" s="629"/>
      <c r="QGZ2" s="629"/>
      <c r="QHA2" s="629"/>
      <c r="QHB2" s="629"/>
      <c r="QHC2" s="629"/>
      <c r="QHD2" s="629"/>
      <c r="QHE2" s="629"/>
      <c r="QHF2" s="629"/>
      <c r="QHG2" s="629"/>
      <c r="QHH2" s="629"/>
      <c r="QHI2" s="629"/>
      <c r="QHJ2" s="629"/>
      <c r="QHK2" s="629"/>
      <c r="QHL2" s="629"/>
      <c r="QHM2" s="629"/>
      <c r="QHN2" s="629"/>
      <c r="QHO2" s="629"/>
      <c r="QHP2" s="629"/>
      <c r="QHQ2" s="629"/>
      <c r="QHR2" s="629"/>
      <c r="QHS2" s="629"/>
      <c r="QHT2" s="629"/>
      <c r="QHU2" s="629"/>
      <c r="QHV2" s="629"/>
      <c r="QHW2" s="629"/>
      <c r="QHX2" s="629"/>
      <c r="QHY2" s="629"/>
      <c r="QHZ2" s="629"/>
      <c r="QIA2" s="629"/>
      <c r="QIB2" s="629"/>
      <c r="QIC2" s="629"/>
      <c r="QID2" s="629"/>
      <c r="QIE2" s="629"/>
      <c r="QIF2" s="629"/>
      <c r="QIG2" s="629"/>
      <c r="QIH2" s="629"/>
      <c r="QII2" s="629"/>
      <c r="QIJ2" s="629"/>
      <c r="QIK2" s="629"/>
      <c r="QIL2" s="629"/>
      <c r="QIM2" s="629"/>
      <c r="QIN2" s="629"/>
      <c r="QIO2" s="629"/>
      <c r="QIP2" s="629"/>
      <c r="QIQ2" s="629"/>
      <c r="QIR2" s="629"/>
      <c r="QIS2" s="629"/>
      <c r="QIT2" s="629"/>
      <c r="QIU2" s="629"/>
      <c r="QIV2" s="629"/>
      <c r="QIW2" s="629"/>
      <c r="QIX2" s="629"/>
      <c r="QIY2" s="629"/>
      <c r="QIZ2" s="629"/>
      <c r="QJA2" s="629"/>
      <c r="QJB2" s="629"/>
      <c r="QJC2" s="629"/>
      <c r="QJD2" s="629"/>
      <c r="QJE2" s="629"/>
      <c r="QJF2" s="629"/>
      <c r="QJG2" s="629"/>
      <c r="QJH2" s="629"/>
      <c r="QJI2" s="629"/>
      <c r="QJJ2" s="629"/>
      <c r="QJK2" s="629"/>
      <c r="QJL2" s="629"/>
      <c r="QJM2" s="629"/>
      <c r="QJN2" s="629"/>
      <c r="QJO2" s="629"/>
      <c r="QJP2" s="629"/>
      <c r="QJQ2" s="629"/>
      <c r="QJR2" s="629"/>
      <c r="QJS2" s="629"/>
      <c r="QJT2" s="629"/>
      <c r="QJU2" s="629"/>
      <c r="QJV2" s="629"/>
      <c r="QJW2" s="629"/>
      <c r="QJX2" s="629"/>
      <c r="QJY2" s="629"/>
      <c r="QJZ2" s="629"/>
      <c r="QKA2" s="629"/>
      <c r="QKB2" s="629"/>
      <c r="QKC2" s="629"/>
      <c r="QKD2" s="629"/>
      <c r="QKE2" s="629"/>
      <c r="QKF2" s="629"/>
      <c r="QKG2" s="629"/>
      <c r="QKH2" s="629"/>
      <c r="QKI2" s="629"/>
      <c r="QKJ2" s="629"/>
      <c r="QKK2" s="629"/>
      <c r="QKL2" s="629"/>
      <c r="QKM2" s="629"/>
      <c r="QKN2" s="629"/>
      <c r="QKO2" s="629"/>
      <c r="QKP2" s="629"/>
      <c r="QKQ2" s="629"/>
      <c r="QKR2" s="629"/>
      <c r="QKS2" s="629"/>
      <c r="QKT2" s="629"/>
      <c r="QKU2" s="629"/>
      <c r="QKV2" s="629"/>
      <c r="QKW2" s="629"/>
      <c r="QKX2" s="629"/>
      <c r="QKY2" s="629"/>
      <c r="QKZ2" s="629"/>
      <c r="QLA2" s="629"/>
      <c r="QLB2" s="629"/>
      <c r="QLC2" s="629"/>
      <c r="QLD2" s="629"/>
      <c r="QLE2" s="629"/>
      <c r="QLF2" s="629"/>
      <c r="QLG2" s="629"/>
      <c r="QLH2" s="629"/>
      <c r="QLI2" s="629"/>
      <c r="QLJ2" s="629"/>
      <c r="QLK2" s="629"/>
      <c r="QLL2" s="629"/>
      <c r="QLM2" s="629"/>
      <c r="QLN2" s="629"/>
      <c r="QLO2" s="629"/>
      <c r="QLP2" s="629"/>
      <c r="QLQ2" s="629"/>
      <c r="QLR2" s="629"/>
      <c r="QLS2" s="629"/>
      <c r="QLT2" s="629"/>
      <c r="QLU2" s="629"/>
      <c r="QLV2" s="629"/>
      <c r="QLW2" s="629"/>
      <c r="QLX2" s="629"/>
      <c r="QLY2" s="629"/>
      <c r="QLZ2" s="629"/>
      <c r="QMA2" s="629"/>
      <c r="QMB2" s="629"/>
      <c r="QMC2" s="629"/>
      <c r="QMD2" s="629"/>
      <c r="QME2" s="629"/>
      <c r="QMF2" s="629"/>
      <c r="QMG2" s="629"/>
      <c r="QMH2" s="629"/>
      <c r="QMI2" s="629"/>
      <c r="QMJ2" s="629"/>
      <c r="QMK2" s="629"/>
      <c r="QML2" s="629"/>
      <c r="QMM2" s="629"/>
      <c r="QMN2" s="629"/>
      <c r="QMO2" s="629"/>
      <c r="QMP2" s="629"/>
      <c r="QMQ2" s="629"/>
      <c r="QMR2" s="629"/>
      <c r="QMS2" s="629"/>
      <c r="QMT2" s="629"/>
      <c r="QMU2" s="629"/>
      <c r="QMV2" s="629"/>
      <c r="QMW2" s="629"/>
      <c r="QMX2" s="629"/>
      <c r="QMY2" s="629"/>
      <c r="QMZ2" s="629"/>
      <c r="QNA2" s="629"/>
      <c r="QNB2" s="629"/>
      <c r="QNC2" s="629"/>
      <c r="QND2" s="629"/>
      <c r="QNE2" s="629"/>
      <c r="QNF2" s="629"/>
      <c r="QNG2" s="629"/>
      <c r="QNH2" s="629"/>
      <c r="QNI2" s="629"/>
      <c r="QNJ2" s="629"/>
      <c r="QNK2" s="629"/>
      <c r="QNL2" s="629"/>
      <c r="QNM2" s="629"/>
      <c r="QNN2" s="629"/>
      <c r="QNO2" s="629"/>
      <c r="QNP2" s="629"/>
      <c r="QNQ2" s="629"/>
      <c r="QNR2" s="629"/>
      <c r="QNS2" s="629"/>
      <c r="QNT2" s="629"/>
      <c r="QNU2" s="629"/>
      <c r="QNV2" s="629"/>
      <c r="QNW2" s="629"/>
      <c r="QNX2" s="629"/>
      <c r="QNY2" s="629"/>
      <c r="QNZ2" s="629"/>
      <c r="QOA2" s="629"/>
      <c r="QOB2" s="629"/>
      <c r="QOC2" s="629"/>
      <c r="QOD2" s="629"/>
      <c r="QOE2" s="629"/>
      <c r="QOF2" s="629"/>
      <c r="QOG2" s="629"/>
      <c r="QOH2" s="629"/>
      <c r="QOI2" s="629"/>
      <c r="QOJ2" s="629"/>
      <c r="QOK2" s="629"/>
      <c r="QOL2" s="629"/>
      <c r="QOM2" s="629"/>
      <c r="QON2" s="629"/>
      <c r="QOO2" s="629"/>
      <c r="QOP2" s="629"/>
      <c r="QOQ2" s="629"/>
      <c r="QOR2" s="629"/>
      <c r="QOS2" s="629"/>
      <c r="QOT2" s="629"/>
      <c r="QOU2" s="629"/>
      <c r="QOV2" s="629"/>
      <c r="QOW2" s="629"/>
      <c r="QOX2" s="629"/>
      <c r="QOY2" s="629"/>
      <c r="QOZ2" s="629"/>
      <c r="QPA2" s="629"/>
      <c r="QPB2" s="629"/>
      <c r="QPC2" s="629"/>
      <c r="QPD2" s="629"/>
      <c r="QPE2" s="629"/>
      <c r="QPF2" s="629"/>
      <c r="QPG2" s="629"/>
      <c r="QPH2" s="629"/>
      <c r="QPI2" s="629"/>
      <c r="QPJ2" s="629"/>
      <c r="QPK2" s="629"/>
      <c r="QPL2" s="629"/>
      <c r="QPM2" s="629"/>
      <c r="QPN2" s="629"/>
      <c r="QPO2" s="629"/>
      <c r="QPP2" s="629"/>
      <c r="QPQ2" s="629"/>
      <c r="QPR2" s="629"/>
      <c r="QPS2" s="629"/>
      <c r="QPT2" s="629"/>
      <c r="QPU2" s="629"/>
      <c r="QPV2" s="629"/>
      <c r="QPW2" s="629"/>
      <c r="QPX2" s="629"/>
      <c r="QPY2" s="629"/>
      <c r="QPZ2" s="629"/>
      <c r="QQA2" s="629"/>
      <c r="QQB2" s="629"/>
      <c r="QQC2" s="629"/>
      <c r="QQD2" s="629"/>
      <c r="QQE2" s="629"/>
      <c r="QQF2" s="629"/>
      <c r="QQG2" s="629"/>
      <c r="QQH2" s="629"/>
      <c r="QQI2" s="629"/>
      <c r="QQJ2" s="629"/>
      <c r="QQK2" s="629"/>
      <c r="QQL2" s="629"/>
      <c r="QQM2" s="629"/>
      <c r="QQN2" s="629"/>
      <c r="QQO2" s="629"/>
      <c r="QQP2" s="629"/>
      <c r="QQQ2" s="629"/>
      <c r="QQR2" s="629"/>
      <c r="QQS2" s="629"/>
      <c r="QQT2" s="629"/>
      <c r="QQU2" s="629"/>
      <c r="QQV2" s="629"/>
      <c r="QQW2" s="629"/>
      <c r="QQX2" s="629"/>
      <c r="QQY2" s="629"/>
      <c r="QQZ2" s="629"/>
      <c r="QRA2" s="629"/>
      <c r="QRB2" s="629"/>
      <c r="QRC2" s="629"/>
      <c r="QRD2" s="629"/>
      <c r="QRE2" s="629"/>
      <c r="QRF2" s="629"/>
      <c r="QRG2" s="629"/>
      <c r="QRH2" s="629"/>
      <c r="QRI2" s="629"/>
      <c r="QRJ2" s="629"/>
      <c r="QRK2" s="629"/>
      <c r="QRL2" s="629"/>
      <c r="QRM2" s="629"/>
      <c r="QRN2" s="629"/>
      <c r="QRO2" s="629"/>
      <c r="QRP2" s="629"/>
      <c r="QRQ2" s="629"/>
      <c r="QRR2" s="629"/>
      <c r="QRS2" s="629"/>
      <c r="QRT2" s="629"/>
      <c r="QRU2" s="629"/>
      <c r="QRV2" s="629"/>
      <c r="QRW2" s="629"/>
      <c r="QRX2" s="629"/>
      <c r="QRY2" s="629"/>
      <c r="QRZ2" s="629"/>
      <c r="QSA2" s="629"/>
      <c r="QSB2" s="629"/>
      <c r="QSC2" s="629"/>
      <c r="QSD2" s="629"/>
      <c r="QSE2" s="629"/>
      <c r="QSF2" s="629"/>
      <c r="QSG2" s="629"/>
      <c r="QSH2" s="629"/>
      <c r="QSI2" s="629"/>
      <c r="QSJ2" s="629"/>
      <c r="QSK2" s="629"/>
      <c r="QSL2" s="629"/>
      <c r="QSM2" s="629"/>
      <c r="QSN2" s="629"/>
      <c r="QSO2" s="629"/>
      <c r="QSP2" s="629"/>
      <c r="QSQ2" s="629"/>
      <c r="QSR2" s="629"/>
      <c r="QSS2" s="629"/>
      <c r="QST2" s="629"/>
      <c r="QSU2" s="629"/>
      <c r="QSV2" s="629"/>
      <c r="QSW2" s="629"/>
      <c r="QSX2" s="629"/>
      <c r="QSY2" s="629"/>
      <c r="QSZ2" s="629"/>
      <c r="QTA2" s="629"/>
      <c r="QTB2" s="629"/>
      <c r="QTC2" s="629"/>
      <c r="QTD2" s="629"/>
      <c r="QTE2" s="629"/>
      <c r="QTF2" s="629"/>
      <c r="QTG2" s="629"/>
      <c r="QTH2" s="629"/>
      <c r="QTI2" s="629"/>
      <c r="QTJ2" s="629"/>
      <c r="QTK2" s="629"/>
      <c r="QTL2" s="629"/>
      <c r="QTM2" s="629"/>
      <c r="QTN2" s="629"/>
      <c r="QTO2" s="629"/>
      <c r="QTP2" s="629"/>
      <c r="QTQ2" s="629"/>
      <c r="QTR2" s="629"/>
      <c r="QTS2" s="629"/>
      <c r="QTT2" s="629"/>
      <c r="QTU2" s="629"/>
      <c r="QTV2" s="629"/>
      <c r="QTW2" s="629"/>
      <c r="QTX2" s="629"/>
      <c r="QTY2" s="629"/>
      <c r="QTZ2" s="629"/>
      <c r="QUA2" s="629"/>
      <c r="QUB2" s="629"/>
      <c r="QUC2" s="629"/>
      <c r="QUD2" s="629"/>
      <c r="QUE2" s="629"/>
      <c r="QUF2" s="629"/>
      <c r="QUG2" s="629"/>
      <c r="QUH2" s="629"/>
      <c r="QUI2" s="629"/>
      <c r="QUJ2" s="629"/>
      <c r="QUK2" s="629"/>
      <c r="QUL2" s="629"/>
      <c r="QUM2" s="629"/>
      <c r="QUN2" s="629"/>
      <c r="QUO2" s="629"/>
      <c r="QUP2" s="629"/>
      <c r="QUQ2" s="629"/>
      <c r="QUR2" s="629"/>
      <c r="QUS2" s="629"/>
      <c r="QUT2" s="629"/>
      <c r="QUU2" s="629"/>
      <c r="QUV2" s="629"/>
      <c r="QUW2" s="629"/>
      <c r="QUX2" s="629"/>
      <c r="QUY2" s="629"/>
      <c r="QUZ2" s="629"/>
      <c r="QVA2" s="629"/>
      <c r="QVB2" s="629"/>
      <c r="QVC2" s="629"/>
      <c r="QVD2" s="629"/>
      <c r="QVE2" s="629"/>
      <c r="QVF2" s="629"/>
      <c r="QVG2" s="629"/>
      <c r="QVH2" s="629"/>
      <c r="QVI2" s="629"/>
      <c r="QVJ2" s="629"/>
      <c r="QVK2" s="629"/>
      <c r="QVL2" s="629"/>
      <c r="QVM2" s="629"/>
      <c r="QVN2" s="629"/>
      <c r="QVO2" s="629"/>
      <c r="QVP2" s="629"/>
      <c r="QVQ2" s="629"/>
      <c r="QVR2" s="629"/>
      <c r="QVS2" s="629"/>
      <c r="QVT2" s="629"/>
      <c r="QVU2" s="629"/>
      <c r="QVV2" s="629"/>
      <c r="QVW2" s="629"/>
      <c r="QVX2" s="629"/>
      <c r="QVY2" s="629"/>
      <c r="QVZ2" s="629"/>
      <c r="QWA2" s="629"/>
      <c r="QWB2" s="629"/>
      <c r="QWC2" s="629"/>
      <c r="QWD2" s="629"/>
      <c r="QWE2" s="629"/>
      <c r="QWF2" s="629"/>
      <c r="QWG2" s="629"/>
      <c r="QWH2" s="629"/>
      <c r="QWI2" s="629"/>
      <c r="QWJ2" s="629"/>
      <c r="QWK2" s="629"/>
      <c r="QWL2" s="629"/>
      <c r="QWM2" s="629"/>
      <c r="QWN2" s="629"/>
      <c r="QWO2" s="629"/>
      <c r="QWP2" s="629"/>
      <c r="QWQ2" s="629"/>
      <c r="QWR2" s="629"/>
      <c r="QWS2" s="629"/>
      <c r="QWT2" s="629"/>
      <c r="QWU2" s="629"/>
      <c r="QWV2" s="629"/>
      <c r="QWW2" s="629"/>
      <c r="QWX2" s="629"/>
      <c r="QWY2" s="629"/>
      <c r="QWZ2" s="629"/>
      <c r="QXA2" s="629"/>
      <c r="QXB2" s="629"/>
      <c r="QXC2" s="629"/>
      <c r="QXD2" s="629"/>
      <c r="QXE2" s="629"/>
      <c r="QXF2" s="629"/>
      <c r="QXG2" s="629"/>
      <c r="QXH2" s="629"/>
      <c r="QXI2" s="629"/>
      <c r="QXJ2" s="629"/>
      <c r="QXK2" s="629"/>
      <c r="QXL2" s="629"/>
      <c r="QXM2" s="629"/>
      <c r="QXN2" s="629"/>
      <c r="QXO2" s="629"/>
      <c r="QXP2" s="629"/>
      <c r="QXQ2" s="629"/>
      <c r="QXR2" s="629"/>
      <c r="QXS2" s="629"/>
      <c r="QXT2" s="629"/>
      <c r="QXU2" s="629"/>
      <c r="QXV2" s="629"/>
      <c r="QXW2" s="629"/>
      <c r="QXX2" s="629"/>
      <c r="QXY2" s="629"/>
      <c r="QXZ2" s="629"/>
      <c r="QYA2" s="629"/>
      <c r="QYB2" s="629"/>
      <c r="QYC2" s="629"/>
      <c r="QYD2" s="629"/>
      <c r="QYE2" s="629"/>
      <c r="QYF2" s="629"/>
      <c r="QYG2" s="629"/>
      <c r="QYH2" s="629"/>
      <c r="QYI2" s="629"/>
      <c r="QYJ2" s="629"/>
      <c r="QYK2" s="629"/>
      <c r="QYL2" s="629"/>
      <c r="QYM2" s="629"/>
      <c r="QYN2" s="629"/>
      <c r="QYO2" s="629"/>
      <c r="QYP2" s="629"/>
      <c r="QYQ2" s="629"/>
      <c r="QYR2" s="629"/>
      <c r="QYS2" s="629"/>
      <c r="QYT2" s="629"/>
      <c r="QYU2" s="629"/>
      <c r="QYV2" s="629"/>
      <c r="QYW2" s="629"/>
      <c r="QYX2" s="629"/>
      <c r="QYY2" s="629"/>
      <c r="QYZ2" s="629"/>
      <c r="QZA2" s="629"/>
      <c r="QZB2" s="629"/>
      <c r="QZC2" s="629"/>
      <c r="QZD2" s="629"/>
      <c r="QZE2" s="629"/>
      <c r="QZF2" s="629"/>
      <c r="QZG2" s="629"/>
      <c r="QZH2" s="629"/>
      <c r="QZI2" s="629"/>
      <c r="QZJ2" s="629"/>
      <c r="QZK2" s="629"/>
      <c r="QZL2" s="629"/>
      <c r="QZM2" s="629"/>
      <c r="QZN2" s="629"/>
      <c r="QZO2" s="629"/>
      <c r="QZP2" s="629"/>
      <c r="QZQ2" s="629"/>
      <c r="QZR2" s="629"/>
      <c r="QZS2" s="629"/>
      <c r="QZT2" s="629"/>
      <c r="QZU2" s="629"/>
      <c r="QZV2" s="629"/>
      <c r="QZW2" s="629"/>
      <c r="QZX2" s="629"/>
      <c r="QZY2" s="629"/>
      <c r="QZZ2" s="629"/>
      <c r="RAA2" s="629"/>
      <c r="RAB2" s="629"/>
      <c r="RAC2" s="629"/>
      <c r="RAD2" s="629"/>
      <c r="RAE2" s="629"/>
      <c r="RAF2" s="629"/>
      <c r="RAG2" s="629"/>
      <c r="RAH2" s="629"/>
      <c r="RAI2" s="629"/>
      <c r="RAJ2" s="629"/>
      <c r="RAK2" s="629"/>
      <c r="RAL2" s="629"/>
      <c r="RAM2" s="629"/>
      <c r="RAN2" s="629"/>
      <c r="RAO2" s="629"/>
      <c r="RAP2" s="629"/>
      <c r="RAQ2" s="629"/>
      <c r="RAR2" s="629"/>
      <c r="RAS2" s="629"/>
      <c r="RAT2" s="629"/>
      <c r="RAU2" s="629"/>
      <c r="RAV2" s="629"/>
      <c r="RAW2" s="629"/>
      <c r="RAX2" s="629"/>
      <c r="RAY2" s="629"/>
      <c r="RAZ2" s="629"/>
      <c r="RBA2" s="629"/>
      <c r="RBB2" s="629"/>
      <c r="RBC2" s="629"/>
      <c r="RBD2" s="629"/>
      <c r="RBE2" s="629"/>
      <c r="RBF2" s="629"/>
      <c r="RBG2" s="629"/>
      <c r="RBH2" s="629"/>
      <c r="RBI2" s="629"/>
      <c r="RBJ2" s="629"/>
      <c r="RBK2" s="629"/>
      <c r="RBL2" s="629"/>
      <c r="RBM2" s="629"/>
      <c r="RBN2" s="629"/>
      <c r="RBO2" s="629"/>
      <c r="RBP2" s="629"/>
      <c r="RBQ2" s="629"/>
      <c r="RBR2" s="629"/>
      <c r="RBS2" s="629"/>
      <c r="RBT2" s="629"/>
      <c r="RBU2" s="629"/>
      <c r="RBV2" s="629"/>
      <c r="RBW2" s="629"/>
      <c r="RBX2" s="629"/>
      <c r="RBY2" s="629"/>
      <c r="RBZ2" s="629"/>
      <c r="RCA2" s="629"/>
      <c r="RCB2" s="629"/>
      <c r="RCC2" s="629"/>
      <c r="RCD2" s="629"/>
      <c r="RCE2" s="629"/>
      <c r="RCF2" s="629"/>
      <c r="RCG2" s="629"/>
      <c r="RCH2" s="629"/>
      <c r="RCI2" s="629"/>
      <c r="RCJ2" s="629"/>
      <c r="RCK2" s="629"/>
      <c r="RCL2" s="629"/>
      <c r="RCM2" s="629"/>
      <c r="RCN2" s="629"/>
      <c r="RCO2" s="629"/>
      <c r="RCP2" s="629"/>
      <c r="RCQ2" s="629"/>
      <c r="RCR2" s="629"/>
      <c r="RCS2" s="629"/>
      <c r="RCT2" s="629"/>
      <c r="RCU2" s="629"/>
      <c r="RCV2" s="629"/>
      <c r="RCW2" s="629"/>
      <c r="RCX2" s="629"/>
      <c r="RCY2" s="629"/>
      <c r="RCZ2" s="629"/>
      <c r="RDA2" s="629"/>
      <c r="RDB2" s="629"/>
      <c r="RDC2" s="629"/>
      <c r="RDD2" s="629"/>
      <c r="RDE2" s="629"/>
      <c r="RDF2" s="629"/>
      <c r="RDG2" s="629"/>
      <c r="RDH2" s="629"/>
      <c r="RDI2" s="629"/>
      <c r="RDJ2" s="629"/>
      <c r="RDK2" s="629"/>
      <c r="RDL2" s="629"/>
      <c r="RDM2" s="629"/>
      <c r="RDN2" s="629"/>
      <c r="RDO2" s="629"/>
      <c r="RDP2" s="629"/>
      <c r="RDQ2" s="629"/>
      <c r="RDR2" s="629"/>
      <c r="RDS2" s="629"/>
      <c r="RDT2" s="629"/>
      <c r="RDU2" s="629"/>
      <c r="RDV2" s="629"/>
      <c r="RDW2" s="629"/>
      <c r="RDX2" s="629"/>
      <c r="RDY2" s="629"/>
      <c r="RDZ2" s="629"/>
      <c r="REA2" s="629"/>
      <c r="REB2" s="629"/>
      <c r="REC2" s="629"/>
      <c r="RED2" s="629"/>
      <c r="REE2" s="629"/>
      <c r="REF2" s="629"/>
      <c r="REG2" s="629"/>
      <c r="REH2" s="629"/>
      <c r="REI2" s="629"/>
      <c r="REJ2" s="629"/>
      <c r="REK2" s="629"/>
      <c r="REL2" s="629"/>
      <c r="REM2" s="629"/>
      <c r="REN2" s="629"/>
      <c r="REO2" s="629"/>
      <c r="REP2" s="629"/>
      <c r="REQ2" s="629"/>
      <c r="RER2" s="629"/>
      <c r="RES2" s="629"/>
      <c r="RET2" s="629"/>
      <c r="REU2" s="629"/>
      <c r="REV2" s="629"/>
      <c r="REW2" s="629"/>
      <c r="REX2" s="629"/>
      <c r="REY2" s="629"/>
      <c r="REZ2" s="629"/>
      <c r="RFA2" s="629"/>
      <c r="RFB2" s="629"/>
      <c r="RFC2" s="629"/>
      <c r="RFD2" s="629"/>
      <c r="RFE2" s="629"/>
      <c r="RFF2" s="629"/>
      <c r="RFG2" s="629"/>
      <c r="RFH2" s="629"/>
      <c r="RFI2" s="629"/>
      <c r="RFJ2" s="629"/>
      <c r="RFK2" s="629"/>
      <c r="RFL2" s="629"/>
      <c r="RFM2" s="629"/>
      <c r="RFN2" s="629"/>
      <c r="RFO2" s="629"/>
      <c r="RFP2" s="629"/>
      <c r="RFQ2" s="629"/>
      <c r="RFR2" s="629"/>
      <c r="RFS2" s="629"/>
      <c r="RFT2" s="629"/>
      <c r="RFU2" s="629"/>
      <c r="RFV2" s="629"/>
      <c r="RFW2" s="629"/>
      <c r="RFX2" s="629"/>
      <c r="RFY2" s="629"/>
      <c r="RFZ2" s="629"/>
      <c r="RGA2" s="629"/>
      <c r="RGB2" s="629"/>
      <c r="RGC2" s="629"/>
      <c r="RGD2" s="629"/>
      <c r="RGE2" s="629"/>
      <c r="RGF2" s="629"/>
      <c r="RGG2" s="629"/>
      <c r="RGH2" s="629"/>
      <c r="RGI2" s="629"/>
      <c r="RGJ2" s="629"/>
      <c r="RGK2" s="629"/>
      <c r="RGL2" s="629"/>
      <c r="RGM2" s="629"/>
      <c r="RGN2" s="629"/>
      <c r="RGO2" s="629"/>
      <c r="RGP2" s="629"/>
      <c r="RGQ2" s="629"/>
      <c r="RGR2" s="629"/>
      <c r="RGS2" s="629"/>
      <c r="RGT2" s="629"/>
      <c r="RGU2" s="629"/>
      <c r="RGV2" s="629"/>
      <c r="RGW2" s="629"/>
      <c r="RGX2" s="629"/>
      <c r="RGY2" s="629"/>
      <c r="RGZ2" s="629"/>
      <c r="RHA2" s="629"/>
      <c r="RHB2" s="629"/>
      <c r="RHC2" s="629"/>
      <c r="RHD2" s="629"/>
      <c r="RHE2" s="629"/>
      <c r="RHF2" s="629"/>
      <c r="RHG2" s="629"/>
      <c r="RHH2" s="629"/>
      <c r="RHI2" s="629"/>
      <c r="RHJ2" s="629"/>
      <c r="RHK2" s="629"/>
      <c r="RHL2" s="629"/>
      <c r="RHM2" s="629"/>
      <c r="RHN2" s="629"/>
      <c r="RHO2" s="629"/>
      <c r="RHP2" s="629"/>
      <c r="RHQ2" s="629"/>
      <c r="RHR2" s="629"/>
      <c r="RHS2" s="629"/>
      <c r="RHT2" s="629"/>
      <c r="RHU2" s="629"/>
      <c r="RHV2" s="629"/>
      <c r="RHW2" s="629"/>
      <c r="RHX2" s="629"/>
      <c r="RHY2" s="629"/>
      <c r="RHZ2" s="629"/>
      <c r="RIA2" s="629"/>
      <c r="RIB2" s="629"/>
      <c r="RIC2" s="629"/>
      <c r="RID2" s="629"/>
      <c r="RIE2" s="629"/>
      <c r="RIF2" s="629"/>
      <c r="RIG2" s="629"/>
      <c r="RIH2" s="629"/>
      <c r="RII2" s="629"/>
      <c r="RIJ2" s="629"/>
      <c r="RIK2" s="629"/>
      <c r="RIL2" s="629"/>
      <c r="RIM2" s="629"/>
      <c r="RIN2" s="629"/>
      <c r="RIO2" s="629"/>
      <c r="RIP2" s="629"/>
      <c r="RIQ2" s="629"/>
      <c r="RIR2" s="629"/>
      <c r="RIS2" s="629"/>
      <c r="RIT2" s="629"/>
      <c r="RIU2" s="629"/>
      <c r="RIV2" s="629"/>
      <c r="RIW2" s="629"/>
      <c r="RIX2" s="629"/>
      <c r="RIY2" s="629"/>
      <c r="RIZ2" s="629"/>
      <c r="RJA2" s="629"/>
      <c r="RJB2" s="629"/>
      <c r="RJC2" s="629"/>
      <c r="RJD2" s="629"/>
      <c r="RJE2" s="629"/>
      <c r="RJF2" s="629"/>
      <c r="RJG2" s="629"/>
      <c r="RJH2" s="629"/>
      <c r="RJI2" s="629"/>
      <c r="RJJ2" s="629"/>
      <c r="RJK2" s="629"/>
      <c r="RJL2" s="629"/>
      <c r="RJM2" s="629"/>
      <c r="RJN2" s="629"/>
      <c r="RJO2" s="629"/>
      <c r="RJP2" s="629"/>
      <c r="RJQ2" s="629"/>
      <c r="RJR2" s="629"/>
      <c r="RJS2" s="629"/>
      <c r="RJT2" s="629"/>
      <c r="RJU2" s="629"/>
      <c r="RJV2" s="629"/>
      <c r="RJW2" s="629"/>
      <c r="RJX2" s="629"/>
      <c r="RJY2" s="629"/>
      <c r="RJZ2" s="629"/>
      <c r="RKA2" s="629"/>
      <c r="RKB2" s="629"/>
      <c r="RKC2" s="629"/>
      <c r="RKD2" s="629"/>
      <c r="RKE2" s="629"/>
      <c r="RKF2" s="629"/>
      <c r="RKG2" s="629"/>
      <c r="RKH2" s="629"/>
      <c r="RKI2" s="629"/>
      <c r="RKJ2" s="629"/>
      <c r="RKK2" s="629"/>
      <c r="RKL2" s="629"/>
      <c r="RKM2" s="629"/>
      <c r="RKN2" s="629"/>
      <c r="RKO2" s="629"/>
      <c r="RKP2" s="629"/>
      <c r="RKQ2" s="629"/>
      <c r="RKR2" s="629"/>
      <c r="RKS2" s="629"/>
      <c r="RKT2" s="629"/>
      <c r="RKU2" s="629"/>
      <c r="RKV2" s="629"/>
      <c r="RKW2" s="629"/>
      <c r="RKX2" s="629"/>
      <c r="RKY2" s="629"/>
      <c r="RKZ2" s="629"/>
      <c r="RLA2" s="629"/>
      <c r="RLB2" s="629"/>
      <c r="RLC2" s="629"/>
      <c r="RLD2" s="629"/>
      <c r="RLE2" s="629"/>
      <c r="RLF2" s="629"/>
      <c r="RLG2" s="629"/>
      <c r="RLH2" s="629"/>
      <c r="RLI2" s="629"/>
      <c r="RLJ2" s="629"/>
      <c r="RLK2" s="629"/>
      <c r="RLL2" s="629"/>
      <c r="RLM2" s="629"/>
      <c r="RLN2" s="629"/>
      <c r="RLO2" s="629"/>
      <c r="RLP2" s="629"/>
      <c r="RLQ2" s="629"/>
      <c r="RLR2" s="629"/>
      <c r="RLS2" s="629"/>
      <c r="RLT2" s="629"/>
      <c r="RLU2" s="629"/>
      <c r="RLV2" s="629"/>
      <c r="RLW2" s="629"/>
      <c r="RLX2" s="629"/>
      <c r="RLY2" s="629"/>
      <c r="RLZ2" s="629"/>
      <c r="RMA2" s="629"/>
      <c r="RMB2" s="629"/>
      <c r="RMC2" s="629"/>
      <c r="RMD2" s="629"/>
      <c r="RME2" s="629"/>
      <c r="RMF2" s="629"/>
      <c r="RMG2" s="629"/>
      <c r="RMH2" s="629"/>
      <c r="RMI2" s="629"/>
      <c r="RMJ2" s="629"/>
      <c r="RMK2" s="629"/>
      <c r="RML2" s="629"/>
      <c r="RMM2" s="629"/>
      <c r="RMN2" s="629"/>
      <c r="RMO2" s="629"/>
      <c r="RMP2" s="629"/>
      <c r="RMQ2" s="629"/>
      <c r="RMR2" s="629"/>
      <c r="RMS2" s="629"/>
      <c r="RMT2" s="629"/>
      <c r="RMU2" s="629"/>
      <c r="RMV2" s="629"/>
      <c r="RMW2" s="629"/>
      <c r="RMX2" s="629"/>
      <c r="RMY2" s="629"/>
      <c r="RMZ2" s="629"/>
      <c r="RNA2" s="629"/>
      <c r="RNB2" s="629"/>
      <c r="RNC2" s="629"/>
      <c r="RND2" s="629"/>
      <c r="RNE2" s="629"/>
      <c r="RNF2" s="629"/>
      <c r="RNG2" s="629"/>
      <c r="RNH2" s="629"/>
      <c r="RNI2" s="629"/>
      <c r="RNJ2" s="629"/>
      <c r="RNK2" s="629"/>
      <c r="RNL2" s="629"/>
      <c r="RNM2" s="629"/>
      <c r="RNN2" s="629"/>
      <c r="RNO2" s="629"/>
      <c r="RNP2" s="629"/>
      <c r="RNQ2" s="629"/>
      <c r="RNR2" s="629"/>
      <c r="RNS2" s="629"/>
      <c r="RNT2" s="629"/>
      <c r="RNU2" s="629"/>
      <c r="RNV2" s="629"/>
      <c r="RNW2" s="629"/>
      <c r="RNX2" s="629"/>
      <c r="RNY2" s="629"/>
      <c r="RNZ2" s="629"/>
      <c r="ROA2" s="629"/>
      <c r="ROB2" s="629"/>
      <c r="ROC2" s="629"/>
      <c r="ROD2" s="629"/>
      <c r="ROE2" s="629"/>
      <c r="ROF2" s="629"/>
      <c r="ROG2" s="629"/>
      <c r="ROH2" s="629"/>
      <c r="ROI2" s="629"/>
      <c r="ROJ2" s="629"/>
      <c r="ROK2" s="629"/>
      <c r="ROL2" s="629"/>
      <c r="ROM2" s="629"/>
      <c r="RON2" s="629"/>
      <c r="ROO2" s="629"/>
      <c r="ROP2" s="629"/>
      <c r="ROQ2" s="629"/>
      <c r="ROR2" s="629"/>
      <c r="ROS2" s="629"/>
      <c r="ROT2" s="629"/>
      <c r="ROU2" s="629"/>
      <c r="ROV2" s="629"/>
      <c r="ROW2" s="629"/>
      <c r="ROX2" s="629"/>
      <c r="ROY2" s="629"/>
      <c r="ROZ2" s="629"/>
      <c r="RPA2" s="629"/>
      <c r="RPB2" s="629"/>
      <c r="RPC2" s="629"/>
      <c r="RPD2" s="629"/>
      <c r="RPE2" s="629"/>
      <c r="RPF2" s="629"/>
      <c r="RPG2" s="629"/>
      <c r="RPH2" s="629"/>
      <c r="RPI2" s="629"/>
      <c r="RPJ2" s="629"/>
      <c r="RPK2" s="629"/>
      <c r="RPL2" s="629"/>
      <c r="RPM2" s="629"/>
      <c r="RPN2" s="629"/>
      <c r="RPO2" s="629"/>
      <c r="RPP2" s="629"/>
      <c r="RPQ2" s="629"/>
      <c r="RPR2" s="629"/>
      <c r="RPS2" s="629"/>
      <c r="RPT2" s="629"/>
      <c r="RPU2" s="629"/>
      <c r="RPV2" s="629"/>
      <c r="RPW2" s="629"/>
      <c r="RPX2" s="629"/>
      <c r="RPY2" s="629"/>
      <c r="RPZ2" s="629"/>
      <c r="RQA2" s="629"/>
      <c r="RQB2" s="629"/>
      <c r="RQC2" s="629"/>
      <c r="RQD2" s="629"/>
      <c r="RQE2" s="629"/>
      <c r="RQF2" s="629"/>
      <c r="RQG2" s="629"/>
      <c r="RQH2" s="629"/>
      <c r="RQI2" s="629"/>
      <c r="RQJ2" s="629"/>
      <c r="RQK2" s="629"/>
      <c r="RQL2" s="629"/>
      <c r="RQM2" s="629"/>
      <c r="RQN2" s="629"/>
      <c r="RQO2" s="629"/>
      <c r="RQP2" s="629"/>
      <c r="RQQ2" s="629"/>
      <c r="RQR2" s="629"/>
      <c r="RQS2" s="629"/>
      <c r="RQT2" s="629"/>
      <c r="RQU2" s="629"/>
      <c r="RQV2" s="629"/>
      <c r="RQW2" s="629"/>
      <c r="RQX2" s="629"/>
      <c r="RQY2" s="629"/>
      <c r="RQZ2" s="629"/>
      <c r="RRA2" s="629"/>
      <c r="RRB2" s="629"/>
      <c r="RRC2" s="629"/>
      <c r="RRD2" s="629"/>
      <c r="RRE2" s="629"/>
      <c r="RRF2" s="629"/>
      <c r="RRG2" s="629"/>
      <c r="RRH2" s="629"/>
      <c r="RRI2" s="629"/>
      <c r="RRJ2" s="629"/>
      <c r="RRK2" s="629"/>
      <c r="RRL2" s="629"/>
      <c r="RRM2" s="629"/>
      <c r="RRN2" s="629"/>
      <c r="RRO2" s="629"/>
      <c r="RRP2" s="629"/>
      <c r="RRQ2" s="629"/>
      <c r="RRR2" s="629"/>
      <c r="RRS2" s="629"/>
      <c r="RRT2" s="629"/>
      <c r="RRU2" s="629"/>
      <c r="RRV2" s="629"/>
      <c r="RRW2" s="629"/>
      <c r="RRX2" s="629"/>
      <c r="RRY2" s="629"/>
      <c r="RRZ2" s="629"/>
      <c r="RSA2" s="629"/>
      <c r="RSB2" s="629"/>
      <c r="RSC2" s="629"/>
      <c r="RSD2" s="629"/>
      <c r="RSE2" s="629"/>
      <c r="RSF2" s="629"/>
      <c r="RSG2" s="629"/>
      <c r="RSH2" s="629"/>
      <c r="RSI2" s="629"/>
      <c r="RSJ2" s="629"/>
      <c r="RSK2" s="629"/>
      <c r="RSL2" s="629"/>
      <c r="RSM2" s="629"/>
      <c r="RSN2" s="629"/>
      <c r="RSO2" s="629"/>
      <c r="RSP2" s="629"/>
      <c r="RSQ2" s="629"/>
      <c r="RSR2" s="629"/>
      <c r="RSS2" s="629"/>
      <c r="RST2" s="629"/>
      <c r="RSU2" s="629"/>
      <c r="RSV2" s="629"/>
      <c r="RSW2" s="629"/>
      <c r="RSX2" s="629"/>
      <c r="RSY2" s="629"/>
      <c r="RSZ2" s="629"/>
      <c r="RTA2" s="629"/>
      <c r="RTB2" s="629"/>
      <c r="RTC2" s="629"/>
      <c r="RTD2" s="629"/>
      <c r="RTE2" s="629"/>
      <c r="RTF2" s="629"/>
      <c r="RTG2" s="629"/>
      <c r="RTH2" s="629"/>
      <c r="RTI2" s="629"/>
      <c r="RTJ2" s="629"/>
      <c r="RTK2" s="629"/>
      <c r="RTL2" s="629"/>
      <c r="RTM2" s="629"/>
      <c r="RTN2" s="629"/>
      <c r="RTO2" s="629"/>
      <c r="RTP2" s="629"/>
      <c r="RTQ2" s="629"/>
      <c r="RTR2" s="629"/>
      <c r="RTS2" s="629"/>
      <c r="RTT2" s="629"/>
      <c r="RTU2" s="629"/>
      <c r="RTV2" s="629"/>
      <c r="RTW2" s="629"/>
      <c r="RTX2" s="629"/>
      <c r="RTY2" s="629"/>
      <c r="RTZ2" s="629"/>
      <c r="RUA2" s="629"/>
      <c r="RUB2" s="629"/>
      <c r="RUC2" s="629"/>
      <c r="RUD2" s="629"/>
      <c r="RUE2" s="629"/>
      <c r="RUF2" s="629"/>
      <c r="RUG2" s="629"/>
      <c r="RUH2" s="629"/>
      <c r="RUI2" s="629"/>
      <c r="RUJ2" s="629"/>
      <c r="RUK2" s="629"/>
      <c r="RUL2" s="629"/>
      <c r="RUM2" s="629"/>
      <c r="RUN2" s="629"/>
      <c r="RUO2" s="629"/>
      <c r="RUP2" s="629"/>
      <c r="RUQ2" s="629"/>
      <c r="RUR2" s="629"/>
      <c r="RUS2" s="629"/>
      <c r="RUT2" s="629"/>
      <c r="RUU2" s="629"/>
      <c r="RUV2" s="629"/>
      <c r="RUW2" s="629"/>
      <c r="RUX2" s="629"/>
      <c r="RUY2" s="629"/>
      <c r="RUZ2" s="629"/>
      <c r="RVA2" s="629"/>
      <c r="RVB2" s="629"/>
      <c r="RVC2" s="629"/>
      <c r="RVD2" s="629"/>
      <c r="RVE2" s="629"/>
      <c r="RVF2" s="629"/>
      <c r="RVG2" s="629"/>
      <c r="RVH2" s="629"/>
      <c r="RVI2" s="629"/>
      <c r="RVJ2" s="629"/>
      <c r="RVK2" s="629"/>
      <c r="RVL2" s="629"/>
      <c r="RVM2" s="629"/>
      <c r="RVN2" s="629"/>
      <c r="RVO2" s="629"/>
      <c r="RVP2" s="629"/>
      <c r="RVQ2" s="629"/>
      <c r="RVR2" s="629"/>
      <c r="RVS2" s="629"/>
      <c r="RVT2" s="629"/>
      <c r="RVU2" s="629"/>
      <c r="RVV2" s="629"/>
      <c r="RVW2" s="629"/>
      <c r="RVX2" s="629"/>
      <c r="RVY2" s="629"/>
      <c r="RVZ2" s="629"/>
      <c r="RWA2" s="629"/>
      <c r="RWB2" s="629"/>
      <c r="RWC2" s="629"/>
      <c r="RWD2" s="629"/>
      <c r="RWE2" s="629"/>
      <c r="RWF2" s="629"/>
      <c r="RWG2" s="629"/>
      <c r="RWH2" s="629"/>
      <c r="RWI2" s="629"/>
      <c r="RWJ2" s="629"/>
      <c r="RWK2" s="629"/>
      <c r="RWL2" s="629"/>
      <c r="RWM2" s="629"/>
      <c r="RWN2" s="629"/>
      <c r="RWO2" s="629"/>
      <c r="RWP2" s="629"/>
      <c r="RWQ2" s="629"/>
      <c r="RWR2" s="629"/>
      <c r="RWS2" s="629"/>
      <c r="RWT2" s="629"/>
      <c r="RWU2" s="629"/>
      <c r="RWV2" s="629"/>
      <c r="RWW2" s="629"/>
      <c r="RWX2" s="629"/>
      <c r="RWY2" s="629"/>
      <c r="RWZ2" s="629"/>
      <c r="RXA2" s="629"/>
      <c r="RXB2" s="629"/>
      <c r="RXC2" s="629"/>
      <c r="RXD2" s="629"/>
      <c r="RXE2" s="629"/>
      <c r="RXF2" s="629"/>
      <c r="RXG2" s="629"/>
      <c r="RXH2" s="629"/>
      <c r="RXI2" s="629"/>
      <c r="RXJ2" s="629"/>
      <c r="RXK2" s="629"/>
      <c r="RXL2" s="629"/>
      <c r="RXM2" s="629"/>
      <c r="RXN2" s="629"/>
      <c r="RXO2" s="629"/>
      <c r="RXP2" s="629"/>
      <c r="RXQ2" s="629"/>
      <c r="RXR2" s="629"/>
      <c r="RXS2" s="629"/>
      <c r="RXT2" s="629"/>
      <c r="RXU2" s="629"/>
      <c r="RXV2" s="629"/>
      <c r="RXW2" s="629"/>
      <c r="RXX2" s="629"/>
      <c r="RXY2" s="629"/>
      <c r="RXZ2" s="629"/>
      <c r="RYA2" s="629"/>
      <c r="RYB2" s="629"/>
      <c r="RYC2" s="629"/>
      <c r="RYD2" s="629"/>
      <c r="RYE2" s="629"/>
      <c r="RYF2" s="629"/>
      <c r="RYG2" s="629"/>
      <c r="RYH2" s="629"/>
      <c r="RYI2" s="629"/>
      <c r="RYJ2" s="629"/>
      <c r="RYK2" s="629"/>
      <c r="RYL2" s="629"/>
      <c r="RYM2" s="629"/>
      <c r="RYN2" s="629"/>
      <c r="RYO2" s="629"/>
      <c r="RYP2" s="629"/>
      <c r="RYQ2" s="629"/>
      <c r="RYR2" s="629"/>
      <c r="RYS2" s="629"/>
      <c r="RYT2" s="629"/>
      <c r="RYU2" s="629"/>
      <c r="RYV2" s="629"/>
      <c r="RYW2" s="629"/>
      <c r="RYX2" s="629"/>
      <c r="RYY2" s="629"/>
      <c r="RYZ2" s="629"/>
      <c r="RZA2" s="629"/>
      <c r="RZB2" s="629"/>
      <c r="RZC2" s="629"/>
      <c r="RZD2" s="629"/>
      <c r="RZE2" s="629"/>
      <c r="RZF2" s="629"/>
      <c r="RZG2" s="629"/>
      <c r="RZH2" s="629"/>
      <c r="RZI2" s="629"/>
      <c r="RZJ2" s="629"/>
      <c r="RZK2" s="629"/>
      <c r="RZL2" s="629"/>
      <c r="RZM2" s="629"/>
      <c r="RZN2" s="629"/>
      <c r="RZO2" s="629"/>
      <c r="RZP2" s="629"/>
      <c r="RZQ2" s="629"/>
      <c r="RZR2" s="629"/>
      <c r="RZS2" s="629"/>
      <c r="RZT2" s="629"/>
      <c r="RZU2" s="629"/>
      <c r="RZV2" s="629"/>
      <c r="RZW2" s="629"/>
      <c r="RZX2" s="629"/>
      <c r="RZY2" s="629"/>
      <c r="RZZ2" s="629"/>
      <c r="SAA2" s="629"/>
      <c r="SAB2" s="629"/>
      <c r="SAC2" s="629"/>
      <c r="SAD2" s="629"/>
      <c r="SAE2" s="629"/>
      <c r="SAF2" s="629"/>
      <c r="SAG2" s="629"/>
      <c r="SAH2" s="629"/>
      <c r="SAI2" s="629"/>
      <c r="SAJ2" s="629"/>
      <c r="SAK2" s="629"/>
      <c r="SAL2" s="629"/>
      <c r="SAM2" s="629"/>
      <c r="SAN2" s="629"/>
      <c r="SAO2" s="629"/>
      <c r="SAP2" s="629"/>
      <c r="SAQ2" s="629"/>
      <c r="SAR2" s="629"/>
      <c r="SAS2" s="629"/>
      <c r="SAT2" s="629"/>
      <c r="SAU2" s="629"/>
      <c r="SAV2" s="629"/>
      <c r="SAW2" s="629"/>
      <c r="SAX2" s="629"/>
      <c r="SAY2" s="629"/>
      <c r="SAZ2" s="629"/>
      <c r="SBA2" s="629"/>
      <c r="SBB2" s="629"/>
      <c r="SBC2" s="629"/>
      <c r="SBD2" s="629"/>
      <c r="SBE2" s="629"/>
      <c r="SBF2" s="629"/>
      <c r="SBG2" s="629"/>
      <c r="SBH2" s="629"/>
      <c r="SBI2" s="629"/>
      <c r="SBJ2" s="629"/>
      <c r="SBK2" s="629"/>
      <c r="SBL2" s="629"/>
      <c r="SBM2" s="629"/>
      <c r="SBN2" s="629"/>
      <c r="SBO2" s="629"/>
      <c r="SBP2" s="629"/>
      <c r="SBQ2" s="629"/>
      <c r="SBR2" s="629"/>
      <c r="SBS2" s="629"/>
      <c r="SBT2" s="629"/>
      <c r="SBU2" s="629"/>
      <c r="SBV2" s="629"/>
      <c r="SBW2" s="629"/>
      <c r="SBX2" s="629"/>
      <c r="SBY2" s="629"/>
      <c r="SBZ2" s="629"/>
      <c r="SCA2" s="629"/>
      <c r="SCB2" s="629"/>
      <c r="SCC2" s="629"/>
      <c r="SCD2" s="629"/>
      <c r="SCE2" s="629"/>
      <c r="SCF2" s="629"/>
      <c r="SCG2" s="629"/>
      <c r="SCH2" s="629"/>
      <c r="SCI2" s="629"/>
      <c r="SCJ2" s="629"/>
      <c r="SCK2" s="629"/>
      <c r="SCL2" s="629"/>
      <c r="SCM2" s="629"/>
      <c r="SCN2" s="629"/>
      <c r="SCO2" s="629"/>
      <c r="SCP2" s="629"/>
      <c r="SCQ2" s="629"/>
      <c r="SCR2" s="629"/>
      <c r="SCS2" s="629"/>
      <c r="SCT2" s="629"/>
      <c r="SCU2" s="629"/>
      <c r="SCV2" s="629"/>
      <c r="SCW2" s="629"/>
      <c r="SCX2" s="629"/>
      <c r="SCY2" s="629"/>
      <c r="SCZ2" s="629"/>
      <c r="SDA2" s="629"/>
      <c r="SDB2" s="629"/>
      <c r="SDC2" s="629"/>
      <c r="SDD2" s="629"/>
      <c r="SDE2" s="629"/>
      <c r="SDF2" s="629"/>
      <c r="SDG2" s="629"/>
      <c r="SDH2" s="629"/>
      <c r="SDI2" s="629"/>
      <c r="SDJ2" s="629"/>
      <c r="SDK2" s="629"/>
      <c r="SDL2" s="629"/>
      <c r="SDM2" s="629"/>
      <c r="SDN2" s="629"/>
      <c r="SDO2" s="629"/>
      <c r="SDP2" s="629"/>
      <c r="SDQ2" s="629"/>
      <c r="SDR2" s="629"/>
      <c r="SDS2" s="629"/>
      <c r="SDT2" s="629"/>
      <c r="SDU2" s="629"/>
      <c r="SDV2" s="629"/>
      <c r="SDW2" s="629"/>
      <c r="SDX2" s="629"/>
      <c r="SDY2" s="629"/>
      <c r="SDZ2" s="629"/>
      <c r="SEA2" s="629"/>
      <c r="SEB2" s="629"/>
      <c r="SEC2" s="629"/>
      <c r="SED2" s="629"/>
      <c r="SEE2" s="629"/>
      <c r="SEF2" s="629"/>
      <c r="SEG2" s="629"/>
      <c r="SEH2" s="629"/>
      <c r="SEI2" s="629"/>
      <c r="SEJ2" s="629"/>
      <c r="SEK2" s="629"/>
      <c r="SEL2" s="629"/>
      <c r="SEM2" s="629"/>
      <c r="SEN2" s="629"/>
      <c r="SEO2" s="629"/>
      <c r="SEP2" s="629"/>
      <c r="SEQ2" s="629"/>
      <c r="SER2" s="629"/>
      <c r="SES2" s="629"/>
      <c r="SET2" s="629"/>
      <c r="SEU2" s="629"/>
      <c r="SEV2" s="629"/>
      <c r="SEW2" s="629"/>
      <c r="SEX2" s="629"/>
      <c r="SEY2" s="629"/>
      <c r="SEZ2" s="629"/>
      <c r="SFA2" s="629"/>
      <c r="SFB2" s="629"/>
      <c r="SFC2" s="629"/>
      <c r="SFD2" s="629"/>
      <c r="SFE2" s="629"/>
      <c r="SFF2" s="629"/>
      <c r="SFG2" s="629"/>
      <c r="SFH2" s="629"/>
      <c r="SFI2" s="629"/>
      <c r="SFJ2" s="629"/>
      <c r="SFK2" s="629"/>
      <c r="SFL2" s="629"/>
      <c r="SFM2" s="629"/>
      <c r="SFN2" s="629"/>
      <c r="SFO2" s="629"/>
      <c r="SFP2" s="629"/>
      <c r="SFQ2" s="629"/>
      <c r="SFR2" s="629"/>
      <c r="SFS2" s="629"/>
      <c r="SFT2" s="629"/>
      <c r="SFU2" s="629"/>
      <c r="SFV2" s="629"/>
      <c r="SFW2" s="629"/>
      <c r="SFX2" s="629"/>
      <c r="SFY2" s="629"/>
      <c r="SFZ2" s="629"/>
      <c r="SGA2" s="629"/>
      <c r="SGB2" s="629"/>
      <c r="SGC2" s="629"/>
      <c r="SGD2" s="629"/>
      <c r="SGE2" s="629"/>
      <c r="SGF2" s="629"/>
      <c r="SGG2" s="629"/>
      <c r="SGH2" s="629"/>
      <c r="SGI2" s="629"/>
      <c r="SGJ2" s="629"/>
      <c r="SGK2" s="629"/>
      <c r="SGL2" s="629"/>
      <c r="SGM2" s="629"/>
      <c r="SGN2" s="629"/>
      <c r="SGO2" s="629"/>
      <c r="SGP2" s="629"/>
      <c r="SGQ2" s="629"/>
      <c r="SGR2" s="629"/>
      <c r="SGS2" s="629"/>
      <c r="SGT2" s="629"/>
      <c r="SGU2" s="629"/>
      <c r="SGV2" s="629"/>
      <c r="SGW2" s="629"/>
      <c r="SGX2" s="629"/>
      <c r="SGY2" s="629"/>
      <c r="SGZ2" s="629"/>
      <c r="SHA2" s="629"/>
      <c r="SHB2" s="629"/>
      <c r="SHC2" s="629"/>
      <c r="SHD2" s="629"/>
      <c r="SHE2" s="629"/>
      <c r="SHF2" s="629"/>
      <c r="SHG2" s="629"/>
      <c r="SHH2" s="629"/>
      <c r="SHI2" s="629"/>
      <c r="SHJ2" s="629"/>
      <c r="SHK2" s="629"/>
      <c r="SHL2" s="629"/>
      <c r="SHM2" s="629"/>
      <c r="SHN2" s="629"/>
      <c r="SHO2" s="629"/>
      <c r="SHP2" s="629"/>
      <c r="SHQ2" s="629"/>
      <c r="SHR2" s="629"/>
      <c r="SHS2" s="629"/>
      <c r="SHT2" s="629"/>
      <c r="SHU2" s="629"/>
      <c r="SHV2" s="629"/>
      <c r="SHW2" s="629"/>
      <c r="SHX2" s="629"/>
      <c r="SHY2" s="629"/>
      <c r="SHZ2" s="629"/>
      <c r="SIA2" s="629"/>
      <c r="SIB2" s="629"/>
      <c r="SIC2" s="629"/>
      <c r="SID2" s="629"/>
      <c r="SIE2" s="629"/>
      <c r="SIF2" s="629"/>
      <c r="SIG2" s="629"/>
      <c r="SIH2" s="629"/>
      <c r="SII2" s="629"/>
      <c r="SIJ2" s="629"/>
      <c r="SIK2" s="629"/>
      <c r="SIL2" s="629"/>
      <c r="SIM2" s="629"/>
      <c r="SIN2" s="629"/>
      <c r="SIO2" s="629"/>
      <c r="SIP2" s="629"/>
      <c r="SIQ2" s="629"/>
      <c r="SIR2" s="629"/>
      <c r="SIS2" s="629"/>
      <c r="SIT2" s="629"/>
      <c r="SIU2" s="629"/>
      <c r="SIV2" s="629"/>
      <c r="SIW2" s="629"/>
      <c r="SIX2" s="629"/>
      <c r="SIY2" s="629"/>
      <c r="SIZ2" s="629"/>
      <c r="SJA2" s="629"/>
      <c r="SJB2" s="629"/>
      <c r="SJC2" s="629"/>
      <c r="SJD2" s="629"/>
      <c r="SJE2" s="629"/>
      <c r="SJF2" s="629"/>
      <c r="SJG2" s="629"/>
      <c r="SJH2" s="629"/>
      <c r="SJI2" s="629"/>
      <c r="SJJ2" s="629"/>
      <c r="SJK2" s="629"/>
      <c r="SJL2" s="629"/>
      <c r="SJM2" s="629"/>
      <c r="SJN2" s="629"/>
      <c r="SJO2" s="629"/>
      <c r="SJP2" s="629"/>
      <c r="SJQ2" s="629"/>
      <c r="SJR2" s="629"/>
      <c r="SJS2" s="629"/>
      <c r="SJT2" s="629"/>
      <c r="SJU2" s="629"/>
      <c r="SJV2" s="629"/>
      <c r="SJW2" s="629"/>
      <c r="SJX2" s="629"/>
      <c r="SJY2" s="629"/>
      <c r="SJZ2" s="629"/>
      <c r="SKA2" s="629"/>
      <c r="SKB2" s="629"/>
      <c r="SKC2" s="629"/>
      <c r="SKD2" s="629"/>
      <c r="SKE2" s="629"/>
      <c r="SKF2" s="629"/>
      <c r="SKG2" s="629"/>
      <c r="SKH2" s="629"/>
      <c r="SKI2" s="629"/>
      <c r="SKJ2" s="629"/>
      <c r="SKK2" s="629"/>
      <c r="SKL2" s="629"/>
      <c r="SKM2" s="629"/>
      <c r="SKN2" s="629"/>
      <c r="SKO2" s="629"/>
      <c r="SKP2" s="629"/>
      <c r="SKQ2" s="629"/>
      <c r="SKR2" s="629"/>
      <c r="SKS2" s="629"/>
      <c r="SKT2" s="629"/>
      <c r="SKU2" s="629"/>
      <c r="SKV2" s="629"/>
      <c r="SKW2" s="629"/>
      <c r="SKX2" s="629"/>
      <c r="SKY2" s="629"/>
      <c r="SKZ2" s="629"/>
      <c r="SLA2" s="629"/>
      <c r="SLB2" s="629"/>
      <c r="SLC2" s="629"/>
      <c r="SLD2" s="629"/>
      <c r="SLE2" s="629"/>
      <c r="SLF2" s="629"/>
      <c r="SLG2" s="629"/>
      <c r="SLH2" s="629"/>
      <c r="SLI2" s="629"/>
      <c r="SLJ2" s="629"/>
      <c r="SLK2" s="629"/>
      <c r="SLL2" s="629"/>
      <c r="SLM2" s="629"/>
      <c r="SLN2" s="629"/>
      <c r="SLO2" s="629"/>
      <c r="SLP2" s="629"/>
      <c r="SLQ2" s="629"/>
      <c r="SLR2" s="629"/>
      <c r="SLS2" s="629"/>
      <c r="SLT2" s="629"/>
      <c r="SLU2" s="629"/>
      <c r="SLV2" s="629"/>
      <c r="SLW2" s="629"/>
      <c r="SLX2" s="629"/>
      <c r="SLY2" s="629"/>
      <c r="SLZ2" s="629"/>
      <c r="SMA2" s="629"/>
      <c r="SMB2" s="629"/>
      <c r="SMC2" s="629"/>
      <c r="SMD2" s="629"/>
      <c r="SME2" s="629"/>
      <c r="SMF2" s="629"/>
      <c r="SMG2" s="629"/>
      <c r="SMH2" s="629"/>
      <c r="SMI2" s="629"/>
      <c r="SMJ2" s="629"/>
      <c r="SMK2" s="629"/>
      <c r="SML2" s="629"/>
      <c r="SMM2" s="629"/>
      <c r="SMN2" s="629"/>
      <c r="SMO2" s="629"/>
      <c r="SMP2" s="629"/>
      <c r="SMQ2" s="629"/>
      <c r="SMR2" s="629"/>
      <c r="SMS2" s="629"/>
      <c r="SMT2" s="629"/>
      <c r="SMU2" s="629"/>
      <c r="SMV2" s="629"/>
      <c r="SMW2" s="629"/>
      <c r="SMX2" s="629"/>
      <c r="SMY2" s="629"/>
      <c r="SMZ2" s="629"/>
      <c r="SNA2" s="629"/>
      <c r="SNB2" s="629"/>
      <c r="SNC2" s="629"/>
      <c r="SND2" s="629"/>
      <c r="SNE2" s="629"/>
      <c r="SNF2" s="629"/>
      <c r="SNG2" s="629"/>
      <c r="SNH2" s="629"/>
      <c r="SNI2" s="629"/>
      <c r="SNJ2" s="629"/>
      <c r="SNK2" s="629"/>
      <c r="SNL2" s="629"/>
      <c r="SNM2" s="629"/>
      <c r="SNN2" s="629"/>
      <c r="SNO2" s="629"/>
      <c r="SNP2" s="629"/>
      <c r="SNQ2" s="629"/>
      <c r="SNR2" s="629"/>
      <c r="SNS2" s="629"/>
      <c r="SNT2" s="629"/>
      <c r="SNU2" s="629"/>
      <c r="SNV2" s="629"/>
      <c r="SNW2" s="629"/>
      <c r="SNX2" s="629"/>
      <c r="SNY2" s="629"/>
      <c r="SNZ2" s="629"/>
      <c r="SOA2" s="629"/>
      <c r="SOB2" s="629"/>
      <c r="SOC2" s="629"/>
      <c r="SOD2" s="629"/>
      <c r="SOE2" s="629"/>
      <c r="SOF2" s="629"/>
      <c r="SOG2" s="629"/>
      <c r="SOH2" s="629"/>
      <c r="SOI2" s="629"/>
      <c r="SOJ2" s="629"/>
      <c r="SOK2" s="629"/>
      <c r="SOL2" s="629"/>
      <c r="SOM2" s="629"/>
      <c r="SON2" s="629"/>
      <c r="SOO2" s="629"/>
      <c r="SOP2" s="629"/>
      <c r="SOQ2" s="629"/>
      <c r="SOR2" s="629"/>
      <c r="SOS2" s="629"/>
      <c r="SOT2" s="629"/>
      <c r="SOU2" s="629"/>
      <c r="SOV2" s="629"/>
      <c r="SOW2" s="629"/>
      <c r="SOX2" s="629"/>
      <c r="SOY2" s="629"/>
      <c r="SOZ2" s="629"/>
      <c r="SPA2" s="629"/>
      <c r="SPB2" s="629"/>
      <c r="SPC2" s="629"/>
      <c r="SPD2" s="629"/>
      <c r="SPE2" s="629"/>
      <c r="SPF2" s="629"/>
      <c r="SPG2" s="629"/>
      <c r="SPH2" s="629"/>
      <c r="SPI2" s="629"/>
      <c r="SPJ2" s="629"/>
      <c r="SPK2" s="629"/>
      <c r="SPL2" s="629"/>
      <c r="SPM2" s="629"/>
      <c r="SPN2" s="629"/>
      <c r="SPO2" s="629"/>
      <c r="SPP2" s="629"/>
      <c r="SPQ2" s="629"/>
      <c r="SPR2" s="629"/>
      <c r="SPS2" s="629"/>
      <c r="SPT2" s="629"/>
      <c r="SPU2" s="629"/>
      <c r="SPV2" s="629"/>
      <c r="SPW2" s="629"/>
      <c r="SPX2" s="629"/>
      <c r="SPY2" s="629"/>
      <c r="SPZ2" s="629"/>
      <c r="SQA2" s="629"/>
      <c r="SQB2" s="629"/>
      <c r="SQC2" s="629"/>
      <c r="SQD2" s="629"/>
      <c r="SQE2" s="629"/>
      <c r="SQF2" s="629"/>
      <c r="SQG2" s="629"/>
      <c r="SQH2" s="629"/>
      <c r="SQI2" s="629"/>
      <c r="SQJ2" s="629"/>
      <c r="SQK2" s="629"/>
      <c r="SQL2" s="629"/>
      <c r="SQM2" s="629"/>
      <c r="SQN2" s="629"/>
      <c r="SQO2" s="629"/>
      <c r="SQP2" s="629"/>
      <c r="SQQ2" s="629"/>
      <c r="SQR2" s="629"/>
      <c r="SQS2" s="629"/>
      <c r="SQT2" s="629"/>
      <c r="SQU2" s="629"/>
      <c r="SQV2" s="629"/>
      <c r="SQW2" s="629"/>
      <c r="SQX2" s="629"/>
      <c r="SQY2" s="629"/>
      <c r="SQZ2" s="629"/>
      <c r="SRA2" s="629"/>
      <c r="SRB2" s="629"/>
      <c r="SRC2" s="629"/>
      <c r="SRD2" s="629"/>
      <c r="SRE2" s="629"/>
      <c r="SRF2" s="629"/>
      <c r="SRG2" s="629"/>
      <c r="SRH2" s="629"/>
      <c r="SRI2" s="629"/>
      <c r="SRJ2" s="629"/>
      <c r="SRK2" s="629"/>
      <c r="SRL2" s="629"/>
      <c r="SRM2" s="629"/>
      <c r="SRN2" s="629"/>
      <c r="SRO2" s="629"/>
      <c r="SRP2" s="629"/>
      <c r="SRQ2" s="629"/>
      <c r="SRR2" s="629"/>
      <c r="SRS2" s="629"/>
      <c r="SRT2" s="629"/>
      <c r="SRU2" s="629"/>
      <c r="SRV2" s="629"/>
      <c r="SRW2" s="629"/>
      <c r="SRX2" s="629"/>
      <c r="SRY2" s="629"/>
      <c r="SRZ2" s="629"/>
      <c r="SSA2" s="629"/>
      <c r="SSB2" s="629"/>
      <c r="SSC2" s="629"/>
      <c r="SSD2" s="629"/>
      <c r="SSE2" s="629"/>
      <c r="SSF2" s="629"/>
      <c r="SSG2" s="629"/>
      <c r="SSH2" s="629"/>
      <c r="SSI2" s="629"/>
      <c r="SSJ2" s="629"/>
      <c r="SSK2" s="629"/>
      <c r="SSL2" s="629"/>
      <c r="SSM2" s="629"/>
      <c r="SSN2" s="629"/>
      <c r="SSO2" s="629"/>
      <c r="SSP2" s="629"/>
      <c r="SSQ2" s="629"/>
      <c r="SSR2" s="629"/>
      <c r="SSS2" s="629"/>
      <c r="SST2" s="629"/>
      <c r="SSU2" s="629"/>
      <c r="SSV2" s="629"/>
      <c r="SSW2" s="629"/>
      <c r="SSX2" s="629"/>
      <c r="SSY2" s="629"/>
      <c r="SSZ2" s="629"/>
      <c r="STA2" s="629"/>
      <c r="STB2" s="629"/>
      <c r="STC2" s="629"/>
      <c r="STD2" s="629"/>
      <c r="STE2" s="629"/>
      <c r="STF2" s="629"/>
      <c r="STG2" s="629"/>
      <c r="STH2" s="629"/>
      <c r="STI2" s="629"/>
      <c r="STJ2" s="629"/>
      <c r="STK2" s="629"/>
      <c r="STL2" s="629"/>
      <c r="STM2" s="629"/>
      <c r="STN2" s="629"/>
      <c r="STO2" s="629"/>
      <c r="STP2" s="629"/>
      <c r="STQ2" s="629"/>
      <c r="STR2" s="629"/>
      <c r="STS2" s="629"/>
      <c r="STT2" s="629"/>
      <c r="STU2" s="629"/>
      <c r="STV2" s="629"/>
      <c r="STW2" s="629"/>
      <c r="STX2" s="629"/>
      <c r="STY2" s="629"/>
      <c r="STZ2" s="629"/>
      <c r="SUA2" s="629"/>
      <c r="SUB2" s="629"/>
      <c r="SUC2" s="629"/>
      <c r="SUD2" s="629"/>
      <c r="SUE2" s="629"/>
      <c r="SUF2" s="629"/>
      <c r="SUG2" s="629"/>
      <c r="SUH2" s="629"/>
      <c r="SUI2" s="629"/>
      <c r="SUJ2" s="629"/>
      <c r="SUK2" s="629"/>
      <c r="SUL2" s="629"/>
      <c r="SUM2" s="629"/>
      <c r="SUN2" s="629"/>
      <c r="SUO2" s="629"/>
      <c r="SUP2" s="629"/>
      <c r="SUQ2" s="629"/>
      <c r="SUR2" s="629"/>
      <c r="SUS2" s="629"/>
      <c r="SUT2" s="629"/>
      <c r="SUU2" s="629"/>
      <c r="SUV2" s="629"/>
      <c r="SUW2" s="629"/>
      <c r="SUX2" s="629"/>
      <c r="SUY2" s="629"/>
      <c r="SUZ2" s="629"/>
      <c r="SVA2" s="629"/>
      <c r="SVB2" s="629"/>
      <c r="SVC2" s="629"/>
      <c r="SVD2" s="629"/>
      <c r="SVE2" s="629"/>
      <c r="SVF2" s="629"/>
      <c r="SVG2" s="629"/>
      <c r="SVH2" s="629"/>
      <c r="SVI2" s="629"/>
      <c r="SVJ2" s="629"/>
      <c r="SVK2" s="629"/>
      <c r="SVL2" s="629"/>
      <c r="SVM2" s="629"/>
      <c r="SVN2" s="629"/>
      <c r="SVO2" s="629"/>
      <c r="SVP2" s="629"/>
      <c r="SVQ2" s="629"/>
      <c r="SVR2" s="629"/>
      <c r="SVS2" s="629"/>
      <c r="SVT2" s="629"/>
      <c r="SVU2" s="629"/>
      <c r="SVV2" s="629"/>
      <c r="SVW2" s="629"/>
      <c r="SVX2" s="629"/>
      <c r="SVY2" s="629"/>
      <c r="SVZ2" s="629"/>
      <c r="SWA2" s="629"/>
      <c r="SWB2" s="629"/>
      <c r="SWC2" s="629"/>
      <c r="SWD2" s="629"/>
      <c r="SWE2" s="629"/>
      <c r="SWF2" s="629"/>
      <c r="SWG2" s="629"/>
      <c r="SWH2" s="629"/>
      <c r="SWI2" s="629"/>
      <c r="SWJ2" s="629"/>
      <c r="SWK2" s="629"/>
      <c r="SWL2" s="629"/>
      <c r="SWM2" s="629"/>
      <c r="SWN2" s="629"/>
      <c r="SWO2" s="629"/>
      <c r="SWP2" s="629"/>
      <c r="SWQ2" s="629"/>
      <c r="SWR2" s="629"/>
      <c r="SWS2" s="629"/>
      <c r="SWT2" s="629"/>
      <c r="SWU2" s="629"/>
      <c r="SWV2" s="629"/>
      <c r="SWW2" s="629"/>
      <c r="SWX2" s="629"/>
      <c r="SWY2" s="629"/>
      <c r="SWZ2" s="629"/>
      <c r="SXA2" s="629"/>
      <c r="SXB2" s="629"/>
      <c r="SXC2" s="629"/>
      <c r="SXD2" s="629"/>
      <c r="SXE2" s="629"/>
      <c r="SXF2" s="629"/>
      <c r="SXG2" s="629"/>
      <c r="SXH2" s="629"/>
      <c r="SXI2" s="629"/>
      <c r="SXJ2" s="629"/>
      <c r="SXK2" s="629"/>
      <c r="SXL2" s="629"/>
      <c r="SXM2" s="629"/>
      <c r="SXN2" s="629"/>
      <c r="SXO2" s="629"/>
      <c r="SXP2" s="629"/>
      <c r="SXQ2" s="629"/>
      <c r="SXR2" s="629"/>
      <c r="SXS2" s="629"/>
      <c r="SXT2" s="629"/>
      <c r="SXU2" s="629"/>
      <c r="SXV2" s="629"/>
      <c r="SXW2" s="629"/>
      <c r="SXX2" s="629"/>
      <c r="SXY2" s="629"/>
      <c r="SXZ2" s="629"/>
      <c r="SYA2" s="629"/>
      <c r="SYB2" s="629"/>
      <c r="SYC2" s="629"/>
      <c r="SYD2" s="629"/>
      <c r="SYE2" s="629"/>
      <c r="SYF2" s="629"/>
      <c r="SYG2" s="629"/>
      <c r="SYH2" s="629"/>
      <c r="SYI2" s="629"/>
      <c r="SYJ2" s="629"/>
      <c r="SYK2" s="629"/>
      <c r="SYL2" s="629"/>
      <c r="SYM2" s="629"/>
      <c r="SYN2" s="629"/>
      <c r="SYO2" s="629"/>
      <c r="SYP2" s="629"/>
      <c r="SYQ2" s="629"/>
      <c r="SYR2" s="629"/>
      <c r="SYS2" s="629"/>
      <c r="SYT2" s="629"/>
      <c r="SYU2" s="629"/>
      <c r="SYV2" s="629"/>
      <c r="SYW2" s="629"/>
      <c r="SYX2" s="629"/>
      <c r="SYY2" s="629"/>
      <c r="SYZ2" s="629"/>
      <c r="SZA2" s="629"/>
      <c r="SZB2" s="629"/>
      <c r="SZC2" s="629"/>
      <c r="SZD2" s="629"/>
      <c r="SZE2" s="629"/>
      <c r="SZF2" s="629"/>
      <c r="SZG2" s="629"/>
      <c r="SZH2" s="629"/>
      <c r="SZI2" s="629"/>
      <c r="SZJ2" s="629"/>
      <c r="SZK2" s="629"/>
      <c r="SZL2" s="629"/>
      <c r="SZM2" s="629"/>
      <c r="SZN2" s="629"/>
      <c r="SZO2" s="629"/>
      <c r="SZP2" s="629"/>
      <c r="SZQ2" s="629"/>
      <c r="SZR2" s="629"/>
      <c r="SZS2" s="629"/>
      <c r="SZT2" s="629"/>
      <c r="SZU2" s="629"/>
      <c r="SZV2" s="629"/>
      <c r="SZW2" s="629"/>
      <c r="SZX2" s="629"/>
      <c r="SZY2" s="629"/>
      <c r="SZZ2" s="629"/>
      <c r="TAA2" s="629"/>
      <c r="TAB2" s="629"/>
      <c r="TAC2" s="629"/>
      <c r="TAD2" s="629"/>
      <c r="TAE2" s="629"/>
      <c r="TAF2" s="629"/>
      <c r="TAG2" s="629"/>
      <c r="TAH2" s="629"/>
      <c r="TAI2" s="629"/>
      <c r="TAJ2" s="629"/>
      <c r="TAK2" s="629"/>
      <c r="TAL2" s="629"/>
      <c r="TAM2" s="629"/>
      <c r="TAN2" s="629"/>
      <c r="TAO2" s="629"/>
      <c r="TAP2" s="629"/>
      <c r="TAQ2" s="629"/>
      <c r="TAR2" s="629"/>
      <c r="TAS2" s="629"/>
      <c r="TAT2" s="629"/>
      <c r="TAU2" s="629"/>
      <c r="TAV2" s="629"/>
      <c r="TAW2" s="629"/>
      <c r="TAX2" s="629"/>
      <c r="TAY2" s="629"/>
      <c r="TAZ2" s="629"/>
      <c r="TBA2" s="629"/>
      <c r="TBB2" s="629"/>
      <c r="TBC2" s="629"/>
      <c r="TBD2" s="629"/>
      <c r="TBE2" s="629"/>
      <c r="TBF2" s="629"/>
      <c r="TBG2" s="629"/>
      <c r="TBH2" s="629"/>
      <c r="TBI2" s="629"/>
      <c r="TBJ2" s="629"/>
      <c r="TBK2" s="629"/>
      <c r="TBL2" s="629"/>
      <c r="TBM2" s="629"/>
      <c r="TBN2" s="629"/>
      <c r="TBO2" s="629"/>
      <c r="TBP2" s="629"/>
      <c r="TBQ2" s="629"/>
      <c r="TBR2" s="629"/>
      <c r="TBS2" s="629"/>
      <c r="TBT2" s="629"/>
      <c r="TBU2" s="629"/>
      <c r="TBV2" s="629"/>
      <c r="TBW2" s="629"/>
      <c r="TBX2" s="629"/>
      <c r="TBY2" s="629"/>
      <c r="TBZ2" s="629"/>
      <c r="TCA2" s="629"/>
      <c r="TCB2" s="629"/>
      <c r="TCC2" s="629"/>
      <c r="TCD2" s="629"/>
      <c r="TCE2" s="629"/>
      <c r="TCF2" s="629"/>
      <c r="TCG2" s="629"/>
      <c r="TCH2" s="629"/>
      <c r="TCI2" s="629"/>
      <c r="TCJ2" s="629"/>
      <c r="TCK2" s="629"/>
      <c r="TCL2" s="629"/>
      <c r="TCM2" s="629"/>
      <c r="TCN2" s="629"/>
      <c r="TCO2" s="629"/>
      <c r="TCP2" s="629"/>
      <c r="TCQ2" s="629"/>
      <c r="TCR2" s="629"/>
      <c r="TCS2" s="629"/>
      <c r="TCT2" s="629"/>
      <c r="TCU2" s="629"/>
      <c r="TCV2" s="629"/>
      <c r="TCW2" s="629"/>
      <c r="TCX2" s="629"/>
      <c r="TCY2" s="629"/>
      <c r="TCZ2" s="629"/>
      <c r="TDA2" s="629"/>
      <c r="TDB2" s="629"/>
      <c r="TDC2" s="629"/>
      <c r="TDD2" s="629"/>
      <c r="TDE2" s="629"/>
      <c r="TDF2" s="629"/>
      <c r="TDG2" s="629"/>
      <c r="TDH2" s="629"/>
      <c r="TDI2" s="629"/>
      <c r="TDJ2" s="629"/>
      <c r="TDK2" s="629"/>
      <c r="TDL2" s="629"/>
      <c r="TDM2" s="629"/>
      <c r="TDN2" s="629"/>
      <c r="TDO2" s="629"/>
      <c r="TDP2" s="629"/>
      <c r="TDQ2" s="629"/>
      <c r="TDR2" s="629"/>
      <c r="TDS2" s="629"/>
      <c r="TDT2" s="629"/>
      <c r="TDU2" s="629"/>
      <c r="TDV2" s="629"/>
      <c r="TDW2" s="629"/>
      <c r="TDX2" s="629"/>
      <c r="TDY2" s="629"/>
      <c r="TDZ2" s="629"/>
      <c r="TEA2" s="629"/>
      <c r="TEB2" s="629"/>
      <c r="TEC2" s="629"/>
      <c r="TED2" s="629"/>
      <c r="TEE2" s="629"/>
      <c r="TEF2" s="629"/>
      <c r="TEG2" s="629"/>
      <c r="TEH2" s="629"/>
      <c r="TEI2" s="629"/>
      <c r="TEJ2" s="629"/>
      <c r="TEK2" s="629"/>
      <c r="TEL2" s="629"/>
      <c r="TEM2" s="629"/>
      <c r="TEN2" s="629"/>
      <c r="TEO2" s="629"/>
      <c r="TEP2" s="629"/>
      <c r="TEQ2" s="629"/>
      <c r="TER2" s="629"/>
      <c r="TES2" s="629"/>
      <c r="TET2" s="629"/>
      <c r="TEU2" s="629"/>
      <c r="TEV2" s="629"/>
      <c r="TEW2" s="629"/>
      <c r="TEX2" s="629"/>
      <c r="TEY2" s="629"/>
      <c r="TEZ2" s="629"/>
      <c r="TFA2" s="629"/>
      <c r="TFB2" s="629"/>
      <c r="TFC2" s="629"/>
      <c r="TFD2" s="629"/>
      <c r="TFE2" s="629"/>
      <c r="TFF2" s="629"/>
      <c r="TFG2" s="629"/>
      <c r="TFH2" s="629"/>
      <c r="TFI2" s="629"/>
      <c r="TFJ2" s="629"/>
      <c r="TFK2" s="629"/>
      <c r="TFL2" s="629"/>
      <c r="TFM2" s="629"/>
      <c r="TFN2" s="629"/>
      <c r="TFO2" s="629"/>
      <c r="TFP2" s="629"/>
      <c r="TFQ2" s="629"/>
      <c r="TFR2" s="629"/>
      <c r="TFS2" s="629"/>
      <c r="TFT2" s="629"/>
      <c r="TFU2" s="629"/>
      <c r="TFV2" s="629"/>
      <c r="TFW2" s="629"/>
      <c r="TFX2" s="629"/>
      <c r="TFY2" s="629"/>
      <c r="TFZ2" s="629"/>
      <c r="TGA2" s="629"/>
      <c r="TGB2" s="629"/>
      <c r="TGC2" s="629"/>
      <c r="TGD2" s="629"/>
      <c r="TGE2" s="629"/>
      <c r="TGF2" s="629"/>
      <c r="TGG2" s="629"/>
      <c r="TGH2" s="629"/>
      <c r="TGI2" s="629"/>
      <c r="TGJ2" s="629"/>
      <c r="TGK2" s="629"/>
      <c r="TGL2" s="629"/>
      <c r="TGM2" s="629"/>
      <c r="TGN2" s="629"/>
      <c r="TGO2" s="629"/>
      <c r="TGP2" s="629"/>
      <c r="TGQ2" s="629"/>
      <c r="TGR2" s="629"/>
      <c r="TGS2" s="629"/>
      <c r="TGT2" s="629"/>
      <c r="TGU2" s="629"/>
      <c r="TGV2" s="629"/>
      <c r="TGW2" s="629"/>
      <c r="TGX2" s="629"/>
      <c r="TGY2" s="629"/>
      <c r="TGZ2" s="629"/>
      <c r="THA2" s="629"/>
      <c r="THB2" s="629"/>
      <c r="THC2" s="629"/>
      <c r="THD2" s="629"/>
      <c r="THE2" s="629"/>
      <c r="THF2" s="629"/>
      <c r="THG2" s="629"/>
      <c r="THH2" s="629"/>
      <c r="THI2" s="629"/>
      <c r="THJ2" s="629"/>
      <c r="THK2" s="629"/>
      <c r="THL2" s="629"/>
      <c r="THM2" s="629"/>
      <c r="THN2" s="629"/>
      <c r="THO2" s="629"/>
      <c r="THP2" s="629"/>
      <c r="THQ2" s="629"/>
      <c r="THR2" s="629"/>
      <c r="THS2" s="629"/>
      <c r="THT2" s="629"/>
      <c r="THU2" s="629"/>
      <c r="THV2" s="629"/>
      <c r="THW2" s="629"/>
      <c r="THX2" s="629"/>
      <c r="THY2" s="629"/>
      <c r="THZ2" s="629"/>
      <c r="TIA2" s="629"/>
      <c r="TIB2" s="629"/>
      <c r="TIC2" s="629"/>
      <c r="TID2" s="629"/>
      <c r="TIE2" s="629"/>
      <c r="TIF2" s="629"/>
      <c r="TIG2" s="629"/>
      <c r="TIH2" s="629"/>
      <c r="TII2" s="629"/>
      <c r="TIJ2" s="629"/>
      <c r="TIK2" s="629"/>
      <c r="TIL2" s="629"/>
      <c r="TIM2" s="629"/>
      <c r="TIN2" s="629"/>
      <c r="TIO2" s="629"/>
      <c r="TIP2" s="629"/>
      <c r="TIQ2" s="629"/>
      <c r="TIR2" s="629"/>
      <c r="TIS2" s="629"/>
      <c r="TIT2" s="629"/>
      <c r="TIU2" s="629"/>
      <c r="TIV2" s="629"/>
      <c r="TIW2" s="629"/>
      <c r="TIX2" s="629"/>
      <c r="TIY2" s="629"/>
      <c r="TIZ2" s="629"/>
      <c r="TJA2" s="629"/>
      <c r="TJB2" s="629"/>
      <c r="TJC2" s="629"/>
      <c r="TJD2" s="629"/>
      <c r="TJE2" s="629"/>
      <c r="TJF2" s="629"/>
      <c r="TJG2" s="629"/>
      <c r="TJH2" s="629"/>
      <c r="TJI2" s="629"/>
      <c r="TJJ2" s="629"/>
      <c r="TJK2" s="629"/>
      <c r="TJL2" s="629"/>
      <c r="TJM2" s="629"/>
      <c r="TJN2" s="629"/>
      <c r="TJO2" s="629"/>
      <c r="TJP2" s="629"/>
      <c r="TJQ2" s="629"/>
      <c r="TJR2" s="629"/>
      <c r="TJS2" s="629"/>
      <c r="TJT2" s="629"/>
      <c r="TJU2" s="629"/>
      <c r="TJV2" s="629"/>
      <c r="TJW2" s="629"/>
      <c r="TJX2" s="629"/>
      <c r="TJY2" s="629"/>
      <c r="TJZ2" s="629"/>
      <c r="TKA2" s="629"/>
      <c r="TKB2" s="629"/>
      <c r="TKC2" s="629"/>
      <c r="TKD2" s="629"/>
      <c r="TKE2" s="629"/>
      <c r="TKF2" s="629"/>
      <c r="TKG2" s="629"/>
      <c r="TKH2" s="629"/>
      <c r="TKI2" s="629"/>
      <c r="TKJ2" s="629"/>
      <c r="TKK2" s="629"/>
      <c r="TKL2" s="629"/>
      <c r="TKM2" s="629"/>
      <c r="TKN2" s="629"/>
      <c r="TKO2" s="629"/>
      <c r="TKP2" s="629"/>
      <c r="TKQ2" s="629"/>
      <c r="TKR2" s="629"/>
      <c r="TKS2" s="629"/>
      <c r="TKT2" s="629"/>
      <c r="TKU2" s="629"/>
      <c r="TKV2" s="629"/>
      <c r="TKW2" s="629"/>
      <c r="TKX2" s="629"/>
      <c r="TKY2" s="629"/>
      <c r="TKZ2" s="629"/>
      <c r="TLA2" s="629"/>
      <c r="TLB2" s="629"/>
      <c r="TLC2" s="629"/>
      <c r="TLD2" s="629"/>
      <c r="TLE2" s="629"/>
      <c r="TLF2" s="629"/>
      <c r="TLG2" s="629"/>
      <c r="TLH2" s="629"/>
      <c r="TLI2" s="629"/>
      <c r="TLJ2" s="629"/>
      <c r="TLK2" s="629"/>
      <c r="TLL2" s="629"/>
      <c r="TLM2" s="629"/>
      <c r="TLN2" s="629"/>
      <c r="TLO2" s="629"/>
      <c r="TLP2" s="629"/>
      <c r="TLQ2" s="629"/>
      <c r="TLR2" s="629"/>
      <c r="TLS2" s="629"/>
      <c r="TLT2" s="629"/>
      <c r="TLU2" s="629"/>
      <c r="TLV2" s="629"/>
      <c r="TLW2" s="629"/>
      <c r="TLX2" s="629"/>
      <c r="TLY2" s="629"/>
      <c r="TLZ2" s="629"/>
      <c r="TMA2" s="629"/>
      <c r="TMB2" s="629"/>
      <c r="TMC2" s="629"/>
      <c r="TMD2" s="629"/>
      <c r="TME2" s="629"/>
      <c r="TMF2" s="629"/>
      <c r="TMG2" s="629"/>
      <c r="TMH2" s="629"/>
      <c r="TMI2" s="629"/>
      <c r="TMJ2" s="629"/>
      <c r="TMK2" s="629"/>
      <c r="TML2" s="629"/>
      <c r="TMM2" s="629"/>
      <c r="TMN2" s="629"/>
      <c r="TMO2" s="629"/>
      <c r="TMP2" s="629"/>
      <c r="TMQ2" s="629"/>
      <c r="TMR2" s="629"/>
      <c r="TMS2" s="629"/>
      <c r="TMT2" s="629"/>
      <c r="TMU2" s="629"/>
      <c r="TMV2" s="629"/>
      <c r="TMW2" s="629"/>
      <c r="TMX2" s="629"/>
      <c r="TMY2" s="629"/>
      <c r="TMZ2" s="629"/>
      <c r="TNA2" s="629"/>
      <c r="TNB2" s="629"/>
      <c r="TNC2" s="629"/>
      <c r="TND2" s="629"/>
      <c r="TNE2" s="629"/>
      <c r="TNF2" s="629"/>
      <c r="TNG2" s="629"/>
      <c r="TNH2" s="629"/>
      <c r="TNI2" s="629"/>
      <c r="TNJ2" s="629"/>
      <c r="TNK2" s="629"/>
      <c r="TNL2" s="629"/>
      <c r="TNM2" s="629"/>
      <c r="TNN2" s="629"/>
      <c r="TNO2" s="629"/>
      <c r="TNP2" s="629"/>
      <c r="TNQ2" s="629"/>
      <c r="TNR2" s="629"/>
      <c r="TNS2" s="629"/>
      <c r="TNT2" s="629"/>
      <c r="TNU2" s="629"/>
      <c r="TNV2" s="629"/>
      <c r="TNW2" s="629"/>
      <c r="TNX2" s="629"/>
      <c r="TNY2" s="629"/>
      <c r="TNZ2" s="629"/>
      <c r="TOA2" s="629"/>
      <c r="TOB2" s="629"/>
      <c r="TOC2" s="629"/>
      <c r="TOD2" s="629"/>
      <c r="TOE2" s="629"/>
      <c r="TOF2" s="629"/>
      <c r="TOG2" s="629"/>
      <c r="TOH2" s="629"/>
      <c r="TOI2" s="629"/>
      <c r="TOJ2" s="629"/>
      <c r="TOK2" s="629"/>
      <c r="TOL2" s="629"/>
      <c r="TOM2" s="629"/>
      <c r="TON2" s="629"/>
      <c r="TOO2" s="629"/>
      <c r="TOP2" s="629"/>
      <c r="TOQ2" s="629"/>
      <c r="TOR2" s="629"/>
      <c r="TOS2" s="629"/>
      <c r="TOT2" s="629"/>
      <c r="TOU2" s="629"/>
      <c r="TOV2" s="629"/>
      <c r="TOW2" s="629"/>
      <c r="TOX2" s="629"/>
      <c r="TOY2" s="629"/>
      <c r="TOZ2" s="629"/>
      <c r="TPA2" s="629"/>
      <c r="TPB2" s="629"/>
      <c r="TPC2" s="629"/>
      <c r="TPD2" s="629"/>
      <c r="TPE2" s="629"/>
      <c r="TPF2" s="629"/>
      <c r="TPG2" s="629"/>
      <c r="TPH2" s="629"/>
      <c r="TPI2" s="629"/>
      <c r="TPJ2" s="629"/>
      <c r="TPK2" s="629"/>
      <c r="TPL2" s="629"/>
      <c r="TPM2" s="629"/>
      <c r="TPN2" s="629"/>
      <c r="TPO2" s="629"/>
      <c r="TPP2" s="629"/>
      <c r="TPQ2" s="629"/>
      <c r="TPR2" s="629"/>
      <c r="TPS2" s="629"/>
      <c r="TPT2" s="629"/>
      <c r="TPU2" s="629"/>
      <c r="TPV2" s="629"/>
      <c r="TPW2" s="629"/>
      <c r="TPX2" s="629"/>
      <c r="TPY2" s="629"/>
      <c r="TPZ2" s="629"/>
      <c r="TQA2" s="629"/>
      <c r="TQB2" s="629"/>
      <c r="TQC2" s="629"/>
      <c r="TQD2" s="629"/>
      <c r="TQE2" s="629"/>
      <c r="TQF2" s="629"/>
      <c r="TQG2" s="629"/>
      <c r="TQH2" s="629"/>
      <c r="TQI2" s="629"/>
      <c r="TQJ2" s="629"/>
      <c r="TQK2" s="629"/>
      <c r="TQL2" s="629"/>
      <c r="TQM2" s="629"/>
      <c r="TQN2" s="629"/>
      <c r="TQO2" s="629"/>
      <c r="TQP2" s="629"/>
      <c r="TQQ2" s="629"/>
      <c r="TQR2" s="629"/>
      <c r="TQS2" s="629"/>
      <c r="TQT2" s="629"/>
      <c r="TQU2" s="629"/>
      <c r="TQV2" s="629"/>
      <c r="TQW2" s="629"/>
      <c r="TQX2" s="629"/>
      <c r="TQY2" s="629"/>
      <c r="TQZ2" s="629"/>
      <c r="TRA2" s="629"/>
      <c r="TRB2" s="629"/>
      <c r="TRC2" s="629"/>
      <c r="TRD2" s="629"/>
      <c r="TRE2" s="629"/>
      <c r="TRF2" s="629"/>
      <c r="TRG2" s="629"/>
      <c r="TRH2" s="629"/>
      <c r="TRI2" s="629"/>
      <c r="TRJ2" s="629"/>
      <c r="TRK2" s="629"/>
      <c r="TRL2" s="629"/>
      <c r="TRM2" s="629"/>
      <c r="TRN2" s="629"/>
      <c r="TRO2" s="629"/>
      <c r="TRP2" s="629"/>
      <c r="TRQ2" s="629"/>
      <c r="TRR2" s="629"/>
      <c r="TRS2" s="629"/>
      <c r="TRT2" s="629"/>
      <c r="TRU2" s="629"/>
      <c r="TRV2" s="629"/>
      <c r="TRW2" s="629"/>
      <c r="TRX2" s="629"/>
      <c r="TRY2" s="629"/>
      <c r="TRZ2" s="629"/>
      <c r="TSA2" s="629"/>
      <c r="TSB2" s="629"/>
      <c r="TSC2" s="629"/>
      <c r="TSD2" s="629"/>
      <c r="TSE2" s="629"/>
      <c r="TSF2" s="629"/>
      <c r="TSG2" s="629"/>
      <c r="TSH2" s="629"/>
      <c r="TSI2" s="629"/>
      <c r="TSJ2" s="629"/>
      <c r="TSK2" s="629"/>
      <c r="TSL2" s="629"/>
      <c r="TSM2" s="629"/>
      <c r="TSN2" s="629"/>
      <c r="TSO2" s="629"/>
      <c r="TSP2" s="629"/>
      <c r="TSQ2" s="629"/>
      <c r="TSR2" s="629"/>
      <c r="TSS2" s="629"/>
      <c r="TST2" s="629"/>
      <c r="TSU2" s="629"/>
      <c r="TSV2" s="629"/>
      <c r="TSW2" s="629"/>
      <c r="TSX2" s="629"/>
      <c r="TSY2" s="629"/>
      <c r="TSZ2" s="629"/>
      <c r="TTA2" s="629"/>
      <c r="TTB2" s="629"/>
      <c r="TTC2" s="629"/>
      <c r="TTD2" s="629"/>
      <c r="TTE2" s="629"/>
      <c r="TTF2" s="629"/>
      <c r="TTG2" s="629"/>
      <c r="TTH2" s="629"/>
      <c r="TTI2" s="629"/>
      <c r="TTJ2" s="629"/>
      <c r="TTK2" s="629"/>
      <c r="TTL2" s="629"/>
      <c r="TTM2" s="629"/>
      <c r="TTN2" s="629"/>
      <c r="TTO2" s="629"/>
      <c r="TTP2" s="629"/>
      <c r="TTQ2" s="629"/>
      <c r="TTR2" s="629"/>
      <c r="TTS2" s="629"/>
      <c r="TTT2" s="629"/>
      <c r="TTU2" s="629"/>
      <c r="TTV2" s="629"/>
      <c r="TTW2" s="629"/>
      <c r="TTX2" s="629"/>
      <c r="TTY2" s="629"/>
      <c r="TTZ2" s="629"/>
      <c r="TUA2" s="629"/>
      <c r="TUB2" s="629"/>
      <c r="TUC2" s="629"/>
      <c r="TUD2" s="629"/>
      <c r="TUE2" s="629"/>
      <c r="TUF2" s="629"/>
      <c r="TUG2" s="629"/>
      <c r="TUH2" s="629"/>
      <c r="TUI2" s="629"/>
      <c r="TUJ2" s="629"/>
      <c r="TUK2" s="629"/>
      <c r="TUL2" s="629"/>
      <c r="TUM2" s="629"/>
      <c r="TUN2" s="629"/>
      <c r="TUO2" s="629"/>
      <c r="TUP2" s="629"/>
      <c r="TUQ2" s="629"/>
      <c r="TUR2" s="629"/>
      <c r="TUS2" s="629"/>
      <c r="TUT2" s="629"/>
      <c r="TUU2" s="629"/>
      <c r="TUV2" s="629"/>
      <c r="TUW2" s="629"/>
      <c r="TUX2" s="629"/>
      <c r="TUY2" s="629"/>
      <c r="TUZ2" s="629"/>
      <c r="TVA2" s="629"/>
      <c r="TVB2" s="629"/>
      <c r="TVC2" s="629"/>
      <c r="TVD2" s="629"/>
      <c r="TVE2" s="629"/>
      <c r="TVF2" s="629"/>
      <c r="TVG2" s="629"/>
      <c r="TVH2" s="629"/>
      <c r="TVI2" s="629"/>
      <c r="TVJ2" s="629"/>
      <c r="TVK2" s="629"/>
      <c r="TVL2" s="629"/>
      <c r="TVM2" s="629"/>
      <c r="TVN2" s="629"/>
      <c r="TVO2" s="629"/>
      <c r="TVP2" s="629"/>
      <c r="TVQ2" s="629"/>
      <c r="TVR2" s="629"/>
      <c r="TVS2" s="629"/>
      <c r="TVT2" s="629"/>
      <c r="TVU2" s="629"/>
      <c r="TVV2" s="629"/>
      <c r="TVW2" s="629"/>
      <c r="TVX2" s="629"/>
      <c r="TVY2" s="629"/>
      <c r="TVZ2" s="629"/>
      <c r="TWA2" s="629"/>
      <c r="TWB2" s="629"/>
      <c r="TWC2" s="629"/>
      <c r="TWD2" s="629"/>
      <c r="TWE2" s="629"/>
      <c r="TWF2" s="629"/>
      <c r="TWG2" s="629"/>
      <c r="TWH2" s="629"/>
      <c r="TWI2" s="629"/>
      <c r="TWJ2" s="629"/>
      <c r="TWK2" s="629"/>
      <c r="TWL2" s="629"/>
      <c r="TWM2" s="629"/>
      <c r="TWN2" s="629"/>
      <c r="TWO2" s="629"/>
      <c r="TWP2" s="629"/>
      <c r="TWQ2" s="629"/>
      <c r="TWR2" s="629"/>
      <c r="TWS2" s="629"/>
      <c r="TWT2" s="629"/>
      <c r="TWU2" s="629"/>
      <c r="TWV2" s="629"/>
      <c r="TWW2" s="629"/>
      <c r="TWX2" s="629"/>
      <c r="TWY2" s="629"/>
      <c r="TWZ2" s="629"/>
      <c r="TXA2" s="629"/>
      <c r="TXB2" s="629"/>
      <c r="TXC2" s="629"/>
      <c r="TXD2" s="629"/>
      <c r="TXE2" s="629"/>
      <c r="TXF2" s="629"/>
      <c r="TXG2" s="629"/>
      <c r="TXH2" s="629"/>
      <c r="TXI2" s="629"/>
      <c r="TXJ2" s="629"/>
      <c r="TXK2" s="629"/>
      <c r="TXL2" s="629"/>
      <c r="TXM2" s="629"/>
      <c r="TXN2" s="629"/>
      <c r="TXO2" s="629"/>
      <c r="TXP2" s="629"/>
      <c r="TXQ2" s="629"/>
      <c r="TXR2" s="629"/>
      <c r="TXS2" s="629"/>
      <c r="TXT2" s="629"/>
      <c r="TXU2" s="629"/>
      <c r="TXV2" s="629"/>
      <c r="TXW2" s="629"/>
      <c r="TXX2" s="629"/>
      <c r="TXY2" s="629"/>
      <c r="TXZ2" s="629"/>
      <c r="TYA2" s="629"/>
      <c r="TYB2" s="629"/>
      <c r="TYC2" s="629"/>
      <c r="TYD2" s="629"/>
      <c r="TYE2" s="629"/>
      <c r="TYF2" s="629"/>
      <c r="TYG2" s="629"/>
      <c r="TYH2" s="629"/>
      <c r="TYI2" s="629"/>
      <c r="TYJ2" s="629"/>
      <c r="TYK2" s="629"/>
      <c r="TYL2" s="629"/>
      <c r="TYM2" s="629"/>
      <c r="TYN2" s="629"/>
      <c r="TYO2" s="629"/>
      <c r="TYP2" s="629"/>
      <c r="TYQ2" s="629"/>
      <c r="TYR2" s="629"/>
      <c r="TYS2" s="629"/>
      <c r="TYT2" s="629"/>
      <c r="TYU2" s="629"/>
      <c r="TYV2" s="629"/>
      <c r="TYW2" s="629"/>
      <c r="TYX2" s="629"/>
      <c r="TYY2" s="629"/>
      <c r="TYZ2" s="629"/>
      <c r="TZA2" s="629"/>
      <c r="TZB2" s="629"/>
      <c r="TZC2" s="629"/>
      <c r="TZD2" s="629"/>
      <c r="TZE2" s="629"/>
      <c r="TZF2" s="629"/>
      <c r="TZG2" s="629"/>
      <c r="TZH2" s="629"/>
      <c r="TZI2" s="629"/>
      <c r="TZJ2" s="629"/>
      <c r="TZK2" s="629"/>
      <c r="TZL2" s="629"/>
      <c r="TZM2" s="629"/>
      <c r="TZN2" s="629"/>
      <c r="TZO2" s="629"/>
      <c r="TZP2" s="629"/>
      <c r="TZQ2" s="629"/>
      <c r="TZR2" s="629"/>
      <c r="TZS2" s="629"/>
      <c r="TZT2" s="629"/>
      <c r="TZU2" s="629"/>
      <c r="TZV2" s="629"/>
      <c r="TZW2" s="629"/>
      <c r="TZX2" s="629"/>
      <c r="TZY2" s="629"/>
      <c r="TZZ2" s="629"/>
      <c r="UAA2" s="629"/>
      <c r="UAB2" s="629"/>
      <c r="UAC2" s="629"/>
      <c r="UAD2" s="629"/>
      <c r="UAE2" s="629"/>
      <c r="UAF2" s="629"/>
      <c r="UAG2" s="629"/>
      <c r="UAH2" s="629"/>
      <c r="UAI2" s="629"/>
      <c r="UAJ2" s="629"/>
      <c r="UAK2" s="629"/>
      <c r="UAL2" s="629"/>
      <c r="UAM2" s="629"/>
      <c r="UAN2" s="629"/>
      <c r="UAO2" s="629"/>
      <c r="UAP2" s="629"/>
      <c r="UAQ2" s="629"/>
      <c r="UAR2" s="629"/>
      <c r="UAS2" s="629"/>
      <c r="UAT2" s="629"/>
      <c r="UAU2" s="629"/>
      <c r="UAV2" s="629"/>
      <c r="UAW2" s="629"/>
      <c r="UAX2" s="629"/>
      <c r="UAY2" s="629"/>
      <c r="UAZ2" s="629"/>
      <c r="UBA2" s="629"/>
      <c r="UBB2" s="629"/>
      <c r="UBC2" s="629"/>
      <c r="UBD2" s="629"/>
      <c r="UBE2" s="629"/>
      <c r="UBF2" s="629"/>
      <c r="UBG2" s="629"/>
      <c r="UBH2" s="629"/>
      <c r="UBI2" s="629"/>
      <c r="UBJ2" s="629"/>
      <c r="UBK2" s="629"/>
      <c r="UBL2" s="629"/>
      <c r="UBM2" s="629"/>
      <c r="UBN2" s="629"/>
      <c r="UBO2" s="629"/>
      <c r="UBP2" s="629"/>
      <c r="UBQ2" s="629"/>
      <c r="UBR2" s="629"/>
      <c r="UBS2" s="629"/>
      <c r="UBT2" s="629"/>
      <c r="UBU2" s="629"/>
      <c r="UBV2" s="629"/>
      <c r="UBW2" s="629"/>
      <c r="UBX2" s="629"/>
      <c r="UBY2" s="629"/>
      <c r="UBZ2" s="629"/>
      <c r="UCA2" s="629"/>
      <c r="UCB2" s="629"/>
      <c r="UCC2" s="629"/>
      <c r="UCD2" s="629"/>
      <c r="UCE2" s="629"/>
      <c r="UCF2" s="629"/>
      <c r="UCG2" s="629"/>
      <c r="UCH2" s="629"/>
      <c r="UCI2" s="629"/>
      <c r="UCJ2" s="629"/>
      <c r="UCK2" s="629"/>
      <c r="UCL2" s="629"/>
      <c r="UCM2" s="629"/>
      <c r="UCN2" s="629"/>
      <c r="UCO2" s="629"/>
      <c r="UCP2" s="629"/>
      <c r="UCQ2" s="629"/>
      <c r="UCR2" s="629"/>
      <c r="UCS2" s="629"/>
      <c r="UCT2" s="629"/>
      <c r="UCU2" s="629"/>
      <c r="UCV2" s="629"/>
      <c r="UCW2" s="629"/>
      <c r="UCX2" s="629"/>
      <c r="UCY2" s="629"/>
      <c r="UCZ2" s="629"/>
      <c r="UDA2" s="629"/>
      <c r="UDB2" s="629"/>
      <c r="UDC2" s="629"/>
      <c r="UDD2" s="629"/>
      <c r="UDE2" s="629"/>
      <c r="UDF2" s="629"/>
      <c r="UDG2" s="629"/>
      <c r="UDH2" s="629"/>
      <c r="UDI2" s="629"/>
      <c r="UDJ2" s="629"/>
      <c r="UDK2" s="629"/>
      <c r="UDL2" s="629"/>
      <c r="UDM2" s="629"/>
      <c r="UDN2" s="629"/>
      <c r="UDO2" s="629"/>
      <c r="UDP2" s="629"/>
      <c r="UDQ2" s="629"/>
      <c r="UDR2" s="629"/>
      <c r="UDS2" s="629"/>
      <c r="UDT2" s="629"/>
      <c r="UDU2" s="629"/>
      <c r="UDV2" s="629"/>
      <c r="UDW2" s="629"/>
      <c r="UDX2" s="629"/>
      <c r="UDY2" s="629"/>
      <c r="UDZ2" s="629"/>
      <c r="UEA2" s="629"/>
      <c r="UEB2" s="629"/>
      <c r="UEC2" s="629"/>
      <c r="UED2" s="629"/>
      <c r="UEE2" s="629"/>
      <c r="UEF2" s="629"/>
      <c r="UEG2" s="629"/>
      <c r="UEH2" s="629"/>
      <c r="UEI2" s="629"/>
      <c r="UEJ2" s="629"/>
      <c r="UEK2" s="629"/>
      <c r="UEL2" s="629"/>
      <c r="UEM2" s="629"/>
      <c r="UEN2" s="629"/>
      <c r="UEO2" s="629"/>
      <c r="UEP2" s="629"/>
      <c r="UEQ2" s="629"/>
      <c r="UER2" s="629"/>
      <c r="UES2" s="629"/>
      <c r="UET2" s="629"/>
      <c r="UEU2" s="629"/>
      <c r="UEV2" s="629"/>
      <c r="UEW2" s="629"/>
      <c r="UEX2" s="629"/>
      <c r="UEY2" s="629"/>
      <c r="UEZ2" s="629"/>
      <c r="UFA2" s="629"/>
      <c r="UFB2" s="629"/>
      <c r="UFC2" s="629"/>
      <c r="UFD2" s="629"/>
      <c r="UFE2" s="629"/>
      <c r="UFF2" s="629"/>
      <c r="UFG2" s="629"/>
      <c r="UFH2" s="629"/>
      <c r="UFI2" s="629"/>
      <c r="UFJ2" s="629"/>
      <c r="UFK2" s="629"/>
      <c r="UFL2" s="629"/>
      <c r="UFM2" s="629"/>
      <c r="UFN2" s="629"/>
      <c r="UFO2" s="629"/>
      <c r="UFP2" s="629"/>
      <c r="UFQ2" s="629"/>
      <c r="UFR2" s="629"/>
      <c r="UFS2" s="629"/>
      <c r="UFT2" s="629"/>
      <c r="UFU2" s="629"/>
      <c r="UFV2" s="629"/>
      <c r="UFW2" s="629"/>
      <c r="UFX2" s="629"/>
      <c r="UFY2" s="629"/>
      <c r="UFZ2" s="629"/>
      <c r="UGA2" s="629"/>
      <c r="UGB2" s="629"/>
      <c r="UGC2" s="629"/>
      <c r="UGD2" s="629"/>
      <c r="UGE2" s="629"/>
      <c r="UGF2" s="629"/>
      <c r="UGG2" s="629"/>
      <c r="UGH2" s="629"/>
      <c r="UGI2" s="629"/>
      <c r="UGJ2" s="629"/>
      <c r="UGK2" s="629"/>
      <c r="UGL2" s="629"/>
      <c r="UGM2" s="629"/>
      <c r="UGN2" s="629"/>
      <c r="UGO2" s="629"/>
      <c r="UGP2" s="629"/>
      <c r="UGQ2" s="629"/>
      <c r="UGR2" s="629"/>
      <c r="UGS2" s="629"/>
      <c r="UGT2" s="629"/>
      <c r="UGU2" s="629"/>
      <c r="UGV2" s="629"/>
      <c r="UGW2" s="629"/>
      <c r="UGX2" s="629"/>
      <c r="UGY2" s="629"/>
      <c r="UGZ2" s="629"/>
      <c r="UHA2" s="629"/>
      <c r="UHB2" s="629"/>
      <c r="UHC2" s="629"/>
      <c r="UHD2" s="629"/>
      <c r="UHE2" s="629"/>
      <c r="UHF2" s="629"/>
      <c r="UHG2" s="629"/>
      <c r="UHH2" s="629"/>
      <c r="UHI2" s="629"/>
      <c r="UHJ2" s="629"/>
      <c r="UHK2" s="629"/>
      <c r="UHL2" s="629"/>
      <c r="UHM2" s="629"/>
      <c r="UHN2" s="629"/>
      <c r="UHO2" s="629"/>
      <c r="UHP2" s="629"/>
      <c r="UHQ2" s="629"/>
      <c r="UHR2" s="629"/>
      <c r="UHS2" s="629"/>
      <c r="UHT2" s="629"/>
      <c r="UHU2" s="629"/>
      <c r="UHV2" s="629"/>
      <c r="UHW2" s="629"/>
      <c r="UHX2" s="629"/>
      <c r="UHY2" s="629"/>
      <c r="UHZ2" s="629"/>
      <c r="UIA2" s="629"/>
      <c r="UIB2" s="629"/>
      <c r="UIC2" s="629"/>
      <c r="UID2" s="629"/>
      <c r="UIE2" s="629"/>
      <c r="UIF2" s="629"/>
      <c r="UIG2" s="629"/>
      <c r="UIH2" s="629"/>
      <c r="UII2" s="629"/>
      <c r="UIJ2" s="629"/>
      <c r="UIK2" s="629"/>
      <c r="UIL2" s="629"/>
      <c r="UIM2" s="629"/>
      <c r="UIN2" s="629"/>
      <c r="UIO2" s="629"/>
      <c r="UIP2" s="629"/>
      <c r="UIQ2" s="629"/>
      <c r="UIR2" s="629"/>
      <c r="UIS2" s="629"/>
      <c r="UIT2" s="629"/>
      <c r="UIU2" s="629"/>
      <c r="UIV2" s="629"/>
      <c r="UIW2" s="629"/>
      <c r="UIX2" s="629"/>
      <c r="UIY2" s="629"/>
      <c r="UIZ2" s="629"/>
      <c r="UJA2" s="629"/>
      <c r="UJB2" s="629"/>
      <c r="UJC2" s="629"/>
      <c r="UJD2" s="629"/>
      <c r="UJE2" s="629"/>
      <c r="UJF2" s="629"/>
      <c r="UJG2" s="629"/>
      <c r="UJH2" s="629"/>
      <c r="UJI2" s="629"/>
      <c r="UJJ2" s="629"/>
      <c r="UJK2" s="629"/>
      <c r="UJL2" s="629"/>
      <c r="UJM2" s="629"/>
      <c r="UJN2" s="629"/>
      <c r="UJO2" s="629"/>
      <c r="UJP2" s="629"/>
      <c r="UJQ2" s="629"/>
      <c r="UJR2" s="629"/>
      <c r="UJS2" s="629"/>
      <c r="UJT2" s="629"/>
      <c r="UJU2" s="629"/>
      <c r="UJV2" s="629"/>
      <c r="UJW2" s="629"/>
      <c r="UJX2" s="629"/>
      <c r="UJY2" s="629"/>
      <c r="UJZ2" s="629"/>
      <c r="UKA2" s="629"/>
      <c r="UKB2" s="629"/>
      <c r="UKC2" s="629"/>
      <c r="UKD2" s="629"/>
      <c r="UKE2" s="629"/>
      <c r="UKF2" s="629"/>
      <c r="UKG2" s="629"/>
      <c r="UKH2" s="629"/>
      <c r="UKI2" s="629"/>
      <c r="UKJ2" s="629"/>
      <c r="UKK2" s="629"/>
      <c r="UKL2" s="629"/>
      <c r="UKM2" s="629"/>
      <c r="UKN2" s="629"/>
      <c r="UKO2" s="629"/>
      <c r="UKP2" s="629"/>
      <c r="UKQ2" s="629"/>
      <c r="UKR2" s="629"/>
      <c r="UKS2" s="629"/>
      <c r="UKT2" s="629"/>
      <c r="UKU2" s="629"/>
      <c r="UKV2" s="629"/>
      <c r="UKW2" s="629"/>
      <c r="UKX2" s="629"/>
      <c r="UKY2" s="629"/>
      <c r="UKZ2" s="629"/>
      <c r="ULA2" s="629"/>
      <c r="ULB2" s="629"/>
      <c r="ULC2" s="629"/>
      <c r="ULD2" s="629"/>
      <c r="ULE2" s="629"/>
      <c r="ULF2" s="629"/>
      <c r="ULG2" s="629"/>
      <c r="ULH2" s="629"/>
      <c r="ULI2" s="629"/>
      <c r="ULJ2" s="629"/>
      <c r="ULK2" s="629"/>
      <c r="ULL2" s="629"/>
      <c r="ULM2" s="629"/>
      <c r="ULN2" s="629"/>
      <c r="ULO2" s="629"/>
      <c r="ULP2" s="629"/>
      <c r="ULQ2" s="629"/>
      <c r="ULR2" s="629"/>
      <c r="ULS2" s="629"/>
      <c r="ULT2" s="629"/>
      <c r="ULU2" s="629"/>
      <c r="ULV2" s="629"/>
      <c r="ULW2" s="629"/>
      <c r="ULX2" s="629"/>
      <c r="ULY2" s="629"/>
      <c r="ULZ2" s="629"/>
      <c r="UMA2" s="629"/>
      <c r="UMB2" s="629"/>
      <c r="UMC2" s="629"/>
      <c r="UMD2" s="629"/>
      <c r="UME2" s="629"/>
      <c r="UMF2" s="629"/>
      <c r="UMG2" s="629"/>
      <c r="UMH2" s="629"/>
      <c r="UMI2" s="629"/>
      <c r="UMJ2" s="629"/>
      <c r="UMK2" s="629"/>
      <c r="UML2" s="629"/>
      <c r="UMM2" s="629"/>
      <c r="UMN2" s="629"/>
      <c r="UMO2" s="629"/>
      <c r="UMP2" s="629"/>
      <c r="UMQ2" s="629"/>
      <c r="UMR2" s="629"/>
      <c r="UMS2" s="629"/>
      <c r="UMT2" s="629"/>
      <c r="UMU2" s="629"/>
      <c r="UMV2" s="629"/>
      <c r="UMW2" s="629"/>
      <c r="UMX2" s="629"/>
      <c r="UMY2" s="629"/>
      <c r="UMZ2" s="629"/>
      <c r="UNA2" s="629"/>
      <c r="UNB2" s="629"/>
      <c r="UNC2" s="629"/>
      <c r="UND2" s="629"/>
      <c r="UNE2" s="629"/>
      <c r="UNF2" s="629"/>
      <c r="UNG2" s="629"/>
      <c r="UNH2" s="629"/>
      <c r="UNI2" s="629"/>
      <c r="UNJ2" s="629"/>
      <c r="UNK2" s="629"/>
      <c r="UNL2" s="629"/>
      <c r="UNM2" s="629"/>
      <c r="UNN2" s="629"/>
      <c r="UNO2" s="629"/>
      <c r="UNP2" s="629"/>
      <c r="UNQ2" s="629"/>
      <c r="UNR2" s="629"/>
      <c r="UNS2" s="629"/>
      <c r="UNT2" s="629"/>
      <c r="UNU2" s="629"/>
      <c r="UNV2" s="629"/>
      <c r="UNW2" s="629"/>
      <c r="UNX2" s="629"/>
      <c r="UNY2" s="629"/>
      <c r="UNZ2" s="629"/>
      <c r="UOA2" s="629"/>
      <c r="UOB2" s="629"/>
      <c r="UOC2" s="629"/>
      <c r="UOD2" s="629"/>
      <c r="UOE2" s="629"/>
      <c r="UOF2" s="629"/>
      <c r="UOG2" s="629"/>
      <c r="UOH2" s="629"/>
      <c r="UOI2" s="629"/>
      <c r="UOJ2" s="629"/>
      <c r="UOK2" s="629"/>
      <c r="UOL2" s="629"/>
      <c r="UOM2" s="629"/>
      <c r="UON2" s="629"/>
      <c r="UOO2" s="629"/>
      <c r="UOP2" s="629"/>
      <c r="UOQ2" s="629"/>
      <c r="UOR2" s="629"/>
      <c r="UOS2" s="629"/>
      <c r="UOT2" s="629"/>
      <c r="UOU2" s="629"/>
      <c r="UOV2" s="629"/>
      <c r="UOW2" s="629"/>
      <c r="UOX2" s="629"/>
      <c r="UOY2" s="629"/>
      <c r="UOZ2" s="629"/>
      <c r="UPA2" s="629"/>
      <c r="UPB2" s="629"/>
      <c r="UPC2" s="629"/>
      <c r="UPD2" s="629"/>
      <c r="UPE2" s="629"/>
      <c r="UPF2" s="629"/>
      <c r="UPG2" s="629"/>
      <c r="UPH2" s="629"/>
      <c r="UPI2" s="629"/>
      <c r="UPJ2" s="629"/>
      <c r="UPK2" s="629"/>
      <c r="UPL2" s="629"/>
      <c r="UPM2" s="629"/>
      <c r="UPN2" s="629"/>
      <c r="UPO2" s="629"/>
      <c r="UPP2" s="629"/>
      <c r="UPQ2" s="629"/>
      <c r="UPR2" s="629"/>
      <c r="UPS2" s="629"/>
      <c r="UPT2" s="629"/>
      <c r="UPU2" s="629"/>
      <c r="UPV2" s="629"/>
      <c r="UPW2" s="629"/>
      <c r="UPX2" s="629"/>
      <c r="UPY2" s="629"/>
      <c r="UPZ2" s="629"/>
      <c r="UQA2" s="629"/>
      <c r="UQB2" s="629"/>
      <c r="UQC2" s="629"/>
      <c r="UQD2" s="629"/>
      <c r="UQE2" s="629"/>
      <c r="UQF2" s="629"/>
      <c r="UQG2" s="629"/>
      <c r="UQH2" s="629"/>
      <c r="UQI2" s="629"/>
      <c r="UQJ2" s="629"/>
      <c r="UQK2" s="629"/>
      <c r="UQL2" s="629"/>
      <c r="UQM2" s="629"/>
      <c r="UQN2" s="629"/>
      <c r="UQO2" s="629"/>
      <c r="UQP2" s="629"/>
      <c r="UQQ2" s="629"/>
      <c r="UQR2" s="629"/>
      <c r="UQS2" s="629"/>
      <c r="UQT2" s="629"/>
      <c r="UQU2" s="629"/>
      <c r="UQV2" s="629"/>
      <c r="UQW2" s="629"/>
      <c r="UQX2" s="629"/>
      <c r="UQY2" s="629"/>
      <c r="UQZ2" s="629"/>
      <c r="URA2" s="629"/>
      <c r="URB2" s="629"/>
      <c r="URC2" s="629"/>
      <c r="URD2" s="629"/>
      <c r="URE2" s="629"/>
      <c r="URF2" s="629"/>
      <c r="URG2" s="629"/>
      <c r="URH2" s="629"/>
      <c r="URI2" s="629"/>
      <c r="URJ2" s="629"/>
      <c r="URK2" s="629"/>
      <c r="URL2" s="629"/>
      <c r="URM2" s="629"/>
      <c r="URN2" s="629"/>
      <c r="URO2" s="629"/>
      <c r="URP2" s="629"/>
      <c r="URQ2" s="629"/>
      <c r="URR2" s="629"/>
      <c r="URS2" s="629"/>
      <c r="URT2" s="629"/>
      <c r="URU2" s="629"/>
      <c r="URV2" s="629"/>
      <c r="URW2" s="629"/>
      <c r="URX2" s="629"/>
      <c r="URY2" s="629"/>
      <c r="URZ2" s="629"/>
      <c r="USA2" s="629"/>
      <c r="USB2" s="629"/>
      <c r="USC2" s="629"/>
      <c r="USD2" s="629"/>
      <c r="USE2" s="629"/>
      <c r="USF2" s="629"/>
      <c r="USG2" s="629"/>
      <c r="USH2" s="629"/>
      <c r="USI2" s="629"/>
      <c r="USJ2" s="629"/>
      <c r="USK2" s="629"/>
      <c r="USL2" s="629"/>
      <c r="USM2" s="629"/>
      <c r="USN2" s="629"/>
      <c r="USO2" s="629"/>
      <c r="USP2" s="629"/>
      <c r="USQ2" s="629"/>
      <c r="USR2" s="629"/>
      <c r="USS2" s="629"/>
      <c r="UST2" s="629"/>
      <c r="USU2" s="629"/>
      <c r="USV2" s="629"/>
      <c r="USW2" s="629"/>
      <c r="USX2" s="629"/>
      <c r="USY2" s="629"/>
      <c r="USZ2" s="629"/>
      <c r="UTA2" s="629"/>
      <c r="UTB2" s="629"/>
      <c r="UTC2" s="629"/>
      <c r="UTD2" s="629"/>
      <c r="UTE2" s="629"/>
      <c r="UTF2" s="629"/>
      <c r="UTG2" s="629"/>
      <c r="UTH2" s="629"/>
      <c r="UTI2" s="629"/>
      <c r="UTJ2" s="629"/>
      <c r="UTK2" s="629"/>
      <c r="UTL2" s="629"/>
      <c r="UTM2" s="629"/>
      <c r="UTN2" s="629"/>
      <c r="UTO2" s="629"/>
      <c r="UTP2" s="629"/>
      <c r="UTQ2" s="629"/>
      <c r="UTR2" s="629"/>
      <c r="UTS2" s="629"/>
      <c r="UTT2" s="629"/>
      <c r="UTU2" s="629"/>
      <c r="UTV2" s="629"/>
      <c r="UTW2" s="629"/>
      <c r="UTX2" s="629"/>
      <c r="UTY2" s="629"/>
      <c r="UTZ2" s="629"/>
      <c r="UUA2" s="629"/>
      <c r="UUB2" s="629"/>
      <c r="UUC2" s="629"/>
      <c r="UUD2" s="629"/>
      <c r="UUE2" s="629"/>
      <c r="UUF2" s="629"/>
      <c r="UUG2" s="629"/>
      <c r="UUH2" s="629"/>
      <c r="UUI2" s="629"/>
      <c r="UUJ2" s="629"/>
      <c r="UUK2" s="629"/>
      <c r="UUL2" s="629"/>
      <c r="UUM2" s="629"/>
      <c r="UUN2" s="629"/>
      <c r="UUO2" s="629"/>
      <c r="UUP2" s="629"/>
      <c r="UUQ2" s="629"/>
      <c r="UUR2" s="629"/>
      <c r="UUS2" s="629"/>
      <c r="UUT2" s="629"/>
      <c r="UUU2" s="629"/>
      <c r="UUV2" s="629"/>
      <c r="UUW2" s="629"/>
      <c r="UUX2" s="629"/>
      <c r="UUY2" s="629"/>
      <c r="UUZ2" s="629"/>
      <c r="UVA2" s="629"/>
      <c r="UVB2" s="629"/>
      <c r="UVC2" s="629"/>
      <c r="UVD2" s="629"/>
      <c r="UVE2" s="629"/>
      <c r="UVF2" s="629"/>
      <c r="UVG2" s="629"/>
      <c r="UVH2" s="629"/>
      <c r="UVI2" s="629"/>
      <c r="UVJ2" s="629"/>
      <c r="UVK2" s="629"/>
      <c r="UVL2" s="629"/>
      <c r="UVM2" s="629"/>
      <c r="UVN2" s="629"/>
      <c r="UVO2" s="629"/>
      <c r="UVP2" s="629"/>
      <c r="UVQ2" s="629"/>
      <c r="UVR2" s="629"/>
      <c r="UVS2" s="629"/>
      <c r="UVT2" s="629"/>
      <c r="UVU2" s="629"/>
      <c r="UVV2" s="629"/>
      <c r="UVW2" s="629"/>
      <c r="UVX2" s="629"/>
      <c r="UVY2" s="629"/>
      <c r="UVZ2" s="629"/>
      <c r="UWA2" s="629"/>
      <c r="UWB2" s="629"/>
      <c r="UWC2" s="629"/>
      <c r="UWD2" s="629"/>
      <c r="UWE2" s="629"/>
      <c r="UWF2" s="629"/>
      <c r="UWG2" s="629"/>
      <c r="UWH2" s="629"/>
      <c r="UWI2" s="629"/>
      <c r="UWJ2" s="629"/>
      <c r="UWK2" s="629"/>
      <c r="UWL2" s="629"/>
      <c r="UWM2" s="629"/>
      <c r="UWN2" s="629"/>
      <c r="UWO2" s="629"/>
      <c r="UWP2" s="629"/>
      <c r="UWQ2" s="629"/>
      <c r="UWR2" s="629"/>
      <c r="UWS2" s="629"/>
      <c r="UWT2" s="629"/>
      <c r="UWU2" s="629"/>
      <c r="UWV2" s="629"/>
      <c r="UWW2" s="629"/>
      <c r="UWX2" s="629"/>
      <c r="UWY2" s="629"/>
      <c r="UWZ2" s="629"/>
      <c r="UXA2" s="629"/>
      <c r="UXB2" s="629"/>
      <c r="UXC2" s="629"/>
      <c r="UXD2" s="629"/>
      <c r="UXE2" s="629"/>
      <c r="UXF2" s="629"/>
      <c r="UXG2" s="629"/>
      <c r="UXH2" s="629"/>
      <c r="UXI2" s="629"/>
      <c r="UXJ2" s="629"/>
      <c r="UXK2" s="629"/>
      <c r="UXL2" s="629"/>
      <c r="UXM2" s="629"/>
      <c r="UXN2" s="629"/>
      <c r="UXO2" s="629"/>
      <c r="UXP2" s="629"/>
      <c r="UXQ2" s="629"/>
      <c r="UXR2" s="629"/>
      <c r="UXS2" s="629"/>
      <c r="UXT2" s="629"/>
      <c r="UXU2" s="629"/>
      <c r="UXV2" s="629"/>
      <c r="UXW2" s="629"/>
      <c r="UXX2" s="629"/>
      <c r="UXY2" s="629"/>
      <c r="UXZ2" s="629"/>
      <c r="UYA2" s="629"/>
      <c r="UYB2" s="629"/>
      <c r="UYC2" s="629"/>
      <c r="UYD2" s="629"/>
      <c r="UYE2" s="629"/>
      <c r="UYF2" s="629"/>
      <c r="UYG2" s="629"/>
      <c r="UYH2" s="629"/>
      <c r="UYI2" s="629"/>
      <c r="UYJ2" s="629"/>
      <c r="UYK2" s="629"/>
      <c r="UYL2" s="629"/>
      <c r="UYM2" s="629"/>
      <c r="UYN2" s="629"/>
      <c r="UYO2" s="629"/>
      <c r="UYP2" s="629"/>
      <c r="UYQ2" s="629"/>
      <c r="UYR2" s="629"/>
      <c r="UYS2" s="629"/>
      <c r="UYT2" s="629"/>
      <c r="UYU2" s="629"/>
      <c r="UYV2" s="629"/>
      <c r="UYW2" s="629"/>
      <c r="UYX2" s="629"/>
      <c r="UYY2" s="629"/>
      <c r="UYZ2" s="629"/>
      <c r="UZA2" s="629"/>
      <c r="UZB2" s="629"/>
      <c r="UZC2" s="629"/>
      <c r="UZD2" s="629"/>
      <c r="UZE2" s="629"/>
      <c r="UZF2" s="629"/>
      <c r="UZG2" s="629"/>
      <c r="UZH2" s="629"/>
      <c r="UZI2" s="629"/>
      <c r="UZJ2" s="629"/>
      <c r="UZK2" s="629"/>
      <c r="UZL2" s="629"/>
      <c r="UZM2" s="629"/>
      <c r="UZN2" s="629"/>
      <c r="UZO2" s="629"/>
      <c r="UZP2" s="629"/>
      <c r="UZQ2" s="629"/>
      <c r="UZR2" s="629"/>
      <c r="UZS2" s="629"/>
      <c r="UZT2" s="629"/>
      <c r="UZU2" s="629"/>
      <c r="UZV2" s="629"/>
      <c r="UZW2" s="629"/>
      <c r="UZX2" s="629"/>
      <c r="UZY2" s="629"/>
      <c r="UZZ2" s="629"/>
      <c r="VAA2" s="629"/>
      <c r="VAB2" s="629"/>
      <c r="VAC2" s="629"/>
      <c r="VAD2" s="629"/>
      <c r="VAE2" s="629"/>
      <c r="VAF2" s="629"/>
      <c r="VAG2" s="629"/>
      <c r="VAH2" s="629"/>
      <c r="VAI2" s="629"/>
      <c r="VAJ2" s="629"/>
      <c r="VAK2" s="629"/>
      <c r="VAL2" s="629"/>
      <c r="VAM2" s="629"/>
      <c r="VAN2" s="629"/>
      <c r="VAO2" s="629"/>
      <c r="VAP2" s="629"/>
      <c r="VAQ2" s="629"/>
      <c r="VAR2" s="629"/>
      <c r="VAS2" s="629"/>
      <c r="VAT2" s="629"/>
      <c r="VAU2" s="629"/>
      <c r="VAV2" s="629"/>
      <c r="VAW2" s="629"/>
      <c r="VAX2" s="629"/>
      <c r="VAY2" s="629"/>
      <c r="VAZ2" s="629"/>
      <c r="VBA2" s="629"/>
      <c r="VBB2" s="629"/>
      <c r="VBC2" s="629"/>
      <c r="VBD2" s="629"/>
      <c r="VBE2" s="629"/>
      <c r="VBF2" s="629"/>
      <c r="VBG2" s="629"/>
      <c r="VBH2" s="629"/>
      <c r="VBI2" s="629"/>
      <c r="VBJ2" s="629"/>
      <c r="VBK2" s="629"/>
      <c r="VBL2" s="629"/>
      <c r="VBM2" s="629"/>
      <c r="VBN2" s="629"/>
      <c r="VBO2" s="629"/>
      <c r="VBP2" s="629"/>
      <c r="VBQ2" s="629"/>
      <c r="VBR2" s="629"/>
      <c r="VBS2" s="629"/>
      <c r="VBT2" s="629"/>
      <c r="VBU2" s="629"/>
      <c r="VBV2" s="629"/>
      <c r="VBW2" s="629"/>
      <c r="VBX2" s="629"/>
      <c r="VBY2" s="629"/>
      <c r="VBZ2" s="629"/>
      <c r="VCA2" s="629"/>
      <c r="VCB2" s="629"/>
      <c r="VCC2" s="629"/>
      <c r="VCD2" s="629"/>
      <c r="VCE2" s="629"/>
      <c r="VCF2" s="629"/>
      <c r="VCG2" s="629"/>
      <c r="VCH2" s="629"/>
      <c r="VCI2" s="629"/>
      <c r="VCJ2" s="629"/>
      <c r="VCK2" s="629"/>
      <c r="VCL2" s="629"/>
      <c r="VCM2" s="629"/>
      <c r="VCN2" s="629"/>
      <c r="VCO2" s="629"/>
      <c r="VCP2" s="629"/>
      <c r="VCQ2" s="629"/>
      <c r="VCR2" s="629"/>
      <c r="VCS2" s="629"/>
      <c r="VCT2" s="629"/>
      <c r="VCU2" s="629"/>
      <c r="VCV2" s="629"/>
      <c r="VCW2" s="629"/>
      <c r="VCX2" s="629"/>
      <c r="VCY2" s="629"/>
      <c r="VCZ2" s="629"/>
      <c r="VDA2" s="629"/>
      <c r="VDB2" s="629"/>
      <c r="VDC2" s="629"/>
      <c r="VDD2" s="629"/>
      <c r="VDE2" s="629"/>
      <c r="VDF2" s="629"/>
      <c r="VDG2" s="629"/>
      <c r="VDH2" s="629"/>
      <c r="VDI2" s="629"/>
      <c r="VDJ2" s="629"/>
      <c r="VDK2" s="629"/>
      <c r="VDL2" s="629"/>
      <c r="VDM2" s="629"/>
      <c r="VDN2" s="629"/>
      <c r="VDO2" s="629"/>
      <c r="VDP2" s="629"/>
      <c r="VDQ2" s="629"/>
      <c r="VDR2" s="629"/>
      <c r="VDS2" s="629"/>
      <c r="VDT2" s="629"/>
      <c r="VDU2" s="629"/>
      <c r="VDV2" s="629"/>
      <c r="VDW2" s="629"/>
      <c r="VDX2" s="629"/>
      <c r="VDY2" s="629"/>
      <c r="VDZ2" s="629"/>
      <c r="VEA2" s="629"/>
      <c r="VEB2" s="629"/>
      <c r="VEC2" s="629"/>
      <c r="VED2" s="629"/>
      <c r="VEE2" s="629"/>
      <c r="VEF2" s="629"/>
      <c r="VEG2" s="629"/>
      <c r="VEH2" s="629"/>
      <c r="VEI2" s="629"/>
      <c r="VEJ2" s="629"/>
      <c r="VEK2" s="629"/>
      <c r="VEL2" s="629"/>
      <c r="VEM2" s="629"/>
      <c r="VEN2" s="629"/>
      <c r="VEO2" s="629"/>
      <c r="VEP2" s="629"/>
      <c r="VEQ2" s="629"/>
      <c r="VER2" s="629"/>
      <c r="VES2" s="629"/>
      <c r="VET2" s="629"/>
      <c r="VEU2" s="629"/>
      <c r="VEV2" s="629"/>
      <c r="VEW2" s="629"/>
      <c r="VEX2" s="629"/>
      <c r="VEY2" s="629"/>
      <c r="VEZ2" s="629"/>
      <c r="VFA2" s="629"/>
      <c r="VFB2" s="629"/>
      <c r="VFC2" s="629"/>
      <c r="VFD2" s="629"/>
      <c r="VFE2" s="629"/>
      <c r="VFF2" s="629"/>
      <c r="VFG2" s="629"/>
      <c r="VFH2" s="629"/>
      <c r="VFI2" s="629"/>
      <c r="VFJ2" s="629"/>
      <c r="VFK2" s="629"/>
      <c r="VFL2" s="629"/>
      <c r="VFM2" s="629"/>
      <c r="VFN2" s="629"/>
      <c r="VFO2" s="629"/>
      <c r="VFP2" s="629"/>
      <c r="VFQ2" s="629"/>
      <c r="VFR2" s="629"/>
      <c r="VFS2" s="629"/>
      <c r="VFT2" s="629"/>
      <c r="VFU2" s="629"/>
      <c r="VFV2" s="629"/>
      <c r="VFW2" s="629"/>
      <c r="VFX2" s="629"/>
      <c r="VFY2" s="629"/>
      <c r="VFZ2" s="629"/>
      <c r="VGA2" s="629"/>
      <c r="VGB2" s="629"/>
      <c r="VGC2" s="629"/>
      <c r="VGD2" s="629"/>
      <c r="VGE2" s="629"/>
      <c r="VGF2" s="629"/>
      <c r="VGG2" s="629"/>
      <c r="VGH2" s="629"/>
      <c r="VGI2" s="629"/>
      <c r="VGJ2" s="629"/>
      <c r="VGK2" s="629"/>
      <c r="VGL2" s="629"/>
      <c r="VGM2" s="629"/>
      <c r="VGN2" s="629"/>
      <c r="VGO2" s="629"/>
      <c r="VGP2" s="629"/>
      <c r="VGQ2" s="629"/>
      <c r="VGR2" s="629"/>
      <c r="VGS2" s="629"/>
      <c r="VGT2" s="629"/>
      <c r="VGU2" s="629"/>
      <c r="VGV2" s="629"/>
      <c r="VGW2" s="629"/>
      <c r="VGX2" s="629"/>
      <c r="VGY2" s="629"/>
      <c r="VGZ2" s="629"/>
      <c r="VHA2" s="629"/>
      <c r="VHB2" s="629"/>
      <c r="VHC2" s="629"/>
      <c r="VHD2" s="629"/>
      <c r="VHE2" s="629"/>
      <c r="VHF2" s="629"/>
      <c r="VHG2" s="629"/>
      <c r="VHH2" s="629"/>
      <c r="VHI2" s="629"/>
      <c r="VHJ2" s="629"/>
      <c r="VHK2" s="629"/>
      <c r="VHL2" s="629"/>
      <c r="VHM2" s="629"/>
      <c r="VHN2" s="629"/>
      <c r="VHO2" s="629"/>
      <c r="VHP2" s="629"/>
      <c r="VHQ2" s="629"/>
      <c r="VHR2" s="629"/>
      <c r="VHS2" s="629"/>
      <c r="VHT2" s="629"/>
      <c r="VHU2" s="629"/>
      <c r="VHV2" s="629"/>
      <c r="VHW2" s="629"/>
      <c r="VHX2" s="629"/>
      <c r="VHY2" s="629"/>
      <c r="VHZ2" s="629"/>
      <c r="VIA2" s="629"/>
      <c r="VIB2" s="629"/>
      <c r="VIC2" s="629"/>
      <c r="VID2" s="629"/>
      <c r="VIE2" s="629"/>
      <c r="VIF2" s="629"/>
      <c r="VIG2" s="629"/>
      <c r="VIH2" s="629"/>
      <c r="VII2" s="629"/>
      <c r="VIJ2" s="629"/>
      <c r="VIK2" s="629"/>
      <c r="VIL2" s="629"/>
      <c r="VIM2" s="629"/>
      <c r="VIN2" s="629"/>
      <c r="VIO2" s="629"/>
      <c r="VIP2" s="629"/>
      <c r="VIQ2" s="629"/>
      <c r="VIR2" s="629"/>
      <c r="VIS2" s="629"/>
      <c r="VIT2" s="629"/>
      <c r="VIU2" s="629"/>
      <c r="VIV2" s="629"/>
      <c r="VIW2" s="629"/>
      <c r="VIX2" s="629"/>
      <c r="VIY2" s="629"/>
      <c r="VIZ2" s="629"/>
      <c r="VJA2" s="629"/>
      <c r="VJB2" s="629"/>
      <c r="VJC2" s="629"/>
      <c r="VJD2" s="629"/>
      <c r="VJE2" s="629"/>
      <c r="VJF2" s="629"/>
      <c r="VJG2" s="629"/>
      <c r="VJH2" s="629"/>
      <c r="VJI2" s="629"/>
      <c r="VJJ2" s="629"/>
      <c r="VJK2" s="629"/>
      <c r="VJL2" s="629"/>
      <c r="VJM2" s="629"/>
      <c r="VJN2" s="629"/>
      <c r="VJO2" s="629"/>
      <c r="VJP2" s="629"/>
      <c r="VJQ2" s="629"/>
      <c r="VJR2" s="629"/>
      <c r="VJS2" s="629"/>
      <c r="VJT2" s="629"/>
      <c r="VJU2" s="629"/>
      <c r="VJV2" s="629"/>
      <c r="VJW2" s="629"/>
      <c r="VJX2" s="629"/>
      <c r="VJY2" s="629"/>
      <c r="VJZ2" s="629"/>
      <c r="VKA2" s="629"/>
      <c r="VKB2" s="629"/>
      <c r="VKC2" s="629"/>
      <c r="VKD2" s="629"/>
      <c r="VKE2" s="629"/>
      <c r="VKF2" s="629"/>
      <c r="VKG2" s="629"/>
      <c r="VKH2" s="629"/>
      <c r="VKI2" s="629"/>
      <c r="VKJ2" s="629"/>
      <c r="VKK2" s="629"/>
      <c r="VKL2" s="629"/>
      <c r="VKM2" s="629"/>
      <c r="VKN2" s="629"/>
      <c r="VKO2" s="629"/>
      <c r="VKP2" s="629"/>
      <c r="VKQ2" s="629"/>
      <c r="VKR2" s="629"/>
      <c r="VKS2" s="629"/>
      <c r="VKT2" s="629"/>
      <c r="VKU2" s="629"/>
      <c r="VKV2" s="629"/>
      <c r="VKW2" s="629"/>
      <c r="VKX2" s="629"/>
      <c r="VKY2" s="629"/>
      <c r="VKZ2" s="629"/>
      <c r="VLA2" s="629"/>
      <c r="VLB2" s="629"/>
      <c r="VLC2" s="629"/>
      <c r="VLD2" s="629"/>
      <c r="VLE2" s="629"/>
      <c r="VLF2" s="629"/>
      <c r="VLG2" s="629"/>
      <c r="VLH2" s="629"/>
      <c r="VLI2" s="629"/>
      <c r="VLJ2" s="629"/>
      <c r="VLK2" s="629"/>
      <c r="VLL2" s="629"/>
      <c r="VLM2" s="629"/>
      <c r="VLN2" s="629"/>
      <c r="VLO2" s="629"/>
      <c r="VLP2" s="629"/>
      <c r="VLQ2" s="629"/>
      <c r="VLR2" s="629"/>
      <c r="VLS2" s="629"/>
      <c r="VLT2" s="629"/>
      <c r="VLU2" s="629"/>
      <c r="VLV2" s="629"/>
      <c r="VLW2" s="629"/>
      <c r="VLX2" s="629"/>
      <c r="VLY2" s="629"/>
      <c r="VLZ2" s="629"/>
      <c r="VMA2" s="629"/>
      <c r="VMB2" s="629"/>
      <c r="VMC2" s="629"/>
      <c r="VMD2" s="629"/>
      <c r="VME2" s="629"/>
      <c r="VMF2" s="629"/>
      <c r="VMG2" s="629"/>
      <c r="VMH2" s="629"/>
      <c r="VMI2" s="629"/>
      <c r="VMJ2" s="629"/>
      <c r="VMK2" s="629"/>
      <c r="VML2" s="629"/>
      <c r="VMM2" s="629"/>
      <c r="VMN2" s="629"/>
      <c r="VMO2" s="629"/>
      <c r="VMP2" s="629"/>
      <c r="VMQ2" s="629"/>
      <c r="VMR2" s="629"/>
      <c r="VMS2" s="629"/>
      <c r="VMT2" s="629"/>
      <c r="VMU2" s="629"/>
      <c r="VMV2" s="629"/>
      <c r="VMW2" s="629"/>
      <c r="VMX2" s="629"/>
      <c r="VMY2" s="629"/>
      <c r="VMZ2" s="629"/>
      <c r="VNA2" s="629"/>
      <c r="VNB2" s="629"/>
      <c r="VNC2" s="629"/>
      <c r="VND2" s="629"/>
      <c r="VNE2" s="629"/>
      <c r="VNF2" s="629"/>
      <c r="VNG2" s="629"/>
      <c r="VNH2" s="629"/>
      <c r="VNI2" s="629"/>
      <c r="VNJ2" s="629"/>
      <c r="VNK2" s="629"/>
      <c r="VNL2" s="629"/>
      <c r="VNM2" s="629"/>
      <c r="VNN2" s="629"/>
      <c r="VNO2" s="629"/>
      <c r="VNP2" s="629"/>
      <c r="VNQ2" s="629"/>
      <c r="VNR2" s="629"/>
      <c r="VNS2" s="629"/>
      <c r="VNT2" s="629"/>
      <c r="VNU2" s="629"/>
      <c r="VNV2" s="629"/>
      <c r="VNW2" s="629"/>
      <c r="VNX2" s="629"/>
      <c r="VNY2" s="629"/>
      <c r="VNZ2" s="629"/>
      <c r="VOA2" s="629"/>
      <c r="VOB2" s="629"/>
      <c r="VOC2" s="629"/>
      <c r="VOD2" s="629"/>
      <c r="VOE2" s="629"/>
      <c r="VOF2" s="629"/>
      <c r="VOG2" s="629"/>
      <c r="VOH2" s="629"/>
      <c r="VOI2" s="629"/>
      <c r="VOJ2" s="629"/>
      <c r="VOK2" s="629"/>
      <c r="VOL2" s="629"/>
      <c r="VOM2" s="629"/>
      <c r="VON2" s="629"/>
      <c r="VOO2" s="629"/>
      <c r="VOP2" s="629"/>
      <c r="VOQ2" s="629"/>
      <c r="VOR2" s="629"/>
      <c r="VOS2" s="629"/>
      <c r="VOT2" s="629"/>
      <c r="VOU2" s="629"/>
      <c r="VOV2" s="629"/>
      <c r="VOW2" s="629"/>
      <c r="VOX2" s="629"/>
      <c r="VOY2" s="629"/>
      <c r="VOZ2" s="629"/>
      <c r="VPA2" s="629"/>
      <c r="VPB2" s="629"/>
      <c r="VPC2" s="629"/>
      <c r="VPD2" s="629"/>
      <c r="VPE2" s="629"/>
      <c r="VPF2" s="629"/>
      <c r="VPG2" s="629"/>
      <c r="VPH2" s="629"/>
      <c r="VPI2" s="629"/>
      <c r="VPJ2" s="629"/>
      <c r="VPK2" s="629"/>
      <c r="VPL2" s="629"/>
      <c r="VPM2" s="629"/>
      <c r="VPN2" s="629"/>
      <c r="VPO2" s="629"/>
      <c r="VPP2" s="629"/>
      <c r="VPQ2" s="629"/>
      <c r="VPR2" s="629"/>
      <c r="VPS2" s="629"/>
      <c r="VPT2" s="629"/>
      <c r="VPU2" s="629"/>
      <c r="VPV2" s="629"/>
      <c r="VPW2" s="629"/>
      <c r="VPX2" s="629"/>
      <c r="VPY2" s="629"/>
      <c r="VPZ2" s="629"/>
      <c r="VQA2" s="629"/>
      <c r="VQB2" s="629"/>
      <c r="VQC2" s="629"/>
      <c r="VQD2" s="629"/>
      <c r="VQE2" s="629"/>
      <c r="VQF2" s="629"/>
      <c r="VQG2" s="629"/>
      <c r="VQH2" s="629"/>
      <c r="VQI2" s="629"/>
      <c r="VQJ2" s="629"/>
      <c r="VQK2" s="629"/>
      <c r="VQL2" s="629"/>
      <c r="VQM2" s="629"/>
      <c r="VQN2" s="629"/>
      <c r="VQO2" s="629"/>
      <c r="VQP2" s="629"/>
      <c r="VQQ2" s="629"/>
      <c r="VQR2" s="629"/>
      <c r="VQS2" s="629"/>
      <c r="VQT2" s="629"/>
      <c r="VQU2" s="629"/>
      <c r="VQV2" s="629"/>
      <c r="VQW2" s="629"/>
      <c r="VQX2" s="629"/>
      <c r="VQY2" s="629"/>
      <c r="VQZ2" s="629"/>
      <c r="VRA2" s="629"/>
      <c r="VRB2" s="629"/>
      <c r="VRC2" s="629"/>
      <c r="VRD2" s="629"/>
      <c r="VRE2" s="629"/>
      <c r="VRF2" s="629"/>
      <c r="VRG2" s="629"/>
      <c r="VRH2" s="629"/>
      <c r="VRI2" s="629"/>
      <c r="VRJ2" s="629"/>
      <c r="VRK2" s="629"/>
      <c r="VRL2" s="629"/>
      <c r="VRM2" s="629"/>
      <c r="VRN2" s="629"/>
      <c r="VRO2" s="629"/>
      <c r="VRP2" s="629"/>
      <c r="VRQ2" s="629"/>
      <c r="VRR2" s="629"/>
      <c r="VRS2" s="629"/>
      <c r="VRT2" s="629"/>
      <c r="VRU2" s="629"/>
      <c r="VRV2" s="629"/>
      <c r="VRW2" s="629"/>
      <c r="VRX2" s="629"/>
      <c r="VRY2" s="629"/>
      <c r="VRZ2" s="629"/>
      <c r="VSA2" s="629"/>
      <c r="VSB2" s="629"/>
      <c r="VSC2" s="629"/>
      <c r="VSD2" s="629"/>
      <c r="VSE2" s="629"/>
      <c r="VSF2" s="629"/>
      <c r="VSG2" s="629"/>
      <c r="VSH2" s="629"/>
      <c r="VSI2" s="629"/>
      <c r="VSJ2" s="629"/>
      <c r="VSK2" s="629"/>
      <c r="VSL2" s="629"/>
      <c r="VSM2" s="629"/>
      <c r="VSN2" s="629"/>
      <c r="VSO2" s="629"/>
      <c r="VSP2" s="629"/>
      <c r="VSQ2" s="629"/>
      <c r="VSR2" s="629"/>
      <c r="VSS2" s="629"/>
      <c r="VST2" s="629"/>
      <c r="VSU2" s="629"/>
      <c r="VSV2" s="629"/>
      <c r="VSW2" s="629"/>
      <c r="VSX2" s="629"/>
      <c r="VSY2" s="629"/>
      <c r="VSZ2" s="629"/>
      <c r="VTA2" s="629"/>
      <c r="VTB2" s="629"/>
      <c r="VTC2" s="629"/>
      <c r="VTD2" s="629"/>
      <c r="VTE2" s="629"/>
      <c r="VTF2" s="629"/>
      <c r="VTG2" s="629"/>
      <c r="VTH2" s="629"/>
      <c r="VTI2" s="629"/>
      <c r="VTJ2" s="629"/>
      <c r="VTK2" s="629"/>
      <c r="VTL2" s="629"/>
      <c r="VTM2" s="629"/>
      <c r="VTN2" s="629"/>
      <c r="VTO2" s="629"/>
      <c r="VTP2" s="629"/>
      <c r="VTQ2" s="629"/>
      <c r="VTR2" s="629"/>
      <c r="VTS2" s="629"/>
      <c r="VTT2" s="629"/>
      <c r="VTU2" s="629"/>
      <c r="VTV2" s="629"/>
      <c r="VTW2" s="629"/>
      <c r="VTX2" s="629"/>
      <c r="VTY2" s="629"/>
      <c r="VTZ2" s="629"/>
      <c r="VUA2" s="629"/>
      <c r="VUB2" s="629"/>
      <c r="VUC2" s="629"/>
      <c r="VUD2" s="629"/>
      <c r="VUE2" s="629"/>
      <c r="VUF2" s="629"/>
      <c r="VUG2" s="629"/>
      <c r="VUH2" s="629"/>
      <c r="VUI2" s="629"/>
      <c r="VUJ2" s="629"/>
      <c r="VUK2" s="629"/>
      <c r="VUL2" s="629"/>
      <c r="VUM2" s="629"/>
      <c r="VUN2" s="629"/>
      <c r="VUO2" s="629"/>
      <c r="VUP2" s="629"/>
      <c r="VUQ2" s="629"/>
      <c r="VUR2" s="629"/>
      <c r="VUS2" s="629"/>
      <c r="VUT2" s="629"/>
      <c r="VUU2" s="629"/>
      <c r="VUV2" s="629"/>
      <c r="VUW2" s="629"/>
      <c r="VUX2" s="629"/>
      <c r="VUY2" s="629"/>
      <c r="VUZ2" s="629"/>
      <c r="VVA2" s="629"/>
      <c r="VVB2" s="629"/>
      <c r="VVC2" s="629"/>
      <c r="VVD2" s="629"/>
      <c r="VVE2" s="629"/>
      <c r="VVF2" s="629"/>
      <c r="VVG2" s="629"/>
      <c r="VVH2" s="629"/>
      <c r="VVI2" s="629"/>
      <c r="VVJ2" s="629"/>
      <c r="VVK2" s="629"/>
      <c r="VVL2" s="629"/>
      <c r="VVM2" s="629"/>
      <c r="VVN2" s="629"/>
      <c r="VVO2" s="629"/>
      <c r="VVP2" s="629"/>
      <c r="VVQ2" s="629"/>
      <c r="VVR2" s="629"/>
      <c r="VVS2" s="629"/>
      <c r="VVT2" s="629"/>
      <c r="VVU2" s="629"/>
      <c r="VVV2" s="629"/>
      <c r="VVW2" s="629"/>
      <c r="VVX2" s="629"/>
      <c r="VVY2" s="629"/>
      <c r="VVZ2" s="629"/>
      <c r="VWA2" s="629"/>
      <c r="VWB2" s="629"/>
      <c r="VWC2" s="629"/>
      <c r="VWD2" s="629"/>
      <c r="VWE2" s="629"/>
      <c r="VWF2" s="629"/>
      <c r="VWG2" s="629"/>
      <c r="VWH2" s="629"/>
      <c r="VWI2" s="629"/>
      <c r="VWJ2" s="629"/>
      <c r="VWK2" s="629"/>
      <c r="VWL2" s="629"/>
      <c r="VWM2" s="629"/>
      <c r="VWN2" s="629"/>
      <c r="VWO2" s="629"/>
      <c r="VWP2" s="629"/>
      <c r="VWQ2" s="629"/>
      <c r="VWR2" s="629"/>
      <c r="VWS2" s="629"/>
      <c r="VWT2" s="629"/>
      <c r="VWU2" s="629"/>
      <c r="VWV2" s="629"/>
      <c r="VWW2" s="629"/>
      <c r="VWX2" s="629"/>
      <c r="VWY2" s="629"/>
      <c r="VWZ2" s="629"/>
      <c r="VXA2" s="629"/>
      <c r="VXB2" s="629"/>
      <c r="VXC2" s="629"/>
      <c r="VXD2" s="629"/>
      <c r="VXE2" s="629"/>
      <c r="VXF2" s="629"/>
      <c r="VXG2" s="629"/>
      <c r="VXH2" s="629"/>
      <c r="VXI2" s="629"/>
      <c r="VXJ2" s="629"/>
      <c r="VXK2" s="629"/>
      <c r="VXL2" s="629"/>
      <c r="VXM2" s="629"/>
      <c r="VXN2" s="629"/>
      <c r="VXO2" s="629"/>
      <c r="VXP2" s="629"/>
      <c r="VXQ2" s="629"/>
      <c r="VXR2" s="629"/>
      <c r="VXS2" s="629"/>
      <c r="VXT2" s="629"/>
      <c r="VXU2" s="629"/>
      <c r="VXV2" s="629"/>
      <c r="VXW2" s="629"/>
      <c r="VXX2" s="629"/>
      <c r="VXY2" s="629"/>
      <c r="VXZ2" s="629"/>
      <c r="VYA2" s="629"/>
      <c r="VYB2" s="629"/>
      <c r="VYC2" s="629"/>
      <c r="VYD2" s="629"/>
      <c r="VYE2" s="629"/>
      <c r="VYF2" s="629"/>
      <c r="VYG2" s="629"/>
      <c r="VYH2" s="629"/>
      <c r="VYI2" s="629"/>
      <c r="VYJ2" s="629"/>
      <c r="VYK2" s="629"/>
      <c r="VYL2" s="629"/>
      <c r="VYM2" s="629"/>
      <c r="VYN2" s="629"/>
      <c r="VYO2" s="629"/>
      <c r="VYP2" s="629"/>
      <c r="VYQ2" s="629"/>
      <c r="VYR2" s="629"/>
      <c r="VYS2" s="629"/>
      <c r="VYT2" s="629"/>
      <c r="VYU2" s="629"/>
      <c r="VYV2" s="629"/>
      <c r="VYW2" s="629"/>
      <c r="VYX2" s="629"/>
      <c r="VYY2" s="629"/>
      <c r="VYZ2" s="629"/>
      <c r="VZA2" s="629"/>
      <c r="VZB2" s="629"/>
      <c r="VZC2" s="629"/>
      <c r="VZD2" s="629"/>
      <c r="VZE2" s="629"/>
      <c r="VZF2" s="629"/>
      <c r="VZG2" s="629"/>
      <c r="VZH2" s="629"/>
      <c r="VZI2" s="629"/>
      <c r="VZJ2" s="629"/>
      <c r="VZK2" s="629"/>
      <c r="VZL2" s="629"/>
      <c r="VZM2" s="629"/>
      <c r="VZN2" s="629"/>
      <c r="VZO2" s="629"/>
      <c r="VZP2" s="629"/>
      <c r="VZQ2" s="629"/>
      <c r="VZR2" s="629"/>
      <c r="VZS2" s="629"/>
      <c r="VZT2" s="629"/>
      <c r="VZU2" s="629"/>
      <c r="VZV2" s="629"/>
      <c r="VZW2" s="629"/>
      <c r="VZX2" s="629"/>
      <c r="VZY2" s="629"/>
      <c r="VZZ2" s="629"/>
      <c r="WAA2" s="629"/>
      <c r="WAB2" s="629"/>
      <c r="WAC2" s="629"/>
      <c r="WAD2" s="629"/>
      <c r="WAE2" s="629"/>
      <c r="WAF2" s="629"/>
      <c r="WAG2" s="629"/>
      <c r="WAH2" s="629"/>
      <c r="WAI2" s="629"/>
      <c r="WAJ2" s="629"/>
      <c r="WAK2" s="629"/>
      <c r="WAL2" s="629"/>
      <c r="WAM2" s="629"/>
      <c r="WAN2" s="629"/>
      <c r="WAO2" s="629"/>
      <c r="WAP2" s="629"/>
      <c r="WAQ2" s="629"/>
      <c r="WAR2" s="629"/>
      <c r="WAS2" s="629"/>
      <c r="WAT2" s="629"/>
      <c r="WAU2" s="629"/>
      <c r="WAV2" s="629"/>
      <c r="WAW2" s="629"/>
      <c r="WAX2" s="629"/>
      <c r="WAY2" s="629"/>
      <c r="WAZ2" s="629"/>
      <c r="WBA2" s="629"/>
      <c r="WBB2" s="629"/>
      <c r="WBC2" s="629"/>
      <c r="WBD2" s="629"/>
      <c r="WBE2" s="629"/>
      <c r="WBF2" s="629"/>
      <c r="WBG2" s="629"/>
      <c r="WBH2" s="629"/>
      <c r="WBI2" s="629"/>
      <c r="WBJ2" s="629"/>
      <c r="WBK2" s="629"/>
      <c r="WBL2" s="629"/>
      <c r="WBM2" s="629"/>
      <c r="WBN2" s="629"/>
      <c r="WBO2" s="629"/>
      <c r="WBP2" s="629"/>
      <c r="WBQ2" s="629"/>
      <c r="WBR2" s="629"/>
      <c r="WBS2" s="629"/>
      <c r="WBT2" s="629"/>
      <c r="WBU2" s="629"/>
      <c r="WBV2" s="629"/>
      <c r="WBW2" s="629"/>
      <c r="WBX2" s="629"/>
      <c r="WBY2" s="629"/>
      <c r="WBZ2" s="629"/>
      <c r="WCA2" s="629"/>
      <c r="WCB2" s="629"/>
      <c r="WCC2" s="629"/>
      <c r="WCD2" s="629"/>
      <c r="WCE2" s="629"/>
      <c r="WCF2" s="629"/>
      <c r="WCG2" s="629"/>
      <c r="WCH2" s="629"/>
      <c r="WCI2" s="629"/>
      <c r="WCJ2" s="629"/>
      <c r="WCK2" s="629"/>
      <c r="WCL2" s="629"/>
      <c r="WCM2" s="629"/>
      <c r="WCN2" s="629"/>
      <c r="WCO2" s="629"/>
      <c r="WCP2" s="629"/>
      <c r="WCQ2" s="629"/>
      <c r="WCR2" s="629"/>
      <c r="WCS2" s="629"/>
      <c r="WCT2" s="629"/>
      <c r="WCU2" s="629"/>
      <c r="WCV2" s="629"/>
      <c r="WCW2" s="629"/>
      <c r="WCX2" s="629"/>
      <c r="WCY2" s="629"/>
      <c r="WCZ2" s="629"/>
      <c r="WDA2" s="629"/>
      <c r="WDB2" s="629"/>
      <c r="WDC2" s="629"/>
      <c r="WDD2" s="629"/>
      <c r="WDE2" s="629"/>
      <c r="WDF2" s="629"/>
      <c r="WDG2" s="629"/>
      <c r="WDH2" s="629"/>
      <c r="WDI2" s="629"/>
      <c r="WDJ2" s="629"/>
      <c r="WDK2" s="629"/>
      <c r="WDL2" s="629"/>
      <c r="WDM2" s="629"/>
      <c r="WDN2" s="629"/>
      <c r="WDO2" s="629"/>
      <c r="WDP2" s="629"/>
      <c r="WDQ2" s="629"/>
      <c r="WDR2" s="629"/>
      <c r="WDS2" s="629"/>
      <c r="WDT2" s="629"/>
      <c r="WDU2" s="629"/>
      <c r="WDV2" s="629"/>
      <c r="WDW2" s="629"/>
      <c r="WDX2" s="629"/>
      <c r="WDY2" s="629"/>
      <c r="WDZ2" s="629"/>
      <c r="WEA2" s="629"/>
      <c r="WEB2" s="629"/>
      <c r="WEC2" s="629"/>
      <c r="WED2" s="629"/>
      <c r="WEE2" s="629"/>
      <c r="WEF2" s="629"/>
      <c r="WEG2" s="629"/>
      <c r="WEH2" s="629"/>
      <c r="WEI2" s="629"/>
      <c r="WEJ2" s="629"/>
      <c r="WEK2" s="629"/>
      <c r="WEL2" s="629"/>
      <c r="WEM2" s="629"/>
      <c r="WEN2" s="629"/>
      <c r="WEO2" s="629"/>
      <c r="WEP2" s="629"/>
      <c r="WEQ2" s="629"/>
      <c r="WER2" s="629"/>
      <c r="WES2" s="629"/>
      <c r="WET2" s="629"/>
      <c r="WEU2" s="629"/>
      <c r="WEV2" s="629"/>
      <c r="WEW2" s="629"/>
      <c r="WEX2" s="629"/>
      <c r="WEY2" s="629"/>
      <c r="WEZ2" s="629"/>
      <c r="WFA2" s="629"/>
      <c r="WFB2" s="629"/>
      <c r="WFC2" s="629"/>
      <c r="WFD2" s="629"/>
      <c r="WFE2" s="629"/>
      <c r="WFF2" s="629"/>
      <c r="WFG2" s="629"/>
      <c r="WFH2" s="629"/>
      <c r="WFI2" s="629"/>
      <c r="WFJ2" s="629"/>
      <c r="WFK2" s="629"/>
      <c r="WFL2" s="629"/>
      <c r="WFM2" s="629"/>
      <c r="WFN2" s="629"/>
      <c r="WFO2" s="629"/>
      <c r="WFP2" s="629"/>
      <c r="WFQ2" s="629"/>
      <c r="WFR2" s="629"/>
      <c r="WFS2" s="629"/>
      <c r="WFT2" s="629"/>
      <c r="WFU2" s="629"/>
      <c r="WFV2" s="629"/>
      <c r="WFW2" s="629"/>
      <c r="WFX2" s="629"/>
      <c r="WFY2" s="629"/>
      <c r="WFZ2" s="629"/>
      <c r="WGA2" s="629"/>
      <c r="WGB2" s="629"/>
      <c r="WGC2" s="629"/>
      <c r="WGD2" s="629"/>
      <c r="WGE2" s="629"/>
      <c r="WGF2" s="629"/>
      <c r="WGG2" s="629"/>
      <c r="WGH2" s="629"/>
      <c r="WGI2" s="629"/>
      <c r="WGJ2" s="629"/>
      <c r="WGK2" s="629"/>
      <c r="WGL2" s="629"/>
      <c r="WGM2" s="629"/>
      <c r="WGN2" s="629"/>
      <c r="WGO2" s="629"/>
      <c r="WGP2" s="629"/>
      <c r="WGQ2" s="629"/>
      <c r="WGR2" s="629"/>
      <c r="WGS2" s="629"/>
      <c r="WGT2" s="629"/>
      <c r="WGU2" s="629"/>
      <c r="WGV2" s="629"/>
      <c r="WGW2" s="629"/>
      <c r="WGX2" s="629"/>
      <c r="WGY2" s="629"/>
      <c r="WGZ2" s="629"/>
      <c r="WHA2" s="629"/>
      <c r="WHB2" s="629"/>
      <c r="WHC2" s="629"/>
      <c r="WHD2" s="629"/>
      <c r="WHE2" s="629"/>
      <c r="WHF2" s="629"/>
      <c r="WHG2" s="629"/>
      <c r="WHH2" s="629"/>
      <c r="WHI2" s="629"/>
      <c r="WHJ2" s="629"/>
      <c r="WHK2" s="629"/>
      <c r="WHL2" s="629"/>
      <c r="WHM2" s="629"/>
      <c r="WHN2" s="629"/>
      <c r="WHO2" s="629"/>
      <c r="WHP2" s="629"/>
      <c r="WHQ2" s="629"/>
      <c r="WHR2" s="629"/>
      <c r="WHS2" s="629"/>
      <c r="WHT2" s="629"/>
      <c r="WHU2" s="629"/>
      <c r="WHV2" s="629"/>
      <c r="WHW2" s="629"/>
      <c r="WHX2" s="629"/>
      <c r="WHY2" s="629"/>
      <c r="WHZ2" s="629"/>
      <c r="WIA2" s="629"/>
      <c r="WIB2" s="629"/>
      <c r="WIC2" s="629"/>
      <c r="WID2" s="629"/>
      <c r="WIE2" s="629"/>
      <c r="WIF2" s="629"/>
      <c r="WIG2" s="629"/>
      <c r="WIH2" s="629"/>
      <c r="WII2" s="629"/>
      <c r="WIJ2" s="629"/>
      <c r="WIK2" s="629"/>
      <c r="WIL2" s="629"/>
      <c r="WIM2" s="629"/>
      <c r="WIN2" s="629"/>
      <c r="WIO2" s="629"/>
      <c r="WIP2" s="629"/>
      <c r="WIQ2" s="629"/>
      <c r="WIR2" s="629"/>
      <c r="WIS2" s="629"/>
      <c r="WIT2" s="629"/>
      <c r="WIU2" s="629"/>
      <c r="WIV2" s="629"/>
      <c r="WIW2" s="629"/>
      <c r="WIX2" s="629"/>
      <c r="WIY2" s="629"/>
      <c r="WIZ2" s="629"/>
      <c r="WJA2" s="629"/>
      <c r="WJB2" s="629"/>
      <c r="WJC2" s="629"/>
      <c r="WJD2" s="629"/>
      <c r="WJE2" s="629"/>
      <c r="WJF2" s="629"/>
      <c r="WJG2" s="629"/>
      <c r="WJH2" s="629"/>
      <c r="WJI2" s="629"/>
      <c r="WJJ2" s="629"/>
      <c r="WJK2" s="629"/>
      <c r="WJL2" s="629"/>
      <c r="WJM2" s="629"/>
      <c r="WJN2" s="629"/>
      <c r="WJO2" s="629"/>
      <c r="WJP2" s="629"/>
      <c r="WJQ2" s="629"/>
      <c r="WJR2" s="629"/>
      <c r="WJS2" s="629"/>
      <c r="WJT2" s="629"/>
      <c r="WJU2" s="629"/>
      <c r="WJV2" s="629"/>
      <c r="WJW2" s="629"/>
      <c r="WJX2" s="629"/>
      <c r="WJY2" s="629"/>
      <c r="WJZ2" s="629"/>
      <c r="WKA2" s="629"/>
      <c r="WKB2" s="629"/>
      <c r="WKC2" s="629"/>
      <c r="WKD2" s="629"/>
      <c r="WKE2" s="629"/>
      <c r="WKF2" s="629"/>
      <c r="WKG2" s="629"/>
      <c r="WKH2" s="629"/>
      <c r="WKI2" s="629"/>
      <c r="WKJ2" s="629"/>
      <c r="WKK2" s="629"/>
      <c r="WKL2" s="629"/>
      <c r="WKM2" s="629"/>
      <c r="WKN2" s="629"/>
      <c r="WKO2" s="629"/>
      <c r="WKP2" s="629"/>
      <c r="WKQ2" s="629"/>
      <c r="WKR2" s="629"/>
      <c r="WKS2" s="629"/>
      <c r="WKT2" s="629"/>
      <c r="WKU2" s="629"/>
      <c r="WKV2" s="629"/>
      <c r="WKW2" s="629"/>
      <c r="WKX2" s="629"/>
      <c r="WKY2" s="629"/>
      <c r="WKZ2" s="629"/>
      <c r="WLA2" s="629"/>
      <c r="WLB2" s="629"/>
      <c r="WLC2" s="629"/>
      <c r="WLD2" s="629"/>
      <c r="WLE2" s="629"/>
      <c r="WLF2" s="629"/>
      <c r="WLG2" s="629"/>
      <c r="WLH2" s="629"/>
      <c r="WLI2" s="629"/>
      <c r="WLJ2" s="629"/>
      <c r="WLK2" s="629"/>
      <c r="WLL2" s="629"/>
      <c r="WLM2" s="629"/>
      <c r="WLN2" s="629"/>
      <c r="WLO2" s="629"/>
      <c r="WLP2" s="629"/>
      <c r="WLQ2" s="629"/>
      <c r="WLR2" s="629"/>
      <c r="WLS2" s="629"/>
      <c r="WLT2" s="629"/>
      <c r="WLU2" s="629"/>
      <c r="WLV2" s="629"/>
      <c r="WLW2" s="629"/>
      <c r="WLX2" s="629"/>
      <c r="WLY2" s="629"/>
      <c r="WLZ2" s="629"/>
      <c r="WMA2" s="629"/>
      <c r="WMB2" s="629"/>
      <c r="WMC2" s="629"/>
      <c r="WMD2" s="629"/>
      <c r="WME2" s="629"/>
      <c r="WMF2" s="629"/>
      <c r="WMG2" s="629"/>
      <c r="WMH2" s="629"/>
      <c r="WMI2" s="629"/>
      <c r="WMJ2" s="629"/>
      <c r="WMK2" s="629"/>
      <c r="WML2" s="629"/>
      <c r="WMM2" s="629"/>
      <c r="WMN2" s="629"/>
      <c r="WMO2" s="629"/>
      <c r="WMP2" s="629"/>
      <c r="WMQ2" s="629"/>
      <c r="WMR2" s="629"/>
      <c r="WMS2" s="629"/>
      <c r="WMT2" s="629"/>
      <c r="WMU2" s="629"/>
      <c r="WMV2" s="629"/>
      <c r="WMW2" s="629"/>
      <c r="WMX2" s="629"/>
      <c r="WMY2" s="629"/>
      <c r="WMZ2" s="629"/>
      <c r="WNA2" s="629"/>
      <c r="WNB2" s="629"/>
      <c r="WNC2" s="629"/>
      <c r="WND2" s="629"/>
      <c r="WNE2" s="629"/>
      <c r="WNF2" s="629"/>
      <c r="WNG2" s="629"/>
      <c r="WNH2" s="629"/>
      <c r="WNI2" s="629"/>
      <c r="WNJ2" s="629"/>
      <c r="WNK2" s="629"/>
      <c r="WNL2" s="629"/>
      <c r="WNM2" s="629"/>
      <c r="WNN2" s="629"/>
      <c r="WNO2" s="629"/>
      <c r="WNP2" s="629"/>
      <c r="WNQ2" s="629"/>
      <c r="WNR2" s="629"/>
      <c r="WNS2" s="629"/>
      <c r="WNT2" s="629"/>
      <c r="WNU2" s="629"/>
      <c r="WNV2" s="629"/>
      <c r="WNW2" s="629"/>
      <c r="WNX2" s="629"/>
      <c r="WNY2" s="629"/>
      <c r="WNZ2" s="629"/>
      <c r="WOA2" s="629"/>
      <c r="WOB2" s="629"/>
      <c r="WOC2" s="629"/>
      <c r="WOD2" s="629"/>
      <c r="WOE2" s="629"/>
      <c r="WOF2" s="629"/>
      <c r="WOG2" s="629"/>
      <c r="WOH2" s="629"/>
      <c r="WOI2" s="629"/>
      <c r="WOJ2" s="629"/>
      <c r="WOK2" s="629"/>
      <c r="WOL2" s="629"/>
      <c r="WOM2" s="629"/>
      <c r="WON2" s="629"/>
      <c r="WOO2" s="629"/>
      <c r="WOP2" s="629"/>
      <c r="WOQ2" s="629"/>
      <c r="WOR2" s="629"/>
      <c r="WOS2" s="629"/>
      <c r="WOT2" s="629"/>
      <c r="WOU2" s="629"/>
      <c r="WOV2" s="629"/>
      <c r="WOW2" s="629"/>
      <c r="WOX2" s="629"/>
      <c r="WOY2" s="629"/>
      <c r="WOZ2" s="629"/>
      <c r="WPA2" s="629"/>
      <c r="WPB2" s="629"/>
      <c r="WPC2" s="629"/>
      <c r="WPD2" s="629"/>
      <c r="WPE2" s="629"/>
      <c r="WPF2" s="629"/>
      <c r="WPG2" s="629"/>
      <c r="WPH2" s="629"/>
      <c r="WPI2" s="629"/>
      <c r="WPJ2" s="629"/>
      <c r="WPK2" s="629"/>
      <c r="WPL2" s="629"/>
      <c r="WPM2" s="629"/>
      <c r="WPN2" s="629"/>
      <c r="WPO2" s="629"/>
      <c r="WPP2" s="629"/>
      <c r="WPQ2" s="629"/>
      <c r="WPR2" s="629"/>
      <c r="WPS2" s="629"/>
      <c r="WPT2" s="629"/>
      <c r="WPU2" s="629"/>
      <c r="WPV2" s="629"/>
      <c r="WPW2" s="629"/>
      <c r="WPX2" s="629"/>
      <c r="WPY2" s="629"/>
      <c r="WPZ2" s="629"/>
      <c r="WQA2" s="629"/>
      <c r="WQB2" s="629"/>
      <c r="WQC2" s="629"/>
      <c r="WQD2" s="629"/>
      <c r="WQE2" s="629"/>
      <c r="WQF2" s="629"/>
      <c r="WQG2" s="629"/>
      <c r="WQH2" s="629"/>
      <c r="WQI2" s="629"/>
      <c r="WQJ2" s="629"/>
      <c r="WQK2" s="629"/>
      <c r="WQL2" s="629"/>
      <c r="WQM2" s="629"/>
      <c r="WQN2" s="629"/>
      <c r="WQO2" s="629"/>
      <c r="WQP2" s="629"/>
      <c r="WQQ2" s="629"/>
      <c r="WQR2" s="629"/>
      <c r="WQS2" s="629"/>
      <c r="WQT2" s="629"/>
      <c r="WQU2" s="629"/>
      <c r="WQV2" s="629"/>
      <c r="WQW2" s="629"/>
      <c r="WQX2" s="629"/>
      <c r="WQY2" s="629"/>
      <c r="WQZ2" s="629"/>
      <c r="WRA2" s="629"/>
      <c r="WRB2" s="629"/>
      <c r="WRC2" s="629"/>
      <c r="WRD2" s="629"/>
      <c r="WRE2" s="629"/>
      <c r="WRF2" s="629"/>
      <c r="WRG2" s="629"/>
      <c r="WRH2" s="629"/>
      <c r="WRI2" s="629"/>
      <c r="WRJ2" s="629"/>
      <c r="WRK2" s="629"/>
      <c r="WRL2" s="629"/>
      <c r="WRM2" s="629"/>
      <c r="WRN2" s="629"/>
      <c r="WRO2" s="629"/>
      <c r="WRP2" s="629"/>
      <c r="WRQ2" s="629"/>
      <c r="WRR2" s="629"/>
      <c r="WRS2" s="629"/>
      <c r="WRT2" s="629"/>
      <c r="WRU2" s="629"/>
      <c r="WRV2" s="629"/>
      <c r="WRW2" s="629"/>
      <c r="WRX2" s="629"/>
      <c r="WRY2" s="629"/>
      <c r="WRZ2" s="629"/>
      <c r="WSA2" s="629"/>
      <c r="WSB2" s="629"/>
      <c r="WSC2" s="629"/>
      <c r="WSD2" s="629"/>
      <c r="WSE2" s="629"/>
      <c r="WSF2" s="629"/>
      <c r="WSG2" s="629"/>
      <c r="WSH2" s="629"/>
      <c r="WSI2" s="629"/>
      <c r="WSJ2" s="629"/>
      <c r="WSK2" s="629"/>
      <c r="WSL2" s="629"/>
      <c r="WSM2" s="629"/>
      <c r="WSN2" s="629"/>
      <c r="WSO2" s="629"/>
      <c r="WSP2" s="629"/>
      <c r="WSQ2" s="629"/>
      <c r="WSR2" s="629"/>
      <c r="WSS2" s="629"/>
      <c r="WST2" s="629"/>
      <c r="WSU2" s="629"/>
      <c r="WSV2" s="629"/>
      <c r="WSW2" s="629"/>
      <c r="WSX2" s="629"/>
      <c r="WSY2" s="629"/>
      <c r="WSZ2" s="629"/>
      <c r="WTA2" s="629"/>
      <c r="WTB2" s="629"/>
      <c r="WTC2" s="629"/>
      <c r="WTD2" s="629"/>
      <c r="WTE2" s="629"/>
      <c r="WTF2" s="629"/>
      <c r="WTG2" s="629"/>
      <c r="WTH2" s="629"/>
      <c r="WTI2" s="629"/>
      <c r="WTJ2" s="629"/>
      <c r="WTK2" s="629"/>
      <c r="WTL2" s="629"/>
      <c r="WTM2" s="629"/>
      <c r="WTN2" s="629"/>
      <c r="WTO2" s="629"/>
      <c r="WTP2" s="629"/>
      <c r="WTQ2" s="629"/>
      <c r="WTR2" s="629"/>
      <c r="WTS2" s="629"/>
      <c r="WTT2" s="629"/>
      <c r="WTU2" s="629"/>
      <c r="WTV2" s="629"/>
      <c r="WTW2" s="629"/>
      <c r="WTX2" s="629"/>
      <c r="WTY2" s="629"/>
      <c r="WTZ2" s="629"/>
      <c r="WUA2" s="629"/>
      <c r="WUB2" s="629"/>
      <c r="WUC2" s="629"/>
      <c r="WUD2" s="629"/>
      <c r="WUE2" s="629"/>
      <c r="WUF2" s="629"/>
      <c r="WUG2" s="629"/>
      <c r="WUH2" s="629"/>
      <c r="WUI2" s="629"/>
      <c r="WUJ2" s="629"/>
      <c r="WUK2" s="629"/>
      <c r="WUL2" s="629"/>
      <c r="WUM2" s="629"/>
      <c r="WUN2" s="629"/>
      <c r="WUO2" s="629"/>
      <c r="WUP2" s="629"/>
      <c r="WUQ2" s="629"/>
      <c r="WUR2" s="629"/>
      <c r="WUS2" s="629"/>
      <c r="WUT2" s="629"/>
      <c r="WUU2" s="629"/>
      <c r="WUV2" s="629"/>
      <c r="WUW2" s="629"/>
      <c r="WUX2" s="629"/>
      <c r="WUY2" s="629"/>
      <c r="WUZ2" s="629"/>
      <c r="WVA2" s="629"/>
      <c r="WVB2" s="629"/>
      <c r="WVC2" s="629"/>
      <c r="WVD2" s="629"/>
      <c r="WVE2" s="629"/>
      <c r="WVF2" s="629"/>
      <c r="WVG2" s="629"/>
      <c r="WVH2" s="629"/>
      <c r="WVI2" s="629"/>
      <c r="WVJ2" s="629"/>
      <c r="WVK2" s="629"/>
      <c r="WVL2" s="629"/>
      <c r="WVM2" s="629"/>
      <c r="WVN2" s="629"/>
      <c r="WVO2" s="629"/>
      <c r="WVP2" s="629"/>
      <c r="WVQ2" s="629"/>
      <c r="WVR2" s="629"/>
      <c r="WVS2" s="629"/>
      <c r="WVT2" s="629"/>
      <c r="WVU2" s="629"/>
      <c r="WVV2" s="629"/>
      <c r="WVW2" s="629"/>
      <c r="WVX2" s="629"/>
      <c r="WVY2" s="629"/>
      <c r="WVZ2" s="629"/>
      <c r="WWA2" s="629"/>
      <c r="WWB2" s="629"/>
      <c r="WWC2" s="629"/>
      <c r="WWD2" s="629"/>
      <c r="WWE2" s="629"/>
      <c r="WWF2" s="629"/>
      <c r="WWG2" s="629"/>
      <c r="WWH2" s="629"/>
      <c r="WWI2" s="629"/>
      <c r="WWJ2" s="629"/>
      <c r="WWK2" s="629"/>
      <c r="WWL2" s="629"/>
      <c r="WWM2" s="629"/>
      <c r="WWN2" s="629"/>
      <c r="WWO2" s="629"/>
      <c r="WWP2" s="629"/>
      <c r="WWQ2" s="629"/>
      <c r="WWR2" s="629"/>
      <c r="WWS2" s="629"/>
      <c r="WWT2" s="629"/>
      <c r="WWU2" s="629"/>
      <c r="WWV2" s="629"/>
      <c r="WWW2" s="629"/>
      <c r="WWX2" s="629"/>
      <c r="WWY2" s="629"/>
      <c r="WWZ2" s="629"/>
      <c r="WXA2" s="629"/>
      <c r="WXB2" s="629"/>
      <c r="WXC2" s="629"/>
      <c r="WXD2" s="629"/>
      <c r="WXE2" s="629"/>
      <c r="WXF2" s="629"/>
      <c r="WXG2" s="629"/>
      <c r="WXH2" s="629"/>
      <c r="WXI2" s="629"/>
      <c r="WXJ2" s="629"/>
      <c r="WXK2" s="629"/>
      <c r="WXL2" s="629"/>
      <c r="WXM2" s="629"/>
      <c r="WXN2" s="629"/>
      <c r="WXO2" s="629"/>
      <c r="WXP2" s="629"/>
      <c r="WXQ2" s="629"/>
      <c r="WXR2" s="629"/>
      <c r="WXS2" s="629"/>
      <c r="WXT2" s="629"/>
      <c r="WXU2" s="629"/>
      <c r="WXV2" s="629"/>
      <c r="WXW2" s="629"/>
      <c r="WXX2" s="629"/>
      <c r="WXY2" s="629"/>
      <c r="WXZ2" s="629"/>
      <c r="WYA2" s="629"/>
      <c r="WYB2" s="629"/>
      <c r="WYC2" s="629"/>
      <c r="WYD2" s="629"/>
      <c r="WYE2" s="629"/>
      <c r="WYF2" s="629"/>
      <c r="WYG2" s="629"/>
      <c r="WYH2" s="629"/>
      <c r="WYI2" s="629"/>
      <c r="WYJ2" s="629"/>
      <c r="WYK2" s="629"/>
      <c r="WYL2" s="629"/>
      <c r="WYM2" s="629"/>
      <c r="WYN2" s="629"/>
      <c r="WYO2" s="629"/>
      <c r="WYP2" s="629"/>
      <c r="WYQ2" s="629"/>
      <c r="WYR2" s="629"/>
      <c r="WYS2" s="629"/>
      <c r="WYT2" s="629"/>
      <c r="WYU2" s="629"/>
      <c r="WYV2" s="629"/>
      <c r="WYW2" s="629"/>
      <c r="WYX2" s="629"/>
      <c r="WYY2" s="629"/>
      <c r="WYZ2" s="629"/>
      <c r="WZA2" s="629"/>
      <c r="WZB2" s="629"/>
      <c r="WZC2" s="629"/>
      <c r="WZD2" s="629"/>
      <c r="WZE2" s="629"/>
      <c r="WZF2" s="629"/>
      <c r="WZG2" s="629"/>
      <c r="WZH2" s="629"/>
      <c r="WZI2" s="629"/>
      <c r="WZJ2" s="629"/>
      <c r="WZK2" s="629"/>
      <c r="WZL2" s="629"/>
      <c r="WZM2" s="629"/>
      <c r="WZN2" s="629"/>
      <c r="WZO2" s="629"/>
      <c r="WZP2" s="629"/>
      <c r="WZQ2" s="629"/>
      <c r="WZR2" s="629"/>
      <c r="WZS2" s="629"/>
      <c r="WZT2" s="629"/>
      <c r="WZU2" s="629"/>
      <c r="WZV2" s="629"/>
      <c r="WZW2" s="629"/>
      <c r="WZX2" s="629"/>
      <c r="WZY2" s="629"/>
      <c r="WZZ2" s="629"/>
      <c r="XAA2" s="629"/>
      <c r="XAB2" s="629"/>
      <c r="XAC2" s="629"/>
      <c r="XAD2" s="629"/>
      <c r="XAE2" s="629"/>
      <c r="XAF2" s="629"/>
      <c r="XAG2" s="629"/>
      <c r="XAH2" s="629"/>
      <c r="XAI2" s="629"/>
      <c r="XAJ2" s="629"/>
      <c r="XAK2" s="629"/>
      <c r="XAL2" s="629"/>
      <c r="XAM2" s="629"/>
      <c r="XAN2" s="629"/>
      <c r="XAO2" s="629"/>
      <c r="XAP2" s="629"/>
      <c r="XAQ2" s="629"/>
      <c r="XAR2" s="629"/>
      <c r="XAS2" s="629"/>
      <c r="XAT2" s="629"/>
      <c r="XAU2" s="629"/>
      <c r="XAV2" s="629"/>
      <c r="XAW2" s="629"/>
      <c r="XAX2" s="629"/>
      <c r="XAY2" s="629"/>
      <c r="XAZ2" s="629"/>
      <c r="XBA2" s="629"/>
      <c r="XBB2" s="629"/>
      <c r="XBC2" s="629"/>
      <c r="XBD2" s="629"/>
      <c r="XBE2" s="629"/>
      <c r="XBF2" s="629"/>
      <c r="XBG2" s="629"/>
      <c r="XBH2" s="629"/>
      <c r="XBI2" s="629"/>
      <c r="XBJ2" s="629"/>
      <c r="XBK2" s="629"/>
      <c r="XBL2" s="629"/>
      <c r="XBM2" s="629"/>
      <c r="XBN2" s="629"/>
      <c r="XBO2" s="629"/>
      <c r="XBP2" s="629"/>
      <c r="XBQ2" s="629"/>
      <c r="XBR2" s="629"/>
      <c r="XBS2" s="629"/>
      <c r="XBT2" s="629"/>
      <c r="XBU2" s="629"/>
      <c r="XBV2" s="629"/>
      <c r="XBW2" s="629"/>
      <c r="XBX2" s="629"/>
      <c r="XBY2" s="629"/>
      <c r="XBZ2" s="629"/>
      <c r="XCA2" s="629"/>
      <c r="XCB2" s="629"/>
      <c r="XCC2" s="629"/>
      <c r="XCD2" s="629"/>
      <c r="XCE2" s="629"/>
      <c r="XCF2" s="629"/>
      <c r="XCG2" s="629"/>
      <c r="XCH2" s="629"/>
      <c r="XCI2" s="629"/>
      <c r="XCJ2" s="629"/>
      <c r="XCK2" s="629"/>
      <c r="XCL2" s="629"/>
      <c r="XCM2" s="629"/>
      <c r="XCN2" s="629"/>
      <c r="XCO2" s="629"/>
      <c r="XCP2" s="629"/>
      <c r="XCQ2" s="629"/>
      <c r="XCR2" s="629"/>
      <c r="XCS2" s="629"/>
      <c r="XCT2" s="629"/>
      <c r="XCU2" s="629"/>
      <c r="XCV2" s="629"/>
      <c r="XCW2" s="629"/>
      <c r="XCX2" s="629"/>
      <c r="XCY2" s="629"/>
      <c r="XCZ2" s="629"/>
      <c r="XDA2" s="629"/>
      <c r="XDB2" s="629"/>
      <c r="XDC2" s="629"/>
      <c r="XDD2" s="629"/>
      <c r="XDE2" s="629"/>
      <c r="XDF2" s="629"/>
      <c r="XDG2" s="629"/>
      <c r="XDH2" s="629"/>
      <c r="XDI2" s="629"/>
      <c r="XDJ2" s="629"/>
      <c r="XDK2" s="629"/>
      <c r="XDL2" s="629"/>
      <c r="XDM2" s="629"/>
      <c r="XDN2" s="629"/>
      <c r="XDO2" s="629"/>
      <c r="XDP2" s="629"/>
      <c r="XDQ2" s="629"/>
      <c r="XDR2" s="629"/>
      <c r="XDS2" s="629"/>
      <c r="XDT2" s="629"/>
      <c r="XDU2" s="629"/>
      <c r="XDV2" s="629"/>
      <c r="XDW2" s="629"/>
      <c r="XDX2" s="629"/>
      <c r="XDY2" s="629"/>
      <c r="XDZ2" s="629"/>
      <c r="XEA2" s="629"/>
      <c r="XEB2" s="629"/>
      <c r="XEC2" s="629"/>
      <c r="XED2" s="629"/>
      <c r="XEE2" s="629"/>
      <c r="XEF2" s="629"/>
      <c r="XEG2" s="629"/>
      <c r="XEH2" s="629"/>
      <c r="XEI2" s="629"/>
      <c r="XEJ2" s="629"/>
      <c r="XEK2" s="629"/>
      <c r="XEL2" s="629"/>
      <c r="XEM2" s="629"/>
      <c r="XEN2" s="629"/>
      <c r="XEO2" s="629"/>
      <c r="XEP2" s="629"/>
      <c r="XEQ2" s="629"/>
      <c r="XER2" s="629"/>
      <c r="XES2" s="629"/>
      <c r="XET2" s="629"/>
      <c r="XEU2" s="629"/>
      <c r="XEV2" s="629"/>
      <c r="XEW2" s="629"/>
      <c r="XEX2" s="629"/>
      <c r="XEY2" s="629"/>
      <c r="XEZ2" s="629"/>
      <c r="XFA2" s="629"/>
      <c r="XFB2" s="629"/>
      <c r="XFC2" s="629"/>
      <c r="XFD2" s="629"/>
    </row>
    <row r="3" spans="1:16384" s="81" customFormat="1" ht="12.75" x14ac:dyDescent="0.2">
      <c r="A3" s="629" t="s">
        <v>826</v>
      </c>
      <c r="B3" s="629"/>
      <c r="C3" s="629"/>
      <c r="D3" s="629"/>
      <c r="E3" s="629"/>
      <c r="F3" s="629"/>
      <c r="G3" s="629"/>
      <c r="H3" s="629"/>
      <c r="I3" s="629"/>
      <c r="J3" s="629"/>
      <c r="K3" s="629"/>
      <c r="L3" s="629"/>
      <c r="M3" s="629"/>
      <c r="N3" s="629"/>
      <c r="O3" s="629"/>
      <c r="P3" s="629"/>
    </row>
    <row r="4" spans="1:16384" s="81" customFormat="1" ht="12.75" x14ac:dyDescent="0.2">
      <c r="A4" s="629" t="str">
        <f>'Rate Case Constants'!C15</f>
        <v>BASE YEAR FOR THE 12 MONTHS ENDED AUGUST 31, 2025</v>
      </c>
      <c r="B4" s="629"/>
      <c r="C4" s="629"/>
      <c r="D4" s="629"/>
      <c r="E4" s="629"/>
      <c r="F4" s="629"/>
      <c r="G4" s="629"/>
      <c r="H4" s="629"/>
      <c r="I4" s="629"/>
      <c r="J4" s="629"/>
      <c r="K4" s="629"/>
      <c r="L4" s="629"/>
      <c r="M4" s="629"/>
      <c r="N4" s="629"/>
      <c r="O4" s="629"/>
      <c r="P4" s="629"/>
    </row>
    <row r="5" spans="1:16384" s="81" customFormat="1" ht="12.75" x14ac:dyDescent="0.2">
      <c r="A5" s="81" t="s">
        <v>8</v>
      </c>
      <c r="P5" s="82" t="s">
        <v>811</v>
      </c>
    </row>
    <row r="6" spans="1:16384" s="81" customFormat="1" ht="12.75" x14ac:dyDescent="0.2">
      <c r="A6" s="81" t="str">
        <f>'Rate Case Constants'!$C$31</f>
        <v>TYPE OF FILING: __X__ ORIGINAL  _____ UPDATED  _____ REVISED</v>
      </c>
      <c r="P6" s="82" t="s">
        <v>1623</v>
      </c>
    </row>
    <row r="7" spans="1:16384" s="81" customFormat="1" ht="12.75" x14ac:dyDescent="0.2">
      <c r="A7" s="81" t="s">
        <v>9</v>
      </c>
      <c r="P7" s="82" t="str">
        <f>'Rate Case Constants'!$C$37</f>
        <v>WITNESS:   A. M. FACKLER</v>
      </c>
    </row>
    <row r="8" spans="1:16384" s="81" customFormat="1" ht="12.75" x14ac:dyDescent="0.2">
      <c r="A8" s="83" t="s">
        <v>807</v>
      </c>
      <c r="B8" s="83" t="s">
        <v>6</v>
      </c>
      <c r="C8" s="84"/>
      <c r="D8" s="83" t="s">
        <v>1</v>
      </c>
      <c r="E8" s="83" t="s">
        <v>1</v>
      </c>
      <c r="F8" s="83" t="s">
        <v>1</v>
      </c>
      <c r="G8" s="83" t="s">
        <v>1</v>
      </c>
      <c r="H8" s="83" t="s">
        <v>1</v>
      </c>
      <c r="I8" s="83" t="s">
        <v>1</v>
      </c>
      <c r="J8" s="83" t="s">
        <v>2</v>
      </c>
      <c r="K8" s="83" t="s">
        <v>2</v>
      </c>
      <c r="L8" s="83" t="s">
        <v>2</v>
      </c>
      <c r="M8" s="83" t="s">
        <v>2</v>
      </c>
      <c r="N8" s="83" t="s">
        <v>2</v>
      </c>
      <c r="O8" s="83" t="s">
        <v>2</v>
      </c>
      <c r="P8" s="84"/>
    </row>
    <row r="9" spans="1:16384" s="81" customFormat="1" ht="12.75" x14ac:dyDescent="0.2">
      <c r="A9" s="85" t="s">
        <v>808</v>
      </c>
      <c r="B9" s="85" t="s">
        <v>5</v>
      </c>
      <c r="C9" s="86" t="s">
        <v>809</v>
      </c>
      <c r="D9" s="416">
        <f>'Rev-Tracker'!D2</f>
        <v>45536</v>
      </c>
      <c r="E9" s="416">
        <f>'Rev-Tracker'!E2</f>
        <v>45566</v>
      </c>
      <c r="F9" s="416">
        <f>'Rev-Tracker'!F2</f>
        <v>45597</v>
      </c>
      <c r="G9" s="416">
        <f>'Rev-Tracker'!G2</f>
        <v>45627</v>
      </c>
      <c r="H9" s="416">
        <f>'Rev-Tracker'!H2</f>
        <v>45658</v>
      </c>
      <c r="I9" s="416">
        <f>'Rev-Tracker'!I2</f>
        <v>45689</v>
      </c>
      <c r="J9" s="416">
        <f>'Rev-Tracker'!J2</f>
        <v>45717</v>
      </c>
      <c r="K9" s="416">
        <f>'Rev-Tracker'!K2</f>
        <v>45748</v>
      </c>
      <c r="L9" s="416">
        <f>'Rev-Tracker'!L2</f>
        <v>45778</v>
      </c>
      <c r="M9" s="416">
        <f>'Rev-Tracker'!M2</f>
        <v>45809</v>
      </c>
      <c r="N9" s="416">
        <f>'Rev-Tracker'!N2</f>
        <v>45839</v>
      </c>
      <c r="O9" s="416">
        <f>'Rev-Tracker'!O2</f>
        <v>45870</v>
      </c>
      <c r="P9" s="88" t="s">
        <v>3</v>
      </c>
    </row>
    <row r="10" spans="1:16384" s="470" customFormat="1" x14ac:dyDescent="0.25">
      <c r="A10" s="467"/>
      <c r="B10" s="468"/>
      <c r="C10" s="469"/>
      <c r="D10" s="488"/>
      <c r="P10" s="471" t="s">
        <v>1492</v>
      </c>
    </row>
    <row r="11" spans="1:16384" x14ac:dyDescent="0.25">
      <c r="A11" s="472" t="str">
        <f>'SCH D-2 B'!$D$10</f>
        <v>ADJ 1</v>
      </c>
      <c r="C11" s="466" t="s">
        <v>260</v>
      </c>
      <c r="D11" s="474"/>
      <c r="E11" s="474"/>
      <c r="F11" s="474"/>
      <c r="G11" s="474"/>
      <c r="H11" s="474"/>
      <c r="I11" s="474"/>
      <c r="J11" s="474"/>
      <c r="K11" s="474"/>
      <c r="L11" s="474"/>
      <c r="M11" s="474"/>
      <c r="N11" s="474"/>
      <c r="O11" s="474"/>
      <c r="P11" s="475">
        <f t="shared" ref="P11:P16" si="0">SUM(D11:O11)</f>
        <v>0</v>
      </c>
    </row>
    <row r="12" spans="1:16384" x14ac:dyDescent="0.25">
      <c r="A12" s="476" t="s">
        <v>325</v>
      </c>
      <c r="B12" s="477" t="str">
        <f>MID($C12,1,3)</f>
        <v>440</v>
      </c>
      <c r="C12" s="478" t="s">
        <v>133</v>
      </c>
      <c r="D12" s="313">
        <f>'Rev-Tracker'!D15</f>
        <v>309776.83999999997</v>
      </c>
      <c r="E12" s="313">
        <f>'Rev-Tracker'!E15</f>
        <v>428115.6</v>
      </c>
      <c r="F12" s="313">
        <f>'Rev-Tracker'!F15</f>
        <v>398520.83999999997</v>
      </c>
      <c r="G12" s="313">
        <f>'Rev-Tracker'!G15</f>
        <v>1181694.46</v>
      </c>
      <c r="H12" s="313">
        <f>'Rev-Tracker'!H15</f>
        <v>740705.78</v>
      </c>
      <c r="I12" s="313">
        <f>'Rev-Tracker'!I15</f>
        <v>201925.53999999998</v>
      </c>
      <c r="J12" s="313">
        <f>'Rev-Tracker'!J15</f>
        <v>556360.5661376249</v>
      </c>
      <c r="K12" s="313">
        <f>'Rev-Tracker'!K15</f>
        <v>592146.2819100786</v>
      </c>
      <c r="L12" s="313">
        <f>'Rev-Tracker'!L15</f>
        <v>565915.70517539373</v>
      </c>
      <c r="M12" s="313">
        <f>'Rev-Tracker'!M15</f>
        <v>680770.15287297056</v>
      </c>
      <c r="N12" s="313">
        <f>'Rev-Tracker'!N15</f>
        <v>701861.61811060924</v>
      </c>
      <c r="O12" s="313">
        <f>'Rev-Tracker'!O15</f>
        <v>660227.19034151151</v>
      </c>
      <c r="P12" s="313">
        <f t="shared" si="0"/>
        <v>7018020.5745481877</v>
      </c>
    </row>
    <row r="13" spans="1:16384" x14ac:dyDescent="0.25">
      <c r="A13" s="476" t="s">
        <v>325</v>
      </c>
      <c r="B13" s="479">
        <v>442.2</v>
      </c>
      <c r="C13" s="478" t="s">
        <v>134</v>
      </c>
      <c r="D13" s="313">
        <f>'Rev-Tracker'!D16</f>
        <v>357060.95000000007</v>
      </c>
      <c r="E13" s="313">
        <f>'Rev-Tracker'!E16</f>
        <v>605022.46</v>
      </c>
      <c r="F13" s="313">
        <f>'Rev-Tracker'!F16</f>
        <v>533671.76</v>
      </c>
      <c r="G13" s="313">
        <f>'Rev-Tracker'!G16</f>
        <v>1235899.79</v>
      </c>
      <c r="H13" s="313">
        <f>'Rev-Tracker'!H16</f>
        <v>824267.32000000007</v>
      </c>
      <c r="I13" s="313">
        <f>'Rev-Tracker'!I16</f>
        <v>266708.77</v>
      </c>
      <c r="J13" s="313">
        <f>'Rev-Tracker'!J16</f>
        <v>452788.38959027745</v>
      </c>
      <c r="K13" s="313">
        <f>'Rev-Tracker'!K16</f>
        <v>538898.75302935357</v>
      </c>
      <c r="L13" s="313">
        <f>'Rev-Tracker'!L16</f>
        <v>471529.63811674051</v>
      </c>
      <c r="M13" s="313">
        <f>'Rev-Tracker'!M16</f>
        <v>469444.73352342605</v>
      </c>
      <c r="N13" s="313">
        <f>'Rev-Tracker'!N16</f>
        <v>446966.44179635443</v>
      </c>
      <c r="O13" s="313">
        <f>'Rev-Tracker'!O16</f>
        <v>432689.56351874786</v>
      </c>
      <c r="P13" s="313">
        <f t="shared" si="0"/>
        <v>6634948.5695749</v>
      </c>
    </row>
    <row r="14" spans="1:16384" x14ac:dyDescent="0.25">
      <c r="A14" s="476" t="s">
        <v>325</v>
      </c>
      <c r="B14" s="479">
        <v>442.3</v>
      </c>
      <c r="C14" s="478" t="s">
        <v>135</v>
      </c>
      <c r="D14" s="313">
        <f>'Rev-Tracker'!D17</f>
        <v>40635.909999999996</v>
      </c>
      <c r="E14" s="313">
        <f>'Rev-Tracker'!E17</f>
        <v>58359.34</v>
      </c>
      <c r="F14" s="313">
        <f>'Rev-Tracker'!F17</f>
        <v>47619.729999999996</v>
      </c>
      <c r="G14" s="313">
        <f>'Rev-Tracker'!G17</f>
        <v>108819.79</v>
      </c>
      <c r="H14" s="313">
        <f>'Rev-Tracker'!H17</f>
        <v>83181.259999999995</v>
      </c>
      <c r="I14" s="313">
        <f>'Rev-Tracker'!I17</f>
        <v>30187.61</v>
      </c>
      <c r="J14" s="313">
        <f>'Rev-Tracker'!J17</f>
        <v>65471.521188164632</v>
      </c>
      <c r="K14" s="313">
        <f>'Rev-Tracker'!K17</f>
        <v>77438.265780061207</v>
      </c>
      <c r="L14" s="313">
        <f>'Rev-Tracker'!L17</f>
        <v>66067.033452494914</v>
      </c>
      <c r="M14" s="313">
        <f>'Rev-Tracker'!M17</f>
        <v>63340.715167977265</v>
      </c>
      <c r="N14" s="313">
        <f>'Rev-Tracker'!N17</f>
        <v>59676.412487492395</v>
      </c>
      <c r="O14" s="313">
        <f>'Rev-Tracker'!O17</f>
        <v>59046.597483742968</v>
      </c>
      <c r="P14" s="313">
        <f t="shared" si="0"/>
        <v>759844.18555993342</v>
      </c>
    </row>
    <row r="15" spans="1:16384" x14ac:dyDescent="0.25">
      <c r="A15" s="476" t="s">
        <v>325</v>
      </c>
      <c r="B15" s="477" t="str">
        <f>MID($C15,1,3)</f>
        <v>445</v>
      </c>
      <c r="C15" s="478" t="s">
        <v>137</v>
      </c>
      <c r="D15" s="313">
        <f>'Rev-Tracker'!D18</f>
        <v>46131.140000000014</v>
      </c>
      <c r="E15" s="313">
        <f>'Rev-Tracker'!E18</f>
        <v>102083.29000000001</v>
      </c>
      <c r="F15" s="313">
        <f>'Rev-Tracker'!F18</f>
        <v>102415.68000000001</v>
      </c>
      <c r="G15" s="313">
        <f>'Rev-Tracker'!G18</f>
        <v>184698.58</v>
      </c>
      <c r="H15" s="313">
        <f>'Rev-Tracker'!H18</f>
        <v>155033.63999999998</v>
      </c>
      <c r="I15" s="313">
        <f>'Rev-Tracker'!I18</f>
        <v>21764.069999999992</v>
      </c>
      <c r="J15" s="313">
        <f>'Rev-Tracker'!J18</f>
        <v>60893.260841270821</v>
      </c>
      <c r="K15" s="313">
        <f>'Rev-Tracker'!K18</f>
        <v>72290.742665685131</v>
      </c>
      <c r="L15" s="313">
        <f>'Rev-Tracker'!L18</f>
        <v>63141.259680424278</v>
      </c>
      <c r="M15" s="313">
        <f>'Rev-Tracker'!M18</f>
        <v>62295.780105554775</v>
      </c>
      <c r="N15" s="313">
        <f>'Rev-Tracker'!N18</f>
        <v>59135.973205214395</v>
      </c>
      <c r="O15" s="313">
        <f>'Rev-Tracker'!O18</f>
        <v>57320.782398055817</v>
      </c>
      <c r="P15" s="313">
        <f t="shared" si="0"/>
        <v>987204.19889620505</v>
      </c>
    </row>
    <row r="16" spans="1:16384" x14ac:dyDescent="0.25">
      <c r="A16" s="476" t="s">
        <v>325</v>
      </c>
      <c r="B16" s="477" t="str">
        <f>MID($C16,1,3)</f>
        <v>444</v>
      </c>
      <c r="C16" s="478" t="s">
        <v>136</v>
      </c>
      <c r="D16" s="313">
        <f>'Rev-Tracker'!D19</f>
        <v>0</v>
      </c>
      <c r="E16" s="313">
        <f>'Rev-Tracker'!E19</f>
        <v>0</v>
      </c>
      <c r="F16" s="313">
        <f>'Rev-Tracker'!F19</f>
        <v>0</v>
      </c>
      <c r="G16" s="313">
        <f>'Rev-Tracker'!G19</f>
        <v>0</v>
      </c>
      <c r="H16" s="313">
        <f>'Rev-Tracker'!H19</f>
        <v>0</v>
      </c>
      <c r="I16" s="313">
        <f>'Rev-Tracker'!I19</f>
        <v>0</v>
      </c>
      <c r="J16" s="313">
        <f>'Rev-Tracker'!J19</f>
        <v>0.10375049127413714</v>
      </c>
      <c r="K16" s="313">
        <f>'Rev-Tracker'!K19</f>
        <v>0.11913202351254</v>
      </c>
      <c r="L16" s="313">
        <f>'Rev-Tracker'!L19</f>
        <v>0.1030386958165715</v>
      </c>
      <c r="M16" s="313">
        <f>'Rev-Tracker'!M19</f>
        <v>0.10603882158893342</v>
      </c>
      <c r="N16" s="313">
        <f>'Rev-Tracker'!N19</f>
        <v>0.10200110933073891</v>
      </c>
      <c r="O16" s="313">
        <f>'Rev-Tracker'!O19</f>
        <v>9.7311240971012222E-2</v>
      </c>
      <c r="P16" s="313">
        <f t="shared" si="0"/>
        <v>0.63127238249393314</v>
      </c>
    </row>
    <row r="17" spans="1:16" x14ac:dyDescent="0.25">
      <c r="C17" s="478" t="s">
        <v>832</v>
      </c>
      <c r="D17" s="460">
        <f>SUM(D12:D16)</f>
        <v>753604.84000000008</v>
      </c>
      <c r="E17" s="460">
        <f t="shared" ref="E17:O17" si="1">SUM(E12:E16)</f>
        <v>1193580.69</v>
      </c>
      <c r="F17" s="460">
        <f t="shared" si="1"/>
        <v>1082228.01</v>
      </c>
      <c r="G17" s="460">
        <f t="shared" si="1"/>
        <v>2711112.62</v>
      </c>
      <c r="H17" s="460">
        <f t="shared" si="1"/>
        <v>1803188</v>
      </c>
      <c r="I17" s="460">
        <f t="shared" si="1"/>
        <v>520585.99</v>
      </c>
      <c r="J17" s="460">
        <f t="shared" si="1"/>
        <v>1135513.8415078293</v>
      </c>
      <c r="K17" s="460">
        <f t="shared" si="1"/>
        <v>1280774.1625172019</v>
      </c>
      <c r="L17" s="460">
        <f t="shared" si="1"/>
        <v>1166653.7394637493</v>
      </c>
      <c r="M17" s="460">
        <f t="shared" si="1"/>
        <v>1275851.4877087502</v>
      </c>
      <c r="N17" s="460">
        <f t="shared" si="1"/>
        <v>1267640.5476007799</v>
      </c>
      <c r="O17" s="460">
        <f t="shared" si="1"/>
        <v>1209284.2310532993</v>
      </c>
      <c r="P17" s="460">
        <f>SUM(D17:O17)</f>
        <v>15400018.159851611</v>
      </c>
    </row>
    <row r="18" spans="1:16" x14ac:dyDescent="0.25">
      <c r="D18" s="313"/>
      <c r="E18" s="313"/>
      <c r="F18" s="313"/>
      <c r="G18" s="313"/>
      <c r="H18" s="313"/>
      <c r="I18" s="313"/>
      <c r="J18" s="313"/>
      <c r="K18" s="313"/>
      <c r="L18" s="313"/>
      <c r="M18" s="313"/>
      <c r="N18" s="313"/>
      <c r="O18" s="313"/>
      <c r="P18" s="313"/>
    </row>
    <row r="19" spans="1:16" x14ac:dyDescent="0.25">
      <c r="A19" s="476" t="s">
        <v>325</v>
      </c>
      <c r="B19" s="473">
        <v>908</v>
      </c>
      <c r="C19" s="478" t="s">
        <v>938</v>
      </c>
      <c r="D19" s="313">
        <f>'DSM Expenses'!B11</f>
        <v>427847.41999999993</v>
      </c>
      <c r="E19" s="313">
        <f>'DSM Expenses'!C11</f>
        <v>565793.51000000024</v>
      </c>
      <c r="F19" s="313">
        <f>'DSM Expenses'!D11</f>
        <v>483223.22999999992</v>
      </c>
      <c r="G19" s="313">
        <f>'DSM Expenses'!E11</f>
        <v>1121699.2000000002</v>
      </c>
      <c r="H19" s="313">
        <f>'DSM Expenses'!F11</f>
        <v>937098.27999999991</v>
      </c>
      <c r="I19" s="313">
        <f>'DSM Expenses'!G11</f>
        <v>230559.92999999991</v>
      </c>
      <c r="J19" s="313">
        <f>'DSM Expenses'!H11</f>
        <v>431346.9</v>
      </c>
      <c r="K19" s="313">
        <f>'DSM Expenses'!I11</f>
        <v>572872.86</v>
      </c>
      <c r="L19" s="313">
        <f>'DSM Expenses'!J11</f>
        <v>459128.11000000004</v>
      </c>
      <c r="M19" s="313">
        <f>'DSM Expenses'!K11</f>
        <v>568707.59000000008</v>
      </c>
      <c r="N19" s="313">
        <f>'DSM Expenses'!L11</f>
        <v>560903.52</v>
      </c>
      <c r="O19" s="313">
        <f>'DSM Expenses'!M11</f>
        <v>502790.14000000007</v>
      </c>
      <c r="P19" s="313">
        <f>SUM(D19:O19)</f>
        <v>6861970.6900000004</v>
      </c>
    </row>
    <row r="20" spans="1:16" x14ac:dyDescent="0.25">
      <c r="A20" s="476" t="s">
        <v>325</v>
      </c>
      <c r="B20" s="473" t="s">
        <v>185</v>
      </c>
      <c r="C20" s="478" t="s">
        <v>939</v>
      </c>
      <c r="D20" s="313">
        <f>'DSM Expenses'!B12</f>
        <v>89194.01999999999</v>
      </c>
      <c r="E20" s="313">
        <f>'DSM Expenses'!C12</f>
        <v>89184.639999999999</v>
      </c>
      <c r="F20" s="313">
        <f>'DSM Expenses'!D12</f>
        <v>88992.040000000008</v>
      </c>
      <c r="G20" s="313">
        <f>'DSM Expenses'!E12</f>
        <v>91964.14</v>
      </c>
      <c r="H20" s="313">
        <f>'DSM Expenses'!F12</f>
        <v>95314.87</v>
      </c>
      <c r="I20" s="313">
        <f>'DSM Expenses'!G12</f>
        <v>95327.09</v>
      </c>
      <c r="J20" s="313">
        <f>'DSM Expenses'!H12</f>
        <v>99515.38</v>
      </c>
      <c r="K20" s="313">
        <f>'DSM Expenses'!I12</f>
        <v>103693.94</v>
      </c>
      <c r="L20" s="313">
        <f>'DSM Expenses'!J12</f>
        <v>103771.96</v>
      </c>
      <c r="M20" s="313">
        <f>'DSM Expenses'!K12</f>
        <v>103823.21</v>
      </c>
      <c r="N20" s="313">
        <f>'DSM Expenses'!L12</f>
        <v>103874.45000000001</v>
      </c>
      <c r="O20" s="313">
        <f>'DSM Expenses'!M12</f>
        <v>104007.21</v>
      </c>
      <c r="P20" s="313">
        <f t="shared" ref="P20:P22" si="2">SUM(D20:O20)</f>
        <v>1168662.9499999997</v>
      </c>
    </row>
    <row r="21" spans="1:16" x14ac:dyDescent="0.25">
      <c r="A21" s="476" t="s">
        <v>325</v>
      </c>
      <c r="B21" s="477" t="s">
        <v>187</v>
      </c>
      <c r="C21" s="478" t="s">
        <v>978</v>
      </c>
      <c r="D21" s="313">
        <f>'Excess ADIT'!B41</f>
        <v>-574.63361743824191</v>
      </c>
      <c r="E21" s="313">
        <f>'Excess ADIT'!C41</f>
        <v>-574.63361743824191</v>
      </c>
      <c r="F21" s="313">
        <f>'Excess ADIT'!D41</f>
        <v>-574.63361743824191</v>
      </c>
      <c r="G21" s="313">
        <f>'Excess ADIT'!E41</f>
        <v>-574.63361743824191</v>
      </c>
      <c r="H21" s="313">
        <f>'Excess ADIT'!F41</f>
        <v>-890.73834051289782</v>
      </c>
      <c r="I21" s="313">
        <f>'Excess ADIT'!G41</f>
        <v>-890.73834051289782</v>
      </c>
      <c r="J21" s="313">
        <f>'Excess ADIT'!H41</f>
        <v>-890.73834051289782</v>
      </c>
      <c r="K21" s="313">
        <f>'Excess ADIT'!I41</f>
        <v>-890.73834051289782</v>
      </c>
      <c r="L21" s="313">
        <f>'Excess ADIT'!J41</f>
        <v>-890.73834051289782</v>
      </c>
      <c r="M21" s="313">
        <f>'Excess ADIT'!K41</f>
        <v>-890.73834051289782</v>
      </c>
      <c r="N21" s="313">
        <f>'Excess ADIT'!L41</f>
        <v>-890.73834051289782</v>
      </c>
      <c r="O21" s="313">
        <f>'Excess ADIT'!M41</f>
        <v>-890.73834051289782</v>
      </c>
      <c r="P21" s="313">
        <f t="shared" si="2"/>
        <v>-9424.4411938561498</v>
      </c>
    </row>
    <row r="22" spans="1:16" x14ac:dyDescent="0.25">
      <c r="A22" s="476" t="s">
        <v>325</v>
      </c>
      <c r="B22" s="477" t="s">
        <v>187</v>
      </c>
      <c r="C22" s="478" t="s">
        <v>979</v>
      </c>
      <c r="D22" s="313">
        <f>'Excess ADIT'!B42</f>
        <v>-125.32768939307667</v>
      </c>
      <c r="E22" s="313">
        <f>'Excess ADIT'!C42</f>
        <v>-125.32768939307667</v>
      </c>
      <c r="F22" s="313">
        <f>'Excess ADIT'!D42</f>
        <v>-125.32768939307667</v>
      </c>
      <c r="G22" s="313">
        <f>'Excess ADIT'!E42</f>
        <v>-125.32768939307667</v>
      </c>
      <c r="H22" s="313">
        <f>'Excess ADIT'!F42</f>
        <v>-155.04416233699462</v>
      </c>
      <c r="I22" s="313">
        <f>'Excess ADIT'!G42</f>
        <v>-155.04416233699462</v>
      </c>
      <c r="J22" s="313">
        <f>'Excess ADIT'!H42</f>
        <v>-155.04416233699462</v>
      </c>
      <c r="K22" s="313">
        <f>'Excess ADIT'!I42</f>
        <v>-155.04416233699462</v>
      </c>
      <c r="L22" s="313">
        <f>'Excess ADIT'!J42</f>
        <v>-155.04416233699462</v>
      </c>
      <c r="M22" s="313">
        <f>'Excess ADIT'!K42</f>
        <v>-155.04416233699462</v>
      </c>
      <c r="N22" s="313">
        <f>'Excess ADIT'!L42</f>
        <v>-155.04416233699462</v>
      </c>
      <c r="O22" s="313">
        <f>'Excess ADIT'!M42</f>
        <v>-155.04416233699462</v>
      </c>
      <c r="P22" s="313">
        <f t="shared" si="2"/>
        <v>-1741.6640562682633</v>
      </c>
    </row>
    <row r="23" spans="1:16" x14ac:dyDescent="0.25">
      <c r="D23" s="313"/>
      <c r="E23" s="313"/>
      <c r="F23" s="313"/>
      <c r="G23" s="313"/>
      <c r="H23" s="313"/>
      <c r="I23" s="313"/>
      <c r="J23" s="313"/>
      <c r="K23" s="313"/>
      <c r="L23" s="313"/>
      <c r="M23" s="313"/>
      <c r="N23" s="313"/>
      <c r="O23" s="313"/>
      <c r="P23" s="313"/>
    </row>
    <row r="24" spans="1:16" x14ac:dyDescent="0.25">
      <c r="A24" s="472" t="str">
        <f>'SCH D-2 B'!$E$10</f>
        <v>ADJ 2</v>
      </c>
      <c r="C24" s="466" t="s">
        <v>258</v>
      </c>
      <c r="D24" s="313"/>
      <c r="E24" s="313"/>
      <c r="F24" s="313"/>
      <c r="G24" s="313"/>
      <c r="H24" s="313"/>
      <c r="I24" s="313"/>
      <c r="J24" s="313"/>
      <c r="K24" s="313"/>
      <c r="L24" s="313"/>
      <c r="M24" s="313"/>
      <c r="N24" s="313"/>
      <c r="O24" s="313"/>
      <c r="P24" s="313"/>
    </row>
    <row r="25" spans="1:16" x14ac:dyDescent="0.25">
      <c r="A25" s="476" t="s">
        <v>324</v>
      </c>
      <c r="B25" s="477" t="str">
        <f>MID($C25,1,3)</f>
        <v>440</v>
      </c>
      <c r="C25" s="478" t="s">
        <v>133</v>
      </c>
      <c r="D25" s="313">
        <f>'Rev-Tracker'!D7</f>
        <v>-2091549.5799999998</v>
      </c>
      <c r="E25" s="313">
        <f>'Rev-Tracker'!E7</f>
        <v>1113097.4099999999</v>
      </c>
      <c r="F25" s="313">
        <f>'Rev-Tracker'!F7</f>
        <v>1306948.53</v>
      </c>
      <c r="G25" s="313">
        <f>'Rev-Tracker'!G7</f>
        <v>1241677.1199999999</v>
      </c>
      <c r="H25" s="313">
        <f>'Rev-Tracker'!H7</f>
        <v>1553672.06</v>
      </c>
      <c r="I25" s="313">
        <f>'Rev-Tracker'!I7</f>
        <v>1486058.03</v>
      </c>
      <c r="J25" s="313">
        <f>'Rev-Tracker'!J7</f>
        <v>1341865.8517671125</v>
      </c>
      <c r="K25" s="313">
        <f>'Rev-Tracker'!K7</f>
        <v>1164885.8740283868</v>
      </c>
      <c r="L25" s="313">
        <f>'Rev-Tracker'!L7</f>
        <v>1156660.6599946921</v>
      </c>
      <c r="M25" s="313">
        <f>'Rev-Tracker'!M7</f>
        <v>1324168.5903100458</v>
      </c>
      <c r="N25" s="313">
        <f>'Rev-Tracker'!N7</f>
        <v>1440619.2031928417</v>
      </c>
      <c r="O25" s="313">
        <f>'Rev-Tracker'!O7</f>
        <v>1342752.0436822074</v>
      </c>
      <c r="P25" s="313">
        <f t="shared" ref="P25:P30" si="3">SUM(D25:O25)</f>
        <v>12380855.792975288</v>
      </c>
    </row>
    <row r="26" spans="1:16" x14ac:dyDescent="0.25">
      <c r="A26" s="476" t="s">
        <v>324</v>
      </c>
      <c r="B26" s="479">
        <v>442.2</v>
      </c>
      <c r="C26" s="478" t="s">
        <v>134</v>
      </c>
      <c r="D26" s="313">
        <f>'Rev-Tracker'!D8</f>
        <v>-1775392.77</v>
      </c>
      <c r="E26" s="313">
        <f>'Rev-Tracker'!E8</f>
        <v>1224506.69</v>
      </c>
      <c r="F26" s="313">
        <f>'Rev-Tracker'!F8</f>
        <v>1266599.3999999999</v>
      </c>
      <c r="G26" s="313">
        <f>'Rev-Tracker'!G8</f>
        <v>1127255.5899999999</v>
      </c>
      <c r="H26" s="313">
        <f>'Rev-Tracker'!H8</f>
        <v>970012.47999999986</v>
      </c>
      <c r="I26" s="313">
        <f>'Rev-Tracker'!I8</f>
        <v>1298845.2799999998</v>
      </c>
      <c r="J26" s="313">
        <f>'Rev-Tracker'!J8</f>
        <v>1320018.6639259167</v>
      </c>
      <c r="K26" s="313">
        <f>'Rev-Tracker'!K8</f>
        <v>1323310.7657482624</v>
      </c>
      <c r="L26" s="313">
        <f>'Rev-Tracker'!L8</f>
        <v>1278626.0522531853</v>
      </c>
      <c r="M26" s="313">
        <f>'Rev-Tracker'!M8</f>
        <v>1249810.9601123757</v>
      </c>
      <c r="N26" s="313">
        <f>'Rev-Tracker'!N8</f>
        <v>1214547.1838777631</v>
      </c>
      <c r="O26" s="313">
        <f>'Rev-Tracker'!O8</f>
        <v>1208807.4500118382</v>
      </c>
      <c r="P26" s="313">
        <f t="shared" si="3"/>
        <v>11706947.74592934</v>
      </c>
    </row>
    <row r="27" spans="1:16" x14ac:dyDescent="0.25">
      <c r="A27" s="476" t="s">
        <v>324</v>
      </c>
      <c r="B27" s="479">
        <v>442.3</v>
      </c>
      <c r="C27" s="478" t="s">
        <v>135</v>
      </c>
      <c r="D27" s="313">
        <f>'Rev-Tracker'!D9</f>
        <v>-380294.45</v>
      </c>
      <c r="E27" s="313">
        <f>'Rev-Tracker'!E9</f>
        <v>410337.6399999999</v>
      </c>
      <c r="F27" s="313">
        <f>'Rev-Tracker'!F9</f>
        <v>549740.69999999995</v>
      </c>
      <c r="G27" s="313">
        <f>'Rev-Tracker'!G9</f>
        <v>409671.12000000005</v>
      </c>
      <c r="H27" s="313">
        <f>'Rev-Tracker'!H9</f>
        <v>401447</v>
      </c>
      <c r="I27" s="313">
        <f>'Rev-Tracker'!I9</f>
        <v>463475.07000000007</v>
      </c>
      <c r="J27" s="313">
        <f>'Rev-Tracker'!J9</f>
        <v>492000.26421629917</v>
      </c>
      <c r="K27" s="313">
        <f>'Rev-Tracker'!K9</f>
        <v>514228.42298371257</v>
      </c>
      <c r="L27" s="313">
        <f>'Rev-Tracker'!L9</f>
        <v>425273.56427687767</v>
      </c>
      <c r="M27" s="313">
        <f>'Rev-Tracker'!M9</f>
        <v>345872.41353332764</v>
      </c>
      <c r="N27" s="313">
        <f>'Rev-Tracker'!N9</f>
        <v>288759.89621545107</v>
      </c>
      <c r="O27" s="313">
        <f>'Rev-Tracker'!O9</f>
        <v>280991.8999514514</v>
      </c>
      <c r="P27" s="313">
        <f t="shared" si="3"/>
        <v>4201503.5411771191</v>
      </c>
    </row>
    <row r="28" spans="1:16" x14ac:dyDescent="0.25">
      <c r="A28" s="476" t="s">
        <v>324</v>
      </c>
      <c r="B28" s="477" t="str">
        <f>MID($C28,1,3)</f>
        <v>445</v>
      </c>
      <c r="C28" s="478" t="s">
        <v>137</v>
      </c>
      <c r="D28" s="313">
        <f>'Rev-Tracker'!D10</f>
        <v>-383821.28</v>
      </c>
      <c r="E28" s="313">
        <f>'Rev-Tracker'!E10</f>
        <v>277048.61</v>
      </c>
      <c r="F28" s="313">
        <f>'Rev-Tracker'!F10</f>
        <v>286087.14</v>
      </c>
      <c r="G28" s="313">
        <f>'Rev-Tracker'!G10</f>
        <v>258859.97</v>
      </c>
      <c r="H28" s="313">
        <f>'Rev-Tracker'!H10</f>
        <v>178287.03000000003</v>
      </c>
      <c r="I28" s="313">
        <f>'Rev-Tracker'!I10</f>
        <v>348575.68</v>
      </c>
      <c r="J28" s="313">
        <f>'Rev-Tracker'!J10</f>
        <v>308867.94195856201</v>
      </c>
      <c r="K28" s="313">
        <f>'Rev-Tracker'!K10</f>
        <v>316605.73673727928</v>
      </c>
      <c r="L28" s="313">
        <f>'Rev-Tracker'!L10</f>
        <v>286681.82829280599</v>
      </c>
      <c r="M28" s="313">
        <f>'Rev-Tracker'!M10</f>
        <v>262528.0699725349</v>
      </c>
      <c r="N28" s="313">
        <f>'Rev-Tracker'!N10</f>
        <v>238470.83617029432</v>
      </c>
      <c r="O28" s="313">
        <f>'Rev-Tracker'!O10</f>
        <v>239668.49153929067</v>
      </c>
      <c r="P28" s="313">
        <f t="shared" si="3"/>
        <v>2617860.0546707669</v>
      </c>
    </row>
    <row r="29" spans="1:16" x14ac:dyDescent="0.25">
      <c r="A29" s="476" t="s">
        <v>324</v>
      </c>
      <c r="B29" s="477" t="str">
        <f>MID($C29,1,3)</f>
        <v>444</v>
      </c>
      <c r="C29" s="478" t="s">
        <v>136</v>
      </c>
      <c r="D29" s="313">
        <f>'Rev-Tracker'!D11</f>
        <v>-5918.39</v>
      </c>
      <c r="E29" s="313">
        <f>'Rev-Tracker'!E11</f>
        <v>336.67999999999984</v>
      </c>
      <c r="F29" s="313">
        <f>'Rev-Tracker'!F11</f>
        <v>1060.4100000000001</v>
      </c>
      <c r="G29" s="313">
        <f>'Rev-Tracker'!G11</f>
        <v>660.3599999999999</v>
      </c>
      <c r="H29" s="313">
        <f>'Rev-Tracker'!H11</f>
        <v>1193.9700000000003</v>
      </c>
      <c r="I29" s="313">
        <f>'Rev-Tracker'!I11</f>
        <v>15584.04</v>
      </c>
      <c r="J29" s="313">
        <f>'Rev-Tracker'!J11</f>
        <v>4127.3457926541732</v>
      </c>
      <c r="K29" s="313">
        <f>'Rev-Tracker'!K11</f>
        <v>4122.1630698986155</v>
      </c>
      <c r="L29" s="313">
        <f>'Rev-Tracker'!L11</f>
        <v>3656.1612834224752</v>
      </c>
      <c r="M29" s="313">
        <f>'Rev-Tracker'!M11</f>
        <v>3452.6380265219905</v>
      </c>
      <c r="N29" s="313">
        <f>'Rev-Tracker'!N11</f>
        <v>3360.9768176628536</v>
      </c>
      <c r="O29" s="313">
        <f>'Rev-Tracker'!O11</f>
        <v>3263.6936917410162</v>
      </c>
      <c r="P29" s="313">
        <f t="shared" si="3"/>
        <v>34900.048681901128</v>
      </c>
    </row>
    <row r="30" spans="1:16" x14ac:dyDescent="0.25">
      <c r="C30" s="478" t="s">
        <v>259</v>
      </c>
      <c r="D30" s="460">
        <f>SUM(D25:D29)</f>
        <v>-4636976.47</v>
      </c>
      <c r="E30" s="460">
        <f t="shared" ref="E30:O30" si="4">SUM(E25:E29)</f>
        <v>3025327.0299999993</v>
      </c>
      <c r="F30" s="460">
        <f t="shared" si="4"/>
        <v>3410436.18</v>
      </c>
      <c r="G30" s="460">
        <f t="shared" si="4"/>
        <v>3038124.16</v>
      </c>
      <c r="H30" s="460">
        <f t="shared" si="4"/>
        <v>3104612.5400000005</v>
      </c>
      <c r="I30" s="460">
        <f t="shared" si="4"/>
        <v>3612538.1</v>
      </c>
      <c r="J30" s="460">
        <f t="shared" si="4"/>
        <v>3466880.0676605445</v>
      </c>
      <c r="K30" s="460">
        <f t="shared" si="4"/>
        <v>3323152.9625675394</v>
      </c>
      <c r="L30" s="460">
        <f t="shared" si="4"/>
        <v>3150898.2661009836</v>
      </c>
      <c r="M30" s="460">
        <f t="shared" si="4"/>
        <v>3185832.6719548064</v>
      </c>
      <c r="N30" s="460">
        <f t="shared" si="4"/>
        <v>3185758.0962740127</v>
      </c>
      <c r="O30" s="460">
        <f t="shared" si="4"/>
        <v>3075483.5788765289</v>
      </c>
      <c r="P30" s="460">
        <f t="shared" si="3"/>
        <v>30942067.183434416</v>
      </c>
    </row>
    <row r="31" spans="1:16" x14ac:dyDescent="0.25">
      <c r="D31" s="313"/>
      <c r="E31" s="313"/>
      <c r="F31" s="313"/>
      <c r="G31" s="313"/>
      <c r="H31" s="313"/>
      <c r="I31" s="313"/>
      <c r="J31" s="313"/>
      <c r="K31" s="313"/>
      <c r="L31" s="313"/>
      <c r="M31" s="313"/>
      <c r="N31" s="313"/>
      <c r="O31" s="313"/>
      <c r="P31" s="313"/>
    </row>
    <row r="32" spans="1:16" x14ac:dyDescent="0.25">
      <c r="C32" s="466" t="s">
        <v>812</v>
      </c>
      <c r="D32" s="313"/>
      <c r="E32" s="313"/>
      <c r="F32" s="313"/>
      <c r="G32" s="313"/>
      <c r="H32" s="313"/>
      <c r="I32" s="313"/>
      <c r="J32" s="313"/>
      <c r="K32" s="313"/>
      <c r="L32" s="313"/>
      <c r="M32" s="313"/>
      <c r="N32" s="313"/>
      <c r="O32" s="313"/>
      <c r="P32" s="313"/>
    </row>
    <row r="33" spans="1:16" x14ac:dyDescent="0.25">
      <c r="A33" s="476" t="s">
        <v>324</v>
      </c>
      <c r="B33" s="480">
        <v>407.3</v>
      </c>
      <c r="C33" s="478" t="s">
        <v>908</v>
      </c>
      <c r="D33" s="313">
        <f>'ECR EXP B'!C6</f>
        <v>316428.42</v>
      </c>
      <c r="E33" s="313">
        <f>'ECR EXP B'!D6</f>
        <v>318876.57</v>
      </c>
      <c r="F33" s="313">
        <f>'ECR EXP B'!E6</f>
        <v>324467.18</v>
      </c>
      <c r="G33" s="313">
        <f>'ECR EXP B'!F6</f>
        <v>327999.43</v>
      </c>
      <c r="H33" s="313">
        <f>'ECR EXP B'!G6</f>
        <v>331883.02</v>
      </c>
      <c r="I33" s="313">
        <f>'ECR EXP B'!H6</f>
        <v>335499</v>
      </c>
      <c r="J33" s="313">
        <f>'ECR EXP B'!I6</f>
        <v>357378.36331632652</v>
      </c>
      <c r="K33" s="313">
        <f>'ECR EXP B'!J6</f>
        <v>367087.3316753009</v>
      </c>
      <c r="L33" s="313">
        <f>'ECR EXP B'!K6</f>
        <v>373668.04729385761</v>
      </c>
      <c r="M33" s="313">
        <f>'ECR EXP B'!L6</f>
        <v>380456.64226795087</v>
      </c>
      <c r="N33" s="313">
        <f>'ECR EXP B'!M6</f>
        <v>386496.53200753423</v>
      </c>
      <c r="O33" s="313">
        <f>'ECR EXP B'!N6</f>
        <v>386999.82431119913</v>
      </c>
      <c r="P33" s="313">
        <f t="shared" ref="P33" si="5">SUM(D33:O33)</f>
        <v>4207240.360872169</v>
      </c>
    </row>
    <row r="34" spans="1:16" x14ac:dyDescent="0.25">
      <c r="A34" s="476" t="s">
        <v>324</v>
      </c>
      <c r="B34" s="480">
        <v>408.1</v>
      </c>
      <c r="C34" s="478" t="s">
        <v>909</v>
      </c>
      <c r="D34" s="313">
        <f ca="1">'ECR EXP B'!C7</f>
        <v>49394.186190651169</v>
      </c>
      <c r="E34" s="313">
        <f ca="1">'ECR EXP B'!D7</f>
        <v>49394.186190651169</v>
      </c>
      <c r="F34" s="313">
        <f ca="1">'ECR EXP B'!E7</f>
        <v>49394.186190651169</v>
      </c>
      <c r="G34" s="313">
        <f ca="1">'ECR EXP B'!F7</f>
        <v>49394.186190651169</v>
      </c>
      <c r="H34" s="313">
        <f ca="1">'ECR EXP B'!G7</f>
        <v>50831.2746433629</v>
      </c>
      <c r="I34" s="313">
        <f ca="1">'ECR EXP B'!H7</f>
        <v>50831.2746433629</v>
      </c>
      <c r="J34" s="313">
        <f>'ECR EXP B'!I7</f>
        <v>51189.218953749987</v>
      </c>
      <c r="K34" s="313">
        <f>'ECR EXP B'!J7</f>
        <v>51189.218953749987</v>
      </c>
      <c r="L34" s="313">
        <f>'ECR EXP B'!K7</f>
        <v>51189.218953749987</v>
      </c>
      <c r="M34" s="313">
        <f>'ECR EXP B'!L7</f>
        <v>51189.218953749987</v>
      </c>
      <c r="N34" s="313">
        <f>'ECR EXP B'!M7</f>
        <v>51189.218953749987</v>
      </c>
      <c r="O34" s="313">
        <f>'ECR EXP B'!N7</f>
        <v>51189.218953749987</v>
      </c>
      <c r="P34" s="313">
        <f t="shared" ref="P34:P41" ca="1" si="6">SUM(D34:O34)</f>
        <v>606374.6077718304</v>
      </c>
    </row>
    <row r="35" spans="1:16" x14ac:dyDescent="0.25">
      <c r="A35" s="476" t="s">
        <v>324</v>
      </c>
      <c r="B35" s="480">
        <v>411.8</v>
      </c>
      <c r="C35" s="478" t="s">
        <v>937</v>
      </c>
      <c r="D35" s="313">
        <f ca="1">'ECR EXP B'!C9</f>
        <v>0</v>
      </c>
      <c r="E35" s="313">
        <f ca="1">'ECR EXP B'!D9</f>
        <v>0</v>
      </c>
      <c r="F35" s="313">
        <f ca="1">'ECR EXP B'!E9</f>
        <v>0</v>
      </c>
      <c r="G35" s="313">
        <f ca="1">'ECR EXP B'!F9</f>
        <v>0</v>
      </c>
      <c r="H35" s="313">
        <f ca="1">'ECR EXP B'!G9</f>
        <v>0</v>
      </c>
      <c r="I35" s="313">
        <f ca="1">'ECR EXP B'!H9</f>
        <v>0</v>
      </c>
      <c r="J35" s="313">
        <f>'ECR EXP B'!I9</f>
        <v>0</v>
      </c>
      <c r="K35" s="313">
        <f>'ECR EXP B'!J9</f>
        <v>0</v>
      </c>
      <c r="L35" s="313">
        <f>'ECR EXP B'!K9</f>
        <v>0</v>
      </c>
      <c r="M35" s="313">
        <f>'ECR EXP B'!L9</f>
        <v>0</v>
      </c>
      <c r="N35" s="313">
        <f>'ECR EXP B'!M9</f>
        <v>0</v>
      </c>
      <c r="O35" s="313">
        <f>'ECR EXP B'!N9</f>
        <v>0</v>
      </c>
      <c r="P35" s="313">
        <f t="shared" ca="1" si="6"/>
        <v>0</v>
      </c>
    </row>
    <row r="36" spans="1:16" x14ac:dyDescent="0.25">
      <c r="A36" s="476" t="s">
        <v>324</v>
      </c>
      <c r="B36" s="477" t="str">
        <f t="shared" ref="B36:B41" si="7">MID($C36,1,3)</f>
        <v>501</v>
      </c>
      <c r="C36" s="478" t="s">
        <v>910</v>
      </c>
      <c r="D36" s="313">
        <f ca="1">'ECR EXP B'!C10</f>
        <v>-616401.25</v>
      </c>
      <c r="E36" s="313">
        <f ca="1">'ECR EXP B'!D10</f>
        <v>-578526.14</v>
      </c>
      <c r="F36" s="313">
        <f ca="1">'ECR EXP B'!E10</f>
        <v>-463710.29999999993</v>
      </c>
      <c r="G36" s="313">
        <f ca="1">'ECR EXP B'!F10</f>
        <v>-506483.25</v>
      </c>
      <c r="H36" s="313">
        <f ca="1">'ECR EXP B'!G10</f>
        <v>-270160.63</v>
      </c>
      <c r="I36" s="313">
        <f ca="1">'ECR EXP B'!H10</f>
        <v>-126209.97</v>
      </c>
      <c r="J36" s="313">
        <f>'ECR EXP B'!I10</f>
        <v>-323225.61</v>
      </c>
      <c r="K36" s="313">
        <f>'ECR EXP B'!J10</f>
        <v>-591225.61</v>
      </c>
      <c r="L36" s="313">
        <f>'ECR EXP B'!K10</f>
        <v>-627225.61</v>
      </c>
      <c r="M36" s="313">
        <f>'ECR EXP B'!L10</f>
        <v>-673225.61</v>
      </c>
      <c r="N36" s="313">
        <f>'ECR EXP B'!M10</f>
        <v>-731225.61</v>
      </c>
      <c r="O36" s="313">
        <f>'ECR EXP B'!N10</f>
        <v>-718225.61</v>
      </c>
      <c r="P36" s="313">
        <f t="shared" ca="1" si="6"/>
        <v>-6225845.2000000002</v>
      </c>
    </row>
    <row r="37" spans="1:16" x14ac:dyDescent="0.25">
      <c r="A37" s="476" t="s">
        <v>324</v>
      </c>
      <c r="B37" s="477" t="str">
        <f t="shared" si="7"/>
        <v>502</v>
      </c>
      <c r="C37" s="478" t="s">
        <v>911</v>
      </c>
      <c r="D37" s="313">
        <f ca="1">'ECR EXP B'!C11</f>
        <v>-2492260.7000000007</v>
      </c>
      <c r="E37" s="313">
        <f ca="1">'ECR EXP B'!D11</f>
        <v>-2451224.9699999997</v>
      </c>
      <c r="F37" s="313">
        <f ca="1">'ECR EXP B'!E11</f>
        <v>-2122910.9899999998</v>
      </c>
      <c r="G37" s="313">
        <f ca="1">'ECR EXP B'!F11</f>
        <v>-2609902.1000000006</v>
      </c>
      <c r="H37" s="313">
        <f ca="1">'ECR EXP B'!G11</f>
        <v>-2307262.19</v>
      </c>
      <c r="I37" s="313">
        <f ca="1">'ECR EXP B'!H11</f>
        <v>-2331166.06</v>
      </c>
      <c r="J37" s="313">
        <f>'ECR EXP B'!I11</f>
        <v>-1836491.79</v>
      </c>
      <c r="K37" s="313">
        <f>'ECR EXP B'!J11</f>
        <v>-1718841.1599999997</v>
      </c>
      <c r="L37" s="313">
        <f>'ECR EXP B'!K11</f>
        <v>-1798772.8899999997</v>
      </c>
      <c r="M37" s="313">
        <f>'ECR EXP B'!L11</f>
        <v>-1839953.86</v>
      </c>
      <c r="N37" s="313">
        <f>'ECR EXP B'!M11</f>
        <v>-1862359.3100000003</v>
      </c>
      <c r="O37" s="313">
        <f>'ECR EXP B'!N11</f>
        <v>-1834001.08</v>
      </c>
      <c r="P37" s="313">
        <f t="shared" ca="1" si="6"/>
        <v>-25205147.100000001</v>
      </c>
    </row>
    <row r="38" spans="1:16" x14ac:dyDescent="0.25">
      <c r="A38" s="476" t="s">
        <v>324</v>
      </c>
      <c r="B38" s="477" t="str">
        <f t="shared" si="7"/>
        <v>506</v>
      </c>
      <c r="C38" s="478" t="s">
        <v>912</v>
      </c>
      <c r="D38" s="313">
        <f ca="1">'ECR EXP B'!C12</f>
        <v>0</v>
      </c>
      <c r="E38" s="313">
        <f ca="1">'ECR EXP B'!D12</f>
        <v>0</v>
      </c>
      <c r="F38" s="313">
        <f ca="1">'ECR EXP B'!E12</f>
        <v>0</v>
      </c>
      <c r="G38" s="313">
        <f ca="1">'ECR EXP B'!F12</f>
        <v>0</v>
      </c>
      <c r="H38" s="313">
        <f ca="1">'ECR EXP B'!G12</f>
        <v>0</v>
      </c>
      <c r="I38" s="313">
        <f ca="1">'ECR EXP B'!H12</f>
        <v>0</v>
      </c>
      <c r="J38" s="313">
        <f>'ECR EXP B'!I12</f>
        <v>0</v>
      </c>
      <c r="K38" s="313">
        <f>'ECR EXP B'!J12</f>
        <v>0</v>
      </c>
      <c r="L38" s="313">
        <f>'ECR EXP B'!K12</f>
        <v>0</v>
      </c>
      <c r="M38" s="313">
        <f>'ECR EXP B'!L12</f>
        <v>0</v>
      </c>
      <c r="N38" s="313">
        <f>'ECR EXP B'!M12</f>
        <v>0</v>
      </c>
      <c r="O38" s="313">
        <f>'ECR EXP B'!N12</f>
        <v>0</v>
      </c>
      <c r="P38" s="313">
        <f t="shared" ca="1" si="6"/>
        <v>0</v>
      </c>
    </row>
    <row r="39" spans="1:16" x14ac:dyDescent="0.25">
      <c r="A39" s="476" t="s">
        <v>324</v>
      </c>
      <c r="B39" s="477" t="str">
        <f t="shared" si="7"/>
        <v>509</v>
      </c>
      <c r="C39" s="478" t="s">
        <v>913</v>
      </c>
      <c r="D39" s="313">
        <f ca="1">'ECR EXP B'!C13</f>
        <v>0</v>
      </c>
      <c r="E39" s="313">
        <f ca="1">'ECR EXP B'!D13</f>
        <v>0</v>
      </c>
      <c r="F39" s="313">
        <f ca="1">'ECR EXP B'!E13</f>
        <v>0</v>
      </c>
      <c r="G39" s="313">
        <f ca="1">'ECR EXP B'!F13</f>
        <v>0</v>
      </c>
      <c r="H39" s="313">
        <f ca="1">'ECR EXP B'!G13</f>
        <v>0</v>
      </c>
      <c r="I39" s="313">
        <f ca="1">'ECR EXP B'!H13</f>
        <v>0</v>
      </c>
      <c r="J39" s="313">
        <f>'ECR EXP B'!I13</f>
        <v>0</v>
      </c>
      <c r="K39" s="313">
        <f>'ECR EXP B'!J13</f>
        <v>0</v>
      </c>
      <c r="L39" s="313">
        <f>'ECR EXP B'!K13</f>
        <v>0</v>
      </c>
      <c r="M39" s="313">
        <f>'ECR EXP B'!L13</f>
        <v>0</v>
      </c>
      <c r="N39" s="313">
        <f>'ECR EXP B'!M13</f>
        <v>0</v>
      </c>
      <c r="O39" s="313">
        <f>'ECR EXP B'!N13</f>
        <v>0</v>
      </c>
      <c r="P39" s="313">
        <f t="shared" ca="1" si="6"/>
        <v>0</v>
      </c>
    </row>
    <row r="40" spans="1:16" x14ac:dyDescent="0.25">
      <c r="A40" s="476" t="s">
        <v>324</v>
      </c>
      <c r="B40" s="477" t="str">
        <f t="shared" si="7"/>
        <v>512</v>
      </c>
      <c r="C40" s="478" t="s">
        <v>914</v>
      </c>
      <c r="D40" s="313">
        <f ca="1">'ECR EXP B'!C14</f>
        <v>68047.510000000009</v>
      </c>
      <c r="E40" s="313">
        <f ca="1">'ECR EXP B'!D14</f>
        <v>92673.26999999999</v>
      </c>
      <c r="F40" s="313">
        <f ca="1">'ECR EXP B'!E14</f>
        <v>134341.25</v>
      </c>
      <c r="G40" s="313">
        <f ca="1">'ECR EXP B'!F14</f>
        <v>249089.4</v>
      </c>
      <c r="H40" s="313">
        <f ca="1">'ECR EXP B'!G14</f>
        <v>104731.45839999997</v>
      </c>
      <c r="I40" s="313">
        <f ca="1">'ECR EXP B'!H14</f>
        <v>252362.03159999999</v>
      </c>
      <c r="J40" s="313">
        <f>'ECR EXP B'!I14</f>
        <v>258569.46000000002</v>
      </c>
      <c r="K40" s="313">
        <f>'ECR EXP B'!J14</f>
        <v>279502.2300000001</v>
      </c>
      <c r="L40" s="313">
        <f>'ECR EXP B'!K14</f>
        <v>258744.60000000003</v>
      </c>
      <c r="M40" s="313">
        <f>'ECR EXP B'!L14</f>
        <v>288160.41000000015</v>
      </c>
      <c r="N40" s="313">
        <f>'ECR EXP B'!M14</f>
        <v>297572.98000000004</v>
      </c>
      <c r="O40" s="313">
        <f>'ECR EXP B'!N14</f>
        <v>203699.98</v>
      </c>
      <c r="P40" s="313">
        <f t="shared" ca="1" si="6"/>
        <v>2487494.5800000005</v>
      </c>
    </row>
    <row r="41" spans="1:16" x14ac:dyDescent="0.25">
      <c r="A41" s="476" t="s">
        <v>324</v>
      </c>
      <c r="B41" s="477" t="str">
        <f t="shared" si="7"/>
        <v>549</v>
      </c>
      <c r="C41" s="478" t="s">
        <v>915</v>
      </c>
      <c r="D41" s="313">
        <f>'ECR EXP B'!C15</f>
        <v>0</v>
      </c>
      <c r="E41" s="313">
        <f>'ECR EXP B'!D15</f>
        <v>0</v>
      </c>
      <c r="F41" s="313">
        <f>'ECR EXP B'!E15</f>
        <v>0</v>
      </c>
      <c r="G41" s="313">
        <f>'ECR EXP B'!F15</f>
        <v>0</v>
      </c>
      <c r="H41" s="313">
        <f>'ECR EXP B'!G15</f>
        <v>0</v>
      </c>
      <c r="I41" s="313">
        <f>'ECR EXP B'!H15</f>
        <v>0</v>
      </c>
      <c r="J41" s="313">
        <f>'ECR EXP B'!I15</f>
        <v>0</v>
      </c>
      <c r="K41" s="313">
        <f>'ECR EXP B'!J15</f>
        <v>0</v>
      </c>
      <c r="L41" s="313">
        <f>'ECR EXP B'!K15</f>
        <v>0</v>
      </c>
      <c r="M41" s="313">
        <f>'ECR EXP B'!L15</f>
        <v>0</v>
      </c>
      <c r="N41" s="313">
        <f>'ECR EXP B'!M15</f>
        <v>0</v>
      </c>
      <c r="O41" s="313">
        <f>'ECR EXP B'!N15</f>
        <v>0</v>
      </c>
      <c r="P41" s="313">
        <f t="shared" si="6"/>
        <v>0</v>
      </c>
    </row>
    <row r="42" spans="1:16" x14ac:dyDescent="0.25">
      <c r="C42" s="478" t="s">
        <v>831</v>
      </c>
      <c r="D42" s="460">
        <f ca="1">SUM(D33:D41)</f>
        <v>-2674791.8338093497</v>
      </c>
      <c r="E42" s="460">
        <f t="shared" ref="E42:P42" ca="1" si="8">SUM(E33:E41)</f>
        <v>-2568807.0838093488</v>
      </c>
      <c r="F42" s="460">
        <f t="shared" ca="1" si="8"/>
        <v>-2078418.6738093486</v>
      </c>
      <c r="G42" s="460">
        <f t="shared" ca="1" si="8"/>
        <v>-2489902.3338093497</v>
      </c>
      <c r="H42" s="460">
        <f t="shared" ca="1" si="8"/>
        <v>-2089977.066956637</v>
      </c>
      <c r="I42" s="460">
        <f t="shared" ca="1" si="8"/>
        <v>-1818683.723756637</v>
      </c>
      <c r="J42" s="460">
        <f t="shared" si="8"/>
        <v>-1492580.3577299234</v>
      </c>
      <c r="K42" s="460">
        <f t="shared" si="8"/>
        <v>-1612287.9893709486</v>
      </c>
      <c r="L42" s="460">
        <f t="shared" si="8"/>
        <v>-1742396.6337523919</v>
      </c>
      <c r="M42" s="460">
        <f t="shared" si="8"/>
        <v>-1793373.1987782991</v>
      </c>
      <c r="N42" s="460">
        <f t="shared" si="8"/>
        <v>-1858326.1890387163</v>
      </c>
      <c r="O42" s="460">
        <f t="shared" si="8"/>
        <v>-1910337.6667350507</v>
      </c>
      <c r="P42" s="460">
        <f t="shared" ca="1" si="8"/>
        <v>-24129882.751356002</v>
      </c>
    </row>
    <row r="43" spans="1:16" x14ac:dyDescent="0.25">
      <c r="C43" s="466"/>
      <c r="D43" s="313"/>
      <c r="E43" s="313"/>
      <c r="F43" s="313"/>
      <c r="G43" s="313"/>
      <c r="H43" s="313"/>
      <c r="I43" s="313"/>
      <c r="J43" s="313"/>
      <c r="K43" s="313"/>
      <c r="L43" s="313"/>
      <c r="M43" s="313"/>
      <c r="N43" s="313"/>
      <c r="O43" s="313"/>
      <c r="P43" s="313"/>
    </row>
    <row r="44" spans="1:16" x14ac:dyDescent="0.25">
      <c r="A44" s="476" t="s">
        <v>324</v>
      </c>
      <c r="B44" s="473">
        <v>923</v>
      </c>
      <c r="C44" s="478" t="s">
        <v>917</v>
      </c>
      <c r="D44" s="313">
        <v>0</v>
      </c>
      <c r="E44" s="313">
        <v>0</v>
      </c>
      <c r="F44" s="313">
        <v>0</v>
      </c>
      <c r="G44" s="313">
        <v>0</v>
      </c>
      <c r="H44" s="313">
        <v>0</v>
      </c>
      <c r="I44" s="313">
        <v>0</v>
      </c>
      <c r="J44" s="313">
        <v>0</v>
      </c>
      <c r="K44" s="313">
        <v>0</v>
      </c>
      <c r="L44" s="313">
        <v>0</v>
      </c>
      <c r="M44" s="313">
        <v>0</v>
      </c>
      <c r="N44" s="313">
        <v>0</v>
      </c>
      <c r="O44" s="313">
        <v>0</v>
      </c>
      <c r="P44" s="313">
        <f>SUM(D44:O44)</f>
        <v>0</v>
      </c>
    </row>
    <row r="45" spans="1:16" x14ac:dyDescent="0.25">
      <c r="D45" s="313"/>
      <c r="E45" s="313"/>
      <c r="F45" s="313"/>
      <c r="G45" s="313"/>
      <c r="H45" s="313"/>
      <c r="I45" s="313"/>
      <c r="J45" s="313"/>
      <c r="K45" s="313"/>
      <c r="L45" s="313"/>
      <c r="M45" s="313"/>
      <c r="N45" s="313"/>
      <c r="O45" s="313"/>
      <c r="P45" s="313"/>
    </row>
    <row r="46" spans="1:16" x14ac:dyDescent="0.25">
      <c r="A46" s="476" t="s">
        <v>324</v>
      </c>
      <c r="B46" s="473" t="s">
        <v>185</v>
      </c>
      <c r="C46" s="478" t="s">
        <v>916</v>
      </c>
      <c r="D46" s="313">
        <f>'ECR EXP B'!C5</f>
        <v>1468646.9382119998</v>
      </c>
      <c r="E46" s="313">
        <f>'ECR EXP B'!D5</f>
        <v>1468646.9382119998</v>
      </c>
      <c r="F46" s="313">
        <f>'ECR EXP B'!E5</f>
        <v>1468646.9382119998</v>
      </c>
      <c r="G46" s="313">
        <f>'ECR EXP B'!F5</f>
        <v>1468646.9382119998</v>
      </c>
      <c r="H46" s="313">
        <f>'ECR EXP B'!G5</f>
        <v>1468646.9382119998</v>
      </c>
      <c r="I46" s="313">
        <f>'ECR EXP B'!H5</f>
        <v>1468646.9382119998</v>
      </c>
      <c r="J46" s="313">
        <f>'ECR EXP B'!I5</f>
        <v>1738071.688549167</v>
      </c>
      <c r="K46" s="313">
        <f>'ECR EXP B'!J5</f>
        <v>1745140.2385491668</v>
      </c>
      <c r="L46" s="313">
        <f>'ECR EXP B'!K5</f>
        <v>1752528.1185491669</v>
      </c>
      <c r="M46" s="313">
        <f>'ECR EXP B'!L5</f>
        <v>1754431.208549167</v>
      </c>
      <c r="N46" s="313">
        <f>'ECR EXP B'!M5</f>
        <v>1757185.8185491669</v>
      </c>
      <c r="O46" s="313">
        <f>'ECR EXP B'!N5</f>
        <v>1760387.458549167</v>
      </c>
      <c r="P46" s="313">
        <f>SUM(D46:O46)</f>
        <v>19319626.160567001</v>
      </c>
    </row>
    <row r="47" spans="1:16" x14ac:dyDescent="0.25">
      <c r="A47" s="476" t="s">
        <v>324</v>
      </c>
      <c r="B47" s="477" t="s">
        <v>187</v>
      </c>
      <c r="C47" s="478" t="s">
        <v>980</v>
      </c>
      <c r="D47" s="313">
        <f>'Excess ADIT'!B5</f>
        <v>-10006.66455367052</v>
      </c>
      <c r="E47" s="313">
        <f>'Excess ADIT'!C5</f>
        <v>-10006.66455367052</v>
      </c>
      <c r="F47" s="313">
        <f>'Excess ADIT'!D5</f>
        <v>-10006.66455367052</v>
      </c>
      <c r="G47" s="313">
        <f>'Excess ADIT'!E5</f>
        <v>-10006.66455367052</v>
      </c>
      <c r="H47" s="313">
        <f>'Excess ADIT'!F5</f>
        <v>-10063.786475751196</v>
      </c>
      <c r="I47" s="313">
        <f>'Excess ADIT'!G5</f>
        <v>-10063.786475751196</v>
      </c>
      <c r="J47" s="313">
        <f>'Excess ADIT'!H5</f>
        <v>-10063.786475751196</v>
      </c>
      <c r="K47" s="313">
        <f>'Excess ADIT'!I5</f>
        <v>-10063.786475751196</v>
      </c>
      <c r="L47" s="313">
        <f>'Excess ADIT'!J5</f>
        <v>-10063.786475751196</v>
      </c>
      <c r="M47" s="313">
        <f>'Excess ADIT'!K5</f>
        <v>-10063.786475751196</v>
      </c>
      <c r="N47" s="313">
        <f>'Excess ADIT'!L5</f>
        <v>-10063.786475751196</v>
      </c>
      <c r="O47" s="313">
        <f>'Excess ADIT'!M5</f>
        <v>-10063.786475751196</v>
      </c>
      <c r="P47" s="313">
        <f t="shared" ref="P47:P48" si="9">SUM(D47:O47)</f>
        <v>-120536.95002069167</v>
      </c>
    </row>
    <row r="48" spans="1:16" x14ac:dyDescent="0.25">
      <c r="A48" s="476" t="s">
        <v>324</v>
      </c>
      <c r="B48" s="477" t="s">
        <v>187</v>
      </c>
      <c r="C48" s="478" t="s">
        <v>981</v>
      </c>
      <c r="D48" s="313">
        <f>'Excess ADIT'!B6</f>
        <v>-339.22507768071517</v>
      </c>
      <c r="E48" s="313">
        <f>'Excess ADIT'!C6</f>
        <v>-339.22507768071517</v>
      </c>
      <c r="F48" s="313">
        <f>'Excess ADIT'!D6</f>
        <v>-339.22507768071517</v>
      </c>
      <c r="G48" s="313">
        <f>'Excess ADIT'!E6</f>
        <v>-339.22507768071517</v>
      </c>
      <c r="H48" s="313">
        <f>'Excess ADIT'!F6</f>
        <v>-339.90822035312021</v>
      </c>
      <c r="I48" s="313">
        <f>'Excess ADIT'!G6</f>
        <v>-339.90822035312021</v>
      </c>
      <c r="J48" s="313">
        <f>'Excess ADIT'!H6</f>
        <v>-339.90822035312021</v>
      </c>
      <c r="K48" s="313">
        <f>'Excess ADIT'!I6</f>
        <v>-339.90822035312021</v>
      </c>
      <c r="L48" s="313">
        <f>'Excess ADIT'!J6</f>
        <v>-339.90822035312021</v>
      </c>
      <c r="M48" s="313">
        <f>'Excess ADIT'!K6</f>
        <v>-339.90822035312021</v>
      </c>
      <c r="N48" s="313">
        <f>'Excess ADIT'!L6</f>
        <v>-339.90822035312021</v>
      </c>
      <c r="O48" s="313">
        <f>'Excess ADIT'!M6</f>
        <v>-339.90822035312021</v>
      </c>
      <c r="P48" s="313">
        <f t="shared" si="9"/>
        <v>-4076.1660735478222</v>
      </c>
    </row>
    <row r="49" spans="1:16" s="5" customFormat="1" ht="12.75" x14ac:dyDescent="0.2">
      <c r="A49" s="631" t="str">
        <f>A1</f>
        <v>LOUISVILLE GAS AND ELECTRIC COMPANY</v>
      </c>
      <c r="B49" s="632"/>
      <c r="C49" s="632"/>
      <c r="D49" s="632"/>
      <c r="E49" s="632"/>
      <c r="F49" s="632"/>
      <c r="G49" s="632"/>
      <c r="H49" s="632"/>
      <c r="I49" s="632"/>
      <c r="J49" s="632"/>
      <c r="K49" s="632"/>
      <c r="L49" s="632"/>
      <c r="M49" s="632"/>
      <c r="N49" s="632"/>
      <c r="O49" s="632"/>
      <c r="P49" s="632"/>
    </row>
    <row r="50" spans="1:16" s="5" customFormat="1" ht="12.75" x14ac:dyDescent="0.2">
      <c r="A50" s="631" t="str">
        <f>A2</f>
        <v>CASE NO. 2025-00114 - ELECTRIC OPERATIONS</v>
      </c>
      <c r="B50" s="632"/>
      <c r="C50" s="632"/>
      <c r="D50" s="632"/>
      <c r="E50" s="632"/>
      <c r="F50" s="632"/>
      <c r="G50" s="632"/>
      <c r="H50" s="632"/>
      <c r="I50" s="632"/>
      <c r="J50" s="632"/>
      <c r="K50" s="632"/>
      <c r="L50" s="632"/>
      <c r="M50" s="632"/>
      <c r="N50" s="632"/>
      <c r="O50" s="632"/>
      <c r="P50" s="632"/>
    </row>
    <row r="51" spans="1:16" s="5" customFormat="1" ht="12.75" x14ac:dyDescent="0.2">
      <c r="A51" s="629" t="s">
        <v>826</v>
      </c>
      <c r="B51" s="629"/>
      <c r="C51" s="629"/>
      <c r="D51" s="629"/>
      <c r="E51" s="629"/>
      <c r="F51" s="629"/>
      <c r="G51" s="629"/>
      <c r="H51" s="629"/>
      <c r="I51" s="629"/>
      <c r="J51" s="629"/>
      <c r="K51" s="629"/>
      <c r="L51" s="629"/>
      <c r="M51" s="629"/>
      <c r="N51" s="629"/>
      <c r="O51" s="629"/>
      <c r="P51" s="629"/>
    </row>
    <row r="52" spans="1:16" s="5" customFormat="1" ht="12.75" x14ac:dyDescent="0.2">
      <c r="A52" s="631" t="str">
        <f>A4</f>
        <v>BASE YEAR FOR THE 12 MONTHS ENDED AUGUST 31, 2025</v>
      </c>
      <c r="B52" s="632"/>
      <c r="C52" s="632"/>
      <c r="D52" s="632"/>
      <c r="E52" s="632"/>
      <c r="F52" s="632"/>
      <c r="G52" s="632"/>
      <c r="H52" s="632"/>
      <c r="I52" s="632"/>
      <c r="J52" s="632"/>
      <c r="K52" s="632"/>
      <c r="L52" s="632"/>
      <c r="M52" s="632"/>
      <c r="N52" s="632"/>
      <c r="O52" s="632"/>
      <c r="P52" s="632"/>
    </row>
    <row r="53" spans="1:16" s="5" customFormat="1" ht="12.75" x14ac:dyDescent="0.2">
      <c r="A53" s="5" t="s">
        <v>8</v>
      </c>
      <c r="P53" s="82" t="s">
        <v>811</v>
      </c>
    </row>
    <row r="54" spans="1:16" s="5" customFormat="1" ht="12.75" x14ac:dyDescent="0.2">
      <c r="A54" s="5" t="str">
        <f>'Rate Case Constants'!$C$31</f>
        <v>TYPE OF FILING: __X__ ORIGINAL  _____ UPDATED  _____ REVISED</v>
      </c>
      <c r="P54" s="481" t="s">
        <v>1624</v>
      </c>
    </row>
    <row r="55" spans="1:16" s="5" customFormat="1" ht="12.75" x14ac:dyDescent="0.2">
      <c r="A55" s="5" t="s">
        <v>9</v>
      </c>
      <c r="P55" s="481" t="str">
        <f>'Rate Case Constants'!$C$37</f>
        <v>WITNESS:   A. M. FACKLER</v>
      </c>
    </row>
    <row r="56" spans="1:16" s="5" customFormat="1" ht="12.75" x14ac:dyDescent="0.2">
      <c r="A56" s="103" t="s">
        <v>807</v>
      </c>
      <c r="B56" s="103" t="s">
        <v>6</v>
      </c>
      <c r="C56" s="482"/>
      <c r="D56" s="103" t="s">
        <v>1</v>
      </c>
      <c r="E56" s="103" t="s">
        <v>1</v>
      </c>
      <c r="F56" s="103" t="s">
        <v>1</v>
      </c>
      <c r="G56" s="103" t="s">
        <v>1</v>
      </c>
      <c r="H56" s="103" t="s">
        <v>1</v>
      </c>
      <c r="I56" s="103" t="s">
        <v>1</v>
      </c>
      <c r="J56" s="103" t="s">
        <v>2</v>
      </c>
      <c r="K56" s="103" t="s">
        <v>2</v>
      </c>
      <c r="L56" s="103" t="s">
        <v>2</v>
      </c>
      <c r="M56" s="103" t="s">
        <v>2</v>
      </c>
      <c r="N56" s="103" t="s">
        <v>2</v>
      </c>
      <c r="O56" s="103" t="s">
        <v>2</v>
      </c>
      <c r="P56" s="482"/>
    </row>
    <row r="57" spans="1:16" s="5" customFormat="1" ht="12.75" x14ac:dyDescent="0.2">
      <c r="A57" s="104" t="s">
        <v>808</v>
      </c>
      <c r="B57" s="104" t="s">
        <v>5</v>
      </c>
      <c r="C57" s="105" t="s">
        <v>809</v>
      </c>
      <c r="D57" s="416">
        <f t="shared" ref="D57:O57" si="10">D9</f>
        <v>45536</v>
      </c>
      <c r="E57" s="416">
        <f t="shared" si="10"/>
        <v>45566</v>
      </c>
      <c r="F57" s="416">
        <f t="shared" si="10"/>
        <v>45597</v>
      </c>
      <c r="G57" s="416">
        <f t="shared" si="10"/>
        <v>45627</v>
      </c>
      <c r="H57" s="416">
        <f t="shared" si="10"/>
        <v>45658</v>
      </c>
      <c r="I57" s="416">
        <f t="shared" si="10"/>
        <v>45689</v>
      </c>
      <c r="J57" s="416">
        <f t="shared" si="10"/>
        <v>45717</v>
      </c>
      <c r="K57" s="416">
        <f t="shared" si="10"/>
        <v>45748</v>
      </c>
      <c r="L57" s="416">
        <f t="shared" si="10"/>
        <v>45778</v>
      </c>
      <c r="M57" s="416">
        <f t="shared" si="10"/>
        <v>45809</v>
      </c>
      <c r="N57" s="416">
        <f t="shared" si="10"/>
        <v>45839</v>
      </c>
      <c r="O57" s="416">
        <f t="shared" si="10"/>
        <v>45870</v>
      </c>
      <c r="P57" s="483" t="s">
        <v>3</v>
      </c>
    </row>
    <row r="58" spans="1:16" x14ac:dyDescent="0.25">
      <c r="B58" s="477"/>
      <c r="D58" s="461"/>
      <c r="E58" s="461"/>
      <c r="F58" s="461"/>
      <c r="G58" s="461"/>
      <c r="H58" s="461"/>
      <c r="I58" s="461"/>
      <c r="J58" s="461"/>
      <c r="K58" s="461"/>
      <c r="L58" s="461"/>
      <c r="M58" s="461"/>
      <c r="N58" s="461"/>
      <c r="O58" s="461"/>
      <c r="P58" s="462" t="str">
        <f>P10</f>
        <v>$(0)</v>
      </c>
    </row>
    <row r="59" spans="1:16" x14ac:dyDescent="0.25">
      <c r="A59" s="472" t="str">
        <f>'SCH D-2 B'!$F$10</f>
        <v>ADJ 3</v>
      </c>
      <c r="C59" s="466" t="s">
        <v>262</v>
      </c>
      <c r="D59" s="463"/>
      <c r="E59" s="463"/>
      <c r="F59" s="463"/>
      <c r="G59" s="463"/>
      <c r="H59" s="463"/>
      <c r="I59" s="463"/>
      <c r="J59" s="463"/>
      <c r="K59" s="463"/>
      <c r="L59" s="463"/>
      <c r="M59" s="463"/>
      <c r="N59" s="463"/>
      <c r="O59" s="463"/>
      <c r="P59" s="484"/>
    </row>
    <row r="60" spans="1:16" x14ac:dyDescent="0.25">
      <c r="A60" s="476" t="s">
        <v>326</v>
      </c>
      <c r="B60" s="477" t="str">
        <f>MID($C60,1,3)</f>
        <v>440</v>
      </c>
      <c r="C60" s="478" t="s">
        <v>133</v>
      </c>
      <c r="D60" s="313">
        <f>'Rev-Tracker'!D23</f>
        <v>-225677.68000000005</v>
      </c>
      <c r="E60" s="313">
        <f>'Rev-Tracker'!E23</f>
        <v>1061298.47</v>
      </c>
      <c r="F60" s="313">
        <f>'Rev-Tracker'!F23</f>
        <v>94478.429999999935</v>
      </c>
      <c r="G60" s="313">
        <f>'Rev-Tracker'!G23</f>
        <v>307791.64999999991</v>
      </c>
      <c r="H60" s="313">
        <f>'Rev-Tracker'!H23</f>
        <v>1491723.88</v>
      </c>
      <c r="I60" s="313">
        <f>'Rev-Tracker'!I23</f>
        <v>1005326.78</v>
      </c>
      <c r="J60" s="313">
        <f>'Rev-Tracker'!J23</f>
        <v>-196187.02161566884</v>
      </c>
      <c r="K60" s="313">
        <f>'Rev-Tracker'!K23</f>
        <v>-407523.36551166594</v>
      </c>
      <c r="L60" s="313">
        <f>'Rev-Tracker'!L23</f>
        <v>-617546.261799581</v>
      </c>
      <c r="M60" s="313">
        <f>'Rev-Tracker'!M23</f>
        <v>-713714.27686911891</v>
      </c>
      <c r="N60" s="313">
        <f>'Rev-Tracker'!N23</f>
        <v>-426757.05016549712</v>
      </c>
      <c r="O60" s="313">
        <f>'Rev-Tracker'!O23</f>
        <v>-392168.26018232614</v>
      </c>
      <c r="P60" s="313">
        <f t="shared" ref="P60:P65" si="11">SUM(D60:O60)</f>
        <v>981045.29385614162</v>
      </c>
    </row>
    <row r="61" spans="1:16" x14ac:dyDescent="0.25">
      <c r="A61" s="476" t="s">
        <v>326</v>
      </c>
      <c r="B61" s="479">
        <v>442.2</v>
      </c>
      <c r="C61" s="478" t="s">
        <v>134</v>
      </c>
      <c r="D61" s="313">
        <f>'Rev-Tracker'!D24</f>
        <v>-220138.72999999998</v>
      </c>
      <c r="E61" s="313">
        <f>'Rev-Tracker'!E24</f>
        <v>1035283.75</v>
      </c>
      <c r="F61" s="313">
        <f>'Rev-Tracker'!F24</f>
        <v>11213.859999999986</v>
      </c>
      <c r="G61" s="313">
        <f>'Rev-Tracker'!G24</f>
        <v>213019.25</v>
      </c>
      <c r="H61" s="313">
        <f>'Rev-Tracker'!H24</f>
        <v>1260461.6399999999</v>
      </c>
      <c r="I61" s="313">
        <f>'Rev-Tracker'!I24</f>
        <v>821917.67</v>
      </c>
      <c r="J61" s="313">
        <f>'Rev-Tracker'!J24</f>
        <v>-188005.21716223957</v>
      </c>
      <c r="K61" s="313">
        <f>'Rev-Tracker'!K24</f>
        <v>-437589.52618482849</v>
      </c>
      <c r="L61" s="313">
        <f>'Rev-Tracker'!L24</f>
        <v>-608272.51323284698</v>
      </c>
      <c r="M61" s="313">
        <f>'Rev-Tracker'!M24</f>
        <v>-576703.70832304133</v>
      </c>
      <c r="N61" s="313">
        <f>'Rev-Tracker'!N24</f>
        <v>-317834.99076621811</v>
      </c>
      <c r="O61" s="313">
        <f>'Rev-Tracker'!O24</f>
        <v>-299810.4231984964</v>
      </c>
      <c r="P61" s="313">
        <f t="shared" si="11"/>
        <v>693541.06113232928</v>
      </c>
    </row>
    <row r="62" spans="1:16" x14ac:dyDescent="0.25">
      <c r="A62" s="476" t="s">
        <v>326</v>
      </c>
      <c r="B62" s="479">
        <v>442.3</v>
      </c>
      <c r="C62" s="478" t="s">
        <v>135</v>
      </c>
      <c r="D62" s="313">
        <f>'Rev-Tracker'!D25</f>
        <v>-197411.21999999997</v>
      </c>
      <c r="E62" s="313">
        <f>'Rev-Tracker'!E25</f>
        <v>716722.68</v>
      </c>
      <c r="F62" s="313">
        <f>'Rev-Tracker'!F25</f>
        <v>-280738.48</v>
      </c>
      <c r="G62" s="313">
        <f>'Rev-Tracker'!G25</f>
        <v>396502.14</v>
      </c>
      <c r="H62" s="313">
        <f>'Rev-Tracker'!H25</f>
        <v>695768.6</v>
      </c>
      <c r="I62" s="313">
        <f>'Rev-Tracker'!I25</f>
        <v>362490.2</v>
      </c>
      <c r="J62" s="313">
        <f>'Rev-Tracker'!J25</f>
        <v>-132439.08279936435</v>
      </c>
      <c r="K62" s="313">
        <f>'Rev-Tracker'!K25</f>
        <v>-317156.92401827103</v>
      </c>
      <c r="L62" s="313">
        <f>'Rev-Tracker'!L25</f>
        <v>-425362.39754199085</v>
      </c>
      <c r="M62" s="313">
        <f>'Rev-Tracker'!M25</f>
        <v>-369509.89617404493</v>
      </c>
      <c r="N62" s="313">
        <f>'Rev-Tracker'!N25</f>
        <v>-193948.31143062818</v>
      </c>
      <c r="O62" s="313">
        <f>'Rev-Tracker'!O25</f>
        <v>-190451.39744358975</v>
      </c>
      <c r="P62" s="313">
        <f t="shared" si="11"/>
        <v>64465.91059211106</v>
      </c>
    </row>
    <row r="63" spans="1:16" x14ac:dyDescent="0.25">
      <c r="A63" s="476" t="s">
        <v>326</v>
      </c>
      <c r="B63" s="477" t="str">
        <f>MID($C63,1,3)</f>
        <v>445</v>
      </c>
      <c r="C63" s="478" t="s">
        <v>137</v>
      </c>
      <c r="D63" s="313">
        <f>'Rev-Tracker'!D26</f>
        <v>-75830.62</v>
      </c>
      <c r="E63" s="313">
        <f>'Rev-Tracker'!E26</f>
        <v>324892.92000000004</v>
      </c>
      <c r="F63" s="313">
        <f>'Rev-Tracker'!F26</f>
        <v>13238.929999999993</v>
      </c>
      <c r="G63" s="313">
        <f>'Rev-Tracker'!G26</f>
        <v>32091.5</v>
      </c>
      <c r="H63" s="313">
        <f>'Rev-Tracker'!H26</f>
        <v>402216.71</v>
      </c>
      <c r="I63" s="313">
        <f>'Rev-Tracker'!I26</f>
        <v>211707.78</v>
      </c>
      <c r="J63" s="313">
        <f>'Rev-Tracker'!J26</f>
        <v>-56155.764390587407</v>
      </c>
      <c r="K63" s="313">
        <f>'Rev-Tracker'!K26</f>
        <v>-130561.63174428727</v>
      </c>
      <c r="L63" s="313">
        <f>'Rev-Tracker'!L26</f>
        <v>-174662.22142711247</v>
      </c>
      <c r="M63" s="313">
        <f>'Rev-Tracker'!M26</f>
        <v>-161646.49049548124</v>
      </c>
      <c r="N63" s="313">
        <f>'Rev-Tracker'!N26</f>
        <v>-88782.062349116313</v>
      </c>
      <c r="O63" s="313">
        <f>'Rev-Tracker'!O26</f>
        <v>-83708.152230070787</v>
      </c>
      <c r="P63" s="313">
        <f t="shared" si="11"/>
        <v>212800.89736334461</v>
      </c>
    </row>
    <row r="64" spans="1:16" x14ac:dyDescent="0.25">
      <c r="A64" s="476" t="s">
        <v>326</v>
      </c>
      <c r="B64" s="477" t="str">
        <f>MID($C64,1,3)</f>
        <v>444</v>
      </c>
      <c r="C64" s="478" t="s">
        <v>136</v>
      </c>
      <c r="D64" s="313">
        <f>'Rev-Tracker'!D27</f>
        <v>-339.05999999999995</v>
      </c>
      <c r="E64" s="313">
        <f>'Rev-Tracker'!E27</f>
        <v>3939.75</v>
      </c>
      <c r="F64" s="313">
        <f>'Rev-Tracker'!F27</f>
        <v>-593.02</v>
      </c>
      <c r="G64" s="313">
        <f>'Rev-Tracker'!G27</f>
        <v>1197.56</v>
      </c>
      <c r="H64" s="313">
        <f>'Rev-Tracker'!H27</f>
        <v>3757.92</v>
      </c>
      <c r="I64" s="313">
        <f>'Rev-Tracker'!I27</f>
        <v>2471.27</v>
      </c>
      <c r="J64" s="313">
        <f>'Rev-Tracker'!J27</f>
        <v>-362.51373316429397</v>
      </c>
      <c r="K64" s="313">
        <f>'Rev-Tracker'!K27</f>
        <v>-854.45780815548858</v>
      </c>
      <c r="L64" s="313">
        <f>'Rev-Tracker'!L27</f>
        <v>-998.95777183474024</v>
      </c>
      <c r="M64" s="313">
        <f>'Rev-Tracker'!M27</f>
        <v>-837.92604664190412</v>
      </c>
      <c r="N64" s="313">
        <f>'Rev-Tracker'!N27</f>
        <v>-415.58379877832022</v>
      </c>
      <c r="O64" s="313">
        <f>'Rev-Tracker'!O27</f>
        <v>-406.17736160544496</v>
      </c>
      <c r="P64" s="313">
        <f t="shared" si="11"/>
        <v>6558.8034798198078</v>
      </c>
    </row>
    <row r="65" spans="1:16" x14ac:dyDescent="0.25">
      <c r="C65" s="478" t="s">
        <v>263</v>
      </c>
      <c r="D65" s="460">
        <f>SUM(D60:D64)</f>
        <v>-719397.31</v>
      </c>
      <c r="E65" s="460">
        <f t="shared" ref="E65:O65" si="12">SUM(E60:E64)</f>
        <v>3142137.57</v>
      </c>
      <c r="F65" s="460">
        <f t="shared" si="12"/>
        <v>-162400.28000000006</v>
      </c>
      <c r="G65" s="460">
        <f t="shared" si="12"/>
        <v>950602.1</v>
      </c>
      <c r="H65" s="460">
        <f t="shared" si="12"/>
        <v>3853928.7499999995</v>
      </c>
      <c r="I65" s="460">
        <f t="shared" si="12"/>
        <v>2403913.7000000002</v>
      </c>
      <c r="J65" s="460">
        <f t="shared" si="12"/>
        <v>-573149.59970102448</v>
      </c>
      <c r="K65" s="460">
        <f t="shared" si="12"/>
        <v>-1293685.9052672081</v>
      </c>
      <c r="L65" s="460">
        <f t="shared" si="12"/>
        <v>-1826842.3517733661</v>
      </c>
      <c r="M65" s="460">
        <f t="shared" si="12"/>
        <v>-1822412.2979083282</v>
      </c>
      <c r="N65" s="460">
        <f t="shared" si="12"/>
        <v>-1027737.998510238</v>
      </c>
      <c r="O65" s="460">
        <f t="shared" si="12"/>
        <v>-966544.41041608853</v>
      </c>
      <c r="P65" s="460">
        <f t="shared" si="11"/>
        <v>1958411.9664237457</v>
      </c>
    </row>
    <row r="66" spans="1:16" x14ac:dyDescent="0.25">
      <c r="D66" s="313"/>
      <c r="E66" s="313"/>
      <c r="F66" s="313"/>
      <c r="G66" s="313"/>
      <c r="H66" s="313"/>
      <c r="I66" s="313"/>
      <c r="J66" s="313"/>
      <c r="K66" s="313"/>
      <c r="L66" s="313"/>
      <c r="M66" s="313"/>
      <c r="N66" s="313"/>
      <c r="O66" s="313"/>
      <c r="P66" s="313"/>
    </row>
    <row r="67" spans="1:16" x14ac:dyDescent="0.25">
      <c r="A67" s="476" t="s">
        <v>326</v>
      </c>
      <c r="B67" s="473">
        <v>501</v>
      </c>
      <c r="C67" s="478" t="s">
        <v>830</v>
      </c>
      <c r="D67" s="313">
        <f>'FAC EXP B'!F7/1</f>
        <v>-920830.87890000001</v>
      </c>
      <c r="E67" s="313">
        <f>'FAC EXP B'!F8/1</f>
        <v>2615111.9836200001</v>
      </c>
      <c r="F67" s="313">
        <f>'FAC EXP B'!F9/1</f>
        <v>-333244.38252000004</v>
      </c>
      <c r="G67" s="313">
        <f>'FAC EXP B'!F10/1</f>
        <v>741421.62384000001</v>
      </c>
      <c r="H67" s="313">
        <f>'FAC EXP B'!F11/1</f>
        <v>3843655.9737399998</v>
      </c>
      <c r="I67" s="313">
        <f>'FAC EXP B'!F12/1</f>
        <v>2537844.2428000001</v>
      </c>
      <c r="J67" s="313">
        <f>J65</f>
        <v>-573149.59970102448</v>
      </c>
      <c r="K67" s="313">
        <f t="shared" ref="K67:O67" si="13">K65</f>
        <v>-1293685.9052672081</v>
      </c>
      <c r="L67" s="313">
        <f t="shared" si="13"/>
        <v>-1826842.3517733661</v>
      </c>
      <c r="M67" s="313">
        <f t="shared" si="13"/>
        <v>-1822412.2979083282</v>
      </c>
      <c r="N67" s="313">
        <f t="shared" si="13"/>
        <v>-1027737.998510238</v>
      </c>
      <c r="O67" s="313">
        <f t="shared" si="13"/>
        <v>-966544.41041608853</v>
      </c>
      <c r="P67" s="313">
        <f t="shared" ref="P67" si="14">SUM(D67:O67)</f>
        <v>973585.99900374678</v>
      </c>
    </row>
    <row r="68" spans="1:16" s="470" customFormat="1" x14ac:dyDescent="0.25">
      <c r="A68" s="467"/>
      <c r="B68" s="468"/>
      <c r="C68" s="478"/>
      <c r="D68" s="485"/>
      <c r="E68" s="485"/>
      <c r="F68" s="485"/>
      <c r="G68" s="485"/>
      <c r="H68" s="485"/>
      <c r="I68" s="485"/>
      <c r="J68" s="485"/>
      <c r="K68" s="485"/>
      <c r="L68" s="485"/>
      <c r="M68" s="485"/>
      <c r="N68" s="485"/>
      <c r="O68" s="485"/>
      <c r="P68" s="485"/>
    </row>
    <row r="69" spans="1:16" x14ac:dyDescent="0.25">
      <c r="A69" s="472" t="str">
        <f>'SCH D-2 B'!$G$10</f>
        <v>ADJ 4</v>
      </c>
      <c r="C69" s="466" t="s">
        <v>946</v>
      </c>
      <c r="D69" s="313"/>
      <c r="E69" s="313"/>
      <c r="F69" s="313"/>
      <c r="G69" s="313"/>
      <c r="H69" s="313"/>
      <c r="I69" s="313"/>
      <c r="J69" s="313"/>
      <c r="K69" s="313"/>
      <c r="L69" s="313"/>
      <c r="M69" s="313"/>
      <c r="N69" s="313"/>
      <c r="O69" s="313"/>
      <c r="P69" s="313"/>
    </row>
    <row r="70" spans="1:16" x14ac:dyDescent="0.25">
      <c r="A70" s="476" t="s">
        <v>349</v>
      </c>
      <c r="B70" s="477" t="str">
        <f>MID($C70,1,3)</f>
        <v>440</v>
      </c>
      <c r="C70" s="478" t="s">
        <v>133</v>
      </c>
      <c r="D70" s="313">
        <f>'Rev-Tracker'!D31</f>
        <v>-16755.93</v>
      </c>
      <c r="E70" s="313">
        <f>'Rev-Tracker'!E31</f>
        <v>-83938.32</v>
      </c>
      <c r="F70" s="313">
        <f>'Rev-Tracker'!F31</f>
        <v>-8722.8799999999974</v>
      </c>
      <c r="G70" s="313">
        <f>'Rev-Tracker'!G31</f>
        <v>-66384.67</v>
      </c>
      <c r="H70" s="313">
        <f>'Rev-Tracker'!H31</f>
        <v>-1331165.4099999999</v>
      </c>
      <c r="I70" s="313">
        <f>'Rev-Tracker'!I31</f>
        <v>-431204.16000000003</v>
      </c>
      <c r="J70" s="313">
        <f>'Rev-Tracker'!J31</f>
        <v>-13894.885413923381</v>
      </c>
      <c r="K70" s="313">
        <f>'Rev-Tracker'!K31</f>
        <v>-68522.821728704366</v>
      </c>
      <c r="L70" s="313">
        <f>'Rev-Tracker'!L31</f>
        <v>-147540.24736425999</v>
      </c>
      <c r="M70" s="313">
        <f>'Rev-Tracker'!M31</f>
        <v>-196383.30989302695</v>
      </c>
      <c r="N70" s="313">
        <f>'Rev-Tracker'!N31</f>
        <v>-62343.009102014024</v>
      </c>
      <c r="O70" s="313">
        <f>'Rev-Tracker'!O31</f>
        <v>-35739.297221958164</v>
      </c>
      <c r="P70" s="313">
        <f t="shared" ref="P70:P75" si="15">SUM(D70:O70)</f>
        <v>-2462594.9407238867</v>
      </c>
    </row>
    <row r="71" spans="1:16" x14ac:dyDescent="0.25">
      <c r="A71" s="476" t="s">
        <v>349</v>
      </c>
      <c r="B71" s="479">
        <v>442.2</v>
      </c>
      <c r="C71" s="478" t="s">
        <v>134</v>
      </c>
      <c r="D71" s="313">
        <f>'Rev-Tracker'!D32</f>
        <v>-13802.7</v>
      </c>
      <c r="E71" s="313">
        <f>'Rev-Tracker'!E32</f>
        <v>-84292.65</v>
      </c>
      <c r="F71" s="313">
        <f>'Rev-Tracker'!F32</f>
        <v>-5481.4400000000023</v>
      </c>
      <c r="G71" s="313">
        <f>'Rev-Tracker'!G32</f>
        <v>-52198.399999999994</v>
      </c>
      <c r="H71" s="313">
        <f>'Rev-Tracker'!H32</f>
        <v>-1090665.48</v>
      </c>
      <c r="I71" s="313">
        <f>'Rev-Tracker'!I32</f>
        <v>-353030.81</v>
      </c>
      <c r="J71" s="313">
        <f>'Rev-Tracker'!J32</f>
        <v>-13315.411632103918</v>
      </c>
      <c r="K71" s="313">
        <f>'Rev-Tracker'!K32</f>
        <v>-73578.281960504784</v>
      </c>
      <c r="L71" s="313">
        <f>'Rev-Tracker'!L32</f>
        <v>-145324.62200601923</v>
      </c>
      <c r="M71" s="313">
        <f>'Rev-Tracker'!M32</f>
        <v>-158683.92540062696</v>
      </c>
      <c r="N71" s="313">
        <f>'Rev-Tracker'!N32</f>
        <v>-46431.077622719211</v>
      </c>
      <c r="O71" s="313">
        <f>'Rev-Tracker'!O32</f>
        <v>-27322.49116731303</v>
      </c>
      <c r="P71" s="313">
        <f t="shared" si="15"/>
        <v>-2064127.2897892869</v>
      </c>
    </row>
    <row r="72" spans="1:16" x14ac:dyDescent="0.25">
      <c r="A72" s="476" t="s">
        <v>349</v>
      </c>
      <c r="B72" s="479">
        <v>442.3</v>
      </c>
      <c r="C72" s="478" t="s">
        <v>135</v>
      </c>
      <c r="D72" s="313">
        <f>'Rev-Tracker'!D33</f>
        <v>-10257.14</v>
      </c>
      <c r="E72" s="313">
        <f>'Rev-Tracker'!E33</f>
        <v>-56918.080000000002</v>
      </c>
      <c r="F72" s="313">
        <f>'Rev-Tracker'!F33</f>
        <v>14111.71</v>
      </c>
      <c r="G72" s="313">
        <f>'Rev-Tracker'!G33</f>
        <v>-57809.27</v>
      </c>
      <c r="H72" s="313">
        <f>'Rev-Tracker'!H33</f>
        <v>-668976.32999999996</v>
      </c>
      <c r="I72" s="313">
        <f>'Rev-Tracker'!I33</f>
        <v>-31291.08</v>
      </c>
      <c r="J72" s="313">
        <f>'Rev-Tracker'!J33</f>
        <v>-9379.9572707071748</v>
      </c>
      <c r="K72" s="313">
        <f>'Rev-Tracker'!K33</f>
        <v>-53328.199567752352</v>
      </c>
      <c r="L72" s="313">
        <f>'Rev-Tracker'!L33</f>
        <v>-101624.89393088993</v>
      </c>
      <c r="M72" s="313">
        <f>'Rev-Tracker'!M33</f>
        <v>-101673.14680492904</v>
      </c>
      <c r="N72" s="313">
        <f>'Rev-Tracker'!N33</f>
        <v>-28333.03243649019</v>
      </c>
      <c r="O72" s="313">
        <f>'Rev-Tracker'!O33</f>
        <v>-17356.323269020355</v>
      </c>
      <c r="P72" s="313">
        <f t="shared" si="15"/>
        <v>-1122835.7432797889</v>
      </c>
    </row>
    <row r="73" spans="1:16" x14ac:dyDescent="0.25">
      <c r="A73" s="476" t="s">
        <v>349</v>
      </c>
      <c r="B73" s="477" t="str">
        <f>MID($C73,1,3)</f>
        <v>445</v>
      </c>
      <c r="C73" s="478" t="s">
        <v>137</v>
      </c>
      <c r="D73" s="313">
        <f>'Rev-Tracker'!D34</f>
        <v>-4494.59</v>
      </c>
      <c r="E73" s="313">
        <f>'Rev-Tracker'!E34</f>
        <v>-25708.02</v>
      </c>
      <c r="F73" s="313">
        <f>'Rev-Tracker'!F34</f>
        <v>-3519.66</v>
      </c>
      <c r="G73" s="313">
        <f>'Rev-Tracker'!G34</f>
        <v>-11883.14</v>
      </c>
      <c r="H73" s="313">
        <f>'Rev-Tracker'!H34</f>
        <v>-314599.21999999997</v>
      </c>
      <c r="I73" s="313">
        <f>'Rev-Tracker'!I34</f>
        <v>-103763.81</v>
      </c>
      <c r="J73" s="313">
        <f>'Rev-Tracker'!J34</f>
        <v>-3977.2147266043849</v>
      </c>
      <c r="K73" s="313">
        <f>'Rev-Tracker'!K34</f>
        <v>-21953.22323516303</v>
      </c>
      <c r="L73" s="313">
        <f>'Rev-Tracker'!L34</f>
        <v>-41729.193339220044</v>
      </c>
      <c r="M73" s="313">
        <f>'Rev-Tracker'!M34</f>
        <v>-44478.125021332147</v>
      </c>
      <c r="N73" s="313">
        <f>'Rev-Tracker'!N34</f>
        <v>-12969.770315405625</v>
      </c>
      <c r="O73" s="313">
        <f>'Rev-Tracker'!O34</f>
        <v>-7628.5381460002318</v>
      </c>
      <c r="P73" s="313">
        <f t="shared" si="15"/>
        <v>-596704.5047837256</v>
      </c>
    </row>
    <row r="74" spans="1:16" x14ac:dyDescent="0.25">
      <c r="A74" s="476" t="s">
        <v>349</v>
      </c>
      <c r="B74" s="477" t="str">
        <f>MID($C74,1,3)</f>
        <v>444</v>
      </c>
      <c r="C74" s="478" t="s">
        <v>136</v>
      </c>
      <c r="D74" s="313">
        <f>'Rev-Tracker'!D35</f>
        <v>-8.7799999999999994</v>
      </c>
      <c r="E74" s="313">
        <f>'Rev-Tracker'!E35</f>
        <v>-0.3</v>
      </c>
      <c r="F74" s="313">
        <f>'Rev-Tracker'!F35</f>
        <v>-30.13</v>
      </c>
      <c r="G74" s="313">
        <f>'Rev-Tracker'!G35</f>
        <v>-215.97</v>
      </c>
      <c r="H74" s="313">
        <f>'Rev-Tracker'!H35</f>
        <v>-3015.99</v>
      </c>
      <c r="I74" s="313">
        <f>'Rev-Tracker'!I35</f>
        <v>-110.98000000000002</v>
      </c>
      <c r="J74" s="313">
        <f>'Rev-Tracker'!J35</f>
        <v>-25.674923559210423</v>
      </c>
      <c r="K74" s="313">
        <f>'Rev-Tracker'!K35</f>
        <v>-143.6724002056317</v>
      </c>
      <c r="L74" s="313">
        <f>'Rev-Tracker'!L35</f>
        <v>-238.66467320756036</v>
      </c>
      <c r="M74" s="313">
        <f>'Rev-Tracker'!M35</f>
        <v>-230.56101834893255</v>
      </c>
      <c r="N74" s="313">
        <f>'Rev-Tracker'!N35</f>
        <v>-60.710759294635949</v>
      </c>
      <c r="O74" s="313">
        <f>'Rev-Tracker'!O35</f>
        <v>-37.01598248797287</v>
      </c>
      <c r="P74" s="313">
        <f t="shared" si="15"/>
        <v>-4118.4497571039437</v>
      </c>
    </row>
    <row r="75" spans="1:16" x14ac:dyDescent="0.25">
      <c r="C75" s="478" t="s">
        <v>831</v>
      </c>
      <c r="D75" s="460">
        <f>SUM(D70:D74)</f>
        <v>-45319.14</v>
      </c>
      <c r="E75" s="460">
        <f t="shared" ref="E75:O75" si="16">SUM(E70:E74)</f>
        <v>-250857.36999999997</v>
      </c>
      <c r="F75" s="460">
        <f t="shared" si="16"/>
        <v>-3642.4000000000005</v>
      </c>
      <c r="G75" s="460">
        <f t="shared" si="16"/>
        <v>-188491.44999999998</v>
      </c>
      <c r="H75" s="460">
        <f t="shared" si="16"/>
        <v>-3408422.4299999997</v>
      </c>
      <c r="I75" s="460">
        <f t="shared" si="16"/>
        <v>-919400.83999999985</v>
      </c>
      <c r="J75" s="460">
        <f t="shared" si="16"/>
        <v>-40593.14396689806</v>
      </c>
      <c r="K75" s="460">
        <f t="shared" si="16"/>
        <v>-217526.19889233017</v>
      </c>
      <c r="L75" s="460">
        <f t="shared" si="16"/>
        <v>-436457.62131359673</v>
      </c>
      <c r="M75" s="460">
        <f t="shared" si="16"/>
        <v>-501449.068138264</v>
      </c>
      <c r="N75" s="460">
        <f t="shared" si="16"/>
        <v>-150137.60023592366</v>
      </c>
      <c r="O75" s="460">
        <f t="shared" si="16"/>
        <v>-88083.665786779748</v>
      </c>
      <c r="P75" s="460">
        <f t="shared" si="15"/>
        <v>-6250380.9283337919</v>
      </c>
    </row>
    <row r="76" spans="1:16" x14ac:dyDescent="0.25">
      <c r="D76" s="313"/>
      <c r="E76" s="313"/>
      <c r="F76" s="313"/>
      <c r="G76" s="313"/>
      <c r="H76" s="313"/>
      <c r="I76" s="313"/>
      <c r="J76" s="313"/>
      <c r="K76" s="313"/>
      <c r="L76" s="313"/>
      <c r="M76" s="313"/>
      <c r="N76" s="313"/>
      <c r="O76" s="313"/>
      <c r="P76" s="313"/>
    </row>
    <row r="77" spans="1:16" x14ac:dyDescent="0.25">
      <c r="A77" s="476" t="s">
        <v>349</v>
      </c>
      <c r="B77" s="477" t="str">
        <f>MID($C77,1,3)</f>
        <v>447</v>
      </c>
      <c r="C77" s="478" t="s">
        <v>848</v>
      </c>
      <c r="D77" s="313">
        <f>D108</f>
        <v>436785.24</v>
      </c>
      <c r="E77" s="313">
        <f t="shared" ref="E77:O77" si="17">E108</f>
        <v>1181430.6299999999</v>
      </c>
      <c r="F77" s="313">
        <f t="shared" si="17"/>
        <v>93047.82</v>
      </c>
      <c r="G77" s="313">
        <f t="shared" si="17"/>
        <v>1203039.73</v>
      </c>
      <c r="H77" s="313">
        <f t="shared" si="17"/>
        <v>9213563.8299999982</v>
      </c>
      <c r="I77" s="313">
        <f t="shared" si="17"/>
        <v>3781531.74</v>
      </c>
      <c r="J77" s="313">
        <f t="shared" si="17"/>
        <v>314784.99195586401</v>
      </c>
      <c r="K77" s="313">
        <f t="shared" si="17"/>
        <v>1540159.0318564402</v>
      </c>
      <c r="L77" s="313">
        <f t="shared" si="17"/>
        <v>2354967.5950847962</v>
      </c>
      <c r="M77" s="313">
        <f t="shared" si="17"/>
        <v>2107690.3575176857</v>
      </c>
      <c r="N77" s="313">
        <f t="shared" si="17"/>
        <v>709424.76698123151</v>
      </c>
      <c r="O77" s="313">
        <f t="shared" si="17"/>
        <v>416606.28771570645</v>
      </c>
      <c r="P77" s="313">
        <f t="shared" ref="P77" si="18">SUM(D77:O77)</f>
        <v>23353032.021111727</v>
      </c>
    </row>
    <row r="78" spans="1:16" x14ac:dyDescent="0.25">
      <c r="B78" s="477"/>
      <c r="D78" s="313"/>
      <c r="E78" s="313"/>
      <c r="F78" s="313"/>
      <c r="G78" s="313"/>
      <c r="H78" s="313"/>
      <c r="I78" s="313"/>
      <c r="J78" s="313"/>
      <c r="K78" s="313"/>
      <c r="L78" s="313"/>
      <c r="M78" s="313"/>
      <c r="N78" s="313"/>
      <c r="O78" s="313"/>
      <c r="P78" s="313"/>
    </row>
    <row r="79" spans="1:16" x14ac:dyDescent="0.25">
      <c r="A79" s="472"/>
      <c r="C79" s="466" t="s">
        <v>947</v>
      </c>
      <c r="D79" s="486"/>
      <c r="E79" s="313"/>
      <c r="F79" s="313"/>
      <c r="G79" s="313"/>
      <c r="H79" s="313"/>
      <c r="I79" s="313"/>
      <c r="J79" s="313"/>
      <c r="K79" s="313"/>
      <c r="L79" s="313"/>
      <c r="M79" s="313"/>
      <c r="N79" s="313"/>
      <c r="O79" s="313"/>
      <c r="P79" s="313"/>
    </row>
    <row r="80" spans="1:16" x14ac:dyDescent="0.25">
      <c r="A80" s="476" t="s">
        <v>349</v>
      </c>
      <c r="B80" s="477" t="str">
        <f t="shared" ref="B80:B95" si="19">MID($C80,1,3)</f>
        <v>501</v>
      </c>
      <c r="C80" s="478" t="s">
        <v>849</v>
      </c>
      <c r="D80" s="313">
        <f>OSS!B21</f>
        <v>59675.05</v>
      </c>
      <c r="E80" s="313">
        <f>OSS!C21</f>
        <v>474937.15</v>
      </c>
      <c r="F80" s="313">
        <f>OSS!D21</f>
        <v>67803.86</v>
      </c>
      <c r="G80" s="313">
        <f>OSS!E21</f>
        <v>613706.71</v>
      </c>
      <c r="H80" s="313">
        <f>OSS!F21</f>
        <v>2087625.8800000001</v>
      </c>
      <c r="I80" s="313">
        <f>OSS!G21</f>
        <v>1061651.8500000001</v>
      </c>
      <c r="J80" s="313">
        <f>OSS!H21</f>
        <v>66546.658142161177</v>
      </c>
      <c r="K80" s="313">
        <f>OSS!I21</f>
        <v>392061.93157138606</v>
      </c>
      <c r="L80" s="313">
        <f>OSS!J21</f>
        <v>666426.87830652704</v>
      </c>
      <c r="M80" s="313">
        <f>OSS!K21</f>
        <v>527955.75112245209</v>
      </c>
      <c r="N80" s="313">
        <f>OSS!L21</f>
        <v>173964.96102205708</v>
      </c>
      <c r="O80" s="313">
        <f>OSS!M21</f>
        <v>78817.385276798363</v>
      </c>
      <c r="P80" s="313">
        <f t="shared" ref="P80:P96" si="20">SUM(D80:O80)</f>
        <v>6271174.0654413812</v>
      </c>
    </row>
    <row r="81" spans="1:16" x14ac:dyDescent="0.25">
      <c r="A81" s="476" t="s">
        <v>349</v>
      </c>
      <c r="B81" s="477" t="str">
        <f t="shared" si="19"/>
        <v>547</v>
      </c>
      <c r="C81" s="478" t="s">
        <v>850</v>
      </c>
      <c r="D81" s="313">
        <f>OSS!B22</f>
        <v>0</v>
      </c>
      <c r="E81" s="313">
        <f>OSS!C22</f>
        <v>0</v>
      </c>
      <c r="F81" s="313">
        <f>OSS!D22</f>
        <v>0</v>
      </c>
      <c r="G81" s="313">
        <f>OSS!E22</f>
        <v>0</v>
      </c>
      <c r="H81" s="313">
        <f>OSS!F22</f>
        <v>306384.12</v>
      </c>
      <c r="I81" s="313">
        <f>OSS!G22</f>
        <v>148872.06</v>
      </c>
      <c r="J81" s="313">
        <f>OSS!H22</f>
        <v>0</v>
      </c>
      <c r="K81" s="313">
        <f>OSS!I22</f>
        <v>0</v>
      </c>
      <c r="L81" s="313">
        <f>OSS!J22</f>
        <v>0</v>
      </c>
      <c r="M81" s="313">
        <f>OSS!K22</f>
        <v>0</v>
      </c>
      <c r="N81" s="313">
        <f>OSS!L22</f>
        <v>0</v>
      </c>
      <c r="O81" s="313">
        <f>OSS!M22</f>
        <v>0</v>
      </c>
      <c r="P81" s="313">
        <f t="shared" si="20"/>
        <v>455256.18</v>
      </c>
    </row>
    <row r="82" spans="1:16" x14ac:dyDescent="0.25">
      <c r="A82" s="476" t="s">
        <v>349</v>
      </c>
      <c r="B82" s="477" t="str">
        <f t="shared" si="19"/>
        <v>555</v>
      </c>
      <c r="C82" s="478" t="s">
        <v>851</v>
      </c>
      <c r="D82" s="313">
        <f>OSS!B23</f>
        <v>9434.9200000000019</v>
      </c>
      <c r="E82" s="313">
        <f>OSS!C23</f>
        <v>23446.020000000008</v>
      </c>
      <c r="F82" s="313">
        <f>OSS!D23</f>
        <v>1719.1200000000099</v>
      </c>
      <c r="G82" s="313">
        <f>OSS!E23</f>
        <v>2687.6499999999996</v>
      </c>
      <c r="H82" s="313">
        <f>OSS!F23</f>
        <v>25070.04</v>
      </c>
      <c r="I82" s="313">
        <f>OSS!G23</f>
        <v>25939.65</v>
      </c>
      <c r="J82" s="313">
        <f>OSS!H23</f>
        <v>0</v>
      </c>
      <c r="K82" s="313">
        <f>OSS!I23</f>
        <v>0</v>
      </c>
      <c r="L82" s="313">
        <f>OSS!J23</f>
        <v>0</v>
      </c>
      <c r="M82" s="313">
        <f>OSS!K23</f>
        <v>0</v>
      </c>
      <c r="N82" s="313">
        <f>OSS!L23</f>
        <v>0</v>
      </c>
      <c r="O82" s="313">
        <f>OSS!M23</f>
        <v>0</v>
      </c>
      <c r="P82" s="313">
        <f t="shared" si="20"/>
        <v>88297.400000000023</v>
      </c>
    </row>
    <row r="83" spans="1:16" x14ac:dyDescent="0.25">
      <c r="A83" s="476" t="s">
        <v>349</v>
      </c>
      <c r="B83" s="477" t="str">
        <f t="shared" si="19"/>
        <v>501</v>
      </c>
      <c r="C83" s="478" t="s">
        <v>852</v>
      </c>
      <c r="D83" s="313">
        <f>OSS!B25</f>
        <v>253002.91999999998</v>
      </c>
      <c r="E83" s="313">
        <f>OSS!C25</f>
        <v>50230.380000000005</v>
      </c>
      <c r="F83" s="313">
        <f>OSS!D25</f>
        <v>3524.8100000000004</v>
      </c>
      <c r="G83" s="313">
        <f>OSS!E25</f>
        <v>114988.81</v>
      </c>
      <c r="H83" s="313">
        <f>OSS!F25</f>
        <v>746252.70000000007</v>
      </c>
      <c r="I83" s="313">
        <f>OSS!G25</f>
        <v>549770.91999999993</v>
      </c>
      <c r="J83" s="313">
        <f>OSS!H25</f>
        <v>3497.9593061585024</v>
      </c>
      <c r="K83" s="313">
        <f>OSS!I25</f>
        <v>96959.171083196328</v>
      </c>
      <c r="L83" s="313">
        <f>OSS!J25</f>
        <v>23035.3</v>
      </c>
      <c r="M83" s="313">
        <f>OSS!K25</f>
        <v>7428.5</v>
      </c>
      <c r="N83" s="313">
        <f>OSS!L25</f>
        <v>13704</v>
      </c>
      <c r="O83" s="313">
        <f>OSS!M25</f>
        <v>1443.9</v>
      </c>
      <c r="P83" s="313">
        <f t="shared" si="20"/>
        <v>1863839.3703893549</v>
      </c>
    </row>
    <row r="84" spans="1:16" x14ac:dyDescent="0.25">
      <c r="A84" s="476" t="s">
        <v>349</v>
      </c>
      <c r="B84" s="477" t="str">
        <f t="shared" si="19"/>
        <v>547</v>
      </c>
      <c r="C84" s="478" t="s">
        <v>853</v>
      </c>
      <c r="D84" s="313">
        <f>OSS!B26</f>
        <v>0</v>
      </c>
      <c r="E84" s="313">
        <f>OSS!C26</f>
        <v>0</v>
      </c>
      <c r="F84" s="313">
        <f>OSS!D26</f>
        <v>0</v>
      </c>
      <c r="G84" s="313">
        <f>OSS!E26</f>
        <v>0</v>
      </c>
      <c r="H84" s="313">
        <f>OSS!F26</f>
        <v>20229.3</v>
      </c>
      <c r="I84" s="313">
        <f>OSS!G26</f>
        <v>3728.86</v>
      </c>
      <c r="J84" s="313">
        <f>OSS!H26</f>
        <v>0</v>
      </c>
      <c r="K84" s="313">
        <f>OSS!I26</f>
        <v>0</v>
      </c>
      <c r="L84" s="313">
        <f>OSS!J26</f>
        <v>0</v>
      </c>
      <c r="M84" s="313">
        <f>OSS!K26</f>
        <v>0</v>
      </c>
      <c r="N84" s="313">
        <f>OSS!L26</f>
        <v>0</v>
      </c>
      <c r="O84" s="313">
        <f>OSS!M26</f>
        <v>0</v>
      </c>
      <c r="P84" s="313">
        <f t="shared" si="20"/>
        <v>23958.16</v>
      </c>
    </row>
    <row r="85" spans="1:16" x14ac:dyDescent="0.25">
      <c r="A85" s="476" t="s">
        <v>349</v>
      </c>
      <c r="B85" s="477" t="str">
        <f t="shared" si="19"/>
        <v>555</v>
      </c>
      <c r="C85" s="478" t="s">
        <v>854</v>
      </c>
      <c r="D85" s="313">
        <f>OSS!B27</f>
        <v>17905.71</v>
      </c>
      <c r="E85" s="313">
        <f>OSS!C27</f>
        <v>100636.05</v>
      </c>
      <c r="F85" s="313">
        <f>OSS!D27</f>
        <v>0</v>
      </c>
      <c r="G85" s="313">
        <f>OSS!E27</f>
        <v>10410.23</v>
      </c>
      <c r="H85" s="313">
        <f>OSS!F27</f>
        <v>565584.98</v>
      </c>
      <c r="I85" s="313">
        <f>OSS!G27</f>
        <v>281720.44</v>
      </c>
      <c r="J85" s="313">
        <f>OSS!H27</f>
        <v>132729.79999999999</v>
      </c>
      <c r="K85" s="313">
        <f>OSS!I27</f>
        <v>453482.3</v>
      </c>
      <c r="L85" s="313">
        <f>OSS!J27</f>
        <v>656298.19999999995</v>
      </c>
      <c r="M85" s="313">
        <f>OSS!K27</f>
        <v>559519.4</v>
      </c>
      <c r="N85" s="313">
        <f>OSS!L27</f>
        <v>200428.79999999999</v>
      </c>
      <c r="O85" s="313">
        <f>OSS!M27</f>
        <v>163238.70000000001</v>
      </c>
      <c r="P85" s="313">
        <f t="shared" si="20"/>
        <v>3141954.61</v>
      </c>
    </row>
    <row r="86" spans="1:16" x14ac:dyDescent="0.25">
      <c r="A86" s="476" t="s">
        <v>349</v>
      </c>
      <c r="B86" s="477" t="str">
        <f t="shared" si="19"/>
        <v>565</v>
      </c>
      <c r="C86" s="478" t="s">
        <v>855</v>
      </c>
      <c r="D86" s="313">
        <f>OSS!B34</f>
        <v>113.78</v>
      </c>
      <c r="E86" s="313">
        <f>OSS!C34</f>
        <v>1207.78</v>
      </c>
      <c r="F86" s="313">
        <f>OSS!D34</f>
        <v>798.68</v>
      </c>
      <c r="G86" s="313">
        <f>OSS!E34</f>
        <v>1043.32</v>
      </c>
      <c r="H86" s="313">
        <f>OSS!F34</f>
        <v>10845.32</v>
      </c>
      <c r="I86" s="313">
        <f>OSS!G34</f>
        <v>6002.66</v>
      </c>
      <c r="J86" s="313">
        <f>OSS!H34</f>
        <v>0</v>
      </c>
      <c r="K86" s="313">
        <f>OSS!I34</f>
        <v>0</v>
      </c>
      <c r="L86" s="313">
        <f>OSS!J34</f>
        <v>0</v>
      </c>
      <c r="M86" s="313">
        <f>OSS!K34</f>
        <v>0</v>
      </c>
      <c r="N86" s="313">
        <f>OSS!L34</f>
        <v>0</v>
      </c>
      <c r="O86" s="313">
        <f>OSS!M34</f>
        <v>0</v>
      </c>
      <c r="P86" s="313">
        <f t="shared" si="20"/>
        <v>20011.54</v>
      </c>
    </row>
    <row r="87" spans="1:16" x14ac:dyDescent="0.25">
      <c r="A87" s="476" t="s">
        <v>349</v>
      </c>
      <c r="B87" s="477" t="str">
        <f t="shared" si="19"/>
        <v>565</v>
      </c>
      <c r="C87" s="478" t="s">
        <v>856</v>
      </c>
      <c r="D87" s="313">
        <f>OSS!B35</f>
        <v>22539.35</v>
      </c>
      <c r="E87" s="313">
        <f>OSS!C35</f>
        <v>167887.18000000002</v>
      </c>
      <c r="F87" s="313">
        <f>OSS!D35</f>
        <v>10026.450000000001</v>
      </c>
      <c r="G87" s="313">
        <f>OSS!E35</f>
        <v>161625.47999999998</v>
      </c>
      <c r="H87" s="313">
        <f>OSS!F35</f>
        <v>654880.58000000007</v>
      </c>
      <c r="I87" s="313">
        <f>OSS!G35</f>
        <v>358248.24</v>
      </c>
      <c r="J87" s="313">
        <f>OSS!H35</f>
        <v>52475</v>
      </c>
      <c r="K87" s="313">
        <f>OSS!I35</f>
        <v>283273</v>
      </c>
      <c r="L87" s="313">
        <f>OSS!J35</f>
        <v>398652</v>
      </c>
      <c r="M87" s="313">
        <f>OSS!K35</f>
        <v>320492</v>
      </c>
      <c r="N87" s="313">
        <f>OSS!L35</f>
        <v>112998</v>
      </c>
      <c r="O87" s="313">
        <f>OSS!M35</f>
        <v>50433</v>
      </c>
      <c r="P87" s="313">
        <f t="shared" si="20"/>
        <v>2593530.2800000003</v>
      </c>
    </row>
    <row r="88" spans="1:16" x14ac:dyDescent="0.25">
      <c r="A88" s="476" t="s">
        <v>349</v>
      </c>
      <c r="B88" s="477" t="str">
        <f t="shared" si="19"/>
        <v>557</v>
      </c>
      <c r="C88" s="478" t="s">
        <v>857</v>
      </c>
      <c r="D88" s="313">
        <f>OSS!B36</f>
        <v>498.07</v>
      </c>
      <c r="E88" s="313">
        <f>OSS!C36</f>
        <v>2792.64</v>
      </c>
      <c r="F88" s="313">
        <f>OSS!D36</f>
        <v>405.4</v>
      </c>
      <c r="G88" s="313">
        <f>OSS!E36</f>
        <v>4450.93</v>
      </c>
      <c r="H88" s="313">
        <f>OSS!F36</f>
        <v>82941.73000000001</v>
      </c>
      <c r="I88" s="313">
        <f>OSS!G36</f>
        <v>30703.949999999997</v>
      </c>
      <c r="J88" s="313">
        <f>OSS!H36</f>
        <v>3303</v>
      </c>
      <c r="K88" s="313">
        <f>OSS!I36</f>
        <v>14086</v>
      </c>
      <c r="L88" s="313">
        <f>OSS!J36</f>
        <v>22044</v>
      </c>
      <c r="M88" s="313">
        <f>OSS!K36</f>
        <v>18264</v>
      </c>
      <c r="N88" s="313">
        <f>OSS!L36</f>
        <v>6282</v>
      </c>
      <c r="O88" s="313">
        <f>OSS!M36</f>
        <v>4029</v>
      </c>
      <c r="P88" s="313">
        <f t="shared" si="20"/>
        <v>189800.72000000003</v>
      </c>
    </row>
    <row r="89" spans="1:16" x14ac:dyDescent="0.25">
      <c r="A89" s="476" t="s">
        <v>349</v>
      </c>
      <c r="B89" s="477" t="str">
        <f t="shared" si="19"/>
        <v>502</v>
      </c>
      <c r="C89" s="478" t="s">
        <v>858</v>
      </c>
      <c r="D89" s="313">
        <f>OSS!B37</f>
        <v>0</v>
      </c>
      <c r="E89" s="313">
        <f>OSS!C37</f>
        <v>0</v>
      </c>
      <c r="F89" s="313">
        <f>OSS!D37</f>
        <v>0</v>
      </c>
      <c r="G89" s="313">
        <f>OSS!E37</f>
        <v>0</v>
      </c>
      <c r="H89" s="313">
        <f>OSS!F37</f>
        <v>0</v>
      </c>
      <c r="I89" s="313">
        <f>OSS!G37</f>
        <v>0</v>
      </c>
      <c r="J89" s="313">
        <f>OSS!H37</f>
        <v>0</v>
      </c>
      <c r="K89" s="313">
        <f>OSS!I37</f>
        <v>0</v>
      </c>
      <c r="L89" s="313">
        <f>OSS!J37</f>
        <v>0</v>
      </c>
      <c r="M89" s="313">
        <f>OSS!K37</f>
        <v>0</v>
      </c>
      <c r="N89" s="313">
        <f>OSS!L37</f>
        <v>0</v>
      </c>
      <c r="O89" s="313">
        <f>OSS!M37</f>
        <v>0</v>
      </c>
      <c r="P89" s="313">
        <f t="shared" si="20"/>
        <v>0</v>
      </c>
    </row>
    <row r="90" spans="1:16" x14ac:dyDescent="0.25">
      <c r="A90" s="476" t="s">
        <v>349</v>
      </c>
      <c r="B90" s="477" t="str">
        <f t="shared" si="19"/>
        <v>506</v>
      </c>
      <c r="C90" s="478" t="s">
        <v>859</v>
      </c>
      <c r="D90" s="313">
        <v>0</v>
      </c>
      <c r="E90" s="313">
        <v>0</v>
      </c>
      <c r="F90" s="313">
        <v>0</v>
      </c>
      <c r="G90" s="313">
        <v>0</v>
      </c>
      <c r="H90" s="313">
        <v>0</v>
      </c>
      <c r="I90" s="313">
        <v>0</v>
      </c>
      <c r="J90" s="313">
        <v>0</v>
      </c>
      <c r="K90" s="313">
        <v>0</v>
      </c>
      <c r="L90" s="313">
        <v>0</v>
      </c>
      <c r="M90" s="313">
        <v>0</v>
      </c>
      <c r="N90" s="313">
        <v>0</v>
      </c>
      <c r="O90" s="313">
        <v>0</v>
      </c>
      <c r="P90" s="313">
        <f t="shared" si="20"/>
        <v>0</v>
      </c>
    </row>
    <row r="91" spans="1:16" x14ac:dyDescent="0.25">
      <c r="A91" s="476" t="s">
        <v>349</v>
      </c>
      <c r="B91" s="477" t="str">
        <f t="shared" si="19"/>
        <v>502</v>
      </c>
      <c r="C91" s="478" t="s">
        <v>860</v>
      </c>
      <c r="D91" s="313">
        <f>OSS!B39</f>
        <v>8106.5800000000008</v>
      </c>
      <c r="E91" s="313">
        <f>OSS!C39</f>
        <v>1696.52</v>
      </c>
      <c r="F91" s="313">
        <f>OSS!D39</f>
        <v>100.96000000000001</v>
      </c>
      <c r="G91" s="313">
        <f>OSS!E39</f>
        <v>3984.23</v>
      </c>
      <c r="H91" s="313">
        <f>OSS!F39</f>
        <v>36158.229999999996</v>
      </c>
      <c r="I91" s="313">
        <f>OSS!G39</f>
        <v>21150.6</v>
      </c>
      <c r="J91" s="313">
        <f>OSS!H39</f>
        <v>19.440693841497598</v>
      </c>
      <c r="K91" s="313">
        <f>OSS!I39</f>
        <v>625.028916803671</v>
      </c>
      <c r="L91" s="313">
        <f>OSS!J39</f>
        <v>0</v>
      </c>
      <c r="M91" s="313">
        <f>OSS!K39</f>
        <v>0</v>
      </c>
      <c r="N91" s="313">
        <f>OSS!L39</f>
        <v>0</v>
      </c>
      <c r="O91" s="313">
        <f>OSS!M39</f>
        <v>0</v>
      </c>
      <c r="P91" s="313">
        <f t="shared" si="20"/>
        <v>71841.589610645155</v>
      </c>
    </row>
    <row r="92" spans="1:16" x14ac:dyDescent="0.25">
      <c r="A92" s="476" t="s">
        <v>349</v>
      </c>
      <c r="B92" s="477" t="str">
        <f t="shared" si="19"/>
        <v>506</v>
      </c>
      <c r="C92" s="478" t="s">
        <v>861</v>
      </c>
      <c r="D92" s="313">
        <f>OSS!B41</f>
        <v>679.68000000000006</v>
      </c>
      <c r="E92" s="313">
        <f>OSS!C41</f>
        <v>4136.79</v>
      </c>
      <c r="F92" s="313">
        <f>OSS!D41</f>
        <v>368.05</v>
      </c>
      <c r="G92" s="313">
        <f>OSS!E41</f>
        <v>7775.42</v>
      </c>
      <c r="H92" s="313">
        <f>OSS!F41</f>
        <v>19591.53</v>
      </c>
      <c r="I92" s="313">
        <f>OSS!G41</f>
        <v>11741.150000000001</v>
      </c>
      <c r="J92" s="313">
        <f>OSS!H41</f>
        <v>0</v>
      </c>
      <c r="K92" s="313">
        <f>OSS!I41</f>
        <v>0</v>
      </c>
      <c r="L92" s="313">
        <f>OSS!J41</f>
        <v>0</v>
      </c>
      <c r="M92" s="313">
        <f>OSS!K41</f>
        <v>0</v>
      </c>
      <c r="N92" s="313">
        <f>OSS!L41</f>
        <v>0</v>
      </c>
      <c r="O92" s="313">
        <f>OSS!M41</f>
        <v>0</v>
      </c>
      <c r="P92" s="313">
        <f t="shared" si="20"/>
        <v>44292.62</v>
      </c>
    </row>
    <row r="93" spans="1:16" x14ac:dyDescent="0.25">
      <c r="A93" s="476" t="s">
        <v>349</v>
      </c>
      <c r="B93" s="477" t="str">
        <f t="shared" si="19"/>
        <v>502</v>
      </c>
      <c r="C93" s="478" t="s">
        <v>862</v>
      </c>
      <c r="D93" s="313">
        <f>OSS!B38</f>
        <v>1665.67</v>
      </c>
      <c r="E93" s="313">
        <f>OSS!C38</f>
        <v>16092</v>
      </c>
      <c r="F93" s="313">
        <f>OSS!D38</f>
        <v>2015.67</v>
      </c>
      <c r="G93" s="313">
        <f>OSS!E38</f>
        <v>21022.39</v>
      </c>
      <c r="H93" s="313">
        <f>OSS!F38</f>
        <v>97934.069999999992</v>
      </c>
      <c r="I93" s="313">
        <f>OSS!G38</f>
        <v>39463.119999999995</v>
      </c>
      <c r="J93" s="313">
        <f>OSS!H38</f>
        <v>1108.35335820301</v>
      </c>
      <c r="K93" s="313">
        <f>OSS!I38</f>
        <v>5456.5364109539696</v>
      </c>
      <c r="L93" s="313">
        <f>OSS!J38</f>
        <v>0</v>
      </c>
      <c r="M93" s="313">
        <f>OSS!K38</f>
        <v>0</v>
      </c>
      <c r="N93" s="313">
        <f>OSS!L38</f>
        <v>0</v>
      </c>
      <c r="O93" s="313">
        <f>OSS!M38</f>
        <v>0</v>
      </c>
      <c r="P93" s="313">
        <f t="shared" si="20"/>
        <v>184757.80976915697</v>
      </c>
    </row>
    <row r="94" spans="1:16" x14ac:dyDescent="0.25">
      <c r="A94" s="476" t="s">
        <v>349</v>
      </c>
      <c r="B94" s="477" t="str">
        <f t="shared" si="19"/>
        <v>506</v>
      </c>
      <c r="C94" s="478" t="s">
        <v>863</v>
      </c>
      <c r="D94" s="313">
        <f>OSS!B42</f>
        <v>3307.9199999999996</v>
      </c>
      <c r="E94" s="313">
        <f>OSS!C42</f>
        <v>436.14</v>
      </c>
      <c r="F94" s="313">
        <f>OSS!D42</f>
        <v>18.430000000000003</v>
      </c>
      <c r="G94" s="313">
        <f>OSS!E42</f>
        <v>1473.6200000000001</v>
      </c>
      <c r="H94" s="313">
        <f>OSS!F42</f>
        <v>7233.38</v>
      </c>
      <c r="I94" s="313">
        <f>OSS!G42</f>
        <v>6292.7599999999993</v>
      </c>
      <c r="J94" s="313">
        <f>OSS!H42</f>
        <v>0</v>
      </c>
      <c r="K94" s="313">
        <f>OSS!I42</f>
        <v>0</v>
      </c>
      <c r="L94" s="313">
        <f>OSS!J42</f>
        <v>0</v>
      </c>
      <c r="M94" s="313">
        <f>OSS!K42</f>
        <v>0</v>
      </c>
      <c r="N94" s="313">
        <f>OSS!L42</f>
        <v>0</v>
      </c>
      <c r="O94" s="313">
        <f>OSS!M42</f>
        <v>0</v>
      </c>
      <c r="P94" s="313">
        <f t="shared" si="20"/>
        <v>18762.25</v>
      </c>
    </row>
    <row r="95" spans="1:16" x14ac:dyDescent="0.25">
      <c r="A95" s="476" t="s">
        <v>349</v>
      </c>
      <c r="B95" s="477" t="str">
        <f t="shared" si="19"/>
        <v>501</v>
      </c>
      <c r="C95" s="478" t="s">
        <v>864</v>
      </c>
      <c r="D95" s="313">
        <f>OSS!B49</f>
        <v>417.31</v>
      </c>
      <c r="E95" s="313">
        <f>OSS!C49</f>
        <v>2975.71</v>
      </c>
      <c r="F95" s="313">
        <f>OSS!D49</f>
        <v>347.61</v>
      </c>
      <c r="G95" s="313">
        <f>OSS!E49</f>
        <v>3128.53</v>
      </c>
      <c r="H95" s="313">
        <f>OSS!F49</f>
        <v>0</v>
      </c>
      <c r="I95" s="313">
        <f>OSS!G49</f>
        <v>0</v>
      </c>
      <c r="J95" s="313">
        <f>OSS!H49</f>
        <v>980.58849963579996</v>
      </c>
      <c r="K95" s="313">
        <f>OSS!I49</f>
        <v>4180.1320176599102</v>
      </c>
      <c r="L95" s="313">
        <f>OSS!J49</f>
        <v>6567.7216934728403</v>
      </c>
      <c r="M95" s="313">
        <f>OSS!K49</f>
        <v>5431.9488775479704</v>
      </c>
      <c r="N95" s="313">
        <f>OSS!L49</f>
        <v>1863.5389779429199</v>
      </c>
      <c r="O95" s="313">
        <f>OSS!M49</f>
        <v>1199.4147232016401</v>
      </c>
      <c r="P95" s="313">
        <f t="shared" si="20"/>
        <v>27092.50478946108</v>
      </c>
    </row>
    <row r="96" spans="1:16" x14ac:dyDescent="0.25">
      <c r="C96" s="478" t="s">
        <v>831</v>
      </c>
      <c r="D96" s="460">
        <f>SUM(D80:D95)</f>
        <v>377346.96</v>
      </c>
      <c r="E96" s="460">
        <f t="shared" ref="E96:O96" si="21">SUM(E80:E95)</f>
        <v>846474.36000000022</v>
      </c>
      <c r="F96" s="460">
        <f t="shared" si="21"/>
        <v>87129.04</v>
      </c>
      <c r="G96" s="460">
        <f t="shared" si="21"/>
        <v>946297.32</v>
      </c>
      <c r="H96" s="460">
        <f t="shared" si="21"/>
        <v>4660731.8600000013</v>
      </c>
      <c r="I96" s="460">
        <f t="shared" si="21"/>
        <v>2545286.2599999998</v>
      </c>
      <c r="J96" s="460">
        <f t="shared" si="21"/>
        <v>260660.8</v>
      </c>
      <c r="K96" s="460">
        <f t="shared" si="21"/>
        <v>1250124.1000000001</v>
      </c>
      <c r="L96" s="460">
        <f t="shared" si="21"/>
        <v>1773024.1</v>
      </c>
      <c r="M96" s="460">
        <f t="shared" si="21"/>
        <v>1439091.6</v>
      </c>
      <c r="N96" s="460">
        <f t="shared" si="21"/>
        <v>509241.29999999993</v>
      </c>
      <c r="O96" s="460">
        <f t="shared" si="21"/>
        <v>299161.40000000002</v>
      </c>
      <c r="P96" s="460">
        <f t="shared" si="20"/>
        <v>14994569.100000001</v>
      </c>
    </row>
    <row r="97" spans="1:16" x14ac:dyDescent="0.25">
      <c r="D97" s="368"/>
      <c r="E97" s="368"/>
      <c r="F97" s="368"/>
      <c r="G97" s="368"/>
      <c r="H97" s="368"/>
      <c r="I97" s="368"/>
      <c r="J97" s="368"/>
      <c r="K97" s="368"/>
      <c r="L97" s="368"/>
      <c r="M97" s="368"/>
      <c r="N97" s="368"/>
      <c r="O97" s="368"/>
      <c r="P97" s="368"/>
    </row>
    <row r="98" spans="1:16" hidden="1" outlineLevel="1" x14ac:dyDescent="0.25">
      <c r="A98" s="472"/>
      <c r="C98" s="466" t="s">
        <v>959</v>
      </c>
      <c r="D98" s="313"/>
      <c r="E98" s="313"/>
      <c r="F98" s="313"/>
      <c r="G98" s="313"/>
      <c r="H98" s="313"/>
      <c r="I98" s="313"/>
      <c r="J98" s="313"/>
      <c r="K98" s="313"/>
      <c r="L98" s="313"/>
      <c r="M98" s="313"/>
      <c r="N98" s="313"/>
      <c r="O98" s="313"/>
      <c r="P98" s="313"/>
    </row>
    <row r="99" spans="1:16" hidden="1" outlineLevel="1" x14ac:dyDescent="0.25">
      <c r="B99" s="477" t="str">
        <f>MID($C99,1,3)</f>
        <v>440</v>
      </c>
      <c r="C99" s="478" t="s">
        <v>133</v>
      </c>
      <c r="D99" s="313">
        <f>'Rev-Tracker'!C47</f>
        <v>0</v>
      </c>
      <c r="E99" s="313">
        <f>'Rev-Tracker'!D47</f>
        <v>0</v>
      </c>
      <c r="F99" s="313">
        <f>'Rev-Tracker'!E47</f>
        <v>0</v>
      </c>
      <c r="G99" s="313">
        <f>'Rev-Tracker'!F47</f>
        <v>0</v>
      </c>
      <c r="H99" s="313">
        <f>'Rev-Tracker'!G47</f>
        <v>0</v>
      </c>
      <c r="I99" s="313">
        <f>'Rev-Tracker'!H47</f>
        <v>0</v>
      </c>
      <c r="J99" s="313">
        <f>'Rev-Tracker'!I47</f>
        <v>0</v>
      </c>
      <c r="K99" s="313">
        <f>'Rev-Tracker'!J47</f>
        <v>0</v>
      </c>
      <c r="L99" s="313">
        <f>'Rev-Tracker'!K47</f>
        <v>0</v>
      </c>
      <c r="M99" s="313">
        <f>'Rev-Tracker'!L47</f>
        <v>0</v>
      </c>
      <c r="N99" s="313">
        <f>'Rev-Tracker'!M47</f>
        <v>0</v>
      </c>
      <c r="O99" s="313">
        <f>'Rev-Tracker'!N47</f>
        <v>0</v>
      </c>
      <c r="P99" s="313">
        <f t="shared" ref="P99:P104" si="22">SUM(D99:O99)</f>
        <v>0</v>
      </c>
    </row>
    <row r="100" spans="1:16" hidden="1" outlineLevel="1" x14ac:dyDescent="0.25">
      <c r="B100" s="479">
        <v>442.2</v>
      </c>
      <c r="C100" s="478" t="s">
        <v>134</v>
      </c>
      <c r="D100" s="313">
        <f>'Rev-Tracker'!C48</f>
        <v>0</v>
      </c>
      <c r="E100" s="313">
        <f>'Rev-Tracker'!D48</f>
        <v>0</v>
      </c>
      <c r="F100" s="313">
        <f>'Rev-Tracker'!E48</f>
        <v>0</v>
      </c>
      <c r="G100" s="313">
        <f>'Rev-Tracker'!F48</f>
        <v>0</v>
      </c>
      <c r="H100" s="313">
        <f>'Rev-Tracker'!G48</f>
        <v>0</v>
      </c>
      <c r="I100" s="313">
        <f>'Rev-Tracker'!H48</f>
        <v>0</v>
      </c>
      <c r="J100" s="313">
        <f>'Rev-Tracker'!I48</f>
        <v>0</v>
      </c>
      <c r="K100" s="313">
        <f>'Rev-Tracker'!J48</f>
        <v>0</v>
      </c>
      <c r="L100" s="313">
        <f>'Rev-Tracker'!K48</f>
        <v>0</v>
      </c>
      <c r="M100" s="313">
        <f>'Rev-Tracker'!L48</f>
        <v>0</v>
      </c>
      <c r="N100" s="313">
        <f>'Rev-Tracker'!M48</f>
        <v>0</v>
      </c>
      <c r="O100" s="313">
        <f>'Rev-Tracker'!N48</f>
        <v>0</v>
      </c>
      <c r="P100" s="313">
        <f t="shared" si="22"/>
        <v>0</v>
      </c>
    </row>
    <row r="101" spans="1:16" hidden="1" outlineLevel="1" x14ac:dyDescent="0.25">
      <c r="B101" s="479">
        <v>442.3</v>
      </c>
      <c r="C101" s="478" t="s">
        <v>135</v>
      </c>
      <c r="D101" s="313">
        <f>'Rev-Tracker'!C49</f>
        <v>0</v>
      </c>
      <c r="E101" s="313">
        <f>'Rev-Tracker'!D49</f>
        <v>0</v>
      </c>
      <c r="F101" s="313">
        <f>'Rev-Tracker'!E49</f>
        <v>0</v>
      </c>
      <c r="G101" s="313">
        <f>'Rev-Tracker'!F49</f>
        <v>0</v>
      </c>
      <c r="H101" s="313">
        <f>'Rev-Tracker'!G49</f>
        <v>0</v>
      </c>
      <c r="I101" s="313">
        <f>'Rev-Tracker'!H49</f>
        <v>0</v>
      </c>
      <c r="J101" s="313">
        <f>'Rev-Tracker'!I49</f>
        <v>0</v>
      </c>
      <c r="K101" s="313">
        <f>'Rev-Tracker'!J49</f>
        <v>0</v>
      </c>
      <c r="L101" s="313">
        <f>'Rev-Tracker'!K49</f>
        <v>0</v>
      </c>
      <c r="M101" s="313">
        <f>'Rev-Tracker'!L49</f>
        <v>0</v>
      </c>
      <c r="N101" s="313">
        <f>'Rev-Tracker'!M49</f>
        <v>0</v>
      </c>
      <c r="O101" s="313">
        <f>'Rev-Tracker'!N49</f>
        <v>0</v>
      </c>
      <c r="P101" s="313">
        <f t="shared" si="22"/>
        <v>0</v>
      </c>
    </row>
    <row r="102" spans="1:16" hidden="1" outlineLevel="1" x14ac:dyDescent="0.25">
      <c r="B102" s="477" t="str">
        <f>MID($C102,1,3)</f>
        <v>445</v>
      </c>
      <c r="C102" s="478" t="s">
        <v>137</v>
      </c>
      <c r="D102" s="313">
        <f>'Rev-Tracker'!C51</f>
        <v>0</v>
      </c>
      <c r="E102" s="313">
        <f>'Rev-Tracker'!D51</f>
        <v>0</v>
      </c>
      <c r="F102" s="313">
        <f>'Rev-Tracker'!E51</f>
        <v>0</v>
      </c>
      <c r="G102" s="313">
        <f>'Rev-Tracker'!F51</f>
        <v>0</v>
      </c>
      <c r="H102" s="313">
        <f>'Rev-Tracker'!G51</f>
        <v>0</v>
      </c>
      <c r="I102" s="313">
        <f>'Rev-Tracker'!H51</f>
        <v>0</v>
      </c>
      <c r="J102" s="313">
        <f>'Rev-Tracker'!I51</f>
        <v>0</v>
      </c>
      <c r="K102" s="313">
        <f>'Rev-Tracker'!J51</f>
        <v>0</v>
      </c>
      <c r="L102" s="313">
        <f>'Rev-Tracker'!K51</f>
        <v>0</v>
      </c>
      <c r="M102" s="313">
        <f>'Rev-Tracker'!L51</f>
        <v>0</v>
      </c>
      <c r="N102" s="313">
        <f>'Rev-Tracker'!M51</f>
        <v>0</v>
      </c>
      <c r="O102" s="313">
        <f>'Rev-Tracker'!N51</f>
        <v>0</v>
      </c>
      <c r="P102" s="313">
        <f t="shared" si="22"/>
        <v>0</v>
      </c>
    </row>
    <row r="103" spans="1:16" hidden="1" outlineLevel="1" x14ac:dyDescent="0.25">
      <c r="B103" s="477" t="str">
        <f>MID($C103,1,3)</f>
        <v>444</v>
      </c>
      <c r="C103" s="478" t="s">
        <v>136</v>
      </c>
      <c r="D103" s="313">
        <f>'Rev-Tracker'!C50</f>
        <v>0</v>
      </c>
      <c r="E103" s="313">
        <f>'Rev-Tracker'!D50</f>
        <v>0</v>
      </c>
      <c r="F103" s="313">
        <f>'Rev-Tracker'!E50</f>
        <v>0</v>
      </c>
      <c r="G103" s="313">
        <f>'Rev-Tracker'!F50</f>
        <v>0</v>
      </c>
      <c r="H103" s="313">
        <f>'Rev-Tracker'!G50</f>
        <v>0</v>
      </c>
      <c r="I103" s="313">
        <f>'Rev-Tracker'!H50</f>
        <v>0</v>
      </c>
      <c r="J103" s="313">
        <f>'Rev-Tracker'!I50</f>
        <v>0</v>
      </c>
      <c r="K103" s="313">
        <f>'Rev-Tracker'!J50</f>
        <v>0</v>
      </c>
      <c r="L103" s="313">
        <f>'Rev-Tracker'!K50</f>
        <v>0</v>
      </c>
      <c r="M103" s="313">
        <f>'Rev-Tracker'!L50</f>
        <v>0</v>
      </c>
      <c r="N103" s="313">
        <f>'Rev-Tracker'!M50</f>
        <v>0</v>
      </c>
      <c r="O103" s="313">
        <f>'Rev-Tracker'!N50</f>
        <v>0</v>
      </c>
      <c r="P103" s="313">
        <f t="shared" si="22"/>
        <v>0</v>
      </c>
    </row>
    <row r="104" spans="1:16" hidden="1" outlineLevel="1" x14ac:dyDescent="0.25">
      <c r="C104" s="478" t="s">
        <v>831</v>
      </c>
      <c r="D104" s="460">
        <f>SUM(D99:D103)</f>
        <v>0</v>
      </c>
      <c r="E104" s="460">
        <f t="shared" ref="E104:O104" si="23">SUM(E99:E103)</f>
        <v>0</v>
      </c>
      <c r="F104" s="460">
        <f t="shared" si="23"/>
        <v>0</v>
      </c>
      <c r="G104" s="460">
        <f t="shared" si="23"/>
        <v>0</v>
      </c>
      <c r="H104" s="460">
        <f t="shared" si="23"/>
        <v>0</v>
      </c>
      <c r="I104" s="460">
        <f t="shared" si="23"/>
        <v>0</v>
      </c>
      <c r="J104" s="460">
        <f t="shared" si="23"/>
        <v>0</v>
      </c>
      <c r="K104" s="460">
        <f t="shared" si="23"/>
        <v>0</v>
      </c>
      <c r="L104" s="460">
        <f t="shared" si="23"/>
        <v>0</v>
      </c>
      <c r="M104" s="460">
        <f t="shared" si="23"/>
        <v>0</v>
      </c>
      <c r="N104" s="460">
        <f t="shared" si="23"/>
        <v>0</v>
      </c>
      <c r="O104" s="460">
        <f t="shared" si="23"/>
        <v>0</v>
      </c>
      <c r="P104" s="460">
        <f t="shared" si="22"/>
        <v>0</v>
      </c>
    </row>
    <row r="105" spans="1:16" hidden="1" outlineLevel="1" x14ac:dyDescent="0.25">
      <c r="D105" s="368"/>
      <c r="E105" s="368"/>
      <c r="F105" s="368"/>
      <c r="G105" s="368"/>
      <c r="H105" s="368"/>
      <c r="I105" s="368"/>
      <c r="J105" s="368"/>
      <c r="K105" s="368"/>
      <c r="L105" s="368"/>
      <c r="M105" s="368"/>
      <c r="N105" s="368"/>
      <c r="O105" s="368"/>
      <c r="P105" s="368"/>
    </row>
    <row r="106" spans="1:16" collapsed="1" x14ac:dyDescent="0.25">
      <c r="C106" s="487" t="s">
        <v>891</v>
      </c>
      <c r="D106" s="368">
        <f>OSS!B12</f>
        <v>165725.87999999998</v>
      </c>
      <c r="E106" s="368">
        <f>OSS!C12</f>
        <v>1129061.1099999999</v>
      </c>
      <c r="F106" s="368">
        <f>OSS!D12</f>
        <v>89403.12000000001</v>
      </c>
      <c r="G106" s="368">
        <f>OSS!E12</f>
        <v>1082578.93</v>
      </c>
      <c r="H106" s="368">
        <f>OSS!F12</f>
        <v>8403593.0599999987</v>
      </c>
      <c r="I106" s="368">
        <f>OSS!G12</f>
        <v>3200518.2600000002</v>
      </c>
      <c r="J106" s="368">
        <f>OSS!H12</f>
        <v>311267.59195586399</v>
      </c>
      <c r="K106" s="368">
        <f>OSS!I12</f>
        <v>1442574.8318564403</v>
      </c>
      <c r="L106" s="368">
        <f>OSS!J12</f>
        <v>2331932.2950847964</v>
      </c>
      <c r="M106" s="368">
        <f>OSS!K12</f>
        <v>2100261.8575176857</v>
      </c>
      <c r="N106" s="368">
        <f>OSS!L12</f>
        <v>695720.76698123151</v>
      </c>
      <c r="O106" s="368">
        <f>OSS!M12</f>
        <v>415162.38771570643</v>
      </c>
      <c r="P106" s="368"/>
    </row>
    <row r="107" spans="1:16" x14ac:dyDescent="0.25">
      <c r="C107" s="487" t="s">
        <v>894</v>
      </c>
      <c r="D107" s="368">
        <f>OSS!B16</f>
        <v>271059.36</v>
      </c>
      <c r="E107" s="368">
        <f>OSS!C16</f>
        <v>52369.52</v>
      </c>
      <c r="F107" s="368">
        <f>OSS!D16</f>
        <v>3644.7000000000003</v>
      </c>
      <c r="G107" s="368">
        <f>OSS!E16</f>
        <v>120460.79999999999</v>
      </c>
      <c r="H107" s="368">
        <f>OSS!F16</f>
        <v>809970.77</v>
      </c>
      <c r="I107" s="368">
        <f>OSS!G16</f>
        <v>581013.48</v>
      </c>
      <c r="J107" s="368">
        <f>OSS!H16</f>
        <v>3517.4</v>
      </c>
      <c r="K107" s="368">
        <f>OSS!I16</f>
        <v>97584.2</v>
      </c>
      <c r="L107" s="368">
        <f>OSS!J16</f>
        <v>23035.300000000003</v>
      </c>
      <c r="M107" s="368">
        <f>OSS!K16</f>
        <v>7428.4999999999991</v>
      </c>
      <c r="N107" s="368">
        <f>OSS!L16</f>
        <v>13704</v>
      </c>
      <c r="O107" s="368">
        <f>OSS!M16</f>
        <v>1443.9</v>
      </c>
      <c r="P107" s="368"/>
    </row>
    <row r="108" spans="1:16" x14ac:dyDescent="0.25">
      <c r="D108" s="368">
        <f t="shared" ref="D108:O108" si="24">SUM(D106:D107)</f>
        <v>436785.24</v>
      </c>
      <c r="E108" s="368">
        <f t="shared" si="24"/>
        <v>1181430.6299999999</v>
      </c>
      <c r="F108" s="368">
        <f t="shared" si="24"/>
        <v>93047.82</v>
      </c>
      <c r="G108" s="368">
        <f t="shared" si="24"/>
        <v>1203039.73</v>
      </c>
      <c r="H108" s="368">
        <f t="shared" si="24"/>
        <v>9213563.8299999982</v>
      </c>
      <c r="I108" s="368">
        <f t="shared" si="24"/>
        <v>3781531.74</v>
      </c>
      <c r="J108" s="368">
        <f t="shared" si="24"/>
        <v>314784.99195586401</v>
      </c>
      <c r="K108" s="368">
        <f t="shared" si="24"/>
        <v>1540159.0318564402</v>
      </c>
      <c r="L108" s="368">
        <f t="shared" si="24"/>
        <v>2354967.5950847962</v>
      </c>
      <c r="M108" s="368">
        <f t="shared" si="24"/>
        <v>2107690.3575176857</v>
      </c>
      <c r="N108" s="368">
        <f t="shared" si="24"/>
        <v>709424.76698123151</v>
      </c>
      <c r="O108" s="368">
        <f t="shared" si="24"/>
        <v>416606.28771570645</v>
      </c>
      <c r="P108" s="368">
        <f>SUM(D108:O108)</f>
        <v>23353032.021111727</v>
      </c>
    </row>
    <row r="109" spans="1:16" x14ac:dyDescent="0.25">
      <c r="D109" s="368"/>
      <c r="E109" s="368"/>
      <c r="F109" s="368"/>
      <c r="G109" s="368"/>
      <c r="H109" s="368"/>
      <c r="I109" s="368"/>
      <c r="J109" s="368"/>
      <c r="K109" s="368"/>
      <c r="L109" s="368"/>
      <c r="M109" s="368"/>
      <c r="N109" s="368"/>
      <c r="O109" s="368"/>
      <c r="P109" s="368"/>
    </row>
    <row r="110" spans="1:16" s="5" customFormat="1" ht="12.75" x14ac:dyDescent="0.2">
      <c r="A110" s="632" t="str">
        <f>A1</f>
        <v>LOUISVILLE GAS AND ELECTRIC COMPANY</v>
      </c>
      <c r="B110" s="632"/>
      <c r="C110" s="632"/>
      <c r="D110" s="632"/>
      <c r="E110" s="632"/>
      <c r="F110" s="632"/>
      <c r="G110" s="632"/>
      <c r="H110" s="632"/>
      <c r="I110" s="632"/>
      <c r="J110" s="632"/>
      <c r="K110" s="632"/>
      <c r="L110" s="632"/>
      <c r="M110" s="632"/>
      <c r="N110" s="632"/>
      <c r="O110" s="632"/>
      <c r="P110" s="632"/>
    </row>
    <row r="111" spans="1:16" s="5" customFormat="1" ht="12.75" x14ac:dyDescent="0.2">
      <c r="A111" s="632" t="str">
        <f>A2</f>
        <v>CASE NO. 2025-00114 - ELECTRIC OPERATIONS</v>
      </c>
      <c r="B111" s="632"/>
      <c r="C111" s="632"/>
      <c r="D111" s="632"/>
      <c r="E111" s="632"/>
      <c r="F111" s="632"/>
      <c r="G111" s="632"/>
      <c r="H111" s="632"/>
      <c r="I111" s="632"/>
      <c r="J111" s="632"/>
      <c r="K111" s="632"/>
      <c r="L111" s="632"/>
      <c r="M111" s="632"/>
      <c r="N111" s="632"/>
      <c r="O111" s="632"/>
      <c r="P111" s="632"/>
    </row>
    <row r="112" spans="1:16" s="5" customFormat="1" ht="12.75" x14ac:dyDescent="0.2">
      <c r="A112" s="632" t="str">
        <f>A3</f>
        <v>JURISDICTIONAL ADJUSTMENTS WORKPAPER</v>
      </c>
      <c r="B112" s="632"/>
      <c r="C112" s="632"/>
      <c r="D112" s="632"/>
      <c r="E112" s="632"/>
      <c r="F112" s="632"/>
      <c r="G112" s="632"/>
      <c r="H112" s="632"/>
      <c r="I112" s="632"/>
      <c r="J112" s="632"/>
      <c r="K112" s="632"/>
      <c r="L112" s="632"/>
      <c r="M112" s="632"/>
      <c r="N112" s="632"/>
      <c r="O112" s="632"/>
      <c r="P112" s="632"/>
    </row>
    <row r="113" spans="1:16" s="5" customFormat="1" ht="12.75" x14ac:dyDescent="0.2">
      <c r="A113" s="632" t="str">
        <f>A4</f>
        <v>BASE YEAR FOR THE 12 MONTHS ENDED AUGUST 31, 2025</v>
      </c>
      <c r="B113" s="632"/>
      <c r="C113" s="632"/>
      <c r="D113" s="632"/>
      <c r="E113" s="632"/>
      <c r="F113" s="632"/>
      <c r="G113" s="632"/>
      <c r="H113" s="632"/>
      <c r="I113" s="632"/>
      <c r="J113" s="632"/>
      <c r="K113" s="632"/>
      <c r="L113" s="632"/>
      <c r="M113" s="632"/>
      <c r="N113" s="632"/>
      <c r="O113" s="632"/>
      <c r="P113" s="632"/>
    </row>
    <row r="114" spans="1:16" s="5" customFormat="1" ht="12.75" x14ac:dyDescent="0.2">
      <c r="A114" s="5" t="s">
        <v>8</v>
      </c>
      <c r="P114" s="82" t="s">
        <v>811</v>
      </c>
    </row>
    <row r="115" spans="1:16" s="5" customFormat="1" ht="12.75" x14ac:dyDescent="0.2">
      <c r="A115" s="5" t="str">
        <f>'Rate Case Constants'!$C$31</f>
        <v>TYPE OF FILING: __X__ ORIGINAL  _____ UPDATED  _____ REVISED</v>
      </c>
      <c r="P115" s="481" t="s">
        <v>1625</v>
      </c>
    </row>
    <row r="116" spans="1:16" s="5" customFormat="1" ht="12.75" x14ac:dyDescent="0.2">
      <c r="A116" s="5" t="s">
        <v>9</v>
      </c>
      <c r="P116" s="481" t="str">
        <f>'Rate Case Constants'!$C$37</f>
        <v>WITNESS:   A. M. FACKLER</v>
      </c>
    </row>
    <row r="117" spans="1:16" s="5" customFormat="1" ht="12.75" x14ac:dyDescent="0.2">
      <c r="A117" s="103" t="s">
        <v>807</v>
      </c>
      <c r="B117" s="103" t="s">
        <v>6</v>
      </c>
      <c r="C117" s="482"/>
      <c r="D117" s="103" t="s">
        <v>1</v>
      </c>
      <c r="E117" s="103" t="s">
        <v>1</v>
      </c>
      <c r="F117" s="103" t="s">
        <v>1</v>
      </c>
      <c r="G117" s="103" t="s">
        <v>1</v>
      </c>
      <c r="H117" s="103" t="s">
        <v>1</v>
      </c>
      <c r="I117" s="103" t="s">
        <v>1</v>
      </c>
      <c r="J117" s="103" t="s">
        <v>2</v>
      </c>
      <c r="K117" s="103" t="s">
        <v>2</v>
      </c>
      <c r="L117" s="103" t="s">
        <v>2</v>
      </c>
      <c r="M117" s="103" t="s">
        <v>2</v>
      </c>
      <c r="N117" s="103" t="s">
        <v>2</v>
      </c>
      <c r="O117" s="103" t="s">
        <v>2</v>
      </c>
      <c r="P117" s="482"/>
    </row>
    <row r="118" spans="1:16" s="5" customFormat="1" ht="12.75" x14ac:dyDescent="0.2">
      <c r="A118" s="104" t="s">
        <v>808</v>
      </c>
      <c r="B118" s="104" t="s">
        <v>5</v>
      </c>
      <c r="C118" s="105" t="s">
        <v>809</v>
      </c>
      <c r="D118" s="416">
        <f>D57</f>
        <v>45536</v>
      </c>
      <c r="E118" s="416">
        <f t="shared" ref="E118:O118" si="25">E57</f>
        <v>45566</v>
      </c>
      <c r="F118" s="416">
        <f t="shared" si="25"/>
        <v>45597</v>
      </c>
      <c r="G118" s="416">
        <f t="shared" si="25"/>
        <v>45627</v>
      </c>
      <c r="H118" s="416">
        <f t="shared" si="25"/>
        <v>45658</v>
      </c>
      <c r="I118" s="416">
        <f t="shared" si="25"/>
        <v>45689</v>
      </c>
      <c r="J118" s="416">
        <f t="shared" si="25"/>
        <v>45717</v>
      </c>
      <c r="K118" s="416">
        <f t="shared" si="25"/>
        <v>45748</v>
      </c>
      <c r="L118" s="416">
        <f t="shared" si="25"/>
        <v>45778</v>
      </c>
      <c r="M118" s="416">
        <f t="shared" si="25"/>
        <v>45809</v>
      </c>
      <c r="N118" s="416">
        <f t="shared" si="25"/>
        <v>45839</v>
      </c>
      <c r="O118" s="416">
        <f t="shared" si="25"/>
        <v>45870</v>
      </c>
      <c r="P118" s="483" t="s">
        <v>3</v>
      </c>
    </row>
    <row r="119" spans="1:16" x14ac:dyDescent="0.25">
      <c r="B119" s="477"/>
      <c r="D119" s="461"/>
      <c r="E119" s="461"/>
      <c r="F119" s="461"/>
      <c r="G119" s="461"/>
      <c r="H119" s="461"/>
      <c r="I119" s="461"/>
      <c r="J119" s="461"/>
      <c r="K119" s="461"/>
      <c r="L119" s="461"/>
      <c r="M119" s="461"/>
      <c r="N119" s="461"/>
      <c r="O119" s="461"/>
      <c r="P119" s="462" t="str">
        <f>P58</f>
        <v>$(0)</v>
      </c>
    </row>
    <row r="120" spans="1:16" x14ac:dyDescent="0.25">
      <c r="A120" s="472" t="str">
        <f>'SCH D-2 B'!H10</f>
        <v>ADJ 5</v>
      </c>
      <c r="C120" s="466" t="s">
        <v>1494</v>
      </c>
      <c r="D120" s="368"/>
      <c r="E120" s="368"/>
      <c r="F120" s="368"/>
      <c r="G120" s="368"/>
      <c r="H120" s="368"/>
      <c r="I120" s="368"/>
      <c r="J120" s="368"/>
      <c r="K120" s="368"/>
      <c r="L120" s="368"/>
      <c r="M120" s="368"/>
      <c r="N120" s="368"/>
      <c r="O120" s="368"/>
      <c r="P120" s="368"/>
    </row>
    <row r="121" spans="1:16" x14ac:dyDescent="0.25">
      <c r="A121" s="476" t="s">
        <v>1493</v>
      </c>
      <c r="B121" s="477" t="str">
        <f>MID($C121,1,3)</f>
        <v>440</v>
      </c>
      <c r="C121" s="478" t="s">
        <v>133</v>
      </c>
      <c r="D121" s="488">
        <f>'Rev-Tracker'!D39</f>
        <v>0</v>
      </c>
      <c r="E121" s="488">
        <f>'Rev-Tracker'!E39</f>
        <v>0</v>
      </c>
      <c r="F121" s="488">
        <f>'Rev-Tracker'!F39</f>
        <v>0</v>
      </c>
      <c r="G121" s="488">
        <f>'Rev-Tracker'!G39</f>
        <v>0</v>
      </c>
      <c r="H121" s="488">
        <f>'Rev-Tracker'!H39</f>
        <v>0</v>
      </c>
      <c r="I121" s="488">
        <f>'Rev-Tracker'!I39</f>
        <v>0</v>
      </c>
      <c r="J121" s="488">
        <f>'Rev-Tracker'!J39</f>
        <v>-101866.66780574004</v>
      </c>
      <c r="K121" s="488">
        <f>'Rev-Tracker'!K39</f>
        <v>-93756.032421394004</v>
      </c>
      <c r="L121" s="488">
        <f>'Rev-Tracker'!L39</f>
        <v>-100606.68997354552</v>
      </c>
      <c r="M121" s="488">
        <f>'Rev-Tracker'!M39</f>
        <v>-116552.37449964648</v>
      </c>
      <c r="N121" s="488">
        <f>'Rev-Tracker'!N39</f>
        <v>-123573.77523259645</v>
      </c>
      <c r="O121" s="488">
        <f>'Rev-Tracker'!O39</f>
        <v>-120749.93842016198</v>
      </c>
      <c r="P121" s="464">
        <f t="shared" ref="P121:P125" si="26">SUM(D121:O121)</f>
        <v>-657105.47835308441</v>
      </c>
    </row>
    <row r="122" spans="1:16" x14ac:dyDescent="0.25">
      <c r="A122" s="476" t="s">
        <v>1493</v>
      </c>
      <c r="B122" s="479">
        <v>442.2</v>
      </c>
      <c r="C122" s="478" t="s">
        <v>134</v>
      </c>
      <c r="D122" s="488">
        <f>'Rev-Tracker'!D40</f>
        <v>0</v>
      </c>
      <c r="E122" s="488">
        <f>'Rev-Tracker'!E40</f>
        <v>0</v>
      </c>
      <c r="F122" s="488">
        <f>'Rev-Tracker'!F40</f>
        <v>0</v>
      </c>
      <c r="G122" s="488">
        <f>'Rev-Tracker'!G40</f>
        <v>0</v>
      </c>
      <c r="H122" s="488">
        <f>'Rev-Tracker'!H40</f>
        <v>0</v>
      </c>
      <c r="I122" s="488">
        <f>'Rev-Tracker'!I40</f>
        <v>0</v>
      </c>
      <c r="J122" s="488">
        <f>'Rev-Tracker'!J40</f>
        <v>-97597.68009768991</v>
      </c>
      <c r="K122" s="488">
        <f>'Rev-Tracker'!K40</f>
        <v>-100637.40244024657</v>
      </c>
      <c r="L122" s="488">
        <f>'Rev-Tracker'!L40</f>
        <v>-99065.908867627426</v>
      </c>
      <c r="M122" s="488">
        <f>'Rev-Tracker'!M40</f>
        <v>-94151.927319821625</v>
      </c>
      <c r="N122" s="488">
        <f>'Rev-Tracker'!N40</f>
        <v>-92013.372578905575</v>
      </c>
      <c r="O122" s="488">
        <f>'Rev-Tracker'!O40</f>
        <v>-92289.548626838674</v>
      </c>
      <c r="P122" s="464">
        <f t="shared" si="26"/>
        <v>-575755.83993112983</v>
      </c>
    </row>
    <row r="123" spans="1:16" x14ac:dyDescent="0.25">
      <c r="A123" s="476" t="s">
        <v>1493</v>
      </c>
      <c r="B123" s="479">
        <v>442.3</v>
      </c>
      <c r="C123" s="478" t="s">
        <v>135</v>
      </c>
      <c r="D123" s="488">
        <f>'Rev-Tracker'!D41</f>
        <v>0</v>
      </c>
      <c r="E123" s="488">
        <f>'Rev-Tracker'!E41</f>
        <v>0</v>
      </c>
      <c r="F123" s="488">
        <f>'Rev-Tracker'!F41</f>
        <v>0</v>
      </c>
      <c r="G123" s="488">
        <f>'Rev-Tracker'!G41</f>
        <v>0</v>
      </c>
      <c r="H123" s="488">
        <f>'Rev-Tracker'!H41</f>
        <v>0</v>
      </c>
      <c r="I123" s="488">
        <f>'Rev-Tracker'!I41</f>
        <v>0</v>
      </c>
      <c r="J123" s="488">
        <f>'Rev-Tracker'!J41</f>
        <v>-68749.643328200676</v>
      </c>
      <c r="K123" s="488">
        <f>'Rev-Tracker'!K41</f>
        <v>-72937.491966937727</v>
      </c>
      <c r="L123" s="488">
        <f>'Rev-Tracker'!L41</f>
        <v>-69272.93169008223</v>
      </c>
      <c r="M123" s="488">
        <f>'Rev-Tracker'!M41</f>
        <v>-60322.901628340405</v>
      </c>
      <c r="N123" s="488">
        <f>'Rev-Tracker'!N41</f>
        <v>-56144.638806613162</v>
      </c>
      <c r="O123" s="488">
        <f>'Rev-Tracker'!O41</f>
        <v>-58622.438922918453</v>
      </c>
      <c r="P123" s="464">
        <f t="shared" si="26"/>
        <v>-386050.04634309269</v>
      </c>
    </row>
    <row r="124" spans="1:16" x14ac:dyDescent="0.25">
      <c r="A124" s="476" t="s">
        <v>1493</v>
      </c>
      <c r="B124" s="477" t="str">
        <f>MID($C124,1,3)</f>
        <v>445</v>
      </c>
      <c r="C124" s="478" t="s">
        <v>137</v>
      </c>
      <c r="D124" s="488">
        <f>'Rev-Tracker'!D42</f>
        <v>0</v>
      </c>
      <c r="E124" s="488">
        <f>'Rev-Tracker'!E42</f>
        <v>0</v>
      </c>
      <c r="F124" s="488">
        <f>'Rev-Tracker'!F42</f>
        <v>0</v>
      </c>
      <c r="G124" s="488">
        <f>'Rev-Tracker'!G42</f>
        <v>0</v>
      </c>
      <c r="H124" s="488">
        <f>'Rev-Tracker'!H42</f>
        <v>0</v>
      </c>
      <c r="I124" s="488">
        <f>'Rev-Tracker'!I42</f>
        <v>0</v>
      </c>
      <c r="J124" s="488">
        <f>'Rev-Tracker'!J42</f>
        <v>-29150.253365432771</v>
      </c>
      <c r="K124" s="488">
        <f>'Rev-Tracker'!K42</f>
        <v>-30024.999364355193</v>
      </c>
      <c r="L124" s="488">
        <f>'Rev-Tracker'!L42</f>
        <v>-28444.210678877189</v>
      </c>
      <c r="M124" s="488">
        <f>'Rev-Tracker'!M42</f>
        <v>-26388.431142553181</v>
      </c>
      <c r="N124" s="488">
        <f>'Rev-Tracker'!N42</f>
        <v>-25700.335727362595</v>
      </c>
      <c r="O124" s="488">
        <f>'Rev-Tracker'!O42</f>
        <v>-25765.476278355669</v>
      </c>
      <c r="P124" s="464">
        <f t="shared" si="26"/>
        <v>-165473.70655693658</v>
      </c>
    </row>
    <row r="125" spans="1:16" x14ac:dyDescent="0.25">
      <c r="A125" s="476" t="s">
        <v>1493</v>
      </c>
      <c r="B125" s="477" t="str">
        <f>MID($C125,1,3)</f>
        <v>444</v>
      </c>
      <c r="C125" s="478" t="s">
        <v>136</v>
      </c>
      <c r="D125" s="489">
        <f>'Rev-Tracker'!D43</f>
        <v>0</v>
      </c>
      <c r="E125" s="489">
        <f>'Rev-Tracker'!E43</f>
        <v>0</v>
      </c>
      <c r="F125" s="489">
        <f>'Rev-Tracker'!F43</f>
        <v>0</v>
      </c>
      <c r="G125" s="489">
        <f>'Rev-Tracker'!G43</f>
        <v>0</v>
      </c>
      <c r="H125" s="489">
        <f>'Rev-Tracker'!H43</f>
        <v>0</v>
      </c>
      <c r="I125" s="489">
        <f>'Rev-Tracker'!I43</f>
        <v>0</v>
      </c>
      <c r="J125" s="489">
        <f>'Rev-Tracker'!J43</f>
        <v>-188.17956241655779</v>
      </c>
      <c r="K125" s="489">
        <f>'Rev-Tracker'!K43</f>
        <v>-196.49796654643464</v>
      </c>
      <c r="L125" s="489">
        <f>'Rev-Tracker'!L43</f>
        <v>-162.6829493476163</v>
      </c>
      <c r="M125" s="489">
        <f>'Rev-Tracker'!M43</f>
        <v>-136.78956911829653</v>
      </c>
      <c r="N125" s="489">
        <f>'Rev-Tracker'!N43</f>
        <v>-120.30181400220469</v>
      </c>
      <c r="O125" s="489">
        <f>'Rev-Tracker'!O43</f>
        <v>-125.02191120509144</v>
      </c>
      <c r="P125" s="465">
        <f t="shared" si="26"/>
        <v>-929.47377263620137</v>
      </c>
    </row>
    <row r="126" spans="1:16" x14ac:dyDescent="0.25">
      <c r="A126" s="476" t="s">
        <v>1493</v>
      </c>
      <c r="C126" s="478" t="s">
        <v>1472</v>
      </c>
      <c r="D126" s="368">
        <f>SUM(D121:D125)</f>
        <v>0</v>
      </c>
      <c r="E126" s="368">
        <f t="shared" ref="E126:O126" si="27">SUM(E121:E125)</f>
        <v>0</v>
      </c>
      <c r="F126" s="368">
        <f t="shared" si="27"/>
        <v>0</v>
      </c>
      <c r="G126" s="368">
        <f t="shared" si="27"/>
        <v>0</v>
      </c>
      <c r="H126" s="368">
        <f t="shared" si="27"/>
        <v>0</v>
      </c>
      <c r="I126" s="368">
        <f t="shared" si="27"/>
        <v>0</v>
      </c>
      <c r="J126" s="368">
        <f t="shared" si="27"/>
        <v>-297552.42415947997</v>
      </c>
      <c r="K126" s="368">
        <f t="shared" si="27"/>
        <v>-297552.42415947991</v>
      </c>
      <c r="L126" s="368">
        <f t="shared" si="27"/>
        <v>-297552.42415947997</v>
      </c>
      <c r="M126" s="368">
        <f t="shared" si="27"/>
        <v>-297552.42415947997</v>
      </c>
      <c r="N126" s="368">
        <f t="shared" si="27"/>
        <v>-297552.42415948003</v>
      </c>
      <c r="O126" s="368">
        <f t="shared" si="27"/>
        <v>-297552.42415947991</v>
      </c>
      <c r="P126" s="368">
        <f>SUM(D126:O126)</f>
        <v>-1785314.5449568797</v>
      </c>
    </row>
    <row r="128" spans="1:16" x14ac:dyDescent="0.25">
      <c r="A128" s="472"/>
      <c r="C128" s="466" t="s">
        <v>1495</v>
      </c>
    </row>
    <row r="129" spans="1:16" x14ac:dyDescent="0.25">
      <c r="A129" s="490" t="s">
        <v>1493</v>
      </c>
      <c r="B129" s="491">
        <v>407</v>
      </c>
      <c r="C129" s="478" t="s">
        <v>1430</v>
      </c>
      <c r="D129" s="488">
        <f>'IS E'!D432</f>
        <v>0</v>
      </c>
      <c r="E129" s="488">
        <f>'IS E'!E432</f>
        <v>0</v>
      </c>
      <c r="F129" s="488">
        <f>'IS E'!F432</f>
        <v>0</v>
      </c>
      <c r="G129" s="488">
        <f>'IS E'!G432</f>
        <v>0</v>
      </c>
      <c r="H129" s="488">
        <f>'IS E'!H432</f>
        <v>0</v>
      </c>
      <c r="I129" s="488">
        <f>'IS E'!I432</f>
        <v>0</v>
      </c>
      <c r="J129" s="475">
        <f>'IS E'!J432</f>
        <v>742723.58338263503</v>
      </c>
      <c r="K129" s="475">
        <f>'IS E'!K432</f>
        <v>746691.90893168002</v>
      </c>
      <c r="L129" s="475">
        <f>'IS E'!L432</f>
        <v>750681.43699538196</v>
      </c>
      <c r="M129" s="475">
        <f>'IS E'!M432</f>
        <v>754692.280857448</v>
      </c>
      <c r="N129" s="475">
        <f>'IS E'!N432</f>
        <v>758724.55440685304</v>
      </c>
      <c r="O129" s="475">
        <f>'IS E'!O432</f>
        <v>762778.37214107299</v>
      </c>
      <c r="P129" s="464">
        <f t="shared" ref="P129" si="28">SUM(D129:O129)</f>
        <v>4516292.1367150713</v>
      </c>
    </row>
    <row r="132" spans="1:16" x14ac:dyDescent="0.25">
      <c r="A132" s="472" t="s">
        <v>1063</v>
      </c>
      <c r="C132" s="466" t="s">
        <v>1635</v>
      </c>
    </row>
    <row r="133" spans="1:16" x14ac:dyDescent="0.25">
      <c r="B133" s="491"/>
      <c r="D133" s="493"/>
      <c r="E133" s="493"/>
      <c r="F133" s="493"/>
      <c r="G133" s="493"/>
      <c r="H133" s="493"/>
      <c r="I133" s="493"/>
      <c r="J133" s="493"/>
      <c r="K133" s="493"/>
      <c r="L133" s="493"/>
      <c r="M133" s="493"/>
      <c r="N133" s="493"/>
      <c r="O133" s="493"/>
      <c r="P133" s="493"/>
    </row>
    <row r="134" spans="1:16" x14ac:dyDescent="0.25">
      <c r="A134" s="476" t="s">
        <v>1497</v>
      </c>
      <c r="B134" s="491">
        <v>407.4</v>
      </c>
      <c r="C134" s="478" t="s">
        <v>1438</v>
      </c>
      <c r="D134" s="488">
        <v>13569.12</v>
      </c>
      <c r="E134" s="488">
        <v>14593.03</v>
      </c>
      <c r="F134" s="488">
        <v>16858.23</v>
      </c>
      <c r="G134" s="488">
        <v>19468.59</v>
      </c>
      <c r="H134" s="488">
        <v>21749.200000000001</v>
      </c>
      <c r="I134" s="488">
        <v>26568.94</v>
      </c>
      <c r="J134" s="488">
        <v>51005.649999999994</v>
      </c>
      <c r="K134" s="488">
        <v>62662.14</v>
      </c>
      <c r="L134" s="488">
        <v>68109.459999999992</v>
      </c>
      <c r="M134" s="488">
        <v>76477.06</v>
      </c>
      <c r="N134" s="488">
        <v>87886.94</v>
      </c>
      <c r="O134" s="488">
        <v>96846.97</v>
      </c>
      <c r="P134" s="488">
        <f t="shared" ref="P134:P135" si="29">SUM(D134:O134)</f>
        <v>555795.32999999996</v>
      </c>
    </row>
    <row r="135" spans="1:16" x14ac:dyDescent="0.25">
      <c r="A135" s="476" t="s">
        <v>1497</v>
      </c>
      <c r="B135" s="491">
        <v>407.4</v>
      </c>
      <c r="C135" s="478" t="s">
        <v>1439</v>
      </c>
      <c r="D135" s="488">
        <v>-23535.95</v>
      </c>
      <c r="E135" s="488">
        <v>-25307.03</v>
      </c>
      <c r="F135" s="488">
        <v>-29225.26</v>
      </c>
      <c r="G135" s="488">
        <v>-34126.370000000003</v>
      </c>
      <c r="H135" s="488">
        <v>-38071.25</v>
      </c>
      <c r="I135" s="488">
        <v>-52267.31</v>
      </c>
      <c r="J135" s="488">
        <v>-92933.790000000008</v>
      </c>
      <c r="K135" s="488">
        <v>-114069.25</v>
      </c>
      <c r="L135" s="488">
        <v>-123946.23999999999</v>
      </c>
      <c r="M135" s="488">
        <v>-140682.31</v>
      </c>
      <c r="N135" s="488">
        <v>-161370.60999999999</v>
      </c>
      <c r="O135" s="488">
        <v>-177616.87</v>
      </c>
      <c r="P135" s="488">
        <f t="shared" si="29"/>
        <v>-1013152.24</v>
      </c>
    </row>
    <row r="139" spans="1:16" x14ac:dyDescent="0.25">
      <c r="A139" s="472" t="s">
        <v>1496</v>
      </c>
      <c r="C139" s="466" t="s">
        <v>1529</v>
      </c>
    </row>
    <row r="140" spans="1:16" x14ac:dyDescent="0.25">
      <c r="B140" s="491"/>
      <c r="D140" s="493"/>
      <c r="E140" s="493"/>
      <c r="F140" s="493"/>
      <c r="G140" s="493"/>
      <c r="H140" s="493"/>
      <c r="I140" s="493"/>
      <c r="J140" s="493"/>
      <c r="K140" s="493"/>
      <c r="L140" s="493"/>
      <c r="M140" s="493"/>
      <c r="N140" s="493"/>
      <c r="O140" s="493"/>
      <c r="P140" s="493"/>
    </row>
    <row r="141" spans="1:16" x14ac:dyDescent="0.25">
      <c r="A141" s="476" t="s">
        <v>1498</v>
      </c>
      <c r="B141" s="491">
        <v>407.3</v>
      </c>
      <c r="C141" s="478" t="s">
        <v>1434</v>
      </c>
      <c r="D141" s="488">
        <v>345562.97</v>
      </c>
      <c r="E141" s="488">
        <v>0</v>
      </c>
      <c r="F141" s="488">
        <v>0</v>
      </c>
      <c r="G141" s="488">
        <v>817267.43</v>
      </c>
      <c r="H141" s="488">
        <v>0</v>
      </c>
      <c r="I141" s="488">
        <v>0</v>
      </c>
      <c r="J141" s="488">
        <v>774934.77237568283</v>
      </c>
      <c r="K141" s="488">
        <v>0</v>
      </c>
      <c r="L141" s="488">
        <v>0</v>
      </c>
      <c r="M141" s="488">
        <v>876780.20833065663</v>
      </c>
      <c r="N141" s="488">
        <v>0</v>
      </c>
      <c r="O141" s="488">
        <v>0</v>
      </c>
      <c r="P141" s="488">
        <f t="shared" ref="P141:P152" si="30">SUM(D141:O141)</f>
        <v>2814545.3807063391</v>
      </c>
    </row>
    <row r="142" spans="1:16" x14ac:dyDescent="0.25">
      <c r="A142" s="476" t="s">
        <v>1498</v>
      </c>
      <c r="B142" s="491">
        <v>407.4</v>
      </c>
      <c r="C142" s="478" t="s">
        <v>1436</v>
      </c>
      <c r="D142" s="488">
        <v>23963.24</v>
      </c>
      <c r="E142" s="488">
        <v>24899.360000000001</v>
      </c>
      <c r="F142" s="488">
        <v>25619.13</v>
      </c>
      <c r="G142" s="488">
        <v>27098.58</v>
      </c>
      <c r="H142" s="488">
        <v>27636.85</v>
      </c>
      <c r="I142" s="488">
        <v>31050.799999999999</v>
      </c>
      <c r="J142" s="488">
        <v>36303.918000000005</v>
      </c>
      <c r="K142" s="488">
        <v>36803.758400000006</v>
      </c>
      <c r="L142" s="488">
        <v>37290.277999999998</v>
      </c>
      <c r="M142" s="488">
        <v>38372.601999999999</v>
      </c>
      <c r="N142" s="488">
        <v>38803.955200000004</v>
      </c>
      <c r="O142" s="488">
        <v>39233.255200000007</v>
      </c>
      <c r="P142" s="488">
        <f t="shared" si="30"/>
        <v>387075.72680000006</v>
      </c>
    </row>
    <row r="143" spans="1:16" x14ac:dyDescent="0.25">
      <c r="A143" s="476" t="s">
        <v>1498</v>
      </c>
      <c r="B143" s="491">
        <v>407.4</v>
      </c>
      <c r="C143" s="478" t="s">
        <v>1437</v>
      </c>
      <c r="D143" s="488">
        <v>-44934.9</v>
      </c>
      <c r="E143" s="488">
        <v>-46554.13</v>
      </c>
      <c r="F143" s="488">
        <v>-47799.16</v>
      </c>
      <c r="G143" s="488">
        <v>-51231.9</v>
      </c>
      <c r="H143" s="488">
        <v>-52121.01</v>
      </c>
      <c r="I143" s="488">
        <v>-65083.38</v>
      </c>
      <c r="J143" s="488">
        <v>-69890.712</v>
      </c>
      <c r="K143" s="488">
        <v>-70797.003200000006</v>
      </c>
      <c r="L143" s="488">
        <v>-71679.155199999994</v>
      </c>
      <c r="M143" s="488">
        <v>-75001.103600000002</v>
      </c>
      <c r="N143" s="488">
        <v>-75783.236799999999</v>
      </c>
      <c r="O143" s="488">
        <v>-76561.6152</v>
      </c>
      <c r="P143" s="488">
        <f t="shared" si="30"/>
        <v>-747437.30599999987</v>
      </c>
    </row>
    <row r="144" spans="1:16" x14ac:dyDescent="0.25">
      <c r="A144" s="476" t="s">
        <v>1498</v>
      </c>
      <c r="B144" s="473">
        <v>586</v>
      </c>
      <c r="C144" s="478" t="s">
        <v>1343</v>
      </c>
      <c r="D144" s="488">
        <f>'IS E'!D260</f>
        <v>0</v>
      </c>
      <c r="E144" s="488">
        <f>'IS E'!E260</f>
        <v>0</v>
      </c>
      <c r="F144" s="488">
        <f>'IS E'!F260</f>
        <v>0</v>
      </c>
      <c r="G144" s="488">
        <f>'IS E'!G260</f>
        <v>0</v>
      </c>
      <c r="H144" s="488">
        <f>'IS E'!H260</f>
        <v>0</v>
      </c>
      <c r="I144" s="488">
        <f>'IS E'!I260</f>
        <v>0</v>
      </c>
      <c r="J144" s="488">
        <f>'IS E'!J260</f>
        <v>0</v>
      </c>
      <c r="K144" s="488">
        <f>'IS E'!K260</f>
        <v>450</v>
      </c>
      <c r="L144" s="488">
        <f>'IS E'!L260</f>
        <v>450</v>
      </c>
      <c r="M144" s="488">
        <f>'IS E'!M260</f>
        <v>-900</v>
      </c>
      <c r="N144" s="488">
        <f>'IS E'!N260</f>
        <v>450</v>
      </c>
      <c r="O144" s="488">
        <f>'IS E'!O260</f>
        <v>450</v>
      </c>
      <c r="P144" s="488">
        <f t="shared" si="30"/>
        <v>900</v>
      </c>
    </row>
    <row r="145" spans="1:16" x14ac:dyDescent="0.25">
      <c r="A145" s="476" t="s">
        <v>1498</v>
      </c>
      <c r="B145" s="473">
        <v>597</v>
      </c>
      <c r="C145" s="478" t="s">
        <v>1355</v>
      </c>
      <c r="D145" s="488">
        <f>'IS E'!D272</f>
        <v>-313666.52</v>
      </c>
      <c r="E145" s="488">
        <f>'IS E'!E272</f>
        <v>162956.29</v>
      </c>
      <c r="F145" s="488">
        <f>'IS E'!F272</f>
        <v>303528.41000000003</v>
      </c>
      <c r="G145" s="488">
        <f>'IS E'!G272</f>
        <v>-466484.69999999995</v>
      </c>
      <c r="H145" s="488">
        <f>'IS E'!H272</f>
        <v>45844.41</v>
      </c>
      <c r="I145" s="488">
        <f>'IS E'!I272</f>
        <v>117421.20999999999</v>
      </c>
      <c r="J145" s="488">
        <f>'IS E'!J272</f>
        <v>-137270.09000000003</v>
      </c>
      <c r="K145" s="488">
        <f>'IS E'!K272</f>
        <v>240368.05</v>
      </c>
      <c r="L145" s="488">
        <f>'IS E'!L272</f>
        <v>212321.09</v>
      </c>
      <c r="M145" s="488">
        <f>'IS E'!M272</f>
        <v>-196111.62999999998</v>
      </c>
      <c r="N145" s="488">
        <f>'IS E'!N272</f>
        <v>91168.84</v>
      </c>
      <c r="O145" s="488">
        <f>'IS E'!O272</f>
        <v>46838.67</v>
      </c>
      <c r="P145" s="488">
        <f t="shared" si="30"/>
        <v>106914.03000000013</v>
      </c>
    </row>
    <row r="146" spans="1:16" x14ac:dyDescent="0.25">
      <c r="A146" s="476" t="s">
        <v>1498</v>
      </c>
      <c r="B146" s="473">
        <v>903</v>
      </c>
      <c r="C146" s="478" t="s">
        <v>1360</v>
      </c>
      <c r="D146" s="488">
        <f>'IS E'!D345</f>
        <v>-300872.23999999987</v>
      </c>
      <c r="E146" s="488">
        <f>'IS E'!E345</f>
        <v>201396.44999999998</v>
      </c>
      <c r="F146" s="488">
        <f>'IS E'!F345</f>
        <v>196833.06999999998</v>
      </c>
      <c r="G146" s="488">
        <f>'IS E'!G345</f>
        <v>-386604.91999999993</v>
      </c>
      <c r="H146" s="488">
        <f>'IS E'!H345</f>
        <v>268996.45</v>
      </c>
      <c r="I146" s="488">
        <f>'IS E'!I345</f>
        <v>215926.82</v>
      </c>
      <c r="J146" s="488">
        <f>'IS E'!J345</f>
        <v>-503022.20699999999</v>
      </c>
      <c r="K146" s="488">
        <f>'IS E'!K345</f>
        <v>312519.28649999999</v>
      </c>
      <c r="L146" s="488">
        <f>'IS E'!L345</f>
        <v>234873.27659999998</v>
      </c>
      <c r="M146" s="488">
        <f>'IS E'!M345</f>
        <v>-582225.50820000004</v>
      </c>
      <c r="N146" s="488">
        <f>'IS E'!N345</f>
        <v>70335.303899999999</v>
      </c>
      <c r="O146" s="488">
        <f>'IS E'!O345</f>
        <v>65336.814299999998</v>
      </c>
      <c r="P146" s="488">
        <f t="shared" si="30"/>
        <v>-206507.40389999989</v>
      </c>
    </row>
    <row r="147" spans="1:16" x14ac:dyDescent="0.25">
      <c r="A147" s="476" t="s">
        <v>1498</v>
      </c>
      <c r="B147" s="473">
        <v>908</v>
      </c>
      <c r="C147" s="478" t="s">
        <v>1367</v>
      </c>
      <c r="D147" s="488">
        <f>'IS E'!D354</f>
        <v>-5573.1999999999989</v>
      </c>
      <c r="E147" s="488">
        <f>'IS E'!E354</f>
        <v>22998.76</v>
      </c>
      <c r="F147" s="488">
        <f>'IS E'!F354</f>
        <v>2786.6</v>
      </c>
      <c r="G147" s="488">
        <f>'IS E'!G354</f>
        <v>-25785.360000000001</v>
      </c>
      <c r="H147" s="488">
        <f>'IS E'!H354</f>
        <v>2898.06</v>
      </c>
      <c r="I147" s="488">
        <f>'IS E'!I354</f>
        <v>2898.06</v>
      </c>
      <c r="J147" s="488">
        <f>'IS E'!J354</f>
        <v>-5796.1098000000002</v>
      </c>
      <c r="K147" s="488">
        <f>'IS E'!K354</f>
        <v>2898.2070000000003</v>
      </c>
      <c r="L147" s="488">
        <f>'IS E'!L354</f>
        <v>2898.2070000000003</v>
      </c>
      <c r="M147" s="488">
        <f>'IS E'!M354</f>
        <v>-5796.4140000000007</v>
      </c>
      <c r="N147" s="488">
        <f>'IS E'!N354</f>
        <v>2898.2070000000003</v>
      </c>
      <c r="O147" s="488">
        <f>'IS E'!O354</f>
        <v>2898.2070000000003</v>
      </c>
      <c r="P147" s="488">
        <f t="shared" si="30"/>
        <v>223.22419999999602</v>
      </c>
    </row>
    <row r="148" spans="1:16" x14ac:dyDescent="0.25">
      <c r="A148" s="476" t="s">
        <v>1498</v>
      </c>
      <c r="B148" s="473">
        <v>910</v>
      </c>
      <c r="C148" s="478" t="s">
        <v>1370</v>
      </c>
      <c r="D148" s="488">
        <f>'IS E'!D357</f>
        <v>0</v>
      </c>
      <c r="E148" s="488">
        <f>'IS E'!E357</f>
        <v>0</v>
      </c>
      <c r="F148" s="488">
        <f>'IS E'!F357</f>
        <v>0</v>
      </c>
      <c r="G148" s="488">
        <f>'IS E'!G357</f>
        <v>0</v>
      </c>
      <c r="H148" s="488">
        <f>'IS E'!H357</f>
        <v>10003.99</v>
      </c>
      <c r="I148" s="488">
        <f>'IS E'!I357</f>
        <v>3686.25</v>
      </c>
      <c r="J148" s="488">
        <f>'IS E'!J357</f>
        <v>-24959.259000000002</v>
      </c>
      <c r="K148" s="488">
        <f>'IS E'!K357</f>
        <v>3510</v>
      </c>
      <c r="L148" s="488">
        <f>'IS E'!L357</f>
        <v>38610</v>
      </c>
      <c r="M148" s="488">
        <f>'IS E'!M357</f>
        <v>-42120</v>
      </c>
      <c r="N148" s="488">
        <f>'IS E'!N357</f>
        <v>91084.5</v>
      </c>
      <c r="O148" s="488">
        <f>'IS E'!O357</f>
        <v>49018.7022</v>
      </c>
      <c r="P148" s="488">
        <f t="shared" si="30"/>
        <v>128834.1832</v>
      </c>
    </row>
    <row r="149" spans="1:16" x14ac:dyDescent="0.25">
      <c r="A149" s="476" t="s">
        <v>1498</v>
      </c>
      <c r="B149" s="473">
        <v>920</v>
      </c>
      <c r="C149" s="478" t="s">
        <v>1376</v>
      </c>
      <c r="D149" s="488">
        <f>'IS E'!D369</f>
        <v>-2696.6699999999996</v>
      </c>
      <c r="E149" s="488">
        <f>'IS E'!E369</f>
        <v>1261.6999999999998</v>
      </c>
      <c r="F149" s="488">
        <f>'IS E'!F369</f>
        <v>1076.17</v>
      </c>
      <c r="G149" s="488">
        <f>'IS E'!G369</f>
        <v>-2337.8699999999994</v>
      </c>
      <c r="H149" s="488">
        <f>'IS E'!H369</f>
        <v>742.18999999999994</v>
      </c>
      <c r="I149" s="488">
        <f>'IS E'!I369</f>
        <v>1967.8600000000001</v>
      </c>
      <c r="J149" s="488">
        <f>'IS E'!J369</f>
        <v>-3580.2777000000001</v>
      </c>
      <c r="K149" s="488">
        <f>'IS E'!K369</f>
        <v>2182.3130999999998</v>
      </c>
      <c r="L149" s="488">
        <f>'IS E'!L369</f>
        <v>1587.1367999999998</v>
      </c>
      <c r="M149" s="488">
        <f>'IS E'!M369</f>
        <v>-3769.4498999999996</v>
      </c>
      <c r="N149" s="488">
        <f>'IS E'!N369</f>
        <v>1983.9209999999998</v>
      </c>
      <c r="O149" s="488">
        <f>'IS E'!O369</f>
        <v>2083.1206999999999</v>
      </c>
      <c r="P149" s="488">
        <f t="shared" si="30"/>
        <v>500.14400000000069</v>
      </c>
    </row>
    <row r="150" spans="1:16" x14ac:dyDescent="0.25">
      <c r="A150" s="476" t="s">
        <v>1498</v>
      </c>
      <c r="B150" s="473">
        <v>921</v>
      </c>
      <c r="C150" s="478" t="s">
        <v>1378</v>
      </c>
      <c r="D150" s="488">
        <f>'IS E'!D371</f>
        <v>8091.6100000000006</v>
      </c>
      <c r="E150" s="488">
        <f>'IS E'!E371</f>
        <v>8059.38</v>
      </c>
      <c r="F150" s="488">
        <f>'IS E'!F371</f>
        <v>9679.2800000000007</v>
      </c>
      <c r="G150" s="488">
        <f>'IS E'!G371</f>
        <v>5205.82</v>
      </c>
      <c r="H150" s="488">
        <f>'IS E'!H371</f>
        <v>8962.41</v>
      </c>
      <c r="I150" s="488">
        <f>'IS E'!I371</f>
        <v>-2384.0400000000009</v>
      </c>
      <c r="J150" s="488">
        <f>'IS E'!J371</f>
        <v>-14615.965099999996</v>
      </c>
      <c r="K150" s="488">
        <f>'IS E'!K371</f>
        <v>19001.221099999999</v>
      </c>
      <c r="L150" s="488">
        <f>'IS E'!L371</f>
        <v>9906.1730000000007</v>
      </c>
      <c r="M150" s="488">
        <f>'IS E'!M371</f>
        <v>-28907.394099999998</v>
      </c>
      <c r="N150" s="488">
        <f>'IS E'!N371</f>
        <v>12014.361900000002</v>
      </c>
      <c r="O150" s="488">
        <f>'IS E'!O371</f>
        <v>9692.8305000000018</v>
      </c>
      <c r="P150" s="488">
        <f t="shared" si="30"/>
        <v>44705.687300000012</v>
      </c>
    </row>
    <row r="151" spans="1:16" x14ac:dyDescent="0.25">
      <c r="A151" s="476" t="s">
        <v>1498</v>
      </c>
      <c r="B151" s="473">
        <v>923</v>
      </c>
      <c r="C151" s="478" t="s">
        <v>1381</v>
      </c>
      <c r="D151" s="488">
        <f>'IS E'!D374</f>
        <v>-132632.04999999999</v>
      </c>
      <c r="E151" s="488">
        <f>'IS E'!E374</f>
        <v>34528.339999999997</v>
      </c>
      <c r="F151" s="488">
        <f>'IS E'!F374</f>
        <v>27832.25</v>
      </c>
      <c r="G151" s="488">
        <f>'IS E'!G374</f>
        <v>-62360.59</v>
      </c>
      <c r="H151" s="488">
        <f>'IS E'!H374</f>
        <v>14596.88</v>
      </c>
      <c r="I151" s="488">
        <f>'IS E'!I374</f>
        <v>18793.269999999997</v>
      </c>
      <c r="J151" s="488">
        <f>'IS E'!J374</f>
        <v>-52030.418099999995</v>
      </c>
      <c r="K151" s="488">
        <f>'IS E'!K374</f>
        <v>18232.1077</v>
      </c>
      <c r="L151" s="488">
        <f>'IS E'!L374</f>
        <v>17619.834799999997</v>
      </c>
      <c r="M151" s="488">
        <f>'IS E'!M374</f>
        <v>-70130.216400000005</v>
      </c>
      <c r="N151" s="488">
        <f>'IS E'!N374</f>
        <v>56826.353600000002</v>
      </c>
      <c r="O151" s="488">
        <f>'IS E'!O374</f>
        <v>56826.353600000002</v>
      </c>
      <c r="P151" s="488">
        <f t="shared" si="30"/>
        <v>-71897.8848</v>
      </c>
    </row>
    <row r="152" spans="1:16" x14ac:dyDescent="0.25">
      <c r="A152" s="476" t="s">
        <v>1498</v>
      </c>
      <c r="B152" s="473">
        <v>925</v>
      </c>
      <c r="C152" s="478" t="s">
        <v>1384</v>
      </c>
      <c r="D152" s="488">
        <f>'IS E'!D377</f>
        <v>-1397.95</v>
      </c>
      <c r="E152" s="488">
        <f>'IS E'!E377</f>
        <v>0</v>
      </c>
      <c r="F152" s="488">
        <f>'IS E'!F377</f>
        <v>0</v>
      </c>
      <c r="G152" s="488">
        <f>'IS E'!G377</f>
        <v>0</v>
      </c>
      <c r="H152" s="488">
        <f>'IS E'!H377</f>
        <v>0</v>
      </c>
      <c r="I152" s="488">
        <f>'IS E'!I377</f>
        <v>0</v>
      </c>
      <c r="J152" s="488">
        <f>'IS E'!J377</f>
        <v>0</v>
      </c>
      <c r="K152" s="488">
        <f>'IS E'!K377</f>
        <v>0</v>
      </c>
      <c r="L152" s="488">
        <f>'IS E'!L377</f>
        <v>0</v>
      </c>
      <c r="M152" s="488">
        <f>'IS E'!M377</f>
        <v>0</v>
      </c>
      <c r="N152" s="488">
        <f>'IS E'!N377</f>
        <v>0</v>
      </c>
      <c r="O152" s="488">
        <f>'IS E'!O377</f>
        <v>0</v>
      </c>
      <c r="P152" s="488">
        <f t="shared" si="30"/>
        <v>-1397.95</v>
      </c>
    </row>
    <row r="153" spans="1:16" x14ac:dyDescent="0.25">
      <c r="D153" s="494"/>
      <c r="E153" s="494"/>
      <c r="F153" s="494"/>
      <c r="G153" s="494"/>
      <c r="H153" s="494"/>
      <c r="I153" s="494"/>
      <c r="J153" s="494"/>
      <c r="K153" s="494"/>
      <c r="L153" s="494"/>
      <c r="M153" s="494"/>
      <c r="N153" s="494"/>
      <c r="O153" s="494"/>
      <c r="P153" s="495"/>
    </row>
    <row r="154" spans="1:16" x14ac:dyDescent="0.25">
      <c r="C154" s="466" t="s">
        <v>1631</v>
      </c>
    </row>
    <row r="155" spans="1:16" x14ac:dyDescent="0.25">
      <c r="A155" s="472" t="s">
        <v>1547</v>
      </c>
      <c r="C155" s="478" t="s">
        <v>1632</v>
      </c>
      <c r="J155" s="475">
        <v>54204.580037664782</v>
      </c>
      <c r="K155" s="475">
        <v>52456.04519774011</v>
      </c>
      <c r="L155" s="475">
        <v>54204.580037664782</v>
      </c>
      <c r="M155" s="475">
        <v>52456.04519774011</v>
      </c>
      <c r="N155" s="475">
        <v>54204.580037664782</v>
      </c>
      <c r="O155" s="475">
        <v>54204.580037664782</v>
      </c>
      <c r="P155" s="368">
        <f>SUM(D155:O155)</f>
        <v>321730.41054613935</v>
      </c>
    </row>
    <row r="156" spans="1:16" x14ac:dyDescent="0.25">
      <c r="C156" s="478" t="s">
        <v>1633</v>
      </c>
      <c r="D156" s="496"/>
      <c r="E156" s="496"/>
      <c r="F156" s="496"/>
      <c r="G156" s="496"/>
      <c r="H156" s="496"/>
      <c r="I156" s="496"/>
      <c r="J156" s="496">
        <v>64391.883733333336</v>
      </c>
      <c r="K156" s="496">
        <v>62230.060333518624</v>
      </c>
      <c r="L156" s="496">
        <v>64304.395677969238</v>
      </c>
      <c r="M156" s="496">
        <v>62230.060333518624</v>
      </c>
      <c r="N156" s="496">
        <v>64304.395677969238</v>
      </c>
      <c r="O156" s="496">
        <v>64304.395677969238</v>
      </c>
      <c r="P156" s="489">
        <f>SUM(D156:O156)</f>
        <v>381765.19143427827</v>
      </c>
    </row>
    <row r="157" spans="1:16" x14ac:dyDescent="0.25">
      <c r="A157" s="476" t="s">
        <v>1548</v>
      </c>
      <c r="B157" s="497">
        <v>930.2</v>
      </c>
      <c r="C157" s="478" t="s">
        <v>1634</v>
      </c>
      <c r="D157" s="368">
        <f>D155-D156</f>
        <v>0</v>
      </c>
      <c r="E157" s="368">
        <f t="shared" ref="E157:I157" si="31">E156-E155</f>
        <v>0</v>
      </c>
      <c r="F157" s="368">
        <f t="shared" si="31"/>
        <v>0</v>
      </c>
      <c r="G157" s="368">
        <f t="shared" si="31"/>
        <v>0</v>
      </c>
      <c r="H157" s="368">
        <f t="shared" si="31"/>
        <v>0</v>
      </c>
      <c r="I157" s="368">
        <f t="shared" si="31"/>
        <v>0</v>
      </c>
      <c r="J157" s="368">
        <f>J155-J156</f>
        <v>-10187.303695668554</v>
      </c>
      <c r="K157" s="368">
        <f t="shared" ref="K157:O157" si="32">K155-K156</f>
        <v>-9774.0151357785144</v>
      </c>
      <c r="L157" s="368">
        <f t="shared" si="32"/>
        <v>-10099.815640304456</v>
      </c>
      <c r="M157" s="368">
        <f t="shared" si="32"/>
        <v>-9774.0151357785144</v>
      </c>
      <c r="N157" s="368">
        <f t="shared" si="32"/>
        <v>-10099.815640304456</v>
      </c>
      <c r="O157" s="368">
        <f t="shared" si="32"/>
        <v>-10099.815640304456</v>
      </c>
      <c r="P157" s="368">
        <f>SUM(D157:O157)</f>
        <v>-60034.78088813895</v>
      </c>
    </row>
    <row r="159" spans="1:16" x14ac:dyDescent="0.25">
      <c r="A159" s="472" t="s">
        <v>1562</v>
      </c>
      <c r="C159" s="466" t="s">
        <v>1572</v>
      </c>
    </row>
    <row r="160" spans="1:16" x14ac:dyDescent="0.25">
      <c r="C160" s="478" t="s">
        <v>1573</v>
      </c>
      <c r="H160" s="498">
        <v>0</v>
      </c>
      <c r="I160" s="498">
        <v>0</v>
      </c>
      <c r="J160" s="498">
        <v>0</v>
      </c>
      <c r="K160" s="498">
        <v>0</v>
      </c>
      <c r="L160" s="498">
        <v>0</v>
      </c>
      <c r="M160" s="498">
        <v>0</v>
      </c>
      <c r="N160" s="498">
        <v>0</v>
      </c>
      <c r="O160" s="499">
        <v>38738.714337406549</v>
      </c>
      <c r="P160" s="368">
        <f>SUM(D160:O160)</f>
        <v>38738.714337406549</v>
      </c>
    </row>
    <row r="161" spans="1:16" x14ac:dyDescent="0.25">
      <c r="C161" s="478" t="s">
        <v>1574</v>
      </c>
      <c r="D161" s="496"/>
      <c r="E161" s="496"/>
      <c r="F161" s="496"/>
      <c r="G161" s="496"/>
      <c r="H161" s="496">
        <v>60.47999999999999</v>
      </c>
      <c r="I161" s="496">
        <v>392679.50149282976</v>
      </c>
      <c r="J161" s="496">
        <v>404831.07430313219</v>
      </c>
      <c r="K161" s="496">
        <v>500356.70724333456</v>
      </c>
      <c r="L161" s="496">
        <v>263298.08774582192</v>
      </c>
      <c r="M161" s="496">
        <v>263298.08774582192</v>
      </c>
      <c r="N161" s="496">
        <v>283383.23168022191</v>
      </c>
      <c r="O161" s="496">
        <v>283383.23168022191</v>
      </c>
      <c r="P161" s="489">
        <f>SUM(D161:O161)</f>
        <v>2391290.4018913843</v>
      </c>
    </row>
    <row r="162" spans="1:16" x14ac:dyDescent="0.25">
      <c r="A162" s="476" t="s">
        <v>1556</v>
      </c>
      <c r="B162" s="473">
        <v>923</v>
      </c>
      <c r="C162" s="478" t="s">
        <v>1575</v>
      </c>
      <c r="D162" s="368"/>
      <c r="E162" s="368"/>
      <c r="F162" s="368"/>
      <c r="G162" s="368"/>
      <c r="H162" s="368">
        <f>H160-H161</f>
        <v>-60.47999999999999</v>
      </c>
      <c r="I162" s="368">
        <f t="shared" ref="I162:O162" si="33">I160-I161</f>
        <v>-392679.50149282976</v>
      </c>
      <c r="J162" s="368">
        <f t="shared" si="33"/>
        <v>-404831.07430313219</v>
      </c>
      <c r="K162" s="368">
        <f t="shared" si="33"/>
        <v>-500356.70724333456</v>
      </c>
      <c r="L162" s="368">
        <f t="shared" si="33"/>
        <v>-263298.08774582192</v>
      </c>
      <c r="M162" s="368">
        <f t="shared" si="33"/>
        <v>-263298.08774582192</v>
      </c>
      <c r="N162" s="368">
        <f t="shared" si="33"/>
        <v>-283383.23168022191</v>
      </c>
      <c r="O162" s="368">
        <f t="shared" si="33"/>
        <v>-244644.51734281535</v>
      </c>
      <c r="P162" s="368">
        <f>SUM(D162:O162)</f>
        <v>-2352551.6875539776</v>
      </c>
    </row>
  </sheetData>
  <mergeCells count="2058">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QG2:QV2"/>
    <mergeCell ref="QW2:RL2"/>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CS2:DH2"/>
    <mergeCell ref="DI2:DX2"/>
    <mergeCell ref="DY2:EN2"/>
    <mergeCell ref="EO2:FD2"/>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FE2:FT2"/>
    <mergeCell ref="FU2:GJ2"/>
    <mergeCell ref="KC2:KR2"/>
    <mergeCell ref="KS2:LH2"/>
    <mergeCell ref="LI2:LX2"/>
    <mergeCell ref="LY2:MN2"/>
    <mergeCell ref="MO2:ND2"/>
    <mergeCell ref="NE2:NT2"/>
    <mergeCell ref="A110:P110"/>
    <mergeCell ref="A111:P111"/>
    <mergeCell ref="A112:P112"/>
    <mergeCell ref="A113:P113"/>
    <mergeCell ref="A49:P49"/>
    <mergeCell ref="A50:P50"/>
    <mergeCell ref="A51:P51"/>
    <mergeCell ref="A52:P52"/>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GK2:GZ2"/>
    <mergeCell ref="HA2:HP2"/>
    <mergeCell ref="HQ2:IF2"/>
    <mergeCell ref="IG2:IV2"/>
    <mergeCell ref="IW2:JL2"/>
    <mergeCell ref="JM2:KB2"/>
  </mergeCells>
  <phoneticPr fontId="221" type="noConversion"/>
  <pageMargins left="0.5" right="0.5" top="1" bottom="0.5" header="0.5" footer="0.5"/>
  <pageSetup scale="52" fitToHeight="0" orientation="landscape" r:id="rId1"/>
  <rowBreaks count="2" manualBreakCount="2">
    <brk id="48" max="16383" man="1"/>
    <brk id="109"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T124"/>
  <sheetViews>
    <sheetView zoomScaleNormal="100" workbookViewId="0">
      <selection sqref="A1:P1"/>
    </sheetView>
  </sheetViews>
  <sheetFormatPr defaultColWidth="9.140625" defaultRowHeight="15" outlineLevelRow="1" x14ac:dyDescent="0.25"/>
  <cols>
    <col min="1" max="1" width="9.140625" style="541"/>
    <col min="2" max="2" width="10.28515625" style="539" customWidth="1"/>
    <col min="3" max="3" width="40.5703125" style="543" bestFit="1" customWidth="1"/>
    <col min="4" max="15" width="13.85546875" style="4" customWidth="1"/>
    <col min="16" max="16" width="14.5703125" style="4" customWidth="1"/>
    <col min="17" max="18" width="9.140625" style="4"/>
    <col min="19" max="19" width="10.42578125" style="4" bestFit="1" customWidth="1"/>
    <col min="20" max="16384" width="9.140625" style="4"/>
  </cols>
  <sheetData>
    <row r="1" spans="1:16" s="81" customFormat="1" ht="12.75" x14ac:dyDescent="0.2">
      <c r="A1" s="629" t="str">
        <f>'Rate Case Constants'!C9</f>
        <v>LOUISVILLE GAS AND ELECTRIC COMPANY</v>
      </c>
      <c r="B1" s="629"/>
      <c r="C1" s="629"/>
      <c r="D1" s="629"/>
      <c r="E1" s="629"/>
      <c r="F1" s="629"/>
      <c r="G1" s="629"/>
      <c r="H1" s="629"/>
      <c r="I1" s="629"/>
      <c r="J1" s="629"/>
      <c r="K1" s="629"/>
      <c r="L1" s="629"/>
      <c r="M1" s="629"/>
      <c r="N1" s="629"/>
      <c r="O1" s="629"/>
      <c r="P1" s="629"/>
    </row>
    <row r="2" spans="1:16" s="81" customFormat="1" ht="12.75" x14ac:dyDescent="0.2">
      <c r="A2" s="629" t="str">
        <f>'Rate Case Constants'!C10</f>
        <v>CASE NO. 2025-00114 - ELECTRIC OPERATIONS</v>
      </c>
      <c r="B2" s="629"/>
      <c r="C2" s="629"/>
      <c r="D2" s="629"/>
      <c r="E2" s="629"/>
      <c r="F2" s="629"/>
      <c r="G2" s="629"/>
      <c r="H2" s="629"/>
      <c r="I2" s="629"/>
      <c r="J2" s="629"/>
      <c r="K2" s="629"/>
      <c r="L2" s="629"/>
      <c r="M2" s="629"/>
      <c r="N2" s="629"/>
      <c r="O2" s="629"/>
      <c r="P2" s="629"/>
    </row>
    <row r="3" spans="1:16" s="81" customFormat="1" ht="12.75" x14ac:dyDescent="0.2">
      <c r="A3" s="629" t="s">
        <v>826</v>
      </c>
      <c r="B3" s="629"/>
      <c r="C3" s="629"/>
      <c r="D3" s="629"/>
      <c r="E3" s="629"/>
      <c r="F3" s="629"/>
      <c r="G3" s="629"/>
      <c r="H3" s="629"/>
      <c r="I3" s="629"/>
      <c r="J3" s="629"/>
      <c r="K3" s="629"/>
      <c r="L3" s="629"/>
      <c r="M3" s="629"/>
      <c r="N3" s="629"/>
      <c r="O3" s="629"/>
      <c r="P3" s="629"/>
    </row>
    <row r="4" spans="1:16" s="81" customFormat="1" ht="12.75" x14ac:dyDescent="0.2">
      <c r="A4" s="630" t="str">
        <f>'Rate Case Constants'!C21</f>
        <v>FORECAST PERIOD FOR THE 12 MONTHS ENDED DECEMBER 31, 2026</v>
      </c>
      <c r="B4" s="629"/>
      <c r="C4" s="629"/>
      <c r="D4" s="629"/>
      <c r="E4" s="629"/>
      <c r="F4" s="629"/>
      <c r="G4" s="629"/>
      <c r="H4" s="629"/>
      <c r="I4" s="629"/>
      <c r="J4" s="629"/>
      <c r="K4" s="629"/>
      <c r="L4" s="629"/>
      <c r="M4" s="629"/>
      <c r="N4" s="629"/>
      <c r="O4" s="629"/>
      <c r="P4" s="629"/>
    </row>
    <row r="5" spans="1:16" s="81" customFormat="1" ht="12.75" x14ac:dyDescent="0.2">
      <c r="A5" s="81" t="s">
        <v>118</v>
      </c>
      <c r="P5" s="82" t="s">
        <v>811</v>
      </c>
    </row>
    <row r="6" spans="1:16" s="81" customFormat="1" ht="12.75" x14ac:dyDescent="0.2">
      <c r="A6" s="81" t="str">
        <f>'Rate Case Constants'!$C$31</f>
        <v>TYPE OF FILING: __X__ ORIGINAL  _____ UPDATED  _____ REVISED</v>
      </c>
      <c r="P6" s="82" t="s">
        <v>1626</v>
      </c>
    </row>
    <row r="7" spans="1:16" s="81" customFormat="1" ht="12.75" x14ac:dyDescent="0.2">
      <c r="A7" s="81" t="s">
        <v>9</v>
      </c>
      <c r="P7" s="82" t="str">
        <f>'Rate Case Constants'!$C$37</f>
        <v>WITNESS:   A. M. FACKLER</v>
      </c>
    </row>
    <row r="8" spans="1:16" s="81" customFormat="1" ht="12.75" x14ac:dyDescent="0.2">
      <c r="A8" s="83" t="s">
        <v>807</v>
      </c>
      <c r="B8" s="83" t="s">
        <v>6</v>
      </c>
      <c r="C8" s="84"/>
      <c r="D8" s="83" t="s">
        <v>2</v>
      </c>
      <c r="E8" s="83" t="s">
        <v>2</v>
      </c>
      <c r="F8" s="83" t="s">
        <v>2</v>
      </c>
      <c r="G8" s="83" t="s">
        <v>2</v>
      </c>
      <c r="H8" s="83" t="s">
        <v>2</v>
      </c>
      <c r="I8" s="83" t="s">
        <v>2</v>
      </c>
      <c r="J8" s="83" t="s">
        <v>2</v>
      </c>
      <c r="K8" s="83" t="s">
        <v>2</v>
      </c>
      <c r="L8" s="83" t="s">
        <v>2</v>
      </c>
      <c r="M8" s="83" t="s">
        <v>2</v>
      </c>
      <c r="N8" s="83" t="s">
        <v>2</v>
      </c>
      <c r="O8" s="83" t="s">
        <v>2</v>
      </c>
      <c r="P8" s="84"/>
    </row>
    <row r="9" spans="1:16" s="81" customFormat="1" ht="12.75" x14ac:dyDescent="0.2">
      <c r="A9" s="85" t="s">
        <v>808</v>
      </c>
      <c r="B9" s="85" t="s">
        <v>5</v>
      </c>
      <c r="C9" s="86" t="s">
        <v>809</v>
      </c>
      <c r="D9" s="87">
        <f>'Rev-Tracker'!T2</f>
        <v>46023</v>
      </c>
      <c r="E9" s="87">
        <f>'Rev-Tracker'!U2</f>
        <v>46054</v>
      </c>
      <c r="F9" s="87">
        <f>'Rev-Tracker'!V2</f>
        <v>46082</v>
      </c>
      <c r="G9" s="87">
        <f>'Rev-Tracker'!W2</f>
        <v>46113</v>
      </c>
      <c r="H9" s="87">
        <f>'Rev-Tracker'!X2</f>
        <v>46143</v>
      </c>
      <c r="I9" s="87">
        <f>'Rev-Tracker'!Y2</f>
        <v>46174</v>
      </c>
      <c r="J9" s="87">
        <f>'Rev-Tracker'!Z2</f>
        <v>46204</v>
      </c>
      <c r="K9" s="87">
        <f>'Rev-Tracker'!AA2</f>
        <v>46235</v>
      </c>
      <c r="L9" s="87">
        <f>'Rev-Tracker'!AB2</f>
        <v>46266</v>
      </c>
      <c r="M9" s="87">
        <f>'Rev-Tracker'!AC2</f>
        <v>46296</v>
      </c>
      <c r="N9" s="87">
        <f>'Rev-Tracker'!AD2</f>
        <v>46327</v>
      </c>
      <c r="O9" s="87">
        <f>'Rev-Tracker'!AE2</f>
        <v>46357</v>
      </c>
      <c r="P9" s="88" t="s">
        <v>3</v>
      </c>
    </row>
    <row r="10" spans="1:16" s="3" customFormat="1" x14ac:dyDescent="0.25">
      <c r="A10" s="535"/>
      <c r="B10" s="50"/>
      <c r="C10" s="536"/>
      <c r="P10" s="537" t="s">
        <v>1492</v>
      </c>
    </row>
    <row r="11" spans="1:16" x14ac:dyDescent="0.25">
      <c r="A11" s="538" t="str">
        <f>'SCH D-2 F'!$D$10</f>
        <v>ADJ 1</v>
      </c>
      <c r="C11" s="540" t="s">
        <v>260</v>
      </c>
      <c r="P11" s="4">
        <f t="shared" ref="P11:P54" si="0">SUM(D11:O11)</f>
        <v>0</v>
      </c>
    </row>
    <row r="12" spans="1:16" x14ac:dyDescent="0.25">
      <c r="A12" s="541" t="s">
        <v>325</v>
      </c>
      <c r="B12" s="542" t="str">
        <f>MID($C12,1,3)</f>
        <v>440</v>
      </c>
      <c r="C12" s="543" t="s">
        <v>133</v>
      </c>
      <c r="D12" s="298">
        <f>'Rev-Tracker'!T15</f>
        <v>498580.17469130323</v>
      </c>
      <c r="E12" s="298">
        <f>'Rev-Tracker'!U15</f>
        <v>481586.07905283594</v>
      </c>
      <c r="F12" s="298">
        <f>'Rev-Tracker'!V15</f>
        <v>450859.2333875089</v>
      </c>
      <c r="G12" s="298">
        <f>'Rev-Tracker'!W15</f>
        <v>424683.01419076952</v>
      </c>
      <c r="H12" s="298">
        <f>'Rev-Tracker'!X15</f>
        <v>442469.53487372951</v>
      </c>
      <c r="I12" s="298">
        <f>'Rev-Tracker'!Y15</f>
        <v>489586.48719143064</v>
      </c>
      <c r="J12" s="298">
        <f>'Rev-Tracker'!Z15</f>
        <v>507657.21292218333</v>
      </c>
      <c r="K12" s="298">
        <f>'Rev-Tracker'!AA15</f>
        <v>499604.51863437321</v>
      </c>
      <c r="L12" s="298">
        <f>'Rev-Tracker'!AB15</f>
        <v>461416.77918371698</v>
      </c>
      <c r="M12" s="298">
        <f>'Rev-Tracker'!AC15</f>
        <v>424335.33765241114</v>
      </c>
      <c r="N12" s="298">
        <f>'Rev-Tracker'!AD15</f>
        <v>453834.86857825797</v>
      </c>
      <c r="O12" s="298">
        <f>'Rev-Tracker'!AE15</f>
        <v>488328.82384550839</v>
      </c>
      <c r="P12" s="298">
        <f t="shared" si="0"/>
        <v>5622942.0642040297</v>
      </c>
    </row>
    <row r="13" spans="1:16" x14ac:dyDescent="0.25">
      <c r="A13" s="541" t="s">
        <v>325</v>
      </c>
      <c r="B13" s="544">
        <v>442.2</v>
      </c>
      <c r="C13" s="543" t="s">
        <v>134</v>
      </c>
      <c r="D13" s="298">
        <f>'Rev-Tracker'!T16</f>
        <v>327558.57204808178</v>
      </c>
      <c r="E13" s="298">
        <f>'Rev-Tracker'!U16</f>
        <v>338734.23679284431</v>
      </c>
      <c r="F13" s="298">
        <f>'Rev-Tracker'!V16</f>
        <v>364038.9400312269</v>
      </c>
      <c r="G13" s="298">
        <f>'Rev-Tracker'!W16</f>
        <v>384347.48396327347</v>
      </c>
      <c r="H13" s="298">
        <f>'Rev-Tracker'!X16</f>
        <v>366791.53783625347</v>
      </c>
      <c r="I13" s="298">
        <f>'Rev-Tracker'!Y16</f>
        <v>335799.11367148318</v>
      </c>
      <c r="J13" s="298">
        <f>'Rev-Tracker'!Z16</f>
        <v>321489.63030527922</v>
      </c>
      <c r="K13" s="298">
        <f>'Rev-Tracker'!AA16</f>
        <v>325740.05703279737</v>
      </c>
      <c r="L13" s="298">
        <f>'Rev-Tracker'!AB16</f>
        <v>354980.74783277034</v>
      </c>
      <c r="M13" s="298">
        <f>'Rev-Tracker'!AC16</f>
        <v>382301.52507281164</v>
      </c>
      <c r="N13" s="298">
        <f>'Rev-Tracker'!AD16</f>
        <v>353341.16524324258</v>
      </c>
      <c r="O13" s="298">
        <f>'Rev-Tracker'!AE16</f>
        <v>329035.9645915138</v>
      </c>
      <c r="P13" s="298">
        <f t="shared" si="0"/>
        <v>4184158.974421578</v>
      </c>
    </row>
    <row r="14" spans="1:16" x14ac:dyDescent="0.25">
      <c r="A14" s="541" t="s">
        <v>325</v>
      </c>
      <c r="B14" s="544">
        <v>442.3</v>
      </c>
      <c r="C14" s="543" t="s">
        <v>135</v>
      </c>
      <c r="D14" s="298">
        <f>'Rev-Tracker'!T17</f>
        <v>45452.710425666228</v>
      </c>
      <c r="E14" s="298">
        <f>'Rev-Tracker'!U17</f>
        <v>48145.952171892182</v>
      </c>
      <c r="F14" s="298">
        <f>'Rev-Tracker'!V17</f>
        <v>53063.538127736683</v>
      </c>
      <c r="G14" s="298">
        <f>'Rev-Tracker'!W17</f>
        <v>55662.363213191849</v>
      </c>
      <c r="H14" s="298">
        <f>'Rev-Tracker'!X17</f>
        <v>51730.282889431779</v>
      </c>
      <c r="I14" s="298">
        <f>'Rev-Tracker'!Y17</f>
        <v>45552.395263572354</v>
      </c>
      <c r="J14" s="298">
        <f>'Rev-Tracker'!Z17</f>
        <v>43131.523095942874</v>
      </c>
      <c r="K14" s="298">
        <f>'Rev-Tracker'!AA17</f>
        <v>44675.555179117087</v>
      </c>
      <c r="L14" s="298">
        <f>'Rev-Tracker'!AB17</f>
        <v>50412.117646260762</v>
      </c>
      <c r="M14" s="298">
        <f>'Rev-Tracker'!AC17</f>
        <v>55989.257253903379</v>
      </c>
      <c r="N14" s="298">
        <f>'Rev-Tracker'!AD17</f>
        <v>50457.138785382478</v>
      </c>
      <c r="O14" s="298">
        <f>'Rev-Tracker'!AE17</f>
        <v>46280.620201891667</v>
      </c>
      <c r="P14" s="298">
        <f t="shared" si="0"/>
        <v>590553.45425398927</v>
      </c>
    </row>
    <row r="15" spans="1:16" x14ac:dyDescent="0.25">
      <c r="A15" s="541" t="s">
        <v>325</v>
      </c>
      <c r="B15" s="542" t="str">
        <f>MID($C15,1,3)</f>
        <v>445</v>
      </c>
      <c r="C15" s="543" t="s">
        <v>137</v>
      </c>
      <c r="D15" s="298">
        <f>'Rev-Tracker'!T18</f>
        <v>43625.285958560693</v>
      </c>
      <c r="E15" s="298">
        <f>'Rev-Tracker'!U18</f>
        <v>45289.70142748818</v>
      </c>
      <c r="F15" s="298">
        <f>'Rev-Tracker'!V18</f>
        <v>49010.361398558205</v>
      </c>
      <c r="G15" s="298">
        <f>'Rev-Tracker'!W18</f>
        <v>51611.553590678493</v>
      </c>
      <c r="H15" s="298">
        <f>'Rev-Tracker'!X18</f>
        <v>49143.90844238588</v>
      </c>
      <c r="I15" s="298">
        <f>'Rev-Tracker'!Y18</f>
        <v>44564.271823023104</v>
      </c>
      <c r="J15" s="298">
        <f>'Rev-Tracker'!Z18</f>
        <v>42542.502277559957</v>
      </c>
      <c r="K15" s="298">
        <f>'Rev-Tracker'!AA18</f>
        <v>43163.533009917955</v>
      </c>
      <c r="L15" s="298">
        <f>'Rev-Tracker'!AB18</f>
        <v>47535.390055329633</v>
      </c>
      <c r="M15" s="298">
        <f>'Rev-Tracker'!AC18</f>
        <v>51658.968642676977</v>
      </c>
      <c r="N15" s="298">
        <f>'Rev-Tracker'!AD18</f>
        <v>47465.943971973131</v>
      </c>
      <c r="O15" s="298">
        <f>'Rev-Tracker'!AE18</f>
        <v>44065.522177320097</v>
      </c>
      <c r="P15" s="298">
        <f t="shared" si="0"/>
        <v>559676.9427754723</v>
      </c>
    </row>
    <row r="16" spans="1:16" x14ac:dyDescent="0.25">
      <c r="A16" s="541" t="s">
        <v>325</v>
      </c>
      <c r="B16" s="542" t="str">
        <f>MID($C16,1,3)</f>
        <v>444</v>
      </c>
      <c r="C16" s="543" t="s">
        <v>136</v>
      </c>
      <c r="D16" s="298">
        <f>'Rev-Tracker'!T19</f>
        <v>8.2679290216376863E-2</v>
      </c>
      <c r="E16" s="298">
        <f>'Rev-Tracker'!U19</f>
        <v>8.2642157594024754E-2</v>
      </c>
      <c r="F16" s="298">
        <f>'Rev-Tracker'!V19</f>
        <v>8.3008139612784332E-2</v>
      </c>
      <c r="G16" s="298">
        <f>'Rev-Tracker'!W19</f>
        <v>8.4569307454392312E-2</v>
      </c>
      <c r="H16" s="298">
        <f>'Rev-Tracker'!X19</f>
        <v>7.9933766987493021E-2</v>
      </c>
      <c r="I16" s="298">
        <f>'Rev-Tracker'!Y19</f>
        <v>7.5781317106700621E-2</v>
      </c>
      <c r="J16" s="298">
        <f>'Rev-Tracker'!Z19</f>
        <v>7.3343795720801436E-2</v>
      </c>
      <c r="K16" s="298">
        <f>'Rev-Tracker'!AA19</f>
        <v>7.3211292712179188E-2</v>
      </c>
      <c r="L16" s="298">
        <f>'Rev-Tracker'!AB19</f>
        <v>7.6538498568669899E-2</v>
      </c>
      <c r="M16" s="298">
        <f>'Rev-Tracker'!AC19</f>
        <v>8.0578155909095645E-2</v>
      </c>
      <c r="N16" s="298">
        <f>'Rev-Tracker'!AD19</f>
        <v>8.0318727070586418E-2</v>
      </c>
      <c r="O16" s="298">
        <f>'Rev-Tracker'!AE19</f>
        <v>7.990285658151508E-2</v>
      </c>
      <c r="P16" s="298">
        <f t="shared" si="0"/>
        <v>0.9525073055346196</v>
      </c>
    </row>
    <row r="17" spans="1:16" x14ac:dyDescent="0.25">
      <c r="C17" s="543" t="s">
        <v>832</v>
      </c>
      <c r="D17" s="328">
        <f>SUM(D12:D16)</f>
        <v>915216.82580290199</v>
      </c>
      <c r="E17" s="328">
        <f t="shared" ref="E17:O17" si="1">SUM(E12:E16)</f>
        <v>913756.05208721804</v>
      </c>
      <c r="F17" s="328">
        <f t="shared" si="1"/>
        <v>916972.15595317038</v>
      </c>
      <c r="G17" s="328">
        <f t="shared" si="1"/>
        <v>916304.49952722085</v>
      </c>
      <c r="H17" s="328">
        <f t="shared" si="1"/>
        <v>910135.34397556761</v>
      </c>
      <c r="I17" s="328">
        <f t="shared" si="1"/>
        <v>915502.34373082628</v>
      </c>
      <c r="J17" s="328">
        <f t="shared" si="1"/>
        <v>914820.9419447612</v>
      </c>
      <c r="K17" s="328">
        <f t="shared" si="1"/>
        <v>913183.73706749838</v>
      </c>
      <c r="L17" s="328">
        <f t="shared" si="1"/>
        <v>914345.11125657626</v>
      </c>
      <c r="M17" s="328">
        <f t="shared" si="1"/>
        <v>914285.16919995903</v>
      </c>
      <c r="N17" s="328">
        <f t="shared" si="1"/>
        <v>905099.19689758332</v>
      </c>
      <c r="O17" s="328">
        <f t="shared" si="1"/>
        <v>907711.01071909047</v>
      </c>
      <c r="P17" s="328">
        <f>SUM(D17:O17)</f>
        <v>10957332.388162373</v>
      </c>
    </row>
    <row r="18" spans="1:16" x14ac:dyDescent="0.25">
      <c r="D18" s="298"/>
      <c r="E18" s="298"/>
      <c r="F18" s="298"/>
      <c r="G18" s="298"/>
      <c r="H18" s="298"/>
      <c r="I18" s="298"/>
      <c r="J18" s="298"/>
      <c r="K18" s="298"/>
      <c r="L18" s="298"/>
      <c r="M18" s="298"/>
      <c r="N18" s="298"/>
      <c r="O18" s="298"/>
      <c r="P18" s="298"/>
    </row>
    <row r="19" spans="1:16" x14ac:dyDescent="0.25">
      <c r="A19" s="541" t="s">
        <v>325</v>
      </c>
      <c r="B19" s="539">
        <v>908</v>
      </c>
      <c r="C19" s="543" t="s">
        <v>938</v>
      </c>
      <c r="D19" s="298">
        <f>'DSM Expenses'!R11</f>
        <v>795558.46</v>
      </c>
      <c r="E19" s="298">
        <f>'DSM Expenses'!S11</f>
        <v>794524.75</v>
      </c>
      <c r="F19" s="298">
        <f>'DSM Expenses'!T11</f>
        <v>798160.82</v>
      </c>
      <c r="G19" s="298">
        <f>'DSM Expenses'!U11</f>
        <v>797919.5199999999</v>
      </c>
      <c r="H19" s="298">
        <f>'DSM Expenses'!V11</f>
        <v>792170.56</v>
      </c>
      <c r="I19" s="298">
        <f>'DSM Expenses'!W11</f>
        <v>797967.54</v>
      </c>
      <c r="J19" s="298">
        <f>'DSM Expenses'!X11</f>
        <v>797714.36999999988</v>
      </c>
      <c r="K19" s="298">
        <f>'DSM Expenses'!Y11</f>
        <v>796497.34999999986</v>
      </c>
      <c r="L19" s="298">
        <f>'DSM Expenses'!Z11</f>
        <v>798112.96</v>
      </c>
      <c r="M19" s="298">
        <f>'DSM Expenses'!AA11</f>
        <v>798462.43</v>
      </c>
      <c r="N19" s="298">
        <f>'DSM Expenses'!AB11</f>
        <v>789690.1</v>
      </c>
      <c r="O19" s="298">
        <f>'DSM Expenses'!AC11</f>
        <v>792764.17</v>
      </c>
      <c r="P19" s="298">
        <f>SUM(D19:O19)</f>
        <v>9549543.0299999993</v>
      </c>
    </row>
    <row r="20" spans="1:16" x14ac:dyDescent="0.25">
      <c r="A20" s="541" t="s">
        <v>325</v>
      </c>
      <c r="B20" s="539" t="s">
        <v>185</v>
      </c>
      <c r="C20" s="543" t="s">
        <v>939</v>
      </c>
      <c r="D20" s="298">
        <f>'DSM Expenses'!R12</f>
        <v>104062.3</v>
      </c>
      <c r="E20" s="298">
        <f>'DSM Expenses'!S12</f>
        <v>104181.58</v>
      </c>
      <c r="F20" s="298">
        <f>'DSM Expenses'!T12</f>
        <v>104300.87</v>
      </c>
      <c r="G20" s="298">
        <f>'DSM Expenses'!U12</f>
        <v>104420.15999999999</v>
      </c>
      <c r="H20" s="298">
        <f>'DSM Expenses'!V12</f>
        <v>104539.44</v>
      </c>
      <c r="I20" s="298">
        <f>'DSM Expenses'!W12</f>
        <v>104658.73</v>
      </c>
      <c r="J20" s="298">
        <f>'DSM Expenses'!X12</f>
        <v>104778.01999999999</v>
      </c>
      <c r="K20" s="298">
        <f>'DSM Expenses'!Y12</f>
        <v>104897.3</v>
      </c>
      <c r="L20" s="298">
        <f>'DSM Expenses'!Z12</f>
        <v>105016.59</v>
      </c>
      <c r="M20" s="298">
        <f>'DSM Expenses'!AA12</f>
        <v>105135.87999999999</v>
      </c>
      <c r="N20" s="298">
        <f>'DSM Expenses'!AB12</f>
        <v>105255.15999999999</v>
      </c>
      <c r="O20" s="298">
        <f>'DSM Expenses'!AC12</f>
        <v>105377.01</v>
      </c>
      <c r="P20" s="298">
        <f t="shared" ref="P20:P22" si="2">SUM(D20:O20)</f>
        <v>1256623.04</v>
      </c>
    </row>
    <row r="21" spans="1:16" x14ac:dyDescent="0.25">
      <c r="A21" s="541" t="s">
        <v>325</v>
      </c>
      <c r="B21" s="542" t="s">
        <v>187</v>
      </c>
      <c r="C21" s="543" t="s">
        <v>978</v>
      </c>
      <c r="D21" s="313">
        <f>'Excess ADIT'!R41</f>
        <v>-890.73834051289919</v>
      </c>
      <c r="E21" s="313">
        <f>'Excess ADIT'!S41</f>
        <v>-890.73834051289919</v>
      </c>
      <c r="F21" s="313">
        <f>'Excess ADIT'!T41</f>
        <v>-890.73834051289919</v>
      </c>
      <c r="G21" s="313">
        <f>'Excess ADIT'!U41</f>
        <v>-890.73834051289919</v>
      </c>
      <c r="H21" s="313">
        <f>'Excess ADIT'!V41</f>
        <v>-890.73834051289919</v>
      </c>
      <c r="I21" s="313">
        <f>'Excess ADIT'!W41</f>
        <v>-890.73834051289919</v>
      </c>
      <c r="J21" s="313">
        <f>'Excess ADIT'!X41</f>
        <v>-890.73834051289919</v>
      </c>
      <c r="K21" s="313">
        <f>'Excess ADIT'!Y41</f>
        <v>-890.73834051289919</v>
      </c>
      <c r="L21" s="313">
        <f>'Excess ADIT'!Z41</f>
        <v>-890.73834051289919</v>
      </c>
      <c r="M21" s="313">
        <f>'Excess ADIT'!AA41</f>
        <v>-890.73834051289919</v>
      </c>
      <c r="N21" s="313">
        <f>'Excess ADIT'!AB41</f>
        <v>-890.73834051289919</v>
      </c>
      <c r="O21" s="313">
        <f>'Excess ADIT'!AC41</f>
        <v>-890.73834051289919</v>
      </c>
      <c r="P21" s="313">
        <f t="shared" si="2"/>
        <v>-10688.860086154789</v>
      </c>
    </row>
    <row r="22" spans="1:16" x14ac:dyDescent="0.25">
      <c r="A22" s="541" t="s">
        <v>325</v>
      </c>
      <c r="B22" s="542" t="s">
        <v>187</v>
      </c>
      <c r="C22" s="543" t="s">
        <v>979</v>
      </c>
      <c r="D22" s="313">
        <f>'Excess ADIT'!R42</f>
        <v>-125.69742311945683</v>
      </c>
      <c r="E22" s="313">
        <f>'Excess ADIT'!S42</f>
        <v>-125.69742311945683</v>
      </c>
      <c r="F22" s="313">
        <f>'Excess ADIT'!T42</f>
        <v>-125.69742311945683</v>
      </c>
      <c r="G22" s="313">
        <f>'Excess ADIT'!U42</f>
        <v>-125.69742311945683</v>
      </c>
      <c r="H22" s="313">
        <f>'Excess ADIT'!V42</f>
        <v>-125.69742311945683</v>
      </c>
      <c r="I22" s="313">
        <f>'Excess ADIT'!W42</f>
        <v>-125.69742311945683</v>
      </c>
      <c r="J22" s="313">
        <f>'Excess ADIT'!X42</f>
        <v>-125.69742311945683</v>
      </c>
      <c r="K22" s="313">
        <f>'Excess ADIT'!Y42</f>
        <v>-125.69742311945683</v>
      </c>
      <c r="L22" s="313">
        <f>'Excess ADIT'!Z42</f>
        <v>-125.69742311945683</v>
      </c>
      <c r="M22" s="313">
        <f>'Excess ADIT'!AA42</f>
        <v>-125.69742311945683</v>
      </c>
      <c r="N22" s="313">
        <f>'Excess ADIT'!AB42</f>
        <v>-125.69742311945683</v>
      </c>
      <c r="O22" s="313">
        <f>'Excess ADIT'!AC42</f>
        <v>-125.69742311945683</v>
      </c>
      <c r="P22" s="313">
        <f t="shared" si="2"/>
        <v>-1508.3690774334818</v>
      </c>
    </row>
    <row r="23" spans="1:16" x14ac:dyDescent="0.25">
      <c r="D23" s="298"/>
      <c r="E23" s="298"/>
      <c r="F23" s="298"/>
      <c r="G23" s="298"/>
      <c r="H23" s="298"/>
      <c r="I23" s="298"/>
      <c r="J23" s="298"/>
      <c r="K23" s="298"/>
      <c r="L23" s="298"/>
      <c r="M23" s="298"/>
      <c r="N23" s="298"/>
      <c r="O23" s="298"/>
      <c r="P23" s="298"/>
    </row>
    <row r="24" spans="1:16" x14ac:dyDescent="0.25">
      <c r="A24" s="538" t="str">
        <f>'SCH D-2 F'!$E$10</f>
        <v>ADJ 2</v>
      </c>
      <c r="C24" s="540" t="s">
        <v>258</v>
      </c>
      <c r="D24" s="298"/>
      <c r="E24" s="298"/>
      <c r="F24" s="298"/>
      <c r="G24" s="298"/>
      <c r="H24" s="298"/>
      <c r="I24" s="298"/>
      <c r="J24" s="298"/>
      <c r="K24" s="298"/>
      <c r="L24" s="298"/>
      <c r="M24" s="298"/>
      <c r="N24" s="298"/>
      <c r="O24" s="298"/>
      <c r="P24" s="298"/>
    </row>
    <row r="25" spans="1:16" x14ac:dyDescent="0.25">
      <c r="A25" s="541" t="s">
        <v>324</v>
      </c>
      <c r="B25" s="542" t="str">
        <f>MID($C25,1,3)</f>
        <v>440</v>
      </c>
      <c r="C25" s="543" t="s">
        <v>133</v>
      </c>
      <c r="D25" s="298">
        <f>'Rev-Tracker'!T7</f>
        <v>1518713.593637842</v>
      </c>
      <c r="E25" s="298">
        <f>'Rev-Tracker'!U7</f>
        <v>1546211.1717955729</v>
      </c>
      <c r="F25" s="298">
        <f>'Rev-Tracker'!V7</f>
        <v>1365773.7555087567</v>
      </c>
      <c r="G25" s="298">
        <f>'Rev-Tracker'!W7</f>
        <v>1260633.7901185276</v>
      </c>
      <c r="H25" s="298">
        <f>'Rev-Tracker'!X7</f>
        <v>1473507.9277068272</v>
      </c>
      <c r="I25" s="298">
        <f>'Rev-Tracker'!Y7</f>
        <v>1561659.1539049034</v>
      </c>
      <c r="J25" s="298">
        <f>'Rev-Tracker'!Z7</f>
        <v>1637720.8559651722</v>
      </c>
      <c r="K25" s="298">
        <f>'Rev-Tracker'!AA7</f>
        <v>1617158.4332770789</v>
      </c>
      <c r="L25" s="298">
        <f>'Rev-Tracker'!AB7</f>
        <v>1410996.7359702883</v>
      </c>
      <c r="M25" s="298">
        <f>'Rev-Tracker'!AC7</f>
        <v>1332426.7907021553</v>
      </c>
      <c r="N25" s="298">
        <f>'Rev-Tracker'!AD7</f>
        <v>1383854.7515084732</v>
      </c>
      <c r="O25" s="298">
        <f>'Rev-Tracker'!AE7</f>
        <v>1441985.6315914679</v>
      </c>
      <c r="P25" s="298">
        <f t="shared" ref="P25:P30" si="3">SUM(D25:O25)</f>
        <v>17550642.591687068</v>
      </c>
    </row>
    <row r="26" spans="1:16" x14ac:dyDescent="0.25">
      <c r="A26" s="541" t="s">
        <v>324</v>
      </c>
      <c r="B26" s="544">
        <v>442.2</v>
      </c>
      <c r="C26" s="543" t="s">
        <v>134</v>
      </c>
      <c r="D26" s="298">
        <f>'Rev-Tracker'!T8</f>
        <v>1240119.3423705043</v>
      </c>
      <c r="E26" s="298">
        <f>'Rev-Tracker'!U8</f>
        <v>1353147.6181374127</v>
      </c>
      <c r="F26" s="298">
        <f>'Rev-Tracker'!V8</f>
        <v>1325758.6413137356</v>
      </c>
      <c r="G26" s="298">
        <f>'Rev-Tracker'!W8</f>
        <v>1367352.7826638655</v>
      </c>
      <c r="H26" s="298">
        <f>'Rev-Tracker'!X8</f>
        <v>1437941.6487354792</v>
      </c>
      <c r="I26" s="298">
        <f>'Rev-Tracker'!Y8</f>
        <v>1372903.713051622</v>
      </c>
      <c r="J26" s="298">
        <f>'Rev-Tracker'!Z8</f>
        <v>1318448.6266989291</v>
      </c>
      <c r="K26" s="298">
        <f>'Rev-Tracker'!AA8</f>
        <v>1352398.1224674722</v>
      </c>
      <c r="L26" s="298">
        <f>'Rev-Tracker'!AB8</f>
        <v>1423496.6393508555</v>
      </c>
      <c r="M26" s="298">
        <f>'Rev-Tracker'!AC8</f>
        <v>1452054.6523688391</v>
      </c>
      <c r="N26" s="298">
        <f>'Rev-Tracker'!AD8</f>
        <v>1343172.6720652822</v>
      </c>
      <c r="O26" s="298">
        <f>'Rev-Tracker'!AE8</f>
        <v>1241641.6451821148</v>
      </c>
      <c r="P26" s="298">
        <f t="shared" si="3"/>
        <v>16228436.104406115</v>
      </c>
    </row>
    <row r="27" spans="1:16" x14ac:dyDescent="0.25">
      <c r="A27" s="541" t="s">
        <v>324</v>
      </c>
      <c r="B27" s="544">
        <v>442.3</v>
      </c>
      <c r="C27" s="543" t="s">
        <v>135</v>
      </c>
      <c r="D27" s="298">
        <f>'Rev-Tracker'!T9</f>
        <v>396045.8895324535</v>
      </c>
      <c r="E27" s="298">
        <f>'Rev-Tracker'!U9</f>
        <v>517320.53775905247</v>
      </c>
      <c r="F27" s="298">
        <f>'Rev-Tracker'!V9</f>
        <v>502927.52865985426</v>
      </c>
      <c r="G27" s="298">
        <f>'Rev-Tracker'!W9</f>
        <v>552650.20770348306</v>
      </c>
      <c r="H27" s="298">
        <f>'Rev-Tracker'!X9</f>
        <v>541557.43850685842</v>
      </c>
      <c r="I27" s="298">
        <f>'Rev-Tracker'!Y9</f>
        <v>428518.81339675386</v>
      </c>
      <c r="J27" s="298">
        <f>'Rev-Tracker'!Z9</f>
        <v>355272.82091682486</v>
      </c>
      <c r="K27" s="298">
        <f>'Rev-Tracker'!AA9</f>
        <v>375426.47239181923</v>
      </c>
      <c r="L27" s="298">
        <f>'Rev-Tracker'!AB9</f>
        <v>499456.42874763109</v>
      </c>
      <c r="M27" s="298">
        <f>'Rev-Tracker'!AC9</f>
        <v>581771.9273274499</v>
      </c>
      <c r="N27" s="298">
        <f>'Rev-Tracker'!AD9</f>
        <v>529249.98095242621</v>
      </c>
      <c r="O27" s="298">
        <f>'Rev-Tracker'!AE9</f>
        <v>418136.02853324392</v>
      </c>
      <c r="P27" s="298">
        <f t="shared" si="3"/>
        <v>5698334.0744278505</v>
      </c>
    </row>
    <row r="28" spans="1:16" x14ac:dyDescent="0.25">
      <c r="A28" s="541" t="s">
        <v>324</v>
      </c>
      <c r="B28" s="542" t="str">
        <f>MID($C28,1,3)</f>
        <v>445</v>
      </c>
      <c r="C28" s="543" t="s">
        <v>137</v>
      </c>
      <c r="D28" s="298">
        <f>'Rev-Tracker'!T10</f>
        <v>268634.51488022308</v>
      </c>
      <c r="E28" s="298">
        <f>'Rev-Tracker'!U10</f>
        <v>319052.51424410474</v>
      </c>
      <c r="F28" s="298">
        <f>'Rev-Tracker'!V10</f>
        <v>312392.36556296895</v>
      </c>
      <c r="G28" s="298">
        <f>'Rev-Tracker'!W10</f>
        <v>331855.12827176484</v>
      </c>
      <c r="H28" s="298">
        <f>'Rev-Tracker'!X10</f>
        <v>334835.13871499576</v>
      </c>
      <c r="I28" s="298">
        <f>'Rev-Tracker'!Y10</f>
        <v>298262.86488330527</v>
      </c>
      <c r="J28" s="298">
        <f>'Rev-Tracker'!Z10</f>
        <v>268301.94436342758</v>
      </c>
      <c r="K28" s="298">
        <f>'Rev-Tracker'!AA10</f>
        <v>280774.6591352594</v>
      </c>
      <c r="L28" s="298">
        <f>'Rev-Tracker'!AB10</f>
        <v>324092.92843989452</v>
      </c>
      <c r="M28" s="298">
        <f>'Rev-Tracker'!AC10</f>
        <v>352172.02900771773</v>
      </c>
      <c r="N28" s="298">
        <f>'Rev-Tracker'!AD10</f>
        <v>324250.25458302553</v>
      </c>
      <c r="O28" s="298">
        <f>'Rev-Tracker'!AE10</f>
        <v>280043.33563229081</v>
      </c>
      <c r="P28" s="298">
        <f t="shared" si="3"/>
        <v>3694667.6777189774</v>
      </c>
    </row>
    <row r="29" spans="1:16" x14ac:dyDescent="0.25">
      <c r="A29" s="541" t="s">
        <v>324</v>
      </c>
      <c r="B29" s="542" t="str">
        <f>MID($C29,1,3)</f>
        <v>444</v>
      </c>
      <c r="C29" s="543" t="s">
        <v>136</v>
      </c>
      <c r="D29" s="298">
        <f>'Rev-Tracker'!T11</f>
        <v>3765.7260511789186</v>
      </c>
      <c r="E29" s="298">
        <f>'Rev-Tracker'!U11</f>
        <v>4245.3687636525119</v>
      </c>
      <c r="F29" s="298">
        <f>'Rev-Tracker'!V11</f>
        <v>4178.631384593079</v>
      </c>
      <c r="G29" s="298">
        <f>'Rev-Tracker'!W11</f>
        <v>4336.0200685210812</v>
      </c>
      <c r="H29" s="298">
        <f>'Rev-Tracker'!X11</f>
        <v>4177.6907060107142</v>
      </c>
      <c r="I29" s="298">
        <f>'Rev-Tracker'!Y11</f>
        <v>3734.899961631917</v>
      </c>
      <c r="J29" s="298">
        <f>'Rev-Tracker'!Z11</f>
        <v>3554.1820424864472</v>
      </c>
      <c r="K29" s="298">
        <f>'Rev-Tracker'!AA11</f>
        <v>3550.0050210117079</v>
      </c>
      <c r="L29" s="298">
        <f>'Rev-Tracker'!AB11</f>
        <v>3870.045888187899</v>
      </c>
      <c r="M29" s="298">
        <f>'Rev-Tracker'!AC11</f>
        <v>4402.98065484982</v>
      </c>
      <c r="N29" s="298">
        <f>'Rev-Tracker'!AD11</f>
        <v>4306.0896739127993</v>
      </c>
      <c r="O29" s="298">
        <f>'Rev-Tracker'!AE11</f>
        <v>3865.3578313505213</v>
      </c>
      <c r="P29" s="298">
        <f t="shared" si="3"/>
        <v>47986.998047387417</v>
      </c>
    </row>
    <row r="30" spans="1:16" x14ac:dyDescent="0.25">
      <c r="C30" s="543" t="s">
        <v>259</v>
      </c>
      <c r="D30" s="328">
        <f>SUM(D25:D29)</f>
        <v>3427279.0664722016</v>
      </c>
      <c r="E30" s="328">
        <f t="shared" ref="E30:O30" si="4">SUM(E25:E29)</f>
        <v>3739977.2106997957</v>
      </c>
      <c r="F30" s="328">
        <f t="shared" si="4"/>
        <v>3511030.9224299085</v>
      </c>
      <c r="G30" s="328">
        <f t="shared" si="4"/>
        <v>3516827.9288261621</v>
      </c>
      <c r="H30" s="328">
        <f t="shared" si="4"/>
        <v>3792019.8443701714</v>
      </c>
      <c r="I30" s="328">
        <f t="shared" si="4"/>
        <v>3665079.4451982165</v>
      </c>
      <c r="J30" s="328">
        <f t="shared" si="4"/>
        <v>3583298.4299868406</v>
      </c>
      <c r="K30" s="328">
        <f t="shared" si="4"/>
        <v>3629307.6922926414</v>
      </c>
      <c r="L30" s="328">
        <f t="shared" si="4"/>
        <v>3661912.7783968574</v>
      </c>
      <c r="M30" s="328">
        <f t="shared" si="4"/>
        <v>3722828.3800610118</v>
      </c>
      <c r="N30" s="328">
        <f t="shared" si="4"/>
        <v>3584833.74878312</v>
      </c>
      <c r="O30" s="328">
        <f t="shared" si="4"/>
        <v>3385671.9987704679</v>
      </c>
      <c r="P30" s="328">
        <f t="shared" si="3"/>
        <v>43220067.446287394</v>
      </c>
    </row>
    <row r="31" spans="1:16" x14ac:dyDescent="0.25">
      <c r="D31" s="298"/>
      <c r="E31" s="298"/>
      <c r="F31" s="298"/>
      <c r="G31" s="298"/>
      <c r="H31" s="298"/>
      <c r="I31" s="298"/>
      <c r="J31" s="298"/>
      <c r="K31" s="298"/>
      <c r="L31" s="298"/>
      <c r="M31" s="298"/>
      <c r="N31" s="298"/>
      <c r="O31" s="298"/>
      <c r="P31" s="298"/>
    </row>
    <row r="32" spans="1:16" x14ac:dyDescent="0.25">
      <c r="A32" s="4"/>
      <c r="C32" s="540" t="s">
        <v>812</v>
      </c>
      <c r="D32" s="298"/>
      <c r="E32" s="298"/>
      <c r="F32" s="298"/>
      <c r="G32" s="298"/>
      <c r="H32" s="298"/>
      <c r="I32" s="298"/>
      <c r="J32" s="298"/>
      <c r="K32" s="298"/>
      <c r="L32" s="298"/>
      <c r="M32" s="298"/>
      <c r="N32" s="298"/>
      <c r="O32" s="298"/>
      <c r="P32" s="298"/>
    </row>
    <row r="33" spans="1:16" x14ac:dyDescent="0.25">
      <c r="A33" s="541" t="s">
        <v>324</v>
      </c>
      <c r="B33" s="545">
        <v>407.3</v>
      </c>
      <c r="C33" s="543" t="s">
        <v>908</v>
      </c>
      <c r="D33" s="298">
        <f>'ECR EXP F'!B6</f>
        <v>402621.77776004595</v>
      </c>
      <c r="E33" s="298">
        <f>'ECR EXP F'!C6</f>
        <v>402717.77138166758</v>
      </c>
      <c r="F33" s="298">
        <f>'ECR EXP F'!D6</f>
        <v>402814.28670775454</v>
      </c>
      <c r="G33" s="298">
        <f>'ECR EXP F'!E6</f>
        <v>402911.329439995</v>
      </c>
      <c r="H33" s="298">
        <f>'ECR EXP F'!F6</f>
        <v>403008.90537406091</v>
      </c>
      <c r="I33" s="298">
        <f>'ECR EXP F'!G6</f>
        <v>403107.02040168521</v>
      </c>
      <c r="J33" s="298">
        <f>'ECR EXP F'!H6</f>
        <v>403205.68051279633</v>
      </c>
      <c r="K33" s="298">
        <f>'ECR EXP F'!I6</f>
        <v>403304.89179771254</v>
      </c>
      <c r="L33" s="298">
        <f>'ECR EXP F'!J6</f>
        <v>403404.66044939792</v>
      </c>
      <c r="M33" s="298">
        <f>'ECR EXP F'!K6</f>
        <v>403504.99276578211</v>
      </c>
      <c r="N33" s="298">
        <f>'ECR EXP F'!L6</f>
        <v>403605.89515214576</v>
      </c>
      <c r="O33" s="298">
        <f>'ECR EXP F'!M6</f>
        <v>403707.37412357435</v>
      </c>
      <c r="P33" s="298">
        <f t="shared" ref="P33:P42" si="5">SUM(D33:O33)</f>
        <v>4837914.585866617</v>
      </c>
    </row>
    <row r="34" spans="1:16" x14ac:dyDescent="0.25">
      <c r="A34" s="541" t="s">
        <v>324</v>
      </c>
      <c r="B34" s="545">
        <v>408.1</v>
      </c>
      <c r="C34" s="543" t="s">
        <v>909</v>
      </c>
      <c r="D34" s="298">
        <f>'ECR EXP F'!B7</f>
        <v>58084.80038943229</v>
      </c>
      <c r="E34" s="298">
        <f>'ECR EXP F'!C7</f>
        <v>58084.80038943229</v>
      </c>
      <c r="F34" s="298">
        <f>'ECR EXP F'!D7</f>
        <v>58084.80038943229</v>
      </c>
      <c r="G34" s="298">
        <f>'ECR EXP F'!E7</f>
        <v>58084.80038943229</v>
      </c>
      <c r="H34" s="298">
        <f>'ECR EXP F'!F7</f>
        <v>58084.80038943229</v>
      </c>
      <c r="I34" s="298">
        <f>'ECR EXP F'!G7</f>
        <v>58084.80038943229</v>
      </c>
      <c r="J34" s="298">
        <f>'ECR EXP F'!H7</f>
        <v>58084.80038943229</v>
      </c>
      <c r="K34" s="298">
        <f>'ECR EXP F'!I7</f>
        <v>58084.80038943229</v>
      </c>
      <c r="L34" s="298">
        <f>'ECR EXP F'!J7</f>
        <v>58084.80038943229</v>
      </c>
      <c r="M34" s="298">
        <f>'ECR EXP F'!K7</f>
        <v>58084.80038943229</v>
      </c>
      <c r="N34" s="298">
        <f>'ECR EXP F'!L7</f>
        <v>58084.80038943229</v>
      </c>
      <c r="O34" s="298">
        <f>'ECR EXP F'!M7</f>
        <v>58084.80038943229</v>
      </c>
      <c r="P34" s="298">
        <f t="shared" ref="P34" si="6">SUM(D34:O34)</f>
        <v>697017.60467318748</v>
      </c>
    </row>
    <row r="35" spans="1:16" x14ac:dyDescent="0.25">
      <c r="A35" s="541" t="s">
        <v>324</v>
      </c>
      <c r="B35" s="545">
        <v>411.8</v>
      </c>
      <c r="C35" s="543" t="s">
        <v>937</v>
      </c>
      <c r="D35" s="298">
        <f>'ECR EXP F'!B9</f>
        <v>0</v>
      </c>
      <c r="E35" s="298">
        <f>'ECR EXP F'!C9</f>
        <v>0</v>
      </c>
      <c r="F35" s="298">
        <f>'ECR EXP F'!D9</f>
        <v>0</v>
      </c>
      <c r="G35" s="298">
        <f>'ECR EXP F'!E9</f>
        <v>0</v>
      </c>
      <c r="H35" s="298">
        <f>'ECR EXP F'!F9</f>
        <v>0</v>
      </c>
      <c r="I35" s="298">
        <f>'ECR EXP F'!G9</f>
        <v>0</v>
      </c>
      <c r="J35" s="298">
        <f>'ECR EXP F'!H9</f>
        <v>0</v>
      </c>
      <c r="K35" s="298">
        <f>'ECR EXP F'!I9</f>
        <v>0</v>
      </c>
      <c r="L35" s="298">
        <f>'ECR EXP F'!J9</f>
        <v>0</v>
      </c>
      <c r="M35" s="298">
        <f>'ECR EXP F'!K9</f>
        <v>0</v>
      </c>
      <c r="N35" s="298">
        <f>'ECR EXP F'!L9</f>
        <v>0</v>
      </c>
      <c r="O35" s="298">
        <f>'ECR EXP F'!M9</f>
        <v>0</v>
      </c>
      <c r="P35" s="298">
        <f t="shared" si="5"/>
        <v>0</v>
      </c>
    </row>
    <row r="36" spans="1:16" x14ac:dyDescent="0.25">
      <c r="A36" s="541" t="s">
        <v>324</v>
      </c>
      <c r="B36" s="542" t="str">
        <f t="shared" ref="B36:B41" si="7">MID($C36,1,3)</f>
        <v>501</v>
      </c>
      <c r="C36" s="543" t="s">
        <v>910</v>
      </c>
      <c r="D36" s="298">
        <f>'ECR EXP F'!B10</f>
        <v>-581482.27999999991</v>
      </c>
      <c r="E36" s="298">
        <f>'ECR EXP F'!C10</f>
        <v>-469482.28</v>
      </c>
      <c r="F36" s="298">
        <f>'ECR EXP F'!D10</f>
        <v>-594482.27999999991</v>
      </c>
      <c r="G36" s="298">
        <f>'ECR EXP F'!E10</f>
        <v>-642482.27999999991</v>
      </c>
      <c r="H36" s="298">
        <f>'ECR EXP F'!F10</f>
        <v>-557482.27999999991</v>
      </c>
      <c r="I36" s="298">
        <f>'ECR EXP F'!G10</f>
        <v>-606482.27999999991</v>
      </c>
      <c r="J36" s="298">
        <f>'ECR EXP F'!H10</f>
        <v>-642482.27999999991</v>
      </c>
      <c r="K36" s="298">
        <f>'ECR EXP F'!I10</f>
        <v>-626482.27999999991</v>
      </c>
      <c r="L36" s="298">
        <f>'ECR EXP F'!J10</f>
        <v>-590482.27999999991</v>
      </c>
      <c r="M36" s="298">
        <f>'ECR EXP F'!K10</f>
        <v>-472482.28</v>
      </c>
      <c r="N36" s="298">
        <f>'ECR EXP F'!L10</f>
        <v>-504482.27999999997</v>
      </c>
      <c r="O36" s="298">
        <f>'ECR EXP F'!M10</f>
        <v>-588482.27999999991</v>
      </c>
      <c r="P36" s="298">
        <f t="shared" si="5"/>
        <v>-6876787.3600000003</v>
      </c>
    </row>
    <row r="37" spans="1:16" x14ac:dyDescent="0.25">
      <c r="A37" s="541" t="s">
        <v>324</v>
      </c>
      <c r="B37" s="542" t="str">
        <f t="shared" si="7"/>
        <v>502</v>
      </c>
      <c r="C37" s="543" t="s">
        <v>911</v>
      </c>
      <c r="D37" s="298">
        <f>'ECR EXP F'!B11</f>
        <v>-2121072.8700000006</v>
      </c>
      <c r="E37" s="298">
        <f>'ECR EXP F'!C11</f>
        <v>-1889895.12</v>
      </c>
      <c r="F37" s="298">
        <f>'ECR EXP F'!D11</f>
        <v>-1998242.8000000007</v>
      </c>
      <c r="G37" s="298">
        <f>'ECR EXP F'!E11</f>
        <v>-1989541.8000000003</v>
      </c>
      <c r="H37" s="298">
        <f>'ECR EXP F'!F11</f>
        <v>-1821467.8200000003</v>
      </c>
      <c r="I37" s="298">
        <f>'ECR EXP F'!G11</f>
        <v>-1929901.3500000006</v>
      </c>
      <c r="J37" s="298">
        <f>'ECR EXP F'!H11</f>
        <v>-2002881.4300000006</v>
      </c>
      <c r="K37" s="298">
        <f>'ECR EXP F'!I11</f>
        <v>-1970228.8199999998</v>
      </c>
      <c r="L37" s="298">
        <f>'ECR EXP F'!J11</f>
        <v>-1898126.4200000009</v>
      </c>
      <c r="M37" s="298">
        <f>'ECR EXP F'!K11</f>
        <v>-1866257.0600000005</v>
      </c>
      <c r="N37" s="298">
        <f>'ECR EXP F'!L11</f>
        <v>-1902391.7700000005</v>
      </c>
      <c r="O37" s="298">
        <f>'ECR EXP F'!M11</f>
        <v>-2015727.7700000005</v>
      </c>
      <c r="P37" s="298">
        <f t="shared" si="5"/>
        <v>-23405735.030000001</v>
      </c>
    </row>
    <row r="38" spans="1:16" x14ac:dyDescent="0.25">
      <c r="A38" s="541" t="s">
        <v>324</v>
      </c>
      <c r="B38" s="542" t="str">
        <f t="shared" si="7"/>
        <v>506</v>
      </c>
      <c r="C38" s="543" t="s">
        <v>912</v>
      </c>
      <c r="D38" s="298">
        <f>'ECR EXP F'!B12</f>
        <v>0</v>
      </c>
      <c r="E38" s="298">
        <f>'ECR EXP F'!C12</f>
        <v>0</v>
      </c>
      <c r="F38" s="298">
        <f>'ECR EXP F'!D12</f>
        <v>0</v>
      </c>
      <c r="G38" s="298">
        <f>'ECR EXP F'!E12</f>
        <v>0</v>
      </c>
      <c r="H38" s="298">
        <f>'ECR EXP F'!F12</f>
        <v>0</v>
      </c>
      <c r="I38" s="298">
        <f>'ECR EXP F'!G12</f>
        <v>0</v>
      </c>
      <c r="J38" s="298">
        <f>'ECR EXP F'!H12</f>
        <v>0</v>
      </c>
      <c r="K38" s="298">
        <f>'ECR EXP F'!I12</f>
        <v>0</v>
      </c>
      <c r="L38" s="298">
        <f>'ECR EXP F'!J12</f>
        <v>0</v>
      </c>
      <c r="M38" s="298">
        <f>'ECR EXP F'!K12</f>
        <v>0</v>
      </c>
      <c r="N38" s="298">
        <f>'ECR EXP F'!L12</f>
        <v>0</v>
      </c>
      <c r="O38" s="298">
        <f>'ECR EXP F'!M12</f>
        <v>0</v>
      </c>
      <c r="P38" s="298">
        <f t="shared" si="5"/>
        <v>0</v>
      </c>
    </row>
    <row r="39" spans="1:16" x14ac:dyDescent="0.25">
      <c r="A39" s="541" t="s">
        <v>324</v>
      </c>
      <c r="B39" s="542" t="str">
        <f t="shared" si="7"/>
        <v>509</v>
      </c>
      <c r="C39" s="543" t="s">
        <v>913</v>
      </c>
      <c r="D39" s="298">
        <f>'ECR EXP F'!B13</f>
        <v>0</v>
      </c>
      <c r="E39" s="298">
        <f>'ECR EXP F'!C13</f>
        <v>0</v>
      </c>
      <c r="F39" s="298">
        <f>'ECR EXP F'!D13</f>
        <v>0</v>
      </c>
      <c r="G39" s="298">
        <f>'ECR EXP F'!E13</f>
        <v>0</v>
      </c>
      <c r="H39" s="298">
        <f>'ECR EXP F'!F13</f>
        <v>0</v>
      </c>
      <c r="I39" s="298">
        <f>'ECR EXP F'!G13</f>
        <v>0</v>
      </c>
      <c r="J39" s="298">
        <f>'ECR EXP F'!H13</f>
        <v>0</v>
      </c>
      <c r="K39" s="298">
        <f>'ECR EXP F'!I13</f>
        <v>0</v>
      </c>
      <c r="L39" s="298">
        <f>'ECR EXP F'!J13</f>
        <v>0</v>
      </c>
      <c r="M39" s="298">
        <f>'ECR EXP F'!K13</f>
        <v>0</v>
      </c>
      <c r="N39" s="298">
        <f>'ECR EXP F'!L13</f>
        <v>0</v>
      </c>
      <c r="O39" s="298">
        <f>'ECR EXP F'!M13</f>
        <v>0</v>
      </c>
      <c r="P39" s="298">
        <f t="shared" si="5"/>
        <v>0</v>
      </c>
    </row>
    <row r="40" spans="1:16" x14ac:dyDescent="0.25">
      <c r="A40" s="541" t="s">
        <v>324</v>
      </c>
      <c r="B40" s="542" t="str">
        <f t="shared" si="7"/>
        <v>512</v>
      </c>
      <c r="C40" s="543" t="s">
        <v>914</v>
      </c>
      <c r="D40" s="298">
        <f>'ECR EXP F'!B14</f>
        <v>223867.17999999993</v>
      </c>
      <c r="E40" s="298">
        <f>'ECR EXP F'!C14</f>
        <v>223241.61000000002</v>
      </c>
      <c r="F40" s="298">
        <f>'ECR EXP F'!D14</f>
        <v>226271.53999999998</v>
      </c>
      <c r="G40" s="298">
        <f>'ECR EXP F'!E14</f>
        <v>209268.21999999994</v>
      </c>
      <c r="H40" s="298">
        <f>'ECR EXP F'!F14</f>
        <v>236424.05000000008</v>
      </c>
      <c r="I40" s="298">
        <f>'ECR EXP F'!G14</f>
        <v>223519.55000000002</v>
      </c>
      <c r="J40" s="298">
        <f>'ECR EXP F'!H14</f>
        <v>223715.9</v>
      </c>
      <c r="K40" s="298">
        <f>'ECR EXP F'!I14</f>
        <v>223328.90000000002</v>
      </c>
      <c r="L40" s="298">
        <f>'ECR EXP F'!J14</f>
        <v>244010.35000000003</v>
      </c>
      <c r="M40" s="298">
        <f>'ECR EXP F'!K14</f>
        <v>225567.60000000003</v>
      </c>
      <c r="N40" s="298">
        <f>'ECR EXP F'!L14</f>
        <v>223438.18000000002</v>
      </c>
      <c r="O40" s="298">
        <f>'ECR EXP F'!M14</f>
        <v>224696.13000000006</v>
      </c>
      <c r="P40" s="298">
        <f t="shared" si="5"/>
        <v>2707349.21</v>
      </c>
    </row>
    <row r="41" spans="1:16" x14ac:dyDescent="0.25">
      <c r="A41" s="541" t="s">
        <v>324</v>
      </c>
      <c r="B41" s="542" t="str">
        <f t="shared" si="7"/>
        <v>549</v>
      </c>
      <c r="C41" s="543" t="s">
        <v>915</v>
      </c>
      <c r="D41" s="298">
        <f>'ECR EXP F'!B15</f>
        <v>0</v>
      </c>
      <c r="E41" s="298">
        <f>'ECR EXP F'!C15</f>
        <v>0</v>
      </c>
      <c r="F41" s="298">
        <f>'ECR EXP F'!D15</f>
        <v>0</v>
      </c>
      <c r="G41" s="298">
        <f>'ECR EXP F'!E15</f>
        <v>0</v>
      </c>
      <c r="H41" s="298">
        <f>'ECR EXP F'!F15</f>
        <v>0</v>
      </c>
      <c r="I41" s="298">
        <f>'ECR EXP F'!G15</f>
        <v>0</v>
      </c>
      <c r="J41" s="298">
        <f>'ECR EXP F'!H15</f>
        <v>0</v>
      </c>
      <c r="K41" s="298">
        <f>'ECR EXP F'!I15</f>
        <v>0</v>
      </c>
      <c r="L41" s="298">
        <f>'ECR EXP F'!J15</f>
        <v>0</v>
      </c>
      <c r="M41" s="298">
        <f>'ECR EXP F'!K15</f>
        <v>0</v>
      </c>
      <c r="N41" s="298">
        <f>'ECR EXP F'!L15</f>
        <v>0</v>
      </c>
      <c r="O41" s="298">
        <f>'ECR EXP F'!M15</f>
        <v>0</v>
      </c>
      <c r="P41" s="298">
        <f t="shared" si="5"/>
        <v>0</v>
      </c>
    </row>
    <row r="42" spans="1:16" x14ac:dyDescent="0.25">
      <c r="C42" s="543" t="s">
        <v>831</v>
      </c>
      <c r="D42" s="328">
        <f>SUM(D33:D41)</f>
        <v>-2017981.3918505225</v>
      </c>
      <c r="E42" s="328">
        <f t="shared" ref="E42:O42" si="8">SUM(E33:E41)</f>
        <v>-1675333.2182289001</v>
      </c>
      <c r="F42" s="328">
        <f t="shared" si="8"/>
        <v>-1905554.4529028139</v>
      </c>
      <c r="G42" s="328">
        <f t="shared" si="8"/>
        <v>-1961759.7301705729</v>
      </c>
      <c r="H42" s="328">
        <f t="shared" si="8"/>
        <v>-1681432.3442365068</v>
      </c>
      <c r="I42" s="328">
        <f t="shared" si="8"/>
        <v>-1851672.2592088829</v>
      </c>
      <c r="J42" s="328">
        <f t="shared" si="8"/>
        <v>-1960357.329097772</v>
      </c>
      <c r="K42" s="328">
        <f t="shared" si="8"/>
        <v>-1911992.5078128548</v>
      </c>
      <c r="L42" s="328">
        <f t="shared" si="8"/>
        <v>-1783108.8891611705</v>
      </c>
      <c r="M42" s="328">
        <f t="shared" si="8"/>
        <v>-1651581.9468447859</v>
      </c>
      <c r="N42" s="328">
        <f t="shared" si="8"/>
        <v>-1721745.1744584225</v>
      </c>
      <c r="O42" s="328">
        <f t="shared" si="8"/>
        <v>-1917721.7454869936</v>
      </c>
      <c r="P42" s="328">
        <f t="shared" si="5"/>
        <v>-22040240.989460196</v>
      </c>
    </row>
    <row r="43" spans="1:16" x14ac:dyDescent="0.25">
      <c r="D43" s="298"/>
      <c r="E43" s="298"/>
      <c r="F43" s="298"/>
      <c r="G43" s="298"/>
      <c r="H43" s="298"/>
      <c r="I43" s="298"/>
      <c r="J43" s="298"/>
      <c r="K43" s="298"/>
      <c r="L43" s="298"/>
      <c r="M43" s="298"/>
      <c r="N43" s="298"/>
      <c r="O43" s="298"/>
      <c r="P43" s="298"/>
    </row>
    <row r="44" spans="1:16" x14ac:dyDescent="0.25">
      <c r="A44" s="541" t="s">
        <v>324</v>
      </c>
      <c r="B44" s="539" t="s">
        <v>185</v>
      </c>
      <c r="C44" s="543" t="s">
        <v>916</v>
      </c>
      <c r="D44" s="298">
        <f>'ECR EXP F'!B5</f>
        <v>1811240.4960387498</v>
      </c>
      <c r="E44" s="298">
        <f>'ECR EXP F'!C5</f>
        <v>1811240.4960387498</v>
      </c>
      <c r="F44" s="298">
        <f>'ECR EXP F'!D5</f>
        <v>1811240.4960387498</v>
      </c>
      <c r="G44" s="298">
        <f>'ECR EXP F'!E5</f>
        <v>1811240.4960387498</v>
      </c>
      <c r="H44" s="298">
        <f>'ECR EXP F'!F5</f>
        <v>1811240.4960387498</v>
      </c>
      <c r="I44" s="298">
        <f>'ECR EXP F'!G5</f>
        <v>1811240.4960387498</v>
      </c>
      <c r="J44" s="298">
        <f>'ECR EXP F'!H5</f>
        <v>1811240.4960387498</v>
      </c>
      <c r="K44" s="298">
        <f>'ECR EXP F'!I5</f>
        <v>1811240.4960387498</v>
      </c>
      <c r="L44" s="298">
        <f>'ECR EXP F'!J5</f>
        <v>1811240.4960387498</v>
      </c>
      <c r="M44" s="298">
        <f>'ECR EXP F'!K5</f>
        <v>1811240.4960387498</v>
      </c>
      <c r="N44" s="298">
        <f>'ECR EXP F'!L5</f>
        <v>1811240.4960387498</v>
      </c>
      <c r="O44" s="298">
        <f>'ECR EXP F'!M5</f>
        <v>1811240.4960387498</v>
      </c>
      <c r="P44" s="298">
        <f>SUM(D44:O44)</f>
        <v>21734885.952464998</v>
      </c>
    </row>
    <row r="45" spans="1:16" x14ac:dyDescent="0.25">
      <c r="A45" s="541" t="s">
        <v>324</v>
      </c>
      <c r="B45" s="542" t="s">
        <v>187</v>
      </c>
      <c r="C45" s="543" t="s">
        <v>980</v>
      </c>
      <c r="D45" s="313">
        <f>'Excess ADIT'!R5</f>
        <v>-10064.695576567201</v>
      </c>
      <c r="E45" s="313">
        <f>'Excess ADIT'!S5</f>
        <v>-10064.695576567201</v>
      </c>
      <c r="F45" s="313">
        <f>'Excess ADIT'!T5</f>
        <v>-10064.695576567201</v>
      </c>
      <c r="G45" s="313">
        <f>'Excess ADIT'!U5</f>
        <v>-10064.695576567201</v>
      </c>
      <c r="H45" s="313">
        <f>'Excess ADIT'!V5</f>
        <v>-10064.695576567201</v>
      </c>
      <c r="I45" s="313">
        <f>'Excess ADIT'!W5</f>
        <v>-10064.695576567201</v>
      </c>
      <c r="J45" s="313">
        <f>'Excess ADIT'!X5</f>
        <v>-10064.695576567201</v>
      </c>
      <c r="K45" s="313">
        <f>'Excess ADIT'!Y5</f>
        <v>-10064.695576567201</v>
      </c>
      <c r="L45" s="313">
        <f>'Excess ADIT'!Z5</f>
        <v>-10064.695576567201</v>
      </c>
      <c r="M45" s="313">
        <f>'Excess ADIT'!AA5</f>
        <v>-10064.695576567201</v>
      </c>
      <c r="N45" s="313">
        <f>'Excess ADIT'!AB5</f>
        <v>-10064.695576567201</v>
      </c>
      <c r="O45" s="313">
        <f>'Excess ADIT'!AC5</f>
        <v>-10064.695576567201</v>
      </c>
      <c r="P45" s="313">
        <f t="shared" ref="P45:P46" si="9">SUM(D45:O45)</f>
        <v>-120776.34691880642</v>
      </c>
    </row>
    <row r="46" spans="1:16" x14ac:dyDescent="0.25">
      <c r="A46" s="541" t="s">
        <v>324</v>
      </c>
      <c r="B46" s="542" t="s">
        <v>187</v>
      </c>
      <c r="C46" s="543" t="s">
        <v>981</v>
      </c>
      <c r="D46" s="313">
        <f>'Excess ADIT'!R6</f>
        <v>-339.91960606432701</v>
      </c>
      <c r="E46" s="313">
        <f>'Excess ADIT'!S6</f>
        <v>-339.91960606432701</v>
      </c>
      <c r="F46" s="313">
        <f>'Excess ADIT'!T6</f>
        <v>-339.91960606432701</v>
      </c>
      <c r="G46" s="313">
        <f>'Excess ADIT'!U6</f>
        <v>-339.91960606432701</v>
      </c>
      <c r="H46" s="313">
        <f>'Excess ADIT'!V6</f>
        <v>-339.91960606432701</v>
      </c>
      <c r="I46" s="313">
        <f>'Excess ADIT'!W6</f>
        <v>-339.91960606432701</v>
      </c>
      <c r="J46" s="313">
        <f>'Excess ADIT'!X6</f>
        <v>-339.91960606432701</v>
      </c>
      <c r="K46" s="313">
        <f>'Excess ADIT'!Y6</f>
        <v>-339.91960606432701</v>
      </c>
      <c r="L46" s="313">
        <f>'Excess ADIT'!Z6</f>
        <v>-339.91960606432701</v>
      </c>
      <c r="M46" s="313">
        <f>'Excess ADIT'!AA6</f>
        <v>-339.91960606432701</v>
      </c>
      <c r="N46" s="313">
        <f>'Excess ADIT'!AB6</f>
        <v>-339.91960606432701</v>
      </c>
      <c r="O46" s="313">
        <f>'Excess ADIT'!AC6</f>
        <v>-339.91960606432701</v>
      </c>
      <c r="P46" s="313">
        <f t="shared" si="9"/>
        <v>-4079.0352727719251</v>
      </c>
    </row>
    <row r="47" spans="1:16" x14ac:dyDescent="0.25">
      <c r="D47" s="298"/>
      <c r="E47" s="298"/>
      <c r="F47" s="298"/>
      <c r="G47" s="298"/>
      <c r="H47" s="298"/>
      <c r="I47" s="298"/>
      <c r="J47" s="298"/>
      <c r="K47" s="298"/>
      <c r="L47" s="298"/>
      <c r="M47" s="298"/>
      <c r="N47" s="298"/>
      <c r="O47" s="298"/>
      <c r="P47" s="298"/>
    </row>
    <row r="48" spans="1:16" x14ac:dyDescent="0.25">
      <c r="A48" s="538" t="str">
        <f>'SCH D-2 F'!$F$10</f>
        <v>ADJ 3</v>
      </c>
      <c r="C48" s="540" t="s">
        <v>262</v>
      </c>
      <c r="D48" s="298"/>
      <c r="E48" s="298"/>
      <c r="F48" s="298"/>
      <c r="G48" s="298"/>
      <c r="H48" s="298"/>
      <c r="I48" s="298"/>
      <c r="J48" s="298"/>
      <c r="K48" s="298"/>
      <c r="L48" s="298"/>
      <c r="M48" s="298"/>
      <c r="N48" s="298"/>
      <c r="O48" s="298"/>
      <c r="P48" s="298"/>
    </row>
    <row r="49" spans="1:16" x14ac:dyDescent="0.25">
      <c r="A49" s="541" t="s">
        <v>326</v>
      </c>
      <c r="B49" s="542" t="str">
        <f>MID($C49,1,3)</f>
        <v>440</v>
      </c>
      <c r="C49" s="543" t="s">
        <v>133</v>
      </c>
      <c r="D49" s="298">
        <f>'Rev-Tracker'!T23</f>
        <v>115539.00668466913</v>
      </c>
      <c r="E49" s="298">
        <f>'Rev-Tracker'!U23</f>
        <v>-100169.28522633728</v>
      </c>
      <c r="F49" s="298">
        <f>'Rev-Tracker'!V23</f>
        <v>95472.881630377946</v>
      </c>
      <c r="G49" s="298">
        <f>'Rev-Tracker'!W23</f>
        <v>238550.66203442513</v>
      </c>
      <c r="H49" s="298">
        <f>'Rev-Tracker'!X23</f>
        <v>126484.54052642213</v>
      </c>
      <c r="I49" s="298">
        <f>'Rev-Tracker'!Y23</f>
        <v>-139139.74454467074</v>
      </c>
      <c r="J49" s="298">
        <f>'Rev-Tracker'!Z23</f>
        <v>97128.400690930022</v>
      </c>
      <c r="K49" s="298">
        <f>'Rev-Tracker'!AA23</f>
        <v>70740.072392720947</v>
      </c>
      <c r="L49" s="298">
        <f>'Rev-Tracker'!AB23</f>
        <v>-22324.298867642163</v>
      </c>
      <c r="M49" s="298">
        <f>'Rev-Tracker'!AC23</f>
        <v>-242739.21928925725</v>
      </c>
      <c r="N49" s="298">
        <f>'Rev-Tracker'!AD23</f>
        <v>-98057.575327413419</v>
      </c>
      <c r="O49" s="298">
        <f>'Rev-Tracker'!AE23</f>
        <v>-130378.60865905441</v>
      </c>
      <c r="P49" s="298">
        <f t="shared" si="0"/>
        <v>11106.832045170071</v>
      </c>
    </row>
    <row r="50" spans="1:16" x14ac:dyDescent="0.25">
      <c r="A50" s="541" t="s">
        <v>326</v>
      </c>
      <c r="B50" s="544">
        <v>442.2</v>
      </c>
      <c r="C50" s="543" t="s">
        <v>134</v>
      </c>
      <c r="D50" s="298">
        <f>'Rev-Tracker'!T24</f>
        <v>88855.4976605704</v>
      </c>
      <c r="E50" s="298">
        <f>'Rev-Tracker'!U24</f>
        <v>-82463.814231164419</v>
      </c>
      <c r="F50" s="298">
        <f>'Rev-Tracker'!V24</f>
        <v>90907.036204061515</v>
      </c>
      <c r="G50" s="298">
        <f>'Rev-Tracker'!W24</f>
        <v>255112.07687040337</v>
      </c>
      <c r="H50" s="298">
        <f>'Rev-Tracker'!X24</f>
        <v>124109.45747616027</v>
      </c>
      <c r="I50" s="298">
        <f>'Rev-Tracker'!Y24</f>
        <v>-111939.39054809044</v>
      </c>
      <c r="J50" s="298">
        <f>'Rev-Tracker'!Z24</f>
        <v>71995.537959253576</v>
      </c>
      <c r="K50" s="298">
        <f>'Rev-Tracker'!AA24</f>
        <v>53847.467968958226</v>
      </c>
      <c r="L50" s="298">
        <f>'Rev-Tracker'!AB24</f>
        <v>-20175.375741301541</v>
      </c>
      <c r="M50" s="298">
        <f>'Rev-Tracker'!AC24</f>
        <v>-259770.72809778666</v>
      </c>
      <c r="N50" s="298">
        <f>'Rev-Tracker'!AD24</f>
        <v>-90615.065427372247</v>
      </c>
      <c r="O50" s="298">
        <f>'Rev-Tracker'!AE24</f>
        <v>-103965.84673439879</v>
      </c>
      <c r="P50" s="298">
        <f t="shared" si="0"/>
        <v>15896.853359293251</v>
      </c>
    </row>
    <row r="51" spans="1:16" x14ac:dyDescent="0.25">
      <c r="A51" s="541" t="s">
        <v>326</v>
      </c>
      <c r="B51" s="544">
        <v>442.3</v>
      </c>
      <c r="C51" s="543" t="s">
        <v>135</v>
      </c>
      <c r="D51" s="298">
        <f>'Rev-Tracker'!T25</f>
        <v>59474.507177245468</v>
      </c>
      <c r="E51" s="298">
        <f>'Rev-Tracker'!U25</f>
        <v>-55760.855276798015</v>
      </c>
      <c r="F51" s="298">
        <f>'Rev-Tracker'!V25</f>
        <v>64627.354096356023</v>
      </c>
      <c r="G51" s="298">
        <f>'Rev-Tracker'!W25</f>
        <v>186592.36554679804</v>
      </c>
      <c r="H51" s="298">
        <f>'Rev-Tracker'!X25</f>
        <v>87471.802126126393</v>
      </c>
      <c r="I51" s="298">
        <f>'Rev-Tracker'!Y25</f>
        <v>-72191.317283364275</v>
      </c>
      <c r="J51" s="298">
        <f>'Rev-Tracker'!Z25</f>
        <v>44184.18945583122</v>
      </c>
      <c r="K51" s="298">
        <f>'Rev-Tracker'!AA25</f>
        <v>34406.119014066258</v>
      </c>
      <c r="L51" s="298">
        <f>'Rev-Tracker'!AB25</f>
        <v>-13704.00928359414</v>
      </c>
      <c r="M51" s="298">
        <f>'Rev-Tracker'!AC25</f>
        <v>-187311.41593970975</v>
      </c>
      <c r="N51" s="298">
        <f>'Rev-Tracker'!AD25</f>
        <v>-66859.832375345373</v>
      </c>
      <c r="O51" s="298">
        <f>'Rev-Tracker'!AE25</f>
        <v>-70136.597292004342</v>
      </c>
      <c r="P51" s="298">
        <f t="shared" si="0"/>
        <v>10792.309965607434</v>
      </c>
    </row>
    <row r="52" spans="1:16" x14ac:dyDescent="0.25">
      <c r="A52" s="541" t="s">
        <v>326</v>
      </c>
      <c r="B52" s="542" t="str">
        <f>MID($C52,1,3)</f>
        <v>445</v>
      </c>
      <c r="C52" s="543" t="s">
        <v>137</v>
      </c>
      <c r="D52" s="298">
        <f>'Rev-Tracker'!T26</f>
        <v>26795.366833714383</v>
      </c>
      <c r="E52" s="298">
        <f>'Rev-Tracker'!U26</f>
        <v>-25023.489706764994</v>
      </c>
      <c r="F52" s="298">
        <f>'Rev-Tracker'!V26</f>
        <v>27295.759827318048</v>
      </c>
      <c r="G52" s="298">
        <f>'Rev-Tracker'!W26</f>
        <v>76508.345339202308</v>
      </c>
      <c r="H52" s="298">
        <f>'Rev-Tracker'!X26</f>
        <v>35783.389200269557</v>
      </c>
      <c r="I52" s="298">
        <f>'Rev-Tracker'!Y26</f>
        <v>-31476.221991543214</v>
      </c>
      <c r="J52" s="298">
        <f>'Rev-Tracker'!Z26</f>
        <v>20168.349275414523</v>
      </c>
      <c r="K52" s="298">
        <f>'Rev-Tracker'!AA26</f>
        <v>15078.302176528616</v>
      </c>
      <c r="L52" s="298">
        <f>'Rev-Tracker'!AB26</f>
        <v>-5924.5717909156065</v>
      </c>
      <c r="M52" s="298">
        <f>'Rev-Tracker'!AC26</f>
        <v>-77335.546674843004</v>
      </c>
      <c r="N52" s="298">
        <f>'Rev-Tracker'!AD26</f>
        <v>-27115.636660574368</v>
      </c>
      <c r="O52" s="298">
        <f>'Rev-Tracker'!AE26</f>
        <v>-31045.015249746422</v>
      </c>
      <c r="P52" s="298">
        <f t="shared" si="0"/>
        <v>3709.0305780598501</v>
      </c>
    </row>
    <row r="53" spans="1:16" x14ac:dyDescent="0.25">
      <c r="A53" s="541" t="s">
        <v>326</v>
      </c>
      <c r="B53" s="542" t="str">
        <f>MID($C53,1,3)</f>
        <v>444</v>
      </c>
      <c r="C53" s="543" t="s">
        <v>136</v>
      </c>
      <c r="D53" s="298">
        <f>'Rev-Tracker'!T27</f>
        <v>203.6368034895128</v>
      </c>
      <c r="E53" s="298">
        <f>'Rev-Tracker'!U27</f>
        <v>-183.95515900891007</v>
      </c>
      <c r="F53" s="298">
        <f>'Rev-Tracker'!V27</f>
        <v>176.89147996266274</v>
      </c>
      <c r="G53" s="298">
        <f>'Rev-Tracker'!W27</f>
        <v>502.61236472320667</v>
      </c>
      <c r="H53" s="298">
        <f>'Rev-Tracker'!X27</f>
        <v>205.36519448586813</v>
      </c>
      <c r="I53" s="298">
        <f>'Rev-Tracker'!Y27</f>
        <v>-163.64158365633969</v>
      </c>
      <c r="J53" s="298">
        <f>'Rev-Tracker'!Z27</f>
        <v>94.646162436642953</v>
      </c>
      <c r="K53" s="298">
        <f>'Rev-Tracker'!AA27</f>
        <v>73.350139293172447</v>
      </c>
      <c r="L53" s="298">
        <f>'Rev-Tracker'!AB27</f>
        <v>-34.570054477350624</v>
      </c>
      <c r="M53" s="298">
        <f>'Rev-Tracker'!AC27</f>
        <v>-500.48902761734666</v>
      </c>
      <c r="N53" s="298">
        <f>'Rev-Tracker'!AD27</f>
        <v>-206.32338570769119</v>
      </c>
      <c r="O53" s="298">
        <f>'Rev-Tracker'!AE27</f>
        <v>-238.35977742647452</v>
      </c>
      <c r="P53" s="298">
        <f t="shared" si="0"/>
        <v>-70.836843503046993</v>
      </c>
    </row>
    <row r="54" spans="1:16" x14ac:dyDescent="0.25">
      <c r="C54" s="543" t="s">
        <v>263</v>
      </c>
      <c r="D54" s="328">
        <f>SUM(D49:D53)</f>
        <v>290868.01515968889</v>
      </c>
      <c r="E54" s="328">
        <f t="shared" ref="E54:O54" si="10">SUM(E49:E53)</f>
        <v>-263601.39960007364</v>
      </c>
      <c r="F54" s="328">
        <f t="shared" si="10"/>
        <v>278479.92323807621</v>
      </c>
      <c r="G54" s="328">
        <f t="shared" si="10"/>
        <v>757266.06215555209</v>
      </c>
      <c r="H54" s="328">
        <f t="shared" si="10"/>
        <v>374054.55452346423</v>
      </c>
      <c r="I54" s="328">
        <f t="shared" si="10"/>
        <v>-354910.31595132506</v>
      </c>
      <c r="J54" s="328">
        <f t="shared" si="10"/>
        <v>233571.12354386598</v>
      </c>
      <c r="K54" s="328">
        <f t="shared" si="10"/>
        <v>174145.31169156721</v>
      </c>
      <c r="L54" s="328">
        <f t="shared" si="10"/>
        <v>-62162.825737930805</v>
      </c>
      <c r="M54" s="328">
        <f t="shared" si="10"/>
        <v>-767657.39902921405</v>
      </c>
      <c r="N54" s="328">
        <f t="shared" si="10"/>
        <v>-282854.43317641312</v>
      </c>
      <c r="O54" s="328">
        <f t="shared" si="10"/>
        <v>-335764.42771263042</v>
      </c>
      <c r="P54" s="328">
        <f t="shared" si="0"/>
        <v>41434.189104627818</v>
      </c>
    </row>
    <row r="55" spans="1:16" x14ac:dyDescent="0.25">
      <c r="D55" s="298"/>
      <c r="E55" s="298"/>
      <c r="F55" s="298"/>
      <c r="G55" s="298"/>
      <c r="H55" s="298"/>
      <c r="I55" s="298"/>
      <c r="J55" s="298"/>
      <c r="K55" s="298"/>
      <c r="L55" s="298"/>
      <c r="M55" s="298"/>
      <c r="N55" s="298"/>
      <c r="O55" s="298"/>
      <c r="P55" s="298"/>
    </row>
    <row r="56" spans="1:16" x14ac:dyDescent="0.25">
      <c r="A56" s="541" t="s">
        <v>326</v>
      </c>
      <c r="B56" s="539">
        <v>501</v>
      </c>
      <c r="C56" s="543" t="s">
        <v>830</v>
      </c>
      <c r="D56" s="298">
        <f>D54</f>
        <v>290868.01515968889</v>
      </c>
      <c r="E56" s="298">
        <f t="shared" ref="E56:O56" si="11">E54</f>
        <v>-263601.39960007364</v>
      </c>
      <c r="F56" s="298">
        <f t="shared" si="11"/>
        <v>278479.92323807621</v>
      </c>
      <c r="G56" s="298">
        <f t="shared" si="11"/>
        <v>757266.06215555209</v>
      </c>
      <c r="H56" s="298">
        <f t="shared" si="11"/>
        <v>374054.55452346423</v>
      </c>
      <c r="I56" s="298">
        <f t="shared" si="11"/>
        <v>-354910.31595132506</v>
      </c>
      <c r="J56" s="298">
        <f t="shared" si="11"/>
        <v>233571.12354386598</v>
      </c>
      <c r="K56" s="298">
        <f t="shared" si="11"/>
        <v>174145.31169156721</v>
      </c>
      <c r="L56" s="298">
        <f t="shared" si="11"/>
        <v>-62162.825737930805</v>
      </c>
      <c r="M56" s="298">
        <f t="shared" si="11"/>
        <v>-767657.39902921405</v>
      </c>
      <c r="N56" s="298">
        <f t="shared" si="11"/>
        <v>-282854.43317641312</v>
      </c>
      <c r="O56" s="298">
        <f t="shared" si="11"/>
        <v>-335764.42771263042</v>
      </c>
      <c r="P56" s="298">
        <f t="shared" ref="P56" si="12">SUM(D56:O56)</f>
        <v>41434.189104627818</v>
      </c>
    </row>
    <row r="57" spans="1:16" customFormat="1" ht="12.75" x14ac:dyDescent="0.2">
      <c r="A57" s="633" t="str">
        <f>A1</f>
        <v>LOUISVILLE GAS AND ELECTRIC COMPANY</v>
      </c>
      <c r="B57" s="634"/>
      <c r="C57" s="634"/>
      <c r="D57" s="634"/>
      <c r="E57" s="634"/>
      <c r="F57" s="634"/>
      <c r="G57" s="634"/>
      <c r="H57" s="634"/>
      <c r="I57" s="634"/>
      <c r="J57" s="634"/>
      <c r="K57" s="634"/>
      <c r="L57" s="634"/>
      <c r="M57" s="634"/>
      <c r="N57" s="634"/>
      <c r="O57" s="634"/>
      <c r="P57" s="634"/>
    </row>
    <row r="58" spans="1:16" customFormat="1" ht="12.75" x14ac:dyDescent="0.2">
      <c r="A58" s="633" t="str">
        <f>A2</f>
        <v>CASE NO. 2025-00114 - ELECTRIC OPERATIONS</v>
      </c>
      <c r="B58" s="634"/>
      <c r="C58" s="634"/>
      <c r="D58" s="634"/>
      <c r="E58" s="634"/>
      <c r="F58" s="634"/>
      <c r="G58" s="634"/>
      <c r="H58" s="634"/>
      <c r="I58" s="634"/>
      <c r="J58" s="634"/>
      <c r="K58" s="634"/>
      <c r="L58" s="634"/>
      <c r="M58" s="634"/>
      <c r="N58" s="634"/>
      <c r="O58" s="634"/>
      <c r="P58" s="634"/>
    </row>
    <row r="59" spans="1:16" customFormat="1" ht="12.75" x14ac:dyDescent="0.2">
      <c r="A59" s="629" t="s">
        <v>826</v>
      </c>
      <c r="B59" s="629"/>
      <c r="C59" s="629"/>
      <c r="D59" s="629"/>
      <c r="E59" s="629"/>
      <c r="F59" s="629"/>
      <c r="G59" s="629"/>
      <c r="H59" s="629"/>
      <c r="I59" s="629"/>
      <c r="J59" s="629"/>
      <c r="K59" s="629"/>
      <c r="L59" s="629"/>
      <c r="M59" s="629"/>
      <c r="N59" s="629"/>
      <c r="O59" s="629"/>
      <c r="P59" s="629"/>
    </row>
    <row r="60" spans="1:16" customFormat="1" ht="12.75" x14ac:dyDescent="0.2">
      <c r="A60" s="633" t="str">
        <f>A4</f>
        <v>FORECAST PERIOD FOR THE 12 MONTHS ENDED DECEMBER 31, 2026</v>
      </c>
      <c r="B60" s="634"/>
      <c r="C60" s="634"/>
      <c r="D60" s="634"/>
      <c r="E60" s="634"/>
      <c r="F60" s="634"/>
      <c r="G60" s="634"/>
      <c r="H60" s="634"/>
      <c r="I60" s="634"/>
      <c r="J60" s="634"/>
      <c r="K60" s="634"/>
      <c r="L60" s="634"/>
      <c r="M60" s="634"/>
      <c r="N60" s="634"/>
      <c r="O60" s="634"/>
      <c r="P60" s="634"/>
    </row>
    <row r="61" spans="1:16" customFormat="1" ht="12.75" x14ac:dyDescent="0.2">
      <c r="A61" s="5" t="str">
        <f>A5</f>
        <v>DATA: ____BASE PERIOD__X___FORECASTED PERIOD</v>
      </c>
      <c r="P61" s="82" t="s">
        <v>811</v>
      </c>
    </row>
    <row r="62" spans="1:16" customFormat="1" ht="12.75" x14ac:dyDescent="0.2">
      <c r="A62" t="str">
        <f>'Rate Case Constants'!$C$31</f>
        <v>TYPE OF FILING: __X__ ORIGINAL  _____ UPDATED  _____ REVISED</v>
      </c>
      <c r="P62" s="82" t="s">
        <v>1627</v>
      </c>
    </row>
    <row r="63" spans="1:16" customFormat="1" ht="12.75" x14ac:dyDescent="0.2">
      <c r="A63" t="s">
        <v>9</v>
      </c>
      <c r="P63" s="546" t="str">
        <f>'Rate Case Constants'!$C$37</f>
        <v>WITNESS:   A. M. FACKLER</v>
      </c>
    </row>
    <row r="64" spans="1:16" customFormat="1" ht="12.75" x14ac:dyDescent="0.2">
      <c r="A64" s="103" t="s">
        <v>807</v>
      </c>
      <c r="B64" s="547" t="s">
        <v>6</v>
      </c>
      <c r="C64" s="548"/>
      <c r="D64" s="547" t="s">
        <v>2</v>
      </c>
      <c r="E64" s="547" t="s">
        <v>2</v>
      </c>
      <c r="F64" s="547" t="s">
        <v>2</v>
      </c>
      <c r="G64" s="547" t="s">
        <v>2</v>
      </c>
      <c r="H64" s="547" t="s">
        <v>2</v>
      </c>
      <c r="I64" s="547" t="s">
        <v>2</v>
      </c>
      <c r="J64" s="547" t="s">
        <v>2</v>
      </c>
      <c r="K64" s="547" t="s">
        <v>2</v>
      </c>
      <c r="L64" s="547" t="s">
        <v>2</v>
      </c>
      <c r="M64" s="547" t="s">
        <v>2</v>
      </c>
      <c r="N64" s="547" t="s">
        <v>2</v>
      </c>
      <c r="O64" s="547" t="s">
        <v>2</v>
      </c>
      <c r="P64" s="548"/>
    </row>
    <row r="65" spans="1:16" customFormat="1" ht="12.75" x14ac:dyDescent="0.2">
      <c r="A65" s="104" t="s">
        <v>808</v>
      </c>
      <c r="B65" s="549" t="s">
        <v>5</v>
      </c>
      <c r="C65" s="105" t="s">
        <v>809</v>
      </c>
      <c r="D65" s="550">
        <f t="shared" ref="D65:O65" si="13">D9</f>
        <v>46023</v>
      </c>
      <c r="E65" s="550">
        <f t="shared" si="13"/>
        <v>46054</v>
      </c>
      <c r="F65" s="550">
        <f t="shared" si="13"/>
        <v>46082</v>
      </c>
      <c r="G65" s="550">
        <f t="shared" si="13"/>
        <v>46113</v>
      </c>
      <c r="H65" s="550">
        <f t="shared" si="13"/>
        <v>46143</v>
      </c>
      <c r="I65" s="550">
        <f t="shared" si="13"/>
        <v>46174</v>
      </c>
      <c r="J65" s="550">
        <f t="shared" si="13"/>
        <v>46204</v>
      </c>
      <c r="K65" s="550">
        <f t="shared" si="13"/>
        <v>46235</v>
      </c>
      <c r="L65" s="550">
        <f t="shared" si="13"/>
        <v>46266</v>
      </c>
      <c r="M65" s="550">
        <f t="shared" si="13"/>
        <v>46296</v>
      </c>
      <c r="N65" s="550">
        <f t="shared" si="13"/>
        <v>46327</v>
      </c>
      <c r="O65" s="550">
        <f t="shared" si="13"/>
        <v>46357</v>
      </c>
      <c r="P65" s="551" t="s">
        <v>3</v>
      </c>
    </row>
    <row r="66" spans="1:16" s="3" customFormat="1" x14ac:dyDescent="0.25">
      <c r="A66" s="535"/>
      <c r="B66" s="50"/>
      <c r="C66" s="536"/>
      <c r="P66" s="3" t="s">
        <v>1492</v>
      </c>
    </row>
    <row r="67" spans="1:16" x14ac:dyDescent="0.25">
      <c r="A67" s="538" t="str">
        <f>'SCH D-2 F'!$G$10</f>
        <v>ADJ 4</v>
      </c>
      <c r="C67" s="540" t="s">
        <v>946</v>
      </c>
      <c r="D67" s="552"/>
      <c r="E67" s="552"/>
      <c r="F67" s="552"/>
      <c r="G67" s="552"/>
      <c r="H67" s="552"/>
      <c r="I67" s="552"/>
      <c r="J67" s="552"/>
      <c r="K67" s="552"/>
      <c r="L67" s="552"/>
      <c r="M67" s="552"/>
      <c r="N67" s="552"/>
      <c r="O67" s="552"/>
      <c r="P67" s="552"/>
    </row>
    <row r="68" spans="1:16" x14ac:dyDescent="0.25">
      <c r="A68" s="541" t="s">
        <v>349</v>
      </c>
      <c r="B68" s="542" t="str">
        <f>MID($C68,1,3)</f>
        <v>440</v>
      </c>
      <c r="C68" s="543" t="s">
        <v>133</v>
      </c>
      <c r="D68" s="313">
        <f>'Rev-Tracker'!T31</f>
        <v>-223301.19534126096</v>
      </c>
      <c r="E68" s="313">
        <f>'Rev-Tracker'!U31</f>
        <v>-161108.45157399381</v>
      </c>
      <c r="F68" s="313">
        <f>'Rev-Tracker'!V31</f>
        <v>-21592.205498017651</v>
      </c>
      <c r="G68" s="313">
        <f>'Rev-Tracker'!W31</f>
        <v>-12230.322395180898</v>
      </c>
      <c r="H68" s="313">
        <f>'Rev-Tracker'!X31</f>
        <v>-67937.952223616085</v>
      </c>
      <c r="I68" s="313">
        <f>'Rev-Tracker'!Y31</f>
        <v>-125857.76498004317</v>
      </c>
      <c r="J68" s="313">
        <f>'Rev-Tracker'!Z31</f>
        <v>-65968.694133563316</v>
      </c>
      <c r="K68" s="313">
        <f>'Rev-Tracker'!AA31</f>
        <v>-15160.232111834299</v>
      </c>
      <c r="L68" s="313">
        <f>'Rev-Tracker'!AB31</f>
        <v>-191291.27452689735</v>
      </c>
      <c r="M68" s="313">
        <f>'Rev-Tracker'!AC31</f>
        <v>-151106.870903534</v>
      </c>
      <c r="N68" s="313">
        <f>'Rev-Tracker'!AD31</f>
        <v>-204542.78140352669</v>
      </c>
      <c r="O68" s="313">
        <f>'Rev-Tracker'!AE31</f>
        <v>-276395.34134922689</v>
      </c>
      <c r="P68" s="313">
        <f t="shared" ref="P68:P73" si="14">SUM(D68:O68)</f>
        <v>-1516493.0864406952</v>
      </c>
    </row>
    <row r="69" spans="1:16" x14ac:dyDescent="0.25">
      <c r="A69" s="541" t="s">
        <v>349</v>
      </c>
      <c r="B69" s="544">
        <v>442.2</v>
      </c>
      <c r="C69" s="543" t="s">
        <v>134</v>
      </c>
      <c r="D69" s="313">
        <f>'Rev-Tracker'!T32</f>
        <v>-171730.21830107833</v>
      </c>
      <c r="E69" s="313">
        <f>'Rev-Tracker'!U32</f>
        <v>-132631.64843044343</v>
      </c>
      <c r="F69" s="313">
        <f>'Rev-Tracker'!V32</f>
        <v>-20559.591094496391</v>
      </c>
      <c r="G69" s="313">
        <f>'Rev-Tracker'!W32</f>
        <v>-13079.414328260988</v>
      </c>
      <c r="H69" s="313">
        <f>'Rev-Tracker'!X32</f>
        <v>-66662.236803184132</v>
      </c>
      <c r="I69" s="313">
        <f>'Rev-Tracker'!Y32</f>
        <v>-101253.89804124403</v>
      </c>
      <c r="J69" s="313">
        <f>'Rev-Tracker'!Z32</f>
        <v>-48898.690690156291</v>
      </c>
      <c r="K69" s="313">
        <f>'Rev-Tracker'!AA32</f>
        <v>-11539.995442921962</v>
      </c>
      <c r="L69" s="313">
        <f>'Rev-Tracker'!AB32</f>
        <v>-172877.69539793103</v>
      </c>
      <c r="M69" s="313">
        <f>'Rev-Tracker'!AC32</f>
        <v>-161709.10489917063</v>
      </c>
      <c r="N69" s="313">
        <f>'Rev-Tracker'!AD32</f>
        <v>-189018.10959214735</v>
      </c>
      <c r="O69" s="313">
        <f>'Rev-Tracker'!AE32</f>
        <v>-220401.76676498036</v>
      </c>
      <c r="P69" s="313">
        <f t="shared" si="14"/>
        <v>-1310362.369786015</v>
      </c>
    </row>
    <row r="70" spans="1:16" x14ac:dyDescent="0.25">
      <c r="A70" s="541" t="s">
        <v>349</v>
      </c>
      <c r="B70" s="544">
        <v>442.3</v>
      </c>
      <c r="C70" s="543" t="s">
        <v>135</v>
      </c>
      <c r="D70" s="313">
        <f>'Rev-Tracker'!T33</f>
        <v>-114945.8431926569</v>
      </c>
      <c r="E70" s="313">
        <f>'Rev-Tracker'!U33</f>
        <v>-89683.629385871565</v>
      </c>
      <c r="F70" s="313">
        <f>'Rev-Tracker'!V33</f>
        <v>-14616.162062062056</v>
      </c>
      <c r="G70" s="313">
        <f>'Rev-Tracker'!W33</f>
        <v>-9566.4575719662371</v>
      </c>
      <c r="H70" s="313">
        <f>'Rev-Tracker'!X33</f>
        <v>-46983.252570040197</v>
      </c>
      <c r="I70" s="313">
        <f>'Rev-Tracker'!Y33</f>
        <v>-65300.09002088102</v>
      </c>
      <c r="J70" s="313">
        <f>'Rev-Tracker'!Z33</f>
        <v>-30009.484960286485</v>
      </c>
      <c r="K70" s="313">
        <f>'Rev-Tracker'!AA33</f>
        <v>-7373.5399566019141</v>
      </c>
      <c r="L70" s="313">
        <f>'Rev-Tracker'!AB33</f>
        <v>-117426.19186069106</v>
      </c>
      <c r="M70" s="313">
        <f>'Rev-Tracker'!AC33</f>
        <v>-116602.67356068123</v>
      </c>
      <c r="N70" s="313">
        <f>'Rev-Tracker'!AD33</f>
        <v>-139465.98243494876</v>
      </c>
      <c r="O70" s="313">
        <f>'Rev-Tracker'!AE33</f>
        <v>-148685.65441046027</v>
      </c>
      <c r="P70" s="313">
        <f t="shared" si="14"/>
        <v>-900658.96198714769</v>
      </c>
    </row>
    <row r="71" spans="1:16" x14ac:dyDescent="0.25">
      <c r="A71" s="541" t="s">
        <v>349</v>
      </c>
      <c r="B71" s="542" t="str">
        <f>MID($C71,1,3)</f>
        <v>445</v>
      </c>
      <c r="C71" s="543" t="s">
        <v>137</v>
      </c>
      <c r="D71" s="313">
        <f>'Rev-Tracker'!T34</f>
        <v>-51787.163619175742</v>
      </c>
      <c r="E71" s="313">
        <f>'Rev-Tracker'!U34</f>
        <v>-40246.824867775824</v>
      </c>
      <c r="F71" s="313">
        <f>'Rev-Tracker'!V34</f>
        <v>-6173.2257930345741</v>
      </c>
      <c r="G71" s="313">
        <f>'Rev-Tracker'!W34</f>
        <v>-3922.5283276943765</v>
      </c>
      <c r="H71" s="313">
        <f>'Rev-Tracker'!X34</f>
        <v>-19220.136909768327</v>
      </c>
      <c r="I71" s="313">
        <f>'Rev-Tracker'!Y34</f>
        <v>-28471.569808003107</v>
      </c>
      <c r="J71" s="313">
        <f>'Rev-Tracker'!Z34</f>
        <v>-13698.152703681204</v>
      </c>
      <c r="K71" s="313">
        <f>'Rev-Tracker'!AA34</f>
        <v>-3231.4154215096869</v>
      </c>
      <c r="L71" s="313">
        <f>'Rev-Tracker'!AB34</f>
        <v>-50766.158239936136</v>
      </c>
      <c r="M71" s="313">
        <f>'Rev-Tracker'!AC34</f>
        <v>-48141.921613928949</v>
      </c>
      <c r="N71" s="313">
        <f>'Rev-Tracker'!AD34</f>
        <v>-56561.746744830707</v>
      </c>
      <c r="O71" s="313">
        <f>'Rev-Tracker'!AE34</f>
        <v>-65813.691949915694</v>
      </c>
      <c r="P71" s="313">
        <f t="shared" si="14"/>
        <v>-388034.53599925432</v>
      </c>
    </row>
    <row r="72" spans="1:16" x14ac:dyDescent="0.25">
      <c r="A72" s="541" t="s">
        <v>349</v>
      </c>
      <c r="B72" s="542" t="str">
        <f>MID($C72,1,3)</f>
        <v>444</v>
      </c>
      <c r="C72" s="543" t="s">
        <v>136</v>
      </c>
      <c r="D72" s="313">
        <f>'Rev-Tracker'!T35</f>
        <v>-393.56701203763589</v>
      </c>
      <c r="E72" s="313">
        <f>'Rev-Tracker'!U35</f>
        <v>-295.86645008005911</v>
      </c>
      <c r="F72" s="313">
        <f>'Rev-Tracker'!V35</f>
        <v>-40.005885660698311</v>
      </c>
      <c r="G72" s="313">
        <f>'Rev-Tracker'!W35</f>
        <v>-25.768577659541251</v>
      </c>
      <c r="H72" s="313">
        <f>'Rev-Tracker'!X35</f>
        <v>-110.30668817949335</v>
      </c>
      <c r="I72" s="313">
        <f>'Rev-Tracker'!Y35</f>
        <v>-148.02071143784138</v>
      </c>
      <c r="J72" s="313">
        <f>'Rev-Tracker'!Z35</f>
        <v>-64.282781310961028</v>
      </c>
      <c r="K72" s="313">
        <f>'Rev-Tracker'!AA35</f>
        <v>-15.719592863101102</v>
      </c>
      <c r="L72" s="313">
        <f>'Rev-Tracker'!AB35</f>
        <v>-296.2220592298994</v>
      </c>
      <c r="M72" s="313">
        <f>'Rev-Tracker'!AC35</f>
        <v>-311.55793903534504</v>
      </c>
      <c r="N72" s="313">
        <f>'Rev-Tracker'!AD35</f>
        <v>-430.37938721543765</v>
      </c>
      <c r="O72" s="313">
        <f>'Rev-Tracker'!AE35</f>
        <v>-505.3093657257777</v>
      </c>
      <c r="P72" s="313">
        <f t="shared" si="14"/>
        <v>-2637.0064504357915</v>
      </c>
    </row>
    <row r="73" spans="1:16" x14ac:dyDescent="0.25">
      <c r="C73" s="543" t="s">
        <v>831</v>
      </c>
      <c r="D73" s="460">
        <f>SUM(D68:D72)</f>
        <v>-562157.98746620957</v>
      </c>
      <c r="E73" s="460">
        <f t="shared" ref="E73:O73" si="15">SUM(E68:E72)</f>
        <v>-423966.42070816475</v>
      </c>
      <c r="F73" s="460">
        <f t="shared" si="15"/>
        <v>-62981.19033327137</v>
      </c>
      <c r="G73" s="460">
        <f t="shared" si="15"/>
        <v>-38824.491200762037</v>
      </c>
      <c r="H73" s="460">
        <f t="shared" si="15"/>
        <v>-200913.88519478825</v>
      </c>
      <c r="I73" s="460">
        <f t="shared" si="15"/>
        <v>-321031.34356160916</v>
      </c>
      <c r="J73" s="460">
        <f t="shared" si="15"/>
        <v>-158639.30526899826</v>
      </c>
      <c r="K73" s="460">
        <f t="shared" si="15"/>
        <v>-37320.902525730962</v>
      </c>
      <c r="L73" s="460">
        <f t="shared" si="15"/>
        <v>-532657.54208468541</v>
      </c>
      <c r="M73" s="460">
        <f t="shared" si="15"/>
        <v>-477872.12891635019</v>
      </c>
      <c r="N73" s="460">
        <f t="shared" si="15"/>
        <v>-590018.99956266908</v>
      </c>
      <c r="O73" s="460">
        <f t="shared" si="15"/>
        <v>-711801.76384030899</v>
      </c>
      <c r="P73" s="460">
        <f t="shared" si="14"/>
        <v>-4118185.9606635482</v>
      </c>
    </row>
    <row r="74" spans="1:16" x14ac:dyDescent="0.25">
      <c r="D74" s="313"/>
      <c r="E74" s="313"/>
      <c r="F74" s="313"/>
      <c r="G74" s="313"/>
      <c r="H74" s="313"/>
      <c r="I74" s="313"/>
      <c r="J74" s="313"/>
      <c r="K74" s="313"/>
      <c r="L74" s="313"/>
      <c r="M74" s="313"/>
      <c r="N74" s="313"/>
      <c r="O74" s="313"/>
      <c r="P74" s="553"/>
    </row>
    <row r="75" spans="1:16" x14ac:dyDescent="0.25">
      <c r="A75" s="541" t="s">
        <v>349</v>
      </c>
      <c r="B75" s="542" t="str">
        <f>MID($C75,1,3)</f>
        <v>447</v>
      </c>
      <c r="C75" s="543" t="s">
        <v>848</v>
      </c>
      <c r="D75" s="313">
        <f t="shared" ref="D75:O75" si="16">D110</f>
        <v>3136644.9832882797</v>
      </c>
      <c r="E75" s="313">
        <f t="shared" si="16"/>
        <v>2495239.7609442193</v>
      </c>
      <c r="F75" s="313">
        <f t="shared" si="16"/>
        <v>404558.62044436182</v>
      </c>
      <c r="G75" s="313">
        <f t="shared" si="16"/>
        <v>282038.58826768264</v>
      </c>
      <c r="H75" s="313">
        <f t="shared" si="16"/>
        <v>1604932.7737346436</v>
      </c>
      <c r="I75" s="313">
        <f t="shared" si="16"/>
        <v>1769143.6914154785</v>
      </c>
      <c r="J75" s="313">
        <f t="shared" si="16"/>
        <v>865281.07369199768</v>
      </c>
      <c r="K75" s="313">
        <f t="shared" si="16"/>
        <v>378713.80336764117</v>
      </c>
      <c r="L75" s="313">
        <f t="shared" si="16"/>
        <v>2656655.3561129151</v>
      </c>
      <c r="M75" s="313">
        <f t="shared" si="16"/>
        <v>3011576.3385551334</v>
      </c>
      <c r="N75" s="313">
        <f t="shared" si="16"/>
        <v>3224903.1994168926</v>
      </c>
      <c r="O75" s="313">
        <f t="shared" si="16"/>
        <v>3646311.1184537453</v>
      </c>
      <c r="P75" s="313">
        <f t="shared" ref="P75" si="17">SUM(D75:O75)</f>
        <v>23475999.30769299</v>
      </c>
    </row>
    <row r="76" spans="1:16" x14ac:dyDescent="0.25">
      <c r="B76" s="542"/>
      <c r="D76" s="313"/>
      <c r="E76" s="313"/>
      <c r="F76" s="313"/>
      <c r="G76" s="313"/>
      <c r="H76" s="313"/>
      <c r="I76" s="313"/>
      <c r="J76" s="313"/>
      <c r="K76" s="313"/>
      <c r="L76" s="313"/>
      <c r="M76" s="313"/>
      <c r="N76" s="313"/>
      <c r="O76" s="313"/>
      <c r="P76" s="313"/>
    </row>
    <row r="77" spans="1:16" x14ac:dyDescent="0.25">
      <c r="A77" s="538"/>
      <c r="C77" s="540" t="s">
        <v>947</v>
      </c>
      <c r="D77" s="553"/>
      <c r="E77" s="553"/>
      <c r="F77" s="553"/>
      <c r="G77" s="553"/>
      <c r="H77" s="553"/>
      <c r="I77" s="553"/>
      <c r="J77" s="553"/>
      <c r="K77" s="553"/>
      <c r="L77" s="553"/>
      <c r="M77" s="553"/>
      <c r="N77" s="553"/>
      <c r="O77" s="553"/>
      <c r="P77" s="553"/>
    </row>
    <row r="78" spans="1:16" x14ac:dyDescent="0.25">
      <c r="A78" s="541" t="s">
        <v>349</v>
      </c>
      <c r="B78" s="542" t="str">
        <f t="shared" ref="B78:B93" si="18">MID($C78,1,3)</f>
        <v>501</v>
      </c>
      <c r="C78" s="543" t="s">
        <v>849</v>
      </c>
      <c r="D78" s="313">
        <f>OSS!P21</f>
        <v>868966.54825738422</v>
      </c>
      <c r="E78" s="313">
        <f>OSS!Q21</f>
        <v>651410.59754869889</v>
      </c>
      <c r="F78" s="313">
        <f>OSS!R21</f>
        <v>54989.972930642718</v>
      </c>
      <c r="G78" s="313">
        <f>OSS!S21</f>
        <v>-9412.925805526349</v>
      </c>
      <c r="H78" s="313">
        <f>OSS!T21</f>
        <v>483246.78390583466</v>
      </c>
      <c r="I78" s="313">
        <f>OSS!U21</f>
        <v>505471.59285734117</v>
      </c>
      <c r="J78" s="313">
        <f>OSS!V21</f>
        <v>257169.63459308608</v>
      </c>
      <c r="K78" s="313">
        <f>OSS!W21</f>
        <v>53946.081121746996</v>
      </c>
      <c r="L78" s="313">
        <f>OSS!X21</f>
        <v>904361.60421325872</v>
      </c>
      <c r="M78" s="313">
        <f>OSS!Y21</f>
        <v>1124845.2122465766</v>
      </c>
      <c r="N78" s="313">
        <f>OSS!Z21</f>
        <v>1448746.3172773425</v>
      </c>
      <c r="O78" s="313">
        <f>OSS!AA21</f>
        <v>958152.05926256953</v>
      </c>
      <c r="P78" s="313">
        <f t="shared" ref="P78:P94" si="19">SUM(D78:O78)</f>
        <v>7301893.478408955</v>
      </c>
    </row>
    <row r="79" spans="1:16" x14ac:dyDescent="0.25">
      <c r="A79" s="541" t="s">
        <v>349</v>
      </c>
      <c r="B79" s="542" t="str">
        <f t="shared" si="18"/>
        <v>547</v>
      </c>
      <c r="C79" s="543" t="s">
        <v>850</v>
      </c>
      <c r="D79" s="313">
        <f>OSS!P22</f>
        <v>0</v>
      </c>
      <c r="E79" s="313">
        <f>OSS!Q22</f>
        <v>0</v>
      </c>
      <c r="F79" s="313">
        <f>OSS!R22</f>
        <v>0</v>
      </c>
      <c r="G79" s="313">
        <f>OSS!S22</f>
        <v>0</v>
      </c>
      <c r="H79" s="313">
        <f>OSS!T22</f>
        <v>0</v>
      </c>
      <c r="I79" s="313">
        <f>OSS!U22</f>
        <v>0</v>
      </c>
      <c r="J79" s="313">
        <f>OSS!V22</f>
        <v>0</v>
      </c>
      <c r="K79" s="313">
        <f>OSS!W22</f>
        <v>0</v>
      </c>
      <c r="L79" s="313">
        <f>OSS!X22</f>
        <v>0</v>
      </c>
      <c r="M79" s="313">
        <f>OSS!Y22</f>
        <v>0</v>
      </c>
      <c r="N79" s="313">
        <f>OSS!Z22</f>
        <v>0</v>
      </c>
      <c r="O79" s="313">
        <f>OSS!AA22</f>
        <v>0</v>
      </c>
      <c r="P79" s="313">
        <f t="shared" si="19"/>
        <v>0</v>
      </c>
    </row>
    <row r="80" spans="1:16" x14ac:dyDescent="0.25">
      <c r="A80" s="541" t="s">
        <v>349</v>
      </c>
      <c r="B80" s="542" t="str">
        <f t="shared" si="18"/>
        <v>555</v>
      </c>
      <c r="C80" s="543" t="s">
        <v>851</v>
      </c>
      <c r="D80" s="313">
        <f>OSS!P23</f>
        <v>0</v>
      </c>
      <c r="E80" s="313">
        <f>OSS!Q23</f>
        <v>0</v>
      </c>
      <c r="F80" s="313">
        <f>OSS!R23</f>
        <v>0</v>
      </c>
      <c r="G80" s="313">
        <f>OSS!S23</f>
        <v>0</v>
      </c>
      <c r="H80" s="313">
        <f>OSS!T23</f>
        <v>129.69347492580349</v>
      </c>
      <c r="I80" s="313">
        <f>OSS!U23</f>
        <v>0</v>
      </c>
      <c r="J80" s="313">
        <f>OSS!V23</f>
        <v>0</v>
      </c>
      <c r="K80" s="313">
        <f>OSS!W23</f>
        <v>0</v>
      </c>
      <c r="L80" s="313">
        <f>OSS!X23</f>
        <v>0</v>
      </c>
      <c r="M80" s="313">
        <f>OSS!Y23</f>
        <v>0</v>
      </c>
      <c r="N80" s="313">
        <f>OSS!Z23</f>
        <v>0</v>
      </c>
      <c r="O80" s="313">
        <f>OSS!AA23</f>
        <v>0</v>
      </c>
      <c r="P80" s="313">
        <f t="shared" si="19"/>
        <v>129.69347492580349</v>
      </c>
    </row>
    <row r="81" spans="1:16" x14ac:dyDescent="0.25">
      <c r="A81" s="541" t="s">
        <v>349</v>
      </c>
      <c r="B81" s="542" t="str">
        <f t="shared" si="18"/>
        <v>501</v>
      </c>
      <c r="C81" s="543" t="s">
        <v>852</v>
      </c>
      <c r="D81" s="313">
        <f>OSS!P25</f>
        <v>75183.480785029067</v>
      </c>
      <c r="E81" s="313">
        <f>OSS!Q25</f>
        <v>13308.475155473621</v>
      </c>
      <c r="F81" s="313">
        <f>OSS!R25</f>
        <v>0</v>
      </c>
      <c r="G81" s="313">
        <f>OSS!S25</f>
        <v>9544.6703643794808</v>
      </c>
      <c r="H81" s="313">
        <f>OSS!T25</f>
        <v>613409.94572707859</v>
      </c>
      <c r="I81" s="313">
        <f>OSS!U25</f>
        <v>527014.8166005332</v>
      </c>
      <c r="J81" s="313">
        <f>OSS!V25</f>
        <v>188742.81766950942</v>
      </c>
      <c r="K81" s="313">
        <f>OSS!W25</f>
        <v>197195.3370902788</v>
      </c>
      <c r="L81" s="313">
        <f>OSS!X25</f>
        <v>593374.62762474781</v>
      </c>
      <c r="M81" s="313">
        <f>OSS!Y25</f>
        <v>398585.59146227769</v>
      </c>
      <c r="N81" s="313">
        <f>OSS!Z25</f>
        <v>267770.48469134496</v>
      </c>
      <c r="O81" s="313">
        <f>OSS!AA25</f>
        <v>47286.039829511057</v>
      </c>
      <c r="P81" s="313">
        <f t="shared" si="19"/>
        <v>2931416.2870001644</v>
      </c>
    </row>
    <row r="82" spans="1:16" x14ac:dyDescent="0.25">
      <c r="A82" s="541" t="s">
        <v>349</v>
      </c>
      <c r="B82" s="542" t="str">
        <f t="shared" si="18"/>
        <v>547</v>
      </c>
      <c r="C82" s="543" t="s">
        <v>853</v>
      </c>
      <c r="D82" s="313">
        <f>OSS!P26</f>
        <v>0</v>
      </c>
      <c r="E82" s="313">
        <f>OSS!Q26</f>
        <v>0</v>
      </c>
      <c r="F82" s="313">
        <f>OSS!R26</f>
        <v>0</v>
      </c>
      <c r="G82" s="313">
        <f>OSS!S26</f>
        <v>0</v>
      </c>
      <c r="H82" s="313">
        <f>OSS!T26</f>
        <v>0</v>
      </c>
      <c r="I82" s="313">
        <f>OSS!U26</f>
        <v>0</v>
      </c>
      <c r="J82" s="313">
        <f>OSS!V26</f>
        <v>0</v>
      </c>
      <c r="K82" s="313">
        <f>OSS!W26</f>
        <v>0</v>
      </c>
      <c r="L82" s="313">
        <f>OSS!X26</f>
        <v>0</v>
      </c>
      <c r="M82" s="313">
        <f>OSS!Y26</f>
        <v>0</v>
      </c>
      <c r="N82" s="313">
        <f>OSS!Z26</f>
        <v>0</v>
      </c>
      <c r="O82" s="313">
        <f>OSS!AA26</f>
        <v>0</v>
      </c>
      <c r="P82" s="313">
        <f t="shared" si="19"/>
        <v>0</v>
      </c>
    </row>
    <row r="83" spans="1:16" x14ac:dyDescent="0.25">
      <c r="A83" s="541" t="s">
        <v>349</v>
      </c>
      <c r="B83" s="542" t="str">
        <f t="shared" si="18"/>
        <v>555</v>
      </c>
      <c r="C83" s="543" t="s">
        <v>854</v>
      </c>
      <c r="D83" s="313">
        <f>OSS!P27</f>
        <v>834784</v>
      </c>
      <c r="E83" s="313">
        <f>OSS!Q27</f>
        <v>723280.1</v>
      </c>
      <c r="F83" s="313">
        <f>OSS!R27</f>
        <v>172894.8</v>
      </c>
      <c r="G83" s="313">
        <f>OSS!S27</f>
        <v>101779.7</v>
      </c>
      <c r="H83" s="313">
        <f>OSS!T27</f>
        <v>9222</v>
      </c>
      <c r="I83" s="313">
        <f>OSS!U27</f>
        <v>81771.3</v>
      </c>
      <c r="J83" s="313">
        <f>OSS!V27</f>
        <v>50053.4</v>
      </c>
      <c r="K83" s="313">
        <f>OSS!W27</f>
        <v>20246.5</v>
      </c>
      <c r="L83" s="313">
        <f>OSS!X27</f>
        <v>71085.3</v>
      </c>
      <c r="M83" s="313">
        <f>OSS!Y27</f>
        <v>320780.5</v>
      </c>
      <c r="N83" s="313">
        <f>OSS!Z27</f>
        <v>187731.4</v>
      </c>
      <c r="O83" s="313">
        <f>OSS!AA27</f>
        <v>972152.4</v>
      </c>
      <c r="P83" s="313">
        <f t="shared" si="19"/>
        <v>3545781.4</v>
      </c>
    </row>
    <row r="84" spans="1:16" x14ac:dyDescent="0.25">
      <c r="A84" s="541" t="s">
        <v>349</v>
      </c>
      <c r="B84" s="542" t="str">
        <f t="shared" si="18"/>
        <v>565</v>
      </c>
      <c r="C84" s="543" t="s">
        <v>855</v>
      </c>
      <c r="D84" s="313">
        <f>OSS!P34</f>
        <v>0</v>
      </c>
      <c r="E84" s="313">
        <f>OSS!Q34</f>
        <v>0</v>
      </c>
      <c r="F84" s="313">
        <f>OSS!R34</f>
        <v>0</v>
      </c>
      <c r="G84" s="313">
        <f>OSS!S34</f>
        <v>0</v>
      </c>
      <c r="H84" s="313">
        <f>OSS!T34</f>
        <v>0</v>
      </c>
      <c r="I84" s="313">
        <f>OSS!U34</f>
        <v>0</v>
      </c>
      <c r="J84" s="313">
        <f>OSS!V34</f>
        <v>0</v>
      </c>
      <c r="K84" s="313">
        <f>OSS!W34</f>
        <v>0</v>
      </c>
      <c r="L84" s="313">
        <f>OSS!X34</f>
        <v>0</v>
      </c>
      <c r="M84" s="313">
        <f>OSS!Y34</f>
        <v>0</v>
      </c>
      <c r="N84" s="313">
        <f>OSS!Z34</f>
        <v>0</v>
      </c>
      <c r="O84" s="313">
        <f>OSS!AA34</f>
        <v>0</v>
      </c>
      <c r="P84" s="313">
        <f t="shared" si="19"/>
        <v>0</v>
      </c>
    </row>
    <row r="85" spans="1:16" x14ac:dyDescent="0.25">
      <c r="A85" s="541" t="s">
        <v>349</v>
      </c>
      <c r="B85" s="542" t="str">
        <f t="shared" si="18"/>
        <v>565</v>
      </c>
      <c r="C85" s="543" t="s">
        <v>856</v>
      </c>
      <c r="D85" s="313">
        <f>OSS!P35</f>
        <v>481818</v>
      </c>
      <c r="E85" s="313">
        <f>OSS!Q35</f>
        <v>431233</v>
      </c>
      <c r="F85" s="313">
        <f>OSS!R35</f>
        <v>62320</v>
      </c>
      <c r="G85" s="313">
        <f>OSS!S35</f>
        <v>54929</v>
      </c>
      <c r="H85" s="313">
        <f>OSS!T35</f>
        <v>167485</v>
      </c>
      <c r="I85" s="313">
        <f>OSS!U35</f>
        <v>192546</v>
      </c>
      <c r="J85" s="313">
        <f>OSS!V35</f>
        <v>107532</v>
      </c>
      <c r="K85" s="313">
        <f>OSS!W35</f>
        <v>20822</v>
      </c>
      <c r="L85" s="313">
        <f>OSS!X35</f>
        <v>321030</v>
      </c>
      <c r="M85" s="313">
        <f>OSS!Y35</f>
        <v>442864</v>
      </c>
      <c r="N85" s="313">
        <f>OSS!Z35</f>
        <v>467313</v>
      </c>
      <c r="O85" s="313">
        <f>OSS!AA35</f>
        <v>565050</v>
      </c>
      <c r="P85" s="313">
        <f t="shared" si="19"/>
        <v>3314942</v>
      </c>
    </row>
    <row r="86" spans="1:16" x14ac:dyDescent="0.25">
      <c r="A86" s="541" t="s">
        <v>349</v>
      </c>
      <c r="B86" s="542" t="str">
        <f t="shared" si="18"/>
        <v>557</v>
      </c>
      <c r="C86" s="543" t="s">
        <v>857</v>
      </c>
      <c r="D86" s="313">
        <f>OSS!P36</f>
        <v>28839</v>
      </c>
      <c r="E86" s="313">
        <f>OSS!Q36</f>
        <v>23365</v>
      </c>
      <c r="F86" s="313">
        <f>OSS!R36</f>
        <v>4056</v>
      </c>
      <c r="G86" s="313">
        <f>OSS!S36</f>
        <v>2505</v>
      </c>
      <c r="H86" s="313">
        <f>OSS!T36</f>
        <v>8700</v>
      </c>
      <c r="I86" s="313">
        <f>OSS!U36</f>
        <v>10140</v>
      </c>
      <c r="J86" s="313">
        <f>OSS!V36</f>
        <v>5710</v>
      </c>
      <c r="K86" s="313">
        <f>OSS!W36</f>
        <v>1423</v>
      </c>
      <c r="L86" s="313">
        <f>OSS!X36</f>
        <v>16959</v>
      </c>
      <c r="M86" s="313">
        <f>OSS!Y36</f>
        <v>24542</v>
      </c>
      <c r="N86" s="313">
        <f>OSS!Z36</f>
        <v>27479</v>
      </c>
      <c r="O86" s="313">
        <f>OSS!AA36</f>
        <v>32827</v>
      </c>
      <c r="P86" s="313">
        <f t="shared" si="19"/>
        <v>186545</v>
      </c>
    </row>
    <row r="87" spans="1:16" x14ac:dyDescent="0.25">
      <c r="A87" s="541" t="s">
        <v>349</v>
      </c>
      <c r="B87" s="542" t="str">
        <f t="shared" si="18"/>
        <v>502</v>
      </c>
      <c r="C87" s="543" t="s">
        <v>858</v>
      </c>
      <c r="D87" s="313">
        <f>OSS!P37</f>
        <v>0</v>
      </c>
      <c r="E87" s="313">
        <f>OSS!Q37</f>
        <v>0</v>
      </c>
      <c r="F87" s="313">
        <f>OSS!R37</f>
        <v>0</v>
      </c>
      <c r="G87" s="313">
        <f>OSS!S37</f>
        <v>0</v>
      </c>
      <c r="H87" s="313">
        <f>OSS!T37</f>
        <v>0</v>
      </c>
      <c r="I87" s="313">
        <f>OSS!U37</f>
        <v>0</v>
      </c>
      <c r="J87" s="313">
        <f>OSS!V37</f>
        <v>0</v>
      </c>
      <c r="K87" s="313">
        <f>OSS!W37</f>
        <v>0</v>
      </c>
      <c r="L87" s="313">
        <f>OSS!X37</f>
        <v>0</v>
      </c>
      <c r="M87" s="313">
        <f>OSS!Y37</f>
        <v>0</v>
      </c>
      <c r="N87" s="313">
        <f>OSS!Z37</f>
        <v>0</v>
      </c>
      <c r="O87" s="313">
        <f>OSS!AA37</f>
        <v>0</v>
      </c>
      <c r="P87" s="313">
        <f t="shared" si="19"/>
        <v>0</v>
      </c>
    </row>
    <row r="88" spans="1:16" x14ac:dyDescent="0.25">
      <c r="A88" s="541" t="s">
        <v>349</v>
      </c>
      <c r="B88" s="542" t="str">
        <f t="shared" si="18"/>
        <v>506</v>
      </c>
      <c r="C88" s="543" t="s">
        <v>859</v>
      </c>
      <c r="D88" s="313">
        <f>OSS!P40</f>
        <v>0</v>
      </c>
      <c r="E88" s="313">
        <f>OSS!Q40</f>
        <v>0</v>
      </c>
      <c r="F88" s="313">
        <f>OSS!R40</f>
        <v>0</v>
      </c>
      <c r="G88" s="313">
        <f>OSS!S40</f>
        <v>0</v>
      </c>
      <c r="H88" s="313">
        <f>OSS!T40</f>
        <v>0</v>
      </c>
      <c r="I88" s="313">
        <f>OSS!U40</f>
        <v>0</v>
      </c>
      <c r="J88" s="313">
        <f>OSS!V40</f>
        <v>0</v>
      </c>
      <c r="K88" s="313">
        <f>OSS!W40</f>
        <v>0</v>
      </c>
      <c r="L88" s="313">
        <f>OSS!X40</f>
        <v>0</v>
      </c>
      <c r="M88" s="313">
        <f>OSS!Y40</f>
        <v>0</v>
      </c>
      <c r="N88" s="313">
        <f>OSS!Z40</f>
        <v>0</v>
      </c>
      <c r="O88" s="313">
        <f>OSS!AA40</f>
        <v>0</v>
      </c>
      <c r="P88" s="313">
        <f t="shared" si="19"/>
        <v>0</v>
      </c>
    </row>
    <row r="89" spans="1:16" x14ac:dyDescent="0.25">
      <c r="A89" s="541" t="s">
        <v>349</v>
      </c>
      <c r="B89" s="542" t="str">
        <f t="shared" si="18"/>
        <v>502</v>
      </c>
      <c r="C89" s="543" t="s">
        <v>860</v>
      </c>
      <c r="D89" s="313">
        <f>OSS!P38</f>
        <v>85430.302687752293</v>
      </c>
      <c r="E89" s="313">
        <f>OSS!Q38</f>
        <v>79833.791469900898</v>
      </c>
      <c r="F89" s="313">
        <f>OSS!R38</f>
        <v>25149.536584927198</v>
      </c>
      <c r="G89" s="313">
        <f>OSS!S38</f>
        <v>63633.0489908405</v>
      </c>
      <c r="H89" s="313">
        <f>OSS!T38</f>
        <v>23344.145698459801</v>
      </c>
      <c r="I89" s="313">
        <f>OSS!U38</f>
        <v>11244.114505989201</v>
      </c>
      <c r="J89" s="313">
        <f>OSS!V38</f>
        <v>26692.828622925899</v>
      </c>
      <c r="K89" s="313">
        <f>OSS!W38</f>
        <v>9624.51996761173</v>
      </c>
      <c r="L89" s="313">
        <f>OSS!X38</f>
        <v>21668.868320967798</v>
      </c>
      <c r="M89" s="313">
        <f>OSS!Y38</f>
        <v>43711.679476986297</v>
      </c>
      <c r="N89" s="313">
        <f>OSS!Z38</f>
        <v>26854.321007848499</v>
      </c>
      <c r="O89" s="313">
        <f>OSS!AA38</f>
        <v>109600.94551957599</v>
      </c>
      <c r="P89" s="313">
        <f t="shared" si="19"/>
        <v>526788.10285378608</v>
      </c>
    </row>
    <row r="90" spans="1:16" x14ac:dyDescent="0.25">
      <c r="A90" s="541" t="s">
        <v>349</v>
      </c>
      <c r="B90" s="542" t="str">
        <f t="shared" si="18"/>
        <v>506</v>
      </c>
      <c r="C90" s="543" t="s">
        <v>861</v>
      </c>
      <c r="D90" s="313">
        <f>OSS!P41</f>
        <v>0</v>
      </c>
      <c r="E90" s="313">
        <f>OSS!Q41</f>
        <v>0</v>
      </c>
      <c r="F90" s="313">
        <f>OSS!R41</f>
        <v>0</v>
      </c>
      <c r="G90" s="313">
        <f>OSS!S41</f>
        <v>0</v>
      </c>
      <c r="H90" s="313">
        <f>OSS!T41</f>
        <v>0</v>
      </c>
      <c r="I90" s="313">
        <f>OSS!U41</f>
        <v>0</v>
      </c>
      <c r="J90" s="313">
        <f>OSS!V41</f>
        <v>0</v>
      </c>
      <c r="K90" s="313">
        <f>OSS!W41</f>
        <v>0</v>
      </c>
      <c r="L90" s="313">
        <f>OSS!X41</f>
        <v>0</v>
      </c>
      <c r="M90" s="313">
        <f>OSS!Y41</f>
        <v>0</v>
      </c>
      <c r="N90" s="313">
        <f>OSS!Z41</f>
        <v>0</v>
      </c>
      <c r="O90" s="313">
        <f>OSS!AA41</f>
        <v>0</v>
      </c>
      <c r="P90" s="313">
        <f t="shared" si="19"/>
        <v>0</v>
      </c>
    </row>
    <row r="91" spans="1:16" x14ac:dyDescent="0.25">
      <c r="A91" s="541" t="s">
        <v>349</v>
      </c>
      <c r="B91" s="542" t="str">
        <f t="shared" si="18"/>
        <v>502</v>
      </c>
      <c r="C91" s="543" t="s">
        <v>862</v>
      </c>
      <c r="D91" s="313">
        <f>OSS!P39</f>
        <v>3762.8192149709398</v>
      </c>
      <c r="E91" s="313">
        <f>OSS!Q39</f>
        <v>771.92484452637905</v>
      </c>
      <c r="F91" s="313">
        <f>OSS!R39</f>
        <v>0</v>
      </c>
      <c r="G91" s="313">
        <f>OSS!S39</f>
        <v>6569.5296356205199</v>
      </c>
      <c r="H91" s="313">
        <f>OSS!T39</f>
        <v>29003.654272921402</v>
      </c>
      <c r="I91" s="313">
        <f>OSS!U39</f>
        <v>10017.7833994668</v>
      </c>
      <c r="J91" s="313">
        <f>OSS!V39</f>
        <v>16237.8823304906</v>
      </c>
      <c r="K91" s="313">
        <f>OSS!W39</f>
        <v>25291.8629097212</v>
      </c>
      <c r="L91" s="313">
        <f>OSS!X39</f>
        <v>13106.9723752522</v>
      </c>
      <c r="M91" s="313">
        <f>OSS!Y39</f>
        <v>12019.708537722299</v>
      </c>
      <c r="N91" s="313">
        <f>OSS!Z39</f>
        <v>4386.9153086550796</v>
      </c>
      <c r="O91" s="313">
        <f>OSS!AA39</f>
        <v>2682.6601704889399</v>
      </c>
      <c r="P91" s="313">
        <f t="shared" si="19"/>
        <v>123851.71299983634</v>
      </c>
    </row>
    <row r="92" spans="1:16" x14ac:dyDescent="0.25">
      <c r="A92" s="541" t="s">
        <v>349</v>
      </c>
      <c r="B92" s="542" t="str">
        <f t="shared" si="18"/>
        <v>506</v>
      </c>
      <c r="C92" s="543" t="s">
        <v>863</v>
      </c>
      <c r="D92" s="313">
        <f>OSS!P43</f>
        <v>0</v>
      </c>
      <c r="E92" s="313">
        <f>OSS!Q43</f>
        <v>0</v>
      </c>
      <c r="F92" s="313">
        <f>OSS!R43</f>
        <v>0</v>
      </c>
      <c r="G92" s="313">
        <f>OSS!S43</f>
        <v>0</v>
      </c>
      <c r="H92" s="313">
        <f>OSS!T43</f>
        <v>0</v>
      </c>
      <c r="I92" s="313">
        <f>OSS!U43</f>
        <v>0</v>
      </c>
      <c r="J92" s="313">
        <f>OSS!V43</f>
        <v>0</v>
      </c>
      <c r="K92" s="313">
        <f>OSS!W43</f>
        <v>0</v>
      </c>
      <c r="L92" s="313">
        <f>OSS!X43</f>
        <v>0</v>
      </c>
      <c r="M92" s="313">
        <f>OSS!Y43</f>
        <v>0</v>
      </c>
      <c r="N92" s="313">
        <f>OSS!Z43</f>
        <v>0</v>
      </c>
      <c r="O92" s="313">
        <f>OSS!AA43</f>
        <v>0</v>
      </c>
      <c r="P92" s="313">
        <f t="shared" si="19"/>
        <v>0</v>
      </c>
    </row>
    <row r="93" spans="1:16" x14ac:dyDescent="0.25">
      <c r="A93" s="541" t="s">
        <v>349</v>
      </c>
      <c r="B93" s="542" t="str">
        <f t="shared" si="18"/>
        <v>501</v>
      </c>
      <c r="C93" s="543" t="s">
        <v>864</v>
      </c>
      <c r="D93" s="313">
        <f>OSS!P49</f>
        <v>8316.8490548633908</v>
      </c>
      <c r="E93" s="313">
        <f>OSS!Q49</f>
        <v>6748.31098140007</v>
      </c>
      <c r="F93" s="313">
        <f>OSS!R49</f>
        <v>1173.39048443007</v>
      </c>
      <c r="G93" s="313">
        <f>OSS!S49</f>
        <v>724.57681468583701</v>
      </c>
      <c r="H93" s="313">
        <f>OSS!T49</f>
        <v>2506.37039570549</v>
      </c>
      <c r="I93" s="313">
        <f>OSS!U49</f>
        <v>2896.2926366697802</v>
      </c>
      <c r="J93" s="313">
        <f>OSS!V49</f>
        <v>1623.4367839879999</v>
      </c>
      <c r="K93" s="313">
        <f>OSS!W49</f>
        <v>403.298910641237</v>
      </c>
      <c r="L93" s="313">
        <f>OSS!X49</f>
        <v>4858.9274657735996</v>
      </c>
      <c r="M93" s="313">
        <f>OSS!Y49</f>
        <v>7064.8082764371702</v>
      </c>
      <c r="N93" s="313">
        <f>OSS!Z49</f>
        <v>7929.7617148088102</v>
      </c>
      <c r="O93" s="313">
        <f>OSS!AA49</f>
        <v>9490.9952178543099</v>
      </c>
      <c r="P93" s="313">
        <f t="shared" si="19"/>
        <v>53737.018737257764</v>
      </c>
    </row>
    <row r="94" spans="1:16" x14ac:dyDescent="0.25">
      <c r="C94" s="543" t="s">
        <v>831</v>
      </c>
      <c r="D94" s="460">
        <f t="shared" ref="D94" si="20">SUM(D78:D93)</f>
        <v>2387100.9999999995</v>
      </c>
      <c r="E94" s="460">
        <f t="shared" ref="E94:O94" si="21">SUM(E78:E93)</f>
        <v>1929951.1999999997</v>
      </c>
      <c r="F94" s="460">
        <f t="shared" si="21"/>
        <v>320583.69999999995</v>
      </c>
      <c r="G94" s="460">
        <f t="shared" si="21"/>
        <v>230272.59999999995</v>
      </c>
      <c r="H94" s="460">
        <f t="shared" si="21"/>
        <v>1337047.593474926</v>
      </c>
      <c r="I94" s="460">
        <f t="shared" si="21"/>
        <v>1341101.9000000001</v>
      </c>
      <c r="J94" s="460">
        <f t="shared" si="21"/>
        <v>653762.00000000012</v>
      </c>
      <c r="K94" s="460">
        <f t="shared" si="21"/>
        <v>328952.59999999992</v>
      </c>
      <c r="L94" s="460">
        <f t="shared" si="21"/>
        <v>1946445.3000000003</v>
      </c>
      <c r="M94" s="460">
        <f t="shared" si="21"/>
        <v>2374413.5</v>
      </c>
      <c r="N94" s="460">
        <f t="shared" si="21"/>
        <v>2438211.2000000002</v>
      </c>
      <c r="O94" s="460">
        <f t="shared" si="21"/>
        <v>2697242.0999999996</v>
      </c>
      <c r="P94" s="460">
        <f t="shared" si="19"/>
        <v>17985084.693474926</v>
      </c>
    </row>
    <row r="95" spans="1:16" x14ac:dyDescent="0.25">
      <c r="D95" s="298"/>
      <c r="E95" s="298"/>
      <c r="F95" s="298"/>
      <c r="G95" s="298"/>
      <c r="H95" s="298"/>
      <c r="I95" s="298"/>
      <c r="J95" s="298"/>
      <c r="K95" s="298"/>
      <c r="L95" s="298"/>
      <c r="M95" s="298"/>
      <c r="N95" s="298"/>
      <c r="O95" s="298"/>
      <c r="P95" s="298"/>
    </row>
    <row r="96" spans="1:16" hidden="1" outlineLevel="1" x14ac:dyDescent="0.25">
      <c r="A96" s="538"/>
      <c r="C96" s="540" t="s">
        <v>1065</v>
      </c>
      <c r="D96" s="313"/>
      <c r="E96" s="313"/>
      <c r="F96" s="313"/>
      <c r="G96" s="313"/>
      <c r="H96" s="313"/>
      <c r="I96" s="313"/>
      <c r="J96" s="313"/>
      <c r="K96" s="313"/>
      <c r="L96" s="313"/>
      <c r="M96" s="313"/>
      <c r="N96" s="313"/>
      <c r="O96" s="313"/>
      <c r="P96" s="554"/>
    </row>
    <row r="97" spans="1:20" hidden="1" outlineLevel="1" x14ac:dyDescent="0.25">
      <c r="A97" s="541" t="s">
        <v>1064</v>
      </c>
      <c r="B97" s="542" t="s">
        <v>1049</v>
      </c>
      <c r="C97" s="543" t="s">
        <v>133</v>
      </c>
      <c r="D97" s="313"/>
      <c r="E97" s="313"/>
      <c r="F97" s="313"/>
      <c r="G97" s="313"/>
      <c r="H97" s="313"/>
      <c r="I97" s="313"/>
      <c r="J97" s="313"/>
      <c r="K97" s="313"/>
      <c r="L97" s="313"/>
      <c r="M97" s="313"/>
      <c r="N97" s="313"/>
      <c r="O97" s="313"/>
      <c r="P97" s="554"/>
    </row>
    <row r="98" spans="1:20" hidden="1" outlineLevel="1" x14ac:dyDescent="0.25">
      <c r="A98" s="541" t="s">
        <v>1064</v>
      </c>
      <c r="B98" s="544">
        <v>442.2</v>
      </c>
      <c r="C98" s="543" t="s">
        <v>134</v>
      </c>
      <c r="D98" s="313"/>
      <c r="E98" s="313"/>
      <c r="F98" s="313"/>
      <c r="G98" s="313"/>
      <c r="H98" s="313"/>
      <c r="I98" s="313"/>
      <c r="J98" s="313"/>
      <c r="K98" s="313"/>
      <c r="L98" s="313"/>
      <c r="M98" s="313"/>
      <c r="N98" s="313"/>
      <c r="O98" s="313"/>
      <c r="P98" s="554"/>
    </row>
    <row r="99" spans="1:20" hidden="1" outlineLevel="1" x14ac:dyDescent="0.25">
      <c r="A99" s="541" t="s">
        <v>1064</v>
      </c>
      <c r="B99" s="544">
        <v>442.3</v>
      </c>
      <c r="C99" s="543" t="s">
        <v>135</v>
      </c>
      <c r="D99" s="313"/>
      <c r="E99" s="313"/>
      <c r="F99" s="313"/>
      <c r="G99" s="313"/>
      <c r="H99" s="313"/>
      <c r="I99" s="313"/>
      <c r="J99" s="313"/>
      <c r="K99" s="313"/>
      <c r="L99" s="313"/>
      <c r="M99" s="313"/>
      <c r="N99" s="313"/>
      <c r="O99" s="313"/>
      <c r="P99" s="554"/>
    </row>
    <row r="100" spans="1:20" hidden="1" outlineLevel="1" x14ac:dyDescent="0.25">
      <c r="A100" s="541" t="s">
        <v>1064</v>
      </c>
      <c r="B100" s="542" t="str">
        <f>MID($C100,1,3)</f>
        <v>445</v>
      </c>
      <c r="C100" s="543" t="s">
        <v>137</v>
      </c>
      <c r="D100" s="313"/>
      <c r="E100" s="313"/>
      <c r="F100" s="313"/>
      <c r="G100" s="313"/>
      <c r="H100" s="313"/>
      <c r="I100" s="313"/>
      <c r="J100" s="313"/>
      <c r="K100" s="313"/>
      <c r="L100" s="313"/>
      <c r="M100" s="313"/>
      <c r="N100" s="313"/>
      <c r="O100" s="313"/>
      <c r="P100" s="554"/>
    </row>
    <row r="101" spans="1:20" hidden="1" outlineLevel="1" x14ac:dyDescent="0.25">
      <c r="A101" s="541" t="s">
        <v>1064</v>
      </c>
      <c r="B101" s="542" t="str">
        <f>MID($C101,1,3)</f>
        <v>444</v>
      </c>
      <c r="C101" s="543" t="s">
        <v>136</v>
      </c>
      <c r="D101" s="313"/>
      <c r="E101" s="313"/>
      <c r="F101" s="313"/>
      <c r="G101" s="313"/>
      <c r="H101" s="313"/>
      <c r="I101" s="313"/>
      <c r="J101" s="313"/>
      <c r="K101" s="313"/>
      <c r="L101" s="313"/>
      <c r="M101" s="313"/>
      <c r="N101" s="313"/>
      <c r="O101" s="313"/>
      <c r="P101" s="554"/>
    </row>
    <row r="102" spans="1:20" hidden="1" outlineLevel="1" x14ac:dyDescent="0.25">
      <c r="B102" s="542"/>
      <c r="C102" s="543" t="s">
        <v>1066</v>
      </c>
      <c r="D102" s="555"/>
      <c r="E102" s="555"/>
      <c r="F102" s="555"/>
      <c r="G102" s="555"/>
      <c r="H102" s="555"/>
      <c r="I102" s="555"/>
      <c r="J102" s="555"/>
      <c r="K102" s="555"/>
      <c r="L102" s="555"/>
      <c r="M102" s="555"/>
      <c r="N102" s="555"/>
      <c r="O102" s="555"/>
      <c r="P102" s="555"/>
    </row>
    <row r="103" spans="1:20" hidden="1" outlineLevel="1" x14ac:dyDescent="0.25">
      <c r="D103" s="298"/>
      <c r="E103" s="298"/>
      <c r="F103" s="298"/>
      <c r="G103" s="298"/>
      <c r="H103" s="298"/>
      <c r="I103" s="298"/>
      <c r="J103" s="298"/>
      <c r="K103" s="298"/>
      <c r="L103" s="298"/>
      <c r="M103" s="298"/>
      <c r="N103" s="298"/>
      <c r="O103" s="298"/>
      <c r="P103" s="298"/>
    </row>
    <row r="104" spans="1:20" hidden="1" outlineLevel="1" x14ac:dyDescent="0.25">
      <c r="A104" s="541" t="s">
        <v>1064</v>
      </c>
      <c r="B104" s="542" t="s">
        <v>187</v>
      </c>
      <c r="C104" s="543" t="s">
        <v>1108</v>
      </c>
      <c r="D104" s="313"/>
      <c r="E104" s="313"/>
      <c r="F104" s="313"/>
      <c r="G104" s="313"/>
      <c r="H104" s="313"/>
      <c r="I104" s="313"/>
      <c r="J104" s="313"/>
      <c r="K104" s="313"/>
      <c r="L104" s="313"/>
      <c r="M104" s="313"/>
      <c r="N104" s="313"/>
      <c r="O104" s="313"/>
      <c r="P104" s="554"/>
      <c r="R104" s="556" t="s">
        <v>1110</v>
      </c>
    </row>
    <row r="105" spans="1:20" hidden="1" outlineLevel="1" x14ac:dyDescent="0.25">
      <c r="A105" s="541" t="s">
        <v>1064</v>
      </c>
      <c r="B105" s="542" t="s">
        <v>187</v>
      </c>
      <c r="C105" s="543" t="s">
        <v>1109</v>
      </c>
      <c r="D105" s="313"/>
      <c r="E105" s="313"/>
      <c r="F105" s="313"/>
      <c r="G105" s="313"/>
      <c r="H105" s="313"/>
      <c r="I105" s="313"/>
      <c r="J105" s="313"/>
      <c r="K105" s="313"/>
      <c r="L105" s="313"/>
      <c r="M105" s="313"/>
      <c r="N105" s="313"/>
      <c r="O105" s="313"/>
      <c r="P105" s="554"/>
      <c r="R105" s="4">
        <f>P102-P104-P105</f>
        <v>0</v>
      </c>
      <c r="S105" s="557"/>
      <c r="T105" s="556" t="s">
        <v>1111</v>
      </c>
    </row>
    <row r="106" spans="1:20" hidden="1" outlineLevel="1" x14ac:dyDescent="0.25">
      <c r="D106" s="298"/>
      <c r="E106" s="298"/>
      <c r="F106" s="298"/>
      <c r="G106" s="298"/>
      <c r="H106" s="298"/>
      <c r="I106" s="298"/>
      <c r="J106" s="298"/>
      <c r="K106" s="298"/>
      <c r="L106" s="298"/>
      <c r="M106" s="298"/>
      <c r="N106" s="298"/>
      <c r="O106" s="298"/>
      <c r="P106" s="298"/>
    </row>
    <row r="107" spans="1:20" hidden="1" outlineLevel="1" x14ac:dyDescent="0.25">
      <c r="D107" s="298"/>
      <c r="E107" s="298"/>
      <c r="F107" s="298"/>
      <c r="G107" s="298"/>
      <c r="H107" s="298"/>
      <c r="I107" s="298"/>
      <c r="J107" s="298"/>
      <c r="K107" s="298"/>
      <c r="L107" s="298"/>
      <c r="M107" s="298"/>
      <c r="N107" s="298"/>
      <c r="O107" s="298"/>
      <c r="P107" s="298"/>
    </row>
    <row r="108" spans="1:20" collapsed="1" x14ac:dyDescent="0.25">
      <c r="C108" s="123" t="s">
        <v>891</v>
      </c>
      <c r="D108" s="298">
        <f>OSS!P12</f>
        <v>3057698.6832882799</v>
      </c>
      <c r="E108" s="298">
        <f>OSS!Q12</f>
        <v>2481159.3609442194</v>
      </c>
      <c r="F108" s="298">
        <f>OSS!R12</f>
        <v>404558.62044436182</v>
      </c>
      <c r="G108" s="298">
        <f>OSS!S12</f>
        <v>265924.38826768263</v>
      </c>
      <c r="H108" s="298">
        <f>OSS!T12</f>
        <v>962519.17373464361</v>
      </c>
      <c r="I108" s="298">
        <f>OSS!U12</f>
        <v>1232111.0914154786</v>
      </c>
      <c r="J108" s="298">
        <f>OSS!V12</f>
        <v>660300.37369199772</v>
      </c>
      <c r="K108" s="298">
        <f>OSS!W12</f>
        <v>156226.60336764119</v>
      </c>
      <c r="L108" s="298">
        <f>OSS!X12</f>
        <v>2050173.756112915</v>
      </c>
      <c r="M108" s="298">
        <f>OSS!Y12</f>
        <v>2600971.0385551336</v>
      </c>
      <c r="N108" s="298">
        <f>OSS!Z12</f>
        <v>2952745.7994168927</v>
      </c>
      <c r="O108" s="298">
        <f>OSS!AA12</f>
        <v>3596342.4184537451</v>
      </c>
      <c r="P108" s="298"/>
    </row>
    <row r="109" spans="1:20" x14ac:dyDescent="0.25">
      <c r="C109" s="123" t="s">
        <v>894</v>
      </c>
      <c r="D109" s="298">
        <f>OSS!P16</f>
        <v>78946.3</v>
      </c>
      <c r="E109" s="298">
        <f>OSS!Q16</f>
        <v>14080.4</v>
      </c>
      <c r="F109" s="298">
        <f>OSS!R16</f>
        <v>0</v>
      </c>
      <c r="G109" s="298">
        <f>OSS!S16</f>
        <v>16114.2</v>
      </c>
      <c r="H109" s="298">
        <f>OSS!T16</f>
        <v>642413.6</v>
      </c>
      <c r="I109" s="298">
        <f>OSS!U16</f>
        <v>537032.6</v>
      </c>
      <c r="J109" s="298">
        <f>OSS!V16</f>
        <v>204980.7</v>
      </c>
      <c r="K109" s="298">
        <f>OSS!W16</f>
        <v>222487.2</v>
      </c>
      <c r="L109" s="298">
        <f>OSS!X16</f>
        <v>606481.60000000009</v>
      </c>
      <c r="M109" s="298">
        <f>OSS!Y16</f>
        <v>410605.3</v>
      </c>
      <c r="N109" s="298">
        <f>OSS!Z16</f>
        <v>272157.40000000008</v>
      </c>
      <c r="O109" s="298">
        <f>OSS!AA16</f>
        <v>49968.7</v>
      </c>
      <c r="P109" s="298"/>
    </row>
    <row r="110" spans="1:20" x14ac:dyDescent="0.25">
      <c r="D110" s="298">
        <f t="shared" ref="D110:O110" si="22">SUM(D108:D109)</f>
        <v>3136644.9832882797</v>
      </c>
      <c r="E110" s="298">
        <f t="shared" si="22"/>
        <v>2495239.7609442193</v>
      </c>
      <c r="F110" s="298">
        <f t="shared" si="22"/>
        <v>404558.62044436182</v>
      </c>
      <c r="G110" s="298">
        <f t="shared" si="22"/>
        <v>282038.58826768264</v>
      </c>
      <c r="H110" s="298">
        <f t="shared" si="22"/>
        <v>1604932.7737346436</v>
      </c>
      <c r="I110" s="298">
        <f t="shared" si="22"/>
        <v>1769143.6914154785</v>
      </c>
      <c r="J110" s="298">
        <f t="shared" si="22"/>
        <v>865281.07369199768</v>
      </c>
      <c r="K110" s="298">
        <f t="shared" si="22"/>
        <v>378713.80336764117</v>
      </c>
      <c r="L110" s="298">
        <f t="shared" si="22"/>
        <v>2656655.3561129151</v>
      </c>
      <c r="M110" s="298">
        <f t="shared" si="22"/>
        <v>3011576.3385551334</v>
      </c>
      <c r="N110" s="298">
        <f t="shared" si="22"/>
        <v>3224903.1994168926</v>
      </c>
      <c r="O110" s="298">
        <f t="shared" si="22"/>
        <v>3646311.1184537453</v>
      </c>
      <c r="P110" s="298">
        <f>SUM(D110:O110)</f>
        <v>23475999.30769299</v>
      </c>
    </row>
    <row r="111" spans="1:20" x14ac:dyDescent="0.25">
      <c r="A111" s="4"/>
      <c r="C111" s="540"/>
    </row>
    <row r="112" spans="1:20" x14ac:dyDescent="0.25">
      <c r="A112" s="538" t="str">
        <f>'SCH D-2 F'!H10</f>
        <v>ADJ 5</v>
      </c>
      <c r="C112" s="540" t="s">
        <v>1494</v>
      </c>
    </row>
    <row r="113" spans="1:16" x14ac:dyDescent="0.25">
      <c r="A113" s="541" t="s">
        <v>1493</v>
      </c>
      <c r="B113" s="542" t="str">
        <f>MID($C113,1,3)</f>
        <v>440</v>
      </c>
      <c r="C113" s="543" t="s">
        <v>133</v>
      </c>
      <c r="D113" s="4">
        <f>'Rev-Tracker'!T39</f>
        <v>583194.48751871323</v>
      </c>
      <c r="E113" s="4">
        <f>'Rev-Tracker'!U39</f>
        <v>557929.71216300712</v>
      </c>
      <c r="F113" s="4">
        <f>'Rev-Tracker'!V39</f>
        <v>503387.12696092756</v>
      </c>
      <c r="G113" s="4">
        <f>'Rev-Tracker'!W39</f>
        <v>462594.75097549608</v>
      </c>
      <c r="H113" s="4">
        <f>'Rev-Tracker'!X39</f>
        <v>496536.67366623698</v>
      </c>
      <c r="I113" s="4">
        <f>'Rev-Tracker'!Y39</f>
        <v>575656.17660264089</v>
      </c>
      <c r="J113" s="4">
        <f>'Rev-Tracker'!Z39</f>
        <v>610564.13128548593</v>
      </c>
      <c r="K113" s="4">
        <f>'Rev-Tracker'!AA39</f>
        <v>596439.27936313604</v>
      </c>
      <c r="L113" s="4">
        <f>'Rev-Tracker'!AB39</f>
        <v>527347.51048748079</v>
      </c>
      <c r="M113" s="4">
        <f>'Rev-Tracker'!AC39</f>
        <v>464347.48882939207</v>
      </c>
      <c r="N113" s="4">
        <f>'Rev-Tracker'!AD39</f>
        <v>509026.36677277507</v>
      </c>
      <c r="O113" s="4">
        <f>'Rev-Tracker'!AE39</f>
        <v>570122.27685253392</v>
      </c>
      <c r="P113" s="298">
        <f>SUM(D113:O113)</f>
        <v>6457145.9814778259</v>
      </c>
    </row>
    <row r="114" spans="1:16" x14ac:dyDescent="0.25">
      <c r="A114" s="541" t="s">
        <v>1493</v>
      </c>
      <c r="B114" s="544">
        <v>442.2</v>
      </c>
      <c r="C114" s="543" t="s">
        <v>134</v>
      </c>
      <c r="D114" s="4">
        <f>'Rev-Tracker'!T40</f>
        <v>448444.80153736041</v>
      </c>
      <c r="E114" s="4">
        <f>'Rev-Tracker'!U40</f>
        <v>459231.95128155529</v>
      </c>
      <c r="F114" s="4">
        <f>'Rev-Tracker'!V40</f>
        <v>479197.30376033863</v>
      </c>
      <c r="G114" s="4">
        <f>'Rev-Tracker'!W40</f>
        <v>494510.41046458896</v>
      </c>
      <c r="H114" s="4">
        <f>'Rev-Tracker'!X40</f>
        <v>487044.83372820227</v>
      </c>
      <c r="I114" s="4">
        <f>'Rev-Tracker'!Y40</f>
        <v>462977.09869832039</v>
      </c>
      <c r="J114" s="4">
        <f>'Rev-Tracker'!Z40</f>
        <v>452474.72382063424</v>
      </c>
      <c r="K114" s="4">
        <f>'Rev-Tracker'!AA40</f>
        <v>453897.00947198377</v>
      </c>
      <c r="L114" s="4">
        <f>'Rev-Tracker'!AB40</f>
        <v>476413.73378740356</v>
      </c>
      <c r="M114" s="4">
        <f>'Rev-Tracker'!AC40</f>
        <v>496723.57677389833</v>
      </c>
      <c r="N114" s="4">
        <f>'Rev-Tracker'!AD40</f>
        <v>470265.6171485798</v>
      </c>
      <c r="O114" s="4">
        <f>'Rev-Tracker'!AE40</f>
        <v>454536.69871564349</v>
      </c>
      <c r="P114" s="298">
        <f t="shared" ref="P114:P117" si="23">SUM(D114:O114)</f>
        <v>5635717.7591885105</v>
      </c>
    </row>
    <row r="115" spans="1:16" x14ac:dyDescent="0.25">
      <c r="A115" s="541" t="s">
        <v>1493</v>
      </c>
      <c r="B115" s="544">
        <v>442.3</v>
      </c>
      <c r="C115" s="543" t="s">
        <v>135</v>
      </c>
      <c r="D115" s="4">
        <f>'Rev-Tracker'!T41</f>
        <v>300151.64657183667</v>
      </c>
      <c r="E115" s="4">
        <f>'Rev-Tracker'!U41</f>
        <v>310514.61028663139</v>
      </c>
      <c r="F115" s="4">
        <f>'Rev-Tracker'!V41</f>
        <v>340654.19710665534</v>
      </c>
      <c r="G115" s="4">
        <f>'Rev-Tracker'!W41</f>
        <v>361673.46062148816</v>
      </c>
      <c r="H115" s="4">
        <f>'Rev-Tracker'!X41</f>
        <v>343245.5712574643</v>
      </c>
      <c r="I115" s="4">
        <f>'Rev-Tracker'!Y41</f>
        <v>298562.47309576301</v>
      </c>
      <c r="J115" s="4">
        <f>'Rev-Tracker'!Z41</f>
        <v>277669.6889417803</v>
      </c>
      <c r="K115" s="4">
        <f>'Rev-Tracker'!AA41</f>
        <v>290002.29697859182</v>
      </c>
      <c r="L115" s="4">
        <f>'Rev-Tracker'!AB41</f>
        <v>323580.17602549633</v>
      </c>
      <c r="M115" s="4">
        <f>'Rev-Tracker'!AC41</f>
        <v>358150.61542233464</v>
      </c>
      <c r="N115" s="4">
        <f>'Rev-Tracker'!AD41</f>
        <v>346969.27334160602</v>
      </c>
      <c r="O115" s="4">
        <f>'Rev-Tracker'!AE41</f>
        <v>306623.89197874581</v>
      </c>
      <c r="P115" s="298">
        <f t="shared" si="23"/>
        <v>3857797.9016283937</v>
      </c>
    </row>
    <row r="116" spans="1:16" x14ac:dyDescent="0.25">
      <c r="A116" s="541" t="s">
        <v>1493</v>
      </c>
      <c r="B116" s="542" t="str">
        <f>MID($C116,1,3)</f>
        <v>445</v>
      </c>
      <c r="C116" s="543" t="s">
        <v>137</v>
      </c>
      <c r="D116" s="4">
        <f>'Rev-Tracker'!T42</f>
        <v>135227.47426888344</v>
      </c>
      <c r="E116" s="4">
        <f>'Rev-Tracker'!U42</f>
        <v>139345.4545513328</v>
      </c>
      <c r="F116" s="4">
        <f>'Rev-Tracker'!V42</f>
        <v>143875.08121804087</v>
      </c>
      <c r="G116" s="4">
        <f>'Rev-Tracker'!W42</f>
        <v>148293.28148342803</v>
      </c>
      <c r="H116" s="4">
        <f>'Rev-Tracker'!X42</f>
        <v>140413.17159590113</v>
      </c>
      <c r="I116" s="4">
        <f>'Rev-Tracker'!Y42</f>
        <v>130173.59113400722</v>
      </c>
      <c r="J116" s="4">
        <f>'Rev-Tracker'!Z42</f>
        <v>126742.77502825322</v>
      </c>
      <c r="K116" s="4">
        <f>'Rev-Tracker'!AA42</f>
        <v>127089.2721761899</v>
      </c>
      <c r="L116" s="4">
        <f>'Rev-Tracker'!AB42</f>
        <v>139888.4249417386</v>
      </c>
      <c r="M116" s="4">
        <f>'Rev-Tracker'!AC42</f>
        <v>147867.47003276277</v>
      </c>
      <c r="N116" s="4">
        <f>'Rev-Tracker'!AD42</f>
        <v>140714.14458950143</v>
      </c>
      <c r="O116" s="4">
        <f>'Rev-Tracker'!AE42</f>
        <v>135721.18046557423</v>
      </c>
      <c r="P116" s="298">
        <f t="shared" si="23"/>
        <v>1655351.3214856135</v>
      </c>
    </row>
    <row r="117" spans="1:16" x14ac:dyDescent="0.25">
      <c r="A117" s="541" t="s">
        <v>1493</v>
      </c>
      <c r="B117" s="542" t="str">
        <f>MID($C117,1,3)</f>
        <v>444</v>
      </c>
      <c r="C117" s="543" t="s">
        <v>136</v>
      </c>
      <c r="D117" s="305">
        <f>'Rev-Tracker'!T43</f>
        <v>1027.688509545907</v>
      </c>
      <c r="E117" s="305">
        <f>'Rev-Tracker'!U43</f>
        <v>1024.3701238132833</v>
      </c>
      <c r="F117" s="305">
        <f>'Rev-Tracker'!V43</f>
        <v>932.38936037737585</v>
      </c>
      <c r="G117" s="305">
        <f>'Rev-Tracker'!W43</f>
        <v>974.194861338338</v>
      </c>
      <c r="H117" s="305">
        <f>'Rev-Tracker'!X43</f>
        <v>805.84815853475925</v>
      </c>
      <c r="I117" s="305">
        <f>'Rev-Tracker'!Y43</f>
        <v>676.75887560854676</v>
      </c>
      <c r="J117" s="305">
        <f>'Rev-Tracker'!Z43</f>
        <v>594.77933018632723</v>
      </c>
      <c r="K117" s="305">
        <f>'Rev-Tracker'!AA43</f>
        <v>618.2404164377599</v>
      </c>
      <c r="L117" s="305">
        <f>'Rev-Tracker'!AB43</f>
        <v>816.25316422055016</v>
      </c>
      <c r="M117" s="305">
        <f>'Rev-Tracker'!AC43</f>
        <v>956.94734795232921</v>
      </c>
      <c r="N117" s="305">
        <f>'Rev-Tracker'!AD43</f>
        <v>1070.6965538773579</v>
      </c>
      <c r="O117" s="305">
        <f>'Rev-Tracker'!AE43</f>
        <v>1042.0503938421127</v>
      </c>
      <c r="P117" s="558">
        <f t="shared" si="23"/>
        <v>10540.21709573465</v>
      </c>
    </row>
    <row r="118" spans="1:16" x14ac:dyDescent="0.25">
      <c r="D118" s="4">
        <f>SUM(D113:D117)</f>
        <v>1468046.0984063398</v>
      </c>
      <c r="E118" s="4">
        <f t="shared" ref="E118:O118" si="24">SUM(E113:E117)</f>
        <v>1468046.09840634</v>
      </c>
      <c r="F118" s="4">
        <f t="shared" si="24"/>
        <v>1468046.0984063395</v>
      </c>
      <c r="G118" s="4">
        <f t="shared" si="24"/>
        <v>1468046.0984063395</v>
      </c>
      <c r="H118" s="4">
        <f t="shared" si="24"/>
        <v>1468046.0984063398</v>
      </c>
      <c r="I118" s="4">
        <f t="shared" si="24"/>
        <v>1468046.09840634</v>
      </c>
      <c r="J118" s="4">
        <f t="shared" si="24"/>
        <v>1468046.09840634</v>
      </c>
      <c r="K118" s="4">
        <f t="shared" si="24"/>
        <v>1468046.0984063395</v>
      </c>
      <c r="L118" s="4">
        <f t="shared" si="24"/>
        <v>1468046.09840634</v>
      </c>
      <c r="M118" s="4">
        <f t="shared" si="24"/>
        <v>1468046.0984063402</v>
      </c>
      <c r="N118" s="4">
        <f t="shared" si="24"/>
        <v>1468046.0984063398</v>
      </c>
      <c r="O118" s="4">
        <f t="shared" si="24"/>
        <v>1468046.0984063395</v>
      </c>
      <c r="P118" s="298">
        <f>SUM(D118:O118)</f>
        <v>17616553.180876076</v>
      </c>
    </row>
    <row r="119" spans="1:16" x14ac:dyDescent="0.25">
      <c r="A119" s="538"/>
      <c r="C119" s="540" t="s">
        <v>1495</v>
      </c>
    </row>
    <row r="120" spans="1:16" x14ac:dyDescent="0.25">
      <c r="A120" s="311" t="s">
        <v>1493</v>
      </c>
      <c r="B120" s="559">
        <v>407</v>
      </c>
      <c r="C120" s="543" t="s">
        <v>1430</v>
      </c>
      <c r="D120" s="4">
        <f>'IS E'!T432</f>
        <v>744586.74612642894</v>
      </c>
      <c r="E120" s="4">
        <f>'IS E'!U432</f>
        <v>749196.12616009195</v>
      </c>
      <c r="F120" s="4">
        <f>'IS E'!V432</f>
        <v>753834.04065855104</v>
      </c>
      <c r="G120" s="4">
        <f>'IS E'!W432</f>
        <v>758500.66626501596</v>
      </c>
      <c r="H120" s="4">
        <f>'IS E'!X432</f>
        <v>763196.18071620702</v>
      </c>
      <c r="I120" s="4">
        <f>'IS E'!Y432</f>
        <v>767920.76284913195</v>
      </c>
      <c r="J120" s="4">
        <f>'IS E'!Z432</f>
        <v>772674.59260789002</v>
      </c>
      <c r="K120" s="4">
        <f>'IS E'!AA432</f>
        <v>777457.851050528</v>
      </c>
      <c r="L120" s="4">
        <f>'IS E'!AB432</f>
        <v>782270.720355939</v>
      </c>
      <c r="M120" s="4">
        <f>'IS E'!AC432</f>
        <v>787113.38383079402</v>
      </c>
      <c r="N120" s="4">
        <f>'IS E'!AD432</f>
        <v>791986.02591653296</v>
      </c>
      <c r="O120" s="4">
        <f>'IS E'!AE432</f>
        <v>796888.83219638094</v>
      </c>
      <c r="P120" s="298">
        <f>SUM(D120:O120)</f>
        <v>9245625.9287334923</v>
      </c>
    </row>
    <row r="121" spans="1:16" x14ac:dyDescent="0.25">
      <c r="A121" s="311"/>
      <c r="B121" s="559"/>
      <c r="C121" s="560"/>
      <c r="P121" s="298"/>
    </row>
    <row r="124" spans="1:16" x14ac:dyDescent="0.25">
      <c r="A124" s="538"/>
      <c r="C124" s="540"/>
    </row>
  </sheetData>
  <mergeCells count="8">
    <mergeCell ref="A58:P58"/>
    <mergeCell ref="A59:P59"/>
    <mergeCell ref="A60:P60"/>
    <mergeCell ref="A1:P1"/>
    <mergeCell ref="A2:P2"/>
    <mergeCell ref="A3:P3"/>
    <mergeCell ref="A4:P4"/>
    <mergeCell ref="A57:P57"/>
  </mergeCells>
  <pageMargins left="0.5" right="0.5" top="1" bottom="0.5" header="0.5" footer="0.5"/>
  <pageSetup scale="54" fitToHeight="0" orientation="landscape" r:id="rId1"/>
  <rowBreaks count="1" manualBreakCount="1">
    <brk id="5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G192"/>
  <sheetViews>
    <sheetView workbookViewId="0">
      <selection activeCell="E9" sqref="E9"/>
    </sheetView>
  </sheetViews>
  <sheetFormatPr defaultColWidth="9.140625" defaultRowHeight="12.75" x14ac:dyDescent="0.2"/>
  <cols>
    <col min="1" max="1" width="6.85546875" style="11" customWidth="1"/>
    <col min="2" max="2" width="82.5703125" style="11" customWidth="1"/>
    <col min="3" max="3" width="17.5703125" style="97" customWidth="1"/>
    <col min="4" max="4" width="22.28515625" style="11" customWidth="1"/>
    <col min="5" max="5" width="20.140625" style="11" customWidth="1"/>
    <col min="6" max="6" width="1.85546875" style="11" customWidth="1"/>
    <col min="7" max="16384" width="9.140625" style="11"/>
  </cols>
  <sheetData>
    <row r="1" spans="1:7" s="6" customFormat="1" ht="20.100000000000001" customHeight="1" x14ac:dyDescent="0.2">
      <c r="A1" s="624" t="str">
        <f>'Rate Case Constants'!C9</f>
        <v>LOUISVILLE GAS AND ELECTRIC COMPANY</v>
      </c>
      <c r="B1" s="623"/>
      <c r="C1" s="623"/>
      <c r="D1" s="623"/>
      <c r="E1" s="623"/>
    </row>
    <row r="2" spans="1:7" s="6" customFormat="1" ht="20.100000000000001" customHeight="1" x14ac:dyDescent="0.2">
      <c r="A2" s="624" t="str">
        <f>'Rate Case Constants'!C10</f>
        <v>CASE NO. 2025-00114 - ELECTRIC OPERATIONS</v>
      </c>
      <c r="B2" s="623"/>
      <c r="C2" s="623"/>
      <c r="D2" s="623"/>
      <c r="E2" s="623"/>
    </row>
    <row r="3" spans="1:7" s="6" customFormat="1" ht="20.100000000000001" customHeight="1" x14ac:dyDescent="0.2">
      <c r="A3" s="623" t="s">
        <v>838</v>
      </c>
      <c r="B3" s="623"/>
      <c r="C3" s="623"/>
      <c r="D3" s="623"/>
      <c r="E3" s="623"/>
    </row>
    <row r="4" spans="1:7" s="6" customFormat="1" ht="20.100000000000001" customHeight="1" x14ac:dyDescent="0.2">
      <c r="A4" s="624" t="str">
        <f>'Rate Case Constants'!C16</f>
        <v>FOR THE 12 MONTHS ENDED AUGUST 31, 2025</v>
      </c>
      <c r="B4" s="623"/>
      <c r="C4" s="623"/>
      <c r="D4" s="623"/>
      <c r="E4" s="623"/>
    </row>
    <row r="5" spans="1:7" s="6" customFormat="1" ht="20.100000000000001" customHeight="1" x14ac:dyDescent="0.2">
      <c r="A5" s="624" t="str">
        <f>'Rate Case Constants'!C22</f>
        <v>FOR THE 12 MONTHS ENDED DECEMBER 31, 2026</v>
      </c>
      <c r="B5" s="623"/>
      <c r="C5" s="623"/>
      <c r="D5" s="623"/>
      <c r="E5" s="623"/>
    </row>
    <row r="6" spans="1:7" s="6" customFormat="1" ht="20.100000000000001" customHeight="1" x14ac:dyDescent="0.2">
      <c r="A6" s="7"/>
      <c r="B6" s="7"/>
      <c r="C6" s="7"/>
      <c r="D6" s="7"/>
      <c r="E6" s="7"/>
    </row>
    <row r="7" spans="1:7" s="6" customFormat="1" ht="20.100000000000001" customHeight="1" x14ac:dyDescent="0.2">
      <c r="A7" s="8" t="s">
        <v>196</v>
      </c>
      <c r="C7" s="79"/>
      <c r="E7" s="9" t="s">
        <v>811</v>
      </c>
    </row>
    <row r="8" spans="1:7" s="6" customFormat="1" ht="20.100000000000001" customHeight="1" x14ac:dyDescent="0.2">
      <c r="A8" s="6" t="str">
        <f>'Rate Case Constants'!C31</f>
        <v>TYPE OF FILING: __X__ ORIGINAL  _____ UPDATED  _____ REVISED</v>
      </c>
      <c r="C8" s="79"/>
      <c r="E8" s="9" t="s">
        <v>1628</v>
      </c>
    </row>
    <row r="9" spans="1:7" s="6" customFormat="1" ht="20.100000000000001" customHeight="1" x14ac:dyDescent="0.2">
      <c r="A9" s="8" t="s">
        <v>141</v>
      </c>
      <c r="C9" s="79"/>
      <c r="D9" s="8"/>
      <c r="E9" s="10" t="str">
        <f>'Rate Case Constants'!C36</f>
        <v>WITNESS:   A. M. FACKLER</v>
      </c>
    </row>
    <row r="10" spans="1:7" s="6" customFormat="1" ht="18.95" customHeight="1" x14ac:dyDescent="0.2">
      <c r="C10" s="79"/>
    </row>
    <row r="11" spans="1:7" ht="50.25" customHeight="1" x14ac:dyDescent="0.2">
      <c r="A11" s="18" t="s">
        <v>142</v>
      </c>
      <c r="B11" s="18" t="s">
        <v>117</v>
      </c>
      <c r="C11" s="18" t="s">
        <v>280</v>
      </c>
      <c r="D11" s="18" t="s">
        <v>225</v>
      </c>
      <c r="E11" s="18" t="s">
        <v>839</v>
      </c>
    </row>
    <row r="12" spans="1:7" ht="18.95" customHeight="1" x14ac:dyDescent="0.2">
      <c r="A12" s="12"/>
      <c r="B12" s="13" t="s">
        <v>227</v>
      </c>
      <c r="C12" s="17"/>
      <c r="D12" s="17"/>
      <c r="E12" s="17"/>
    </row>
    <row r="13" spans="1:7" ht="18.95" customHeight="1" x14ac:dyDescent="0.2">
      <c r="A13" s="12">
        <v>1</v>
      </c>
      <c r="B13" s="13" t="s">
        <v>840</v>
      </c>
      <c r="C13" s="23" t="s">
        <v>841</v>
      </c>
      <c r="D13" s="370">
        <f>'SCH J-1 E'!H21</f>
        <v>3825872585.5189056</v>
      </c>
      <c r="E13" s="370">
        <f>'SCH J-1.1|J-1.2'!H22</f>
        <v>3732176126.7407975</v>
      </c>
      <c r="G13" s="231"/>
    </row>
    <row r="14" spans="1:7" ht="18.95" customHeight="1" x14ac:dyDescent="0.2">
      <c r="A14" s="16"/>
      <c r="B14" s="13"/>
      <c r="C14" s="23"/>
      <c r="D14" s="96"/>
      <c r="E14" s="96"/>
    </row>
    <row r="15" spans="1:7" ht="18.95" customHeight="1" x14ac:dyDescent="0.2">
      <c r="A15" s="16">
        <v>2</v>
      </c>
      <c r="B15" s="13" t="s">
        <v>842</v>
      </c>
      <c r="C15" s="23" t="s">
        <v>841</v>
      </c>
      <c r="D15" s="371">
        <f>'SCH J-1 E'!K15+'SCH J-1 E'!K17</f>
        <v>2.4786410949442658E-2</v>
      </c>
      <c r="E15" s="371">
        <f>'SCH J-1.1|J-1.2'!K16+'SCH J-1.1|J-1.2'!K18</f>
        <v>2.3222013965931886E-2</v>
      </c>
    </row>
    <row r="16" spans="1:7" ht="18.95" customHeight="1" x14ac:dyDescent="0.2">
      <c r="A16" s="16"/>
      <c r="B16" s="13"/>
      <c r="C16" s="23"/>
      <c r="D16" s="96"/>
      <c r="E16" s="96"/>
    </row>
    <row r="17" spans="1:5" ht="18.95" customHeight="1" x14ac:dyDescent="0.2">
      <c r="A17" s="16">
        <v>3</v>
      </c>
      <c r="B17" s="13" t="s">
        <v>843</v>
      </c>
      <c r="D17" s="95">
        <f>ROUND(+D13*D15,0)</f>
        <v>94829650</v>
      </c>
      <c r="E17" s="95">
        <f>ROUND(+E13*E15,0)</f>
        <v>86668646</v>
      </c>
    </row>
    <row r="18" spans="1:5" ht="18.95" customHeight="1" x14ac:dyDescent="0.2">
      <c r="A18" s="16"/>
      <c r="B18" s="25"/>
      <c r="C18" s="23"/>
      <c r="D18" s="96" t="s">
        <v>798</v>
      </c>
      <c r="E18" s="96" t="s">
        <v>798</v>
      </c>
    </row>
    <row r="19" spans="1:5" ht="18.95" customHeight="1" x14ac:dyDescent="0.2">
      <c r="A19" s="16">
        <v>4</v>
      </c>
      <c r="B19" s="13" t="s">
        <v>844</v>
      </c>
      <c r="D19" s="369">
        <f>-SUM('TaxProvision_Elec B'!C17:C19)</f>
        <v>81240232.530000001</v>
      </c>
      <c r="E19" s="369">
        <f>-SUM('TaxProvision_Elec F'!C17:C19)</f>
        <v>96610919.848813891</v>
      </c>
    </row>
    <row r="20" spans="1:5" ht="18.95" customHeight="1" x14ac:dyDescent="0.2">
      <c r="A20" s="16"/>
      <c r="B20" s="24"/>
      <c r="D20" s="96"/>
      <c r="E20" s="96"/>
    </row>
    <row r="21" spans="1:5" ht="18.95" customHeight="1" x14ac:dyDescent="0.2">
      <c r="A21" s="16">
        <v>5</v>
      </c>
      <c r="B21" s="13" t="s">
        <v>845</v>
      </c>
      <c r="C21" s="23"/>
      <c r="D21" s="95">
        <f>D19-D17</f>
        <v>-13589417.469999999</v>
      </c>
      <c r="E21" s="95">
        <f>E19-E17</f>
        <v>9942273.8488138914</v>
      </c>
    </row>
    <row r="22" spans="1:5" ht="18.95" customHeight="1" x14ac:dyDescent="0.2">
      <c r="A22" s="16"/>
      <c r="B22" s="81"/>
      <c r="C22" s="23"/>
      <c r="D22" s="96"/>
      <c r="E22" s="96"/>
    </row>
    <row r="23" spans="1:5" ht="18.95" customHeight="1" x14ac:dyDescent="0.2">
      <c r="A23" s="16">
        <v>6</v>
      </c>
      <c r="B23" s="81" t="s">
        <v>846</v>
      </c>
      <c r="C23" s="98" t="s">
        <v>982</v>
      </c>
      <c r="D23" s="99">
        <f>'WPH-1 Effective Tax Rate'!$F15</f>
        <v>0.2495</v>
      </c>
      <c r="E23" s="99">
        <f>'WPH-1 Effective Tax Rate'!$F15</f>
        <v>0.2495</v>
      </c>
    </row>
    <row r="24" spans="1:5" ht="18.95" customHeight="1" x14ac:dyDescent="0.2">
      <c r="A24" s="16"/>
      <c r="B24" s="81"/>
      <c r="C24" s="23"/>
      <c r="D24" s="100"/>
      <c r="E24" s="100"/>
    </row>
    <row r="25" spans="1:5" ht="18.95" customHeight="1" thickBot="1" x14ac:dyDescent="0.25">
      <c r="A25" s="16">
        <v>7</v>
      </c>
      <c r="B25" s="13" t="s">
        <v>847</v>
      </c>
      <c r="C25" s="23"/>
      <c r="D25" s="101">
        <f>ROUND(+D21*D23,0)</f>
        <v>-3390560</v>
      </c>
      <c r="E25" s="101">
        <f>ROUND(+E21*E23,0)</f>
        <v>2480597</v>
      </c>
    </row>
    <row r="26" spans="1:5" ht="18.95" customHeight="1" thickTop="1" x14ac:dyDescent="0.2">
      <c r="A26" s="16"/>
      <c r="B26" s="81"/>
      <c r="C26" s="23"/>
      <c r="D26" s="37"/>
      <c r="E26" s="37"/>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fitToPage="1"/>
  </sheetPr>
  <dimension ref="A1:Q60"/>
  <sheetViews>
    <sheetView zoomScale="90" zoomScaleNormal="90" workbookViewId="0">
      <selection sqref="A1:P1"/>
    </sheetView>
  </sheetViews>
  <sheetFormatPr defaultColWidth="9.140625" defaultRowHeight="15" x14ac:dyDescent="0.25"/>
  <cols>
    <col min="1" max="1" width="9.140625" style="475"/>
    <col min="2" max="2" width="10.28515625" style="473" customWidth="1"/>
    <col min="3" max="3" width="86.28515625" style="478" customWidth="1"/>
    <col min="4" max="15" width="13.5703125" style="475" customWidth="1"/>
    <col min="16" max="16" width="16.85546875" style="475" customWidth="1"/>
    <col min="17" max="16384" width="9.140625" style="475"/>
  </cols>
  <sheetData>
    <row r="1" spans="1:16" s="81" customFormat="1" ht="12.75" x14ac:dyDescent="0.2">
      <c r="A1" s="629" t="str">
        <f>'Rate Case Constants'!C9</f>
        <v>LOUISVILLE GAS AND ELECTRIC COMPANY</v>
      </c>
      <c r="B1" s="629"/>
      <c r="C1" s="629"/>
      <c r="D1" s="629"/>
      <c r="E1" s="629"/>
      <c r="F1" s="629"/>
      <c r="G1" s="629"/>
      <c r="H1" s="629"/>
      <c r="I1" s="629"/>
      <c r="J1" s="629"/>
      <c r="K1" s="629"/>
      <c r="L1" s="629"/>
      <c r="M1" s="629"/>
      <c r="N1" s="629"/>
      <c r="O1" s="629"/>
      <c r="P1" s="629"/>
    </row>
    <row r="2" spans="1:16" s="81" customFormat="1" ht="12.75" x14ac:dyDescent="0.2">
      <c r="A2" s="629" t="str">
        <f>'Rate Case Constants'!C10</f>
        <v>CASE NO. 2025-00114 - ELECTRIC OPERATIONS</v>
      </c>
      <c r="B2" s="629"/>
      <c r="C2" s="629"/>
      <c r="D2" s="629"/>
      <c r="E2" s="629"/>
      <c r="F2" s="629"/>
      <c r="G2" s="629"/>
      <c r="H2" s="629"/>
      <c r="I2" s="629"/>
      <c r="J2" s="629"/>
      <c r="K2" s="629"/>
      <c r="L2" s="629"/>
      <c r="M2" s="629"/>
      <c r="N2" s="629"/>
      <c r="O2" s="629"/>
      <c r="P2" s="629"/>
    </row>
    <row r="3" spans="1:16" s="81" customFormat="1" ht="12.75" x14ac:dyDescent="0.2">
      <c r="A3" s="629" t="s">
        <v>827</v>
      </c>
      <c r="B3" s="629"/>
      <c r="C3" s="629"/>
      <c r="D3" s="629"/>
      <c r="E3" s="629"/>
      <c r="F3" s="629"/>
      <c r="G3" s="629"/>
      <c r="H3" s="629"/>
      <c r="I3" s="629"/>
      <c r="J3" s="629"/>
      <c r="K3" s="629"/>
      <c r="L3" s="629"/>
      <c r="M3" s="629"/>
      <c r="N3" s="629"/>
      <c r="O3" s="629"/>
      <c r="P3" s="629"/>
    </row>
    <row r="4" spans="1:16" s="81" customFormat="1" ht="12.75" x14ac:dyDescent="0.2">
      <c r="A4" s="630" t="str">
        <f>'Rate Case Constants'!C21</f>
        <v>FORECAST PERIOD FOR THE 12 MONTHS ENDED DECEMBER 31, 2026</v>
      </c>
      <c r="B4" s="629"/>
      <c r="C4" s="629"/>
      <c r="D4" s="629"/>
      <c r="E4" s="629"/>
      <c r="F4" s="629"/>
      <c r="G4" s="629"/>
      <c r="H4" s="629"/>
      <c r="I4" s="629"/>
      <c r="J4" s="629"/>
      <c r="K4" s="629"/>
      <c r="L4" s="629"/>
      <c r="M4" s="629"/>
      <c r="N4" s="629"/>
      <c r="O4" s="629"/>
      <c r="P4" s="629"/>
    </row>
    <row r="5" spans="1:16" s="81" customFormat="1" ht="12.75" x14ac:dyDescent="0.2">
      <c r="A5" s="81" t="s">
        <v>118</v>
      </c>
      <c r="P5" s="82" t="s">
        <v>944</v>
      </c>
    </row>
    <row r="6" spans="1:16" s="81" customFormat="1" ht="12.75" x14ac:dyDescent="0.2">
      <c r="A6" s="81" t="str">
        <f>'Rate Case Constants'!$C$31</f>
        <v>TYPE OF FILING: __X__ ORIGINAL  _____ UPDATED  _____ REVISED</v>
      </c>
      <c r="P6" s="82" t="s">
        <v>810</v>
      </c>
    </row>
    <row r="7" spans="1:16" s="81" customFormat="1" ht="12.75" x14ac:dyDescent="0.2">
      <c r="A7" s="81" t="s">
        <v>9</v>
      </c>
      <c r="P7" s="82" t="str">
        <f>'Rate Case Constants'!$C$38</f>
        <v>WITNESS:   A. M. FACKLER</v>
      </c>
    </row>
    <row r="8" spans="1:16" s="81" customFormat="1" ht="12.75" x14ac:dyDescent="0.2">
      <c r="A8" s="83" t="s">
        <v>807</v>
      </c>
      <c r="B8" s="83" t="s">
        <v>6</v>
      </c>
      <c r="C8" s="84"/>
      <c r="D8" s="83" t="s">
        <v>2</v>
      </c>
      <c r="E8" s="83" t="s">
        <v>2</v>
      </c>
      <c r="F8" s="83" t="s">
        <v>2</v>
      </c>
      <c r="G8" s="83" t="s">
        <v>2</v>
      </c>
      <c r="H8" s="83" t="s">
        <v>2</v>
      </c>
      <c r="I8" s="83" t="s">
        <v>2</v>
      </c>
      <c r="J8" s="83" t="s">
        <v>2</v>
      </c>
      <c r="K8" s="83" t="s">
        <v>2</v>
      </c>
      <c r="L8" s="83" t="s">
        <v>2</v>
      </c>
      <c r="M8" s="83" t="s">
        <v>2</v>
      </c>
      <c r="N8" s="83" t="s">
        <v>2</v>
      </c>
      <c r="O8" s="83" t="s">
        <v>2</v>
      </c>
      <c r="P8" s="84"/>
    </row>
    <row r="9" spans="1:16" s="81" customFormat="1" ht="12.75" x14ac:dyDescent="0.2">
      <c r="A9" s="85" t="s">
        <v>808</v>
      </c>
      <c r="B9" s="85" t="s">
        <v>5</v>
      </c>
      <c r="C9" s="86" t="s">
        <v>809</v>
      </c>
      <c r="D9" s="87">
        <f>'IS E'!T2</f>
        <v>46023</v>
      </c>
      <c r="E9" s="87">
        <f>'IS E'!U2</f>
        <v>46054</v>
      </c>
      <c r="F9" s="87">
        <f>'IS E'!V2</f>
        <v>46082</v>
      </c>
      <c r="G9" s="87">
        <f>'IS E'!W2</f>
        <v>46113</v>
      </c>
      <c r="H9" s="87">
        <f>'IS E'!X2</f>
        <v>46143</v>
      </c>
      <c r="I9" s="87">
        <f>'IS E'!Y2</f>
        <v>46174</v>
      </c>
      <c r="J9" s="87">
        <f>'IS E'!Z2</f>
        <v>46204</v>
      </c>
      <c r="K9" s="87">
        <f>'IS E'!AA2</f>
        <v>46235</v>
      </c>
      <c r="L9" s="87">
        <f>'IS E'!AB2</f>
        <v>46266</v>
      </c>
      <c r="M9" s="87">
        <f>'IS E'!AC2</f>
        <v>46296</v>
      </c>
      <c r="N9" s="87">
        <f>'IS E'!AD2</f>
        <v>46327</v>
      </c>
      <c r="O9" s="87">
        <f>'IS E'!AE2</f>
        <v>46357</v>
      </c>
      <c r="P9" s="88" t="s">
        <v>3</v>
      </c>
    </row>
    <row r="10" spans="1:16" s="470" customFormat="1" x14ac:dyDescent="0.25">
      <c r="B10" s="468"/>
      <c r="C10" s="469"/>
      <c r="P10" s="471" t="s">
        <v>1492</v>
      </c>
    </row>
    <row r="11" spans="1:16" x14ac:dyDescent="0.25">
      <c r="A11" s="500" t="str">
        <f>'SCH D-2.1'!D$10</f>
        <v>ADJ 7</v>
      </c>
      <c r="B11" s="501"/>
      <c r="C11" s="466" t="s">
        <v>354</v>
      </c>
      <c r="D11" s="502"/>
      <c r="E11" s="502"/>
      <c r="F11" s="502"/>
      <c r="G11" s="502"/>
      <c r="H11" s="502"/>
      <c r="I11" s="502"/>
      <c r="J11" s="502"/>
      <c r="K11" s="502"/>
      <c r="L11" s="502"/>
      <c r="M11" s="502"/>
      <c r="N11" s="502"/>
      <c r="O11" s="502"/>
    </row>
    <row r="12" spans="1:16" x14ac:dyDescent="0.25">
      <c r="B12" s="501"/>
      <c r="C12" s="478" t="s">
        <v>355</v>
      </c>
      <c r="D12" s="503">
        <f>Revenue!S27</f>
        <v>3427279.0664722016</v>
      </c>
      <c r="E12" s="503">
        <f>Revenue!T27</f>
        <v>3739977.2106997957</v>
      </c>
      <c r="F12" s="503">
        <f>Revenue!U27</f>
        <v>3511030.9224299085</v>
      </c>
      <c r="G12" s="503">
        <f>Revenue!V27</f>
        <v>3516827.9288261621</v>
      </c>
      <c r="H12" s="503">
        <f>Revenue!W27</f>
        <v>3792019.8443701714</v>
      </c>
      <c r="I12" s="503">
        <f>Revenue!X27</f>
        <v>3665079.4451982165</v>
      </c>
      <c r="J12" s="503">
        <f>Revenue!Y27</f>
        <v>3583298.4299868406</v>
      </c>
      <c r="K12" s="503">
        <f>Revenue!Z27</f>
        <v>3629307.6922926414</v>
      </c>
      <c r="L12" s="503">
        <f>Revenue!AA27</f>
        <v>3661912.7783968574</v>
      </c>
      <c r="M12" s="503">
        <f>Revenue!AB27</f>
        <v>3722828.3800610118</v>
      </c>
      <c r="N12" s="503">
        <f>Revenue!AC27</f>
        <v>3584833.74878312</v>
      </c>
      <c r="O12" s="503">
        <f>Revenue!AD27</f>
        <v>3385671.9987704679</v>
      </c>
      <c r="P12" s="503">
        <f>SUM(D12:O12)</f>
        <v>43220067.446287394</v>
      </c>
    </row>
    <row r="13" spans="1:16" x14ac:dyDescent="0.25">
      <c r="C13" s="478" t="s">
        <v>356</v>
      </c>
      <c r="D13" s="503">
        <f>Revenue!S15</f>
        <v>98093917.374189138</v>
      </c>
      <c r="E13" s="503">
        <f>Revenue!T15</f>
        <v>97362537.187997147</v>
      </c>
      <c r="F13" s="503">
        <f>Revenue!U15</f>
        <v>97376173.290432855</v>
      </c>
      <c r="G13" s="503">
        <f>Revenue!V15</f>
        <v>97552465.300177172</v>
      </c>
      <c r="H13" s="503">
        <f>Revenue!W15</f>
        <v>97830822.26532644</v>
      </c>
      <c r="I13" s="503">
        <f>Revenue!X15</f>
        <v>98137019.568291962</v>
      </c>
      <c r="J13" s="503">
        <f>Revenue!Y15</f>
        <v>98373603.700573727</v>
      </c>
      <c r="K13" s="503">
        <f>Revenue!Z15</f>
        <v>98581377.115337089</v>
      </c>
      <c r="L13" s="503">
        <f>Revenue!AA15</f>
        <v>98787109.718665645</v>
      </c>
      <c r="M13" s="503">
        <f>Revenue!AB15</f>
        <v>99007784.122197941</v>
      </c>
      <c r="N13" s="503">
        <f>Revenue!AC15</f>
        <v>99124698.914963678</v>
      </c>
      <c r="O13" s="503">
        <f>Revenue!AD15</f>
        <v>99280788.245363519</v>
      </c>
      <c r="P13" s="503">
        <f>SUM(D13:O13)</f>
        <v>1179508296.8035161</v>
      </c>
    </row>
    <row r="14" spans="1:16" x14ac:dyDescent="0.25">
      <c r="B14" s="479"/>
      <c r="C14" s="478" t="s">
        <v>351</v>
      </c>
      <c r="D14" s="504">
        <f>D12/D13</f>
        <v>3.4938752149111345E-2</v>
      </c>
      <c r="E14" s="504">
        <f t="shared" ref="E14:O14" si="0">E12/E13</f>
        <v>3.8412898006943683E-2</v>
      </c>
      <c r="F14" s="504">
        <f t="shared" si="0"/>
        <v>3.6056365780137566E-2</v>
      </c>
      <c r="G14" s="504">
        <f t="shared" si="0"/>
        <v>3.605063099127824E-2</v>
      </c>
      <c r="H14" s="504">
        <f t="shared" si="0"/>
        <v>3.8760993279662467E-2</v>
      </c>
      <c r="I14" s="504">
        <f t="shared" si="0"/>
        <v>3.734655343438209E-2</v>
      </c>
      <c r="J14" s="504">
        <f t="shared" si="0"/>
        <v>3.642540575105456E-2</v>
      </c>
      <c r="K14" s="504">
        <f t="shared" si="0"/>
        <v>3.6815347872919915E-2</v>
      </c>
      <c r="L14" s="504">
        <f t="shared" si="0"/>
        <v>3.7068730817467629E-2</v>
      </c>
      <c r="M14" s="504">
        <f t="shared" si="0"/>
        <v>3.7601370569673609E-2</v>
      </c>
      <c r="N14" s="504">
        <f t="shared" si="0"/>
        <v>3.6164889155007159E-2</v>
      </c>
      <c r="O14" s="504">
        <f t="shared" si="0"/>
        <v>3.4101985475811142E-2</v>
      </c>
      <c r="P14" s="504">
        <f>AVERAGE(D14:O14)</f>
        <v>3.6645326940287458E-2</v>
      </c>
    </row>
    <row r="15" spans="1:16" x14ac:dyDescent="0.25">
      <c r="B15" s="479"/>
      <c r="C15" s="478" t="s">
        <v>352</v>
      </c>
      <c r="D15" s="504">
        <f>$P14</f>
        <v>3.6645326940287458E-2</v>
      </c>
      <c r="E15" s="504">
        <f t="shared" ref="E15:O15" si="1">$P14</f>
        <v>3.6645326940287458E-2</v>
      </c>
      <c r="F15" s="504">
        <f t="shared" si="1"/>
        <v>3.6645326940287458E-2</v>
      </c>
      <c r="G15" s="504">
        <f t="shared" si="1"/>
        <v>3.6645326940287458E-2</v>
      </c>
      <c r="H15" s="504">
        <f t="shared" si="1"/>
        <v>3.6645326940287458E-2</v>
      </c>
      <c r="I15" s="504">
        <f t="shared" si="1"/>
        <v>3.6645326940287458E-2</v>
      </c>
      <c r="J15" s="504">
        <f t="shared" si="1"/>
        <v>3.6645326940287458E-2</v>
      </c>
      <c r="K15" s="504">
        <f t="shared" si="1"/>
        <v>3.6645326940287458E-2</v>
      </c>
      <c r="L15" s="504">
        <f t="shared" si="1"/>
        <v>3.6645326940287458E-2</v>
      </c>
      <c r="M15" s="504">
        <f t="shared" si="1"/>
        <v>3.6645326940287458E-2</v>
      </c>
      <c r="N15" s="504">
        <f t="shared" si="1"/>
        <v>3.6645326940287458E-2</v>
      </c>
      <c r="O15" s="504">
        <f t="shared" si="1"/>
        <v>3.6645326940287458E-2</v>
      </c>
      <c r="P15" s="504"/>
    </row>
    <row r="16" spans="1:16" x14ac:dyDescent="0.25">
      <c r="B16" s="479"/>
      <c r="C16" s="505" t="s">
        <v>1227</v>
      </c>
      <c r="D16" s="503">
        <v>3057698.6832882795</v>
      </c>
      <c r="E16" s="503">
        <v>2481159.3609442194</v>
      </c>
      <c r="F16" s="503">
        <v>404558.62044436182</v>
      </c>
      <c r="G16" s="503">
        <v>265924.38826768269</v>
      </c>
      <c r="H16" s="503">
        <v>962519.1737346435</v>
      </c>
      <c r="I16" s="503">
        <v>1232111.0914154788</v>
      </c>
      <c r="J16" s="503">
        <v>660300.37369199761</v>
      </c>
      <c r="K16" s="503">
        <v>156226.60336764122</v>
      </c>
      <c r="L16" s="503">
        <v>2050173.7561129148</v>
      </c>
      <c r="M16" s="503">
        <v>2600971.0385551336</v>
      </c>
      <c r="N16" s="503">
        <v>2952745.7994168922</v>
      </c>
      <c r="O16" s="503">
        <v>3596342.4184537451</v>
      </c>
      <c r="P16" s="503">
        <f>SUM(D16:O16)</f>
        <v>20420731.307692993</v>
      </c>
    </row>
    <row r="17" spans="1:16" x14ac:dyDescent="0.25">
      <c r="B17" s="479"/>
      <c r="C17" s="505" t="s">
        <v>1231</v>
      </c>
      <c r="D17" s="503">
        <v>3793340.8000000003</v>
      </c>
      <c r="E17" s="503">
        <v>3790521.5000000009</v>
      </c>
      <c r="F17" s="503">
        <v>5284160.0999999987</v>
      </c>
      <c r="G17" s="503">
        <v>3324351.3999999994</v>
      </c>
      <c r="H17" s="503">
        <v>1738507.4000000004</v>
      </c>
      <c r="I17" s="503">
        <v>639560.69999999984</v>
      </c>
      <c r="J17" s="503">
        <v>636805.19999999995</v>
      </c>
      <c r="K17" s="503">
        <v>637604.19999999995</v>
      </c>
      <c r="L17" s="503">
        <v>1331527.8</v>
      </c>
      <c r="M17" s="503">
        <v>1607957.9000000004</v>
      </c>
      <c r="N17" s="503">
        <v>2910725.5000000005</v>
      </c>
      <c r="O17" s="503">
        <v>4120134.7999999989</v>
      </c>
      <c r="P17" s="503">
        <f>SUM(D17:O17)</f>
        <v>29815197.29999999</v>
      </c>
    </row>
    <row r="18" spans="1:16" x14ac:dyDescent="0.25">
      <c r="C18" s="478" t="s">
        <v>1230</v>
      </c>
      <c r="D18" s="503">
        <v>78946.3</v>
      </c>
      <c r="E18" s="503">
        <v>14080.400000000003</v>
      </c>
      <c r="F18" s="503">
        <v>0</v>
      </c>
      <c r="G18" s="503">
        <v>16114.199999999999</v>
      </c>
      <c r="H18" s="503">
        <v>642413.60000000009</v>
      </c>
      <c r="I18" s="503">
        <v>537032.59999999974</v>
      </c>
      <c r="J18" s="503">
        <v>204980.70000000004</v>
      </c>
      <c r="K18" s="503">
        <v>222487.2</v>
      </c>
      <c r="L18" s="503">
        <v>606481.6</v>
      </c>
      <c r="M18" s="503">
        <v>410605.3000000001</v>
      </c>
      <c r="N18" s="503">
        <v>272157.40000000002</v>
      </c>
      <c r="O18" s="503">
        <v>49968.69999999999</v>
      </c>
      <c r="P18" s="503">
        <f>SUM(D18:O18)</f>
        <v>3055268</v>
      </c>
    </row>
    <row r="19" spans="1:16" x14ac:dyDescent="0.25">
      <c r="B19" s="475"/>
      <c r="C19" s="478" t="s">
        <v>353</v>
      </c>
      <c r="D19" s="503">
        <f>SUM(D16:D18)</f>
        <v>6929985.7832882795</v>
      </c>
      <c r="E19" s="503">
        <f t="shared" ref="E19:N19" si="2">SUM(E16:E18)</f>
        <v>6285761.2609442212</v>
      </c>
      <c r="F19" s="503">
        <f t="shared" si="2"/>
        <v>5688718.7204443607</v>
      </c>
      <c r="G19" s="503">
        <f t="shared" si="2"/>
        <v>3606389.9882676825</v>
      </c>
      <c r="H19" s="503">
        <f t="shared" si="2"/>
        <v>3343440.173734644</v>
      </c>
      <c r="I19" s="503">
        <f t="shared" si="2"/>
        <v>2408704.3914154782</v>
      </c>
      <c r="J19" s="503">
        <f t="shared" si="2"/>
        <v>1502086.2736919976</v>
      </c>
      <c r="K19" s="503">
        <f t="shared" si="2"/>
        <v>1016318.0033676412</v>
      </c>
      <c r="L19" s="503">
        <f t="shared" si="2"/>
        <v>3988183.1561129149</v>
      </c>
      <c r="M19" s="503">
        <f t="shared" si="2"/>
        <v>4619534.2385551343</v>
      </c>
      <c r="N19" s="503">
        <f t="shared" si="2"/>
        <v>6135628.6994168926</v>
      </c>
      <c r="O19" s="503">
        <f>SUM(O16:O18)</f>
        <v>7766445.9184537446</v>
      </c>
      <c r="P19" s="503">
        <f>SUM(D19:O19)</f>
        <v>53291196.607692987</v>
      </c>
    </row>
    <row r="20" spans="1:16" x14ac:dyDescent="0.25">
      <c r="A20" s="475" t="s">
        <v>349</v>
      </c>
      <c r="B20" s="501">
        <v>447</v>
      </c>
      <c r="C20" s="478" t="s">
        <v>833</v>
      </c>
      <c r="D20" s="503">
        <f>D15*D19</f>
        <v>253951.59472014307</v>
      </c>
      <c r="E20" s="503">
        <f t="shared" ref="E20" si="3">E15*E19</f>
        <v>230343.77647589453</v>
      </c>
      <c r="F20" s="503">
        <f>F15*F19</f>
        <v>208464.95738201734</v>
      </c>
      <c r="G20" s="503">
        <f t="shared" ref="G20:N20" si="4">G15*G19</f>
        <v>132157.34019424868</v>
      </c>
      <c r="H20" s="503">
        <f t="shared" si="4"/>
        <v>122521.45827179753</v>
      </c>
      <c r="I20" s="503">
        <f t="shared" si="4"/>
        <v>88267.759925926322</v>
      </c>
      <c r="J20" s="503">
        <f t="shared" si="4"/>
        <v>55044.442591961364</v>
      </c>
      <c r="K20" s="503">
        <f t="shared" si="4"/>
        <v>37243.305508707381</v>
      </c>
      <c r="L20" s="503">
        <f t="shared" si="4"/>
        <v>146148.27565350526</v>
      </c>
      <c r="M20" s="503">
        <f t="shared" si="4"/>
        <v>169284.34248370476</v>
      </c>
      <c r="N20" s="503">
        <f t="shared" si="4"/>
        <v>224842.11967434274</v>
      </c>
      <c r="O20" s="503">
        <f>O15*O19</f>
        <v>284603.9498457986</v>
      </c>
      <c r="P20" s="503">
        <f>SUM(D20:O20)</f>
        <v>1952873.3227280474</v>
      </c>
    </row>
    <row r="21" spans="1:16" x14ac:dyDescent="0.25">
      <c r="B21" s="475"/>
    </row>
    <row r="22" spans="1:16" x14ac:dyDescent="0.25">
      <c r="A22" s="500" t="str">
        <f>'SCH D-2.1'!E$10</f>
        <v>ADJ 8</v>
      </c>
      <c r="B22" s="501"/>
      <c r="C22" s="466" t="s">
        <v>806</v>
      </c>
    </row>
    <row r="23" spans="1:16" x14ac:dyDescent="0.25">
      <c r="A23" s="475" t="s">
        <v>805</v>
      </c>
      <c r="B23" s="501">
        <v>913</v>
      </c>
      <c r="C23" s="505" t="s">
        <v>427</v>
      </c>
      <c r="D23" s="368">
        <f>'IS E'!T360</f>
        <v>0</v>
      </c>
      <c r="E23" s="368">
        <f>'IS E'!U360</f>
        <v>0</v>
      </c>
      <c r="F23" s="368">
        <f>'IS E'!V360</f>
        <v>1666.2750000000001</v>
      </c>
      <c r="G23" s="368">
        <f>'IS E'!W360</f>
        <v>0</v>
      </c>
      <c r="H23" s="368">
        <f>'IS E'!X360</f>
        <v>0</v>
      </c>
      <c r="I23" s="368">
        <f>'IS E'!Y360</f>
        <v>1666.2750000000001</v>
      </c>
      <c r="J23" s="368">
        <f>'IS E'!Z360</f>
        <v>0</v>
      </c>
      <c r="K23" s="368">
        <f>'IS E'!AA360</f>
        <v>0</v>
      </c>
      <c r="L23" s="368">
        <f>'IS E'!AB360</f>
        <v>1666.2750000000001</v>
      </c>
      <c r="M23" s="368">
        <f>'IS E'!AC360</f>
        <v>0</v>
      </c>
      <c r="N23" s="368">
        <f>'IS E'!AD360</f>
        <v>0</v>
      </c>
      <c r="O23" s="368">
        <f>'IS E'!AE360</f>
        <v>1666.2750000000001</v>
      </c>
      <c r="P23" s="368">
        <f>SUM(D23:O23)</f>
        <v>6665.1</v>
      </c>
    </row>
    <row r="24" spans="1:16" x14ac:dyDescent="0.25">
      <c r="A24" s="475" t="s">
        <v>805</v>
      </c>
      <c r="B24" s="501">
        <v>930.1</v>
      </c>
      <c r="C24" s="505" t="s">
        <v>429</v>
      </c>
      <c r="D24" s="368">
        <f>'IS E'!T384</f>
        <v>32939.40400000001</v>
      </c>
      <c r="E24" s="368">
        <f>'IS E'!U384</f>
        <v>130882.524</v>
      </c>
      <c r="F24" s="368">
        <f>'IS E'!V384</f>
        <v>32939.40400000001</v>
      </c>
      <c r="G24" s="368">
        <f>'IS E'!W384</f>
        <v>80539.40400000001</v>
      </c>
      <c r="H24" s="368">
        <f>'IS E'!X384</f>
        <v>32939.40400000001</v>
      </c>
      <c r="I24" s="368">
        <f>'IS E'!Y384</f>
        <v>32939.40400000001</v>
      </c>
      <c r="J24" s="368">
        <f>'IS E'!Z384</f>
        <v>32939.40400000001</v>
      </c>
      <c r="K24" s="368">
        <f>'IS E'!AA384</f>
        <v>32939.40400000001</v>
      </c>
      <c r="L24" s="368">
        <f>'IS E'!AB384</f>
        <v>32939.40400000001</v>
      </c>
      <c r="M24" s="368">
        <f>'IS E'!AC384</f>
        <v>150772.524</v>
      </c>
      <c r="N24" s="368">
        <f>'IS E'!AD384</f>
        <v>32939.40400000001</v>
      </c>
      <c r="O24" s="368">
        <f>'IS E'!AE384</f>
        <v>32939.40400000001</v>
      </c>
      <c r="P24" s="368">
        <f>SUM(D24:O24)</f>
        <v>658649.08799999987</v>
      </c>
    </row>
    <row r="25" spans="1:16" x14ac:dyDescent="0.25">
      <c r="B25" s="501"/>
      <c r="D25" s="506"/>
      <c r="E25" s="506"/>
      <c r="F25" s="506"/>
      <c r="G25" s="506"/>
      <c r="H25" s="506"/>
      <c r="I25" s="506"/>
      <c r="J25" s="506"/>
      <c r="K25" s="506"/>
      <c r="L25" s="506"/>
      <c r="M25" s="506"/>
      <c r="N25" s="506"/>
      <c r="O25" s="506"/>
      <c r="P25" s="506"/>
    </row>
    <row r="26" spans="1:16" x14ac:dyDescent="0.25">
      <c r="A26" s="500"/>
      <c r="B26" s="501"/>
      <c r="C26" s="466"/>
      <c r="D26" s="506"/>
      <c r="E26" s="506"/>
      <c r="F26" s="506"/>
      <c r="G26" s="506"/>
      <c r="H26" s="506"/>
      <c r="I26" s="506"/>
      <c r="J26" s="506"/>
      <c r="K26" s="506"/>
      <c r="L26" s="506"/>
      <c r="M26" s="506"/>
      <c r="N26" s="506"/>
      <c r="O26" s="506"/>
      <c r="P26" s="506"/>
    </row>
    <row r="27" spans="1:16" x14ac:dyDescent="0.25">
      <c r="A27" s="500" t="str">
        <f>'SCH D-2.1'!F$10</f>
        <v>ADJ 9</v>
      </c>
      <c r="B27" s="501"/>
      <c r="C27" s="466" t="s">
        <v>1129</v>
      </c>
      <c r="D27" s="368"/>
      <c r="E27" s="368"/>
      <c r="F27" s="368"/>
      <c r="G27" s="368"/>
      <c r="H27" s="368"/>
      <c r="I27" s="368"/>
      <c r="J27" s="368"/>
      <c r="K27" s="368"/>
      <c r="L27" s="368"/>
      <c r="M27" s="368"/>
      <c r="N27" s="368"/>
      <c r="O27" s="368"/>
      <c r="P27" s="368"/>
    </row>
    <row r="28" spans="1:16" x14ac:dyDescent="0.25">
      <c r="A28" s="475" t="s">
        <v>1113</v>
      </c>
      <c r="B28" s="501">
        <v>456</v>
      </c>
      <c r="C28" s="505" t="s">
        <v>1114</v>
      </c>
      <c r="D28" s="368">
        <f>'Proforma ICS Rev'!R4*-1</f>
        <v>-42495.709999999992</v>
      </c>
      <c r="E28" s="368">
        <f>'Proforma ICS Rev'!S4*-1</f>
        <v>-42495.709999999992</v>
      </c>
      <c r="F28" s="368">
        <f>'Proforma ICS Rev'!T4*-1</f>
        <v>-42495.709999999992</v>
      </c>
      <c r="G28" s="368">
        <f>'Proforma ICS Rev'!U4*-1</f>
        <v>-42495.709999999992</v>
      </c>
      <c r="H28" s="368">
        <f>'Proforma ICS Rev'!V4*-1</f>
        <v>-42495.709999999992</v>
      </c>
      <c r="I28" s="368">
        <f>'Proforma ICS Rev'!W4*-1</f>
        <v>-42495.709999999992</v>
      </c>
      <c r="J28" s="368">
        <f>'Proforma ICS Rev'!X4*-1</f>
        <v>-42495.709999999992</v>
      </c>
      <c r="K28" s="368">
        <f>'Proforma ICS Rev'!Y4*-1</f>
        <v>-42495.709999999992</v>
      </c>
      <c r="L28" s="368">
        <f>'Proforma ICS Rev'!Z4*-1</f>
        <v>-42495.709999999992</v>
      </c>
      <c r="M28" s="368">
        <f>'Proforma ICS Rev'!AA4*-1</f>
        <v>-42495.709999999992</v>
      </c>
      <c r="N28" s="368">
        <f>'Proforma ICS Rev'!AB4*-1</f>
        <v>-42495.709999999992</v>
      </c>
      <c r="O28" s="368">
        <f>'Proforma ICS Rev'!AC4*-1</f>
        <v>-42495.709999999992</v>
      </c>
      <c r="P28" s="368">
        <f>SUM(D28:O28)</f>
        <v>-509948.51999999979</v>
      </c>
    </row>
    <row r="29" spans="1:16" x14ac:dyDescent="0.25">
      <c r="B29" s="501"/>
      <c r="C29" s="505"/>
      <c r="D29" s="368"/>
      <c r="E29" s="368"/>
      <c r="F29" s="368"/>
      <c r="G29" s="368"/>
      <c r="H29" s="368"/>
      <c r="I29" s="368"/>
      <c r="J29" s="368"/>
      <c r="K29" s="368"/>
      <c r="L29" s="368"/>
      <c r="M29" s="368"/>
      <c r="N29" s="368"/>
      <c r="O29" s="368"/>
      <c r="P29" s="368"/>
    </row>
    <row r="30" spans="1:16" x14ac:dyDescent="0.25">
      <c r="B30" s="501"/>
      <c r="C30" s="505"/>
      <c r="D30" s="368"/>
      <c r="E30" s="368"/>
      <c r="F30" s="368"/>
      <c r="G30" s="368"/>
      <c r="H30" s="368"/>
      <c r="I30" s="368"/>
      <c r="J30" s="368"/>
      <c r="K30" s="368"/>
      <c r="L30" s="368"/>
      <c r="M30" s="368"/>
      <c r="N30" s="368"/>
      <c r="O30" s="368"/>
      <c r="P30" s="368"/>
    </row>
    <row r="31" spans="1:16" x14ac:dyDescent="0.25">
      <c r="A31" s="500" t="str">
        <f>'SCH D-2.1'!G$10</f>
        <v>ADJ 10</v>
      </c>
      <c r="B31" s="501"/>
      <c r="C31" s="466" t="s">
        <v>1635</v>
      </c>
      <c r="D31" s="506"/>
      <c r="E31" s="506"/>
      <c r="F31" s="506"/>
      <c r="G31" s="506"/>
      <c r="H31" s="506"/>
      <c r="I31" s="506"/>
      <c r="J31" s="506"/>
      <c r="K31" s="506"/>
      <c r="L31" s="506"/>
      <c r="M31" s="506"/>
      <c r="N31" s="506"/>
      <c r="O31" s="506"/>
      <c r="P31" s="506"/>
    </row>
    <row r="32" spans="1:16" x14ac:dyDescent="0.25">
      <c r="A32" s="476" t="s">
        <v>1497</v>
      </c>
      <c r="B32" s="491" t="s">
        <v>185</v>
      </c>
      <c r="C32" s="478" t="s">
        <v>1412</v>
      </c>
      <c r="D32" s="368">
        <v>0</v>
      </c>
      <c r="E32" s="368">
        <v>0</v>
      </c>
      <c r="F32" s="368">
        <v>0</v>
      </c>
      <c r="G32" s="368">
        <v>0</v>
      </c>
      <c r="H32" s="368">
        <v>0</v>
      </c>
      <c r="I32" s="368">
        <v>150448.57</v>
      </c>
      <c r="J32" s="368">
        <v>301688.8</v>
      </c>
      <c r="K32" s="368">
        <v>303702.74</v>
      </c>
      <c r="L32" s="368">
        <v>306128.90999999997</v>
      </c>
      <c r="M32" s="368">
        <v>307989.24</v>
      </c>
      <c r="N32" s="368">
        <v>308973.88</v>
      </c>
      <c r="O32" s="368">
        <v>309630.32</v>
      </c>
      <c r="P32" s="368">
        <f>SUM(D32:O32)</f>
        <v>1988562.4600000002</v>
      </c>
    </row>
    <row r="33" spans="1:17" x14ac:dyDescent="0.25">
      <c r="A33" s="476" t="s">
        <v>1497</v>
      </c>
      <c r="B33" s="491">
        <v>407.3</v>
      </c>
      <c r="C33" s="478" t="s">
        <v>1432</v>
      </c>
      <c r="D33" s="368">
        <v>0</v>
      </c>
      <c r="E33" s="368">
        <v>0</v>
      </c>
      <c r="F33" s="368">
        <v>0</v>
      </c>
      <c r="G33" s="368">
        <v>0</v>
      </c>
      <c r="H33" s="368">
        <v>0</v>
      </c>
      <c r="I33" s="368">
        <v>1219.98017546031</v>
      </c>
      <c r="J33" s="368">
        <v>1219.98017546031</v>
      </c>
      <c r="K33" s="368">
        <v>1219.98017546031</v>
      </c>
      <c r="L33" s="368">
        <v>1219.98017546031</v>
      </c>
      <c r="M33" s="368">
        <v>1219.98017546031</v>
      </c>
      <c r="N33" s="368">
        <v>1219.98017546031</v>
      </c>
      <c r="O33" s="368">
        <v>1219.98017546031</v>
      </c>
      <c r="P33" s="368">
        <f>SUM(D33:O33)</f>
        <v>8539.8612282221711</v>
      </c>
    </row>
    <row r="34" spans="1:17" x14ac:dyDescent="0.25">
      <c r="A34" s="476" t="s">
        <v>1497</v>
      </c>
      <c r="B34" s="491">
        <v>407.4</v>
      </c>
      <c r="C34" s="478" t="s">
        <v>1438</v>
      </c>
      <c r="D34" s="368">
        <v>61964.86</v>
      </c>
      <c r="E34" s="368">
        <v>69693.37</v>
      </c>
      <c r="F34" s="368">
        <v>74508.069999999992</v>
      </c>
      <c r="G34" s="368">
        <v>78935.689999999988</v>
      </c>
      <c r="H34" s="368">
        <v>83463.38</v>
      </c>
      <c r="I34" s="368">
        <v>87211.22</v>
      </c>
      <c r="J34" s="368">
        <v>87198.449999999983</v>
      </c>
      <c r="K34" s="368">
        <v>94835.02</v>
      </c>
      <c r="L34" s="368">
        <v>101358.18</v>
      </c>
      <c r="M34" s="368">
        <v>107987.10999999999</v>
      </c>
      <c r="N34" s="368">
        <v>114021.09000000001</v>
      </c>
      <c r="O34" s="368">
        <v>114408.98</v>
      </c>
      <c r="P34" s="368">
        <f t="shared" ref="P34:P35" si="5">SUM(D34:O34)</f>
        <v>1075585.42</v>
      </c>
    </row>
    <row r="35" spans="1:17" x14ac:dyDescent="0.25">
      <c r="A35" s="476" t="s">
        <v>1497</v>
      </c>
      <c r="B35" s="491">
        <v>407.4</v>
      </c>
      <c r="C35" s="478" t="s">
        <v>1439</v>
      </c>
      <c r="D35" s="368">
        <v>-584297.74</v>
      </c>
      <c r="E35" s="368">
        <v>-655005.76</v>
      </c>
      <c r="F35" s="368">
        <v>-699055.3600000001</v>
      </c>
      <c r="G35" s="368">
        <v>-739563.75999999989</v>
      </c>
      <c r="H35" s="368">
        <v>-780987.46</v>
      </c>
      <c r="I35" s="368">
        <v>-882982.21000000008</v>
      </c>
      <c r="J35" s="368">
        <v>-879602.71000000008</v>
      </c>
      <c r="K35" s="368">
        <v>-949469.53</v>
      </c>
      <c r="L35" s="368">
        <v>-1009150.0399999999</v>
      </c>
      <c r="M35" s="368">
        <v>-1069797.8999999999</v>
      </c>
      <c r="N35" s="368">
        <v>-1125002.78</v>
      </c>
      <c r="O35" s="368">
        <v>-1244985.93</v>
      </c>
      <c r="P35" s="368">
        <f t="shared" si="5"/>
        <v>-10619901.18</v>
      </c>
    </row>
    <row r="36" spans="1:17" x14ac:dyDescent="0.25">
      <c r="A36" s="476"/>
      <c r="B36" s="473">
        <v>409</v>
      </c>
      <c r="C36" s="478" t="s">
        <v>1560</v>
      </c>
      <c r="D36" s="475">
        <v>0</v>
      </c>
      <c r="E36" s="475">
        <v>0</v>
      </c>
      <c r="F36" s="475">
        <v>0</v>
      </c>
      <c r="G36" s="475">
        <v>274873.24975000008</v>
      </c>
      <c r="H36" s="475">
        <v>358586.43425000005</v>
      </c>
      <c r="I36" s="475">
        <v>327428.75274999999</v>
      </c>
      <c r="J36" s="475">
        <v>323603.15625000006</v>
      </c>
      <c r="K36" s="475">
        <v>334846.02250000008</v>
      </c>
      <c r="L36" s="475">
        <v>282562.49725000001</v>
      </c>
      <c r="M36" s="475">
        <v>222898.63750000004</v>
      </c>
      <c r="N36" s="475">
        <v>142904.72075000001</v>
      </c>
      <c r="O36" s="475">
        <v>98699.94200000001</v>
      </c>
      <c r="P36" s="368">
        <f>SUM(D36:O36)</f>
        <v>2366403.4130000002</v>
      </c>
    </row>
    <row r="38" spans="1:17" x14ac:dyDescent="0.25">
      <c r="A38" s="500" t="s">
        <v>1629</v>
      </c>
      <c r="C38" s="466" t="s">
        <v>1630</v>
      </c>
    </row>
    <row r="39" spans="1:17" x14ac:dyDescent="0.25">
      <c r="A39" s="476"/>
      <c r="B39" s="497"/>
      <c r="C39" s="478" t="s">
        <v>1564</v>
      </c>
      <c r="D39" s="368">
        <f>-ROUND((6013552)/5/12,2)</f>
        <v>-100225.87</v>
      </c>
      <c r="E39" s="368">
        <f t="shared" ref="E39:O39" si="6">-ROUND((6013552)/5/12,2)</f>
        <v>-100225.87</v>
      </c>
      <c r="F39" s="368">
        <f t="shared" si="6"/>
        <v>-100225.87</v>
      </c>
      <c r="G39" s="368">
        <f t="shared" si="6"/>
        <v>-100225.87</v>
      </c>
      <c r="H39" s="368">
        <f t="shared" si="6"/>
        <v>-100225.87</v>
      </c>
      <c r="I39" s="368">
        <f t="shared" si="6"/>
        <v>-100225.87</v>
      </c>
      <c r="J39" s="368">
        <f t="shared" si="6"/>
        <v>-100225.87</v>
      </c>
      <c r="K39" s="368">
        <f t="shared" si="6"/>
        <v>-100225.87</v>
      </c>
      <c r="L39" s="368">
        <f t="shared" si="6"/>
        <v>-100225.87</v>
      </c>
      <c r="M39" s="368">
        <f t="shared" si="6"/>
        <v>-100225.87</v>
      </c>
      <c r="N39" s="368">
        <f t="shared" si="6"/>
        <v>-100225.87</v>
      </c>
      <c r="O39" s="368">
        <f t="shared" si="6"/>
        <v>-100225.87</v>
      </c>
      <c r="P39" s="368">
        <f t="shared" ref="P39:P41" si="7">SUM(D39:O39)</f>
        <v>-1202710.44</v>
      </c>
      <c r="Q39" s="478"/>
    </row>
    <row r="40" spans="1:17" x14ac:dyDescent="0.25">
      <c r="C40" s="478" t="s">
        <v>1563</v>
      </c>
      <c r="D40" s="489">
        <f>-ROUND((6013552)/15/12,2)</f>
        <v>-33408.620000000003</v>
      </c>
      <c r="E40" s="489">
        <f t="shared" ref="E40:O40" si="8">-ROUND((6013552)/15/12,2)</f>
        <v>-33408.620000000003</v>
      </c>
      <c r="F40" s="489">
        <f t="shared" si="8"/>
        <v>-33408.620000000003</v>
      </c>
      <c r="G40" s="489">
        <f t="shared" si="8"/>
        <v>-33408.620000000003</v>
      </c>
      <c r="H40" s="489">
        <f t="shared" si="8"/>
        <v>-33408.620000000003</v>
      </c>
      <c r="I40" s="489">
        <f t="shared" si="8"/>
        <v>-33408.620000000003</v>
      </c>
      <c r="J40" s="489">
        <f t="shared" si="8"/>
        <v>-33408.620000000003</v>
      </c>
      <c r="K40" s="489">
        <f t="shared" si="8"/>
        <v>-33408.620000000003</v>
      </c>
      <c r="L40" s="489">
        <f t="shared" si="8"/>
        <v>-33408.620000000003</v>
      </c>
      <c r="M40" s="489">
        <f t="shared" si="8"/>
        <v>-33408.620000000003</v>
      </c>
      <c r="N40" s="489">
        <f t="shared" si="8"/>
        <v>-33408.620000000003</v>
      </c>
      <c r="O40" s="489">
        <f t="shared" si="8"/>
        <v>-33408.620000000003</v>
      </c>
      <c r="P40" s="489">
        <f t="shared" si="7"/>
        <v>-400903.44</v>
      </c>
      <c r="Q40" s="478"/>
    </row>
    <row r="41" spans="1:17" x14ac:dyDescent="0.25">
      <c r="A41" s="475" t="s">
        <v>1502</v>
      </c>
      <c r="B41" s="497">
        <v>407.3</v>
      </c>
      <c r="C41" s="507" t="s">
        <v>1530</v>
      </c>
      <c r="D41" s="475">
        <f>D40-D39</f>
        <v>66817.25</v>
      </c>
      <c r="E41" s="475">
        <f t="shared" ref="E41:O41" si="9">E40-E39</f>
        <v>66817.25</v>
      </c>
      <c r="F41" s="475">
        <f t="shared" si="9"/>
        <v>66817.25</v>
      </c>
      <c r="G41" s="475">
        <f t="shared" si="9"/>
        <v>66817.25</v>
      </c>
      <c r="H41" s="475">
        <f t="shared" si="9"/>
        <v>66817.25</v>
      </c>
      <c r="I41" s="475">
        <f t="shared" si="9"/>
        <v>66817.25</v>
      </c>
      <c r="J41" s="475">
        <f t="shared" si="9"/>
        <v>66817.25</v>
      </c>
      <c r="K41" s="475">
        <f t="shared" si="9"/>
        <v>66817.25</v>
      </c>
      <c r="L41" s="475">
        <f t="shared" si="9"/>
        <v>66817.25</v>
      </c>
      <c r="M41" s="475">
        <f t="shared" si="9"/>
        <v>66817.25</v>
      </c>
      <c r="N41" s="475">
        <f t="shared" si="9"/>
        <v>66817.25</v>
      </c>
      <c r="O41" s="475">
        <f t="shared" si="9"/>
        <v>66817.25</v>
      </c>
      <c r="P41" s="368">
        <f t="shared" si="7"/>
        <v>801807</v>
      </c>
    </row>
    <row r="42" spans="1:17" x14ac:dyDescent="0.25">
      <c r="C42" s="507"/>
    </row>
    <row r="43" spans="1:17" x14ac:dyDescent="0.25">
      <c r="D43" s="508"/>
      <c r="E43" s="508"/>
      <c r="F43" s="508"/>
      <c r="G43" s="508"/>
      <c r="H43" s="508"/>
      <c r="I43" s="508"/>
      <c r="J43" s="508"/>
      <c r="K43" s="508"/>
      <c r="L43" s="508"/>
      <c r="M43" s="508"/>
      <c r="N43" s="508"/>
      <c r="O43" s="508"/>
      <c r="P43" s="508"/>
    </row>
    <row r="44" spans="1:17" x14ac:dyDescent="0.25">
      <c r="C44" s="507"/>
      <c r="D44" s="508"/>
      <c r="E44" s="508"/>
      <c r="F44" s="508"/>
      <c r="G44" s="508"/>
      <c r="H44" s="508"/>
      <c r="I44" s="508"/>
      <c r="J44" s="508"/>
      <c r="K44" s="508"/>
      <c r="L44" s="508"/>
      <c r="M44" s="508"/>
      <c r="N44" s="508"/>
      <c r="O44" s="508"/>
      <c r="P44" s="508"/>
    </row>
    <row r="45" spans="1:17" x14ac:dyDescent="0.25">
      <c r="C45" s="507"/>
      <c r="D45" s="509"/>
    </row>
    <row r="46" spans="1:17" x14ac:dyDescent="0.25">
      <c r="A46" s="472" t="s">
        <v>1549</v>
      </c>
      <c r="B46" s="477"/>
      <c r="C46" s="466" t="s">
        <v>1631</v>
      </c>
      <c r="D46" s="509"/>
    </row>
    <row r="47" spans="1:17" x14ac:dyDescent="0.25">
      <c r="C47" s="478" t="s">
        <v>1632</v>
      </c>
      <c r="D47" s="475">
        <f>ROUND(79712.6177024482*0.68,0)</f>
        <v>54205</v>
      </c>
      <c r="E47" s="475">
        <f t="shared" ref="E47:O47" si="10">ROUND(79712.6177024482*0.68,0)</f>
        <v>54205</v>
      </c>
      <c r="F47" s="475">
        <f t="shared" si="10"/>
        <v>54205</v>
      </c>
      <c r="G47" s="475">
        <f t="shared" si="10"/>
        <v>54205</v>
      </c>
      <c r="H47" s="475">
        <f t="shared" si="10"/>
        <v>54205</v>
      </c>
      <c r="I47" s="475">
        <f t="shared" si="10"/>
        <v>54205</v>
      </c>
      <c r="J47" s="475">
        <f t="shared" si="10"/>
        <v>54205</v>
      </c>
      <c r="K47" s="475">
        <f t="shared" si="10"/>
        <v>54205</v>
      </c>
      <c r="L47" s="475">
        <f t="shared" si="10"/>
        <v>54205</v>
      </c>
      <c r="M47" s="475">
        <f t="shared" si="10"/>
        <v>54205</v>
      </c>
      <c r="N47" s="475">
        <f t="shared" si="10"/>
        <v>54205</v>
      </c>
      <c r="O47" s="475">
        <f t="shared" si="10"/>
        <v>54205</v>
      </c>
      <c r="P47" s="368">
        <f>SUM(D47:O47)</f>
        <v>650460</v>
      </c>
    </row>
    <row r="48" spans="1:17" x14ac:dyDescent="0.25">
      <c r="A48" s="476"/>
      <c r="C48" s="478" t="s">
        <v>1633</v>
      </c>
      <c r="D48" s="496">
        <f>ROUND(94565.2877617195*0.68,0)</f>
        <v>64304</v>
      </c>
      <c r="E48" s="496">
        <f t="shared" ref="E48:O48" si="11">ROUND(94565.2877617195*0.68,0)</f>
        <v>64304</v>
      </c>
      <c r="F48" s="496">
        <f t="shared" si="11"/>
        <v>64304</v>
      </c>
      <c r="G48" s="496">
        <f t="shared" si="11"/>
        <v>64304</v>
      </c>
      <c r="H48" s="496">
        <f t="shared" si="11"/>
        <v>64304</v>
      </c>
      <c r="I48" s="496">
        <f t="shared" si="11"/>
        <v>64304</v>
      </c>
      <c r="J48" s="496">
        <f t="shared" si="11"/>
        <v>64304</v>
      </c>
      <c r="K48" s="496">
        <f t="shared" si="11"/>
        <v>64304</v>
      </c>
      <c r="L48" s="496">
        <f t="shared" si="11"/>
        <v>64304</v>
      </c>
      <c r="M48" s="496">
        <f t="shared" si="11"/>
        <v>64304</v>
      </c>
      <c r="N48" s="496">
        <f t="shared" si="11"/>
        <v>64304</v>
      </c>
      <c r="O48" s="496">
        <f t="shared" si="11"/>
        <v>64304</v>
      </c>
      <c r="P48" s="489">
        <f>SUM(D48:O48)</f>
        <v>771648</v>
      </c>
    </row>
    <row r="49" spans="1:16" x14ac:dyDescent="0.25">
      <c r="A49" s="476" t="s">
        <v>1548</v>
      </c>
      <c r="B49" s="497">
        <v>930.2</v>
      </c>
      <c r="C49" s="478" t="s">
        <v>1634</v>
      </c>
      <c r="D49" s="368">
        <f>D47-D48</f>
        <v>-10099</v>
      </c>
      <c r="E49" s="368">
        <f t="shared" ref="E49:O49" si="12">E47-E48</f>
        <v>-10099</v>
      </c>
      <c r="F49" s="368">
        <f t="shared" si="12"/>
        <v>-10099</v>
      </c>
      <c r="G49" s="368">
        <f t="shared" si="12"/>
        <v>-10099</v>
      </c>
      <c r="H49" s="368">
        <f t="shared" si="12"/>
        <v>-10099</v>
      </c>
      <c r="I49" s="368">
        <f t="shared" si="12"/>
        <v>-10099</v>
      </c>
      <c r="J49" s="368">
        <f t="shared" si="12"/>
        <v>-10099</v>
      </c>
      <c r="K49" s="368">
        <f t="shared" si="12"/>
        <v>-10099</v>
      </c>
      <c r="L49" s="368">
        <f t="shared" si="12"/>
        <v>-10099</v>
      </c>
      <c r="M49" s="368">
        <f t="shared" si="12"/>
        <v>-10099</v>
      </c>
      <c r="N49" s="368">
        <f t="shared" si="12"/>
        <v>-10099</v>
      </c>
      <c r="O49" s="368">
        <f t="shared" si="12"/>
        <v>-10099</v>
      </c>
      <c r="P49" s="368">
        <f>SUM(D49:O49)</f>
        <v>-121188</v>
      </c>
    </row>
    <row r="50" spans="1:16" x14ac:dyDescent="0.25">
      <c r="D50" s="368"/>
      <c r="E50" s="368"/>
      <c r="F50" s="368"/>
      <c r="G50" s="368"/>
      <c r="H50" s="368"/>
      <c r="I50" s="368"/>
      <c r="J50" s="368"/>
      <c r="K50" s="368"/>
      <c r="L50" s="368"/>
      <c r="M50" s="368"/>
      <c r="N50" s="368"/>
      <c r="O50" s="368"/>
      <c r="P50" s="368"/>
    </row>
    <row r="52" spans="1:16" x14ac:dyDescent="0.25">
      <c r="A52" s="472" t="s">
        <v>1552</v>
      </c>
      <c r="C52" s="466" t="s">
        <v>1555</v>
      </c>
      <c r="D52" s="368"/>
      <c r="E52" s="368"/>
      <c r="F52" s="368"/>
      <c r="G52" s="368"/>
      <c r="H52" s="368"/>
      <c r="I52" s="368"/>
      <c r="J52" s="368"/>
      <c r="K52" s="368"/>
      <c r="L52" s="368"/>
      <c r="M52" s="368"/>
      <c r="N52" s="368"/>
      <c r="O52" s="368"/>
      <c r="P52" s="368"/>
    </row>
    <row r="53" spans="1:16" x14ac:dyDescent="0.25">
      <c r="B53" s="475"/>
      <c r="C53" s="478" t="s">
        <v>1568</v>
      </c>
      <c r="D53" s="368">
        <v>54204.580037664782</v>
      </c>
      <c r="E53" s="368">
        <v>49055.789077212808</v>
      </c>
      <c r="F53" s="368">
        <v>54311.766478342746</v>
      </c>
      <c r="G53" s="368">
        <v>52559.774011299429</v>
      </c>
      <c r="H53" s="368">
        <v>54311.766478342746</v>
      </c>
      <c r="I53" s="368">
        <v>52559.774011299429</v>
      </c>
      <c r="J53" s="368">
        <v>54311.766478342746</v>
      </c>
      <c r="K53" s="368">
        <v>54311.766478342746</v>
      </c>
      <c r="L53" s="368">
        <v>52559.774011299429</v>
      </c>
      <c r="M53" s="368">
        <v>54311.766478342746</v>
      </c>
      <c r="N53" s="368">
        <v>52559.774011299429</v>
      </c>
      <c r="O53" s="368">
        <v>54311.766478342746</v>
      </c>
      <c r="P53" s="368">
        <f>SUM(D53:O53)</f>
        <v>639370.06403013179</v>
      </c>
    </row>
    <row r="54" spans="1:16" x14ac:dyDescent="0.25">
      <c r="C54" s="478" t="s">
        <v>1569</v>
      </c>
      <c r="D54" s="368">
        <v>64304.395677969238</v>
      </c>
      <c r="E54" s="368">
        <v>58227.977401129945</v>
      </c>
      <c r="F54" s="368">
        <v>64800.785736890852</v>
      </c>
      <c r="G54" s="368">
        <v>62710.437809894385</v>
      </c>
      <c r="H54" s="368">
        <v>64800.785736890852</v>
      </c>
      <c r="I54" s="368">
        <v>62710.437809894385</v>
      </c>
      <c r="J54" s="368">
        <v>64800.785736890852</v>
      </c>
      <c r="K54" s="368">
        <v>64800.785736890852</v>
      </c>
      <c r="L54" s="368">
        <v>62710.437809894385</v>
      </c>
      <c r="M54" s="368">
        <v>64800.785736890852</v>
      </c>
      <c r="N54" s="368">
        <v>62710.437809894385</v>
      </c>
      <c r="O54" s="368">
        <v>64800.785736890852</v>
      </c>
      <c r="P54" s="489">
        <f>SUM(D54:O54)</f>
        <v>762178.83874002181</v>
      </c>
    </row>
    <row r="55" spans="1:16" x14ac:dyDescent="0.25">
      <c r="A55" s="475" t="s">
        <v>1556</v>
      </c>
      <c r="B55" s="473">
        <v>923</v>
      </c>
      <c r="C55" s="478" t="s">
        <v>1570</v>
      </c>
      <c r="D55" s="510">
        <f>D53-D54</f>
        <v>-10099.815640304456</v>
      </c>
      <c r="E55" s="510">
        <f t="shared" ref="E55:O55" si="13">E53-E54</f>
        <v>-9172.1883239171366</v>
      </c>
      <c r="F55" s="510">
        <f t="shared" si="13"/>
        <v>-10489.019258548105</v>
      </c>
      <c r="G55" s="510">
        <f t="shared" si="13"/>
        <v>-10150.663798594956</v>
      </c>
      <c r="H55" s="510">
        <f t="shared" si="13"/>
        <v>-10489.019258548105</v>
      </c>
      <c r="I55" s="510">
        <f t="shared" si="13"/>
        <v>-10150.663798594956</v>
      </c>
      <c r="J55" s="510">
        <f t="shared" si="13"/>
        <v>-10489.019258548105</v>
      </c>
      <c r="K55" s="510">
        <f t="shared" si="13"/>
        <v>-10489.019258548105</v>
      </c>
      <c r="L55" s="510">
        <f t="shared" si="13"/>
        <v>-10150.663798594956</v>
      </c>
      <c r="M55" s="510">
        <f t="shared" si="13"/>
        <v>-10489.019258548105</v>
      </c>
      <c r="N55" s="510">
        <f t="shared" si="13"/>
        <v>-10150.663798594956</v>
      </c>
      <c r="O55" s="510">
        <f t="shared" si="13"/>
        <v>-10489.019258548105</v>
      </c>
      <c r="P55" s="368">
        <f>SUM(D55:O55)</f>
        <v>-122808.77470989004</v>
      </c>
    </row>
    <row r="57" spans="1:16" x14ac:dyDescent="0.25">
      <c r="A57" s="472" t="s">
        <v>1557</v>
      </c>
      <c r="B57" s="497"/>
      <c r="C57" s="466" t="s">
        <v>1550</v>
      </c>
    </row>
    <row r="58" spans="1:16" x14ac:dyDescent="0.25">
      <c r="A58" s="476" t="s">
        <v>1551</v>
      </c>
      <c r="B58" s="21">
        <v>593</v>
      </c>
      <c r="C58" s="478" t="s">
        <v>1558</v>
      </c>
      <c r="D58" s="368">
        <v>-219209</v>
      </c>
      <c r="E58" s="368">
        <v>-438417</v>
      </c>
      <c r="F58" s="368">
        <v>-438417</v>
      </c>
      <c r="G58" s="368">
        <v>-548022</v>
      </c>
      <c r="H58" s="368">
        <v>-438417</v>
      </c>
      <c r="I58" s="368">
        <v>-438417</v>
      </c>
      <c r="J58" s="368">
        <v>-548022</v>
      </c>
      <c r="K58" s="368">
        <v>-438417</v>
      </c>
      <c r="L58" s="368">
        <v>-548022</v>
      </c>
      <c r="M58" s="368">
        <v>0</v>
      </c>
      <c r="N58" s="368">
        <v>0</v>
      </c>
      <c r="O58" s="368">
        <v>0</v>
      </c>
      <c r="P58" s="368">
        <f>SUM(D58:O58)</f>
        <v>-4055360</v>
      </c>
    </row>
    <row r="59" spans="1:16" x14ac:dyDescent="0.25">
      <c r="A59" s="476" t="s">
        <v>1551</v>
      </c>
      <c r="B59" s="21">
        <v>571</v>
      </c>
      <c r="C59" s="478" t="s">
        <v>1559</v>
      </c>
      <c r="D59" s="496">
        <v>0</v>
      </c>
      <c r="E59" s="489">
        <v>-43938</v>
      </c>
      <c r="F59" s="489">
        <v>-43938</v>
      </c>
      <c r="G59" s="489">
        <v>-87872</v>
      </c>
      <c r="H59" s="489">
        <v>-87872</v>
      </c>
      <c r="I59" s="489">
        <v>-87872</v>
      </c>
      <c r="J59" s="489">
        <v>-87872</v>
      </c>
      <c r="K59" s="489">
        <v>-87872</v>
      </c>
      <c r="L59" s="489">
        <v>-87872</v>
      </c>
      <c r="M59" s="489">
        <v>-109840</v>
      </c>
      <c r="N59" s="489">
        <v>0</v>
      </c>
      <c r="O59" s="489">
        <v>0</v>
      </c>
      <c r="P59" s="489">
        <f>SUM(D59:O59)</f>
        <v>-724948</v>
      </c>
    </row>
    <row r="60" spans="1:16" x14ac:dyDescent="0.25">
      <c r="A60" s="476"/>
      <c r="B60" s="497"/>
      <c r="C60" s="478" t="s">
        <v>1561</v>
      </c>
      <c r="D60" s="368">
        <f>SUM(D58:D59)</f>
        <v>-219209</v>
      </c>
      <c r="E60" s="368">
        <f t="shared" ref="E60:O60" si="14">SUM(E58:E59)</f>
        <v>-482355</v>
      </c>
      <c r="F60" s="368">
        <f t="shared" si="14"/>
        <v>-482355</v>
      </c>
      <c r="G60" s="368">
        <f t="shared" si="14"/>
        <v>-635894</v>
      </c>
      <c r="H60" s="368">
        <f t="shared" si="14"/>
        <v>-526289</v>
      </c>
      <c r="I60" s="368">
        <f t="shared" si="14"/>
        <v>-526289</v>
      </c>
      <c r="J60" s="368">
        <f t="shared" si="14"/>
        <v>-635894</v>
      </c>
      <c r="K60" s="368">
        <f t="shared" si="14"/>
        <v>-526289</v>
      </c>
      <c r="L60" s="368">
        <f t="shared" si="14"/>
        <v>-635894</v>
      </c>
      <c r="M60" s="368">
        <f t="shared" si="14"/>
        <v>-109840</v>
      </c>
      <c r="N60" s="368">
        <f t="shared" si="14"/>
        <v>0</v>
      </c>
      <c r="O60" s="368">
        <f t="shared" si="14"/>
        <v>0</v>
      </c>
      <c r="P60" s="368">
        <f>SUM(D60:O60)</f>
        <v>-4780308</v>
      </c>
    </row>
  </sheetData>
  <mergeCells count="4">
    <mergeCell ref="A1:P1"/>
    <mergeCell ref="A2:P2"/>
    <mergeCell ref="A3:P3"/>
    <mergeCell ref="A4:P4"/>
  </mergeCells>
  <pageMargins left="0.7" right="0.7" top="1" bottom="0.5" header="0.5" footer="0.5"/>
  <pageSetup scale="4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AF535"/>
  <sheetViews>
    <sheetView workbookViewId="0">
      <pane xSplit="3" ySplit="2" topLeftCell="D3" activePane="bottomRight" state="frozen"/>
      <selection sqref="A1:E1"/>
      <selection pane="topRight" sqref="A1:E1"/>
      <selection pane="bottomLeft" sqref="A1:E1"/>
      <selection pane="bottomRight" sqref="A1:E1"/>
    </sheetView>
  </sheetViews>
  <sheetFormatPr defaultColWidth="9.140625" defaultRowHeight="15" outlineLevelRow="1" outlineLevelCol="1" x14ac:dyDescent="0.25"/>
  <cols>
    <col min="1" max="1" width="9.5703125" style="475" bestFit="1" customWidth="1"/>
    <col min="2" max="2" width="43.140625" style="518" customWidth="1"/>
    <col min="3" max="3" width="6.140625" style="140" hidden="1" customWidth="1" outlineLevel="1"/>
    <col min="4" max="4" width="12" style="140" customWidth="1" collapsed="1"/>
    <col min="5" max="15" width="12" style="140" customWidth="1"/>
    <col min="16" max="16" width="11.42578125" style="140" customWidth="1" outlineLevel="1"/>
    <col min="17" max="18" width="14" style="140" bestFit="1" customWidth="1" outlineLevel="1"/>
    <col min="19" max="19" width="11.7109375" style="140" customWidth="1" outlineLevel="1"/>
    <col min="20" max="31" width="12" style="140" customWidth="1"/>
    <col min="32" max="32" width="20.85546875" style="90" customWidth="1"/>
    <col min="33" max="16384" width="9.140625" style="90"/>
  </cols>
  <sheetData>
    <row r="1" spans="1:32" s="92" customFormat="1" x14ac:dyDescent="0.25">
      <c r="A1" s="514"/>
      <c r="B1" s="515"/>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row>
    <row r="2" spans="1:32" s="92" customFormat="1" x14ac:dyDescent="0.25">
      <c r="A2" s="468" t="s">
        <v>6</v>
      </c>
      <c r="B2" s="515"/>
      <c r="C2" s="138"/>
      <c r="D2" s="282">
        <v>45536</v>
      </c>
      <c r="E2" s="282">
        <v>45566</v>
      </c>
      <c r="F2" s="282">
        <v>45597</v>
      </c>
      <c r="G2" s="282">
        <v>45627</v>
      </c>
      <c r="H2" s="282">
        <v>45658</v>
      </c>
      <c r="I2" s="282">
        <v>45689</v>
      </c>
      <c r="J2" s="283">
        <v>45717</v>
      </c>
      <c r="K2" s="283">
        <v>45748</v>
      </c>
      <c r="L2" s="283">
        <v>45778</v>
      </c>
      <c r="M2" s="283">
        <v>45809</v>
      </c>
      <c r="N2" s="283">
        <v>45839</v>
      </c>
      <c r="O2" s="283">
        <v>45870</v>
      </c>
      <c r="P2" s="284">
        <v>45901</v>
      </c>
      <c r="Q2" s="284">
        <v>45931</v>
      </c>
      <c r="R2" s="284">
        <v>45962</v>
      </c>
      <c r="S2" s="284">
        <v>45992</v>
      </c>
      <c r="T2" s="285">
        <v>46023</v>
      </c>
      <c r="U2" s="285">
        <v>46054</v>
      </c>
      <c r="V2" s="285">
        <v>46082</v>
      </c>
      <c r="W2" s="285">
        <v>46113</v>
      </c>
      <c r="X2" s="285">
        <v>46143</v>
      </c>
      <c r="Y2" s="285">
        <v>46174</v>
      </c>
      <c r="Z2" s="285">
        <v>46204</v>
      </c>
      <c r="AA2" s="285">
        <v>46235</v>
      </c>
      <c r="AB2" s="285">
        <v>46266</v>
      </c>
      <c r="AC2" s="285">
        <v>46296</v>
      </c>
      <c r="AD2" s="285">
        <v>46327</v>
      </c>
      <c r="AE2" s="285">
        <v>46357</v>
      </c>
      <c r="AF2" s="92" t="s">
        <v>301</v>
      </c>
    </row>
    <row r="3" spans="1:32" s="92" customFormat="1" x14ac:dyDescent="0.25">
      <c r="A3" s="470"/>
      <c r="B3" s="516" t="s">
        <v>1226</v>
      </c>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row>
    <row r="4" spans="1:32" s="93" customFormat="1" x14ac:dyDescent="0.25">
      <c r="A4" s="475"/>
      <c r="B4" s="517" t="s">
        <v>257</v>
      </c>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row>
    <row r="6" spans="1:32" x14ac:dyDescent="0.25">
      <c r="B6" s="518" t="s">
        <v>123</v>
      </c>
    </row>
    <row r="8" spans="1:32" outlineLevel="1" x14ac:dyDescent="0.25">
      <c r="A8" s="519"/>
      <c r="B8" s="518" t="s">
        <v>360</v>
      </c>
    </row>
    <row r="9" spans="1:32" outlineLevel="1" x14ac:dyDescent="0.25">
      <c r="A9" s="519"/>
      <c r="B9" s="492" t="s">
        <v>1161</v>
      </c>
      <c r="D9" s="269">
        <v>5196255.59</v>
      </c>
      <c r="E9" s="269">
        <v>5403278.1399999997</v>
      </c>
      <c r="F9" s="269">
        <v>5174010.83</v>
      </c>
      <c r="G9" s="269">
        <v>5406062.29</v>
      </c>
      <c r="H9" s="269">
        <v>5454947.7000000002</v>
      </c>
      <c r="I9" s="269">
        <v>4880361.3600000003</v>
      </c>
      <c r="J9" s="269">
        <v>5475283.579561444</v>
      </c>
      <c r="K9" s="269">
        <v>5295139.240784185</v>
      </c>
      <c r="L9" s="269">
        <v>5474922.1620867793</v>
      </c>
      <c r="M9" s="269">
        <v>5306995.9135007057</v>
      </c>
      <c r="N9" s="269">
        <v>5485391.5301121902</v>
      </c>
      <c r="O9" s="269">
        <v>5492256.8004489569</v>
      </c>
      <c r="P9" s="140">
        <v>5307079.3521077521</v>
      </c>
      <c r="Q9" s="140">
        <v>5487322.5428960398</v>
      </c>
      <c r="R9" s="140">
        <v>5304904.7140482627</v>
      </c>
      <c r="S9" s="140">
        <v>5492667.6116243042</v>
      </c>
      <c r="T9" s="269">
        <v>5500422.5317516755</v>
      </c>
      <c r="U9" s="269">
        <v>4969381.6421120791</v>
      </c>
      <c r="V9" s="269">
        <v>5515152.7365583722</v>
      </c>
      <c r="W9" s="269">
        <v>5333779.4533024598</v>
      </c>
      <c r="X9" s="269">
        <v>5514866.2370848944</v>
      </c>
      <c r="Y9" s="269">
        <v>5345680.9884132463</v>
      </c>
      <c r="Z9" s="269">
        <v>5525405.776807976</v>
      </c>
      <c r="AA9" s="269">
        <v>5532291.0871982658</v>
      </c>
      <c r="AB9" s="269">
        <v>5345847.5741447099</v>
      </c>
      <c r="AC9" s="269">
        <v>5527408.1974724429</v>
      </c>
      <c r="AD9" s="269">
        <v>5343683.4528484838</v>
      </c>
      <c r="AE9" s="269">
        <v>5532774.8705441616</v>
      </c>
    </row>
    <row r="10" spans="1:32" outlineLevel="1" x14ac:dyDescent="0.25">
      <c r="A10" s="519"/>
      <c r="B10" s="492" t="s">
        <v>1162</v>
      </c>
      <c r="D10" s="269">
        <v>26814799.300000001</v>
      </c>
      <c r="E10" s="269">
        <v>19647838.760000002</v>
      </c>
      <c r="F10" s="269">
        <v>18502335.149999999</v>
      </c>
      <c r="G10" s="269">
        <v>25743680.190000001</v>
      </c>
      <c r="H10" s="269">
        <v>33478703.059999999</v>
      </c>
      <c r="I10" s="269">
        <v>24316043.469999999</v>
      </c>
      <c r="J10" s="269">
        <v>21528058.463719573</v>
      </c>
      <c r="K10" s="269">
        <v>18535977.723427344</v>
      </c>
      <c r="L10" s="269">
        <v>22899121.468287542</v>
      </c>
      <c r="M10" s="269">
        <v>30474292.496728104</v>
      </c>
      <c r="N10" s="269">
        <v>36065389.623459049</v>
      </c>
      <c r="O10" s="269">
        <v>34906607.707558386</v>
      </c>
      <c r="P10" s="140">
        <v>25528820.31857492</v>
      </c>
      <c r="Q10" s="140">
        <v>19473189.357231956</v>
      </c>
      <c r="R10" s="140">
        <v>21228959.451459274</v>
      </c>
      <c r="S10" s="140">
        <v>26107426.638868965</v>
      </c>
      <c r="T10" s="269">
        <v>28488267.122491002</v>
      </c>
      <c r="U10" s="269">
        <v>23959155.042138495</v>
      </c>
      <c r="V10" s="269">
        <v>21460842.256196097</v>
      </c>
      <c r="W10" s="269">
        <v>18438726.082464676</v>
      </c>
      <c r="X10" s="269">
        <v>22805583.347901914</v>
      </c>
      <c r="Y10" s="269">
        <v>30407521.798677698</v>
      </c>
      <c r="Z10" s="269">
        <v>36024984.871533386</v>
      </c>
      <c r="AA10" s="269">
        <v>34851245.675054729</v>
      </c>
      <c r="AB10" s="269">
        <v>25421352.176603604</v>
      </c>
      <c r="AC10" s="269">
        <v>19353993.779135577</v>
      </c>
      <c r="AD10" s="269">
        <v>21195620.1588834</v>
      </c>
      <c r="AE10" s="269">
        <v>26156315.588432744</v>
      </c>
    </row>
    <row r="11" spans="1:32" outlineLevel="1" x14ac:dyDescent="0.25">
      <c r="A11" s="519"/>
      <c r="B11" s="492" t="s">
        <v>1163</v>
      </c>
      <c r="D11" s="269">
        <v>32015.57</v>
      </c>
      <c r="E11" s="269">
        <v>33436.53</v>
      </c>
      <c r="F11" s="269">
        <v>30370.27</v>
      </c>
      <c r="G11" s="269">
        <v>78597.239999999991</v>
      </c>
      <c r="H11" s="269">
        <v>32348.080000000002</v>
      </c>
      <c r="I11" s="269">
        <v>32431.510000000002</v>
      </c>
      <c r="J11" s="269">
        <v>31437.154901810856</v>
      </c>
      <c r="K11" s="269">
        <v>31809.137481982998</v>
      </c>
      <c r="L11" s="269">
        <v>32581.853926257802</v>
      </c>
      <c r="M11" s="269">
        <v>33316.484025037833</v>
      </c>
      <c r="N11" s="269">
        <v>37338.004324616486</v>
      </c>
      <c r="O11" s="269">
        <v>37260.7046032691</v>
      </c>
      <c r="P11" s="140">
        <v>36544.984743985027</v>
      </c>
      <c r="Q11" s="140">
        <v>35722.924930058914</v>
      </c>
      <c r="R11" s="140">
        <v>35264.537215206758</v>
      </c>
      <c r="S11" s="140">
        <v>35327.574238941474</v>
      </c>
      <c r="T11" s="269">
        <v>35315.543649073217</v>
      </c>
      <c r="U11" s="269">
        <v>35282.470425558284</v>
      </c>
      <c r="V11" s="269">
        <v>35192.477790396173</v>
      </c>
      <c r="W11" s="269">
        <v>35559.613064766592</v>
      </c>
      <c r="X11" s="269">
        <v>36325.76854459865</v>
      </c>
      <c r="Y11" s="269">
        <v>37052.505202390879</v>
      </c>
      <c r="Z11" s="269">
        <v>37256.772327746352</v>
      </c>
      <c r="AA11" s="269">
        <v>37180.146003612441</v>
      </c>
      <c r="AB11" s="269">
        <v>36471.38422292121</v>
      </c>
      <c r="AC11" s="269">
        <v>35657.284837134364</v>
      </c>
      <c r="AD11" s="269">
        <v>35203.608209430728</v>
      </c>
      <c r="AE11" s="269">
        <v>35266.179482928099</v>
      </c>
    </row>
    <row r="12" spans="1:32" outlineLevel="1" x14ac:dyDescent="0.25">
      <c r="A12" s="519"/>
      <c r="B12" s="492" t="s">
        <v>1164</v>
      </c>
      <c r="D12" s="269">
        <v>10238270.17</v>
      </c>
      <c r="E12" s="269">
        <v>7491949.9199999999</v>
      </c>
      <c r="F12" s="269">
        <v>7048384.0999999996</v>
      </c>
      <c r="G12" s="269">
        <v>9823455.5700000003</v>
      </c>
      <c r="H12" s="269">
        <v>12783390.640000001</v>
      </c>
      <c r="I12" s="269">
        <v>9287604.0700000003</v>
      </c>
      <c r="J12" s="269">
        <v>8208197.5653403699</v>
      </c>
      <c r="K12" s="269">
        <v>7062328.202145271</v>
      </c>
      <c r="L12" s="269">
        <v>8732289.5953544416</v>
      </c>
      <c r="M12" s="269">
        <v>11631816.996232675</v>
      </c>
      <c r="N12" s="269">
        <v>13772204.559476174</v>
      </c>
      <c r="O12" s="269">
        <v>13329339.408531582</v>
      </c>
      <c r="P12" s="140">
        <v>9740029.0454615727</v>
      </c>
      <c r="Q12" s="140">
        <v>7421369.3743993789</v>
      </c>
      <c r="R12" s="140">
        <v>8095953.2804079792</v>
      </c>
      <c r="S12" s="140">
        <v>9965457.5401219111</v>
      </c>
      <c r="T12" s="269">
        <v>10878432.382074531</v>
      </c>
      <c r="U12" s="269">
        <v>9141207.2075150963</v>
      </c>
      <c r="V12" s="269">
        <v>8182435.186921685</v>
      </c>
      <c r="W12" s="269">
        <v>7025069.4356797393</v>
      </c>
      <c r="X12" s="269">
        <v>8696451.3594997544</v>
      </c>
      <c r="Y12" s="269">
        <v>11606229.953250268</v>
      </c>
      <c r="Z12" s="269">
        <v>13756694.808642698</v>
      </c>
      <c r="AA12" s="269">
        <v>13308103.478969907</v>
      </c>
      <c r="AB12" s="269">
        <v>9698846.6796921119</v>
      </c>
      <c r="AC12" s="269">
        <v>7375698.9051924106</v>
      </c>
      <c r="AD12" s="269">
        <v>8083157.0425555808</v>
      </c>
      <c r="AE12" s="269">
        <v>9984142.0958288051</v>
      </c>
    </row>
    <row r="13" spans="1:32" outlineLevel="1" x14ac:dyDescent="0.25">
      <c r="A13" s="519"/>
      <c r="B13" s="492" t="s">
        <v>1165</v>
      </c>
      <c r="D13" s="269">
        <v>-225677.68000000005</v>
      </c>
      <c r="E13" s="269">
        <v>1061298.47</v>
      </c>
      <c r="F13" s="269">
        <v>94478.429999999935</v>
      </c>
      <c r="G13" s="269">
        <v>307791.64999999991</v>
      </c>
      <c r="H13" s="269">
        <v>1491723.88</v>
      </c>
      <c r="I13" s="269">
        <v>1005326.78</v>
      </c>
      <c r="J13" s="269">
        <v>-196187.02161566884</v>
      </c>
      <c r="K13" s="269">
        <v>-407523.36551166594</v>
      </c>
      <c r="L13" s="269">
        <v>-617546.261799581</v>
      </c>
      <c r="M13" s="269">
        <v>-713714.27686911891</v>
      </c>
      <c r="N13" s="269">
        <v>-426757.05016549712</v>
      </c>
      <c r="O13" s="269">
        <v>-392168.26018232614</v>
      </c>
      <c r="P13" s="140">
        <v>-651081.69386268849</v>
      </c>
      <c r="Q13" s="140">
        <v>-529743.78285138274</v>
      </c>
      <c r="R13" s="140">
        <v>-591232.16605396441</v>
      </c>
      <c r="S13" s="140">
        <v>-536000.17234867194</v>
      </c>
      <c r="T13" s="269">
        <v>115539.00668466913</v>
      </c>
      <c r="U13" s="269">
        <v>-100169.28522633728</v>
      </c>
      <c r="V13" s="269">
        <v>95472.881630377946</v>
      </c>
      <c r="W13" s="269">
        <v>238550.66203442513</v>
      </c>
      <c r="X13" s="269">
        <v>126484.54052642213</v>
      </c>
      <c r="Y13" s="269">
        <v>-139139.74454467074</v>
      </c>
      <c r="Z13" s="269">
        <v>97128.400690930022</v>
      </c>
      <c r="AA13" s="269">
        <v>70740.072392720947</v>
      </c>
      <c r="AB13" s="269">
        <v>-22324.298867642163</v>
      </c>
      <c r="AC13" s="269">
        <v>-242739.21928925725</v>
      </c>
      <c r="AD13" s="269">
        <v>-98057.575327413419</v>
      </c>
      <c r="AE13" s="269">
        <v>-130378.60865905441</v>
      </c>
    </row>
    <row r="14" spans="1:32" outlineLevel="1" x14ac:dyDescent="0.25">
      <c r="A14" s="519"/>
      <c r="B14" s="492" t="s">
        <v>1166</v>
      </c>
      <c r="D14" s="286">
        <v>-16755.93</v>
      </c>
      <c r="E14" s="286">
        <v>-83938.32</v>
      </c>
      <c r="F14" s="286">
        <v>-8722.8799999999974</v>
      </c>
      <c r="G14" s="286">
        <v>-66384.67</v>
      </c>
      <c r="H14" s="286">
        <v>-1331165.4099999999</v>
      </c>
      <c r="I14" s="286">
        <v>-431204.16000000003</v>
      </c>
      <c r="J14" s="286">
        <v>-13894.885413923381</v>
      </c>
      <c r="K14" s="286">
        <v>-68522.821728704366</v>
      </c>
      <c r="L14" s="286">
        <v>-147540.24736425999</v>
      </c>
      <c r="M14" s="286">
        <v>-196383.30989302695</v>
      </c>
      <c r="N14" s="286">
        <v>-62343.009102014024</v>
      </c>
      <c r="O14" s="286">
        <v>-35739.297221958164</v>
      </c>
      <c r="P14" s="287">
        <v>-170119.0268860893</v>
      </c>
      <c r="Q14" s="287">
        <v>-64645.245486190302</v>
      </c>
      <c r="R14" s="287">
        <v>-125360.39304844847</v>
      </c>
      <c r="S14" s="287">
        <v>-212322.32772047873</v>
      </c>
      <c r="T14" s="286">
        <v>-223301.19534126096</v>
      </c>
      <c r="U14" s="286">
        <v>-161108.45157399381</v>
      </c>
      <c r="V14" s="286">
        <v>-21592.205498017651</v>
      </c>
      <c r="W14" s="286">
        <v>-12230.322395180898</v>
      </c>
      <c r="X14" s="286">
        <v>-67937.952223616085</v>
      </c>
      <c r="Y14" s="286">
        <v>-125857.76498004317</v>
      </c>
      <c r="Z14" s="286">
        <v>-65968.694133563316</v>
      </c>
      <c r="AA14" s="286">
        <v>-15160.232111834299</v>
      </c>
      <c r="AB14" s="286">
        <v>-191291.27452689735</v>
      </c>
      <c r="AC14" s="286">
        <v>-151106.870903534</v>
      </c>
      <c r="AD14" s="286">
        <v>-204542.78140352669</v>
      </c>
      <c r="AE14" s="286">
        <v>-276395.34134922689</v>
      </c>
    </row>
    <row r="15" spans="1:32" s="270" customFormat="1" outlineLevel="1" x14ac:dyDescent="0.25">
      <c r="A15" s="519">
        <v>440</v>
      </c>
      <c r="B15" s="511" t="s">
        <v>1167</v>
      </c>
      <c r="C15" s="272"/>
      <c r="D15" s="272">
        <f>SUM(D9:D14)</f>
        <v>42038907.020000003</v>
      </c>
      <c r="E15" s="272">
        <f t="shared" ref="E15:AE15" si="0">SUM(E9:E14)</f>
        <v>33553863.5</v>
      </c>
      <c r="F15" s="272">
        <f t="shared" si="0"/>
        <v>30840855.899999995</v>
      </c>
      <c r="G15" s="272">
        <f t="shared" si="0"/>
        <v>41293202.269999996</v>
      </c>
      <c r="H15" s="272">
        <f t="shared" si="0"/>
        <v>51909947.950000003</v>
      </c>
      <c r="I15" s="272">
        <f t="shared" si="0"/>
        <v>39090563.030000001</v>
      </c>
      <c r="J15" s="272">
        <f t="shared" si="0"/>
        <v>35032894.856493607</v>
      </c>
      <c r="K15" s="272">
        <f t="shared" si="0"/>
        <v>30449208.116598416</v>
      </c>
      <c r="L15" s="272">
        <f t="shared" si="0"/>
        <v>36373828.57049118</v>
      </c>
      <c r="M15" s="272">
        <f t="shared" si="0"/>
        <v>46536324.303724378</v>
      </c>
      <c r="N15" s="272">
        <f t="shared" si="0"/>
        <v>54871223.658104517</v>
      </c>
      <c r="O15" s="272">
        <f t="shared" si="0"/>
        <v>53337557.063737907</v>
      </c>
      <c r="P15" s="272">
        <f t="shared" si="0"/>
        <v>39791272.980139449</v>
      </c>
      <c r="Q15" s="272">
        <f t="shared" si="0"/>
        <v>31823215.171119861</v>
      </c>
      <c r="R15" s="272">
        <f t="shared" si="0"/>
        <v>33948489.424028307</v>
      </c>
      <c r="S15" s="272">
        <f t="shared" si="0"/>
        <v>40852556.864784971</v>
      </c>
      <c r="T15" s="272">
        <f t="shared" si="0"/>
        <v>44794675.391309686</v>
      </c>
      <c r="U15" s="272">
        <f t="shared" si="0"/>
        <v>37843748.625390902</v>
      </c>
      <c r="V15" s="272">
        <f t="shared" si="0"/>
        <v>35267503.333598904</v>
      </c>
      <c r="W15" s="272">
        <f t="shared" si="0"/>
        <v>31059454.924150892</v>
      </c>
      <c r="X15" s="272">
        <f t="shared" si="0"/>
        <v>37111773.301333971</v>
      </c>
      <c r="Y15" s="272">
        <f t="shared" si="0"/>
        <v>47131487.736018889</v>
      </c>
      <c r="Z15" s="272">
        <f t="shared" si="0"/>
        <v>55375501.935869172</v>
      </c>
      <c r="AA15" s="272">
        <f t="shared" si="0"/>
        <v>53784400.227507405</v>
      </c>
      <c r="AB15" s="272">
        <f t="shared" si="0"/>
        <v>40288902.241268814</v>
      </c>
      <c r="AC15" s="272">
        <f t="shared" si="0"/>
        <v>31898912.076444771</v>
      </c>
      <c r="AD15" s="272">
        <f t="shared" si="0"/>
        <v>34355063.905765958</v>
      </c>
      <c r="AE15" s="272">
        <f t="shared" si="0"/>
        <v>41301724.78428036</v>
      </c>
    </row>
    <row r="16" spans="1:32" outlineLevel="1" x14ac:dyDescent="0.25">
      <c r="A16" s="519"/>
      <c r="B16" s="5"/>
    </row>
    <row r="17" spans="1:31" s="270" customFormat="1" outlineLevel="1" x14ac:dyDescent="0.25">
      <c r="A17" s="520"/>
      <c r="B17" s="512" t="s">
        <v>1168</v>
      </c>
      <c r="C17" s="272"/>
      <c r="D17" s="272">
        <f>D15</f>
        <v>42038907.020000003</v>
      </c>
      <c r="E17" s="272">
        <f t="shared" ref="E17:AE17" si="1">E15</f>
        <v>33553863.5</v>
      </c>
      <c r="F17" s="272">
        <f t="shared" si="1"/>
        <v>30840855.899999995</v>
      </c>
      <c r="G17" s="272">
        <f t="shared" si="1"/>
        <v>41293202.269999996</v>
      </c>
      <c r="H17" s="272">
        <f t="shared" si="1"/>
        <v>51909947.950000003</v>
      </c>
      <c r="I17" s="272">
        <f t="shared" si="1"/>
        <v>39090563.030000001</v>
      </c>
      <c r="J17" s="272">
        <f t="shared" si="1"/>
        <v>35032894.856493607</v>
      </c>
      <c r="K17" s="272">
        <f t="shared" si="1"/>
        <v>30449208.116598416</v>
      </c>
      <c r="L17" s="272">
        <f t="shared" si="1"/>
        <v>36373828.57049118</v>
      </c>
      <c r="M17" s="272">
        <f t="shared" si="1"/>
        <v>46536324.303724378</v>
      </c>
      <c r="N17" s="272">
        <f t="shared" si="1"/>
        <v>54871223.658104517</v>
      </c>
      <c r="O17" s="272">
        <f t="shared" si="1"/>
        <v>53337557.063737907</v>
      </c>
      <c r="P17" s="272">
        <f t="shared" si="1"/>
        <v>39791272.980139449</v>
      </c>
      <c r="Q17" s="272">
        <f t="shared" si="1"/>
        <v>31823215.171119861</v>
      </c>
      <c r="R17" s="272">
        <f t="shared" si="1"/>
        <v>33948489.424028307</v>
      </c>
      <c r="S17" s="272">
        <f t="shared" si="1"/>
        <v>40852556.864784971</v>
      </c>
      <c r="T17" s="272">
        <f t="shared" si="1"/>
        <v>44794675.391309686</v>
      </c>
      <c r="U17" s="272">
        <f t="shared" si="1"/>
        <v>37843748.625390902</v>
      </c>
      <c r="V17" s="272">
        <f t="shared" si="1"/>
        <v>35267503.333598904</v>
      </c>
      <c r="W17" s="272">
        <f t="shared" si="1"/>
        <v>31059454.924150892</v>
      </c>
      <c r="X17" s="272">
        <f t="shared" si="1"/>
        <v>37111773.301333971</v>
      </c>
      <c r="Y17" s="272">
        <f t="shared" si="1"/>
        <v>47131487.736018889</v>
      </c>
      <c r="Z17" s="272">
        <f t="shared" si="1"/>
        <v>55375501.935869172</v>
      </c>
      <c r="AA17" s="272">
        <f t="shared" si="1"/>
        <v>53784400.227507405</v>
      </c>
      <c r="AB17" s="272">
        <f t="shared" si="1"/>
        <v>40288902.241268814</v>
      </c>
      <c r="AC17" s="272">
        <f t="shared" si="1"/>
        <v>31898912.076444771</v>
      </c>
      <c r="AD17" s="272">
        <f t="shared" si="1"/>
        <v>34355063.905765958</v>
      </c>
      <c r="AE17" s="272">
        <f t="shared" si="1"/>
        <v>41301724.78428036</v>
      </c>
    </row>
    <row r="18" spans="1:31" outlineLevel="1" x14ac:dyDescent="0.25">
      <c r="A18" s="519"/>
      <c r="B18" s="5"/>
    </row>
    <row r="19" spans="1:31" outlineLevel="1" x14ac:dyDescent="0.25">
      <c r="A19" s="519"/>
      <c r="B19" s="492" t="s">
        <v>1169</v>
      </c>
      <c r="D19" s="269">
        <v>2171928.08</v>
      </c>
      <c r="E19" s="269">
        <v>2261803.56</v>
      </c>
      <c r="F19" s="269">
        <v>2158785.37</v>
      </c>
      <c r="G19" s="269">
        <v>2250170.5499999998</v>
      </c>
      <c r="H19" s="269">
        <v>2294295.37</v>
      </c>
      <c r="I19" s="269">
        <v>2026023.31</v>
      </c>
      <c r="J19" s="269">
        <v>2296468.3869394031</v>
      </c>
      <c r="K19" s="269">
        <v>2223100.1715958104</v>
      </c>
      <c r="L19" s="269">
        <v>2297911.6619302612</v>
      </c>
      <c r="M19" s="269">
        <v>2224489.7673470271</v>
      </c>
      <c r="N19" s="269">
        <v>2299340.7679010658</v>
      </c>
      <c r="O19" s="269">
        <v>2300062.8758596648</v>
      </c>
      <c r="P19" s="140">
        <v>2226563.4045886919</v>
      </c>
      <c r="Q19" s="140">
        <v>2301476.3874578159</v>
      </c>
      <c r="R19" s="140">
        <v>2227927.2682769573</v>
      </c>
      <c r="S19" s="140">
        <v>2302881.2786482116</v>
      </c>
      <c r="T19" s="269">
        <v>2303592.9530175244</v>
      </c>
      <c r="U19" s="269">
        <v>2081305.1457312638</v>
      </c>
      <c r="V19" s="269">
        <v>2304939.1249720473</v>
      </c>
      <c r="W19" s="269">
        <v>2231269.2566922125</v>
      </c>
      <c r="X19" s="269">
        <v>2306326.6300640954</v>
      </c>
      <c r="Y19" s="269">
        <v>2232610.5579544306</v>
      </c>
      <c r="Z19" s="269">
        <v>2307711.5450729486</v>
      </c>
      <c r="AA19" s="269">
        <v>2308415.3175332025</v>
      </c>
      <c r="AB19" s="269">
        <v>2234630.9614549344</v>
      </c>
      <c r="AC19" s="269">
        <v>2309799.0047465777</v>
      </c>
      <c r="AD19" s="269">
        <v>2235928.013119807</v>
      </c>
      <c r="AE19" s="269">
        <v>2311235.7548407093</v>
      </c>
    </row>
    <row r="20" spans="1:31" outlineLevel="1" x14ac:dyDescent="0.25">
      <c r="A20" s="519"/>
      <c r="B20" s="492" t="s">
        <v>1170</v>
      </c>
      <c r="D20" s="269">
        <v>10853772.33</v>
      </c>
      <c r="E20" s="269">
        <v>9887344.1899999995</v>
      </c>
      <c r="F20" s="269">
        <v>9058952.4499999993</v>
      </c>
      <c r="G20" s="269">
        <v>9696173.4499999993</v>
      </c>
      <c r="H20" s="269">
        <v>11673163.82</v>
      </c>
      <c r="I20" s="269">
        <v>9437199.1899999995</v>
      </c>
      <c r="J20" s="269">
        <v>9593645.3706187569</v>
      </c>
      <c r="K20" s="269">
        <v>9189319.2911746353</v>
      </c>
      <c r="L20" s="269">
        <v>10444199.616803322</v>
      </c>
      <c r="M20" s="269">
        <v>11828694.136003854</v>
      </c>
      <c r="N20" s="269">
        <v>13013209.337553468</v>
      </c>
      <c r="O20" s="269">
        <v>12870993.087503508</v>
      </c>
      <c r="P20" s="140">
        <v>10846071.36485783</v>
      </c>
      <c r="Q20" s="140">
        <v>9453377.2757660728</v>
      </c>
      <c r="R20" s="140">
        <v>9143313.5926316846</v>
      </c>
      <c r="S20" s="140">
        <v>9917464.5337908585</v>
      </c>
      <c r="T20" s="269">
        <v>10561546.299393473</v>
      </c>
      <c r="U20" s="269">
        <v>9475778.9112777822</v>
      </c>
      <c r="V20" s="269">
        <v>9464263.8091190625</v>
      </c>
      <c r="W20" s="269">
        <v>9069170.5706710722</v>
      </c>
      <c r="X20" s="269">
        <v>10335631.143120356</v>
      </c>
      <c r="Y20" s="269">
        <v>11737309.120557224</v>
      </c>
      <c r="Z20" s="269">
        <v>12927762.082187153</v>
      </c>
      <c r="AA20" s="269">
        <v>12782953.997746676</v>
      </c>
      <c r="AB20" s="269">
        <v>10744118.925340859</v>
      </c>
      <c r="AC20" s="269">
        <v>9333068.0699623544</v>
      </c>
      <c r="AD20" s="269">
        <v>9036294.0056287348</v>
      </c>
      <c r="AE20" s="269">
        <v>9807547.6000964902</v>
      </c>
    </row>
    <row r="21" spans="1:31" outlineLevel="1" x14ac:dyDescent="0.25">
      <c r="A21" s="519"/>
      <c r="B21" s="492" t="s">
        <v>1171</v>
      </c>
      <c r="D21" s="269">
        <v>13012733.27</v>
      </c>
      <c r="E21" s="269">
        <v>11780453.620000001</v>
      </c>
      <c r="F21" s="269">
        <v>11275204.41</v>
      </c>
      <c r="G21" s="269">
        <v>10588482.510000002</v>
      </c>
      <c r="H21" s="269">
        <v>11375420.58</v>
      </c>
      <c r="I21" s="269">
        <v>11677232.49</v>
      </c>
      <c r="J21" s="269">
        <v>10994557.23467716</v>
      </c>
      <c r="K21" s="269">
        <v>11578125.770937476</v>
      </c>
      <c r="L21" s="269">
        <v>12390161.869710982</v>
      </c>
      <c r="M21" s="269">
        <v>13295889.084748575</v>
      </c>
      <c r="N21" s="269">
        <v>13698986.029943263</v>
      </c>
      <c r="O21" s="269">
        <v>13772218.62737496</v>
      </c>
      <c r="P21" s="140">
        <v>13023852.240342345</v>
      </c>
      <c r="Q21" s="140">
        <v>12002704.385810206</v>
      </c>
      <c r="R21" s="140">
        <v>11304977.877176154</v>
      </c>
      <c r="S21" s="140">
        <v>11207137.413016787</v>
      </c>
      <c r="T21" s="269">
        <v>11083401.042207785</v>
      </c>
      <c r="U21" s="269">
        <v>11192175.600789184</v>
      </c>
      <c r="V21" s="269">
        <v>10992549.372372193</v>
      </c>
      <c r="W21" s="269">
        <v>11573979.505477063</v>
      </c>
      <c r="X21" s="269">
        <v>12383515.408085087</v>
      </c>
      <c r="Y21" s="269">
        <v>13283740.226593679</v>
      </c>
      <c r="Z21" s="269">
        <v>13686504.715402732</v>
      </c>
      <c r="AA21" s="269">
        <v>13761697.699247841</v>
      </c>
      <c r="AB21" s="269">
        <v>13018822.985374894</v>
      </c>
      <c r="AC21" s="269">
        <v>12001976.379885102</v>
      </c>
      <c r="AD21" s="269">
        <v>11305624.728282748</v>
      </c>
      <c r="AE21" s="269">
        <v>11205699.098248972</v>
      </c>
    </row>
    <row r="22" spans="1:31" outlineLevel="1" x14ac:dyDescent="0.25">
      <c r="A22" s="519"/>
      <c r="B22" s="492" t="s">
        <v>1172</v>
      </c>
      <c r="D22" s="269">
        <v>8605687.6300000008</v>
      </c>
      <c r="E22" s="269">
        <v>8122602.5199999996</v>
      </c>
      <c r="F22" s="269">
        <v>7695229.5700000003</v>
      </c>
      <c r="G22" s="269">
        <v>8022742.0999999996</v>
      </c>
      <c r="H22" s="269">
        <v>9408095</v>
      </c>
      <c r="I22" s="269">
        <v>7590911.0800000001</v>
      </c>
      <c r="J22" s="269">
        <v>7866298.6713396534</v>
      </c>
      <c r="K22" s="269">
        <v>7583770.6478358749</v>
      </c>
      <c r="L22" s="269">
        <v>8601565.1217762623</v>
      </c>
      <c r="M22" s="269">
        <v>9399302.818335373</v>
      </c>
      <c r="N22" s="269">
        <v>10257541.328718934</v>
      </c>
      <c r="O22" s="269">
        <v>10190655.905813023</v>
      </c>
      <c r="P22" s="140">
        <v>8828141.3392792884</v>
      </c>
      <c r="Q22" s="140">
        <v>7961986.1007384816</v>
      </c>
      <c r="R22" s="140">
        <v>7532985.5592273362</v>
      </c>
      <c r="S22" s="140">
        <v>8028406.2451940849</v>
      </c>
      <c r="T22" s="269">
        <v>8366601.759273231</v>
      </c>
      <c r="U22" s="269">
        <v>7525989.6796147712</v>
      </c>
      <c r="V22" s="269">
        <v>7791723.1514796382</v>
      </c>
      <c r="W22" s="269">
        <v>7513369.4493902009</v>
      </c>
      <c r="X22" s="269">
        <v>8533745.3498721123</v>
      </c>
      <c r="Y22" s="269">
        <v>9337944.9307304807</v>
      </c>
      <c r="Z22" s="269">
        <v>10197652.154816112</v>
      </c>
      <c r="AA22" s="269">
        <v>10130786.796431389</v>
      </c>
      <c r="AB22" s="269">
        <v>8765889.5187766477</v>
      </c>
      <c r="AC22" s="269">
        <v>7893867.5505450107</v>
      </c>
      <c r="AD22" s="269">
        <v>7470324.5865671309</v>
      </c>
      <c r="AE22" s="269">
        <v>7962189.5425065504</v>
      </c>
    </row>
    <row r="23" spans="1:31" outlineLevel="1" x14ac:dyDescent="0.25">
      <c r="A23" s="519"/>
      <c r="B23" s="492" t="s">
        <v>1173</v>
      </c>
      <c r="D23" s="269">
        <v>-220138.72999999998</v>
      </c>
      <c r="E23" s="269">
        <v>1035283.75</v>
      </c>
      <c r="F23" s="269">
        <v>11213.859999999986</v>
      </c>
      <c r="G23" s="269">
        <v>213019.25</v>
      </c>
      <c r="H23" s="269">
        <v>1260461.6399999999</v>
      </c>
      <c r="I23" s="269">
        <v>821917.67</v>
      </c>
      <c r="J23" s="269">
        <v>-188005.21716223957</v>
      </c>
      <c r="K23" s="269">
        <v>-437589.52618482849</v>
      </c>
      <c r="L23" s="269">
        <v>-608272.51323284698</v>
      </c>
      <c r="M23" s="269">
        <v>-576703.70832304133</v>
      </c>
      <c r="N23" s="269">
        <v>-317834.99076621811</v>
      </c>
      <c r="O23" s="269">
        <v>-299810.4231984964</v>
      </c>
      <c r="P23" s="140">
        <v>-590094.66183491633</v>
      </c>
      <c r="Q23" s="140">
        <v>-568299.37777938601</v>
      </c>
      <c r="R23" s="140">
        <v>-550083.88624027604</v>
      </c>
      <c r="S23" s="140">
        <v>-431787.30996591208</v>
      </c>
      <c r="T23" s="269">
        <v>88855.4976605704</v>
      </c>
      <c r="U23" s="269">
        <v>-82463.814231164419</v>
      </c>
      <c r="V23" s="269">
        <v>90907.036204061515</v>
      </c>
      <c r="W23" s="269">
        <v>255112.07687040337</v>
      </c>
      <c r="X23" s="269">
        <v>124109.45747616027</v>
      </c>
      <c r="Y23" s="269">
        <v>-111939.39054809044</v>
      </c>
      <c r="Z23" s="269">
        <v>71995.537959253576</v>
      </c>
      <c r="AA23" s="269">
        <v>53847.467968958226</v>
      </c>
      <c r="AB23" s="269">
        <v>-20175.375741301541</v>
      </c>
      <c r="AC23" s="269">
        <v>-259770.72809778666</v>
      </c>
      <c r="AD23" s="269">
        <v>-90615.065427372247</v>
      </c>
      <c r="AE23" s="269">
        <v>-103965.84673439879</v>
      </c>
    </row>
    <row r="24" spans="1:31" outlineLevel="1" x14ac:dyDescent="0.25">
      <c r="A24" s="519"/>
      <c r="B24" s="492" t="s">
        <v>1174</v>
      </c>
      <c r="D24" s="286">
        <v>-13802.7</v>
      </c>
      <c r="E24" s="286">
        <v>-84292.65</v>
      </c>
      <c r="F24" s="286">
        <v>-5481.4400000000023</v>
      </c>
      <c r="G24" s="286">
        <v>-52198.399999999994</v>
      </c>
      <c r="H24" s="286">
        <v>-1090665.48</v>
      </c>
      <c r="I24" s="286">
        <v>-353030.81</v>
      </c>
      <c r="J24" s="286">
        <v>-13315.411632103918</v>
      </c>
      <c r="K24" s="286">
        <v>-73578.281960504784</v>
      </c>
      <c r="L24" s="286">
        <v>-145324.62200601923</v>
      </c>
      <c r="M24" s="286">
        <v>-158683.92540062696</v>
      </c>
      <c r="N24" s="286">
        <v>-46431.077622719211</v>
      </c>
      <c r="O24" s="286">
        <v>-27322.49116731303</v>
      </c>
      <c r="P24" s="287">
        <v>-154183.92282920351</v>
      </c>
      <c r="Q24" s="287">
        <v>-69350.229253193975</v>
      </c>
      <c r="R24" s="287">
        <v>-116635.62327629658</v>
      </c>
      <c r="S24" s="287">
        <v>-171041.15159218464</v>
      </c>
      <c r="T24" s="286">
        <v>-171730.21830107833</v>
      </c>
      <c r="U24" s="286">
        <v>-132631.64843044343</v>
      </c>
      <c r="V24" s="286">
        <v>-20559.591094496391</v>
      </c>
      <c r="W24" s="286">
        <v>-13079.414328260988</v>
      </c>
      <c r="X24" s="286">
        <v>-66662.236803184132</v>
      </c>
      <c r="Y24" s="286">
        <v>-101253.89804124403</v>
      </c>
      <c r="Z24" s="286">
        <v>-48898.690690156291</v>
      </c>
      <c r="AA24" s="286">
        <v>-11539.995442921962</v>
      </c>
      <c r="AB24" s="286">
        <v>-172877.69539793103</v>
      </c>
      <c r="AC24" s="286">
        <v>-161709.10489917063</v>
      </c>
      <c r="AD24" s="286">
        <v>-189018.10959214735</v>
      </c>
      <c r="AE24" s="286">
        <v>-220401.76676498036</v>
      </c>
    </row>
    <row r="25" spans="1:31" outlineLevel="1" x14ac:dyDescent="0.25">
      <c r="A25" s="521">
        <v>442.2</v>
      </c>
      <c r="B25" s="511" t="s">
        <v>1175</v>
      </c>
      <c r="D25" s="272">
        <f>SUM(D19:D24)</f>
        <v>34410179.880000003</v>
      </c>
      <c r="E25" s="272">
        <f t="shared" ref="E25:AE25" si="2">SUM(E19:E24)</f>
        <v>33003194.990000002</v>
      </c>
      <c r="F25" s="272">
        <f t="shared" si="2"/>
        <v>30193904.219999999</v>
      </c>
      <c r="G25" s="272">
        <f t="shared" si="2"/>
        <v>30718389.460000001</v>
      </c>
      <c r="H25" s="272">
        <f t="shared" si="2"/>
        <v>34920770.930000007</v>
      </c>
      <c r="I25" s="272">
        <f t="shared" si="2"/>
        <v>31200252.930000003</v>
      </c>
      <c r="J25" s="272">
        <f t="shared" si="2"/>
        <v>30549649.034780625</v>
      </c>
      <c r="K25" s="272">
        <f t="shared" si="2"/>
        <v>30063148.07339846</v>
      </c>
      <c r="L25" s="272">
        <f t="shared" si="2"/>
        <v>32980241.13498196</v>
      </c>
      <c r="M25" s="272">
        <f t="shared" si="2"/>
        <v>36012988.172711156</v>
      </c>
      <c r="N25" s="272">
        <f t="shared" si="2"/>
        <v>38904811.395727798</v>
      </c>
      <c r="O25" s="272">
        <f t="shared" si="2"/>
        <v>38806797.582185343</v>
      </c>
      <c r="P25" s="272">
        <f t="shared" si="2"/>
        <v>34180349.764404036</v>
      </c>
      <c r="Q25" s="272">
        <f t="shared" si="2"/>
        <v>31081894.542739995</v>
      </c>
      <c r="R25" s="272">
        <f t="shared" si="2"/>
        <v>29542484.787795559</v>
      </c>
      <c r="S25" s="272">
        <f t="shared" si="2"/>
        <v>30853061.009091847</v>
      </c>
      <c r="T25" s="272">
        <f t="shared" si="2"/>
        <v>32232267.333251502</v>
      </c>
      <c r="U25" s="272">
        <f t="shared" si="2"/>
        <v>30060153.874751393</v>
      </c>
      <c r="V25" s="272">
        <f t="shared" si="2"/>
        <v>30623822.903052505</v>
      </c>
      <c r="W25" s="272">
        <f t="shared" si="2"/>
        <v>30629821.444772691</v>
      </c>
      <c r="X25" s="272">
        <f t="shared" si="2"/>
        <v>33616665.751814634</v>
      </c>
      <c r="Y25" s="272">
        <f t="shared" si="2"/>
        <v>36378411.547246486</v>
      </c>
      <c r="Z25" s="272">
        <f t="shared" si="2"/>
        <v>39142727.344748043</v>
      </c>
      <c r="AA25" s="272">
        <f t="shared" si="2"/>
        <v>39026161.283485144</v>
      </c>
      <c r="AB25" s="272">
        <f t="shared" si="2"/>
        <v>34570409.319808103</v>
      </c>
      <c r="AC25" s="272">
        <f t="shared" si="2"/>
        <v>31117231.172142085</v>
      </c>
      <c r="AD25" s="272">
        <f t="shared" si="2"/>
        <v>29768538.158578899</v>
      </c>
      <c r="AE25" s="272">
        <f t="shared" si="2"/>
        <v>30962304.382193342</v>
      </c>
    </row>
    <row r="26" spans="1:31" outlineLevel="1" x14ac:dyDescent="0.25">
      <c r="A26" s="519"/>
      <c r="B26" s="5"/>
    </row>
    <row r="27" spans="1:31" s="270" customFormat="1" outlineLevel="1" x14ac:dyDescent="0.25">
      <c r="A27" s="520"/>
      <c r="B27" s="512" t="s">
        <v>1176</v>
      </c>
      <c r="C27" s="272"/>
      <c r="D27" s="272">
        <f>D25</f>
        <v>34410179.880000003</v>
      </c>
      <c r="E27" s="272">
        <f t="shared" ref="E27:O27" si="3">E25</f>
        <v>33003194.990000002</v>
      </c>
      <c r="F27" s="272">
        <f t="shared" si="3"/>
        <v>30193904.219999999</v>
      </c>
      <c r="G27" s="272">
        <f t="shared" si="3"/>
        <v>30718389.460000001</v>
      </c>
      <c r="H27" s="272">
        <f t="shared" si="3"/>
        <v>34920770.930000007</v>
      </c>
      <c r="I27" s="272">
        <f t="shared" si="3"/>
        <v>31200252.930000003</v>
      </c>
      <c r="J27" s="272">
        <f t="shared" si="3"/>
        <v>30549649.034780625</v>
      </c>
      <c r="K27" s="272">
        <f t="shared" si="3"/>
        <v>30063148.07339846</v>
      </c>
      <c r="L27" s="272">
        <f t="shared" si="3"/>
        <v>32980241.13498196</v>
      </c>
      <c r="M27" s="272">
        <f t="shared" si="3"/>
        <v>36012988.172711156</v>
      </c>
      <c r="N27" s="272">
        <f t="shared" si="3"/>
        <v>38904811.395727798</v>
      </c>
      <c r="O27" s="272">
        <f t="shared" si="3"/>
        <v>38806797.582185343</v>
      </c>
      <c r="P27" s="272">
        <f>P25</f>
        <v>34180349.764404036</v>
      </c>
      <c r="Q27" s="272">
        <f t="shared" ref="Q27:S27" si="4">Q25</f>
        <v>31081894.542739995</v>
      </c>
      <c r="R27" s="272">
        <f t="shared" si="4"/>
        <v>29542484.787795559</v>
      </c>
      <c r="S27" s="272">
        <f t="shared" si="4"/>
        <v>30853061.009091847</v>
      </c>
      <c r="T27" s="272">
        <f>T25</f>
        <v>32232267.333251502</v>
      </c>
      <c r="U27" s="272">
        <f t="shared" ref="U27:AE27" si="5">U25</f>
        <v>30060153.874751393</v>
      </c>
      <c r="V27" s="272">
        <f t="shared" si="5"/>
        <v>30623822.903052505</v>
      </c>
      <c r="W27" s="272">
        <f t="shared" si="5"/>
        <v>30629821.444772691</v>
      </c>
      <c r="X27" s="272">
        <f t="shared" si="5"/>
        <v>33616665.751814634</v>
      </c>
      <c r="Y27" s="272">
        <f t="shared" si="5"/>
        <v>36378411.547246486</v>
      </c>
      <c r="Z27" s="272">
        <f t="shared" si="5"/>
        <v>39142727.344748043</v>
      </c>
      <c r="AA27" s="272">
        <f t="shared" si="5"/>
        <v>39026161.283485144</v>
      </c>
      <c r="AB27" s="272">
        <f t="shared" si="5"/>
        <v>34570409.319808103</v>
      </c>
      <c r="AC27" s="272">
        <f t="shared" si="5"/>
        <v>31117231.172142085</v>
      </c>
      <c r="AD27" s="272">
        <f t="shared" si="5"/>
        <v>29768538.158578899</v>
      </c>
      <c r="AE27" s="272">
        <f t="shared" si="5"/>
        <v>30962304.382193342</v>
      </c>
    </row>
    <row r="28" spans="1:31" outlineLevel="1" x14ac:dyDescent="0.25">
      <c r="A28" s="519"/>
      <c r="B28" s="5"/>
    </row>
    <row r="29" spans="1:31" outlineLevel="1" x14ac:dyDescent="0.25">
      <c r="A29" s="519"/>
      <c r="B29" s="492" t="s">
        <v>1177</v>
      </c>
      <c r="D29" s="269">
        <v>78318.75</v>
      </c>
      <c r="E29" s="269">
        <v>84062.23</v>
      </c>
      <c r="F29" s="269">
        <v>77596.679999999993</v>
      </c>
      <c r="G29" s="269">
        <v>83808.37</v>
      </c>
      <c r="H29" s="269">
        <v>83721.75</v>
      </c>
      <c r="I29" s="269">
        <v>73451.210000000006</v>
      </c>
      <c r="J29" s="269">
        <v>84268.0602172324</v>
      </c>
      <c r="K29" s="269">
        <v>81554.07031217948</v>
      </c>
      <c r="L29" s="269">
        <v>84276.825373976913</v>
      </c>
      <c r="M29" s="269">
        <v>81562.501261853424</v>
      </c>
      <c r="N29" s="269">
        <v>84285.157130933556</v>
      </c>
      <c r="O29" s="269">
        <v>84289.211111776138</v>
      </c>
      <c r="P29" s="140">
        <v>81574.109775510544</v>
      </c>
      <c r="Q29" s="140">
        <v>84297.34795824872</v>
      </c>
      <c r="R29" s="140">
        <v>81582.193286031528</v>
      </c>
      <c r="S29" s="140">
        <v>84305.669075560028</v>
      </c>
      <c r="T29" s="269">
        <v>84310.735394891191</v>
      </c>
      <c r="U29" s="269">
        <v>76156.192631487487</v>
      </c>
      <c r="V29" s="269">
        <v>84320.317406213566</v>
      </c>
      <c r="W29" s="269">
        <v>81605.104909810383</v>
      </c>
      <c r="X29" s="269">
        <v>84330.060560381869</v>
      </c>
      <c r="Y29" s="269">
        <v>81614.522841683181</v>
      </c>
      <c r="Z29" s="269">
        <v>84339.777039770488</v>
      </c>
      <c r="AA29" s="269">
        <v>84344.712282721928</v>
      </c>
      <c r="AB29" s="269">
        <v>81628.689794993232</v>
      </c>
      <c r="AC29" s="269">
        <v>84354.569149809919</v>
      </c>
      <c r="AD29" s="269">
        <v>81626.903538762359</v>
      </c>
      <c r="AE29" s="269">
        <v>84395.866943201821</v>
      </c>
    </row>
    <row r="30" spans="1:31" outlineLevel="1" x14ac:dyDescent="0.25">
      <c r="A30" s="519"/>
      <c r="B30" s="492" t="s">
        <v>1178</v>
      </c>
      <c r="D30" s="269">
        <v>1000981.08</v>
      </c>
      <c r="E30" s="269">
        <v>920763.64999999991</v>
      </c>
      <c r="F30" s="269">
        <v>843078.85</v>
      </c>
      <c r="G30" s="269">
        <v>899554.82</v>
      </c>
      <c r="H30" s="269">
        <v>843602.81</v>
      </c>
      <c r="I30" s="269">
        <v>885677.53</v>
      </c>
      <c r="J30" s="269">
        <v>910564.92087709776</v>
      </c>
      <c r="K30" s="269">
        <v>892153.01648780121</v>
      </c>
      <c r="L30" s="269">
        <v>990490.43849930621</v>
      </c>
      <c r="M30" s="269">
        <v>1035807.4079592586</v>
      </c>
      <c r="N30" s="269">
        <v>1101730.5660698921</v>
      </c>
      <c r="O30" s="269">
        <v>1122267.2697540936</v>
      </c>
      <c r="P30" s="140">
        <v>1000865.1668211503</v>
      </c>
      <c r="Q30" s="140">
        <v>926233.18060888059</v>
      </c>
      <c r="R30" s="140">
        <v>888382.43429127452</v>
      </c>
      <c r="S30" s="140">
        <v>897421.58544694027</v>
      </c>
      <c r="T30" s="269">
        <v>940852.91488547367</v>
      </c>
      <c r="U30" s="269">
        <v>854119.13575764792</v>
      </c>
      <c r="V30" s="269">
        <v>906514.70303531154</v>
      </c>
      <c r="W30" s="269">
        <v>888433.20692490204</v>
      </c>
      <c r="X30" s="269">
        <v>987121.63582419755</v>
      </c>
      <c r="Y30" s="269">
        <v>1032937.6100787558</v>
      </c>
      <c r="Z30" s="269">
        <v>1098934.9122562448</v>
      </c>
      <c r="AA30" s="269">
        <v>1119475.8608634644</v>
      </c>
      <c r="AB30" s="269">
        <v>997636.85311844386</v>
      </c>
      <c r="AC30" s="269">
        <v>922375.4826734839</v>
      </c>
      <c r="AD30" s="269">
        <v>885130.50210560078</v>
      </c>
      <c r="AE30" s="269">
        <v>894007.73723655147</v>
      </c>
    </row>
    <row r="31" spans="1:31" outlineLevel="1" x14ac:dyDescent="0.25">
      <c r="A31" s="519"/>
      <c r="B31" s="492" t="s">
        <v>1179</v>
      </c>
      <c r="D31" s="269">
        <v>7922400.71</v>
      </c>
      <c r="E31" s="269">
        <v>7903298.8200000003</v>
      </c>
      <c r="F31" s="269">
        <v>7399171.5899999999</v>
      </c>
      <c r="G31" s="269">
        <v>7634158.4500000002</v>
      </c>
      <c r="H31" s="269">
        <v>7568944.25</v>
      </c>
      <c r="I31" s="269">
        <v>7288957.6900000004</v>
      </c>
      <c r="J31" s="269">
        <v>7479377.9416285884</v>
      </c>
      <c r="K31" s="269">
        <v>7697060.2925011963</v>
      </c>
      <c r="L31" s="269">
        <v>7954254.6884634886</v>
      </c>
      <c r="M31" s="269">
        <v>8295735.4756870056</v>
      </c>
      <c r="N31" s="269">
        <v>8505300.0623079836</v>
      </c>
      <c r="O31" s="269">
        <v>8605134.1441564225</v>
      </c>
      <c r="P31" s="140">
        <v>8400259.0161747504</v>
      </c>
      <c r="Q31" s="140">
        <v>7967758.8926510364</v>
      </c>
      <c r="R31" s="140">
        <v>7662842.5935401367</v>
      </c>
      <c r="S31" s="140">
        <v>7457604.9833319839</v>
      </c>
      <c r="T31" s="269">
        <v>7537919.9120395398</v>
      </c>
      <c r="U31" s="269">
        <v>7618793.2532742275</v>
      </c>
      <c r="V31" s="269">
        <v>7495123.1080552898</v>
      </c>
      <c r="W31" s="269">
        <v>7713103.7078113174</v>
      </c>
      <c r="X31" s="269">
        <v>7970008.4595445115</v>
      </c>
      <c r="Y31" s="269">
        <v>8313059.6337663224</v>
      </c>
      <c r="Z31" s="269">
        <v>8523070.9134733416</v>
      </c>
      <c r="AA31" s="269">
        <v>8623522.4036853798</v>
      </c>
      <c r="AB31" s="269">
        <v>8419066.6742967553</v>
      </c>
      <c r="AC31" s="269">
        <v>7986029.8957102261</v>
      </c>
      <c r="AD31" s="269">
        <v>7680437.1700954977</v>
      </c>
      <c r="AE31" s="269">
        <v>7474281.4087078134</v>
      </c>
    </row>
    <row r="32" spans="1:31" outlineLevel="1" x14ac:dyDescent="0.25">
      <c r="A32" s="519"/>
      <c r="B32" s="492" t="s">
        <v>1180</v>
      </c>
      <c r="D32" s="269">
        <v>5897835.2199999997</v>
      </c>
      <c r="E32" s="269">
        <v>5411030.5800000001</v>
      </c>
      <c r="F32" s="269">
        <v>5111336.6099999994</v>
      </c>
      <c r="G32" s="269">
        <v>5669167.8399999999</v>
      </c>
      <c r="H32" s="269">
        <v>4977020.43</v>
      </c>
      <c r="I32" s="269">
        <v>5064194.37</v>
      </c>
      <c r="J32" s="269">
        <v>5541070.698954084</v>
      </c>
      <c r="K32" s="269">
        <v>5496289.2402196759</v>
      </c>
      <c r="L32" s="269">
        <v>6014752.0405789716</v>
      </c>
      <c r="M32" s="269">
        <v>6022117.8556886427</v>
      </c>
      <c r="N32" s="269">
        <v>6259054.9305553287</v>
      </c>
      <c r="O32" s="269">
        <v>6473219.7250601426</v>
      </c>
      <c r="P32" s="140">
        <v>5954945.1434272248</v>
      </c>
      <c r="Q32" s="140">
        <v>5694026.4071213491</v>
      </c>
      <c r="R32" s="140">
        <v>5512131.8210935649</v>
      </c>
      <c r="S32" s="140">
        <v>5372426.3385658022</v>
      </c>
      <c r="T32" s="269">
        <v>5599748.719933561</v>
      </c>
      <c r="U32" s="269">
        <v>5088601.0716931075</v>
      </c>
      <c r="V32" s="269">
        <v>5538841.2622020617</v>
      </c>
      <c r="W32" s="269">
        <v>5494951.5249923207</v>
      </c>
      <c r="X32" s="269">
        <v>6014128.4409278398</v>
      </c>
      <c r="Y32" s="269">
        <v>6021780.7051512804</v>
      </c>
      <c r="Z32" s="269">
        <v>6257988.45020907</v>
      </c>
      <c r="AA32" s="269">
        <v>6472713.084133951</v>
      </c>
      <c r="AB32" s="269">
        <v>5953740.6180897821</v>
      </c>
      <c r="AC32" s="269">
        <v>5691509.6354093775</v>
      </c>
      <c r="AD32" s="269">
        <v>5511440.8359001223</v>
      </c>
      <c r="AE32" s="269">
        <v>5370925.1899787206</v>
      </c>
    </row>
    <row r="33" spans="1:31" outlineLevel="1" x14ac:dyDescent="0.25">
      <c r="A33" s="519"/>
      <c r="B33" s="492" t="s">
        <v>1181</v>
      </c>
      <c r="D33" s="269">
        <v>-197411.21999999997</v>
      </c>
      <c r="E33" s="269">
        <v>716722.68</v>
      </c>
      <c r="F33" s="269">
        <v>-280738.48</v>
      </c>
      <c r="G33" s="269">
        <v>396502.14</v>
      </c>
      <c r="H33" s="269">
        <v>695768.6</v>
      </c>
      <c r="I33" s="269">
        <v>362490.2</v>
      </c>
      <c r="J33" s="269">
        <v>-132439.08279936435</v>
      </c>
      <c r="K33" s="269">
        <v>-317156.92401827103</v>
      </c>
      <c r="L33" s="269">
        <v>-425362.39754199085</v>
      </c>
      <c r="M33" s="269">
        <v>-369509.89617404493</v>
      </c>
      <c r="N33" s="269">
        <v>-193948.31143062818</v>
      </c>
      <c r="O33" s="269">
        <v>-190451.39744358975</v>
      </c>
      <c r="P33" s="140">
        <v>-398064.08715470653</v>
      </c>
      <c r="Q33" s="140">
        <v>-406444.54364033719</v>
      </c>
      <c r="R33" s="140">
        <v>-402540.5685142373</v>
      </c>
      <c r="S33" s="140">
        <v>-288960.28424266272</v>
      </c>
      <c r="T33" s="269">
        <v>59474.507177245468</v>
      </c>
      <c r="U33" s="269">
        <v>-55760.855276798015</v>
      </c>
      <c r="V33" s="269">
        <v>64627.354096356023</v>
      </c>
      <c r="W33" s="269">
        <v>186592.36554679804</v>
      </c>
      <c r="X33" s="269">
        <v>87471.802126126393</v>
      </c>
      <c r="Y33" s="269">
        <v>-72191.317283364275</v>
      </c>
      <c r="Z33" s="269">
        <v>44184.18945583122</v>
      </c>
      <c r="AA33" s="269">
        <v>34406.119014066258</v>
      </c>
      <c r="AB33" s="269">
        <v>-13704.00928359414</v>
      </c>
      <c r="AC33" s="269">
        <v>-187311.41593970975</v>
      </c>
      <c r="AD33" s="269">
        <v>-66859.832375345373</v>
      </c>
      <c r="AE33" s="269">
        <v>-70136.597292004342</v>
      </c>
    </row>
    <row r="34" spans="1:31" outlineLevel="1" x14ac:dyDescent="0.25">
      <c r="A34" s="519"/>
      <c r="B34" s="492" t="s">
        <v>1182</v>
      </c>
      <c r="D34" s="286">
        <v>-10257.14</v>
      </c>
      <c r="E34" s="286">
        <v>-56918.080000000002</v>
      </c>
      <c r="F34" s="286">
        <v>14111.71</v>
      </c>
      <c r="G34" s="286">
        <v>-57809.27</v>
      </c>
      <c r="H34" s="286">
        <v>-668976.32999999996</v>
      </c>
      <c r="I34" s="286">
        <v>-31291.08</v>
      </c>
      <c r="J34" s="286">
        <v>-9379.9572707071748</v>
      </c>
      <c r="K34" s="286">
        <v>-53328.199567752352</v>
      </c>
      <c r="L34" s="286">
        <v>-101624.89393088993</v>
      </c>
      <c r="M34" s="286">
        <v>-101673.14680492904</v>
      </c>
      <c r="N34" s="286">
        <v>-28333.03243649019</v>
      </c>
      <c r="O34" s="286">
        <v>-17356.323269020355</v>
      </c>
      <c r="P34" s="287">
        <v>-104008.87597269739</v>
      </c>
      <c r="Q34" s="287">
        <v>-49598.896958689627</v>
      </c>
      <c r="R34" s="287">
        <v>-85351.6550422</v>
      </c>
      <c r="S34" s="287">
        <v>-114463.99336092551</v>
      </c>
      <c r="T34" s="286">
        <v>-114945.8431926569</v>
      </c>
      <c r="U34" s="286">
        <v>-89683.629385871565</v>
      </c>
      <c r="V34" s="286">
        <v>-14616.162062062056</v>
      </c>
      <c r="W34" s="286">
        <v>-9566.4575719662371</v>
      </c>
      <c r="X34" s="286">
        <v>-46983.252570040197</v>
      </c>
      <c r="Y34" s="286">
        <v>-65300.09002088102</v>
      </c>
      <c r="Z34" s="286">
        <v>-30009.484960286485</v>
      </c>
      <c r="AA34" s="286">
        <v>-7373.5399566019141</v>
      </c>
      <c r="AB34" s="286">
        <v>-117426.19186069106</v>
      </c>
      <c r="AC34" s="286">
        <v>-116602.67356068123</v>
      </c>
      <c r="AD34" s="286">
        <v>-139465.98243494876</v>
      </c>
      <c r="AE34" s="286">
        <v>-148685.65441046027</v>
      </c>
    </row>
    <row r="35" spans="1:31" outlineLevel="1" x14ac:dyDescent="0.25">
      <c r="A35" s="521">
        <v>442.3</v>
      </c>
      <c r="B35" s="511" t="s">
        <v>1183</v>
      </c>
      <c r="D35" s="272">
        <f>SUM(D29:D34)</f>
        <v>14691867.399999997</v>
      </c>
      <c r="E35" s="272">
        <f t="shared" ref="E35:AE35" si="6">SUM(E29:E34)</f>
        <v>14978959.879999999</v>
      </c>
      <c r="F35" s="272">
        <f t="shared" si="6"/>
        <v>13164556.960000001</v>
      </c>
      <c r="G35" s="272">
        <f t="shared" si="6"/>
        <v>14625382.350000001</v>
      </c>
      <c r="H35" s="272">
        <f t="shared" si="6"/>
        <v>13500081.51</v>
      </c>
      <c r="I35" s="272">
        <f t="shared" si="6"/>
        <v>13643479.92</v>
      </c>
      <c r="J35" s="272">
        <f t="shared" si="6"/>
        <v>13873462.581606932</v>
      </c>
      <c r="K35" s="272">
        <f t="shared" si="6"/>
        <v>13796571.495934831</v>
      </c>
      <c r="L35" s="272">
        <f t="shared" si="6"/>
        <v>14516786.701442862</v>
      </c>
      <c r="M35" s="272">
        <f t="shared" si="6"/>
        <v>14964040.197617786</v>
      </c>
      <c r="N35" s="272">
        <f t="shared" si="6"/>
        <v>15728089.372197021</v>
      </c>
      <c r="O35" s="272">
        <f t="shared" si="6"/>
        <v>16077102.629369825</v>
      </c>
      <c r="P35" s="272">
        <f t="shared" si="6"/>
        <v>14935570.473071232</v>
      </c>
      <c r="Q35" s="272">
        <f t="shared" si="6"/>
        <v>14216272.387740487</v>
      </c>
      <c r="R35" s="272">
        <f t="shared" si="6"/>
        <v>13657046.818654571</v>
      </c>
      <c r="S35" s="272">
        <f t="shared" si="6"/>
        <v>13408334.298816698</v>
      </c>
      <c r="T35" s="272">
        <f t="shared" si="6"/>
        <v>14107360.946238054</v>
      </c>
      <c r="U35" s="272">
        <f t="shared" si="6"/>
        <v>13492225.1686938</v>
      </c>
      <c r="V35" s="272">
        <f t="shared" si="6"/>
        <v>14074810.582733171</v>
      </c>
      <c r="W35" s="272">
        <f t="shared" si="6"/>
        <v>14355119.452613182</v>
      </c>
      <c r="X35" s="272">
        <f t="shared" si="6"/>
        <v>15096077.146413015</v>
      </c>
      <c r="Y35" s="272">
        <f t="shared" si="6"/>
        <v>15311901.064533798</v>
      </c>
      <c r="Z35" s="272">
        <f t="shared" si="6"/>
        <v>15978508.757473972</v>
      </c>
      <c r="AA35" s="272">
        <f t="shared" si="6"/>
        <v>16327088.640022982</v>
      </c>
      <c r="AB35" s="272">
        <f t="shared" si="6"/>
        <v>15320942.634155689</v>
      </c>
      <c r="AC35" s="272">
        <f t="shared" si="6"/>
        <v>14380355.493442507</v>
      </c>
      <c r="AD35" s="272">
        <f t="shared" si="6"/>
        <v>13952309.596829688</v>
      </c>
      <c r="AE35" s="272">
        <f t="shared" si="6"/>
        <v>13604787.951163823</v>
      </c>
    </row>
    <row r="36" spans="1:31" outlineLevel="1" x14ac:dyDescent="0.25">
      <c r="A36" s="519"/>
      <c r="B36" s="5"/>
    </row>
    <row r="37" spans="1:31" s="270" customFormat="1" outlineLevel="1" x14ac:dyDescent="0.25">
      <c r="A37" s="520"/>
      <c r="B37" s="512" t="s">
        <v>1184</v>
      </c>
      <c r="C37" s="272"/>
      <c r="D37" s="272">
        <f>D35</f>
        <v>14691867.399999997</v>
      </c>
      <c r="E37" s="272">
        <f t="shared" ref="E37:O37" si="7">E35</f>
        <v>14978959.879999999</v>
      </c>
      <c r="F37" s="272">
        <f t="shared" si="7"/>
        <v>13164556.960000001</v>
      </c>
      <c r="G37" s="272">
        <f t="shared" si="7"/>
        <v>14625382.350000001</v>
      </c>
      <c r="H37" s="272">
        <f t="shared" si="7"/>
        <v>13500081.51</v>
      </c>
      <c r="I37" s="272">
        <f t="shared" si="7"/>
        <v>13643479.92</v>
      </c>
      <c r="J37" s="272">
        <f t="shared" si="7"/>
        <v>13873462.581606932</v>
      </c>
      <c r="K37" s="272">
        <f t="shared" si="7"/>
        <v>13796571.495934831</v>
      </c>
      <c r="L37" s="272">
        <f t="shared" si="7"/>
        <v>14516786.701442862</v>
      </c>
      <c r="M37" s="272">
        <f t="shared" si="7"/>
        <v>14964040.197617786</v>
      </c>
      <c r="N37" s="272">
        <f t="shared" si="7"/>
        <v>15728089.372197021</v>
      </c>
      <c r="O37" s="272">
        <f t="shared" si="7"/>
        <v>16077102.629369825</v>
      </c>
      <c r="P37" s="272">
        <f>P35</f>
        <v>14935570.473071232</v>
      </c>
      <c r="Q37" s="272">
        <f t="shared" ref="Q37:S37" si="8">Q35</f>
        <v>14216272.387740487</v>
      </c>
      <c r="R37" s="272">
        <f t="shared" si="8"/>
        <v>13657046.818654571</v>
      </c>
      <c r="S37" s="272">
        <f t="shared" si="8"/>
        <v>13408334.298816698</v>
      </c>
      <c r="T37" s="272">
        <f>T35</f>
        <v>14107360.946238054</v>
      </c>
      <c r="U37" s="272">
        <f t="shared" ref="U37:AE37" si="9">U35</f>
        <v>13492225.1686938</v>
      </c>
      <c r="V37" s="272">
        <f t="shared" si="9"/>
        <v>14074810.582733171</v>
      </c>
      <c r="W37" s="272">
        <f t="shared" si="9"/>
        <v>14355119.452613182</v>
      </c>
      <c r="X37" s="272">
        <f t="shared" si="9"/>
        <v>15096077.146413015</v>
      </c>
      <c r="Y37" s="272">
        <f t="shared" si="9"/>
        <v>15311901.064533798</v>
      </c>
      <c r="Z37" s="272">
        <f t="shared" si="9"/>
        <v>15978508.757473972</v>
      </c>
      <c r="AA37" s="272">
        <f t="shared" si="9"/>
        <v>16327088.640022982</v>
      </c>
      <c r="AB37" s="272">
        <f t="shared" si="9"/>
        <v>15320942.634155689</v>
      </c>
      <c r="AC37" s="272">
        <f t="shared" si="9"/>
        <v>14380355.493442507</v>
      </c>
      <c r="AD37" s="272">
        <f t="shared" si="9"/>
        <v>13952309.596829688</v>
      </c>
      <c r="AE37" s="272">
        <f t="shared" si="9"/>
        <v>13604787.951163823</v>
      </c>
    </row>
    <row r="38" spans="1:31" outlineLevel="1" x14ac:dyDescent="0.25">
      <c r="A38" s="519"/>
      <c r="B38" s="5"/>
    </row>
    <row r="39" spans="1:31" outlineLevel="1" x14ac:dyDescent="0.25">
      <c r="A39" s="519"/>
      <c r="B39" s="492" t="s">
        <v>1185</v>
      </c>
      <c r="D39" s="269">
        <v>1948.5300000000002</v>
      </c>
      <c r="E39" s="269">
        <v>3708.24</v>
      </c>
      <c r="F39" s="269">
        <v>2729.55</v>
      </c>
      <c r="G39" s="269">
        <v>2980.51</v>
      </c>
      <c r="H39" s="269">
        <v>2989.63</v>
      </c>
      <c r="I39" s="269">
        <v>1764.0900000000001</v>
      </c>
      <c r="J39" s="269">
        <v>3191.5011589092264</v>
      </c>
      <c r="K39" s="269">
        <v>3088.5796673977852</v>
      </c>
      <c r="L39" s="269">
        <v>3191.5622977166308</v>
      </c>
      <c r="M39" s="269">
        <v>3088.6385105452246</v>
      </c>
      <c r="N39" s="269">
        <v>3191.6228189212015</v>
      </c>
      <c r="O39" s="269">
        <v>3191.6534161228983</v>
      </c>
      <c r="P39" s="140">
        <v>3088.7263519375992</v>
      </c>
      <c r="Q39" s="140">
        <v>3191.7132543207686</v>
      </c>
      <c r="R39" s="140">
        <v>3088.784063476653</v>
      </c>
      <c r="S39" s="140">
        <v>3191.7726867021183</v>
      </c>
      <c r="T39" s="269">
        <v>3191.8027549918743</v>
      </c>
      <c r="U39" s="269">
        <v>2882.9456781436165</v>
      </c>
      <c r="V39" s="269">
        <v>3191.8595011531452</v>
      </c>
      <c r="W39" s="269">
        <v>3088.9251433293484</v>
      </c>
      <c r="X39" s="269">
        <v>3191.9180681346911</v>
      </c>
      <c r="Y39" s="269">
        <v>3088.9817468316155</v>
      </c>
      <c r="Z39" s="269">
        <v>3191.9765077944926</v>
      </c>
      <c r="AA39" s="269">
        <v>3192.0062200605339</v>
      </c>
      <c r="AB39" s="269">
        <v>3089.0670193411638</v>
      </c>
      <c r="AC39" s="269">
        <v>3192.0645943438549</v>
      </c>
      <c r="AD39" s="269">
        <v>3089.1235032609993</v>
      </c>
      <c r="AE39" s="269">
        <v>3192.1229535455896</v>
      </c>
    </row>
    <row r="40" spans="1:31" outlineLevel="1" x14ac:dyDescent="0.25">
      <c r="A40" s="519"/>
      <c r="B40" s="492" t="s">
        <v>1186</v>
      </c>
      <c r="D40" s="269">
        <v>102320.65</v>
      </c>
      <c r="E40" s="269">
        <v>114102.46</v>
      </c>
      <c r="F40" s="269">
        <v>119834.16</v>
      </c>
      <c r="G40" s="269">
        <v>101234.02</v>
      </c>
      <c r="H40" s="269">
        <v>93378.4</v>
      </c>
      <c r="I40" s="269">
        <v>75144.67</v>
      </c>
      <c r="J40" s="269">
        <v>89873.964884136629</v>
      </c>
      <c r="K40" s="269">
        <v>89590.5492931669</v>
      </c>
      <c r="L40" s="269">
        <v>89972.152804874408</v>
      </c>
      <c r="M40" s="269">
        <v>91003.922455821259</v>
      </c>
      <c r="N40" s="269">
        <v>91548.70621157359</v>
      </c>
      <c r="O40" s="269">
        <v>90837.807889456992</v>
      </c>
      <c r="P40" s="140">
        <v>90207.088877775386</v>
      </c>
      <c r="Q40" s="140">
        <v>90098.45625423787</v>
      </c>
      <c r="R40" s="140">
        <v>89503.543191055665</v>
      </c>
      <c r="S40" s="140">
        <v>89521.144717415809</v>
      </c>
      <c r="T40" s="269">
        <v>89046.874914802291</v>
      </c>
      <c r="U40" s="269">
        <v>89209.492701152893</v>
      </c>
      <c r="V40" s="269">
        <v>89863.004043071502</v>
      </c>
      <c r="W40" s="269">
        <v>89580.387581622548</v>
      </c>
      <c r="X40" s="269">
        <v>89962.913712371344</v>
      </c>
      <c r="Y40" s="269">
        <v>90993.926292303586</v>
      </c>
      <c r="Z40" s="269">
        <v>91538.12469272493</v>
      </c>
      <c r="AA40" s="269">
        <v>90827.442483230276</v>
      </c>
      <c r="AB40" s="269">
        <v>90195.613569255511</v>
      </c>
      <c r="AC40" s="269">
        <v>90086.513527875126</v>
      </c>
      <c r="AD40" s="269">
        <v>89490.080777519674</v>
      </c>
      <c r="AE40" s="269">
        <v>89507.316634349481</v>
      </c>
    </row>
    <row r="41" spans="1:31" outlineLevel="1" x14ac:dyDescent="0.25">
      <c r="A41" s="519"/>
      <c r="B41" s="492" t="s">
        <v>1187</v>
      </c>
      <c r="D41" s="269">
        <v>15172.27</v>
      </c>
      <c r="E41" s="269">
        <v>18958.599999999999</v>
      </c>
      <c r="F41" s="269">
        <v>18860.330000000002</v>
      </c>
      <c r="G41" s="269">
        <v>20210.25</v>
      </c>
      <c r="H41" s="269">
        <v>19154.28</v>
      </c>
      <c r="I41" s="269">
        <v>15125.11</v>
      </c>
      <c r="J41" s="269">
        <v>15167.080459536146</v>
      </c>
      <c r="K41" s="269">
        <v>14807.645369003985</v>
      </c>
      <c r="L41" s="269">
        <v>14125.56288782457</v>
      </c>
      <c r="M41" s="269">
        <v>13656.168507194778</v>
      </c>
      <c r="N41" s="269">
        <v>13411.62398174705</v>
      </c>
      <c r="O41" s="269">
        <v>13805.492342454585</v>
      </c>
      <c r="P41" s="140">
        <v>15026.090966396014</v>
      </c>
      <c r="Q41" s="140">
        <v>15214.828001007749</v>
      </c>
      <c r="R41" s="140">
        <v>17016.07322051785</v>
      </c>
      <c r="S41" s="140">
        <v>18261.621543045308</v>
      </c>
      <c r="T41" s="269">
        <v>19173.171561950126</v>
      </c>
      <c r="U41" s="269">
        <v>16787.303828636112</v>
      </c>
      <c r="V41" s="269">
        <v>15160.358053470574</v>
      </c>
      <c r="W41" s="269">
        <v>14801.412543982689</v>
      </c>
      <c r="X41" s="269">
        <v>14119.894948011308</v>
      </c>
      <c r="Y41" s="269">
        <v>13650.031168626752</v>
      </c>
      <c r="Z41" s="269">
        <v>13405.125197039344</v>
      </c>
      <c r="AA41" s="269">
        <v>13799.127013769354</v>
      </c>
      <c r="AB41" s="269">
        <v>15019.045394093486</v>
      </c>
      <c r="AC41" s="269">
        <v>15207.498746460078</v>
      </c>
      <c r="AD41" s="269">
        <v>17007.807124115105</v>
      </c>
      <c r="AE41" s="269">
        <v>18253.1314932143</v>
      </c>
    </row>
    <row r="42" spans="1:31" outlineLevel="1" x14ac:dyDescent="0.25">
      <c r="A42" s="519"/>
      <c r="B42" s="492" t="s">
        <v>1188</v>
      </c>
      <c r="D42" s="269">
        <v>-339.05999999999995</v>
      </c>
      <c r="E42" s="269">
        <v>3939.75</v>
      </c>
      <c r="F42" s="269">
        <v>-593.02</v>
      </c>
      <c r="G42" s="269">
        <v>1197.56</v>
      </c>
      <c r="H42" s="269">
        <v>3757.92</v>
      </c>
      <c r="I42" s="269">
        <v>2471.27</v>
      </c>
      <c r="J42" s="269">
        <v>-362.51373316429397</v>
      </c>
      <c r="K42" s="269">
        <v>-854.45780815548858</v>
      </c>
      <c r="L42" s="269">
        <v>-998.95777183474024</v>
      </c>
      <c r="M42" s="269">
        <v>-837.92604664190412</v>
      </c>
      <c r="N42" s="269">
        <v>-415.58379877832022</v>
      </c>
      <c r="O42" s="269">
        <v>-406.17736160544496</v>
      </c>
      <c r="P42" s="140">
        <v>-1004.4336328847506</v>
      </c>
      <c r="Q42" s="140">
        <v>-1086.047619256155</v>
      </c>
      <c r="R42" s="140">
        <v>-1242.6516655235259</v>
      </c>
      <c r="S42" s="140">
        <v>-982.21604527741158</v>
      </c>
      <c r="T42" s="269">
        <v>203.6368034895128</v>
      </c>
      <c r="U42" s="269">
        <v>-183.95515900891007</v>
      </c>
      <c r="V42" s="269">
        <v>176.89147996266274</v>
      </c>
      <c r="W42" s="269">
        <v>502.61236472320667</v>
      </c>
      <c r="X42" s="269">
        <v>205.36519448586813</v>
      </c>
      <c r="Y42" s="269">
        <v>-163.64158365633969</v>
      </c>
      <c r="Z42" s="269">
        <v>94.646162436642953</v>
      </c>
      <c r="AA42" s="269">
        <v>73.350139293172447</v>
      </c>
      <c r="AB42" s="269">
        <v>-34.570054477350624</v>
      </c>
      <c r="AC42" s="269">
        <v>-500.48902761734666</v>
      </c>
      <c r="AD42" s="269">
        <v>-206.32338570769119</v>
      </c>
      <c r="AE42" s="269">
        <v>-238.35977742647452</v>
      </c>
    </row>
    <row r="43" spans="1:31" outlineLevel="1" x14ac:dyDescent="0.25">
      <c r="A43" s="519"/>
      <c r="B43" s="492" t="s">
        <v>1189</v>
      </c>
      <c r="D43" s="286">
        <v>-8.7799999999999994</v>
      </c>
      <c r="E43" s="286">
        <v>-0.3</v>
      </c>
      <c r="F43" s="286">
        <v>-30.13</v>
      </c>
      <c r="G43" s="286">
        <v>-215.97</v>
      </c>
      <c r="H43" s="286">
        <v>-3015.99</v>
      </c>
      <c r="I43" s="286">
        <v>-110.98000000000002</v>
      </c>
      <c r="J43" s="286">
        <v>-25.674923559210423</v>
      </c>
      <c r="K43" s="286">
        <v>-143.6724002056317</v>
      </c>
      <c r="L43" s="286">
        <v>-238.66467320756036</v>
      </c>
      <c r="M43" s="286">
        <v>-230.56101834893255</v>
      </c>
      <c r="N43" s="286">
        <v>-60.710759294635949</v>
      </c>
      <c r="O43" s="286">
        <v>-37.01598248797287</v>
      </c>
      <c r="P43" s="287">
        <v>-262.44521049926794</v>
      </c>
      <c r="Q43" s="287">
        <v>-132.53164497487489</v>
      </c>
      <c r="R43" s="287">
        <v>-263.48245267514699</v>
      </c>
      <c r="S43" s="287">
        <v>-389.07897388145273</v>
      </c>
      <c r="T43" s="286">
        <v>-393.56701203763589</v>
      </c>
      <c r="U43" s="286">
        <v>-295.86645008005911</v>
      </c>
      <c r="V43" s="286">
        <v>-40.005885660698311</v>
      </c>
      <c r="W43" s="286">
        <v>-25.768577659541251</v>
      </c>
      <c r="X43" s="286">
        <v>-110.30668817949335</v>
      </c>
      <c r="Y43" s="286">
        <v>-148.02071143784138</v>
      </c>
      <c r="Z43" s="286">
        <v>-64.282781310961028</v>
      </c>
      <c r="AA43" s="286">
        <v>-15.719592863101102</v>
      </c>
      <c r="AB43" s="286">
        <v>-296.2220592298994</v>
      </c>
      <c r="AC43" s="286">
        <v>-311.55793903534504</v>
      </c>
      <c r="AD43" s="286">
        <v>-430.37938721543765</v>
      </c>
      <c r="AE43" s="286">
        <v>-505.3093657257777</v>
      </c>
    </row>
    <row r="44" spans="1:31" outlineLevel="1" x14ac:dyDescent="0.25">
      <c r="A44" s="519">
        <v>444</v>
      </c>
      <c r="B44" s="511" t="s">
        <v>1190</v>
      </c>
      <c r="D44" s="272">
        <f>SUM(D38:D43)</f>
        <v>119093.61</v>
      </c>
      <c r="E44" s="272">
        <f t="shared" ref="E44:AE44" si="10">SUM(E38:E43)</f>
        <v>140708.75000000003</v>
      </c>
      <c r="F44" s="272">
        <f t="shared" si="10"/>
        <v>140800.89000000001</v>
      </c>
      <c r="G44" s="272">
        <f t="shared" si="10"/>
        <v>125406.37</v>
      </c>
      <c r="H44" s="272">
        <f t="shared" si="10"/>
        <v>116264.23999999999</v>
      </c>
      <c r="I44" s="272">
        <f t="shared" si="10"/>
        <v>94394.16</v>
      </c>
      <c r="J44" s="272">
        <f t="shared" si="10"/>
        <v>107844.3578458585</v>
      </c>
      <c r="K44" s="272">
        <f t="shared" si="10"/>
        <v>106488.64412120754</v>
      </c>
      <c r="L44" s="272">
        <f t="shared" si="10"/>
        <v>106051.6555453733</v>
      </c>
      <c r="M44" s="272">
        <f t="shared" si="10"/>
        <v>106680.24240857041</v>
      </c>
      <c r="N44" s="272">
        <f t="shared" si="10"/>
        <v>107675.65845416888</v>
      </c>
      <c r="O44" s="272">
        <f t="shared" si="10"/>
        <v>107391.76030394106</v>
      </c>
      <c r="P44" s="272">
        <f t="shared" si="10"/>
        <v>107055.02735272498</v>
      </c>
      <c r="Q44" s="272">
        <f t="shared" si="10"/>
        <v>107286.41824533534</v>
      </c>
      <c r="R44" s="272">
        <f t="shared" si="10"/>
        <v>108102.26635685148</v>
      </c>
      <c r="S44" s="272">
        <f t="shared" si="10"/>
        <v>109603.24392800438</v>
      </c>
      <c r="T44" s="272">
        <f t="shared" si="10"/>
        <v>111221.91902319618</v>
      </c>
      <c r="U44" s="272">
        <f t="shared" si="10"/>
        <v>108399.92059884364</v>
      </c>
      <c r="V44" s="272">
        <f t="shared" si="10"/>
        <v>108352.10719199719</v>
      </c>
      <c r="W44" s="272">
        <f t="shared" si="10"/>
        <v>107947.56905599825</v>
      </c>
      <c r="X44" s="272">
        <f t="shared" si="10"/>
        <v>107369.78523482372</v>
      </c>
      <c r="Y44" s="272">
        <f t="shared" si="10"/>
        <v>107421.27691266777</v>
      </c>
      <c r="Z44" s="272">
        <f t="shared" si="10"/>
        <v>108165.58977868446</v>
      </c>
      <c r="AA44" s="272">
        <f t="shared" si="10"/>
        <v>107876.20626349024</v>
      </c>
      <c r="AB44" s="272">
        <f t="shared" si="10"/>
        <v>107972.9338689829</v>
      </c>
      <c r="AC44" s="272">
        <f t="shared" si="10"/>
        <v>107674.02990202635</v>
      </c>
      <c r="AD44" s="272">
        <f t="shared" si="10"/>
        <v>108950.30863197266</v>
      </c>
      <c r="AE44" s="272">
        <f t="shared" si="10"/>
        <v>110208.90193795713</v>
      </c>
    </row>
    <row r="45" spans="1:31" outlineLevel="1" x14ac:dyDescent="0.25">
      <c r="A45" s="519"/>
      <c r="B45" s="5"/>
    </row>
    <row r="46" spans="1:31" outlineLevel="1" x14ac:dyDescent="0.25">
      <c r="A46" s="519"/>
      <c r="B46" s="492" t="s">
        <v>1191</v>
      </c>
      <c r="D46" s="269">
        <v>160754.4</v>
      </c>
      <c r="E46" s="269">
        <v>168354.87</v>
      </c>
      <c r="F46" s="269">
        <v>161986.73000000001</v>
      </c>
      <c r="G46" s="269">
        <v>165652.23000000001</v>
      </c>
      <c r="H46" s="269">
        <v>171656.87</v>
      </c>
      <c r="I46" s="269">
        <v>148554</v>
      </c>
      <c r="J46" s="269">
        <v>162668.94022036932</v>
      </c>
      <c r="K46" s="269">
        <v>157450.10227342675</v>
      </c>
      <c r="L46" s="269">
        <v>162732.56945888157</v>
      </c>
      <c r="M46" s="269">
        <v>157521.76331936702</v>
      </c>
      <c r="N46" s="269">
        <v>162804.58334746846</v>
      </c>
      <c r="O46" s="269">
        <v>162842.2431302279</v>
      </c>
      <c r="P46" s="140">
        <v>157613.07637676259</v>
      </c>
      <c r="Q46" s="140">
        <v>162900.32040500271</v>
      </c>
      <c r="R46" s="140">
        <v>157671.44675949836</v>
      </c>
      <c r="S46" s="140">
        <v>162966.90859867341</v>
      </c>
      <c r="T46" s="269">
        <v>163005.46434108887</v>
      </c>
      <c r="U46" s="269">
        <v>147260.55412506071</v>
      </c>
      <c r="V46" s="269">
        <v>163078.26412708472</v>
      </c>
      <c r="W46" s="269">
        <v>157845.31402526156</v>
      </c>
      <c r="X46" s="269">
        <v>163140.11804671379</v>
      </c>
      <c r="Y46" s="269">
        <v>157915.50160637646</v>
      </c>
      <c r="Z46" s="269">
        <v>163211.08737186398</v>
      </c>
      <c r="AA46" s="269">
        <v>163248.48355673245</v>
      </c>
      <c r="AB46" s="269">
        <v>158006.07060145694</v>
      </c>
      <c r="AC46" s="269">
        <v>163306.31380014404</v>
      </c>
      <c r="AD46" s="269">
        <v>158056.20726552754</v>
      </c>
      <c r="AE46" s="269">
        <v>163389.9366089018</v>
      </c>
    </row>
    <row r="47" spans="1:31" outlineLevel="1" x14ac:dyDescent="0.25">
      <c r="A47" s="519"/>
      <c r="B47" s="492" t="s">
        <v>1192</v>
      </c>
      <c r="D47" s="269">
        <v>1706683.39</v>
      </c>
      <c r="E47" s="269">
        <v>1738058.46</v>
      </c>
      <c r="F47" s="269">
        <v>1615694.94</v>
      </c>
      <c r="G47" s="269">
        <v>1654076.48</v>
      </c>
      <c r="H47" s="269">
        <v>1913431.05</v>
      </c>
      <c r="I47" s="269">
        <v>1392204.62</v>
      </c>
      <c r="J47" s="269">
        <v>1652662.5326690394</v>
      </c>
      <c r="K47" s="269">
        <v>1614645.7434161897</v>
      </c>
      <c r="L47" s="269">
        <v>1747826.6471974426</v>
      </c>
      <c r="M47" s="269">
        <v>1892996.4824925084</v>
      </c>
      <c r="N47" s="269">
        <v>2021939.6123022817</v>
      </c>
      <c r="O47" s="269">
        <v>2004995.6958473311</v>
      </c>
      <c r="P47" s="140">
        <v>1803149.185217584</v>
      </c>
      <c r="Q47" s="140">
        <v>1652554.5960474696</v>
      </c>
      <c r="R47" s="140">
        <v>1597577.3904233265</v>
      </c>
      <c r="S47" s="140">
        <v>1669004.2329036698</v>
      </c>
      <c r="T47" s="269">
        <v>1734539.2137522232</v>
      </c>
      <c r="U47" s="269">
        <v>1625497.663578944</v>
      </c>
      <c r="V47" s="269">
        <v>1640914.0755956518</v>
      </c>
      <c r="W47" s="269">
        <v>1603655.0418027756</v>
      </c>
      <c r="X47" s="269">
        <v>1737660.7423685342</v>
      </c>
      <c r="Y47" s="269">
        <v>1884212.8253878187</v>
      </c>
      <c r="Z47" s="269">
        <v>2013681.7767631614</v>
      </c>
      <c r="AA47" s="269">
        <v>1996537.9080938834</v>
      </c>
      <c r="AB47" s="269">
        <v>1793642.6929657278</v>
      </c>
      <c r="AC47" s="269">
        <v>1641644.209985252</v>
      </c>
      <c r="AD47" s="269">
        <v>1587880.9482548325</v>
      </c>
      <c r="AE47" s="269">
        <v>1659172.3435806576</v>
      </c>
    </row>
    <row r="48" spans="1:31" outlineLevel="1" x14ac:dyDescent="0.25">
      <c r="A48" s="519"/>
      <c r="B48" s="492" t="s">
        <v>1193</v>
      </c>
      <c r="D48" s="269">
        <v>4382260.47</v>
      </c>
      <c r="E48" s="269">
        <v>3693729.7</v>
      </c>
      <c r="F48" s="269">
        <v>3766148.17</v>
      </c>
      <c r="G48" s="269">
        <v>3297091.32</v>
      </c>
      <c r="H48" s="269">
        <v>3380525.84</v>
      </c>
      <c r="I48" s="269">
        <v>3281830.9</v>
      </c>
      <c r="J48" s="269">
        <v>3588055.0983256618</v>
      </c>
      <c r="K48" s="269">
        <v>3734381.4360640901</v>
      </c>
      <c r="L48" s="269">
        <v>3925828.2528968207</v>
      </c>
      <c r="M48" s="269">
        <v>4178780.810550102</v>
      </c>
      <c r="N48" s="269">
        <v>4294634.454600865</v>
      </c>
      <c r="O48" s="269">
        <v>4333159.1854789481</v>
      </c>
      <c r="P48" s="140">
        <v>4147165.135973434</v>
      </c>
      <c r="Q48" s="140">
        <v>3872300.9607992889</v>
      </c>
      <c r="R48" s="140">
        <v>3686984.3125711051</v>
      </c>
      <c r="S48" s="140">
        <v>3636235.2643615436</v>
      </c>
      <c r="T48" s="269">
        <v>3613275.3719798038</v>
      </c>
      <c r="U48" s="269">
        <v>3644751.4906405685</v>
      </c>
      <c r="V48" s="269">
        <v>3586064.9229142456</v>
      </c>
      <c r="W48" s="269">
        <v>3731629.0510694915</v>
      </c>
      <c r="X48" s="269">
        <v>3922428.9502017526</v>
      </c>
      <c r="Y48" s="269">
        <v>4174448.5926874289</v>
      </c>
      <c r="Z48" s="269">
        <v>4290290.1559304725</v>
      </c>
      <c r="AA48" s="269">
        <v>4329152.2612646539</v>
      </c>
      <c r="AB48" s="269">
        <v>4144613.6432661917</v>
      </c>
      <c r="AC48" s="269">
        <v>3870737.4675642266</v>
      </c>
      <c r="AD48" s="269">
        <v>3685781.4561925353</v>
      </c>
      <c r="AE48" s="269">
        <v>3634534.0184537899</v>
      </c>
    </row>
    <row r="49" spans="1:31" outlineLevel="1" x14ac:dyDescent="0.25">
      <c r="A49" s="519"/>
      <c r="B49" s="492" t="s">
        <v>1194</v>
      </c>
      <c r="D49" s="269">
        <v>2580875.54</v>
      </c>
      <c r="E49" s="269">
        <v>2463958.67</v>
      </c>
      <c r="F49" s="269">
        <v>2397777.9299999997</v>
      </c>
      <c r="G49" s="269">
        <v>2234493.2200000002</v>
      </c>
      <c r="H49" s="269">
        <v>2610579.77</v>
      </c>
      <c r="I49" s="269">
        <v>1878676.67</v>
      </c>
      <c r="J49" s="269">
        <v>2349480.6371729611</v>
      </c>
      <c r="K49" s="269">
        <v>2262616.5074684271</v>
      </c>
      <c r="L49" s="269">
        <v>2469776.2632792965</v>
      </c>
      <c r="M49" s="269">
        <v>2634446.9439154877</v>
      </c>
      <c r="N49" s="269">
        <v>2865154.1278814794</v>
      </c>
      <c r="O49" s="269">
        <v>2845141.9597723167</v>
      </c>
      <c r="P49" s="140">
        <v>2582329.7599779256</v>
      </c>
      <c r="Q49" s="140">
        <v>2358627.8246039399</v>
      </c>
      <c r="R49" s="140">
        <v>2243404.8363693841</v>
      </c>
      <c r="S49" s="140">
        <v>2385857.7406715937</v>
      </c>
      <c r="T49" s="269">
        <v>2522884.6483766977</v>
      </c>
      <c r="U49" s="269">
        <v>2283583.2755300188</v>
      </c>
      <c r="V49" s="269">
        <v>2339363.6166706569</v>
      </c>
      <c r="W49" s="269">
        <v>2253091.372009261</v>
      </c>
      <c r="X49" s="269">
        <v>2460288.8413322489</v>
      </c>
      <c r="Y49" s="269">
        <v>2625563.7574217189</v>
      </c>
      <c r="Z49" s="269">
        <v>2856526.2456946466</v>
      </c>
      <c r="AA49" s="269">
        <v>2836632.7438628403</v>
      </c>
      <c r="AB49" s="269">
        <v>2573944.8205563426</v>
      </c>
      <c r="AC49" s="269">
        <v>2349862.1632393962</v>
      </c>
      <c r="AD49" s="269">
        <v>2235216.8988929214</v>
      </c>
      <c r="AE49" s="269">
        <v>2377367.3212849926</v>
      </c>
    </row>
    <row r="50" spans="1:31" outlineLevel="1" x14ac:dyDescent="0.25">
      <c r="A50" s="519"/>
      <c r="B50" s="492" t="s">
        <v>1195</v>
      </c>
      <c r="D50" s="269">
        <v>-75830.62</v>
      </c>
      <c r="E50" s="269">
        <v>324892.92000000004</v>
      </c>
      <c r="F50" s="269">
        <v>13238.929999999993</v>
      </c>
      <c r="G50" s="269">
        <v>32091.5</v>
      </c>
      <c r="H50" s="269">
        <v>402216.71</v>
      </c>
      <c r="I50" s="269">
        <v>211707.78</v>
      </c>
      <c r="J50" s="269">
        <v>-56155.764390587407</v>
      </c>
      <c r="K50" s="269">
        <v>-130561.63174428727</v>
      </c>
      <c r="L50" s="269">
        <v>-174662.22142711247</v>
      </c>
      <c r="M50" s="269">
        <v>-161646.49049548124</v>
      </c>
      <c r="N50" s="269">
        <v>-88782.062349116313</v>
      </c>
      <c r="O50" s="269">
        <v>-83708.152230070787</v>
      </c>
      <c r="P50" s="140">
        <v>-172618.3388561735</v>
      </c>
      <c r="Q50" s="140">
        <v>-168360.89987036114</v>
      </c>
      <c r="R50" s="140">
        <v>-163831.61498132691</v>
      </c>
      <c r="S50" s="140">
        <v>-128325.28311427061</v>
      </c>
      <c r="T50" s="269">
        <v>26795.366833714383</v>
      </c>
      <c r="U50" s="269">
        <v>-25023.489706764994</v>
      </c>
      <c r="V50" s="269">
        <v>27295.759827318048</v>
      </c>
      <c r="W50" s="269">
        <v>76508.345339202308</v>
      </c>
      <c r="X50" s="269">
        <v>35783.389200269557</v>
      </c>
      <c r="Y50" s="269">
        <v>-31476.221991543214</v>
      </c>
      <c r="Z50" s="269">
        <v>20168.349275414523</v>
      </c>
      <c r="AA50" s="269">
        <v>15078.302176528616</v>
      </c>
      <c r="AB50" s="269">
        <v>-5924.5717909156065</v>
      </c>
      <c r="AC50" s="269">
        <v>-77335.546674843004</v>
      </c>
      <c r="AD50" s="269">
        <v>-27115.636660574368</v>
      </c>
      <c r="AE50" s="269">
        <v>-31045.015249746422</v>
      </c>
    </row>
    <row r="51" spans="1:31" outlineLevel="1" x14ac:dyDescent="0.25">
      <c r="A51" s="519"/>
      <c r="B51" s="492" t="s">
        <v>1196</v>
      </c>
      <c r="D51" s="269">
        <v>-4494.59</v>
      </c>
      <c r="E51" s="269">
        <v>-25708.02</v>
      </c>
      <c r="F51" s="269">
        <v>-3519.66</v>
      </c>
      <c r="G51" s="269">
        <v>-11883.14</v>
      </c>
      <c r="H51" s="269">
        <v>-314599.21999999997</v>
      </c>
      <c r="I51" s="269">
        <v>-103763.81</v>
      </c>
      <c r="J51" s="269">
        <v>-3977.2147266043849</v>
      </c>
      <c r="K51" s="269">
        <v>-21953.22323516303</v>
      </c>
      <c r="L51" s="269">
        <v>-41729.193339220044</v>
      </c>
      <c r="M51" s="269">
        <v>-44478.125021332147</v>
      </c>
      <c r="N51" s="269">
        <v>-12969.770315405625</v>
      </c>
      <c r="O51" s="269">
        <v>-7628.5381460002318</v>
      </c>
      <c r="P51" s="140">
        <v>-45102.88663575695</v>
      </c>
      <c r="Q51" s="140">
        <v>-20545.275007878263</v>
      </c>
      <c r="R51" s="140">
        <v>-34737.615486818126</v>
      </c>
      <c r="S51" s="140">
        <v>-50832.675476244898</v>
      </c>
      <c r="T51" s="269">
        <v>-51787.163619175742</v>
      </c>
      <c r="U51" s="269">
        <v>-40246.824867775824</v>
      </c>
      <c r="V51" s="269">
        <v>-6173.2257930345741</v>
      </c>
      <c r="W51" s="269">
        <v>-3922.5283276943765</v>
      </c>
      <c r="X51" s="269">
        <v>-19220.136909768327</v>
      </c>
      <c r="Y51" s="269">
        <v>-28471.569808003107</v>
      </c>
      <c r="Z51" s="269">
        <v>-13698.152703681204</v>
      </c>
      <c r="AA51" s="269">
        <v>-3231.4154215096869</v>
      </c>
      <c r="AB51" s="269">
        <v>-50766.158239936136</v>
      </c>
      <c r="AC51" s="269">
        <v>-48141.921613928949</v>
      </c>
      <c r="AD51" s="269">
        <v>-56561.746744830707</v>
      </c>
      <c r="AE51" s="269">
        <v>-65813.691949915694</v>
      </c>
    </row>
    <row r="52" spans="1:31" outlineLevel="1" x14ac:dyDescent="0.25">
      <c r="A52" s="519">
        <v>445</v>
      </c>
      <c r="B52" s="511" t="s">
        <v>1197</v>
      </c>
      <c r="D52" s="288">
        <f>SUM(D46:D51)</f>
        <v>8750248.5900000017</v>
      </c>
      <c r="E52" s="288">
        <f t="shared" ref="E52:AE52" si="11">SUM(E46:E51)</f>
        <v>8363286.6000000015</v>
      </c>
      <c r="F52" s="288">
        <f t="shared" si="11"/>
        <v>7951327.0399999991</v>
      </c>
      <c r="G52" s="288">
        <f t="shared" si="11"/>
        <v>7371521.6100000003</v>
      </c>
      <c r="H52" s="288">
        <f t="shared" si="11"/>
        <v>8163811.0200000005</v>
      </c>
      <c r="I52" s="288">
        <f t="shared" si="11"/>
        <v>6809210.1600000001</v>
      </c>
      <c r="J52" s="288">
        <f t="shared" si="11"/>
        <v>7692734.2292708401</v>
      </c>
      <c r="K52" s="288">
        <f t="shared" si="11"/>
        <v>7616578.9342426844</v>
      </c>
      <c r="L52" s="288">
        <f t="shared" si="11"/>
        <v>8089772.318066108</v>
      </c>
      <c r="M52" s="288">
        <f t="shared" si="11"/>
        <v>8657621.3847606517</v>
      </c>
      <c r="N52" s="288">
        <f t="shared" si="11"/>
        <v>9242780.9454675745</v>
      </c>
      <c r="O52" s="288">
        <f t="shared" si="11"/>
        <v>9254802.3938527536</v>
      </c>
      <c r="P52" s="288">
        <f t="shared" si="11"/>
        <v>8472535.9320537765</v>
      </c>
      <c r="Q52" s="288">
        <f t="shared" si="11"/>
        <v>7857477.5269774608</v>
      </c>
      <c r="R52" s="288">
        <f t="shared" si="11"/>
        <v>7487068.7556551686</v>
      </c>
      <c r="S52" s="288">
        <f t="shared" si="11"/>
        <v>7674906.1879449654</v>
      </c>
      <c r="T52" s="288">
        <f t="shared" si="11"/>
        <v>8008712.901664353</v>
      </c>
      <c r="U52" s="288">
        <f t="shared" si="11"/>
        <v>7635822.6693000514</v>
      </c>
      <c r="V52" s="288">
        <f t="shared" si="11"/>
        <v>7750543.4133419218</v>
      </c>
      <c r="W52" s="288">
        <f t="shared" si="11"/>
        <v>7818806.5959182968</v>
      </c>
      <c r="X52" s="288">
        <f t="shared" si="11"/>
        <v>8300081.9042397505</v>
      </c>
      <c r="Y52" s="288">
        <f t="shared" si="11"/>
        <v>8782192.8853037972</v>
      </c>
      <c r="Z52" s="288">
        <f t="shared" si="11"/>
        <v>9330179.4623318762</v>
      </c>
      <c r="AA52" s="288">
        <f t="shared" si="11"/>
        <v>9337418.2835331298</v>
      </c>
      <c r="AB52" s="288">
        <f t="shared" si="11"/>
        <v>8613516.4973588679</v>
      </c>
      <c r="AC52" s="288">
        <f t="shared" si="11"/>
        <v>7900072.686300247</v>
      </c>
      <c r="AD52" s="288">
        <f t="shared" si="11"/>
        <v>7583258.1272004116</v>
      </c>
      <c r="AE52" s="288">
        <f t="shared" si="11"/>
        <v>7737604.9127286784</v>
      </c>
    </row>
    <row r="53" spans="1:31" outlineLevel="1" x14ac:dyDescent="0.25">
      <c r="A53" s="519"/>
      <c r="B53" s="5"/>
    </row>
    <row r="54" spans="1:31" outlineLevel="1" x14ac:dyDescent="0.25">
      <c r="A54" s="519"/>
      <c r="B54" s="512" t="s">
        <v>1198</v>
      </c>
      <c r="D54" s="272">
        <f>D52</f>
        <v>8750248.5900000017</v>
      </c>
      <c r="E54" s="272">
        <f t="shared" ref="E54:AE54" si="12">E52</f>
        <v>8363286.6000000015</v>
      </c>
      <c r="F54" s="272">
        <f t="shared" si="12"/>
        <v>7951327.0399999991</v>
      </c>
      <c r="G54" s="272">
        <f t="shared" si="12"/>
        <v>7371521.6100000003</v>
      </c>
      <c r="H54" s="272">
        <f t="shared" si="12"/>
        <v>8163811.0200000005</v>
      </c>
      <c r="I54" s="272">
        <f t="shared" si="12"/>
        <v>6809210.1600000001</v>
      </c>
      <c r="J54" s="272">
        <f t="shared" si="12"/>
        <v>7692734.2292708401</v>
      </c>
      <c r="K54" s="272">
        <f t="shared" si="12"/>
        <v>7616578.9342426844</v>
      </c>
      <c r="L54" s="272">
        <f t="shared" si="12"/>
        <v>8089772.318066108</v>
      </c>
      <c r="M54" s="272">
        <f t="shared" si="12"/>
        <v>8657621.3847606517</v>
      </c>
      <c r="N54" s="272">
        <f t="shared" si="12"/>
        <v>9242780.9454675745</v>
      </c>
      <c r="O54" s="272">
        <f t="shared" si="12"/>
        <v>9254802.3938527536</v>
      </c>
      <c r="P54" s="272">
        <f t="shared" si="12"/>
        <v>8472535.9320537765</v>
      </c>
      <c r="Q54" s="272">
        <f t="shared" si="12"/>
        <v>7857477.5269774608</v>
      </c>
      <c r="R54" s="272">
        <f t="shared" si="12"/>
        <v>7487068.7556551686</v>
      </c>
      <c r="S54" s="272">
        <f t="shared" si="12"/>
        <v>7674906.1879449654</v>
      </c>
      <c r="T54" s="272">
        <f t="shared" si="12"/>
        <v>8008712.901664353</v>
      </c>
      <c r="U54" s="272">
        <f t="shared" si="12"/>
        <v>7635822.6693000514</v>
      </c>
      <c r="V54" s="272">
        <f t="shared" si="12"/>
        <v>7750543.4133419218</v>
      </c>
      <c r="W54" s="272">
        <f t="shared" si="12"/>
        <v>7818806.5959182968</v>
      </c>
      <c r="X54" s="272">
        <f t="shared" si="12"/>
        <v>8300081.9042397505</v>
      </c>
      <c r="Y54" s="272">
        <f t="shared" si="12"/>
        <v>8782192.8853037972</v>
      </c>
      <c r="Z54" s="272">
        <f t="shared" si="12"/>
        <v>9330179.4623318762</v>
      </c>
      <c r="AA54" s="272">
        <f t="shared" si="12"/>
        <v>9337418.2835331298</v>
      </c>
      <c r="AB54" s="272">
        <f t="shared" si="12"/>
        <v>8613516.4973588679</v>
      </c>
      <c r="AC54" s="272">
        <f t="shared" si="12"/>
        <v>7900072.686300247</v>
      </c>
      <c r="AD54" s="272">
        <f t="shared" si="12"/>
        <v>7583258.1272004116</v>
      </c>
      <c r="AE54" s="272">
        <f t="shared" si="12"/>
        <v>7737604.9127286784</v>
      </c>
    </row>
    <row r="55" spans="1:31" outlineLevel="1" x14ac:dyDescent="0.25">
      <c r="A55" s="519"/>
      <c r="B55" s="5"/>
    </row>
    <row r="56" spans="1:31" outlineLevel="1" x14ac:dyDescent="0.25">
      <c r="A56" s="519">
        <v>440</v>
      </c>
      <c r="B56" s="492" t="s">
        <v>1199</v>
      </c>
      <c r="D56" s="269">
        <v>980897.53</v>
      </c>
      <c r="E56" s="269">
        <v>1400413.6099999999</v>
      </c>
      <c r="F56" s="269">
        <v>1224664.75</v>
      </c>
      <c r="G56" s="269">
        <v>1712209.66</v>
      </c>
      <c r="H56" s="269">
        <v>2164233.56</v>
      </c>
      <c r="I56" s="269">
        <v>1788556.48</v>
      </c>
      <c r="J56" s="269">
        <v>1460276.7163348929</v>
      </c>
      <c r="K56" s="269">
        <v>1256776.8907892932</v>
      </c>
      <c r="L56" s="269">
        <v>1553468.3215581037</v>
      </c>
      <c r="M56" s="269">
        <v>2068641.116305596</v>
      </c>
      <c r="N56" s="269">
        <v>2448867.6629498308</v>
      </c>
      <c r="O56" s="269">
        <v>2370109.600302299</v>
      </c>
      <c r="P56" s="140">
        <v>1732416.9963601818</v>
      </c>
      <c r="Q56" s="140">
        <v>1320561.2935444708</v>
      </c>
      <c r="R56" s="140">
        <v>1440079.4357359488</v>
      </c>
      <c r="S56" s="140">
        <v>1771956.4204303059</v>
      </c>
      <c r="T56" s="269">
        <v>1933953.606646627</v>
      </c>
      <c r="U56" s="269">
        <v>1625766.5395056598</v>
      </c>
      <c r="V56" s="269">
        <v>1455703.6518834783</v>
      </c>
      <c r="W56" s="269">
        <v>1250161.4982551089</v>
      </c>
      <c r="X56" s="269">
        <v>1547105.4907655334</v>
      </c>
      <c r="Y56" s="269">
        <v>2064098.5560767583</v>
      </c>
      <c r="Z56" s="269">
        <v>2446115.168708351</v>
      </c>
      <c r="AA56" s="269">
        <v>2366339.9473874769</v>
      </c>
      <c r="AB56" s="269">
        <v>1725103.8323198473</v>
      </c>
      <c r="AC56" s="269">
        <v>1312450.8828782989</v>
      </c>
      <c r="AD56" s="269">
        <v>1437808.3290352521</v>
      </c>
      <c r="AE56" s="269">
        <v>1775277.6380795108</v>
      </c>
    </row>
    <row r="57" spans="1:31" outlineLevel="1" x14ac:dyDescent="0.25">
      <c r="A57" s="519">
        <v>440</v>
      </c>
      <c r="B57" s="492" t="s">
        <v>1200</v>
      </c>
      <c r="D57" s="269">
        <v>-3072447.11</v>
      </c>
      <c r="E57" s="269">
        <v>-287316.19999999995</v>
      </c>
      <c r="F57" s="269">
        <v>82283.78</v>
      </c>
      <c r="G57" s="269">
        <v>-470532.54000000004</v>
      </c>
      <c r="H57" s="269">
        <v>-610561.5</v>
      </c>
      <c r="I57" s="269">
        <v>-302498.44999999995</v>
      </c>
      <c r="J57" s="269">
        <v>-118410.86456778037</v>
      </c>
      <c r="K57" s="269">
        <v>-91891.016760906408</v>
      </c>
      <c r="L57" s="269">
        <v>-396807.66156341165</v>
      </c>
      <c r="M57" s="269">
        <v>-744472.52599555021</v>
      </c>
      <c r="N57" s="269">
        <v>-1008248.4597569889</v>
      </c>
      <c r="O57" s="269">
        <v>-1027357.5566200917</v>
      </c>
      <c r="P57" s="140">
        <v>-569228.98468125041</v>
      </c>
      <c r="Q57" s="140">
        <v>-170932.40625489113</v>
      </c>
      <c r="R57" s="140">
        <v>91300.87749083931</v>
      </c>
      <c r="S57" s="140">
        <v>-638731.45815548394</v>
      </c>
      <c r="T57" s="269">
        <v>-415240.01300878503</v>
      </c>
      <c r="U57" s="269">
        <v>-79555.367710086968</v>
      </c>
      <c r="V57" s="269">
        <v>-89929.896374721589</v>
      </c>
      <c r="W57" s="269">
        <v>10472.291863418714</v>
      </c>
      <c r="X57" s="269">
        <v>-73597.563058706233</v>
      </c>
      <c r="Y57" s="269">
        <v>-502439.4021718548</v>
      </c>
      <c r="Z57" s="269">
        <v>-808394.3127431788</v>
      </c>
      <c r="AA57" s="269">
        <v>-749181.51411039801</v>
      </c>
      <c r="AB57" s="269">
        <v>-314107.09634955908</v>
      </c>
      <c r="AC57" s="269">
        <v>19975.907823856418</v>
      </c>
      <c r="AD57" s="269">
        <v>-53953.577526778878</v>
      </c>
      <c r="AE57" s="269">
        <v>-333292.00648804288</v>
      </c>
    </row>
    <row r="58" spans="1:31" outlineLevel="1" x14ac:dyDescent="0.25">
      <c r="A58" s="521">
        <v>442.2</v>
      </c>
      <c r="B58" s="492" t="s">
        <v>1201</v>
      </c>
      <c r="D58" s="269">
        <v>847965.87999999989</v>
      </c>
      <c r="E58" s="269">
        <v>1439839.56</v>
      </c>
      <c r="F58" s="269">
        <v>1306857.45</v>
      </c>
      <c r="G58" s="269">
        <v>1379574.44</v>
      </c>
      <c r="H58" s="269">
        <v>1508844.5899999999</v>
      </c>
      <c r="I58" s="269">
        <v>1571678.93</v>
      </c>
      <c r="J58" s="269">
        <v>1380498.8272943455</v>
      </c>
      <c r="K58" s="269">
        <v>1370203.2867076334</v>
      </c>
      <c r="L58" s="269">
        <v>1482712.6665979309</v>
      </c>
      <c r="M58" s="269">
        <v>1641163.0277966955</v>
      </c>
      <c r="N58" s="269">
        <v>1750218.8434796336</v>
      </c>
      <c r="O58" s="269">
        <v>1748581.3116919543</v>
      </c>
      <c r="P58" s="140">
        <v>1591778.0328418983</v>
      </c>
      <c r="Q58" s="140">
        <v>1450193.5520683529</v>
      </c>
      <c r="R58" s="140">
        <v>1377712.2949180903</v>
      </c>
      <c r="S58" s="140">
        <v>1421653.8370932122</v>
      </c>
      <c r="T58" s="269">
        <v>1455940.548708308</v>
      </c>
      <c r="U58" s="269">
        <v>1394363.3308982376</v>
      </c>
      <c r="V58" s="269">
        <v>1371580.438193067</v>
      </c>
      <c r="W58" s="269">
        <v>1362033.2216815124</v>
      </c>
      <c r="X58" s="269">
        <v>1475519.3630419669</v>
      </c>
      <c r="Y58" s="269">
        <v>1634817.195564602</v>
      </c>
      <c r="Z58" s="269">
        <v>1744423.0045468907</v>
      </c>
      <c r="AA58" s="269">
        <v>1742740.152504042</v>
      </c>
      <c r="AB58" s="269">
        <v>1584888.6461957823</v>
      </c>
      <c r="AC58" s="269">
        <v>1441888.9636399478</v>
      </c>
      <c r="AD58" s="269">
        <v>1370431.3916460911</v>
      </c>
      <c r="AE58" s="269">
        <v>1414057.1349921171</v>
      </c>
    </row>
    <row r="59" spans="1:31" outlineLevel="1" x14ac:dyDescent="0.25">
      <c r="A59" s="521">
        <v>442.2</v>
      </c>
      <c r="B59" s="492" t="s">
        <v>1202</v>
      </c>
      <c r="D59" s="269">
        <v>-2623358.65</v>
      </c>
      <c r="E59" s="269">
        <v>-215332.87</v>
      </c>
      <c r="F59" s="269">
        <v>-40258.049999999988</v>
      </c>
      <c r="G59" s="269">
        <v>-252318.84999999998</v>
      </c>
      <c r="H59" s="269">
        <v>-538832.11</v>
      </c>
      <c r="I59" s="269">
        <v>-272833.65000000002</v>
      </c>
      <c r="J59" s="269">
        <v>-60480.163368428759</v>
      </c>
      <c r="K59" s="269">
        <v>-46892.520959370951</v>
      </c>
      <c r="L59" s="269">
        <v>-204086.6143447457</v>
      </c>
      <c r="M59" s="269">
        <v>-391352.06768431986</v>
      </c>
      <c r="N59" s="269">
        <v>-535671.65960187046</v>
      </c>
      <c r="O59" s="269">
        <v>-539773.86168011604</v>
      </c>
      <c r="P59" s="140">
        <v>-295033.8322043409</v>
      </c>
      <c r="Q59" s="140">
        <v>-87775.788065205415</v>
      </c>
      <c r="R59" s="140">
        <v>46550.977172024803</v>
      </c>
      <c r="S59" s="140">
        <v>-333427.00361026049</v>
      </c>
      <c r="T59" s="269">
        <v>-215821.20633780377</v>
      </c>
      <c r="U59" s="269">
        <v>-41215.712760824972</v>
      </c>
      <c r="V59" s="269">
        <v>-45821.796879331312</v>
      </c>
      <c r="W59" s="269">
        <v>5319.5609823531559</v>
      </c>
      <c r="X59" s="269">
        <v>-37577.714306487687</v>
      </c>
      <c r="Y59" s="269">
        <v>-261913.48251298003</v>
      </c>
      <c r="Z59" s="269">
        <v>-425974.37784796156</v>
      </c>
      <c r="AA59" s="269">
        <v>-390342.03003656981</v>
      </c>
      <c r="AB59" s="269">
        <v>-161392.00684492686</v>
      </c>
      <c r="AC59" s="269">
        <v>10165.688728891299</v>
      </c>
      <c r="AD59" s="269">
        <v>-27258.719580808909</v>
      </c>
      <c r="AE59" s="269">
        <v>-172415.48981000221</v>
      </c>
    </row>
    <row r="60" spans="1:31" outlineLevel="1" x14ac:dyDescent="0.25">
      <c r="A60" s="521">
        <v>442.3</v>
      </c>
      <c r="B60" s="492" t="s">
        <v>1203</v>
      </c>
      <c r="D60" s="269">
        <v>346470.50999999995</v>
      </c>
      <c r="E60" s="269">
        <v>560091.80999999994</v>
      </c>
      <c r="F60" s="269">
        <v>521125.91</v>
      </c>
      <c r="G60" s="269">
        <v>554999.82000000007</v>
      </c>
      <c r="H60" s="269">
        <v>538510.49</v>
      </c>
      <c r="I60" s="269">
        <v>542888.08000000007</v>
      </c>
      <c r="J60" s="269">
        <v>534138.46329951799</v>
      </c>
      <c r="K60" s="269">
        <v>547734.69412256544</v>
      </c>
      <c r="L60" s="269">
        <v>566603.64896445943</v>
      </c>
      <c r="M60" s="269">
        <v>595414.94348095439</v>
      </c>
      <c r="N60" s="269">
        <v>614597.72579194431</v>
      </c>
      <c r="O60" s="269">
        <v>622558.05915669037</v>
      </c>
      <c r="P60" s="140">
        <v>606910.30984663009</v>
      </c>
      <c r="Q60" s="140">
        <v>573413.87101271085</v>
      </c>
      <c r="R60" s="140">
        <v>548020.46064052044</v>
      </c>
      <c r="S60" s="140">
        <v>532485.73224216932</v>
      </c>
      <c r="T60" s="269">
        <v>539442.9417366744</v>
      </c>
      <c r="U60" s="269">
        <v>544946.44974623295</v>
      </c>
      <c r="V60" s="269">
        <v>535145.39129559952</v>
      </c>
      <c r="W60" s="269">
        <v>548815.06966613606</v>
      </c>
      <c r="X60" s="269">
        <v>567780.35246997385</v>
      </c>
      <c r="Y60" s="269">
        <v>596599.99379436928</v>
      </c>
      <c r="Z60" s="269">
        <v>615851.03660216846</v>
      </c>
      <c r="AA60" s="269">
        <v>623859.41707575659</v>
      </c>
      <c r="AB60" s="269">
        <v>608168.44947813463</v>
      </c>
      <c r="AC60" s="269">
        <v>574541.80505976814</v>
      </c>
      <c r="AD60" s="269">
        <v>549112.63190046698</v>
      </c>
      <c r="AE60" s="269">
        <v>533497.35022967611</v>
      </c>
    </row>
    <row r="61" spans="1:31" outlineLevel="1" x14ac:dyDescent="0.25">
      <c r="A61" s="521">
        <v>442.3</v>
      </c>
      <c r="B61" s="492" t="s">
        <v>1204</v>
      </c>
      <c r="D61" s="269">
        <v>-726764.96</v>
      </c>
      <c r="E61" s="269">
        <v>-149754.17000000001</v>
      </c>
      <c r="F61" s="269">
        <v>28614.790000000008</v>
      </c>
      <c r="G61" s="269">
        <v>-145328.70000000001</v>
      </c>
      <c r="H61" s="269">
        <v>-137063.49</v>
      </c>
      <c r="I61" s="269">
        <v>-79413.010000000009</v>
      </c>
      <c r="J61" s="269">
        <v>-42138.199083218817</v>
      </c>
      <c r="K61" s="269">
        <v>-33506.271138852855</v>
      </c>
      <c r="L61" s="269">
        <v>-141330.08468758178</v>
      </c>
      <c r="M61" s="269">
        <v>-249542.52994762678</v>
      </c>
      <c r="N61" s="269">
        <v>-325837.82957649324</v>
      </c>
      <c r="O61" s="269">
        <v>-341566.15920523898</v>
      </c>
      <c r="P61" s="140">
        <v>-197400.53863643561</v>
      </c>
      <c r="Q61" s="140">
        <v>-61938.682678073179</v>
      </c>
      <c r="R61" s="140">
        <v>33647.470089437702</v>
      </c>
      <c r="S61" s="140">
        <v>-221319.17139860214</v>
      </c>
      <c r="T61" s="269">
        <v>-143397.0522042209</v>
      </c>
      <c r="U61" s="269">
        <v>-27625.911987180443</v>
      </c>
      <c r="V61" s="269">
        <v>-32217.862635745256</v>
      </c>
      <c r="W61" s="269">
        <v>3835.1380373469688</v>
      </c>
      <c r="X61" s="269">
        <v>-26222.913963115388</v>
      </c>
      <c r="Y61" s="269">
        <v>-168081.18039761542</v>
      </c>
      <c r="Z61" s="269">
        <v>-260578.21568534363</v>
      </c>
      <c r="AA61" s="269">
        <v>-248432.94468393736</v>
      </c>
      <c r="AB61" s="269">
        <v>-108712.02073050354</v>
      </c>
      <c r="AC61" s="269">
        <v>7230.1222676818088</v>
      </c>
      <c r="AD61" s="269">
        <v>-19862.650948040769</v>
      </c>
      <c r="AE61" s="269">
        <v>-115361.32169643218</v>
      </c>
    </row>
    <row r="62" spans="1:31" outlineLevel="1" x14ac:dyDescent="0.25">
      <c r="A62" s="519">
        <v>444</v>
      </c>
      <c r="B62" s="492" t="s">
        <v>1205</v>
      </c>
      <c r="D62" s="269">
        <v>1438.82</v>
      </c>
      <c r="E62" s="269">
        <v>1746.04</v>
      </c>
      <c r="F62" s="269">
        <v>1705.65</v>
      </c>
      <c r="G62" s="269">
        <v>1891.14</v>
      </c>
      <c r="H62" s="269">
        <v>1893.13</v>
      </c>
      <c r="I62" s="269">
        <v>16554.18</v>
      </c>
      <c r="J62" s="269">
        <v>4346.1195069939004</v>
      </c>
      <c r="K62" s="269">
        <v>4314.7900577950986</v>
      </c>
      <c r="L62" s="269">
        <v>4297.9064448812342</v>
      </c>
      <c r="M62" s="269">
        <v>4326.4456252111013</v>
      </c>
      <c r="N62" s="269">
        <v>4342.5818550943923</v>
      </c>
      <c r="O62" s="269">
        <v>4327.4635478547516</v>
      </c>
      <c r="P62" s="140">
        <v>4357.2312314772043</v>
      </c>
      <c r="Q62" s="140">
        <v>4362.7789997194286</v>
      </c>
      <c r="R62" s="140">
        <v>4420.6907186068765</v>
      </c>
      <c r="S62" s="140">
        <v>4475.7205437500725</v>
      </c>
      <c r="T62" s="269">
        <v>4497.5080105502384</v>
      </c>
      <c r="U62" s="269">
        <v>4391.4482349985738</v>
      </c>
      <c r="V62" s="269">
        <v>4345.2261414761797</v>
      </c>
      <c r="W62" s="269">
        <v>4313.9618123103573</v>
      </c>
      <c r="X62" s="269">
        <v>4297.1533737746331</v>
      </c>
      <c r="Y62" s="269">
        <v>4325.6307235653785</v>
      </c>
      <c r="Z62" s="269">
        <v>4341.7191837101618</v>
      </c>
      <c r="AA62" s="269">
        <v>4326.6185132698038</v>
      </c>
      <c r="AB62" s="269">
        <v>4356.2957457290831</v>
      </c>
      <c r="AC62" s="269">
        <v>4361.8054907743481</v>
      </c>
      <c r="AD62" s="269">
        <v>4419.5932287989963</v>
      </c>
      <c r="AE62" s="269">
        <v>4474.5932577665644</v>
      </c>
    </row>
    <row r="63" spans="1:31" outlineLevel="1" x14ac:dyDescent="0.25">
      <c r="A63" s="519">
        <v>444</v>
      </c>
      <c r="B63" s="492" t="s">
        <v>1206</v>
      </c>
      <c r="D63" s="269">
        <v>-7357.21</v>
      </c>
      <c r="E63" s="269">
        <v>-1409.3600000000001</v>
      </c>
      <c r="F63" s="269">
        <v>-645.24</v>
      </c>
      <c r="G63" s="269">
        <v>-1230.7800000000002</v>
      </c>
      <c r="H63" s="269">
        <v>-699.16</v>
      </c>
      <c r="I63" s="269">
        <v>-970.1400000000001</v>
      </c>
      <c r="J63" s="269">
        <v>-218.77371433972672</v>
      </c>
      <c r="K63" s="269">
        <v>-192.6269878964828</v>
      </c>
      <c r="L63" s="269">
        <v>-641.74516145875884</v>
      </c>
      <c r="M63" s="269">
        <v>-873.80759868911082</v>
      </c>
      <c r="N63" s="269">
        <v>-981.60503743153879</v>
      </c>
      <c r="O63" s="269">
        <v>-1063.7698561137354</v>
      </c>
      <c r="P63" s="140">
        <v>-877.87600560211536</v>
      </c>
      <c r="Q63" s="140">
        <v>-350.33465831632157</v>
      </c>
      <c r="R63" s="140">
        <v>191.8620832002253</v>
      </c>
      <c r="S63" s="140">
        <v>-1170.2932184692465</v>
      </c>
      <c r="T63" s="269">
        <v>-731.78195937131977</v>
      </c>
      <c r="U63" s="269">
        <v>-146.07947134606167</v>
      </c>
      <c r="V63" s="269">
        <v>-166.59475688310027</v>
      </c>
      <c r="W63" s="269">
        <v>22.058256210723968</v>
      </c>
      <c r="X63" s="269">
        <v>-119.46266776391933</v>
      </c>
      <c r="Y63" s="269">
        <v>-590.73076193346162</v>
      </c>
      <c r="Z63" s="269">
        <v>-787.53714122371434</v>
      </c>
      <c r="AA63" s="269">
        <v>-776.61349225809568</v>
      </c>
      <c r="AB63" s="269">
        <v>-486.2498575411841</v>
      </c>
      <c r="AC63" s="269">
        <v>41.175164075472296</v>
      </c>
      <c r="AD63" s="269">
        <v>-113.50355488619709</v>
      </c>
      <c r="AE63" s="269">
        <v>-609.23542641604297</v>
      </c>
    </row>
    <row r="64" spans="1:31" outlineLevel="1" x14ac:dyDescent="0.25">
      <c r="A64" s="519">
        <v>445</v>
      </c>
      <c r="B64" s="492" t="s">
        <v>1207</v>
      </c>
      <c r="D64" s="269">
        <v>207306.37</v>
      </c>
      <c r="E64" s="269">
        <v>318541.19</v>
      </c>
      <c r="F64" s="269">
        <v>314122.5</v>
      </c>
      <c r="G64" s="269">
        <v>301380.19</v>
      </c>
      <c r="H64" s="269">
        <v>304680.82</v>
      </c>
      <c r="I64" s="269">
        <v>389995.32</v>
      </c>
      <c r="J64" s="269">
        <v>327390.9580722925</v>
      </c>
      <c r="K64" s="269">
        <v>331047.94939098606</v>
      </c>
      <c r="L64" s="269">
        <v>346683.20581860567</v>
      </c>
      <c r="M64" s="269">
        <v>373639.01256808644</v>
      </c>
      <c r="N64" s="269">
        <v>389419.32862454659</v>
      </c>
      <c r="O64" s="269">
        <v>391946.30083070905</v>
      </c>
      <c r="P64" s="140">
        <v>373212.73332262255</v>
      </c>
      <c r="Q64" s="140">
        <v>349937.13928626158</v>
      </c>
      <c r="R64" s="140">
        <v>333415.15281542018</v>
      </c>
      <c r="S64" s="140">
        <v>333321.43869119749</v>
      </c>
      <c r="T64" s="269">
        <v>334801.73347661918</v>
      </c>
      <c r="U64" s="269">
        <v>331803.90486283792</v>
      </c>
      <c r="V64" s="269">
        <v>326497.06223098165</v>
      </c>
      <c r="W64" s="269">
        <v>330208.25593607372</v>
      </c>
      <c r="X64" s="269">
        <v>345930.35889491712</v>
      </c>
      <c r="Y64" s="269">
        <v>372873.26588139177</v>
      </c>
      <c r="Z64" s="269">
        <v>388696.5837559604</v>
      </c>
      <c r="AA64" s="269">
        <v>391233.70051977102</v>
      </c>
      <c r="AB64" s="269">
        <v>372438.96579815913</v>
      </c>
      <c r="AC64" s="269">
        <v>349049.52618717798</v>
      </c>
      <c r="AD64" s="269">
        <v>332638.86001708807</v>
      </c>
      <c r="AE64" s="269">
        <v>332500.19704415346</v>
      </c>
    </row>
    <row r="65" spans="1:31" outlineLevel="1" x14ac:dyDescent="0.25">
      <c r="A65" s="519">
        <v>445</v>
      </c>
      <c r="B65" s="492" t="s">
        <v>1208</v>
      </c>
      <c r="D65" s="269">
        <v>-591127.65</v>
      </c>
      <c r="E65" s="269">
        <v>-41492.579999999987</v>
      </c>
      <c r="F65" s="269">
        <v>-28035.359999999986</v>
      </c>
      <c r="G65" s="269">
        <v>-42520.22</v>
      </c>
      <c r="H65" s="269">
        <v>-126393.79</v>
      </c>
      <c r="I65" s="269">
        <v>-41419.64</v>
      </c>
      <c r="J65" s="269">
        <v>-18523.016113730511</v>
      </c>
      <c r="K65" s="269">
        <v>-14442.212653706805</v>
      </c>
      <c r="L65" s="269">
        <v>-60001.377525799689</v>
      </c>
      <c r="M65" s="269">
        <v>-111110.94259555155</v>
      </c>
      <c r="N65" s="269">
        <v>-150948.49245425226</v>
      </c>
      <c r="O65" s="269">
        <v>-152277.80929141838</v>
      </c>
      <c r="P65" s="140">
        <v>-88014.856293725723</v>
      </c>
      <c r="Q65" s="140">
        <v>-26818.594593965092</v>
      </c>
      <c r="R65" s="140">
        <v>14255.615160509666</v>
      </c>
      <c r="S65" s="140">
        <v>-100967.77025908997</v>
      </c>
      <c r="T65" s="269">
        <v>-66167.218596396066</v>
      </c>
      <c r="U65" s="269">
        <v>-12751.390618733185</v>
      </c>
      <c r="V65" s="269">
        <v>-14104.696668012693</v>
      </c>
      <c r="W65" s="269">
        <v>1646.8723356911364</v>
      </c>
      <c r="X65" s="269">
        <v>-11095.220179921369</v>
      </c>
      <c r="Y65" s="269">
        <v>-74610.400998086523</v>
      </c>
      <c r="Z65" s="269">
        <v>-120394.63939253279</v>
      </c>
      <c r="AA65" s="269">
        <v>-110459.04138451161</v>
      </c>
      <c r="AB65" s="269">
        <v>-48346.037358264606</v>
      </c>
      <c r="AC65" s="269">
        <v>3122.5028205397339</v>
      </c>
      <c r="AD65" s="269">
        <v>-8388.6054340625633</v>
      </c>
      <c r="AE65" s="269">
        <v>-52456.861411862643</v>
      </c>
    </row>
    <row r="66" spans="1:31" s="270" customFormat="1" outlineLevel="1" x14ac:dyDescent="0.25">
      <c r="A66" s="520"/>
      <c r="B66" s="511" t="s">
        <v>1209</v>
      </c>
      <c r="C66" s="272"/>
      <c r="D66" s="288">
        <f>SUM(D56:D65)</f>
        <v>-4636976.47</v>
      </c>
      <c r="E66" s="288">
        <f t="shared" ref="E66:AE66" si="13">SUM(E56:E65)</f>
        <v>3025327.03</v>
      </c>
      <c r="F66" s="288">
        <f t="shared" si="13"/>
        <v>3410436.18</v>
      </c>
      <c r="G66" s="288">
        <f t="shared" si="13"/>
        <v>3038124.1599999992</v>
      </c>
      <c r="H66" s="288">
        <f t="shared" si="13"/>
        <v>3104612.5399999996</v>
      </c>
      <c r="I66" s="288">
        <f t="shared" si="13"/>
        <v>3612538.0999999996</v>
      </c>
      <c r="J66" s="288">
        <f t="shared" si="13"/>
        <v>3466880.0676605445</v>
      </c>
      <c r="K66" s="288">
        <f t="shared" si="13"/>
        <v>3323152.9625675399</v>
      </c>
      <c r="L66" s="288">
        <f t="shared" si="13"/>
        <v>3150898.2661009831</v>
      </c>
      <c r="M66" s="288">
        <f t="shared" si="13"/>
        <v>3185832.671954806</v>
      </c>
      <c r="N66" s="288">
        <f t="shared" si="13"/>
        <v>3185758.0962740132</v>
      </c>
      <c r="O66" s="288">
        <f t="shared" si="13"/>
        <v>3075483.5788765284</v>
      </c>
      <c r="P66" s="288">
        <f t="shared" si="13"/>
        <v>3158119.2157814554</v>
      </c>
      <c r="Q66" s="288">
        <f t="shared" si="13"/>
        <v>3350652.8286610646</v>
      </c>
      <c r="R66" s="288">
        <f t="shared" si="13"/>
        <v>3889594.8368245987</v>
      </c>
      <c r="S66" s="288">
        <f t="shared" si="13"/>
        <v>2768277.4523587297</v>
      </c>
      <c r="T66" s="288">
        <f t="shared" si="13"/>
        <v>3427279.0664722021</v>
      </c>
      <c r="U66" s="288">
        <f t="shared" si="13"/>
        <v>3739977.2106997953</v>
      </c>
      <c r="V66" s="288">
        <f t="shared" si="13"/>
        <v>3511030.9224299095</v>
      </c>
      <c r="W66" s="288">
        <f t="shared" si="13"/>
        <v>3516827.9288261617</v>
      </c>
      <c r="X66" s="288">
        <f t="shared" si="13"/>
        <v>3792019.8443701714</v>
      </c>
      <c r="Y66" s="288">
        <f t="shared" si="13"/>
        <v>3665079.4451982155</v>
      </c>
      <c r="Z66" s="288">
        <f t="shared" si="13"/>
        <v>3583298.4299868392</v>
      </c>
      <c r="AA66" s="288">
        <f t="shared" si="13"/>
        <v>3629307.6922926414</v>
      </c>
      <c r="AB66" s="288">
        <f t="shared" si="13"/>
        <v>3661912.7783968579</v>
      </c>
      <c r="AC66" s="288">
        <f t="shared" si="13"/>
        <v>3722828.3800610122</v>
      </c>
      <c r="AD66" s="288">
        <f t="shared" si="13"/>
        <v>3584833.74878312</v>
      </c>
      <c r="AE66" s="288">
        <f t="shared" si="13"/>
        <v>3385671.9987704684</v>
      </c>
    </row>
    <row r="67" spans="1:31" outlineLevel="1" x14ac:dyDescent="0.25">
      <c r="A67" s="519"/>
      <c r="B67" s="5"/>
    </row>
    <row r="68" spans="1:31" outlineLevel="1" x14ac:dyDescent="0.25">
      <c r="A68" s="519">
        <v>440</v>
      </c>
      <c r="B68" s="492" t="s">
        <v>1210</v>
      </c>
      <c r="D68" s="269">
        <v>309776.83999999997</v>
      </c>
      <c r="E68" s="269">
        <v>428115.6</v>
      </c>
      <c r="F68" s="269">
        <v>398520.83999999997</v>
      </c>
      <c r="G68" s="269">
        <v>1181694.46</v>
      </c>
      <c r="H68" s="269">
        <v>740705.78</v>
      </c>
      <c r="I68" s="269">
        <v>201925.53999999998</v>
      </c>
      <c r="J68" s="269">
        <v>556360.5661376249</v>
      </c>
      <c r="K68" s="269">
        <v>592146.2819100786</v>
      </c>
      <c r="L68" s="269">
        <v>565915.70517539373</v>
      </c>
      <c r="M68" s="269">
        <v>680770.15287297056</v>
      </c>
      <c r="N68" s="269">
        <v>701861.61811060924</v>
      </c>
      <c r="O68" s="269">
        <v>660227.19034151151</v>
      </c>
      <c r="P68" s="140">
        <v>728971.52229353075</v>
      </c>
      <c r="Q68" s="140">
        <v>739129.63425706595</v>
      </c>
      <c r="R68" s="140">
        <v>910540.28439594363</v>
      </c>
      <c r="S68" s="140">
        <v>987213.00607646839</v>
      </c>
      <c r="T68" s="269">
        <v>498580.17469130323</v>
      </c>
      <c r="U68" s="269">
        <v>481586.07905283594</v>
      </c>
      <c r="V68" s="269">
        <v>450859.2333875089</v>
      </c>
      <c r="W68" s="269">
        <v>424683.01419076952</v>
      </c>
      <c r="X68" s="269">
        <v>442469.53487372951</v>
      </c>
      <c r="Y68" s="269">
        <v>489586.48719143064</v>
      </c>
      <c r="Z68" s="269">
        <v>507657.21292218333</v>
      </c>
      <c r="AA68" s="269">
        <v>499604.51863437321</v>
      </c>
      <c r="AB68" s="269">
        <v>461416.77918371698</v>
      </c>
      <c r="AC68" s="269">
        <v>424335.33765241114</v>
      </c>
      <c r="AD68" s="269">
        <v>453834.86857825797</v>
      </c>
      <c r="AE68" s="269">
        <v>488328.82384550839</v>
      </c>
    </row>
    <row r="69" spans="1:31" outlineLevel="1" x14ac:dyDescent="0.25">
      <c r="A69" s="521">
        <v>442.2</v>
      </c>
      <c r="B69" s="492" t="s">
        <v>1211</v>
      </c>
      <c r="D69" s="269">
        <v>357060.95000000007</v>
      </c>
      <c r="E69" s="269">
        <v>605022.46</v>
      </c>
      <c r="F69" s="269">
        <v>533671.76</v>
      </c>
      <c r="G69" s="269">
        <v>1235899.79</v>
      </c>
      <c r="H69" s="269">
        <v>824267.32000000007</v>
      </c>
      <c r="I69" s="269">
        <v>266708.77</v>
      </c>
      <c r="J69" s="269">
        <v>452788.38959027745</v>
      </c>
      <c r="K69" s="269">
        <v>538898.75302935357</v>
      </c>
      <c r="L69" s="269">
        <v>471529.63811674051</v>
      </c>
      <c r="M69" s="269">
        <v>469444.73352342605</v>
      </c>
      <c r="N69" s="269">
        <v>446966.44179635443</v>
      </c>
      <c r="O69" s="269">
        <v>432689.56351874786</v>
      </c>
      <c r="P69" s="140">
        <v>563026.95039526455</v>
      </c>
      <c r="Q69" s="140">
        <v>668487.41265218868</v>
      </c>
      <c r="R69" s="140">
        <v>714749.12488906633</v>
      </c>
      <c r="S69" s="140">
        <v>672906.88984345901</v>
      </c>
      <c r="T69" s="269">
        <v>327558.57204808178</v>
      </c>
      <c r="U69" s="269">
        <v>338734.23679284431</v>
      </c>
      <c r="V69" s="269">
        <v>364038.9400312269</v>
      </c>
      <c r="W69" s="269">
        <v>384347.48396327347</v>
      </c>
      <c r="X69" s="269">
        <v>366791.53783625347</v>
      </c>
      <c r="Y69" s="269">
        <v>335799.11367148318</v>
      </c>
      <c r="Z69" s="269">
        <v>321489.63030527922</v>
      </c>
      <c r="AA69" s="269">
        <v>325740.05703279737</v>
      </c>
      <c r="AB69" s="269">
        <v>354980.74783277034</v>
      </c>
      <c r="AC69" s="269">
        <v>382301.52507281164</v>
      </c>
      <c r="AD69" s="269">
        <v>353341.16524324258</v>
      </c>
      <c r="AE69" s="269">
        <v>329035.9645915138</v>
      </c>
    </row>
    <row r="70" spans="1:31" outlineLevel="1" x14ac:dyDescent="0.25">
      <c r="A70" s="521">
        <v>442.3</v>
      </c>
      <c r="B70" s="492" t="s">
        <v>1212</v>
      </c>
      <c r="D70" s="269">
        <v>40635.909999999996</v>
      </c>
      <c r="E70" s="269">
        <v>58359.34</v>
      </c>
      <c r="F70" s="269">
        <v>47619.729999999996</v>
      </c>
      <c r="G70" s="269">
        <v>108819.79</v>
      </c>
      <c r="H70" s="269">
        <v>83181.259999999995</v>
      </c>
      <c r="I70" s="269">
        <v>30187.61</v>
      </c>
      <c r="J70" s="269">
        <v>65471.521188164632</v>
      </c>
      <c r="K70" s="269">
        <v>77438.265780061207</v>
      </c>
      <c r="L70" s="269">
        <v>66067.033452494914</v>
      </c>
      <c r="M70" s="269">
        <v>63340.715167977265</v>
      </c>
      <c r="N70" s="269">
        <v>59676.412487492395</v>
      </c>
      <c r="O70" s="269">
        <v>59046.597483742968</v>
      </c>
      <c r="P70" s="140">
        <v>79475.432118090757</v>
      </c>
      <c r="Q70" s="140">
        <v>97189.362576546584</v>
      </c>
      <c r="R70" s="140">
        <v>101356.88455790993</v>
      </c>
      <c r="S70" s="140">
        <v>94004.829590285037</v>
      </c>
      <c r="T70" s="269">
        <v>45452.710425666228</v>
      </c>
      <c r="U70" s="269">
        <v>48145.952171892182</v>
      </c>
      <c r="V70" s="269">
        <v>53063.538127736683</v>
      </c>
      <c r="W70" s="269">
        <v>55662.363213191849</v>
      </c>
      <c r="X70" s="269">
        <v>51730.282889431779</v>
      </c>
      <c r="Y70" s="269">
        <v>45552.395263572354</v>
      </c>
      <c r="Z70" s="269">
        <v>43131.523095942874</v>
      </c>
      <c r="AA70" s="269">
        <v>44675.555179117087</v>
      </c>
      <c r="AB70" s="269">
        <v>50412.117646260762</v>
      </c>
      <c r="AC70" s="269">
        <v>55989.257253903379</v>
      </c>
      <c r="AD70" s="269">
        <v>50457.138785382478</v>
      </c>
      <c r="AE70" s="269">
        <v>46280.620201891667</v>
      </c>
    </row>
    <row r="71" spans="1:31" outlineLevel="1" x14ac:dyDescent="0.25">
      <c r="A71" s="519">
        <v>444</v>
      </c>
      <c r="B71" s="492" t="s">
        <v>1213</v>
      </c>
      <c r="D71" s="269">
        <v>0</v>
      </c>
      <c r="E71" s="269">
        <v>0</v>
      </c>
      <c r="F71" s="269">
        <v>0</v>
      </c>
      <c r="G71" s="269">
        <v>0</v>
      </c>
      <c r="H71" s="269">
        <v>0</v>
      </c>
      <c r="I71" s="269">
        <v>0</v>
      </c>
      <c r="J71" s="269">
        <v>0.10375049127413714</v>
      </c>
      <c r="K71" s="269">
        <v>0.11913202351254</v>
      </c>
      <c r="L71" s="269">
        <v>0.1030386958165715</v>
      </c>
      <c r="M71" s="269">
        <v>0.10603882158893342</v>
      </c>
      <c r="N71" s="269">
        <v>0.10200110933073891</v>
      </c>
      <c r="O71" s="269">
        <v>9.7311240971012222E-2</v>
      </c>
      <c r="P71" s="140">
        <v>0.12171059265578756</v>
      </c>
      <c r="Q71" s="140">
        <v>0.14163351630961465</v>
      </c>
      <c r="R71" s="140">
        <v>0.16313151621302327</v>
      </c>
      <c r="S71" s="140">
        <v>0.16392173507626431</v>
      </c>
      <c r="T71" s="269">
        <v>8.2679290216376863E-2</v>
      </c>
      <c r="U71" s="269">
        <v>8.2642157594024754E-2</v>
      </c>
      <c r="V71" s="269">
        <v>8.3008139612784332E-2</v>
      </c>
      <c r="W71" s="269">
        <v>8.4569307454392312E-2</v>
      </c>
      <c r="X71" s="269">
        <v>7.9933766987493021E-2</v>
      </c>
      <c r="Y71" s="269">
        <v>7.5781317106700621E-2</v>
      </c>
      <c r="Z71" s="269">
        <v>7.3343795720801436E-2</v>
      </c>
      <c r="AA71" s="269">
        <v>7.3211292712179188E-2</v>
      </c>
      <c r="AB71" s="269">
        <v>7.6538498568669899E-2</v>
      </c>
      <c r="AC71" s="269">
        <v>8.0578155909095645E-2</v>
      </c>
      <c r="AD71" s="269">
        <v>8.0318727070586418E-2</v>
      </c>
      <c r="AE71" s="269">
        <v>7.990285658151508E-2</v>
      </c>
    </row>
    <row r="72" spans="1:31" outlineLevel="1" x14ac:dyDescent="0.25">
      <c r="A72" s="519">
        <v>445</v>
      </c>
      <c r="B72" s="492" t="s">
        <v>1214</v>
      </c>
      <c r="D72" s="269">
        <v>46131.140000000014</v>
      </c>
      <c r="E72" s="269">
        <v>102083.29000000001</v>
      </c>
      <c r="F72" s="269">
        <v>102415.68000000001</v>
      </c>
      <c r="G72" s="269">
        <v>184698.58</v>
      </c>
      <c r="H72" s="269">
        <v>155033.63999999998</v>
      </c>
      <c r="I72" s="269">
        <v>21764.069999999992</v>
      </c>
      <c r="J72" s="269">
        <v>60893.260841270821</v>
      </c>
      <c r="K72" s="269">
        <v>72290.742665685131</v>
      </c>
      <c r="L72" s="269">
        <v>63141.259680424278</v>
      </c>
      <c r="M72" s="269">
        <v>62295.780105554775</v>
      </c>
      <c r="N72" s="269">
        <v>59135.973205214395</v>
      </c>
      <c r="O72" s="269">
        <v>57320.782398055817</v>
      </c>
      <c r="P72" s="140">
        <v>75336.214356633107</v>
      </c>
      <c r="Q72" s="140">
        <v>90199.03886591956</v>
      </c>
      <c r="R72" s="140">
        <v>95907.342207343623</v>
      </c>
      <c r="S72" s="140">
        <v>90006.026194114034</v>
      </c>
      <c r="T72" s="269">
        <v>43625.285958560693</v>
      </c>
      <c r="U72" s="269">
        <v>45289.70142748818</v>
      </c>
      <c r="V72" s="269">
        <v>49010.361398558205</v>
      </c>
      <c r="W72" s="269">
        <v>51611.553590678493</v>
      </c>
      <c r="X72" s="269">
        <v>49143.90844238588</v>
      </c>
      <c r="Y72" s="269">
        <v>44564.271823023104</v>
      </c>
      <c r="Z72" s="269">
        <v>42542.502277559957</v>
      </c>
      <c r="AA72" s="269">
        <v>43163.533009917955</v>
      </c>
      <c r="AB72" s="269">
        <v>47535.390055329633</v>
      </c>
      <c r="AC72" s="269">
        <v>51658.968642676977</v>
      </c>
      <c r="AD72" s="269">
        <v>47465.943971973131</v>
      </c>
      <c r="AE72" s="269">
        <v>44065.522177320097</v>
      </c>
    </row>
    <row r="73" spans="1:31" outlineLevel="1" x14ac:dyDescent="0.25">
      <c r="A73" s="519"/>
      <c r="B73" s="511" t="s">
        <v>1215</v>
      </c>
      <c r="D73" s="288">
        <f>SUM(D68:D72)</f>
        <v>753604.84000000008</v>
      </c>
      <c r="E73" s="288">
        <f t="shared" ref="E73:AE73" si="14">SUM(E68:E72)</f>
        <v>1193580.69</v>
      </c>
      <c r="F73" s="288">
        <f t="shared" si="14"/>
        <v>1082228.01</v>
      </c>
      <c r="G73" s="288">
        <f t="shared" si="14"/>
        <v>2711112.62</v>
      </c>
      <c r="H73" s="288">
        <f t="shared" si="14"/>
        <v>1803188</v>
      </c>
      <c r="I73" s="288">
        <f t="shared" si="14"/>
        <v>520585.99</v>
      </c>
      <c r="J73" s="288">
        <f t="shared" si="14"/>
        <v>1135513.8415078293</v>
      </c>
      <c r="K73" s="288">
        <f t="shared" si="14"/>
        <v>1280774.1625172021</v>
      </c>
      <c r="L73" s="288">
        <f t="shared" si="14"/>
        <v>1166653.7394637493</v>
      </c>
      <c r="M73" s="288">
        <f t="shared" si="14"/>
        <v>1275851.4877087502</v>
      </c>
      <c r="N73" s="288">
        <f t="shared" si="14"/>
        <v>1267640.5476007799</v>
      </c>
      <c r="O73" s="288">
        <f t="shared" si="14"/>
        <v>1209284.2310532993</v>
      </c>
      <c r="P73" s="288">
        <f t="shared" si="14"/>
        <v>1446810.2408741119</v>
      </c>
      <c r="Q73" s="288">
        <f t="shared" si="14"/>
        <v>1595005.589985237</v>
      </c>
      <c r="R73" s="288">
        <f t="shared" si="14"/>
        <v>1822553.7991817796</v>
      </c>
      <c r="S73" s="288">
        <f t="shared" si="14"/>
        <v>1844130.9156260614</v>
      </c>
      <c r="T73" s="288">
        <f t="shared" si="14"/>
        <v>915216.82580290199</v>
      </c>
      <c r="U73" s="288">
        <f t="shared" si="14"/>
        <v>913756.05208721804</v>
      </c>
      <c r="V73" s="288">
        <f t="shared" si="14"/>
        <v>916972.15595317038</v>
      </c>
      <c r="W73" s="288">
        <f t="shared" si="14"/>
        <v>916304.49952722085</v>
      </c>
      <c r="X73" s="288">
        <f t="shared" si="14"/>
        <v>910135.34397556761</v>
      </c>
      <c r="Y73" s="288">
        <f t="shared" si="14"/>
        <v>915502.34373082628</v>
      </c>
      <c r="Z73" s="288">
        <f t="shared" si="14"/>
        <v>914820.9419447612</v>
      </c>
      <c r="AA73" s="288">
        <f t="shared" si="14"/>
        <v>913183.73706749838</v>
      </c>
      <c r="AB73" s="288">
        <f t="shared" si="14"/>
        <v>914345.11125657626</v>
      </c>
      <c r="AC73" s="288">
        <f t="shared" si="14"/>
        <v>914285.16919995903</v>
      </c>
      <c r="AD73" s="288">
        <f t="shared" si="14"/>
        <v>905099.19689758332</v>
      </c>
      <c r="AE73" s="288">
        <f t="shared" si="14"/>
        <v>907711.01071909047</v>
      </c>
    </row>
    <row r="74" spans="1:31" outlineLevel="1" x14ac:dyDescent="0.25">
      <c r="A74" s="519"/>
      <c r="B74" s="5"/>
    </row>
    <row r="75" spans="1:31" outlineLevel="1" x14ac:dyDescent="0.25">
      <c r="A75" s="519">
        <v>440</v>
      </c>
      <c r="B75" s="492" t="s">
        <v>1216</v>
      </c>
      <c r="D75" s="269">
        <v>0</v>
      </c>
      <c r="E75" s="269">
        <v>0</v>
      </c>
      <c r="F75" s="269">
        <v>0</v>
      </c>
      <c r="G75" s="269">
        <v>0</v>
      </c>
      <c r="H75" s="269">
        <v>0</v>
      </c>
      <c r="I75" s="269">
        <v>0</v>
      </c>
      <c r="J75" s="269">
        <v>-101866.66780574004</v>
      </c>
      <c r="K75" s="269">
        <v>-93756.032421394004</v>
      </c>
      <c r="L75" s="269">
        <v>-100606.68997354552</v>
      </c>
      <c r="M75" s="269">
        <v>-116552.37449964648</v>
      </c>
      <c r="N75" s="269">
        <v>-123573.77523259645</v>
      </c>
      <c r="O75" s="269">
        <v>-120749.93842016198</v>
      </c>
      <c r="P75" s="140">
        <v>-106891.60486603247</v>
      </c>
      <c r="Q75" s="140">
        <v>-94193.490304846811</v>
      </c>
      <c r="R75" s="140">
        <v>-102962.5907024714</v>
      </c>
      <c r="S75" s="140">
        <v>-115081.32214902247</v>
      </c>
      <c r="T75" s="269">
        <v>583194.48751871323</v>
      </c>
      <c r="U75" s="269">
        <v>557929.71216300712</v>
      </c>
      <c r="V75" s="269">
        <v>503387.12696092756</v>
      </c>
      <c r="W75" s="269">
        <v>462594.75097549608</v>
      </c>
      <c r="X75" s="269">
        <v>496536.67366623698</v>
      </c>
      <c r="Y75" s="269">
        <v>575656.17660264089</v>
      </c>
      <c r="Z75" s="269">
        <v>610564.13128548593</v>
      </c>
      <c r="AA75" s="269">
        <v>596439.27936313604</v>
      </c>
      <c r="AB75" s="269">
        <v>527347.51048748079</v>
      </c>
      <c r="AC75" s="269">
        <v>464347.48882939207</v>
      </c>
      <c r="AD75" s="269">
        <v>509026.36677277507</v>
      </c>
      <c r="AE75" s="269">
        <v>570122.27685253392</v>
      </c>
    </row>
    <row r="76" spans="1:31" outlineLevel="1" x14ac:dyDescent="0.25">
      <c r="A76" s="521">
        <v>442.2</v>
      </c>
      <c r="B76" s="492" t="s">
        <v>1217</v>
      </c>
      <c r="D76" s="269">
        <v>0</v>
      </c>
      <c r="E76" s="269">
        <v>0</v>
      </c>
      <c r="F76" s="269">
        <v>0</v>
      </c>
      <c r="G76" s="269">
        <v>0</v>
      </c>
      <c r="H76" s="269">
        <v>0</v>
      </c>
      <c r="I76" s="269">
        <v>0</v>
      </c>
      <c r="J76" s="269">
        <v>-97597.68009768991</v>
      </c>
      <c r="K76" s="269">
        <v>-100637.40244024657</v>
      </c>
      <c r="L76" s="269">
        <v>-99065.908867627426</v>
      </c>
      <c r="M76" s="269">
        <v>-94151.927319821625</v>
      </c>
      <c r="N76" s="269">
        <v>-92013.372578905575</v>
      </c>
      <c r="O76" s="269">
        <v>-92289.548626838674</v>
      </c>
      <c r="P76" s="140">
        <v>-96844.268091726422</v>
      </c>
      <c r="Q76" s="140">
        <v>-101007.73608539114</v>
      </c>
      <c r="R76" s="140">
        <v>-95771.003219657214</v>
      </c>
      <c r="S76" s="140">
        <v>-92688.529646975716</v>
      </c>
      <c r="T76" s="269">
        <v>448444.80153736041</v>
      </c>
      <c r="U76" s="269">
        <v>459231.95128155529</v>
      </c>
      <c r="V76" s="269">
        <v>479197.30376033863</v>
      </c>
      <c r="W76" s="269">
        <v>494510.41046458896</v>
      </c>
      <c r="X76" s="269">
        <v>487044.83372820227</v>
      </c>
      <c r="Y76" s="269">
        <v>462977.09869832039</v>
      </c>
      <c r="Z76" s="269">
        <v>452474.72382063424</v>
      </c>
      <c r="AA76" s="269">
        <v>453897.00947198377</v>
      </c>
      <c r="AB76" s="269">
        <v>476413.73378740356</v>
      </c>
      <c r="AC76" s="269">
        <v>496723.57677389833</v>
      </c>
      <c r="AD76" s="269">
        <v>470265.6171485798</v>
      </c>
      <c r="AE76" s="269">
        <v>454536.69871564349</v>
      </c>
    </row>
    <row r="77" spans="1:31" outlineLevel="1" x14ac:dyDescent="0.25">
      <c r="A77" s="521">
        <v>442.3</v>
      </c>
      <c r="B77" s="492" t="s">
        <v>1218</v>
      </c>
      <c r="D77" s="269">
        <v>0</v>
      </c>
      <c r="E77" s="269">
        <v>0</v>
      </c>
      <c r="F77" s="269">
        <v>0</v>
      </c>
      <c r="G77" s="269">
        <v>0</v>
      </c>
      <c r="H77" s="269">
        <v>0</v>
      </c>
      <c r="I77" s="269">
        <v>0</v>
      </c>
      <c r="J77" s="269">
        <v>-68749.643328200676</v>
      </c>
      <c r="K77" s="269">
        <v>-72937.491966937727</v>
      </c>
      <c r="L77" s="269">
        <v>-69272.93169008223</v>
      </c>
      <c r="M77" s="269">
        <v>-60322.901628340405</v>
      </c>
      <c r="N77" s="269">
        <v>-56144.638806613162</v>
      </c>
      <c r="O77" s="269">
        <v>-58622.438922918453</v>
      </c>
      <c r="P77" s="140">
        <v>-65324.654386706621</v>
      </c>
      <c r="Q77" s="140">
        <v>-72236.369360623852</v>
      </c>
      <c r="R77" s="140">
        <v>-70080.61269728867</v>
      </c>
      <c r="S77" s="140">
        <v>-62026.532062134211</v>
      </c>
      <c r="T77" s="269">
        <v>300151.64657183667</v>
      </c>
      <c r="U77" s="269">
        <v>310514.61028663139</v>
      </c>
      <c r="V77" s="269">
        <v>340654.19710665534</v>
      </c>
      <c r="W77" s="269">
        <v>361673.46062148816</v>
      </c>
      <c r="X77" s="269">
        <v>343245.5712574643</v>
      </c>
      <c r="Y77" s="269">
        <v>298562.47309576301</v>
      </c>
      <c r="Z77" s="269">
        <v>277669.6889417803</v>
      </c>
      <c r="AA77" s="269">
        <v>290002.29697859182</v>
      </c>
      <c r="AB77" s="269">
        <v>323580.17602549633</v>
      </c>
      <c r="AC77" s="269">
        <v>358150.61542233464</v>
      </c>
      <c r="AD77" s="269">
        <v>346969.27334160602</v>
      </c>
      <c r="AE77" s="269">
        <v>306623.89197874581</v>
      </c>
    </row>
    <row r="78" spans="1:31" outlineLevel="1" x14ac:dyDescent="0.25">
      <c r="A78" s="519">
        <v>444</v>
      </c>
      <c r="B78" s="492" t="s">
        <v>1219</v>
      </c>
      <c r="D78" s="269">
        <v>0</v>
      </c>
      <c r="E78" s="269">
        <v>0</v>
      </c>
      <c r="F78" s="269">
        <v>0</v>
      </c>
      <c r="G78" s="269">
        <v>0</v>
      </c>
      <c r="H78" s="269">
        <v>0</v>
      </c>
      <c r="I78" s="269">
        <v>0</v>
      </c>
      <c r="J78" s="269">
        <v>-188.17956241655779</v>
      </c>
      <c r="K78" s="269">
        <v>-196.49796654643464</v>
      </c>
      <c r="L78" s="269">
        <v>-162.6829493476163</v>
      </c>
      <c r="M78" s="269">
        <v>-136.78956911829653</v>
      </c>
      <c r="N78" s="269">
        <v>-120.30181400220469</v>
      </c>
      <c r="O78" s="269">
        <v>-125.02191120509144</v>
      </c>
      <c r="P78" s="140">
        <v>-164.82987234572536</v>
      </c>
      <c r="Q78" s="140">
        <v>-193.0169777740696</v>
      </c>
      <c r="R78" s="140">
        <v>-216.33652910138585</v>
      </c>
      <c r="S78" s="140">
        <v>-210.83408398233661</v>
      </c>
      <c r="T78" s="269">
        <v>1027.688509545907</v>
      </c>
      <c r="U78" s="269">
        <v>1024.3701238132833</v>
      </c>
      <c r="V78" s="269">
        <v>932.38936037737585</v>
      </c>
      <c r="W78" s="269">
        <v>974.194861338338</v>
      </c>
      <c r="X78" s="269">
        <v>805.84815853475925</v>
      </c>
      <c r="Y78" s="269">
        <v>676.75887560854676</v>
      </c>
      <c r="Z78" s="269">
        <v>594.77933018632723</v>
      </c>
      <c r="AA78" s="269">
        <v>618.2404164377599</v>
      </c>
      <c r="AB78" s="269">
        <v>816.25316422055016</v>
      </c>
      <c r="AC78" s="269">
        <v>956.94734795232921</v>
      </c>
      <c r="AD78" s="269">
        <v>1070.6965538773579</v>
      </c>
      <c r="AE78" s="269">
        <v>1042.0503938421127</v>
      </c>
    </row>
    <row r="79" spans="1:31" outlineLevel="1" x14ac:dyDescent="0.25">
      <c r="A79" s="519">
        <v>445</v>
      </c>
      <c r="B79" s="492" t="s">
        <v>1220</v>
      </c>
      <c r="D79" s="269">
        <v>0</v>
      </c>
      <c r="E79" s="269">
        <v>0</v>
      </c>
      <c r="F79" s="269">
        <v>0</v>
      </c>
      <c r="G79" s="269">
        <v>0</v>
      </c>
      <c r="H79" s="269">
        <v>0</v>
      </c>
      <c r="I79" s="269">
        <v>0</v>
      </c>
      <c r="J79" s="269">
        <v>-29150.253365432771</v>
      </c>
      <c r="K79" s="269">
        <v>-30024.999364355193</v>
      </c>
      <c r="L79" s="269">
        <v>-28444.210678877189</v>
      </c>
      <c r="M79" s="269">
        <v>-26388.431142553181</v>
      </c>
      <c r="N79" s="269">
        <v>-25700.335727362595</v>
      </c>
      <c r="O79" s="269">
        <v>-25765.476278355669</v>
      </c>
      <c r="P79" s="140">
        <v>-28327.066942668695</v>
      </c>
      <c r="Q79" s="140">
        <v>-29921.811430844122</v>
      </c>
      <c r="R79" s="140">
        <v>-28521.88101096129</v>
      </c>
      <c r="S79" s="140">
        <v>-27545.206217365238</v>
      </c>
      <c r="T79" s="269">
        <v>135227.47426888344</v>
      </c>
      <c r="U79" s="269">
        <v>139345.4545513328</v>
      </c>
      <c r="V79" s="269">
        <v>143875.08121804087</v>
      </c>
      <c r="W79" s="269">
        <v>148293.28148342803</v>
      </c>
      <c r="X79" s="269">
        <v>140413.17159590113</v>
      </c>
      <c r="Y79" s="269">
        <v>130173.59113400722</v>
      </c>
      <c r="Z79" s="269">
        <v>126742.77502825322</v>
      </c>
      <c r="AA79" s="269">
        <v>127089.2721761899</v>
      </c>
      <c r="AB79" s="269">
        <v>139888.4249417386</v>
      </c>
      <c r="AC79" s="269">
        <v>147867.47003276277</v>
      </c>
      <c r="AD79" s="269">
        <v>140714.14458950143</v>
      </c>
      <c r="AE79" s="269">
        <v>135721.18046557423</v>
      </c>
    </row>
    <row r="80" spans="1:31" outlineLevel="1" x14ac:dyDescent="0.25">
      <c r="A80" s="519"/>
      <c r="B80" s="511" t="s">
        <v>1221</v>
      </c>
      <c r="D80" s="289">
        <f>SUM(D75:D79)</f>
        <v>0</v>
      </c>
      <c r="E80" s="289">
        <f t="shared" ref="E80:AE80" si="15">SUM(E75:E79)</f>
        <v>0</v>
      </c>
      <c r="F80" s="289">
        <f t="shared" si="15"/>
        <v>0</v>
      </c>
      <c r="G80" s="289">
        <f t="shared" si="15"/>
        <v>0</v>
      </c>
      <c r="H80" s="289">
        <f t="shared" si="15"/>
        <v>0</v>
      </c>
      <c r="I80" s="289">
        <f t="shared" si="15"/>
        <v>0</v>
      </c>
      <c r="J80" s="289">
        <f t="shared" si="15"/>
        <v>-297552.42415947997</v>
      </c>
      <c r="K80" s="289">
        <f t="shared" si="15"/>
        <v>-297552.42415947991</v>
      </c>
      <c r="L80" s="289">
        <f t="shared" si="15"/>
        <v>-297552.42415947997</v>
      </c>
      <c r="M80" s="289">
        <f t="shared" si="15"/>
        <v>-297552.42415947997</v>
      </c>
      <c r="N80" s="289">
        <f t="shared" si="15"/>
        <v>-297552.42415948003</v>
      </c>
      <c r="O80" s="289">
        <f t="shared" si="15"/>
        <v>-297552.42415947991</v>
      </c>
      <c r="P80" s="289">
        <f t="shared" si="15"/>
        <v>-297552.42415947991</v>
      </c>
      <c r="Q80" s="289">
        <f t="shared" si="15"/>
        <v>-297552.42415948003</v>
      </c>
      <c r="R80" s="289">
        <f t="shared" si="15"/>
        <v>-297552.42415947997</v>
      </c>
      <c r="S80" s="289">
        <f t="shared" si="15"/>
        <v>-297552.42415947997</v>
      </c>
      <c r="T80" s="289">
        <f t="shared" si="15"/>
        <v>1468046.0984063398</v>
      </c>
      <c r="U80" s="289">
        <f t="shared" si="15"/>
        <v>1468046.09840634</v>
      </c>
      <c r="V80" s="289">
        <f t="shared" si="15"/>
        <v>1468046.0984063395</v>
      </c>
      <c r="W80" s="289">
        <f t="shared" si="15"/>
        <v>1468046.0984063395</v>
      </c>
      <c r="X80" s="289">
        <f t="shared" si="15"/>
        <v>1468046.0984063395</v>
      </c>
      <c r="Y80" s="289">
        <f t="shared" si="15"/>
        <v>1468046.09840634</v>
      </c>
      <c r="Z80" s="289">
        <f t="shared" si="15"/>
        <v>1468046.09840634</v>
      </c>
      <c r="AA80" s="289">
        <f t="shared" si="15"/>
        <v>1468046.0984063395</v>
      </c>
      <c r="AB80" s="289">
        <f t="shared" si="15"/>
        <v>1468046.09840634</v>
      </c>
      <c r="AC80" s="289">
        <f t="shared" si="15"/>
        <v>1468046.0984063402</v>
      </c>
      <c r="AD80" s="289">
        <f t="shared" si="15"/>
        <v>1468046.0984063398</v>
      </c>
      <c r="AE80" s="289">
        <f t="shared" si="15"/>
        <v>1468046.0984063395</v>
      </c>
    </row>
    <row r="81" spans="1:31" outlineLevel="1" x14ac:dyDescent="0.25">
      <c r="A81" s="519"/>
      <c r="B81" s="5"/>
    </row>
    <row r="82" spans="1:31" outlineLevel="1" x14ac:dyDescent="0.25">
      <c r="A82" s="519">
        <v>440</v>
      </c>
      <c r="B82" s="492" t="s">
        <v>1222</v>
      </c>
      <c r="D82" s="269">
        <v>0</v>
      </c>
      <c r="E82" s="269">
        <v>28.35</v>
      </c>
      <c r="F82" s="269">
        <v>0</v>
      </c>
      <c r="G82" s="269">
        <v>0</v>
      </c>
      <c r="H82" s="269">
        <v>0</v>
      </c>
      <c r="I82" s="269">
        <v>32.99</v>
      </c>
      <c r="J82" s="269">
        <v>0</v>
      </c>
      <c r="K82" s="269">
        <v>0</v>
      </c>
      <c r="L82" s="269">
        <v>0</v>
      </c>
      <c r="M82" s="269">
        <v>0</v>
      </c>
      <c r="N82" s="269">
        <v>0</v>
      </c>
      <c r="O82" s="269">
        <v>0</v>
      </c>
      <c r="P82" s="140">
        <v>0</v>
      </c>
      <c r="Q82" s="140">
        <v>0</v>
      </c>
      <c r="R82" s="140">
        <v>0</v>
      </c>
      <c r="S82" s="140">
        <v>0</v>
      </c>
      <c r="T82" s="269">
        <v>0</v>
      </c>
      <c r="U82" s="269">
        <v>0</v>
      </c>
      <c r="V82" s="269">
        <v>0</v>
      </c>
      <c r="W82" s="269">
        <v>0</v>
      </c>
      <c r="X82" s="269">
        <v>0</v>
      </c>
      <c r="Y82" s="269">
        <v>0</v>
      </c>
      <c r="Z82" s="269">
        <v>0</v>
      </c>
      <c r="AA82" s="269">
        <v>0</v>
      </c>
      <c r="AB82" s="269">
        <v>0</v>
      </c>
      <c r="AC82" s="269">
        <v>0</v>
      </c>
      <c r="AD82" s="269">
        <v>0</v>
      </c>
      <c r="AE82" s="269">
        <v>0</v>
      </c>
    </row>
    <row r="83" spans="1:31" outlineLevel="1" x14ac:dyDescent="0.25">
      <c r="A83" s="521">
        <v>442.2</v>
      </c>
      <c r="B83" s="492" t="s">
        <v>1223</v>
      </c>
      <c r="D83" s="269">
        <v>0</v>
      </c>
      <c r="E83" s="269">
        <v>1.91</v>
      </c>
      <c r="F83" s="269">
        <v>0</v>
      </c>
      <c r="G83" s="269">
        <v>-0.01</v>
      </c>
      <c r="H83" s="269">
        <v>0</v>
      </c>
      <c r="I83" s="269">
        <v>0</v>
      </c>
      <c r="J83" s="269">
        <v>0</v>
      </c>
      <c r="K83" s="269">
        <v>0</v>
      </c>
      <c r="L83" s="269">
        <v>0</v>
      </c>
      <c r="M83" s="269">
        <v>0</v>
      </c>
      <c r="N83" s="269">
        <v>0</v>
      </c>
      <c r="O83" s="269">
        <v>0</v>
      </c>
      <c r="P83" s="140">
        <v>0</v>
      </c>
      <c r="Q83" s="140">
        <v>0</v>
      </c>
      <c r="R83" s="140">
        <v>0</v>
      </c>
      <c r="S83" s="140">
        <v>0</v>
      </c>
      <c r="T83" s="269">
        <v>0</v>
      </c>
      <c r="U83" s="269">
        <v>0</v>
      </c>
      <c r="V83" s="269">
        <v>0</v>
      </c>
      <c r="W83" s="269">
        <v>0</v>
      </c>
      <c r="X83" s="269">
        <v>0</v>
      </c>
      <c r="Y83" s="269">
        <v>0</v>
      </c>
      <c r="Z83" s="269">
        <v>0</v>
      </c>
      <c r="AA83" s="269">
        <v>0</v>
      </c>
      <c r="AB83" s="269">
        <v>0</v>
      </c>
      <c r="AC83" s="269">
        <v>0</v>
      </c>
      <c r="AD83" s="269">
        <v>0</v>
      </c>
      <c r="AE83" s="269">
        <v>0</v>
      </c>
    </row>
    <row r="84" spans="1:31" s="270" customFormat="1" outlineLevel="1" x14ac:dyDescent="0.25">
      <c r="A84" s="520"/>
      <c r="B84" s="511" t="s">
        <v>1224</v>
      </c>
      <c r="C84" s="272"/>
      <c r="D84" s="291">
        <f>SUM(D82:D83)</f>
        <v>0</v>
      </c>
      <c r="E84" s="291">
        <f t="shared" ref="E84:AE84" si="16">SUM(E82:E83)</f>
        <v>30.26</v>
      </c>
      <c r="F84" s="291">
        <f t="shared" si="16"/>
        <v>0</v>
      </c>
      <c r="G84" s="291">
        <f t="shared" si="16"/>
        <v>-0.01</v>
      </c>
      <c r="H84" s="291">
        <f t="shared" si="16"/>
        <v>0</v>
      </c>
      <c r="I84" s="291">
        <f t="shared" si="16"/>
        <v>32.99</v>
      </c>
      <c r="J84" s="291">
        <f t="shared" si="16"/>
        <v>0</v>
      </c>
      <c r="K84" s="291">
        <f t="shared" si="16"/>
        <v>0</v>
      </c>
      <c r="L84" s="291">
        <f t="shared" si="16"/>
        <v>0</v>
      </c>
      <c r="M84" s="291">
        <f t="shared" si="16"/>
        <v>0</v>
      </c>
      <c r="N84" s="291">
        <f t="shared" si="16"/>
        <v>0</v>
      </c>
      <c r="O84" s="291">
        <f t="shared" si="16"/>
        <v>0</v>
      </c>
      <c r="P84" s="291">
        <f t="shared" si="16"/>
        <v>0</v>
      </c>
      <c r="Q84" s="291">
        <f t="shared" si="16"/>
        <v>0</v>
      </c>
      <c r="R84" s="291">
        <f t="shared" si="16"/>
        <v>0</v>
      </c>
      <c r="S84" s="291">
        <f t="shared" si="16"/>
        <v>0</v>
      </c>
      <c r="T84" s="291">
        <f t="shared" si="16"/>
        <v>0</v>
      </c>
      <c r="U84" s="291">
        <f t="shared" si="16"/>
        <v>0</v>
      </c>
      <c r="V84" s="291">
        <f t="shared" si="16"/>
        <v>0</v>
      </c>
      <c r="W84" s="291">
        <f t="shared" si="16"/>
        <v>0</v>
      </c>
      <c r="X84" s="291">
        <f t="shared" si="16"/>
        <v>0</v>
      </c>
      <c r="Y84" s="291">
        <f t="shared" si="16"/>
        <v>0</v>
      </c>
      <c r="Z84" s="291">
        <f t="shared" si="16"/>
        <v>0</v>
      </c>
      <c r="AA84" s="291">
        <f t="shared" si="16"/>
        <v>0</v>
      </c>
      <c r="AB84" s="291">
        <f t="shared" si="16"/>
        <v>0</v>
      </c>
      <c r="AC84" s="291">
        <f t="shared" si="16"/>
        <v>0</v>
      </c>
      <c r="AD84" s="291">
        <f t="shared" si="16"/>
        <v>0</v>
      </c>
      <c r="AE84" s="291">
        <f t="shared" si="16"/>
        <v>0</v>
      </c>
    </row>
    <row r="85" spans="1:31" outlineLevel="1" x14ac:dyDescent="0.25">
      <c r="A85" s="519"/>
    </row>
    <row r="86" spans="1:31" x14ac:dyDescent="0.25">
      <c r="A86" s="519"/>
    </row>
    <row r="87" spans="1:31" s="270" customFormat="1" outlineLevel="1" x14ac:dyDescent="0.25">
      <c r="A87" s="520"/>
      <c r="B87" s="512" t="s">
        <v>1225</v>
      </c>
      <c r="C87" s="272"/>
      <c r="D87" s="272">
        <f>SUM(D17,D27,D37,D44,D54,D66,D73,D80,D84)</f>
        <v>96126924.870000005</v>
      </c>
      <c r="E87" s="272">
        <f>SUM(E17,E27,E37,E44,E54,E66,E73,E80,E84)</f>
        <v>94258951.700000003</v>
      </c>
      <c r="F87" s="272">
        <f t="shared" ref="F87:AE87" si="17">SUM(F17,F27,F37,F44,F54,F66,F73,F80,F84)</f>
        <v>86784109.200000003</v>
      </c>
      <c r="G87" s="272">
        <f t="shared" si="17"/>
        <v>99883138.829999983</v>
      </c>
      <c r="H87" s="272">
        <f t="shared" si="17"/>
        <v>113518676.19000001</v>
      </c>
      <c r="I87" s="272">
        <f t="shared" si="17"/>
        <v>94971057.279999986</v>
      </c>
      <c r="J87" s="272">
        <f t="shared" si="17"/>
        <v>91561426.545006752</v>
      </c>
      <c r="K87" s="272">
        <f t="shared" si="17"/>
        <v>86338369.965220869</v>
      </c>
      <c r="L87" s="272">
        <f t="shared" si="17"/>
        <v>96086679.961932734</v>
      </c>
      <c r="M87" s="272">
        <f t="shared" si="17"/>
        <v>110441786.03672662</v>
      </c>
      <c r="N87" s="272">
        <f t="shared" si="17"/>
        <v>123010427.24966639</v>
      </c>
      <c r="O87" s="272">
        <f t="shared" si="17"/>
        <v>121570866.81522012</v>
      </c>
      <c r="P87" s="272">
        <f t="shared" si="17"/>
        <v>101794161.2095173</v>
      </c>
      <c r="Q87" s="272">
        <f t="shared" si="17"/>
        <v>89734252.041309968</v>
      </c>
      <c r="R87" s="272">
        <f t="shared" si="17"/>
        <v>90157788.264337346</v>
      </c>
      <c r="S87" s="272">
        <f t="shared" si="17"/>
        <v>97213317.548391774</v>
      </c>
      <c r="T87" s="272">
        <f t="shared" si="17"/>
        <v>105064780.48216824</v>
      </c>
      <c r="U87" s="272">
        <f t="shared" si="17"/>
        <v>95262129.619928345</v>
      </c>
      <c r="V87" s="272">
        <f t="shared" si="17"/>
        <v>93721081.516707912</v>
      </c>
      <c r="W87" s="272">
        <f t="shared" si="17"/>
        <v>89872328.513270795</v>
      </c>
      <c r="X87" s="272">
        <f t="shared" si="17"/>
        <v>100402169.17578827</v>
      </c>
      <c r="Y87" s="272">
        <f t="shared" si="17"/>
        <v>113760042.39735104</v>
      </c>
      <c r="Z87" s="272">
        <f t="shared" si="17"/>
        <v>125901248.56053969</v>
      </c>
      <c r="AA87" s="272">
        <f t="shared" si="17"/>
        <v>124593482.16857865</v>
      </c>
      <c r="AB87" s="272">
        <f t="shared" si="17"/>
        <v>104946047.61452024</v>
      </c>
      <c r="AC87" s="272">
        <f t="shared" si="17"/>
        <v>91509405.105898961</v>
      </c>
      <c r="AD87" s="272">
        <f t="shared" si="17"/>
        <v>91726099.141093969</v>
      </c>
      <c r="AE87" s="272">
        <f t="shared" si="17"/>
        <v>99478060.040200084</v>
      </c>
    </row>
    <row r="88" spans="1:31" outlineLevel="1" x14ac:dyDescent="0.25">
      <c r="A88" s="519"/>
      <c r="B88" s="518" t="s">
        <v>361</v>
      </c>
      <c r="D88" s="140">
        <v>0</v>
      </c>
      <c r="E88" s="140">
        <v>0</v>
      </c>
      <c r="F88" s="140">
        <v>0</v>
      </c>
      <c r="G88" s="140">
        <v>0</v>
      </c>
      <c r="H88" s="140">
        <v>0</v>
      </c>
      <c r="I88" s="140">
        <v>0</v>
      </c>
      <c r="J88" s="140">
        <v>0</v>
      </c>
      <c r="K88" s="140">
        <v>0</v>
      </c>
      <c r="L88" s="140">
        <v>0</v>
      </c>
      <c r="M88" s="140">
        <v>0</v>
      </c>
      <c r="N88" s="140">
        <v>0</v>
      </c>
      <c r="O88" s="140">
        <v>0</v>
      </c>
      <c r="T88" s="140">
        <v>0</v>
      </c>
      <c r="U88" s="140">
        <v>0</v>
      </c>
      <c r="V88" s="140">
        <v>0</v>
      </c>
      <c r="W88" s="140">
        <v>0</v>
      </c>
      <c r="X88" s="140">
        <v>0</v>
      </c>
      <c r="Y88" s="140">
        <v>0</v>
      </c>
      <c r="Z88" s="140">
        <v>0</v>
      </c>
      <c r="AA88" s="140">
        <v>0</v>
      </c>
      <c r="AB88" s="140">
        <v>0</v>
      </c>
      <c r="AC88" s="140">
        <v>0</v>
      </c>
      <c r="AD88" s="140">
        <v>0</v>
      </c>
      <c r="AE88" s="140">
        <v>0</v>
      </c>
    </row>
    <row r="89" spans="1:31" outlineLevel="1" x14ac:dyDescent="0.25">
      <c r="A89" s="519"/>
      <c r="B89" s="518" t="s">
        <v>362</v>
      </c>
      <c r="D89" s="140">
        <v>0</v>
      </c>
      <c r="E89" s="140">
        <v>0</v>
      </c>
      <c r="F89" s="140">
        <v>0</v>
      </c>
      <c r="G89" s="140">
        <v>0</v>
      </c>
      <c r="H89" s="140">
        <v>0</v>
      </c>
      <c r="I89" s="140">
        <v>0</v>
      </c>
      <c r="J89" s="140">
        <v>0</v>
      </c>
      <c r="K89" s="140">
        <v>0</v>
      </c>
      <c r="L89" s="140">
        <v>0</v>
      </c>
      <c r="M89" s="140">
        <v>0</v>
      </c>
      <c r="N89" s="140">
        <v>0</v>
      </c>
      <c r="O89" s="140">
        <v>0</v>
      </c>
      <c r="T89" s="140">
        <v>0</v>
      </c>
      <c r="U89" s="140">
        <v>0</v>
      </c>
      <c r="V89" s="140">
        <v>0</v>
      </c>
      <c r="W89" s="140">
        <v>0</v>
      </c>
      <c r="X89" s="140">
        <v>0</v>
      </c>
      <c r="Y89" s="140">
        <v>0</v>
      </c>
      <c r="Z89" s="140">
        <v>0</v>
      </c>
      <c r="AA89" s="140">
        <v>0</v>
      </c>
      <c r="AB89" s="140">
        <v>0</v>
      </c>
      <c r="AC89" s="140">
        <v>0</v>
      </c>
      <c r="AD89" s="140">
        <v>0</v>
      </c>
      <c r="AE89" s="140">
        <v>0</v>
      </c>
    </row>
    <row r="90" spans="1:31" outlineLevel="1" x14ac:dyDescent="0.25">
      <c r="A90" s="519"/>
      <c r="B90" s="518" t="s">
        <v>363</v>
      </c>
      <c r="D90" s="140">
        <v>0</v>
      </c>
      <c r="E90" s="140">
        <v>0</v>
      </c>
      <c r="F90" s="140">
        <v>0</v>
      </c>
      <c r="G90" s="140">
        <v>0</v>
      </c>
      <c r="H90" s="140">
        <v>0</v>
      </c>
      <c r="I90" s="140">
        <v>0</v>
      </c>
      <c r="J90" s="140">
        <v>0</v>
      </c>
      <c r="K90" s="140">
        <v>0</v>
      </c>
      <c r="L90" s="140">
        <v>0</v>
      </c>
      <c r="M90" s="140">
        <v>0</v>
      </c>
      <c r="N90" s="140">
        <v>0</v>
      </c>
      <c r="O90" s="140">
        <v>0</v>
      </c>
      <c r="T90" s="140">
        <v>0</v>
      </c>
      <c r="U90" s="140">
        <v>0</v>
      </c>
      <c r="V90" s="140">
        <v>0</v>
      </c>
      <c r="W90" s="140">
        <v>0</v>
      </c>
      <c r="X90" s="140">
        <v>0</v>
      </c>
      <c r="Y90" s="140">
        <v>0</v>
      </c>
      <c r="Z90" s="140">
        <v>0</v>
      </c>
      <c r="AA90" s="140">
        <v>0</v>
      </c>
      <c r="AB90" s="140">
        <v>0</v>
      </c>
      <c r="AC90" s="140">
        <v>0</v>
      </c>
      <c r="AD90" s="140">
        <v>0</v>
      </c>
      <c r="AE90" s="140">
        <v>0</v>
      </c>
    </row>
    <row r="91" spans="1:31" outlineLevel="1" x14ac:dyDescent="0.25">
      <c r="A91" s="519"/>
      <c r="B91" s="518" t="s">
        <v>364</v>
      </c>
      <c r="D91" s="140">
        <v>0</v>
      </c>
      <c r="E91" s="140">
        <v>0</v>
      </c>
      <c r="F91" s="140">
        <v>0</v>
      </c>
      <c r="G91" s="140">
        <v>0</v>
      </c>
      <c r="H91" s="140">
        <v>0</v>
      </c>
      <c r="I91" s="140">
        <v>0</v>
      </c>
      <c r="J91" s="140">
        <v>0</v>
      </c>
      <c r="K91" s="140">
        <v>0</v>
      </c>
      <c r="L91" s="140">
        <v>0</v>
      </c>
      <c r="M91" s="140">
        <v>0</v>
      </c>
      <c r="N91" s="140">
        <v>0</v>
      </c>
      <c r="O91" s="140">
        <v>0</v>
      </c>
      <c r="T91" s="140">
        <v>0</v>
      </c>
      <c r="U91" s="140">
        <v>0</v>
      </c>
      <c r="V91" s="140">
        <v>0</v>
      </c>
      <c r="W91" s="140">
        <v>0</v>
      </c>
      <c r="X91" s="140">
        <v>0</v>
      </c>
      <c r="Y91" s="140">
        <v>0</v>
      </c>
      <c r="Z91" s="140">
        <v>0</v>
      </c>
      <c r="AA91" s="140">
        <v>0</v>
      </c>
      <c r="AB91" s="140">
        <v>0</v>
      </c>
      <c r="AC91" s="140">
        <v>0</v>
      </c>
      <c r="AD91" s="140">
        <v>0</v>
      </c>
      <c r="AE91" s="140">
        <v>0</v>
      </c>
    </row>
    <row r="92" spans="1:31" s="270" customFormat="1" x14ac:dyDescent="0.25">
      <c r="A92" s="520"/>
      <c r="B92" s="513" t="s">
        <v>365</v>
      </c>
      <c r="C92" s="272"/>
      <c r="D92" s="272">
        <f>D87</f>
        <v>96126924.870000005</v>
      </c>
      <c r="E92" s="272">
        <f t="shared" ref="E92:AE92" si="18">E87</f>
        <v>94258951.700000003</v>
      </c>
      <c r="F92" s="272">
        <f t="shared" si="18"/>
        <v>86784109.200000003</v>
      </c>
      <c r="G92" s="272">
        <f t="shared" si="18"/>
        <v>99883138.829999983</v>
      </c>
      <c r="H92" s="272">
        <f t="shared" si="18"/>
        <v>113518676.19000001</v>
      </c>
      <c r="I92" s="272">
        <f t="shared" si="18"/>
        <v>94971057.279999986</v>
      </c>
      <c r="J92" s="272">
        <f t="shared" si="18"/>
        <v>91561426.545006752</v>
      </c>
      <c r="K92" s="272">
        <f t="shared" si="18"/>
        <v>86338369.965220869</v>
      </c>
      <c r="L92" s="272">
        <f t="shared" si="18"/>
        <v>96086679.961932734</v>
      </c>
      <c r="M92" s="272">
        <f t="shared" si="18"/>
        <v>110441786.03672662</v>
      </c>
      <c r="N92" s="272">
        <f t="shared" si="18"/>
        <v>123010427.24966639</v>
      </c>
      <c r="O92" s="272">
        <f t="shared" si="18"/>
        <v>121570866.81522012</v>
      </c>
      <c r="P92" s="272">
        <f t="shared" si="18"/>
        <v>101794161.2095173</v>
      </c>
      <c r="Q92" s="272">
        <f t="shared" si="18"/>
        <v>89734252.041309968</v>
      </c>
      <c r="R92" s="272">
        <f t="shared" si="18"/>
        <v>90157788.264337346</v>
      </c>
      <c r="S92" s="272">
        <f t="shared" si="18"/>
        <v>97213317.548391774</v>
      </c>
      <c r="T92" s="272">
        <f t="shared" si="18"/>
        <v>105064780.48216824</v>
      </c>
      <c r="U92" s="272">
        <f t="shared" si="18"/>
        <v>95262129.619928345</v>
      </c>
      <c r="V92" s="272">
        <f t="shared" si="18"/>
        <v>93721081.516707912</v>
      </c>
      <c r="W92" s="272">
        <f t="shared" si="18"/>
        <v>89872328.513270795</v>
      </c>
      <c r="X92" s="272">
        <f t="shared" si="18"/>
        <v>100402169.17578827</v>
      </c>
      <c r="Y92" s="272">
        <f t="shared" si="18"/>
        <v>113760042.39735104</v>
      </c>
      <c r="Z92" s="272">
        <f t="shared" si="18"/>
        <v>125901248.56053969</v>
      </c>
      <c r="AA92" s="272">
        <f t="shared" si="18"/>
        <v>124593482.16857865</v>
      </c>
      <c r="AB92" s="272">
        <f t="shared" si="18"/>
        <v>104946047.61452024</v>
      </c>
      <c r="AC92" s="272">
        <f t="shared" si="18"/>
        <v>91509405.105898961</v>
      </c>
      <c r="AD92" s="272">
        <f t="shared" si="18"/>
        <v>91726099.141093969</v>
      </c>
      <c r="AE92" s="272">
        <f t="shared" si="18"/>
        <v>99478060.040200084</v>
      </c>
    </row>
    <row r="93" spans="1:31" x14ac:dyDescent="0.25">
      <c r="A93" s="519" t="str">
        <f t="shared" ref="A93:A125" si="19">MID($B93,6,3)</f>
        <v/>
      </c>
    </row>
    <row r="94" spans="1:31" x14ac:dyDescent="0.25">
      <c r="A94" s="519"/>
      <c r="B94" s="518" t="s">
        <v>366</v>
      </c>
    </row>
    <row r="95" spans="1:31" x14ac:dyDescent="0.25">
      <c r="A95" s="519" t="str">
        <f>MID($B95,1,3)</f>
        <v>447</v>
      </c>
      <c r="B95" s="492" t="s">
        <v>1227</v>
      </c>
      <c r="D95" s="269">
        <v>165725.87999999998</v>
      </c>
      <c r="E95" s="269">
        <v>1129061.1099999999</v>
      </c>
      <c r="F95" s="269">
        <v>89403.12000000001</v>
      </c>
      <c r="G95" s="269">
        <v>1082578.93</v>
      </c>
      <c r="H95" s="269">
        <v>8403593.0599999987</v>
      </c>
      <c r="I95" s="269">
        <v>3200518.26</v>
      </c>
      <c r="J95" s="269">
        <v>311267.59195586405</v>
      </c>
      <c r="K95" s="269">
        <v>1442574.8318564403</v>
      </c>
      <c r="L95" s="269">
        <v>2331932.2950847959</v>
      </c>
      <c r="M95" s="269">
        <v>2100261.8575176857</v>
      </c>
      <c r="N95" s="269">
        <v>695720.76698123151</v>
      </c>
      <c r="O95" s="269">
        <v>415162.38771570637</v>
      </c>
      <c r="P95" s="140">
        <v>1938966.3433789955</v>
      </c>
      <c r="Q95" s="140">
        <v>1268141.2249524926</v>
      </c>
      <c r="R95" s="140">
        <v>1904714.0924085847</v>
      </c>
      <c r="S95" s="140">
        <v>2885687.4361649537</v>
      </c>
      <c r="T95" s="269">
        <v>3057698.6832882795</v>
      </c>
      <c r="U95" s="269">
        <v>2481159.3609442194</v>
      </c>
      <c r="V95" s="269">
        <v>404558.62044436182</v>
      </c>
      <c r="W95" s="269">
        <v>265924.38826768269</v>
      </c>
      <c r="X95" s="269">
        <v>962519.1737346435</v>
      </c>
      <c r="Y95" s="269">
        <v>1232111.0914154788</v>
      </c>
      <c r="Z95" s="269">
        <v>660300.37369199761</v>
      </c>
      <c r="AA95" s="269">
        <v>156226.60336764122</v>
      </c>
      <c r="AB95" s="269">
        <v>2050173.7561129148</v>
      </c>
      <c r="AC95" s="269">
        <v>2600971.0385551336</v>
      </c>
      <c r="AD95" s="269">
        <v>2952745.7994168922</v>
      </c>
      <c r="AE95" s="269">
        <v>3596342.4184537451</v>
      </c>
    </row>
    <row r="96" spans="1:31" x14ac:dyDescent="0.25">
      <c r="A96" s="519" t="str">
        <f t="shared" ref="A96:A98" si="20">MID($B96,1,3)</f>
        <v>447</v>
      </c>
      <c r="B96" s="492" t="s">
        <v>1228</v>
      </c>
      <c r="D96" s="269">
        <v>422.07</v>
      </c>
      <c r="E96" s="269">
        <v>98.600000000000023</v>
      </c>
      <c r="F96" s="269">
        <v>3.5999999999999943</v>
      </c>
      <c r="G96" s="269">
        <v>170.01999999999998</v>
      </c>
      <c r="H96" s="269">
        <v>2031.1900000000005</v>
      </c>
      <c r="I96" s="269">
        <v>1367.0299999999997</v>
      </c>
      <c r="J96" s="269">
        <v>0</v>
      </c>
      <c r="K96" s="269">
        <v>0</v>
      </c>
      <c r="L96" s="269">
        <v>0</v>
      </c>
      <c r="M96" s="269">
        <v>0</v>
      </c>
      <c r="N96" s="269">
        <v>0</v>
      </c>
      <c r="O96" s="269">
        <v>0</v>
      </c>
      <c r="P96" s="140">
        <v>0</v>
      </c>
      <c r="Q96" s="140">
        <v>0</v>
      </c>
      <c r="R96" s="140">
        <v>0</v>
      </c>
      <c r="S96" s="140">
        <v>0</v>
      </c>
      <c r="T96" s="269">
        <v>0</v>
      </c>
      <c r="U96" s="269">
        <v>0</v>
      </c>
      <c r="V96" s="269">
        <v>0</v>
      </c>
      <c r="W96" s="269">
        <v>0</v>
      </c>
      <c r="X96" s="269">
        <v>0</v>
      </c>
      <c r="Y96" s="269">
        <v>0</v>
      </c>
      <c r="Z96" s="269">
        <v>0</v>
      </c>
      <c r="AA96" s="269">
        <v>0</v>
      </c>
      <c r="AB96" s="269">
        <v>0</v>
      </c>
      <c r="AC96" s="269">
        <v>0</v>
      </c>
      <c r="AD96" s="269">
        <v>0</v>
      </c>
      <c r="AE96" s="269">
        <v>0</v>
      </c>
    </row>
    <row r="97" spans="1:31" x14ac:dyDescent="0.25">
      <c r="A97" s="519" t="str">
        <f t="shared" si="20"/>
        <v>447</v>
      </c>
      <c r="B97" s="492" t="s">
        <v>1229</v>
      </c>
      <c r="D97" s="269">
        <v>77456.44</v>
      </c>
      <c r="E97" s="269">
        <v>63618.33</v>
      </c>
      <c r="F97" s="269">
        <v>59681.229999999996</v>
      </c>
      <c r="G97" s="269">
        <v>76369.19</v>
      </c>
      <c r="H97" s="269">
        <v>78287.010000000009</v>
      </c>
      <c r="I97" s="269">
        <v>71948.570000000007</v>
      </c>
      <c r="J97" s="269">
        <v>53798.840603616001</v>
      </c>
      <c r="K97" s="269">
        <v>48197.661509584002</v>
      </c>
      <c r="L97" s="269">
        <v>68260.334623999996</v>
      </c>
      <c r="M97" s="269">
        <v>76525.562160000001</v>
      </c>
      <c r="N97" s="269">
        <v>82564.293023999999</v>
      </c>
      <c r="O97" s="269">
        <v>83880.408339999994</v>
      </c>
      <c r="P97" s="140">
        <v>77586.440923999995</v>
      </c>
      <c r="Q97" s="140">
        <v>62025.333756</v>
      </c>
      <c r="R97" s="140">
        <v>55834.752571999998</v>
      </c>
      <c r="S97" s="140">
        <v>60200.190871999999</v>
      </c>
      <c r="T97" s="269">
        <v>60360.178303695997</v>
      </c>
      <c r="U97" s="269">
        <v>60750.144929888003</v>
      </c>
      <c r="V97" s="269">
        <v>53803.897643616001</v>
      </c>
      <c r="W97" s="269">
        <v>48302.728881231997</v>
      </c>
      <c r="X97" s="269">
        <v>68408.792154751995</v>
      </c>
      <c r="Y97" s="269">
        <v>76689.176990303997</v>
      </c>
      <c r="Z97" s="269">
        <v>82751.802482159997</v>
      </c>
      <c r="AA97" s="269">
        <v>84064.772163183996</v>
      </c>
      <c r="AB97" s="269">
        <v>77758.316828335999</v>
      </c>
      <c r="AC97" s="269">
        <v>62029.179768000002</v>
      </c>
      <c r="AD97" s="269">
        <v>55839.916076000001</v>
      </c>
      <c r="AE97" s="269">
        <v>60205.979851999997</v>
      </c>
    </row>
    <row r="98" spans="1:31" x14ac:dyDescent="0.25">
      <c r="A98" s="519" t="str">
        <f t="shared" si="20"/>
        <v>447</v>
      </c>
      <c r="B98" s="492" t="s">
        <v>1230</v>
      </c>
      <c r="D98" s="269">
        <v>271059.36</v>
      </c>
      <c r="E98" s="269">
        <v>52369.52</v>
      </c>
      <c r="F98" s="269">
        <v>3644.7</v>
      </c>
      <c r="G98" s="269">
        <v>120460.8</v>
      </c>
      <c r="H98" s="269">
        <v>809970.77</v>
      </c>
      <c r="I98" s="269">
        <v>581013.48</v>
      </c>
      <c r="J98" s="269">
        <v>3517.4000000000005</v>
      </c>
      <c r="K98" s="269">
        <v>97584.200000000026</v>
      </c>
      <c r="L98" s="269">
        <v>23035.299999999996</v>
      </c>
      <c r="M98" s="269">
        <v>7428.5000000000009</v>
      </c>
      <c r="N98" s="269">
        <v>13704</v>
      </c>
      <c r="O98" s="269">
        <v>1443.9000000000005</v>
      </c>
      <c r="P98" s="140">
        <v>15596.799999999997</v>
      </c>
      <c r="Q98" s="140">
        <v>0</v>
      </c>
      <c r="R98" s="140">
        <v>2232.4</v>
      </c>
      <c r="S98" s="140">
        <v>0</v>
      </c>
      <c r="T98" s="269">
        <v>78946.3</v>
      </c>
      <c r="U98" s="269">
        <v>14080.400000000003</v>
      </c>
      <c r="V98" s="269">
        <v>0</v>
      </c>
      <c r="W98" s="269">
        <v>16114.199999999999</v>
      </c>
      <c r="X98" s="269">
        <v>642413.60000000009</v>
      </c>
      <c r="Y98" s="269">
        <v>537032.59999999974</v>
      </c>
      <c r="Z98" s="269">
        <v>204980.70000000004</v>
      </c>
      <c r="AA98" s="269">
        <v>222487.2</v>
      </c>
      <c r="AB98" s="269">
        <v>606481.6</v>
      </c>
      <c r="AC98" s="269">
        <v>410605.3000000001</v>
      </c>
      <c r="AD98" s="269">
        <v>272157.40000000002</v>
      </c>
      <c r="AE98" s="269">
        <v>49968.69999999999</v>
      </c>
    </row>
    <row r="99" spans="1:31" x14ac:dyDescent="0.25">
      <c r="A99" s="519">
        <v>447</v>
      </c>
      <c r="B99" s="492" t="s">
        <v>1231</v>
      </c>
      <c r="D99" s="286">
        <v>143867.74</v>
      </c>
      <c r="E99" s="286">
        <v>2683073.0499999998</v>
      </c>
      <c r="F99" s="286">
        <v>4689994.96</v>
      </c>
      <c r="G99" s="286">
        <v>2636591.58</v>
      </c>
      <c r="H99" s="286">
        <v>1208406.8999999999</v>
      </c>
      <c r="I99" s="286">
        <v>991765.74</v>
      </c>
      <c r="J99" s="286">
        <v>2754797.2000000007</v>
      </c>
      <c r="K99" s="286">
        <v>1881482.1000000006</v>
      </c>
      <c r="L99" s="286">
        <v>3174912.4999999995</v>
      </c>
      <c r="M99" s="286">
        <v>2168439.1</v>
      </c>
      <c r="N99" s="286">
        <v>1767982</v>
      </c>
      <c r="O99" s="286">
        <v>1902436.5000000005</v>
      </c>
      <c r="P99" s="287">
        <v>2510159.7999999989</v>
      </c>
      <c r="Q99" s="287">
        <v>1810109.8000000005</v>
      </c>
      <c r="R99" s="287">
        <v>4971249</v>
      </c>
      <c r="S99" s="287">
        <v>7578282.8999999985</v>
      </c>
      <c r="T99" s="286">
        <v>3793340.8000000003</v>
      </c>
      <c r="U99" s="286">
        <v>3790521.5000000009</v>
      </c>
      <c r="V99" s="286">
        <v>5284160.0999999987</v>
      </c>
      <c r="W99" s="286">
        <v>3324351.3999999994</v>
      </c>
      <c r="X99" s="286">
        <v>1738507.4000000004</v>
      </c>
      <c r="Y99" s="286">
        <v>639560.69999999984</v>
      </c>
      <c r="Z99" s="286">
        <v>636805.19999999995</v>
      </c>
      <c r="AA99" s="286">
        <v>637604.19999999995</v>
      </c>
      <c r="AB99" s="286">
        <v>1331527.8</v>
      </c>
      <c r="AC99" s="286">
        <v>1607957.9000000004</v>
      </c>
      <c r="AD99" s="286">
        <v>2910725.5000000005</v>
      </c>
      <c r="AE99" s="286">
        <v>4120134.7999999989</v>
      </c>
    </row>
    <row r="100" spans="1:31" x14ac:dyDescent="0.25">
      <c r="A100" s="519"/>
      <c r="D100" s="140">
        <v>0</v>
      </c>
      <c r="E100" s="140">
        <v>0</v>
      </c>
      <c r="F100" s="140">
        <v>0</v>
      </c>
      <c r="G100" s="140">
        <v>0</v>
      </c>
      <c r="H100" s="140">
        <v>0</v>
      </c>
      <c r="I100" s="140">
        <v>0</v>
      </c>
      <c r="J100" s="140">
        <v>0</v>
      </c>
      <c r="K100" s="140">
        <v>0</v>
      </c>
      <c r="L100" s="140">
        <v>0</v>
      </c>
      <c r="M100" s="140">
        <v>0</v>
      </c>
      <c r="N100" s="140">
        <v>0</v>
      </c>
      <c r="O100" s="140">
        <v>0</v>
      </c>
      <c r="T100" s="140">
        <v>0</v>
      </c>
      <c r="U100" s="140">
        <v>0</v>
      </c>
      <c r="V100" s="140">
        <v>0</v>
      </c>
      <c r="W100" s="140">
        <v>0</v>
      </c>
      <c r="X100" s="140">
        <v>0</v>
      </c>
      <c r="Y100" s="140">
        <v>0</v>
      </c>
      <c r="Z100" s="140">
        <v>0</v>
      </c>
      <c r="AA100" s="140">
        <v>0</v>
      </c>
      <c r="AB100" s="140">
        <v>0</v>
      </c>
      <c r="AC100" s="140">
        <v>0</v>
      </c>
      <c r="AD100" s="140">
        <v>0</v>
      </c>
      <c r="AE100" s="140">
        <v>0</v>
      </c>
    </row>
    <row r="101" spans="1:31" s="270" customFormat="1" x14ac:dyDescent="0.25">
      <c r="A101" s="520"/>
      <c r="B101" s="511" t="s">
        <v>1232</v>
      </c>
      <c r="C101" s="272"/>
      <c r="D101" s="272">
        <f>SUM(D95:D100)</f>
        <v>658531.49</v>
      </c>
      <c r="E101" s="272">
        <f t="shared" ref="E101:AE101" si="21">SUM(E95:E100)</f>
        <v>3928220.61</v>
      </c>
      <c r="F101" s="272">
        <f t="shared" si="21"/>
        <v>4842727.6100000003</v>
      </c>
      <c r="G101" s="272">
        <f t="shared" si="21"/>
        <v>3916170.52</v>
      </c>
      <c r="H101" s="272">
        <f t="shared" si="21"/>
        <v>10502288.929999998</v>
      </c>
      <c r="I101" s="272">
        <f t="shared" si="21"/>
        <v>4846613.0799999991</v>
      </c>
      <c r="J101" s="272">
        <f t="shared" si="21"/>
        <v>3123381.0325594805</v>
      </c>
      <c r="K101" s="272">
        <f t="shared" si="21"/>
        <v>3469838.7933660247</v>
      </c>
      <c r="L101" s="272">
        <f t="shared" si="21"/>
        <v>5598140.4297087956</v>
      </c>
      <c r="M101" s="272">
        <f t="shared" si="21"/>
        <v>4352655.0196776856</v>
      </c>
      <c r="N101" s="272">
        <f t="shared" si="21"/>
        <v>2559971.0600052318</v>
      </c>
      <c r="O101" s="272">
        <f t="shared" si="21"/>
        <v>2402923.1960557066</v>
      </c>
      <c r="P101" s="272">
        <f t="shared" si="21"/>
        <v>4542309.3843029942</v>
      </c>
      <c r="Q101" s="272">
        <f t="shared" si="21"/>
        <v>3140276.3587084934</v>
      </c>
      <c r="R101" s="272">
        <f t="shared" si="21"/>
        <v>6934030.2449805848</v>
      </c>
      <c r="S101" s="272">
        <f t="shared" si="21"/>
        <v>10524170.527036952</v>
      </c>
      <c r="T101" s="272">
        <f t="shared" si="21"/>
        <v>6990345.9615919758</v>
      </c>
      <c r="U101" s="272">
        <f t="shared" si="21"/>
        <v>6346511.4058741089</v>
      </c>
      <c r="V101" s="272">
        <f t="shared" si="21"/>
        <v>5742522.6180879762</v>
      </c>
      <c r="W101" s="272">
        <f t="shared" si="21"/>
        <v>3654692.717148914</v>
      </c>
      <c r="X101" s="272">
        <f t="shared" si="21"/>
        <v>3411848.9658893961</v>
      </c>
      <c r="Y101" s="272">
        <f t="shared" si="21"/>
        <v>2485393.5684057823</v>
      </c>
      <c r="Z101" s="272">
        <f t="shared" si="21"/>
        <v>1584838.0761741577</v>
      </c>
      <c r="AA101" s="272">
        <f t="shared" si="21"/>
        <v>1100382.7755308251</v>
      </c>
      <c r="AB101" s="272">
        <f t="shared" si="21"/>
        <v>4065941.4729412505</v>
      </c>
      <c r="AC101" s="272">
        <f t="shared" si="21"/>
        <v>4681563.4183231341</v>
      </c>
      <c r="AD101" s="272">
        <f t="shared" si="21"/>
        <v>6191468.6154928925</v>
      </c>
      <c r="AE101" s="272">
        <f t="shared" si="21"/>
        <v>7826651.8983057439</v>
      </c>
    </row>
    <row r="102" spans="1:31" x14ac:dyDescent="0.25">
      <c r="A102" s="519" t="str">
        <f t="shared" si="19"/>
        <v/>
      </c>
    </row>
    <row r="103" spans="1:31" s="270" customFormat="1" x14ac:dyDescent="0.25">
      <c r="A103" s="520" t="str">
        <f t="shared" si="19"/>
        <v xml:space="preserve"> RE</v>
      </c>
      <c r="B103" s="513" t="s">
        <v>367</v>
      </c>
      <c r="C103" s="272"/>
      <c r="D103" s="272">
        <f>D92+D101</f>
        <v>96785456.359999999</v>
      </c>
      <c r="E103" s="272">
        <f t="shared" ref="E103:S103" si="22">E92+E101</f>
        <v>98187172.310000002</v>
      </c>
      <c r="F103" s="272">
        <f t="shared" si="22"/>
        <v>91626836.810000002</v>
      </c>
      <c r="G103" s="272">
        <f t="shared" si="22"/>
        <v>103799309.34999998</v>
      </c>
      <c r="H103" s="272">
        <f t="shared" si="22"/>
        <v>124020965.12</v>
      </c>
      <c r="I103" s="272">
        <f t="shared" si="22"/>
        <v>99817670.359999985</v>
      </c>
      <c r="J103" s="272">
        <f t="shared" si="22"/>
        <v>94684807.577566236</v>
      </c>
      <c r="K103" s="272">
        <f t="shared" si="22"/>
        <v>89808208.758586898</v>
      </c>
      <c r="L103" s="272">
        <f t="shared" si="22"/>
        <v>101684820.39164153</v>
      </c>
      <c r="M103" s="272">
        <f t="shared" si="22"/>
        <v>114794441.05640431</v>
      </c>
      <c r="N103" s="272">
        <f t="shared" si="22"/>
        <v>125570398.30967163</v>
      </c>
      <c r="O103" s="272">
        <f t="shared" si="22"/>
        <v>123973790.01127583</v>
      </c>
      <c r="P103" s="272">
        <f t="shared" si="22"/>
        <v>106336470.59382029</v>
      </c>
      <c r="Q103" s="272">
        <f t="shared" si="22"/>
        <v>92874528.400018454</v>
      </c>
      <c r="R103" s="272">
        <f t="shared" si="22"/>
        <v>97091818.509317935</v>
      </c>
      <c r="S103" s="272">
        <f t="shared" si="22"/>
        <v>107737488.07542872</v>
      </c>
      <c r="T103" s="272">
        <f t="shared" ref="T103:AE103" si="23">T92+T101</f>
        <v>112055126.44376022</v>
      </c>
      <c r="U103" s="272">
        <f t="shared" si="23"/>
        <v>101608641.02580245</v>
      </c>
      <c r="V103" s="272">
        <f t="shared" si="23"/>
        <v>99463604.134795889</v>
      </c>
      <c r="W103" s="272">
        <f t="shared" si="23"/>
        <v>93527021.23041971</v>
      </c>
      <c r="X103" s="272">
        <f t="shared" si="23"/>
        <v>103814018.14167766</v>
      </c>
      <c r="Y103" s="272">
        <f t="shared" si="23"/>
        <v>116245435.96575682</v>
      </c>
      <c r="Z103" s="272">
        <f t="shared" si="23"/>
        <v>127486086.63671385</v>
      </c>
      <c r="AA103" s="272">
        <f t="shared" si="23"/>
        <v>125693864.94410948</v>
      </c>
      <c r="AB103" s="272">
        <f t="shared" si="23"/>
        <v>109011989.08746149</v>
      </c>
      <c r="AC103" s="272">
        <f t="shared" si="23"/>
        <v>96190968.524222091</v>
      </c>
      <c r="AD103" s="272">
        <f t="shared" si="23"/>
        <v>97917567.756586865</v>
      </c>
      <c r="AE103" s="272">
        <f t="shared" si="23"/>
        <v>107304711.93850583</v>
      </c>
    </row>
    <row r="104" spans="1:31" x14ac:dyDescent="0.25">
      <c r="A104" s="519" t="str">
        <f t="shared" si="19"/>
        <v/>
      </c>
    </row>
    <row r="105" spans="1:31" x14ac:dyDescent="0.25">
      <c r="A105" s="519"/>
      <c r="B105" s="518" t="s">
        <v>164</v>
      </c>
    </row>
    <row r="106" spans="1:31" x14ac:dyDescent="0.25">
      <c r="A106" s="519">
        <v>450</v>
      </c>
      <c r="B106" s="492" t="s">
        <v>1233</v>
      </c>
      <c r="D106" s="269">
        <v>213337.86</v>
      </c>
      <c r="E106" s="269">
        <v>251590.01</v>
      </c>
      <c r="F106" s="269">
        <v>111397.57</v>
      </c>
      <c r="G106" s="269">
        <v>148106.28</v>
      </c>
      <c r="H106" s="269">
        <v>282814.83</v>
      </c>
      <c r="I106" s="269">
        <v>284741.63</v>
      </c>
      <c r="J106" s="269">
        <v>188350.67800000001</v>
      </c>
      <c r="K106" s="269">
        <v>149957.10200000001</v>
      </c>
      <c r="L106" s="269">
        <v>154381.51800000001</v>
      </c>
      <c r="M106" s="269">
        <v>185931.57</v>
      </c>
      <c r="N106" s="269">
        <v>275196.46799999999</v>
      </c>
      <c r="O106" s="269">
        <v>379858.68199999997</v>
      </c>
      <c r="P106" s="140">
        <v>258905.12400000001</v>
      </c>
      <c r="Q106" s="140">
        <v>229555.826</v>
      </c>
      <c r="R106" s="140">
        <v>161201.948</v>
      </c>
      <c r="S106" s="140">
        <v>163575.29</v>
      </c>
      <c r="T106" s="269">
        <v>242957.64199999999</v>
      </c>
      <c r="U106" s="269">
        <v>253888.03599999999</v>
      </c>
      <c r="V106" s="269">
        <v>188350.67800000001</v>
      </c>
      <c r="W106" s="269">
        <v>149957.10200000001</v>
      </c>
      <c r="X106" s="269">
        <v>154381.51800000001</v>
      </c>
      <c r="Y106" s="269">
        <v>185931.57</v>
      </c>
      <c r="Z106" s="269">
        <v>275196.46799999999</v>
      </c>
      <c r="AA106" s="269">
        <v>379858.68199999997</v>
      </c>
      <c r="AB106" s="269">
        <v>258905.12400000001</v>
      </c>
      <c r="AC106" s="269">
        <v>229555.826</v>
      </c>
      <c r="AD106" s="269">
        <v>161201.948</v>
      </c>
      <c r="AE106" s="269">
        <v>163575.29</v>
      </c>
    </row>
    <row r="107" spans="1:31" x14ac:dyDescent="0.25">
      <c r="A107" s="519">
        <v>451</v>
      </c>
      <c r="B107" s="492" t="s">
        <v>1234</v>
      </c>
      <c r="D107" s="269">
        <v>46722.44</v>
      </c>
      <c r="E107" s="269">
        <v>48583.59</v>
      </c>
      <c r="F107" s="269">
        <v>42805.07</v>
      </c>
      <c r="G107" s="269">
        <v>38310.92</v>
      </c>
      <c r="H107" s="269">
        <v>38120.94</v>
      </c>
      <c r="I107" s="269">
        <v>39919.279999999999</v>
      </c>
      <c r="J107" s="269">
        <v>47446.664646713412</v>
      </c>
      <c r="K107" s="269">
        <v>45818.742926484716</v>
      </c>
      <c r="L107" s="269">
        <v>45725.646191762818</v>
      </c>
      <c r="M107" s="269">
        <v>45180.212008219256</v>
      </c>
      <c r="N107" s="269">
        <v>44073.511060442572</v>
      </c>
      <c r="O107" s="269">
        <v>44862.921517066097</v>
      </c>
      <c r="P107" s="140">
        <v>44914.397065682897</v>
      </c>
      <c r="Q107" s="140">
        <v>44509.029486468469</v>
      </c>
      <c r="R107" s="140">
        <v>44308.1059337685</v>
      </c>
      <c r="S107" s="140">
        <v>44303.54421968438</v>
      </c>
      <c r="T107" s="269">
        <v>44478.250612402582</v>
      </c>
      <c r="U107" s="269">
        <v>44466.239516624308</v>
      </c>
      <c r="V107" s="269">
        <v>44644.003734142738</v>
      </c>
      <c r="W107" s="269">
        <v>44558.900115930432</v>
      </c>
      <c r="X107" s="269">
        <v>44542.402375416656</v>
      </c>
      <c r="Y107" s="269">
        <v>44445.745584452627</v>
      </c>
      <c r="Z107" s="269">
        <v>44243.07335706403</v>
      </c>
      <c r="AA107" s="269">
        <v>44441.256437405507</v>
      </c>
      <c r="AB107" s="269">
        <v>44509.254253380248</v>
      </c>
      <c r="AC107" s="269">
        <v>44404.655125332836</v>
      </c>
      <c r="AD107" s="269">
        <v>44308.1059337685</v>
      </c>
      <c r="AE107" s="269">
        <v>44303.54421968438</v>
      </c>
    </row>
    <row r="108" spans="1:31" x14ac:dyDescent="0.25">
      <c r="A108" s="519">
        <v>454</v>
      </c>
      <c r="B108" s="492" t="s">
        <v>1235</v>
      </c>
      <c r="D108" s="269">
        <v>325594.92000000016</v>
      </c>
      <c r="E108" s="269">
        <v>306483.61</v>
      </c>
      <c r="F108" s="269">
        <v>245605.74</v>
      </c>
      <c r="G108" s="269">
        <v>247268.66</v>
      </c>
      <c r="H108" s="269">
        <v>249254.80000000002</v>
      </c>
      <c r="I108" s="269">
        <v>211728.7</v>
      </c>
      <c r="J108" s="269">
        <v>257809.58166666637</v>
      </c>
      <c r="K108" s="269">
        <v>257809.58166666637</v>
      </c>
      <c r="L108" s="269">
        <v>257809.58166666637</v>
      </c>
      <c r="M108" s="269">
        <v>257809.58166666637</v>
      </c>
      <c r="N108" s="269">
        <v>258332.69166666636</v>
      </c>
      <c r="O108" s="269">
        <v>258332.69166666636</v>
      </c>
      <c r="P108" s="140">
        <v>258332.69166666636</v>
      </c>
      <c r="Q108" s="140">
        <v>258332.69166666636</v>
      </c>
      <c r="R108" s="140">
        <v>258332.69166666636</v>
      </c>
      <c r="S108" s="140">
        <v>258332.69166666636</v>
      </c>
      <c r="T108" s="269">
        <v>258332.69166666636</v>
      </c>
      <c r="U108" s="269">
        <v>258332.69166666636</v>
      </c>
      <c r="V108" s="269">
        <v>258332.69166666636</v>
      </c>
      <c r="W108" s="269">
        <v>258332.69166666636</v>
      </c>
      <c r="X108" s="269">
        <v>258332.69166666636</v>
      </c>
      <c r="Y108" s="269">
        <v>258332.69166666636</v>
      </c>
      <c r="Z108" s="269">
        <v>258886.51166666637</v>
      </c>
      <c r="AA108" s="269">
        <v>258886.51166666637</v>
      </c>
      <c r="AB108" s="269">
        <v>258886.51166666637</v>
      </c>
      <c r="AC108" s="269">
        <v>258886.51166666637</v>
      </c>
      <c r="AD108" s="269">
        <v>258886.51166666637</v>
      </c>
      <c r="AE108" s="269">
        <v>258886.51166666637</v>
      </c>
    </row>
    <row r="109" spans="1:31" x14ac:dyDescent="0.25">
      <c r="A109" s="519">
        <v>454</v>
      </c>
      <c r="B109" s="492" t="s">
        <v>1236</v>
      </c>
      <c r="D109" s="269">
        <v>39559.57</v>
      </c>
      <c r="E109" s="269">
        <v>39543.439999999995</v>
      </c>
      <c r="F109" s="269">
        <v>39563.199999999997</v>
      </c>
      <c r="G109" s="269">
        <v>39585.759999999995</v>
      </c>
      <c r="H109" s="269">
        <v>39170.85</v>
      </c>
      <c r="I109" s="269">
        <v>39419.799999999996</v>
      </c>
      <c r="J109" s="269">
        <v>38358.49</v>
      </c>
      <c r="K109" s="269">
        <v>38358.49</v>
      </c>
      <c r="L109" s="269">
        <v>38358.49</v>
      </c>
      <c r="M109" s="269">
        <v>38358.49</v>
      </c>
      <c r="N109" s="269">
        <v>38358.49</v>
      </c>
      <c r="O109" s="269">
        <v>38358.49</v>
      </c>
      <c r="P109" s="140">
        <v>38358.49</v>
      </c>
      <c r="Q109" s="140">
        <v>38358.49</v>
      </c>
      <c r="R109" s="140">
        <v>38358.49</v>
      </c>
      <c r="S109" s="140">
        <v>38358.49</v>
      </c>
      <c r="T109" s="269">
        <v>38358.49</v>
      </c>
      <c r="U109" s="269">
        <v>38358.49</v>
      </c>
      <c r="V109" s="269">
        <v>38358.49</v>
      </c>
      <c r="W109" s="269">
        <v>38358.49</v>
      </c>
      <c r="X109" s="269">
        <v>38358.49</v>
      </c>
      <c r="Y109" s="269">
        <v>38358.49</v>
      </c>
      <c r="Z109" s="269">
        <v>38358.49</v>
      </c>
      <c r="AA109" s="269">
        <v>38358.49</v>
      </c>
      <c r="AB109" s="269">
        <v>38358.49</v>
      </c>
      <c r="AC109" s="269">
        <v>38358.49</v>
      </c>
      <c r="AD109" s="269">
        <v>38358.49</v>
      </c>
      <c r="AE109" s="269">
        <v>38358.49</v>
      </c>
    </row>
    <row r="110" spans="1:31" x14ac:dyDescent="0.25">
      <c r="A110" s="519">
        <v>456</v>
      </c>
      <c r="B110" s="492" t="s">
        <v>1237</v>
      </c>
      <c r="D110" s="269">
        <v>-6499.5400000000009</v>
      </c>
      <c r="E110" s="269">
        <v>122573.37999999999</v>
      </c>
      <c r="F110" s="269">
        <v>44541.72</v>
      </c>
      <c r="G110" s="269">
        <v>2137.5300000000016</v>
      </c>
      <c r="H110" s="269">
        <v>87025.760000000009</v>
      </c>
      <c r="I110" s="269">
        <v>21761.82</v>
      </c>
      <c r="J110" s="269">
        <v>23371.390277777769</v>
      </c>
      <c r="K110" s="269">
        <v>23371.390277777769</v>
      </c>
      <c r="L110" s="269">
        <v>23371.390277777769</v>
      </c>
      <c r="M110" s="269">
        <v>23371.390277777769</v>
      </c>
      <c r="N110" s="269">
        <v>23371.390277777769</v>
      </c>
      <c r="O110" s="269">
        <v>23371.390277777769</v>
      </c>
      <c r="P110" s="140">
        <v>23371.390277777769</v>
      </c>
      <c r="Q110" s="140">
        <v>23371.390277777769</v>
      </c>
      <c r="R110" s="140">
        <v>23371.390277777769</v>
      </c>
      <c r="S110" s="140">
        <v>23371.390277777769</v>
      </c>
      <c r="T110" s="269">
        <v>23371.390277777769</v>
      </c>
      <c r="U110" s="269">
        <v>23371.390277777769</v>
      </c>
      <c r="V110" s="269">
        <v>23371.390277777769</v>
      </c>
      <c r="W110" s="269">
        <v>23371.390277777769</v>
      </c>
      <c r="X110" s="269">
        <v>23371.390277777769</v>
      </c>
      <c r="Y110" s="269">
        <v>23371.390277777769</v>
      </c>
      <c r="Z110" s="269">
        <v>23371.390277777769</v>
      </c>
      <c r="AA110" s="269">
        <v>23371.390277777769</v>
      </c>
      <c r="AB110" s="269">
        <v>23371.390277777769</v>
      </c>
      <c r="AC110" s="269">
        <v>23371.390277777769</v>
      </c>
      <c r="AD110" s="269">
        <v>23371.390277777769</v>
      </c>
      <c r="AE110" s="269">
        <v>23371.390277777769</v>
      </c>
    </row>
    <row r="111" spans="1:31" x14ac:dyDescent="0.25">
      <c r="A111" s="519">
        <v>456</v>
      </c>
      <c r="B111" s="492" t="s">
        <v>1238</v>
      </c>
      <c r="D111" s="269">
        <v>-1694376</v>
      </c>
      <c r="E111" s="269">
        <v>0</v>
      </c>
      <c r="F111" s="269">
        <v>0</v>
      </c>
      <c r="G111" s="269">
        <v>0</v>
      </c>
      <c r="H111" s="269">
        <v>0</v>
      </c>
      <c r="I111" s="269">
        <v>0</v>
      </c>
      <c r="J111" s="269">
        <v>0</v>
      </c>
      <c r="K111" s="269">
        <v>0</v>
      </c>
      <c r="L111" s="269">
        <v>0</v>
      </c>
      <c r="M111" s="269">
        <v>0</v>
      </c>
      <c r="N111" s="269">
        <v>0</v>
      </c>
      <c r="O111" s="269">
        <v>0</v>
      </c>
      <c r="P111" s="140">
        <v>0</v>
      </c>
      <c r="Q111" s="140">
        <v>0</v>
      </c>
      <c r="R111" s="140">
        <v>0</v>
      </c>
      <c r="S111" s="140">
        <v>0</v>
      </c>
      <c r="T111" s="269">
        <v>0</v>
      </c>
      <c r="U111" s="269">
        <v>0</v>
      </c>
      <c r="V111" s="269">
        <v>0</v>
      </c>
      <c r="W111" s="269">
        <v>0</v>
      </c>
      <c r="X111" s="269">
        <v>0</v>
      </c>
      <c r="Y111" s="269">
        <v>0</v>
      </c>
      <c r="Z111" s="269">
        <v>0</v>
      </c>
      <c r="AA111" s="269">
        <v>0</v>
      </c>
      <c r="AB111" s="269">
        <v>0</v>
      </c>
      <c r="AC111" s="269">
        <v>0</v>
      </c>
      <c r="AD111" s="269">
        <v>0</v>
      </c>
      <c r="AE111" s="269">
        <v>0</v>
      </c>
    </row>
    <row r="112" spans="1:31" x14ac:dyDescent="0.25">
      <c r="A112" s="519">
        <v>456</v>
      </c>
      <c r="B112" s="492" t="s">
        <v>1239</v>
      </c>
      <c r="D112" s="269">
        <v>1694376</v>
      </c>
      <c r="E112" s="269">
        <v>0</v>
      </c>
      <c r="F112" s="269">
        <v>0</v>
      </c>
      <c r="G112" s="269">
        <v>0</v>
      </c>
      <c r="H112" s="269">
        <v>0</v>
      </c>
      <c r="I112" s="269">
        <v>0</v>
      </c>
      <c r="J112" s="269">
        <v>0</v>
      </c>
      <c r="K112" s="269">
        <v>0</v>
      </c>
      <c r="L112" s="269">
        <v>0</v>
      </c>
      <c r="M112" s="269">
        <v>0</v>
      </c>
      <c r="N112" s="269">
        <v>0</v>
      </c>
      <c r="O112" s="269">
        <v>0</v>
      </c>
      <c r="P112" s="140">
        <v>0</v>
      </c>
      <c r="Q112" s="140">
        <v>0</v>
      </c>
      <c r="R112" s="140">
        <v>0</v>
      </c>
      <c r="S112" s="140">
        <v>0</v>
      </c>
      <c r="T112" s="269">
        <v>0</v>
      </c>
      <c r="U112" s="269">
        <v>0</v>
      </c>
      <c r="V112" s="269">
        <v>0</v>
      </c>
      <c r="W112" s="269">
        <v>0</v>
      </c>
      <c r="X112" s="269">
        <v>0</v>
      </c>
      <c r="Y112" s="269">
        <v>0</v>
      </c>
      <c r="Z112" s="269">
        <v>0</v>
      </c>
      <c r="AA112" s="269">
        <v>0</v>
      </c>
      <c r="AB112" s="269">
        <v>0</v>
      </c>
      <c r="AC112" s="269">
        <v>0</v>
      </c>
      <c r="AD112" s="269">
        <v>0</v>
      </c>
      <c r="AE112" s="269">
        <v>0</v>
      </c>
    </row>
    <row r="113" spans="1:31" x14ac:dyDescent="0.25">
      <c r="A113" s="519">
        <v>456</v>
      </c>
      <c r="B113" s="492" t="s">
        <v>1240</v>
      </c>
      <c r="D113" s="269">
        <v>0</v>
      </c>
      <c r="E113" s="269">
        <v>0</v>
      </c>
      <c r="F113" s="269">
        <v>0</v>
      </c>
      <c r="G113" s="269">
        <v>0</v>
      </c>
      <c r="H113" s="269">
        <v>0</v>
      </c>
      <c r="I113" s="269">
        <v>0</v>
      </c>
      <c r="J113" s="269">
        <v>0</v>
      </c>
      <c r="K113" s="269">
        <v>0</v>
      </c>
      <c r="L113" s="269">
        <v>0</v>
      </c>
      <c r="M113" s="269">
        <v>0</v>
      </c>
      <c r="N113" s="269">
        <v>0</v>
      </c>
      <c r="O113" s="269">
        <v>0</v>
      </c>
      <c r="P113" s="140">
        <v>0</v>
      </c>
      <c r="Q113" s="140">
        <v>0</v>
      </c>
      <c r="R113" s="140">
        <v>0</v>
      </c>
      <c r="S113" s="140">
        <v>0</v>
      </c>
      <c r="T113" s="269">
        <v>0</v>
      </c>
      <c r="U113" s="269">
        <v>0</v>
      </c>
      <c r="V113" s="269">
        <v>0</v>
      </c>
      <c r="W113" s="269">
        <v>0</v>
      </c>
      <c r="X113" s="269">
        <v>0</v>
      </c>
      <c r="Y113" s="269">
        <v>0</v>
      </c>
      <c r="Z113" s="269">
        <v>0</v>
      </c>
      <c r="AA113" s="269">
        <v>0</v>
      </c>
      <c r="AB113" s="269">
        <v>0</v>
      </c>
      <c r="AC113" s="269">
        <v>0</v>
      </c>
      <c r="AD113" s="269">
        <v>0</v>
      </c>
      <c r="AE113" s="269">
        <v>0</v>
      </c>
    </row>
    <row r="114" spans="1:31" x14ac:dyDescent="0.25">
      <c r="A114" s="519">
        <v>456</v>
      </c>
      <c r="B114" s="492" t="s">
        <v>1241</v>
      </c>
      <c r="D114" s="269">
        <v>0</v>
      </c>
      <c r="E114" s="269">
        <v>0</v>
      </c>
      <c r="F114" s="269">
        <v>0</v>
      </c>
      <c r="G114" s="269">
        <v>0</v>
      </c>
      <c r="H114" s="269">
        <v>0</v>
      </c>
      <c r="I114" s="269">
        <v>0</v>
      </c>
      <c r="J114" s="269">
        <v>0</v>
      </c>
      <c r="K114" s="269">
        <v>0</v>
      </c>
      <c r="L114" s="269">
        <v>0</v>
      </c>
      <c r="M114" s="269">
        <v>0</v>
      </c>
      <c r="N114" s="269">
        <v>0</v>
      </c>
      <c r="O114" s="269">
        <v>0</v>
      </c>
      <c r="P114" s="140">
        <v>0</v>
      </c>
      <c r="Q114" s="140">
        <v>0</v>
      </c>
      <c r="R114" s="140">
        <v>0</v>
      </c>
      <c r="S114" s="140">
        <v>0</v>
      </c>
      <c r="T114" s="269">
        <v>0</v>
      </c>
      <c r="U114" s="269">
        <v>0</v>
      </c>
      <c r="V114" s="269">
        <v>0</v>
      </c>
      <c r="W114" s="269">
        <v>0</v>
      </c>
      <c r="X114" s="269">
        <v>0</v>
      </c>
      <c r="Y114" s="269">
        <v>0</v>
      </c>
      <c r="Z114" s="269">
        <v>0</v>
      </c>
      <c r="AA114" s="269">
        <v>0</v>
      </c>
      <c r="AB114" s="269">
        <v>0</v>
      </c>
      <c r="AC114" s="269">
        <v>0</v>
      </c>
      <c r="AD114" s="269">
        <v>0</v>
      </c>
      <c r="AE114" s="269">
        <v>0</v>
      </c>
    </row>
    <row r="115" spans="1:31" x14ac:dyDescent="0.25">
      <c r="A115" s="519">
        <v>456</v>
      </c>
      <c r="B115" s="492" t="s">
        <v>1242</v>
      </c>
      <c r="D115" s="269">
        <v>1005906.9700000001</v>
      </c>
      <c r="E115" s="269">
        <v>914136.88</v>
      </c>
      <c r="F115" s="269">
        <v>811242.05</v>
      </c>
      <c r="G115" s="269">
        <v>1109497.17</v>
      </c>
      <c r="H115" s="269">
        <v>1167156.08</v>
      </c>
      <c r="I115" s="269">
        <v>1129042.5599999998</v>
      </c>
      <c r="J115" s="269">
        <v>833283.98038598103</v>
      </c>
      <c r="K115" s="269">
        <v>688461.34653589595</v>
      </c>
      <c r="L115" s="269">
        <v>849919.37948279898</v>
      </c>
      <c r="M115" s="269">
        <v>971688.33804548404</v>
      </c>
      <c r="N115" s="269">
        <v>1065023.2231741601</v>
      </c>
      <c r="O115" s="269">
        <v>1055333.16657921</v>
      </c>
      <c r="P115" s="140">
        <v>1002826.0263723</v>
      </c>
      <c r="Q115" s="140">
        <v>832500.114526344</v>
      </c>
      <c r="R115" s="140">
        <v>853678.37933626398</v>
      </c>
      <c r="S115" s="140">
        <v>934628.56246282405</v>
      </c>
      <c r="T115" s="269">
        <v>951460.69600769202</v>
      </c>
      <c r="U115" s="269">
        <v>910825.71138581599</v>
      </c>
      <c r="V115" s="269">
        <v>861228.57547556399</v>
      </c>
      <c r="W115" s="269">
        <v>714714.13407625596</v>
      </c>
      <c r="X115" s="269">
        <v>882165.876948416</v>
      </c>
      <c r="Y115" s="269">
        <v>1055353.72149764</v>
      </c>
      <c r="Z115" s="269">
        <v>1157167.4735766801</v>
      </c>
      <c r="AA115" s="269">
        <v>1146450.79777729</v>
      </c>
      <c r="AB115" s="269">
        <v>1089423.66965529</v>
      </c>
      <c r="AC115" s="269">
        <v>899948.171767322</v>
      </c>
      <c r="AD115" s="269">
        <v>922953.337946543</v>
      </c>
      <c r="AE115" s="269">
        <v>1010689.8538210799</v>
      </c>
    </row>
    <row r="116" spans="1:31" x14ac:dyDescent="0.25">
      <c r="A116" s="519">
        <v>456</v>
      </c>
      <c r="B116" s="492" t="s">
        <v>1243</v>
      </c>
      <c r="D116" s="269">
        <v>36726.43</v>
      </c>
      <c r="E116" s="269">
        <v>31545.010000000002</v>
      </c>
      <c r="F116" s="269">
        <v>28965.120000000003</v>
      </c>
      <c r="G116" s="269">
        <v>39970.009999999995</v>
      </c>
      <c r="H116" s="269">
        <v>42156.15</v>
      </c>
      <c r="I116" s="269">
        <v>41273.22</v>
      </c>
      <c r="J116" s="269">
        <v>27379.708905119998</v>
      </c>
      <c r="K116" s="269">
        <v>22235.790040880001</v>
      </c>
      <c r="L116" s="269">
        <v>27770.124616000001</v>
      </c>
      <c r="M116" s="269">
        <v>30801.30449292</v>
      </c>
      <c r="N116" s="269">
        <v>34072.602237960004</v>
      </c>
      <c r="O116" s="269">
        <v>33698.516433010001</v>
      </c>
      <c r="P116" s="140">
        <v>32006.25189983</v>
      </c>
      <c r="Q116" s="140">
        <v>26221.83328635</v>
      </c>
      <c r="R116" s="140">
        <v>27031.026916790001</v>
      </c>
      <c r="S116" s="140">
        <v>29809.974583219999</v>
      </c>
      <c r="T116" s="269">
        <v>30053.318839492</v>
      </c>
      <c r="U116" s="269">
        <v>28917.031817335999</v>
      </c>
      <c r="V116" s="269">
        <v>27296.817331991999</v>
      </c>
      <c r="W116" s="269">
        <v>22284.556692033999</v>
      </c>
      <c r="X116" s="269">
        <v>27818.247364544</v>
      </c>
      <c r="Y116" s="269">
        <v>32387.612632778</v>
      </c>
      <c r="Z116" s="269">
        <v>35834.31509294</v>
      </c>
      <c r="AA116" s="269">
        <v>35435.142476751302</v>
      </c>
      <c r="AB116" s="269">
        <v>33660.508866538701</v>
      </c>
      <c r="AC116" s="269">
        <v>27440.772889659998</v>
      </c>
      <c r="AD116" s="269">
        <v>28290.439620776699</v>
      </c>
      <c r="AE116" s="269">
        <v>31199.087834936701</v>
      </c>
    </row>
    <row r="117" spans="1:31" x14ac:dyDescent="0.25">
      <c r="A117" s="519">
        <v>456</v>
      </c>
      <c r="B117" s="492" t="s">
        <v>1244</v>
      </c>
      <c r="D117" s="269">
        <v>28995.599999999999</v>
      </c>
      <c r="E117" s="269">
        <v>6673.4499999999971</v>
      </c>
      <c r="F117" s="269">
        <v>125.11000000000013</v>
      </c>
      <c r="G117" s="269">
        <v>7719.5900000000038</v>
      </c>
      <c r="H117" s="269">
        <v>134154.38000000003</v>
      </c>
      <c r="I117" s="269">
        <v>90230.969999999972</v>
      </c>
      <c r="J117" s="269">
        <v>53589.999999999985</v>
      </c>
      <c r="K117" s="269">
        <v>296404.99999999994</v>
      </c>
      <c r="L117" s="269">
        <v>121485.99999999997</v>
      </c>
      <c r="M117" s="269">
        <v>153510.99999999997</v>
      </c>
      <c r="N117" s="269">
        <v>127358.99999999997</v>
      </c>
      <c r="O117" s="269">
        <v>70073.999999999985</v>
      </c>
      <c r="P117" s="140">
        <v>232927.99999999997</v>
      </c>
      <c r="Q117" s="140">
        <v>289592.99999999994</v>
      </c>
      <c r="R117" s="140">
        <v>77220.999999999985</v>
      </c>
      <c r="S117" s="140">
        <v>21557.999999999993</v>
      </c>
      <c r="T117" s="269">
        <v>117811.99999999997</v>
      </c>
      <c r="U117" s="269">
        <v>48201.999999999993</v>
      </c>
      <c r="V117" s="269">
        <v>3156.9999999999995</v>
      </c>
      <c r="W117" s="269">
        <v>23577.999999999996</v>
      </c>
      <c r="X117" s="269">
        <v>254411.99999999994</v>
      </c>
      <c r="Y117" s="269">
        <v>398170.99999999988</v>
      </c>
      <c r="Z117" s="269">
        <v>161302.99999999994</v>
      </c>
      <c r="AA117" s="269">
        <v>115078.99999999997</v>
      </c>
      <c r="AB117" s="269">
        <v>291844.99999999994</v>
      </c>
      <c r="AC117" s="269">
        <v>247728.99999999994</v>
      </c>
      <c r="AD117" s="269">
        <v>126575.99999999997</v>
      </c>
      <c r="AE117" s="269">
        <v>68913.999999999985</v>
      </c>
    </row>
    <row r="118" spans="1:31" x14ac:dyDescent="0.25">
      <c r="A118" s="519">
        <v>456</v>
      </c>
      <c r="B118" s="492" t="s">
        <v>1245</v>
      </c>
      <c r="D118" s="269">
        <v>634.72</v>
      </c>
      <c r="E118" s="269">
        <v>153.83000000000001</v>
      </c>
      <c r="F118" s="269">
        <v>3.78</v>
      </c>
      <c r="G118" s="269">
        <v>176.38</v>
      </c>
      <c r="H118" s="269">
        <v>3406.53</v>
      </c>
      <c r="I118" s="269">
        <v>2333.6799999999998</v>
      </c>
      <c r="J118" s="269">
        <v>0</v>
      </c>
      <c r="K118" s="269">
        <v>0</v>
      </c>
      <c r="L118" s="269">
        <v>0</v>
      </c>
      <c r="M118" s="269">
        <v>0</v>
      </c>
      <c r="N118" s="269">
        <v>0</v>
      </c>
      <c r="O118" s="269">
        <v>0</v>
      </c>
      <c r="P118" s="140">
        <v>0</v>
      </c>
      <c r="Q118" s="140">
        <v>0</v>
      </c>
      <c r="R118" s="140">
        <v>0</v>
      </c>
      <c r="S118" s="140">
        <v>0</v>
      </c>
      <c r="T118" s="269">
        <v>0</v>
      </c>
      <c r="U118" s="269">
        <v>0</v>
      </c>
      <c r="V118" s="269">
        <v>0</v>
      </c>
      <c r="W118" s="269">
        <v>0</v>
      </c>
      <c r="X118" s="269">
        <v>0</v>
      </c>
      <c r="Y118" s="269">
        <v>0</v>
      </c>
      <c r="Z118" s="269">
        <v>0</v>
      </c>
      <c r="AA118" s="269">
        <v>0</v>
      </c>
      <c r="AB118" s="269">
        <v>0</v>
      </c>
      <c r="AC118" s="269">
        <v>0</v>
      </c>
      <c r="AD118" s="269">
        <v>0</v>
      </c>
      <c r="AE118" s="269">
        <v>0</v>
      </c>
    </row>
    <row r="119" spans="1:31" x14ac:dyDescent="0.25">
      <c r="A119" s="519">
        <v>456</v>
      </c>
      <c r="B119" s="492" t="s">
        <v>1246</v>
      </c>
      <c r="D119" s="269">
        <v>7020.2</v>
      </c>
      <c r="E119" s="269">
        <v>9641.67</v>
      </c>
      <c r="F119" s="269">
        <v>8238.24</v>
      </c>
      <c r="G119" s="269">
        <v>9435.9599999999991</v>
      </c>
      <c r="H119" s="269">
        <v>15670.15</v>
      </c>
      <c r="I119" s="269">
        <v>16540.32</v>
      </c>
      <c r="J119" s="269">
        <v>0</v>
      </c>
      <c r="K119" s="269">
        <v>0</v>
      </c>
      <c r="L119" s="269">
        <v>0</v>
      </c>
      <c r="M119" s="269">
        <v>0</v>
      </c>
      <c r="N119" s="269">
        <v>0</v>
      </c>
      <c r="O119" s="269">
        <v>0</v>
      </c>
      <c r="P119" s="140">
        <v>0</v>
      </c>
      <c r="Q119" s="140">
        <v>0</v>
      </c>
      <c r="R119" s="140">
        <v>0</v>
      </c>
      <c r="S119" s="140">
        <v>0</v>
      </c>
      <c r="T119" s="269">
        <v>0</v>
      </c>
      <c r="U119" s="269">
        <v>0</v>
      </c>
      <c r="V119" s="269">
        <v>0</v>
      </c>
      <c r="W119" s="269">
        <v>0</v>
      </c>
      <c r="X119" s="269">
        <v>0</v>
      </c>
      <c r="Y119" s="269">
        <v>0</v>
      </c>
      <c r="Z119" s="269">
        <v>0</v>
      </c>
      <c r="AA119" s="269">
        <v>0</v>
      </c>
      <c r="AB119" s="269">
        <v>0</v>
      </c>
      <c r="AC119" s="269">
        <v>0</v>
      </c>
      <c r="AD119" s="269">
        <v>0</v>
      </c>
      <c r="AE119" s="269">
        <v>0</v>
      </c>
    </row>
    <row r="120" spans="1:31" s="270" customFormat="1" x14ac:dyDescent="0.25">
      <c r="A120" s="520"/>
      <c r="B120" s="511" t="s">
        <v>1247</v>
      </c>
      <c r="C120" s="272"/>
      <c r="D120" s="288">
        <f>SUM(D106:D119)</f>
        <v>1697999.1700000002</v>
      </c>
      <c r="E120" s="288">
        <f t="shared" ref="E120:AE120" si="24">SUM(E106:E119)</f>
        <v>1730924.8699999999</v>
      </c>
      <c r="F120" s="288">
        <f t="shared" si="24"/>
        <v>1332487.6000000003</v>
      </c>
      <c r="G120" s="288">
        <f t="shared" si="24"/>
        <v>1642208.2599999998</v>
      </c>
      <c r="H120" s="288">
        <f t="shared" si="24"/>
        <v>2058930.4700000002</v>
      </c>
      <c r="I120" s="288">
        <f t="shared" si="24"/>
        <v>1876991.98</v>
      </c>
      <c r="J120" s="288">
        <f t="shared" si="24"/>
        <v>1469590.4938822584</v>
      </c>
      <c r="K120" s="288">
        <f t="shared" si="24"/>
        <v>1522417.4434477049</v>
      </c>
      <c r="L120" s="288">
        <f t="shared" si="24"/>
        <v>1518822.1302350061</v>
      </c>
      <c r="M120" s="288">
        <f t="shared" si="24"/>
        <v>1706651.8864910675</v>
      </c>
      <c r="N120" s="288">
        <f t="shared" si="24"/>
        <v>1865787.3764170068</v>
      </c>
      <c r="O120" s="288">
        <f t="shared" si="24"/>
        <v>1903889.8584737303</v>
      </c>
      <c r="P120" s="288">
        <f t="shared" si="24"/>
        <v>1891642.3712822571</v>
      </c>
      <c r="Q120" s="288">
        <f t="shared" si="24"/>
        <v>1742442.3752436065</v>
      </c>
      <c r="R120" s="288">
        <f t="shared" si="24"/>
        <v>1483503.0321312665</v>
      </c>
      <c r="S120" s="288">
        <f t="shared" si="24"/>
        <v>1513937.9432101727</v>
      </c>
      <c r="T120" s="288">
        <f t="shared" si="24"/>
        <v>1706824.4794040308</v>
      </c>
      <c r="U120" s="288">
        <f t="shared" si="24"/>
        <v>1606361.5906642205</v>
      </c>
      <c r="V120" s="288">
        <f t="shared" si="24"/>
        <v>1444739.6464861431</v>
      </c>
      <c r="W120" s="288">
        <f t="shared" si="24"/>
        <v>1275155.2648286645</v>
      </c>
      <c r="X120" s="288">
        <f t="shared" si="24"/>
        <v>1683382.6166328208</v>
      </c>
      <c r="Y120" s="288">
        <f t="shared" si="24"/>
        <v>2036352.2216593148</v>
      </c>
      <c r="Z120" s="288">
        <f t="shared" si="24"/>
        <v>1994360.7219711281</v>
      </c>
      <c r="AA120" s="288">
        <f t="shared" si="24"/>
        <v>2041881.270635891</v>
      </c>
      <c r="AB120" s="288">
        <f t="shared" si="24"/>
        <v>2038959.9487196531</v>
      </c>
      <c r="AC120" s="288">
        <f t="shared" si="24"/>
        <v>1769694.817726759</v>
      </c>
      <c r="AD120" s="288">
        <f t="shared" si="24"/>
        <v>1603946.2234455326</v>
      </c>
      <c r="AE120" s="288">
        <f t="shared" si="24"/>
        <v>1639298.1678201451</v>
      </c>
    </row>
    <row r="121" spans="1:31" s="93" customFormat="1" x14ac:dyDescent="0.25">
      <c r="A121" s="519" t="str">
        <f t="shared" si="19"/>
        <v/>
      </c>
      <c r="B121" s="522"/>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row>
    <row r="122" spans="1:31" s="270" customFormat="1" x14ac:dyDescent="0.25">
      <c r="A122" s="520"/>
      <c r="B122" s="513" t="s">
        <v>126</v>
      </c>
      <c r="C122" s="272"/>
      <c r="D122" s="272">
        <f>D103+D120</f>
        <v>98483455.530000001</v>
      </c>
      <c r="E122" s="272">
        <f t="shared" ref="E122:S122" si="25">E103+E120</f>
        <v>99918097.180000007</v>
      </c>
      <c r="F122" s="272">
        <f t="shared" si="25"/>
        <v>92959324.409999996</v>
      </c>
      <c r="G122" s="272">
        <f t="shared" si="25"/>
        <v>105441517.60999998</v>
      </c>
      <c r="H122" s="272">
        <f t="shared" si="25"/>
        <v>126079895.59</v>
      </c>
      <c r="I122" s="272">
        <f t="shared" si="25"/>
        <v>101694662.33999999</v>
      </c>
      <c r="J122" s="272">
        <f t="shared" si="25"/>
        <v>96154398.07144849</v>
      </c>
      <c r="K122" s="272">
        <f t="shared" si="25"/>
        <v>91330626.202034608</v>
      </c>
      <c r="L122" s="272">
        <f t="shared" si="25"/>
        <v>103203642.52187653</v>
      </c>
      <c r="M122" s="272">
        <f t="shared" si="25"/>
        <v>116501092.94289537</v>
      </c>
      <c r="N122" s="272">
        <f t="shared" si="25"/>
        <v>127436185.68608864</v>
      </c>
      <c r="O122" s="272">
        <f t="shared" si="25"/>
        <v>125877679.86974956</v>
      </c>
      <c r="P122" s="272">
        <f t="shared" si="25"/>
        <v>108228112.96510255</v>
      </c>
      <c r="Q122" s="272">
        <f t="shared" si="25"/>
        <v>94616970.775262058</v>
      </c>
      <c r="R122" s="272">
        <f t="shared" si="25"/>
        <v>98575321.541449204</v>
      </c>
      <c r="S122" s="272">
        <f t="shared" si="25"/>
        <v>109251426.01863889</v>
      </c>
      <c r="T122" s="272">
        <f t="shared" ref="T122:AE122" si="26">T103+T120</f>
        <v>113761950.92316425</v>
      </c>
      <c r="U122" s="272">
        <f t="shared" si="26"/>
        <v>103215002.61646667</v>
      </c>
      <c r="V122" s="272">
        <f t="shared" si="26"/>
        <v>100908343.78128204</v>
      </c>
      <c r="W122" s="272">
        <f t="shared" si="26"/>
        <v>94802176.495248377</v>
      </c>
      <c r="X122" s="272">
        <f t="shared" si="26"/>
        <v>105497400.75831048</v>
      </c>
      <c r="Y122" s="272">
        <f t="shared" si="26"/>
        <v>118281788.18741614</v>
      </c>
      <c r="Z122" s="272">
        <f t="shared" si="26"/>
        <v>129480447.35868497</v>
      </c>
      <c r="AA122" s="272">
        <f t="shared" si="26"/>
        <v>127735746.21474537</v>
      </c>
      <c r="AB122" s="272">
        <f t="shared" si="26"/>
        <v>111050949.03618114</v>
      </c>
      <c r="AC122" s="272">
        <f t="shared" si="26"/>
        <v>97960663.341948852</v>
      </c>
      <c r="AD122" s="272">
        <f t="shared" si="26"/>
        <v>99521513.980032399</v>
      </c>
      <c r="AE122" s="272">
        <f t="shared" si="26"/>
        <v>108944010.10632597</v>
      </c>
    </row>
    <row r="123" spans="1:31" x14ac:dyDescent="0.25">
      <c r="A123" s="519" t="str">
        <f t="shared" si="19"/>
        <v/>
      </c>
    </row>
    <row r="124" spans="1:31" x14ac:dyDescent="0.25">
      <c r="A124" s="519"/>
      <c r="B124" s="513" t="s">
        <v>368</v>
      </c>
    </row>
    <row r="125" spans="1:31" x14ac:dyDescent="0.25">
      <c r="A125" s="519" t="str">
        <f t="shared" si="19"/>
        <v/>
      </c>
    </row>
    <row r="126" spans="1:31" x14ac:dyDescent="0.25">
      <c r="A126" s="519"/>
      <c r="B126" s="518" t="s">
        <v>369</v>
      </c>
    </row>
    <row r="127" spans="1:31" x14ac:dyDescent="0.25">
      <c r="A127" s="519" t="str">
        <f t="shared" ref="A127:A225" si="27">MID($B127,1,3)</f>
        <v>500</v>
      </c>
      <c r="B127" s="492" t="s">
        <v>1248</v>
      </c>
      <c r="D127" s="269">
        <v>208617.15000000017</v>
      </c>
      <c r="E127" s="269">
        <v>230659.2500000002</v>
      </c>
      <c r="F127" s="269">
        <v>180964.48999999993</v>
      </c>
      <c r="G127" s="269">
        <v>234742.37999999998</v>
      </c>
      <c r="H127" s="269">
        <v>210336.31000000035</v>
      </c>
      <c r="I127" s="269">
        <v>253692.54999999955</v>
      </c>
      <c r="J127" s="269">
        <v>334004.0999999998</v>
      </c>
      <c r="K127" s="269">
        <v>364504.2899999998</v>
      </c>
      <c r="L127" s="269">
        <v>344002.34999999963</v>
      </c>
      <c r="M127" s="269">
        <v>322195.17999999964</v>
      </c>
      <c r="N127" s="269">
        <v>361331.77999999974</v>
      </c>
      <c r="O127" s="269">
        <v>337471.33999999962</v>
      </c>
      <c r="P127" s="140">
        <v>370300.9200000001</v>
      </c>
      <c r="Q127" s="140">
        <v>455672.69999999949</v>
      </c>
      <c r="R127" s="140">
        <v>319320.67999999947</v>
      </c>
      <c r="S127" s="140">
        <v>259863.8799999998</v>
      </c>
      <c r="T127" s="269">
        <v>352456.12999999971</v>
      </c>
      <c r="U127" s="269">
        <v>371368.5400000001</v>
      </c>
      <c r="V127" s="269">
        <v>367578.31999999995</v>
      </c>
      <c r="W127" s="269">
        <v>348829.96999999991</v>
      </c>
      <c r="X127" s="269">
        <v>304860.53999999986</v>
      </c>
      <c r="Y127" s="269">
        <v>336740.97000000009</v>
      </c>
      <c r="Z127" s="269">
        <v>345602.98999999993</v>
      </c>
      <c r="AA127" s="269">
        <v>338097.83999999997</v>
      </c>
      <c r="AB127" s="269">
        <v>360290.13999999996</v>
      </c>
      <c r="AC127" s="269">
        <v>352899.05999999988</v>
      </c>
      <c r="AD127" s="269">
        <v>278309.37000000023</v>
      </c>
      <c r="AE127" s="269">
        <v>276583.04000000015</v>
      </c>
    </row>
    <row r="128" spans="1:31" x14ac:dyDescent="0.25">
      <c r="A128" s="519" t="str">
        <f t="shared" si="27"/>
        <v>501</v>
      </c>
      <c r="B128" s="492" t="s">
        <v>1249</v>
      </c>
      <c r="D128" s="269">
        <v>-616401.26</v>
      </c>
      <c r="E128" s="269">
        <v>-578526.14</v>
      </c>
      <c r="F128" s="269">
        <v>-463710.30000000005</v>
      </c>
      <c r="G128" s="269">
        <v>-506483.24999999994</v>
      </c>
      <c r="H128" s="269">
        <v>-270160.64000000001</v>
      </c>
      <c r="I128" s="269">
        <v>-126209.97</v>
      </c>
      <c r="J128" s="269">
        <v>-323225.61</v>
      </c>
      <c r="K128" s="269">
        <v>-591225.61</v>
      </c>
      <c r="L128" s="269">
        <v>-627225.61</v>
      </c>
      <c r="M128" s="269">
        <v>-673225.61</v>
      </c>
      <c r="N128" s="269">
        <v>-731225.61</v>
      </c>
      <c r="O128" s="269">
        <v>-718225.61</v>
      </c>
      <c r="P128" s="140">
        <v>-704225.61</v>
      </c>
      <c r="Q128" s="140">
        <v>-644225.61</v>
      </c>
      <c r="R128" s="140">
        <v>-526225.61</v>
      </c>
      <c r="S128" s="140">
        <v>-794226.16999999993</v>
      </c>
      <c r="T128" s="269">
        <v>-581482.27999999991</v>
      </c>
      <c r="U128" s="269">
        <v>-469482.28</v>
      </c>
      <c r="V128" s="269">
        <v>-594482.27999999991</v>
      </c>
      <c r="W128" s="269">
        <v>-642482.27999999991</v>
      </c>
      <c r="X128" s="269">
        <v>-557482.27999999991</v>
      </c>
      <c r="Y128" s="269">
        <v>-606482.27999999991</v>
      </c>
      <c r="Z128" s="269">
        <v>-642482.27999999991</v>
      </c>
      <c r="AA128" s="269">
        <v>-626482.27999999991</v>
      </c>
      <c r="AB128" s="269">
        <v>-590482.27999999991</v>
      </c>
      <c r="AC128" s="269">
        <v>-472482.28</v>
      </c>
      <c r="AD128" s="269">
        <v>-504482.27999999997</v>
      </c>
      <c r="AE128" s="269">
        <v>-588482.27999999991</v>
      </c>
    </row>
    <row r="129" spans="1:31" x14ac:dyDescent="0.25">
      <c r="A129" s="519" t="str">
        <f t="shared" si="27"/>
        <v>501</v>
      </c>
      <c r="B129" s="492" t="s">
        <v>1250</v>
      </c>
      <c r="D129" s="269">
        <v>19031871.280000001</v>
      </c>
      <c r="E129" s="269">
        <v>24036774</v>
      </c>
      <c r="F129" s="269">
        <v>20566945.640000001</v>
      </c>
      <c r="G129" s="269">
        <v>21894732.609999999</v>
      </c>
      <c r="H129" s="269">
        <v>21550398.850000001</v>
      </c>
      <c r="I129" s="269">
        <v>19566505.57</v>
      </c>
      <c r="J129" s="269">
        <v>19196032.942000002</v>
      </c>
      <c r="K129" s="269">
        <v>17398967.906999998</v>
      </c>
      <c r="L129" s="269">
        <v>21548905.287</v>
      </c>
      <c r="M129" s="269">
        <v>23299818.848999996</v>
      </c>
      <c r="N129" s="269">
        <v>25631217.572999995</v>
      </c>
      <c r="O129" s="269">
        <v>25382888.874000002</v>
      </c>
      <c r="P129" s="140">
        <v>21765361.859999999</v>
      </c>
      <c r="Q129" s="140">
        <v>17266691.670999996</v>
      </c>
      <c r="R129" s="140">
        <v>20361210.337000005</v>
      </c>
      <c r="S129" s="140">
        <v>25077073.743000001</v>
      </c>
      <c r="T129" s="269">
        <v>23279697.220000003</v>
      </c>
      <c r="U129" s="269">
        <v>21246573.350999996</v>
      </c>
      <c r="V129" s="269">
        <v>21660420.199999999</v>
      </c>
      <c r="W129" s="269">
        <v>18843326.800000001</v>
      </c>
      <c r="X129" s="269">
        <v>21099695.667999998</v>
      </c>
      <c r="Y129" s="269">
        <v>22656889.925000001</v>
      </c>
      <c r="Z129" s="269">
        <v>24265911.922000002</v>
      </c>
      <c r="AA129" s="269">
        <v>24373269.970999997</v>
      </c>
      <c r="AB129" s="269">
        <v>21649622.741999999</v>
      </c>
      <c r="AC129" s="269">
        <v>17911298.884999998</v>
      </c>
      <c r="AD129" s="269">
        <v>18628882.755000003</v>
      </c>
      <c r="AE129" s="269">
        <v>22700198.715000004</v>
      </c>
    </row>
    <row r="130" spans="1:31" x14ac:dyDescent="0.25">
      <c r="A130" s="519" t="str">
        <f t="shared" si="27"/>
        <v>501</v>
      </c>
      <c r="B130" s="492" t="s">
        <v>1251</v>
      </c>
      <c r="D130" s="269">
        <v>59675.05</v>
      </c>
      <c r="E130" s="269">
        <v>474937.15</v>
      </c>
      <c r="F130" s="269">
        <v>67803.86</v>
      </c>
      <c r="G130" s="269">
        <v>613706.71</v>
      </c>
      <c r="H130" s="269">
        <v>2087625.8800000001</v>
      </c>
      <c r="I130" s="269">
        <v>1061651.8500000001</v>
      </c>
      <c r="J130" s="269">
        <v>66546.658142161177</v>
      </c>
      <c r="K130" s="269">
        <v>392061.93157138606</v>
      </c>
      <c r="L130" s="269">
        <v>666426.87830652704</v>
      </c>
      <c r="M130" s="269">
        <v>527955.75112245209</v>
      </c>
      <c r="N130" s="269">
        <v>173964.96102205708</v>
      </c>
      <c r="O130" s="269">
        <v>78817.385276798363</v>
      </c>
      <c r="P130" s="140">
        <v>317139.76185055426</v>
      </c>
      <c r="Q130" s="140">
        <v>-4653.9943262211746</v>
      </c>
      <c r="R130" s="140">
        <v>303988.32963184931</v>
      </c>
      <c r="S130" s="140">
        <v>601488.96382507798</v>
      </c>
      <c r="T130" s="269">
        <v>868966.54825738422</v>
      </c>
      <c r="U130" s="269">
        <v>651410.59754869889</v>
      </c>
      <c r="V130" s="269">
        <v>54989.972930642718</v>
      </c>
      <c r="W130" s="269">
        <v>-9412.925805526349</v>
      </c>
      <c r="X130" s="269">
        <v>483246.78390583466</v>
      </c>
      <c r="Y130" s="269">
        <v>505471.59285734117</v>
      </c>
      <c r="Z130" s="269">
        <v>257169.63459308608</v>
      </c>
      <c r="AA130" s="269">
        <v>53946.081121746996</v>
      </c>
      <c r="AB130" s="269">
        <v>904361.60421325872</v>
      </c>
      <c r="AC130" s="269">
        <v>1124845.2122465766</v>
      </c>
      <c r="AD130" s="269">
        <v>1448746.3172773425</v>
      </c>
      <c r="AE130" s="269">
        <v>958152.05926256953</v>
      </c>
    </row>
    <row r="131" spans="1:31" x14ac:dyDescent="0.25">
      <c r="A131" s="519" t="str">
        <f t="shared" si="27"/>
        <v>501</v>
      </c>
      <c r="B131" s="492" t="s">
        <v>1252</v>
      </c>
      <c r="D131" s="269">
        <v>122859.12</v>
      </c>
      <c r="E131" s="269">
        <v>142084.45000000001</v>
      </c>
      <c r="F131" s="269">
        <v>209711.98000000004</v>
      </c>
      <c r="G131" s="269">
        <v>273258.07</v>
      </c>
      <c r="H131" s="269">
        <v>166034.47</v>
      </c>
      <c r="I131" s="269">
        <v>161926.97</v>
      </c>
      <c r="J131" s="269">
        <v>95584.266039362701</v>
      </c>
      <c r="K131" s="269">
        <v>163985.26593895032</v>
      </c>
      <c r="L131" s="269">
        <v>168097.37703691528</v>
      </c>
      <c r="M131" s="269">
        <v>154674.61393895029</v>
      </c>
      <c r="N131" s="269">
        <v>164927.6790369153</v>
      </c>
      <c r="O131" s="269">
        <v>161626.61503691532</v>
      </c>
      <c r="P131" s="140">
        <v>170936.84893895031</v>
      </c>
      <c r="Q131" s="140">
        <v>140300.32803691528</v>
      </c>
      <c r="R131" s="140">
        <v>169304.08613486722</v>
      </c>
      <c r="S131" s="140">
        <v>213768.89233487571</v>
      </c>
      <c r="T131" s="269">
        <v>216733.32733487571</v>
      </c>
      <c r="U131" s="269">
        <v>197439.05175408121</v>
      </c>
      <c r="V131" s="269">
        <v>120154.17703936272</v>
      </c>
      <c r="W131" s="269">
        <v>193017.67793895031</v>
      </c>
      <c r="X131" s="269">
        <v>184410.18603691534</v>
      </c>
      <c r="Y131" s="269">
        <v>163490.46693895033</v>
      </c>
      <c r="Z131" s="269">
        <v>178710.75603691529</v>
      </c>
      <c r="AA131" s="269">
        <v>177998.80003691529</v>
      </c>
      <c r="AB131" s="269">
        <v>179246.9369389503</v>
      </c>
      <c r="AC131" s="269">
        <v>160943.51503691528</v>
      </c>
      <c r="AD131" s="269">
        <v>172085.78113486723</v>
      </c>
      <c r="AE131" s="269">
        <v>209696.17333487573</v>
      </c>
    </row>
    <row r="132" spans="1:31" x14ac:dyDescent="0.25">
      <c r="A132" s="519" t="str">
        <f t="shared" si="27"/>
        <v>501</v>
      </c>
      <c r="B132" s="492" t="s">
        <v>1253</v>
      </c>
      <c r="D132" s="269">
        <v>382288.5199999999</v>
      </c>
      <c r="E132" s="269">
        <v>434880.98999999982</v>
      </c>
      <c r="F132" s="269">
        <v>429178.26000000007</v>
      </c>
      <c r="G132" s="269">
        <v>456987.02</v>
      </c>
      <c r="H132" s="269">
        <v>443677.23000000016</v>
      </c>
      <c r="I132" s="269">
        <v>366539.58999999997</v>
      </c>
      <c r="J132" s="269">
        <v>390400.77000000008</v>
      </c>
      <c r="K132" s="269">
        <v>384854.3000000001</v>
      </c>
      <c r="L132" s="269">
        <v>382386.65000000014</v>
      </c>
      <c r="M132" s="269">
        <v>371131.48000000004</v>
      </c>
      <c r="N132" s="269">
        <v>385898.97000000003</v>
      </c>
      <c r="O132" s="269">
        <v>382582.32999999996</v>
      </c>
      <c r="P132" s="140">
        <v>381794.24</v>
      </c>
      <c r="Q132" s="140">
        <v>409515.89000000013</v>
      </c>
      <c r="R132" s="140">
        <v>358352.02000000008</v>
      </c>
      <c r="S132" s="140">
        <v>372208.33000000019</v>
      </c>
      <c r="T132" s="269">
        <v>406319.77000000019</v>
      </c>
      <c r="U132" s="269">
        <v>392026.15000000008</v>
      </c>
      <c r="V132" s="269">
        <v>414472.35000000009</v>
      </c>
      <c r="W132" s="269">
        <v>396293.39000000007</v>
      </c>
      <c r="X132" s="269">
        <v>388695.88</v>
      </c>
      <c r="Y132" s="269">
        <v>390035.19000000012</v>
      </c>
      <c r="Z132" s="269">
        <v>398613.49999999988</v>
      </c>
      <c r="AA132" s="269">
        <v>395325.21999999991</v>
      </c>
      <c r="AB132" s="269">
        <v>396348.01999999979</v>
      </c>
      <c r="AC132" s="269">
        <v>419631.16999999981</v>
      </c>
      <c r="AD132" s="269">
        <v>375468.67999999993</v>
      </c>
      <c r="AE132" s="269">
        <v>386051.52000000008</v>
      </c>
    </row>
    <row r="133" spans="1:31" x14ac:dyDescent="0.25">
      <c r="A133" s="519" t="str">
        <f t="shared" si="27"/>
        <v>501</v>
      </c>
      <c r="B133" s="492" t="s">
        <v>1254</v>
      </c>
      <c r="D133" s="269">
        <v>253002.91999999998</v>
      </c>
      <c r="E133" s="269">
        <v>50230.380000000005</v>
      </c>
      <c r="F133" s="269">
        <v>3524.8100000000004</v>
      </c>
      <c r="G133" s="269">
        <v>114988.81</v>
      </c>
      <c r="H133" s="269">
        <v>746252.70000000007</v>
      </c>
      <c r="I133" s="269">
        <v>549770.91999999993</v>
      </c>
      <c r="J133" s="269">
        <v>3497.9593061585024</v>
      </c>
      <c r="K133" s="269">
        <v>96959.171083196328</v>
      </c>
      <c r="L133" s="269">
        <v>23035.3</v>
      </c>
      <c r="M133" s="269">
        <v>7428.5</v>
      </c>
      <c r="N133" s="269">
        <v>13704</v>
      </c>
      <c r="O133" s="269">
        <v>1443.9</v>
      </c>
      <c r="P133" s="140">
        <v>15596.8</v>
      </c>
      <c r="Q133" s="140">
        <v>0</v>
      </c>
      <c r="R133" s="140">
        <v>2202.6624392383369</v>
      </c>
      <c r="S133" s="140">
        <v>0</v>
      </c>
      <c r="T133" s="269">
        <v>75183.480785029067</v>
      </c>
      <c r="U133" s="269">
        <v>13308.475155473621</v>
      </c>
      <c r="V133" s="269">
        <v>0</v>
      </c>
      <c r="W133" s="269">
        <v>9544.6703643794808</v>
      </c>
      <c r="X133" s="269">
        <v>613409.94572707859</v>
      </c>
      <c r="Y133" s="269">
        <v>527014.8166005332</v>
      </c>
      <c r="Z133" s="269">
        <v>188742.81766950942</v>
      </c>
      <c r="AA133" s="269">
        <v>197195.3370902788</v>
      </c>
      <c r="AB133" s="269">
        <v>593374.62762474781</v>
      </c>
      <c r="AC133" s="269">
        <v>398585.59146227769</v>
      </c>
      <c r="AD133" s="269">
        <v>267770.48469134496</v>
      </c>
      <c r="AE133" s="269">
        <v>47286.039829511057</v>
      </c>
    </row>
    <row r="134" spans="1:31" x14ac:dyDescent="0.25">
      <c r="A134" s="519" t="str">
        <f t="shared" si="27"/>
        <v>502</v>
      </c>
      <c r="B134" s="492" t="s">
        <v>1255</v>
      </c>
      <c r="D134" s="269">
        <v>1083025.4999999995</v>
      </c>
      <c r="E134" s="269">
        <v>1100693.3499999992</v>
      </c>
      <c r="F134" s="269">
        <v>1102797.1900000006</v>
      </c>
      <c r="G134" s="269">
        <v>1407632.4899999986</v>
      </c>
      <c r="H134" s="269">
        <v>1181107.7300000004</v>
      </c>
      <c r="I134" s="269">
        <v>991770.06000000169</v>
      </c>
      <c r="J134" s="269">
        <v>863120.22999999963</v>
      </c>
      <c r="K134" s="269">
        <v>1089277.3</v>
      </c>
      <c r="L134" s="269">
        <v>922274.67999999982</v>
      </c>
      <c r="M134" s="269">
        <v>910575.4299999997</v>
      </c>
      <c r="N134" s="269">
        <v>944993.94999999949</v>
      </c>
      <c r="O134" s="269">
        <v>924857.57999999984</v>
      </c>
      <c r="P134" s="140">
        <v>963375.81999999948</v>
      </c>
      <c r="Q134" s="140">
        <v>1076272.9699999997</v>
      </c>
      <c r="R134" s="140">
        <v>997993.37999999989</v>
      </c>
      <c r="S134" s="140">
        <v>895452.41999999946</v>
      </c>
      <c r="T134" s="269">
        <v>984210.18999999983</v>
      </c>
      <c r="U134" s="269">
        <v>953694.6799999997</v>
      </c>
      <c r="V134" s="269">
        <v>790024.33000000031</v>
      </c>
      <c r="W134" s="269">
        <v>959973.72999999986</v>
      </c>
      <c r="X134" s="269">
        <v>908899.7799999998</v>
      </c>
      <c r="Y134" s="269">
        <v>969961.43999999983</v>
      </c>
      <c r="Z134" s="269">
        <v>966821.16999999993</v>
      </c>
      <c r="AA134" s="269">
        <v>948957.14000000013</v>
      </c>
      <c r="AB134" s="269">
        <v>997819.23999999987</v>
      </c>
      <c r="AC134" s="269">
        <v>716305.78000000038</v>
      </c>
      <c r="AD134" s="269">
        <v>838181.53000000014</v>
      </c>
      <c r="AE134" s="269">
        <v>916856.7100000002</v>
      </c>
    </row>
    <row r="135" spans="1:31" x14ac:dyDescent="0.25">
      <c r="A135" s="519" t="str">
        <f t="shared" si="27"/>
        <v>502</v>
      </c>
      <c r="B135" s="492" t="s">
        <v>1256</v>
      </c>
      <c r="D135" s="269">
        <v>-1565251.3899999997</v>
      </c>
      <c r="E135" s="269">
        <v>-1554123.5300000005</v>
      </c>
      <c r="F135" s="269">
        <v>-1261960.8699999999</v>
      </c>
      <c r="G135" s="269">
        <v>-1791203.8299999996</v>
      </c>
      <c r="H135" s="269">
        <v>-1580627.1500000001</v>
      </c>
      <c r="I135" s="269">
        <v>-1737203.3299999996</v>
      </c>
      <c r="J135" s="269">
        <v>-1836491.79</v>
      </c>
      <c r="K135" s="269">
        <v>-1718841.1599999997</v>
      </c>
      <c r="L135" s="269">
        <v>-1798772.8899999997</v>
      </c>
      <c r="M135" s="269">
        <v>-1839953.86</v>
      </c>
      <c r="N135" s="269">
        <v>-1862359.3100000003</v>
      </c>
      <c r="O135" s="269">
        <v>-1834001.08</v>
      </c>
      <c r="P135" s="140">
        <v>-1814763.0199999998</v>
      </c>
      <c r="Q135" s="140">
        <v>-1679003.8</v>
      </c>
      <c r="R135" s="140">
        <v>-1070549.2700000003</v>
      </c>
      <c r="S135" s="140">
        <v>-2019734.4100000006</v>
      </c>
      <c r="T135" s="269">
        <v>-2121072.8700000006</v>
      </c>
      <c r="U135" s="269">
        <v>-1889895.12</v>
      </c>
      <c r="V135" s="269">
        <v>-1998242.8000000007</v>
      </c>
      <c r="W135" s="269">
        <v>-1989541.8000000003</v>
      </c>
      <c r="X135" s="269">
        <v>-1821467.8200000003</v>
      </c>
      <c r="Y135" s="269">
        <v>-1929901.3500000006</v>
      </c>
      <c r="Z135" s="269">
        <v>-2002881.4300000006</v>
      </c>
      <c r="AA135" s="269">
        <v>-1970228.8199999998</v>
      </c>
      <c r="AB135" s="269">
        <v>-1898126.4200000009</v>
      </c>
      <c r="AC135" s="269">
        <v>-1866257.0600000005</v>
      </c>
      <c r="AD135" s="269">
        <v>-1902391.7700000005</v>
      </c>
      <c r="AE135" s="269">
        <v>-2015727.7700000005</v>
      </c>
    </row>
    <row r="136" spans="1:31" x14ac:dyDescent="0.25">
      <c r="A136" s="519" t="str">
        <f t="shared" si="27"/>
        <v>502</v>
      </c>
      <c r="B136" s="492" t="s">
        <v>1257</v>
      </c>
      <c r="D136" s="269">
        <v>1665.67</v>
      </c>
      <c r="E136" s="269">
        <v>16092</v>
      </c>
      <c r="F136" s="269">
        <v>2015.67</v>
      </c>
      <c r="G136" s="269">
        <v>21022.39</v>
      </c>
      <c r="H136" s="269">
        <v>97934.069999999992</v>
      </c>
      <c r="I136" s="269">
        <v>39463.119999999995</v>
      </c>
      <c r="J136" s="269">
        <v>1108.35335820301</v>
      </c>
      <c r="K136" s="269">
        <v>5456.5364109539696</v>
      </c>
      <c r="L136" s="269">
        <v>0</v>
      </c>
      <c r="M136" s="269">
        <v>0</v>
      </c>
      <c r="N136" s="269">
        <v>0</v>
      </c>
      <c r="O136" s="269">
        <v>0</v>
      </c>
      <c r="P136" s="140">
        <v>0</v>
      </c>
      <c r="Q136" s="140">
        <v>2720.6479143747501</v>
      </c>
      <c r="R136" s="140">
        <v>14637.7373372617</v>
      </c>
      <c r="S136" s="140">
        <v>101729.500868494</v>
      </c>
      <c r="T136" s="269">
        <v>85430.302687752293</v>
      </c>
      <c r="U136" s="269">
        <v>79833.791469900898</v>
      </c>
      <c r="V136" s="269">
        <v>25149.536584927198</v>
      </c>
      <c r="W136" s="269">
        <v>63633.0489908405</v>
      </c>
      <c r="X136" s="269">
        <v>23344.145698459801</v>
      </c>
      <c r="Y136" s="269">
        <v>11244.114505989201</v>
      </c>
      <c r="Z136" s="269">
        <v>26692.828622925899</v>
      </c>
      <c r="AA136" s="269">
        <v>9624.51996761173</v>
      </c>
      <c r="AB136" s="269">
        <v>21668.868320967798</v>
      </c>
      <c r="AC136" s="269">
        <v>43711.679476986297</v>
      </c>
      <c r="AD136" s="269">
        <v>26854.321007848499</v>
      </c>
      <c r="AE136" s="269">
        <v>109600.94551957599</v>
      </c>
    </row>
    <row r="137" spans="1:31" x14ac:dyDescent="0.25">
      <c r="A137" s="519" t="str">
        <f t="shared" si="27"/>
        <v>502</v>
      </c>
      <c r="B137" s="492" t="s">
        <v>1258</v>
      </c>
      <c r="D137" s="269">
        <v>967567.68000000017</v>
      </c>
      <c r="E137" s="269">
        <v>1009280.13</v>
      </c>
      <c r="F137" s="269">
        <v>964263.4600000002</v>
      </c>
      <c r="G137" s="269">
        <v>987763.9300000004</v>
      </c>
      <c r="H137" s="269">
        <v>1091524.55</v>
      </c>
      <c r="I137" s="269">
        <v>1029190.3400000001</v>
      </c>
      <c r="J137" s="269">
        <v>989920.93594795535</v>
      </c>
      <c r="K137" s="269">
        <v>794861.36467224243</v>
      </c>
      <c r="L137" s="269">
        <v>966275.83000000007</v>
      </c>
      <c r="M137" s="269">
        <v>1072932.0699999998</v>
      </c>
      <c r="N137" s="269">
        <v>1082886.5299999998</v>
      </c>
      <c r="O137" s="269">
        <v>1069552.3399999999</v>
      </c>
      <c r="P137" s="140">
        <v>961609.03000000014</v>
      </c>
      <c r="Q137" s="140">
        <v>844036.16208562546</v>
      </c>
      <c r="R137" s="140">
        <v>903326.55510197685</v>
      </c>
      <c r="S137" s="140">
        <v>911337.00913150597</v>
      </c>
      <c r="T137" s="269">
        <v>987702.45809727686</v>
      </c>
      <c r="U137" s="269">
        <v>895773.69368557283</v>
      </c>
      <c r="V137" s="269">
        <v>934570.17341507284</v>
      </c>
      <c r="W137" s="269">
        <v>782345.76137353899</v>
      </c>
      <c r="X137" s="269">
        <v>882659.07002861868</v>
      </c>
      <c r="Y137" s="269">
        <v>1020995.5220945439</v>
      </c>
      <c r="Z137" s="269">
        <v>996912.67904658336</v>
      </c>
      <c r="AA137" s="269">
        <v>998758.25712266692</v>
      </c>
      <c r="AB137" s="269">
        <v>927202.61930378014</v>
      </c>
      <c r="AC137" s="269">
        <v>842994.84198529134</v>
      </c>
      <c r="AD137" s="269">
        <v>846939.20368349634</v>
      </c>
      <c r="AE137" s="269">
        <v>924775.40430993505</v>
      </c>
    </row>
    <row r="138" spans="1:31" x14ac:dyDescent="0.25">
      <c r="A138" s="519" t="str">
        <f t="shared" si="27"/>
        <v>502</v>
      </c>
      <c r="B138" s="492" t="s">
        <v>1259</v>
      </c>
      <c r="D138" s="269">
        <v>8106.5800000000008</v>
      </c>
      <c r="E138" s="269">
        <v>1696.52</v>
      </c>
      <c r="F138" s="269">
        <v>100.96000000000001</v>
      </c>
      <c r="G138" s="269">
        <v>3984.23</v>
      </c>
      <c r="H138" s="269">
        <v>36158.229999999996</v>
      </c>
      <c r="I138" s="269">
        <v>21150.6</v>
      </c>
      <c r="J138" s="269">
        <v>19.440693841497598</v>
      </c>
      <c r="K138" s="269">
        <v>625.028916803671</v>
      </c>
      <c r="L138" s="269">
        <v>0</v>
      </c>
      <c r="M138" s="269">
        <v>0</v>
      </c>
      <c r="N138" s="269">
        <v>0</v>
      </c>
      <c r="O138" s="269">
        <v>0</v>
      </c>
      <c r="P138" s="140">
        <v>0</v>
      </c>
      <c r="Q138" s="140">
        <v>0</v>
      </c>
      <c r="R138" s="140">
        <v>29.737560761663101</v>
      </c>
      <c r="S138" s="140">
        <v>0</v>
      </c>
      <c r="T138" s="269">
        <v>3762.8192149709398</v>
      </c>
      <c r="U138" s="269">
        <v>771.92484452637905</v>
      </c>
      <c r="V138" s="269">
        <v>0</v>
      </c>
      <c r="W138" s="269">
        <v>6569.5296356205199</v>
      </c>
      <c r="X138" s="269">
        <v>29003.654272921402</v>
      </c>
      <c r="Y138" s="269">
        <v>10017.7833994668</v>
      </c>
      <c r="Z138" s="269">
        <v>16237.8823304906</v>
      </c>
      <c r="AA138" s="269">
        <v>25291.8629097212</v>
      </c>
      <c r="AB138" s="269">
        <v>13106.9723752522</v>
      </c>
      <c r="AC138" s="269">
        <v>12019.708537722299</v>
      </c>
      <c r="AD138" s="269">
        <v>4386.9153086550796</v>
      </c>
      <c r="AE138" s="269">
        <v>2682.6601704889399</v>
      </c>
    </row>
    <row r="139" spans="1:31" x14ac:dyDescent="0.25">
      <c r="A139" s="519" t="str">
        <f t="shared" si="27"/>
        <v>505</v>
      </c>
      <c r="B139" s="492" t="s">
        <v>1260</v>
      </c>
      <c r="D139" s="269">
        <v>286146.45000000007</v>
      </c>
      <c r="E139" s="269">
        <v>278018.49000000005</v>
      </c>
      <c r="F139" s="269">
        <v>268719.78999999986</v>
      </c>
      <c r="G139" s="269">
        <v>384594.22999999981</v>
      </c>
      <c r="H139" s="269">
        <v>297406.87</v>
      </c>
      <c r="I139" s="269">
        <v>279905.75000000006</v>
      </c>
      <c r="J139" s="269">
        <v>211013.45</v>
      </c>
      <c r="K139" s="269">
        <v>206832.93</v>
      </c>
      <c r="L139" s="269">
        <v>177765.16</v>
      </c>
      <c r="M139" s="269">
        <v>171778.06999999998</v>
      </c>
      <c r="N139" s="269">
        <v>183755.28999999998</v>
      </c>
      <c r="O139" s="269">
        <v>177742.11999999994</v>
      </c>
      <c r="P139" s="140">
        <v>185004.13999999998</v>
      </c>
      <c r="Q139" s="140">
        <v>213800.25999999998</v>
      </c>
      <c r="R139" s="140">
        <v>180943.05</v>
      </c>
      <c r="S139" s="140">
        <v>166173.85999999999</v>
      </c>
      <c r="T139" s="269">
        <v>199685.11000000002</v>
      </c>
      <c r="U139" s="269">
        <v>191583.95</v>
      </c>
      <c r="V139" s="269">
        <v>213548.09000000003</v>
      </c>
      <c r="W139" s="269">
        <v>202672.34000000003</v>
      </c>
      <c r="X139" s="269">
        <v>184793.7</v>
      </c>
      <c r="Y139" s="269">
        <v>197433.91999999998</v>
      </c>
      <c r="Z139" s="269">
        <v>200308.32</v>
      </c>
      <c r="AA139" s="269">
        <v>194282.85</v>
      </c>
      <c r="AB139" s="269">
        <v>204272.07</v>
      </c>
      <c r="AC139" s="269">
        <v>200286.78000000006</v>
      </c>
      <c r="AD139" s="269">
        <v>176549.36</v>
      </c>
      <c r="AE139" s="269">
        <v>181437.66999999998</v>
      </c>
    </row>
    <row r="140" spans="1:31" x14ac:dyDescent="0.25">
      <c r="A140" s="519" t="str">
        <f t="shared" si="27"/>
        <v>505</v>
      </c>
      <c r="B140" s="492" t="s">
        <v>1261</v>
      </c>
      <c r="D140" s="269">
        <v>23814.609999999997</v>
      </c>
      <c r="E140" s="269">
        <v>9660.77</v>
      </c>
      <c r="F140" s="269">
        <v>17545.62</v>
      </c>
      <c r="G140" s="269">
        <v>17059.05</v>
      </c>
      <c r="H140" s="269">
        <v>21680.27</v>
      </c>
      <c r="I140" s="269">
        <v>6790.9700000000012</v>
      </c>
      <c r="J140" s="269">
        <v>11134.449999999999</v>
      </c>
      <c r="K140" s="269">
        <v>9466.2599999999984</v>
      </c>
      <c r="L140" s="269">
        <v>9465.7699999999986</v>
      </c>
      <c r="M140" s="269">
        <v>9466.4999999999982</v>
      </c>
      <c r="N140" s="269">
        <v>9466.1799999999985</v>
      </c>
      <c r="O140" s="269">
        <v>9466.1799999999985</v>
      </c>
      <c r="P140" s="140">
        <v>9465.7599999999984</v>
      </c>
      <c r="Q140" s="140">
        <v>9466.1799999999985</v>
      </c>
      <c r="R140" s="140">
        <v>9466.4199999999983</v>
      </c>
      <c r="S140" s="140">
        <v>9466.2699999999986</v>
      </c>
      <c r="T140" s="269">
        <v>9692.59</v>
      </c>
      <c r="U140" s="269">
        <v>9692.59</v>
      </c>
      <c r="V140" s="269">
        <v>9692.59</v>
      </c>
      <c r="W140" s="269">
        <v>9692.59</v>
      </c>
      <c r="X140" s="269">
        <v>9692.59</v>
      </c>
      <c r="Y140" s="269">
        <v>9692.59</v>
      </c>
      <c r="Z140" s="269">
        <v>9692.59</v>
      </c>
      <c r="AA140" s="269">
        <v>9692.59</v>
      </c>
      <c r="AB140" s="269">
        <v>9692.59</v>
      </c>
      <c r="AC140" s="269">
        <v>9692.59</v>
      </c>
      <c r="AD140" s="269">
        <v>9692.59</v>
      </c>
      <c r="AE140" s="269">
        <v>9692.59</v>
      </c>
    </row>
    <row r="141" spans="1:31" x14ac:dyDescent="0.25">
      <c r="A141" s="519" t="str">
        <f t="shared" si="27"/>
        <v>506</v>
      </c>
      <c r="B141" s="492" t="s">
        <v>1262</v>
      </c>
      <c r="D141" s="269">
        <v>550602.06000000006</v>
      </c>
      <c r="E141" s="269">
        <v>582806.33999999939</v>
      </c>
      <c r="F141" s="269">
        <v>681997.1600000005</v>
      </c>
      <c r="G141" s="269">
        <v>595409.44000000018</v>
      </c>
      <c r="H141" s="269">
        <v>322190.53999999986</v>
      </c>
      <c r="I141" s="269">
        <v>515319.25000000047</v>
      </c>
      <c r="J141" s="269">
        <v>548502.44999999984</v>
      </c>
      <c r="K141" s="269">
        <v>685547.47999999975</v>
      </c>
      <c r="L141" s="269">
        <v>566234.36</v>
      </c>
      <c r="M141" s="269">
        <v>563475.92000000004</v>
      </c>
      <c r="N141" s="269">
        <v>580926.08999999985</v>
      </c>
      <c r="O141" s="269">
        <v>546759.68000000017</v>
      </c>
      <c r="P141" s="140">
        <v>662443.3199999996</v>
      </c>
      <c r="Q141" s="140">
        <v>641831.76000000024</v>
      </c>
      <c r="R141" s="140">
        <v>574650.31999999995</v>
      </c>
      <c r="S141" s="140">
        <v>601393.24000000046</v>
      </c>
      <c r="T141" s="269">
        <v>556981.53000000026</v>
      </c>
      <c r="U141" s="269">
        <v>651346.10000000021</v>
      </c>
      <c r="V141" s="269">
        <v>628174.95000000065</v>
      </c>
      <c r="W141" s="269">
        <v>607866.34000000008</v>
      </c>
      <c r="X141" s="269">
        <v>590179.73999999976</v>
      </c>
      <c r="Y141" s="269">
        <v>626310.1999999996</v>
      </c>
      <c r="Z141" s="269">
        <v>613529.72999999986</v>
      </c>
      <c r="AA141" s="269">
        <v>579329.28999999992</v>
      </c>
      <c r="AB141" s="269">
        <v>606041.10999999952</v>
      </c>
      <c r="AC141" s="269">
        <v>573876.9800000001</v>
      </c>
      <c r="AD141" s="269">
        <v>555245.85999999975</v>
      </c>
      <c r="AE141" s="269">
        <v>560048.18000000052</v>
      </c>
    </row>
    <row r="142" spans="1:31" x14ac:dyDescent="0.25">
      <c r="A142" s="519" t="str">
        <f t="shared" si="27"/>
        <v>506</v>
      </c>
      <c r="B142" s="492" t="s">
        <v>1263</v>
      </c>
      <c r="D142" s="269">
        <v>679.68000000000006</v>
      </c>
      <c r="E142" s="269">
        <v>4136.79</v>
      </c>
      <c r="F142" s="269">
        <v>368.05</v>
      </c>
      <c r="G142" s="269">
        <v>7775.42</v>
      </c>
      <c r="H142" s="269">
        <v>19591.53</v>
      </c>
      <c r="I142" s="269">
        <v>11741.150000000001</v>
      </c>
      <c r="J142" s="269">
        <v>0</v>
      </c>
      <c r="K142" s="269">
        <v>0</v>
      </c>
      <c r="L142" s="269">
        <v>0</v>
      </c>
      <c r="M142" s="269">
        <v>0</v>
      </c>
      <c r="N142" s="269">
        <v>0</v>
      </c>
      <c r="O142" s="269">
        <v>0</v>
      </c>
      <c r="P142" s="140">
        <v>0</v>
      </c>
      <c r="Q142" s="140">
        <v>0</v>
      </c>
      <c r="R142" s="140">
        <v>0</v>
      </c>
      <c r="S142" s="140">
        <v>0</v>
      </c>
      <c r="T142" s="269">
        <v>0</v>
      </c>
      <c r="U142" s="269">
        <v>0</v>
      </c>
      <c r="V142" s="269">
        <v>0</v>
      </c>
      <c r="W142" s="269">
        <v>0</v>
      </c>
      <c r="X142" s="269">
        <v>0</v>
      </c>
      <c r="Y142" s="269">
        <v>0</v>
      </c>
      <c r="Z142" s="269">
        <v>0</v>
      </c>
      <c r="AA142" s="269">
        <v>0</v>
      </c>
      <c r="AB142" s="269">
        <v>0</v>
      </c>
      <c r="AC142" s="269">
        <v>0</v>
      </c>
      <c r="AD142" s="269">
        <v>0</v>
      </c>
      <c r="AE142" s="269">
        <v>0</v>
      </c>
    </row>
    <row r="143" spans="1:31" x14ac:dyDescent="0.25">
      <c r="A143" s="519" t="str">
        <f t="shared" si="27"/>
        <v>506</v>
      </c>
      <c r="B143" s="492" t="s">
        <v>1264</v>
      </c>
      <c r="D143" s="269">
        <v>962376.47999999986</v>
      </c>
      <c r="E143" s="269">
        <v>892954.10999999987</v>
      </c>
      <c r="F143" s="269">
        <v>650070.56000000006</v>
      </c>
      <c r="G143" s="269">
        <v>579377.37</v>
      </c>
      <c r="H143" s="269">
        <v>885594.27</v>
      </c>
      <c r="I143" s="269">
        <v>772126.54999999981</v>
      </c>
      <c r="J143" s="269">
        <v>627049.81999999983</v>
      </c>
      <c r="K143" s="269">
        <v>694490.45</v>
      </c>
      <c r="L143" s="269">
        <v>914270.06</v>
      </c>
      <c r="M143" s="269">
        <v>1048045.2</v>
      </c>
      <c r="N143" s="269">
        <v>1106642.47</v>
      </c>
      <c r="O143" s="269">
        <v>1093598.9100000001</v>
      </c>
      <c r="P143" s="140">
        <v>929368.22</v>
      </c>
      <c r="Q143" s="140">
        <v>1163925.2000000002</v>
      </c>
      <c r="R143" s="140">
        <v>1256875.6100000001</v>
      </c>
      <c r="S143" s="140">
        <v>1390453.48</v>
      </c>
      <c r="T143" s="269">
        <v>1143767.54</v>
      </c>
      <c r="U143" s="269">
        <v>1014725.3499999999</v>
      </c>
      <c r="V143" s="269">
        <v>904020.6399999999</v>
      </c>
      <c r="W143" s="269">
        <v>745719.32999999984</v>
      </c>
      <c r="X143" s="269">
        <v>962710.80999999994</v>
      </c>
      <c r="Y143" s="269">
        <v>1053510.18</v>
      </c>
      <c r="Z143" s="269">
        <v>1113147.3900000001</v>
      </c>
      <c r="AA143" s="269">
        <v>1106558.5799999998</v>
      </c>
      <c r="AB143" s="269">
        <v>1026680.77</v>
      </c>
      <c r="AC143" s="269">
        <v>933869.79</v>
      </c>
      <c r="AD143" s="269">
        <v>942417.51000000013</v>
      </c>
      <c r="AE143" s="269">
        <v>1092224.1500000001</v>
      </c>
    </row>
    <row r="144" spans="1:31" x14ac:dyDescent="0.25">
      <c r="A144" s="519" t="str">
        <f t="shared" si="27"/>
        <v>506</v>
      </c>
      <c r="B144" s="492" t="s">
        <v>1265</v>
      </c>
      <c r="D144" s="269">
        <v>3307.9199999999996</v>
      </c>
      <c r="E144" s="269">
        <v>436.14</v>
      </c>
      <c r="F144" s="269">
        <v>18.430000000000003</v>
      </c>
      <c r="G144" s="269">
        <v>1473.6200000000001</v>
      </c>
      <c r="H144" s="269">
        <v>7233.38</v>
      </c>
      <c r="I144" s="269">
        <v>6292.7599999999993</v>
      </c>
      <c r="J144" s="269">
        <v>0</v>
      </c>
      <c r="K144" s="269">
        <v>0</v>
      </c>
      <c r="L144" s="269">
        <v>0</v>
      </c>
      <c r="M144" s="269">
        <v>0</v>
      </c>
      <c r="N144" s="269">
        <v>0</v>
      </c>
      <c r="O144" s="269">
        <v>0</v>
      </c>
      <c r="P144" s="140">
        <v>0</v>
      </c>
      <c r="Q144" s="140">
        <v>0</v>
      </c>
      <c r="R144" s="140">
        <v>0</v>
      </c>
      <c r="S144" s="140">
        <v>0</v>
      </c>
      <c r="T144" s="269">
        <v>0</v>
      </c>
      <c r="U144" s="269">
        <v>0</v>
      </c>
      <c r="V144" s="269">
        <v>0</v>
      </c>
      <c r="W144" s="269">
        <v>0</v>
      </c>
      <c r="X144" s="269">
        <v>0</v>
      </c>
      <c r="Y144" s="269">
        <v>0</v>
      </c>
      <c r="Z144" s="269">
        <v>0</v>
      </c>
      <c r="AA144" s="269">
        <v>0</v>
      </c>
      <c r="AB144" s="269">
        <v>0</v>
      </c>
      <c r="AC144" s="269">
        <v>0</v>
      </c>
      <c r="AD144" s="269">
        <v>0</v>
      </c>
      <c r="AE144" s="269">
        <v>0</v>
      </c>
    </row>
    <row r="145" spans="1:31" x14ac:dyDescent="0.25">
      <c r="A145" s="519" t="str">
        <f t="shared" si="27"/>
        <v>507</v>
      </c>
      <c r="B145" s="492" t="s">
        <v>1266</v>
      </c>
      <c r="D145" s="269">
        <v>2970</v>
      </c>
      <c r="E145" s="269">
        <v>4752</v>
      </c>
      <c r="F145" s="269">
        <v>2970</v>
      </c>
      <c r="G145" s="269">
        <v>2970</v>
      </c>
      <c r="H145" s="269">
        <v>3267</v>
      </c>
      <c r="I145" s="269">
        <v>0</v>
      </c>
      <c r="J145" s="269">
        <v>0</v>
      </c>
      <c r="K145" s="269">
        <v>0</v>
      </c>
      <c r="L145" s="269">
        <v>0</v>
      </c>
      <c r="M145" s="269">
        <v>0</v>
      </c>
      <c r="N145" s="269">
        <v>0</v>
      </c>
      <c r="O145" s="269">
        <v>0</v>
      </c>
      <c r="P145" s="140">
        <v>0</v>
      </c>
      <c r="Q145" s="140">
        <v>0</v>
      </c>
      <c r="R145" s="140">
        <v>0</v>
      </c>
      <c r="S145" s="140">
        <v>0</v>
      </c>
      <c r="T145" s="269">
        <v>0</v>
      </c>
      <c r="U145" s="269">
        <v>0</v>
      </c>
      <c r="V145" s="269">
        <v>0</v>
      </c>
      <c r="W145" s="269">
        <v>0</v>
      </c>
      <c r="X145" s="269">
        <v>0</v>
      </c>
      <c r="Y145" s="269">
        <v>0</v>
      </c>
      <c r="Z145" s="269">
        <v>0</v>
      </c>
      <c r="AA145" s="269">
        <v>0</v>
      </c>
      <c r="AB145" s="269">
        <v>0</v>
      </c>
      <c r="AC145" s="269">
        <v>0</v>
      </c>
      <c r="AD145" s="269">
        <v>0</v>
      </c>
      <c r="AE145" s="269">
        <v>0</v>
      </c>
    </row>
    <row r="146" spans="1:31" x14ac:dyDescent="0.25">
      <c r="A146" s="519" t="str">
        <f t="shared" si="27"/>
        <v>509</v>
      </c>
      <c r="B146" s="492" t="s">
        <v>1267</v>
      </c>
      <c r="D146" s="269">
        <v>0.11000000000000001</v>
      </c>
      <c r="E146" s="269">
        <v>0.13</v>
      </c>
      <c r="F146" s="269">
        <v>0.14000000000000001</v>
      </c>
      <c r="G146" s="269">
        <v>0.1</v>
      </c>
      <c r="H146" s="269">
        <v>0.12000000000000001</v>
      </c>
      <c r="I146" s="269">
        <v>0.08</v>
      </c>
      <c r="J146" s="269">
        <v>0</v>
      </c>
      <c r="K146" s="269">
        <v>0</v>
      </c>
      <c r="L146" s="269">
        <v>0</v>
      </c>
      <c r="M146" s="269">
        <v>0</v>
      </c>
      <c r="N146" s="269">
        <v>0</v>
      </c>
      <c r="O146" s="269">
        <v>0</v>
      </c>
      <c r="P146" s="140">
        <v>0</v>
      </c>
      <c r="Q146" s="140">
        <v>0</v>
      </c>
      <c r="R146" s="140">
        <v>0</v>
      </c>
      <c r="S146" s="140">
        <v>0</v>
      </c>
      <c r="T146" s="269">
        <v>0</v>
      </c>
      <c r="U146" s="269">
        <v>0</v>
      </c>
      <c r="V146" s="269">
        <v>0</v>
      </c>
      <c r="W146" s="269">
        <v>0</v>
      </c>
      <c r="X146" s="269">
        <v>0</v>
      </c>
      <c r="Y146" s="269">
        <v>0</v>
      </c>
      <c r="Z146" s="269">
        <v>0</v>
      </c>
      <c r="AA146" s="269">
        <v>0</v>
      </c>
      <c r="AB146" s="269">
        <v>0</v>
      </c>
      <c r="AC146" s="269">
        <v>0</v>
      </c>
      <c r="AD146" s="269">
        <v>0</v>
      </c>
      <c r="AE146" s="269">
        <v>0</v>
      </c>
    </row>
    <row r="147" spans="1:31" x14ac:dyDescent="0.25">
      <c r="A147" s="519" t="str">
        <f t="shared" si="27"/>
        <v>510</v>
      </c>
      <c r="B147" s="492" t="s">
        <v>1268</v>
      </c>
      <c r="D147" s="269">
        <v>513829.89999999962</v>
      </c>
      <c r="E147" s="269">
        <v>569051.57999999996</v>
      </c>
      <c r="F147" s="269">
        <v>505686.06999999995</v>
      </c>
      <c r="G147" s="269">
        <v>605656.39999999956</v>
      </c>
      <c r="H147" s="269">
        <v>491357.61999999982</v>
      </c>
      <c r="I147" s="269">
        <v>476817.00999999978</v>
      </c>
      <c r="J147" s="269">
        <v>422027.52000000008</v>
      </c>
      <c r="K147" s="269">
        <v>554234.95000000007</v>
      </c>
      <c r="L147" s="269">
        <v>512954.54000000004</v>
      </c>
      <c r="M147" s="269">
        <v>494247.02000000019</v>
      </c>
      <c r="N147" s="269">
        <v>552226.03</v>
      </c>
      <c r="O147" s="269">
        <v>543072.27000000014</v>
      </c>
      <c r="P147" s="140">
        <v>587832.3400000002</v>
      </c>
      <c r="Q147" s="140">
        <v>763475.41000000015</v>
      </c>
      <c r="R147" s="140">
        <v>429268.57000000012</v>
      </c>
      <c r="S147" s="140">
        <v>438259.20000000013</v>
      </c>
      <c r="T147" s="269">
        <v>543202.09</v>
      </c>
      <c r="U147" s="269">
        <v>526438.99999999953</v>
      </c>
      <c r="V147" s="269">
        <v>622189.48999999976</v>
      </c>
      <c r="W147" s="269">
        <v>543009.25000000012</v>
      </c>
      <c r="X147" s="269">
        <v>505535.49999999988</v>
      </c>
      <c r="Y147" s="269">
        <v>530377.88</v>
      </c>
      <c r="Z147" s="269">
        <v>532531.00000000047</v>
      </c>
      <c r="AA147" s="269">
        <v>552484.67000000004</v>
      </c>
      <c r="AB147" s="269">
        <v>605243.68999999983</v>
      </c>
      <c r="AC147" s="269">
        <v>569638.92000000062</v>
      </c>
      <c r="AD147" s="269">
        <v>504175.58000000007</v>
      </c>
      <c r="AE147" s="269">
        <v>469094.43000000005</v>
      </c>
    </row>
    <row r="148" spans="1:31" x14ac:dyDescent="0.25">
      <c r="A148" s="519" t="str">
        <f t="shared" si="27"/>
        <v>511</v>
      </c>
      <c r="B148" s="492" t="s">
        <v>1269</v>
      </c>
      <c r="D148" s="269">
        <v>294229.95999999985</v>
      </c>
      <c r="E148" s="269">
        <v>372486.27000000014</v>
      </c>
      <c r="F148" s="269">
        <v>307810.19999999995</v>
      </c>
      <c r="G148" s="269">
        <v>357389.74999999994</v>
      </c>
      <c r="H148" s="269">
        <v>87142.669999999969</v>
      </c>
      <c r="I148" s="269">
        <v>253343.56999999986</v>
      </c>
      <c r="J148" s="269">
        <v>244736.09999999989</v>
      </c>
      <c r="K148" s="269">
        <v>267491.39999999991</v>
      </c>
      <c r="L148" s="269">
        <v>230905.04999999987</v>
      </c>
      <c r="M148" s="269">
        <v>259722.07999999978</v>
      </c>
      <c r="N148" s="269">
        <v>241282.93999999989</v>
      </c>
      <c r="O148" s="269">
        <v>258289.58999999982</v>
      </c>
      <c r="P148" s="140">
        <v>283780.05999999976</v>
      </c>
      <c r="Q148" s="140">
        <v>246004.07999999987</v>
      </c>
      <c r="R148" s="140">
        <v>246435.07999999987</v>
      </c>
      <c r="S148" s="140">
        <v>223194.17999999991</v>
      </c>
      <c r="T148" s="269">
        <v>264301.18000000005</v>
      </c>
      <c r="U148" s="269">
        <v>224625.98999999993</v>
      </c>
      <c r="V148" s="269">
        <v>236587.41000000003</v>
      </c>
      <c r="W148" s="269">
        <v>254790.66999999995</v>
      </c>
      <c r="X148" s="269">
        <v>243758.98999999993</v>
      </c>
      <c r="Y148" s="269">
        <v>246750.86999999994</v>
      </c>
      <c r="Z148" s="269">
        <v>244834.43000000002</v>
      </c>
      <c r="AA148" s="269">
        <v>284217.75999999995</v>
      </c>
      <c r="AB148" s="269">
        <v>284387.47000000003</v>
      </c>
      <c r="AC148" s="269">
        <v>250722.78999999995</v>
      </c>
      <c r="AD148" s="269">
        <v>249341.07999999993</v>
      </c>
      <c r="AE148" s="269">
        <v>275461.15000000014</v>
      </c>
    </row>
    <row r="149" spans="1:31" x14ac:dyDescent="0.25">
      <c r="A149" s="519" t="str">
        <f t="shared" si="27"/>
        <v>512</v>
      </c>
      <c r="B149" s="492" t="s">
        <v>1270</v>
      </c>
      <c r="D149" s="269">
        <v>1772390.840000001</v>
      </c>
      <c r="E149" s="269">
        <v>2258039.8000000017</v>
      </c>
      <c r="F149" s="269">
        <v>3049318.3599999989</v>
      </c>
      <c r="G149" s="269">
        <v>2062093.600000001</v>
      </c>
      <c r="H149" s="269">
        <v>2249047.0900000003</v>
      </c>
      <c r="I149" s="269">
        <v>1792320.0300000019</v>
      </c>
      <c r="J149" s="269">
        <v>2737272.2400000007</v>
      </c>
      <c r="K149" s="269">
        <v>2320443.5499999989</v>
      </c>
      <c r="L149" s="269">
        <v>2107602.3599999985</v>
      </c>
      <c r="M149" s="269">
        <v>1804719.2699999996</v>
      </c>
      <c r="N149" s="269">
        <v>1510515.08</v>
      </c>
      <c r="O149" s="269">
        <v>2273036.5499999989</v>
      </c>
      <c r="P149" s="140">
        <v>4573173.8999999994</v>
      </c>
      <c r="Q149" s="140">
        <v>5290720.8499999978</v>
      </c>
      <c r="R149" s="140">
        <v>1698513.2999999993</v>
      </c>
      <c r="S149" s="140">
        <v>1921316.6199999996</v>
      </c>
      <c r="T149" s="269">
        <v>1776035.0599999991</v>
      </c>
      <c r="U149" s="269">
        <v>1989669.1799999995</v>
      </c>
      <c r="V149" s="269">
        <v>3937984.6300000013</v>
      </c>
      <c r="W149" s="269">
        <v>1975632.5099999988</v>
      </c>
      <c r="X149" s="269">
        <v>2129301.9699999997</v>
      </c>
      <c r="Y149" s="269">
        <v>1919783.38</v>
      </c>
      <c r="Z149" s="269">
        <v>1706415.8299999998</v>
      </c>
      <c r="AA149" s="269">
        <v>1782295</v>
      </c>
      <c r="AB149" s="269">
        <v>2051963.75</v>
      </c>
      <c r="AC149" s="269">
        <v>2853116.41</v>
      </c>
      <c r="AD149" s="269">
        <v>2195030.9599999995</v>
      </c>
      <c r="AE149" s="269">
        <v>2170996.9099999992</v>
      </c>
    </row>
    <row r="150" spans="1:31" x14ac:dyDescent="0.25">
      <c r="A150" s="519" t="str">
        <f t="shared" si="27"/>
        <v>512</v>
      </c>
      <c r="B150" s="492" t="s">
        <v>1271</v>
      </c>
      <c r="D150" s="269">
        <v>70039.909999999945</v>
      </c>
      <c r="E150" s="269">
        <v>95786.010000000053</v>
      </c>
      <c r="F150" s="269">
        <v>134662.94000000012</v>
      </c>
      <c r="G150" s="269">
        <v>251297.81000000017</v>
      </c>
      <c r="H150" s="269">
        <v>2230.4599999999164</v>
      </c>
      <c r="I150" s="269">
        <v>367214.31000000035</v>
      </c>
      <c r="J150" s="269">
        <v>258569.46000000002</v>
      </c>
      <c r="K150" s="269">
        <v>279502.2300000001</v>
      </c>
      <c r="L150" s="269">
        <v>258744.60000000003</v>
      </c>
      <c r="M150" s="269">
        <v>288160.41000000015</v>
      </c>
      <c r="N150" s="269">
        <v>297572.98000000004</v>
      </c>
      <c r="O150" s="269">
        <v>203699.98</v>
      </c>
      <c r="P150" s="140">
        <v>234543.68000000002</v>
      </c>
      <c r="Q150" s="140">
        <v>213929.46000000005</v>
      </c>
      <c r="R150" s="140">
        <v>210473.29000000007</v>
      </c>
      <c r="S150" s="140">
        <v>231251.49000000008</v>
      </c>
      <c r="T150" s="269">
        <v>223867.17999999993</v>
      </c>
      <c r="U150" s="269">
        <v>223241.61000000002</v>
      </c>
      <c r="V150" s="269">
        <v>226271.53999999998</v>
      </c>
      <c r="W150" s="269">
        <v>209268.21999999994</v>
      </c>
      <c r="X150" s="269">
        <v>236424.05000000008</v>
      </c>
      <c r="Y150" s="269">
        <v>223519.55000000002</v>
      </c>
      <c r="Z150" s="269">
        <v>223715.9</v>
      </c>
      <c r="AA150" s="269">
        <v>223328.90000000002</v>
      </c>
      <c r="AB150" s="269">
        <v>244010.35000000003</v>
      </c>
      <c r="AC150" s="269">
        <v>225567.60000000003</v>
      </c>
      <c r="AD150" s="269">
        <v>223438.18000000002</v>
      </c>
      <c r="AE150" s="269">
        <v>224696.13000000006</v>
      </c>
    </row>
    <row r="151" spans="1:31" x14ac:dyDescent="0.25">
      <c r="A151" s="519" t="str">
        <f t="shared" si="27"/>
        <v>513</v>
      </c>
      <c r="B151" s="492" t="s">
        <v>1272</v>
      </c>
      <c r="D151" s="269">
        <v>398389.33</v>
      </c>
      <c r="E151" s="269">
        <v>510866.45000000007</v>
      </c>
      <c r="F151" s="269">
        <v>556245.40000000014</v>
      </c>
      <c r="G151" s="269">
        <v>451842.85</v>
      </c>
      <c r="H151" s="269">
        <v>590438.12999999977</v>
      </c>
      <c r="I151" s="269">
        <v>377126.28000000014</v>
      </c>
      <c r="J151" s="269">
        <v>1381155.66</v>
      </c>
      <c r="K151" s="269">
        <v>1069465.6499999997</v>
      </c>
      <c r="L151" s="269">
        <v>772545.94</v>
      </c>
      <c r="M151" s="269">
        <v>715871.62999999989</v>
      </c>
      <c r="N151" s="269">
        <v>567211.56999999995</v>
      </c>
      <c r="O151" s="269">
        <v>485252.37000000017</v>
      </c>
      <c r="P151" s="140">
        <v>759386.98999999953</v>
      </c>
      <c r="Q151" s="140">
        <v>1273945.7500000002</v>
      </c>
      <c r="R151" s="140">
        <v>488653.72000000009</v>
      </c>
      <c r="S151" s="140">
        <v>510356.04</v>
      </c>
      <c r="T151" s="269">
        <v>548846.51000000013</v>
      </c>
      <c r="U151" s="269">
        <v>536641.89000000025</v>
      </c>
      <c r="V151" s="269">
        <v>1909248.5000000002</v>
      </c>
      <c r="W151" s="269">
        <v>1070503.3399999999</v>
      </c>
      <c r="X151" s="269">
        <v>517911.31000000017</v>
      </c>
      <c r="Y151" s="269">
        <v>816169.72000000032</v>
      </c>
      <c r="Z151" s="269">
        <v>596146.66</v>
      </c>
      <c r="AA151" s="269">
        <v>521346.87000000023</v>
      </c>
      <c r="AB151" s="269">
        <v>583665.64000000025</v>
      </c>
      <c r="AC151" s="269">
        <v>2496114.3200000008</v>
      </c>
      <c r="AD151" s="269">
        <v>887662.04000000015</v>
      </c>
      <c r="AE151" s="269">
        <v>974524.72000000009</v>
      </c>
    </row>
    <row r="152" spans="1:31" x14ac:dyDescent="0.25">
      <c r="A152" s="519" t="str">
        <f t="shared" si="27"/>
        <v>514</v>
      </c>
      <c r="B152" s="492" t="s">
        <v>1273</v>
      </c>
      <c r="D152" s="269">
        <v>176285.67</v>
      </c>
      <c r="E152" s="269">
        <v>155528.57</v>
      </c>
      <c r="F152" s="269">
        <v>153579.54000000004</v>
      </c>
      <c r="G152" s="269">
        <v>150934.87000000005</v>
      </c>
      <c r="H152" s="269">
        <v>119270.70000000001</v>
      </c>
      <c r="I152" s="269">
        <v>131129.85000000003</v>
      </c>
      <c r="J152" s="269">
        <v>100977.02999999998</v>
      </c>
      <c r="K152" s="269">
        <v>84817.159999999989</v>
      </c>
      <c r="L152" s="269">
        <v>74150.539999999979</v>
      </c>
      <c r="M152" s="269">
        <v>88639.939999999988</v>
      </c>
      <c r="N152" s="269">
        <v>74512.209999999992</v>
      </c>
      <c r="O152" s="269">
        <v>74166.179999999993</v>
      </c>
      <c r="P152" s="140">
        <v>101914.71</v>
      </c>
      <c r="Q152" s="140">
        <v>75262.629999999976</v>
      </c>
      <c r="R152" s="140">
        <v>82218.639999999985</v>
      </c>
      <c r="S152" s="140">
        <v>72915.889999999985</v>
      </c>
      <c r="T152" s="269">
        <v>79352.759999999966</v>
      </c>
      <c r="U152" s="269">
        <v>89340.499999999971</v>
      </c>
      <c r="V152" s="269">
        <v>79678.679999999993</v>
      </c>
      <c r="W152" s="269">
        <v>79559.299999999988</v>
      </c>
      <c r="X152" s="269">
        <v>78144.179999999964</v>
      </c>
      <c r="Y152" s="269">
        <v>99479.839999999938</v>
      </c>
      <c r="Z152" s="269">
        <v>84653.86</v>
      </c>
      <c r="AA152" s="269">
        <v>84309.569999999978</v>
      </c>
      <c r="AB152" s="269">
        <v>112257.05000000003</v>
      </c>
      <c r="AC152" s="269">
        <v>84821.559999999983</v>
      </c>
      <c r="AD152" s="269">
        <v>77406.179999999978</v>
      </c>
      <c r="AE152" s="269">
        <v>77551.069999999978</v>
      </c>
    </row>
    <row r="153" spans="1:31" x14ac:dyDescent="0.25">
      <c r="A153" s="519" t="str">
        <f t="shared" si="27"/>
        <v>513</v>
      </c>
      <c r="B153" s="492" t="s">
        <v>1274</v>
      </c>
      <c r="D153" s="269">
        <v>0</v>
      </c>
      <c r="E153" s="269">
        <v>0</v>
      </c>
      <c r="F153" s="269">
        <v>0</v>
      </c>
      <c r="G153" s="269">
        <v>0</v>
      </c>
      <c r="H153" s="269">
        <v>14036.689999999999</v>
      </c>
      <c r="I153" s="269">
        <v>4088.52</v>
      </c>
      <c r="J153" s="269">
        <v>4184.2000000000016</v>
      </c>
      <c r="K153" s="269">
        <v>4056.2700000000013</v>
      </c>
      <c r="L153" s="269">
        <v>18667.999999999996</v>
      </c>
      <c r="M153" s="269">
        <v>4056.2700000000013</v>
      </c>
      <c r="N153" s="269">
        <v>8251.369999999999</v>
      </c>
      <c r="O153" s="269">
        <v>11102.419999999998</v>
      </c>
      <c r="P153" s="140">
        <v>7612.2000000000016</v>
      </c>
      <c r="Q153" s="140">
        <v>9612.73</v>
      </c>
      <c r="R153" s="140">
        <v>4149.9400000000014</v>
      </c>
      <c r="S153" s="140">
        <v>26600.309999999994</v>
      </c>
      <c r="T153" s="269">
        <v>41102</v>
      </c>
      <c r="U153" s="269">
        <v>5272.79</v>
      </c>
      <c r="V153" s="269">
        <v>5437.32</v>
      </c>
      <c r="W153" s="269">
        <v>5272.79</v>
      </c>
      <c r="X153" s="269">
        <v>20322.859999999993</v>
      </c>
      <c r="Y153" s="269">
        <v>5272.79</v>
      </c>
      <c r="Z153" s="269">
        <v>10670.710000000001</v>
      </c>
      <c r="AA153" s="269">
        <v>12600.810000000001</v>
      </c>
      <c r="AB153" s="269">
        <v>8935.3700000000026</v>
      </c>
      <c r="AC153" s="269">
        <v>11051.4</v>
      </c>
      <c r="AD153" s="269">
        <v>5394.48</v>
      </c>
      <c r="AE153" s="269">
        <v>28001.769999999993</v>
      </c>
    </row>
    <row r="154" spans="1:31" x14ac:dyDescent="0.25">
      <c r="A154" s="519" t="str">
        <f t="shared" si="27"/>
        <v>513</v>
      </c>
      <c r="B154" s="492" t="s">
        <v>1275</v>
      </c>
      <c r="D154" s="269">
        <v>0</v>
      </c>
      <c r="E154" s="269">
        <v>0</v>
      </c>
      <c r="F154" s="269">
        <v>0</v>
      </c>
      <c r="G154" s="269">
        <v>0</v>
      </c>
      <c r="H154" s="269">
        <v>780.27999999999975</v>
      </c>
      <c r="I154" s="269">
        <v>1553.0400000000006</v>
      </c>
      <c r="J154" s="269">
        <v>4313.130000000001</v>
      </c>
      <c r="K154" s="269">
        <v>4516.4700000000012</v>
      </c>
      <c r="L154" s="269">
        <v>4325.2599999999984</v>
      </c>
      <c r="M154" s="269">
        <v>4144.1899999999996</v>
      </c>
      <c r="N154" s="269">
        <v>4461.17</v>
      </c>
      <c r="O154" s="269">
        <v>4296.7500000000027</v>
      </c>
      <c r="P154" s="140">
        <v>4492.630000000001</v>
      </c>
      <c r="Q154" s="140">
        <v>4668.63</v>
      </c>
      <c r="R154" s="140">
        <v>3711.3700000000013</v>
      </c>
      <c r="S154" s="140">
        <v>3985.760000000002</v>
      </c>
      <c r="T154" s="269">
        <v>4598.01</v>
      </c>
      <c r="U154" s="269">
        <v>4384.6600000000008</v>
      </c>
      <c r="V154" s="269">
        <v>4690.119999999999</v>
      </c>
      <c r="W154" s="269">
        <v>4659.2700000000013</v>
      </c>
      <c r="X154" s="269">
        <v>4220.5600000000004</v>
      </c>
      <c r="Y154" s="269">
        <v>4512.45</v>
      </c>
      <c r="Z154" s="269">
        <v>4599.3900000000021</v>
      </c>
      <c r="AA154" s="269">
        <v>4431.1599999999989</v>
      </c>
      <c r="AB154" s="269">
        <v>4693.8400000000011</v>
      </c>
      <c r="AC154" s="269">
        <v>4573.9300000000021</v>
      </c>
      <c r="AD154" s="269">
        <v>4005.7300000000005</v>
      </c>
      <c r="AE154" s="269">
        <v>4104.3</v>
      </c>
    </row>
    <row r="155" spans="1:31" s="270" customFormat="1" x14ac:dyDescent="0.25">
      <c r="A155" s="520"/>
      <c r="B155" s="511" t="s">
        <v>1276</v>
      </c>
      <c r="C155" s="272"/>
      <c r="D155" s="288">
        <f>SUM(D127:D154)</f>
        <v>24992089.740000002</v>
      </c>
      <c r="E155" s="288">
        <f t="shared" ref="E155:AE155" si="28">SUM(E127:E154)</f>
        <v>31099201.999999985</v>
      </c>
      <c r="F155" s="288">
        <f t="shared" si="28"/>
        <v>28130627.410000004</v>
      </c>
      <c r="G155" s="288">
        <f t="shared" si="28"/>
        <v>29179006.070000008</v>
      </c>
      <c r="H155" s="288">
        <f t="shared" si="28"/>
        <v>30871529.850000009</v>
      </c>
      <c r="I155" s="288">
        <f t="shared" si="28"/>
        <v>27174017.390000001</v>
      </c>
      <c r="J155" s="288">
        <f t="shared" si="28"/>
        <v>26331453.765487682</v>
      </c>
      <c r="K155" s="288">
        <f t="shared" si="28"/>
        <v>24562351.125593524</v>
      </c>
      <c r="L155" s="288">
        <f t="shared" si="28"/>
        <v>28243037.492343441</v>
      </c>
      <c r="M155" s="288">
        <f t="shared" si="28"/>
        <v>29605858.904061399</v>
      </c>
      <c r="N155" s="288">
        <f t="shared" si="28"/>
        <v>31302163.903058968</v>
      </c>
      <c r="O155" s="288">
        <f t="shared" si="28"/>
        <v>31467496.674313717</v>
      </c>
      <c r="P155" s="288">
        <f t="shared" si="28"/>
        <v>30766144.600789499</v>
      </c>
      <c r="Q155" s="288">
        <f t="shared" si="28"/>
        <v>27773969.904710688</v>
      </c>
      <c r="R155" s="288">
        <f t="shared" si="28"/>
        <v>27018949.955205958</v>
      </c>
      <c r="S155" s="288">
        <f t="shared" si="28"/>
        <v>31214328.499159954</v>
      </c>
      <c r="T155" s="288">
        <f t="shared" si="28"/>
        <v>29949338.656377297</v>
      </c>
      <c r="U155" s="288">
        <f t="shared" si="28"/>
        <v>27909786.465458244</v>
      </c>
      <c r="V155" s="288">
        <f t="shared" si="28"/>
        <v>30552157.939970009</v>
      </c>
      <c r="W155" s="288">
        <f t="shared" si="28"/>
        <v>24670743.522497799</v>
      </c>
      <c r="X155" s="288">
        <f t="shared" si="28"/>
        <v>28022271.813669816</v>
      </c>
      <c r="Y155" s="288">
        <f t="shared" si="28"/>
        <v>29788291.561396822</v>
      </c>
      <c r="Z155" s="288">
        <f t="shared" si="28"/>
        <v>30336298.280299511</v>
      </c>
      <c r="AA155" s="288">
        <f t="shared" si="28"/>
        <v>30276631.979248933</v>
      </c>
      <c r="AB155" s="288">
        <f t="shared" si="28"/>
        <v>29296276.770776954</v>
      </c>
      <c r="AC155" s="288">
        <f t="shared" si="28"/>
        <v>27857829.173745774</v>
      </c>
      <c r="AD155" s="288">
        <f t="shared" si="28"/>
        <v>26311110.858103551</v>
      </c>
      <c r="AE155" s="288">
        <f t="shared" si="28"/>
        <v>29995506.28742696</v>
      </c>
    </row>
    <row r="156" spans="1:31" x14ac:dyDescent="0.25">
      <c r="A156" s="519" t="str">
        <f t="shared" si="27"/>
        <v/>
      </c>
      <c r="T156" s="140">
        <v>0</v>
      </c>
      <c r="U156" s="140">
        <v>0</v>
      </c>
      <c r="V156" s="140">
        <v>0</v>
      </c>
      <c r="W156" s="140">
        <v>0</v>
      </c>
      <c r="X156" s="140">
        <v>0</v>
      </c>
      <c r="Y156" s="140">
        <v>0</v>
      </c>
      <c r="Z156" s="140">
        <v>0</v>
      </c>
      <c r="AA156" s="140">
        <v>0</v>
      </c>
      <c r="AB156" s="140">
        <v>0</v>
      </c>
      <c r="AC156" s="140">
        <v>0</v>
      </c>
      <c r="AD156" s="140">
        <v>0</v>
      </c>
      <c r="AE156" s="140">
        <v>0</v>
      </c>
    </row>
    <row r="157" spans="1:31" hidden="1" outlineLevel="1" x14ac:dyDescent="0.25">
      <c r="A157" s="519"/>
    </row>
    <row r="158" spans="1:31" hidden="1" outlineLevel="1" x14ac:dyDescent="0.25">
      <c r="A158" s="519"/>
    </row>
    <row r="159" spans="1:31" hidden="1" outlineLevel="1" x14ac:dyDescent="0.25">
      <c r="A159" s="519"/>
    </row>
    <row r="160" spans="1:31" hidden="1" outlineLevel="1" x14ac:dyDescent="0.25">
      <c r="A160" s="519"/>
    </row>
    <row r="161" spans="1:31" hidden="1" outlineLevel="1" x14ac:dyDescent="0.25">
      <c r="A161" s="519"/>
    </row>
    <row r="162" spans="1:31" hidden="1" outlineLevel="1" x14ac:dyDescent="0.25">
      <c r="A162" s="519"/>
    </row>
    <row r="163" spans="1:31" hidden="1" outlineLevel="1" x14ac:dyDescent="0.25">
      <c r="A163" s="519"/>
    </row>
    <row r="164" spans="1:31" hidden="1" outlineLevel="1" x14ac:dyDescent="0.25">
      <c r="A164" s="519"/>
    </row>
    <row r="165" spans="1:31" hidden="1" outlineLevel="1" x14ac:dyDescent="0.25">
      <c r="A165" s="519" t="str">
        <f t="shared" si="27"/>
        <v/>
      </c>
      <c r="T165" s="140">
        <v>0</v>
      </c>
      <c r="U165" s="140">
        <v>0</v>
      </c>
      <c r="V165" s="140">
        <v>0</v>
      </c>
      <c r="W165" s="140">
        <v>0</v>
      </c>
      <c r="X165" s="140">
        <v>0</v>
      </c>
      <c r="Y165" s="140">
        <v>0</v>
      </c>
      <c r="Z165" s="140">
        <v>0</v>
      </c>
      <c r="AA165" s="140">
        <v>0</v>
      </c>
      <c r="AB165" s="140">
        <v>0</v>
      </c>
      <c r="AC165" s="140">
        <v>0</v>
      </c>
      <c r="AD165" s="140">
        <v>0</v>
      </c>
      <c r="AE165" s="140">
        <v>0</v>
      </c>
    </row>
    <row r="166" spans="1:31" collapsed="1" x14ac:dyDescent="0.25">
      <c r="A166" s="519"/>
      <c r="B166" s="518" t="s">
        <v>370</v>
      </c>
      <c r="T166" s="140">
        <v>0</v>
      </c>
      <c r="U166" s="140">
        <v>0</v>
      </c>
      <c r="V166" s="140">
        <v>0</v>
      </c>
      <c r="W166" s="140">
        <v>0</v>
      </c>
      <c r="X166" s="140">
        <v>0</v>
      </c>
      <c r="Y166" s="140">
        <v>0</v>
      </c>
      <c r="Z166" s="140">
        <v>0</v>
      </c>
      <c r="AA166" s="140">
        <v>0</v>
      </c>
      <c r="AB166" s="140">
        <v>0</v>
      </c>
      <c r="AC166" s="140">
        <v>0</v>
      </c>
      <c r="AD166" s="140">
        <v>0</v>
      </c>
      <c r="AE166" s="140">
        <v>0</v>
      </c>
    </row>
    <row r="167" spans="1:31" x14ac:dyDescent="0.25">
      <c r="A167" s="519" t="str">
        <f t="shared" si="27"/>
        <v>535</v>
      </c>
      <c r="B167" s="492" t="s">
        <v>1277</v>
      </c>
      <c r="D167" s="269">
        <v>7882.6699999999983</v>
      </c>
      <c r="E167" s="269">
        <v>13279.74</v>
      </c>
      <c r="F167" s="269">
        <v>6444.5800000000008</v>
      </c>
      <c r="G167" s="269">
        <v>5343.01</v>
      </c>
      <c r="H167" s="269">
        <v>8076.1900000000005</v>
      </c>
      <c r="I167" s="269">
        <v>6540.74</v>
      </c>
      <c r="J167" s="269">
        <v>9104.7800000000007</v>
      </c>
      <c r="K167" s="269">
        <v>9544.19</v>
      </c>
      <c r="L167" s="269">
        <v>9071.2999999999993</v>
      </c>
      <c r="M167" s="269">
        <v>8760.52</v>
      </c>
      <c r="N167" s="269">
        <v>9393.0300000000007</v>
      </c>
      <c r="O167" s="269">
        <v>9099.4</v>
      </c>
      <c r="P167" s="140">
        <v>9469.9599999999991</v>
      </c>
      <c r="Q167" s="140">
        <v>9923.06</v>
      </c>
      <c r="R167" s="140">
        <v>7701.7199999999993</v>
      </c>
      <c r="S167" s="140">
        <v>8328.01</v>
      </c>
      <c r="T167" s="269">
        <v>9650.2999999999993</v>
      </c>
      <c r="U167" s="269">
        <v>9246.5</v>
      </c>
      <c r="V167" s="269">
        <v>9909.16</v>
      </c>
      <c r="W167" s="269">
        <v>9832.3300000000017</v>
      </c>
      <c r="X167" s="269">
        <v>8812.6699999999983</v>
      </c>
      <c r="Y167" s="269">
        <v>9525.98</v>
      </c>
      <c r="Z167" s="269">
        <v>9652.2999999999993</v>
      </c>
      <c r="AA167" s="269">
        <v>9363.2200000000012</v>
      </c>
      <c r="AB167" s="269">
        <v>9879.1</v>
      </c>
      <c r="AC167" s="269">
        <v>9677.93</v>
      </c>
      <c r="AD167" s="269">
        <v>8308.66</v>
      </c>
      <c r="AE167" s="269">
        <v>8520.18</v>
      </c>
    </row>
    <row r="168" spans="1:31" x14ac:dyDescent="0.25">
      <c r="A168" s="519" t="str">
        <f t="shared" si="27"/>
        <v>536</v>
      </c>
      <c r="B168" s="492" t="s">
        <v>1278</v>
      </c>
      <c r="D168" s="269">
        <v>3289.58</v>
      </c>
      <c r="E168" s="269">
        <v>3289.58</v>
      </c>
      <c r="F168" s="269">
        <v>3289.58</v>
      </c>
      <c r="G168" s="269">
        <v>3289.61</v>
      </c>
      <c r="H168" s="269">
        <v>3289.58</v>
      </c>
      <c r="I168" s="269">
        <v>3289.58</v>
      </c>
      <c r="J168" s="269">
        <v>3293.2</v>
      </c>
      <c r="K168" s="269">
        <v>3293.2</v>
      </c>
      <c r="L168" s="269">
        <v>3293.2</v>
      </c>
      <c r="M168" s="269">
        <v>3293.2</v>
      </c>
      <c r="N168" s="269">
        <v>3293.2</v>
      </c>
      <c r="O168" s="269">
        <v>3293.2</v>
      </c>
      <c r="P168" s="140">
        <v>3293.2</v>
      </c>
      <c r="Q168" s="140">
        <v>3293.2</v>
      </c>
      <c r="R168" s="140">
        <v>3293.2</v>
      </c>
      <c r="S168" s="140">
        <v>3293.2</v>
      </c>
      <c r="T168" s="269">
        <v>3600.52</v>
      </c>
      <c r="U168" s="269">
        <v>3600.52</v>
      </c>
      <c r="V168" s="269">
        <v>3600.52</v>
      </c>
      <c r="W168" s="269">
        <v>3600.52</v>
      </c>
      <c r="X168" s="269">
        <v>3600.52</v>
      </c>
      <c r="Y168" s="269">
        <v>3600.52</v>
      </c>
      <c r="Z168" s="269">
        <v>3600.52</v>
      </c>
      <c r="AA168" s="269">
        <v>3600.52</v>
      </c>
      <c r="AB168" s="269">
        <v>3600.52</v>
      </c>
      <c r="AC168" s="269">
        <v>3600.52</v>
      </c>
      <c r="AD168" s="269">
        <v>3600.52</v>
      </c>
      <c r="AE168" s="269">
        <v>3600.52</v>
      </c>
    </row>
    <row r="169" spans="1:31" x14ac:dyDescent="0.25">
      <c r="A169" s="519" t="str">
        <f t="shared" si="27"/>
        <v>538</v>
      </c>
      <c r="B169" s="492" t="s">
        <v>1279</v>
      </c>
      <c r="D169" s="269">
        <v>14481.619999999999</v>
      </c>
      <c r="E169" s="269">
        <v>19602.89</v>
      </c>
      <c r="F169" s="269">
        <v>15015.92</v>
      </c>
      <c r="G169" s="269">
        <v>21527.93</v>
      </c>
      <c r="H169" s="269">
        <v>18716.8</v>
      </c>
      <c r="I169" s="269">
        <v>14702.67</v>
      </c>
      <c r="J169" s="269">
        <v>22391.95</v>
      </c>
      <c r="K169" s="269">
        <v>23477.89</v>
      </c>
      <c r="L169" s="269">
        <v>22473.72</v>
      </c>
      <c r="M169" s="269">
        <v>21660.880000000001</v>
      </c>
      <c r="N169" s="269">
        <v>23309.77</v>
      </c>
      <c r="O169" s="269">
        <v>22380.49</v>
      </c>
      <c r="P169" s="140">
        <v>23396.680000000004</v>
      </c>
      <c r="Q169" s="140">
        <v>24435.3</v>
      </c>
      <c r="R169" s="140">
        <v>19297.79</v>
      </c>
      <c r="S169" s="140">
        <v>21048.16</v>
      </c>
      <c r="T169" s="269">
        <v>23800.050000000003</v>
      </c>
      <c r="U169" s="269">
        <v>22666.92</v>
      </c>
      <c r="V169" s="269">
        <v>24349.74</v>
      </c>
      <c r="W169" s="269">
        <v>24186.560000000001</v>
      </c>
      <c r="X169" s="269">
        <v>21863.77</v>
      </c>
      <c r="Y169" s="269">
        <v>23536</v>
      </c>
      <c r="Z169" s="269">
        <v>23961.71</v>
      </c>
      <c r="AA169" s="269">
        <v>23032.86</v>
      </c>
      <c r="AB169" s="269">
        <v>24404.010000000002</v>
      </c>
      <c r="AC169" s="269">
        <v>23858.68</v>
      </c>
      <c r="AD169" s="269">
        <v>20793.489999999998</v>
      </c>
      <c r="AE169" s="269">
        <v>21557.65</v>
      </c>
    </row>
    <row r="170" spans="1:31" x14ac:dyDescent="0.25">
      <c r="A170" s="519" t="str">
        <f t="shared" si="27"/>
        <v>539</v>
      </c>
      <c r="B170" s="492" t="s">
        <v>1280</v>
      </c>
      <c r="D170" s="269">
        <v>4793.4700000000012</v>
      </c>
      <c r="E170" s="269">
        <v>20093.849999999999</v>
      </c>
      <c r="F170" s="269">
        <v>-12619.160000000003</v>
      </c>
      <c r="G170" s="269">
        <v>12540.149999999998</v>
      </c>
      <c r="H170" s="269">
        <v>6794.59</v>
      </c>
      <c r="I170" s="269">
        <v>6899.66</v>
      </c>
      <c r="J170" s="269">
        <v>13018.29</v>
      </c>
      <c r="K170" s="269">
        <v>7068.68</v>
      </c>
      <c r="L170" s="269">
        <v>7831.4000000000015</v>
      </c>
      <c r="M170" s="269">
        <v>14885.6</v>
      </c>
      <c r="N170" s="269">
        <v>7141.12</v>
      </c>
      <c r="O170" s="269">
        <v>7522.4800000000005</v>
      </c>
      <c r="P170" s="140">
        <v>14958.029999999999</v>
      </c>
      <c r="Q170" s="140">
        <v>6759.7599999999993</v>
      </c>
      <c r="R170" s="140">
        <v>6799.2700000000013</v>
      </c>
      <c r="S170" s="140">
        <v>13090.73</v>
      </c>
      <c r="T170" s="269">
        <v>13795.510000000002</v>
      </c>
      <c r="U170" s="269">
        <v>13795.510000000002</v>
      </c>
      <c r="V170" s="269">
        <v>20391.689999999999</v>
      </c>
      <c r="W170" s="269">
        <v>15703.89</v>
      </c>
      <c r="X170" s="269">
        <v>15703.89</v>
      </c>
      <c r="Y170" s="269">
        <v>36236.92</v>
      </c>
      <c r="Z170" s="269">
        <v>15778.66</v>
      </c>
      <c r="AA170" s="269">
        <v>15778.66</v>
      </c>
      <c r="AB170" s="269">
        <v>22374.84</v>
      </c>
      <c r="AC170" s="269">
        <v>15778.66</v>
      </c>
      <c r="AD170" s="269">
        <v>27807.13</v>
      </c>
      <c r="AE170" s="269">
        <v>19312.030000000002</v>
      </c>
    </row>
    <row r="171" spans="1:31" x14ac:dyDescent="0.25">
      <c r="A171" s="519" t="str">
        <f t="shared" si="27"/>
        <v>540</v>
      </c>
      <c r="B171" s="492" t="s">
        <v>1281</v>
      </c>
      <c r="D171" s="269">
        <v>12733.75</v>
      </c>
      <c r="E171" s="269">
        <v>22015.54</v>
      </c>
      <c r="F171" s="269">
        <v>29398.97</v>
      </c>
      <c r="G171" s="269">
        <v>53523.76</v>
      </c>
      <c r="H171" s="269">
        <v>71522.98</v>
      </c>
      <c r="I171" s="269">
        <v>3395.48</v>
      </c>
      <c r="J171" s="269">
        <v>34340.909999999996</v>
      </c>
      <c r="K171" s="269">
        <v>34340.909999999996</v>
      </c>
      <c r="L171" s="269">
        <v>34340.909999999996</v>
      </c>
      <c r="M171" s="269">
        <v>34340.909999999996</v>
      </c>
      <c r="N171" s="269">
        <v>34340.909999999996</v>
      </c>
      <c r="O171" s="269">
        <v>34340.909999999996</v>
      </c>
      <c r="P171" s="140">
        <v>34340.909999999996</v>
      </c>
      <c r="Q171" s="140">
        <v>34340.909999999996</v>
      </c>
      <c r="R171" s="140">
        <v>34340.909999999996</v>
      </c>
      <c r="S171" s="140">
        <v>34340.909999999996</v>
      </c>
      <c r="T171" s="269">
        <v>36943.019999999997</v>
      </c>
      <c r="U171" s="269">
        <v>36943.019999999997</v>
      </c>
      <c r="V171" s="269">
        <v>36943.019999999997</v>
      </c>
      <c r="W171" s="269">
        <v>36943.019999999997</v>
      </c>
      <c r="X171" s="269">
        <v>36943.019999999997</v>
      </c>
      <c r="Y171" s="269">
        <v>36943.019999999997</v>
      </c>
      <c r="Z171" s="269">
        <v>36943.019999999997</v>
      </c>
      <c r="AA171" s="269">
        <v>36943.019999999997</v>
      </c>
      <c r="AB171" s="269">
        <v>36943.019999999997</v>
      </c>
      <c r="AC171" s="269">
        <v>36943.019999999997</v>
      </c>
      <c r="AD171" s="269">
        <v>36943.019999999997</v>
      </c>
      <c r="AE171" s="269">
        <v>23747.17</v>
      </c>
    </row>
    <row r="172" spans="1:31" x14ac:dyDescent="0.25">
      <c r="A172" s="519" t="str">
        <f t="shared" si="27"/>
        <v>541</v>
      </c>
      <c r="B172" s="492" t="s">
        <v>1524</v>
      </c>
      <c r="D172" s="269">
        <v>0</v>
      </c>
      <c r="E172" s="269">
        <v>0</v>
      </c>
      <c r="F172" s="269">
        <v>0</v>
      </c>
      <c r="G172" s="269">
        <v>0</v>
      </c>
      <c r="H172" s="269">
        <v>0</v>
      </c>
      <c r="I172" s="269">
        <v>729.61</v>
      </c>
      <c r="J172" s="269">
        <v>0</v>
      </c>
      <c r="K172" s="269">
        <v>0</v>
      </c>
      <c r="L172" s="269">
        <v>0</v>
      </c>
      <c r="M172" s="269">
        <v>0</v>
      </c>
      <c r="N172" s="269">
        <v>0</v>
      </c>
      <c r="O172" s="269">
        <v>0</v>
      </c>
      <c r="P172" s="140">
        <v>0</v>
      </c>
      <c r="Q172" s="140">
        <v>0</v>
      </c>
      <c r="R172" s="140">
        <v>0</v>
      </c>
      <c r="S172" s="140">
        <v>0</v>
      </c>
      <c r="T172" s="269">
        <v>0</v>
      </c>
      <c r="U172" s="269">
        <v>0</v>
      </c>
      <c r="V172" s="269">
        <v>0</v>
      </c>
      <c r="W172" s="269">
        <v>0</v>
      </c>
      <c r="X172" s="269">
        <v>0</v>
      </c>
      <c r="Y172" s="269">
        <v>0</v>
      </c>
      <c r="Z172" s="269">
        <v>0</v>
      </c>
      <c r="AA172" s="269">
        <v>0</v>
      </c>
      <c r="AB172" s="269">
        <v>0</v>
      </c>
      <c r="AC172" s="269">
        <v>0</v>
      </c>
      <c r="AD172" s="269">
        <v>0</v>
      </c>
      <c r="AE172" s="269">
        <v>0</v>
      </c>
    </row>
    <row r="173" spans="1:31" x14ac:dyDescent="0.25">
      <c r="A173" s="519" t="str">
        <f t="shared" si="27"/>
        <v>542</v>
      </c>
      <c r="B173" s="492" t="s">
        <v>1282</v>
      </c>
      <c r="D173" s="269">
        <v>37479.719999999994</v>
      </c>
      <c r="E173" s="269">
        <v>22553.460000000003</v>
      </c>
      <c r="F173" s="269">
        <v>8269.59</v>
      </c>
      <c r="G173" s="269">
        <v>47754.5</v>
      </c>
      <c r="H173" s="269">
        <v>11128.630000000001</v>
      </c>
      <c r="I173" s="269">
        <v>1119.5999999999999</v>
      </c>
      <c r="J173" s="269">
        <v>47579.969999999994</v>
      </c>
      <c r="K173" s="269">
        <v>30345.529999999995</v>
      </c>
      <c r="L173" s="269">
        <v>11603.529999999999</v>
      </c>
      <c r="M173" s="269">
        <v>56436.62</v>
      </c>
      <c r="N173" s="269">
        <v>14679.020000000002</v>
      </c>
      <c r="O173" s="269">
        <v>14020.86</v>
      </c>
      <c r="P173" s="140">
        <v>59727.889999999992</v>
      </c>
      <c r="Q173" s="140">
        <v>14760.449999999999</v>
      </c>
      <c r="R173" s="140">
        <v>10460.18</v>
      </c>
      <c r="S173" s="140">
        <v>57751.910000000011</v>
      </c>
      <c r="T173" s="269">
        <v>12133.759999999998</v>
      </c>
      <c r="U173" s="269">
        <v>14213.530000000002</v>
      </c>
      <c r="V173" s="269">
        <v>26750.48</v>
      </c>
      <c r="W173" s="269">
        <v>30929.040000000001</v>
      </c>
      <c r="X173" s="269">
        <v>11436.67</v>
      </c>
      <c r="Y173" s="269">
        <v>55877.609999999993</v>
      </c>
      <c r="Z173" s="269">
        <v>15008.02</v>
      </c>
      <c r="AA173" s="269">
        <v>14345.16</v>
      </c>
      <c r="AB173" s="269">
        <v>42938.47</v>
      </c>
      <c r="AC173" s="269">
        <v>14642.35</v>
      </c>
      <c r="AD173" s="269">
        <v>11051.26</v>
      </c>
      <c r="AE173" s="269">
        <v>39497.310000000005</v>
      </c>
    </row>
    <row r="174" spans="1:31" x14ac:dyDescent="0.25">
      <c r="A174" s="519" t="str">
        <f t="shared" si="27"/>
        <v>543</v>
      </c>
      <c r="B174" s="492" t="s">
        <v>1283</v>
      </c>
      <c r="D174" s="269">
        <v>138258.31</v>
      </c>
      <c r="E174" s="269">
        <v>134559.61000000002</v>
      </c>
      <c r="F174" s="269">
        <v>922.00999999999988</v>
      </c>
      <c r="G174" s="269">
        <v>7345.56</v>
      </c>
      <c r="H174" s="269">
        <v>1058.5100000000002</v>
      </c>
      <c r="I174" s="269">
        <v>13023.670000000002</v>
      </c>
      <c r="J174" s="269">
        <v>17085.03</v>
      </c>
      <c r="K174" s="269">
        <v>8349.74</v>
      </c>
      <c r="L174" s="269">
        <v>8230.1200000000008</v>
      </c>
      <c r="M174" s="269">
        <v>16997.969999999998</v>
      </c>
      <c r="N174" s="269">
        <v>220343.21</v>
      </c>
      <c r="O174" s="269">
        <v>8218.82</v>
      </c>
      <c r="P174" s="140">
        <v>13241.57</v>
      </c>
      <c r="Q174" s="140">
        <v>8463.9700000000012</v>
      </c>
      <c r="R174" s="140">
        <v>7851.47</v>
      </c>
      <c r="S174" s="140">
        <v>12961.929999999998</v>
      </c>
      <c r="T174" s="269">
        <v>8471.4500000000007</v>
      </c>
      <c r="U174" s="269">
        <v>8336.14</v>
      </c>
      <c r="V174" s="269">
        <v>17534.77</v>
      </c>
      <c r="W174" s="269">
        <v>8517.5</v>
      </c>
      <c r="X174" s="269">
        <v>8240.6299999999992</v>
      </c>
      <c r="Y174" s="269">
        <v>17437.849999999999</v>
      </c>
      <c r="Z174" s="269">
        <v>220684.41</v>
      </c>
      <c r="AA174" s="269">
        <v>8379.9</v>
      </c>
      <c r="AB174" s="269">
        <v>13518.5</v>
      </c>
      <c r="AC174" s="269">
        <v>8478.4500000000007</v>
      </c>
      <c r="AD174" s="269">
        <v>8113.14</v>
      </c>
      <c r="AE174" s="269">
        <v>13059.35</v>
      </c>
    </row>
    <row r="175" spans="1:31" x14ac:dyDescent="0.25">
      <c r="A175" s="519" t="str">
        <f t="shared" si="27"/>
        <v>544</v>
      </c>
      <c r="B175" s="492" t="s">
        <v>1284</v>
      </c>
      <c r="D175" s="269">
        <v>25911.820000000007</v>
      </c>
      <c r="E175" s="269">
        <v>217994.87</v>
      </c>
      <c r="F175" s="269">
        <v>27542</v>
      </c>
      <c r="G175" s="269">
        <v>20155.219999999998</v>
      </c>
      <c r="H175" s="269">
        <v>25407.500000000004</v>
      </c>
      <c r="I175" s="269">
        <v>26607.62</v>
      </c>
      <c r="J175" s="269">
        <v>36796.199999999997</v>
      </c>
      <c r="K175" s="269">
        <v>92141.78</v>
      </c>
      <c r="L175" s="269">
        <v>28094.45</v>
      </c>
      <c r="M175" s="269">
        <v>39052.39</v>
      </c>
      <c r="N175" s="269">
        <v>27161.189999999995</v>
      </c>
      <c r="O175" s="269">
        <v>26224.93</v>
      </c>
      <c r="P175" s="140">
        <v>37721.089999999997</v>
      </c>
      <c r="Q175" s="140">
        <v>75395.77</v>
      </c>
      <c r="R175" s="140">
        <v>23934.880000000001</v>
      </c>
      <c r="S175" s="140">
        <v>38895.18</v>
      </c>
      <c r="T175" s="269">
        <v>25132.13</v>
      </c>
      <c r="U175" s="269">
        <v>30485.53</v>
      </c>
      <c r="V175" s="269">
        <v>33493.56</v>
      </c>
      <c r="W175" s="269">
        <v>25406.22</v>
      </c>
      <c r="X175" s="269">
        <v>25305.940000000002</v>
      </c>
      <c r="Y175" s="269">
        <v>35732.69</v>
      </c>
      <c r="Z175" s="269">
        <v>25389.57</v>
      </c>
      <c r="AA175" s="269">
        <v>24445.27</v>
      </c>
      <c r="AB175" s="269">
        <v>54624.83</v>
      </c>
      <c r="AC175" s="269">
        <v>58945.970000000008</v>
      </c>
      <c r="AD175" s="269">
        <v>22857.22</v>
      </c>
      <c r="AE175" s="269">
        <v>32079.620000000003</v>
      </c>
    </row>
    <row r="176" spans="1:31" x14ac:dyDescent="0.25">
      <c r="A176" s="519" t="str">
        <f t="shared" si="27"/>
        <v>544</v>
      </c>
      <c r="B176" s="492" t="s">
        <v>1285</v>
      </c>
      <c r="D176" s="269">
        <v>0</v>
      </c>
      <c r="E176" s="269">
        <v>0</v>
      </c>
      <c r="F176" s="269">
        <v>0</v>
      </c>
      <c r="G176" s="269">
        <v>0</v>
      </c>
      <c r="H176" s="269">
        <v>0</v>
      </c>
      <c r="I176" s="269">
        <v>625.8900000000001</v>
      </c>
      <c r="J176" s="269">
        <v>746.08</v>
      </c>
      <c r="K176" s="269">
        <v>781.26</v>
      </c>
      <c r="L176" s="269">
        <v>748.13</v>
      </c>
      <c r="M176" s="269">
        <v>716.81999999999994</v>
      </c>
      <c r="N176" s="269">
        <v>771.68999999999994</v>
      </c>
      <c r="O176" s="269">
        <v>743.27</v>
      </c>
      <c r="P176" s="140">
        <v>777.12</v>
      </c>
      <c r="Q176" s="140">
        <v>807.59</v>
      </c>
      <c r="R176" s="140">
        <v>641.94000000000005</v>
      </c>
      <c r="S176" s="140">
        <v>689.3599999999999</v>
      </c>
      <c r="T176" s="269">
        <v>794.32999999999993</v>
      </c>
      <c r="U176" s="269">
        <v>757.47</v>
      </c>
      <c r="V176" s="269">
        <v>810.2399999999999</v>
      </c>
      <c r="W176" s="269">
        <v>804.93000000000006</v>
      </c>
      <c r="X176" s="269">
        <v>729.11</v>
      </c>
      <c r="Y176" s="269">
        <v>779.54</v>
      </c>
      <c r="Z176" s="269">
        <v>794.58</v>
      </c>
      <c r="AA176" s="269">
        <v>765.53</v>
      </c>
      <c r="AB176" s="269">
        <v>810.88000000000011</v>
      </c>
      <c r="AC176" s="269">
        <v>790.18</v>
      </c>
      <c r="AD176" s="269">
        <v>691.99</v>
      </c>
      <c r="AE176" s="269">
        <v>709.02</v>
      </c>
    </row>
    <row r="177" spans="1:31" x14ac:dyDescent="0.25">
      <c r="A177" s="519" t="str">
        <f t="shared" si="27"/>
        <v>545</v>
      </c>
      <c r="B177" s="492" t="s">
        <v>1286</v>
      </c>
      <c r="D177" s="269">
        <v>5671.07</v>
      </c>
      <c r="E177" s="269">
        <v>9498.5</v>
      </c>
      <c r="F177" s="269">
        <v>14963.99</v>
      </c>
      <c r="G177" s="269">
        <v>-3066.5</v>
      </c>
      <c r="H177" s="269">
        <v>9333.74</v>
      </c>
      <c r="I177" s="269">
        <v>0</v>
      </c>
      <c r="J177" s="269">
        <v>486.79999999999995</v>
      </c>
      <c r="K177" s="269">
        <v>486.79999999999995</v>
      </c>
      <c r="L177" s="269">
        <v>486.79999999999995</v>
      </c>
      <c r="M177" s="269">
        <v>486.79999999999995</v>
      </c>
      <c r="N177" s="269">
        <v>486.79999999999995</v>
      </c>
      <c r="O177" s="269">
        <v>486.79999999999995</v>
      </c>
      <c r="P177" s="140">
        <v>486.79999999999995</v>
      </c>
      <c r="Q177" s="140">
        <v>486.79999999999995</v>
      </c>
      <c r="R177" s="140">
        <v>486.79999999999995</v>
      </c>
      <c r="S177" s="140">
        <v>486.79999999999995</v>
      </c>
      <c r="T177" s="269">
        <v>501.41</v>
      </c>
      <c r="U177" s="269">
        <v>501.41</v>
      </c>
      <c r="V177" s="269">
        <v>501.41</v>
      </c>
      <c r="W177" s="269">
        <v>501.41</v>
      </c>
      <c r="X177" s="269">
        <v>501.41</v>
      </c>
      <c r="Y177" s="269">
        <v>501.41</v>
      </c>
      <c r="Z177" s="269">
        <v>501.41</v>
      </c>
      <c r="AA177" s="269">
        <v>501.41</v>
      </c>
      <c r="AB177" s="269">
        <v>501.41</v>
      </c>
      <c r="AC177" s="269">
        <v>501.41</v>
      </c>
      <c r="AD177" s="269">
        <v>501.41</v>
      </c>
      <c r="AE177" s="269">
        <v>501.41</v>
      </c>
    </row>
    <row r="178" spans="1:31" s="270" customFormat="1" x14ac:dyDescent="0.25">
      <c r="A178" s="520"/>
      <c r="B178" s="511" t="s">
        <v>1287</v>
      </c>
      <c r="C178" s="272"/>
      <c r="D178" s="288">
        <f>SUM(D167:D177)</f>
        <v>250502.01</v>
      </c>
      <c r="E178" s="288">
        <f t="shared" ref="E178:AE178" si="29">SUM(E167:E177)</f>
        <v>462888.04000000004</v>
      </c>
      <c r="F178" s="288">
        <f t="shared" si="29"/>
        <v>93227.48</v>
      </c>
      <c r="G178" s="288">
        <f t="shared" si="29"/>
        <v>168413.24</v>
      </c>
      <c r="H178" s="288">
        <f t="shared" si="29"/>
        <v>155328.51999999999</v>
      </c>
      <c r="I178" s="288">
        <f t="shared" si="29"/>
        <v>76934.51999999999</v>
      </c>
      <c r="J178" s="288">
        <f t="shared" si="29"/>
        <v>184843.21</v>
      </c>
      <c r="K178" s="288">
        <f t="shared" si="29"/>
        <v>209829.97999999998</v>
      </c>
      <c r="L178" s="288">
        <f t="shared" si="29"/>
        <v>126173.56</v>
      </c>
      <c r="M178" s="288">
        <f t="shared" si="29"/>
        <v>196631.71000000002</v>
      </c>
      <c r="N178" s="288">
        <f t="shared" si="29"/>
        <v>340919.94</v>
      </c>
      <c r="O178" s="288">
        <f t="shared" si="29"/>
        <v>126331.16</v>
      </c>
      <c r="P178" s="288">
        <f>SUM(P167:P177)</f>
        <v>197413.24999999997</v>
      </c>
      <c r="Q178" s="288">
        <f t="shared" si="29"/>
        <v>178666.80999999997</v>
      </c>
      <c r="R178" s="288">
        <f t="shared" si="29"/>
        <v>114808.16000000002</v>
      </c>
      <c r="S178" s="288">
        <f t="shared" si="29"/>
        <v>190886.18999999997</v>
      </c>
      <c r="T178" s="288">
        <f t="shared" si="29"/>
        <v>134822.47999999998</v>
      </c>
      <c r="U178" s="288">
        <f t="shared" si="29"/>
        <v>140546.54999999999</v>
      </c>
      <c r="V178" s="288">
        <f t="shared" si="29"/>
        <v>174284.59</v>
      </c>
      <c r="W178" s="288">
        <f t="shared" si="29"/>
        <v>156425.42000000001</v>
      </c>
      <c r="X178" s="288">
        <f t="shared" si="29"/>
        <v>133137.62999999998</v>
      </c>
      <c r="Y178" s="288">
        <f t="shared" si="29"/>
        <v>220171.54</v>
      </c>
      <c r="Z178" s="288">
        <f t="shared" si="29"/>
        <v>352314.2</v>
      </c>
      <c r="AA178" s="288">
        <f t="shared" si="29"/>
        <v>137155.54999999999</v>
      </c>
      <c r="AB178" s="288">
        <f t="shared" si="29"/>
        <v>209595.58</v>
      </c>
      <c r="AC178" s="288">
        <f t="shared" si="29"/>
        <v>173217.17</v>
      </c>
      <c r="AD178" s="288">
        <f t="shared" si="29"/>
        <v>140667.84</v>
      </c>
      <c r="AE178" s="288">
        <f t="shared" si="29"/>
        <v>162584.26</v>
      </c>
    </row>
    <row r="179" spans="1:31" x14ac:dyDescent="0.25">
      <c r="A179" s="519" t="str">
        <f t="shared" si="27"/>
        <v/>
      </c>
      <c r="T179" s="140">
        <v>0</v>
      </c>
      <c r="U179" s="140">
        <v>0</v>
      </c>
      <c r="V179" s="140">
        <v>0</v>
      </c>
      <c r="W179" s="140">
        <v>0</v>
      </c>
      <c r="X179" s="140">
        <v>0</v>
      </c>
      <c r="Y179" s="140">
        <v>0</v>
      </c>
      <c r="Z179" s="140">
        <v>0</v>
      </c>
      <c r="AA179" s="140">
        <v>0</v>
      </c>
      <c r="AB179" s="140">
        <v>0</v>
      </c>
      <c r="AC179" s="140">
        <v>0</v>
      </c>
      <c r="AD179" s="140">
        <v>0</v>
      </c>
      <c r="AE179" s="140">
        <v>0</v>
      </c>
    </row>
    <row r="180" spans="1:31" hidden="1" outlineLevel="1" x14ac:dyDescent="0.25">
      <c r="A180" s="519"/>
    </row>
    <row r="181" spans="1:31" hidden="1" outlineLevel="1" x14ac:dyDescent="0.25">
      <c r="A181" s="519"/>
    </row>
    <row r="182" spans="1:31" hidden="1" outlineLevel="1" x14ac:dyDescent="0.25">
      <c r="A182" s="519"/>
    </row>
    <row r="183" spans="1:31" hidden="1" outlineLevel="1" x14ac:dyDescent="0.25">
      <c r="A183" s="519"/>
    </row>
    <row r="184" spans="1:31" hidden="1" outlineLevel="1" x14ac:dyDescent="0.25">
      <c r="A184" s="519"/>
    </row>
    <row r="185" spans="1:31" hidden="1" outlineLevel="1" x14ac:dyDescent="0.25">
      <c r="A185" s="519"/>
    </row>
    <row r="186" spans="1:31" hidden="1" outlineLevel="1" x14ac:dyDescent="0.25">
      <c r="A186" s="519"/>
    </row>
    <row r="187" spans="1:31" hidden="1" outlineLevel="1" x14ac:dyDescent="0.25">
      <c r="A187" s="519"/>
    </row>
    <row r="188" spans="1:31" hidden="1" outlineLevel="1" x14ac:dyDescent="0.25">
      <c r="A188" s="519" t="str">
        <f t="shared" si="27"/>
        <v/>
      </c>
      <c r="T188" s="140">
        <v>0</v>
      </c>
      <c r="U188" s="140">
        <v>0</v>
      </c>
      <c r="V188" s="140">
        <v>0</v>
      </c>
      <c r="W188" s="140">
        <v>0</v>
      </c>
      <c r="X188" s="140">
        <v>0</v>
      </c>
      <c r="Y188" s="140">
        <v>0</v>
      </c>
      <c r="Z188" s="140">
        <v>0</v>
      </c>
      <c r="AA188" s="140">
        <v>0</v>
      </c>
      <c r="AB188" s="140">
        <v>0</v>
      </c>
      <c r="AC188" s="140">
        <v>0</v>
      </c>
      <c r="AD188" s="140">
        <v>0</v>
      </c>
      <c r="AE188" s="140">
        <v>0</v>
      </c>
    </row>
    <row r="189" spans="1:31" collapsed="1" x14ac:dyDescent="0.25">
      <c r="A189" s="519"/>
      <c r="B189" s="518" t="s">
        <v>371</v>
      </c>
      <c r="T189" s="140">
        <v>0</v>
      </c>
      <c r="U189" s="140">
        <v>0</v>
      </c>
      <c r="V189" s="140">
        <v>0</v>
      </c>
      <c r="W189" s="140">
        <v>0</v>
      </c>
      <c r="X189" s="140">
        <v>0</v>
      </c>
      <c r="Y189" s="140">
        <v>0</v>
      </c>
      <c r="Z189" s="140">
        <v>0</v>
      </c>
      <c r="AA189" s="140">
        <v>0</v>
      </c>
      <c r="AB189" s="140">
        <v>0</v>
      </c>
      <c r="AC189" s="140">
        <v>0</v>
      </c>
      <c r="AD189" s="140">
        <v>0</v>
      </c>
      <c r="AE189" s="140">
        <v>0</v>
      </c>
    </row>
    <row r="190" spans="1:31" x14ac:dyDescent="0.25">
      <c r="A190" s="519" t="str">
        <f t="shared" si="27"/>
        <v>546</v>
      </c>
      <c r="B190" s="492" t="s">
        <v>1288</v>
      </c>
      <c r="D190" s="269">
        <v>13546.970000000001</v>
      </c>
      <c r="E190" s="269">
        <v>14223.870000000008</v>
      </c>
      <c r="F190" s="269">
        <v>10053.899999999998</v>
      </c>
      <c r="G190" s="269">
        <v>14139.380000000014</v>
      </c>
      <c r="H190" s="269">
        <v>15622.319999999982</v>
      </c>
      <c r="I190" s="269">
        <v>19175.950000000008</v>
      </c>
      <c r="J190" s="269">
        <v>13423.199999999997</v>
      </c>
      <c r="K190" s="269">
        <v>14019.099999999999</v>
      </c>
      <c r="L190" s="269">
        <v>13014.92</v>
      </c>
      <c r="M190" s="269">
        <v>12210.460000000006</v>
      </c>
      <c r="N190" s="269">
        <v>13259.459999999995</v>
      </c>
      <c r="O190" s="269">
        <v>13435.369999999997</v>
      </c>
      <c r="P190" s="140">
        <v>13453.129999999997</v>
      </c>
      <c r="Q190" s="140">
        <v>11613.599999999999</v>
      </c>
      <c r="R190" s="140">
        <v>8460.0300000000025</v>
      </c>
      <c r="S190" s="140">
        <v>8522.869999999999</v>
      </c>
      <c r="T190" s="269">
        <v>13976.809999999998</v>
      </c>
      <c r="U190" s="269">
        <v>16418.439999999999</v>
      </c>
      <c r="V190" s="269">
        <v>14485.25</v>
      </c>
      <c r="W190" s="269">
        <v>14378.500000000002</v>
      </c>
      <c r="X190" s="269">
        <v>12631.99</v>
      </c>
      <c r="Y190" s="269">
        <v>12221.189999999993</v>
      </c>
      <c r="Z190" s="269">
        <v>12568.19</v>
      </c>
      <c r="AA190" s="269">
        <v>13785.209999999994</v>
      </c>
      <c r="AB190" s="269">
        <v>13945.469999999998</v>
      </c>
      <c r="AC190" s="269">
        <v>13899.98</v>
      </c>
      <c r="AD190" s="269">
        <v>12035.669999999996</v>
      </c>
      <c r="AE190" s="269">
        <v>11529.169999999996</v>
      </c>
    </row>
    <row r="191" spans="1:31" x14ac:dyDescent="0.25">
      <c r="A191" s="519" t="str">
        <f t="shared" si="27"/>
        <v>547</v>
      </c>
      <c r="B191" s="492" t="s">
        <v>1289</v>
      </c>
      <c r="D191" s="269">
        <v>3738353.28</v>
      </c>
      <c r="E191" s="269">
        <v>3249707.07</v>
      </c>
      <c r="F191" s="269">
        <v>4265538.16</v>
      </c>
      <c r="G191" s="269">
        <v>4490334.3599999994</v>
      </c>
      <c r="H191" s="269">
        <v>9258938.8200000003</v>
      </c>
      <c r="I191" s="269">
        <v>5480017.6199999992</v>
      </c>
      <c r="J191" s="269">
        <v>4824821.9657267947</v>
      </c>
      <c r="K191" s="269">
        <v>3343588.1000326662</v>
      </c>
      <c r="L191" s="269">
        <v>4057517.4022670877</v>
      </c>
      <c r="M191" s="269">
        <v>4358534.7690326655</v>
      </c>
      <c r="N191" s="269">
        <v>5292833.259267089</v>
      </c>
      <c r="O191" s="269">
        <v>5437903.6632670881</v>
      </c>
      <c r="P191" s="140">
        <v>4054299.8190326658</v>
      </c>
      <c r="Q191" s="140">
        <v>4508350.0212670881</v>
      </c>
      <c r="R191" s="140">
        <v>4590363.6699291561</v>
      </c>
      <c r="S191" s="140">
        <v>5024628.2392453495</v>
      </c>
      <c r="T191" s="269">
        <v>6177513.282245351</v>
      </c>
      <c r="U191" s="269">
        <v>4731112.6200280599</v>
      </c>
      <c r="V191" s="269">
        <v>6177387.6547267949</v>
      </c>
      <c r="W191" s="269">
        <v>5662985.3790326659</v>
      </c>
      <c r="X191" s="269">
        <v>4548859.9362670882</v>
      </c>
      <c r="Y191" s="269">
        <v>4168856.1590326657</v>
      </c>
      <c r="Z191" s="269">
        <v>5754083.9792670878</v>
      </c>
      <c r="AA191" s="269">
        <v>5533411.3312670877</v>
      </c>
      <c r="AB191" s="269">
        <v>4282379.8810326662</v>
      </c>
      <c r="AC191" s="269">
        <v>4225055.8322670888</v>
      </c>
      <c r="AD191" s="269">
        <v>5320178.9759291559</v>
      </c>
      <c r="AE191" s="269">
        <v>4903988.2852453496</v>
      </c>
    </row>
    <row r="192" spans="1:31" x14ac:dyDescent="0.25">
      <c r="A192" s="519" t="str">
        <f t="shared" si="27"/>
        <v>547</v>
      </c>
      <c r="B192" s="492" t="s">
        <v>1289</v>
      </c>
      <c r="D192" s="269">
        <v>0</v>
      </c>
      <c r="E192" s="269">
        <v>0</v>
      </c>
      <c r="F192" s="269">
        <v>0</v>
      </c>
      <c r="G192" s="269">
        <v>0</v>
      </c>
      <c r="H192" s="269">
        <v>306384.12</v>
      </c>
      <c r="I192" s="269">
        <v>148872.06</v>
      </c>
      <c r="J192" s="269">
        <v>0</v>
      </c>
      <c r="K192" s="269">
        <v>0</v>
      </c>
      <c r="L192" s="269">
        <v>0</v>
      </c>
      <c r="M192" s="269">
        <v>0</v>
      </c>
      <c r="N192" s="269">
        <v>0</v>
      </c>
      <c r="O192" s="269">
        <v>0</v>
      </c>
      <c r="P192" s="140">
        <v>0</v>
      </c>
      <c r="Q192" s="140">
        <v>0</v>
      </c>
      <c r="R192" s="140">
        <v>0</v>
      </c>
      <c r="S192" s="140">
        <v>0</v>
      </c>
      <c r="T192" s="269">
        <v>0</v>
      </c>
      <c r="U192" s="269">
        <v>0</v>
      </c>
      <c r="V192" s="269">
        <v>0</v>
      </c>
      <c r="W192" s="269">
        <v>0</v>
      </c>
      <c r="X192" s="269">
        <v>0</v>
      </c>
      <c r="Y192" s="269">
        <v>0</v>
      </c>
      <c r="Z192" s="269">
        <v>0</v>
      </c>
      <c r="AA192" s="269">
        <v>0</v>
      </c>
      <c r="AB192" s="269">
        <v>0</v>
      </c>
      <c r="AC192" s="269">
        <v>0</v>
      </c>
      <c r="AD192" s="269">
        <v>0</v>
      </c>
      <c r="AE192" s="269">
        <v>0</v>
      </c>
    </row>
    <row r="193" spans="1:31" x14ac:dyDescent="0.25">
      <c r="A193" s="519" t="str">
        <f t="shared" si="27"/>
        <v>547</v>
      </c>
      <c r="B193" s="492" t="s">
        <v>1525</v>
      </c>
      <c r="D193" s="269">
        <v>0</v>
      </c>
      <c r="E193" s="269">
        <v>0</v>
      </c>
      <c r="F193" s="269">
        <v>0</v>
      </c>
      <c r="G193" s="269">
        <v>0</v>
      </c>
      <c r="H193" s="269">
        <v>20229.3</v>
      </c>
      <c r="I193" s="269">
        <v>3728.86</v>
      </c>
      <c r="J193" s="269">
        <v>0</v>
      </c>
      <c r="K193" s="269">
        <v>0</v>
      </c>
      <c r="L193" s="269">
        <v>0</v>
      </c>
      <c r="M193" s="269">
        <v>0</v>
      </c>
      <c r="N193" s="269">
        <v>0</v>
      </c>
      <c r="O193" s="269">
        <v>0</v>
      </c>
      <c r="P193" s="140">
        <v>0</v>
      </c>
      <c r="Q193" s="140">
        <v>0</v>
      </c>
      <c r="R193" s="140">
        <v>0</v>
      </c>
      <c r="S193" s="140">
        <v>0</v>
      </c>
      <c r="T193" s="269">
        <v>0</v>
      </c>
      <c r="U193" s="269">
        <v>0</v>
      </c>
      <c r="V193" s="269">
        <v>0</v>
      </c>
      <c r="W193" s="269">
        <v>0</v>
      </c>
      <c r="X193" s="269">
        <v>0</v>
      </c>
      <c r="Y193" s="269">
        <v>0</v>
      </c>
      <c r="Z193" s="269">
        <v>0</v>
      </c>
      <c r="AA193" s="269">
        <v>0</v>
      </c>
      <c r="AB193" s="269">
        <v>0</v>
      </c>
      <c r="AC193" s="269">
        <v>0</v>
      </c>
      <c r="AD193" s="269">
        <v>0</v>
      </c>
      <c r="AE193" s="269">
        <v>0</v>
      </c>
    </row>
    <row r="194" spans="1:31" x14ac:dyDescent="0.25">
      <c r="A194" s="519" t="str">
        <f t="shared" si="27"/>
        <v>548</v>
      </c>
      <c r="B194" s="492" t="s">
        <v>1290</v>
      </c>
      <c r="D194" s="269">
        <v>23742.98</v>
      </c>
      <c r="E194" s="269">
        <v>22596.92</v>
      </c>
      <c r="F194" s="269">
        <v>26618.769999999993</v>
      </c>
      <c r="G194" s="269">
        <v>27915.809999999998</v>
      </c>
      <c r="H194" s="269">
        <v>26215.459999999977</v>
      </c>
      <c r="I194" s="269">
        <v>29929.499999999996</v>
      </c>
      <c r="J194" s="269">
        <v>32272.720000000008</v>
      </c>
      <c r="K194" s="269">
        <v>16760.199999999997</v>
      </c>
      <c r="L194" s="269">
        <v>13133.410000000005</v>
      </c>
      <c r="M194" s="269">
        <v>12970.980000000001</v>
      </c>
      <c r="N194" s="269">
        <v>18004.920000000009</v>
      </c>
      <c r="O194" s="269">
        <v>17429.22</v>
      </c>
      <c r="P194" s="140">
        <v>18536.699999999997</v>
      </c>
      <c r="Q194" s="140">
        <v>-19795.659999999989</v>
      </c>
      <c r="R194" s="140">
        <v>15396.640000000003</v>
      </c>
      <c r="S194" s="140">
        <v>17004.560000000012</v>
      </c>
      <c r="T194" s="269">
        <v>18319.239999999994</v>
      </c>
      <c r="U194" s="269">
        <v>17596.520000000011</v>
      </c>
      <c r="V194" s="269">
        <v>18733.10999999999</v>
      </c>
      <c r="W194" s="269">
        <v>18556.309999999994</v>
      </c>
      <c r="X194" s="269">
        <v>17052.049999999996</v>
      </c>
      <c r="Y194" s="269">
        <v>18157.969999999994</v>
      </c>
      <c r="Z194" s="269">
        <v>18396.620000000003</v>
      </c>
      <c r="AA194" s="269">
        <v>17814.500000000004</v>
      </c>
      <c r="AB194" s="269">
        <v>18759.780000000006</v>
      </c>
      <c r="AC194" s="269">
        <v>18315.819999999992</v>
      </c>
      <c r="AD194" s="269">
        <v>16435.880000000012</v>
      </c>
      <c r="AE194" s="269">
        <v>17005.930000000004</v>
      </c>
    </row>
    <row r="195" spans="1:31" x14ac:dyDescent="0.25">
      <c r="A195" s="519" t="str">
        <f t="shared" si="27"/>
        <v>549</v>
      </c>
      <c r="B195" s="492" t="s">
        <v>1291</v>
      </c>
      <c r="D195" s="269">
        <v>140879.40999999986</v>
      </c>
      <c r="E195" s="269">
        <v>134415.83000000013</v>
      </c>
      <c r="F195" s="269">
        <v>134684.21999999968</v>
      </c>
      <c r="G195" s="269">
        <v>156208.22999999992</v>
      </c>
      <c r="H195" s="269">
        <v>96351.06999999992</v>
      </c>
      <c r="I195" s="269">
        <v>105584.07999999987</v>
      </c>
      <c r="J195" s="269">
        <v>123472.86000000012</v>
      </c>
      <c r="K195" s="269">
        <v>204531.1100000001</v>
      </c>
      <c r="L195" s="269">
        <v>145695.8700000002</v>
      </c>
      <c r="M195" s="269">
        <v>136697.32000000007</v>
      </c>
      <c r="N195" s="269">
        <v>165703.15000000008</v>
      </c>
      <c r="O195" s="269">
        <v>144492.33000000019</v>
      </c>
      <c r="P195" s="140">
        <v>153534.70000000007</v>
      </c>
      <c r="Q195" s="140">
        <v>149126.16000000012</v>
      </c>
      <c r="R195" s="140">
        <v>136245.49000000017</v>
      </c>
      <c r="S195" s="140">
        <v>141370.17000000007</v>
      </c>
      <c r="T195" s="269">
        <v>129534.97000000002</v>
      </c>
      <c r="U195" s="269">
        <v>127133.69999999997</v>
      </c>
      <c r="V195" s="269">
        <v>139518.14999999997</v>
      </c>
      <c r="W195" s="269">
        <v>116271.47000000002</v>
      </c>
      <c r="X195" s="269">
        <v>135840.75999999995</v>
      </c>
      <c r="Y195" s="269">
        <v>144762.88000000003</v>
      </c>
      <c r="Z195" s="269">
        <v>152820.71999999994</v>
      </c>
      <c r="AA195" s="269">
        <v>137176.78999999995</v>
      </c>
      <c r="AB195" s="269">
        <v>144201.89999999997</v>
      </c>
      <c r="AC195" s="269">
        <v>129933.90999999997</v>
      </c>
      <c r="AD195" s="269">
        <v>124644.33999999994</v>
      </c>
      <c r="AE195" s="269">
        <v>132502.82999999996</v>
      </c>
    </row>
    <row r="196" spans="1:31" x14ac:dyDescent="0.25">
      <c r="A196" s="519" t="str">
        <f t="shared" si="27"/>
        <v>549</v>
      </c>
      <c r="B196" s="492" t="s">
        <v>1292</v>
      </c>
      <c r="D196" s="269">
        <v>19344.239999999991</v>
      </c>
      <c r="E196" s="269">
        <v>20516</v>
      </c>
      <c r="F196" s="269">
        <v>9644.5499999999956</v>
      </c>
      <c r="G196" s="269">
        <v>18095.879999999997</v>
      </c>
      <c r="H196" s="269">
        <v>18045.350000000002</v>
      </c>
      <c r="I196" s="269">
        <v>13444.400000000001</v>
      </c>
      <c r="J196" s="269">
        <v>-8787.2699999999895</v>
      </c>
      <c r="K196" s="269">
        <v>-7381.5999999999985</v>
      </c>
      <c r="L196" s="269">
        <v>-8234.4800000000032</v>
      </c>
      <c r="M196" s="269">
        <v>-7381.5999999999985</v>
      </c>
      <c r="N196" s="269">
        <v>-7381.5999999999985</v>
      </c>
      <c r="O196" s="269">
        <v>-7381.5999999999985</v>
      </c>
      <c r="P196" s="140">
        <v>55288.73000000004</v>
      </c>
      <c r="Q196" s="140">
        <v>96288.319999999992</v>
      </c>
      <c r="R196" s="140">
        <v>95737.060000000012</v>
      </c>
      <c r="S196" s="140">
        <v>71173.720000000016</v>
      </c>
      <c r="T196" s="269">
        <v>22201.759999999995</v>
      </c>
      <c r="U196" s="269">
        <v>22201.759999999995</v>
      </c>
      <c r="V196" s="269">
        <v>22265.059999999998</v>
      </c>
      <c r="W196" s="269">
        <v>22369.61</v>
      </c>
      <c r="X196" s="269">
        <v>22617.39</v>
      </c>
      <c r="Y196" s="269">
        <v>22369.61</v>
      </c>
      <c r="Z196" s="269">
        <v>22369.61</v>
      </c>
      <c r="AA196" s="269">
        <v>22369.61</v>
      </c>
      <c r="AB196" s="269">
        <v>31169.609999999971</v>
      </c>
      <c r="AC196" s="269">
        <v>22369.61</v>
      </c>
      <c r="AD196" s="269">
        <v>22369.61</v>
      </c>
      <c r="AE196" s="269">
        <v>22369.61</v>
      </c>
    </row>
    <row r="197" spans="1:31" x14ac:dyDescent="0.25">
      <c r="A197" s="519" t="str">
        <f t="shared" si="27"/>
        <v>550</v>
      </c>
      <c r="B197" s="492" t="s">
        <v>1293</v>
      </c>
      <c r="D197" s="269">
        <v>0</v>
      </c>
      <c r="E197" s="269">
        <v>501.55000000000007</v>
      </c>
      <c r="F197" s="269">
        <v>0</v>
      </c>
      <c r="G197" s="269">
        <v>1348.93</v>
      </c>
      <c r="H197" s="269">
        <v>442.40000000000003</v>
      </c>
      <c r="I197" s="269">
        <v>-102.27000000000001</v>
      </c>
      <c r="J197" s="269">
        <v>1022.7399999999999</v>
      </c>
      <c r="K197" s="269">
        <v>1022.7399999999999</v>
      </c>
      <c r="L197" s="269">
        <v>1022.7399999999999</v>
      </c>
      <c r="M197" s="269">
        <v>1022.7399999999999</v>
      </c>
      <c r="N197" s="269">
        <v>1022.7399999999999</v>
      </c>
      <c r="O197" s="269">
        <v>1022.7399999999999</v>
      </c>
      <c r="P197" s="140">
        <v>1022.7399999999999</v>
      </c>
      <c r="Q197" s="140">
        <v>1022.7399999999999</v>
      </c>
      <c r="R197" s="140">
        <v>1022.7399999999999</v>
      </c>
      <c r="S197" s="140">
        <v>1116.81</v>
      </c>
      <c r="T197" s="269">
        <v>596.42000000000007</v>
      </c>
      <c r="U197" s="269">
        <v>596.42000000000007</v>
      </c>
      <c r="V197" s="269">
        <v>596.42000000000007</v>
      </c>
      <c r="W197" s="269">
        <v>596.42000000000007</v>
      </c>
      <c r="X197" s="269">
        <v>596.42000000000007</v>
      </c>
      <c r="Y197" s="269">
        <v>596.42000000000007</v>
      </c>
      <c r="Z197" s="269">
        <v>596.42000000000007</v>
      </c>
      <c r="AA197" s="269">
        <v>596.42000000000007</v>
      </c>
      <c r="AB197" s="269">
        <v>596.42000000000007</v>
      </c>
      <c r="AC197" s="269">
        <v>596.42000000000007</v>
      </c>
      <c r="AD197" s="269">
        <v>596.42000000000007</v>
      </c>
      <c r="AE197" s="269">
        <v>596.42000000000007</v>
      </c>
    </row>
    <row r="198" spans="1:31" x14ac:dyDescent="0.25">
      <c r="A198" s="519" t="str">
        <f t="shared" si="27"/>
        <v>551</v>
      </c>
      <c r="B198" s="492" t="s">
        <v>1294</v>
      </c>
      <c r="D198" s="269">
        <v>24247.840000000007</v>
      </c>
      <c r="E198" s="269">
        <v>27038.399999999976</v>
      </c>
      <c r="F198" s="269">
        <v>23821.610000000008</v>
      </c>
      <c r="G198" s="269">
        <v>27435.370000000006</v>
      </c>
      <c r="H198" s="269">
        <v>28936.799999999996</v>
      </c>
      <c r="I198" s="269">
        <v>28187.25</v>
      </c>
      <c r="J198" s="269">
        <v>19272.179999999997</v>
      </c>
      <c r="K198" s="269">
        <v>19709.219999999987</v>
      </c>
      <c r="L198" s="269">
        <v>19326</v>
      </c>
      <c r="M198" s="269">
        <v>18542.239999999998</v>
      </c>
      <c r="N198" s="269">
        <v>21353.179999999997</v>
      </c>
      <c r="O198" s="269">
        <v>20106.579999999998</v>
      </c>
      <c r="P198" s="140">
        <v>20405.590000000011</v>
      </c>
      <c r="Q198" s="140">
        <v>21134.209999999995</v>
      </c>
      <c r="R198" s="140">
        <v>16923.609999999997</v>
      </c>
      <c r="S198" s="140">
        <v>17055.439999999999</v>
      </c>
      <c r="T198" s="269">
        <v>19478.150000000001</v>
      </c>
      <c r="U198" s="269">
        <v>18963.439999999999</v>
      </c>
      <c r="V198" s="269">
        <v>20628.61</v>
      </c>
      <c r="W198" s="269">
        <v>20566.41</v>
      </c>
      <c r="X198" s="269">
        <v>18629.150000000001</v>
      </c>
      <c r="Y198" s="269">
        <v>18735.069999999996</v>
      </c>
      <c r="Z198" s="269">
        <v>19774.660000000003</v>
      </c>
      <c r="AA198" s="269">
        <v>19983.990000000005</v>
      </c>
      <c r="AB198" s="269">
        <v>20540.729999999996</v>
      </c>
      <c r="AC198" s="269">
        <v>19931.809999999994</v>
      </c>
      <c r="AD198" s="269">
        <v>17619.729999999996</v>
      </c>
      <c r="AE198" s="269">
        <v>17210.98</v>
      </c>
    </row>
    <row r="199" spans="1:31" x14ac:dyDescent="0.25">
      <c r="A199" s="519" t="str">
        <f t="shared" si="27"/>
        <v>552</v>
      </c>
      <c r="B199" s="492" t="s">
        <v>1295</v>
      </c>
      <c r="D199" s="269">
        <v>17790.309999999994</v>
      </c>
      <c r="E199" s="269">
        <v>18340.62</v>
      </c>
      <c r="F199" s="269">
        <v>14162.809999999994</v>
      </c>
      <c r="G199" s="269">
        <v>42320.950000000012</v>
      </c>
      <c r="H199" s="269">
        <v>27077.85999999999</v>
      </c>
      <c r="I199" s="269">
        <v>18219.039999999997</v>
      </c>
      <c r="J199" s="269">
        <v>43600.360000000015</v>
      </c>
      <c r="K199" s="269">
        <v>29659.910000000007</v>
      </c>
      <c r="L199" s="269">
        <v>29108.450000000012</v>
      </c>
      <c r="M199" s="269">
        <v>29034.330000000009</v>
      </c>
      <c r="N199" s="269">
        <v>29532.260000000017</v>
      </c>
      <c r="O199" s="269">
        <v>29334.62000000001</v>
      </c>
      <c r="P199" s="140">
        <v>32387.410000000011</v>
      </c>
      <c r="Q199" s="140">
        <v>25648.830000000005</v>
      </c>
      <c r="R199" s="140">
        <v>23308.840000000004</v>
      </c>
      <c r="S199" s="140">
        <v>24464.360000000008</v>
      </c>
      <c r="T199" s="269">
        <v>24657.510000000013</v>
      </c>
      <c r="U199" s="269">
        <v>24008.640000000014</v>
      </c>
      <c r="V199" s="269">
        <v>25285.510000000002</v>
      </c>
      <c r="W199" s="269">
        <v>24814.380000000005</v>
      </c>
      <c r="X199" s="269">
        <v>23555.120000000014</v>
      </c>
      <c r="Y199" s="269">
        <v>21962.520000000008</v>
      </c>
      <c r="Z199" s="269">
        <v>21799.050000000003</v>
      </c>
      <c r="AA199" s="269">
        <v>24467.910000000018</v>
      </c>
      <c r="AB199" s="269">
        <v>27703.62000000001</v>
      </c>
      <c r="AC199" s="269">
        <v>26673.100000000006</v>
      </c>
      <c r="AD199" s="269">
        <v>25571.490000000027</v>
      </c>
      <c r="AE199" s="269">
        <v>26225.370000000006</v>
      </c>
    </row>
    <row r="200" spans="1:31" x14ac:dyDescent="0.25">
      <c r="A200" s="519" t="str">
        <f t="shared" si="27"/>
        <v>553</v>
      </c>
      <c r="B200" s="492" t="s">
        <v>1296</v>
      </c>
      <c r="D200" s="269">
        <v>88637.62999999999</v>
      </c>
      <c r="E200" s="269">
        <v>174812.08000000002</v>
      </c>
      <c r="F200" s="269">
        <v>252735.62000000011</v>
      </c>
      <c r="G200" s="269">
        <v>91971.569999999992</v>
      </c>
      <c r="H200" s="269">
        <v>139958.14000000001</v>
      </c>
      <c r="I200" s="269">
        <v>133064.11000000007</v>
      </c>
      <c r="J200" s="269">
        <v>142665.52000000005</v>
      </c>
      <c r="K200" s="269">
        <v>340292.77000000008</v>
      </c>
      <c r="L200" s="269">
        <v>233487.96</v>
      </c>
      <c r="M200" s="269">
        <v>121632.07000000009</v>
      </c>
      <c r="N200" s="269">
        <v>111830.87000000002</v>
      </c>
      <c r="O200" s="269">
        <v>200207.38000000003</v>
      </c>
      <c r="P200" s="140">
        <v>120916.34000000007</v>
      </c>
      <c r="Q200" s="140">
        <v>140439.67000000007</v>
      </c>
      <c r="R200" s="140">
        <v>113737.77000000005</v>
      </c>
      <c r="S200" s="140">
        <v>118128.24000000002</v>
      </c>
      <c r="T200" s="269">
        <v>123915.88</v>
      </c>
      <c r="U200" s="269">
        <v>119446.38999999998</v>
      </c>
      <c r="V200" s="269">
        <v>182856.09000000003</v>
      </c>
      <c r="W200" s="269">
        <v>479507.7600000003</v>
      </c>
      <c r="X200" s="269">
        <v>132848.68999999997</v>
      </c>
      <c r="Y200" s="269">
        <v>134198.02000000002</v>
      </c>
      <c r="Z200" s="269">
        <v>212204.6700000001</v>
      </c>
      <c r="AA200" s="269">
        <v>120286.31999999999</v>
      </c>
      <c r="AB200" s="269">
        <v>138870.74000000002</v>
      </c>
      <c r="AC200" s="269">
        <v>143428.63999999996</v>
      </c>
      <c r="AD200" s="269">
        <v>325867.82000000012</v>
      </c>
      <c r="AE200" s="269">
        <v>143666.75</v>
      </c>
    </row>
    <row r="201" spans="1:31" x14ac:dyDescent="0.25">
      <c r="A201" s="519" t="str">
        <f t="shared" si="27"/>
        <v>553</v>
      </c>
      <c r="B201" s="492" t="s">
        <v>1297</v>
      </c>
      <c r="D201" s="269">
        <v>0</v>
      </c>
      <c r="E201" s="269">
        <v>0</v>
      </c>
      <c r="F201" s="269">
        <v>0</v>
      </c>
      <c r="G201" s="269">
        <v>0</v>
      </c>
      <c r="H201" s="269">
        <v>25450.300000000003</v>
      </c>
      <c r="I201" s="269">
        <v>22251.830000000005</v>
      </c>
      <c r="J201" s="269">
        <v>20486.170000000006</v>
      </c>
      <c r="K201" s="269">
        <v>22019.760000000002</v>
      </c>
      <c r="L201" s="269">
        <v>23129.270000000004</v>
      </c>
      <c r="M201" s="269">
        <v>22019.760000000002</v>
      </c>
      <c r="N201" s="269">
        <v>24379.940000000002</v>
      </c>
      <c r="O201" s="269">
        <v>22554.799999999999</v>
      </c>
      <c r="P201" s="140">
        <v>22383.75</v>
      </c>
      <c r="Q201" s="140">
        <v>22896.090000000007</v>
      </c>
      <c r="R201" s="140">
        <v>22482.97</v>
      </c>
      <c r="S201" s="140">
        <v>24592.129999999994</v>
      </c>
      <c r="T201" s="269">
        <v>29990.099999999995</v>
      </c>
      <c r="U201" s="269">
        <v>24344.070000000003</v>
      </c>
      <c r="V201" s="269">
        <v>26653.280000000002</v>
      </c>
      <c r="W201" s="269">
        <v>24344.070000000003</v>
      </c>
      <c r="X201" s="269">
        <v>25486.870000000003</v>
      </c>
      <c r="Y201" s="269">
        <v>24344.070000000003</v>
      </c>
      <c r="Z201" s="269">
        <v>26818.25</v>
      </c>
      <c r="AA201" s="269">
        <v>24900.510000000002</v>
      </c>
      <c r="AB201" s="269">
        <v>24719.859999999997</v>
      </c>
      <c r="AC201" s="269">
        <v>24926.340000000004</v>
      </c>
      <c r="AD201" s="269">
        <v>24496.789999999997</v>
      </c>
      <c r="AE201" s="269">
        <v>26213.429999999997</v>
      </c>
    </row>
    <row r="202" spans="1:31" x14ac:dyDescent="0.25">
      <c r="A202" s="519" t="str">
        <f t="shared" si="27"/>
        <v>553</v>
      </c>
      <c r="B202" s="492" t="s">
        <v>1298</v>
      </c>
      <c r="D202" s="269">
        <v>0</v>
      </c>
      <c r="E202" s="269">
        <v>0</v>
      </c>
      <c r="F202" s="269">
        <v>0</v>
      </c>
      <c r="G202" s="269">
        <v>0</v>
      </c>
      <c r="H202" s="269">
        <v>214.61000000000004</v>
      </c>
      <c r="I202" s="269">
        <v>680.63999999999976</v>
      </c>
      <c r="J202" s="269">
        <v>560.37999999999977</v>
      </c>
      <c r="K202" s="269">
        <v>586.76000000000045</v>
      </c>
      <c r="L202" s="269">
        <v>562.63999999999987</v>
      </c>
      <c r="M202" s="269">
        <v>539.80999999999972</v>
      </c>
      <c r="N202" s="269">
        <v>580.93999999999983</v>
      </c>
      <c r="O202" s="269">
        <v>558.74000000000012</v>
      </c>
      <c r="P202" s="140">
        <v>584.16999999999996</v>
      </c>
      <c r="Q202" s="140">
        <v>606.7399999999999</v>
      </c>
      <c r="R202" s="140">
        <v>484.32000000000022</v>
      </c>
      <c r="S202" s="140">
        <v>520.98999999999978</v>
      </c>
      <c r="T202" s="269">
        <v>596.50999999999988</v>
      </c>
      <c r="U202" s="269">
        <v>568.75999999999988</v>
      </c>
      <c r="V202" s="269">
        <v>608.35999999999979</v>
      </c>
      <c r="W202" s="269">
        <v>604.72000000000014</v>
      </c>
      <c r="X202" s="269">
        <v>548.91000000000008</v>
      </c>
      <c r="Y202" s="269">
        <v>586.87000000000012</v>
      </c>
      <c r="Z202" s="269">
        <v>598.49999999999977</v>
      </c>
      <c r="AA202" s="269">
        <v>575.68999999999994</v>
      </c>
      <c r="AB202" s="269">
        <v>609.66</v>
      </c>
      <c r="AC202" s="269">
        <v>594.25999999999988</v>
      </c>
      <c r="AD202" s="269">
        <v>521.96999999999991</v>
      </c>
      <c r="AE202" s="269">
        <v>536.3499999999998</v>
      </c>
    </row>
    <row r="203" spans="1:31" x14ac:dyDescent="0.25">
      <c r="A203" s="519" t="str">
        <f t="shared" si="27"/>
        <v>554</v>
      </c>
      <c r="B203" s="492" t="s">
        <v>1299</v>
      </c>
      <c r="D203" s="269">
        <v>61117.640000000029</v>
      </c>
      <c r="E203" s="269">
        <v>70409.749999999913</v>
      </c>
      <c r="F203" s="269">
        <v>42612.919999999984</v>
      </c>
      <c r="G203" s="269">
        <v>54216.349999999991</v>
      </c>
      <c r="H203" s="269">
        <v>68924.979999999894</v>
      </c>
      <c r="I203" s="269">
        <v>52789.269999999968</v>
      </c>
      <c r="J203" s="269">
        <v>-140942.82999999999</v>
      </c>
      <c r="K203" s="269">
        <v>-22828.789999999943</v>
      </c>
      <c r="L203" s="269">
        <v>-106174.32999999999</v>
      </c>
      <c r="M203" s="269">
        <v>91590.340000000026</v>
      </c>
      <c r="N203" s="269">
        <v>64295.080000000016</v>
      </c>
      <c r="O203" s="269">
        <v>65613.930000000008</v>
      </c>
      <c r="P203" s="140">
        <v>-229431.3600000001</v>
      </c>
      <c r="Q203" s="140">
        <v>262589.12</v>
      </c>
      <c r="R203" s="140">
        <v>302860.77</v>
      </c>
      <c r="S203" s="140">
        <v>150217.57000000007</v>
      </c>
      <c r="T203" s="269">
        <v>70652.359999999957</v>
      </c>
      <c r="U203" s="269">
        <v>65705.300000000047</v>
      </c>
      <c r="V203" s="269">
        <v>78107.67</v>
      </c>
      <c r="W203" s="269">
        <v>1115854.9200000009</v>
      </c>
      <c r="X203" s="269">
        <v>94842.669999999795</v>
      </c>
      <c r="Y203" s="269">
        <v>91849.659999999785</v>
      </c>
      <c r="Z203" s="269">
        <v>71201.31</v>
      </c>
      <c r="AA203" s="269">
        <v>71670.66</v>
      </c>
      <c r="AB203" s="269">
        <v>112248.02999999978</v>
      </c>
      <c r="AC203" s="269">
        <v>60508.760000000024</v>
      </c>
      <c r="AD203" s="269">
        <v>63715.080000000067</v>
      </c>
      <c r="AE203" s="269">
        <v>75571.56</v>
      </c>
    </row>
    <row r="204" spans="1:31" s="270" customFormat="1" x14ac:dyDescent="0.25">
      <c r="A204" s="520"/>
      <c r="B204" s="511" t="s">
        <v>1300</v>
      </c>
      <c r="C204" s="272"/>
      <c r="D204" s="288">
        <f>SUM(D190:D203)</f>
        <v>4127660.3</v>
      </c>
      <c r="E204" s="288">
        <f t="shared" ref="E204:AE204" si="30">SUM(E190:E203)</f>
        <v>3732562.09</v>
      </c>
      <c r="F204" s="288">
        <f t="shared" si="30"/>
        <v>4779872.5599999996</v>
      </c>
      <c r="G204" s="288">
        <f t="shared" si="30"/>
        <v>4923986.8299999982</v>
      </c>
      <c r="H204" s="288">
        <f t="shared" si="30"/>
        <v>10032791.530000003</v>
      </c>
      <c r="I204" s="288">
        <f t="shared" si="30"/>
        <v>6055842.3399999999</v>
      </c>
      <c r="J204" s="288">
        <f t="shared" si="30"/>
        <v>5071867.9957267959</v>
      </c>
      <c r="K204" s="288">
        <f t="shared" si="30"/>
        <v>3961979.2800326669</v>
      </c>
      <c r="L204" s="288">
        <f t="shared" si="30"/>
        <v>4421589.8522670874</v>
      </c>
      <c r="M204" s="288">
        <f t="shared" si="30"/>
        <v>4797413.2190326666</v>
      </c>
      <c r="N204" s="288">
        <f t="shared" si="30"/>
        <v>5735414.1992670903</v>
      </c>
      <c r="O204" s="288">
        <f t="shared" si="30"/>
        <v>5945277.7732670885</v>
      </c>
      <c r="P204" s="288">
        <f t="shared" si="30"/>
        <v>4263381.7190326657</v>
      </c>
      <c r="Q204" s="288">
        <f t="shared" si="30"/>
        <v>5219919.8412670884</v>
      </c>
      <c r="R204" s="288">
        <f t="shared" si="30"/>
        <v>5327023.9099291563</v>
      </c>
      <c r="S204" s="288">
        <f t="shared" si="30"/>
        <v>5598795.0992453499</v>
      </c>
      <c r="T204" s="288">
        <f t="shared" si="30"/>
        <v>6631432.99224535</v>
      </c>
      <c r="U204" s="288">
        <f t="shared" si="30"/>
        <v>5168096.0600280594</v>
      </c>
      <c r="V204" s="288">
        <f t="shared" si="30"/>
        <v>6707125.1647267956</v>
      </c>
      <c r="W204" s="288">
        <f t="shared" si="30"/>
        <v>7500849.9490326671</v>
      </c>
      <c r="X204" s="288">
        <f t="shared" si="30"/>
        <v>5033509.9562670887</v>
      </c>
      <c r="Y204" s="288">
        <f t="shared" si="30"/>
        <v>4658640.4390326655</v>
      </c>
      <c r="Z204" s="288">
        <f t="shared" si="30"/>
        <v>6313231.9792670878</v>
      </c>
      <c r="AA204" s="288">
        <f t="shared" si="30"/>
        <v>5987038.941267089</v>
      </c>
      <c r="AB204" s="288">
        <f t="shared" si="30"/>
        <v>4815745.7010326674</v>
      </c>
      <c r="AC204" s="288">
        <f t="shared" si="30"/>
        <v>4686234.4822670883</v>
      </c>
      <c r="AD204" s="288">
        <f t="shared" si="30"/>
        <v>5954053.7759291567</v>
      </c>
      <c r="AE204" s="288">
        <f t="shared" si="30"/>
        <v>5377416.6852453491</v>
      </c>
    </row>
    <row r="205" spans="1:31" x14ac:dyDescent="0.25">
      <c r="A205" s="519" t="str">
        <f t="shared" si="27"/>
        <v/>
      </c>
      <c r="T205" s="140">
        <v>0</v>
      </c>
      <c r="U205" s="140">
        <v>0</v>
      </c>
      <c r="V205" s="140">
        <v>0</v>
      </c>
      <c r="W205" s="140">
        <v>0</v>
      </c>
      <c r="X205" s="140">
        <v>0</v>
      </c>
      <c r="Y205" s="140">
        <v>0</v>
      </c>
      <c r="Z205" s="140">
        <v>0</v>
      </c>
      <c r="AA205" s="140">
        <v>0</v>
      </c>
      <c r="AB205" s="140">
        <v>0</v>
      </c>
      <c r="AC205" s="140">
        <v>0</v>
      </c>
      <c r="AD205" s="140">
        <v>0</v>
      </c>
      <c r="AE205" s="140">
        <v>0</v>
      </c>
    </row>
    <row r="206" spans="1:31" x14ac:dyDescent="0.25">
      <c r="A206" s="519" t="str">
        <f t="shared" si="27"/>
        <v>555</v>
      </c>
      <c r="B206" s="492" t="s">
        <v>1301</v>
      </c>
      <c r="D206" s="269">
        <v>1594795.56</v>
      </c>
      <c r="E206" s="269">
        <v>1769742.0899999999</v>
      </c>
      <c r="F206" s="269">
        <v>2170745.9799999995</v>
      </c>
      <c r="G206" s="269">
        <v>2225411.3199999998</v>
      </c>
      <c r="H206" s="269">
        <v>2527593.62</v>
      </c>
      <c r="I206" s="269">
        <v>2025114.4899999998</v>
      </c>
      <c r="J206" s="269">
        <v>1682843.9000000001</v>
      </c>
      <c r="K206" s="269">
        <v>1355407.9</v>
      </c>
      <c r="L206" s="269">
        <v>938539.4</v>
      </c>
      <c r="M206" s="269">
        <v>1575238.9000000001</v>
      </c>
      <c r="N206" s="269">
        <v>1740642.0000000002</v>
      </c>
      <c r="O206" s="269">
        <v>1719999.5000000002</v>
      </c>
      <c r="P206" s="140">
        <v>984702</v>
      </c>
      <c r="Q206" s="140">
        <v>1092918.3</v>
      </c>
      <c r="R206" s="140">
        <v>1485559.7</v>
      </c>
      <c r="S206" s="140">
        <v>1702559.7000000002</v>
      </c>
      <c r="T206" s="269">
        <v>1598861.5000000002</v>
      </c>
      <c r="U206" s="269">
        <v>1383294.9</v>
      </c>
      <c r="V206" s="269">
        <v>1484341.4999999998</v>
      </c>
      <c r="W206" s="269">
        <v>1219582.2</v>
      </c>
      <c r="X206" s="269">
        <v>712915.10000000009</v>
      </c>
      <c r="Y206" s="269">
        <v>1151196.0999999999</v>
      </c>
      <c r="Z206" s="269">
        <v>1456180</v>
      </c>
      <c r="AA206" s="269">
        <v>1474796.4</v>
      </c>
      <c r="AB206" s="269">
        <v>1078179</v>
      </c>
      <c r="AC206" s="269">
        <v>1077336.2</v>
      </c>
      <c r="AD206" s="269">
        <v>1326179.1000000001</v>
      </c>
      <c r="AE206" s="269">
        <v>1503786.9000000001</v>
      </c>
    </row>
    <row r="207" spans="1:31" x14ac:dyDescent="0.25">
      <c r="A207" s="519" t="str">
        <f t="shared" si="27"/>
        <v>555</v>
      </c>
      <c r="B207" s="492" t="s">
        <v>1302</v>
      </c>
      <c r="D207" s="269">
        <v>9434.9200000000019</v>
      </c>
      <c r="E207" s="269">
        <v>23446.020000000008</v>
      </c>
      <c r="F207" s="269">
        <v>1719.1200000000099</v>
      </c>
      <c r="G207" s="269">
        <v>2687.6499999999996</v>
      </c>
      <c r="H207" s="269">
        <v>25070.04</v>
      </c>
      <c r="I207" s="269">
        <v>25939.65</v>
      </c>
      <c r="J207" s="269">
        <v>0</v>
      </c>
      <c r="K207" s="269">
        <v>0</v>
      </c>
      <c r="L207" s="269">
        <v>0</v>
      </c>
      <c r="M207" s="269">
        <v>0</v>
      </c>
      <c r="N207" s="269">
        <v>0</v>
      </c>
      <c r="O207" s="269">
        <v>0</v>
      </c>
      <c r="P207" s="140">
        <v>0</v>
      </c>
      <c r="Q207" s="140">
        <v>15.220484589934035</v>
      </c>
      <c r="R207" s="140">
        <v>0</v>
      </c>
      <c r="S207" s="140">
        <v>0</v>
      </c>
      <c r="T207" s="269">
        <v>0</v>
      </c>
      <c r="U207" s="269">
        <v>0</v>
      </c>
      <c r="V207" s="269">
        <v>0</v>
      </c>
      <c r="W207" s="269">
        <v>0</v>
      </c>
      <c r="X207" s="269">
        <v>129.69347492580349</v>
      </c>
      <c r="Y207" s="269">
        <v>0</v>
      </c>
      <c r="Z207" s="269">
        <v>0</v>
      </c>
      <c r="AA207" s="269">
        <v>0</v>
      </c>
      <c r="AB207" s="269">
        <v>0</v>
      </c>
      <c r="AC207" s="269">
        <v>0</v>
      </c>
      <c r="AD207" s="269">
        <v>0</v>
      </c>
      <c r="AE207" s="269">
        <v>0</v>
      </c>
    </row>
    <row r="208" spans="1:31" x14ac:dyDescent="0.25">
      <c r="A208" s="519" t="str">
        <f t="shared" si="27"/>
        <v>555</v>
      </c>
      <c r="B208" s="492" t="s">
        <v>1303</v>
      </c>
      <c r="D208" s="269">
        <v>2778660.96</v>
      </c>
      <c r="E208" s="269">
        <v>194489.14</v>
      </c>
      <c r="F208" s="269">
        <v>41554.39</v>
      </c>
      <c r="G208" s="269">
        <v>622545.27</v>
      </c>
      <c r="H208" s="269">
        <v>911206.14</v>
      </c>
      <c r="I208" s="269">
        <v>1002230.36</v>
      </c>
      <c r="J208" s="269">
        <v>455681.00000000006</v>
      </c>
      <c r="K208" s="269">
        <v>845300.00000000023</v>
      </c>
      <c r="L208" s="269">
        <v>571900.5</v>
      </c>
      <c r="M208" s="269">
        <v>761117.70000000007</v>
      </c>
      <c r="N208" s="269">
        <v>1172841</v>
      </c>
      <c r="O208" s="269">
        <v>1179157.1000000006</v>
      </c>
      <c r="P208" s="140">
        <v>943368.39999999979</v>
      </c>
      <c r="Q208" s="140">
        <v>677872.8</v>
      </c>
      <c r="R208" s="140">
        <v>159489.29999999999</v>
      </c>
      <c r="S208" s="140">
        <v>52738.199999999983</v>
      </c>
      <c r="T208" s="269">
        <v>307307.60000000003</v>
      </c>
      <c r="U208" s="269">
        <v>130369.90000000004</v>
      </c>
      <c r="V208" s="269">
        <v>81490.599999999977</v>
      </c>
      <c r="W208" s="269">
        <v>556644.29999999993</v>
      </c>
      <c r="X208" s="269">
        <v>1381686.6000000003</v>
      </c>
      <c r="Y208" s="269">
        <v>1846489.3999999992</v>
      </c>
      <c r="Z208" s="269">
        <v>2392200.2999999998</v>
      </c>
      <c r="AA208" s="269">
        <v>2106238.9</v>
      </c>
      <c r="AB208" s="269">
        <v>1188485.3</v>
      </c>
      <c r="AC208" s="269">
        <v>897864.3000000004</v>
      </c>
      <c r="AD208" s="269">
        <v>605492.70000000007</v>
      </c>
      <c r="AE208" s="269">
        <v>291159.99999999994</v>
      </c>
    </row>
    <row r="209" spans="1:32" x14ac:dyDescent="0.25">
      <c r="A209" s="519" t="str">
        <f t="shared" si="27"/>
        <v>555</v>
      </c>
      <c r="B209" s="492" t="s">
        <v>1304</v>
      </c>
      <c r="D209" s="269">
        <v>17905.71</v>
      </c>
      <c r="E209" s="269">
        <v>100636.05</v>
      </c>
      <c r="F209" s="269">
        <v>0</v>
      </c>
      <c r="G209" s="269">
        <v>10410.23</v>
      </c>
      <c r="H209" s="269">
        <v>565584.98</v>
      </c>
      <c r="I209" s="269">
        <v>281720.44</v>
      </c>
      <c r="J209" s="269">
        <v>132729.79999999999</v>
      </c>
      <c r="K209" s="269">
        <v>453482.3000000001</v>
      </c>
      <c r="L209" s="269">
        <v>656298.19999999984</v>
      </c>
      <c r="M209" s="269">
        <v>559519.40000000014</v>
      </c>
      <c r="N209" s="269">
        <v>200428.79999999999</v>
      </c>
      <c r="O209" s="269">
        <v>163238.70000000004</v>
      </c>
      <c r="P209" s="140">
        <v>659253.79999999993</v>
      </c>
      <c r="Q209" s="140">
        <v>762667.60000000009</v>
      </c>
      <c r="R209" s="140">
        <v>778833.8</v>
      </c>
      <c r="S209" s="140">
        <v>992847.39999999991</v>
      </c>
      <c r="T209" s="269">
        <v>834784.00000000012</v>
      </c>
      <c r="U209" s="269">
        <v>723280.10000000009</v>
      </c>
      <c r="V209" s="269">
        <v>172894.79999999996</v>
      </c>
      <c r="W209" s="269">
        <v>101779.69999999998</v>
      </c>
      <c r="X209" s="269">
        <v>9222.0000000000018</v>
      </c>
      <c r="Y209" s="269">
        <v>81771.299999999974</v>
      </c>
      <c r="Z209" s="269">
        <v>50053.400000000009</v>
      </c>
      <c r="AA209" s="269">
        <v>20246.499999999996</v>
      </c>
      <c r="AB209" s="269">
        <v>71085.300000000017</v>
      </c>
      <c r="AC209" s="269">
        <v>320780.50000000012</v>
      </c>
      <c r="AD209" s="269">
        <v>187731.4</v>
      </c>
      <c r="AE209" s="269">
        <v>972152.39999999979</v>
      </c>
    </row>
    <row r="210" spans="1:32" x14ac:dyDescent="0.25">
      <c r="A210" s="519" t="str">
        <f t="shared" si="27"/>
        <v>555</v>
      </c>
      <c r="B210" s="492" t="s">
        <v>1305</v>
      </c>
      <c r="D210" s="269">
        <v>2400718.39</v>
      </c>
      <c r="E210" s="269">
        <v>2404880.9700000002</v>
      </c>
      <c r="F210" s="269">
        <v>1710693.28</v>
      </c>
      <c r="G210" s="269">
        <v>2183991.17</v>
      </c>
      <c r="H210" s="269">
        <v>1888156.57</v>
      </c>
      <c r="I210" s="269">
        <v>1950194.16</v>
      </c>
      <c r="J210" s="269">
        <v>2026800</v>
      </c>
      <c r="K210" s="269">
        <v>2026800</v>
      </c>
      <c r="L210" s="269">
        <v>2026800</v>
      </c>
      <c r="M210" s="269">
        <v>2026800</v>
      </c>
      <c r="N210" s="269">
        <v>2026800</v>
      </c>
      <c r="O210" s="269">
        <v>2026800</v>
      </c>
      <c r="P210" s="140">
        <v>2026800</v>
      </c>
      <c r="Q210" s="140">
        <v>2026800</v>
      </c>
      <c r="R210" s="140">
        <v>2026800</v>
      </c>
      <c r="S210" s="140">
        <v>2026800</v>
      </c>
      <c r="T210" s="269">
        <v>2049789.1669999999</v>
      </c>
      <c r="U210" s="269">
        <v>2049789.1669999999</v>
      </c>
      <c r="V210" s="269">
        <v>2049789.1669999999</v>
      </c>
      <c r="W210" s="269">
        <v>2049789.1669999999</v>
      </c>
      <c r="X210" s="269">
        <v>2049789.1669999999</v>
      </c>
      <c r="Y210" s="269">
        <v>2049789.1669999999</v>
      </c>
      <c r="Z210" s="269">
        <v>2049789.1669999999</v>
      </c>
      <c r="AA210" s="269">
        <v>2049789.1669999999</v>
      </c>
      <c r="AB210" s="269">
        <v>2049789.1669999999</v>
      </c>
      <c r="AC210" s="269">
        <v>2049789.1669999999</v>
      </c>
      <c r="AD210" s="269">
        <v>2049789.1669999999</v>
      </c>
      <c r="AE210" s="269">
        <v>2049789.1669999999</v>
      </c>
    </row>
    <row r="211" spans="1:32" x14ac:dyDescent="0.25">
      <c r="A211" s="519" t="str">
        <f t="shared" si="27"/>
        <v>555</v>
      </c>
      <c r="B211" s="492" t="s">
        <v>1306</v>
      </c>
      <c r="D211" s="269">
        <v>1363.19</v>
      </c>
      <c r="E211" s="269">
        <v>1504.48</v>
      </c>
      <c r="F211" s="269">
        <v>2349.4699999999998</v>
      </c>
      <c r="G211" s="269">
        <v>1788.78</v>
      </c>
      <c r="H211" s="269">
        <v>841.59</v>
      </c>
      <c r="I211" s="269">
        <v>469.22</v>
      </c>
      <c r="J211" s="269">
        <v>0</v>
      </c>
      <c r="K211" s="269">
        <v>0</v>
      </c>
      <c r="L211" s="269">
        <v>0</v>
      </c>
      <c r="M211" s="269">
        <v>0</v>
      </c>
      <c r="N211" s="269">
        <v>0</v>
      </c>
      <c r="O211" s="269">
        <v>0</v>
      </c>
      <c r="P211" s="140">
        <v>0</v>
      </c>
      <c r="Q211" s="140">
        <v>0</v>
      </c>
      <c r="R211" s="140">
        <v>0</v>
      </c>
      <c r="S211" s="140">
        <v>0</v>
      </c>
      <c r="T211" s="269">
        <v>0</v>
      </c>
      <c r="U211" s="269">
        <v>0</v>
      </c>
      <c r="V211" s="269">
        <v>0</v>
      </c>
      <c r="W211" s="269">
        <v>0</v>
      </c>
      <c r="X211" s="269">
        <v>0</v>
      </c>
      <c r="Y211" s="269">
        <v>0</v>
      </c>
      <c r="Z211" s="269">
        <v>0</v>
      </c>
      <c r="AA211" s="269">
        <v>0</v>
      </c>
      <c r="AB211" s="269">
        <v>0</v>
      </c>
      <c r="AC211" s="269">
        <v>0</v>
      </c>
      <c r="AD211" s="269">
        <v>0</v>
      </c>
      <c r="AE211" s="269">
        <v>0</v>
      </c>
    </row>
    <row r="212" spans="1:32" x14ac:dyDescent="0.25">
      <c r="A212" s="519" t="str">
        <f t="shared" si="27"/>
        <v>556</v>
      </c>
      <c r="B212" s="492" t="s">
        <v>1307</v>
      </c>
      <c r="D212" s="269">
        <v>118575.59000000001</v>
      </c>
      <c r="E212" s="269">
        <v>133010.64000000001</v>
      </c>
      <c r="F212" s="269">
        <v>119500.91</v>
      </c>
      <c r="G212" s="269">
        <v>158751.09</v>
      </c>
      <c r="H212" s="269">
        <v>134143.08000000002</v>
      </c>
      <c r="I212" s="269">
        <v>122350.07</v>
      </c>
      <c r="J212" s="269">
        <v>135461.38999999998</v>
      </c>
      <c r="K212" s="269">
        <v>144930.28</v>
      </c>
      <c r="L212" s="269">
        <v>136667.82</v>
      </c>
      <c r="M212" s="269">
        <v>127770.45</v>
      </c>
      <c r="N212" s="269">
        <v>137299.15</v>
      </c>
      <c r="O212" s="269">
        <v>133752.36000000002</v>
      </c>
      <c r="P212" s="140">
        <v>139661.52000000002</v>
      </c>
      <c r="Q212" s="140">
        <v>146770.69</v>
      </c>
      <c r="R212" s="140">
        <v>111680.34</v>
      </c>
      <c r="S212" s="140">
        <v>118923.51</v>
      </c>
      <c r="T212" s="269">
        <v>152143.36000000002</v>
      </c>
      <c r="U212" s="269">
        <v>145859.27000000002</v>
      </c>
      <c r="V212" s="269">
        <v>154770.39000000001</v>
      </c>
      <c r="W212" s="269">
        <v>156262.54</v>
      </c>
      <c r="X212" s="269">
        <v>139388.22999999998</v>
      </c>
      <c r="Y212" s="269">
        <v>146623.74</v>
      </c>
      <c r="Z212" s="269">
        <v>148339.6</v>
      </c>
      <c r="AA212" s="269">
        <v>144700.84</v>
      </c>
      <c r="AB212" s="269">
        <v>152941.01</v>
      </c>
      <c r="AC212" s="269">
        <v>149967.87</v>
      </c>
      <c r="AD212" s="269">
        <v>127799.98000000001</v>
      </c>
      <c r="AE212" s="269">
        <v>128973.45000000001</v>
      </c>
    </row>
    <row r="213" spans="1:32" x14ac:dyDescent="0.25">
      <c r="A213" s="519" t="str">
        <f t="shared" si="27"/>
        <v>557</v>
      </c>
      <c r="B213" s="492" t="s">
        <v>1308</v>
      </c>
      <c r="D213" s="269">
        <v>498.07</v>
      </c>
      <c r="E213" s="269">
        <v>2792.64</v>
      </c>
      <c r="F213" s="269">
        <v>405.4</v>
      </c>
      <c r="G213" s="269">
        <v>4450.93</v>
      </c>
      <c r="H213" s="269">
        <v>82941.73000000001</v>
      </c>
      <c r="I213" s="269">
        <v>30703.949999999997</v>
      </c>
      <c r="J213" s="269">
        <v>3303</v>
      </c>
      <c r="K213" s="269">
        <v>14086</v>
      </c>
      <c r="L213" s="269">
        <v>22044</v>
      </c>
      <c r="M213" s="269">
        <v>18264</v>
      </c>
      <c r="N213" s="269">
        <v>6282</v>
      </c>
      <c r="O213" s="269">
        <v>4029</v>
      </c>
      <c r="P213" s="140">
        <v>16385</v>
      </c>
      <c r="Q213" s="140">
        <v>12843</v>
      </c>
      <c r="R213" s="140">
        <v>18344</v>
      </c>
      <c r="S213" s="140">
        <v>27772</v>
      </c>
      <c r="T213" s="269">
        <v>28839</v>
      </c>
      <c r="U213" s="269">
        <v>23365</v>
      </c>
      <c r="V213" s="269">
        <v>4056</v>
      </c>
      <c r="W213" s="269">
        <v>2505</v>
      </c>
      <c r="X213" s="269">
        <v>8700</v>
      </c>
      <c r="Y213" s="269">
        <v>10140</v>
      </c>
      <c r="Z213" s="269">
        <v>5710</v>
      </c>
      <c r="AA213" s="269">
        <v>1423</v>
      </c>
      <c r="AB213" s="269">
        <v>16959</v>
      </c>
      <c r="AC213" s="269">
        <v>24542</v>
      </c>
      <c r="AD213" s="269">
        <v>27479</v>
      </c>
      <c r="AE213" s="269">
        <v>32827</v>
      </c>
      <c r="AF213" s="90">
        <f>SUM(T213:AE213)</f>
        <v>186545</v>
      </c>
    </row>
    <row r="214" spans="1:32" x14ac:dyDescent="0.25">
      <c r="A214" s="519" t="str">
        <f t="shared" si="27"/>
        <v>557</v>
      </c>
      <c r="B214" s="492" t="s">
        <v>1309</v>
      </c>
      <c r="D214" s="269">
        <v>-1.05</v>
      </c>
      <c r="E214" s="269">
        <v>23.509999999999998</v>
      </c>
      <c r="F214" s="269">
        <v>58.559999999999995</v>
      </c>
      <c r="G214" s="269">
        <v>-4.2299999999999995</v>
      </c>
      <c r="H214" s="269">
        <v>-0.56000000000000005</v>
      </c>
      <c r="I214" s="269">
        <v>-7.0000000000000007E-2</v>
      </c>
      <c r="J214" s="269">
        <v>94</v>
      </c>
      <c r="K214" s="269">
        <v>478</v>
      </c>
      <c r="L214" s="269">
        <v>88</v>
      </c>
      <c r="M214" s="269">
        <v>340</v>
      </c>
      <c r="N214" s="269">
        <v>236</v>
      </c>
      <c r="O214" s="269">
        <v>296</v>
      </c>
      <c r="P214" s="140">
        <v>46</v>
      </c>
      <c r="Q214" s="140">
        <v>284</v>
      </c>
      <c r="R214" s="140">
        <v>102</v>
      </c>
      <c r="S214" s="140">
        <v>39</v>
      </c>
      <c r="T214" s="269">
        <v>84</v>
      </c>
      <c r="U214" s="269">
        <v>73</v>
      </c>
      <c r="V214" s="269">
        <v>37</v>
      </c>
      <c r="W214" s="269">
        <v>261</v>
      </c>
      <c r="X214" s="269">
        <v>195</v>
      </c>
      <c r="Y214" s="269">
        <v>76</v>
      </c>
      <c r="Z214" s="269">
        <v>179</v>
      </c>
      <c r="AA214" s="269">
        <v>134</v>
      </c>
      <c r="AB214" s="269">
        <v>0</v>
      </c>
      <c r="AC214" s="269">
        <v>87</v>
      </c>
      <c r="AD214" s="269">
        <v>43</v>
      </c>
      <c r="AE214" s="269">
        <v>89</v>
      </c>
    </row>
    <row r="215" spans="1:32" x14ac:dyDescent="0.25">
      <c r="A215" s="519" t="str">
        <f t="shared" si="27"/>
        <v>557</v>
      </c>
      <c r="B215" s="492" t="s">
        <v>1310</v>
      </c>
      <c r="D215" s="269">
        <v>8928.7800000000007</v>
      </c>
      <c r="E215" s="269">
        <v>8928.7800000000007</v>
      </c>
      <c r="F215" s="269">
        <v>8928.7800000000007</v>
      </c>
      <c r="G215" s="269">
        <v>8928.7800000000007</v>
      </c>
      <c r="H215" s="269">
        <v>9146.2000000000007</v>
      </c>
      <c r="I215" s="269">
        <v>9146.2000000000007</v>
      </c>
      <c r="J215" s="269">
        <v>9277</v>
      </c>
      <c r="K215" s="269">
        <v>9277</v>
      </c>
      <c r="L215" s="269">
        <v>9277</v>
      </c>
      <c r="M215" s="269">
        <v>9277</v>
      </c>
      <c r="N215" s="269">
        <v>9277</v>
      </c>
      <c r="O215" s="269">
        <v>9277</v>
      </c>
      <c r="P215" s="140">
        <v>9277</v>
      </c>
      <c r="Q215" s="140">
        <v>20357.45</v>
      </c>
      <c r="R215" s="140">
        <v>20357.45</v>
      </c>
      <c r="S215" s="140">
        <v>20357.45</v>
      </c>
      <c r="T215" s="269">
        <v>9638.81</v>
      </c>
      <c r="U215" s="269">
        <v>9638.81</v>
      </c>
      <c r="V215" s="269">
        <v>9638.81</v>
      </c>
      <c r="W215" s="269">
        <v>9638.81</v>
      </c>
      <c r="X215" s="269">
        <v>9638.81</v>
      </c>
      <c r="Y215" s="269">
        <v>9638.81</v>
      </c>
      <c r="Z215" s="269">
        <v>9638.81</v>
      </c>
      <c r="AA215" s="269">
        <v>9638.81</v>
      </c>
      <c r="AB215" s="269">
        <v>9638.81</v>
      </c>
      <c r="AC215" s="269">
        <v>9638.81</v>
      </c>
      <c r="AD215" s="269">
        <v>9638.81</v>
      </c>
      <c r="AE215" s="269">
        <v>9638.81</v>
      </c>
    </row>
    <row r="216" spans="1:32" s="270" customFormat="1" x14ac:dyDescent="0.25">
      <c r="A216" s="520"/>
      <c r="B216" s="511" t="s">
        <v>1311</v>
      </c>
      <c r="C216" s="272"/>
      <c r="D216" s="288">
        <f>SUM(D206:D215)</f>
        <v>6930880.1200000001</v>
      </c>
      <c r="E216" s="288">
        <f t="shared" ref="E216:AE216" si="31">SUM(E206:E215)</f>
        <v>4639454.32</v>
      </c>
      <c r="F216" s="288">
        <f t="shared" si="31"/>
        <v>4055955.8899999997</v>
      </c>
      <c r="G216" s="288">
        <f t="shared" si="31"/>
        <v>5218960.9899999993</v>
      </c>
      <c r="H216" s="288">
        <f t="shared" si="31"/>
        <v>6144683.3900000015</v>
      </c>
      <c r="I216" s="288">
        <f t="shared" si="31"/>
        <v>5447868.4699999997</v>
      </c>
      <c r="J216" s="288">
        <f t="shared" si="31"/>
        <v>4446190.09</v>
      </c>
      <c r="K216" s="288">
        <f t="shared" si="31"/>
        <v>4849761.4800000014</v>
      </c>
      <c r="L216" s="288">
        <f t="shared" si="31"/>
        <v>4361614.92</v>
      </c>
      <c r="M216" s="288">
        <f t="shared" si="31"/>
        <v>5078327.45</v>
      </c>
      <c r="N216" s="288">
        <f t="shared" si="31"/>
        <v>5293805.95</v>
      </c>
      <c r="O216" s="288">
        <f t="shared" si="31"/>
        <v>5236549.6600000011</v>
      </c>
      <c r="P216" s="288">
        <f t="shared" si="31"/>
        <v>4779493.7199999988</v>
      </c>
      <c r="Q216" s="288">
        <f t="shared" si="31"/>
        <v>4740529.0604845909</v>
      </c>
      <c r="R216" s="288">
        <f t="shared" si="31"/>
        <v>4601166.59</v>
      </c>
      <c r="S216" s="288">
        <f t="shared" si="31"/>
        <v>4942037.26</v>
      </c>
      <c r="T216" s="288">
        <f t="shared" si="31"/>
        <v>4981447.4370000008</v>
      </c>
      <c r="U216" s="288">
        <f t="shared" si="31"/>
        <v>4465670.1469999989</v>
      </c>
      <c r="V216" s="288">
        <f t="shared" si="31"/>
        <v>3957018.267</v>
      </c>
      <c r="W216" s="288">
        <f t="shared" si="31"/>
        <v>4096462.7169999997</v>
      </c>
      <c r="X216" s="288">
        <f t="shared" si="31"/>
        <v>4311664.6004749257</v>
      </c>
      <c r="Y216" s="288">
        <f t="shared" si="31"/>
        <v>5295724.5169999981</v>
      </c>
      <c r="Z216" s="288">
        <f t="shared" si="31"/>
        <v>6112090.2769999988</v>
      </c>
      <c r="AA216" s="288">
        <f t="shared" si="31"/>
        <v>5806967.6169999996</v>
      </c>
      <c r="AB216" s="288">
        <f t="shared" si="31"/>
        <v>4567077.5869999984</v>
      </c>
      <c r="AC216" s="288">
        <f t="shared" si="31"/>
        <v>4530005.8470000001</v>
      </c>
      <c r="AD216" s="288">
        <f t="shared" si="31"/>
        <v>4334153.1569999997</v>
      </c>
      <c r="AE216" s="288">
        <f t="shared" si="31"/>
        <v>4988416.727</v>
      </c>
    </row>
    <row r="217" spans="1:32" x14ac:dyDescent="0.25">
      <c r="A217" s="519" t="str">
        <f t="shared" si="27"/>
        <v/>
      </c>
      <c r="T217" s="140">
        <v>0</v>
      </c>
      <c r="U217" s="140">
        <v>0</v>
      </c>
      <c r="V217" s="140">
        <v>0</v>
      </c>
      <c r="W217" s="140">
        <v>0</v>
      </c>
      <c r="X217" s="140">
        <v>0</v>
      </c>
      <c r="Y217" s="140">
        <v>0</v>
      </c>
      <c r="Z217" s="140">
        <v>0</v>
      </c>
      <c r="AA217" s="140">
        <v>0</v>
      </c>
      <c r="AB217" s="140">
        <v>0</v>
      </c>
      <c r="AC217" s="140">
        <v>0</v>
      </c>
      <c r="AD217" s="140">
        <v>0</v>
      </c>
      <c r="AE217" s="140">
        <v>0</v>
      </c>
    </row>
    <row r="218" spans="1:32" x14ac:dyDescent="0.25">
      <c r="A218" s="523">
        <v>558.1</v>
      </c>
      <c r="B218" s="492" t="s">
        <v>1312</v>
      </c>
      <c r="D218" s="269">
        <v>0</v>
      </c>
      <c r="E218" s="269">
        <v>0</v>
      </c>
      <c r="F218" s="269">
        <v>0</v>
      </c>
      <c r="G218" s="269">
        <v>0</v>
      </c>
      <c r="H218" s="269">
        <v>0</v>
      </c>
      <c r="I218" s="269">
        <v>572.70000000000005</v>
      </c>
      <c r="J218" s="269">
        <v>746.08</v>
      </c>
      <c r="K218" s="269">
        <v>781.26</v>
      </c>
      <c r="L218" s="269">
        <v>748.13</v>
      </c>
      <c r="M218" s="269">
        <v>716.81999999999994</v>
      </c>
      <c r="N218" s="269">
        <v>771.69</v>
      </c>
      <c r="O218" s="269">
        <v>743.27</v>
      </c>
      <c r="P218" s="140">
        <v>777.11999999999989</v>
      </c>
      <c r="Q218" s="140">
        <v>807.58999999999992</v>
      </c>
      <c r="R218" s="140">
        <v>641.94000000000005</v>
      </c>
      <c r="S218" s="140">
        <v>689.36</v>
      </c>
      <c r="T218" s="269">
        <v>794.32999999999993</v>
      </c>
      <c r="U218" s="269">
        <v>757.47</v>
      </c>
      <c r="V218" s="269">
        <v>810.2399999999999</v>
      </c>
      <c r="W218" s="269">
        <v>804.93</v>
      </c>
      <c r="X218" s="269">
        <v>729.11</v>
      </c>
      <c r="Y218" s="269">
        <v>779.54</v>
      </c>
      <c r="Z218" s="269">
        <v>794.58</v>
      </c>
      <c r="AA218" s="269">
        <v>765.53</v>
      </c>
      <c r="AB218" s="269">
        <v>810.87999999999988</v>
      </c>
      <c r="AC218" s="269">
        <v>790.18000000000006</v>
      </c>
      <c r="AD218" s="269">
        <v>691.99</v>
      </c>
      <c r="AE218" s="269">
        <v>709.02</v>
      </c>
    </row>
    <row r="219" spans="1:32" x14ac:dyDescent="0.25">
      <c r="A219" s="523">
        <v>558.11</v>
      </c>
      <c r="B219" s="492" t="s">
        <v>1313</v>
      </c>
      <c r="D219" s="269">
        <v>0</v>
      </c>
      <c r="E219" s="269">
        <v>0</v>
      </c>
      <c r="F219" s="269">
        <v>0</v>
      </c>
      <c r="G219" s="269">
        <v>0</v>
      </c>
      <c r="H219" s="269">
        <v>0</v>
      </c>
      <c r="I219" s="269">
        <v>0</v>
      </c>
      <c r="J219" s="269">
        <v>3871.2799999999997</v>
      </c>
      <c r="K219" s="269">
        <v>5466.15</v>
      </c>
      <c r="L219" s="269">
        <v>3907.9500000000003</v>
      </c>
      <c r="M219" s="269">
        <v>3841.52</v>
      </c>
      <c r="N219" s="269">
        <v>4009.18</v>
      </c>
      <c r="O219" s="269">
        <v>3861.42</v>
      </c>
      <c r="P219" s="140">
        <v>3992.37</v>
      </c>
      <c r="Q219" s="140">
        <v>5247.01</v>
      </c>
      <c r="R219" s="140">
        <v>3451.71</v>
      </c>
      <c r="S219" s="140">
        <v>3726.2200000000003</v>
      </c>
      <c r="T219" s="269">
        <v>4524.92</v>
      </c>
      <c r="U219" s="269">
        <v>4401.4400000000005</v>
      </c>
      <c r="V219" s="269">
        <v>4539.8300000000008</v>
      </c>
      <c r="W219" s="269">
        <v>5021.62</v>
      </c>
      <c r="X219" s="269">
        <v>4192.6699999999992</v>
      </c>
      <c r="Y219" s="269">
        <v>4496.6099999999997</v>
      </c>
      <c r="Z219" s="269">
        <v>18373.230000000003</v>
      </c>
      <c r="AA219" s="269">
        <v>18207.25</v>
      </c>
      <c r="AB219" s="269">
        <v>18406.949999999997</v>
      </c>
      <c r="AC219" s="269">
        <v>18454.210000000003</v>
      </c>
      <c r="AD219" s="269">
        <v>17875.770000000004</v>
      </c>
      <c r="AE219" s="269">
        <v>18036.020000000004</v>
      </c>
    </row>
    <row r="220" spans="1:32" x14ac:dyDescent="0.25">
      <c r="A220" s="524">
        <v>558.70000000000005</v>
      </c>
      <c r="B220" s="492" t="s">
        <v>1314</v>
      </c>
      <c r="D220" s="269">
        <v>0</v>
      </c>
      <c r="E220" s="269">
        <v>0</v>
      </c>
      <c r="F220" s="269">
        <v>0</v>
      </c>
      <c r="G220" s="269">
        <v>0</v>
      </c>
      <c r="H220" s="269">
        <v>0</v>
      </c>
      <c r="I220" s="269">
        <v>0</v>
      </c>
      <c r="J220" s="269">
        <v>2864.24</v>
      </c>
      <c r="K220" s="269">
        <v>2864.24</v>
      </c>
      <c r="L220" s="269">
        <v>2864.24</v>
      </c>
      <c r="M220" s="269">
        <v>2864.24</v>
      </c>
      <c r="N220" s="269">
        <v>2864.24</v>
      </c>
      <c r="O220" s="269">
        <v>2864.24</v>
      </c>
      <c r="P220" s="140">
        <v>2864.24</v>
      </c>
      <c r="Q220" s="140">
        <v>2864.24</v>
      </c>
      <c r="R220" s="140">
        <v>2864.24</v>
      </c>
      <c r="S220" s="140">
        <v>2864.24</v>
      </c>
      <c r="T220" s="269">
        <v>2656.32</v>
      </c>
      <c r="U220" s="269">
        <v>2656.32</v>
      </c>
      <c r="V220" s="269">
        <v>2656.32</v>
      </c>
      <c r="W220" s="269">
        <v>2656.32</v>
      </c>
      <c r="X220" s="269">
        <v>2656.32</v>
      </c>
      <c r="Y220" s="269">
        <v>2656.32</v>
      </c>
      <c r="Z220" s="269">
        <v>44281.32</v>
      </c>
      <c r="AA220" s="269">
        <v>44281.32</v>
      </c>
      <c r="AB220" s="269">
        <v>44281.32</v>
      </c>
      <c r="AC220" s="269">
        <v>44281.32</v>
      </c>
      <c r="AD220" s="269">
        <v>44281.32</v>
      </c>
      <c r="AE220" s="269">
        <v>44281.32</v>
      </c>
    </row>
    <row r="221" spans="1:32" x14ac:dyDescent="0.25">
      <c r="A221" s="524">
        <v>558.9</v>
      </c>
      <c r="B221" s="492" t="s">
        <v>1315</v>
      </c>
      <c r="D221" s="269">
        <v>0</v>
      </c>
      <c r="E221" s="269">
        <v>0</v>
      </c>
      <c r="F221" s="269">
        <v>0</v>
      </c>
      <c r="G221" s="269">
        <v>0</v>
      </c>
      <c r="H221" s="269">
        <v>0</v>
      </c>
      <c r="I221" s="269">
        <v>639.29999999999995</v>
      </c>
      <c r="J221" s="269">
        <v>0</v>
      </c>
      <c r="K221" s="269">
        <v>0</v>
      </c>
      <c r="L221" s="269">
        <v>0</v>
      </c>
      <c r="M221" s="269">
        <v>0</v>
      </c>
      <c r="N221" s="269">
        <v>0</v>
      </c>
      <c r="O221" s="269">
        <v>0</v>
      </c>
      <c r="P221" s="140">
        <v>0</v>
      </c>
      <c r="Q221" s="140">
        <v>0</v>
      </c>
      <c r="R221" s="140">
        <v>0</v>
      </c>
      <c r="S221" s="140">
        <v>0</v>
      </c>
      <c r="T221" s="269">
        <v>0</v>
      </c>
      <c r="U221" s="269">
        <v>0</v>
      </c>
      <c r="V221" s="269">
        <v>0</v>
      </c>
      <c r="W221" s="269">
        <v>0</v>
      </c>
      <c r="X221" s="269">
        <v>0</v>
      </c>
      <c r="Y221" s="269">
        <v>0</v>
      </c>
      <c r="Z221" s="269">
        <v>0</v>
      </c>
      <c r="AA221" s="269">
        <v>0</v>
      </c>
      <c r="AB221" s="269">
        <v>0</v>
      </c>
      <c r="AC221" s="269">
        <v>0</v>
      </c>
      <c r="AD221" s="269">
        <v>0</v>
      </c>
      <c r="AE221" s="269">
        <v>0</v>
      </c>
    </row>
    <row r="222" spans="1:32" s="270" customFormat="1" x14ac:dyDescent="0.25">
      <c r="A222" s="520"/>
      <c r="B222" s="511" t="s">
        <v>1316</v>
      </c>
      <c r="C222" s="272"/>
      <c r="D222" s="289">
        <f>SUM(D218:D221)</f>
        <v>0</v>
      </c>
      <c r="E222" s="289">
        <f t="shared" ref="E222:AE222" si="32">SUM(E218:E221)</f>
        <v>0</v>
      </c>
      <c r="F222" s="289">
        <f t="shared" si="32"/>
        <v>0</v>
      </c>
      <c r="G222" s="289">
        <f t="shared" si="32"/>
        <v>0</v>
      </c>
      <c r="H222" s="289">
        <f t="shared" si="32"/>
        <v>0</v>
      </c>
      <c r="I222" s="289">
        <f t="shared" si="32"/>
        <v>1212</v>
      </c>
      <c r="J222" s="289">
        <f t="shared" si="32"/>
        <v>7481.5999999999995</v>
      </c>
      <c r="K222" s="289">
        <f t="shared" si="32"/>
        <v>9111.65</v>
      </c>
      <c r="L222" s="289">
        <f t="shared" si="32"/>
        <v>7520.32</v>
      </c>
      <c r="M222" s="289">
        <f t="shared" si="32"/>
        <v>7422.58</v>
      </c>
      <c r="N222" s="289">
        <f t="shared" si="32"/>
        <v>7645.11</v>
      </c>
      <c r="O222" s="289">
        <f t="shared" si="32"/>
        <v>7468.93</v>
      </c>
      <c r="P222" s="289">
        <f t="shared" si="32"/>
        <v>7633.73</v>
      </c>
      <c r="Q222" s="289">
        <f t="shared" si="32"/>
        <v>8918.84</v>
      </c>
      <c r="R222" s="289">
        <f t="shared" si="32"/>
        <v>6957.8899999999994</v>
      </c>
      <c r="S222" s="289">
        <f t="shared" si="32"/>
        <v>7279.82</v>
      </c>
      <c r="T222" s="289">
        <f t="shared" si="32"/>
        <v>7975.57</v>
      </c>
      <c r="U222" s="289">
        <f t="shared" si="32"/>
        <v>7815.2300000000014</v>
      </c>
      <c r="V222" s="289">
        <f t="shared" si="32"/>
        <v>8006.3900000000012</v>
      </c>
      <c r="W222" s="289">
        <f t="shared" si="32"/>
        <v>8482.8700000000008</v>
      </c>
      <c r="X222" s="289">
        <f t="shared" si="32"/>
        <v>7578.0999999999985</v>
      </c>
      <c r="Y222" s="289">
        <f t="shared" si="32"/>
        <v>7932.4699999999993</v>
      </c>
      <c r="Z222" s="289">
        <f t="shared" si="32"/>
        <v>63449.130000000005</v>
      </c>
      <c r="AA222" s="289">
        <f t="shared" si="32"/>
        <v>63254.1</v>
      </c>
      <c r="AB222" s="289">
        <f t="shared" si="32"/>
        <v>63499.149999999994</v>
      </c>
      <c r="AC222" s="289">
        <f t="shared" si="32"/>
        <v>63525.710000000006</v>
      </c>
      <c r="AD222" s="289">
        <f t="shared" si="32"/>
        <v>62849.08</v>
      </c>
      <c r="AE222" s="289">
        <f t="shared" si="32"/>
        <v>63026.36</v>
      </c>
    </row>
    <row r="223" spans="1:32" x14ac:dyDescent="0.25">
      <c r="A223" s="519"/>
    </row>
    <row r="224" spans="1:32" s="270" customFormat="1" x14ac:dyDescent="0.25">
      <c r="A224" s="520"/>
      <c r="B224" s="513" t="s">
        <v>129</v>
      </c>
      <c r="C224" s="272"/>
      <c r="D224" s="272">
        <f>SUM(D155,D178,D204,D216,D222)</f>
        <v>36301132.170000002</v>
      </c>
      <c r="E224" s="272">
        <f t="shared" ref="E224:AE224" si="33">SUM(E155,E178,E204,E216,E222)</f>
        <v>39934106.449999981</v>
      </c>
      <c r="F224" s="272">
        <f t="shared" si="33"/>
        <v>37059683.340000004</v>
      </c>
      <c r="G224" s="272">
        <f t="shared" si="33"/>
        <v>39490367.130000003</v>
      </c>
      <c r="H224" s="272">
        <f t="shared" si="33"/>
        <v>47204333.290000014</v>
      </c>
      <c r="I224" s="272">
        <f t="shared" si="33"/>
        <v>38755874.719999999</v>
      </c>
      <c r="J224" s="272">
        <f t="shared" si="33"/>
        <v>36041836.661214478</v>
      </c>
      <c r="K224" s="272">
        <f t="shared" si="33"/>
        <v>33593033.515626192</v>
      </c>
      <c r="L224" s="272">
        <f t="shared" si="33"/>
        <v>37159936.144610524</v>
      </c>
      <c r="M224" s="272">
        <f t="shared" si="33"/>
        <v>39685653.863094069</v>
      </c>
      <c r="N224" s="272">
        <f t="shared" si="33"/>
        <v>42679949.102326065</v>
      </c>
      <c r="O224" s="272">
        <f t="shared" si="33"/>
        <v>42783124.197580807</v>
      </c>
      <c r="P224" s="272">
        <f t="shared" si="33"/>
        <v>40014067.019822158</v>
      </c>
      <c r="Q224" s="272">
        <f t="shared" si="33"/>
        <v>37922004.456462368</v>
      </c>
      <c r="R224" s="272">
        <f t="shared" si="33"/>
        <v>37068906.505135119</v>
      </c>
      <c r="S224" s="272">
        <f t="shared" si="33"/>
        <v>41953326.868405305</v>
      </c>
      <c r="T224" s="272">
        <f t="shared" si="33"/>
        <v>41705017.13562265</v>
      </c>
      <c r="U224" s="272">
        <f t="shared" si="33"/>
        <v>37691914.452486299</v>
      </c>
      <c r="V224" s="272">
        <f t="shared" si="33"/>
        <v>41398592.351696804</v>
      </c>
      <c r="W224" s="272">
        <f t="shared" si="33"/>
        <v>36432964.478530467</v>
      </c>
      <c r="X224" s="272">
        <f t="shared" si="33"/>
        <v>37508162.100411832</v>
      </c>
      <c r="Y224" s="272">
        <f t="shared" si="33"/>
        <v>39970760.527429484</v>
      </c>
      <c r="Z224" s="272">
        <f t="shared" si="33"/>
        <v>43177383.866566606</v>
      </c>
      <c r="AA224" s="272">
        <f t="shared" si="33"/>
        <v>42271048.187516026</v>
      </c>
      <c r="AB224" s="272">
        <f t="shared" si="33"/>
        <v>38952194.788809612</v>
      </c>
      <c r="AC224" s="272">
        <f t="shared" si="33"/>
        <v>37310812.383012868</v>
      </c>
      <c r="AD224" s="272">
        <f t="shared" si="33"/>
        <v>36802834.711032704</v>
      </c>
      <c r="AE224" s="272">
        <f t="shared" si="33"/>
        <v>40586950.319672309</v>
      </c>
    </row>
    <row r="225" spans="1:31" x14ac:dyDescent="0.25">
      <c r="A225" s="519" t="str">
        <f t="shared" si="27"/>
        <v/>
      </c>
      <c r="T225" s="140">
        <v>0</v>
      </c>
      <c r="U225" s="140">
        <v>0</v>
      </c>
      <c r="V225" s="140">
        <v>0</v>
      </c>
      <c r="W225" s="140">
        <v>0</v>
      </c>
      <c r="X225" s="140">
        <v>0</v>
      </c>
      <c r="Y225" s="140">
        <v>0</v>
      </c>
      <c r="Z225" s="140">
        <v>0</v>
      </c>
      <c r="AA225" s="140">
        <v>0</v>
      </c>
      <c r="AB225" s="140">
        <v>0</v>
      </c>
      <c r="AC225" s="140">
        <v>0</v>
      </c>
      <c r="AD225" s="140">
        <v>0</v>
      </c>
      <c r="AE225" s="140">
        <v>0</v>
      </c>
    </row>
    <row r="226" spans="1:31" x14ac:dyDescent="0.25">
      <c r="A226" s="519"/>
      <c r="B226" s="518" t="s">
        <v>173</v>
      </c>
      <c r="T226" s="140">
        <v>0</v>
      </c>
      <c r="U226" s="140">
        <v>0</v>
      </c>
      <c r="V226" s="140">
        <v>0</v>
      </c>
      <c r="W226" s="140">
        <v>0</v>
      </c>
      <c r="X226" s="140">
        <v>0</v>
      </c>
      <c r="Y226" s="140">
        <v>0</v>
      </c>
      <c r="Z226" s="140">
        <v>0</v>
      </c>
      <c r="AA226" s="140">
        <v>0</v>
      </c>
      <c r="AB226" s="140">
        <v>0</v>
      </c>
      <c r="AC226" s="140">
        <v>0</v>
      </c>
      <c r="AD226" s="140">
        <v>0</v>
      </c>
      <c r="AE226" s="140">
        <v>0</v>
      </c>
    </row>
    <row r="227" spans="1:31" x14ac:dyDescent="0.25">
      <c r="A227" s="519" t="str">
        <f t="shared" ref="A227:A294" si="34">MID($B227,1,3)</f>
        <v>560</v>
      </c>
      <c r="B227" s="492" t="s">
        <v>1317</v>
      </c>
      <c r="D227" s="269">
        <v>83636.26999999999</v>
      </c>
      <c r="E227" s="269">
        <v>99916.809999999954</v>
      </c>
      <c r="F227" s="269">
        <v>87323.520000000004</v>
      </c>
      <c r="G227" s="269">
        <v>97773.269999999946</v>
      </c>
      <c r="H227" s="269">
        <v>104169.68999999997</v>
      </c>
      <c r="I227" s="269">
        <v>107852.36999999998</v>
      </c>
      <c r="J227" s="269">
        <v>90357.569999999992</v>
      </c>
      <c r="K227" s="269">
        <v>88263.810000000012</v>
      </c>
      <c r="L227" s="269">
        <v>83161.330000000031</v>
      </c>
      <c r="M227" s="269">
        <v>78559.02</v>
      </c>
      <c r="N227" s="269">
        <v>85541.150000000023</v>
      </c>
      <c r="O227" s="269">
        <v>82740.510000000024</v>
      </c>
      <c r="P227" s="140">
        <v>90182.290000000008</v>
      </c>
      <c r="Q227" s="140">
        <v>94451.95</v>
      </c>
      <c r="R227" s="140">
        <v>70020.180000000008</v>
      </c>
      <c r="S227" s="140">
        <v>89162.040000000008</v>
      </c>
      <c r="T227" s="269">
        <v>94846.190000000017</v>
      </c>
      <c r="U227" s="269">
        <v>90182.62</v>
      </c>
      <c r="V227" s="269">
        <v>99645.38</v>
      </c>
      <c r="W227" s="269">
        <v>96756.090000000026</v>
      </c>
      <c r="X227" s="269">
        <v>86623.02</v>
      </c>
      <c r="Y227" s="269">
        <v>94278.52</v>
      </c>
      <c r="Z227" s="269">
        <v>93681.080000000016</v>
      </c>
      <c r="AA227" s="269">
        <v>90551.760000000024</v>
      </c>
      <c r="AB227" s="269">
        <v>100438.47000000003</v>
      </c>
      <c r="AC227" s="269">
        <v>97030.510000000024</v>
      </c>
      <c r="AD227" s="269">
        <v>86990.650000000023</v>
      </c>
      <c r="AE227" s="269">
        <v>79648.800000000003</v>
      </c>
    </row>
    <row r="228" spans="1:31" x14ac:dyDescent="0.25">
      <c r="A228" s="519" t="str">
        <f t="shared" si="34"/>
        <v>561</v>
      </c>
      <c r="B228" s="492" t="s">
        <v>1318</v>
      </c>
      <c r="D228" s="269">
        <v>155935.79999999996</v>
      </c>
      <c r="E228" s="269">
        <v>180720.50999999995</v>
      </c>
      <c r="F228" s="269">
        <v>141530.72999999995</v>
      </c>
      <c r="G228" s="269">
        <v>212581.34</v>
      </c>
      <c r="H228" s="269">
        <v>170853.44000000006</v>
      </c>
      <c r="I228" s="269">
        <v>138413.48999999996</v>
      </c>
      <c r="J228" s="269">
        <v>156703.01</v>
      </c>
      <c r="K228" s="269">
        <v>167613.18999999997</v>
      </c>
      <c r="L228" s="269">
        <v>164065.74</v>
      </c>
      <c r="M228" s="269">
        <v>157314.50999999998</v>
      </c>
      <c r="N228" s="269">
        <v>168186.18</v>
      </c>
      <c r="O228" s="269">
        <v>163859.49000000002</v>
      </c>
      <c r="P228" s="140">
        <v>170498.7</v>
      </c>
      <c r="Q228" s="140">
        <v>177918.28000000003</v>
      </c>
      <c r="R228" s="140">
        <v>138739.94</v>
      </c>
      <c r="S228" s="140">
        <v>147407.96</v>
      </c>
      <c r="T228" s="269">
        <v>178350.03000000003</v>
      </c>
      <c r="U228" s="269">
        <v>171110.81000000003</v>
      </c>
      <c r="V228" s="269">
        <v>184675.59000000003</v>
      </c>
      <c r="W228" s="269">
        <v>180998.98</v>
      </c>
      <c r="X228" s="269">
        <v>162487.84</v>
      </c>
      <c r="Y228" s="269">
        <v>174262.52000000002</v>
      </c>
      <c r="Z228" s="269">
        <v>173536.58999999997</v>
      </c>
      <c r="AA228" s="269">
        <v>171714.52999999997</v>
      </c>
      <c r="AB228" s="269">
        <v>181058.77</v>
      </c>
      <c r="AC228" s="269">
        <v>176938.07</v>
      </c>
      <c r="AD228" s="269">
        <v>152437.41</v>
      </c>
      <c r="AE228" s="269">
        <v>154213.15</v>
      </c>
    </row>
    <row r="229" spans="1:31" x14ac:dyDescent="0.25">
      <c r="A229" s="519" t="str">
        <f t="shared" si="34"/>
        <v>561</v>
      </c>
      <c r="B229" s="492" t="s">
        <v>1319</v>
      </c>
      <c r="D229" s="269">
        <v>30226.519999999997</v>
      </c>
      <c r="E229" s="269">
        <v>35703.22</v>
      </c>
      <c r="F229" s="269">
        <v>28217.48</v>
      </c>
      <c r="G229" s="269">
        <v>34177.030000000006</v>
      </c>
      <c r="H229" s="269">
        <v>59735.87</v>
      </c>
      <c r="I229" s="269">
        <v>44440.020000000004</v>
      </c>
      <c r="J229" s="269">
        <v>37505.509999999995</v>
      </c>
      <c r="K229" s="269">
        <v>39281.789999999994</v>
      </c>
      <c r="L229" s="269">
        <v>37340.559999999998</v>
      </c>
      <c r="M229" s="269">
        <v>36023.12000000001</v>
      </c>
      <c r="N229" s="269">
        <v>38598.15</v>
      </c>
      <c r="O229" s="269">
        <v>37425.67</v>
      </c>
      <c r="P229" s="140">
        <v>38949.08</v>
      </c>
      <c r="Q229" s="140">
        <v>40815.53</v>
      </c>
      <c r="R229" s="140">
        <v>31706.05</v>
      </c>
      <c r="S229" s="140">
        <v>34251.880000000005</v>
      </c>
      <c r="T229" s="269">
        <v>42085.729999999996</v>
      </c>
      <c r="U229" s="269">
        <v>40311.65</v>
      </c>
      <c r="V229" s="269">
        <v>43235.880000000005</v>
      </c>
      <c r="W229" s="269">
        <v>42892.1</v>
      </c>
      <c r="X229" s="269">
        <v>38488.589999999997</v>
      </c>
      <c r="Y229" s="269">
        <v>41633.83</v>
      </c>
      <c r="Z229" s="269">
        <v>42160.289999999994</v>
      </c>
      <c r="AA229" s="269">
        <v>40871.94</v>
      </c>
      <c r="AB229" s="269">
        <v>43105.919999999998</v>
      </c>
      <c r="AC229" s="269">
        <v>42290.19</v>
      </c>
      <c r="AD229" s="269">
        <v>36343.65</v>
      </c>
      <c r="AE229" s="269">
        <v>37427.800000000003</v>
      </c>
    </row>
    <row r="230" spans="1:31" x14ac:dyDescent="0.25">
      <c r="A230" s="519" t="str">
        <f t="shared" si="34"/>
        <v>561</v>
      </c>
      <c r="B230" s="492" t="s">
        <v>1320</v>
      </c>
      <c r="D230" s="269">
        <v>576.2800000000002</v>
      </c>
      <c r="E230" s="269">
        <v>-574.5300000000002</v>
      </c>
      <c r="F230" s="269">
        <v>427.13</v>
      </c>
      <c r="G230" s="269">
        <v>19096.349999999999</v>
      </c>
      <c r="H230" s="269">
        <v>7397.9199999999992</v>
      </c>
      <c r="I230" s="269">
        <v>58792.380000000005</v>
      </c>
      <c r="J230" s="269">
        <v>0</v>
      </c>
      <c r="K230" s="269">
        <v>-58750</v>
      </c>
      <c r="L230" s="269">
        <v>0</v>
      </c>
      <c r="M230" s="269">
        <v>0</v>
      </c>
      <c r="N230" s="269">
        <v>0</v>
      </c>
      <c r="O230" s="269">
        <v>0</v>
      </c>
      <c r="P230" s="140">
        <v>0</v>
      </c>
      <c r="Q230" s="140">
        <v>0</v>
      </c>
      <c r="R230" s="140">
        <v>0</v>
      </c>
      <c r="S230" s="140">
        <v>0</v>
      </c>
      <c r="T230" s="269">
        <v>0</v>
      </c>
      <c r="U230" s="269">
        <v>0</v>
      </c>
      <c r="V230" s="269">
        <v>0</v>
      </c>
      <c r="W230" s="269">
        <v>0</v>
      </c>
      <c r="X230" s="269">
        <v>0</v>
      </c>
      <c r="Y230" s="269">
        <v>0</v>
      </c>
      <c r="Z230" s="269">
        <v>0</v>
      </c>
      <c r="AA230" s="269">
        <v>0</v>
      </c>
      <c r="AB230" s="269">
        <v>0</v>
      </c>
      <c r="AC230" s="269">
        <v>0</v>
      </c>
      <c r="AD230" s="269">
        <v>0</v>
      </c>
      <c r="AE230" s="269">
        <v>0</v>
      </c>
    </row>
    <row r="231" spans="1:31" x14ac:dyDescent="0.25">
      <c r="A231" s="519" t="str">
        <f t="shared" si="34"/>
        <v>562</v>
      </c>
      <c r="B231" s="492" t="s">
        <v>1321</v>
      </c>
      <c r="D231" s="269">
        <v>50479.749999999971</v>
      </c>
      <c r="E231" s="269">
        <v>80407.240000000005</v>
      </c>
      <c r="F231" s="269">
        <v>196043.13999999998</v>
      </c>
      <c r="G231" s="269">
        <v>62936.72</v>
      </c>
      <c r="H231" s="269">
        <v>54931.48000000001</v>
      </c>
      <c r="I231" s="269">
        <v>43034.15</v>
      </c>
      <c r="J231" s="269">
        <v>61529.91</v>
      </c>
      <c r="K231" s="269">
        <v>63543.61</v>
      </c>
      <c r="L231" s="269">
        <v>61472.630000000005</v>
      </c>
      <c r="M231" s="269">
        <v>60203.260000000017</v>
      </c>
      <c r="N231" s="269">
        <v>63083.170000000013</v>
      </c>
      <c r="O231" s="269">
        <v>61648.850000000006</v>
      </c>
      <c r="P231" s="140">
        <v>63242.65</v>
      </c>
      <c r="Q231" s="140">
        <v>65401.49</v>
      </c>
      <c r="R231" s="140">
        <v>55883.209999999992</v>
      </c>
      <c r="S231" s="140">
        <v>62039.799999999988</v>
      </c>
      <c r="T231" s="269">
        <v>67787.400000000009</v>
      </c>
      <c r="U231" s="269">
        <v>63356.160000000011</v>
      </c>
      <c r="V231" s="269">
        <v>70348.47</v>
      </c>
      <c r="W231" s="269">
        <v>69732.009999999995</v>
      </c>
      <c r="X231" s="269">
        <v>59015.14</v>
      </c>
      <c r="Y231" s="269">
        <v>66536.930000000008</v>
      </c>
      <c r="Z231" s="269">
        <v>68196.910000000018</v>
      </c>
      <c r="AA231" s="269">
        <v>64930.900000000016</v>
      </c>
      <c r="AB231" s="269">
        <v>70105.14</v>
      </c>
      <c r="AC231" s="269">
        <v>68424.320000000007</v>
      </c>
      <c r="AD231" s="269">
        <v>53570.17</v>
      </c>
      <c r="AE231" s="269">
        <v>56239.250000000007</v>
      </c>
    </row>
    <row r="232" spans="1:31" x14ac:dyDescent="0.25">
      <c r="A232" s="519" t="str">
        <f t="shared" si="34"/>
        <v>563</v>
      </c>
      <c r="B232" s="492" t="s">
        <v>1322</v>
      </c>
      <c r="D232" s="269">
        <v>10184.379999999999</v>
      </c>
      <c r="E232" s="269">
        <v>29761.14</v>
      </c>
      <c r="F232" s="269">
        <v>11201</v>
      </c>
      <c r="G232" s="269">
        <v>23500.93</v>
      </c>
      <c r="H232" s="269">
        <v>10339.119999999999</v>
      </c>
      <c r="I232" s="269">
        <v>12642.26</v>
      </c>
      <c r="J232" s="269">
        <v>17718.2</v>
      </c>
      <c r="K232" s="269">
        <v>19885.2</v>
      </c>
      <c r="L232" s="269">
        <v>17885.2</v>
      </c>
      <c r="M232" s="269">
        <v>16953.400000000001</v>
      </c>
      <c r="N232" s="269">
        <v>17885.2</v>
      </c>
      <c r="O232" s="269">
        <v>17885.2</v>
      </c>
      <c r="P232" s="140">
        <v>17885.2</v>
      </c>
      <c r="Q232" s="140">
        <v>17885.2</v>
      </c>
      <c r="R232" s="140">
        <v>17885.2</v>
      </c>
      <c r="S232" s="140">
        <v>16961.2</v>
      </c>
      <c r="T232" s="269">
        <v>20234.140000000003</v>
      </c>
      <c r="U232" s="269">
        <v>20234.140000000003</v>
      </c>
      <c r="V232" s="269">
        <v>20234.140000000003</v>
      </c>
      <c r="W232" s="269">
        <v>22334.140000000003</v>
      </c>
      <c r="X232" s="269">
        <v>20234.140000000003</v>
      </c>
      <c r="Y232" s="269">
        <v>20234.140000000003</v>
      </c>
      <c r="Z232" s="269">
        <v>19276.840000000004</v>
      </c>
      <c r="AA232" s="269">
        <v>20234.140000000003</v>
      </c>
      <c r="AB232" s="269">
        <v>20234.140000000003</v>
      </c>
      <c r="AC232" s="269">
        <v>20234.140000000003</v>
      </c>
      <c r="AD232" s="269">
        <v>20234.140000000003</v>
      </c>
      <c r="AE232" s="269">
        <v>20234.140000000003</v>
      </c>
    </row>
    <row r="233" spans="1:31" x14ac:dyDescent="0.25">
      <c r="A233" s="519" t="str">
        <f t="shared" si="34"/>
        <v>565</v>
      </c>
      <c r="B233" s="492" t="s">
        <v>1323</v>
      </c>
      <c r="D233" s="269">
        <v>-8.69</v>
      </c>
      <c r="E233" s="269">
        <v>359.71999999999997</v>
      </c>
      <c r="F233" s="269">
        <v>1255.82</v>
      </c>
      <c r="G233" s="269">
        <v>382.78</v>
      </c>
      <c r="H233" s="269">
        <v>2.48</v>
      </c>
      <c r="I233" s="269">
        <v>1383.53</v>
      </c>
      <c r="J233" s="269">
        <v>308</v>
      </c>
      <c r="K233" s="269">
        <v>1564</v>
      </c>
      <c r="L233" s="269">
        <v>290</v>
      </c>
      <c r="M233" s="269">
        <v>1118</v>
      </c>
      <c r="N233" s="269">
        <v>776</v>
      </c>
      <c r="O233" s="269">
        <v>974</v>
      </c>
      <c r="P233" s="140">
        <v>151</v>
      </c>
      <c r="Q233" s="140">
        <v>933</v>
      </c>
      <c r="R233" s="140">
        <v>330</v>
      </c>
      <c r="S233" s="140">
        <v>128</v>
      </c>
      <c r="T233" s="269">
        <v>280</v>
      </c>
      <c r="U233" s="269">
        <v>240</v>
      </c>
      <c r="V233" s="269">
        <v>123</v>
      </c>
      <c r="W233" s="269">
        <v>860</v>
      </c>
      <c r="X233" s="269">
        <v>645</v>
      </c>
      <c r="Y233" s="269">
        <v>251</v>
      </c>
      <c r="Z233" s="269">
        <v>597</v>
      </c>
      <c r="AA233" s="269">
        <v>447</v>
      </c>
      <c r="AB233" s="269">
        <v>0</v>
      </c>
      <c r="AC233" s="269">
        <v>284</v>
      </c>
      <c r="AD233" s="269">
        <v>144</v>
      </c>
      <c r="AE233" s="269">
        <v>296</v>
      </c>
    </row>
    <row r="234" spans="1:31" x14ac:dyDescent="0.25">
      <c r="A234" s="519" t="str">
        <f t="shared" si="34"/>
        <v>565</v>
      </c>
      <c r="B234" s="492" t="s">
        <v>1324</v>
      </c>
      <c r="D234" s="269">
        <v>113.78</v>
      </c>
      <c r="E234" s="269">
        <v>1207.78</v>
      </c>
      <c r="F234" s="269">
        <v>798.68</v>
      </c>
      <c r="G234" s="269">
        <v>1043.32</v>
      </c>
      <c r="H234" s="269">
        <v>10845.32</v>
      </c>
      <c r="I234" s="269">
        <v>6002.66</v>
      </c>
      <c r="J234" s="269">
        <v>0</v>
      </c>
      <c r="K234" s="269">
        <v>0</v>
      </c>
      <c r="L234" s="269">
        <v>0</v>
      </c>
      <c r="M234" s="269">
        <v>0</v>
      </c>
      <c r="N234" s="269">
        <v>0</v>
      </c>
      <c r="O234" s="269">
        <v>0</v>
      </c>
      <c r="P234" s="140">
        <v>0</v>
      </c>
      <c r="Q234" s="140">
        <v>0</v>
      </c>
      <c r="R234" s="140">
        <v>0</v>
      </c>
      <c r="S234" s="140">
        <v>0</v>
      </c>
      <c r="T234" s="269">
        <v>0</v>
      </c>
      <c r="U234" s="269">
        <v>0</v>
      </c>
      <c r="V234" s="269">
        <v>0</v>
      </c>
      <c r="W234" s="269">
        <v>0</v>
      </c>
      <c r="X234" s="269">
        <v>0</v>
      </c>
      <c r="Y234" s="269">
        <v>0</v>
      </c>
      <c r="Z234" s="269">
        <v>0</v>
      </c>
      <c r="AA234" s="269">
        <v>0</v>
      </c>
      <c r="AB234" s="269">
        <v>0</v>
      </c>
      <c r="AC234" s="269">
        <v>0</v>
      </c>
      <c r="AD234" s="269">
        <v>0</v>
      </c>
      <c r="AE234" s="269">
        <v>0</v>
      </c>
    </row>
    <row r="235" spans="1:31" x14ac:dyDescent="0.25">
      <c r="A235" s="519" t="str">
        <f t="shared" si="34"/>
        <v>565</v>
      </c>
      <c r="B235" s="492" t="s">
        <v>1325</v>
      </c>
      <c r="D235" s="269">
        <v>22539.35</v>
      </c>
      <c r="E235" s="269">
        <v>167887.18000000002</v>
      </c>
      <c r="F235" s="269">
        <v>10026.450000000001</v>
      </c>
      <c r="G235" s="269">
        <v>161625.47999999998</v>
      </c>
      <c r="H235" s="269">
        <v>654880.58000000007</v>
      </c>
      <c r="I235" s="269">
        <v>358248.24</v>
      </c>
      <c r="J235" s="269">
        <v>52474.999999999985</v>
      </c>
      <c r="K235" s="269">
        <v>283272.99999999994</v>
      </c>
      <c r="L235" s="269">
        <v>398651.99999999988</v>
      </c>
      <c r="M235" s="269">
        <v>320491.99999999994</v>
      </c>
      <c r="N235" s="269">
        <v>112997.99999999997</v>
      </c>
      <c r="O235" s="269">
        <v>50432.999999999993</v>
      </c>
      <c r="P235" s="140">
        <v>309744.99999999988</v>
      </c>
      <c r="Q235" s="140">
        <v>218425.99999999994</v>
      </c>
      <c r="R235" s="140">
        <v>300336.99999999994</v>
      </c>
      <c r="S235" s="140">
        <v>421529.99999999988</v>
      </c>
      <c r="T235" s="269">
        <v>481817.99999999988</v>
      </c>
      <c r="U235" s="269">
        <v>431232.99999999988</v>
      </c>
      <c r="V235" s="269">
        <v>62319.999999999993</v>
      </c>
      <c r="W235" s="269">
        <v>54928.999999999985</v>
      </c>
      <c r="X235" s="269">
        <v>167484.99999999997</v>
      </c>
      <c r="Y235" s="269">
        <v>192545.99999999997</v>
      </c>
      <c r="Z235" s="269">
        <v>107531.99999999997</v>
      </c>
      <c r="AA235" s="269">
        <v>20821.999999999996</v>
      </c>
      <c r="AB235" s="269">
        <v>321029.99999999994</v>
      </c>
      <c r="AC235" s="269">
        <v>442863.99999999994</v>
      </c>
      <c r="AD235" s="269">
        <v>467312.99999999988</v>
      </c>
      <c r="AE235" s="269">
        <v>565049.99999999988</v>
      </c>
    </row>
    <row r="236" spans="1:31" x14ac:dyDescent="0.25">
      <c r="A236" s="519" t="str">
        <f t="shared" si="34"/>
        <v>565</v>
      </c>
      <c r="B236" s="492" t="s">
        <v>1326</v>
      </c>
      <c r="D236" s="269">
        <v>-5539.36</v>
      </c>
      <c r="E236" s="269">
        <v>-41276.590000000004</v>
      </c>
      <c r="F236" s="269">
        <v>-2478.62</v>
      </c>
      <c r="G236" s="269">
        <v>-39806.89</v>
      </c>
      <c r="H236" s="269">
        <v>-161130.78</v>
      </c>
      <c r="I236" s="269">
        <v>-88157.599999999991</v>
      </c>
      <c r="J236" s="269">
        <v>0</v>
      </c>
      <c r="K236" s="269">
        <v>0</v>
      </c>
      <c r="L236" s="269">
        <v>0</v>
      </c>
      <c r="M236" s="269">
        <v>0</v>
      </c>
      <c r="N236" s="269">
        <v>0</v>
      </c>
      <c r="O236" s="269">
        <v>0</v>
      </c>
      <c r="P236" s="140">
        <v>0</v>
      </c>
      <c r="Q236" s="140">
        <v>0</v>
      </c>
      <c r="R236" s="140">
        <v>0</v>
      </c>
      <c r="S236" s="140">
        <v>0</v>
      </c>
      <c r="T236" s="269">
        <v>0</v>
      </c>
      <c r="U236" s="269">
        <v>0</v>
      </c>
      <c r="V236" s="269">
        <v>0</v>
      </c>
      <c r="W236" s="269">
        <v>0</v>
      </c>
      <c r="X236" s="269">
        <v>0</v>
      </c>
      <c r="Y236" s="269">
        <v>0</v>
      </c>
      <c r="Z236" s="269">
        <v>0</v>
      </c>
      <c r="AA236" s="269">
        <v>0</v>
      </c>
      <c r="AB236" s="269">
        <v>0</v>
      </c>
      <c r="AC236" s="269">
        <v>0</v>
      </c>
      <c r="AD236" s="269">
        <v>0</v>
      </c>
      <c r="AE236" s="269">
        <v>0</v>
      </c>
    </row>
    <row r="237" spans="1:31" x14ac:dyDescent="0.25">
      <c r="A237" s="519" t="str">
        <f t="shared" si="34"/>
        <v>566</v>
      </c>
      <c r="B237" s="492" t="s">
        <v>1327</v>
      </c>
      <c r="D237" s="269">
        <v>96768.780000000042</v>
      </c>
      <c r="E237" s="269">
        <v>221347.96999999994</v>
      </c>
      <c r="F237" s="269">
        <v>132293.11000000007</v>
      </c>
      <c r="G237" s="269">
        <v>109388.67000000001</v>
      </c>
      <c r="H237" s="269">
        <v>214647.47999999998</v>
      </c>
      <c r="I237" s="269">
        <v>156658.85999999996</v>
      </c>
      <c r="J237" s="269">
        <v>103650.17000000004</v>
      </c>
      <c r="K237" s="269">
        <v>156482.35999999999</v>
      </c>
      <c r="L237" s="269">
        <v>93231.930000000008</v>
      </c>
      <c r="M237" s="269">
        <v>96547.98</v>
      </c>
      <c r="N237" s="269">
        <v>233516.87999999995</v>
      </c>
      <c r="O237" s="269">
        <v>93709.48</v>
      </c>
      <c r="P237" s="140">
        <v>96018.069999999992</v>
      </c>
      <c r="Q237" s="140">
        <v>234722.90999999992</v>
      </c>
      <c r="R237" s="140">
        <v>112969.66000000002</v>
      </c>
      <c r="S237" s="140">
        <v>117430.04</v>
      </c>
      <c r="T237" s="269">
        <v>229730.33000000005</v>
      </c>
      <c r="U237" s="269">
        <v>84066.640000000058</v>
      </c>
      <c r="V237" s="269">
        <v>117441.90000000002</v>
      </c>
      <c r="W237" s="269">
        <v>231157.64000000004</v>
      </c>
      <c r="X237" s="269">
        <v>87069.890000000058</v>
      </c>
      <c r="Y237" s="269">
        <v>144450.98000000004</v>
      </c>
      <c r="Z237" s="269">
        <v>246716.48</v>
      </c>
      <c r="AA237" s="269">
        <v>88278.31000000007</v>
      </c>
      <c r="AB237" s="269">
        <v>95599.290000000037</v>
      </c>
      <c r="AC237" s="269">
        <v>241306.05000000002</v>
      </c>
      <c r="AD237" s="269">
        <v>89930.820000000065</v>
      </c>
      <c r="AE237" s="269">
        <v>96924.200000000026</v>
      </c>
    </row>
    <row r="238" spans="1:31" x14ac:dyDescent="0.25">
      <c r="A238" s="519" t="str">
        <f t="shared" si="34"/>
        <v>566</v>
      </c>
      <c r="B238" s="492" t="s">
        <v>1328</v>
      </c>
      <c r="D238" s="269">
        <v>907572.89</v>
      </c>
      <c r="E238" s="269">
        <v>927989.90999999992</v>
      </c>
      <c r="F238" s="269">
        <v>914337.24000000011</v>
      </c>
      <c r="G238" s="269">
        <v>931676.12999999989</v>
      </c>
      <c r="H238" s="269">
        <v>973053.50999999989</v>
      </c>
      <c r="I238" s="269">
        <v>989802.27</v>
      </c>
      <c r="J238" s="269">
        <v>949654.15</v>
      </c>
      <c r="K238" s="269">
        <v>940201.15</v>
      </c>
      <c r="L238" s="269">
        <v>931035.15</v>
      </c>
      <c r="M238" s="269">
        <v>957962.15</v>
      </c>
      <c r="N238" s="269">
        <v>975709.15</v>
      </c>
      <c r="O238" s="269">
        <v>975709.15</v>
      </c>
      <c r="P238" s="140">
        <v>993553.55</v>
      </c>
      <c r="Q238" s="140">
        <v>993553.55</v>
      </c>
      <c r="R238" s="140">
        <v>993553.55</v>
      </c>
      <c r="S238" s="140">
        <v>993553.55</v>
      </c>
      <c r="T238" s="269">
        <v>1032085.55</v>
      </c>
      <c r="U238" s="269">
        <v>1032085.55</v>
      </c>
      <c r="V238" s="269">
        <v>1032085.55</v>
      </c>
      <c r="W238" s="269">
        <v>1032085.55</v>
      </c>
      <c r="X238" s="269">
        <v>1032085.55</v>
      </c>
      <c r="Y238" s="269">
        <v>1060254.55</v>
      </c>
      <c r="Z238" s="269">
        <v>1060254.55</v>
      </c>
      <c r="AA238" s="269">
        <v>1060254.55</v>
      </c>
      <c r="AB238" s="269">
        <v>1061476.3999999999</v>
      </c>
      <c r="AC238" s="269">
        <v>1061476.3999999999</v>
      </c>
      <c r="AD238" s="269">
        <v>1061476.3999999999</v>
      </c>
      <c r="AE238" s="269">
        <v>1061476.3999999999</v>
      </c>
    </row>
    <row r="239" spans="1:31" x14ac:dyDescent="0.25">
      <c r="A239" s="519" t="str">
        <f t="shared" si="34"/>
        <v>567</v>
      </c>
      <c r="B239" s="492" t="s">
        <v>1329</v>
      </c>
      <c r="D239" s="269">
        <v>936.68</v>
      </c>
      <c r="E239" s="269">
        <v>1156.2</v>
      </c>
      <c r="F239" s="269">
        <v>5918.22</v>
      </c>
      <c r="G239" s="269">
        <v>2434.8200000000002</v>
      </c>
      <c r="H239" s="269">
        <v>5701.54</v>
      </c>
      <c r="I239" s="269">
        <v>30537.74</v>
      </c>
      <c r="J239" s="269">
        <v>2172.6</v>
      </c>
      <c r="K239" s="269">
        <v>3699.54</v>
      </c>
      <c r="L239" s="269">
        <v>1836</v>
      </c>
      <c r="M239" s="269">
        <v>3203.82</v>
      </c>
      <c r="N239" s="269">
        <v>14522.76</v>
      </c>
      <c r="O239" s="269">
        <v>19956.3</v>
      </c>
      <c r="P239" s="140">
        <v>767.04</v>
      </c>
      <c r="Q239" s="140">
        <v>1143.42</v>
      </c>
      <c r="R239" s="140">
        <v>5849.7</v>
      </c>
      <c r="S239" s="140">
        <v>1271.94</v>
      </c>
      <c r="T239" s="269">
        <v>4033.54</v>
      </c>
      <c r="U239" s="269">
        <v>30239</v>
      </c>
      <c r="V239" s="269">
        <v>2226.92</v>
      </c>
      <c r="W239" s="269">
        <v>3792.03</v>
      </c>
      <c r="X239" s="269">
        <v>1881.9</v>
      </c>
      <c r="Y239" s="269">
        <v>3283.92</v>
      </c>
      <c r="Z239" s="269">
        <v>14885.83</v>
      </c>
      <c r="AA239" s="269">
        <v>20455.21</v>
      </c>
      <c r="AB239" s="269">
        <v>786.22</v>
      </c>
      <c r="AC239" s="269">
        <v>1172.01</v>
      </c>
      <c r="AD239" s="269">
        <v>5995.94</v>
      </c>
      <c r="AE239" s="269">
        <v>1303.74</v>
      </c>
    </row>
    <row r="240" spans="1:31" x14ac:dyDescent="0.25">
      <c r="A240" s="519" t="str">
        <f t="shared" si="34"/>
        <v>567</v>
      </c>
      <c r="B240" s="492" t="s">
        <v>1330</v>
      </c>
      <c r="D240" s="269">
        <v>694.8</v>
      </c>
      <c r="E240" s="269">
        <v>694.8</v>
      </c>
      <c r="F240" s="269">
        <v>694.8</v>
      </c>
      <c r="G240" s="269">
        <v>694.8</v>
      </c>
      <c r="H240" s="269">
        <v>694.8</v>
      </c>
      <c r="I240" s="269">
        <v>694.8</v>
      </c>
      <c r="J240" s="269">
        <v>691.78</v>
      </c>
      <c r="K240" s="269">
        <v>691.78</v>
      </c>
      <c r="L240" s="269">
        <v>691.78</v>
      </c>
      <c r="M240" s="269">
        <v>691.78</v>
      </c>
      <c r="N240" s="269">
        <v>691.78</v>
      </c>
      <c r="O240" s="269">
        <v>691.78</v>
      </c>
      <c r="P240" s="140">
        <v>691.78</v>
      </c>
      <c r="Q240" s="140">
        <v>691.78</v>
      </c>
      <c r="R240" s="140">
        <v>691.78</v>
      </c>
      <c r="S240" s="140">
        <v>691.78</v>
      </c>
      <c r="T240" s="269">
        <v>691.78</v>
      </c>
      <c r="U240" s="269">
        <v>691.78</v>
      </c>
      <c r="V240" s="269">
        <v>691.78</v>
      </c>
      <c r="W240" s="269">
        <v>691.78</v>
      </c>
      <c r="X240" s="269">
        <v>691.78</v>
      </c>
      <c r="Y240" s="269">
        <v>691.78</v>
      </c>
      <c r="Z240" s="269">
        <v>691.78</v>
      </c>
      <c r="AA240" s="269">
        <v>691.78</v>
      </c>
      <c r="AB240" s="269">
        <v>691.78</v>
      </c>
      <c r="AC240" s="269">
        <v>691.78</v>
      </c>
      <c r="AD240" s="269">
        <v>691.78</v>
      </c>
      <c r="AE240" s="269">
        <v>691.78</v>
      </c>
    </row>
    <row r="241" spans="1:31" x14ac:dyDescent="0.25">
      <c r="A241" s="519" t="str">
        <f t="shared" si="34"/>
        <v>569</v>
      </c>
      <c r="B241" s="492" t="s">
        <v>1331</v>
      </c>
      <c r="D241" s="269">
        <v>67933.059999999983</v>
      </c>
      <c r="E241" s="269">
        <v>51960.840000000004</v>
      </c>
      <c r="F241" s="269">
        <v>90466.2</v>
      </c>
      <c r="G241" s="269">
        <v>128492.39</v>
      </c>
      <c r="H241" s="269">
        <v>70247.72</v>
      </c>
      <c r="I241" s="269">
        <v>35889.639999999992</v>
      </c>
      <c r="J241" s="269">
        <v>31698.480000000003</v>
      </c>
      <c r="K241" s="269">
        <v>31849.800000000003</v>
      </c>
      <c r="L241" s="269">
        <v>48577.079999999994</v>
      </c>
      <c r="M241" s="269">
        <v>36446.74</v>
      </c>
      <c r="N241" s="269">
        <v>54609.24</v>
      </c>
      <c r="O241" s="269">
        <v>31849.800000000003</v>
      </c>
      <c r="P241" s="140">
        <v>43103.88</v>
      </c>
      <c r="Q241" s="140">
        <v>66755.94</v>
      </c>
      <c r="R241" s="140">
        <v>64218.21</v>
      </c>
      <c r="S241" s="140">
        <v>36065.56</v>
      </c>
      <c r="T241" s="269">
        <v>66597</v>
      </c>
      <c r="U241" s="269">
        <v>33317.599999999999</v>
      </c>
      <c r="V241" s="269">
        <v>37542.1</v>
      </c>
      <c r="W241" s="269">
        <v>32682.59</v>
      </c>
      <c r="X241" s="269">
        <v>58052.34</v>
      </c>
      <c r="Y241" s="269">
        <v>38587.479999999996</v>
      </c>
      <c r="Z241" s="269">
        <v>58895.07</v>
      </c>
      <c r="AA241" s="269">
        <v>32682.45</v>
      </c>
      <c r="AB241" s="269">
        <v>49586.75</v>
      </c>
      <c r="AC241" s="269">
        <v>68929.5</v>
      </c>
      <c r="AD241" s="269">
        <v>83660.3</v>
      </c>
      <c r="AE241" s="269">
        <v>37339.9</v>
      </c>
    </row>
    <row r="242" spans="1:31" x14ac:dyDescent="0.25">
      <c r="A242" s="519" t="str">
        <f t="shared" si="34"/>
        <v>569</v>
      </c>
      <c r="B242" s="492" t="s">
        <v>1332</v>
      </c>
      <c r="D242" s="269">
        <v>0</v>
      </c>
      <c r="E242" s="269">
        <v>0</v>
      </c>
      <c r="F242" s="269">
        <v>0</v>
      </c>
      <c r="G242" s="269">
        <v>0</v>
      </c>
      <c r="H242" s="269">
        <v>6754.36</v>
      </c>
      <c r="I242" s="269">
        <v>11238.86</v>
      </c>
      <c r="J242" s="269">
        <v>23115.910000000003</v>
      </c>
      <c r="K242" s="269">
        <v>24205.530000000002</v>
      </c>
      <c r="L242" s="269">
        <v>23193.940000000002</v>
      </c>
      <c r="M242" s="269">
        <v>22236.11</v>
      </c>
      <c r="N242" s="269">
        <v>23934.630000000005</v>
      </c>
      <c r="O242" s="269">
        <v>23037.39</v>
      </c>
      <c r="P242" s="140">
        <v>24087.46</v>
      </c>
      <c r="Q242" s="140">
        <v>25024.490000000005</v>
      </c>
      <c r="R242" s="140">
        <v>19930.830000000002</v>
      </c>
      <c r="S242" s="140">
        <v>21419.99</v>
      </c>
      <c r="T242" s="269">
        <v>24603.29</v>
      </c>
      <c r="U242" s="269">
        <v>23461.300000000003</v>
      </c>
      <c r="V242" s="269">
        <v>25094.690000000002</v>
      </c>
      <c r="W242" s="269">
        <v>24936.29</v>
      </c>
      <c r="X242" s="269">
        <v>22608.959999999999</v>
      </c>
      <c r="Y242" s="269">
        <v>24173.5</v>
      </c>
      <c r="Z242" s="269">
        <v>24644.94</v>
      </c>
      <c r="AA242" s="269">
        <v>23726.33</v>
      </c>
      <c r="AB242" s="269">
        <v>25130.579999999998</v>
      </c>
      <c r="AC242" s="269">
        <v>24491.51</v>
      </c>
      <c r="AD242" s="269">
        <v>21477.49</v>
      </c>
      <c r="AE242" s="269">
        <v>22033.95</v>
      </c>
    </row>
    <row r="243" spans="1:31" x14ac:dyDescent="0.25">
      <c r="A243" s="519" t="str">
        <f t="shared" si="34"/>
        <v>570</v>
      </c>
      <c r="B243" s="492" t="s">
        <v>1333</v>
      </c>
      <c r="D243" s="269">
        <v>53559.140000000014</v>
      </c>
      <c r="E243" s="269">
        <v>71165.829999999973</v>
      </c>
      <c r="F243" s="269">
        <v>69848.459999999977</v>
      </c>
      <c r="G243" s="269">
        <v>95879.869999999966</v>
      </c>
      <c r="H243" s="269">
        <v>102832.68</v>
      </c>
      <c r="I243" s="269">
        <v>34256.349999999991</v>
      </c>
      <c r="J243" s="269">
        <v>96496.060000000012</v>
      </c>
      <c r="K243" s="269">
        <v>53313.479999999996</v>
      </c>
      <c r="L243" s="269">
        <v>94592.079999999987</v>
      </c>
      <c r="M243" s="269">
        <v>92646.450000000012</v>
      </c>
      <c r="N243" s="269">
        <v>96229.5</v>
      </c>
      <c r="O243" s="269">
        <v>94737.709999999992</v>
      </c>
      <c r="P243" s="140">
        <v>96439.66</v>
      </c>
      <c r="Q243" s="140">
        <v>99025.760000000009</v>
      </c>
      <c r="R243" s="140">
        <v>87177.760000000009</v>
      </c>
      <c r="S243" s="140">
        <v>90184.08</v>
      </c>
      <c r="T243" s="269">
        <v>125434.15999999999</v>
      </c>
      <c r="U243" s="269">
        <v>123355.49</v>
      </c>
      <c r="V243" s="269">
        <v>126689.61999999998</v>
      </c>
      <c r="W243" s="269">
        <v>126404.97999999998</v>
      </c>
      <c r="X243" s="269">
        <v>120912.73</v>
      </c>
      <c r="Y243" s="269">
        <v>124535</v>
      </c>
      <c r="Z243" s="269">
        <v>125290.52999999998</v>
      </c>
      <c r="AA243" s="269">
        <v>123954.73999999999</v>
      </c>
      <c r="AB243" s="269">
        <v>126232.28999999998</v>
      </c>
      <c r="AC243" s="269">
        <v>125650.89999999998</v>
      </c>
      <c r="AD243" s="269">
        <v>117837.63</v>
      </c>
      <c r="AE243" s="269">
        <v>118845.43</v>
      </c>
    </row>
    <row r="244" spans="1:31" x14ac:dyDescent="0.25">
      <c r="A244" s="519" t="str">
        <f t="shared" si="34"/>
        <v>571</v>
      </c>
      <c r="B244" s="492" t="s">
        <v>1334</v>
      </c>
      <c r="D244" s="269">
        <v>147676.67000000004</v>
      </c>
      <c r="E244" s="269">
        <v>110542.10000000006</v>
      </c>
      <c r="F244" s="269">
        <v>201482.39000000004</v>
      </c>
      <c r="G244" s="269">
        <v>280901.16000000009</v>
      </c>
      <c r="H244" s="269">
        <v>162999.24</v>
      </c>
      <c r="I244" s="269">
        <v>109225.16</v>
      </c>
      <c r="J244" s="269">
        <v>-13951.400000000001</v>
      </c>
      <c r="K244" s="269">
        <v>60645.280000000013</v>
      </c>
      <c r="L244" s="269">
        <v>56985.320000000014</v>
      </c>
      <c r="M244" s="269">
        <v>60420.240000000013</v>
      </c>
      <c r="N244" s="269">
        <v>61322.320000000014</v>
      </c>
      <c r="O244" s="269">
        <v>65142.100000000006</v>
      </c>
      <c r="P244" s="140">
        <v>61823.020000000011</v>
      </c>
      <c r="Q244" s="140">
        <v>68099.11</v>
      </c>
      <c r="R244" s="140">
        <v>70494.509999999995</v>
      </c>
      <c r="S244" s="140">
        <v>64397.489999999983</v>
      </c>
      <c r="T244" s="269">
        <v>109408.41000000003</v>
      </c>
      <c r="U244" s="269">
        <v>120767.58000000002</v>
      </c>
      <c r="V244" s="269">
        <v>122129.72000000003</v>
      </c>
      <c r="W244" s="269">
        <v>116270.91</v>
      </c>
      <c r="X244" s="269">
        <v>172778.75</v>
      </c>
      <c r="Y244" s="269">
        <v>177305.83999999997</v>
      </c>
      <c r="Z244" s="269">
        <v>178125.25</v>
      </c>
      <c r="AA244" s="269">
        <v>124271.91000000003</v>
      </c>
      <c r="AB244" s="269">
        <v>118640.55000000002</v>
      </c>
      <c r="AC244" s="269">
        <v>124186.42000000001</v>
      </c>
      <c r="AD244" s="269">
        <v>120033.86000000002</v>
      </c>
      <c r="AE244" s="269">
        <v>119330.18000000001</v>
      </c>
    </row>
    <row r="245" spans="1:31" x14ac:dyDescent="0.25">
      <c r="A245" s="519" t="str">
        <f t="shared" si="34"/>
        <v>573</v>
      </c>
      <c r="B245" s="492" t="s">
        <v>1335</v>
      </c>
      <c r="D245" s="269">
        <v>15698.6</v>
      </c>
      <c r="E245" s="269">
        <v>13439.52</v>
      </c>
      <c r="F245" s="269">
        <v>44872.76999999999</v>
      </c>
      <c r="G245" s="269">
        <v>9987.11</v>
      </c>
      <c r="H245" s="269">
        <v>18010.900000000001</v>
      </c>
      <c r="I245" s="269">
        <v>13206.600000000002</v>
      </c>
      <c r="J245" s="269">
        <v>11585.11</v>
      </c>
      <c r="K245" s="269">
        <v>11585.11</v>
      </c>
      <c r="L245" s="269">
        <v>11585.11</v>
      </c>
      <c r="M245" s="269">
        <v>11585.11</v>
      </c>
      <c r="N245" s="269">
        <v>11585.11</v>
      </c>
      <c r="O245" s="269">
        <v>11585.11</v>
      </c>
      <c r="P245" s="140">
        <v>11585.11</v>
      </c>
      <c r="Q245" s="140">
        <v>11585.11</v>
      </c>
      <c r="R245" s="140">
        <v>11585.11</v>
      </c>
      <c r="S245" s="140">
        <v>11593.43</v>
      </c>
      <c r="T245" s="269">
        <v>11444.710000000001</v>
      </c>
      <c r="U245" s="269">
        <v>11444.710000000001</v>
      </c>
      <c r="V245" s="269">
        <v>11444.710000000001</v>
      </c>
      <c r="W245" s="269">
        <v>11444.710000000001</v>
      </c>
      <c r="X245" s="269">
        <v>11444.710000000001</v>
      </c>
      <c r="Y245" s="269">
        <v>11444.710000000001</v>
      </c>
      <c r="Z245" s="269">
        <v>11444.710000000001</v>
      </c>
      <c r="AA245" s="269">
        <v>11444.710000000001</v>
      </c>
      <c r="AB245" s="269">
        <v>11444.710000000001</v>
      </c>
      <c r="AC245" s="269">
        <v>11444.710000000001</v>
      </c>
      <c r="AD245" s="269">
        <v>11444.710000000001</v>
      </c>
      <c r="AE245" s="269">
        <v>11443.43</v>
      </c>
    </row>
    <row r="246" spans="1:31" x14ac:dyDescent="0.25">
      <c r="A246" s="519" t="str">
        <f t="shared" si="34"/>
        <v>575</v>
      </c>
      <c r="B246" s="492" t="s">
        <v>1336</v>
      </c>
      <c r="D246" s="269">
        <v>68.5</v>
      </c>
      <c r="E246" s="269">
        <v>141.61000000000001</v>
      </c>
      <c r="F246" s="269">
        <v>224.14</v>
      </c>
      <c r="G246" s="269">
        <v>828.87</v>
      </c>
      <c r="H246" s="269">
        <v>1990.52</v>
      </c>
      <c r="I246" s="269">
        <v>1963.54</v>
      </c>
      <c r="J246" s="269">
        <v>0</v>
      </c>
      <c r="K246" s="269">
        <v>0</v>
      </c>
      <c r="L246" s="269">
        <v>0</v>
      </c>
      <c r="M246" s="269">
        <v>0</v>
      </c>
      <c r="N246" s="269">
        <v>0</v>
      </c>
      <c r="O246" s="269">
        <v>0</v>
      </c>
      <c r="P246" s="140">
        <v>0</v>
      </c>
      <c r="Q246" s="140">
        <v>0</v>
      </c>
      <c r="R246" s="140">
        <v>0</v>
      </c>
      <c r="S246" s="140">
        <v>0</v>
      </c>
      <c r="T246" s="269">
        <v>0</v>
      </c>
      <c r="U246" s="269">
        <v>0</v>
      </c>
      <c r="V246" s="269">
        <v>0</v>
      </c>
      <c r="W246" s="269">
        <v>0</v>
      </c>
      <c r="X246" s="269">
        <v>0</v>
      </c>
      <c r="Y246" s="269">
        <v>0</v>
      </c>
      <c r="Z246" s="269">
        <v>0</v>
      </c>
      <c r="AA246" s="269">
        <v>0</v>
      </c>
      <c r="AB246" s="269">
        <v>0</v>
      </c>
      <c r="AC246" s="269">
        <v>0</v>
      </c>
      <c r="AD246" s="269">
        <v>0</v>
      </c>
      <c r="AE246" s="269">
        <v>0</v>
      </c>
    </row>
    <row r="247" spans="1:31" x14ac:dyDescent="0.25">
      <c r="A247" s="519" t="str">
        <f>MID($B247,1,5)</f>
        <v>576.3</v>
      </c>
      <c r="B247" s="492" t="s">
        <v>1337</v>
      </c>
      <c r="D247" s="269">
        <v>729.39</v>
      </c>
      <c r="E247" s="269">
        <v>729.39</v>
      </c>
      <c r="F247" s="269">
        <v>0</v>
      </c>
      <c r="G247" s="269">
        <v>4149.26</v>
      </c>
      <c r="H247" s="269">
        <v>3551.97</v>
      </c>
      <c r="I247" s="269">
        <v>0</v>
      </c>
      <c r="J247" s="269">
        <v>735</v>
      </c>
      <c r="K247" s="269">
        <v>735</v>
      </c>
      <c r="L247" s="269">
        <v>735</v>
      </c>
      <c r="M247" s="269">
        <v>10815</v>
      </c>
      <c r="N247" s="269">
        <v>735</v>
      </c>
      <c r="O247" s="269">
        <v>735</v>
      </c>
      <c r="P247" s="140">
        <v>735</v>
      </c>
      <c r="Q247" s="140">
        <v>735</v>
      </c>
      <c r="R247" s="140">
        <v>735</v>
      </c>
      <c r="S247" s="140">
        <v>735</v>
      </c>
      <c r="T247" s="269">
        <v>735</v>
      </c>
      <c r="U247" s="269">
        <v>735</v>
      </c>
      <c r="V247" s="269">
        <v>735</v>
      </c>
      <c r="W247" s="269">
        <v>735</v>
      </c>
      <c r="X247" s="269">
        <v>735</v>
      </c>
      <c r="Y247" s="269">
        <v>10815</v>
      </c>
      <c r="Z247" s="269">
        <v>735</v>
      </c>
      <c r="AA247" s="269">
        <v>735</v>
      </c>
      <c r="AB247" s="269">
        <v>735</v>
      </c>
      <c r="AC247" s="269">
        <v>735</v>
      </c>
      <c r="AD247" s="269">
        <v>735</v>
      </c>
      <c r="AE247" s="269">
        <v>735</v>
      </c>
    </row>
    <row r="248" spans="1:31" s="270" customFormat="1" x14ac:dyDescent="0.25">
      <c r="A248" s="520"/>
      <c r="B248" s="511" t="s">
        <v>577</v>
      </c>
      <c r="C248" s="272"/>
      <c r="D248" s="288">
        <f>SUM(D227:D247)</f>
        <v>1639782.59</v>
      </c>
      <c r="E248" s="288">
        <f t="shared" ref="E248:AE248" si="35">SUM(E227:E247)</f>
        <v>1953280.6500000001</v>
      </c>
      <c r="F248" s="288">
        <f t="shared" si="35"/>
        <v>1934482.6600000001</v>
      </c>
      <c r="G248" s="288">
        <f t="shared" si="35"/>
        <v>2137743.4099999997</v>
      </c>
      <c r="H248" s="288">
        <f t="shared" si="35"/>
        <v>2472509.8400000003</v>
      </c>
      <c r="I248" s="288">
        <f t="shared" si="35"/>
        <v>2066125.32</v>
      </c>
      <c r="J248" s="288">
        <f t="shared" si="35"/>
        <v>1622445.0600000003</v>
      </c>
      <c r="K248" s="288">
        <f t="shared" si="35"/>
        <v>1888083.6300000001</v>
      </c>
      <c r="L248" s="288">
        <f t="shared" si="35"/>
        <v>2025330.8500000003</v>
      </c>
      <c r="M248" s="288">
        <f t="shared" si="35"/>
        <v>1963218.6900000002</v>
      </c>
      <c r="N248" s="288">
        <f t="shared" si="35"/>
        <v>1959924.2200000002</v>
      </c>
      <c r="O248" s="288">
        <f t="shared" si="35"/>
        <v>1732120.5400000003</v>
      </c>
      <c r="P248" s="288">
        <f t="shared" si="35"/>
        <v>2019458.49</v>
      </c>
      <c r="Q248" s="288">
        <f t="shared" si="35"/>
        <v>2117168.5199999996</v>
      </c>
      <c r="R248" s="288">
        <f t="shared" si="35"/>
        <v>1982107.6900000002</v>
      </c>
      <c r="S248" s="288">
        <f t="shared" si="35"/>
        <v>2108823.7400000002</v>
      </c>
      <c r="T248" s="288">
        <f t="shared" si="35"/>
        <v>2490165.2600000002</v>
      </c>
      <c r="U248" s="288">
        <f t="shared" si="35"/>
        <v>2276833.0300000003</v>
      </c>
      <c r="V248" s="288">
        <f t="shared" si="35"/>
        <v>1956664.45</v>
      </c>
      <c r="W248" s="288">
        <f t="shared" si="35"/>
        <v>2048703.8000000003</v>
      </c>
      <c r="X248" s="288">
        <f t="shared" si="35"/>
        <v>2043240.3399999999</v>
      </c>
      <c r="Y248" s="288">
        <f t="shared" si="35"/>
        <v>2185285.7000000002</v>
      </c>
      <c r="Z248" s="288">
        <f t="shared" si="35"/>
        <v>2226664.85</v>
      </c>
      <c r="AA248" s="288">
        <f t="shared" si="35"/>
        <v>1896067.2600000002</v>
      </c>
      <c r="AB248" s="288">
        <f t="shared" si="35"/>
        <v>2226296.0099999998</v>
      </c>
      <c r="AC248" s="288">
        <f t="shared" si="35"/>
        <v>2508149.5099999988</v>
      </c>
      <c r="AD248" s="288">
        <f t="shared" si="35"/>
        <v>2330316.9499999997</v>
      </c>
      <c r="AE248" s="288">
        <f t="shared" si="35"/>
        <v>2383233.1500000004</v>
      </c>
    </row>
    <row r="249" spans="1:31" s="270" customFormat="1" x14ac:dyDescent="0.25">
      <c r="A249" s="520"/>
      <c r="B249" s="511"/>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row>
    <row r="250" spans="1:31" s="270" customFormat="1" x14ac:dyDescent="0.25">
      <c r="A250" s="521">
        <v>578.5</v>
      </c>
      <c r="B250" s="492" t="s">
        <v>1463</v>
      </c>
      <c r="C250" s="272"/>
      <c r="D250" s="342">
        <v>0</v>
      </c>
      <c r="E250" s="271">
        <v>0</v>
      </c>
      <c r="F250" s="271">
        <v>0</v>
      </c>
      <c r="G250" s="271">
        <v>0</v>
      </c>
      <c r="H250" s="271">
        <v>0</v>
      </c>
      <c r="I250" s="269">
        <v>165.80999999999997</v>
      </c>
      <c r="J250" s="271">
        <v>0</v>
      </c>
      <c r="K250" s="271">
        <v>0</v>
      </c>
      <c r="L250" s="271">
        <v>0</v>
      </c>
      <c r="M250" s="271">
        <v>0</v>
      </c>
      <c r="N250" s="271">
        <v>0</v>
      </c>
      <c r="O250" s="271">
        <v>0</v>
      </c>
      <c r="P250" s="272">
        <v>0</v>
      </c>
      <c r="Q250" s="272">
        <v>0</v>
      </c>
      <c r="R250" s="272">
        <v>0</v>
      </c>
      <c r="S250" s="272">
        <v>0</v>
      </c>
      <c r="T250" s="271">
        <v>0</v>
      </c>
      <c r="U250" s="271">
        <v>0</v>
      </c>
      <c r="V250" s="271">
        <v>0</v>
      </c>
      <c r="W250" s="271">
        <v>0</v>
      </c>
      <c r="X250" s="271">
        <v>0</v>
      </c>
      <c r="Y250" s="271">
        <v>0</v>
      </c>
      <c r="Z250" s="271">
        <v>0</v>
      </c>
      <c r="AA250" s="271">
        <v>0</v>
      </c>
      <c r="AB250" s="271">
        <v>0</v>
      </c>
      <c r="AC250" s="271">
        <v>0</v>
      </c>
      <c r="AD250" s="271">
        <v>0</v>
      </c>
      <c r="AE250" s="271">
        <v>0</v>
      </c>
    </row>
    <row r="251" spans="1:31" s="270" customFormat="1" x14ac:dyDescent="0.25">
      <c r="A251" s="520"/>
      <c r="B251" s="525" t="s">
        <v>1464</v>
      </c>
      <c r="C251" s="272"/>
      <c r="D251" s="288">
        <f>D250</f>
        <v>0</v>
      </c>
      <c r="E251" s="288">
        <f t="shared" ref="E251:AE251" si="36">E250</f>
        <v>0</v>
      </c>
      <c r="F251" s="288">
        <f t="shared" si="36"/>
        <v>0</v>
      </c>
      <c r="G251" s="288">
        <f t="shared" si="36"/>
        <v>0</v>
      </c>
      <c r="H251" s="288">
        <f t="shared" si="36"/>
        <v>0</v>
      </c>
      <c r="I251" s="288">
        <f t="shared" si="36"/>
        <v>165.80999999999997</v>
      </c>
      <c r="J251" s="288">
        <f t="shared" si="36"/>
        <v>0</v>
      </c>
      <c r="K251" s="288">
        <f t="shared" si="36"/>
        <v>0</v>
      </c>
      <c r="L251" s="288">
        <f t="shared" si="36"/>
        <v>0</v>
      </c>
      <c r="M251" s="288">
        <f t="shared" si="36"/>
        <v>0</v>
      </c>
      <c r="N251" s="288">
        <f t="shared" si="36"/>
        <v>0</v>
      </c>
      <c r="O251" s="288">
        <f t="shared" si="36"/>
        <v>0</v>
      </c>
      <c r="P251" s="288">
        <f t="shared" si="36"/>
        <v>0</v>
      </c>
      <c r="Q251" s="288">
        <f t="shared" si="36"/>
        <v>0</v>
      </c>
      <c r="R251" s="288">
        <f t="shared" si="36"/>
        <v>0</v>
      </c>
      <c r="S251" s="288">
        <f t="shared" si="36"/>
        <v>0</v>
      </c>
      <c r="T251" s="288">
        <f t="shared" si="36"/>
        <v>0</v>
      </c>
      <c r="U251" s="288">
        <f t="shared" si="36"/>
        <v>0</v>
      </c>
      <c r="V251" s="288">
        <f t="shared" si="36"/>
        <v>0</v>
      </c>
      <c r="W251" s="288">
        <f t="shared" si="36"/>
        <v>0</v>
      </c>
      <c r="X251" s="288">
        <f t="shared" si="36"/>
        <v>0</v>
      </c>
      <c r="Y251" s="288">
        <f t="shared" si="36"/>
        <v>0</v>
      </c>
      <c r="Z251" s="288">
        <f t="shared" si="36"/>
        <v>0</v>
      </c>
      <c r="AA251" s="288">
        <f t="shared" si="36"/>
        <v>0</v>
      </c>
      <c r="AB251" s="288">
        <f t="shared" si="36"/>
        <v>0</v>
      </c>
      <c r="AC251" s="288">
        <f t="shared" si="36"/>
        <v>0</v>
      </c>
      <c r="AD251" s="288">
        <f t="shared" si="36"/>
        <v>0</v>
      </c>
      <c r="AE251" s="288">
        <f t="shared" si="36"/>
        <v>0</v>
      </c>
    </row>
    <row r="252" spans="1:31" s="270" customFormat="1" x14ac:dyDescent="0.25">
      <c r="A252" s="520"/>
      <c r="B252" s="511"/>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row>
    <row r="253" spans="1:31" s="93" customFormat="1" x14ac:dyDescent="0.25">
      <c r="A253" s="519" t="str">
        <f t="shared" si="34"/>
        <v/>
      </c>
      <c r="B253" s="522"/>
      <c r="C253" s="139"/>
      <c r="D253" s="139"/>
      <c r="E253" s="139"/>
      <c r="F253" s="139"/>
      <c r="G253" s="139"/>
      <c r="H253" s="139"/>
      <c r="I253" s="139"/>
      <c r="J253" s="139"/>
      <c r="K253" s="139"/>
      <c r="L253" s="139"/>
      <c r="M253" s="139"/>
      <c r="N253" s="139"/>
      <c r="O253" s="139"/>
      <c r="P253" s="139"/>
      <c r="Q253" s="139"/>
      <c r="R253" s="139"/>
      <c r="S253" s="139"/>
      <c r="T253" s="139">
        <v>0</v>
      </c>
      <c r="U253" s="139">
        <v>0</v>
      </c>
      <c r="V253" s="139">
        <v>0</v>
      </c>
      <c r="W253" s="139">
        <v>0</v>
      </c>
      <c r="X253" s="139">
        <v>0</v>
      </c>
      <c r="Y253" s="139">
        <v>0</v>
      </c>
      <c r="Z253" s="139">
        <v>0</v>
      </c>
      <c r="AA253" s="139">
        <v>0</v>
      </c>
      <c r="AB253" s="139">
        <v>0</v>
      </c>
      <c r="AC253" s="139">
        <v>0</v>
      </c>
      <c r="AD253" s="139">
        <v>0</v>
      </c>
      <c r="AE253" s="139">
        <v>0</v>
      </c>
    </row>
    <row r="254" spans="1:31" x14ac:dyDescent="0.25">
      <c r="A254" s="519"/>
      <c r="B254" s="518" t="s">
        <v>174</v>
      </c>
      <c r="T254" s="140">
        <v>0</v>
      </c>
      <c r="U254" s="140">
        <v>0</v>
      </c>
      <c r="V254" s="140">
        <v>0</v>
      </c>
      <c r="W254" s="140">
        <v>0</v>
      </c>
      <c r="X254" s="140">
        <v>0</v>
      </c>
      <c r="Y254" s="140">
        <v>0</v>
      </c>
      <c r="Z254" s="140">
        <v>0</v>
      </c>
      <c r="AA254" s="140">
        <v>0</v>
      </c>
      <c r="AB254" s="140">
        <v>0</v>
      </c>
      <c r="AC254" s="140">
        <v>0</v>
      </c>
      <c r="AD254" s="140">
        <v>0</v>
      </c>
      <c r="AE254" s="140">
        <v>0</v>
      </c>
    </row>
    <row r="255" spans="1:31" x14ac:dyDescent="0.25">
      <c r="A255" s="519" t="str">
        <f t="shared" si="34"/>
        <v>580</v>
      </c>
      <c r="B255" s="492" t="s">
        <v>1338</v>
      </c>
      <c r="D255" s="269">
        <v>255363.00000000003</v>
      </c>
      <c r="E255" s="269">
        <v>171063.85</v>
      </c>
      <c r="F255" s="269">
        <v>151738.43999999992</v>
      </c>
      <c r="G255" s="269">
        <v>53848.41</v>
      </c>
      <c r="H255" s="269">
        <v>783969.67999999993</v>
      </c>
      <c r="I255" s="269">
        <v>15091.739999999943</v>
      </c>
      <c r="J255" s="269">
        <v>-392884.98999999987</v>
      </c>
      <c r="K255" s="269">
        <v>344835.0500000001</v>
      </c>
      <c r="L255" s="269">
        <v>188012.05999999997</v>
      </c>
      <c r="M255" s="269">
        <v>213995.07000000007</v>
      </c>
      <c r="N255" s="269">
        <v>212839.24000000002</v>
      </c>
      <c r="O255" s="269">
        <v>223599.1100000001</v>
      </c>
      <c r="P255" s="140">
        <v>146607.15999999997</v>
      </c>
      <c r="Q255" s="140">
        <v>165738.11999999997</v>
      </c>
      <c r="R255" s="140">
        <v>146176.39000000004</v>
      </c>
      <c r="S255" s="140">
        <v>173598.28999999995</v>
      </c>
      <c r="T255" s="269">
        <v>199134.96</v>
      </c>
      <c r="U255" s="269">
        <v>218527.27999999991</v>
      </c>
      <c r="V255" s="269">
        <v>252223.1399999999</v>
      </c>
      <c r="W255" s="269">
        <v>425433.8899999999</v>
      </c>
      <c r="X255" s="269">
        <v>239491.13</v>
      </c>
      <c r="Y255" s="269">
        <v>283525.7699999999</v>
      </c>
      <c r="Z255" s="269">
        <v>275411.52999999985</v>
      </c>
      <c r="AA255" s="269">
        <v>291482.61999999988</v>
      </c>
      <c r="AB255" s="269">
        <v>208748.06999999995</v>
      </c>
      <c r="AC255" s="269">
        <v>190468.77999999994</v>
      </c>
      <c r="AD255" s="269">
        <v>180830.21999999991</v>
      </c>
      <c r="AE255" s="269">
        <v>208935.12999999998</v>
      </c>
    </row>
    <row r="256" spans="1:31" x14ac:dyDescent="0.25">
      <c r="A256" s="519" t="str">
        <f t="shared" si="34"/>
        <v>582</v>
      </c>
      <c r="B256" s="492" t="s">
        <v>1339</v>
      </c>
      <c r="D256" s="269">
        <v>62332.600000000028</v>
      </c>
      <c r="E256" s="269">
        <v>79475.570000000007</v>
      </c>
      <c r="F256" s="269">
        <v>62697.380000000012</v>
      </c>
      <c r="G256" s="269">
        <v>78102.969999999987</v>
      </c>
      <c r="H256" s="269">
        <v>61695.110000000052</v>
      </c>
      <c r="I256" s="269">
        <v>53915.87000000001</v>
      </c>
      <c r="J256" s="269">
        <v>127977.42</v>
      </c>
      <c r="K256" s="269">
        <v>134503.79</v>
      </c>
      <c r="L256" s="269">
        <v>132974.12999999998</v>
      </c>
      <c r="M256" s="269">
        <v>131564.18</v>
      </c>
      <c r="N256" s="269">
        <v>134399.54999999999</v>
      </c>
      <c r="O256" s="269">
        <v>132662.88</v>
      </c>
      <c r="P256" s="140">
        <v>132943.31000000003</v>
      </c>
      <c r="Q256" s="140">
        <v>133921.22</v>
      </c>
      <c r="R256" s="140">
        <v>126973.5</v>
      </c>
      <c r="S256" s="140">
        <v>128257.93</v>
      </c>
      <c r="T256" s="269">
        <v>149103.79999999996</v>
      </c>
      <c r="U256" s="269">
        <v>143469.99</v>
      </c>
      <c r="V256" s="269">
        <v>149998.85999999996</v>
      </c>
      <c r="W256" s="269">
        <v>150592.49000000005</v>
      </c>
      <c r="X256" s="269">
        <v>139681.66000000003</v>
      </c>
      <c r="Y256" s="269">
        <v>146034.85999999999</v>
      </c>
      <c r="Z256" s="269">
        <v>150065.47</v>
      </c>
      <c r="AA256" s="269">
        <v>146076.68</v>
      </c>
      <c r="AB256" s="269">
        <v>149640.25</v>
      </c>
      <c r="AC256" s="269">
        <v>150212.82999999999</v>
      </c>
      <c r="AD256" s="269">
        <v>132526.50999999998</v>
      </c>
      <c r="AE256" s="269">
        <v>135652.35</v>
      </c>
    </row>
    <row r="257" spans="1:31" x14ac:dyDescent="0.25">
      <c r="A257" s="519" t="str">
        <f t="shared" si="34"/>
        <v>583</v>
      </c>
      <c r="B257" s="492" t="s">
        <v>1340</v>
      </c>
      <c r="D257" s="269">
        <v>154083.44999999998</v>
      </c>
      <c r="E257" s="269">
        <v>232847.29000000007</v>
      </c>
      <c r="F257" s="269">
        <v>200060.56000000003</v>
      </c>
      <c r="G257" s="269">
        <v>131859.13</v>
      </c>
      <c r="H257" s="269">
        <v>413276.92999999988</v>
      </c>
      <c r="I257" s="269">
        <v>326505.13</v>
      </c>
      <c r="J257" s="269">
        <v>94839.59</v>
      </c>
      <c r="K257" s="269">
        <v>545808.11</v>
      </c>
      <c r="L257" s="269">
        <v>360555.9</v>
      </c>
      <c r="M257" s="269">
        <v>348890.11000000004</v>
      </c>
      <c r="N257" s="269">
        <v>378641.4</v>
      </c>
      <c r="O257" s="269">
        <v>397461.48000000004</v>
      </c>
      <c r="P257" s="140">
        <v>262070.41000000003</v>
      </c>
      <c r="Q257" s="140">
        <v>253175.72000000003</v>
      </c>
      <c r="R257" s="140">
        <v>256069.69999999995</v>
      </c>
      <c r="S257" s="140">
        <v>263703.7</v>
      </c>
      <c r="T257" s="269">
        <v>283939.71999999997</v>
      </c>
      <c r="U257" s="269">
        <v>303465.45999999996</v>
      </c>
      <c r="V257" s="269">
        <v>345889.29999999993</v>
      </c>
      <c r="W257" s="269">
        <v>589649.56000000006</v>
      </c>
      <c r="X257" s="269">
        <v>366476.93000000005</v>
      </c>
      <c r="Y257" s="269">
        <v>376156.57999999996</v>
      </c>
      <c r="Z257" s="269">
        <v>427608.26999999996</v>
      </c>
      <c r="AA257" s="269">
        <v>441825.83000000007</v>
      </c>
      <c r="AB257" s="269">
        <v>298719.15999999997</v>
      </c>
      <c r="AC257" s="269">
        <v>268825.61</v>
      </c>
      <c r="AD257" s="269">
        <v>265337.2</v>
      </c>
      <c r="AE257" s="269">
        <v>290911.51999999996</v>
      </c>
    </row>
    <row r="258" spans="1:31" x14ac:dyDescent="0.25">
      <c r="A258" s="519" t="str">
        <f t="shared" si="34"/>
        <v>584</v>
      </c>
      <c r="B258" s="492" t="s">
        <v>1341</v>
      </c>
      <c r="D258" s="269">
        <v>403589.33000000007</v>
      </c>
      <c r="E258" s="269">
        <v>494656.52000000019</v>
      </c>
      <c r="F258" s="269">
        <v>357883.49000000005</v>
      </c>
      <c r="G258" s="269">
        <v>351566.83</v>
      </c>
      <c r="H258" s="269">
        <v>311230.67</v>
      </c>
      <c r="I258" s="269">
        <v>356497.69000000012</v>
      </c>
      <c r="J258" s="269">
        <v>440276.6</v>
      </c>
      <c r="K258" s="269">
        <v>484643.26</v>
      </c>
      <c r="L258" s="269">
        <v>499296.88</v>
      </c>
      <c r="M258" s="269">
        <v>494892.64</v>
      </c>
      <c r="N258" s="269">
        <v>490490.21</v>
      </c>
      <c r="O258" s="269">
        <v>495277.7</v>
      </c>
      <c r="P258" s="140">
        <v>492608.93999999994</v>
      </c>
      <c r="Q258" s="140">
        <v>451004.95999999996</v>
      </c>
      <c r="R258" s="140">
        <v>374861.23000000004</v>
      </c>
      <c r="S258" s="140">
        <v>354417.39</v>
      </c>
      <c r="T258" s="269">
        <v>339449.95</v>
      </c>
      <c r="U258" s="269">
        <v>342068.21</v>
      </c>
      <c r="V258" s="269">
        <v>455820.74</v>
      </c>
      <c r="W258" s="269">
        <v>490691.28</v>
      </c>
      <c r="X258" s="269">
        <v>504820.12</v>
      </c>
      <c r="Y258" s="269">
        <v>516424.05</v>
      </c>
      <c r="Z258" s="269">
        <v>516531.73000000004</v>
      </c>
      <c r="AA258" s="269">
        <v>506326.41</v>
      </c>
      <c r="AB258" s="269">
        <v>493787.33</v>
      </c>
      <c r="AC258" s="269">
        <v>451568.55</v>
      </c>
      <c r="AD258" s="269">
        <v>380221.61000000004</v>
      </c>
      <c r="AE258" s="269">
        <v>355410.34</v>
      </c>
    </row>
    <row r="259" spans="1:31" x14ac:dyDescent="0.25">
      <c r="A259" s="519" t="str">
        <f t="shared" si="34"/>
        <v>586</v>
      </c>
      <c r="B259" s="492" t="s">
        <v>1342</v>
      </c>
      <c r="D259" s="269">
        <v>319957.12999999995</v>
      </c>
      <c r="E259" s="269">
        <v>344976.76000000007</v>
      </c>
      <c r="F259" s="269">
        <v>302657.33999999997</v>
      </c>
      <c r="G259" s="269">
        <v>379994.19000000012</v>
      </c>
      <c r="H259" s="269">
        <v>336236.79999999987</v>
      </c>
      <c r="I259" s="269">
        <v>308297.6100000001</v>
      </c>
      <c r="J259" s="269">
        <v>371049.52</v>
      </c>
      <c r="K259" s="269">
        <v>367339.25000000006</v>
      </c>
      <c r="L259" s="269">
        <v>340978.25000000006</v>
      </c>
      <c r="M259" s="269">
        <v>321093.18000000005</v>
      </c>
      <c r="N259" s="269">
        <v>316275.81999999995</v>
      </c>
      <c r="O259" s="269">
        <v>290574.39</v>
      </c>
      <c r="P259" s="140">
        <v>276197.76000000001</v>
      </c>
      <c r="Q259" s="140">
        <v>287638.19999999995</v>
      </c>
      <c r="R259" s="140">
        <v>223724.48</v>
      </c>
      <c r="S259" s="140">
        <v>261998.60999999996</v>
      </c>
      <c r="T259" s="269">
        <v>241788.27000000005</v>
      </c>
      <c r="U259" s="269">
        <v>237074.59999999998</v>
      </c>
      <c r="V259" s="269">
        <v>255863.66</v>
      </c>
      <c r="W259" s="269">
        <v>236590.88000000006</v>
      </c>
      <c r="X259" s="269">
        <v>231165.32</v>
      </c>
      <c r="Y259" s="269">
        <v>251872.48</v>
      </c>
      <c r="Z259" s="269">
        <v>245855.50000000003</v>
      </c>
      <c r="AA259" s="269">
        <v>249418.1</v>
      </c>
      <c r="AB259" s="269">
        <v>251907.09000000003</v>
      </c>
      <c r="AC259" s="269">
        <v>249502.05000000005</v>
      </c>
      <c r="AD259" s="269">
        <v>215754.15000000002</v>
      </c>
      <c r="AE259" s="269">
        <v>226251.02</v>
      </c>
    </row>
    <row r="260" spans="1:31" x14ac:dyDescent="0.25">
      <c r="A260" s="519" t="str">
        <f t="shared" si="34"/>
        <v>586</v>
      </c>
      <c r="B260" s="492" t="s">
        <v>1343</v>
      </c>
      <c r="D260" s="269">
        <v>0</v>
      </c>
      <c r="E260" s="269">
        <v>0</v>
      </c>
      <c r="F260" s="269">
        <v>0</v>
      </c>
      <c r="G260" s="269">
        <v>0</v>
      </c>
      <c r="H260" s="269">
        <v>0</v>
      </c>
      <c r="I260" s="269">
        <v>0</v>
      </c>
      <c r="J260" s="269">
        <v>0</v>
      </c>
      <c r="K260" s="269">
        <v>450</v>
      </c>
      <c r="L260" s="269">
        <v>450</v>
      </c>
      <c r="M260" s="269">
        <v>-900</v>
      </c>
      <c r="N260" s="269">
        <v>450</v>
      </c>
      <c r="O260" s="269">
        <v>450</v>
      </c>
      <c r="P260" s="140">
        <v>-900</v>
      </c>
      <c r="Q260" s="140">
        <v>450</v>
      </c>
      <c r="R260" s="140">
        <v>450</v>
      </c>
      <c r="S260" s="140">
        <v>-900</v>
      </c>
      <c r="T260" s="269">
        <v>65589.679999999993</v>
      </c>
      <c r="U260" s="269">
        <v>62139.400000000009</v>
      </c>
      <c r="V260" s="269">
        <v>63864.549999999996</v>
      </c>
      <c r="W260" s="269">
        <v>48338.31</v>
      </c>
      <c r="X260" s="269">
        <v>63864.549999999996</v>
      </c>
      <c r="Y260" s="269">
        <v>63864.549999999996</v>
      </c>
      <c r="Z260" s="269">
        <v>48338.31</v>
      </c>
      <c r="AA260" s="269">
        <v>63864.549999999996</v>
      </c>
      <c r="AB260" s="269">
        <v>63864.549999999996</v>
      </c>
      <c r="AC260" s="269">
        <v>67314.820000000007</v>
      </c>
      <c r="AD260" s="269">
        <v>48338.31</v>
      </c>
      <c r="AE260" s="269">
        <v>56963.99</v>
      </c>
    </row>
    <row r="261" spans="1:31" x14ac:dyDescent="0.25">
      <c r="A261" s="519" t="str">
        <f t="shared" si="34"/>
        <v>587</v>
      </c>
      <c r="B261" s="492" t="s">
        <v>1344</v>
      </c>
      <c r="D261" s="269">
        <v>0</v>
      </c>
      <c r="E261" s="269">
        <v>-70</v>
      </c>
      <c r="F261" s="269">
        <v>0</v>
      </c>
      <c r="G261" s="269">
        <v>0</v>
      </c>
      <c r="H261" s="269">
        <v>0</v>
      </c>
      <c r="I261" s="269">
        <v>0</v>
      </c>
      <c r="J261" s="269">
        <v>0</v>
      </c>
      <c r="K261" s="269">
        <v>0</v>
      </c>
      <c r="L261" s="269">
        <v>0</v>
      </c>
      <c r="M261" s="269">
        <v>0</v>
      </c>
      <c r="N261" s="269">
        <v>0</v>
      </c>
      <c r="O261" s="269">
        <v>0</v>
      </c>
      <c r="P261" s="140">
        <v>0</v>
      </c>
      <c r="Q261" s="140">
        <v>0</v>
      </c>
      <c r="R261" s="140">
        <v>0</v>
      </c>
      <c r="S261" s="140">
        <v>0</v>
      </c>
      <c r="T261" s="269">
        <v>0</v>
      </c>
      <c r="U261" s="269">
        <v>0</v>
      </c>
      <c r="V261" s="269">
        <v>0</v>
      </c>
      <c r="W261" s="269">
        <v>0</v>
      </c>
      <c r="X261" s="269">
        <v>0</v>
      </c>
      <c r="Y261" s="269">
        <v>0</v>
      </c>
      <c r="Z261" s="269">
        <v>0</v>
      </c>
      <c r="AA261" s="269">
        <v>0</v>
      </c>
      <c r="AB261" s="269">
        <v>0</v>
      </c>
      <c r="AC261" s="269">
        <v>0</v>
      </c>
      <c r="AD261" s="269">
        <v>0</v>
      </c>
      <c r="AE261" s="269">
        <v>0</v>
      </c>
    </row>
    <row r="262" spans="1:31" x14ac:dyDescent="0.25">
      <c r="A262" s="519" t="str">
        <f t="shared" si="34"/>
        <v>588</v>
      </c>
      <c r="B262" s="492" t="s">
        <v>1345</v>
      </c>
      <c r="D262" s="269">
        <v>509380.79000000068</v>
      </c>
      <c r="E262" s="269">
        <v>649634.85999999929</v>
      </c>
      <c r="F262" s="269">
        <v>672551.57000000053</v>
      </c>
      <c r="G262" s="269">
        <v>658770.39000000048</v>
      </c>
      <c r="H262" s="269">
        <v>421584.80000000034</v>
      </c>
      <c r="I262" s="269">
        <v>598308.92999999993</v>
      </c>
      <c r="J262" s="269">
        <v>517729.12000000017</v>
      </c>
      <c r="K262" s="269">
        <v>456146.10000000021</v>
      </c>
      <c r="L262" s="269">
        <v>504571.05</v>
      </c>
      <c r="M262" s="269">
        <v>506249.92999999993</v>
      </c>
      <c r="N262" s="269">
        <v>525789.00999999989</v>
      </c>
      <c r="O262" s="269">
        <v>506373.29999999987</v>
      </c>
      <c r="P262" s="140">
        <v>501598.27000000019</v>
      </c>
      <c r="Q262" s="140">
        <v>524385.34000000008</v>
      </c>
      <c r="R262" s="140">
        <v>518476.2900000001</v>
      </c>
      <c r="S262" s="140">
        <v>505680.86000000004</v>
      </c>
      <c r="T262" s="269">
        <v>492496.63000000012</v>
      </c>
      <c r="U262" s="269">
        <v>485199.89000000007</v>
      </c>
      <c r="V262" s="269">
        <v>501713.5</v>
      </c>
      <c r="W262" s="269">
        <v>496300.88000000012</v>
      </c>
      <c r="X262" s="269">
        <v>487865.66000000003</v>
      </c>
      <c r="Y262" s="269">
        <v>498733.62000000005</v>
      </c>
      <c r="Z262" s="269">
        <v>499017.70000000019</v>
      </c>
      <c r="AA262" s="269">
        <v>497749.97</v>
      </c>
      <c r="AB262" s="269">
        <v>501177.8</v>
      </c>
      <c r="AC262" s="269">
        <v>502244.18</v>
      </c>
      <c r="AD262" s="269">
        <v>482951.10000000009</v>
      </c>
      <c r="AE262" s="269">
        <v>482427.28000000014</v>
      </c>
    </row>
    <row r="263" spans="1:31" x14ac:dyDescent="0.25">
      <c r="A263" s="519" t="str">
        <f t="shared" si="34"/>
        <v>589</v>
      </c>
      <c r="B263" s="492" t="s">
        <v>1346</v>
      </c>
      <c r="D263" s="269">
        <v>1199.3800000000001</v>
      </c>
      <c r="E263" s="269">
        <v>768.86</v>
      </c>
      <c r="F263" s="269">
        <v>0</v>
      </c>
      <c r="G263" s="269">
        <v>0</v>
      </c>
      <c r="H263" s="269">
        <v>6986.69</v>
      </c>
      <c r="I263" s="269">
        <v>659.12</v>
      </c>
      <c r="J263" s="269">
        <v>2020.62</v>
      </c>
      <c r="K263" s="269">
        <v>641.58000000000004</v>
      </c>
      <c r="L263" s="269">
        <v>636.48</v>
      </c>
      <c r="M263" s="269">
        <v>1804.38</v>
      </c>
      <c r="N263" s="269">
        <v>1432.08</v>
      </c>
      <c r="O263" s="269">
        <v>1170.96</v>
      </c>
      <c r="P263" s="140">
        <v>1008.78</v>
      </c>
      <c r="Q263" s="140">
        <v>761.94</v>
      </c>
      <c r="R263" s="140">
        <v>0</v>
      </c>
      <c r="S263" s="140">
        <v>0</v>
      </c>
      <c r="T263" s="269">
        <v>7438.86</v>
      </c>
      <c r="U263" s="269">
        <v>635.67999999999995</v>
      </c>
      <c r="V263" s="269">
        <v>2061.0300000000002</v>
      </c>
      <c r="W263" s="269">
        <v>654.41</v>
      </c>
      <c r="X263" s="269">
        <v>649.21</v>
      </c>
      <c r="Y263" s="269">
        <v>1840.47</v>
      </c>
      <c r="Z263" s="269">
        <v>1460.72</v>
      </c>
      <c r="AA263" s="269">
        <v>1194.3800000000001</v>
      </c>
      <c r="AB263" s="269">
        <v>1028.96</v>
      </c>
      <c r="AC263" s="269">
        <v>777.18</v>
      </c>
      <c r="AD263" s="269">
        <v>0</v>
      </c>
      <c r="AE263" s="269">
        <v>0</v>
      </c>
    </row>
    <row r="264" spans="1:31" x14ac:dyDescent="0.25">
      <c r="A264" s="519" t="str">
        <f t="shared" si="34"/>
        <v>590</v>
      </c>
      <c r="B264" s="492" t="s">
        <v>1347</v>
      </c>
      <c r="D264" s="269">
        <v>-557.96000000000095</v>
      </c>
      <c r="E264" s="269">
        <v>544.5</v>
      </c>
      <c r="F264" s="269">
        <v>85.23</v>
      </c>
      <c r="G264" s="269">
        <v>3849.34</v>
      </c>
      <c r="H264" s="269">
        <v>2431.84</v>
      </c>
      <c r="I264" s="269">
        <v>2771.7000000000003</v>
      </c>
      <c r="J264" s="269">
        <v>-1273.2799999999997</v>
      </c>
      <c r="K264" s="269">
        <v>7503.0999999999995</v>
      </c>
      <c r="L264" s="269">
        <v>2009.96</v>
      </c>
      <c r="M264" s="269">
        <v>3352.7400000000002</v>
      </c>
      <c r="N264" s="269">
        <v>3089.95</v>
      </c>
      <c r="O264" s="269">
        <v>3464.61</v>
      </c>
      <c r="P264" s="140">
        <v>919.62</v>
      </c>
      <c r="Q264" s="140">
        <v>368.89000000000004</v>
      </c>
      <c r="R264" s="140">
        <v>743.18000000000006</v>
      </c>
      <c r="S264" s="140">
        <v>1327.1100000000001</v>
      </c>
      <c r="T264" s="269">
        <v>1260.1100000000001</v>
      </c>
      <c r="U264" s="269">
        <v>2122.7399999999998</v>
      </c>
      <c r="V264" s="269">
        <v>2943.57</v>
      </c>
      <c r="W264" s="269">
        <v>8766.36</v>
      </c>
      <c r="X264" s="269">
        <v>2710.83</v>
      </c>
      <c r="Y264" s="269">
        <v>4191.08</v>
      </c>
      <c r="Z264" s="269">
        <v>3901.39</v>
      </c>
      <c r="AA264" s="269">
        <v>4314.41</v>
      </c>
      <c r="AB264" s="269">
        <v>1508.85</v>
      </c>
      <c r="AC264" s="269">
        <v>901.74</v>
      </c>
      <c r="AD264" s="269">
        <v>1314.3600000000001</v>
      </c>
      <c r="AE264" s="269">
        <v>1958.06</v>
      </c>
    </row>
    <row r="265" spans="1:31" x14ac:dyDescent="0.25">
      <c r="A265" s="519" t="str">
        <f t="shared" si="34"/>
        <v>592</v>
      </c>
      <c r="B265" s="492" t="s">
        <v>1348</v>
      </c>
      <c r="D265" s="269">
        <v>26036.880000000005</v>
      </c>
      <c r="E265" s="269">
        <v>28631.14</v>
      </c>
      <c r="F265" s="269">
        <v>28261.780000000017</v>
      </c>
      <c r="G265" s="269">
        <v>55138.400000000016</v>
      </c>
      <c r="H265" s="269">
        <v>53314.129999999983</v>
      </c>
      <c r="I265" s="269">
        <v>8290.4599999999973</v>
      </c>
      <c r="J265" s="269">
        <v>14726.76</v>
      </c>
      <c r="K265" s="269">
        <v>14762.509999999998</v>
      </c>
      <c r="L265" s="269">
        <v>14767.689999999999</v>
      </c>
      <c r="M265" s="269">
        <v>14736.119999999999</v>
      </c>
      <c r="N265" s="269">
        <v>14800.490000000002</v>
      </c>
      <c r="O265" s="269">
        <v>14777.65</v>
      </c>
      <c r="P265" s="140">
        <v>14728.640000000001</v>
      </c>
      <c r="Q265" s="140">
        <v>14794.990000000002</v>
      </c>
      <c r="R265" s="140">
        <v>13911.01</v>
      </c>
      <c r="S265" s="140">
        <v>14189.419999999998</v>
      </c>
      <c r="T265" s="269">
        <v>25793.94</v>
      </c>
      <c r="U265" s="269">
        <v>25132.480000000003</v>
      </c>
      <c r="V265" s="269">
        <v>25836.920000000002</v>
      </c>
      <c r="W265" s="269">
        <v>25942.920000000002</v>
      </c>
      <c r="X265" s="269">
        <v>24734.35</v>
      </c>
      <c r="Y265" s="269">
        <v>25395.83</v>
      </c>
      <c r="Z265" s="269">
        <v>25919.38</v>
      </c>
      <c r="AA265" s="269">
        <v>25455.060000000005</v>
      </c>
      <c r="AB265" s="269">
        <v>25793.749999999996</v>
      </c>
      <c r="AC265" s="269">
        <v>25932.92</v>
      </c>
      <c r="AD265" s="269">
        <v>23889.050000000003</v>
      </c>
      <c r="AE265" s="269">
        <v>24250.730000000003</v>
      </c>
    </row>
    <row r="266" spans="1:31" x14ac:dyDescent="0.25">
      <c r="A266" s="519" t="str">
        <f t="shared" si="34"/>
        <v>592</v>
      </c>
      <c r="B266" s="492" t="s">
        <v>1349</v>
      </c>
      <c r="D266" s="269">
        <v>0</v>
      </c>
      <c r="E266" s="269">
        <v>0</v>
      </c>
      <c r="F266" s="269">
        <v>0</v>
      </c>
      <c r="G266" s="269">
        <v>0</v>
      </c>
      <c r="H266" s="269">
        <v>76290.64</v>
      </c>
      <c r="I266" s="269">
        <v>68165.94</v>
      </c>
      <c r="J266" s="269">
        <v>96381.2</v>
      </c>
      <c r="K266" s="269">
        <v>70825.679999999993</v>
      </c>
      <c r="L266" s="269">
        <v>53527.25</v>
      </c>
      <c r="M266" s="269">
        <v>54942.25</v>
      </c>
      <c r="N266" s="269">
        <v>55922.229999999996</v>
      </c>
      <c r="O266" s="269">
        <v>57107.35</v>
      </c>
      <c r="P266" s="140">
        <v>55922.229999999996</v>
      </c>
      <c r="Q266" s="140">
        <v>55922.229999999996</v>
      </c>
      <c r="R266" s="140">
        <v>113202.88</v>
      </c>
      <c r="S266" s="140">
        <v>83126.079999999987</v>
      </c>
      <c r="T266" s="269">
        <v>123111.28</v>
      </c>
      <c r="U266" s="269">
        <v>73304.600000000006</v>
      </c>
      <c r="V266" s="269">
        <v>101034.04999999999</v>
      </c>
      <c r="W266" s="269">
        <v>74021.39</v>
      </c>
      <c r="X266" s="269">
        <v>56037.2</v>
      </c>
      <c r="Y266" s="269">
        <v>56805.13</v>
      </c>
      <c r="Z266" s="269">
        <v>57834.32</v>
      </c>
      <c r="AA266" s="269">
        <v>59045.95</v>
      </c>
      <c r="AB266" s="269">
        <v>57834.32</v>
      </c>
      <c r="AC266" s="269">
        <v>57823.89</v>
      </c>
      <c r="AD266" s="269">
        <v>117765.24</v>
      </c>
      <c r="AE266" s="269">
        <v>86115.839999999997</v>
      </c>
    </row>
    <row r="267" spans="1:31" x14ac:dyDescent="0.25">
      <c r="A267" s="519" t="str">
        <f t="shared" si="34"/>
        <v>593</v>
      </c>
      <c r="B267" s="492" t="s">
        <v>1350</v>
      </c>
      <c r="D267" s="269">
        <v>1194932.4499999997</v>
      </c>
      <c r="E267" s="269">
        <v>1381253.0400000005</v>
      </c>
      <c r="F267" s="269">
        <v>1174337.4999999995</v>
      </c>
      <c r="G267" s="269">
        <v>1114354.26</v>
      </c>
      <c r="H267" s="269">
        <v>1769455.52</v>
      </c>
      <c r="I267" s="269">
        <v>1309337.25</v>
      </c>
      <c r="J267" s="269">
        <v>-84344.08</v>
      </c>
      <c r="K267" s="269">
        <v>2333801.6999999997</v>
      </c>
      <c r="L267" s="269">
        <v>1206048.5999999999</v>
      </c>
      <c r="M267" s="269">
        <v>1423000.1800000002</v>
      </c>
      <c r="N267" s="269">
        <v>1528998.9300000002</v>
      </c>
      <c r="O267" s="269">
        <v>1394610.93</v>
      </c>
      <c r="P267" s="140">
        <v>1101861.9099999997</v>
      </c>
      <c r="Q267" s="140">
        <v>1022384.2799999999</v>
      </c>
      <c r="R267" s="140">
        <v>968364.31</v>
      </c>
      <c r="S267" s="140">
        <v>1158762.9199999997</v>
      </c>
      <c r="T267" s="269">
        <v>1295216.5000000002</v>
      </c>
      <c r="U267" s="269">
        <v>1361358.9700000002</v>
      </c>
      <c r="V267" s="269">
        <v>1512163.1399999992</v>
      </c>
      <c r="W267" s="269">
        <v>2475420.8000000003</v>
      </c>
      <c r="X267" s="269">
        <v>1456726.3499999994</v>
      </c>
      <c r="Y267" s="269">
        <v>1706861.5999999994</v>
      </c>
      <c r="Z267" s="269">
        <v>1673252.2299999991</v>
      </c>
      <c r="AA267" s="269">
        <v>1675620.5599999996</v>
      </c>
      <c r="AB267" s="269">
        <v>1300411.31</v>
      </c>
      <c r="AC267" s="269">
        <v>1249997.3399999999</v>
      </c>
      <c r="AD267" s="269">
        <v>1201683.9400000002</v>
      </c>
      <c r="AE267" s="269">
        <v>1392958.6899999997</v>
      </c>
    </row>
    <row r="268" spans="1:31" x14ac:dyDescent="0.25">
      <c r="A268" s="519" t="str">
        <f t="shared" si="34"/>
        <v>592</v>
      </c>
      <c r="B268" s="492" t="s">
        <v>1351</v>
      </c>
      <c r="D268" s="269">
        <v>0</v>
      </c>
      <c r="E268" s="269">
        <v>0</v>
      </c>
      <c r="F268" s="269">
        <v>0</v>
      </c>
      <c r="G268" s="269">
        <v>0</v>
      </c>
      <c r="H268" s="269">
        <v>1861.8799999999999</v>
      </c>
      <c r="I268" s="269">
        <v>2718.29</v>
      </c>
      <c r="J268" s="269">
        <v>7460.84</v>
      </c>
      <c r="K268" s="269">
        <v>7812.62</v>
      </c>
      <c r="L268" s="269">
        <v>7481.62</v>
      </c>
      <c r="M268" s="269">
        <v>7168.4800000000005</v>
      </c>
      <c r="N268" s="269">
        <v>7716.71</v>
      </c>
      <c r="O268" s="269">
        <v>7432.52</v>
      </c>
      <c r="P268" s="140">
        <v>7771.2699999999995</v>
      </c>
      <c r="Q268" s="140">
        <v>8075.7800000000007</v>
      </c>
      <c r="R268" s="140">
        <v>6419.380000000001</v>
      </c>
      <c r="S268" s="140">
        <v>6893.71</v>
      </c>
      <c r="T268" s="269">
        <v>7943.35</v>
      </c>
      <c r="U268" s="269">
        <v>7574.91</v>
      </c>
      <c r="V268" s="269">
        <v>8102.5499999999993</v>
      </c>
      <c r="W268" s="269">
        <v>8049.2800000000007</v>
      </c>
      <c r="X268" s="269">
        <v>7291.18</v>
      </c>
      <c r="Y268" s="269">
        <v>7795.54</v>
      </c>
      <c r="Z268" s="269">
        <v>7945.66</v>
      </c>
      <c r="AA268" s="269">
        <v>7655.2000000000007</v>
      </c>
      <c r="AB268" s="269">
        <v>8108.91</v>
      </c>
      <c r="AC268" s="269">
        <v>7901.75</v>
      </c>
      <c r="AD268" s="269">
        <v>6919.87</v>
      </c>
      <c r="AE268" s="269">
        <v>7089.9600000000009</v>
      </c>
    </row>
    <row r="269" spans="1:31" x14ac:dyDescent="0.25">
      <c r="A269" s="519" t="str">
        <f t="shared" si="34"/>
        <v>594</v>
      </c>
      <c r="B269" s="492" t="s">
        <v>1352</v>
      </c>
      <c r="D269" s="269">
        <v>142325.5</v>
      </c>
      <c r="E269" s="269">
        <v>156125.63000000003</v>
      </c>
      <c r="F269" s="269">
        <v>148491.72</v>
      </c>
      <c r="G269" s="269">
        <v>198881.66</v>
      </c>
      <c r="H269" s="269">
        <v>193749.03</v>
      </c>
      <c r="I269" s="269">
        <v>235087.72000000006</v>
      </c>
      <c r="J269" s="269">
        <v>31504.069999999982</v>
      </c>
      <c r="K269" s="269">
        <v>165697.49999999997</v>
      </c>
      <c r="L269" s="269">
        <v>154472.40999999997</v>
      </c>
      <c r="M269" s="269">
        <v>157216.33999999997</v>
      </c>
      <c r="N269" s="269">
        <v>156679.33999999997</v>
      </c>
      <c r="O269" s="269">
        <v>157444.94999999998</v>
      </c>
      <c r="P269" s="140">
        <v>152244.31999999998</v>
      </c>
      <c r="Q269" s="140">
        <v>151118.91999999998</v>
      </c>
      <c r="R269" s="140">
        <v>151883.77999999997</v>
      </c>
      <c r="S269" s="140">
        <v>156917.00999999998</v>
      </c>
      <c r="T269" s="269">
        <v>150529.71999999997</v>
      </c>
      <c r="U269" s="269">
        <v>152179.15999999997</v>
      </c>
      <c r="V269" s="269">
        <v>152969.83999999997</v>
      </c>
      <c r="W269" s="269">
        <v>165868.56</v>
      </c>
      <c r="X269" s="269">
        <v>153494.22999999998</v>
      </c>
      <c r="Y269" s="269">
        <v>156519.08999999997</v>
      </c>
      <c r="Z269" s="269">
        <v>155927.10999999999</v>
      </c>
      <c r="AA269" s="269">
        <v>156771.10999999999</v>
      </c>
      <c r="AB269" s="269">
        <v>151038.03999999998</v>
      </c>
      <c r="AC269" s="269">
        <v>149797.41999999998</v>
      </c>
      <c r="AD269" s="269">
        <v>150640.57999999999</v>
      </c>
      <c r="AE269" s="269">
        <v>153042.08999999997</v>
      </c>
    </row>
    <row r="270" spans="1:31" x14ac:dyDescent="0.25">
      <c r="A270" s="519" t="str">
        <f t="shared" si="34"/>
        <v>595</v>
      </c>
      <c r="B270" s="492" t="s">
        <v>1353</v>
      </c>
      <c r="D270" s="269">
        <v>0.13</v>
      </c>
      <c r="E270" s="269">
        <v>0.13</v>
      </c>
      <c r="F270" s="269">
        <v>0.13</v>
      </c>
      <c r="G270" s="269">
        <v>-1.1499999999999999</v>
      </c>
      <c r="H270" s="269">
        <v>50000.13</v>
      </c>
      <c r="I270" s="269">
        <v>0.13</v>
      </c>
      <c r="J270" s="269">
        <v>-49860.310000000005</v>
      </c>
      <c r="K270" s="269">
        <v>484.84</v>
      </c>
      <c r="L270" s="269">
        <v>125.89999999999999</v>
      </c>
      <c r="M270" s="269">
        <v>213.64</v>
      </c>
      <c r="N270" s="269">
        <v>196.47</v>
      </c>
      <c r="O270" s="269">
        <v>220.95</v>
      </c>
      <c r="P270" s="140">
        <v>54.650000000000006</v>
      </c>
      <c r="Q270" s="140">
        <v>18.669999999999998</v>
      </c>
      <c r="R270" s="140">
        <v>43.120000000000005</v>
      </c>
      <c r="S270" s="140">
        <v>81.28</v>
      </c>
      <c r="T270" s="269">
        <v>75.22</v>
      </c>
      <c r="U270" s="269">
        <v>131.59</v>
      </c>
      <c r="V270" s="269">
        <v>185.22</v>
      </c>
      <c r="W270" s="269">
        <v>565.70000000000005</v>
      </c>
      <c r="X270" s="269">
        <v>170.01</v>
      </c>
      <c r="Y270" s="269">
        <v>266.74</v>
      </c>
      <c r="Z270" s="269">
        <v>247.81</v>
      </c>
      <c r="AA270" s="269">
        <v>274.8</v>
      </c>
      <c r="AB270" s="269">
        <v>91.47</v>
      </c>
      <c r="AC270" s="269">
        <v>51.8</v>
      </c>
      <c r="AD270" s="269">
        <v>78.760000000000005</v>
      </c>
      <c r="AE270" s="269">
        <v>120.83</v>
      </c>
    </row>
    <row r="271" spans="1:31" x14ac:dyDescent="0.25">
      <c r="A271" s="519" t="str">
        <f t="shared" si="34"/>
        <v>596</v>
      </c>
      <c r="B271" s="492" t="s">
        <v>1354</v>
      </c>
      <c r="D271" s="269">
        <v>17468.71</v>
      </c>
      <c r="E271" s="269">
        <v>4932.3599999999997</v>
      </c>
      <c r="F271" s="269">
        <v>920.06999999999994</v>
      </c>
      <c r="G271" s="269">
        <v>20216.16</v>
      </c>
      <c r="H271" s="269">
        <v>2741.5699999999997</v>
      </c>
      <c r="I271" s="269">
        <v>14543.650000000001</v>
      </c>
      <c r="J271" s="269">
        <v>18250</v>
      </c>
      <c r="K271" s="269">
        <v>18250</v>
      </c>
      <c r="L271" s="269">
        <v>18250</v>
      </c>
      <c r="M271" s="269">
        <v>18250</v>
      </c>
      <c r="N271" s="269">
        <v>18250</v>
      </c>
      <c r="O271" s="269">
        <v>18250</v>
      </c>
      <c r="P271" s="140">
        <v>18250</v>
      </c>
      <c r="Q271" s="140">
        <v>18250</v>
      </c>
      <c r="R271" s="140">
        <v>18250</v>
      </c>
      <c r="S271" s="140">
        <v>18250</v>
      </c>
      <c r="T271" s="269">
        <v>18250</v>
      </c>
      <c r="U271" s="269">
        <v>18250</v>
      </c>
      <c r="V271" s="269">
        <v>18250</v>
      </c>
      <c r="W271" s="269">
        <v>18250</v>
      </c>
      <c r="X271" s="269">
        <v>18250</v>
      </c>
      <c r="Y271" s="269">
        <v>18250</v>
      </c>
      <c r="Z271" s="269">
        <v>18250</v>
      </c>
      <c r="AA271" s="269">
        <v>18250</v>
      </c>
      <c r="AB271" s="269">
        <v>18250</v>
      </c>
      <c r="AC271" s="269">
        <v>18250</v>
      </c>
      <c r="AD271" s="269">
        <v>18250</v>
      </c>
      <c r="AE271" s="269">
        <v>18250</v>
      </c>
    </row>
    <row r="272" spans="1:31" x14ac:dyDescent="0.25">
      <c r="A272" s="519" t="str">
        <f t="shared" si="34"/>
        <v>597</v>
      </c>
      <c r="B272" s="492" t="s">
        <v>1355</v>
      </c>
      <c r="D272" s="269">
        <v>-313666.52</v>
      </c>
      <c r="E272" s="269">
        <v>162956.29</v>
      </c>
      <c r="F272" s="269">
        <v>303528.41000000003</v>
      </c>
      <c r="G272" s="269">
        <v>-466484.69999999995</v>
      </c>
      <c r="H272" s="269">
        <v>45844.41</v>
      </c>
      <c r="I272" s="269">
        <v>117421.20999999999</v>
      </c>
      <c r="J272" s="269">
        <v>-137270.09000000003</v>
      </c>
      <c r="K272" s="269">
        <v>240368.05</v>
      </c>
      <c r="L272" s="269">
        <v>212321.09</v>
      </c>
      <c r="M272" s="269">
        <v>-196111.62999999998</v>
      </c>
      <c r="N272" s="269">
        <v>91168.84</v>
      </c>
      <c r="O272" s="269">
        <v>46838.67</v>
      </c>
      <c r="P272" s="140">
        <v>-49434.250000000007</v>
      </c>
      <c r="Q272" s="140">
        <v>0</v>
      </c>
      <c r="R272" s="140">
        <v>0</v>
      </c>
      <c r="S272" s="140">
        <v>0</v>
      </c>
      <c r="T272" s="269">
        <v>22737.15</v>
      </c>
      <c r="U272" s="269">
        <v>22737.15</v>
      </c>
      <c r="V272" s="269">
        <v>22737.15</v>
      </c>
      <c r="W272" s="269">
        <v>22737.15</v>
      </c>
      <c r="X272" s="269">
        <v>22737.15</v>
      </c>
      <c r="Y272" s="269">
        <v>22737.15</v>
      </c>
      <c r="Z272" s="269">
        <v>22737.15</v>
      </c>
      <c r="AA272" s="269">
        <v>22737.15</v>
      </c>
      <c r="AB272" s="269">
        <v>22737.15</v>
      </c>
      <c r="AC272" s="269">
        <v>22737.15</v>
      </c>
      <c r="AD272" s="269">
        <v>22737.15</v>
      </c>
      <c r="AE272" s="269">
        <v>22737.15</v>
      </c>
    </row>
    <row r="273" spans="1:31" x14ac:dyDescent="0.25">
      <c r="A273" s="519" t="str">
        <f t="shared" si="34"/>
        <v>598</v>
      </c>
      <c r="B273" s="492" t="s">
        <v>1356</v>
      </c>
      <c r="D273" s="269">
        <v>-54223.489999999983</v>
      </c>
      <c r="E273" s="269">
        <v>82325.609999999986</v>
      </c>
      <c r="F273" s="269">
        <v>88325.129999999976</v>
      </c>
      <c r="G273" s="269">
        <v>100316.69</v>
      </c>
      <c r="H273" s="269">
        <v>172516.38999999996</v>
      </c>
      <c r="I273" s="269">
        <v>26039.869999999992</v>
      </c>
      <c r="J273" s="269">
        <v>-15528.849999999997</v>
      </c>
      <c r="K273" s="269">
        <v>73477.650000000009</v>
      </c>
      <c r="L273" s="269">
        <v>54223.200000000012</v>
      </c>
      <c r="M273" s="269">
        <v>58929.880000000005</v>
      </c>
      <c r="N273" s="269">
        <v>64758.760000000009</v>
      </c>
      <c r="O273" s="269">
        <v>59322.010000000009</v>
      </c>
      <c r="P273" s="140">
        <v>50401.350000000006</v>
      </c>
      <c r="Q273" s="140">
        <v>55220.95</v>
      </c>
      <c r="R273" s="140">
        <v>49782.920000000013</v>
      </c>
      <c r="S273" s="140">
        <v>51812.840000000004</v>
      </c>
      <c r="T273" s="269">
        <v>63643.079999999994</v>
      </c>
      <c r="U273" s="269">
        <v>66666.759999999995</v>
      </c>
      <c r="V273" s="269">
        <v>74043.929999999993</v>
      </c>
      <c r="W273" s="269">
        <v>89953.849999999991</v>
      </c>
      <c r="X273" s="269">
        <v>68728.12</v>
      </c>
      <c r="Y273" s="269">
        <v>78416.67</v>
      </c>
      <c r="Z273" s="269">
        <v>72901.249999999985</v>
      </c>
      <c r="AA273" s="269">
        <v>74348.95</v>
      </c>
      <c r="AB273" s="269">
        <v>69015</v>
      </c>
      <c r="AC273" s="269">
        <v>62386.959999999992</v>
      </c>
      <c r="AD273" s="269">
        <v>63833.239999999991</v>
      </c>
      <c r="AE273" s="269">
        <v>70578.09</v>
      </c>
    </row>
    <row r="274" spans="1:31" hidden="1" outlineLevel="1" x14ac:dyDescent="0.25">
      <c r="A274" s="519"/>
      <c r="D274" s="269"/>
      <c r="E274" s="269"/>
      <c r="F274" s="269"/>
      <c r="G274" s="269"/>
      <c r="H274" s="269"/>
      <c r="I274" s="269"/>
      <c r="J274" s="269"/>
      <c r="K274" s="269"/>
      <c r="L274" s="269"/>
      <c r="M274" s="269"/>
      <c r="N274" s="269"/>
      <c r="O274" s="269"/>
      <c r="T274" s="269"/>
      <c r="U274" s="269"/>
      <c r="V274" s="269"/>
      <c r="W274" s="269"/>
      <c r="X274" s="269"/>
      <c r="Y274" s="269"/>
      <c r="Z274" s="269"/>
      <c r="AA274" s="269"/>
      <c r="AB274" s="269"/>
      <c r="AC274" s="269"/>
      <c r="AD274" s="269"/>
      <c r="AE274" s="269"/>
    </row>
    <row r="275" spans="1:31" hidden="1" outlineLevel="1" x14ac:dyDescent="0.25">
      <c r="A275" s="519"/>
      <c r="D275" s="269"/>
      <c r="E275" s="269"/>
      <c r="F275" s="269"/>
      <c r="G275" s="269"/>
      <c r="H275" s="269"/>
      <c r="I275" s="269"/>
      <c r="J275" s="269"/>
      <c r="K275" s="269"/>
      <c r="L275" s="269"/>
      <c r="M275" s="269"/>
      <c r="N275" s="269"/>
      <c r="O275" s="269"/>
      <c r="T275" s="269"/>
      <c r="U275" s="269"/>
      <c r="V275" s="269"/>
      <c r="W275" s="269"/>
      <c r="X275" s="269"/>
      <c r="Y275" s="269"/>
      <c r="Z275" s="269"/>
      <c r="AA275" s="269"/>
      <c r="AB275" s="269"/>
      <c r="AC275" s="269"/>
      <c r="AD275" s="269"/>
      <c r="AE275" s="269"/>
    </row>
    <row r="276" spans="1:31" s="270" customFormat="1" collapsed="1" x14ac:dyDescent="0.25">
      <c r="A276" s="520"/>
      <c r="B276" s="511" t="s">
        <v>596</v>
      </c>
      <c r="C276" s="272"/>
      <c r="D276" s="288">
        <f>SUM(D255:D275)</f>
        <v>2718221.3800000004</v>
      </c>
      <c r="E276" s="288">
        <f t="shared" ref="E276:AE276" si="37">SUM(E255:E275)</f>
        <v>3790122.4099999997</v>
      </c>
      <c r="F276" s="288">
        <f t="shared" si="37"/>
        <v>3491538.75</v>
      </c>
      <c r="G276" s="288">
        <f t="shared" si="37"/>
        <v>2680412.5800000015</v>
      </c>
      <c r="H276" s="288">
        <f t="shared" si="37"/>
        <v>4703186.2200000007</v>
      </c>
      <c r="I276" s="288">
        <f t="shared" si="37"/>
        <v>3443652.3100000005</v>
      </c>
      <c r="J276" s="288">
        <f t="shared" si="37"/>
        <v>1041054.1400000002</v>
      </c>
      <c r="K276" s="288">
        <f t="shared" si="37"/>
        <v>5267350.79</v>
      </c>
      <c r="L276" s="288">
        <f t="shared" si="37"/>
        <v>3750702.47</v>
      </c>
      <c r="M276" s="288">
        <f t="shared" si="37"/>
        <v>3559287.49</v>
      </c>
      <c r="N276" s="288">
        <f t="shared" si="37"/>
        <v>4001899.0300000003</v>
      </c>
      <c r="O276" s="288">
        <f t="shared" si="37"/>
        <v>3807039.46</v>
      </c>
      <c r="P276" s="288">
        <f t="shared" si="37"/>
        <v>3164854.37</v>
      </c>
      <c r="Q276" s="288">
        <f t="shared" si="37"/>
        <v>3143230.2099999995</v>
      </c>
      <c r="R276" s="288">
        <f t="shared" si="37"/>
        <v>2969332.17</v>
      </c>
      <c r="S276" s="288">
        <f t="shared" si="37"/>
        <v>3178117.149999999</v>
      </c>
      <c r="T276" s="288">
        <f t="shared" si="37"/>
        <v>3487502.2200000007</v>
      </c>
      <c r="U276" s="288">
        <f t="shared" si="37"/>
        <v>3522038.87</v>
      </c>
      <c r="V276" s="288">
        <f t="shared" si="37"/>
        <v>3945701.149999999</v>
      </c>
      <c r="W276" s="288">
        <f t="shared" si="37"/>
        <v>5327827.71</v>
      </c>
      <c r="X276" s="288">
        <f t="shared" si="37"/>
        <v>3844893.9999999995</v>
      </c>
      <c r="Y276" s="288">
        <f t="shared" si="37"/>
        <v>4215691.21</v>
      </c>
      <c r="Z276" s="288">
        <f t="shared" si="37"/>
        <v>4203205.5299999984</v>
      </c>
      <c r="AA276" s="288">
        <f t="shared" si="37"/>
        <v>4242411.7299999995</v>
      </c>
      <c r="AB276" s="288">
        <f t="shared" si="37"/>
        <v>3623662.0100000007</v>
      </c>
      <c r="AC276" s="288">
        <f t="shared" si="37"/>
        <v>3476694.9699999993</v>
      </c>
      <c r="AD276" s="288">
        <f t="shared" si="37"/>
        <v>3313071.29</v>
      </c>
      <c r="AE276" s="288">
        <f t="shared" si="37"/>
        <v>3533653.07</v>
      </c>
    </row>
    <row r="277" spans="1:31" x14ac:dyDescent="0.25">
      <c r="A277" s="519" t="str">
        <f t="shared" si="34"/>
        <v/>
      </c>
      <c r="T277" s="140">
        <v>0</v>
      </c>
      <c r="U277" s="140">
        <v>0</v>
      </c>
      <c r="V277" s="140">
        <v>0</v>
      </c>
      <c r="W277" s="140">
        <v>0</v>
      </c>
      <c r="X277" s="140">
        <v>0</v>
      </c>
      <c r="Y277" s="140">
        <v>0</v>
      </c>
      <c r="Z277" s="140">
        <v>0</v>
      </c>
      <c r="AA277" s="140">
        <v>0</v>
      </c>
      <c r="AB277" s="140">
        <v>0</v>
      </c>
      <c r="AC277" s="140">
        <v>0</v>
      </c>
      <c r="AD277" s="140">
        <v>0</v>
      </c>
      <c r="AE277" s="140">
        <v>0</v>
      </c>
    </row>
    <row r="278" spans="1:31" hidden="1" outlineLevel="1" x14ac:dyDescent="0.25">
      <c r="A278" s="519" t="str">
        <f t="shared" si="34"/>
        <v>803</v>
      </c>
      <c r="B278" s="518" t="s">
        <v>372</v>
      </c>
      <c r="D278" s="140">
        <v>0</v>
      </c>
      <c r="E278" s="140">
        <v>0</v>
      </c>
      <c r="F278" s="140">
        <v>0</v>
      </c>
      <c r="G278" s="140">
        <v>0</v>
      </c>
      <c r="H278" s="140">
        <v>0</v>
      </c>
      <c r="I278" s="140">
        <v>0</v>
      </c>
      <c r="J278" s="140">
        <v>0</v>
      </c>
      <c r="K278" s="140">
        <v>0</v>
      </c>
      <c r="L278" s="140">
        <v>0</v>
      </c>
      <c r="M278" s="140">
        <v>0</v>
      </c>
      <c r="N278" s="140">
        <v>0</v>
      </c>
      <c r="O278" s="140">
        <v>0</v>
      </c>
      <c r="T278" s="140">
        <v>0</v>
      </c>
      <c r="U278" s="140">
        <v>0</v>
      </c>
      <c r="V278" s="140">
        <v>0</v>
      </c>
      <c r="W278" s="140">
        <v>0</v>
      </c>
      <c r="X278" s="140">
        <v>0</v>
      </c>
      <c r="Y278" s="140">
        <v>0</v>
      </c>
      <c r="Z278" s="140">
        <v>0</v>
      </c>
      <c r="AA278" s="140">
        <v>0</v>
      </c>
      <c r="AB278" s="140">
        <v>0</v>
      </c>
      <c r="AC278" s="140">
        <v>0</v>
      </c>
      <c r="AD278" s="140">
        <v>0</v>
      </c>
      <c r="AE278" s="140">
        <v>0</v>
      </c>
    </row>
    <row r="279" spans="1:31" hidden="1" outlineLevel="1" x14ac:dyDescent="0.25">
      <c r="A279" s="519" t="str">
        <f t="shared" si="34"/>
        <v>805</v>
      </c>
      <c r="B279" s="518" t="s">
        <v>373</v>
      </c>
      <c r="D279" s="140">
        <v>0</v>
      </c>
      <c r="E279" s="140">
        <v>0</v>
      </c>
      <c r="F279" s="140">
        <v>0</v>
      </c>
      <c r="G279" s="140">
        <v>0</v>
      </c>
      <c r="H279" s="140">
        <v>0</v>
      </c>
      <c r="I279" s="140">
        <v>0</v>
      </c>
      <c r="J279" s="140">
        <v>0</v>
      </c>
      <c r="K279" s="140">
        <v>0</v>
      </c>
      <c r="L279" s="140">
        <v>0</v>
      </c>
      <c r="M279" s="140">
        <v>0</v>
      </c>
      <c r="N279" s="140">
        <v>0</v>
      </c>
      <c r="O279" s="140">
        <v>0</v>
      </c>
      <c r="T279" s="140">
        <v>0</v>
      </c>
      <c r="U279" s="140">
        <v>0</v>
      </c>
      <c r="V279" s="140">
        <v>0</v>
      </c>
      <c r="W279" s="140">
        <v>0</v>
      </c>
      <c r="X279" s="140">
        <v>0</v>
      </c>
      <c r="Y279" s="140">
        <v>0</v>
      </c>
      <c r="Z279" s="140">
        <v>0</v>
      </c>
      <c r="AA279" s="140">
        <v>0</v>
      </c>
      <c r="AB279" s="140">
        <v>0</v>
      </c>
      <c r="AC279" s="140">
        <v>0</v>
      </c>
      <c r="AD279" s="140">
        <v>0</v>
      </c>
      <c r="AE279" s="140">
        <v>0</v>
      </c>
    </row>
    <row r="280" spans="1:31" hidden="1" outlineLevel="1" x14ac:dyDescent="0.25">
      <c r="A280" s="519" t="str">
        <f t="shared" si="34"/>
        <v>806</v>
      </c>
      <c r="B280" s="518" t="s">
        <v>374</v>
      </c>
      <c r="D280" s="140">
        <v>0</v>
      </c>
      <c r="E280" s="140">
        <v>0</v>
      </c>
      <c r="F280" s="140">
        <v>0</v>
      </c>
      <c r="G280" s="140">
        <v>0</v>
      </c>
      <c r="H280" s="140">
        <v>0</v>
      </c>
      <c r="I280" s="140">
        <v>0</v>
      </c>
      <c r="J280" s="140">
        <v>0</v>
      </c>
      <c r="K280" s="140">
        <v>0</v>
      </c>
      <c r="L280" s="140">
        <v>0</v>
      </c>
      <c r="M280" s="140">
        <v>0</v>
      </c>
      <c r="N280" s="140">
        <v>0</v>
      </c>
      <c r="O280" s="140">
        <v>0</v>
      </c>
      <c r="T280" s="140">
        <v>0</v>
      </c>
      <c r="U280" s="140">
        <v>0</v>
      </c>
      <c r="V280" s="140">
        <v>0</v>
      </c>
      <c r="W280" s="140">
        <v>0</v>
      </c>
      <c r="X280" s="140">
        <v>0</v>
      </c>
      <c r="Y280" s="140">
        <v>0</v>
      </c>
      <c r="Z280" s="140">
        <v>0</v>
      </c>
      <c r="AA280" s="140">
        <v>0</v>
      </c>
      <c r="AB280" s="140">
        <v>0</v>
      </c>
      <c r="AC280" s="140">
        <v>0</v>
      </c>
      <c r="AD280" s="140">
        <v>0</v>
      </c>
      <c r="AE280" s="140">
        <v>0</v>
      </c>
    </row>
    <row r="281" spans="1:31" hidden="1" outlineLevel="1" x14ac:dyDescent="0.25">
      <c r="A281" s="519" t="str">
        <f t="shared" si="34"/>
        <v>807</v>
      </c>
      <c r="B281" s="518" t="s">
        <v>375</v>
      </c>
      <c r="D281" s="140">
        <v>0</v>
      </c>
      <c r="E281" s="140">
        <v>0</v>
      </c>
      <c r="F281" s="140">
        <v>0</v>
      </c>
      <c r="G281" s="140">
        <v>0</v>
      </c>
      <c r="H281" s="140">
        <v>0</v>
      </c>
      <c r="I281" s="140">
        <v>0</v>
      </c>
      <c r="J281" s="140">
        <v>0</v>
      </c>
      <c r="K281" s="140">
        <v>0</v>
      </c>
      <c r="L281" s="140">
        <v>0</v>
      </c>
      <c r="M281" s="140">
        <v>0</v>
      </c>
      <c r="N281" s="140">
        <v>0</v>
      </c>
      <c r="O281" s="140">
        <v>0</v>
      </c>
      <c r="T281" s="140">
        <v>0</v>
      </c>
      <c r="U281" s="140">
        <v>0</v>
      </c>
      <c r="V281" s="140">
        <v>0</v>
      </c>
      <c r="W281" s="140">
        <v>0</v>
      </c>
      <c r="X281" s="140">
        <v>0</v>
      </c>
      <c r="Y281" s="140">
        <v>0</v>
      </c>
      <c r="Z281" s="140">
        <v>0</v>
      </c>
      <c r="AA281" s="140">
        <v>0</v>
      </c>
      <c r="AB281" s="140">
        <v>0</v>
      </c>
      <c r="AC281" s="140">
        <v>0</v>
      </c>
      <c r="AD281" s="140">
        <v>0</v>
      </c>
      <c r="AE281" s="140">
        <v>0</v>
      </c>
    </row>
    <row r="282" spans="1:31" hidden="1" outlineLevel="1" x14ac:dyDescent="0.25">
      <c r="A282" s="519" t="str">
        <f t="shared" si="34"/>
        <v>808</v>
      </c>
      <c r="B282" s="518" t="s">
        <v>376</v>
      </c>
      <c r="D282" s="140">
        <v>0</v>
      </c>
      <c r="E282" s="140">
        <v>0</v>
      </c>
      <c r="F282" s="140">
        <v>0</v>
      </c>
      <c r="G282" s="140">
        <v>0</v>
      </c>
      <c r="H282" s="140">
        <v>0</v>
      </c>
      <c r="I282" s="140">
        <v>0</v>
      </c>
      <c r="J282" s="140">
        <v>0</v>
      </c>
      <c r="K282" s="140">
        <v>0</v>
      </c>
      <c r="L282" s="140">
        <v>0</v>
      </c>
      <c r="M282" s="140">
        <v>0</v>
      </c>
      <c r="N282" s="140">
        <v>0</v>
      </c>
      <c r="O282" s="140">
        <v>0</v>
      </c>
      <c r="T282" s="140">
        <v>0</v>
      </c>
      <c r="U282" s="140">
        <v>0</v>
      </c>
      <c r="V282" s="140">
        <v>0</v>
      </c>
      <c r="W282" s="140">
        <v>0</v>
      </c>
      <c r="X282" s="140">
        <v>0</v>
      </c>
      <c r="Y282" s="140">
        <v>0</v>
      </c>
      <c r="Z282" s="140">
        <v>0</v>
      </c>
      <c r="AA282" s="140">
        <v>0</v>
      </c>
      <c r="AB282" s="140">
        <v>0</v>
      </c>
      <c r="AC282" s="140">
        <v>0</v>
      </c>
      <c r="AD282" s="140">
        <v>0</v>
      </c>
      <c r="AE282" s="140">
        <v>0</v>
      </c>
    </row>
    <row r="283" spans="1:31" hidden="1" outlineLevel="1" x14ac:dyDescent="0.25">
      <c r="A283" s="519" t="str">
        <f t="shared" si="34"/>
        <v>812</v>
      </c>
      <c r="B283" s="518" t="s">
        <v>377</v>
      </c>
      <c r="D283" s="140">
        <v>0</v>
      </c>
      <c r="E283" s="140">
        <v>0</v>
      </c>
      <c r="F283" s="140">
        <v>0</v>
      </c>
      <c r="G283" s="140">
        <v>0</v>
      </c>
      <c r="H283" s="140">
        <v>0</v>
      </c>
      <c r="I283" s="140">
        <v>0</v>
      </c>
      <c r="J283" s="140">
        <v>0</v>
      </c>
      <c r="K283" s="140">
        <v>0</v>
      </c>
      <c r="L283" s="140">
        <v>0</v>
      </c>
      <c r="M283" s="140">
        <v>0</v>
      </c>
      <c r="N283" s="140">
        <v>0</v>
      </c>
      <c r="O283" s="140">
        <v>0</v>
      </c>
      <c r="T283" s="140">
        <v>0</v>
      </c>
      <c r="U283" s="140">
        <v>0</v>
      </c>
      <c r="V283" s="140">
        <v>0</v>
      </c>
      <c r="W283" s="140">
        <v>0</v>
      </c>
      <c r="X283" s="140">
        <v>0</v>
      </c>
      <c r="Y283" s="140">
        <v>0</v>
      </c>
      <c r="Z283" s="140">
        <v>0</v>
      </c>
      <c r="AA283" s="140">
        <v>0</v>
      </c>
      <c r="AB283" s="140">
        <v>0</v>
      </c>
      <c r="AC283" s="140">
        <v>0</v>
      </c>
      <c r="AD283" s="140">
        <v>0</v>
      </c>
      <c r="AE283" s="140">
        <v>0</v>
      </c>
    </row>
    <row r="284" spans="1:31" hidden="1" outlineLevel="1" x14ac:dyDescent="0.25">
      <c r="A284" s="519" t="str">
        <f t="shared" si="34"/>
        <v>813</v>
      </c>
      <c r="B284" s="518" t="s">
        <v>378</v>
      </c>
      <c r="D284" s="140">
        <v>0</v>
      </c>
      <c r="E284" s="140">
        <v>0</v>
      </c>
      <c r="F284" s="140">
        <v>0</v>
      </c>
      <c r="G284" s="140">
        <v>0</v>
      </c>
      <c r="H284" s="140">
        <v>0</v>
      </c>
      <c r="I284" s="140">
        <v>0</v>
      </c>
      <c r="J284" s="140">
        <v>0</v>
      </c>
      <c r="K284" s="140">
        <v>0</v>
      </c>
      <c r="L284" s="140">
        <v>0</v>
      </c>
      <c r="M284" s="140">
        <v>0</v>
      </c>
      <c r="N284" s="140">
        <v>0</v>
      </c>
      <c r="O284" s="140">
        <v>0</v>
      </c>
      <c r="T284" s="140">
        <v>0</v>
      </c>
      <c r="U284" s="140">
        <v>0</v>
      </c>
      <c r="V284" s="140">
        <v>0</v>
      </c>
      <c r="W284" s="140">
        <v>0</v>
      </c>
      <c r="X284" s="140">
        <v>0</v>
      </c>
      <c r="Y284" s="140">
        <v>0</v>
      </c>
      <c r="Z284" s="140">
        <v>0</v>
      </c>
      <c r="AA284" s="140">
        <v>0</v>
      </c>
      <c r="AB284" s="140">
        <v>0</v>
      </c>
      <c r="AC284" s="140">
        <v>0</v>
      </c>
      <c r="AD284" s="140">
        <v>0</v>
      </c>
      <c r="AE284" s="140">
        <v>0</v>
      </c>
    </row>
    <row r="285" spans="1:31" hidden="1" outlineLevel="1" x14ac:dyDescent="0.25">
      <c r="A285" s="519" t="str">
        <f t="shared" si="34"/>
        <v>823</v>
      </c>
      <c r="B285" s="518" t="s">
        <v>379</v>
      </c>
      <c r="D285" s="140">
        <v>0</v>
      </c>
      <c r="E285" s="140">
        <v>0</v>
      </c>
      <c r="F285" s="140">
        <v>0</v>
      </c>
      <c r="G285" s="140">
        <v>0</v>
      </c>
      <c r="H285" s="140">
        <v>0</v>
      </c>
      <c r="I285" s="140">
        <v>0</v>
      </c>
      <c r="J285" s="140">
        <v>0</v>
      </c>
      <c r="K285" s="140">
        <v>0</v>
      </c>
      <c r="L285" s="140">
        <v>0</v>
      </c>
      <c r="M285" s="140">
        <v>0</v>
      </c>
      <c r="N285" s="140">
        <v>0</v>
      </c>
      <c r="O285" s="140">
        <v>0</v>
      </c>
      <c r="T285" s="140">
        <v>0</v>
      </c>
      <c r="U285" s="140">
        <v>0</v>
      </c>
      <c r="V285" s="140">
        <v>0</v>
      </c>
      <c r="W285" s="140">
        <v>0</v>
      </c>
      <c r="X285" s="140">
        <v>0</v>
      </c>
      <c r="Y285" s="140">
        <v>0</v>
      </c>
      <c r="Z285" s="140">
        <v>0</v>
      </c>
      <c r="AA285" s="140">
        <v>0</v>
      </c>
      <c r="AB285" s="140">
        <v>0</v>
      </c>
      <c r="AC285" s="140">
        <v>0</v>
      </c>
      <c r="AD285" s="140">
        <v>0</v>
      </c>
      <c r="AE285" s="140">
        <v>0</v>
      </c>
    </row>
    <row r="286" spans="1:31" hidden="1" outlineLevel="1" x14ac:dyDescent="0.25">
      <c r="A286" s="519" t="str">
        <f t="shared" si="34"/>
        <v>TOT</v>
      </c>
      <c r="B286" s="518" t="s">
        <v>380</v>
      </c>
      <c r="D286" s="140">
        <v>0</v>
      </c>
      <c r="E286" s="140">
        <v>0</v>
      </c>
      <c r="F286" s="140">
        <v>0</v>
      </c>
      <c r="G286" s="140">
        <v>0</v>
      </c>
      <c r="H286" s="140">
        <v>0</v>
      </c>
      <c r="I286" s="140">
        <v>0</v>
      </c>
      <c r="J286" s="140">
        <v>0</v>
      </c>
      <c r="K286" s="140">
        <v>0</v>
      </c>
      <c r="L286" s="140">
        <v>0</v>
      </c>
      <c r="M286" s="140">
        <v>0</v>
      </c>
      <c r="N286" s="140">
        <v>0</v>
      </c>
      <c r="O286" s="140">
        <v>0</v>
      </c>
      <c r="T286" s="140">
        <v>0</v>
      </c>
      <c r="U286" s="140">
        <v>0</v>
      </c>
      <c r="V286" s="140">
        <v>0</v>
      </c>
      <c r="W286" s="140">
        <v>0</v>
      </c>
      <c r="X286" s="140">
        <v>0</v>
      </c>
      <c r="Y286" s="140">
        <v>0</v>
      </c>
      <c r="Z286" s="140">
        <v>0</v>
      </c>
      <c r="AA286" s="140">
        <v>0</v>
      </c>
      <c r="AB286" s="140">
        <v>0</v>
      </c>
      <c r="AC286" s="140">
        <v>0</v>
      </c>
      <c r="AD286" s="140">
        <v>0</v>
      </c>
      <c r="AE286" s="140">
        <v>0</v>
      </c>
    </row>
    <row r="287" spans="1:31" hidden="1" outlineLevel="1" x14ac:dyDescent="0.25">
      <c r="A287" s="519" t="str">
        <f t="shared" si="34"/>
        <v/>
      </c>
      <c r="T287" s="140">
        <v>0</v>
      </c>
      <c r="U287" s="140">
        <v>0</v>
      </c>
      <c r="V287" s="140">
        <v>0</v>
      </c>
      <c r="W287" s="140">
        <v>0</v>
      </c>
      <c r="X287" s="140">
        <v>0</v>
      </c>
      <c r="Y287" s="140">
        <v>0</v>
      </c>
      <c r="Z287" s="140">
        <v>0</v>
      </c>
      <c r="AA287" s="140">
        <v>0</v>
      </c>
      <c r="AB287" s="140">
        <v>0</v>
      </c>
      <c r="AC287" s="140">
        <v>0</v>
      </c>
      <c r="AD287" s="140">
        <v>0</v>
      </c>
      <c r="AE287" s="140">
        <v>0</v>
      </c>
    </row>
    <row r="288" spans="1:31" hidden="1" outlineLevel="1" x14ac:dyDescent="0.25">
      <c r="A288" s="519" t="str">
        <f t="shared" si="34"/>
        <v>814</v>
      </c>
      <c r="B288" s="518" t="s">
        <v>381</v>
      </c>
      <c r="D288" s="140">
        <v>0</v>
      </c>
      <c r="E288" s="140">
        <v>0</v>
      </c>
      <c r="F288" s="140">
        <v>0</v>
      </c>
      <c r="G288" s="140">
        <v>0</v>
      </c>
      <c r="H288" s="140">
        <v>0</v>
      </c>
      <c r="I288" s="140">
        <v>0</v>
      </c>
      <c r="J288" s="140">
        <v>0</v>
      </c>
      <c r="K288" s="140">
        <v>0</v>
      </c>
      <c r="L288" s="140">
        <v>0</v>
      </c>
      <c r="M288" s="140">
        <v>0</v>
      </c>
      <c r="N288" s="140">
        <v>0</v>
      </c>
      <c r="O288" s="140">
        <v>0</v>
      </c>
      <c r="T288" s="140">
        <v>0</v>
      </c>
      <c r="U288" s="140">
        <v>0</v>
      </c>
      <c r="V288" s="140">
        <v>0</v>
      </c>
      <c r="W288" s="140">
        <v>0</v>
      </c>
      <c r="X288" s="140">
        <v>0</v>
      </c>
      <c r="Y288" s="140">
        <v>0</v>
      </c>
      <c r="Z288" s="140">
        <v>0</v>
      </c>
      <c r="AA288" s="140">
        <v>0</v>
      </c>
      <c r="AB288" s="140">
        <v>0</v>
      </c>
      <c r="AC288" s="140">
        <v>0</v>
      </c>
      <c r="AD288" s="140">
        <v>0</v>
      </c>
      <c r="AE288" s="140">
        <v>0</v>
      </c>
    </row>
    <row r="289" spans="1:31" hidden="1" outlineLevel="1" x14ac:dyDescent="0.25">
      <c r="A289" s="519" t="str">
        <f t="shared" si="34"/>
        <v>816</v>
      </c>
      <c r="B289" s="518" t="s">
        <v>382</v>
      </c>
      <c r="D289" s="140">
        <v>0</v>
      </c>
      <c r="E289" s="140">
        <v>0</v>
      </c>
      <c r="F289" s="140">
        <v>0</v>
      </c>
      <c r="G289" s="140">
        <v>0</v>
      </c>
      <c r="H289" s="140">
        <v>0</v>
      </c>
      <c r="I289" s="140">
        <v>0</v>
      </c>
      <c r="J289" s="140">
        <v>0</v>
      </c>
      <c r="K289" s="140">
        <v>0</v>
      </c>
      <c r="L289" s="140">
        <v>0</v>
      </c>
      <c r="M289" s="140">
        <v>0</v>
      </c>
      <c r="N289" s="140">
        <v>0</v>
      </c>
      <c r="O289" s="140">
        <v>0</v>
      </c>
      <c r="T289" s="140">
        <v>0</v>
      </c>
      <c r="U289" s="140">
        <v>0</v>
      </c>
      <c r="V289" s="140">
        <v>0</v>
      </c>
      <c r="W289" s="140">
        <v>0</v>
      </c>
      <c r="X289" s="140">
        <v>0</v>
      </c>
      <c r="Y289" s="140">
        <v>0</v>
      </c>
      <c r="Z289" s="140">
        <v>0</v>
      </c>
      <c r="AA289" s="140">
        <v>0</v>
      </c>
      <c r="AB289" s="140">
        <v>0</v>
      </c>
      <c r="AC289" s="140">
        <v>0</v>
      </c>
      <c r="AD289" s="140">
        <v>0</v>
      </c>
      <c r="AE289" s="140">
        <v>0</v>
      </c>
    </row>
    <row r="290" spans="1:31" hidden="1" outlineLevel="1" x14ac:dyDescent="0.25">
      <c r="A290" s="519" t="str">
        <f t="shared" si="34"/>
        <v>817</v>
      </c>
      <c r="B290" s="518" t="s">
        <v>383</v>
      </c>
      <c r="D290" s="140">
        <v>0</v>
      </c>
      <c r="E290" s="140">
        <v>0</v>
      </c>
      <c r="F290" s="140">
        <v>0</v>
      </c>
      <c r="G290" s="140">
        <v>0</v>
      </c>
      <c r="H290" s="140">
        <v>0</v>
      </c>
      <c r="I290" s="140">
        <v>0</v>
      </c>
      <c r="J290" s="140">
        <v>0</v>
      </c>
      <c r="K290" s="140">
        <v>0</v>
      </c>
      <c r="L290" s="140">
        <v>0</v>
      </c>
      <c r="M290" s="140">
        <v>0</v>
      </c>
      <c r="N290" s="140">
        <v>0</v>
      </c>
      <c r="O290" s="140">
        <v>0</v>
      </c>
      <c r="T290" s="140">
        <v>0</v>
      </c>
      <c r="U290" s="140">
        <v>0</v>
      </c>
      <c r="V290" s="140">
        <v>0</v>
      </c>
      <c r="W290" s="140">
        <v>0</v>
      </c>
      <c r="X290" s="140">
        <v>0</v>
      </c>
      <c r="Y290" s="140">
        <v>0</v>
      </c>
      <c r="Z290" s="140">
        <v>0</v>
      </c>
      <c r="AA290" s="140">
        <v>0</v>
      </c>
      <c r="AB290" s="140">
        <v>0</v>
      </c>
      <c r="AC290" s="140">
        <v>0</v>
      </c>
      <c r="AD290" s="140">
        <v>0</v>
      </c>
      <c r="AE290" s="140">
        <v>0</v>
      </c>
    </row>
    <row r="291" spans="1:31" hidden="1" outlineLevel="1" x14ac:dyDescent="0.25">
      <c r="A291" s="519" t="str">
        <f t="shared" si="34"/>
        <v>818</v>
      </c>
      <c r="B291" s="518" t="s">
        <v>384</v>
      </c>
      <c r="D291" s="140">
        <v>0</v>
      </c>
      <c r="E291" s="140">
        <v>0</v>
      </c>
      <c r="F291" s="140">
        <v>0</v>
      </c>
      <c r="G291" s="140">
        <v>0</v>
      </c>
      <c r="H291" s="140">
        <v>0</v>
      </c>
      <c r="I291" s="140">
        <v>0</v>
      </c>
      <c r="J291" s="140">
        <v>0</v>
      </c>
      <c r="K291" s="140">
        <v>0</v>
      </c>
      <c r="L291" s="140">
        <v>0</v>
      </c>
      <c r="M291" s="140">
        <v>0</v>
      </c>
      <c r="N291" s="140">
        <v>0</v>
      </c>
      <c r="O291" s="140">
        <v>0</v>
      </c>
      <c r="T291" s="140">
        <v>0</v>
      </c>
      <c r="U291" s="140">
        <v>0</v>
      </c>
      <c r="V291" s="140">
        <v>0</v>
      </c>
      <c r="W291" s="140">
        <v>0</v>
      </c>
      <c r="X291" s="140">
        <v>0</v>
      </c>
      <c r="Y291" s="140">
        <v>0</v>
      </c>
      <c r="Z291" s="140">
        <v>0</v>
      </c>
      <c r="AA291" s="140">
        <v>0</v>
      </c>
      <c r="AB291" s="140">
        <v>0</v>
      </c>
      <c r="AC291" s="140">
        <v>0</v>
      </c>
      <c r="AD291" s="140">
        <v>0</v>
      </c>
      <c r="AE291" s="140">
        <v>0</v>
      </c>
    </row>
    <row r="292" spans="1:31" hidden="1" outlineLevel="1" x14ac:dyDescent="0.25">
      <c r="A292" s="519" t="str">
        <f t="shared" si="34"/>
        <v>819</v>
      </c>
      <c r="B292" s="518" t="s">
        <v>385</v>
      </c>
      <c r="D292" s="140">
        <v>0</v>
      </c>
      <c r="E292" s="140">
        <v>0</v>
      </c>
      <c r="F292" s="140">
        <v>0</v>
      </c>
      <c r="G292" s="140">
        <v>0</v>
      </c>
      <c r="H292" s="140">
        <v>0</v>
      </c>
      <c r="I292" s="140">
        <v>0</v>
      </c>
      <c r="J292" s="140">
        <v>0</v>
      </c>
      <c r="K292" s="140">
        <v>0</v>
      </c>
      <c r="L292" s="140">
        <v>0</v>
      </c>
      <c r="M292" s="140">
        <v>0</v>
      </c>
      <c r="N292" s="140">
        <v>0</v>
      </c>
      <c r="O292" s="140">
        <v>0</v>
      </c>
      <c r="T292" s="140">
        <v>0</v>
      </c>
      <c r="U292" s="140">
        <v>0</v>
      </c>
      <c r="V292" s="140">
        <v>0</v>
      </c>
      <c r="W292" s="140">
        <v>0</v>
      </c>
      <c r="X292" s="140">
        <v>0</v>
      </c>
      <c r="Y292" s="140">
        <v>0</v>
      </c>
      <c r="Z292" s="140">
        <v>0</v>
      </c>
      <c r="AA292" s="140">
        <v>0</v>
      </c>
      <c r="AB292" s="140">
        <v>0</v>
      </c>
      <c r="AC292" s="140">
        <v>0</v>
      </c>
      <c r="AD292" s="140">
        <v>0</v>
      </c>
      <c r="AE292" s="140">
        <v>0</v>
      </c>
    </row>
    <row r="293" spans="1:31" hidden="1" outlineLevel="1" x14ac:dyDescent="0.25">
      <c r="A293" s="519" t="str">
        <f t="shared" si="34"/>
        <v>821</v>
      </c>
      <c r="B293" s="518" t="s">
        <v>386</v>
      </c>
      <c r="D293" s="140">
        <v>0</v>
      </c>
      <c r="E293" s="140">
        <v>0</v>
      </c>
      <c r="F293" s="140">
        <v>0</v>
      </c>
      <c r="G293" s="140">
        <v>0</v>
      </c>
      <c r="H293" s="140">
        <v>0</v>
      </c>
      <c r="I293" s="140">
        <v>0</v>
      </c>
      <c r="J293" s="140">
        <v>0</v>
      </c>
      <c r="K293" s="140">
        <v>0</v>
      </c>
      <c r="L293" s="140">
        <v>0</v>
      </c>
      <c r="M293" s="140">
        <v>0</v>
      </c>
      <c r="N293" s="140">
        <v>0</v>
      </c>
      <c r="O293" s="140">
        <v>0</v>
      </c>
      <c r="T293" s="140">
        <v>0</v>
      </c>
      <c r="U293" s="140">
        <v>0</v>
      </c>
      <c r="V293" s="140">
        <v>0</v>
      </c>
      <c r="W293" s="140">
        <v>0</v>
      </c>
      <c r="X293" s="140">
        <v>0</v>
      </c>
      <c r="Y293" s="140">
        <v>0</v>
      </c>
      <c r="Z293" s="140">
        <v>0</v>
      </c>
      <c r="AA293" s="140">
        <v>0</v>
      </c>
      <c r="AB293" s="140">
        <v>0</v>
      </c>
      <c r="AC293" s="140">
        <v>0</v>
      </c>
      <c r="AD293" s="140">
        <v>0</v>
      </c>
      <c r="AE293" s="140">
        <v>0</v>
      </c>
    </row>
    <row r="294" spans="1:31" hidden="1" outlineLevel="1" x14ac:dyDescent="0.25">
      <c r="A294" s="519" t="str">
        <f t="shared" si="34"/>
        <v>823</v>
      </c>
      <c r="B294" s="518" t="s">
        <v>379</v>
      </c>
      <c r="D294" s="140">
        <v>0</v>
      </c>
      <c r="E294" s="140">
        <v>0</v>
      </c>
      <c r="F294" s="140">
        <v>0</v>
      </c>
      <c r="G294" s="140">
        <v>0</v>
      </c>
      <c r="H294" s="140">
        <v>0</v>
      </c>
      <c r="I294" s="140">
        <v>0</v>
      </c>
      <c r="J294" s="140">
        <v>0</v>
      </c>
      <c r="K294" s="140">
        <v>0</v>
      </c>
      <c r="L294" s="140">
        <v>0</v>
      </c>
      <c r="M294" s="140">
        <v>0</v>
      </c>
      <c r="N294" s="140">
        <v>0</v>
      </c>
      <c r="O294" s="140">
        <v>0</v>
      </c>
      <c r="T294" s="140">
        <v>0</v>
      </c>
      <c r="U294" s="140">
        <v>0</v>
      </c>
      <c r="V294" s="140">
        <v>0</v>
      </c>
      <c r="W294" s="140">
        <v>0</v>
      </c>
      <c r="X294" s="140">
        <v>0</v>
      </c>
      <c r="Y294" s="140">
        <v>0</v>
      </c>
      <c r="Z294" s="140">
        <v>0</v>
      </c>
      <c r="AA294" s="140">
        <v>0</v>
      </c>
      <c r="AB294" s="140">
        <v>0</v>
      </c>
      <c r="AC294" s="140">
        <v>0</v>
      </c>
      <c r="AD294" s="140">
        <v>0</v>
      </c>
      <c r="AE294" s="140">
        <v>0</v>
      </c>
    </row>
    <row r="295" spans="1:31" hidden="1" outlineLevel="1" x14ac:dyDescent="0.25">
      <c r="A295" s="519" t="str">
        <f t="shared" ref="A295:A360" si="38">MID($B295,1,3)</f>
        <v>824</v>
      </c>
      <c r="B295" s="518" t="s">
        <v>387</v>
      </c>
      <c r="D295" s="140">
        <v>0</v>
      </c>
      <c r="E295" s="140">
        <v>0</v>
      </c>
      <c r="F295" s="140">
        <v>0</v>
      </c>
      <c r="G295" s="140">
        <v>0</v>
      </c>
      <c r="H295" s="140">
        <v>0</v>
      </c>
      <c r="I295" s="140">
        <v>0</v>
      </c>
      <c r="J295" s="140">
        <v>0</v>
      </c>
      <c r="K295" s="140">
        <v>0</v>
      </c>
      <c r="L295" s="140">
        <v>0</v>
      </c>
      <c r="M295" s="140">
        <v>0</v>
      </c>
      <c r="N295" s="140">
        <v>0</v>
      </c>
      <c r="O295" s="140">
        <v>0</v>
      </c>
      <c r="T295" s="140">
        <v>0</v>
      </c>
      <c r="U295" s="140">
        <v>0</v>
      </c>
      <c r="V295" s="140">
        <v>0</v>
      </c>
      <c r="W295" s="140">
        <v>0</v>
      </c>
      <c r="X295" s="140">
        <v>0</v>
      </c>
      <c r="Y295" s="140">
        <v>0</v>
      </c>
      <c r="Z295" s="140">
        <v>0</v>
      </c>
      <c r="AA295" s="140">
        <v>0</v>
      </c>
      <c r="AB295" s="140">
        <v>0</v>
      </c>
      <c r="AC295" s="140">
        <v>0</v>
      </c>
      <c r="AD295" s="140">
        <v>0</v>
      </c>
      <c r="AE295" s="140">
        <v>0</v>
      </c>
    </row>
    <row r="296" spans="1:31" hidden="1" outlineLevel="1" x14ac:dyDescent="0.25">
      <c r="A296" s="519" t="str">
        <f t="shared" si="38"/>
        <v>825</v>
      </c>
      <c r="B296" s="518" t="s">
        <v>388</v>
      </c>
      <c r="D296" s="140">
        <v>0</v>
      </c>
      <c r="E296" s="140">
        <v>0</v>
      </c>
      <c r="F296" s="140">
        <v>0</v>
      </c>
      <c r="G296" s="140">
        <v>0</v>
      </c>
      <c r="H296" s="140">
        <v>0</v>
      </c>
      <c r="I296" s="140">
        <v>0</v>
      </c>
      <c r="J296" s="140">
        <v>0</v>
      </c>
      <c r="K296" s="140">
        <v>0</v>
      </c>
      <c r="L296" s="140">
        <v>0</v>
      </c>
      <c r="M296" s="140">
        <v>0</v>
      </c>
      <c r="N296" s="140">
        <v>0</v>
      </c>
      <c r="O296" s="140">
        <v>0</v>
      </c>
      <c r="T296" s="140">
        <v>0</v>
      </c>
      <c r="U296" s="140">
        <v>0</v>
      </c>
      <c r="V296" s="140">
        <v>0</v>
      </c>
      <c r="W296" s="140">
        <v>0</v>
      </c>
      <c r="X296" s="140">
        <v>0</v>
      </c>
      <c r="Y296" s="140">
        <v>0</v>
      </c>
      <c r="Z296" s="140">
        <v>0</v>
      </c>
      <c r="AA296" s="140">
        <v>0</v>
      </c>
      <c r="AB296" s="140">
        <v>0</v>
      </c>
      <c r="AC296" s="140">
        <v>0</v>
      </c>
      <c r="AD296" s="140">
        <v>0</v>
      </c>
      <c r="AE296" s="140">
        <v>0</v>
      </c>
    </row>
    <row r="297" spans="1:31" hidden="1" outlineLevel="1" x14ac:dyDescent="0.25">
      <c r="A297" s="519" t="str">
        <f t="shared" si="38"/>
        <v>826</v>
      </c>
      <c r="B297" s="518" t="s">
        <v>389</v>
      </c>
      <c r="D297" s="140">
        <v>0</v>
      </c>
      <c r="E297" s="140">
        <v>0</v>
      </c>
      <c r="F297" s="140">
        <v>0</v>
      </c>
      <c r="G297" s="140">
        <v>0</v>
      </c>
      <c r="H297" s="140">
        <v>0</v>
      </c>
      <c r="I297" s="140">
        <v>0</v>
      </c>
      <c r="J297" s="140">
        <v>0</v>
      </c>
      <c r="K297" s="140">
        <v>0</v>
      </c>
      <c r="L297" s="140">
        <v>0</v>
      </c>
      <c r="M297" s="140">
        <v>0</v>
      </c>
      <c r="N297" s="140">
        <v>0</v>
      </c>
      <c r="O297" s="140">
        <v>0</v>
      </c>
      <c r="T297" s="140">
        <v>0</v>
      </c>
      <c r="U297" s="140">
        <v>0</v>
      </c>
      <c r="V297" s="140">
        <v>0</v>
      </c>
      <c r="W297" s="140">
        <v>0</v>
      </c>
      <c r="X297" s="140">
        <v>0</v>
      </c>
      <c r="Y297" s="140">
        <v>0</v>
      </c>
      <c r="Z297" s="140">
        <v>0</v>
      </c>
      <c r="AA297" s="140">
        <v>0</v>
      </c>
      <c r="AB297" s="140">
        <v>0</v>
      </c>
      <c r="AC297" s="140">
        <v>0</v>
      </c>
      <c r="AD297" s="140">
        <v>0</v>
      </c>
      <c r="AE297" s="140">
        <v>0</v>
      </c>
    </row>
    <row r="298" spans="1:31" hidden="1" outlineLevel="1" x14ac:dyDescent="0.25">
      <c r="A298" s="519" t="str">
        <f t="shared" si="38"/>
        <v>TOT</v>
      </c>
      <c r="B298" s="518" t="s">
        <v>390</v>
      </c>
      <c r="D298" s="140">
        <v>0</v>
      </c>
      <c r="E298" s="140">
        <v>0</v>
      </c>
      <c r="F298" s="140">
        <v>0</v>
      </c>
      <c r="G298" s="140">
        <v>0</v>
      </c>
      <c r="H298" s="140">
        <v>0</v>
      </c>
      <c r="I298" s="140">
        <v>0</v>
      </c>
      <c r="J298" s="140">
        <v>0</v>
      </c>
      <c r="K298" s="140">
        <v>0</v>
      </c>
      <c r="L298" s="140">
        <v>0</v>
      </c>
      <c r="M298" s="140">
        <v>0</v>
      </c>
      <c r="N298" s="140">
        <v>0</v>
      </c>
      <c r="O298" s="140">
        <v>0</v>
      </c>
      <c r="T298" s="140">
        <v>0</v>
      </c>
      <c r="U298" s="140">
        <v>0</v>
      </c>
      <c r="V298" s="140">
        <v>0</v>
      </c>
      <c r="W298" s="140">
        <v>0</v>
      </c>
      <c r="X298" s="140">
        <v>0</v>
      </c>
      <c r="Y298" s="140">
        <v>0</v>
      </c>
      <c r="Z298" s="140">
        <v>0</v>
      </c>
      <c r="AA298" s="140">
        <v>0</v>
      </c>
      <c r="AB298" s="140">
        <v>0</v>
      </c>
      <c r="AC298" s="140">
        <v>0</v>
      </c>
      <c r="AD298" s="140">
        <v>0</v>
      </c>
      <c r="AE298" s="140">
        <v>0</v>
      </c>
    </row>
    <row r="299" spans="1:31" hidden="1" outlineLevel="1" x14ac:dyDescent="0.25">
      <c r="A299" s="519" t="str">
        <f t="shared" si="38"/>
        <v/>
      </c>
      <c r="T299" s="140">
        <v>0</v>
      </c>
      <c r="U299" s="140">
        <v>0</v>
      </c>
      <c r="V299" s="140">
        <v>0</v>
      </c>
      <c r="W299" s="140">
        <v>0</v>
      </c>
      <c r="X299" s="140">
        <v>0</v>
      </c>
      <c r="Y299" s="140">
        <v>0</v>
      </c>
      <c r="Z299" s="140">
        <v>0</v>
      </c>
      <c r="AA299" s="140">
        <v>0</v>
      </c>
      <c r="AB299" s="140">
        <v>0</v>
      </c>
      <c r="AC299" s="140">
        <v>0</v>
      </c>
      <c r="AD299" s="140">
        <v>0</v>
      </c>
      <c r="AE299" s="140">
        <v>0</v>
      </c>
    </row>
    <row r="300" spans="1:31" hidden="1" outlineLevel="1" x14ac:dyDescent="0.25">
      <c r="A300" s="519" t="str">
        <f t="shared" si="38"/>
        <v>830</v>
      </c>
      <c r="B300" s="518" t="s">
        <v>391</v>
      </c>
      <c r="D300" s="140">
        <v>0</v>
      </c>
      <c r="E300" s="140">
        <v>0</v>
      </c>
      <c r="F300" s="140">
        <v>0</v>
      </c>
      <c r="G300" s="140">
        <v>0</v>
      </c>
      <c r="H300" s="140">
        <v>0</v>
      </c>
      <c r="I300" s="140">
        <v>0</v>
      </c>
      <c r="J300" s="140">
        <v>0</v>
      </c>
      <c r="K300" s="140">
        <v>0</v>
      </c>
      <c r="L300" s="140">
        <v>0</v>
      </c>
      <c r="M300" s="140">
        <v>0</v>
      </c>
      <c r="N300" s="140">
        <v>0</v>
      </c>
      <c r="O300" s="140">
        <v>0</v>
      </c>
      <c r="T300" s="140">
        <v>0</v>
      </c>
      <c r="U300" s="140">
        <v>0</v>
      </c>
      <c r="V300" s="140">
        <v>0</v>
      </c>
      <c r="W300" s="140">
        <v>0</v>
      </c>
      <c r="X300" s="140">
        <v>0</v>
      </c>
      <c r="Y300" s="140">
        <v>0</v>
      </c>
      <c r="Z300" s="140">
        <v>0</v>
      </c>
      <c r="AA300" s="140">
        <v>0</v>
      </c>
      <c r="AB300" s="140">
        <v>0</v>
      </c>
      <c r="AC300" s="140">
        <v>0</v>
      </c>
      <c r="AD300" s="140">
        <v>0</v>
      </c>
      <c r="AE300" s="140">
        <v>0</v>
      </c>
    </row>
    <row r="301" spans="1:31" hidden="1" outlineLevel="1" x14ac:dyDescent="0.25">
      <c r="A301" s="519" t="str">
        <f t="shared" si="38"/>
        <v>832</v>
      </c>
      <c r="B301" s="518" t="s">
        <v>392</v>
      </c>
      <c r="D301" s="140">
        <v>0</v>
      </c>
      <c r="E301" s="140">
        <v>0</v>
      </c>
      <c r="F301" s="140">
        <v>0</v>
      </c>
      <c r="G301" s="140">
        <v>0</v>
      </c>
      <c r="H301" s="140">
        <v>0</v>
      </c>
      <c r="I301" s="140">
        <v>0</v>
      </c>
      <c r="J301" s="140">
        <v>0</v>
      </c>
      <c r="K301" s="140">
        <v>0</v>
      </c>
      <c r="L301" s="140">
        <v>0</v>
      </c>
      <c r="M301" s="140">
        <v>0</v>
      </c>
      <c r="N301" s="140">
        <v>0</v>
      </c>
      <c r="O301" s="140">
        <v>0</v>
      </c>
      <c r="T301" s="140">
        <v>0</v>
      </c>
      <c r="U301" s="140">
        <v>0</v>
      </c>
      <c r="V301" s="140">
        <v>0</v>
      </c>
      <c r="W301" s="140">
        <v>0</v>
      </c>
      <c r="X301" s="140">
        <v>0</v>
      </c>
      <c r="Y301" s="140">
        <v>0</v>
      </c>
      <c r="Z301" s="140">
        <v>0</v>
      </c>
      <c r="AA301" s="140">
        <v>0</v>
      </c>
      <c r="AB301" s="140">
        <v>0</v>
      </c>
      <c r="AC301" s="140">
        <v>0</v>
      </c>
      <c r="AD301" s="140">
        <v>0</v>
      </c>
      <c r="AE301" s="140">
        <v>0</v>
      </c>
    </row>
    <row r="302" spans="1:31" hidden="1" outlineLevel="1" x14ac:dyDescent="0.25">
      <c r="A302" s="519" t="str">
        <f t="shared" si="38"/>
        <v>833</v>
      </c>
      <c r="B302" s="518" t="s">
        <v>393</v>
      </c>
      <c r="D302" s="140">
        <v>0</v>
      </c>
      <c r="E302" s="140">
        <v>0</v>
      </c>
      <c r="F302" s="140">
        <v>0</v>
      </c>
      <c r="G302" s="140">
        <v>0</v>
      </c>
      <c r="H302" s="140">
        <v>0</v>
      </c>
      <c r="I302" s="140">
        <v>0</v>
      </c>
      <c r="J302" s="140">
        <v>0</v>
      </c>
      <c r="K302" s="140">
        <v>0</v>
      </c>
      <c r="L302" s="140">
        <v>0</v>
      </c>
      <c r="M302" s="140">
        <v>0</v>
      </c>
      <c r="N302" s="140">
        <v>0</v>
      </c>
      <c r="O302" s="140">
        <v>0</v>
      </c>
      <c r="T302" s="140">
        <v>0</v>
      </c>
      <c r="U302" s="140">
        <v>0</v>
      </c>
      <c r="V302" s="140">
        <v>0</v>
      </c>
      <c r="W302" s="140">
        <v>0</v>
      </c>
      <c r="X302" s="140">
        <v>0</v>
      </c>
      <c r="Y302" s="140">
        <v>0</v>
      </c>
      <c r="Z302" s="140">
        <v>0</v>
      </c>
      <c r="AA302" s="140">
        <v>0</v>
      </c>
      <c r="AB302" s="140">
        <v>0</v>
      </c>
      <c r="AC302" s="140">
        <v>0</v>
      </c>
      <c r="AD302" s="140">
        <v>0</v>
      </c>
      <c r="AE302" s="140">
        <v>0</v>
      </c>
    </row>
    <row r="303" spans="1:31" hidden="1" outlineLevel="1" x14ac:dyDescent="0.25">
      <c r="A303" s="519" t="str">
        <f t="shared" si="38"/>
        <v>834</v>
      </c>
      <c r="B303" s="518" t="s">
        <v>394</v>
      </c>
      <c r="D303" s="140">
        <v>0</v>
      </c>
      <c r="E303" s="140">
        <v>0</v>
      </c>
      <c r="F303" s="140">
        <v>0</v>
      </c>
      <c r="G303" s="140">
        <v>0</v>
      </c>
      <c r="H303" s="140">
        <v>0</v>
      </c>
      <c r="I303" s="140">
        <v>0</v>
      </c>
      <c r="J303" s="140">
        <v>0</v>
      </c>
      <c r="K303" s="140">
        <v>0</v>
      </c>
      <c r="L303" s="140">
        <v>0</v>
      </c>
      <c r="M303" s="140">
        <v>0</v>
      </c>
      <c r="N303" s="140">
        <v>0</v>
      </c>
      <c r="O303" s="140">
        <v>0</v>
      </c>
      <c r="T303" s="140">
        <v>0</v>
      </c>
      <c r="U303" s="140">
        <v>0</v>
      </c>
      <c r="V303" s="140">
        <v>0</v>
      </c>
      <c r="W303" s="140">
        <v>0</v>
      </c>
      <c r="X303" s="140">
        <v>0</v>
      </c>
      <c r="Y303" s="140">
        <v>0</v>
      </c>
      <c r="Z303" s="140">
        <v>0</v>
      </c>
      <c r="AA303" s="140">
        <v>0</v>
      </c>
      <c r="AB303" s="140">
        <v>0</v>
      </c>
      <c r="AC303" s="140">
        <v>0</v>
      </c>
      <c r="AD303" s="140">
        <v>0</v>
      </c>
      <c r="AE303" s="140">
        <v>0</v>
      </c>
    </row>
    <row r="304" spans="1:31" hidden="1" outlineLevel="1" x14ac:dyDescent="0.25">
      <c r="A304" s="519" t="str">
        <f t="shared" si="38"/>
        <v>835</v>
      </c>
      <c r="B304" s="518" t="s">
        <v>395</v>
      </c>
      <c r="D304" s="140">
        <v>0</v>
      </c>
      <c r="E304" s="140">
        <v>0</v>
      </c>
      <c r="F304" s="140">
        <v>0</v>
      </c>
      <c r="G304" s="140">
        <v>0</v>
      </c>
      <c r="H304" s="140">
        <v>0</v>
      </c>
      <c r="I304" s="140">
        <v>0</v>
      </c>
      <c r="J304" s="140">
        <v>0</v>
      </c>
      <c r="K304" s="140">
        <v>0</v>
      </c>
      <c r="L304" s="140">
        <v>0</v>
      </c>
      <c r="M304" s="140">
        <v>0</v>
      </c>
      <c r="N304" s="140">
        <v>0</v>
      </c>
      <c r="O304" s="140">
        <v>0</v>
      </c>
      <c r="T304" s="140">
        <v>0</v>
      </c>
      <c r="U304" s="140">
        <v>0</v>
      </c>
      <c r="V304" s="140">
        <v>0</v>
      </c>
      <c r="W304" s="140">
        <v>0</v>
      </c>
      <c r="X304" s="140">
        <v>0</v>
      </c>
      <c r="Y304" s="140">
        <v>0</v>
      </c>
      <c r="Z304" s="140">
        <v>0</v>
      </c>
      <c r="AA304" s="140">
        <v>0</v>
      </c>
      <c r="AB304" s="140">
        <v>0</v>
      </c>
      <c r="AC304" s="140">
        <v>0</v>
      </c>
      <c r="AD304" s="140">
        <v>0</v>
      </c>
      <c r="AE304" s="140">
        <v>0</v>
      </c>
    </row>
    <row r="305" spans="1:31" hidden="1" outlineLevel="1" x14ac:dyDescent="0.25">
      <c r="A305" s="519" t="str">
        <f t="shared" si="38"/>
        <v>836</v>
      </c>
      <c r="B305" s="518" t="s">
        <v>396</v>
      </c>
      <c r="D305" s="140">
        <v>0</v>
      </c>
      <c r="E305" s="140">
        <v>0</v>
      </c>
      <c r="F305" s="140">
        <v>0</v>
      </c>
      <c r="G305" s="140">
        <v>0</v>
      </c>
      <c r="H305" s="140">
        <v>0</v>
      </c>
      <c r="I305" s="140">
        <v>0</v>
      </c>
      <c r="J305" s="140">
        <v>0</v>
      </c>
      <c r="K305" s="140">
        <v>0</v>
      </c>
      <c r="L305" s="140">
        <v>0</v>
      </c>
      <c r="M305" s="140">
        <v>0</v>
      </c>
      <c r="N305" s="140">
        <v>0</v>
      </c>
      <c r="O305" s="140">
        <v>0</v>
      </c>
      <c r="T305" s="140">
        <v>0</v>
      </c>
      <c r="U305" s="140">
        <v>0</v>
      </c>
      <c r="V305" s="140">
        <v>0</v>
      </c>
      <c r="W305" s="140">
        <v>0</v>
      </c>
      <c r="X305" s="140">
        <v>0</v>
      </c>
      <c r="Y305" s="140">
        <v>0</v>
      </c>
      <c r="Z305" s="140">
        <v>0</v>
      </c>
      <c r="AA305" s="140">
        <v>0</v>
      </c>
      <c r="AB305" s="140">
        <v>0</v>
      </c>
      <c r="AC305" s="140">
        <v>0</v>
      </c>
      <c r="AD305" s="140">
        <v>0</v>
      </c>
      <c r="AE305" s="140">
        <v>0</v>
      </c>
    </row>
    <row r="306" spans="1:31" hidden="1" outlineLevel="1" x14ac:dyDescent="0.25">
      <c r="A306" s="519" t="str">
        <f t="shared" si="38"/>
        <v>837</v>
      </c>
      <c r="B306" s="518" t="s">
        <v>397</v>
      </c>
      <c r="D306" s="140">
        <v>0</v>
      </c>
      <c r="E306" s="140">
        <v>0</v>
      </c>
      <c r="F306" s="140">
        <v>0</v>
      </c>
      <c r="G306" s="140">
        <v>0</v>
      </c>
      <c r="H306" s="140">
        <v>0</v>
      </c>
      <c r="I306" s="140">
        <v>0</v>
      </c>
      <c r="J306" s="140">
        <v>0</v>
      </c>
      <c r="K306" s="140">
        <v>0</v>
      </c>
      <c r="L306" s="140">
        <v>0</v>
      </c>
      <c r="M306" s="140">
        <v>0</v>
      </c>
      <c r="N306" s="140">
        <v>0</v>
      </c>
      <c r="O306" s="140">
        <v>0</v>
      </c>
      <c r="T306" s="140">
        <v>0</v>
      </c>
      <c r="U306" s="140">
        <v>0</v>
      </c>
      <c r="V306" s="140">
        <v>0</v>
      </c>
      <c r="W306" s="140">
        <v>0</v>
      </c>
      <c r="X306" s="140">
        <v>0</v>
      </c>
      <c r="Y306" s="140">
        <v>0</v>
      </c>
      <c r="Z306" s="140">
        <v>0</v>
      </c>
      <c r="AA306" s="140">
        <v>0</v>
      </c>
      <c r="AB306" s="140">
        <v>0</v>
      </c>
      <c r="AC306" s="140">
        <v>0</v>
      </c>
      <c r="AD306" s="140">
        <v>0</v>
      </c>
      <c r="AE306" s="140">
        <v>0</v>
      </c>
    </row>
    <row r="307" spans="1:31" hidden="1" outlineLevel="1" x14ac:dyDescent="0.25">
      <c r="A307" s="519" t="str">
        <f t="shared" si="38"/>
        <v>TOT</v>
      </c>
      <c r="B307" s="518" t="s">
        <v>398</v>
      </c>
      <c r="D307" s="140">
        <v>0</v>
      </c>
      <c r="E307" s="140">
        <v>0</v>
      </c>
      <c r="F307" s="140">
        <v>0</v>
      </c>
      <c r="G307" s="140">
        <v>0</v>
      </c>
      <c r="H307" s="140">
        <v>0</v>
      </c>
      <c r="I307" s="140">
        <v>0</v>
      </c>
      <c r="J307" s="140">
        <v>0</v>
      </c>
      <c r="K307" s="140">
        <v>0</v>
      </c>
      <c r="L307" s="140">
        <v>0</v>
      </c>
      <c r="M307" s="140">
        <v>0</v>
      </c>
      <c r="N307" s="140">
        <v>0</v>
      </c>
      <c r="O307" s="140">
        <v>0</v>
      </c>
      <c r="T307" s="140">
        <v>0</v>
      </c>
      <c r="U307" s="140">
        <v>0</v>
      </c>
      <c r="V307" s="140">
        <v>0</v>
      </c>
      <c r="W307" s="140">
        <v>0</v>
      </c>
      <c r="X307" s="140">
        <v>0</v>
      </c>
      <c r="Y307" s="140">
        <v>0</v>
      </c>
      <c r="Z307" s="140">
        <v>0</v>
      </c>
      <c r="AA307" s="140">
        <v>0</v>
      </c>
      <c r="AB307" s="140">
        <v>0</v>
      </c>
      <c r="AC307" s="140">
        <v>0</v>
      </c>
      <c r="AD307" s="140">
        <v>0</v>
      </c>
      <c r="AE307" s="140">
        <v>0</v>
      </c>
    </row>
    <row r="308" spans="1:31" hidden="1" outlineLevel="1" x14ac:dyDescent="0.25">
      <c r="A308" s="519" t="str">
        <f t="shared" si="38"/>
        <v/>
      </c>
      <c r="T308" s="140">
        <v>0</v>
      </c>
      <c r="U308" s="140">
        <v>0</v>
      </c>
      <c r="V308" s="140">
        <v>0</v>
      </c>
      <c r="W308" s="140">
        <v>0</v>
      </c>
      <c r="X308" s="140">
        <v>0</v>
      </c>
      <c r="Y308" s="140">
        <v>0</v>
      </c>
      <c r="Z308" s="140">
        <v>0</v>
      </c>
      <c r="AA308" s="140">
        <v>0</v>
      </c>
      <c r="AB308" s="140">
        <v>0</v>
      </c>
      <c r="AC308" s="140">
        <v>0</v>
      </c>
      <c r="AD308" s="140">
        <v>0</v>
      </c>
      <c r="AE308" s="140">
        <v>0</v>
      </c>
    </row>
    <row r="309" spans="1:31" hidden="1" outlineLevel="1" x14ac:dyDescent="0.25">
      <c r="A309" s="519" t="str">
        <f t="shared" si="38"/>
        <v>810</v>
      </c>
      <c r="B309" s="518" t="s">
        <v>399</v>
      </c>
      <c r="D309" s="140">
        <v>0</v>
      </c>
      <c r="E309" s="140">
        <v>0</v>
      </c>
      <c r="F309" s="140">
        <v>0</v>
      </c>
      <c r="G309" s="140">
        <v>0</v>
      </c>
      <c r="H309" s="140">
        <v>0</v>
      </c>
      <c r="I309" s="140">
        <v>0</v>
      </c>
      <c r="J309" s="140">
        <v>0</v>
      </c>
      <c r="K309" s="140">
        <v>0</v>
      </c>
      <c r="L309" s="140">
        <v>0</v>
      </c>
      <c r="M309" s="140">
        <v>0</v>
      </c>
      <c r="N309" s="140">
        <v>0</v>
      </c>
      <c r="O309" s="140">
        <v>0</v>
      </c>
      <c r="T309" s="140">
        <v>0</v>
      </c>
      <c r="U309" s="140">
        <v>0</v>
      </c>
      <c r="V309" s="140">
        <v>0</v>
      </c>
      <c r="W309" s="140">
        <v>0</v>
      </c>
      <c r="X309" s="140">
        <v>0</v>
      </c>
      <c r="Y309" s="140">
        <v>0</v>
      </c>
      <c r="Z309" s="140">
        <v>0</v>
      </c>
      <c r="AA309" s="140">
        <v>0</v>
      </c>
      <c r="AB309" s="140">
        <v>0</v>
      </c>
      <c r="AC309" s="140">
        <v>0</v>
      </c>
      <c r="AD309" s="140">
        <v>0</v>
      </c>
      <c r="AE309" s="140">
        <v>0</v>
      </c>
    </row>
    <row r="310" spans="1:31" hidden="1" outlineLevel="1" x14ac:dyDescent="0.25">
      <c r="A310" s="519" t="str">
        <f t="shared" si="38"/>
        <v>850</v>
      </c>
      <c r="B310" s="518" t="s">
        <v>400</v>
      </c>
      <c r="D310" s="140">
        <v>0</v>
      </c>
      <c r="E310" s="140">
        <v>0</v>
      </c>
      <c r="F310" s="140">
        <v>0</v>
      </c>
      <c r="G310" s="140">
        <v>0</v>
      </c>
      <c r="H310" s="140">
        <v>0</v>
      </c>
      <c r="I310" s="140">
        <v>0</v>
      </c>
      <c r="J310" s="140">
        <v>0</v>
      </c>
      <c r="K310" s="140">
        <v>0</v>
      </c>
      <c r="L310" s="140">
        <v>0</v>
      </c>
      <c r="M310" s="140">
        <v>0</v>
      </c>
      <c r="N310" s="140">
        <v>0</v>
      </c>
      <c r="O310" s="140">
        <v>0</v>
      </c>
      <c r="T310" s="140">
        <v>0</v>
      </c>
      <c r="U310" s="140">
        <v>0</v>
      </c>
      <c r="V310" s="140">
        <v>0</v>
      </c>
      <c r="W310" s="140">
        <v>0</v>
      </c>
      <c r="X310" s="140">
        <v>0</v>
      </c>
      <c r="Y310" s="140">
        <v>0</v>
      </c>
      <c r="Z310" s="140">
        <v>0</v>
      </c>
      <c r="AA310" s="140">
        <v>0</v>
      </c>
      <c r="AB310" s="140">
        <v>0</v>
      </c>
      <c r="AC310" s="140">
        <v>0</v>
      </c>
      <c r="AD310" s="140">
        <v>0</v>
      </c>
      <c r="AE310" s="140">
        <v>0</v>
      </c>
    </row>
    <row r="311" spans="1:31" hidden="1" outlineLevel="1" x14ac:dyDescent="0.25">
      <c r="A311" s="519" t="str">
        <f t="shared" si="38"/>
        <v>851</v>
      </c>
      <c r="B311" s="518" t="s">
        <v>401</v>
      </c>
      <c r="D311" s="140">
        <v>0</v>
      </c>
      <c r="E311" s="140">
        <v>0</v>
      </c>
      <c r="F311" s="140">
        <v>0</v>
      </c>
      <c r="G311" s="140">
        <v>0</v>
      </c>
      <c r="H311" s="140">
        <v>0</v>
      </c>
      <c r="I311" s="140">
        <v>0</v>
      </c>
      <c r="J311" s="140">
        <v>0</v>
      </c>
      <c r="K311" s="140">
        <v>0</v>
      </c>
      <c r="L311" s="140">
        <v>0</v>
      </c>
      <c r="M311" s="140">
        <v>0</v>
      </c>
      <c r="N311" s="140">
        <v>0</v>
      </c>
      <c r="O311" s="140">
        <v>0</v>
      </c>
      <c r="T311" s="140">
        <v>0</v>
      </c>
      <c r="U311" s="140">
        <v>0</v>
      </c>
      <c r="V311" s="140">
        <v>0</v>
      </c>
      <c r="W311" s="140">
        <v>0</v>
      </c>
      <c r="X311" s="140">
        <v>0</v>
      </c>
      <c r="Y311" s="140">
        <v>0</v>
      </c>
      <c r="Z311" s="140">
        <v>0</v>
      </c>
      <c r="AA311" s="140">
        <v>0</v>
      </c>
      <c r="AB311" s="140">
        <v>0</v>
      </c>
      <c r="AC311" s="140">
        <v>0</v>
      </c>
      <c r="AD311" s="140">
        <v>0</v>
      </c>
      <c r="AE311" s="140">
        <v>0</v>
      </c>
    </row>
    <row r="312" spans="1:31" hidden="1" outlineLevel="1" x14ac:dyDescent="0.25">
      <c r="A312" s="519" t="str">
        <f t="shared" si="38"/>
        <v>856</v>
      </c>
      <c r="B312" s="518" t="s">
        <v>402</v>
      </c>
      <c r="D312" s="140">
        <v>0</v>
      </c>
      <c r="E312" s="140">
        <v>0</v>
      </c>
      <c r="F312" s="140">
        <v>0</v>
      </c>
      <c r="G312" s="140">
        <v>0</v>
      </c>
      <c r="H312" s="140">
        <v>0</v>
      </c>
      <c r="I312" s="140">
        <v>0</v>
      </c>
      <c r="J312" s="140">
        <v>0</v>
      </c>
      <c r="K312" s="140">
        <v>0</v>
      </c>
      <c r="L312" s="140">
        <v>0</v>
      </c>
      <c r="M312" s="140">
        <v>0</v>
      </c>
      <c r="N312" s="140">
        <v>0</v>
      </c>
      <c r="O312" s="140">
        <v>0</v>
      </c>
      <c r="T312" s="140">
        <v>0</v>
      </c>
      <c r="U312" s="140">
        <v>0</v>
      </c>
      <c r="V312" s="140">
        <v>0</v>
      </c>
      <c r="W312" s="140">
        <v>0</v>
      </c>
      <c r="X312" s="140">
        <v>0</v>
      </c>
      <c r="Y312" s="140">
        <v>0</v>
      </c>
      <c r="Z312" s="140">
        <v>0</v>
      </c>
      <c r="AA312" s="140">
        <v>0</v>
      </c>
      <c r="AB312" s="140">
        <v>0</v>
      </c>
      <c r="AC312" s="140">
        <v>0</v>
      </c>
      <c r="AD312" s="140">
        <v>0</v>
      </c>
      <c r="AE312" s="140">
        <v>0</v>
      </c>
    </row>
    <row r="313" spans="1:31" hidden="1" outlineLevel="1" x14ac:dyDescent="0.25">
      <c r="A313" s="519" t="str">
        <f t="shared" si="38"/>
        <v>859</v>
      </c>
      <c r="B313" s="518" t="s">
        <v>956</v>
      </c>
      <c r="D313" s="140">
        <v>0</v>
      </c>
      <c r="E313" s="140">
        <v>0</v>
      </c>
      <c r="F313" s="140">
        <v>0</v>
      </c>
      <c r="G313" s="140">
        <v>0</v>
      </c>
      <c r="H313" s="140">
        <v>0</v>
      </c>
      <c r="I313" s="140">
        <v>0</v>
      </c>
      <c r="J313" s="140">
        <v>0</v>
      </c>
      <c r="K313" s="140">
        <v>0</v>
      </c>
      <c r="L313" s="140">
        <v>0</v>
      </c>
      <c r="M313" s="140">
        <v>0</v>
      </c>
      <c r="N313" s="140">
        <v>0</v>
      </c>
      <c r="O313" s="140">
        <v>0</v>
      </c>
      <c r="T313" s="140">
        <v>0</v>
      </c>
      <c r="U313" s="140">
        <v>0</v>
      </c>
      <c r="V313" s="140">
        <v>0</v>
      </c>
      <c r="W313" s="140">
        <v>0</v>
      </c>
      <c r="X313" s="140">
        <v>0</v>
      </c>
      <c r="Y313" s="140">
        <v>0</v>
      </c>
      <c r="Z313" s="140">
        <v>0</v>
      </c>
      <c r="AA313" s="140">
        <v>0</v>
      </c>
      <c r="AB313" s="140">
        <v>0</v>
      </c>
      <c r="AC313" s="140">
        <v>0</v>
      </c>
      <c r="AD313" s="140">
        <v>0</v>
      </c>
      <c r="AE313" s="140">
        <v>0</v>
      </c>
    </row>
    <row r="314" spans="1:31" hidden="1" outlineLevel="1" x14ac:dyDescent="0.25">
      <c r="A314" s="519" t="str">
        <f t="shared" si="38"/>
        <v>860</v>
      </c>
      <c r="B314" s="518" t="s">
        <v>403</v>
      </c>
      <c r="D314" s="140">
        <v>0</v>
      </c>
      <c r="E314" s="140">
        <v>0</v>
      </c>
      <c r="F314" s="140">
        <v>0</v>
      </c>
      <c r="G314" s="140">
        <v>0</v>
      </c>
      <c r="H314" s="140">
        <v>0</v>
      </c>
      <c r="I314" s="140">
        <v>0</v>
      </c>
      <c r="J314" s="140">
        <v>0</v>
      </c>
      <c r="K314" s="140">
        <v>0</v>
      </c>
      <c r="L314" s="140">
        <v>0</v>
      </c>
      <c r="M314" s="140">
        <v>0</v>
      </c>
      <c r="N314" s="140">
        <v>0</v>
      </c>
      <c r="O314" s="140">
        <v>0</v>
      </c>
      <c r="T314" s="140">
        <v>0</v>
      </c>
      <c r="U314" s="140">
        <v>0</v>
      </c>
      <c r="V314" s="140">
        <v>0</v>
      </c>
      <c r="W314" s="140">
        <v>0</v>
      </c>
      <c r="X314" s="140">
        <v>0</v>
      </c>
      <c r="Y314" s="140">
        <v>0</v>
      </c>
      <c r="Z314" s="140">
        <v>0</v>
      </c>
      <c r="AA314" s="140">
        <v>0</v>
      </c>
      <c r="AB314" s="140">
        <v>0</v>
      </c>
      <c r="AC314" s="140">
        <v>0</v>
      </c>
      <c r="AD314" s="140">
        <v>0</v>
      </c>
      <c r="AE314" s="140">
        <v>0</v>
      </c>
    </row>
    <row r="315" spans="1:31" hidden="1" outlineLevel="1" x14ac:dyDescent="0.25">
      <c r="A315" s="519" t="str">
        <f t="shared" si="38"/>
        <v>TOT</v>
      </c>
      <c r="B315" s="518" t="s">
        <v>404</v>
      </c>
      <c r="D315" s="140">
        <v>0</v>
      </c>
      <c r="E315" s="140">
        <v>0</v>
      </c>
      <c r="F315" s="140">
        <v>0</v>
      </c>
      <c r="G315" s="140">
        <v>0</v>
      </c>
      <c r="H315" s="140">
        <v>0</v>
      </c>
      <c r="I315" s="140">
        <v>0</v>
      </c>
      <c r="J315" s="140">
        <v>0</v>
      </c>
      <c r="K315" s="140">
        <v>0</v>
      </c>
      <c r="L315" s="140">
        <v>0</v>
      </c>
      <c r="M315" s="140">
        <v>0</v>
      </c>
      <c r="N315" s="140">
        <v>0</v>
      </c>
      <c r="O315" s="140">
        <v>0</v>
      </c>
      <c r="T315" s="140">
        <v>0</v>
      </c>
      <c r="U315" s="140">
        <v>0</v>
      </c>
      <c r="V315" s="140">
        <v>0</v>
      </c>
      <c r="W315" s="140">
        <v>0</v>
      </c>
      <c r="X315" s="140">
        <v>0</v>
      </c>
      <c r="Y315" s="140">
        <v>0</v>
      </c>
      <c r="Z315" s="140">
        <v>0</v>
      </c>
      <c r="AA315" s="140">
        <v>0</v>
      </c>
      <c r="AB315" s="140">
        <v>0</v>
      </c>
      <c r="AC315" s="140">
        <v>0</v>
      </c>
      <c r="AD315" s="140">
        <v>0</v>
      </c>
      <c r="AE315" s="140">
        <v>0</v>
      </c>
    </row>
    <row r="316" spans="1:31" hidden="1" outlineLevel="1" x14ac:dyDescent="0.25">
      <c r="A316" s="519" t="str">
        <f t="shared" si="38"/>
        <v/>
      </c>
      <c r="T316" s="140">
        <v>0</v>
      </c>
      <c r="U316" s="140">
        <v>0</v>
      </c>
      <c r="V316" s="140">
        <v>0</v>
      </c>
      <c r="W316" s="140">
        <v>0</v>
      </c>
      <c r="X316" s="140">
        <v>0</v>
      </c>
      <c r="Y316" s="140">
        <v>0</v>
      </c>
      <c r="Z316" s="140">
        <v>0</v>
      </c>
      <c r="AA316" s="140">
        <v>0</v>
      </c>
      <c r="AB316" s="140">
        <v>0</v>
      </c>
      <c r="AC316" s="140">
        <v>0</v>
      </c>
      <c r="AD316" s="140">
        <v>0</v>
      </c>
      <c r="AE316" s="140">
        <v>0</v>
      </c>
    </row>
    <row r="317" spans="1:31" hidden="1" outlineLevel="1" x14ac:dyDescent="0.25">
      <c r="A317" s="519" t="str">
        <f t="shared" si="38"/>
        <v>863</v>
      </c>
      <c r="B317" s="518" t="s">
        <v>405</v>
      </c>
      <c r="D317" s="140">
        <v>0</v>
      </c>
      <c r="E317" s="140">
        <v>0</v>
      </c>
      <c r="F317" s="140">
        <v>0</v>
      </c>
      <c r="G317" s="140">
        <v>0</v>
      </c>
      <c r="H317" s="140">
        <v>0</v>
      </c>
      <c r="I317" s="140">
        <v>0</v>
      </c>
      <c r="J317" s="140">
        <v>0</v>
      </c>
      <c r="K317" s="140">
        <v>0</v>
      </c>
      <c r="L317" s="140">
        <v>0</v>
      </c>
      <c r="M317" s="140">
        <v>0</v>
      </c>
      <c r="N317" s="140">
        <v>0</v>
      </c>
      <c r="O317" s="140">
        <v>0</v>
      </c>
      <c r="T317" s="140">
        <v>0</v>
      </c>
      <c r="U317" s="140">
        <v>0</v>
      </c>
      <c r="V317" s="140">
        <v>0</v>
      </c>
      <c r="W317" s="140">
        <v>0</v>
      </c>
      <c r="X317" s="140">
        <v>0</v>
      </c>
      <c r="Y317" s="140">
        <v>0</v>
      </c>
      <c r="Z317" s="140">
        <v>0</v>
      </c>
      <c r="AA317" s="140">
        <v>0</v>
      </c>
      <c r="AB317" s="140">
        <v>0</v>
      </c>
      <c r="AC317" s="140">
        <v>0</v>
      </c>
      <c r="AD317" s="140">
        <v>0</v>
      </c>
      <c r="AE317" s="140">
        <v>0</v>
      </c>
    </row>
    <row r="318" spans="1:31" hidden="1" outlineLevel="1" x14ac:dyDescent="0.25">
      <c r="A318" s="519" t="str">
        <f t="shared" si="38"/>
        <v>TOT</v>
      </c>
      <c r="B318" s="518" t="s">
        <v>406</v>
      </c>
      <c r="D318" s="140">
        <v>0</v>
      </c>
      <c r="E318" s="140">
        <v>0</v>
      </c>
      <c r="F318" s="140">
        <v>0</v>
      </c>
      <c r="G318" s="140">
        <v>0</v>
      </c>
      <c r="H318" s="140">
        <v>0</v>
      </c>
      <c r="I318" s="140">
        <v>0</v>
      </c>
      <c r="J318" s="140">
        <v>0</v>
      </c>
      <c r="K318" s="140">
        <v>0</v>
      </c>
      <c r="L318" s="140">
        <v>0</v>
      </c>
      <c r="M318" s="140">
        <v>0</v>
      </c>
      <c r="N318" s="140">
        <v>0</v>
      </c>
      <c r="O318" s="140">
        <v>0</v>
      </c>
      <c r="T318" s="140">
        <v>0</v>
      </c>
      <c r="U318" s="140">
        <v>0</v>
      </c>
      <c r="V318" s="140">
        <v>0</v>
      </c>
      <c r="W318" s="140">
        <v>0</v>
      </c>
      <c r="X318" s="140">
        <v>0</v>
      </c>
      <c r="Y318" s="140">
        <v>0</v>
      </c>
      <c r="Z318" s="140">
        <v>0</v>
      </c>
      <c r="AA318" s="140">
        <v>0</v>
      </c>
      <c r="AB318" s="140">
        <v>0</v>
      </c>
      <c r="AC318" s="140">
        <v>0</v>
      </c>
      <c r="AD318" s="140">
        <v>0</v>
      </c>
      <c r="AE318" s="140">
        <v>0</v>
      </c>
    </row>
    <row r="319" spans="1:31" hidden="1" outlineLevel="1" x14ac:dyDescent="0.25">
      <c r="A319" s="519" t="str">
        <f t="shared" si="38"/>
        <v/>
      </c>
      <c r="T319" s="140">
        <v>0</v>
      </c>
      <c r="U319" s="140">
        <v>0</v>
      </c>
      <c r="V319" s="140">
        <v>0</v>
      </c>
      <c r="W319" s="140">
        <v>0</v>
      </c>
      <c r="X319" s="140">
        <v>0</v>
      </c>
      <c r="Y319" s="140">
        <v>0</v>
      </c>
      <c r="Z319" s="140">
        <v>0</v>
      </c>
      <c r="AA319" s="140">
        <v>0</v>
      </c>
      <c r="AB319" s="140">
        <v>0</v>
      </c>
      <c r="AC319" s="140">
        <v>0</v>
      </c>
      <c r="AD319" s="140">
        <v>0</v>
      </c>
      <c r="AE319" s="140">
        <v>0</v>
      </c>
    </row>
    <row r="320" spans="1:31" hidden="1" outlineLevel="1" x14ac:dyDescent="0.25">
      <c r="A320" s="519" t="str">
        <f t="shared" si="38"/>
        <v>871</v>
      </c>
      <c r="B320" s="518" t="s">
        <v>407</v>
      </c>
      <c r="D320" s="140">
        <v>0</v>
      </c>
      <c r="E320" s="140">
        <v>0</v>
      </c>
      <c r="F320" s="140">
        <v>0</v>
      </c>
      <c r="G320" s="140">
        <v>0</v>
      </c>
      <c r="H320" s="140">
        <v>0</v>
      </c>
      <c r="I320" s="140">
        <v>0</v>
      </c>
      <c r="J320" s="140">
        <v>0</v>
      </c>
      <c r="K320" s="140">
        <v>0</v>
      </c>
      <c r="L320" s="140">
        <v>0</v>
      </c>
      <c r="M320" s="140">
        <v>0</v>
      </c>
      <c r="N320" s="140">
        <v>0</v>
      </c>
      <c r="O320" s="140">
        <v>0</v>
      </c>
      <c r="T320" s="140">
        <v>0</v>
      </c>
      <c r="U320" s="140">
        <v>0</v>
      </c>
      <c r="V320" s="140">
        <v>0</v>
      </c>
      <c r="W320" s="140">
        <v>0</v>
      </c>
      <c r="X320" s="140">
        <v>0</v>
      </c>
      <c r="Y320" s="140">
        <v>0</v>
      </c>
      <c r="Z320" s="140">
        <v>0</v>
      </c>
      <c r="AA320" s="140">
        <v>0</v>
      </c>
      <c r="AB320" s="140">
        <v>0</v>
      </c>
      <c r="AC320" s="140">
        <v>0</v>
      </c>
      <c r="AD320" s="140">
        <v>0</v>
      </c>
      <c r="AE320" s="140">
        <v>0</v>
      </c>
    </row>
    <row r="321" spans="1:31" hidden="1" outlineLevel="1" x14ac:dyDescent="0.25">
      <c r="A321" s="519" t="str">
        <f t="shared" si="38"/>
        <v>874</v>
      </c>
      <c r="B321" s="518" t="s">
        <v>408</v>
      </c>
      <c r="D321" s="140">
        <v>0</v>
      </c>
      <c r="E321" s="140">
        <v>0</v>
      </c>
      <c r="F321" s="140">
        <v>0</v>
      </c>
      <c r="G321" s="140">
        <v>0</v>
      </c>
      <c r="H321" s="140">
        <v>0</v>
      </c>
      <c r="I321" s="140">
        <v>0</v>
      </c>
      <c r="J321" s="140">
        <v>0</v>
      </c>
      <c r="K321" s="140">
        <v>0</v>
      </c>
      <c r="L321" s="140">
        <v>0</v>
      </c>
      <c r="M321" s="140">
        <v>0</v>
      </c>
      <c r="N321" s="140">
        <v>0</v>
      </c>
      <c r="O321" s="140">
        <v>0</v>
      </c>
      <c r="T321" s="140">
        <v>0</v>
      </c>
      <c r="U321" s="140">
        <v>0</v>
      </c>
      <c r="V321" s="140">
        <v>0</v>
      </c>
      <c r="W321" s="140">
        <v>0</v>
      </c>
      <c r="X321" s="140">
        <v>0</v>
      </c>
      <c r="Y321" s="140">
        <v>0</v>
      </c>
      <c r="Z321" s="140">
        <v>0</v>
      </c>
      <c r="AA321" s="140">
        <v>0</v>
      </c>
      <c r="AB321" s="140">
        <v>0</v>
      </c>
      <c r="AC321" s="140">
        <v>0</v>
      </c>
      <c r="AD321" s="140">
        <v>0</v>
      </c>
      <c r="AE321" s="140">
        <v>0</v>
      </c>
    </row>
    <row r="322" spans="1:31" hidden="1" outlineLevel="1" x14ac:dyDescent="0.25">
      <c r="A322" s="519" t="str">
        <f t="shared" si="38"/>
        <v>875</v>
      </c>
      <c r="B322" s="518" t="s">
        <v>409</v>
      </c>
      <c r="D322" s="140">
        <v>0</v>
      </c>
      <c r="E322" s="140">
        <v>0</v>
      </c>
      <c r="F322" s="140">
        <v>0</v>
      </c>
      <c r="G322" s="140">
        <v>0</v>
      </c>
      <c r="H322" s="140">
        <v>0</v>
      </c>
      <c r="I322" s="140">
        <v>0</v>
      </c>
      <c r="J322" s="140">
        <v>0</v>
      </c>
      <c r="K322" s="140">
        <v>0</v>
      </c>
      <c r="L322" s="140">
        <v>0</v>
      </c>
      <c r="M322" s="140">
        <v>0</v>
      </c>
      <c r="N322" s="140">
        <v>0</v>
      </c>
      <c r="O322" s="140">
        <v>0</v>
      </c>
      <c r="T322" s="140">
        <v>0</v>
      </c>
      <c r="U322" s="140">
        <v>0</v>
      </c>
      <c r="V322" s="140">
        <v>0</v>
      </c>
      <c r="W322" s="140">
        <v>0</v>
      </c>
      <c r="X322" s="140">
        <v>0</v>
      </c>
      <c r="Y322" s="140">
        <v>0</v>
      </c>
      <c r="Z322" s="140">
        <v>0</v>
      </c>
      <c r="AA322" s="140">
        <v>0</v>
      </c>
      <c r="AB322" s="140">
        <v>0</v>
      </c>
      <c r="AC322" s="140">
        <v>0</v>
      </c>
      <c r="AD322" s="140">
        <v>0</v>
      </c>
      <c r="AE322" s="140">
        <v>0</v>
      </c>
    </row>
    <row r="323" spans="1:31" hidden="1" outlineLevel="1" x14ac:dyDescent="0.25">
      <c r="A323" s="519" t="str">
        <f t="shared" si="38"/>
        <v>876</v>
      </c>
      <c r="B323" s="518" t="s">
        <v>410</v>
      </c>
      <c r="D323" s="140">
        <v>0</v>
      </c>
      <c r="E323" s="140">
        <v>0</v>
      </c>
      <c r="F323" s="140">
        <v>0</v>
      </c>
      <c r="G323" s="140">
        <v>0</v>
      </c>
      <c r="H323" s="140">
        <v>0</v>
      </c>
      <c r="I323" s="140">
        <v>0</v>
      </c>
      <c r="J323" s="140">
        <v>0</v>
      </c>
      <c r="K323" s="140">
        <v>0</v>
      </c>
      <c r="L323" s="140">
        <v>0</v>
      </c>
      <c r="M323" s="140">
        <v>0</v>
      </c>
      <c r="N323" s="140">
        <v>0</v>
      </c>
      <c r="O323" s="140">
        <v>0</v>
      </c>
      <c r="T323" s="140">
        <v>0</v>
      </c>
      <c r="U323" s="140">
        <v>0</v>
      </c>
      <c r="V323" s="140">
        <v>0</v>
      </c>
      <c r="W323" s="140">
        <v>0</v>
      </c>
      <c r="X323" s="140">
        <v>0</v>
      </c>
      <c r="Y323" s="140">
        <v>0</v>
      </c>
      <c r="Z323" s="140">
        <v>0</v>
      </c>
      <c r="AA323" s="140">
        <v>0</v>
      </c>
      <c r="AB323" s="140">
        <v>0</v>
      </c>
      <c r="AC323" s="140">
        <v>0</v>
      </c>
      <c r="AD323" s="140">
        <v>0</v>
      </c>
      <c r="AE323" s="140">
        <v>0</v>
      </c>
    </row>
    <row r="324" spans="1:31" hidden="1" outlineLevel="1" x14ac:dyDescent="0.25">
      <c r="A324" s="519" t="str">
        <f t="shared" si="38"/>
        <v>877</v>
      </c>
      <c r="B324" s="518" t="s">
        <v>411</v>
      </c>
      <c r="D324" s="140">
        <v>0</v>
      </c>
      <c r="E324" s="140">
        <v>0</v>
      </c>
      <c r="F324" s="140">
        <v>0</v>
      </c>
      <c r="G324" s="140">
        <v>0</v>
      </c>
      <c r="H324" s="140">
        <v>0</v>
      </c>
      <c r="I324" s="140">
        <v>0</v>
      </c>
      <c r="J324" s="140">
        <v>0</v>
      </c>
      <c r="K324" s="140">
        <v>0</v>
      </c>
      <c r="L324" s="140">
        <v>0</v>
      </c>
      <c r="M324" s="140">
        <v>0</v>
      </c>
      <c r="N324" s="140">
        <v>0</v>
      </c>
      <c r="O324" s="140">
        <v>0</v>
      </c>
      <c r="T324" s="140">
        <v>0</v>
      </c>
      <c r="U324" s="140">
        <v>0</v>
      </c>
      <c r="V324" s="140">
        <v>0</v>
      </c>
      <c r="W324" s="140">
        <v>0</v>
      </c>
      <c r="X324" s="140">
        <v>0</v>
      </c>
      <c r="Y324" s="140">
        <v>0</v>
      </c>
      <c r="Z324" s="140">
        <v>0</v>
      </c>
      <c r="AA324" s="140">
        <v>0</v>
      </c>
      <c r="AB324" s="140">
        <v>0</v>
      </c>
      <c r="AC324" s="140">
        <v>0</v>
      </c>
      <c r="AD324" s="140">
        <v>0</v>
      </c>
      <c r="AE324" s="140">
        <v>0</v>
      </c>
    </row>
    <row r="325" spans="1:31" hidden="1" outlineLevel="1" x14ac:dyDescent="0.25">
      <c r="A325" s="519" t="str">
        <f t="shared" si="38"/>
        <v>878</v>
      </c>
      <c r="B325" s="518" t="s">
        <v>412</v>
      </c>
      <c r="D325" s="140">
        <v>0</v>
      </c>
      <c r="E325" s="140">
        <v>0</v>
      </c>
      <c r="F325" s="140">
        <v>0</v>
      </c>
      <c r="G325" s="140">
        <v>0</v>
      </c>
      <c r="H325" s="140">
        <v>0</v>
      </c>
      <c r="I325" s="140">
        <v>0</v>
      </c>
      <c r="J325" s="140">
        <v>0</v>
      </c>
      <c r="K325" s="140">
        <v>0</v>
      </c>
      <c r="L325" s="140">
        <v>0</v>
      </c>
      <c r="M325" s="140">
        <v>0</v>
      </c>
      <c r="N325" s="140">
        <v>0</v>
      </c>
      <c r="O325" s="140">
        <v>0</v>
      </c>
      <c r="T325" s="140">
        <v>0</v>
      </c>
      <c r="U325" s="140">
        <v>0</v>
      </c>
      <c r="V325" s="140">
        <v>0</v>
      </c>
      <c r="W325" s="140">
        <v>0</v>
      </c>
      <c r="X325" s="140">
        <v>0</v>
      </c>
      <c r="Y325" s="140">
        <v>0</v>
      </c>
      <c r="Z325" s="140">
        <v>0</v>
      </c>
      <c r="AA325" s="140">
        <v>0</v>
      </c>
      <c r="AB325" s="140">
        <v>0</v>
      </c>
      <c r="AC325" s="140">
        <v>0</v>
      </c>
      <c r="AD325" s="140">
        <v>0</v>
      </c>
      <c r="AE325" s="140">
        <v>0</v>
      </c>
    </row>
    <row r="326" spans="1:31" hidden="1" outlineLevel="1" x14ac:dyDescent="0.25">
      <c r="A326" s="519" t="str">
        <f t="shared" si="38"/>
        <v>879</v>
      </c>
      <c r="B326" s="518" t="s">
        <v>413</v>
      </c>
      <c r="D326" s="140">
        <v>0</v>
      </c>
      <c r="E326" s="140">
        <v>0</v>
      </c>
      <c r="F326" s="140">
        <v>0</v>
      </c>
      <c r="G326" s="140">
        <v>0</v>
      </c>
      <c r="H326" s="140">
        <v>0</v>
      </c>
      <c r="I326" s="140">
        <v>0</v>
      </c>
      <c r="J326" s="140">
        <v>0</v>
      </c>
      <c r="K326" s="140">
        <v>0</v>
      </c>
      <c r="L326" s="140">
        <v>0</v>
      </c>
      <c r="M326" s="140">
        <v>0</v>
      </c>
      <c r="N326" s="140">
        <v>0</v>
      </c>
      <c r="O326" s="140">
        <v>0</v>
      </c>
      <c r="T326" s="140">
        <v>0</v>
      </c>
      <c r="U326" s="140">
        <v>0</v>
      </c>
      <c r="V326" s="140">
        <v>0</v>
      </c>
      <c r="W326" s="140">
        <v>0</v>
      </c>
      <c r="X326" s="140">
        <v>0</v>
      </c>
      <c r="Y326" s="140">
        <v>0</v>
      </c>
      <c r="Z326" s="140">
        <v>0</v>
      </c>
      <c r="AA326" s="140">
        <v>0</v>
      </c>
      <c r="AB326" s="140">
        <v>0</v>
      </c>
      <c r="AC326" s="140">
        <v>0</v>
      </c>
      <c r="AD326" s="140">
        <v>0</v>
      </c>
      <c r="AE326" s="140">
        <v>0</v>
      </c>
    </row>
    <row r="327" spans="1:31" hidden="1" outlineLevel="1" x14ac:dyDescent="0.25">
      <c r="A327" s="519" t="str">
        <f t="shared" si="38"/>
        <v>880</v>
      </c>
      <c r="B327" s="518" t="s">
        <v>414</v>
      </c>
      <c r="D327" s="140">
        <v>0</v>
      </c>
      <c r="E327" s="140">
        <v>0</v>
      </c>
      <c r="F327" s="140">
        <v>0</v>
      </c>
      <c r="G327" s="140">
        <v>0</v>
      </c>
      <c r="H327" s="140">
        <v>0</v>
      </c>
      <c r="I327" s="140">
        <v>0</v>
      </c>
      <c r="J327" s="140">
        <v>0</v>
      </c>
      <c r="K327" s="140">
        <v>0</v>
      </c>
      <c r="L327" s="140">
        <v>0</v>
      </c>
      <c r="M327" s="140">
        <v>0</v>
      </c>
      <c r="N327" s="140">
        <v>0</v>
      </c>
      <c r="O327" s="140">
        <v>0</v>
      </c>
      <c r="T327" s="140">
        <v>0</v>
      </c>
      <c r="U327" s="140">
        <v>0</v>
      </c>
      <c r="V327" s="140">
        <v>0</v>
      </c>
      <c r="W327" s="140">
        <v>0</v>
      </c>
      <c r="X327" s="140">
        <v>0</v>
      </c>
      <c r="Y327" s="140">
        <v>0</v>
      </c>
      <c r="Z327" s="140">
        <v>0</v>
      </c>
      <c r="AA327" s="140">
        <v>0</v>
      </c>
      <c r="AB327" s="140">
        <v>0</v>
      </c>
      <c r="AC327" s="140">
        <v>0</v>
      </c>
      <c r="AD327" s="140">
        <v>0</v>
      </c>
      <c r="AE327" s="140">
        <v>0</v>
      </c>
    </row>
    <row r="328" spans="1:31" hidden="1" outlineLevel="1" x14ac:dyDescent="0.25">
      <c r="A328" s="519" t="str">
        <f t="shared" si="38"/>
        <v>881</v>
      </c>
      <c r="B328" s="518" t="s">
        <v>415</v>
      </c>
      <c r="D328" s="140">
        <v>0</v>
      </c>
      <c r="E328" s="140">
        <v>0</v>
      </c>
      <c r="F328" s="140">
        <v>0</v>
      </c>
      <c r="G328" s="140">
        <v>0</v>
      </c>
      <c r="H328" s="140">
        <v>0</v>
      </c>
      <c r="I328" s="140">
        <v>0</v>
      </c>
      <c r="J328" s="140">
        <v>0</v>
      </c>
      <c r="K328" s="140">
        <v>0</v>
      </c>
      <c r="L328" s="140">
        <v>0</v>
      </c>
      <c r="M328" s="140">
        <v>0</v>
      </c>
      <c r="N328" s="140">
        <v>0</v>
      </c>
      <c r="O328" s="140">
        <v>0</v>
      </c>
      <c r="T328" s="140">
        <v>0</v>
      </c>
      <c r="U328" s="140">
        <v>0</v>
      </c>
      <c r="V328" s="140">
        <v>0</v>
      </c>
      <c r="W328" s="140">
        <v>0</v>
      </c>
      <c r="X328" s="140">
        <v>0</v>
      </c>
      <c r="Y328" s="140">
        <v>0</v>
      </c>
      <c r="Z328" s="140">
        <v>0</v>
      </c>
      <c r="AA328" s="140">
        <v>0</v>
      </c>
      <c r="AB328" s="140">
        <v>0</v>
      </c>
      <c r="AC328" s="140">
        <v>0</v>
      </c>
      <c r="AD328" s="140">
        <v>0</v>
      </c>
      <c r="AE328" s="140">
        <v>0</v>
      </c>
    </row>
    <row r="329" spans="1:31" hidden="1" outlineLevel="1" x14ac:dyDescent="0.25">
      <c r="A329" s="519" t="str">
        <f t="shared" si="38"/>
        <v>TOT</v>
      </c>
      <c r="B329" s="518" t="s">
        <v>416</v>
      </c>
      <c r="D329" s="140">
        <v>0</v>
      </c>
      <c r="E329" s="140">
        <v>0</v>
      </c>
      <c r="F329" s="140">
        <v>0</v>
      </c>
      <c r="G329" s="140">
        <v>0</v>
      </c>
      <c r="H329" s="140">
        <v>0</v>
      </c>
      <c r="I329" s="140">
        <v>0</v>
      </c>
      <c r="J329" s="140">
        <v>0</v>
      </c>
      <c r="K329" s="140">
        <v>0</v>
      </c>
      <c r="L329" s="140">
        <v>0</v>
      </c>
      <c r="M329" s="140">
        <v>0</v>
      </c>
      <c r="N329" s="140">
        <v>0</v>
      </c>
      <c r="O329" s="140">
        <v>0</v>
      </c>
      <c r="T329" s="140">
        <v>0</v>
      </c>
      <c r="U329" s="140">
        <v>0</v>
      </c>
      <c r="V329" s="140">
        <v>0</v>
      </c>
      <c r="W329" s="140">
        <v>0</v>
      </c>
      <c r="X329" s="140">
        <v>0</v>
      </c>
      <c r="Y329" s="140">
        <v>0</v>
      </c>
      <c r="Z329" s="140">
        <v>0</v>
      </c>
      <c r="AA329" s="140">
        <v>0</v>
      </c>
      <c r="AB329" s="140">
        <v>0</v>
      </c>
      <c r="AC329" s="140">
        <v>0</v>
      </c>
      <c r="AD329" s="140">
        <v>0</v>
      </c>
      <c r="AE329" s="140">
        <v>0</v>
      </c>
    </row>
    <row r="330" spans="1:31" hidden="1" outlineLevel="1" x14ac:dyDescent="0.25">
      <c r="A330" s="519" t="str">
        <f t="shared" si="38"/>
        <v/>
      </c>
      <c r="T330" s="140">
        <v>0</v>
      </c>
      <c r="U330" s="140">
        <v>0</v>
      </c>
      <c r="V330" s="140">
        <v>0</v>
      </c>
      <c r="W330" s="140">
        <v>0</v>
      </c>
      <c r="X330" s="140">
        <v>0</v>
      </c>
      <c r="Y330" s="140">
        <v>0</v>
      </c>
      <c r="Z330" s="140">
        <v>0</v>
      </c>
      <c r="AA330" s="140">
        <v>0</v>
      </c>
      <c r="AB330" s="140">
        <v>0</v>
      </c>
      <c r="AC330" s="140">
        <v>0</v>
      </c>
      <c r="AD330" s="140">
        <v>0</v>
      </c>
      <c r="AE330" s="140">
        <v>0</v>
      </c>
    </row>
    <row r="331" spans="1:31" hidden="1" outlineLevel="1" x14ac:dyDescent="0.25">
      <c r="A331" s="519" t="str">
        <f t="shared" si="38"/>
        <v>886</v>
      </c>
      <c r="B331" s="518" t="s">
        <v>417</v>
      </c>
      <c r="D331" s="140">
        <v>0</v>
      </c>
      <c r="E331" s="140">
        <v>0</v>
      </c>
      <c r="F331" s="140">
        <v>0</v>
      </c>
      <c r="G331" s="140">
        <v>0</v>
      </c>
      <c r="H331" s="140">
        <v>0</v>
      </c>
      <c r="I331" s="140">
        <v>0</v>
      </c>
      <c r="J331" s="140">
        <v>0</v>
      </c>
      <c r="K331" s="140">
        <v>0</v>
      </c>
      <c r="L331" s="140">
        <v>0</v>
      </c>
      <c r="M331" s="140">
        <v>0</v>
      </c>
      <c r="N331" s="140">
        <v>0</v>
      </c>
      <c r="O331" s="140">
        <v>0</v>
      </c>
      <c r="T331" s="140">
        <v>0</v>
      </c>
      <c r="U331" s="140">
        <v>0</v>
      </c>
      <c r="V331" s="140">
        <v>0</v>
      </c>
      <c r="W331" s="140">
        <v>0</v>
      </c>
      <c r="X331" s="140">
        <v>0</v>
      </c>
      <c r="Y331" s="140">
        <v>0</v>
      </c>
      <c r="Z331" s="140">
        <v>0</v>
      </c>
      <c r="AA331" s="140">
        <v>0</v>
      </c>
      <c r="AB331" s="140">
        <v>0</v>
      </c>
      <c r="AC331" s="140">
        <v>0</v>
      </c>
      <c r="AD331" s="140">
        <v>0</v>
      </c>
      <c r="AE331" s="140">
        <v>0</v>
      </c>
    </row>
    <row r="332" spans="1:31" hidden="1" outlineLevel="1" x14ac:dyDescent="0.25">
      <c r="A332" s="519" t="str">
        <f t="shared" si="38"/>
        <v>887</v>
      </c>
      <c r="B332" s="518" t="s">
        <v>418</v>
      </c>
      <c r="D332" s="140">
        <v>0</v>
      </c>
      <c r="E332" s="140">
        <v>0</v>
      </c>
      <c r="F332" s="140">
        <v>0</v>
      </c>
      <c r="G332" s="140">
        <v>0</v>
      </c>
      <c r="H332" s="140">
        <v>0</v>
      </c>
      <c r="I332" s="140">
        <v>0</v>
      </c>
      <c r="J332" s="140">
        <v>0</v>
      </c>
      <c r="K332" s="140">
        <v>0</v>
      </c>
      <c r="L332" s="140">
        <v>0</v>
      </c>
      <c r="M332" s="140">
        <v>0</v>
      </c>
      <c r="N332" s="140">
        <v>0</v>
      </c>
      <c r="O332" s="140">
        <v>0</v>
      </c>
      <c r="T332" s="140">
        <v>0</v>
      </c>
      <c r="U332" s="140">
        <v>0</v>
      </c>
      <c r="V332" s="140">
        <v>0</v>
      </c>
      <c r="W332" s="140">
        <v>0</v>
      </c>
      <c r="X332" s="140">
        <v>0</v>
      </c>
      <c r="Y332" s="140">
        <v>0</v>
      </c>
      <c r="Z332" s="140">
        <v>0</v>
      </c>
      <c r="AA332" s="140">
        <v>0</v>
      </c>
      <c r="AB332" s="140">
        <v>0</v>
      </c>
      <c r="AC332" s="140">
        <v>0</v>
      </c>
      <c r="AD332" s="140">
        <v>0</v>
      </c>
      <c r="AE332" s="140">
        <v>0</v>
      </c>
    </row>
    <row r="333" spans="1:31" hidden="1" outlineLevel="1" x14ac:dyDescent="0.25">
      <c r="A333" s="519" t="str">
        <f t="shared" si="38"/>
        <v>889</v>
      </c>
      <c r="B333" s="518" t="s">
        <v>419</v>
      </c>
      <c r="D333" s="140">
        <v>0</v>
      </c>
      <c r="E333" s="140">
        <v>0</v>
      </c>
      <c r="F333" s="140">
        <v>0</v>
      </c>
      <c r="G333" s="140">
        <v>0</v>
      </c>
      <c r="H333" s="140">
        <v>0</v>
      </c>
      <c r="I333" s="140">
        <v>0</v>
      </c>
      <c r="J333" s="140">
        <v>0</v>
      </c>
      <c r="K333" s="140">
        <v>0</v>
      </c>
      <c r="L333" s="140">
        <v>0</v>
      </c>
      <c r="M333" s="140">
        <v>0</v>
      </c>
      <c r="N333" s="140">
        <v>0</v>
      </c>
      <c r="O333" s="140">
        <v>0</v>
      </c>
      <c r="T333" s="140">
        <v>0</v>
      </c>
      <c r="U333" s="140">
        <v>0</v>
      </c>
      <c r="V333" s="140">
        <v>0</v>
      </c>
      <c r="W333" s="140">
        <v>0</v>
      </c>
      <c r="X333" s="140">
        <v>0</v>
      </c>
      <c r="Y333" s="140">
        <v>0</v>
      </c>
      <c r="Z333" s="140">
        <v>0</v>
      </c>
      <c r="AA333" s="140">
        <v>0</v>
      </c>
      <c r="AB333" s="140">
        <v>0</v>
      </c>
      <c r="AC333" s="140">
        <v>0</v>
      </c>
      <c r="AD333" s="140">
        <v>0</v>
      </c>
      <c r="AE333" s="140">
        <v>0</v>
      </c>
    </row>
    <row r="334" spans="1:31" hidden="1" outlineLevel="1" x14ac:dyDescent="0.25">
      <c r="A334" s="519" t="str">
        <f t="shared" si="38"/>
        <v>890</v>
      </c>
      <c r="B334" s="518" t="s">
        <v>420</v>
      </c>
      <c r="D334" s="140">
        <v>0</v>
      </c>
      <c r="E334" s="140">
        <v>0</v>
      </c>
      <c r="F334" s="140">
        <v>0</v>
      </c>
      <c r="G334" s="140">
        <v>0</v>
      </c>
      <c r="H334" s="140">
        <v>0</v>
      </c>
      <c r="I334" s="140">
        <v>0</v>
      </c>
      <c r="J334" s="140">
        <v>0</v>
      </c>
      <c r="K334" s="140">
        <v>0</v>
      </c>
      <c r="L334" s="140">
        <v>0</v>
      </c>
      <c r="M334" s="140">
        <v>0</v>
      </c>
      <c r="N334" s="140">
        <v>0</v>
      </c>
      <c r="O334" s="140">
        <v>0</v>
      </c>
      <c r="T334" s="140">
        <v>0</v>
      </c>
      <c r="U334" s="140">
        <v>0</v>
      </c>
      <c r="V334" s="140">
        <v>0</v>
      </c>
      <c r="W334" s="140">
        <v>0</v>
      </c>
      <c r="X334" s="140">
        <v>0</v>
      </c>
      <c r="Y334" s="140">
        <v>0</v>
      </c>
      <c r="Z334" s="140">
        <v>0</v>
      </c>
      <c r="AA334" s="140">
        <v>0</v>
      </c>
      <c r="AB334" s="140">
        <v>0</v>
      </c>
      <c r="AC334" s="140">
        <v>0</v>
      </c>
      <c r="AD334" s="140">
        <v>0</v>
      </c>
      <c r="AE334" s="140">
        <v>0</v>
      </c>
    </row>
    <row r="335" spans="1:31" hidden="1" outlineLevel="1" x14ac:dyDescent="0.25">
      <c r="A335" s="519" t="str">
        <f t="shared" si="38"/>
        <v>891</v>
      </c>
      <c r="B335" s="518" t="s">
        <v>421</v>
      </c>
      <c r="D335" s="140">
        <v>0</v>
      </c>
      <c r="E335" s="140">
        <v>0</v>
      </c>
      <c r="F335" s="140">
        <v>0</v>
      </c>
      <c r="G335" s="140">
        <v>0</v>
      </c>
      <c r="H335" s="140">
        <v>0</v>
      </c>
      <c r="I335" s="140">
        <v>0</v>
      </c>
      <c r="J335" s="140">
        <v>0</v>
      </c>
      <c r="K335" s="140">
        <v>0</v>
      </c>
      <c r="L335" s="140">
        <v>0</v>
      </c>
      <c r="M335" s="140">
        <v>0</v>
      </c>
      <c r="N335" s="140">
        <v>0</v>
      </c>
      <c r="O335" s="140">
        <v>0</v>
      </c>
      <c r="T335" s="140">
        <v>0</v>
      </c>
      <c r="U335" s="140">
        <v>0</v>
      </c>
      <c r="V335" s="140">
        <v>0</v>
      </c>
      <c r="W335" s="140">
        <v>0</v>
      </c>
      <c r="X335" s="140">
        <v>0</v>
      </c>
      <c r="Y335" s="140">
        <v>0</v>
      </c>
      <c r="Z335" s="140">
        <v>0</v>
      </c>
      <c r="AA335" s="140">
        <v>0</v>
      </c>
      <c r="AB335" s="140">
        <v>0</v>
      </c>
      <c r="AC335" s="140">
        <v>0</v>
      </c>
      <c r="AD335" s="140">
        <v>0</v>
      </c>
      <c r="AE335" s="140">
        <v>0</v>
      </c>
    </row>
    <row r="336" spans="1:31" hidden="1" outlineLevel="1" x14ac:dyDescent="0.25">
      <c r="A336" s="519" t="str">
        <f t="shared" si="38"/>
        <v>892</v>
      </c>
      <c r="B336" s="518" t="s">
        <v>422</v>
      </c>
      <c r="D336" s="140">
        <v>0</v>
      </c>
      <c r="E336" s="140">
        <v>0</v>
      </c>
      <c r="F336" s="140">
        <v>0</v>
      </c>
      <c r="G336" s="140">
        <v>0</v>
      </c>
      <c r="H336" s="140">
        <v>0</v>
      </c>
      <c r="I336" s="140">
        <v>0</v>
      </c>
      <c r="J336" s="140">
        <v>0</v>
      </c>
      <c r="K336" s="140">
        <v>0</v>
      </c>
      <c r="L336" s="140">
        <v>0</v>
      </c>
      <c r="M336" s="140">
        <v>0</v>
      </c>
      <c r="N336" s="140">
        <v>0</v>
      </c>
      <c r="O336" s="140">
        <v>0</v>
      </c>
      <c r="T336" s="140">
        <v>0</v>
      </c>
      <c r="U336" s="140">
        <v>0</v>
      </c>
      <c r="V336" s="140">
        <v>0</v>
      </c>
      <c r="W336" s="140">
        <v>0</v>
      </c>
      <c r="X336" s="140">
        <v>0</v>
      </c>
      <c r="Y336" s="140">
        <v>0</v>
      </c>
      <c r="Z336" s="140">
        <v>0</v>
      </c>
      <c r="AA336" s="140">
        <v>0</v>
      </c>
      <c r="AB336" s="140">
        <v>0</v>
      </c>
      <c r="AC336" s="140">
        <v>0</v>
      </c>
      <c r="AD336" s="140">
        <v>0</v>
      </c>
      <c r="AE336" s="140">
        <v>0</v>
      </c>
    </row>
    <row r="337" spans="1:31" hidden="1" outlineLevel="1" x14ac:dyDescent="0.25">
      <c r="A337" s="519" t="str">
        <f t="shared" si="38"/>
        <v>893</v>
      </c>
      <c r="B337" s="518" t="s">
        <v>865</v>
      </c>
      <c r="D337" s="140">
        <v>0</v>
      </c>
      <c r="E337" s="140">
        <v>0</v>
      </c>
      <c r="F337" s="140">
        <v>0</v>
      </c>
      <c r="G337" s="140">
        <v>0</v>
      </c>
      <c r="H337" s="140">
        <v>0</v>
      </c>
      <c r="I337" s="140">
        <v>0</v>
      </c>
      <c r="J337" s="140">
        <v>0</v>
      </c>
      <c r="K337" s="140">
        <v>0</v>
      </c>
      <c r="L337" s="140">
        <v>0</v>
      </c>
      <c r="M337" s="140">
        <v>0</v>
      </c>
      <c r="N337" s="140">
        <v>0</v>
      </c>
      <c r="O337" s="140">
        <v>0</v>
      </c>
      <c r="T337" s="140">
        <v>0</v>
      </c>
      <c r="U337" s="140">
        <v>0</v>
      </c>
      <c r="V337" s="140">
        <v>0</v>
      </c>
      <c r="W337" s="140">
        <v>0</v>
      </c>
      <c r="X337" s="140">
        <v>0</v>
      </c>
      <c r="Y337" s="140">
        <v>0</v>
      </c>
      <c r="Z337" s="140">
        <v>0</v>
      </c>
      <c r="AA337" s="140">
        <v>0</v>
      </c>
      <c r="AB337" s="140">
        <v>0</v>
      </c>
      <c r="AC337" s="140">
        <v>0</v>
      </c>
      <c r="AD337" s="140">
        <v>0</v>
      </c>
      <c r="AE337" s="140">
        <v>0</v>
      </c>
    </row>
    <row r="338" spans="1:31" hidden="1" outlineLevel="1" x14ac:dyDescent="0.25">
      <c r="A338" s="519" t="str">
        <f t="shared" si="38"/>
        <v>894</v>
      </c>
      <c r="B338" s="518" t="s">
        <v>423</v>
      </c>
      <c r="D338" s="140">
        <v>0</v>
      </c>
      <c r="E338" s="140">
        <v>0</v>
      </c>
      <c r="F338" s="140">
        <v>0</v>
      </c>
      <c r="G338" s="140">
        <v>0</v>
      </c>
      <c r="H338" s="140">
        <v>0</v>
      </c>
      <c r="I338" s="140">
        <v>0</v>
      </c>
      <c r="J338" s="140">
        <v>0</v>
      </c>
      <c r="K338" s="140">
        <v>0</v>
      </c>
      <c r="L338" s="140">
        <v>0</v>
      </c>
      <c r="M338" s="140">
        <v>0</v>
      </c>
      <c r="N338" s="140">
        <v>0</v>
      </c>
      <c r="O338" s="140">
        <v>0</v>
      </c>
      <c r="T338" s="140">
        <v>0</v>
      </c>
      <c r="U338" s="140">
        <v>0</v>
      </c>
      <c r="V338" s="140">
        <v>0</v>
      </c>
      <c r="W338" s="140">
        <v>0</v>
      </c>
      <c r="X338" s="140">
        <v>0</v>
      </c>
      <c r="Y338" s="140">
        <v>0</v>
      </c>
      <c r="Z338" s="140">
        <v>0</v>
      </c>
      <c r="AA338" s="140">
        <v>0</v>
      </c>
      <c r="AB338" s="140">
        <v>0</v>
      </c>
      <c r="AC338" s="140">
        <v>0</v>
      </c>
      <c r="AD338" s="140">
        <v>0</v>
      </c>
      <c r="AE338" s="140">
        <v>0</v>
      </c>
    </row>
    <row r="339" spans="1:31" hidden="1" outlineLevel="1" x14ac:dyDescent="0.25">
      <c r="A339" s="519" t="str">
        <f t="shared" si="38"/>
        <v>TOT</v>
      </c>
      <c r="B339" s="518" t="s">
        <v>424</v>
      </c>
      <c r="D339" s="140">
        <v>0</v>
      </c>
      <c r="E339" s="140">
        <v>0</v>
      </c>
      <c r="F339" s="140">
        <v>0</v>
      </c>
      <c r="G339" s="140">
        <v>0</v>
      </c>
      <c r="H339" s="140">
        <v>0</v>
      </c>
      <c r="I339" s="140">
        <v>0</v>
      </c>
      <c r="J339" s="140">
        <v>0</v>
      </c>
      <c r="K339" s="140">
        <v>0</v>
      </c>
      <c r="L339" s="140">
        <v>0</v>
      </c>
      <c r="M339" s="140">
        <v>0</v>
      </c>
      <c r="N339" s="140">
        <v>0</v>
      </c>
      <c r="O339" s="140">
        <v>0</v>
      </c>
      <c r="T339" s="140">
        <v>0</v>
      </c>
      <c r="U339" s="140">
        <v>0</v>
      </c>
      <c r="V339" s="140">
        <v>0</v>
      </c>
      <c r="W339" s="140">
        <v>0</v>
      </c>
      <c r="X339" s="140">
        <v>0</v>
      </c>
      <c r="Y339" s="140">
        <v>0</v>
      </c>
      <c r="Z339" s="140">
        <v>0</v>
      </c>
      <c r="AA339" s="140">
        <v>0</v>
      </c>
      <c r="AB339" s="140">
        <v>0</v>
      </c>
      <c r="AC339" s="140">
        <v>0</v>
      </c>
      <c r="AD339" s="140">
        <v>0</v>
      </c>
      <c r="AE339" s="140">
        <v>0</v>
      </c>
    </row>
    <row r="340" spans="1:31" s="93" customFormat="1" collapsed="1" x14ac:dyDescent="0.25">
      <c r="A340" s="519"/>
      <c r="B340" s="518"/>
      <c r="C340" s="140"/>
      <c r="D340" s="140"/>
      <c r="E340" s="140"/>
      <c r="F340" s="140"/>
      <c r="G340" s="140"/>
      <c r="H340" s="140"/>
      <c r="I340" s="140"/>
      <c r="J340" s="140"/>
      <c r="K340" s="140"/>
      <c r="L340" s="140"/>
      <c r="M340" s="140"/>
      <c r="N340" s="140"/>
      <c r="O340" s="140"/>
      <c r="P340" s="140"/>
      <c r="Q340" s="140"/>
      <c r="R340" s="140"/>
      <c r="S340" s="140"/>
      <c r="T340" s="140">
        <v>0</v>
      </c>
      <c r="U340" s="140">
        <v>0</v>
      </c>
      <c r="V340" s="140">
        <v>0</v>
      </c>
      <c r="W340" s="140">
        <v>0</v>
      </c>
      <c r="X340" s="140">
        <v>0</v>
      </c>
      <c r="Y340" s="140">
        <v>0</v>
      </c>
      <c r="Z340" s="140">
        <v>0</v>
      </c>
      <c r="AA340" s="140">
        <v>0</v>
      </c>
      <c r="AB340" s="140">
        <v>0</v>
      </c>
      <c r="AC340" s="140">
        <v>0</v>
      </c>
      <c r="AD340" s="140">
        <v>0</v>
      </c>
      <c r="AE340" s="140">
        <v>0</v>
      </c>
    </row>
    <row r="341" spans="1:31" x14ac:dyDescent="0.25">
      <c r="A341" s="519" t="str">
        <f t="shared" si="38"/>
        <v>CUS</v>
      </c>
      <c r="B341" s="522" t="s">
        <v>425</v>
      </c>
      <c r="C341" s="139"/>
      <c r="D341" s="139"/>
      <c r="E341" s="139"/>
      <c r="F341" s="139"/>
      <c r="G341" s="139"/>
      <c r="H341" s="139"/>
      <c r="I341" s="139"/>
      <c r="J341" s="139"/>
      <c r="K341" s="139"/>
      <c r="L341" s="139"/>
      <c r="M341" s="139"/>
      <c r="N341" s="139"/>
      <c r="O341" s="139"/>
      <c r="P341" s="139"/>
      <c r="Q341" s="139"/>
      <c r="R341" s="139"/>
      <c r="S341" s="139"/>
      <c r="T341" s="139">
        <v>0</v>
      </c>
      <c r="U341" s="139">
        <v>0</v>
      </c>
      <c r="V341" s="139">
        <v>0</v>
      </c>
      <c r="W341" s="139">
        <v>0</v>
      </c>
      <c r="X341" s="139">
        <v>0</v>
      </c>
      <c r="Y341" s="139">
        <v>0</v>
      </c>
      <c r="Z341" s="139">
        <v>0</v>
      </c>
      <c r="AA341" s="139">
        <v>0</v>
      </c>
      <c r="AB341" s="139">
        <v>0</v>
      </c>
      <c r="AC341" s="139">
        <v>0</v>
      </c>
      <c r="AD341" s="139">
        <v>0</v>
      </c>
      <c r="AE341" s="139">
        <v>0</v>
      </c>
    </row>
    <row r="342" spans="1:31" x14ac:dyDescent="0.25">
      <c r="A342" s="519" t="str">
        <f t="shared" si="38"/>
        <v>901</v>
      </c>
      <c r="B342" s="492" t="s">
        <v>1357</v>
      </c>
      <c r="D342" s="269">
        <v>144336.54999999996</v>
      </c>
      <c r="E342" s="269">
        <v>143995.32999999999</v>
      </c>
      <c r="F342" s="269">
        <v>123413.61999999997</v>
      </c>
      <c r="G342" s="269">
        <v>143639.93</v>
      </c>
      <c r="H342" s="269">
        <v>138840.31</v>
      </c>
      <c r="I342" s="269">
        <v>123688.73</v>
      </c>
      <c r="J342" s="269">
        <v>135032.65729999996</v>
      </c>
      <c r="K342" s="269">
        <v>145606.46540000002</v>
      </c>
      <c r="L342" s="269">
        <v>146735.52710000001</v>
      </c>
      <c r="M342" s="269">
        <v>139726.69279999993</v>
      </c>
      <c r="N342" s="269">
        <v>144178.42189999999</v>
      </c>
      <c r="O342" s="269">
        <v>145791.82339999999</v>
      </c>
      <c r="P342" s="140">
        <v>141939.49579999998</v>
      </c>
      <c r="Q342" s="140">
        <v>159289.3328</v>
      </c>
      <c r="R342" s="140">
        <v>142811.80129999996</v>
      </c>
      <c r="S342" s="140">
        <v>139337.91960000002</v>
      </c>
      <c r="T342" s="269">
        <v>149527.31299999999</v>
      </c>
      <c r="U342" s="269">
        <v>149620.9228</v>
      </c>
      <c r="V342" s="269">
        <v>159590.37710000004</v>
      </c>
      <c r="W342" s="269">
        <v>160718.35010000001</v>
      </c>
      <c r="X342" s="269">
        <v>140587.46719999998</v>
      </c>
      <c r="Y342" s="269">
        <v>163413.5324</v>
      </c>
      <c r="Z342" s="269">
        <v>157327.76120000004</v>
      </c>
      <c r="AA342" s="269">
        <v>154862.06270000001</v>
      </c>
      <c r="AB342" s="269">
        <v>157646.09</v>
      </c>
      <c r="AC342" s="269">
        <v>165357.848</v>
      </c>
      <c r="AD342" s="269">
        <v>130696.61629999999</v>
      </c>
      <c r="AE342" s="269">
        <v>149742.91370000003</v>
      </c>
    </row>
    <row r="343" spans="1:31" x14ac:dyDescent="0.25">
      <c r="A343" s="519" t="str">
        <f t="shared" si="38"/>
        <v>902</v>
      </c>
      <c r="B343" s="492" t="s">
        <v>1358</v>
      </c>
      <c r="D343" s="269">
        <v>163791.59</v>
      </c>
      <c r="E343" s="269">
        <v>133628.97000000003</v>
      </c>
      <c r="F343" s="269">
        <v>159221.07</v>
      </c>
      <c r="G343" s="269">
        <v>104112.01000000001</v>
      </c>
      <c r="H343" s="269">
        <v>115210.56</v>
      </c>
      <c r="I343" s="269">
        <v>113816.72999999997</v>
      </c>
      <c r="J343" s="269">
        <v>110757.33269999998</v>
      </c>
      <c r="K343" s="269">
        <v>111842.10539999999</v>
      </c>
      <c r="L343" s="269">
        <v>94825.120199999976</v>
      </c>
      <c r="M343" s="269">
        <v>95798.737199999989</v>
      </c>
      <c r="N343" s="269">
        <v>82698.700799999977</v>
      </c>
      <c r="O343" s="269">
        <v>40298.749199999991</v>
      </c>
      <c r="P343" s="140">
        <v>40174.569000000003</v>
      </c>
      <c r="Q343" s="140">
        <v>42865.43069999999</v>
      </c>
      <c r="R343" s="140">
        <v>32099.624100000001</v>
      </c>
      <c r="S343" s="140">
        <v>33202.032599999999</v>
      </c>
      <c r="T343" s="269">
        <v>26241.015900000002</v>
      </c>
      <c r="U343" s="269">
        <v>25738.144799999998</v>
      </c>
      <c r="V343" s="269">
        <v>27512.742900000001</v>
      </c>
      <c r="W343" s="269">
        <v>27394.764299999999</v>
      </c>
      <c r="X343" s="269">
        <v>24587.235000000004</v>
      </c>
      <c r="Y343" s="269">
        <v>27418.413599999996</v>
      </c>
      <c r="Z343" s="269">
        <v>27293.669100000003</v>
      </c>
      <c r="AA343" s="269">
        <v>26701.3992</v>
      </c>
      <c r="AB343" s="269">
        <v>27488.477999999999</v>
      </c>
      <c r="AC343" s="269">
        <v>27660.184799999999</v>
      </c>
      <c r="AD343" s="269">
        <v>23376.0933</v>
      </c>
      <c r="AE343" s="269">
        <v>25108.0782</v>
      </c>
    </row>
    <row r="344" spans="1:31" x14ac:dyDescent="0.25">
      <c r="A344" s="519" t="str">
        <f t="shared" si="38"/>
        <v>903</v>
      </c>
      <c r="B344" s="492" t="s">
        <v>1359</v>
      </c>
      <c r="D344" s="269">
        <v>641502.35000000009</v>
      </c>
      <c r="E344" s="269">
        <v>685031.33999999973</v>
      </c>
      <c r="F344" s="269">
        <v>583258.44000000006</v>
      </c>
      <c r="G344" s="269">
        <v>707260.35999999987</v>
      </c>
      <c r="H344" s="269">
        <v>614529.50000000047</v>
      </c>
      <c r="I344" s="269">
        <v>561725.92999999982</v>
      </c>
      <c r="J344" s="269">
        <v>605430.28799999983</v>
      </c>
      <c r="K344" s="269">
        <v>600624.43559999997</v>
      </c>
      <c r="L344" s="269">
        <v>580995.29429999972</v>
      </c>
      <c r="M344" s="269">
        <v>575365.18769999989</v>
      </c>
      <c r="N344" s="269">
        <v>566817.84959999984</v>
      </c>
      <c r="O344" s="269">
        <v>576346.24319999979</v>
      </c>
      <c r="P344" s="140">
        <v>566390.83979999984</v>
      </c>
      <c r="Q344" s="140">
        <v>594716.47109999997</v>
      </c>
      <c r="R344" s="140">
        <v>492392.0661</v>
      </c>
      <c r="S344" s="140">
        <v>491938.63109999971</v>
      </c>
      <c r="T344" s="269">
        <v>556731.03270000021</v>
      </c>
      <c r="U344" s="269">
        <v>583290.38790000009</v>
      </c>
      <c r="V344" s="269">
        <v>589256.34420000005</v>
      </c>
      <c r="W344" s="269">
        <v>579735.52590000012</v>
      </c>
      <c r="X344" s="269">
        <v>532431.40260000003</v>
      </c>
      <c r="Y344" s="269">
        <v>586648.12679999997</v>
      </c>
      <c r="Z344" s="269">
        <v>576310.96590000018</v>
      </c>
      <c r="AA344" s="269">
        <v>583798.98179999995</v>
      </c>
      <c r="AB344" s="269">
        <v>583567.52760000015</v>
      </c>
      <c r="AC344" s="269">
        <v>589908.00240000023</v>
      </c>
      <c r="AD344" s="269">
        <v>509001.71220000007</v>
      </c>
      <c r="AE344" s="269">
        <v>536989.54440000001</v>
      </c>
    </row>
    <row r="345" spans="1:31" x14ac:dyDescent="0.25">
      <c r="A345" s="519" t="str">
        <f t="shared" si="38"/>
        <v>903</v>
      </c>
      <c r="B345" s="492" t="s">
        <v>1360</v>
      </c>
      <c r="D345" s="269">
        <v>-300872.23999999987</v>
      </c>
      <c r="E345" s="269">
        <v>201396.44999999998</v>
      </c>
      <c r="F345" s="269">
        <v>196833.06999999998</v>
      </c>
      <c r="G345" s="269">
        <v>-386604.91999999993</v>
      </c>
      <c r="H345" s="269">
        <v>268996.45</v>
      </c>
      <c r="I345" s="269">
        <v>215926.82</v>
      </c>
      <c r="J345" s="269">
        <v>-503022.20699999999</v>
      </c>
      <c r="K345" s="269">
        <v>312519.28649999999</v>
      </c>
      <c r="L345" s="269">
        <v>234873.27659999998</v>
      </c>
      <c r="M345" s="269">
        <v>-582225.50820000004</v>
      </c>
      <c r="N345" s="269">
        <v>70335.303899999999</v>
      </c>
      <c r="O345" s="269">
        <v>65336.814299999998</v>
      </c>
      <c r="P345" s="140">
        <v>-169150.53809999998</v>
      </c>
      <c r="Q345" s="140">
        <v>62286.624599999996</v>
      </c>
      <c r="R345" s="140">
        <v>53239.271099999998</v>
      </c>
      <c r="S345" s="140">
        <v>-144889.36019999997</v>
      </c>
      <c r="T345" s="269">
        <v>39823.053399999997</v>
      </c>
      <c r="U345" s="269">
        <v>129979.21239999999</v>
      </c>
      <c r="V345" s="269">
        <v>39823.053399999997</v>
      </c>
      <c r="W345" s="269">
        <v>39823.053399999997</v>
      </c>
      <c r="X345" s="269">
        <v>58291.053399999997</v>
      </c>
      <c r="Y345" s="269">
        <v>40062.481899999999</v>
      </c>
      <c r="Z345" s="269">
        <v>40062.481899999999</v>
      </c>
      <c r="AA345" s="269">
        <v>40062.481899999999</v>
      </c>
      <c r="AB345" s="269">
        <v>40062.481899999999</v>
      </c>
      <c r="AC345" s="269">
        <v>40062.481899999999</v>
      </c>
      <c r="AD345" s="269">
        <v>40062.481899999999</v>
      </c>
      <c r="AE345" s="269">
        <v>52374.476199999997</v>
      </c>
    </row>
    <row r="346" spans="1:31" x14ac:dyDescent="0.25">
      <c r="A346" s="519" t="str">
        <f t="shared" si="38"/>
        <v>904</v>
      </c>
      <c r="B346" s="492" t="s">
        <v>1361</v>
      </c>
      <c r="D346" s="269">
        <v>381373.55000000005</v>
      </c>
      <c r="E346" s="269">
        <v>-53034.12</v>
      </c>
      <c r="F346" s="269">
        <v>68106.460000000006</v>
      </c>
      <c r="G346" s="269">
        <v>592094.44999999995</v>
      </c>
      <c r="H346" s="269">
        <v>416403.65</v>
      </c>
      <c r="I346" s="269">
        <v>159400.70000000001</v>
      </c>
      <c r="J346" s="269">
        <v>204994.79</v>
      </c>
      <c r="K346" s="269">
        <v>194854.01</v>
      </c>
      <c r="L346" s="269">
        <v>250981.6</v>
      </c>
      <c r="M346" s="269">
        <v>311962.38</v>
      </c>
      <c r="N346" s="269">
        <v>338130.92</v>
      </c>
      <c r="O346" s="269">
        <v>299789.37</v>
      </c>
      <c r="P346" s="140">
        <v>195013.26</v>
      </c>
      <c r="Q346" s="140">
        <v>162382.88</v>
      </c>
      <c r="R346" s="140">
        <v>204096.68</v>
      </c>
      <c r="S346" s="140">
        <v>251542.49</v>
      </c>
      <c r="T346" s="269">
        <v>271845.83</v>
      </c>
      <c r="U346" s="269">
        <v>208321.02</v>
      </c>
      <c r="V346" s="269">
        <v>206755.84</v>
      </c>
      <c r="W346" s="269">
        <v>199797.62</v>
      </c>
      <c r="X346" s="269">
        <v>258436.3</v>
      </c>
      <c r="Y346" s="269">
        <v>318433.91999999998</v>
      </c>
      <c r="Z346" s="269">
        <v>344107.83</v>
      </c>
      <c r="AA346" s="269">
        <v>305596.19</v>
      </c>
      <c r="AB346" s="269">
        <v>200866.06</v>
      </c>
      <c r="AC346" s="269">
        <v>164533.19</v>
      </c>
      <c r="AD346" s="269">
        <v>201872.66</v>
      </c>
      <c r="AE346" s="269">
        <v>256856.9</v>
      </c>
    </row>
    <row r="347" spans="1:31" x14ac:dyDescent="0.25">
      <c r="A347" s="519" t="str">
        <f t="shared" si="38"/>
        <v>905</v>
      </c>
      <c r="B347" s="492" t="s">
        <v>1362</v>
      </c>
      <c r="D347" s="269">
        <v>596.57000000000005</v>
      </c>
      <c r="E347" s="269">
        <v>-596.57000000000005</v>
      </c>
      <c r="F347" s="269">
        <v>2017.81</v>
      </c>
      <c r="G347" s="269">
        <v>0</v>
      </c>
      <c r="H347" s="269">
        <v>14.25</v>
      </c>
      <c r="I347" s="269">
        <v>0</v>
      </c>
      <c r="J347" s="269">
        <v>0</v>
      </c>
      <c r="K347" s="269">
        <v>0</v>
      </c>
      <c r="L347" s="269">
        <v>0</v>
      </c>
      <c r="M347" s="269">
        <v>0</v>
      </c>
      <c r="N347" s="269">
        <v>0</v>
      </c>
      <c r="O347" s="269">
        <v>0</v>
      </c>
      <c r="P347" s="140">
        <v>0</v>
      </c>
      <c r="Q347" s="140">
        <v>0</v>
      </c>
      <c r="R347" s="140">
        <v>0</v>
      </c>
      <c r="S347" s="140">
        <v>0</v>
      </c>
      <c r="T347" s="269">
        <v>0</v>
      </c>
      <c r="U347" s="269">
        <v>0</v>
      </c>
      <c r="V347" s="269">
        <v>0</v>
      </c>
      <c r="W347" s="269">
        <v>0</v>
      </c>
      <c r="X347" s="269">
        <v>0</v>
      </c>
      <c r="Y347" s="269">
        <v>0</v>
      </c>
      <c r="Z347" s="269">
        <v>0</v>
      </c>
      <c r="AA347" s="269">
        <v>0</v>
      </c>
      <c r="AB347" s="269">
        <v>0</v>
      </c>
      <c r="AC347" s="269">
        <v>0</v>
      </c>
      <c r="AD347" s="269">
        <v>0</v>
      </c>
      <c r="AE347" s="269">
        <v>0</v>
      </c>
    </row>
    <row r="348" spans="1:31" s="270" customFormat="1" x14ac:dyDescent="0.25">
      <c r="A348" s="520"/>
      <c r="B348" s="511" t="s">
        <v>1363</v>
      </c>
      <c r="C348" s="272"/>
      <c r="D348" s="288">
        <f>SUM(D342:D347)</f>
        <v>1030728.3700000001</v>
      </c>
      <c r="E348" s="288">
        <f t="shared" ref="E348:AE348" si="39">SUM(E342:E347)</f>
        <v>1110421.3999999997</v>
      </c>
      <c r="F348" s="288">
        <f t="shared" si="39"/>
        <v>1132850.47</v>
      </c>
      <c r="G348" s="288">
        <f t="shared" si="39"/>
        <v>1160501.8299999998</v>
      </c>
      <c r="H348" s="288">
        <f t="shared" si="39"/>
        <v>1553994.7200000007</v>
      </c>
      <c r="I348" s="288">
        <f t="shared" si="39"/>
        <v>1174558.9099999997</v>
      </c>
      <c r="J348" s="288">
        <f t="shared" si="39"/>
        <v>553192.86099999968</v>
      </c>
      <c r="K348" s="288">
        <f t="shared" si="39"/>
        <v>1365446.3029</v>
      </c>
      <c r="L348" s="288">
        <f t="shared" si="39"/>
        <v>1308410.8181999996</v>
      </c>
      <c r="M348" s="288">
        <f t="shared" si="39"/>
        <v>540627.48949999979</v>
      </c>
      <c r="N348" s="288">
        <f t="shared" si="39"/>
        <v>1202161.1961999997</v>
      </c>
      <c r="O348" s="288">
        <f t="shared" si="39"/>
        <v>1127563.0000999998</v>
      </c>
      <c r="P348" s="288">
        <f t="shared" si="39"/>
        <v>774367.62649999978</v>
      </c>
      <c r="Q348" s="288">
        <f t="shared" si="39"/>
        <v>1021540.7392</v>
      </c>
      <c r="R348" s="288">
        <f t="shared" si="39"/>
        <v>924639.44259999995</v>
      </c>
      <c r="S348" s="288">
        <f t="shared" si="39"/>
        <v>771131.7130999997</v>
      </c>
      <c r="T348" s="288">
        <f t="shared" si="39"/>
        <v>1044168.2450000001</v>
      </c>
      <c r="U348" s="288">
        <f t="shared" si="39"/>
        <v>1096949.6879</v>
      </c>
      <c r="V348" s="288">
        <f t="shared" si="39"/>
        <v>1022938.3576</v>
      </c>
      <c r="W348" s="288">
        <f t="shared" si="39"/>
        <v>1007469.3137000001</v>
      </c>
      <c r="X348" s="288">
        <f t="shared" si="39"/>
        <v>1014333.4582</v>
      </c>
      <c r="Y348" s="288">
        <f t="shared" si="39"/>
        <v>1135976.4746999999</v>
      </c>
      <c r="Z348" s="288">
        <f t="shared" si="39"/>
        <v>1145102.7081000002</v>
      </c>
      <c r="AA348" s="288">
        <f t="shared" si="39"/>
        <v>1111021.1155999999</v>
      </c>
      <c r="AB348" s="288">
        <f t="shared" si="39"/>
        <v>1009630.6375000002</v>
      </c>
      <c r="AC348" s="288">
        <f t="shared" si="39"/>
        <v>987521.70710000023</v>
      </c>
      <c r="AD348" s="288">
        <f t="shared" si="39"/>
        <v>905009.56370000017</v>
      </c>
      <c r="AE348" s="288">
        <f t="shared" si="39"/>
        <v>1021071.9125000001</v>
      </c>
    </row>
    <row r="349" spans="1:31" x14ac:dyDescent="0.25">
      <c r="A349" s="519"/>
      <c r="T349" s="140">
        <v>0</v>
      </c>
      <c r="U349" s="140">
        <v>0</v>
      </c>
      <c r="V349" s="140">
        <v>0</v>
      </c>
      <c r="W349" s="140">
        <v>0</v>
      </c>
      <c r="X349" s="140">
        <v>0</v>
      </c>
      <c r="Y349" s="140">
        <v>0</v>
      </c>
      <c r="Z349" s="140">
        <v>0</v>
      </c>
      <c r="AA349" s="140">
        <v>0</v>
      </c>
      <c r="AB349" s="140">
        <v>0</v>
      </c>
      <c r="AC349" s="140">
        <v>0</v>
      </c>
      <c r="AD349" s="140">
        <v>0</v>
      </c>
      <c r="AE349" s="140">
        <v>0</v>
      </c>
    </row>
    <row r="350" spans="1:31" x14ac:dyDescent="0.25">
      <c r="A350" s="519"/>
      <c r="B350" s="518" t="s">
        <v>426</v>
      </c>
      <c r="T350" s="140">
        <v>0</v>
      </c>
      <c r="U350" s="140">
        <v>0</v>
      </c>
      <c r="V350" s="140">
        <v>0</v>
      </c>
      <c r="W350" s="140">
        <v>0</v>
      </c>
      <c r="X350" s="140">
        <v>0</v>
      </c>
      <c r="Y350" s="140">
        <v>0</v>
      </c>
      <c r="Z350" s="140">
        <v>0</v>
      </c>
      <c r="AA350" s="140">
        <v>0</v>
      </c>
      <c r="AB350" s="140">
        <v>0</v>
      </c>
      <c r="AC350" s="140">
        <v>0</v>
      </c>
      <c r="AD350" s="140">
        <v>0</v>
      </c>
      <c r="AE350" s="140">
        <v>0</v>
      </c>
    </row>
    <row r="351" spans="1:31" x14ac:dyDescent="0.25">
      <c r="A351" s="519" t="str">
        <f t="shared" si="38"/>
        <v>907</v>
      </c>
      <c r="B351" s="492" t="s">
        <v>1364</v>
      </c>
      <c r="D351" s="269">
        <v>15845.43</v>
      </c>
      <c r="E351" s="269">
        <v>15325.64</v>
      </c>
      <c r="F351" s="269">
        <v>12773.87</v>
      </c>
      <c r="G351" s="269">
        <v>14113.46</v>
      </c>
      <c r="H351" s="269">
        <v>16692.740000000002</v>
      </c>
      <c r="I351" s="269">
        <v>16226.11</v>
      </c>
      <c r="J351" s="269">
        <v>12593.716200000003</v>
      </c>
      <c r="K351" s="269">
        <v>19896.513000000006</v>
      </c>
      <c r="L351" s="269">
        <v>19279.010400000003</v>
      </c>
      <c r="M351" s="269">
        <v>19905.483</v>
      </c>
      <c r="N351" s="269">
        <v>20082.909599999999</v>
      </c>
      <c r="O351" s="269">
        <v>20238.1296</v>
      </c>
      <c r="P351" s="140">
        <v>20405.431799999998</v>
      </c>
      <c r="Q351" s="140">
        <v>22150.619399999996</v>
      </c>
      <c r="R351" s="140">
        <v>16220.669400000002</v>
      </c>
      <c r="S351" s="140">
        <v>17473.427400000004</v>
      </c>
      <c r="T351" s="269">
        <v>14057.0196</v>
      </c>
      <c r="U351" s="269">
        <v>14189.767800000003</v>
      </c>
      <c r="V351" s="269">
        <v>17832.7032</v>
      </c>
      <c r="W351" s="269">
        <v>16932.021599999996</v>
      </c>
      <c r="X351" s="269">
        <v>13636.084800000002</v>
      </c>
      <c r="Y351" s="269">
        <v>17794.724999999999</v>
      </c>
      <c r="Z351" s="269">
        <v>16345.173000000001</v>
      </c>
      <c r="AA351" s="269">
        <v>16504.269599999996</v>
      </c>
      <c r="AB351" s="269">
        <v>17386.3092</v>
      </c>
      <c r="AC351" s="269">
        <v>17446.774800000003</v>
      </c>
      <c r="AD351" s="269">
        <v>12076.311</v>
      </c>
      <c r="AE351" s="269">
        <v>14293.866600000001</v>
      </c>
    </row>
    <row r="352" spans="1:31" x14ac:dyDescent="0.25">
      <c r="A352" s="519" t="str">
        <f t="shared" si="38"/>
        <v>908</v>
      </c>
      <c r="B352" s="492" t="s">
        <v>1365</v>
      </c>
      <c r="D352" s="269">
        <v>11865.86</v>
      </c>
      <c r="E352" s="269">
        <v>17012.510000000002</v>
      </c>
      <c r="F352" s="269">
        <v>13367.47</v>
      </c>
      <c r="G352" s="269">
        <v>17681.609999999997</v>
      </c>
      <c r="H352" s="269">
        <v>15148.39</v>
      </c>
      <c r="I352" s="269">
        <v>15898.449999999999</v>
      </c>
      <c r="J352" s="269">
        <v>13002.451800000001</v>
      </c>
      <c r="K352" s="269">
        <v>27697.948200000006</v>
      </c>
      <c r="L352" s="269">
        <v>29287.915799999999</v>
      </c>
      <c r="M352" s="269">
        <v>45087.525600000001</v>
      </c>
      <c r="N352" s="269">
        <v>23251.175999999992</v>
      </c>
      <c r="O352" s="269">
        <v>26636.181000000004</v>
      </c>
      <c r="P352" s="140">
        <v>26824.395000000004</v>
      </c>
      <c r="Q352" s="140">
        <v>24692.171400000003</v>
      </c>
      <c r="R352" s="140">
        <v>31839.405000000006</v>
      </c>
      <c r="S352" s="140">
        <v>65267.70900000001</v>
      </c>
      <c r="T352" s="269">
        <v>30934.870200000005</v>
      </c>
      <c r="U352" s="269">
        <v>30862.236600000004</v>
      </c>
      <c r="V352" s="269">
        <v>35862.949200000003</v>
      </c>
      <c r="W352" s="269">
        <v>36739.216800000002</v>
      </c>
      <c r="X352" s="269">
        <v>29292.229200000002</v>
      </c>
      <c r="Y352" s="269">
        <v>35035.509600000005</v>
      </c>
      <c r="Z352" s="269">
        <v>64401.511200000001</v>
      </c>
      <c r="AA352" s="269">
        <v>35359.927199999998</v>
      </c>
      <c r="AB352" s="269">
        <v>35575.542600000001</v>
      </c>
      <c r="AC352" s="269">
        <v>33651.867600000005</v>
      </c>
      <c r="AD352" s="269">
        <v>27881.825400000002</v>
      </c>
      <c r="AE352" s="269">
        <v>30071.987399999998</v>
      </c>
    </row>
    <row r="353" spans="1:32" x14ac:dyDescent="0.25">
      <c r="A353" s="519" t="str">
        <f t="shared" si="38"/>
        <v>908</v>
      </c>
      <c r="B353" s="492" t="s">
        <v>1366</v>
      </c>
      <c r="D353" s="269">
        <v>427847.41999999993</v>
      </c>
      <c r="E353" s="269">
        <v>565793.51000000024</v>
      </c>
      <c r="F353" s="269">
        <v>483223.22999999992</v>
      </c>
      <c r="G353" s="269">
        <v>1121699.2000000002</v>
      </c>
      <c r="H353" s="269">
        <v>937098.27999999991</v>
      </c>
      <c r="I353" s="269">
        <v>67217.189999999915</v>
      </c>
      <c r="J353" s="269">
        <v>431346.9</v>
      </c>
      <c r="K353" s="269">
        <v>572872.86</v>
      </c>
      <c r="L353" s="269">
        <v>459128.11000000004</v>
      </c>
      <c r="M353" s="269">
        <v>568707.59000000008</v>
      </c>
      <c r="N353" s="269">
        <v>560903.52</v>
      </c>
      <c r="O353" s="269">
        <v>502790.14000000007</v>
      </c>
      <c r="P353" s="140">
        <v>740395.52000000002</v>
      </c>
      <c r="Q353" s="140">
        <v>888854.75</v>
      </c>
      <c r="R353" s="140">
        <v>1116786.2000000002</v>
      </c>
      <c r="S353" s="140">
        <v>1136976.4099999999</v>
      </c>
      <c r="T353" s="269">
        <v>795558.46</v>
      </c>
      <c r="U353" s="269">
        <v>794524.75</v>
      </c>
      <c r="V353" s="269">
        <v>798160.82</v>
      </c>
      <c r="W353" s="269">
        <v>797919.5199999999</v>
      </c>
      <c r="X353" s="269">
        <v>792170.56</v>
      </c>
      <c r="Y353" s="269">
        <v>797967.54</v>
      </c>
      <c r="Z353" s="269">
        <v>797714.36999999988</v>
      </c>
      <c r="AA353" s="269">
        <v>796497.34999999986</v>
      </c>
      <c r="AB353" s="269">
        <v>798112.96</v>
      </c>
      <c r="AC353" s="269">
        <v>798462.43</v>
      </c>
      <c r="AD353" s="269">
        <v>789690.1</v>
      </c>
      <c r="AE353" s="269">
        <v>792764.17</v>
      </c>
    </row>
    <row r="354" spans="1:32" x14ac:dyDescent="0.25">
      <c r="A354" s="519" t="str">
        <f t="shared" si="38"/>
        <v>908</v>
      </c>
      <c r="B354" s="492" t="s">
        <v>1367</v>
      </c>
      <c r="D354" s="269">
        <v>-5573.1999999999989</v>
      </c>
      <c r="E354" s="269">
        <v>22998.76</v>
      </c>
      <c r="F354" s="269">
        <v>2786.6</v>
      </c>
      <c r="G354" s="269">
        <v>-25785.360000000001</v>
      </c>
      <c r="H354" s="269">
        <v>2898.06</v>
      </c>
      <c r="I354" s="269">
        <v>2898.06</v>
      </c>
      <c r="J354" s="269">
        <v>-5796.1098000000002</v>
      </c>
      <c r="K354" s="269">
        <v>2898.2070000000003</v>
      </c>
      <c r="L354" s="269">
        <v>2898.2070000000003</v>
      </c>
      <c r="M354" s="269">
        <v>-5796.4140000000007</v>
      </c>
      <c r="N354" s="269">
        <v>2898.2070000000003</v>
      </c>
      <c r="O354" s="269">
        <v>2898.2070000000003</v>
      </c>
      <c r="P354" s="140">
        <v>-5796.4140000000043</v>
      </c>
      <c r="Q354" s="140">
        <v>2898.2070000000003</v>
      </c>
      <c r="R354" s="140">
        <v>2898.2070000000003</v>
      </c>
      <c r="S354" s="140">
        <v>-5796.4140000000007</v>
      </c>
      <c r="T354" s="269">
        <v>4736.3761489999997</v>
      </c>
      <c r="U354" s="269">
        <v>4736.3761489999997</v>
      </c>
      <c r="V354" s="269">
        <v>4736.3761489999997</v>
      </c>
      <c r="W354" s="269">
        <v>4736.3761489999997</v>
      </c>
      <c r="X354" s="269">
        <v>4736.3761489999997</v>
      </c>
      <c r="Y354" s="269">
        <v>4736.3761489999997</v>
      </c>
      <c r="Z354" s="269">
        <v>4736.3761489999997</v>
      </c>
      <c r="AA354" s="269">
        <v>4736.3761489999997</v>
      </c>
      <c r="AB354" s="269">
        <v>25757.064149000002</v>
      </c>
      <c r="AC354" s="269">
        <v>4736.3761489999997</v>
      </c>
      <c r="AD354" s="269">
        <v>4736.3761489999997</v>
      </c>
      <c r="AE354" s="269">
        <v>4736.3761489999997</v>
      </c>
    </row>
    <row r="355" spans="1:32" x14ac:dyDescent="0.25">
      <c r="A355" s="519" t="str">
        <f t="shared" si="38"/>
        <v>909</v>
      </c>
      <c r="B355" s="492" t="s">
        <v>1368</v>
      </c>
      <c r="D355" s="269">
        <v>33446.310000000005</v>
      </c>
      <c r="E355" s="269">
        <v>124964.90999999999</v>
      </c>
      <c r="F355" s="269">
        <v>134770.87999999998</v>
      </c>
      <c r="G355" s="269">
        <v>27073.17</v>
      </c>
      <c r="H355" s="269">
        <v>44266.229999999996</v>
      </c>
      <c r="I355" s="269">
        <v>62584.76999999999</v>
      </c>
      <c r="J355" s="269">
        <v>46678.0458</v>
      </c>
      <c r="K355" s="269">
        <v>94670.2258</v>
      </c>
      <c r="L355" s="269">
        <v>81884.215799999991</v>
      </c>
      <c r="M355" s="269">
        <v>85009.7258</v>
      </c>
      <c r="N355" s="269">
        <v>84398.045800000007</v>
      </c>
      <c r="O355" s="269">
        <v>85270.1158</v>
      </c>
      <c r="P355" s="140">
        <v>79346.315799999997</v>
      </c>
      <c r="Q355" s="140">
        <v>78064.415800000002</v>
      </c>
      <c r="R355" s="140">
        <v>78935.635800000004</v>
      </c>
      <c r="S355" s="140">
        <v>82764.431800000006</v>
      </c>
      <c r="T355" s="269">
        <v>76970.165599999993</v>
      </c>
      <c r="U355" s="269">
        <v>78978.045599999998</v>
      </c>
      <c r="V355" s="269">
        <v>80888.635599999994</v>
      </c>
      <c r="W355" s="269">
        <v>94441.925599999988</v>
      </c>
      <c r="X355" s="269">
        <v>80346.885599999994</v>
      </c>
      <c r="Y355" s="269">
        <v>83792.36559999999</v>
      </c>
      <c r="Z355" s="269">
        <v>83118.085599999991</v>
      </c>
      <c r="AA355" s="269">
        <v>84079.435599999997</v>
      </c>
      <c r="AB355" s="269">
        <v>77549.155599999998</v>
      </c>
      <c r="AC355" s="269">
        <v>76136.025599999994</v>
      </c>
      <c r="AD355" s="269">
        <v>77096.425599999988</v>
      </c>
      <c r="AE355" s="269">
        <v>78594.725599999991</v>
      </c>
    </row>
    <row r="356" spans="1:32" x14ac:dyDescent="0.25">
      <c r="A356" s="519" t="str">
        <f t="shared" si="38"/>
        <v>910</v>
      </c>
      <c r="B356" s="492" t="s">
        <v>1369</v>
      </c>
      <c r="D356" s="269">
        <v>49469.490000000005</v>
      </c>
      <c r="E356" s="269">
        <v>58047.369999999995</v>
      </c>
      <c r="F356" s="269">
        <v>132486.94</v>
      </c>
      <c r="G356" s="269">
        <v>143914.11000000002</v>
      </c>
      <c r="H356" s="269">
        <v>20131.290000000015</v>
      </c>
      <c r="I356" s="269">
        <v>58993.83</v>
      </c>
      <c r="J356" s="269">
        <v>84988.214999999997</v>
      </c>
      <c r="K356" s="269">
        <v>79058.812600000019</v>
      </c>
      <c r="L356" s="269">
        <v>62252.97</v>
      </c>
      <c r="M356" s="269">
        <v>82470.718200000003</v>
      </c>
      <c r="N356" s="269">
        <v>70544.830199999997</v>
      </c>
      <c r="O356" s="269">
        <v>76734.693400000004</v>
      </c>
      <c r="P356" s="140">
        <v>73587.072000000029</v>
      </c>
      <c r="Q356" s="140">
        <v>71921.943599999999</v>
      </c>
      <c r="R356" s="140">
        <v>66202.6872</v>
      </c>
      <c r="S356" s="140">
        <v>116957.73339999998</v>
      </c>
      <c r="T356" s="269">
        <v>66878.760000000009</v>
      </c>
      <c r="U356" s="269">
        <v>69989.719799999992</v>
      </c>
      <c r="V356" s="269">
        <v>103730.61660000001</v>
      </c>
      <c r="W356" s="269">
        <v>87969.657399999996</v>
      </c>
      <c r="X356" s="269">
        <v>70756.623599999992</v>
      </c>
      <c r="Y356" s="269">
        <v>103825.0434</v>
      </c>
      <c r="Z356" s="269">
        <v>85661.1054</v>
      </c>
      <c r="AA356" s="269">
        <v>89469.402400000006</v>
      </c>
      <c r="AB356" s="269">
        <v>103382.8224</v>
      </c>
      <c r="AC356" s="269">
        <v>72786.2304</v>
      </c>
      <c r="AD356" s="269">
        <v>78943.3554</v>
      </c>
      <c r="AE356" s="269">
        <v>153337.69779999999</v>
      </c>
    </row>
    <row r="357" spans="1:32" x14ac:dyDescent="0.25">
      <c r="A357" s="519" t="str">
        <f t="shared" si="38"/>
        <v>910</v>
      </c>
      <c r="B357" s="492" t="s">
        <v>1370</v>
      </c>
      <c r="D357" s="269">
        <v>0</v>
      </c>
      <c r="E357" s="269">
        <v>0</v>
      </c>
      <c r="F357" s="269">
        <v>0</v>
      </c>
      <c r="G357" s="269">
        <v>0</v>
      </c>
      <c r="H357" s="269">
        <v>10003.99</v>
      </c>
      <c r="I357" s="269">
        <v>3686.25</v>
      </c>
      <c r="J357" s="269">
        <v>-24959.259000000002</v>
      </c>
      <c r="K357" s="269">
        <v>3510</v>
      </c>
      <c r="L357" s="269">
        <v>38610</v>
      </c>
      <c r="M357" s="269">
        <v>-42120</v>
      </c>
      <c r="N357" s="269">
        <v>91084.5</v>
      </c>
      <c r="O357" s="269">
        <v>49018.7022</v>
      </c>
      <c r="P357" s="140">
        <v>-140103.2022</v>
      </c>
      <c r="Q357" s="140">
        <v>38610</v>
      </c>
      <c r="R357" s="140">
        <v>26325</v>
      </c>
      <c r="S357" s="140">
        <v>-64935</v>
      </c>
      <c r="T357" s="269">
        <v>895.125</v>
      </c>
      <c r="U357" s="269">
        <v>895.125</v>
      </c>
      <c r="V357" s="269">
        <v>895.125</v>
      </c>
      <c r="W357" s="269">
        <v>895.125</v>
      </c>
      <c r="X357" s="269">
        <v>895.125</v>
      </c>
      <c r="Y357" s="269">
        <v>895.125</v>
      </c>
      <c r="Z357" s="269">
        <v>895.125</v>
      </c>
      <c r="AA357" s="269">
        <v>895.125</v>
      </c>
      <c r="AB357" s="269">
        <v>895.125</v>
      </c>
      <c r="AC357" s="269">
        <v>895.125</v>
      </c>
      <c r="AD357" s="269">
        <v>895.125</v>
      </c>
      <c r="AE357" s="269">
        <v>895.125</v>
      </c>
    </row>
    <row r="358" spans="1:32" s="270" customFormat="1" x14ac:dyDescent="0.25">
      <c r="A358" s="520"/>
      <c r="B358" s="511" t="s">
        <v>1371</v>
      </c>
      <c r="C358" s="272"/>
      <c r="D358" s="288">
        <f>SUM(D351:D357)</f>
        <v>532901.30999999994</v>
      </c>
      <c r="E358" s="288">
        <f t="shared" ref="E358:AE358" si="40">SUM(E351:E357)</f>
        <v>804142.7000000003</v>
      </c>
      <c r="F358" s="288">
        <f t="shared" si="40"/>
        <v>779408.99</v>
      </c>
      <c r="G358" s="288">
        <f t="shared" si="40"/>
        <v>1298696.1900000002</v>
      </c>
      <c r="H358" s="288">
        <f t="shared" si="40"/>
        <v>1046238.98</v>
      </c>
      <c r="I358" s="288">
        <f t="shared" si="40"/>
        <v>227504.65999999992</v>
      </c>
      <c r="J358" s="288">
        <f t="shared" si="40"/>
        <v>557853.96000000008</v>
      </c>
      <c r="K358" s="288">
        <f t="shared" si="40"/>
        <v>800604.56660000014</v>
      </c>
      <c r="L358" s="288">
        <f t="shared" si="40"/>
        <v>693340.429</v>
      </c>
      <c r="M358" s="288">
        <f t="shared" si="40"/>
        <v>753264.62860000017</v>
      </c>
      <c r="N358" s="288">
        <f t="shared" si="40"/>
        <v>853163.18859999999</v>
      </c>
      <c r="O358" s="288">
        <f t="shared" si="40"/>
        <v>763586.16900000023</v>
      </c>
      <c r="P358" s="288">
        <f t="shared" si="40"/>
        <v>794659.11840000004</v>
      </c>
      <c r="Q358" s="288">
        <f t="shared" si="40"/>
        <v>1127192.1072</v>
      </c>
      <c r="R358" s="288">
        <f t="shared" si="40"/>
        <v>1339207.8044000003</v>
      </c>
      <c r="S358" s="288">
        <f t="shared" si="40"/>
        <v>1348708.2975999997</v>
      </c>
      <c r="T358" s="288">
        <f t="shared" si="40"/>
        <v>990030.77654899994</v>
      </c>
      <c r="U358" s="288">
        <f t="shared" si="40"/>
        <v>994176.02094899991</v>
      </c>
      <c r="V358" s="288">
        <f t="shared" si="40"/>
        <v>1042107.225749</v>
      </c>
      <c r="W358" s="288">
        <f t="shared" si="40"/>
        <v>1039633.8425489999</v>
      </c>
      <c r="X358" s="288">
        <f t="shared" si="40"/>
        <v>991833.88434900017</v>
      </c>
      <c r="Y358" s="288">
        <f t="shared" si="40"/>
        <v>1044046.684749</v>
      </c>
      <c r="Z358" s="288">
        <f t="shared" si="40"/>
        <v>1052871.7463489999</v>
      </c>
      <c r="AA358" s="288">
        <f t="shared" si="40"/>
        <v>1027541.8859489999</v>
      </c>
      <c r="AB358" s="288">
        <f t="shared" si="40"/>
        <v>1058658.9789489999</v>
      </c>
      <c r="AC358" s="288">
        <f t="shared" si="40"/>
        <v>1004114.8295490001</v>
      </c>
      <c r="AD358" s="288">
        <f t="shared" si="40"/>
        <v>991319.51854899991</v>
      </c>
      <c r="AE358" s="288">
        <f t="shared" si="40"/>
        <v>1074693.9485490001</v>
      </c>
    </row>
    <row r="359" spans="1:32" x14ac:dyDescent="0.25">
      <c r="A359" s="519"/>
    </row>
    <row r="360" spans="1:32" x14ac:dyDescent="0.25">
      <c r="A360" s="519" t="str">
        <f t="shared" si="38"/>
        <v>913</v>
      </c>
      <c r="B360" s="492" t="s">
        <v>1372</v>
      </c>
      <c r="D360" s="269">
        <v>5755.61</v>
      </c>
      <c r="E360" s="269">
        <v>16194.24</v>
      </c>
      <c r="F360" s="269">
        <v>4583.43</v>
      </c>
      <c r="G360" s="269">
        <v>30169.24</v>
      </c>
      <c r="H360" s="269">
        <v>2533.98</v>
      </c>
      <c r="I360" s="269">
        <v>1746.03</v>
      </c>
      <c r="J360" s="269">
        <v>3375.567</v>
      </c>
      <c r="K360" s="269">
        <v>0</v>
      </c>
      <c r="L360" s="269">
        <v>0</v>
      </c>
      <c r="M360" s="269">
        <v>8562.1380000000008</v>
      </c>
      <c r="N360" s="269">
        <v>0</v>
      </c>
      <c r="O360" s="269">
        <v>0</v>
      </c>
      <c r="P360" s="140">
        <v>8562.1380000000008</v>
      </c>
      <c r="Q360" s="140">
        <v>0</v>
      </c>
      <c r="R360" s="140">
        <v>0</v>
      </c>
      <c r="S360" s="140">
        <v>12656.709000000001</v>
      </c>
      <c r="T360" s="269">
        <v>0</v>
      </c>
      <c r="U360" s="269">
        <v>0</v>
      </c>
      <c r="V360" s="269">
        <v>1666.2750000000001</v>
      </c>
      <c r="W360" s="269">
        <v>0</v>
      </c>
      <c r="X360" s="269">
        <v>0</v>
      </c>
      <c r="Y360" s="269">
        <v>1666.2750000000001</v>
      </c>
      <c r="Z360" s="269">
        <v>0</v>
      </c>
      <c r="AA360" s="269">
        <v>0</v>
      </c>
      <c r="AB360" s="269">
        <v>1666.2750000000001</v>
      </c>
      <c r="AC360" s="269">
        <v>0</v>
      </c>
      <c r="AD360" s="269">
        <v>0</v>
      </c>
      <c r="AE360" s="269">
        <v>1666.2750000000001</v>
      </c>
    </row>
    <row r="361" spans="1:32" s="270" customFormat="1" x14ac:dyDescent="0.25">
      <c r="A361" s="520"/>
      <c r="B361" s="511" t="s">
        <v>1373</v>
      </c>
      <c r="C361" s="272"/>
      <c r="D361" s="288">
        <f>SUM(D360)</f>
        <v>5755.61</v>
      </c>
      <c r="E361" s="288">
        <f t="shared" ref="E361:AE361" si="41">SUM(E360)</f>
        <v>16194.24</v>
      </c>
      <c r="F361" s="288">
        <f t="shared" si="41"/>
        <v>4583.43</v>
      </c>
      <c r="G361" s="288">
        <f t="shared" si="41"/>
        <v>30169.24</v>
      </c>
      <c r="H361" s="288">
        <f t="shared" si="41"/>
        <v>2533.98</v>
      </c>
      <c r="I361" s="288">
        <f t="shared" si="41"/>
        <v>1746.03</v>
      </c>
      <c r="J361" s="288">
        <f t="shared" si="41"/>
        <v>3375.567</v>
      </c>
      <c r="K361" s="288">
        <f t="shared" si="41"/>
        <v>0</v>
      </c>
      <c r="L361" s="288">
        <f t="shared" si="41"/>
        <v>0</v>
      </c>
      <c r="M361" s="288">
        <f t="shared" si="41"/>
        <v>8562.1380000000008</v>
      </c>
      <c r="N361" s="288">
        <f t="shared" si="41"/>
        <v>0</v>
      </c>
      <c r="O361" s="288">
        <f t="shared" si="41"/>
        <v>0</v>
      </c>
      <c r="P361" s="288">
        <f t="shared" si="41"/>
        <v>8562.1380000000008</v>
      </c>
      <c r="Q361" s="288">
        <f t="shared" si="41"/>
        <v>0</v>
      </c>
      <c r="R361" s="288">
        <f t="shared" si="41"/>
        <v>0</v>
      </c>
      <c r="S361" s="288">
        <f t="shared" si="41"/>
        <v>12656.709000000001</v>
      </c>
      <c r="T361" s="288">
        <f t="shared" si="41"/>
        <v>0</v>
      </c>
      <c r="U361" s="288">
        <f t="shared" si="41"/>
        <v>0</v>
      </c>
      <c r="V361" s="288">
        <f t="shared" si="41"/>
        <v>1666.2750000000001</v>
      </c>
      <c r="W361" s="288">
        <f t="shared" si="41"/>
        <v>0</v>
      </c>
      <c r="X361" s="288">
        <f t="shared" si="41"/>
        <v>0</v>
      </c>
      <c r="Y361" s="288">
        <f t="shared" si="41"/>
        <v>1666.2750000000001</v>
      </c>
      <c r="Z361" s="288">
        <f t="shared" si="41"/>
        <v>0</v>
      </c>
      <c r="AA361" s="288">
        <f t="shared" si="41"/>
        <v>0</v>
      </c>
      <c r="AB361" s="288">
        <f t="shared" si="41"/>
        <v>1666.2750000000001</v>
      </c>
      <c r="AC361" s="288">
        <f t="shared" si="41"/>
        <v>0</v>
      </c>
      <c r="AD361" s="288">
        <f t="shared" si="41"/>
        <v>0</v>
      </c>
      <c r="AE361" s="288">
        <f t="shared" si="41"/>
        <v>1666.2750000000001</v>
      </c>
      <c r="AF361" s="272"/>
    </row>
    <row r="362" spans="1:32" x14ac:dyDescent="0.25">
      <c r="A362" s="519"/>
    </row>
    <row r="363" spans="1:32" s="270" customFormat="1" x14ac:dyDescent="0.25">
      <c r="A363" s="520"/>
      <c r="B363" s="512" t="s">
        <v>1374</v>
      </c>
      <c r="C363" s="272"/>
      <c r="D363" s="272">
        <f>SUM(D348,D358,D361)</f>
        <v>1569385.2900000003</v>
      </c>
      <c r="E363" s="272">
        <f t="shared" ref="E363:AE363" si="42">SUM(E348,E358,E361)</f>
        <v>1930758.34</v>
      </c>
      <c r="F363" s="272">
        <f t="shared" si="42"/>
        <v>1916842.89</v>
      </c>
      <c r="G363" s="272">
        <f t="shared" si="42"/>
        <v>2489367.2600000002</v>
      </c>
      <c r="H363" s="272">
        <f t="shared" si="42"/>
        <v>2602767.6800000006</v>
      </c>
      <c r="I363" s="272">
        <f t="shared" si="42"/>
        <v>1403809.5999999996</v>
      </c>
      <c r="J363" s="272">
        <f t="shared" si="42"/>
        <v>1114422.3879999998</v>
      </c>
      <c r="K363" s="272">
        <f t="shared" si="42"/>
        <v>2166050.8695</v>
      </c>
      <c r="L363" s="272">
        <f t="shared" si="42"/>
        <v>2001751.2471999996</v>
      </c>
      <c r="M363" s="272">
        <f t="shared" si="42"/>
        <v>1302454.2561000001</v>
      </c>
      <c r="N363" s="272">
        <f t="shared" si="42"/>
        <v>2055324.3847999997</v>
      </c>
      <c r="O363" s="272">
        <f t="shared" si="42"/>
        <v>1891149.1691000001</v>
      </c>
      <c r="P363" s="272">
        <f t="shared" si="42"/>
        <v>1577588.8828999999</v>
      </c>
      <c r="Q363" s="272">
        <f t="shared" si="42"/>
        <v>2148732.8464000002</v>
      </c>
      <c r="R363" s="272">
        <f t="shared" si="42"/>
        <v>2263847.2470000004</v>
      </c>
      <c r="S363" s="272">
        <f t="shared" si="42"/>
        <v>2132496.7196999993</v>
      </c>
      <c r="T363" s="272">
        <f t="shared" si="42"/>
        <v>2034199.0215489999</v>
      </c>
      <c r="U363" s="272">
        <f t="shared" si="42"/>
        <v>2091125.7088489998</v>
      </c>
      <c r="V363" s="272">
        <f t="shared" si="42"/>
        <v>2066711.8583489999</v>
      </c>
      <c r="W363" s="272">
        <f t="shared" si="42"/>
        <v>2047103.156249</v>
      </c>
      <c r="X363" s="272">
        <f t="shared" si="42"/>
        <v>2006167.3425490002</v>
      </c>
      <c r="Y363" s="272">
        <f t="shared" si="42"/>
        <v>2181689.4344489998</v>
      </c>
      <c r="Z363" s="272">
        <f t="shared" si="42"/>
        <v>2197974.4544489998</v>
      </c>
      <c r="AA363" s="272">
        <f t="shared" si="42"/>
        <v>2138563.0015489999</v>
      </c>
      <c r="AB363" s="272">
        <f t="shared" si="42"/>
        <v>2069955.891449</v>
      </c>
      <c r="AC363" s="272">
        <f t="shared" si="42"/>
        <v>1991636.5366490004</v>
      </c>
      <c r="AD363" s="272">
        <f t="shared" si="42"/>
        <v>1896329.0822490002</v>
      </c>
      <c r="AE363" s="272">
        <f t="shared" si="42"/>
        <v>2097432.1360490001</v>
      </c>
    </row>
    <row r="364" spans="1:32" x14ac:dyDescent="0.25">
      <c r="A364" s="519"/>
      <c r="T364" s="140">
        <v>0</v>
      </c>
      <c r="U364" s="140">
        <v>0</v>
      </c>
      <c r="V364" s="140">
        <v>0</v>
      </c>
      <c r="W364" s="140">
        <v>0</v>
      </c>
      <c r="X364" s="140">
        <v>0</v>
      </c>
      <c r="Y364" s="140">
        <v>0</v>
      </c>
      <c r="Z364" s="140">
        <v>0</v>
      </c>
      <c r="AA364" s="140">
        <v>0</v>
      </c>
      <c r="AB364" s="140">
        <v>0</v>
      </c>
      <c r="AC364" s="140">
        <v>0</v>
      </c>
      <c r="AD364" s="140">
        <v>0</v>
      </c>
      <c r="AE364" s="140">
        <v>0</v>
      </c>
    </row>
    <row r="365" spans="1:32" x14ac:dyDescent="0.25">
      <c r="A365" s="519"/>
      <c r="B365" s="518" t="s">
        <v>428</v>
      </c>
      <c r="T365" s="140">
        <v>0</v>
      </c>
      <c r="U365" s="140">
        <v>0</v>
      </c>
      <c r="V365" s="140">
        <v>0</v>
      </c>
      <c r="W365" s="140">
        <v>0</v>
      </c>
      <c r="X365" s="140">
        <v>0</v>
      </c>
      <c r="Y365" s="140">
        <v>0</v>
      </c>
      <c r="Z365" s="140">
        <v>0</v>
      </c>
      <c r="AA365" s="140">
        <v>0</v>
      </c>
      <c r="AB365" s="140">
        <v>0</v>
      </c>
      <c r="AC365" s="140">
        <v>0</v>
      </c>
      <c r="AD365" s="140">
        <v>0</v>
      </c>
      <c r="AE365" s="140">
        <v>0</v>
      </c>
    </row>
    <row r="366" spans="1:32" x14ac:dyDescent="0.25">
      <c r="A366" s="519"/>
      <c r="T366" s="140">
        <v>0</v>
      </c>
      <c r="U366" s="140">
        <v>0</v>
      </c>
      <c r="V366" s="140">
        <v>0</v>
      </c>
      <c r="W366" s="140">
        <v>0</v>
      </c>
      <c r="X366" s="140">
        <v>0</v>
      </c>
      <c r="Y366" s="140">
        <v>0</v>
      </c>
      <c r="Z366" s="140">
        <v>0</v>
      </c>
      <c r="AA366" s="140">
        <v>0</v>
      </c>
      <c r="AB366" s="140">
        <v>0</v>
      </c>
      <c r="AC366" s="140">
        <v>0</v>
      </c>
      <c r="AD366" s="140">
        <v>0</v>
      </c>
      <c r="AE366" s="140">
        <v>0</v>
      </c>
    </row>
    <row r="367" spans="1:32" x14ac:dyDescent="0.25">
      <c r="A367" s="519"/>
      <c r="T367" s="140">
        <v>0</v>
      </c>
      <c r="U367" s="140">
        <v>0</v>
      </c>
      <c r="V367" s="140">
        <v>0</v>
      </c>
      <c r="W367" s="140">
        <v>0</v>
      </c>
      <c r="X367" s="140">
        <v>0</v>
      </c>
      <c r="Y367" s="140">
        <v>0</v>
      </c>
      <c r="Z367" s="140">
        <v>0</v>
      </c>
      <c r="AA367" s="140">
        <v>0</v>
      </c>
      <c r="AB367" s="140">
        <v>0</v>
      </c>
      <c r="AC367" s="140">
        <v>0</v>
      </c>
      <c r="AD367" s="140">
        <v>0</v>
      </c>
      <c r="AE367" s="140">
        <v>0</v>
      </c>
    </row>
    <row r="368" spans="1:32" x14ac:dyDescent="0.25">
      <c r="A368" s="519" t="str">
        <f t="shared" ref="A368:A394" si="43">MID($B368,1,3)</f>
        <v>920</v>
      </c>
      <c r="B368" s="492" t="s">
        <v>1375</v>
      </c>
      <c r="D368" s="269">
        <v>1642461.7799999989</v>
      </c>
      <c r="E368" s="269">
        <v>1770674.8000000007</v>
      </c>
      <c r="F368" s="269">
        <v>1264256.6999999986</v>
      </c>
      <c r="G368" s="269">
        <v>468441.81</v>
      </c>
      <c r="H368" s="269">
        <v>1311731.3800000001</v>
      </c>
      <c r="I368" s="269">
        <v>1903155.0900000012</v>
      </c>
      <c r="J368" s="269">
        <v>2088194.9654999997</v>
      </c>
      <c r="K368" s="269">
        <v>1705721.7127</v>
      </c>
      <c r="L368" s="269">
        <v>1677299.5275000001</v>
      </c>
      <c r="M368" s="269">
        <v>1612823.4410999997</v>
      </c>
      <c r="N368" s="269">
        <v>1774676.1213000005</v>
      </c>
      <c r="O368" s="269">
        <v>1661263.2571999999</v>
      </c>
      <c r="P368" s="140">
        <v>1725696.1248999997</v>
      </c>
      <c r="Q368" s="140">
        <v>1788742.1537000001</v>
      </c>
      <c r="R368" s="140">
        <v>1520771.7793000003</v>
      </c>
      <c r="S368" s="140">
        <v>1704636.0646999998</v>
      </c>
      <c r="T368" s="269">
        <v>2034906.7273000001</v>
      </c>
      <c r="U368" s="269">
        <v>1918793.9450000008</v>
      </c>
      <c r="V368" s="269">
        <v>2079183.5419999999</v>
      </c>
      <c r="W368" s="269">
        <v>1729926.1021000003</v>
      </c>
      <c r="X368" s="269">
        <v>1621388.9919</v>
      </c>
      <c r="Y368" s="269">
        <v>1712730.3518000001</v>
      </c>
      <c r="Z368" s="269">
        <v>1797617.7070999995</v>
      </c>
      <c r="AA368" s="269">
        <v>1679400.8607999997</v>
      </c>
      <c r="AB368" s="269">
        <v>1754387.6086000002</v>
      </c>
      <c r="AC368" s="269">
        <v>1730306.8429999992</v>
      </c>
      <c r="AD368" s="269">
        <v>1605619.7177999998</v>
      </c>
      <c r="AE368" s="269">
        <v>1720671.3719999993</v>
      </c>
    </row>
    <row r="369" spans="1:31" x14ac:dyDescent="0.25">
      <c r="A369" s="519" t="str">
        <f t="shared" si="43"/>
        <v>920</v>
      </c>
      <c r="B369" s="492" t="s">
        <v>1376</v>
      </c>
      <c r="D369" s="269">
        <v>-2696.6699999999996</v>
      </c>
      <c r="E369" s="269">
        <v>1261.6999999999998</v>
      </c>
      <c r="F369" s="269">
        <v>1076.17</v>
      </c>
      <c r="G369" s="269">
        <v>-2337.8699999999994</v>
      </c>
      <c r="H369" s="269">
        <v>742.18999999999994</v>
      </c>
      <c r="I369" s="269">
        <v>1967.8600000000001</v>
      </c>
      <c r="J369" s="269">
        <v>-3580.2777000000001</v>
      </c>
      <c r="K369" s="269">
        <v>2182.3130999999998</v>
      </c>
      <c r="L369" s="269">
        <v>1587.1367999999998</v>
      </c>
      <c r="M369" s="269">
        <v>-3769.4498999999996</v>
      </c>
      <c r="N369" s="269">
        <v>1983.9209999999998</v>
      </c>
      <c r="O369" s="269">
        <v>2083.1206999999999</v>
      </c>
      <c r="P369" s="140">
        <v>-4067.0416999999993</v>
      </c>
      <c r="Q369" s="140">
        <v>1785.5288999999998</v>
      </c>
      <c r="R369" s="140">
        <v>1785.5288999999998</v>
      </c>
      <c r="S369" s="140">
        <v>-3571.0577999999996</v>
      </c>
      <c r="T369" s="269">
        <v>315.49194440000002</v>
      </c>
      <c r="U369" s="269">
        <v>315.49194440000002</v>
      </c>
      <c r="V369" s="269">
        <v>315.49194440000002</v>
      </c>
      <c r="W369" s="269">
        <v>315.49194440000002</v>
      </c>
      <c r="X369" s="269">
        <v>315.49194440000002</v>
      </c>
      <c r="Y369" s="269">
        <v>315.49194440000002</v>
      </c>
      <c r="Z369" s="269">
        <v>315.49194440000002</v>
      </c>
      <c r="AA369" s="269">
        <v>315.49194440000002</v>
      </c>
      <c r="AB369" s="269">
        <v>315.49194440000002</v>
      </c>
      <c r="AC369" s="269">
        <v>315.49194440000002</v>
      </c>
      <c r="AD369" s="269">
        <v>315.49194440000002</v>
      </c>
      <c r="AE369" s="269">
        <v>315.49194440000002</v>
      </c>
    </row>
    <row r="370" spans="1:31" x14ac:dyDescent="0.25">
      <c r="A370" s="519" t="str">
        <f t="shared" si="43"/>
        <v>921</v>
      </c>
      <c r="B370" s="492" t="s">
        <v>1377</v>
      </c>
      <c r="D370" s="269">
        <v>440702.90000000014</v>
      </c>
      <c r="E370" s="269">
        <v>434485.29999999941</v>
      </c>
      <c r="F370" s="269">
        <v>5067202.959999999</v>
      </c>
      <c r="G370" s="269">
        <v>-4102923.1499999994</v>
      </c>
      <c r="H370" s="269">
        <v>665568.75999999989</v>
      </c>
      <c r="I370" s="269">
        <v>75574.379999999932</v>
      </c>
      <c r="J370" s="269">
        <v>472513.25310000015</v>
      </c>
      <c r="K370" s="269">
        <v>367007.72859999997</v>
      </c>
      <c r="L370" s="269">
        <v>366859.88760000007</v>
      </c>
      <c r="M370" s="269">
        <v>392278.07740000007</v>
      </c>
      <c r="N370" s="269">
        <v>412576.97570000018</v>
      </c>
      <c r="O370" s="269">
        <v>377356.02820000006</v>
      </c>
      <c r="P370" s="140">
        <v>403558.58090000018</v>
      </c>
      <c r="Q370" s="140">
        <v>404326.5054000002</v>
      </c>
      <c r="R370" s="140">
        <v>392747.72020000016</v>
      </c>
      <c r="S370" s="140">
        <v>-673052.50169999979</v>
      </c>
      <c r="T370" s="269">
        <v>363748.45940000011</v>
      </c>
      <c r="U370" s="269">
        <v>357726.57470000006</v>
      </c>
      <c r="V370" s="269">
        <v>396566.88270000007</v>
      </c>
      <c r="W370" s="269">
        <v>368614.05130000017</v>
      </c>
      <c r="X370" s="269">
        <v>368769.54610000015</v>
      </c>
      <c r="Y370" s="269">
        <v>396285.8996000003</v>
      </c>
      <c r="Z370" s="269">
        <v>400933.23670000001</v>
      </c>
      <c r="AA370" s="269">
        <v>364132.13850000006</v>
      </c>
      <c r="AB370" s="269">
        <v>405465.65120000002</v>
      </c>
      <c r="AC370" s="269">
        <v>408435.27090000024</v>
      </c>
      <c r="AD370" s="269">
        <v>380121.86550000007</v>
      </c>
      <c r="AE370" s="269">
        <v>442701.02580000018</v>
      </c>
    </row>
    <row r="371" spans="1:31" x14ac:dyDescent="0.25">
      <c r="A371" s="519" t="str">
        <f t="shared" si="43"/>
        <v>921</v>
      </c>
      <c r="B371" s="492" t="s">
        <v>1378</v>
      </c>
      <c r="D371" s="269">
        <v>8091.6100000000006</v>
      </c>
      <c r="E371" s="269">
        <v>8059.38</v>
      </c>
      <c r="F371" s="269">
        <v>9679.2800000000007</v>
      </c>
      <c r="G371" s="269">
        <v>5205.82</v>
      </c>
      <c r="H371" s="269">
        <v>8962.41</v>
      </c>
      <c r="I371" s="269">
        <v>-2384.0400000000009</v>
      </c>
      <c r="J371" s="269">
        <v>-14615.965099999996</v>
      </c>
      <c r="K371" s="269">
        <v>19001.221099999999</v>
      </c>
      <c r="L371" s="269">
        <v>9906.1730000000007</v>
      </c>
      <c r="M371" s="269">
        <v>-28907.394099999998</v>
      </c>
      <c r="N371" s="269">
        <v>12014.361900000002</v>
      </c>
      <c r="O371" s="269">
        <v>9692.8305000000018</v>
      </c>
      <c r="P371" s="140">
        <v>-21707.1924</v>
      </c>
      <c r="Q371" s="140">
        <v>8345.9805000000015</v>
      </c>
      <c r="R371" s="140">
        <v>8345.9805000000015</v>
      </c>
      <c r="S371" s="140">
        <v>-16691.960999999999</v>
      </c>
      <c r="T371" s="269">
        <v>4842.8036999999995</v>
      </c>
      <c r="U371" s="269">
        <v>4842.8036999999995</v>
      </c>
      <c r="V371" s="269">
        <v>5171.3036999999995</v>
      </c>
      <c r="W371" s="269">
        <v>4842.8036999999995</v>
      </c>
      <c r="X371" s="269">
        <v>4842.8036999999995</v>
      </c>
      <c r="Y371" s="269">
        <v>4842.8036999999995</v>
      </c>
      <c r="Z371" s="269">
        <v>4842.8036999999995</v>
      </c>
      <c r="AA371" s="269">
        <v>4842.8036999999995</v>
      </c>
      <c r="AB371" s="269">
        <v>9326.8286999999982</v>
      </c>
      <c r="AC371" s="269">
        <v>5171.3036999999995</v>
      </c>
      <c r="AD371" s="269">
        <v>4842.8036999999995</v>
      </c>
      <c r="AE371" s="269">
        <v>4842.8036999999995</v>
      </c>
    </row>
    <row r="372" spans="1:31" x14ac:dyDescent="0.25">
      <c r="A372" s="519" t="str">
        <f t="shared" si="43"/>
        <v>922</v>
      </c>
      <c r="B372" s="492" t="s">
        <v>1379</v>
      </c>
      <c r="D372" s="269">
        <v>-223578.35000000003</v>
      </c>
      <c r="E372" s="269">
        <v>-229476.65000000005</v>
      </c>
      <c r="F372" s="269">
        <v>-224178.81999999992</v>
      </c>
      <c r="G372" s="269">
        <v>-231376.78</v>
      </c>
      <c r="H372" s="269">
        <v>-280353.10999999993</v>
      </c>
      <c r="I372" s="269">
        <v>-217951.66999999995</v>
      </c>
      <c r="J372" s="269">
        <v>-256286.00159999996</v>
      </c>
      <c r="K372" s="269">
        <v>-240708.61650000003</v>
      </c>
      <c r="L372" s="269">
        <v>-239450.81809999992</v>
      </c>
      <c r="M372" s="269">
        <v>-230486.0898999999</v>
      </c>
      <c r="N372" s="269">
        <v>-257132.59549999982</v>
      </c>
      <c r="O372" s="269">
        <v>-235828.54750000002</v>
      </c>
      <c r="P372" s="140">
        <v>-235903.79689999999</v>
      </c>
      <c r="Q372" s="140">
        <v>-237926.41180000006</v>
      </c>
      <c r="R372" s="140">
        <v>-208836.75600000002</v>
      </c>
      <c r="S372" s="140">
        <v>-238673.52309999996</v>
      </c>
      <c r="T372" s="269">
        <v>-276265.35720000009</v>
      </c>
      <c r="U372" s="269">
        <v>-258463.35259999998</v>
      </c>
      <c r="V372" s="269">
        <v>-274039.92050000001</v>
      </c>
      <c r="W372" s="269">
        <v>-179564.26170000012</v>
      </c>
      <c r="X372" s="269">
        <v>-219026.3222</v>
      </c>
      <c r="Y372" s="269">
        <v>-245271.2661000001</v>
      </c>
      <c r="Z372" s="269">
        <v>-257722.02440000011</v>
      </c>
      <c r="AA372" s="269">
        <v>-236757.11560000016</v>
      </c>
      <c r="AB372" s="269">
        <v>-250931.77709999995</v>
      </c>
      <c r="AC372" s="269">
        <v>-245356.73930000013</v>
      </c>
      <c r="AD372" s="269">
        <v>-227599.80820000006</v>
      </c>
      <c r="AE372" s="269">
        <v>-253004.85970000009</v>
      </c>
    </row>
    <row r="373" spans="1:31" x14ac:dyDescent="0.25">
      <c r="A373" s="519" t="str">
        <f t="shared" si="43"/>
        <v>923</v>
      </c>
      <c r="B373" s="492" t="s">
        <v>1380</v>
      </c>
      <c r="D373" s="269">
        <v>1162010.2399999998</v>
      </c>
      <c r="E373" s="269">
        <v>1437673.13</v>
      </c>
      <c r="F373" s="269">
        <v>-2953607.0699999994</v>
      </c>
      <c r="G373" s="269">
        <v>5726732.1699999934</v>
      </c>
      <c r="H373" s="269">
        <v>560662.4500000003</v>
      </c>
      <c r="I373" s="269">
        <v>809524.93999999983</v>
      </c>
      <c r="J373" s="269">
        <v>1150936.3266999999</v>
      </c>
      <c r="K373" s="269">
        <v>907430.79709999973</v>
      </c>
      <c r="L373" s="269">
        <v>918361.18199999968</v>
      </c>
      <c r="M373" s="269">
        <v>1122182.7592</v>
      </c>
      <c r="N373" s="269">
        <v>921989.45719999983</v>
      </c>
      <c r="O373" s="269">
        <v>949166.2476</v>
      </c>
      <c r="P373" s="140">
        <v>946261.19070000004</v>
      </c>
      <c r="Q373" s="140">
        <v>1780548.8884999999</v>
      </c>
      <c r="R373" s="140">
        <v>1929926.3064999999</v>
      </c>
      <c r="S373" s="140">
        <v>-956247.54480000015</v>
      </c>
      <c r="T373" s="269">
        <v>1172801.8296000001</v>
      </c>
      <c r="U373" s="269">
        <v>1484163.4079000002</v>
      </c>
      <c r="V373" s="269">
        <v>279978.016</v>
      </c>
      <c r="W373" s="269">
        <v>1153821.7566</v>
      </c>
      <c r="X373" s="269">
        <v>1173957.0692</v>
      </c>
      <c r="Y373" s="269">
        <v>787555.5351000001</v>
      </c>
      <c r="Z373" s="269">
        <v>1221605.9576999999</v>
      </c>
      <c r="AA373" s="269">
        <v>1195376.3130999999</v>
      </c>
      <c r="AB373" s="269">
        <v>496057.53420000011</v>
      </c>
      <c r="AC373" s="269">
        <v>1190551.8014999998</v>
      </c>
      <c r="AD373" s="269">
        <v>1398873.5659000003</v>
      </c>
      <c r="AE373" s="269">
        <v>465595.12329999998</v>
      </c>
    </row>
    <row r="374" spans="1:31" x14ac:dyDescent="0.25">
      <c r="A374" s="519" t="str">
        <f t="shared" si="43"/>
        <v>923</v>
      </c>
      <c r="B374" s="492" t="s">
        <v>1381</v>
      </c>
      <c r="D374" s="269">
        <v>-132632.04999999999</v>
      </c>
      <c r="E374" s="269">
        <v>34528.339999999997</v>
      </c>
      <c r="F374" s="269">
        <v>27832.25</v>
      </c>
      <c r="G374" s="269">
        <v>-62360.59</v>
      </c>
      <c r="H374" s="269">
        <v>14596.88</v>
      </c>
      <c r="I374" s="269">
        <v>18793.269999999997</v>
      </c>
      <c r="J374" s="269">
        <v>-52030.418099999995</v>
      </c>
      <c r="K374" s="269">
        <v>18232.1077</v>
      </c>
      <c r="L374" s="269">
        <v>17619.834799999997</v>
      </c>
      <c r="M374" s="269">
        <v>-70130.216400000005</v>
      </c>
      <c r="N374" s="269">
        <v>56826.353600000002</v>
      </c>
      <c r="O374" s="269">
        <v>56826.353600000002</v>
      </c>
      <c r="P374" s="140">
        <v>-176706.59640000001</v>
      </c>
      <c r="Q374" s="140">
        <v>33142.197099999998</v>
      </c>
      <c r="R374" s="140">
        <v>17007.561899999997</v>
      </c>
      <c r="S374" s="140">
        <v>-119920.18239999999</v>
      </c>
      <c r="T374" s="269">
        <v>17643.071483</v>
      </c>
      <c r="U374" s="269">
        <v>17643.071483</v>
      </c>
      <c r="V374" s="269">
        <v>17643.071483</v>
      </c>
      <c r="W374" s="269">
        <v>17643.071483</v>
      </c>
      <c r="X374" s="269">
        <v>17643.071483</v>
      </c>
      <c r="Y374" s="269">
        <v>17643.071483</v>
      </c>
      <c r="Z374" s="269">
        <v>17643.071483</v>
      </c>
      <c r="AA374" s="269">
        <v>17643.071483</v>
      </c>
      <c r="AB374" s="269">
        <v>17643.071483</v>
      </c>
      <c r="AC374" s="269">
        <v>17643.071483</v>
      </c>
      <c r="AD374" s="269">
        <v>17643.071483</v>
      </c>
      <c r="AE374" s="269">
        <v>17643.071483</v>
      </c>
    </row>
    <row r="375" spans="1:31" x14ac:dyDescent="0.25">
      <c r="A375" s="519" t="str">
        <f t="shared" si="43"/>
        <v>924</v>
      </c>
      <c r="B375" s="492" t="s">
        <v>1382</v>
      </c>
      <c r="D375" s="269">
        <v>550826.51000000013</v>
      </c>
      <c r="E375" s="269">
        <v>550603.18000000005</v>
      </c>
      <c r="F375" s="269">
        <v>548596.6399999999</v>
      </c>
      <c r="G375" s="269">
        <v>531353.23</v>
      </c>
      <c r="H375" s="269">
        <v>585158.88</v>
      </c>
      <c r="I375" s="269">
        <v>554245.85000000009</v>
      </c>
      <c r="J375" s="269">
        <v>626849.53860000009</v>
      </c>
      <c r="K375" s="269">
        <v>643383.18919999991</v>
      </c>
      <c r="L375" s="269">
        <v>588624.4291999999</v>
      </c>
      <c r="M375" s="269">
        <v>588624.4291999999</v>
      </c>
      <c r="N375" s="269">
        <v>588624.4291999999</v>
      </c>
      <c r="O375" s="269">
        <v>589871.01370000001</v>
      </c>
      <c r="P375" s="140">
        <v>589134.72109999997</v>
      </c>
      <c r="Q375" s="140">
        <v>589134.72109999997</v>
      </c>
      <c r="R375" s="140">
        <v>589134.72109999997</v>
      </c>
      <c r="S375" s="140">
        <v>589134.72109999997</v>
      </c>
      <c r="T375" s="269">
        <v>651644.20040000009</v>
      </c>
      <c r="U375" s="269">
        <v>589858.64290000009</v>
      </c>
      <c r="V375" s="269">
        <v>589858.64290000009</v>
      </c>
      <c r="W375" s="269">
        <v>768655.2631000001</v>
      </c>
      <c r="X375" s="269">
        <v>711158.56510000012</v>
      </c>
      <c r="Y375" s="269">
        <v>711158.56510000012</v>
      </c>
      <c r="Z375" s="269">
        <v>711158.56510000012</v>
      </c>
      <c r="AA375" s="269">
        <v>712442.5475000001</v>
      </c>
      <c r="AB375" s="269">
        <v>711684.15050000011</v>
      </c>
      <c r="AC375" s="269">
        <v>711684.15050000011</v>
      </c>
      <c r="AD375" s="269">
        <v>711684.15050000011</v>
      </c>
      <c r="AE375" s="269">
        <v>711684.15050000011</v>
      </c>
    </row>
    <row r="376" spans="1:31" x14ac:dyDescent="0.25">
      <c r="A376" s="519" t="str">
        <f t="shared" si="43"/>
        <v>925</v>
      </c>
      <c r="B376" s="492" t="s">
        <v>1383</v>
      </c>
      <c r="D376" s="269">
        <v>207911.75000000012</v>
      </c>
      <c r="E376" s="269">
        <v>224281.72</v>
      </c>
      <c r="F376" s="269">
        <v>509739.02000000031</v>
      </c>
      <c r="G376" s="269">
        <v>1987902.3599999978</v>
      </c>
      <c r="H376" s="269">
        <v>63738.46999999995</v>
      </c>
      <c r="I376" s="269">
        <v>453502.98999999947</v>
      </c>
      <c r="J376" s="269">
        <v>228809.1166000001</v>
      </c>
      <c r="K376" s="269">
        <v>239082.59400000004</v>
      </c>
      <c r="L376" s="269">
        <v>229727.8849</v>
      </c>
      <c r="M376" s="269">
        <v>234829.49909999999</v>
      </c>
      <c r="N376" s="269">
        <v>257242.51189999992</v>
      </c>
      <c r="O376" s="269">
        <v>293038.34299999999</v>
      </c>
      <c r="P376" s="140">
        <v>252792.89900000009</v>
      </c>
      <c r="Q376" s="140">
        <v>227701.84590000004</v>
      </c>
      <c r="R376" s="140">
        <v>230405.20290000006</v>
      </c>
      <c r="S376" s="140">
        <v>265206.03280000004</v>
      </c>
      <c r="T376" s="269">
        <v>346285.12189999985</v>
      </c>
      <c r="U376" s="269">
        <v>304953.30349999986</v>
      </c>
      <c r="V376" s="269">
        <v>296827.71179999999</v>
      </c>
      <c r="W376" s="269">
        <v>313900.12619999988</v>
      </c>
      <c r="X376" s="269">
        <v>304609.42009999987</v>
      </c>
      <c r="Y376" s="269">
        <v>312057.49200000003</v>
      </c>
      <c r="Z376" s="269">
        <v>335236.59689999971</v>
      </c>
      <c r="AA376" s="269">
        <v>370535.51779999997</v>
      </c>
      <c r="AB376" s="269">
        <v>330301.25079999998</v>
      </c>
      <c r="AC376" s="269">
        <v>303820.92149999988</v>
      </c>
      <c r="AD376" s="269">
        <v>306646.57929999981</v>
      </c>
      <c r="AE376" s="269">
        <v>343227.30519999977</v>
      </c>
    </row>
    <row r="377" spans="1:31" x14ac:dyDescent="0.25">
      <c r="A377" s="519" t="str">
        <f t="shared" si="43"/>
        <v>925</v>
      </c>
      <c r="B377" s="492" t="s">
        <v>1384</v>
      </c>
      <c r="D377" s="269">
        <v>-1397.95</v>
      </c>
      <c r="E377" s="269">
        <v>0</v>
      </c>
      <c r="F377" s="269">
        <v>0</v>
      </c>
      <c r="G377" s="269">
        <v>0</v>
      </c>
      <c r="H377" s="269">
        <v>0</v>
      </c>
      <c r="I377" s="269">
        <v>0</v>
      </c>
      <c r="J377" s="269">
        <v>0</v>
      </c>
      <c r="K377" s="269">
        <v>0</v>
      </c>
      <c r="L377" s="269">
        <v>0</v>
      </c>
      <c r="M377" s="269">
        <v>0</v>
      </c>
      <c r="N377" s="269">
        <v>0</v>
      </c>
      <c r="O377" s="269">
        <v>0</v>
      </c>
      <c r="P377" s="140">
        <v>0</v>
      </c>
      <c r="Q377" s="140">
        <v>0</v>
      </c>
      <c r="R377" s="140">
        <v>0</v>
      </c>
      <c r="S377" s="140">
        <v>0</v>
      </c>
      <c r="T377" s="269">
        <v>11.18333333</v>
      </c>
      <c r="U377" s="269">
        <v>11.18333333</v>
      </c>
      <c r="V377" s="269">
        <v>11.18333333</v>
      </c>
      <c r="W377" s="269">
        <v>11.18333333</v>
      </c>
      <c r="X377" s="269">
        <v>11.18333333</v>
      </c>
      <c r="Y377" s="269">
        <v>11.18333333</v>
      </c>
      <c r="Z377" s="269">
        <v>11.18333333</v>
      </c>
      <c r="AA377" s="269">
        <v>11.18333333</v>
      </c>
      <c r="AB377" s="269">
        <v>11.18333333</v>
      </c>
      <c r="AC377" s="269">
        <v>11.18333333</v>
      </c>
      <c r="AD377" s="269">
        <v>11.18333333</v>
      </c>
      <c r="AE377" s="269">
        <v>11.18333333</v>
      </c>
    </row>
    <row r="378" spans="1:31" x14ac:dyDescent="0.25">
      <c r="A378" s="519" t="str">
        <f t="shared" si="43"/>
        <v>926</v>
      </c>
      <c r="B378" s="492" t="s">
        <v>1385</v>
      </c>
      <c r="D378" s="269">
        <v>1678930.3900000018</v>
      </c>
      <c r="E378" s="269">
        <v>1727919.0300000014</v>
      </c>
      <c r="F378" s="269">
        <v>1664395.4599999976</v>
      </c>
      <c r="G378" s="269">
        <v>137626.65999999965</v>
      </c>
      <c r="H378" s="269">
        <v>1492759.2400000037</v>
      </c>
      <c r="I378" s="269">
        <v>1229066.5999999982</v>
      </c>
      <c r="J378" s="269">
        <v>1541693.6699000001</v>
      </c>
      <c r="K378" s="269">
        <v>1560443.038299999</v>
      </c>
      <c r="L378" s="269">
        <v>1486187.1286000013</v>
      </c>
      <c r="M378" s="269">
        <v>1455018.1751999988</v>
      </c>
      <c r="N378" s="269">
        <v>1528391.398400001</v>
      </c>
      <c r="O378" s="269">
        <v>1450924.6713999987</v>
      </c>
      <c r="P378" s="140">
        <v>1553781.7093999998</v>
      </c>
      <c r="Q378" s="140">
        <v>1605164.1408999993</v>
      </c>
      <c r="R378" s="140">
        <v>1262236.4055000001</v>
      </c>
      <c r="S378" s="140">
        <v>1393683.1571</v>
      </c>
      <c r="T378" s="269">
        <v>1616043.1024000004</v>
      </c>
      <c r="U378" s="269">
        <v>1540795.4122999986</v>
      </c>
      <c r="V378" s="269">
        <v>1667216.4516999985</v>
      </c>
      <c r="W378" s="269">
        <v>1566125.0117999981</v>
      </c>
      <c r="X378" s="269">
        <v>1482485.078599999</v>
      </c>
      <c r="Y378" s="269">
        <v>1618095.6979999989</v>
      </c>
      <c r="Z378" s="269">
        <v>1618405.0769999996</v>
      </c>
      <c r="AA378" s="269">
        <v>1580426.4830999987</v>
      </c>
      <c r="AB378" s="269">
        <v>1664861.1482999995</v>
      </c>
      <c r="AC378" s="269">
        <v>1634627.5129999993</v>
      </c>
      <c r="AD378" s="269">
        <v>1406308.5605999988</v>
      </c>
      <c r="AE378" s="269">
        <v>1472009.547299999</v>
      </c>
    </row>
    <row r="379" spans="1:31" x14ac:dyDescent="0.25">
      <c r="A379" s="519" t="str">
        <f t="shared" si="43"/>
        <v>926</v>
      </c>
      <c r="B379" s="492" t="s">
        <v>1386</v>
      </c>
      <c r="D379" s="269">
        <v>14310.139999999939</v>
      </c>
      <c r="E379" s="269">
        <v>-120464.07</v>
      </c>
      <c r="F379" s="269">
        <v>-162333.88000000003</v>
      </c>
      <c r="G379" s="269">
        <v>-30830.760000000017</v>
      </c>
      <c r="H379" s="269">
        <v>-165841.58000000037</v>
      </c>
      <c r="I379" s="269">
        <v>-77009.16999999994</v>
      </c>
      <c r="J379" s="269">
        <v>-183265.2739</v>
      </c>
      <c r="K379" s="269">
        <v>-192464.54309999998</v>
      </c>
      <c r="L379" s="269">
        <v>-192881.08349999995</v>
      </c>
      <c r="M379" s="269">
        <v>-183184.78539999999</v>
      </c>
      <c r="N379" s="269">
        <v>-202072.3456</v>
      </c>
      <c r="O379" s="269">
        <v>-184221.51740000004</v>
      </c>
      <c r="P379" s="140">
        <v>-196956.41570000001</v>
      </c>
      <c r="Q379" s="140">
        <v>-201273.30860000005</v>
      </c>
      <c r="R379" s="140">
        <v>-177469.30049999998</v>
      </c>
      <c r="S379" s="140">
        <v>-201775.14109999995</v>
      </c>
      <c r="T379" s="269">
        <v>75302.2209</v>
      </c>
      <c r="U379" s="269">
        <v>66799.618600000002</v>
      </c>
      <c r="V379" s="269">
        <v>71612.034</v>
      </c>
      <c r="W379" s="269">
        <v>71530.776199999993</v>
      </c>
      <c r="X379" s="269">
        <v>72389.412400000001</v>
      </c>
      <c r="Y379" s="269">
        <v>71716.559200000003</v>
      </c>
      <c r="Z379" s="269">
        <v>77782.501300000004</v>
      </c>
      <c r="AA379" s="269">
        <v>69899.722300000009</v>
      </c>
      <c r="AB379" s="269">
        <v>76235.794000000009</v>
      </c>
      <c r="AC379" s="269">
        <v>75666.610400000005</v>
      </c>
      <c r="AD379" s="269">
        <v>69867.687300000005</v>
      </c>
      <c r="AE379" s="269">
        <v>78487.058100000009</v>
      </c>
    </row>
    <row r="380" spans="1:31" x14ac:dyDescent="0.25">
      <c r="A380" s="519" t="str">
        <f t="shared" si="43"/>
        <v>927</v>
      </c>
      <c r="B380" s="492" t="s">
        <v>1387</v>
      </c>
      <c r="D380" s="269">
        <v>1719.8200000000002</v>
      </c>
      <c r="E380" s="269">
        <v>1514.91</v>
      </c>
      <c r="F380" s="269">
        <v>1735.62</v>
      </c>
      <c r="G380" s="269">
        <v>2300.9699999999998</v>
      </c>
      <c r="H380" s="269">
        <v>3954.0299999999997</v>
      </c>
      <c r="I380" s="269">
        <v>3969.8799999999997</v>
      </c>
      <c r="J380" s="269">
        <v>0</v>
      </c>
      <c r="K380" s="269">
        <v>0</v>
      </c>
      <c r="L380" s="269">
        <v>0</v>
      </c>
      <c r="M380" s="269">
        <v>0</v>
      </c>
      <c r="N380" s="269">
        <v>0</v>
      </c>
      <c r="O380" s="269">
        <v>0</v>
      </c>
      <c r="P380" s="140">
        <v>0</v>
      </c>
      <c r="Q380" s="140">
        <v>0</v>
      </c>
      <c r="R380" s="140">
        <v>0</v>
      </c>
      <c r="S380" s="140">
        <v>0</v>
      </c>
      <c r="T380" s="269">
        <v>0</v>
      </c>
      <c r="U380" s="269">
        <v>0</v>
      </c>
      <c r="V380" s="269">
        <v>0</v>
      </c>
      <c r="W380" s="269">
        <v>0</v>
      </c>
      <c r="X380" s="269">
        <v>0</v>
      </c>
      <c r="Y380" s="269">
        <v>0</v>
      </c>
      <c r="Z380" s="269">
        <v>0</v>
      </c>
      <c r="AA380" s="269">
        <v>0</v>
      </c>
      <c r="AB380" s="269">
        <v>0</v>
      </c>
      <c r="AC380" s="269">
        <v>0</v>
      </c>
      <c r="AD380" s="269">
        <v>0</v>
      </c>
      <c r="AE380" s="269">
        <v>0</v>
      </c>
    </row>
    <row r="381" spans="1:31" x14ac:dyDescent="0.25">
      <c r="A381" s="519" t="str">
        <f t="shared" si="43"/>
        <v>928</v>
      </c>
      <c r="B381" s="492" t="s">
        <v>1388</v>
      </c>
      <c r="D381" s="269">
        <v>128771.23000000001</v>
      </c>
      <c r="E381" s="269">
        <v>76963.5</v>
      </c>
      <c r="F381" s="269">
        <v>79608</v>
      </c>
      <c r="G381" s="269">
        <v>82252.5</v>
      </c>
      <c r="H381" s="269">
        <v>79608</v>
      </c>
      <c r="I381" s="269">
        <v>79608</v>
      </c>
      <c r="J381" s="269">
        <v>82169.42</v>
      </c>
      <c r="K381" s="269">
        <v>82169.42</v>
      </c>
      <c r="L381" s="269">
        <v>82169.42</v>
      </c>
      <c r="M381" s="269">
        <v>82169.42</v>
      </c>
      <c r="N381" s="269">
        <v>82169.2</v>
      </c>
      <c r="O381" s="269">
        <v>122926.64</v>
      </c>
      <c r="P381" s="140">
        <v>82169.42</v>
      </c>
      <c r="Q381" s="140">
        <v>82169.42</v>
      </c>
      <c r="R381" s="140">
        <v>82169.42</v>
      </c>
      <c r="S381" s="140">
        <v>82169.42</v>
      </c>
      <c r="T381" s="269">
        <v>74661.790000000008</v>
      </c>
      <c r="U381" s="269">
        <v>74661.790000000008</v>
      </c>
      <c r="V381" s="269">
        <v>74661.790000000008</v>
      </c>
      <c r="W381" s="269">
        <v>74661.790000000008</v>
      </c>
      <c r="X381" s="269">
        <v>74661.790000000008</v>
      </c>
      <c r="Y381" s="269">
        <v>74661.790000000008</v>
      </c>
      <c r="Z381" s="269">
        <v>74661.58</v>
      </c>
      <c r="AA381" s="269">
        <v>88142.26999999999</v>
      </c>
      <c r="AB381" s="269">
        <v>74661.790000000008</v>
      </c>
      <c r="AC381" s="269">
        <v>74661.790000000008</v>
      </c>
      <c r="AD381" s="269">
        <v>74661.790000000008</v>
      </c>
      <c r="AE381" s="269">
        <v>74661.790000000008</v>
      </c>
    </row>
    <row r="382" spans="1:31" x14ac:dyDescent="0.25">
      <c r="A382" s="519" t="str">
        <f t="shared" si="43"/>
        <v>928</v>
      </c>
      <c r="B382" s="492" t="s">
        <v>1389</v>
      </c>
      <c r="D382" s="269">
        <v>8642.1699999999983</v>
      </c>
      <c r="E382" s="269">
        <v>-8642.1699999999983</v>
      </c>
      <c r="F382" s="269">
        <v>44104.67</v>
      </c>
      <c r="G382" s="269">
        <v>0</v>
      </c>
      <c r="H382" s="269">
        <v>0</v>
      </c>
      <c r="I382" s="269">
        <v>0</v>
      </c>
      <c r="J382" s="269">
        <v>0</v>
      </c>
      <c r="K382" s="269">
        <v>0</v>
      </c>
      <c r="L382" s="269">
        <v>0</v>
      </c>
      <c r="M382" s="269">
        <v>4400</v>
      </c>
      <c r="N382" s="269">
        <v>4400</v>
      </c>
      <c r="O382" s="269">
        <v>0</v>
      </c>
      <c r="P382" s="140">
        <v>77000</v>
      </c>
      <c r="Q382" s="140">
        <v>0</v>
      </c>
      <c r="R382" s="140">
        <v>0</v>
      </c>
      <c r="S382" s="140">
        <v>0</v>
      </c>
      <c r="T382" s="269">
        <v>33669.14</v>
      </c>
      <c r="U382" s="269">
        <v>33669.14</v>
      </c>
      <c r="V382" s="269">
        <v>33669.14</v>
      </c>
      <c r="W382" s="269">
        <v>33669.14</v>
      </c>
      <c r="X382" s="269">
        <v>33669.14</v>
      </c>
      <c r="Y382" s="269">
        <v>38069.14</v>
      </c>
      <c r="Z382" s="269">
        <v>33669.14</v>
      </c>
      <c r="AA382" s="269">
        <v>33669.14</v>
      </c>
      <c r="AB382" s="269">
        <v>33669.14</v>
      </c>
      <c r="AC382" s="269">
        <v>33669.14</v>
      </c>
      <c r="AD382" s="269">
        <v>33669.14</v>
      </c>
      <c r="AE382" s="269">
        <v>33669.14</v>
      </c>
    </row>
    <row r="383" spans="1:31" x14ac:dyDescent="0.25">
      <c r="A383" s="519" t="str">
        <f t="shared" si="43"/>
        <v>929</v>
      </c>
      <c r="B383" s="492" t="s">
        <v>1390</v>
      </c>
      <c r="D383" s="269">
        <v>-9653.9399999999987</v>
      </c>
      <c r="E383" s="269">
        <v>-10167.869999999999</v>
      </c>
      <c r="F383" s="269">
        <v>-13131.479999999998</v>
      </c>
      <c r="G383" s="269">
        <v>-21147.620000000003</v>
      </c>
      <c r="H383" s="269">
        <v>-25359.48</v>
      </c>
      <c r="I383" s="269">
        <v>-22933.480000000003</v>
      </c>
      <c r="J383" s="269">
        <v>-11242.15</v>
      </c>
      <c r="K383" s="269">
        <v>-11242.15</v>
      </c>
      <c r="L383" s="269">
        <v>-11242.15</v>
      </c>
      <c r="M383" s="269">
        <v>-11242.15</v>
      </c>
      <c r="N383" s="269">
        <v>-11242.15</v>
      </c>
      <c r="O383" s="269">
        <v>-11242.15</v>
      </c>
      <c r="P383" s="140">
        <v>-11242.15</v>
      </c>
      <c r="Q383" s="140">
        <v>-11242.15</v>
      </c>
      <c r="R383" s="140">
        <v>-11242.15</v>
      </c>
      <c r="S383" s="140">
        <v>-11242.15</v>
      </c>
      <c r="T383" s="269">
        <v>-11500.72</v>
      </c>
      <c r="U383" s="269">
        <v>-11500.72</v>
      </c>
      <c r="V383" s="269">
        <v>-11500.72</v>
      </c>
      <c r="W383" s="269">
        <v>-11500.72</v>
      </c>
      <c r="X383" s="269">
        <v>-11500.72</v>
      </c>
      <c r="Y383" s="269">
        <v>-11500.72</v>
      </c>
      <c r="Z383" s="269">
        <v>-11500.72</v>
      </c>
      <c r="AA383" s="269">
        <v>-11500.72</v>
      </c>
      <c r="AB383" s="269">
        <v>-11500.72</v>
      </c>
      <c r="AC383" s="269">
        <v>-11500.72</v>
      </c>
      <c r="AD383" s="269">
        <v>-11500.72</v>
      </c>
      <c r="AE383" s="269">
        <v>-11500.72</v>
      </c>
    </row>
    <row r="384" spans="1:31" x14ac:dyDescent="0.25">
      <c r="A384" s="526">
        <v>930.1</v>
      </c>
      <c r="B384" s="492" t="s">
        <v>1391</v>
      </c>
      <c r="D384" s="269">
        <v>73077.48</v>
      </c>
      <c r="E384" s="269">
        <v>72795.650000000009</v>
      </c>
      <c r="F384" s="269">
        <v>73852.540000000008</v>
      </c>
      <c r="G384" s="269">
        <v>50192.479999999996</v>
      </c>
      <c r="H384" s="269">
        <v>1011.51</v>
      </c>
      <c r="I384" s="269">
        <v>103391.95999999999</v>
      </c>
      <c r="J384" s="269">
        <v>35855.359599999996</v>
      </c>
      <c r="K384" s="269">
        <v>84220.359599999996</v>
      </c>
      <c r="L384" s="269">
        <v>36620.359599999996</v>
      </c>
      <c r="M384" s="269">
        <v>36620.359599999996</v>
      </c>
      <c r="N384" s="269">
        <v>36620.359599999996</v>
      </c>
      <c r="O384" s="269">
        <v>36620.359599999996</v>
      </c>
      <c r="P384" s="140">
        <v>36620.359599999996</v>
      </c>
      <c r="Q384" s="140">
        <v>128063.0196</v>
      </c>
      <c r="R384" s="140">
        <v>36620.359599999996</v>
      </c>
      <c r="S384" s="140">
        <v>36638.719599999997</v>
      </c>
      <c r="T384" s="269">
        <v>32939.40400000001</v>
      </c>
      <c r="U384" s="269">
        <v>130882.524</v>
      </c>
      <c r="V384" s="269">
        <v>32939.40400000001</v>
      </c>
      <c r="W384" s="269">
        <v>80539.40400000001</v>
      </c>
      <c r="X384" s="269">
        <v>32939.40400000001</v>
      </c>
      <c r="Y384" s="269">
        <v>32939.40400000001</v>
      </c>
      <c r="Z384" s="269">
        <v>32939.40400000001</v>
      </c>
      <c r="AA384" s="269">
        <v>32939.40400000001</v>
      </c>
      <c r="AB384" s="269">
        <v>32939.40400000001</v>
      </c>
      <c r="AC384" s="269">
        <v>150772.524</v>
      </c>
      <c r="AD384" s="269">
        <v>32939.40400000001</v>
      </c>
      <c r="AE384" s="269">
        <v>32939.40400000001</v>
      </c>
    </row>
    <row r="385" spans="1:31" x14ac:dyDescent="0.25">
      <c r="A385" s="526">
        <v>930.2</v>
      </c>
      <c r="B385" s="492" t="s">
        <v>1392</v>
      </c>
      <c r="D385" s="269">
        <v>215201.79000000004</v>
      </c>
      <c r="E385" s="269">
        <v>326585.7900000001</v>
      </c>
      <c r="F385" s="269">
        <v>413589.33999999997</v>
      </c>
      <c r="G385" s="269">
        <v>268778.32</v>
      </c>
      <c r="H385" s="269">
        <v>-84234.380000000019</v>
      </c>
      <c r="I385" s="269">
        <v>381485.90999999992</v>
      </c>
      <c r="J385" s="269">
        <v>14306.315599999982</v>
      </c>
      <c r="K385" s="269">
        <v>-59131.404400000043</v>
      </c>
      <c r="L385" s="269">
        <v>-59464.750000000044</v>
      </c>
      <c r="M385" s="269">
        <v>-41860.147600000026</v>
      </c>
      <c r="N385" s="269">
        <v>-66977.904400000029</v>
      </c>
      <c r="O385" s="269">
        <v>-84304.340000000055</v>
      </c>
      <c r="P385" s="140">
        <v>-88427.510000000068</v>
      </c>
      <c r="Q385" s="140">
        <v>-53670.010000000024</v>
      </c>
      <c r="R385" s="140">
        <v>-24829.904400000043</v>
      </c>
      <c r="S385" s="140">
        <v>6237.6399999999558</v>
      </c>
      <c r="T385" s="269">
        <v>-236179.81795779004</v>
      </c>
      <c r="U385" s="269">
        <v>-288382.97795779008</v>
      </c>
      <c r="V385" s="269">
        <v>-269279.40755779005</v>
      </c>
      <c r="W385" s="269">
        <v>-277637.91275779007</v>
      </c>
      <c r="X385" s="269">
        <v>-280325.36795779003</v>
      </c>
      <c r="Y385" s="269">
        <v>-260265.98715779008</v>
      </c>
      <c r="Z385" s="269">
        <v>-272584.41275779007</v>
      </c>
      <c r="AA385" s="269">
        <v>-258235.93155779003</v>
      </c>
      <c r="AB385" s="269">
        <v>-281839.84955779003</v>
      </c>
      <c r="AC385" s="269">
        <v>-253225.12795779004</v>
      </c>
      <c r="AD385" s="269">
        <v>-220820.64675779</v>
      </c>
      <c r="AE385" s="269">
        <v>-186365.74955779003</v>
      </c>
    </row>
    <row r="386" spans="1:31" x14ac:dyDescent="0.25">
      <c r="A386" s="526">
        <v>930.2</v>
      </c>
      <c r="B386" s="492" t="s">
        <v>1393</v>
      </c>
      <c r="D386" s="269">
        <v>108.14999999999999</v>
      </c>
      <c r="E386" s="269">
        <v>0.31</v>
      </c>
      <c r="F386" s="269">
        <v>598.90000000000009</v>
      </c>
      <c r="G386" s="269">
        <v>31005.5</v>
      </c>
      <c r="H386" s="269">
        <v>106667.20999999999</v>
      </c>
      <c r="I386" s="269">
        <v>114307.98000000001</v>
      </c>
      <c r="J386" s="269">
        <v>95234.380800000014</v>
      </c>
      <c r="K386" s="269">
        <v>95234.380800000014</v>
      </c>
      <c r="L386" s="269">
        <v>95234.380800000014</v>
      </c>
      <c r="M386" s="269">
        <v>95234.380800000014</v>
      </c>
      <c r="N386" s="269">
        <v>108476.24520000002</v>
      </c>
      <c r="O386" s="269">
        <v>108476.24520000002</v>
      </c>
      <c r="P386" s="140">
        <v>108476.24520000002</v>
      </c>
      <c r="Q386" s="140">
        <v>108476.24520000002</v>
      </c>
      <c r="R386" s="140">
        <v>108476.24520000002</v>
      </c>
      <c r="S386" s="140">
        <v>108476.24520000002</v>
      </c>
      <c r="T386" s="269">
        <v>0</v>
      </c>
      <c r="U386" s="269">
        <v>0</v>
      </c>
      <c r="V386" s="269">
        <v>0</v>
      </c>
      <c r="W386" s="269">
        <v>0</v>
      </c>
      <c r="X386" s="269">
        <v>0</v>
      </c>
      <c r="Y386" s="269">
        <v>0</v>
      </c>
      <c r="Z386" s="269">
        <v>0</v>
      </c>
      <c r="AA386" s="269">
        <v>0</v>
      </c>
      <c r="AB386" s="269">
        <v>0</v>
      </c>
      <c r="AC386" s="269">
        <v>0</v>
      </c>
      <c r="AD386" s="269">
        <v>0</v>
      </c>
      <c r="AE386" s="269">
        <v>0</v>
      </c>
    </row>
    <row r="387" spans="1:31" x14ac:dyDescent="0.25">
      <c r="A387" s="526">
        <v>930.2</v>
      </c>
      <c r="B387" s="492" t="s">
        <v>1394</v>
      </c>
      <c r="D387" s="269">
        <v>-108.14999999999999</v>
      </c>
      <c r="E387" s="269">
        <v>-0.31</v>
      </c>
      <c r="F387" s="269">
        <v>-598.90000000000009</v>
      </c>
      <c r="G387" s="269">
        <v>-31005.5</v>
      </c>
      <c r="H387" s="269">
        <v>-106667.21</v>
      </c>
      <c r="I387" s="269">
        <v>-114307.98000000001</v>
      </c>
      <c r="J387" s="269">
        <v>-95234.380800000014</v>
      </c>
      <c r="K387" s="269">
        <v>-95234.380800000014</v>
      </c>
      <c r="L387" s="269">
        <v>-95234.380800000014</v>
      </c>
      <c r="M387" s="269">
        <v>-95234.380800000014</v>
      </c>
      <c r="N387" s="269">
        <v>-108476.24520000002</v>
      </c>
      <c r="O387" s="269">
        <v>-108476.24520000002</v>
      </c>
      <c r="P387" s="140">
        <v>-108476.24520000002</v>
      </c>
      <c r="Q387" s="140">
        <v>-108476.24520000002</v>
      </c>
      <c r="R387" s="140">
        <v>-108476.24520000002</v>
      </c>
      <c r="S387" s="140">
        <v>-108476.24520000002</v>
      </c>
      <c r="T387" s="269">
        <v>0</v>
      </c>
      <c r="U387" s="269">
        <v>0</v>
      </c>
      <c r="V387" s="269">
        <v>0</v>
      </c>
      <c r="W387" s="269">
        <v>0</v>
      </c>
      <c r="X387" s="269">
        <v>0</v>
      </c>
      <c r="Y387" s="269">
        <v>0</v>
      </c>
      <c r="Z387" s="269">
        <v>0</v>
      </c>
      <c r="AA387" s="269">
        <v>0</v>
      </c>
      <c r="AB387" s="269">
        <v>0</v>
      </c>
      <c r="AC387" s="269">
        <v>0</v>
      </c>
      <c r="AD387" s="269">
        <v>0</v>
      </c>
      <c r="AE387" s="269">
        <v>0</v>
      </c>
    </row>
    <row r="388" spans="1:31" x14ac:dyDescent="0.25">
      <c r="A388" s="526">
        <v>930.2</v>
      </c>
      <c r="B388" s="492" t="s">
        <v>1395</v>
      </c>
      <c r="D388" s="269">
        <v>53123.375999999997</v>
      </c>
      <c r="E388" s="269">
        <v>54894.081600000005</v>
      </c>
      <c r="F388" s="269">
        <v>53123.375999999997</v>
      </c>
      <c r="G388" s="269">
        <v>54894.143700000008</v>
      </c>
      <c r="H388" s="269">
        <v>63929.928</v>
      </c>
      <c r="I388" s="269">
        <v>58039.224000000009</v>
      </c>
      <c r="J388" s="269">
        <v>54204.580037664848</v>
      </c>
      <c r="K388" s="269">
        <v>52456.04519774011</v>
      </c>
      <c r="L388" s="269">
        <v>54204.580037664848</v>
      </c>
      <c r="M388" s="269">
        <v>52456.04519774011</v>
      </c>
      <c r="N388" s="269">
        <v>54204.580037664848</v>
      </c>
      <c r="O388" s="269">
        <v>54204.580037664848</v>
      </c>
      <c r="P388" s="140">
        <v>52456.04519774011</v>
      </c>
      <c r="Q388" s="140">
        <v>54204.580037664848</v>
      </c>
      <c r="R388" s="140">
        <v>52456.04519774011</v>
      </c>
      <c r="S388" s="140">
        <v>54204.580037664848</v>
      </c>
      <c r="T388" s="269">
        <v>54204.580037664848</v>
      </c>
      <c r="U388" s="269">
        <v>49055.789077212794</v>
      </c>
      <c r="V388" s="269">
        <v>54311.766478342761</v>
      </c>
      <c r="W388" s="269">
        <v>52559.774011299465</v>
      </c>
      <c r="X388" s="269">
        <v>54311.766478342761</v>
      </c>
      <c r="Y388" s="269">
        <v>52559.774011299465</v>
      </c>
      <c r="Z388" s="269">
        <v>54311.766478342761</v>
      </c>
      <c r="AA388" s="269">
        <v>54311.766478342761</v>
      </c>
      <c r="AB388" s="269">
        <v>52559.774011299465</v>
      </c>
      <c r="AC388" s="269">
        <v>54311.766478342761</v>
      </c>
      <c r="AD388" s="269">
        <v>52559.774011299465</v>
      </c>
      <c r="AE388" s="269">
        <v>54311.766478342761</v>
      </c>
    </row>
    <row r="389" spans="1:31" x14ac:dyDescent="0.25">
      <c r="A389" s="519" t="str">
        <f t="shared" si="43"/>
        <v>931</v>
      </c>
      <c r="B389" s="492" t="s">
        <v>1396</v>
      </c>
      <c r="D389" s="269">
        <v>57044.55999999999</v>
      </c>
      <c r="E389" s="269">
        <v>83206.929999999993</v>
      </c>
      <c r="F389" s="269">
        <v>68090.92</v>
      </c>
      <c r="G389" s="269">
        <v>40153.37999999999</v>
      </c>
      <c r="H389" s="269">
        <v>72860.340000000011</v>
      </c>
      <c r="I389" s="269">
        <v>59706.29</v>
      </c>
      <c r="J389" s="269">
        <v>58344.943399999975</v>
      </c>
      <c r="K389" s="269">
        <v>87358.79339999998</v>
      </c>
      <c r="L389" s="269">
        <v>87358.79339999998</v>
      </c>
      <c r="M389" s="269">
        <v>87358.79339999998</v>
      </c>
      <c r="N389" s="269">
        <v>111694.12450000001</v>
      </c>
      <c r="O389" s="269">
        <v>111694.12449999998</v>
      </c>
      <c r="P389" s="140">
        <v>111694.12450000001</v>
      </c>
      <c r="Q389" s="140">
        <v>111694.12449999998</v>
      </c>
      <c r="R389" s="140">
        <v>111694.12450000001</v>
      </c>
      <c r="S389" s="140">
        <v>111694.12449999998</v>
      </c>
      <c r="T389" s="269">
        <v>40037.068999999996</v>
      </c>
      <c r="U389" s="269">
        <v>40037.068999999996</v>
      </c>
      <c r="V389" s="269">
        <v>40037.068999999996</v>
      </c>
      <c r="W389" s="269">
        <v>40037.068999999996</v>
      </c>
      <c r="X389" s="269">
        <v>40037.068999999996</v>
      </c>
      <c r="Y389" s="269">
        <v>40037.068999999996</v>
      </c>
      <c r="Z389" s="269">
        <v>40037.068999999996</v>
      </c>
      <c r="AA389" s="269">
        <v>40037.068999999996</v>
      </c>
      <c r="AB389" s="269">
        <v>40037.068999999996</v>
      </c>
      <c r="AC389" s="269">
        <v>40037.068999999996</v>
      </c>
      <c r="AD389" s="269">
        <v>40037.068999999996</v>
      </c>
      <c r="AE389" s="269">
        <v>40037.068999999996</v>
      </c>
    </row>
    <row r="390" spans="1:31" x14ac:dyDescent="0.25">
      <c r="A390" s="519" t="str">
        <f t="shared" si="43"/>
        <v>931</v>
      </c>
      <c r="B390" s="492" t="s">
        <v>1397</v>
      </c>
      <c r="D390" s="269">
        <v>44037.490000000005</v>
      </c>
      <c r="E390" s="269">
        <v>44037.490000000005</v>
      </c>
      <c r="F390" s="269">
        <v>44037.490000000005</v>
      </c>
      <c r="G390" s="269">
        <v>44037.5</v>
      </c>
      <c r="H390" s="269">
        <v>44037.490000000005</v>
      </c>
      <c r="I390" s="269">
        <v>44037.490000000005</v>
      </c>
      <c r="J390" s="269">
        <v>11211.412999999999</v>
      </c>
      <c r="K390" s="269">
        <v>11211.413</v>
      </c>
      <c r="L390" s="269">
        <v>11211.412999999999</v>
      </c>
      <c r="M390" s="269">
        <v>11211.413</v>
      </c>
      <c r="N390" s="269">
        <v>11211.412999999999</v>
      </c>
      <c r="O390" s="269">
        <v>11211.413</v>
      </c>
      <c r="P390" s="140">
        <v>11211.412999999999</v>
      </c>
      <c r="Q390" s="140">
        <v>11211.413</v>
      </c>
      <c r="R390" s="140">
        <v>11211.412999999999</v>
      </c>
      <c r="S390" s="140">
        <v>11211.413</v>
      </c>
      <c r="T390" s="269">
        <v>11211.412999999999</v>
      </c>
      <c r="U390" s="269">
        <v>11211.413</v>
      </c>
      <c r="V390" s="269">
        <v>11211.412999999999</v>
      </c>
      <c r="W390" s="269">
        <v>11211.413</v>
      </c>
      <c r="X390" s="269">
        <v>11211.412999999999</v>
      </c>
      <c r="Y390" s="269">
        <v>11211.413</v>
      </c>
      <c r="Z390" s="269">
        <v>11211.412999999999</v>
      </c>
      <c r="AA390" s="269">
        <v>11211.413</v>
      </c>
      <c r="AB390" s="269">
        <v>11211.412999999999</v>
      </c>
      <c r="AC390" s="269">
        <v>11211.413</v>
      </c>
      <c r="AD390" s="269">
        <v>11211.412999999999</v>
      </c>
      <c r="AE390" s="269">
        <v>11211.413</v>
      </c>
    </row>
    <row r="391" spans="1:31" x14ac:dyDescent="0.25">
      <c r="A391" s="519" t="str">
        <f t="shared" si="43"/>
        <v>935</v>
      </c>
      <c r="B391" s="492" t="s">
        <v>1398</v>
      </c>
      <c r="D391" s="269">
        <v>112713.36000000004</v>
      </c>
      <c r="E391" s="269">
        <v>121867.87999999995</v>
      </c>
      <c r="F391" s="269">
        <v>99398.319999999963</v>
      </c>
      <c r="G391" s="269">
        <v>95181.959999999905</v>
      </c>
      <c r="H391" s="269">
        <v>88876.319999999978</v>
      </c>
      <c r="I391" s="269">
        <v>28983.220000000005</v>
      </c>
      <c r="J391" s="269">
        <v>25055.6096</v>
      </c>
      <c r="K391" s="269">
        <v>31166.157599999999</v>
      </c>
      <c r="L391" s="269">
        <v>31175.528000000002</v>
      </c>
      <c r="M391" s="269">
        <v>31071.991200000004</v>
      </c>
      <c r="N391" s="269">
        <v>31279.071600000003</v>
      </c>
      <c r="O391" s="269">
        <v>31071.991200000004</v>
      </c>
      <c r="P391" s="140">
        <v>31175.528000000002</v>
      </c>
      <c r="Q391" s="140">
        <v>31279.071600000003</v>
      </c>
      <c r="R391" s="140">
        <v>30968.454400000002</v>
      </c>
      <c r="S391" s="140">
        <v>31269.735200000003</v>
      </c>
      <c r="T391" s="269">
        <v>42008.378800000006</v>
      </c>
      <c r="U391" s="269">
        <v>40842.396400000005</v>
      </c>
      <c r="V391" s="269">
        <v>42236.546000000002</v>
      </c>
      <c r="W391" s="269">
        <v>42236.546000000009</v>
      </c>
      <c r="X391" s="269">
        <v>41729.266000000003</v>
      </c>
      <c r="Y391" s="269">
        <v>42329.746800000008</v>
      </c>
      <c r="Z391" s="269">
        <v>42930.227600000006</v>
      </c>
      <c r="AA391" s="269">
        <v>41729.266000000003</v>
      </c>
      <c r="AB391" s="269">
        <v>42329.746800000008</v>
      </c>
      <c r="AC391" s="269">
        <v>42329.746800000008</v>
      </c>
      <c r="AD391" s="269">
        <v>41729.266000000003</v>
      </c>
      <c r="AE391" s="269">
        <v>42917.153200000008</v>
      </c>
    </row>
    <row r="392" spans="1:31" x14ac:dyDescent="0.25">
      <c r="A392" s="519" t="str">
        <f t="shared" si="43"/>
        <v>935</v>
      </c>
      <c r="B392" s="492" t="s">
        <v>1399</v>
      </c>
      <c r="D392" s="269">
        <v>0</v>
      </c>
      <c r="E392" s="269">
        <v>0</v>
      </c>
      <c r="F392" s="269">
        <v>0</v>
      </c>
      <c r="G392" s="269">
        <v>0</v>
      </c>
      <c r="H392" s="269">
        <v>108822.18000000001</v>
      </c>
      <c r="I392" s="269">
        <v>166467.59999999998</v>
      </c>
      <c r="J392" s="269">
        <v>83980.775200000004</v>
      </c>
      <c r="K392" s="269">
        <v>84298.029200000004</v>
      </c>
      <c r="L392" s="269">
        <v>71440.460000000006</v>
      </c>
      <c r="M392" s="269">
        <v>81050.294800000003</v>
      </c>
      <c r="N392" s="269">
        <v>103513.9656</v>
      </c>
      <c r="O392" s="269">
        <v>80763.062800000014</v>
      </c>
      <c r="P392" s="140">
        <v>72793.503599999996</v>
      </c>
      <c r="Q392" s="140">
        <v>52615.612000000001</v>
      </c>
      <c r="R392" s="140">
        <v>72089.601600000009</v>
      </c>
      <c r="S392" s="140">
        <v>71469.679600000003</v>
      </c>
      <c r="T392" s="269">
        <v>78912.102800000008</v>
      </c>
      <c r="U392" s="269">
        <v>72980.707600000009</v>
      </c>
      <c r="V392" s="269">
        <v>73278.642800000001</v>
      </c>
      <c r="W392" s="269">
        <v>73437.116800000003</v>
      </c>
      <c r="X392" s="269">
        <v>60140.6348</v>
      </c>
      <c r="Y392" s="269">
        <v>74322.408800000005</v>
      </c>
      <c r="Z392" s="269">
        <v>105176.15760000001</v>
      </c>
      <c r="AA392" s="269">
        <v>81443.824400000012</v>
      </c>
      <c r="AB392" s="269">
        <v>74539.614400000006</v>
      </c>
      <c r="AC392" s="269">
        <v>70211.421200000012</v>
      </c>
      <c r="AD392" s="269">
        <v>91612.972800000003</v>
      </c>
      <c r="AE392" s="269">
        <v>75174</v>
      </c>
    </row>
    <row r="393" spans="1:31" x14ac:dyDescent="0.25">
      <c r="A393" s="519" t="str">
        <f t="shared" si="43"/>
        <v>935</v>
      </c>
      <c r="B393" s="492" t="s">
        <v>1400</v>
      </c>
      <c r="D393" s="269">
        <v>0</v>
      </c>
      <c r="E393" s="269">
        <v>0</v>
      </c>
      <c r="F393" s="269">
        <v>0</v>
      </c>
      <c r="G393" s="269">
        <v>0</v>
      </c>
      <c r="H393" s="269">
        <v>715927.45</v>
      </c>
      <c r="I393" s="269">
        <v>615136.17999999993</v>
      </c>
      <c r="J393" s="269">
        <v>647162.50080000015</v>
      </c>
      <c r="K393" s="269">
        <v>715460.66720000014</v>
      </c>
      <c r="L393" s="269">
        <v>579936.59920000006</v>
      </c>
      <c r="M393" s="269">
        <v>636523.62880000006</v>
      </c>
      <c r="N393" s="269">
        <v>732408.49080000015</v>
      </c>
      <c r="O393" s="269">
        <v>623773.0508000002</v>
      </c>
      <c r="P393" s="140">
        <v>639349.06960000016</v>
      </c>
      <c r="Q393" s="140">
        <v>701840.89280000015</v>
      </c>
      <c r="R393" s="140">
        <v>681428.56440000015</v>
      </c>
      <c r="S393" s="140">
        <v>755492.48480000009</v>
      </c>
      <c r="T393" s="269">
        <v>867587.22080000001</v>
      </c>
      <c r="U393" s="269">
        <v>729735.60800000012</v>
      </c>
      <c r="V393" s="269">
        <v>831086.2692000001</v>
      </c>
      <c r="W393" s="269">
        <v>913949.97440000006</v>
      </c>
      <c r="X393" s="269">
        <v>721169.8112</v>
      </c>
      <c r="Y393" s="269">
        <v>772975.15560000006</v>
      </c>
      <c r="Z393" s="269">
        <v>797769.92079999996</v>
      </c>
      <c r="AA393" s="269">
        <v>750929.18160000001</v>
      </c>
      <c r="AB393" s="269">
        <v>766810.81960000016</v>
      </c>
      <c r="AC393" s="269">
        <v>855107.95600000012</v>
      </c>
      <c r="AD393" s="269">
        <v>848308.24160000018</v>
      </c>
      <c r="AE393" s="269">
        <v>893726.84240000008</v>
      </c>
    </row>
    <row r="394" spans="1:31" x14ac:dyDescent="0.25">
      <c r="A394" s="519" t="str">
        <f t="shared" si="43"/>
        <v>935</v>
      </c>
      <c r="B394" s="492" t="s">
        <v>1401</v>
      </c>
      <c r="D394" s="269">
        <v>0</v>
      </c>
      <c r="E394" s="269">
        <v>0</v>
      </c>
      <c r="F394" s="269">
        <v>0</v>
      </c>
      <c r="G394" s="269">
        <v>0</v>
      </c>
      <c r="H394" s="269">
        <v>14392.16</v>
      </c>
      <c r="I394" s="269">
        <v>40252.699999999997</v>
      </c>
      <c r="J394" s="269">
        <v>22549.446</v>
      </c>
      <c r="K394" s="269">
        <v>23506.274000000001</v>
      </c>
      <c r="L394" s="269">
        <v>22605.926800000001</v>
      </c>
      <c r="M394" s="269">
        <v>21754.186000000002</v>
      </c>
      <c r="N394" s="269">
        <v>23245.419200000004</v>
      </c>
      <c r="O394" s="269">
        <v>22472.381600000001</v>
      </c>
      <c r="P394" s="140">
        <v>23393.856400000004</v>
      </c>
      <c r="Q394" s="140">
        <v>24222.103200000001</v>
      </c>
      <c r="R394" s="140">
        <v>19716.668000000001</v>
      </c>
      <c r="S394" s="140">
        <v>21006.845600000004</v>
      </c>
      <c r="T394" s="269">
        <v>23861.866400000003</v>
      </c>
      <c r="U394" s="269">
        <v>22859.730000000007</v>
      </c>
      <c r="V394" s="269">
        <v>24294.910800000001</v>
      </c>
      <c r="W394" s="269">
        <v>24150.036800000002</v>
      </c>
      <c r="X394" s="269">
        <v>22087.950400000005</v>
      </c>
      <c r="Y394" s="269">
        <v>23459.802800000001</v>
      </c>
      <c r="Z394" s="269">
        <v>23868.129199999999</v>
      </c>
      <c r="AA394" s="269">
        <v>23078.1188</v>
      </c>
      <c r="AB394" s="269">
        <v>24312.176000000003</v>
      </c>
      <c r="AC394" s="269">
        <v>23748.734800000002</v>
      </c>
      <c r="AD394" s="269">
        <v>21078.028000000002</v>
      </c>
      <c r="AE394" s="269">
        <v>21540.659200000002</v>
      </c>
    </row>
    <row r="395" spans="1:31" s="270" customFormat="1" x14ac:dyDescent="0.25">
      <c r="A395" s="520"/>
      <c r="B395" s="511" t="s">
        <v>1402</v>
      </c>
      <c r="C395" s="272"/>
      <c r="D395" s="288">
        <f>SUM(D368:D394)</f>
        <v>6029617.6360000018</v>
      </c>
      <c r="E395" s="288">
        <f t="shared" ref="E395:AE395" si="44">SUM(E368:E394)</f>
        <v>6602602.0516000018</v>
      </c>
      <c r="F395" s="288">
        <f t="shared" si="44"/>
        <v>6617067.5059999963</v>
      </c>
      <c r="G395" s="288">
        <f t="shared" si="44"/>
        <v>5044076.5336999912</v>
      </c>
      <c r="H395" s="288">
        <f t="shared" si="44"/>
        <v>5341551.5180000039</v>
      </c>
      <c r="I395" s="288">
        <f t="shared" si="44"/>
        <v>6306631.0739999982</v>
      </c>
      <c r="J395" s="288">
        <f t="shared" si="44"/>
        <v>6622817.147237665</v>
      </c>
      <c r="K395" s="288">
        <f t="shared" si="44"/>
        <v>6130785.1469977368</v>
      </c>
      <c r="L395" s="288">
        <f t="shared" si="44"/>
        <v>5769857.4628376644</v>
      </c>
      <c r="M395" s="288">
        <f t="shared" si="44"/>
        <v>5880792.2798977382</v>
      </c>
      <c r="N395" s="288">
        <f t="shared" si="44"/>
        <v>6207647.1590376655</v>
      </c>
      <c r="O395" s="288">
        <f t="shared" si="44"/>
        <v>5969362.9145376626</v>
      </c>
      <c r="P395" s="288">
        <f t="shared" si="44"/>
        <v>5874077.8427977404</v>
      </c>
      <c r="Q395" s="288">
        <f t="shared" si="44"/>
        <v>7132080.318337664</v>
      </c>
      <c r="R395" s="288">
        <f t="shared" si="44"/>
        <v>6628337.7465977399</v>
      </c>
      <c r="S395" s="288">
        <f t="shared" si="44"/>
        <v>2912880.5561376647</v>
      </c>
      <c r="T395" s="288">
        <f t="shared" si="44"/>
        <v>7018691.2820406063</v>
      </c>
      <c r="U395" s="288">
        <f t="shared" si="44"/>
        <v>6933492.5718801524</v>
      </c>
      <c r="V395" s="288">
        <f t="shared" si="44"/>
        <v>6067291.2347812811</v>
      </c>
      <c r="W395" s="288">
        <f t="shared" si="44"/>
        <v>6873135.0073142368</v>
      </c>
      <c r="X395" s="288">
        <f t="shared" si="44"/>
        <v>6338676.4685812816</v>
      </c>
      <c r="Y395" s="288">
        <f t="shared" si="44"/>
        <v>6277940.3820142383</v>
      </c>
      <c r="Z395" s="288">
        <f t="shared" si="44"/>
        <v>6860319.8427812811</v>
      </c>
      <c r="AA395" s="288">
        <f t="shared" si="44"/>
        <v>6646023.8196812803</v>
      </c>
      <c r="AB395" s="288">
        <f t="shared" si="44"/>
        <v>6075088.3132142387</v>
      </c>
      <c r="AC395" s="288">
        <f t="shared" si="44"/>
        <v>6924213.1352812806</v>
      </c>
      <c r="AD395" s="288">
        <f t="shared" si="44"/>
        <v>6689820.6008142373</v>
      </c>
      <c r="AE395" s="288">
        <f t="shared" si="44"/>
        <v>6086506.0406812802</v>
      </c>
    </row>
    <row r="396" spans="1:31" x14ac:dyDescent="0.25">
      <c r="A396" s="519"/>
      <c r="T396" s="140">
        <v>0</v>
      </c>
      <c r="U396" s="140">
        <v>0</v>
      </c>
      <c r="V396" s="140">
        <v>0</v>
      </c>
      <c r="W396" s="140">
        <v>0</v>
      </c>
      <c r="X396" s="140">
        <v>0</v>
      </c>
      <c r="Y396" s="140">
        <v>0</v>
      </c>
      <c r="Z396" s="140">
        <v>0</v>
      </c>
      <c r="AA396" s="140">
        <v>0</v>
      </c>
      <c r="AB396" s="140">
        <v>0</v>
      </c>
      <c r="AC396" s="140">
        <v>0</v>
      </c>
      <c r="AD396" s="140">
        <v>0</v>
      </c>
      <c r="AE396" s="140">
        <v>0</v>
      </c>
    </row>
    <row r="397" spans="1:31" x14ac:dyDescent="0.25">
      <c r="A397" s="519"/>
      <c r="B397" s="492" t="s">
        <v>1403</v>
      </c>
      <c r="D397" s="269">
        <v>22971648.910000004</v>
      </c>
      <c r="E397" s="269">
        <v>27810087.899999995</v>
      </c>
      <c r="F397" s="269">
        <v>25078992.41</v>
      </c>
      <c r="G397" s="269">
        <v>27337524.329999998</v>
      </c>
      <c r="H397" s="269">
        <v>34309380.729999997</v>
      </c>
      <c r="I397" s="269">
        <v>27212803.469999999</v>
      </c>
      <c r="J397" s="269">
        <v>24253658.951214477</v>
      </c>
      <c r="K397" s="269">
        <v>21189191.065626197</v>
      </c>
      <c r="L397" s="269">
        <v>26219143.284610528</v>
      </c>
      <c r="M397" s="269">
        <v>28046318.353094064</v>
      </c>
      <c r="N397" s="269">
        <v>30931320.832326055</v>
      </c>
      <c r="O397" s="269">
        <v>30727037.1575808</v>
      </c>
      <c r="P397" s="140">
        <v>26000903.719822168</v>
      </c>
      <c r="Q397" s="140">
        <v>21675978.305977777</v>
      </c>
      <c r="R397" s="140">
        <v>25259195.495135114</v>
      </c>
      <c r="S397" s="140">
        <v>30494941.9984053</v>
      </c>
      <c r="T397" s="269">
        <v>30442931.348622642</v>
      </c>
      <c r="U397" s="269">
        <v>26762387.965486303</v>
      </c>
      <c r="V397" s="269">
        <v>27832942.074696802</v>
      </c>
      <c r="W397" s="269">
        <v>24453272.711530469</v>
      </c>
      <c r="X397" s="269">
        <v>26760836.119936913</v>
      </c>
      <c r="Y397" s="269">
        <v>27805275.870429493</v>
      </c>
      <c r="Z397" s="269">
        <v>30400750.329566598</v>
      </c>
      <c r="AA397" s="269">
        <v>30104664.460516024</v>
      </c>
      <c r="AB397" s="269">
        <v>27414851.531809621</v>
      </c>
      <c r="AC397" s="269">
        <v>23767877.926012851</v>
      </c>
      <c r="AD397" s="269">
        <v>25708650.71403271</v>
      </c>
      <c r="AE397" s="269">
        <v>28616890.512672305</v>
      </c>
    </row>
    <row r="398" spans="1:31" x14ac:dyDescent="0.25">
      <c r="A398" s="519"/>
      <c r="B398" s="492" t="s">
        <v>1404</v>
      </c>
      <c r="D398" s="269">
        <v>6802878.7299999995</v>
      </c>
      <c r="E398" s="269">
        <v>4494698.7500000009</v>
      </c>
      <c r="F398" s="269">
        <v>3927062.2399999998</v>
      </c>
      <c r="G398" s="269">
        <v>5046834.42</v>
      </c>
      <c r="H398" s="269">
        <v>5918452.9400000004</v>
      </c>
      <c r="I398" s="269">
        <v>5285668.3199999994</v>
      </c>
      <c r="J398" s="269">
        <v>4298054.7</v>
      </c>
      <c r="K398" s="269">
        <v>4680990.2000000011</v>
      </c>
      <c r="L398" s="269">
        <v>4193538.0999999996</v>
      </c>
      <c r="M398" s="269">
        <v>4922676</v>
      </c>
      <c r="N398" s="269">
        <v>5140711.8</v>
      </c>
      <c r="O398" s="269">
        <v>5089195.3000000007</v>
      </c>
      <c r="P398" s="140">
        <v>4614124.1999999993</v>
      </c>
      <c r="Q398" s="140">
        <v>4560273.9204845903</v>
      </c>
      <c r="R398" s="140">
        <v>4450682.8</v>
      </c>
      <c r="S398" s="140">
        <v>4774945.3</v>
      </c>
      <c r="T398" s="269">
        <v>4790742.2670000009</v>
      </c>
      <c r="U398" s="269">
        <v>4286734.0669999998</v>
      </c>
      <c r="V398" s="269">
        <v>3788516.0669999998</v>
      </c>
      <c r="W398" s="269">
        <v>3927795.3669999996</v>
      </c>
      <c r="X398" s="269">
        <v>4153742.5604749261</v>
      </c>
      <c r="Y398" s="269">
        <v>5129245.9669999983</v>
      </c>
      <c r="Z398" s="269">
        <v>5948222.8669999996</v>
      </c>
      <c r="AA398" s="269">
        <v>5651070.9670000002</v>
      </c>
      <c r="AB398" s="269">
        <v>4387538.7669999991</v>
      </c>
      <c r="AC398" s="269">
        <v>4345770.1670000004</v>
      </c>
      <c r="AD398" s="269">
        <v>4169192.3670000001</v>
      </c>
      <c r="AE398" s="269">
        <v>4816888.4670000002</v>
      </c>
    </row>
    <row r="399" spans="1:31" x14ac:dyDescent="0.25">
      <c r="A399" s="519"/>
      <c r="B399" s="492" t="s">
        <v>1405</v>
      </c>
      <c r="D399" s="269">
        <v>13329088.896000002</v>
      </c>
      <c r="E399" s="269">
        <v>14925509.6516</v>
      </c>
      <c r="F399" s="269">
        <v>14520098.925999997</v>
      </c>
      <c r="G399" s="269">
        <v>13504234.263699992</v>
      </c>
      <c r="H399" s="269">
        <v>14338586.408000005</v>
      </c>
      <c r="I399" s="269">
        <v>12797556.913999999</v>
      </c>
      <c r="J399" s="269">
        <v>11623530.187237665</v>
      </c>
      <c r="K399" s="269">
        <v>13951222.882097736</v>
      </c>
      <c r="L399" s="269">
        <v>13257724.279637665</v>
      </c>
      <c r="M399" s="269">
        <v>12672498.098797739</v>
      </c>
      <c r="N399" s="269">
        <v>13798258.349137664</v>
      </c>
      <c r="O399" s="269">
        <v>13193382.589737661</v>
      </c>
      <c r="P399" s="140">
        <v>12877505.46059774</v>
      </c>
      <c r="Q399" s="140">
        <v>15198992.377637664</v>
      </c>
      <c r="R399" s="140">
        <v>14963341.757697742</v>
      </c>
      <c r="S399" s="140">
        <v>10379512.873137664</v>
      </c>
      <c r="T399" s="269">
        <v>14536192.762789605</v>
      </c>
      <c r="U399" s="269">
        <v>14522208.206729151</v>
      </c>
      <c r="V399" s="269">
        <v>13063612.612330282</v>
      </c>
      <c r="W399" s="269">
        <v>14115886.187563237</v>
      </c>
      <c r="X399" s="269">
        <v>13606688.496730279</v>
      </c>
      <c r="Y399" s="269">
        <v>14169249.590463238</v>
      </c>
      <c r="Z399" s="269">
        <v>14721161.520030279</v>
      </c>
      <c r="AA399" s="269">
        <v>14230189.368430279</v>
      </c>
      <c r="AB399" s="269">
        <v>13763217.755863238</v>
      </c>
      <c r="AC399" s="269">
        <v>14145258.771130281</v>
      </c>
      <c r="AD399" s="269">
        <v>13383713.012663238</v>
      </c>
      <c r="AE399" s="269">
        <v>13393492.169930283</v>
      </c>
    </row>
    <row r="400" spans="1:31" x14ac:dyDescent="0.25">
      <c r="A400" s="519"/>
      <c r="B400" s="492" t="s">
        <v>1406</v>
      </c>
      <c r="D400" s="269">
        <v>5034905.87</v>
      </c>
      <c r="E400" s="269">
        <v>6823440.2300000014</v>
      </c>
      <c r="F400" s="269">
        <v>7342351.1699999981</v>
      </c>
      <c r="G400" s="269">
        <v>5808210.7100000009</v>
      </c>
      <c r="H400" s="269">
        <v>7552415.2299999995</v>
      </c>
      <c r="I400" s="269">
        <v>6541301.4800000023</v>
      </c>
      <c r="J400" s="269">
        <v>6157526.5516000008</v>
      </c>
      <c r="K400" s="269">
        <v>9084933.0479999986</v>
      </c>
      <c r="L400" s="269">
        <v>6900074.3939999985</v>
      </c>
      <c r="M400" s="269">
        <v>6610280.2908000015</v>
      </c>
      <c r="N400" s="269">
        <v>6859537.1071999995</v>
      </c>
      <c r="O400" s="269">
        <v>6993093.0063999984</v>
      </c>
      <c r="P400" s="140">
        <v>8996776.437599998</v>
      </c>
      <c r="Q400" s="140">
        <v>10867105.419599997</v>
      </c>
      <c r="R400" s="140">
        <v>6074500.6383999996</v>
      </c>
      <c r="S400" s="140">
        <v>6475917.8851999994</v>
      </c>
      <c r="T400" s="269">
        <v>6864756.4387999997</v>
      </c>
      <c r="U400" s="269">
        <v>6823720.0119999992</v>
      </c>
      <c r="V400" s="269">
        <v>10656122.638799999</v>
      </c>
      <c r="W400" s="269">
        <v>10138853.744000001</v>
      </c>
      <c r="X400" s="269">
        <v>7127862.2623999994</v>
      </c>
      <c r="Y400" s="269">
        <v>7632991.7339999992</v>
      </c>
      <c r="Z400" s="269">
        <v>7489587.5751999989</v>
      </c>
      <c r="AA400" s="269">
        <v>7097059.9107999997</v>
      </c>
      <c r="AB400" s="269">
        <v>7290294.0767999999</v>
      </c>
      <c r="AC400" s="269">
        <v>9861170.7788000014</v>
      </c>
      <c r="AD400" s="269">
        <v>7675340.8984000012</v>
      </c>
      <c r="AE400" s="269">
        <v>7782915.974799999</v>
      </c>
    </row>
    <row r="401" spans="1:32" x14ac:dyDescent="0.25">
      <c r="A401" s="519"/>
      <c r="B401" s="492" t="s">
        <v>1407</v>
      </c>
      <c r="D401" s="269">
        <v>119616.65999999999</v>
      </c>
      <c r="E401" s="269">
        <v>157133.37</v>
      </c>
      <c r="F401" s="269">
        <v>151110.40000000002</v>
      </c>
      <c r="G401" s="269">
        <v>145163.19</v>
      </c>
      <c r="H401" s="269">
        <v>205513.24</v>
      </c>
      <c r="I401" s="269">
        <v>138928.65</v>
      </c>
      <c r="J401" s="269">
        <v>109805.00639999997</v>
      </c>
      <c r="K401" s="269">
        <v>138966.75639999998</v>
      </c>
      <c r="L401" s="269">
        <v>137098.11639999997</v>
      </c>
      <c r="M401" s="269">
        <v>139633.83639999997</v>
      </c>
      <c r="N401" s="269">
        <v>174915.8075</v>
      </c>
      <c r="O401" s="269">
        <v>180088.22749999998</v>
      </c>
      <c r="P401" s="140">
        <v>160736.78750000001</v>
      </c>
      <c r="Q401" s="140">
        <v>160866.32749999996</v>
      </c>
      <c r="R401" s="140">
        <v>164810.66749999998</v>
      </c>
      <c r="S401" s="140">
        <v>160326.97749999998</v>
      </c>
      <c r="T401" s="269">
        <v>100952.10199999998</v>
      </c>
      <c r="U401" s="269">
        <v>120354.38199999998</v>
      </c>
      <c r="V401" s="269">
        <v>93767.651999999987</v>
      </c>
      <c r="W401" s="269">
        <v>93926.141999999993</v>
      </c>
      <c r="X401" s="269">
        <v>92010.811999999991</v>
      </c>
      <c r="Y401" s="269">
        <v>94604.09199999999</v>
      </c>
      <c r="Z401" s="269">
        <v>105826.25199999999</v>
      </c>
      <c r="AA401" s="269">
        <v>111129.29199999999</v>
      </c>
      <c r="AB401" s="269">
        <v>91294.881999999983</v>
      </c>
      <c r="AC401" s="269">
        <v>91428.891999999993</v>
      </c>
      <c r="AD401" s="269">
        <v>95475.641999999993</v>
      </c>
      <c r="AE401" s="269">
        <v>77587.59199999999</v>
      </c>
      <c r="AF401" s="90">
        <f>SUM(T401:AE401)</f>
        <v>1168357.7339999999</v>
      </c>
    </row>
    <row r="402" spans="1:32" s="270" customFormat="1" x14ac:dyDescent="0.25">
      <c r="A402" s="520"/>
      <c r="B402" s="511" t="s">
        <v>1408</v>
      </c>
      <c r="C402" s="272"/>
      <c r="D402" s="288">
        <f>SUM(D397:D401)</f>
        <v>48258139.066</v>
      </c>
      <c r="E402" s="288">
        <f t="shared" ref="E402:AE402" si="45">SUM(E397:E401)</f>
        <v>54210869.901599996</v>
      </c>
      <c r="F402" s="288">
        <f t="shared" si="45"/>
        <v>51019615.14599999</v>
      </c>
      <c r="G402" s="288">
        <f t="shared" si="45"/>
        <v>51841966.913699992</v>
      </c>
      <c r="H402" s="288">
        <f t="shared" si="45"/>
        <v>62324348.548</v>
      </c>
      <c r="I402" s="288">
        <f t="shared" si="45"/>
        <v>51976258.833999999</v>
      </c>
      <c r="J402" s="288">
        <f t="shared" si="45"/>
        <v>46442575.396452144</v>
      </c>
      <c r="K402" s="288">
        <f t="shared" si="45"/>
        <v>49045303.952123933</v>
      </c>
      <c r="L402" s="288">
        <f t="shared" si="45"/>
        <v>50707578.174648196</v>
      </c>
      <c r="M402" s="288">
        <f t="shared" si="45"/>
        <v>52391406.579091802</v>
      </c>
      <c r="N402" s="288">
        <f t="shared" si="45"/>
        <v>56904743.896163709</v>
      </c>
      <c r="O402" s="288">
        <f t="shared" si="45"/>
        <v>56182796.281218462</v>
      </c>
      <c r="P402" s="288">
        <f t="shared" si="45"/>
        <v>52650046.605519913</v>
      </c>
      <c r="Q402" s="288">
        <f t="shared" si="45"/>
        <v>52463216.351200029</v>
      </c>
      <c r="R402" s="288">
        <f t="shared" si="45"/>
        <v>50912531.358732857</v>
      </c>
      <c r="S402" s="288">
        <f t="shared" si="45"/>
        <v>52285645.034242958</v>
      </c>
      <c r="T402" s="288">
        <f t="shared" si="45"/>
        <v>56735574.919212244</v>
      </c>
      <c r="U402" s="288">
        <f t="shared" si="45"/>
        <v>52515404.633215457</v>
      </c>
      <c r="V402" s="288">
        <f t="shared" si="45"/>
        <v>55434961.044827081</v>
      </c>
      <c r="W402" s="288">
        <f t="shared" si="45"/>
        <v>52729734.152093701</v>
      </c>
      <c r="X402" s="288">
        <f t="shared" si="45"/>
        <v>51741140.251542114</v>
      </c>
      <c r="Y402" s="288">
        <f t="shared" si="45"/>
        <v>54831367.253892727</v>
      </c>
      <c r="Z402" s="288">
        <f t="shared" si="45"/>
        <v>58665548.543796867</v>
      </c>
      <c r="AA402" s="288">
        <f t="shared" si="45"/>
        <v>57194113.998746313</v>
      </c>
      <c r="AB402" s="288">
        <f t="shared" si="45"/>
        <v>52947197.013472855</v>
      </c>
      <c r="AC402" s="288">
        <f t="shared" si="45"/>
        <v>52211506.534943134</v>
      </c>
      <c r="AD402" s="288">
        <f t="shared" si="45"/>
        <v>51032372.634095944</v>
      </c>
      <c r="AE402" s="288">
        <f t="shared" si="45"/>
        <v>54687774.71640259</v>
      </c>
    </row>
    <row r="403" spans="1:32" x14ac:dyDescent="0.25">
      <c r="A403" s="519"/>
      <c r="T403" s="140">
        <v>0</v>
      </c>
      <c r="U403" s="140">
        <v>0</v>
      </c>
      <c r="V403" s="140">
        <v>0</v>
      </c>
      <c r="W403" s="140">
        <v>0</v>
      </c>
      <c r="X403" s="140">
        <v>0</v>
      </c>
      <c r="Y403" s="140">
        <v>0</v>
      </c>
      <c r="Z403" s="140">
        <v>0</v>
      </c>
      <c r="AA403" s="140">
        <v>0</v>
      </c>
      <c r="AB403" s="140">
        <v>0</v>
      </c>
      <c r="AC403" s="140">
        <v>0</v>
      </c>
      <c r="AD403" s="140">
        <v>0</v>
      </c>
      <c r="AE403" s="140">
        <v>0</v>
      </c>
    </row>
    <row r="404" spans="1:32" s="93" customFormat="1" x14ac:dyDescent="0.25">
      <c r="A404" s="519"/>
      <c r="B404" s="522" t="s">
        <v>430</v>
      </c>
      <c r="C404" s="139"/>
      <c r="D404" s="139"/>
      <c r="E404" s="139"/>
      <c r="F404" s="139"/>
      <c r="G404" s="139"/>
      <c r="H404" s="139"/>
      <c r="I404" s="139"/>
      <c r="J404" s="139"/>
      <c r="K404" s="139"/>
      <c r="L404" s="139"/>
      <c r="M404" s="139"/>
      <c r="N404" s="139"/>
      <c r="O404" s="139"/>
      <c r="P404" s="139"/>
      <c r="Q404" s="139"/>
      <c r="R404" s="139"/>
      <c r="S404" s="139"/>
      <c r="T404" s="139">
        <v>0</v>
      </c>
      <c r="U404" s="139">
        <v>0</v>
      </c>
      <c r="V404" s="139">
        <v>0</v>
      </c>
      <c r="W404" s="139">
        <v>0</v>
      </c>
      <c r="X404" s="139">
        <v>0</v>
      </c>
      <c r="Y404" s="139">
        <v>0</v>
      </c>
      <c r="Z404" s="139">
        <v>0</v>
      </c>
      <c r="AA404" s="139">
        <v>0</v>
      </c>
      <c r="AB404" s="139">
        <v>0</v>
      </c>
      <c r="AC404" s="139">
        <v>0</v>
      </c>
      <c r="AD404" s="139">
        <v>0</v>
      </c>
      <c r="AE404" s="139">
        <v>0</v>
      </c>
    </row>
    <row r="405" spans="1:32" s="93" customFormat="1" x14ac:dyDescent="0.25">
      <c r="A405" s="519"/>
      <c r="B405" s="492" t="s">
        <v>1409</v>
      </c>
      <c r="C405" s="139"/>
      <c r="D405" s="290">
        <v>11207080.98</v>
      </c>
      <c r="E405" s="290">
        <v>11203726.949999999</v>
      </c>
      <c r="F405" s="290">
        <v>11200441.810000001</v>
      </c>
      <c r="G405" s="290">
        <v>10708513.130000001</v>
      </c>
      <c r="H405" s="290">
        <v>10538938.260000002</v>
      </c>
      <c r="I405" s="290">
        <v>10527830.16</v>
      </c>
      <c r="J405" s="290">
        <v>10226952.67</v>
      </c>
      <c r="K405" s="290">
        <v>10245165.439999999</v>
      </c>
      <c r="L405" s="290">
        <v>10266701.039999999</v>
      </c>
      <c r="M405" s="290">
        <v>10260863.99</v>
      </c>
      <c r="N405" s="290">
        <v>10253333.439999999</v>
      </c>
      <c r="O405" s="290">
        <v>10256126.49</v>
      </c>
      <c r="P405" s="293">
        <v>10257732.42</v>
      </c>
      <c r="Q405" s="293">
        <v>10263976.709999999</v>
      </c>
      <c r="R405" s="293">
        <v>10286232.790000001</v>
      </c>
      <c r="S405" s="293">
        <v>10313143.310000001</v>
      </c>
      <c r="T405" s="290">
        <v>10650634.039999999</v>
      </c>
      <c r="U405" s="290">
        <v>10644169.189999998</v>
      </c>
      <c r="V405" s="290">
        <v>10636664.179999998</v>
      </c>
      <c r="W405" s="290">
        <v>10640991.939999999</v>
      </c>
      <c r="X405" s="290">
        <v>10672943.639999999</v>
      </c>
      <c r="Y405" s="290">
        <v>10699985.529999999</v>
      </c>
      <c r="Z405" s="290">
        <v>10702466.510000002</v>
      </c>
      <c r="AA405" s="290">
        <v>10706900.570000002</v>
      </c>
      <c r="AB405" s="290">
        <v>10709812.399999999</v>
      </c>
      <c r="AC405" s="290">
        <v>10722333.09</v>
      </c>
      <c r="AD405" s="290">
        <v>10740142.990000002</v>
      </c>
      <c r="AE405" s="290">
        <v>10753945.4</v>
      </c>
    </row>
    <row r="406" spans="1:32" s="93" customFormat="1" x14ac:dyDescent="0.25">
      <c r="A406" s="519"/>
      <c r="B406" s="492" t="s">
        <v>1526</v>
      </c>
      <c r="C406" s="139"/>
      <c r="D406" s="290">
        <v>0</v>
      </c>
      <c r="E406" s="290">
        <v>0</v>
      </c>
      <c r="F406" s="290">
        <v>0</v>
      </c>
      <c r="G406" s="290">
        <v>0</v>
      </c>
      <c r="H406" s="290">
        <v>18323.91</v>
      </c>
      <c r="I406" s="290">
        <v>18887.740000000002</v>
      </c>
      <c r="J406" s="290">
        <v>0</v>
      </c>
      <c r="K406" s="290">
        <v>0</v>
      </c>
      <c r="L406" s="290">
        <v>0</v>
      </c>
      <c r="M406" s="290">
        <v>0</v>
      </c>
      <c r="N406" s="290">
        <v>0</v>
      </c>
      <c r="O406" s="290">
        <v>0</v>
      </c>
      <c r="P406" s="293">
        <v>0</v>
      </c>
      <c r="Q406" s="293">
        <v>0</v>
      </c>
      <c r="R406" s="293">
        <v>0</v>
      </c>
      <c r="S406" s="293">
        <v>0</v>
      </c>
      <c r="T406" s="290">
        <v>0</v>
      </c>
      <c r="U406" s="290">
        <v>0</v>
      </c>
      <c r="V406" s="290">
        <v>0</v>
      </c>
      <c r="W406" s="290">
        <v>0</v>
      </c>
      <c r="X406" s="290">
        <v>0</v>
      </c>
      <c r="Y406" s="290">
        <v>0</v>
      </c>
      <c r="Z406" s="290">
        <v>0</v>
      </c>
      <c r="AA406" s="290">
        <v>0</v>
      </c>
      <c r="AB406" s="290">
        <v>0</v>
      </c>
      <c r="AC406" s="290">
        <v>0</v>
      </c>
      <c r="AD406" s="290">
        <v>0</v>
      </c>
      <c r="AE406" s="290">
        <v>0</v>
      </c>
    </row>
    <row r="407" spans="1:32" s="93" customFormat="1" x14ac:dyDescent="0.25">
      <c r="A407" s="519"/>
      <c r="B407" s="492" t="s">
        <v>1410</v>
      </c>
      <c r="C407" s="139"/>
      <c r="D407" s="290">
        <v>479834.7</v>
      </c>
      <c r="E407" s="290">
        <v>479827.51</v>
      </c>
      <c r="F407" s="290">
        <v>480113.34</v>
      </c>
      <c r="G407" s="290">
        <v>480406.48</v>
      </c>
      <c r="H407" s="290">
        <v>480413.82</v>
      </c>
      <c r="I407" s="290">
        <v>480413.75</v>
      </c>
      <c r="J407" s="290">
        <v>480523.0400000001</v>
      </c>
      <c r="K407" s="290">
        <v>480632.27000000008</v>
      </c>
      <c r="L407" s="290">
        <v>480632.27000000008</v>
      </c>
      <c r="M407" s="290">
        <v>480632.27000000008</v>
      </c>
      <c r="N407" s="290">
        <v>480882.38000000012</v>
      </c>
      <c r="O407" s="290">
        <v>481132.49000000005</v>
      </c>
      <c r="P407" s="293">
        <v>481132.49000000005</v>
      </c>
      <c r="Q407" s="293">
        <v>481132.49000000005</v>
      </c>
      <c r="R407" s="293">
        <v>481132.49000000005</v>
      </c>
      <c r="S407" s="293">
        <v>486395.93</v>
      </c>
      <c r="T407" s="290">
        <v>559116.11</v>
      </c>
      <c r="U407" s="290">
        <v>559116.11</v>
      </c>
      <c r="V407" s="290">
        <v>559116.11</v>
      </c>
      <c r="W407" s="290">
        <v>559116.11</v>
      </c>
      <c r="X407" s="290">
        <v>559116.11</v>
      </c>
      <c r="Y407" s="290">
        <v>559116.11</v>
      </c>
      <c r="Z407" s="290">
        <v>560465.05999999994</v>
      </c>
      <c r="AA407" s="290">
        <v>561814.01</v>
      </c>
      <c r="AB407" s="290">
        <v>561814.01</v>
      </c>
      <c r="AC407" s="290">
        <v>562524.77</v>
      </c>
      <c r="AD407" s="290">
        <v>563235.54</v>
      </c>
      <c r="AE407" s="290">
        <v>563242.72</v>
      </c>
    </row>
    <row r="408" spans="1:32" s="93" customFormat="1" x14ac:dyDescent="0.25">
      <c r="A408" s="519"/>
      <c r="B408" s="492" t="s">
        <v>1411</v>
      </c>
      <c r="C408" s="139"/>
      <c r="D408" s="290">
        <v>1081740.33</v>
      </c>
      <c r="E408" s="290">
        <v>1081382.98</v>
      </c>
      <c r="F408" s="290">
        <v>1081467.7</v>
      </c>
      <c r="G408" s="290">
        <v>1082250.83</v>
      </c>
      <c r="H408" s="290">
        <v>1034145.16</v>
      </c>
      <c r="I408" s="290">
        <v>1033796.24</v>
      </c>
      <c r="J408" s="290">
        <v>1034906.11</v>
      </c>
      <c r="K408" s="290">
        <v>1035322.6000000001</v>
      </c>
      <c r="L408" s="290">
        <v>1035580.4800000001</v>
      </c>
      <c r="M408" s="290">
        <v>1035705.5500000002</v>
      </c>
      <c r="N408" s="290">
        <v>1036277.75</v>
      </c>
      <c r="O408" s="290">
        <v>1036804.2400000001</v>
      </c>
      <c r="P408" s="293">
        <v>1036883.5700000001</v>
      </c>
      <c r="Q408" s="293">
        <v>1037130.5000000001</v>
      </c>
      <c r="R408" s="293">
        <v>1039236.98</v>
      </c>
      <c r="S408" s="293">
        <v>1042995.12</v>
      </c>
      <c r="T408" s="290">
        <v>1119341.5899999999</v>
      </c>
      <c r="U408" s="290">
        <v>1119341.5899999999</v>
      </c>
      <c r="V408" s="290">
        <v>1119767.8400000001</v>
      </c>
      <c r="W408" s="290">
        <v>1123975.8499999999</v>
      </c>
      <c r="X408" s="290">
        <v>1127778.95</v>
      </c>
      <c r="Y408" s="290">
        <v>1129674.75</v>
      </c>
      <c r="Z408" s="290">
        <v>1131549.25</v>
      </c>
      <c r="AA408" s="290">
        <v>1131549.25</v>
      </c>
      <c r="AB408" s="290">
        <v>1131549.25</v>
      </c>
      <c r="AC408" s="290">
        <v>1131834.0499999996</v>
      </c>
      <c r="AD408" s="290">
        <v>1132415.6299999997</v>
      </c>
      <c r="AE408" s="290">
        <v>1134866.5199999996</v>
      </c>
    </row>
    <row r="409" spans="1:32" s="93" customFormat="1" x14ac:dyDescent="0.25">
      <c r="A409" s="519"/>
      <c r="B409" s="492" t="s">
        <v>1412</v>
      </c>
      <c r="C409" s="139"/>
      <c r="D409" s="290">
        <v>0</v>
      </c>
      <c r="E409" s="290">
        <v>0</v>
      </c>
      <c r="F409" s="290">
        <v>0</v>
      </c>
      <c r="G409" s="290">
        <v>0</v>
      </c>
      <c r="H409" s="290">
        <v>52832.43</v>
      </c>
      <c r="I409" s="290">
        <v>52832.43</v>
      </c>
      <c r="J409" s="290">
        <v>52842.12000000001</v>
      </c>
      <c r="K409" s="290">
        <v>52842.12000000001</v>
      </c>
      <c r="L409" s="290">
        <v>52842.12000000001</v>
      </c>
      <c r="M409" s="290">
        <v>52842.12000000001</v>
      </c>
      <c r="N409" s="290">
        <v>52842.12000000001</v>
      </c>
      <c r="O409" s="290">
        <v>52842.12000000001</v>
      </c>
      <c r="P409" s="293">
        <v>52842.12000000001</v>
      </c>
      <c r="Q409" s="293">
        <v>52842.12000000001</v>
      </c>
      <c r="R409" s="293">
        <v>52842.12000000001</v>
      </c>
      <c r="S409" s="293">
        <v>52842.12000000001</v>
      </c>
      <c r="T409" s="290">
        <v>53118.369999999995</v>
      </c>
      <c r="U409" s="290">
        <v>53118.369999999995</v>
      </c>
      <c r="V409" s="290">
        <v>53118.369999999995</v>
      </c>
      <c r="W409" s="290">
        <v>53118.369999999995</v>
      </c>
      <c r="X409" s="290">
        <v>53118.369999999995</v>
      </c>
      <c r="Y409" s="290">
        <v>203566.93999999994</v>
      </c>
      <c r="Z409" s="290">
        <v>354807.17</v>
      </c>
      <c r="AA409" s="290">
        <v>356821.11</v>
      </c>
      <c r="AB409" s="290">
        <v>359247.27999999997</v>
      </c>
      <c r="AC409" s="290">
        <v>361107.61</v>
      </c>
      <c r="AD409" s="290">
        <v>362092.25</v>
      </c>
      <c r="AE409" s="290">
        <v>362748.69</v>
      </c>
    </row>
    <row r="410" spans="1:32" s="93" customFormat="1" x14ac:dyDescent="0.25">
      <c r="A410" s="519"/>
      <c r="B410" s="492" t="s">
        <v>1413</v>
      </c>
      <c r="C410" s="139"/>
      <c r="D410" s="290">
        <v>0</v>
      </c>
      <c r="E410" s="290">
        <v>0</v>
      </c>
      <c r="F410" s="290">
        <v>0</v>
      </c>
      <c r="G410" s="290">
        <v>0</v>
      </c>
      <c r="H410" s="290">
        <v>1520.19</v>
      </c>
      <c r="I410" s="290">
        <v>1520.19</v>
      </c>
      <c r="J410" s="290">
        <v>1520.19</v>
      </c>
      <c r="K410" s="290">
        <v>1520.19</v>
      </c>
      <c r="L410" s="290">
        <v>1520.19</v>
      </c>
      <c r="M410" s="290">
        <v>1520.19</v>
      </c>
      <c r="N410" s="290">
        <v>1520.19</v>
      </c>
      <c r="O410" s="290">
        <v>1520.19</v>
      </c>
      <c r="P410" s="293">
        <v>1520.19</v>
      </c>
      <c r="Q410" s="293">
        <v>1520.19</v>
      </c>
      <c r="R410" s="293">
        <v>1520.19</v>
      </c>
      <c r="S410" s="293">
        <v>1520.19</v>
      </c>
      <c r="T410" s="290">
        <v>1382.3000000000002</v>
      </c>
      <c r="U410" s="290">
        <v>1382.3000000000002</v>
      </c>
      <c r="V410" s="290">
        <v>1382.3000000000002</v>
      </c>
      <c r="W410" s="290">
        <v>1382.3000000000002</v>
      </c>
      <c r="X410" s="290">
        <v>1382.3000000000002</v>
      </c>
      <c r="Y410" s="290">
        <v>1382.3000000000002</v>
      </c>
      <c r="Z410" s="290">
        <v>1382.3000000000002</v>
      </c>
      <c r="AA410" s="290">
        <v>1382.3000000000002</v>
      </c>
      <c r="AB410" s="290">
        <v>1382.3000000000002</v>
      </c>
      <c r="AC410" s="290">
        <v>1382.3000000000002</v>
      </c>
      <c r="AD410" s="290">
        <v>1382.3000000000002</v>
      </c>
      <c r="AE410" s="290">
        <v>1382.3000000000002</v>
      </c>
    </row>
    <row r="411" spans="1:32" s="93" customFormat="1" x14ac:dyDescent="0.25">
      <c r="A411" s="519"/>
      <c r="B411" s="492" t="s">
        <v>1414</v>
      </c>
      <c r="C411" s="139"/>
      <c r="D411" s="290">
        <v>1123540.48</v>
      </c>
      <c r="E411" s="290">
        <v>1135654.77</v>
      </c>
      <c r="F411" s="290">
        <v>1143466.8799999999</v>
      </c>
      <c r="G411" s="290">
        <v>1144095.71</v>
      </c>
      <c r="H411" s="290">
        <v>1232955.53</v>
      </c>
      <c r="I411" s="290">
        <v>1233116.0499999998</v>
      </c>
      <c r="J411" s="290">
        <v>1240959.4000000001</v>
      </c>
      <c r="K411" s="290">
        <v>1247463.75</v>
      </c>
      <c r="L411" s="290">
        <v>1252767.3699999999</v>
      </c>
      <c r="M411" s="290">
        <v>1256875.96</v>
      </c>
      <c r="N411" s="290">
        <v>1274848.5199999998</v>
      </c>
      <c r="O411" s="290">
        <v>1291932.8799999999</v>
      </c>
      <c r="P411" s="293">
        <v>1294862.8699999999</v>
      </c>
      <c r="Q411" s="293">
        <v>1296311.6599999999</v>
      </c>
      <c r="R411" s="293">
        <v>1300017.2599999998</v>
      </c>
      <c r="S411" s="293">
        <v>1301975.3</v>
      </c>
      <c r="T411" s="290">
        <v>1280594.3799999999</v>
      </c>
      <c r="U411" s="290">
        <v>1281925.43</v>
      </c>
      <c r="V411" s="290">
        <v>1303497.1599999999</v>
      </c>
      <c r="W411" s="290">
        <v>1324361.33</v>
      </c>
      <c r="X411" s="290">
        <v>1327049.1200000001</v>
      </c>
      <c r="Y411" s="290">
        <v>1339287.1600000001</v>
      </c>
      <c r="Z411" s="290">
        <v>1351376.01</v>
      </c>
      <c r="AA411" s="290">
        <v>1352166.5799999998</v>
      </c>
      <c r="AB411" s="290">
        <v>1359998.46</v>
      </c>
      <c r="AC411" s="290">
        <v>1368558.4499999997</v>
      </c>
      <c r="AD411" s="290">
        <v>1368592.43</v>
      </c>
      <c r="AE411" s="290">
        <v>1382685.83</v>
      </c>
    </row>
    <row r="412" spans="1:32" s="93" customFormat="1" x14ac:dyDescent="0.25">
      <c r="A412" s="519"/>
      <c r="B412" s="492" t="s">
        <v>1527</v>
      </c>
      <c r="C412" s="139"/>
      <c r="D412" s="290">
        <v>0</v>
      </c>
      <c r="E412" s="290">
        <v>0</v>
      </c>
      <c r="F412" s="290">
        <v>0</v>
      </c>
      <c r="G412" s="290">
        <v>0</v>
      </c>
      <c r="H412" s="290">
        <v>1717.87</v>
      </c>
      <c r="I412" s="290">
        <v>1770.71</v>
      </c>
      <c r="J412" s="290">
        <v>0</v>
      </c>
      <c r="K412" s="290">
        <v>0</v>
      </c>
      <c r="L412" s="290">
        <v>0</v>
      </c>
      <c r="M412" s="290">
        <v>0</v>
      </c>
      <c r="N412" s="290">
        <v>0</v>
      </c>
      <c r="O412" s="290">
        <v>0</v>
      </c>
      <c r="P412" s="293">
        <v>0</v>
      </c>
      <c r="Q412" s="293">
        <v>0</v>
      </c>
      <c r="R412" s="293">
        <v>0</v>
      </c>
      <c r="S412" s="293">
        <v>0</v>
      </c>
      <c r="T412" s="290">
        <v>0</v>
      </c>
      <c r="U412" s="290">
        <v>0</v>
      </c>
      <c r="V412" s="290">
        <v>0</v>
      </c>
      <c r="W412" s="290">
        <v>0</v>
      </c>
      <c r="X412" s="290">
        <v>0</v>
      </c>
      <c r="Y412" s="290">
        <v>0</v>
      </c>
      <c r="Z412" s="290">
        <v>0</v>
      </c>
      <c r="AA412" s="290">
        <v>0</v>
      </c>
      <c r="AB412" s="290">
        <v>0</v>
      </c>
      <c r="AC412" s="290">
        <v>0</v>
      </c>
      <c r="AD412" s="290">
        <v>0</v>
      </c>
      <c r="AE412" s="290">
        <v>0</v>
      </c>
    </row>
    <row r="413" spans="1:32" s="93" customFormat="1" x14ac:dyDescent="0.25">
      <c r="A413" s="519"/>
      <c r="B413" s="492" t="s">
        <v>1415</v>
      </c>
      <c r="C413" s="139"/>
      <c r="D413" s="290">
        <v>4016653.35</v>
      </c>
      <c r="E413" s="290">
        <v>4035255.93</v>
      </c>
      <c r="F413" s="290">
        <v>4054271.3</v>
      </c>
      <c r="G413" s="290">
        <v>4095032.56</v>
      </c>
      <c r="H413" s="290">
        <v>4599879.29</v>
      </c>
      <c r="I413" s="290">
        <v>4607577.8600000003</v>
      </c>
      <c r="J413" s="290">
        <v>4334131.2300000004</v>
      </c>
      <c r="K413" s="290">
        <v>4347978.93</v>
      </c>
      <c r="L413" s="290">
        <v>4365630.63</v>
      </c>
      <c r="M413" s="290">
        <v>4381741.92</v>
      </c>
      <c r="N413" s="290">
        <v>4397924.13</v>
      </c>
      <c r="O413" s="290">
        <v>4416559.57</v>
      </c>
      <c r="P413" s="293">
        <v>4434965.1199999992</v>
      </c>
      <c r="Q413" s="293">
        <v>4453183.2300000004</v>
      </c>
      <c r="R413" s="293">
        <v>4470667.7</v>
      </c>
      <c r="S413" s="293">
        <v>4707960.76</v>
      </c>
      <c r="T413" s="290">
        <v>6246653.29</v>
      </c>
      <c r="U413" s="290">
        <v>6273607.5200000005</v>
      </c>
      <c r="V413" s="290">
        <v>6302988.8900000006</v>
      </c>
      <c r="W413" s="290">
        <v>6327996.4000000004</v>
      </c>
      <c r="X413" s="290">
        <v>6354667.3300000001</v>
      </c>
      <c r="Y413" s="290">
        <v>6390225.9100000001</v>
      </c>
      <c r="Z413" s="290">
        <v>6425116.3799999999</v>
      </c>
      <c r="AA413" s="290">
        <v>6459437.4500000002</v>
      </c>
      <c r="AB413" s="290">
        <v>6495224.2300000004</v>
      </c>
      <c r="AC413" s="290">
        <v>6557809.8300000001</v>
      </c>
      <c r="AD413" s="290">
        <v>6617165.3399999999</v>
      </c>
      <c r="AE413" s="290">
        <v>6668222.580000001</v>
      </c>
    </row>
    <row r="414" spans="1:32" s="93" customFormat="1" x14ac:dyDescent="0.25">
      <c r="A414" s="519"/>
      <c r="B414" s="492" t="s">
        <v>1528</v>
      </c>
      <c r="C414" s="139"/>
      <c r="D414" s="290">
        <v>0</v>
      </c>
      <c r="E414" s="290">
        <v>0</v>
      </c>
      <c r="F414" s="290">
        <v>0</v>
      </c>
      <c r="G414" s="290">
        <v>0</v>
      </c>
      <c r="H414" s="290">
        <v>18896.53</v>
      </c>
      <c r="I414" s="290">
        <v>19477.990000000002</v>
      </c>
      <c r="J414" s="290">
        <v>0</v>
      </c>
      <c r="K414" s="290">
        <v>0</v>
      </c>
      <c r="L414" s="290">
        <v>0</v>
      </c>
      <c r="M414" s="290">
        <v>0</v>
      </c>
      <c r="N414" s="290">
        <v>0</v>
      </c>
      <c r="O414" s="290">
        <v>0</v>
      </c>
      <c r="P414" s="293">
        <v>0</v>
      </c>
      <c r="Q414" s="293">
        <v>0</v>
      </c>
      <c r="R414" s="293">
        <v>0</v>
      </c>
      <c r="S414" s="293">
        <v>0</v>
      </c>
      <c r="T414" s="290">
        <v>0</v>
      </c>
      <c r="U414" s="290">
        <v>0</v>
      </c>
      <c r="V414" s="290">
        <v>0</v>
      </c>
      <c r="W414" s="290">
        <v>0</v>
      </c>
      <c r="X414" s="290">
        <v>0</v>
      </c>
      <c r="Y414" s="290">
        <v>0</v>
      </c>
      <c r="Z414" s="290">
        <v>0</v>
      </c>
      <c r="AA414" s="290">
        <v>0</v>
      </c>
      <c r="AB414" s="290">
        <v>0</v>
      </c>
      <c r="AC414" s="290">
        <v>0</v>
      </c>
      <c r="AD414" s="290">
        <v>0</v>
      </c>
      <c r="AE414" s="290">
        <v>0</v>
      </c>
    </row>
    <row r="415" spans="1:32" s="93" customFormat="1" x14ac:dyDescent="0.25">
      <c r="A415" s="519"/>
      <c r="B415" s="492" t="s">
        <v>1416</v>
      </c>
      <c r="C415" s="139"/>
      <c r="D415" s="290">
        <v>45462.98</v>
      </c>
      <c r="E415" s="290">
        <v>44290.47</v>
      </c>
      <c r="F415" s="290">
        <v>44108.770000000011</v>
      </c>
      <c r="G415" s="290">
        <v>45047.020000000004</v>
      </c>
      <c r="H415" s="290">
        <v>79045.37999999999</v>
      </c>
      <c r="I415" s="290">
        <v>78003.990000000005</v>
      </c>
      <c r="J415" s="290">
        <v>67298.62</v>
      </c>
      <c r="K415" s="290">
        <v>67455.5</v>
      </c>
      <c r="L415" s="290">
        <v>67727.12999999999</v>
      </c>
      <c r="M415" s="290">
        <v>69451.03</v>
      </c>
      <c r="N415" s="290">
        <v>71174.94</v>
      </c>
      <c r="O415" s="290">
        <v>71446.569999999992</v>
      </c>
      <c r="P415" s="293">
        <v>72470.959999999992</v>
      </c>
      <c r="Q415" s="293">
        <v>73249.149999999994</v>
      </c>
      <c r="R415" s="293">
        <v>73208.69</v>
      </c>
      <c r="S415" s="293">
        <v>73846.929999999993</v>
      </c>
      <c r="T415" s="290">
        <v>55392.91</v>
      </c>
      <c r="U415" s="290">
        <v>55695.25</v>
      </c>
      <c r="V415" s="290">
        <v>56144.099999999991</v>
      </c>
      <c r="W415" s="290">
        <v>51224.12999999999</v>
      </c>
      <c r="X415" s="290">
        <v>46193.469999999994</v>
      </c>
      <c r="Y415" s="290">
        <v>46531.62</v>
      </c>
      <c r="Z415" s="290">
        <v>47132.5</v>
      </c>
      <c r="AA415" s="290">
        <v>47720.18</v>
      </c>
      <c r="AB415" s="290">
        <v>48447.479999999996</v>
      </c>
      <c r="AC415" s="290">
        <v>49070.6</v>
      </c>
      <c r="AD415" s="290">
        <v>49321.22</v>
      </c>
      <c r="AE415" s="290">
        <v>51661.01</v>
      </c>
    </row>
    <row r="416" spans="1:32" s="93" customFormat="1" x14ac:dyDescent="0.25">
      <c r="A416" s="519"/>
      <c r="B416" s="492" t="s">
        <v>1417</v>
      </c>
      <c r="C416" s="139"/>
      <c r="D416" s="290">
        <v>0</v>
      </c>
      <c r="E416" s="290">
        <v>0</v>
      </c>
      <c r="F416" s="290">
        <v>0</v>
      </c>
      <c r="G416" s="290">
        <v>0</v>
      </c>
      <c r="H416" s="290">
        <v>0</v>
      </c>
      <c r="I416" s="290">
        <v>0</v>
      </c>
      <c r="J416" s="290">
        <v>94494.540800000017</v>
      </c>
      <c r="K416" s="290">
        <v>94645.39880000001</v>
      </c>
      <c r="L416" s="290">
        <v>94645.39880000001</v>
      </c>
      <c r="M416" s="290">
        <v>97048.280800000022</v>
      </c>
      <c r="N416" s="290">
        <v>100029.97880000003</v>
      </c>
      <c r="O416" s="290">
        <v>100608.79480000002</v>
      </c>
      <c r="P416" s="293">
        <v>96140.576000000001</v>
      </c>
      <c r="Q416" s="293">
        <v>91672.364000000016</v>
      </c>
      <c r="R416" s="293">
        <v>91692.002400000012</v>
      </c>
      <c r="S416" s="293">
        <v>121155.2804</v>
      </c>
      <c r="T416" s="290">
        <v>129287.05360000001</v>
      </c>
      <c r="U416" s="290">
        <v>132809.84120000002</v>
      </c>
      <c r="V416" s="290">
        <v>136332.62880000001</v>
      </c>
      <c r="W416" s="290">
        <v>139855.41640000002</v>
      </c>
      <c r="X416" s="290">
        <v>140162.38200000001</v>
      </c>
      <c r="Y416" s="290">
        <v>139340.81960000002</v>
      </c>
      <c r="Z416" s="290">
        <v>141735.08600000001</v>
      </c>
      <c r="AA416" s="290">
        <v>142325.76800000001</v>
      </c>
      <c r="AB416" s="290">
        <v>143946.41880000001</v>
      </c>
      <c r="AC416" s="290">
        <v>148499.16160000002</v>
      </c>
      <c r="AD416" s="290">
        <v>152021.9492</v>
      </c>
      <c r="AE416" s="290">
        <v>179144.1936</v>
      </c>
    </row>
    <row r="417" spans="1:32" s="93" customFormat="1" x14ac:dyDescent="0.25">
      <c r="A417" s="519"/>
      <c r="B417" s="492" t="s">
        <v>1418</v>
      </c>
      <c r="C417" s="139"/>
      <c r="D417" s="290">
        <v>586013.0199999999</v>
      </c>
      <c r="E417" s="290">
        <v>585847.18999999994</v>
      </c>
      <c r="F417" s="290">
        <v>586669.13</v>
      </c>
      <c r="G417" s="290">
        <v>568322.77</v>
      </c>
      <c r="H417" s="290">
        <v>500265.57000000007</v>
      </c>
      <c r="I417" s="290">
        <v>508890.1399999999</v>
      </c>
      <c r="J417" s="290">
        <v>1341493.3852000001</v>
      </c>
      <c r="K417" s="290">
        <v>1310183.0232000009</v>
      </c>
      <c r="L417" s="290">
        <v>1315200.9132000005</v>
      </c>
      <c r="M417" s="290">
        <v>1315507.9672000005</v>
      </c>
      <c r="N417" s="290">
        <v>1316870.3336000005</v>
      </c>
      <c r="O417" s="290">
        <v>1316453.4528000006</v>
      </c>
      <c r="P417" s="293">
        <v>1298128.0104000005</v>
      </c>
      <c r="Q417" s="293">
        <v>1285181.8916000004</v>
      </c>
      <c r="R417" s="293">
        <v>1305188.1852000004</v>
      </c>
      <c r="S417" s="293">
        <v>1629041.8776000007</v>
      </c>
      <c r="T417" s="290">
        <v>1500662.1887999999</v>
      </c>
      <c r="U417" s="290">
        <v>1506635.8255999999</v>
      </c>
      <c r="V417" s="290">
        <v>1523597.2559999998</v>
      </c>
      <c r="W417" s="290">
        <v>1534657.1431999996</v>
      </c>
      <c r="X417" s="290">
        <v>1505552.4427999996</v>
      </c>
      <c r="Y417" s="290">
        <v>1482419.4003999997</v>
      </c>
      <c r="Z417" s="290">
        <v>1484374.2303999995</v>
      </c>
      <c r="AA417" s="290">
        <v>1493257.2267999996</v>
      </c>
      <c r="AB417" s="290">
        <v>1473437.0832</v>
      </c>
      <c r="AC417" s="290">
        <v>1454478.6015999999</v>
      </c>
      <c r="AD417" s="290">
        <v>1480969.0487999998</v>
      </c>
      <c r="AE417" s="290">
        <v>1599206.8027999999</v>
      </c>
    </row>
    <row r="418" spans="1:32" s="93" customFormat="1" x14ac:dyDescent="0.25">
      <c r="A418" s="519"/>
      <c r="B418" s="492" t="s">
        <v>1419</v>
      </c>
      <c r="C418" s="139"/>
      <c r="D418" s="290">
        <v>1479724.68</v>
      </c>
      <c r="E418" s="290">
        <v>1479724.68</v>
      </c>
      <c r="F418" s="290">
        <v>1479724.68</v>
      </c>
      <c r="G418" s="290">
        <v>1479724.68</v>
      </c>
      <c r="H418" s="290">
        <v>1479724.68</v>
      </c>
      <c r="I418" s="290">
        <v>1479724.68</v>
      </c>
      <c r="J418" s="290">
        <v>1749149.4664541667</v>
      </c>
      <c r="K418" s="290">
        <v>1756218.0164541665</v>
      </c>
      <c r="L418" s="290">
        <v>1763605.8964541666</v>
      </c>
      <c r="M418" s="290">
        <v>1765508.9864541665</v>
      </c>
      <c r="N418" s="290">
        <v>1768263.5964541663</v>
      </c>
      <c r="O418" s="290">
        <v>1771465.2364541667</v>
      </c>
      <c r="P418" s="293">
        <v>1774260.2864541665</v>
      </c>
      <c r="Q418" s="293">
        <v>1777053.2064541667</v>
      </c>
      <c r="R418" s="293">
        <v>1778896.6964541667</v>
      </c>
      <c r="S418" s="293">
        <v>1779769.4964541665</v>
      </c>
      <c r="T418" s="290">
        <v>1822318.2739437497</v>
      </c>
      <c r="U418" s="290">
        <v>1822318.2739437497</v>
      </c>
      <c r="V418" s="290">
        <v>1822318.2739437497</v>
      </c>
      <c r="W418" s="290">
        <v>1822318.2739437497</v>
      </c>
      <c r="X418" s="290">
        <v>1822318.2739437497</v>
      </c>
      <c r="Y418" s="290">
        <v>1822318.2739437497</v>
      </c>
      <c r="Z418" s="290">
        <v>1822318.2739437497</v>
      </c>
      <c r="AA418" s="290">
        <v>1822318.2739437497</v>
      </c>
      <c r="AB418" s="290">
        <v>1822318.2739437497</v>
      </c>
      <c r="AC418" s="290">
        <v>1822318.2739437497</v>
      </c>
      <c r="AD418" s="290">
        <v>1822318.2739437497</v>
      </c>
      <c r="AE418" s="290">
        <v>1822318.2739437497</v>
      </c>
    </row>
    <row r="419" spans="1:32" s="93" customFormat="1" x14ac:dyDescent="0.25">
      <c r="A419" s="519"/>
      <c r="B419" s="492" t="s">
        <v>1420</v>
      </c>
      <c r="C419" s="139"/>
      <c r="D419" s="290">
        <v>86851.4</v>
      </c>
      <c r="E419" s="290">
        <v>86850.96</v>
      </c>
      <c r="F419" s="290">
        <v>86850.96</v>
      </c>
      <c r="G419" s="290">
        <v>86850.79</v>
      </c>
      <c r="H419" s="290">
        <v>86850.62</v>
      </c>
      <c r="I419" s="290">
        <v>86850.62</v>
      </c>
      <c r="J419" s="290">
        <v>87197.28</v>
      </c>
      <c r="K419" s="290">
        <v>87308.78</v>
      </c>
      <c r="L419" s="290">
        <v>87386.8</v>
      </c>
      <c r="M419" s="290">
        <v>87438.05</v>
      </c>
      <c r="N419" s="290">
        <v>87489.290000000008</v>
      </c>
      <c r="O419" s="290">
        <v>87622.05</v>
      </c>
      <c r="P419" s="293">
        <v>87836.34</v>
      </c>
      <c r="Q419" s="293">
        <v>87997.06</v>
      </c>
      <c r="R419" s="293">
        <v>88076.25</v>
      </c>
      <c r="S419" s="293">
        <v>88127.49</v>
      </c>
      <c r="T419" s="290">
        <v>87685.85</v>
      </c>
      <c r="U419" s="290">
        <v>87805.13</v>
      </c>
      <c r="V419" s="290">
        <v>87924.42</v>
      </c>
      <c r="W419" s="290">
        <v>88043.709999999992</v>
      </c>
      <c r="X419" s="290">
        <v>88162.99</v>
      </c>
      <c r="Y419" s="290">
        <v>88282.28</v>
      </c>
      <c r="Z419" s="290">
        <v>88401.569999999992</v>
      </c>
      <c r="AA419" s="290">
        <v>88520.85</v>
      </c>
      <c r="AB419" s="290">
        <v>88640.14</v>
      </c>
      <c r="AC419" s="290">
        <v>88759.43</v>
      </c>
      <c r="AD419" s="290">
        <v>88878.709999999992</v>
      </c>
      <c r="AE419" s="290">
        <v>89000.56</v>
      </c>
    </row>
    <row r="420" spans="1:32" s="93" customFormat="1" x14ac:dyDescent="0.25">
      <c r="A420" s="519"/>
      <c r="B420" s="492" t="s">
        <v>1421</v>
      </c>
      <c r="C420" s="139"/>
      <c r="D420" s="290">
        <v>0</v>
      </c>
      <c r="E420" s="290">
        <v>0</v>
      </c>
      <c r="F420" s="290">
        <v>0</v>
      </c>
      <c r="G420" s="290">
        <v>0</v>
      </c>
      <c r="H420" s="290">
        <v>8464.25</v>
      </c>
      <c r="I420" s="290">
        <v>8476.4699999999993</v>
      </c>
      <c r="J420" s="290">
        <v>12318.1</v>
      </c>
      <c r="K420" s="290">
        <v>16385.16</v>
      </c>
      <c r="L420" s="290">
        <v>16385.16</v>
      </c>
      <c r="M420" s="290">
        <v>16385.16</v>
      </c>
      <c r="N420" s="290">
        <v>16385.16</v>
      </c>
      <c r="O420" s="290">
        <v>16385.16</v>
      </c>
      <c r="P420" s="293">
        <v>16385.16</v>
      </c>
      <c r="Q420" s="293">
        <v>16385.16</v>
      </c>
      <c r="R420" s="293">
        <v>16385.16</v>
      </c>
      <c r="S420" s="293">
        <v>18195.16</v>
      </c>
      <c r="T420" s="290">
        <v>16376.45</v>
      </c>
      <c r="U420" s="290">
        <v>16376.45</v>
      </c>
      <c r="V420" s="290">
        <v>16376.45</v>
      </c>
      <c r="W420" s="290">
        <v>16376.45</v>
      </c>
      <c r="X420" s="290">
        <v>16376.45</v>
      </c>
      <c r="Y420" s="290">
        <v>16376.45</v>
      </c>
      <c r="Z420" s="290">
        <v>16376.45</v>
      </c>
      <c r="AA420" s="290">
        <v>16376.45</v>
      </c>
      <c r="AB420" s="290">
        <v>16376.45</v>
      </c>
      <c r="AC420" s="290">
        <v>16376.45</v>
      </c>
      <c r="AD420" s="290">
        <v>16376.45</v>
      </c>
      <c r="AE420" s="290">
        <v>16376.45</v>
      </c>
    </row>
    <row r="421" spans="1:32" s="93" customFormat="1" x14ac:dyDescent="0.25">
      <c r="A421" s="519"/>
      <c r="B421" s="492" t="s">
        <v>1422</v>
      </c>
      <c r="C421" s="139"/>
      <c r="D421" s="290">
        <v>146747.35999999999</v>
      </c>
      <c r="E421" s="290">
        <v>147291.63</v>
      </c>
      <c r="F421" s="290">
        <v>147810.63999999998</v>
      </c>
      <c r="G421" s="290">
        <v>150952.11000000002</v>
      </c>
      <c r="H421" s="290">
        <v>138587.53</v>
      </c>
      <c r="I421" s="290">
        <v>139072.60999999999</v>
      </c>
      <c r="J421" s="290">
        <v>0</v>
      </c>
      <c r="K421" s="290">
        <v>0</v>
      </c>
      <c r="L421" s="290">
        <v>0</v>
      </c>
      <c r="M421" s="290">
        <v>0</v>
      </c>
      <c r="N421" s="290">
        <v>0</v>
      </c>
      <c r="O421" s="290">
        <v>0</v>
      </c>
      <c r="P421" s="293">
        <v>0</v>
      </c>
      <c r="Q421" s="293">
        <v>0</v>
      </c>
      <c r="R421" s="293">
        <v>0</v>
      </c>
      <c r="S421" s="293">
        <v>0</v>
      </c>
      <c r="T421" s="290">
        <v>0</v>
      </c>
      <c r="U421" s="290">
        <v>0</v>
      </c>
      <c r="V421" s="290">
        <v>0</v>
      </c>
      <c r="W421" s="290">
        <v>0</v>
      </c>
      <c r="X421" s="290">
        <v>0</v>
      </c>
      <c r="Y421" s="290">
        <v>0</v>
      </c>
      <c r="Z421" s="290">
        <v>0</v>
      </c>
      <c r="AA421" s="290">
        <v>0</v>
      </c>
      <c r="AB421" s="290">
        <v>0</v>
      </c>
      <c r="AC421" s="290">
        <v>0</v>
      </c>
      <c r="AD421" s="290">
        <v>0</v>
      </c>
      <c r="AE421" s="290">
        <v>0</v>
      </c>
    </row>
    <row r="422" spans="1:32" s="93" customFormat="1" x14ac:dyDescent="0.25">
      <c r="A422" s="519"/>
      <c r="B422" s="492" t="s">
        <v>1423</v>
      </c>
      <c r="C422" s="139"/>
      <c r="D422" s="290">
        <v>-146747.35999999999</v>
      </c>
      <c r="E422" s="290">
        <v>-147291.63</v>
      </c>
      <c r="F422" s="290">
        <v>-147810.63999999998</v>
      </c>
      <c r="G422" s="290">
        <v>-150952.11000000002</v>
      </c>
      <c r="H422" s="290">
        <v>-138587.53</v>
      </c>
      <c r="I422" s="290">
        <v>-139072.60999999999</v>
      </c>
      <c r="J422" s="290">
        <v>0</v>
      </c>
      <c r="K422" s="290">
        <v>0</v>
      </c>
      <c r="L422" s="290">
        <v>0</v>
      </c>
      <c r="M422" s="290">
        <v>0</v>
      </c>
      <c r="N422" s="290">
        <v>0</v>
      </c>
      <c r="O422" s="290">
        <v>0</v>
      </c>
      <c r="P422" s="293">
        <v>0</v>
      </c>
      <c r="Q422" s="293">
        <v>0</v>
      </c>
      <c r="R422" s="293">
        <v>0</v>
      </c>
      <c r="S422" s="293">
        <v>0</v>
      </c>
      <c r="T422" s="290">
        <v>0</v>
      </c>
      <c r="U422" s="290">
        <v>0</v>
      </c>
      <c r="V422" s="290">
        <v>0</v>
      </c>
      <c r="W422" s="290">
        <v>0</v>
      </c>
      <c r="X422" s="290">
        <v>0</v>
      </c>
      <c r="Y422" s="290">
        <v>0</v>
      </c>
      <c r="Z422" s="290">
        <v>0</v>
      </c>
      <c r="AA422" s="290">
        <v>0</v>
      </c>
      <c r="AB422" s="290">
        <v>0</v>
      </c>
      <c r="AC422" s="290">
        <v>0</v>
      </c>
      <c r="AD422" s="290">
        <v>0</v>
      </c>
      <c r="AE422" s="290">
        <v>0</v>
      </c>
    </row>
    <row r="423" spans="1:32" s="273" customFormat="1" x14ac:dyDescent="0.25">
      <c r="A423" s="520"/>
      <c r="B423" s="511" t="s">
        <v>1424</v>
      </c>
      <c r="C423" s="281"/>
      <c r="D423" s="289">
        <f>SUM(D405:D422)</f>
        <v>20106901.919999998</v>
      </c>
      <c r="E423" s="289">
        <f t="shared" ref="E423:AD423" si="46">SUM(E405:E422)</f>
        <v>20132561.440000001</v>
      </c>
      <c r="F423" s="289">
        <f t="shared" si="46"/>
        <v>20157114.57</v>
      </c>
      <c r="G423" s="289">
        <f t="shared" si="46"/>
        <v>19690243.969999999</v>
      </c>
      <c r="H423" s="289">
        <f t="shared" si="46"/>
        <v>20133973.490000002</v>
      </c>
      <c r="I423" s="289">
        <f t="shared" si="46"/>
        <v>20139169.019999996</v>
      </c>
      <c r="J423" s="289">
        <f t="shared" si="46"/>
        <v>20723786.152454171</v>
      </c>
      <c r="K423" s="289">
        <f t="shared" si="46"/>
        <v>20743121.178454168</v>
      </c>
      <c r="L423" s="289">
        <f t="shared" si="46"/>
        <v>20800625.398454167</v>
      </c>
      <c r="M423" s="289">
        <f t="shared" si="46"/>
        <v>20821521.474454168</v>
      </c>
      <c r="N423" s="289">
        <f t="shared" si="46"/>
        <v>20857841.828854162</v>
      </c>
      <c r="O423" s="289">
        <f t="shared" si="46"/>
        <v>20900899.244054168</v>
      </c>
      <c r="P423" s="289">
        <f t="shared" si="46"/>
        <v>20905160.112854168</v>
      </c>
      <c r="Q423" s="289">
        <f t="shared" si="46"/>
        <v>20917635.732054163</v>
      </c>
      <c r="R423" s="289">
        <f t="shared" si="46"/>
        <v>20985096.514054172</v>
      </c>
      <c r="S423" s="289">
        <f t="shared" si="46"/>
        <v>21616968.964454163</v>
      </c>
      <c r="T423" s="289">
        <f t="shared" si="46"/>
        <v>23522562.806343745</v>
      </c>
      <c r="U423" s="289">
        <f t="shared" si="46"/>
        <v>23554301.280743744</v>
      </c>
      <c r="V423" s="289">
        <f t="shared" si="46"/>
        <v>23619227.978743751</v>
      </c>
      <c r="W423" s="289">
        <f t="shared" si="46"/>
        <v>23683417.423543744</v>
      </c>
      <c r="X423" s="289">
        <f t="shared" si="46"/>
        <v>23714821.828743745</v>
      </c>
      <c r="Y423" s="289">
        <f t="shared" si="46"/>
        <v>23918507.543943748</v>
      </c>
      <c r="Z423" s="289">
        <f t="shared" si="46"/>
        <v>24127500.79034375</v>
      </c>
      <c r="AA423" s="289">
        <f t="shared" si="46"/>
        <v>24180590.01874375</v>
      </c>
      <c r="AB423" s="289">
        <f t="shared" si="46"/>
        <v>24212193.775943749</v>
      </c>
      <c r="AC423" s="289">
        <f t="shared" si="46"/>
        <v>24285052.617143746</v>
      </c>
      <c r="AD423" s="289">
        <f t="shared" si="46"/>
        <v>24394912.131943747</v>
      </c>
      <c r="AE423" s="289">
        <f>SUM(AE405:AE422)</f>
        <v>24624801.330343749</v>
      </c>
    </row>
    <row r="424" spans="1:32" s="273" customFormat="1" x14ac:dyDescent="0.25">
      <c r="A424" s="520"/>
      <c r="B424" s="511"/>
      <c r="C424" s="281"/>
      <c r="D424" s="294"/>
      <c r="E424" s="294"/>
      <c r="F424" s="294"/>
      <c r="G424" s="294"/>
      <c r="H424" s="294"/>
      <c r="I424" s="294"/>
      <c r="J424" s="294"/>
      <c r="K424" s="294"/>
      <c r="L424" s="294"/>
      <c r="M424" s="294"/>
      <c r="N424" s="294"/>
      <c r="O424" s="294"/>
      <c r="P424" s="294"/>
      <c r="Q424" s="294"/>
      <c r="R424" s="294"/>
      <c r="S424" s="294"/>
      <c r="T424" s="294"/>
      <c r="U424" s="294"/>
      <c r="V424" s="294"/>
      <c r="W424" s="294"/>
      <c r="X424" s="294"/>
      <c r="Y424" s="294"/>
      <c r="Z424" s="294"/>
      <c r="AA424" s="294"/>
      <c r="AB424" s="294"/>
      <c r="AC424" s="294"/>
      <c r="AD424" s="294"/>
      <c r="AE424" s="294"/>
    </row>
    <row r="425" spans="1:32" s="93" customFormat="1" x14ac:dyDescent="0.25">
      <c r="A425" s="519"/>
      <c r="B425" s="492" t="s">
        <v>1425</v>
      </c>
      <c r="C425" s="139"/>
      <c r="D425" s="290">
        <v>928852.85</v>
      </c>
      <c r="E425" s="290">
        <v>920315.52</v>
      </c>
      <c r="F425" s="290">
        <v>911791.75</v>
      </c>
      <c r="G425" s="290">
        <v>880260.77</v>
      </c>
      <c r="H425" s="290">
        <v>0</v>
      </c>
      <c r="I425" s="290">
        <v>0</v>
      </c>
      <c r="J425" s="290">
        <v>0</v>
      </c>
      <c r="K425" s="290">
        <v>0</v>
      </c>
      <c r="L425" s="290">
        <v>0</v>
      </c>
      <c r="M425" s="290">
        <v>0</v>
      </c>
      <c r="N425" s="290">
        <v>0</v>
      </c>
      <c r="O425" s="290">
        <v>0</v>
      </c>
      <c r="P425" s="293">
        <v>0</v>
      </c>
      <c r="Q425" s="293">
        <v>0</v>
      </c>
      <c r="R425" s="293">
        <v>0</v>
      </c>
      <c r="S425" s="293">
        <v>0</v>
      </c>
      <c r="T425" s="290">
        <v>0</v>
      </c>
      <c r="U425" s="290">
        <v>0</v>
      </c>
      <c r="V425" s="290">
        <v>0</v>
      </c>
      <c r="W425" s="290">
        <v>0</v>
      </c>
      <c r="X425" s="290">
        <v>0</v>
      </c>
      <c r="Y425" s="290">
        <v>0</v>
      </c>
      <c r="Z425" s="290">
        <v>0</v>
      </c>
      <c r="AA425" s="290">
        <v>0</v>
      </c>
      <c r="AB425" s="290">
        <v>0</v>
      </c>
      <c r="AC425" s="290">
        <v>0</v>
      </c>
      <c r="AD425" s="290">
        <v>0</v>
      </c>
      <c r="AE425" s="290">
        <v>0</v>
      </c>
    </row>
    <row r="426" spans="1:32" s="93" customFormat="1" x14ac:dyDescent="0.25">
      <c r="A426" s="519"/>
      <c r="B426" s="492" t="s">
        <v>1426</v>
      </c>
      <c r="C426" s="139"/>
      <c r="D426" s="290">
        <v>2342.62</v>
      </c>
      <c r="E426" s="290">
        <v>2333.6799999999998</v>
      </c>
      <c r="F426" s="290">
        <v>2141.08</v>
      </c>
      <c r="G426" s="290">
        <v>5113.3500000000004</v>
      </c>
      <c r="H426" s="290">
        <v>0</v>
      </c>
      <c r="I426" s="290">
        <v>0</v>
      </c>
      <c r="J426" s="290">
        <v>0</v>
      </c>
      <c r="K426" s="290">
        <v>0</v>
      </c>
      <c r="L426" s="290">
        <v>0</v>
      </c>
      <c r="M426" s="290">
        <v>0</v>
      </c>
      <c r="N426" s="290">
        <v>0</v>
      </c>
      <c r="O426" s="290">
        <v>0</v>
      </c>
      <c r="P426" s="293">
        <v>0</v>
      </c>
      <c r="Q426" s="293">
        <v>0</v>
      </c>
      <c r="R426" s="293">
        <v>0</v>
      </c>
      <c r="S426" s="293">
        <v>0</v>
      </c>
      <c r="T426" s="290">
        <v>0</v>
      </c>
      <c r="U426" s="290">
        <v>0</v>
      </c>
      <c r="V426" s="290">
        <v>0</v>
      </c>
      <c r="W426" s="290">
        <v>0</v>
      </c>
      <c r="X426" s="290">
        <v>0</v>
      </c>
      <c r="Y426" s="290">
        <v>0</v>
      </c>
      <c r="Z426" s="290">
        <v>0</v>
      </c>
      <c r="AA426" s="290">
        <v>0</v>
      </c>
      <c r="AB426" s="290">
        <v>0</v>
      </c>
      <c r="AC426" s="290">
        <v>0</v>
      </c>
      <c r="AD426" s="290">
        <v>0</v>
      </c>
      <c r="AE426" s="290">
        <v>0</v>
      </c>
    </row>
    <row r="427" spans="1:32" s="93" customFormat="1" x14ac:dyDescent="0.25">
      <c r="A427" s="519"/>
      <c r="B427" s="492" t="s">
        <v>1427</v>
      </c>
      <c r="C427" s="139"/>
      <c r="D427" s="290">
        <v>39145.740000000005</v>
      </c>
      <c r="E427" s="290">
        <v>40765.410000000003</v>
      </c>
      <c r="F427" s="290">
        <v>42385.069999999992</v>
      </c>
      <c r="G427" s="290">
        <v>42398.28</v>
      </c>
      <c r="H427" s="290">
        <v>0</v>
      </c>
      <c r="I427" s="290">
        <v>0</v>
      </c>
      <c r="J427" s="290">
        <v>0</v>
      </c>
      <c r="K427" s="290">
        <v>0</v>
      </c>
      <c r="L427" s="290">
        <v>0</v>
      </c>
      <c r="M427" s="290">
        <v>0</v>
      </c>
      <c r="N427" s="290">
        <v>0</v>
      </c>
      <c r="O427" s="290">
        <v>0</v>
      </c>
      <c r="P427" s="293">
        <v>0</v>
      </c>
      <c r="Q427" s="293">
        <v>0</v>
      </c>
      <c r="R427" s="293">
        <v>0</v>
      </c>
      <c r="S427" s="293">
        <v>0</v>
      </c>
      <c r="T427" s="290">
        <v>0</v>
      </c>
      <c r="U427" s="290">
        <v>0</v>
      </c>
      <c r="V427" s="290">
        <v>0</v>
      </c>
      <c r="W427" s="290">
        <v>0</v>
      </c>
      <c r="X427" s="290">
        <v>0</v>
      </c>
      <c r="Y427" s="290">
        <v>0</v>
      </c>
      <c r="Z427" s="290">
        <v>0</v>
      </c>
      <c r="AA427" s="290">
        <v>0</v>
      </c>
      <c r="AB427" s="290">
        <v>0</v>
      </c>
      <c r="AC427" s="290">
        <v>0</v>
      </c>
      <c r="AD427" s="290">
        <v>0</v>
      </c>
      <c r="AE427" s="290">
        <v>0</v>
      </c>
    </row>
    <row r="428" spans="1:32" s="273" customFormat="1" x14ac:dyDescent="0.25">
      <c r="A428" s="520"/>
      <c r="B428" s="511" t="s">
        <v>1428</v>
      </c>
      <c r="C428" s="281"/>
      <c r="D428" s="289">
        <f>SUM(D425:D427)</f>
        <v>970341.21</v>
      </c>
      <c r="E428" s="289">
        <f t="shared" ref="E428:AE428" si="47">SUM(E425:E427)</f>
        <v>963414.6100000001</v>
      </c>
      <c r="F428" s="289">
        <f t="shared" si="47"/>
        <v>956317.89999999991</v>
      </c>
      <c r="G428" s="289">
        <f t="shared" si="47"/>
        <v>927772.4</v>
      </c>
      <c r="H428" s="289">
        <f t="shared" si="47"/>
        <v>0</v>
      </c>
      <c r="I428" s="289">
        <f t="shared" si="47"/>
        <v>0</v>
      </c>
      <c r="J428" s="289">
        <f t="shared" si="47"/>
        <v>0</v>
      </c>
      <c r="K428" s="289">
        <f t="shared" si="47"/>
        <v>0</v>
      </c>
      <c r="L428" s="289">
        <f t="shared" si="47"/>
        <v>0</v>
      </c>
      <c r="M428" s="289">
        <f t="shared" si="47"/>
        <v>0</v>
      </c>
      <c r="N428" s="289">
        <f t="shared" si="47"/>
        <v>0</v>
      </c>
      <c r="O428" s="289">
        <f t="shared" si="47"/>
        <v>0</v>
      </c>
      <c r="P428" s="289">
        <f t="shared" si="47"/>
        <v>0</v>
      </c>
      <c r="Q428" s="289">
        <f t="shared" si="47"/>
        <v>0</v>
      </c>
      <c r="R428" s="289">
        <f t="shared" si="47"/>
        <v>0</v>
      </c>
      <c r="S428" s="289">
        <f t="shared" si="47"/>
        <v>0</v>
      </c>
      <c r="T428" s="289">
        <f t="shared" si="47"/>
        <v>0</v>
      </c>
      <c r="U428" s="289">
        <f t="shared" si="47"/>
        <v>0</v>
      </c>
      <c r="V428" s="289">
        <f t="shared" si="47"/>
        <v>0</v>
      </c>
      <c r="W428" s="289">
        <f t="shared" si="47"/>
        <v>0</v>
      </c>
      <c r="X428" s="289">
        <f t="shared" si="47"/>
        <v>0</v>
      </c>
      <c r="Y428" s="289">
        <f t="shared" si="47"/>
        <v>0</v>
      </c>
      <c r="Z428" s="289">
        <f t="shared" si="47"/>
        <v>0</v>
      </c>
      <c r="AA428" s="289">
        <f t="shared" si="47"/>
        <v>0</v>
      </c>
      <c r="AB428" s="289">
        <f t="shared" si="47"/>
        <v>0</v>
      </c>
      <c r="AC428" s="289">
        <f t="shared" si="47"/>
        <v>0</v>
      </c>
      <c r="AD428" s="289">
        <f t="shared" si="47"/>
        <v>0</v>
      </c>
      <c r="AE428" s="289">
        <f t="shared" si="47"/>
        <v>0</v>
      </c>
    </row>
    <row r="429" spans="1:32" s="93" customFormat="1" x14ac:dyDescent="0.25">
      <c r="A429" s="519"/>
      <c r="B429" s="511"/>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row>
    <row r="430" spans="1:32" x14ac:dyDescent="0.25">
      <c r="A430" s="527" t="s">
        <v>185</v>
      </c>
      <c r="B430" s="511" t="s">
        <v>1429</v>
      </c>
      <c r="C430" s="272"/>
      <c r="D430" s="272">
        <f>SUM(D423,D428)</f>
        <v>21077243.129999999</v>
      </c>
      <c r="E430" s="272">
        <f t="shared" ref="E430:AE430" si="48">SUM(E423,E428)</f>
        <v>21095976.050000001</v>
      </c>
      <c r="F430" s="272">
        <f t="shared" si="48"/>
        <v>21113432.469999999</v>
      </c>
      <c r="G430" s="272">
        <f t="shared" si="48"/>
        <v>20618016.369999997</v>
      </c>
      <c r="H430" s="272">
        <f t="shared" si="48"/>
        <v>20133973.490000002</v>
      </c>
      <c r="I430" s="272">
        <f t="shared" si="48"/>
        <v>20139169.019999996</v>
      </c>
      <c r="J430" s="272">
        <f t="shared" si="48"/>
        <v>20723786.152454171</v>
      </c>
      <c r="K430" s="272">
        <f t="shared" si="48"/>
        <v>20743121.178454168</v>
      </c>
      <c r="L430" s="272">
        <f t="shared" si="48"/>
        <v>20800625.398454167</v>
      </c>
      <c r="M430" s="272">
        <f t="shared" si="48"/>
        <v>20821521.474454168</v>
      </c>
      <c r="N430" s="272">
        <f t="shared" si="48"/>
        <v>20857841.828854162</v>
      </c>
      <c r="O430" s="272">
        <f t="shared" si="48"/>
        <v>20900899.244054168</v>
      </c>
      <c r="P430" s="272">
        <f t="shared" si="48"/>
        <v>20905160.112854168</v>
      </c>
      <c r="Q430" s="272">
        <f t="shared" si="48"/>
        <v>20917635.732054163</v>
      </c>
      <c r="R430" s="272">
        <f t="shared" si="48"/>
        <v>20985096.514054172</v>
      </c>
      <c r="S430" s="272">
        <f t="shared" si="48"/>
        <v>21616968.964454163</v>
      </c>
      <c r="T430" s="272">
        <f t="shared" si="48"/>
        <v>23522562.806343745</v>
      </c>
      <c r="U430" s="272">
        <f t="shared" si="48"/>
        <v>23554301.280743744</v>
      </c>
      <c r="V430" s="272">
        <f t="shared" si="48"/>
        <v>23619227.978743751</v>
      </c>
      <c r="W430" s="272">
        <f t="shared" si="48"/>
        <v>23683417.423543744</v>
      </c>
      <c r="X430" s="272">
        <f t="shared" si="48"/>
        <v>23714821.828743745</v>
      </c>
      <c r="Y430" s="272">
        <f t="shared" si="48"/>
        <v>23918507.543943748</v>
      </c>
      <c r="Z430" s="272">
        <f t="shared" si="48"/>
        <v>24127500.79034375</v>
      </c>
      <c r="AA430" s="272">
        <f t="shared" si="48"/>
        <v>24180590.01874375</v>
      </c>
      <c r="AB430" s="272">
        <f t="shared" si="48"/>
        <v>24212193.775943749</v>
      </c>
      <c r="AC430" s="272">
        <f t="shared" si="48"/>
        <v>24285052.617143746</v>
      </c>
      <c r="AD430" s="272">
        <f t="shared" si="48"/>
        <v>24394912.131943747</v>
      </c>
      <c r="AE430" s="272">
        <f t="shared" si="48"/>
        <v>24624801.330343749</v>
      </c>
      <c r="AF430" s="367">
        <f>SUM(T430:AE430)</f>
        <v>287837889.52652496</v>
      </c>
    </row>
    <row r="431" spans="1:32" x14ac:dyDescent="0.25">
      <c r="A431" s="519"/>
      <c r="B431" s="511"/>
    </row>
    <row r="432" spans="1:32" x14ac:dyDescent="0.25">
      <c r="A432" s="521">
        <v>407</v>
      </c>
      <c r="B432" s="492" t="s">
        <v>1430</v>
      </c>
      <c r="C432" s="272"/>
      <c r="D432" s="269">
        <v>0</v>
      </c>
      <c r="E432" s="269">
        <v>0</v>
      </c>
      <c r="F432" s="269">
        <v>0</v>
      </c>
      <c r="G432" s="269">
        <v>0</v>
      </c>
      <c r="H432" s="269">
        <v>0</v>
      </c>
      <c r="I432" s="269">
        <v>0</v>
      </c>
      <c r="J432" s="269">
        <v>742723.58338263503</v>
      </c>
      <c r="K432" s="269">
        <v>746691.90893168002</v>
      </c>
      <c r="L432" s="269">
        <v>750681.43699538196</v>
      </c>
      <c r="M432" s="269">
        <v>754692.280857448</v>
      </c>
      <c r="N432" s="269">
        <v>758724.55440685304</v>
      </c>
      <c r="O432" s="269">
        <v>762778.37214107299</v>
      </c>
      <c r="P432" s="140">
        <v>766853.84916933801</v>
      </c>
      <c r="Q432" s="140">
        <v>770951.10121589596</v>
      </c>
      <c r="R432" s="140">
        <v>775070.24462330702</v>
      </c>
      <c r="S432" s="140">
        <v>779211.39635573805</v>
      </c>
      <c r="T432" s="269">
        <v>744586.74612642894</v>
      </c>
      <c r="U432" s="269">
        <v>749196.12616009195</v>
      </c>
      <c r="V432" s="269">
        <v>753834.04065855104</v>
      </c>
      <c r="W432" s="269">
        <v>758500.66626501596</v>
      </c>
      <c r="X432" s="269">
        <v>763196.18071620702</v>
      </c>
      <c r="Y432" s="269">
        <v>767920.76284913195</v>
      </c>
      <c r="Z432" s="269">
        <v>772674.59260789002</v>
      </c>
      <c r="AA432" s="269">
        <v>777457.851050528</v>
      </c>
      <c r="AB432" s="269">
        <v>782270.720355939</v>
      </c>
      <c r="AC432" s="269">
        <v>787113.38383079402</v>
      </c>
      <c r="AD432" s="269">
        <v>791986.02591653296</v>
      </c>
      <c r="AE432" s="269">
        <v>796888.83219638094</v>
      </c>
    </row>
    <row r="433" spans="1:32" x14ac:dyDescent="0.25">
      <c r="A433" s="519"/>
      <c r="B433" s="511"/>
      <c r="D433" s="372"/>
      <c r="E433" s="372"/>
      <c r="F433" s="372"/>
      <c r="G433" s="372"/>
      <c r="H433" s="372"/>
      <c r="I433" s="372"/>
      <c r="J433" s="372"/>
      <c r="K433" s="372"/>
      <c r="L433" s="372"/>
      <c r="M433" s="372"/>
      <c r="N433" s="372"/>
      <c r="O433" s="372"/>
    </row>
    <row r="434" spans="1:32" x14ac:dyDescent="0.25">
      <c r="A434" s="527"/>
      <c r="B434" s="492" t="s">
        <v>1431</v>
      </c>
      <c r="D434" s="269">
        <v>316428.42</v>
      </c>
      <c r="E434" s="269">
        <v>318876.57</v>
      </c>
      <c r="F434" s="269">
        <v>324467.18</v>
      </c>
      <c r="G434" s="269">
        <v>327999.43</v>
      </c>
      <c r="H434" s="269">
        <v>331883.02</v>
      </c>
      <c r="I434" s="269">
        <v>335499</v>
      </c>
      <c r="J434" s="269">
        <v>357378.36331632652</v>
      </c>
      <c r="K434" s="269">
        <v>367087.3316753009</v>
      </c>
      <c r="L434" s="269">
        <v>373668.04729385761</v>
      </c>
      <c r="M434" s="269">
        <v>380456.64226795087</v>
      </c>
      <c r="N434" s="269">
        <v>386496.53200753423</v>
      </c>
      <c r="O434" s="269">
        <v>386999.82431119913</v>
      </c>
      <c r="P434" s="140">
        <v>389373.66025856754</v>
      </c>
      <c r="Q434" s="140">
        <v>389977.19904163631</v>
      </c>
      <c r="R434" s="140">
        <v>390287.21590333845</v>
      </c>
      <c r="S434" s="140">
        <v>402526.30055574485</v>
      </c>
      <c r="T434" s="269">
        <v>402621.77776004595</v>
      </c>
      <c r="U434" s="269">
        <v>402717.77138166758</v>
      </c>
      <c r="V434" s="269">
        <v>402814.28670775454</v>
      </c>
      <c r="W434" s="269">
        <v>402911.329439995</v>
      </c>
      <c r="X434" s="269">
        <v>403008.90537406091</v>
      </c>
      <c r="Y434" s="269">
        <v>403107.02040168521</v>
      </c>
      <c r="Z434" s="269">
        <v>403205.68051279633</v>
      </c>
      <c r="AA434" s="269">
        <v>403304.89179771254</v>
      </c>
      <c r="AB434" s="269">
        <v>403404.66044939792</v>
      </c>
      <c r="AC434" s="269">
        <v>403504.99276578211</v>
      </c>
      <c r="AD434" s="269">
        <v>403605.89515214576</v>
      </c>
      <c r="AE434" s="269">
        <v>403707.37412357435</v>
      </c>
    </row>
    <row r="435" spans="1:32" x14ac:dyDescent="0.25">
      <c r="A435" s="527"/>
      <c r="B435" s="492" t="s">
        <v>1432</v>
      </c>
      <c r="D435" s="269">
        <v>0</v>
      </c>
      <c r="E435" s="269">
        <v>0</v>
      </c>
      <c r="F435" s="269">
        <v>0</v>
      </c>
      <c r="G435" s="269">
        <v>0</v>
      </c>
      <c r="H435" s="269">
        <v>0</v>
      </c>
      <c r="I435" s="269">
        <v>0</v>
      </c>
      <c r="J435" s="269">
        <v>0</v>
      </c>
      <c r="K435" s="269">
        <v>0</v>
      </c>
      <c r="L435" s="269">
        <v>0</v>
      </c>
      <c r="M435" s="269">
        <v>0</v>
      </c>
      <c r="N435" s="269">
        <v>0</v>
      </c>
      <c r="O435" s="269">
        <v>0</v>
      </c>
      <c r="P435" s="140">
        <v>0</v>
      </c>
      <c r="Q435" s="140">
        <v>0</v>
      </c>
      <c r="R435" s="140">
        <v>0</v>
      </c>
      <c r="S435" s="140">
        <v>0</v>
      </c>
      <c r="T435" s="269">
        <v>0</v>
      </c>
      <c r="U435" s="269">
        <v>0</v>
      </c>
      <c r="V435" s="269">
        <v>0</v>
      </c>
      <c r="W435" s="269">
        <v>0</v>
      </c>
      <c r="X435" s="269">
        <v>0</v>
      </c>
      <c r="Y435" s="269">
        <v>1219.98017546031</v>
      </c>
      <c r="Z435" s="269">
        <v>1219.98017546031</v>
      </c>
      <c r="AA435" s="269">
        <v>1219.98017546031</v>
      </c>
      <c r="AB435" s="269">
        <v>1219.98017546031</v>
      </c>
      <c r="AC435" s="269">
        <v>1219.98017546031</v>
      </c>
      <c r="AD435" s="269">
        <v>1219.98017546031</v>
      </c>
      <c r="AE435" s="269">
        <v>1219.98017546031</v>
      </c>
    </row>
    <row r="436" spans="1:32" x14ac:dyDescent="0.25">
      <c r="A436" s="527"/>
      <c r="B436" s="492" t="s">
        <v>1433</v>
      </c>
      <c r="D436" s="269">
        <v>0</v>
      </c>
      <c r="E436" s="269">
        <v>0</v>
      </c>
      <c r="F436" s="269">
        <v>0</v>
      </c>
      <c r="G436" s="269">
        <v>0</v>
      </c>
      <c r="H436" s="269">
        <v>0</v>
      </c>
      <c r="I436" s="269">
        <v>0</v>
      </c>
      <c r="J436" s="269">
        <v>0</v>
      </c>
      <c r="K436" s="269">
        <v>0</v>
      </c>
      <c r="L436" s="269">
        <v>0</v>
      </c>
      <c r="M436" s="269">
        <v>0</v>
      </c>
      <c r="N436" s="269">
        <v>0</v>
      </c>
      <c r="O436" s="269">
        <v>0</v>
      </c>
      <c r="P436" s="140">
        <v>0</v>
      </c>
      <c r="Q436" s="140">
        <v>0</v>
      </c>
      <c r="R436" s="140">
        <v>0</v>
      </c>
      <c r="S436" s="140">
        <v>0</v>
      </c>
      <c r="T436" s="269">
        <v>60570.061995721378</v>
      </c>
      <c r="U436" s="269">
        <v>60570.061995721378</v>
      </c>
      <c r="V436" s="269">
        <v>60570.061995721378</v>
      </c>
      <c r="W436" s="269">
        <v>60570.061995721378</v>
      </c>
      <c r="X436" s="269">
        <v>60570.061995721378</v>
      </c>
      <c r="Y436" s="269">
        <v>60570.061995721378</v>
      </c>
      <c r="Z436" s="269">
        <v>60570.061995721378</v>
      </c>
      <c r="AA436" s="269">
        <v>60570.061995721378</v>
      </c>
      <c r="AB436" s="269">
        <v>60570.061995721378</v>
      </c>
      <c r="AC436" s="269">
        <v>60570.061995721378</v>
      </c>
      <c r="AD436" s="269">
        <v>60570.061995721378</v>
      </c>
      <c r="AE436" s="269">
        <v>60570.061995721378</v>
      </c>
      <c r="AF436" s="367">
        <f>AE436*15*12</f>
        <v>10902611.159229849</v>
      </c>
    </row>
    <row r="437" spans="1:32" x14ac:dyDescent="0.25">
      <c r="A437" s="527"/>
      <c r="B437" s="492" t="s">
        <v>1434</v>
      </c>
      <c r="D437" s="269">
        <v>345562.97</v>
      </c>
      <c r="E437" s="269">
        <v>0</v>
      </c>
      <c r="F437" s="269">
        <v>0</v>
      </c>
      <c r="G437" s="269">
        <v>817267.43</v>
      </c>
      <c r="H437" s="269">
        <v>0</v>
      </c>
      <c r="I437" s="269">
        <v>0</v>
      </c>
      <c r="J437" s="269">
        <v>774934.77237568283</v>
      </c>
      <c r="K437" s="269">
        <v>0</v>
      </c>
      <c r="L437" s="269">
        <v>0</v>
      </c>
      <c r="M437" s="269">
        <v>876780.20833065663</v>
      </c>
      <c r="N437" s="269">
        <v>0</v>
      </c>
      <c r="O437" s="269">
        <v>0</v>
      </c>
      <c r="P437" s="140">
        <v>938125.64300601755</v>
      </c>
      <c r="Q437" s="140">
        <v>0</v>
      </c>
      <c r="R437" s="140">
        <v>0</v>
      </c>
      <c r="S437" s="140">
        <v>1121467.7371362799</v>
      </c>
      <c r="T437" s="269">
        <v>-33408.623949159133</v>
      </c>
      <c r="U437" s="269">
        <v>-33408.623949159133</v>
      </c>
      <c r="V437" s="269">
        <v>-33408.623949159133</v>
      </c>
      <c r="W437" s="269">
        <v>-33408.623949159133</v>
      </c>
      <c r="X437" s="269">
        <v>-33408.623949159133</v>
      </c>
      <c r="Y437" s="269">
        <v>-33408.623949159133</v>
      </c>
      <c r="Z437" s="269">
        <v>-33408.623949159133</v>
      </c>
      <c r="AA437" s="269">
        <v>-33408.623949159133</v>
      </c>
      <c r="AB437" s="269">
        <v>-33408.623949159133</v>
      </c>
      <c r="AC437" s="269">
        <v>-33408.623949159133</v>
      </c>
      <c r="AD437" s="269">
        <v>-33408.623949159133</v>
      </c>
      <c r="AE437" s="269">
        <v>-33408.623949159133</v>
      </c>
      <c r="AF437" s="367">
        <f>AE437*15*12</f>
        <v>-6013552.310848644</v>
      </c>
    </row>
    <row r="438" spans="1:32" x14ac:dyDescent="0.25">
      <c r="A438" s="527">
        <v>407.3</v>
      </c>
      <c r="B438" s="511" t="s">
        <v>1435</v>
      </c>
      <c r="C438" s="272"/>
      <c r="D438" s="288">
        <f>SUM(D434:D437)</f>
        <v>661991.3899999999</v>
      </c>
      <c r="E438" s="288">
        <f t="shared" ref="E438:AE438" si="49">SUM(E434:E437)</f>
        <v>318876.57</v>
      </c>
      <c r="F438" s="288">
        <f t="shared" si="49"/>
        <v>324467.18</v>
      </c>
      <c r="G438" s="288">
        <f t="shared" si="49"/>
        <v>1145266.8600000001</v>
      </c>
      <c r="H438" s="288">
        <f t="shared" si="49"/>
        <v>331883.02</v>
      </c>
      <c r="I438" s="288">
        <f t="shared" si="49"/>
        <v>335499</v>
      </c>
      <c r="J438" s="288">
        <f t="shared" si="49"/>
        <v>1132313.1356920092</v>
      </c>
      <c r="K438" s="288">
        <f t="shared" si="49"/>
        <v>367087.3316753009</v>
      </c>
      <c r="L438" s="288">
        <f t="shared" si="49"/>
        <v>373668.04729385761</v>
      </c>
      <c r="M438" s="288">
        <f t="shared" si="49"/>
        <v>1257236.8505986074</v>
      </c>
      <c r="N438" s="288">
        <f t="shared" si="49"/>
        <v>386496.53200753423</v>
      </c>
      <c r="O438" s="288">
        <f t="shared" si="49"/>
        <v>386999.82431119913</v>
      </c>
      <c r="P438" s="288">
        <f t="shared" si="49"/>
        <v>1327499.3032645851</v>
      </c>
      <c r="Q438" s="288">
        <f t="shared" si="49"/>
        <v>389977.19904163631</v>
      </c>
      <c r="R438" s="288">
        <f t="shared" si="49"/>
        <v>390287.21590333845</v>
      </c>
      <c r="S438" s="288">
        <f t="shared" si="49"/>
        <v>1523994.0376920248</v>
      </c>
      <c r="T438" s="288">
        <f>SUM(T434:T437)</f>
        <v>429783.2158066082</v>
      </c>
      <c r="U438" s="288">
        <f t="shared" si="49"/>
        <v>429879.20942822983</v>
      </c>
      <c r="V438" s="288">
        <f t="shared" si="49"/>
        <v>429975.72475431679</v>
      </c>
      <c r="W438" s="288">
        <f t="shared" si="49"/>
        <v>430072.76748655725</v>
      </c>
      <c r="X438" s="288">
        <f t="shared" si="49"/>
        <v>430170.34342062316</v>
      </c>
      <c r="Y438" s="288">
        <f t="shared" si="49"/>
        <v>431488.43862370774</v>
      </c>
      <c r="Z438" s="288">
        <f t="shared" si="49"/>
        <v>431587.09873481886</v>
      </c>
      <c r="AA438" s="288">
        <f t="shared" si="49"/>
        <v>431686.31001973507</v>
      </c>
      <c r="AB438" s="288">
        <f t="shared" si="49"/>
        <v>431786.07867142046</v>
      </c>
      <c r="AC438" s="288">
        <f t="shared" si="49"/>
        <v>431886.41098780464</v>
      </c>
      <c r="AD438" s="288">
        <f t="shared" si="49"/>
        <v>431987.3133741683</v>
      </c>
      <c r="AE438" s="288">
        <f t="shared" si="49"/>
        <v>432088.79234559688</v>
      </c>
    </row>
    <row r="439" spans="1:32" x14ac:dyDescent="0.25">
      <c r="A439" s="519"/>
      <c r="T439" s="140">
        <f>T437*15*12</f>
        <v>-6013552.310848644</v>
      </c>
      <c r="U439" s="140">
        <v>0</v>
      </c>
      <c r="V439" s="140">
        <v>0</v>
      </c>
      <c r="W439" s="140">
        <v>0</v>
      </c>
      <c r="X439" s="140">
        <v>0</v>
      </c>
      <c r="Y439" s="140">
        <v>0</v>
      </c>
      <c r="Z439" s="140">
        <v>0</v>
      </c>
      <c r="AA439" s="140">
        <v>0</v>
      </c>
      <c r="AB439" s="140">
        <v>0</v>
      </c>
      <c r="AC439" s="140">
        <v>0</v>
      </c>
      <c r="AD439" s="140">
        <v>0</v>
      </c>
      <c r="AE439" s="140">
        <v>0</v>
      </c>
    </row>
    <row r="440" spans="1:32" x14ac:dyDescent="0.25">
      <c r="A440" s="519"/>
      <c r="B440" s="492" t="s">
        <v>1436</v>
      </c>
      <c r="D440" s="269">
        <v>23963.24</v>
      </c>
      <c r="E440" s="269">
        <v>24899.360000000001</v>
      </c>
      <c r="F440" s="269">
        <v>25619.13</v>
      </c>
      <c r="G440" s="269">
        <v>27098.58</v>
      </c>
      <c r="H440" s="269">
        <v>27636.85</v>
      </c>
      <c r="I440" s="269">
        <v>31050.799999999999</v>
      </c>
      <c r="J440" s="269">
        <v>36303.918000000005</v>
      </c>
      <c r="K440" s="269">
        <v>36803.758400000006</v>
      </c>
      <c r="L440" s="269">
        <v>37290.277999999998</v>
      </c>
      <c r="M440" s="269">
        <v>38372.601999999999</v>
      </c>
      <c r="N440" s="269">
        <v>38803.955200000004</v>
      </c>
      <c r="O440" s="269">
        <v>39233.255200000007</v>
      </c>
      <c r="P440" s="140">
        <v>39409.3724</v>
      </c>
      <c r="Q440" s="140">
        <v>39591.584000000003</v>
      </c>
      <c r="R440" s="140">
        <v>39764.5484</v>
      </c>
      <c r="S440" s="140">
        <v>20503.4696</v>
      </c>
      <c r="T440" s="269">
        <v>0</v>
      </c>
      <c r="U440" s="269">
        <v>0</v>
      </c>
      <c r="V440" s="269">
        <v>0</v>
      </c>
      <c r="W440" s="269">
        <v>0</v>
      </c>
      <c r="X440" s="269">
        <v>0</v>
      </c>
      <c r="Y440" s="269">
        <v>0</v>
      </c>
      <c r="Z440" s="269">
        <v>0</v>
      </c>
      <c r="AA440" s="269">
        <v>0</v>
      </c>
      <c r="AB440" s="269">
        <v>0</v>
      </c>
      <c r="AC440" s="269">
        <v>0</v>
      </c>
      <c r="AD440" s="269">
        <v>0</v>
      </c>
      <c r="AE440" s="269">
        <v>0</v>
      </c>
    </row>
    <row r="441" spans="1:32" x14ac:dyDescent="0.25">
      <c r="A441" s="519"/>
      <c r="B441" s="492" t="s">
        <v>1437</v>
      </c>
      <c r="D441" s="269">
        <v>-44934.9</v>
      </c>
      <c r="E441" s="269">
        <v>-46554.13</v>
      </c>
      <c r="F441" s="269">
        <v>-47799.16</v>
      </c>
      <c r="G441" s="269">
        <v>-51231.9</v>
      </c>
      <c r="H441" s="269">
        <v>-52121.01</v>
      </c>
      <c r="I441" s="269">
        <v>-65083.38</v>
      </c>
      <c r="J441" s="269">
        <v>-69890.712</v>
      </c>
      <c r="K441" s="269">
        <v>-70797.003200000006</v>
      </c>
      <c r="L441" s="269">
        <v>-71679.155199999994</v>
      </c>
      <c r="M441" s="269">
        <v>-75001.103600000002</v>
      </c>
      <c r="N441" s="269">
        <v>-75783.236799999999</v>
      </c>
      <c r="O441" s="269">
        <v>-76561.6152</v>
      </c>
      <c r="P441" s="140">
        <v>-76880.978000000003</v>
      </c>
      <c r="Q441" s="140">
        <v>-77211.349599999987</v>
      </c>
      <c r="R441" s="140">
        <v>-77524.973199999993</v>
      </c>
      <c r="S441" s="140">
        <v>-40690.763200000001</v>
      </c>
      <c r="T441" s="269">
        <v>0</v>
      </c>
      <c r="U441" s="269">
        <v>0</v>
      </c>
      <c r="V441" s="269">
        <v>0</v>
      </c>
      <c r="W441" s="269">
        <v>0</v>
      </c>
      <c r="X441" s="269">
        <v>0</v>
      </c>
      <c r="Y441" s="269">
        <v>0</v>
      </c>
      <c r="Z441" s="269">
        <v>0</v>
      </c>
      <c r="AA441" s="269">
        <v>0</v>
      </c>
      <c r="AB441" s="269">
        <v>0</v>
      </c>
      <c r="AC441" s="269">
        <v>0</v>
      </c>
      <c r="AD441" s="269">
        <v>0</v>
      </c>
      <c r="AE441" s="269">
        <v>0</v>
      </c>
    </row>
    <row r="442" spans="1:32" x14ac:dyDescent="0.25">
      <c r="A442" s="519"/>
      <c r="B442" s="492" t="s">
        <v>1438</v>
      </c>
      <c r="D442" s="269">
        <v>13569.12</v>
      </c>
      <c r="E442" s="269">
        <v>14593.03</v>
      </c>
      <c r="F442" s="269">
        <v>16858.23</v>
      </c>
      <c r="G442" s="269">
        <v>19468.59</v>
      </c>
      <c r="H442" s="269">
        <v>21749.200000000001</v>
      </c>
      <c r="I442" s="269">
        <v>26568.94</v>
      </c>
      <c r="J442" s="269">
        <v>51005.649999999994</v>
      </c>
      <c r="K442" s="269">
        <v>62662.14</v>
      </c>
      <c r="L442" s="269">
        <v>68109.459999999992</v>
      </c>
      <c r="M442" s="269">
        <v>76477.06</v>
      </c>
      <c r="N442" s="269">
        <v>87886.94</v>
      </c>
      <c r="O442" s="269">
        <v>96846.97</v>
      </c>
      <c r="P442" s="140">
        <v>104500.62</v>
      </c>
      <c r="Q442" s="140">
        <v>113380.99</v>
      </c>
      <c r="R442" s="140">
        <v>128608.13</v>
      </c>
      <c r="S442" s="140">
        <v>146219.62</v>
      </c>
      <c r="T442" s="269">
        <v>61964.86</v>
      </c>
      <c r="U442" s="269">
        <v>69693.37</v>
      </c>
      <c r="V442" s="269">
        <v>74508.069999999992</v>
      </c>
      <c r="W442" s="269">
        <v>78935.689999999988</v>
      </c>
      <c r="X442" s="269">
        <v>83463.38</v>
      </c>
      <c r="Y442" s="269">
        <v>87211.22</v>
      </c>
      <c r="Z442" s="269">
        <v>87198.449999999983</v>
      </c>
      <c r="AA442" s="269">
        <v>94835.02</v>
      </c>
      <c r="AB442" s="269">
        <v>101358.18</v>
      </c>
      <c r="AC442" s="269">
        <v>107987.10999999999</v>
      </c>
      <c r="AD442" s="269">
        <v>114021.09000000001</v>
      </c>
      <c r="AE442" s="269">
        <v>114408.98</v>
      </c>
    </row>
    <row r="443" spans="1:32" x14ac:dyDescent="0.25">
      <c r="A443" s="519"/>
      <c r="B443" s="492" t="s">
        <v>1439</v>
      </c>
      <c r="D443" s="269">
        <v>-23535.95</v>
      </c>
      <c r="E443" s="269">
        <v>-25307.03</v>
      </c>
      <c r="F443" s="269">
        <v>-29225.26</v>
      </c>
      <c r="G443" s="269">
        <v>-34126.370000000003</v>
      </c>
      <c r="H443" s="269">
        <v>-38071.25</v>
      </c>
      <c r="I443" s="269">
        <v>-52267.31</v>
      </c>
      <c r="J443" s="269">
        <v>-92933.790000000008</v>
      </c>
      <c r="K443" s="269">
        <v>-114069.25</v>
      </c>
      <c r="L443" s="269">
        <v>-123946.23999999999</v>
      </c>
      <c r="M443" s="269">
        <v>-140682.31</v>
      </c>
      <c r="N443" s="269">
        <v>-161370.60999999999</v>
      </c>
      <c r="O443" s="269">
        <v>-177616.87</v>
      </c>
      <c r="P443" s="140">
        <v>-191494.40999999997</v>
      </c>
      <c r="Q443" s="140">
        <v>-207596.21000000002</v>
      </c>
      <c r="R443" s="140">
        <v>-235205.93</v>
      </c>
      <c r="S443" s="140">
        <v>-270767.33</v>
      </c>
      <c r="T443" s="269">
        <v>-584297.74</v>
      </c>
      <c r="U443" s="269">
        <v>-655005.76</v>
      </c>
      <c r="V443" s="269">
        <v>-699055.3600000001</v>
      </c>
      <c r="W443" s="269">
        <v>-739563.75999999989</v>
      </c>
      <c r="X443" s="269">
        <v>-780987.46</v>
      </c>
      <c r="Y443" s="269">
        <v>-882982.21000000008</v>
      </c>
      <c r="Z443" s="269">
        <v>-879602.71000000008</v>
      </c>
      <c r="AA443" s="269">
        <v>-949469.53</v>
      </c>
      <c r="AB443" s="269">
        <v>-1009150.0399999999</v>
      </c>
      <c r="AC443" s="269">
        <v>-1069797.8999999999</v>
      </c>
      <c r="AD443" s="269">
        <v>-1125002.78</v>
      </c>
      <c r="AE443" s="269">
        <v>-1244985.93</v>
      </c>
    </row>
    <row r="444" spans="1:32" x14ac:dyDescent="0.25">
      <c r="A444" s="527">
        <v>407.4</v>
      </c>
      <c r="B444" s="511" t="s">
        <v>1440</v>
      </c>
      <c r="C444" s="272"/>
      <c r="D444" s="288">
        <f>SUM(D440:D443)</f>
        <v>-30938.489999999998</v>
      </c>
      <c r="E444" s="288">
        <f t="shared" ref="E444:AE444" si="50">SUM(E440:E443)</f>
        <v>-32368.769999999997</v>
      </c>
      <c r="F444" s="288">
        <f t="shared" si="50"/>
        <v>-34547.06</v>
      </c>
      <c r="G444" s="288">
        <f t="shared" si="50"/>
        <v>-38791.100000000006</v>
      </c>
      <c r="H444" s="288">
        <f t="shared" si="50"/>
        <v>-40806.210000000006</v>
      </c>
      <c r="I444" s="288">
        <f t="shared" si="50"/>
        <v>-59730.95</v>
      </c>
      <c r="J444" s="288">
        <f t="shared" si="50"/>
        <v>-75514.934000000008</v>
      </c>
      <c r="K444" s="288">
        <f t="shared" si="50"/>
        <v>-85400.354800000001</v>
      </c>
      <c r="L444" s="288">
        <f t="shared" si="50"/>
        <v>-90225.657199999987</v>
      </c>
      <c r="M444" s="288">
        <f t="shared" si="50"/>
        <v>-100833.7516</v>
      </c>
      <c r="N444" s="288">
        <f t="shared" si="50"/>
        <v>-110462.95159999997</v>
      </c>
      <c r="O444" s="288">
        <f t="shared" si="50"/>
        <v>-118098.25999999998</v>
      </c>
      <c r="P444" s="288">
        <f t="shared" si="50"/>
        <v>-124465.39559999999</v>
      </c>
      <c r="Q444" s="288">
        <f t="shared" si="50"/>
        <v>-131834.98560000001</v>
      </c>
      <c r="R444" s="288">
        <f t="shared" si="50"/>
        <v>-144358.22479999997</v>
      </c>
      <c r="S444" s="288">
        <f t="shared" si="50"/>
        <v>-144735.00360000003</v>
      </c>
      <c r="T444" s="288">
        <f t="shared" si="50"/>
        <v>-522332.88</v>
      </c>
      <c r="U444" s="288">
        <f t="shared" si="50"/>
        <v>-585312.39</v>
      </c>
      <c r="V444" s="288">
        <f t="shared" si="50"/>
        <v>-624547.29000000015</v>
      </c>
      <c r="W444" s="288">
        <f t="shared" si="50"/>
        <v>-660628.06999999995</v>
      </c>
      <c r="X444" s="288">
        <f t="shared" si="50"/>
        <v>-697524.08</v>
      </c>
      <c r="Y444" s="288">
        <f t="shared" si="50"/>
        <v>-795770.99000000011</v>
      </c>
      <c r="Z444" s="288">
        <f t="shared" si="50"/>
        <v>-792404.26000000013</v>
      </c>
      <c r="AA444" s="288">
        <f t="shared" si="50"/>
        <v>-854634.51</v>
      </c>
      <c r="AB444" s="288">
        <f t="shared" si="50"/>
        <v>-907791.85999999987</v>
      </c>
      <c r="AC444" s="288">
        <f t="shared" si="50"/>
        <v>-961810.78999999992</v>
      </c>
      <c r="AD444" s="288">
        <f t="shared" si="50"/>
        <v>-1010981.6900000001</v>
      </c>
      <c r="AE444" s="288">
        <f t="shared" si="50"/>
        <v>-1130576.95</v>
      </c>
    </row>
    <row r="445" spans="1:32" x14ac:dyDescent="0.25">
      <c r="A445" s="519"/>
    </row>
    <row r="446" spans="1:32" x14ac:dyDescent="0.25">
      <c r="A446" s="519"/>
      <c r="B446" s="518" t="s">
        <v>431</v>
      </c>
      <c r="T446" s="140">
        <v>0</v>
      </c>
      <c r="U446" s="140">
        <v>0</v>
      </c>
      <c r="V446" s="140">
        <v>0</v>
      </c>
      <c r="W446" s="140">
        <v>0</v>
      </c>
      <c r="X446" s="140">
        <v>0</v>
      </c>
      <c r="Y446" s="140">
        <v>0</v>
      </c>
      <c r="Z446" s="140">
        <v>0</v>
      </c>
      <c r="AA446" s="140">
        <v>0</v>
      </c>
      <c r="AB446" s="140">
        <v>0</v>
      </c>
      <c r="AC446" s="140">
        <v>0</v>
      </c>
      <c r="AD446" s="140">
        <v>0</v>
      </c>
      <c r="AE446" s="140">
        <v>0</v>
      </c>
    </row>
    <row r="447" spans="1:32" x14ac:dyDescent="0.25">
      <c r="A447" s="519"/>
      <c r="T447" s="140">
        <v>0</v>
      </c>
      <c r="U447" s="140">
        <v>0</v>
      </c>
      <c r="V447" s="140">
        <v>0</v>
      </c>
      <c r="W447" s="140">
        <v>0</v>
      </c>
      <c r="X447" s="140">
        <v>0</v>
      </c>
      <c r="Y447" s="140">
        <v>0</v>
      </c>
      <c r="Z447" s="140">
        <v>0</v>
      </c>
      <c r="AA447" s="140">
        <v>0</v>
      </c>
      <c r="AB447" s="140">
        <v>0</v>
      </c>
      <c r="AC447" s="140">
        <v>0</v>
      </c>
      <c r="AD447" s="140">
        <v>0</v>
      </c>
      <c r="AE447" s="140">
        <v>0</v>
      </c>
    </row>
    <row r="448" spans="1:32" x14ac:dyDescent="0.25">
      <c r="A448" s="527"/>
      <c r="B448" s="518" t="s">
        <v>432</v>
      </c>
      <c r="T448" s="140">
        <v>0</v>
      </c>
      <c r="U448" s="140">
        <v>0</v>
      </c>
      <c r="V448" s="140">
        <v>0</v>
      </c>
      <c r="W448" s="140">
        <v>0</v>
      </c>
      <c r="X448" s="140">
        <v>0</v>
      </c>
      <c r="Y448" s="140">
        <v>0</v>
      </c>
      <c r="Z448" s="140">
        <v>0</v>
      </c>
      <c r="AA448" s="140">
        <v>0</v>
      </c>
      <c r="AB448" s="140">
        <v>0</v>
      </c>
      <c r="AC448" s="140">
        <v>0</v>
      </c>
      <c r="AD448" s="140">
        <v>0</v>
      </c>
      <c r="AE448" s="140">
        <v>0</v>
      </c>
    </row>
    <row r="449" spans="1:32" x14ac:dyDescent="0.25">
      <c r="A449" s="527"/>
      <c r="D449" s="140">
        <v>0</v>
      </c>
      <c r="E449" s="140">
        <v>0</v>
      </c>
      <c r="F449" s="140">
        <v>0</v>
      </c>
      <c r="G449" s="140">
        <v>0</v>
      </c>
      <c r="H449" s="140">
        <v>0</v>
      </c>
      <c r="I449" s="140">
        <v>0</v>
      </c>
      <c r="J449" s="140">
        <v>0</v>
      </c>
      <c r="K449" s="140">
        <v>0</v>
      </c>
      <c r="L449" s="140">
        <v>0</v>
      </c>
      <c r="M449" s="140">
        <v>0</v>
      </c>
      <c r="N449" s="140">
        <v>0</v>
      </c>
      <c r="O449" s="140">
        <v>0</v>
      </c>
      <c r="T449" s="140">
        <v>0</v>
      </c>
      <c r="U449" s="140">
        <v>0</v>
      </c>
      <c r="V449" s="140">
        <v>0</v>
      </c>
      <c r="W449" s="140">
        <v>0</v>
      </c>
      <c r="X449" s="140">
        <v>0</v>
      </c>
      <c r="Y449" s="140">
        <v>0</v>
      </c>
      <c r="Z449" s="140">
        <v>0</v>
      </c>
      <c r="AA449" s="140">
        <v>0</v>
      </c>
      <c r="AB449" s="140">
        <v>0</v>
      </c>
      <c r="AC449" s="140">
        <v>0</v>
      </c>
      <c r="AD449" s="140">
        <v>0</v>
      </c>
      <c r="AE449" s="140">
        <v>0</v>
      </c>
    </row>
    <row r="450" spans="1:32" x14ac:dyDescent="0.25">
      <c r="A450" s="527"/>
      <c r="D450" s="140">
        <v>0</v>
      </c>
      <c r="E450" s="140">
        <v>0</v>
      </c>
      <c r="F450" s="140">
        <v>0</v>
      </c>
      <c r="G450" s="140">
        <v>0</v>
      </c>
      <c r="H450" s="140">
        <v>0</v>
      </c>
      <c r="I450" s="140">
        <v>0</v>
      </c>
      <c r="J450" s="140">
        <v>0</v>
      </c>
      <c r="K450" s="140">
        <v>0</v>
      </c>
      <c r="L450" s="140">
        <v>0</v>
      </c>
      <c r="M450" s="140">
        <v>0</v>
      </c>
      <c r="N450" s="140">
        <v>0</v>
      </c>
      <c r="O450" s="140">
        <v>0</v>
      </c>
      <c r="T450" s="140">
        <v>0</v>
      </c>
      <c r="U450" s="140">
        <v>0</v>
      </c>
      <c r="V450" s="140">
        <v>0</v>
      </c>
      <c r="W450" s="140">
        <v>0</v>
      </c>
      <c r="X450" s="140">
        <v>0</v>
      </c>
      <c r="Y450" s="140">
        <v>0</v>
      </c>
      <c r="Z450" s="140">
        <v>0</v>
      </c>
      <c r="AA450" s="140">
        <v>0</v>
      </c>
      <c r="AB450" s="140">
        <v>0</v>
      </c>
      <c r="AC450" s="140">
        <v>0</v>
      </c>
      <c r="AD450" s="140">
        <v>0</v>
      </c>
      <c r="AE450" s="140">
        <v>0</v>
      </c>
    </row>
    <row r="451" spans="1:32" x14ac:dyDescent="0.25">
      <c r="A451" s="527">
        <v>408.1</v>
      </c>
      <c r="B451" s="492" t="s">
        <v>1441</v>
      </c>
      <c r="D451" s="269">
        <v>52354.94</v>
      </c>
      <c r="E451" s="269">
        <v>52354.94</v>
      </c>
      <c r="F451" s="269">
        <v>52354.94</v>
      </c>
      <c r="G451" s="269">
        <v>52260.4</v>
      </c>
      <c r="H451" s="269">
        <v>-46964.33</v>
      </c>
      <c r="I451" s="269">
        <v>48886.879999999997</v>
      </c>
      <c r="J451" s="269">
        <v>51387.218953749987</v>
      </c>
      <c r="K451" s="269">
        <v>51387.218953749987</v>
      </c>
      <c r="L451" s="269">
        <v>51387.218953749987</v>
      </c>
      <c r="M451" s="269">
        <v>51387.218953749987</v>
      </c>
      <c r="N451" s="269">
        <v>51387.218953749987</v>
      </c>
      <c r="O451" s="269">
        <v>51387.218953749987</v>
      </c>
      <c r="P451" s="140">
        <v>51387.218953749987</v>
      </c>
      <c r="Q451" s="140">
        <v>51387.218953749987</v>
      </c>
      <c r="R451" s="140">
        <v>51387.218953749987</v>
      </c>
      <c r="S451" s="140">
        <v>51387.218953749987</v>
      </c>
      <c r="T451" s="269">
        <v>58282.80038943229</v>
      </c>
      <c r="U451" s="269">
        <v>58282.80038943229</v>
      </c>
      <c r="V451" s="269">
        <v>58282.80038943229</v>
      </c>
      <c r="W451" s="269">
        <v>58282.80038943229</v>
      </c>
      <c r="X451" s="269">
        <v>58282.80038943229</v>
      </c>
      <c r="Y451" s="269">
        <v>58282.80038943229</v>
      </c>
      <c r="Z451" s="269">
        <v>58282.80038943229</v>
      </c>
      <c r="AA451" s="269">
        <v>58282.80038943229</v>
      </c>
      <c r="AB451" s="269">
        <v>58282.80038943229</v>
      </c>
      <c r="AC451" s="269">
        <v>58282.80038943229</v>
      </c>
      <c r="AD451" s="269">
        <v>58282.80038943229</v>
      </c>
      <c r="AE451" s="269">
        <v>58282.80038943229</v>
      </c>
    </row>
    <row r="452" spans="1:32" x14ac:dyDescent="0.25">
      <c r="A452" s="527">
        <v>408.1</v>
      </c>
      <c r="B452" s="492" t="s">
        <v>1442</v>
      </c>
      <c r="D452" s="269">
        <v>2994063.2600000002</v>
      </c>
      <c r="E452" s="269">
        <v>3009471.6</v>
      </c>
      <c r="F452" s="269">
        <v>3044348.2700000009</v>
      </c>
      <c r="G452" s="269">
        <v>1915792.79</v>
      </c>
      <c r="H452" s="269">
        <v>2944070.2000000007</v>
      </c>
      <c r="I452" s="269">
        <v>3041410.44</v>
      </c>
      <c r="J452" s="269">
        <v>2989602.5368758575</v>
      </c>
      <c r="K452" s="269">
        <v>2989602.5368758575</v>
      </c>
      <c r="L452" s="269">
        <v>2989602.5368758575</v>
      </c>
      <c r="M452" s="269">
        <v>2989602.5368758575</v>
      </c>
      <c r="N452" s="269">
        <v>2989602.5368758575</v>
      </c>
      <c r="O452" s="269">
        <v>2989602.5368758575</v>
      </c>
      <c r="P452" s="140">
        <v>2989602.5368758575</v>
      </c>
      <c r="Q452" s="140">
        <v>2989602.5368758575</v>
      </c>
      <c r="R452" s="140">
        <v>2989602.5368758575</v>
      </c>
      <c r="S452" s="140">
        <v>2989602.5368758575</v>
      </c>
      <c r="T452" s="269">
        <v>3377124.5112922951</v>
      </c>
      <c r="U452" s="269">
        <v>3377124.5112922951</v>
      </c>
      <c r="V452" s="269">
        <v>3377124.5112922951</v>
      </c>
      <c r="W452" s="269">
        <v>3377124.5112922951</v>
      </c>
      <c r="X452" s="269">
        <v>3377124.5112922951</v>
      </c>
      <c r="Y452" s="269">
        <v>3377124.5112922951</v>
      </c>
      <c r="Z452" s="269">
        <v>3377124.5112922951</v>
      </c>
      <c r="AA452" s="269">
        <v>3377124.5112922951</v>
      </c>
      <c r="AB452" s="269">
        <v>3377124.5112922951</v>
      </c>
      <c r="AC452" s="269">
        <v>3377124.5112922951</v>
      </c>
      <c r="AD452" s="269">
        <v>3377124.5112922951</v>
      </c>
      <c r="AE452" s="269">
        <v>3377124.5112922951</v>
      </c>
    </row>
    <row r="453" spans="1:32" x14ac:dyDescent="0.25">
      <c r="A453" s="527">
        <v>408.1</v>
      </c>
      <c r="B453" s="492" t="s">
        <v>1443</v>
      </c>
      <c r="D453" s="269">
        <v>541428.87999999989</v>
      </c>
      <c r="E453" s="269">
        <v>511012.17</v>
      </c>
      <c r="F453" s="269">
        <v>455074.49000000069</v>
      </c>
      <c r="G453" s="269">
        <v>468002.38000000053</v>
      </c>
      <c r="H453" s="269">
        <v>614226.07999999891</v>
      </c>
      <c r="I453" s="269">
        <v>521984.55000000104</v>
      </c>
      <c r="J453" s="269">
        <v>621171.39029999974</v>
      </c>
      <c r="K453" s="269">
        <v>669019.93940000026</v>
      </c>
      <c r="L453" s="269">
        <v>570551.18670000054</v>
      </c>
      <c r="M453" s="269">
        <v>551919.73320000002</v>
      </c>
      <c r="N453" s="269">
        <v>590251.12439999997</v>
      </c>
      <c r="O453" s="269">
        <v>552571.70500000042</v>
      </c>
      <c r="P453" s="140">
        <v>590067.22020000045</v>
      </c>
      <c r="Q453" s="140">
        <v>631397.67320000008</v>
      </c>
      <c r="R453" s="140">
        <v>513449.01430000016</v>
      </c>
      <c r="S453" s="140">
        <v>544143.19039999985</v>
      </c>
      <c r="T453" s="269">
        <v>612914.41399999999</v>
      </c>
      <c r="U453" s="269">
        <v>579680.67390000029</v>
      </c>
      <c r="V453" s="269">
        <v>631527.50409999967</v>
      </c>
      <c r="W453" s="269">
        <v>598587.81789999956</v>
      </c>
      <c r="X453" s="269">
        <v>565653.18359999976</v>
      </c>
      <c r="Y453" s="269">
        <v>608524.71470000001</v>
      </c>
      <c r="Z453" s="269">
        <v>618197.74249999993</v>
      </c>
      <c r="AA453" s="269">
        <v>596123.6390999998</v>
      </c>
      <c r="AB453" s="269">
        <v>625946.44609999983</v>
      </c>
      <c r="AC453" s="269">
        <v>620219.26509999973</v>
      </c>
      <c r="AD453" s="269">
        <v>538999.37219999987</v>
      </c>
      <c r="AE453" s="269">
        <v>568878.2183999999</v>
      </c>
    </row>
    <row r="454" spans="1:32" x14ac:dyDescent="0.25">
      <c r="A454" s="527">
        <v>408.1</v>
      </c>
      <c r="B454" s="492" t="s">
        <v>1444</v>
      </c>
      <c r="D454" s="269">
        <v>157873.03000000003</v>
      </c>
      <c r="E454" s="269">
        <v>157873.03000000003</v>
      </c>
      <c r="F454" s="269">
        <v>157873.03000000003</v>
      </c>
      <c r="G454" s="269">
        <v>157873.03000000003</v>
      </c>
      <c r="H454" s="269">
        <v>157873.03000000003</v>
      </c>
      <c r="I454" s="269">
        <v>157873.03000000003</v>
      </c>
      <c r="J454" s="269">
        <v>157873.02698825</v>
      </c>
      <c r="K454" s="269">
        <v>157873.02698825</v>
      </c>
      <c r="L454" s="269">
        <v>157873.02698825</v>
      </c>
      <c r="M454" s="269">
        <v>157873.02698825</v>
      </c>
      <c r="N454" s="269">
        <v>162498.372370734</v>
      </c>
      <c r="O454" s="269">
        <v>162498.372370734</v>
      </c>
      <c r="P454" s="140">
        <v>162498.372370734</v>
      </c>
      <c r="Q454" s="140">
        <v>162498.372370734</v>
      </c>
      <c r="R454" s="140">
        <v>162498.372370734</v>
      </c>
      <c r="S454" s="140">
        <v>162498.372370734</v>
      </c>
      <c r="T454" s="269">
        <v>162498.372370734</v>
      </c>
      <c r="U454" s="269">
        <v>162498.372370734</v>
      </c>
      <c r="V454" s="269">
        <v>162498.372370734</v>
      </c>
      <c r="W454" s="269">
        <v>162498.372370734</v>
      </c>
      <c r="X454" s="269">
        <v>162498.372370734</v>
      </c>
      <c r="Y454" s="269">
        <v>162498.372370734</v>
      </c>
      <c r="Z454" s="269">
        <v>162100.803957542</v>
      </c>
      <c r="AA454" s="269">
        <v>162100.803957542</v>
      </c>
      <c r="AB454" s="269">
        <v>162100.803957542</v>
      </c>
      <c r="AC454" s="269">
        <v>162100.803957542</v>
      </c>
      <c r="AD454" s="269">
        <v>162100.803957542</v>
      </c>
      <c r="AE454" s="269">
        <v>162100.803957542</v>
      </c>
    </row>
    <row r="455" spans="1:32" s="270" customFormat="1" x14ac:dyDescent="0.25">
      <c r="A455" s="520"/>
      <c r="B455" s="511" t="s">
        <v>1445</v>
      </c>
      <c r="C455" s="272"/>
      <c r="D455" s="288">
        <f>SUM(D449:D454)</f>
        <v>3745720.1100000003</v>
      </c>
      <c r="E455" s="288">
        <f t="shared" ref="E455:AE455" si="51">SUM(E449:E454)</f>
        <v>3730711.74</v>
      </c>
      <c r="F455" s="288">
        <f t="shared" si="51"/>
        <v>3709650.7300000014</v>
      </c>
      <c r="G455" s="288">
        <f t="shared" si="51"/>
        <v>2593928.6000000006</v>
      </c>
      <c r="H455" s="288">
        <f t="shared" si="51"/>
        <v>3669204.9799999995</v>
      </c>
      <c r="I455" s="288">
        <f t="shared" si="51"/>
        <v>3770154.9000000013</v>
      </c>
      <c r="J455" s="288">
        <f t="shared" si="51"/>
        <v>3820034.1731178574</v>
      </c>
      <c r="K455" s="288">
        <f t="shared" si="51"/>
        <v>3867882.7222178578</v>
      </c>
      <c r="L455" s="288">
        <f t="shared" si="51"/>
        <v>3769413.9695178582</v>
      </c>
      <c r="M455" s="288">
        <f t="shared" si="51"/>
        <v>3750782.5160178579</v>
      </c>
      <c r="N455" s="288">
        <f t="shared" si="51"/>
        <v>3793739.2526003416</v>
      </c>
      <c r="O455" s="288">
        <f t="shared" si="51"/>
        <v>3756059.833200342</v>
      </c>
      <c r="P455" s="288">
        <f t="shared" si="51"/>
        <v>3793555.3484003418</v>
      </c>
      <c r="Q455" s="288">
        <f t="shared" si="51"/>
        <v>3834885.8014003416</v>
      </c>
      <c r="R455" s="288">
        <f t="shared" si="51"/>
        <v>3716937.1425003419</v>
      </c>
      <c r="S455" s="288">
        <f t="shared" si="51"/>
        <v>3747631.3186003412</v>
      </c>
      <c r="T455" s="288">
        <f t="shared" si="51"/>
        <v>4210820.0980524616</v>
      </c>
      <c r="U455" s="288">
        <f t="shared" si="51"/>
        <v>4177586.3579524616</v>
      </c>
      <c r="V455" s="288">
        <f t="shared" si="51"/>
        <v>4229433.1881524613</v>
      </c>
      <c r="W455" s="288">
        <f t="shared" si="51"/>
        <v>4196493.501952461</v>
      </c>
      <c r="X455" s="288">
        <f t="shared" si="51"/>
        <v>4163558.8676524609</v>
      </c>
      <c r="Y455" s="288">
        <f t="shared" si="51"/>
        <v>4206430.3987524612</v>
      </c>
      <c r="Z455" s="288">
        <f t="shared" si="51"/>
        <v>4215705.85813927</v>
      </c>
      <c r="AA455" s="288">
        <f t="shared" si="51"/>
        <v>4193631.7547392691</v>
      </c>
      <c r="AB455" s="288">
        <f t="shared" si="51"/>
        <v>4223454.5617392696</v>
      </c>
      <c r="AC455" s="288">
        <f t="shared" si="51"/>
        <v>4217727.3807392698</v>
      </c>
      <c r="AD455" s="288">
        <f t="shared" si="51"/>
        <v>4136507.487839269</v>
      </c>
      <c r="AE455" s="288">
        <f t="shared" si="51"/>
        <v>4166386.3340392695</v>
      </c>
    </row>
    <row r="456" spans="1:32" x14ac:dyDescent="0.25">
      <c r="A456" s="519"/>
      <c r="T456" s="140">
        <v>0</v>
      </c>
      <c r="U456" s="140">
        <v>0</v>
      </c>
      <c r="V456" s="140">
        <v>0</v>
      </c>
      <c r="W456" s="140">
        <v>0</v>
      </c>
      <c r="X456" s="140">
        <v>0</v>
      </c>
      <c r="Y456" s="140">
        <v>0</v>
      </c>
      <c r="Z456" s="140">
        <v>0</v>
      </c>
      <c r="AA456" s="140">
        <v>0</v>
      </c>
      <c r="AB456" s="140">
        <v>0</v>
      </c>
      <c r="AC456" s="140">
        <v>0</v>
      </c>
      <c r="AD456" s="140">
        <v>0</v>
      </c>
      <c r="AE456" s="140">
        <v>0</v>
      </c>
    </row>
    <row r="457" spans="1:32" x14ac:dyDescent="0.25">
      <c r="A457" s="527"/>
      <c r="B457" s="518" t="s">
        <v>433</v>
      </c>
      <c r="T457" s="140">
        <v>0</v>
      </c>
      <c r="U457" s="140">
        <v>0</v>
      </c>
      <c r="V457" s="140">
        <v>0</v>
      </c>
      <c r="W457" s="140">
        <v>0</v>
      </c>
      <c r="X457" s="140">
        <v>0</v>
      </c>
      <c r="Y457" s="140">
        <v>0</v>
      </c>
      <c r="Z457" s="140">
        <v>0</v>
      </c>
      <c r="AA457" s="140">
        <v>0</v>
      </c>
      <c r="AB457" s="140">
        <v>0</v>
      </c>
      <c r="AC457" s="140">
        <v>0</v>
      </c>
      <c r="AD457" s="140">
        <v>0</v>
      </c>
      <c r="AE457" s="140">
        <v>0</v>
      </c>
    </row>
    <row r="458" spans="1:32" x14ac:dyDescent="0.25">
      <c r="A458" s="527"/>
      <c r="D458" s="140">
        <v>0</v>
      </c>
      <c r="E458" s="140">
        <v>0</v>
      </c>
      <c r="F458" s="140">
        <v>0</v>
      </c>
      <c r="G458" s="140">
        <v>0</v>
      </c>
      <c r="H458" s="140">
        <v>0</v>
      </c>
      <c r="I458" s="140">
        <v>0</v>
      </c>
      <c r="J458" s="140">
        <v>0</v>
      </c>
      <c r="K458" s="140">
        <v>0</v>
      </c>
      <c r="L458" s="140">
        <v>0</v>
      </c>
      <c r="M458" s="140">
        <v>0</v>
      </c>
      <c r="N458" s="140">
        <v>0</v>
      </c>
      <c r="O458" s="140">
        <v>0</v>
      </c>
      <c r="T458" s="140">
        <v>0</v>
      </c>
      <c r="U458" s="140">
        <v>0</v>
      </c>
      <c r="V458" s="140">
        <v>0</v>
      </c>
      <c r="W458" s="140">
        <v>0</v>
      </c>
      <c r="X458" s="140">
        <v>0</v>
      </c>
      <c r="Y458" s="140">
        <v>0</v>
      </c>
      <c r="Z458" s="140">
        <v>0</v>
      </c>
      <c r="AA458" s="140">
        <v>0</v>
      </c>
      <c r="AB458" s="140">
        <v>0</v>
      </c>
      <c r="AC458" s="140">
        <v>0</v>
      </c>
      <c r="AD458" s="140">
        <v>0</v>
      </c>
      <c r="AE458" s="140">
        <v>0</v>
      </c>
    </row>
    <row r="459" spans="1:32" x14ac:dyDescent="0.25">
      <c r="B459" s="492" t="s">
        <v>1446</v>
      </c>
      <c r="D459" s="269">
        <v>0</v>
      </c>
      <c r="E459" s="269">
        <v>0</v>
      </c>
      <c r="F459" s="269">
        <v>0</v>
      </c>
      <c r="G459" s="269">
        <v>0</v>
      </c>
      <c r="H459" s="269">
        <v>47688.41</v>
      </c>
      <c r="I459" s="269">
        <v>0</v>
      </c>
      <c r="J459" s="269">
        <v>17521.14</v>
      </c>
      <c r="K459" s="269">
        <v>16762.2</v>
      </c>
      <c r="L459" s="269">
        <v>21010.080000000002</v>
      </c>
      <c r="M459" s="269">
        <v>22247.315999999999</v>
      </c>
      <c r="N459" s="269">
        <v>19890.78</v>
      </c>
      <c r="O459" s="269">
        <v>19325.124</v>
      </c>
      <c r="P459" s="140">
        <v>15071.784</v>
      </c>
      <c r="Q459" s="140">
        <v>14294.28</v>
      </c>
      <c r="R459" s="140">
        <v>9230.6759999999995</v>
      </c>
      <c r="S459" s="140">
        <v>7219.2120000000004</v>
      </c>
      <c r="T459" s="269">
        <v>7689.8639999999996</v>
      </c>
      <c r="U459" s="269">
        <v>12869.22</v>
      </c>
      <c r="V459" s="269">
        <v>16924.907999999999</v>
      </c>
      <c r="W459" s="269">
        <v>17594.304</v>
      </c>
      <c r="X459" s="269">
        <v>21168.42</v>
      </c>
      <c r="Y459" s="269">
        <v>21859.655999999999</v>
      </c>
      <c r="Z459" s="269">
        <v>20345.052</v>
      </c>
      <c r="AA459" s="269">
        <v>19331.675999999999</v>
      </c>
      <c r="AB459" s="269">
        <v>17027.556</v>
      </c>
      <c r="AC459" s="269">
        <v>13631.436</v>
      </c>
      <c r="AD459" s="269">
        <v>9858.5759999999991</v>
      </c>
      <c r="AE459" s="269">
        <v>7718.2560000000003</v>
      </c>
    </row>
    <row r="460" spans="1:32" x14ac:dyDescent="0.25">
      <c r="A460" s="519"/>
      <c r="D460" s="140">
        <v>0</v>
      </c>
      <c r="E460" s="140">
        <v>0</v>
      </c>
      <c r="F460" s="140">
        <v>0</v>
      </c>
      <c r="G460" s="140">
        <v>0</v>
      </c>
      <c r="H460" s="140">
        <v>0</v>
      </c>
      <c r="I460" s="140">
        <v>0</v>
      </c>
      <c r="J460" s="140">
        <v>0</v>
      </c>
      <c r="K460" s="140">
        <v>0</v>
      </c>
      <c r="L460" s="140">
        <v>0</v>
      </c>
      <c r="M460" s="140">
        <v>0</v>
      </c>
      <c r="N460" s="140">
        <v>0</v>
      </c>
      <c r="O460" s="140">
        <v>0</v>
      </c>
      <c r="T460" s="140">
        <v>0</v>
      </c>
      <c r="U460" s="140">
        <v>0</v>
      </c>
      <c r="V460" s="140">
        <v>0</v>
      </c>
      <c r="W460" s="140">
        <v>0</v>
      </c>
      <c r="X460" s="140">
        <v>0</v>
      </c>
      <c r="Y460" s="140">
        <v>0</v>
      </c>
      <c r="Z460" s="140">
        <v>0</v>
      </c>
      <c r="AA460" s="140">
        <v>0</v>
      </c>
      <c r="AB460" s="140">
        <v>0</v>
      </c>
      <c r="AC460" s="140">
        <v>0</v>
      </c>
      <c r="AD460" s="140">
        <v>0</v>
      </c>
      <c r="AE460" s="140">
        <v>0</v>
      </c>
    </row>
    <row r="461" spans="1:32" s="270" customFormat="1" x14ac:dyDescent="0.25">
      <c r="A461" s="527">
        <v>411.8</v>
      </c>
      <c r="B461" s="511" t="s">
        <v>1523</v>
      </c>
      <c r="C461" s="272"/>
      <c r="D461" s="306">
        <f>D459*-1</f>
        <v>0</v>
      </c>
      <c r="E461" s="306">
        <f t="shared" ref="E461:AE461" si="52">E459*-1</f>
        <v>0</v>
      </c>
      <c r="F461" s="306">
        <f t="shared" si="52"/>
        <v>0</v>
      </c>
      <c r="G461" s="306">
        <f t="shared" si="52"/>
        <v>0</v>
      </c>
      <c r="H461" s="306">
        <f t="shared" si="52"/>
        <v>-47688.41</v>
      </c>
      <c r="I461" s="306">
        <f t="shared" si="52"/>
        <v>0</v>
      </c>
      <c r="J461" s="306">
        <f t="shared" si="52"/>
        <v>-17521.14</v>
      </c>
      <c r="K461" s="306">
        <f t="shared" si="52"/>
        <v>-16762.2</v>
      </c>
      <c r="L461" s="306">
        <f t="shared" si="52"/>
        <v>-21010.080000000002</v>
      </c>
      <c r="M461" s="306">
        <f t="shared" si="52"/>
        <v>-22247.315999999999</v>
      </c>
      <c r="N461" s="306">
        <f t="shared" si="52"/>
        <v>-19890.78</v>
      </c>
      <c r="O461" s="306">
        <f t="shared" si="52"/>
        <v>-19325.124</v>
      </c>
      <c r="P461" s="306">
        <f t="shared" si="52"/>
        <v>-15071.784</v>
      </c>
      <c r="Q461" s="306">
        <f t="shared" si="52"/>
        <v>-14294.28</v>
      </c>
      <c r="R461" s="306">
        <f t="shared" si="52"/>
        <v>-9230.6759999999995</v>
      </c>
      <c r="S461" s="306">
        <f t="shared" si="52"/>
        <v>-7219.2120000000004</v>
      </c>
      <c r="T461" s="306">
        <f t="shared" si="52"/>
        <v>-7689.8639999999996</v>
      </c>
      <c r="U461" s="306">
        <f t="shared" si="52"/>
        <v>-12869.22</v>
      </c>
      <c r="V461" s="306">
        <f t="shared" si="52"/>
        <v>-16924.907999999999</v>
      </c>
      <c r="W461" s="306">
        <f t="shared" si="52"/>
        <v>-17594.304</v>
      </c>
      <c r="X461" s="306">
        <f t="shared" si="52"/>
        <v>-21168.42</v>
      </c>
      <c r="Y461" s="306">
        <f t="shared" si="52"/>
        <v>-21859.655999999999</v>
      </c>
      <c r="Z461" s="306">
        <f t="shared" si="52"/>
        <v>-20345.052</v>
      </c>
      <c r="AA461" s="306">
        <f t="shared" si="52"/>
        <v>-19331.675999999999</v>
      </c>
      <c r="AB461" s="306">
        <f t="shared" si="52"/>
        <v>-17027.556</v>
      </c>
      <c r="AC461" s="306">
        <f t="shared" si="52"/>
        <v>-13631.436</v>
      </c>
      <c r="AD461" s="306">
        <f t="shared" si="52"/>
        <v>-9858.5759999999991</v>
      </c>
      <c r="AE461" s="306">
        <f t="shared" si="52"/>
        <v>-7718.2560000000003</v>
      </c>
    </row>
    <row r="462" spans="1:32" x14ac:dyDescent="0.25">
      <c r="A462" s="519"/>
      <c r="T462" s="140">
        <v>0</v>
      </c>
      <c r="U462" s="140">
        <v>0</v>
      </c>
      <c r="V462" s="140">
        <v>0</v>
      </c>
      <c r="W462" s="140">
        <v>0</v>
      </c>
      <c r="X462" s="140">
        <v>0</v>
      </c>
      <c r="Y462" s="140">
        <v>0</v>
      </c>
      <c r="Z462" s="140">
        <v>0</v>
      </c>
      <c r="AA462" s="140">
        <v>0</v>
      </c>
      <c r="AB462" s="140">
        <v>0</v>
      </c>
      <c r="AC462" s="140">
        <v>0</v>
      </c>
      <c r="AD462" s="140">
        <v>0</v>
      </c>
      <c r="AE462" s="140">
        <v>0</v>
      </c>
      <c r="AF462" s="90">
        <f>SUM(T462:AE462)</f>
        <v>0</v>
      </c>
    </row>
    <row r="463" spans="1:32" x14ac:dyDescent="0.25">
      <c r="A463" s="519"/>
      <c r="B463" s="518" t="s">
        <v>434</v>
      </c>
      <c r="D463" s="272">
        <f t="shared" ref="D463:AE463" si="53">D122-D402-D430-D438-D455-D432-D444-D461</f>
        <v>24771300.324000001</v>
      </c>
      <c r="E463" s="272">
        <f t="shared" si="53"/>
        <v>20594031.688400012</v>
      </c>
      <c r="F463" s="272">
        <f t="shared" si="53"/>
        <v>16826705.944000006</v>
      </c>
      <c r="G463" s="272">
        <f t="shared" si="53"/>
        <v>29281129.966299996</v>
      </c>
      <c r="H463" s="272">
        <f t="shared" si="53"/>
        <v>39708980.171999998</v>
      </c>
      <c r="I463" s="272">
        <f t="shared" si="53"/>
        <v>25533311.535999991</v>
      </c>
      <c r="J463" s="272">
        <f t="shared" si="53"/>
        <v>23386001.704349674</v>
      </c>
      <c r="K463" s="272">
        <f t="shared" si="53"/>
        <v>16662701.663431667</v>
      </c>
      <c r="L463" s="272">
        <f t="shared" si="53"/>
        <v>26912911.232167069</v>
      </c>
      <c r="M463" s="272">
        <f t="shared" si="53"/>
        <v>37648534.309475474</v>
      </c>
      <c r="N463" s="272">
        <f t="shared" si="53"/>
        <v>44864993.353656031</v>
      </c>
      <c r="O463" s="272">
        <f t="shared" si="53"/>
        <v>44025569.698824324</v>
      </c>
      <c r="P463" s="272">
        <f t="shared" si="53"/>
        <v>28924534.925494209</v>
      </c>
      <c r="Q463" s="272">
        <f t="shared" si="53"/>
        <v>16386433.855949994</v>
      </c>
      <c r="R463" s="272">
        <f t="shared" si="53"/>
        <v>21948987.966435187</v>
      </c>
      <c r="S463" s="272">
        <f t="shared" si="53"/>
        <v>29449929.482893676</v>
      </c>
      <c r="T463" s="272">
        <f t="shared" si="53"/>
        <v>28648645.881622761</v>
      </c>
      <c r="U463" s="272">
        <f t="shared" si="53"/>
        <v>22386816.618966687</v>
      </c>
      <c r="V463" s="272">
        <f t="shared" si="53"/>
        <v>17082384.002145875</v>
      </c>
      <c r="W463" s="272">
        <f t="shared" si="53"/>
        <v>13682180.357906897</v>
      </c>
      <c r="X463" s="272">
        <f t="shared" si="53"/>
        <v>25403205.786235332</v>
      </c>
      <c r="Y463" s="272">
        <f t="shared" si="53"/>
        <v>34943704.435354374</v>
      </c>
      <c r="Z463" s="272">
        <f t="shared" si="53"/>
        <v>42080179.787062377</v>
      </c>
      <c r="AA463" s="272">
        <f t="shared" si="53"/>
        <v>41832232.467445783</v>
      </c>
      <c r="AB463" s="272">
        <f t="shared" si="53"/>
        <v>29378866.301997904</v>
      </c>
      <c r="AC463" s="272">
        <f t="shared" si="53"/>
        <v>17002819.240304101</v>
      </c>
      <c r="AD463" s="272">
        <f t="shared" si="53"/>
        <v>19754588.652862739</v>
      </c>
      <c r="AE463" s="272">
        <f t="shared" si="53"/>
        <v>25374365.30699838</v>
      </c>
    </row>
    <row r="464" spans="1:32" x14ac:dyDescent="0.25">
      <c r="A464" s="519"/>
      <c r="T464" s="140">
        <v>0</v>
      </c>
      <c r="U464" s="140">
        <v>0</v>
      </c>
      <c r="V464" s="140">
        <v>0</v>
      </c>
      <c r="W464" s="140">
        <v>0</v>
      </c>
      <c r="X464" s="140">
        <v>0</v>
      </c>
      <c r="Y464" s="140">
        <v>0</v>
      </c>
      <c r="Z464" s="140">
        <v>0</v>
      </c>
      <c r="AA464" s="140">
        <v>0</v>
      </c>
      <c r="AB464" s="140">
        <v>0</v>
      </c>
      <c r="AC464" s="140">
        <v>0</v>
      </c>
      <c r="AD464" s="140">
        <v>0</v>
      </c>
      <c r="AE464" s="140">
        <v>0</v>
      </c>
    </row>
    <row r="465" spans="1:32" x14ac:dyDescent="0.25">
      <c r="A465" s="519"/>
      <c r="B465" s="518" t="s">
        <v>866</v>
      </c>
      <c r="T465" s="140">
        <v>0</v>
      </c>
      <c r="U465" s="140">
        <v>0</v>
      </c>
      <c r="V465" s="140">
        <v>0</v>
      </c>
      <c r="W465" s="140">
        <v>0</v>
      </c>
      <c r="X465" s="140">
        <v>0</v>
      </c>
      <c r="Y465" s="140">
        <v>0</v>
      </c>
      <c r="Z465" s="140">
        <v>0</v>
      </c>
      <c r="AA465" s="140">
        <v>0</v>
      </c>
      <c r="AB465" s="140">
        <v>0</v>
      </c>
      <c r="AC465" s="140">
        <v>0</v>
      </c>
      <c r="AD465" s="140">
        <v>0</v>
      </c>
      <c r="AE465" s="140">
        <v>0</v>
      </c>
      <c r="AF465" s="102">
        <f>SUM(T465:AE465)</f>
        <v>0</v>
      </c>
    </row>
    <row r="466" spans="1:32" x14ac:dyDescent="0.25">
      <c r="A466" s="519"/>
      <c r="B466" s="511" t="s">
        <v>867</v>
      </c>
      <c r="D466" s="269">
        <v>2100755.6800000002</v>
      </c>
      <c r="E466" s="269">
        <v>1872905.6500000001</v>
      </c>
      <c r="F466" s="269">
        <v>2048570.04</v>
      </c>
      <c r="G466" s="269">
        <v>7343708.8400000008</v>
      </c>
      <c r="H466" s="269">
        <v>6604124.6699999999</v>
      </c>
      <c r="I466" s="269">
        <v>3842112.77</v>
      </c>
      <c r="J466" s="269">
        <v>2429392.9105408047</v>
      </c>
      <c r="K466" s="269">
        <v>1982985.2327351386</v>
      </c>
      <c r="L466" s="269">
        <v>4001509.0570471971</v>
      </c>
      <c r="M466" s="269">
        <v>5214541.2876817165</v>
      </c>
      <c r="N466" s="269">
        <v>7614184.6898949109</v>
      </c>
      <c r="O466" s="269">
        <v>6996057.2766020289</v>
      </c>
      <c r="P466" s="140">
        <v>3170429.4396949988</v>
      </c>
      <c r="Q466" s="140">
        <v>1642445.2022418503</v>
      </c>
      <c r="R466" s="140">
        <v>2767079.4739933326</v>
      </c>
      <c r="S466" s="140">
        <v>3320228.5184399704</v>
      </c>
      <c r="T466" s="269">
        <v>4106890.4815099514</v>
      </c>
      <c r="U466" s="269">
        <v>2877147.0691118427</v>
      </c>
      <c r="V466" s="269">
        <v>1925152.3550639611</v>
      </c>
      <c r="W466" s="269">
        <v>1157235.8184349099</v>
      </c>
      <c r="X466" s="269">
        <v>3494119.0263880724</v>
      </c>
      <c r="Y466" s="269">
        <v>5498191.4941650964</v>
      </c>
      <c r="Z466" s="269">
        <v>6790189.0091887033</v>
      </c>
      <c r="AA466" s="269">
        <v>6732642.4019939639</v>
      </c>
      <c r="AB466" s="269">
        <v>4338305.0405506771</v>
      </c>
      <c r="AC466" s="269">
        <v>1753616.8744716966</v>
      </c>
      <c r="AD466" s="269">
        <v>2285467.7029326125</v>
      </c>
      <c r="AE466" s="269">
        <v>3512665.7222792944</v>
      </c>
    </row>
    <row r="467" spans="1:32" s="93" customFormat="1" x14ac:dyDescent="0.25">
      <c r="A467" s="519"/>
      <c r="B467" s="511" t="s">
        <v>1447</v>
      </c>
      <c r="C467" s="140"/>
      <c r="D467" s="269">
        <v>-377901.80000000005</v>
      </c>
      <c r="E467" s="269">
        <v>504572.87999999989</v>
      </c>
      <c r="F467" s="269">
        <v>580546.65</v>
      </c>
      <c r="G467" s="269">
        <v>923805.07000000007</v>
      </c>
      <c r="H467" s="269">
        <v>1655169.09</v>
      </c>
      <c r="I467" s="269">
        <v>962935.54999999993</v>
      </c>
      <c r="J467" s="269">
        <v>-57738.056369040016</v>
      </c>
      <c r="K467" s="269">
        <v>496988.78013411997</v>
      </c>
      <c r="L467" s="269">
        <v>1002884.4754504254</v>
      </c>
      <c r="M467" s="269">
        <v>640294.11835299304</v>
      </c>
      <c r="N467" s="269">
        <v>1908316.9648859426</v>
      </c>
      <c r="O467" s="269">
        <v>1753397.8136847191</v>
      </c>
      <c r="P467" s="140">
        <v>127985.38452173542</v>
      </c>
      <c r="Q467" s="140">
        <v>411640.40156437358</v>
      </c>
      <c r="R467" s="140">
        <v>693503.62756725133</v>
      </c>
      <c r="S467" s="140">
        <v>165529.01327987367</v>
      </c>
      <c r="T467" s="269">
        <v>1029295.8600275568</v>
      </c>
      <c r="U467" s="269">
        <v>721089.49100547447</v>
      </c>
      <c r="V467" s="269">
        <v>26947.675278464565</v>
      </c>
      <c r="W467" s="269">
        <v>290034.03970799752</v>
      </c>
      <c r="X467" s="269">
        <v>875719.05423259968</v>
      </c>
      <c r="Y467" s="269">
        <v>922446.20638150629</v>
      </c>
      <c r="Z467" s="269">
        <v>1701801.7566888982</v>
      </c>
      <c r="AA467" s="269">
        <v>1687379.0481187881</v>
      </c>
      <c r="AB467" s="269">
        <v>631747.84707964654</v>
      </c>
      <c r="AC467" s="269">
        <v>439502.97605806938</v>
      </c>
      <c r="AD467" s="269">
        <v>572798.92304075509</v>
      </c>
      <c r="AE467" s="269">
        <v>424820.69964320975</v>
      </c>
      <c r="AF467" s="90"/>
    </row>
    <row r="468" spans="1:32" s="93" customFormat="1" x14ac:dyDescent="0.25">
      <c r="A468" s="519"/>
      <c r="B468" s="511" t="s">
        <v>1448</v>
      </c>
      <c r="C468" s="140"/>
      <c r="D468" s="269">
        <v>-987099.88000000082</v>
      </c>
      <c r="E468" s="269">
        <v>776469.3899999999</v>
      </c>
      <c r="F468" s="269">
        <v>13334.48</v>
      </c>
      <c r="G468" s="269">
        <v>-6005572.7100000028</v>
      </c>
      <c r="H468" s="269">
        <v>0.01</v>
      </c>
      <c r="I468" s="269">
        <v>0</v>
      </c>
      <c r="J468" s="269">
        <v>-2065619.4478966543</v>
      </c>
      <c r="K468" s="269">
        <v>0</v>
      </c>
      <c r="L468" s="269">
        <v>0</v>
      </c>
      <c r="M468" s="269">
        <v>-2065619.4478966543</v>
      </c>
      <c r="N468" s="269">
        <v>0</v>
      </c>
      <c r="O468" s="269">
        <v>0</v>
      </c>
      <c r="P468" s="140">
        <v>-2065619.4478966543</v>
      </c>
      <c r="Q468" s="140">
        <v>0</v>
      </c>
      <c r="R468" s="140">
        <v>0</v>
      </c>
      <c r="S468" s="140">
        <v>-2065619.4478966543</v>
      </c>
      <c r="T468" s="269">
        <v>0</v>
      </c>
      <c r="U468" s="269">
        <v>0</v>
      </c>
      <c r="V468" s="269">
        <v>-3542297.8130590301</v>
      </c>
      <c r="W468" s="269">
        <v>0</v>
      </c>
      <c r="X468" s="269">
        <v>0</v>
      </c>
      <c r="Y468" s="269">
        <v>-4503186.2498090304</v>
      </c>
      <c r="Z468" s="269">
        <v>0</v>
      </c>
      <c r="AA468" s="269">
        <v>0</v>
      </c>
      <c r="AB468" s="269">
        <v>-4483309.4890590301</v>
      </c>
      <c r="AC468" s="269">
        <v>0</v>
      </c>
      <c r="AD468" s="269">
        <v>0</v>
      </c>
      <c r="AE468" s="269">
        <v>-4006801.1133090304</v>
      </c>
      <c r="AF468" s="90"/>
    </row>
    <row r="469" spans="1:32" s="93" customFormat="1" x14ac:dyDescent="0.25">
      <c r="A469" s="519"/>
      <c r="B469" s="511" t="s">
        <v>1449</v>
      </c>
      <c r="C469" s="140"/>
      <c r="D469" s="269">
        <v>1016854.8199999994</v>
      </c>
      <c r="E469" s="269">
        <v>191683.18</v>
      </c>
      <c r="F469" s="269">
        <v>-63497.55</v>
      </c>
      <c r="G469" s="269">
        <v>-57537.339999999851</v>
      </c>
      <c r="H469" s="269">
        <v>0</v>
      </c>
      <c r="I469" s="269">
        <v>0</v>
      </c>
      <c r="J469" s="269">
        <v>564899.01560291054</v>
      </c>
      <c r="K469" s="269">
        <v>0</v>
      </c>
      <c r="L469" s="269">
        <v>0</v>
      </c>
      <c r="M469" s="269">
        <v>564899.01560291054</v>
      </c>
      <c r="N469" s="269">
        <v>0</v>
      </c>
      <c r="O469" s="269">
        <v>0</v>
      </c>
      <c r="P469" s="140">
        <v>564899.01560291054</v>
      </c>
      <c r="Q469" s="140">
        <v>0</v>
      </c>
      <c r="R469" s="140">
        <v>0</v>
      </c>
      <c r="S469" s="140">
        <v>564899.01560291054</v>
      </c>
      <c r="T469" s="269">
        <v>0</v>
      </c>
      <c r="U469" s="269">
        <v>0</v>
      </c>
      <c r="V469" s="269">
        <v>5897.1196087293283</v>
      </c>
      <c r="W469" s="269">
        <v>0</v>
      </c>
      <c r="X469" s="269">
        <v>0</v>
      </c>
      <c r="Y469" s="269">
        <v>5897.1196087293283</v>
      </c>
      <c r="Z469" s="269">
        <v>0</v>
      </c>
      <c r="AA469" s="269">
        <v>0</v>
      </c>
      <c r="AB469" s="269">
        <v>5897.1196087293283</v>
      </c>
      <c r="AC469" s="269">
        <v>0</v>
      </c>
      <c r="AD469" s="269">
        <v>0</v>
      </c>
      <c r="AE469" s="269">
        <v>5897.1196087293283</v>
      </c>
      <c r="AF469" s="90"/>
    </row>
    <row r="470" spans="1:32" x14ac:dyDescent="0.25">
      <c r="A470" s="519"/>
      <c r="B470" s="511" t="s">
        <v>1450</v>
      </c>
      <c r="D470" s="269">
        <v>-75042</v>
      </c>
      <c r="E470" s="269">
        <v>39218</v>
      </c>
      <c r="F470" s="269">
        <v>-75040</v>
      </c>
      <c r="G470" s="269">
        <v>-79802.740000000005</v>
      </c>
      <c r="H470" s="269">
        <v>-75510</v>
      </c>
      <c r="I470" s="269">
        <v>-75510</v>
      </c>
      <c r="J470" s="269">
        <v>-75510.34371499985</v>
      </c>
      <c r="K470" s="269">
        <v>-75510.34371499985</v>
      </c>
      <c r="L470" s="269">
        <v>-75510.34371499985</v>
      </c>
      <c r="M470" s="269">
        <v>-75510.34371499985</v>
      </c>
      <c r="N470" s="269">
        <v>-75510.34371499985</v>
      </c>
      <c r="O470" s="269">
        <v>-75510.34371499985</v>
      </c>
      <c r="P470" s="140">
        <v>-75510.34371499985</v>
      </c>
      <c r="Q470" s="140">
        <v>-75510.34371499985</v>
      </c>
      <c r="R470" s="140">
        <v>-75510.34371499985</v>
      </c>
      <c r="S470" s="140">
        <v>-75510.34371499985</v>
      </c>
      <c r="T470" s="269">
        <v>-109330.66305091791</v>
      </c>
      <c r="U470" s="269">
        <v>-109330.66305091791</v>
      </c>
      <c r="V470" s="269">
        <v>-109330.66305091791</v>
      </c>
      <c r="W470" s="269">
        <v>-109330.66305091791</v>
      </c>
      <c r="X470" s="269">
        <v>-109330.66305091791</v>
      </c>
      <c r="Y470" s="269">
        <v>-109330.66305091791</v>
      </c>
      <c r="Z470" s="269">
        <v>-109330.66305091791</v>
      </c>
      <c r="AA470" s="269">
        <v>-109330.66305091791</v>
      </c>
      <c r="AB470" s="269">
        <v>-109330.66305091791</v>
      </c>
      <c r="AC470" s="269">
        <v>-109330.66305091791</v>
      </c>
      <c r="AD470" s="269">
        <v>-109330.66305091791</v>
      </c>
      <c r="AE470" s="269">
        <v>-109330.66305091791</v>
      </c>
    </row>
    <row r="471" spans="1:32" x14ac:dyDescent="0.25">
      <c r="A471" s="519"/>
      <c r="B471" s="518" t="s">
        <v>868</v>
      </c>
      <c r="D471" s="292">
        <f>SUM(D466:D470)</f>
        <v>1677566.8199999987</v>
      </c>
      <c r="E471" s="292">
        <f t="shared" ref="E471:AE471" si="54">SUM(E466:E470)</f>
        <v>3384849.1</v>
      </c>
      <c r="F471" s="292">
        <f t="shared" si="54"/>
        <v>2503913.62</v>
      </c>
      <c r="G471" s="292">
        <f t="shared" si="54"/>
        <v>2124601.1199999982</v>
      </c>
      <c r="H471" s="292">
        <f t="shared" si="54"/>
        <v>8183783.7699999996</v>
      </c>
      <c r="I471" s="292">
        <f t="shared" si="54"/>
        <v>4729538.32</v>
      </c>
      <c r="J471" s="292">
        <f t="shared" si="54"/>
        <v>795424.07816302101</v>
      </c>
      <c r="K471" s="292">
        <f t="shared" si="54"/>
        <v>2404463.6691542584</v>
      </c>
      <c r="L471" s="292">
        <f t="shared" si="54"/>
        <v>4928883.1887826221</v>
      </c>
      <c r="M471" s="292">
        <f t="shared" si="54"/>
        <v>4278604.6300259661</v>
      </c>
      <c r="N471" s="292">
        <f t="shared" si="54"/>
        <v>9446991.3110658545</v>
      </c>
      <c r="O471" s="292">
        <f t="shared" si="54"/>
        <v>8673944.7465717494</v>
      </c>
      <c r="P471" s="288">
        <f t="shared" si="54"/>
        <v>1722184.0482079904</v>
      </c>
      <c r="Q471" s="288">
        <f t="shared" si="54"/>
        <v>1978575.2600912242</v>
      </c>
      <c r="R471" s="288">
        <f t="shared" si="54"/>
        <v>3385072.7578455838</v>
      </c>
      <c r="S471" s="288">
        <f t="shared" si="54"/>
        <v>1909526.7557111005</v>
      </c>
      <c r="T471" s="292">
        <f t="shared" si="54"/>
        <v>5026855.6784865903</v>
      </c>
      <c r="U471" s="292">
        <f t="shared" si="54"/>
        <v>3488905.8970663995</v>
      </c>
      <c r="V471" s="292">
        <f t="shared" si="54"/>
        <v>-1693631.3261587929</v>
      </c>
      <c r="W471" s="292">
        <f t="shared" si="54"/>
        <v>1337939.1950919896</v>
      </c>
      <c r="X471" s="292">
        <f t="shared" si="54"/>
        <v>4260507.4175697546</v>
      </c>
      <c r="Y471" s="292">
        <f t="shared" si="54"/>
        <v>1814017.9072953837</v>
      </c>
      <c r="Z471" s="292">
        <f t="shared" si="54"/>
        <v>8382660.1028266829</v>
      </c>
      <c r="AA471" s="292">
        <f t="shared" si="54"/>
        <v>8310690.7870618347</v>
      </c>
      <c r="AB471" s="292">
        <f t="shared" si="54"/>
        <v>383309.85512910521</v>
      </c>
      <c r="AC471" s="292">
        <f t="shared" si="54"/>
        <v>2083789.1874788478</v>
      </c>
      <c r="AD471" s="292">
        <f t="shared" si="54"/>
        <v>2748935.9629224497</v>
      </c>
      <c r="AE471" s="292">
        <f t="shared" si="54"/>
        <v>-172748.23482871504</v>
      </c>
    </row>
    <row r="472" spans="1:32" x14ac:dyDescent="0.25">
      <c r="A472" s="519"/>
      <c r="B472" s="518" t="s">
        <v>869</v>
      </c>
      <c r="D472" s="269">
        <f>D471</f>
        <v>1677566.8199999987</v>
      </c>
      <c r="E472" s="269">
        <f t="shared" ref="E472:AE472" si="55">E471</f>
        <v>3384849.1</v>
      </c>
      <c r="F472" s="269">
        <f t="shared" si="55"/>
        <v>2503913.62</v>
      </c>
      <c r="G472" s="269">
        <f t="shared" si="55"/>
        <v>2124601.1199999982</v>
      </c>
      <c r="H472" s="269">
        <f t="shared" si="55"/>
        <v>8183783.7699999996</v>
      </c>
      <c r="I472" s="269">
        <f t="shared" si="55"/>
        <v>4729538.32</v>
      </c>
      <c r="J472" s="269">
        <f t="shared" si="55"/>
        <v>795424.07816302101</v>
      </c>
      <c r="K472" s="269">
        <f t="shared" si="55"/>
        <v>2404463.6691542584</v>
      </c>
      <c r="L472" s="269">
        <f t="shared" si="55"/>
        <v>4928883.1887826221</v>
      </c>
      <c r="M472" s="269">
        <f t="shared" si="55"/>
        <v>4278604.6300259661</v>
      </c>
      <c r="N472" s="269">
        <f t="shared" si="55"/>
        <v>9446991.3110658545</v>
      </c>
      <c r="O472" s="269">
        <f t="shared" si="55"/>
        <v>8673944.7465717494</v>
      </c>
      <c r="P472" s="140">
        <f t="shared" si="55"/>
        <v>1722184.0482079904</v>
      </c>
      <c r="Q472" s="140">
        <f t="shared" si="55"/>
        <v>1978575.2600912242</v>
      </c>
      <c r="R472" s="140">
        <f t="shared" si="55"/>
        <v>3385072.7578455838</v>
      </c>
      <c r="S472" s="140">
        <f t="shared" si="55"/>
        <v>1909526.7557111005</v>
      </c>
      <c r="T472" s="269">
        <f t="shared" si="55"/>
        <v>5026855.6784865903</v>
      </c>
      <c r="U472" s="269">
        <f t="shared" si="55"/>
        <v>3488905.8970663995</v>
      </c>
      <c r="V472" s="269">
        <f t="shared" si="55"/>
        <v>-1693631.3261587929</v>
      </c>
      <c r="W472" s="269">
        <f t="shared" si="55"/>
        <v>1337939.1950919896</v>
      </c>
      <c r="X472" s="269">
        <f t="shared" si="55"/>
        <v>4260507.4175697546</v>
      </c>
      <c r="Y472" s="269">
        <f t="shared" si="55"/>
        <v>1814017.9072953837</v>
      </c>
      <c r="Z472" s="269">
        <f t="shared" si="55"/>
        <v>8382660.1028266829</v>
      </c>
      <c r="AA472" s="269">
        <f t="shared" si="55"/>
        <v>8310690.7870618347</v>
      </c>
      <c r="AB472" s="269">
        <f t="shared" si="55"/>
        <v>383309.85512910521</v>
      </c>
      <c r="AC472" s="269">
        <f t="shared" si="55"/>
        <v>2083789.1874788478</v>
      </c>
      <c r="AD472" s="269">
        <f t="shared" si="55"/>
        <v>2748935.9629224497</v>
      </c>
      <c r="AE472" s="269">
        <f t="shared" si="55"/>
        <v>-172748.23482871504</v>
      </c>
      <c r="AF472" s="90">
        <f>SUM(T472:AE472)</f>
        <v>35971232.429941528</v>
      </c>
    </row>
    <row r="473" spans="1:32" x14ac:dyDescent="0.25">
      <c r="A473" s="519"/>
      <c r="T473" s="140">
        <v>0</v>
      </c>
      <c r="U473" s="140">
        <v>0</v>
      </c>
      <c r="V473" s="140">
        <v>0</v>
      </c>
      <c r="W473" s="140">
        <v>0</v>
      </c>
      <c r="X473" s="140">
        <v>0</v>
      </c>
      <c r="Y473" s="140">
        <v>0</v>
      </c>
      <c r="Z473" s="140">
        <v>0</v>
      </c>
      <c r="AA473" s="140">
        <v>0</v>
      </c>
      <c r="AB473" s="140">
        <v>0</v>
      </c>
      <c r="AC473" s="140">
        <v>0</v>
      </c>
      <c r="AD473" s="140">
        <v>0</v>
      </c>
      <c r="AE473" s="140">
        <v>0</v>
      </c>
    </row>
    <row r="474" spans="1:32" s="270" customFormat="1" x14ac:dyDescent="0.25">
      <c r="A474" s="520"/>
      <c r="B474" s="528" t="s">
        <v>870</v>
      </c>
      <c r="C474" s="272"/>
      <c r="D474" s="271">
        <f>D463-D472</f>
        <v>23093733.504000001</v>
      </c>
      <c r="E474" s="271">
        <f t="shared" ref="E474:AE474" si="56">E463-E472</f>
        <v>17209182.58840001</v>
      </c>
      <c r="F474" s="271">
        <f t="shared" si="56"/>
        <v>14322792.324000005</v>
      </c>
      <c r="G474" s="271">
        <f t="shared" si="56"/>
        <v>27156528.846299998</v>
      </c>
      <c r="H474" s="271">
        <f t="shared" si="56"/>
        <v>31525196.401999999</v>
      </c>
      <c r="I474" s="271">
        <f t="shared" si="56"/>
        <v>20803773.215999991</v>
      </c>
      <c r="J474" s="271">
        <f t="shared" si="56"/>
        <v>22590577.626186654</v>
      </c>
      <c r="K474" s="271">
        <f t="shared" si="56"/>
        <v>14258237.994277408</v>
      </c>
      <c r="L474" s="271">
        <f t="shared" si="56"/>
        <v>21984028.043384448</v>
      </c>
      <c r="M474" s="271">
        <f t="shared" si="56"/>
        <v>33369929.679449506</v>
      </c>
      <c r="N474" s="271">
        <f t="shared" si="56"/>
        <v>35418002.042590179</v>
      </c>
      <c r="O474" s="271">
        <f>O463-O472</f>
        <v>35351624.952252574</v>
      </c>
      <c r="P474" s="272">
        <f>P463-P472</f>
        <v>27202350.877286218</v>
      </c>
      <c r="Q474" s="272">
        <f t="shared" si="56"/>
        <v>14407858.595858769</v>
      </c>
      <c r="R474" s="272">
        <f t="shared" si="56"/>
        <v>18563915.208589602</v>
      </c>
      <c r="S474" s="272">
        <f t="shared" si="56"/>
        <v>27540402.727182575</v>
      </c>
      <c r="T474" s="271">
        <f t="shared" si="56"/>
        <v>23621790.203136172</v>
      </c>
      <c r="U474" s="271">
        <f t="shared" si="56"/>
        <v>18897910.721900288</v>
      </c>
      <c r="V474" s="271">
        <f t="shared" si="56"/>
        <v>18776015.328304667</v>
      </c>
      <c r="W474" s="271">
        <f t="shared" si="56"/>
        <v>12344241.162814908</v>
      </c>
      <c r="X474" s="271">
        <f t="shared" si="56"/>
        <v>21142698.368665576</v>
      </c>
      <c r="Y474" s="271">
        <f t="shared" si="56"/>
        <v>33129686.528058991</v>
      </c>
      <c r="Z474" s="271">
        <f t="shared" si="56"/>
        <v>33697519.684235692</v>
      </c>
      <c r="AA474" s="271">
        <f t="shared" si="56"/>
        <v>33521541.68038395</v>
      </c>
      <c r="AB474" s="271">
        <f t="shared" si="56"/>
        <v>28995556.4468688</v>
      </c>
      <c r="AC474" s="271">
        <f t="shared" si="56"/>
        <v>14919030.052825253</v>
      </c>
      <c r="AD474" s="271">
        <f t="shared" si="56"/>
        <v>17005652.689940289</v>
      </c>
      <c r="AE474" s="271">
        <f t="shared" si="56"/>
        <v>25547113.541827094</v>
      </c>
    </row>
    <row r="475" spans="1:32" x14ac:dyDescent="0.25">
      <c r="A475" s="519"/>
      <c r="B475" s="511" t="s">
        <v>1451</v>
      </c>
      <c r="D475" s="269">
        <v>816739.23</v>
      </c>
      <c r="E475" s="269">
        <v>719956.62999999989</v>
      </c>
      <c r="F475" s="269">
        <v>733701.27999999991</v>
      </c>
      <c r="G475" s="269">
        <v>825470.51000000047</v>
      </c>
      <c r="H475" s="269">
        <v>867419.07</v>
      </c>
      <c r="I475" s="269">
        <v>857044.44999999984</v>
      </c>
      <c r="J475" s="269">
        <v>785796.0547000001</v>
      </c>
      <c r="K475" s="269">
        <v>889190.84790000005</v>
      </c>
      <c r="L475" s="269">
        <v>939207.37430000014</v>
      </c>
      <c r="M475" s="269">
        <v>1022563.8619000001</v>
      </c>
      <c r="N475" s="269">
        <v>1123459.1050999998</v>
      </c>
      <c r="O475" s="269">
        <v>1542568.3217067046</v>
      </c>
      <c r="P475" s="140">
        <v>2100882.7851918531</v>
      </c>
      <c r="Q475" s="140">
        <v>1709538.6126857523</v>
      </c>
      <c r="R475" s="140">
        <v>1751759.2827900224</v>
      </c>
      <c r="S475" s="140">
        <v>1940166.8213972684</v>
      </c>
      <c r="T475" s="269">
        <v>2166920.8226606278</v>
      </c>
      <c r="U475" s="269">
        <v>2226334.747685147</v>
      </c>
      <c r="V475" s="269">
        <v>2166854.9340604735</v>
      </c>
      <c r="W475" s="269">
        <v>2089800.8039655297</v>
      </c>
      <c r="X475" s="269">
        <v>2097786.9938999997</v>
      </c>
      <c r="Y475" s="269">
        <v>2320293.0139000001</v>
      </c>
      <c r="Z475" s="269">
        <v>2313490.6239</v>
      </c>
      <c r="AA475" s="269">
        <v>2491846.6639</v>
      </c>
      <c r="AB475" s="269">
        <v>2644199.0939000002</v>
      </c>
      <c r="AC475" s="269">
        <v>2799021.0238999999</v>
      </c>
      <c r="AD475" s="269">
        <v>2939948.0339000002</v>
      </c>
      <c r="AE475" s="269">
        <v>3181122.1938999998</v>
      </c>
    </row>
    <row r="476" spans="1:32" x14ac:dyDescent="0.25">
      <c r="A476" s="519"/>
      <c r="B476" s="511" t="s">
        <v>1452</v>
      </c>
      <c r="D476" s="269">
        <v>2889648.1800000006</v>
      </c>
      <c r="E476" s="269">
        <v>-367122.50999999995</v>
      </c>
      <c r="F476" s="269">
        <v>-667356.70999999985</v>
      </c>
      <c r="G476" s="269">
        <v>1948281.6300000004</v>
      </c>
      <c r="H476" s="269">
        <v>-2576973.06</v>
      </c>
      <c r="I476" s="269">
        <v>-2017522.4599999997</v>
      </c>
      <c r="J476" s="269">
        <v>2807471.1630712589</v>
      </c>
      <c r="K476" s="269">
        <v>-505409.33895716304</v>
      </c>
      <c r="L476" s="269">
        <v>-797526.82273991662</v>
      </c>
      <c r="M476" s="269">
        <v>2716974.703684513</v>
      </c>
      <c r="N476" s="269">
        <v>-1587417.945803869</v>
      </c>
      <c r="O476" s="269">
        <v>-1299529.4589159756</v>
      </c>
      <c r="P476" s="140">
        <v>3482512.4223641139</v>
      </c>
      <c r="Q476" s="140">
        <v>-100536.73547471125</v>
      </c>
      <c r="R476" s="140">
        <v>-823564.05430875986</v>
      </c>
      <c r="S476" s="140">
        <v>2311266.847191595</v>
      </c>
      <c r="T476" s="269">
        <v>-3241443.9656125023</v>
      </c>
      <c r="U476" s="269">
        <v>-2328488.4898246196</v>
      </c>
      <c r="V476" s="269">
        <v>3258205.7491543321</v>
      </c>
      <c r="W476" s="269">
        <v>-383977.33862787194</v>
      </c>
      <c r="X476" s="269">
        <v>-1102074.2373384214</v>
      </c>
      <c r="Y476" s="269">
        <v>4042256.3200060166</v>
      </c>
      <c r="Z476" s="269">
        <v>-2267515.7348901047</v>
      </c>
      <c r="AA476" s="269">
        <v>-2217698.0991035304</v>
      </c>
      <c r="AB476" s="269">
        <v>4473234.712659142</v>
      </c>
      <c r="AC476" s="269">
        <v>-278608.99104468664</v>
      </c>
      <c r="AD476" s="269">
        <v>-1278185.2352639348</v>
      </c>
      <c r="AE476" s="269">
        <v>2592648.9304703721</v>
      </c>
    </row>
    <row r="477" spans="1:32" x14ac:dyDescent="0.25">
      <c r="A477" s="519"/>
      <c r="B477" s="511" t="s">
        <v>1453</v>
      </c>
      <c r="D477" s="269">
        <v>6491248.9199999999</v>
      </c>
      <c r="E477" s="269">
        <v>6502331</v>
      </c>
      <c r="F477" s="269">
        <v>6495834.2999999998</v>
      </c>
      <c r="G477" s="269">
        <v>6495439.1999999993</v>
      </c>
      <c r="H477" s="269">
        <v>6396184.5899999999</v>
      </c>
      <c r="I477" s="269">
        <v>6394833.3799999999</v>
      </c>
      <c r="J477" s="269">
        <v>6470514.4308809526</v>
      </c>
      <c r="K477" s="269">
        <v>6461615.0674352916</v>
      </c>
      <c r="L477" s="269">
        <v>6445312.3201672491</v>
      </c>
      <c r="M477" s="269">
        <v>6436125.0064396486</v>
      </c>
      <c r="N477" s="269">
        <v>6426679.4104764024</v>
      </c>
      <c r="O477" s="269">
        <v>9392274.6736973431</v>
      </c>
      <c r="P477" s="140">
        <v>8769936.6023306251</v>
      </c>
      <c r="Q477" s="140">
        <v>8689029.3251561709</v>
      </c>
      <c r="R477" s="140">
        <v>8694761.4217392597</v>
      </c>
      <c r="S477" s="140">
        <v>8701669.7657234911</v>
      </c>
      <c r="T477" s="269">
        <v>8729313.5407767203</v>
      </c>
      <c r="U477" s="269">
        <v>8744193.2241389118</v>
      </c>
      <c r="V477" s="269">
        <v>8758877.0492847152</v>
      </c>
      <c r="W477" s="269">
        <v>8781229.4885169342</v>
      </c>
      <c r="X477" s="269">
        <v>8795910.160247162</v>
      </c>
      <c r="Y477" s="269">
        <v>8817858.9574944116</v>
      </c>
      <c r="Z477" s="269">
        <v>8892894.7481296416</v>
      </c>
      <c r="AA477" s="269">
        <v>8908543.1039970648</v>
      </c>
      <c r="AB477" s="269">
        <v>8906679.0464075357</v>
      </c>
      <c r="AC477" s="269">
        <v>8921799.5081928149</v>
      </c>
      <c r="AD477" s="269">
        <v>8935836.192380378</v>
      </c>
      <c r="AE477" s="269">
        <v>8956912.080150241</v>
      </c>
    </row>
    <row r="478" spans="1:32" x14ac:dyDescent="0.25">
      <c r="A478" s="519"/>
      <c r="B478" s="511" t="s">
        <v>1454</v>
      </c>
      <c r="D478" s="269">
        <v>192871.40000000002</v>
      </c>
      <c r="E478" s="269">
        <v>195008.62</v>
      </c>
      <c r="F478" s="269">
        <v>192707.77000000002</v>
      </c>
      <c r="G478" s="269">
        <v>195319.31</v>
      </c>
      <c r="H478" s="269">
        <v>192499.89</v>
      </c>
      <c r="I478" s="269">
        <v>185687.16</v>
      </c>
      <c r="J478" s="269">
        <v>193445.13851656095</v>
      </c>
      <c r="K478" s="269">
        <v>190965.47705957299</v>
      </c>
      <c r="L478" s="269">
        <v>192704.29192281747</v>
      </c>
      <c r="M478" s="269">
        <v>190225.18035190692</v>
      </c>
      <c r="N478" s="269">
        <v>192162.01235255337</v>
      </c>
      <c r="O478" s="269">
        <v>210706.61936558384</v>
      </c>
      <c r="P478" s="140">
        <v>208552.49798259325</v>
      </c>
      <c r="Q478" s="140">
        <v>195169.56229415408</v>
      </c>
      <c r="R478" s="140">
        <v>193014.25600400483</v>
      </c>
      <c r="S478" s="140">
        <v>195458.97351819702</v>
      </c>
      <c r="T478" s="269">
        <v>196081.32034481675</v>
      </c>
      <c r="U478" s="269">
        <v>189510.05741309337</v>
      </c>
      <c r="V478" s="269">
        <v>196744.02798970099</v>
      </c>
      <c r="W478" s="269">
        <v>194936.94251865329</v>
      </c>
      <c r="X478" s="269">
        <v>197579.48564760381</v>
      </c>
      <c r="Y478" s="269">
        <v>195754.18756106214</v>
      </c>
      <c r="Z478" s="269">
        <v>199312.3784839171</v>
      </c>
      <c r="AA478" s="269">
        <v>199655.75970919902</v>
      </c>
      <c r="AB478" s="269">
        <v>181935.72081056825</v>
      </c>
      <c r="AC478" s="269">
        <v>184370.50602323061</v>
      </c>
      <c r="AD478" s="269">
        <v>182532.95477469044</v>
      </c>
      <c r="AE478" s="269">
        <v>184524.33563456836</v>
      </c>
    </row>
    <row r="479" spans="1:32" x14ac:dyDescent="0.25">
      <c r="A479" s="519"/>
      <c r="B479" s="511" t="s">
        <v>1455</v>
      </c>
      <c r="D479" s="269">
        <v>148088.88999999998</v>
      </c>
      <c r="E479" s="269">
        <v>203730.03999999998</v>
      </c>
      <c r="F479" s="269">
        <v>193984.78999999998</v>
      </c>
      <c r="G479" s="269">
        <v>249181.77</v>
      </c>
      <c r="H479" s="269">
        <v>298959.94999999995</v>
      </c>
      <c r="I479" s="269">
        <v>151056.23000000001</v>
      </c>
      <c r="J479" s="269">
        <v>301866.03744084737</v>
      </c>
      <c r="K479" s="269">
        <v>628057.12812301377</v>
      </c>
      <c r="L479" s="269">
        <v>804371.31652728771</v>
      </c>
      <c r="M479" s="269">
        <v>781587.70689736877</v>
      </c>
      <c r="N479" s="269">
        <v>776195.94802600075</v>
      </c>
      <c r="O479" s="269">
        <v>98256.338793953473</v>
      </c>
      <c r="P479" s="140">
        <v>98170.171381086606</v>
      </c>
      <c r="Q479" s="140">
        <v>98394.121486918084</v>
      </c>
      <c r="R479" s="140">
        <v>98312.975103234727</v>
      </c>
      <c r="S479" s="140">
        <v>98540.027246009951</v>
      </c>
      <c r="T479" s="269">
        <v>101327.27224561699</v>
      </c>
      <c r="U479" s="269">
        <v>101050.59486310097</v>
      </c>
      <c r="V479" s="269">
        <v>101669.73402542525</v>
      </c>
      <c r="W479" s="269">
        <v>101780.24839885377</v>
      </c>
      <c r="X479" s="269">
        <v>153822.19174390697</v>
      </c>
      <c r="Y479" s="269">
        <v>248213.65483546475</v>
      </c>
      <c r="Z479" s="269">
        <v>337022.49668628391</v>
      </c>
      <c r="AA479" s="269">
        <v>466051.48325854784</v>
      </c>
      <c r="AB479" s="269">
        <v>612411.7786958057</v>
      </c>
      <c r="AC479" s="269">
        <v>776310.93804870732</v>
      </c>
      <c r="AD479" s="269">
        <v>932555.02145752066</v>
      </c>
      <c r="AE479" s="269">
        <v>1008319.3312366141</v>
      </c>
    </row>
    <row r="480" spans="1:32" x14ac:dyDescent="0.25">
      <c r="A480" s="519"/>
      <c r="B480" s="511" t="s">
        <v>1456</v>
      </c>
      <c r="D480" s="269">
        <v>-237288.37</v>
      </c>
      <c r="E480" s="269">
        <v>-249419.37</v>
      </c>
      <c r="F480" s="269">
        <v>-267894.2</v>
      </c>
      <c r="G480" s="269">
        <v>-294978.15999999997</v>
      </c>
      <c r="H480" s="269">
        <v>-312365.94999999995</v>
      </c>
      <c r="I480" s="269">
        <v>-343521.01</v>
      </c>
      <c r="J480" s="269">
        <v>-401554.38919999998</v>
      </c>
      <c r="K480" s="269">
        <v>-462991.87360000005</v>
      </c>
      <c r="L480" s="269">
        <v>-492711.83799999999</v>
      </c>
      <c r="M480" s="269">
        <v>-542242.51240000001</v>
      </c>
      <c r="N480" s="269">
        <v>-602194.74679999996</v>
      </c>
      <c r="O480" s="269">
        <v>-649625.75800000003</v>
      </c>
      <c r="P480" s="140">
        <v>-689093.66240000003</v>
      </c>
      <c r="Q480" s="140">
        <v>-734836.92359999998</v>
      </c>
      <c r="R480" s="140">
        <v>-812988.94799999997</v>
      </c>
      <c r="S480" s="140">
        <v>-833358.81440000015</v>
      </c>
      <c r="T480" s="269">
        <v>-866949.96</v>
      </c>
      <c r="U480" s="269">
        <v>-972550.99</v>
      </c>
      <c r="V480" s="269">
        <v>-1038338.2000000001</v>
      </c>
      <c r="W480" s="269">
        <v>-1098836.68</v>
      </c>
      <c r="X480" s="269">
        <v>-1160702.1800000002</v>
      </c>
      <c r="Y480" s="269">
        <v>-1290876.2000000002</v>
      </c>
      <c r="Z480" s="269">
        <v>-1286896.56</v>
      </c>
      <c r="AA480" s="269">
        <v>-1391241.27</v>
      </c>
      <c r="AB480" s="269">
        <v>-1480372.91</v>
      </c>
      <c r="AC480" s="269">
        <v>-1570949.32</v>
      </c>
      <c r="AD480" s="269">
        <v>-1653396.6900000002</v>
      </c>
      <c r="AE480" s="269">
        <v>-1794492.2400000002</v>
      </c>
      <c r="AF480" s="90">
        <f>SUM(T480:AE480)</f>
        <v>-15605603.199999999</v>
      </c>
    </row>
    <row r="481" spans="1:31" x14ac:dyDescent="0.25">
      <c r="A481" s="519"/>
      <c r="B481" s="511"/>
    </row>
    <row r="482" spans="1:31" s="270" customFormat="1" x14ac:dyDescent="0.25">
      <c r="A482" s="520"/>
      <c r="B482" s="528" t="s">
        <v>783</v>
      </c>
      <c r="C482" s="272"/>
      <c r="D482" s="271">
        <f>D474+D475-D476-D477-D478-D479-D480</f>
        <v>14425903.714</v>
      </c>
      <c r="E482" s="271">
        <f t="shared" ref="E482:AE482" si="57">E474+E475-E476-E477-E478-E479-E480</f>
        <v>11644611.438400012</v>
      </c>
      <c r="F482" s="271">
        <f t="shared" si="57"/>
        <v>9109217.6540000029</v>
      </c>
      <c r="G482" s="271">
        <f t="shared" si="57"/>
        <v>19388755.606300004</v>
      </c>
      <c r="H482" s="271">
        <f t="shared" si="57"/>
        <v>28394310.051999997</v>
      </c>
      <c r="I482" s="271">
        <f t="shared" si="57"/>
        <v>17290284.365999993</v>
      </c>
      <c r="J482" s="271">
        <f t="shared" si="57"/>
        <v>14004631.300177032</v>
      </c>
      <c r="K482" s="271">
        <f t="shared" si="57"/>
        <v>8835192.382116694</v>
      </c>
      <c r="L482" s="271">
        <f t="shared" si="57"/>
        <v>16771086.149807006</v>
      </c>
      <c r="M482" s="271">
        <f t="shared" si="57"/>
        <v>24809823.456376072</v>
      </c>
      <c r="N482" s="271">
        <f t="shared" si="57"/>
        <v>31336036.469439089</v>
      </c>
      <c r="O482" s="271">
        <f t="shared" si="57"/>
        <v>29142110.859018378</v>
      </c>
      <c r="P482" s="272">
        <f>P474+P475-P476-P477-P478-P479-P480</f>
        <v>17433155.630819656</v>
      </c>
      <c r="Q482" s="272">
        <f t="shared" si="57"/>
        <v>7970177.8586819908</v>
      </c>
      <c r="R482" s="272">
        <f t="shared" si="57"/>
        <v>12966138.840841888</v>
      </c>
      <c r="S482" s="272">
        <f t="shared" si="57"/>
        <v>19006992.749300551</v>
      </c>
      <c r="T482" s="271">
        <f t="shared" si="57"/>
        <v>20870382.818042148</v>
      </c>
      <c r="U482" s="271">
        <f t="shared" si="57"/>
        <v>15390531.072994946</v>
      </c>
      <c r="V482" s="271">
        <f t="shared" si="57"/>
        <v>9665711.9019109663</v>
      </c>
      <c r="W482" s="271">
        <f t="shared" si="57"/>
        <v>6838909.305973867</v>
      </c>
      <c r="X482" s="271">
        <f t="shared" si="57"/>
        <v>16355949.942265324</v>
      </c>
      <c r="Y482" s="271">
        <f t="shared" si="57"/>
        <v>23436772.622062031</v>
      </c>
      <c r="Z482" s="271">
        <f t="shared" si="57"/>
        <v>30136192.979725946</v>
      </c>
      <c r="AA482" s="271">
        <f t="shared" si="57"/>
        <v>30048077.366422672</v>
      </c>
      <c r="AB482" s="271">
        <f t="shared" si="57"/>
        <v>18945867.192195743</v>
      </c>
      <c r="AC482" s="271">
        <f t="shared" si="57"/>
        <v>9685128.4355051853</v>
      </c>
      <c r="AD482" s="271">
        <f t="shared" si="57"/>
        <v>12826258.480491634</v>
      </c>
      <c r="AE482" s="271">
        <f t="shared" si="57"/>
        <v>17780323.298235297</v>
      </c>
    </row>
    <row r="483" spans="1:31" x14ac:dyDescent="0.25">
      <c r="A483" s="519" t="str">
        <f t="shared" ref="A483:A490" si="58">MID($B483,6,3)</f>
        <v/>
      </c>
    </row>
    <row r="484" spans="1:31" x14ac:dyDescent="0.25">
      <c r="A484" s="519"/>
      <c r="B484" s="518" t="s">
        <v>1470</v>
      </c>
      <c r="D484" s="140">
        <f>D463-D477-D478-D479-D480</f>
        <v>18176379.484000001</v>
      </c>
      <c r="E484" s="140">
        <f t="shared" ref="E484:AE484" si="59">E463-E477-E478-E479-E480</f>
        <v>13942381.398400012</v>
      </c>
      <c r="F484" s="140">
        <f t="shared" si="59"/>
        <v>10212073.284000006</v>
      </c>
      <c r="G484" s="140">
        <f t="shared" si="59"/>
        <v>22636167.846299998</v>
      </c>
      <c r="H484" s="140">
        <f t="shared" si="59"/>
        <v>33133701.691999998</v>
      </c>
      <c r="I484" s="140">
        <f t="shared" si="59"/>
        <v>19145255.775999993</v>
      </c>
      <c r="J484" s="140">
        <f t="shared" si="59"/>
        <v>16821730.486711312</v>
      </c>
      <c r="K484" s="140">
        <f t="shared" si="59"/>
        <v>9845055.8644137904</v>
      </c>
      <c r="L484" s="140">
        <f t="shared" si="59"/>
        <v>19963235.141549714</v>
      </c>
      <c r="M484" s="140">
        <f t="shared" si="59"/>
        <v>30782838.928186551</v>
      </c>
      <c r="N484" s="140">
        <f t="shared" si="59"/>
        <v>38072150.72960107</v>
      </c>
      <c r="O484" s="140">
        <f t="shared" si="59"/>
        <v>34973957.824967444</v>
      </c>
      <c r="P484" s="140">
        <f t="shared" si="59"/>
        <v>20536969.316199906</v>
      </c>
      <c r="Q484" s="140">
        <f t="shared" si="59"/>
        <v>8138677.7706127511</v>
      </c>
      <c r="R484" s="140">
        <f t="shared" si="59"/>
        <v>13775888.261588687</v>
      </c>
      <c r="S484" s="140">
        <f t="shared" si="59"/>
        <v>21287619.530805979</v>
      </c>
      <c r="T484" s="140">
        <f t="shared" si="59"/>
        <v>20488873.708255608</v>
      </c>
      <c r="U484" s="140">
        <f t="shared" si="59"/>
        <v>14324613.73255158</v>
      </c>
      <c r="V484" s="140">
        <f t="shared" si="59"/>
        <v>9063431.3908460326</v>
      </c>
      <c r="W484" s="140">
        <f t="shared" si="59"/>
        <v>5703070.3584724553</v>
      </c>
      <c r="X484" s="140">
        <f t="shared" si="59"/>
        <v>17416596.12859666</v>
      </c>
      <c r="Y484" s="140">
        <f t="shared" si="59"/>
        <v>26972753.835463434</v>
      </c>
      <c r="Z484" s="140">
        <f t="shared" si="59"/>
        <v>33937846.723762535</v>
      </c>
      <c r="AA484" s="140">
        <f t="shared" si="59"/>
        <v>33649223.390480973</v>
      </c>
      <c r="AB484" s="140">
        <f t="shared" si="59"/>
        <v>21158212.666083992</v>
      </c>
      <c r="AC484" s="140">
        <f t="shared" si="59"/>
        <v>8691287.6080393475</v>
      </c>
      <c r="AD484" s="140">
        <f t="shared" si="59"/>
        <v>11357061.174250148</v>
      </c>
      <c r="AE484" s="140">
        <f t="shared" si="59"/>
        <v>17019101.799976956</v>
      </c>
    </row>
    <row r="485" spans="1:31" x14ac:dyDescent="0.25">
      <c r="A485" s="519" t="str">
        <f t="shared" si="58"/>
        <v/>
      </c>
    </row>
    <row r="486" spans="1:31" x14ac:dyDescent="0.25">
      <c r="A486" s="519" t="str">
        <f t="shared" si="58"/>
        <v/>
      </c>
    </row>
    <row r="487" spans="1:31" x14ac:dyDescent="0.25">
      <c r="A487" s="519" t="str">
        <f t="shared" si="58"/>
        <v/>
      </c>
    </row>
    <row r="488" spans="1:31" x14ac:dyDescent="0.25">
      <c r="A488" s="519" t="str">
        <f t="shared" si="58"/>
        <v/>
      </c>
    </row>
    <row r="489" spans="1:31" x14ac:dyDescent="0.25">
      <c r="A489" s="519" t="str">
        <f t="shared" si="58"/>
        <v/>
      </c>
    </row>
    <row r="490" spans="1:31" x14ac:dyDescent="0.25">
      <c r="A490" s="519" t="str">
        <f t="shared" si="58"/>
        <v/>
      </c>
    </row>
    <row r="491" spans="1:31" x14ac:dyDescent="0.25">
      <c r="A491" s="519"/>
    </row>
    <row r="492" spans="1:31" x14ac:dyDescent="0.25">
      <c r="A492" s="519"/>
    </row>
    <row r="493" spans="1:31" x14ac:dyDescent="0.25">
      <c r="A493" s="519"/>
    </row>
    <row r="494" spans="1:31" x14ac:dyDescent="0.25">
      <c r="A494" s="519"/>
    </row>
    <row r="495" spans="1:31" x14ac:dyDescent="0.25">
      <c r="A495" s="519"/>
    </row>
    <row r="496" spans="1:31" x14ac:dyDescent="0.25">
      <c r="A496" s="519"/>
    </row>
    <row r="497" spans="1:1" x14ac:dyDescent="0.25">
      <c r="A497" s="519"/>
    </row>
    <row r="498" spans="1:1" x14ac:dyDescent="0.25">
      <c r="A498" s="519"/>
    </row>
    <row r="499" spans="1:1" x14ac:dyDescent="0.25">
      <c r="A499" s="519"/>
    </row>
    <row r="500" spans="1:1" x14ac:dyDescent="0.25">
      <c r="A500" s="519" t="str">
        <f t="shared" ref="A500:A512" si="60">MID($B500,6,3)</f>
        <v/>
      </c>
    </row>
    <row r="501" spans="1:1" x14ac:dyDescent="0.25">
      <c r="A501" s="519" t="str">
        <f t="shared" si="60"/>
        <v/>
      </c>
    </row>
    <row r="502" spans="1:1" x14ac:dyDescent="0.25">
      <c r="A502" s="519" t="str">
        <f t="shared" si="60"/>
        <v/>
      </c>
    </row>
    <row r="503" spans="1:1" x14ac:dyDescent="0.25">
      <c r="A503" s="519" t="str">
        <f t="shared" si="60"/>
        <v/>
      </c>
    </row>
    <row r="504" spans="1:1" x14ac:dyDescent="0.25">
      <c r="A504" s="519" t="str">
        <f t="shared" si="60"/>
        <v/>
      </c>
    </row>
    <row r="505" spans="1:1" x14ac:dyDescent="0.25">
      <c r="A505" s="519" t="str">
        <f t="shared" si="60"/>
        <v/>
      </c>
    </row>
    <row r="506" spans="1:1" x14ac:dyDescent="0.25">
      <c r="A506" s="519" t="str">
        <f t="shared" si="60"/>
        <v/>
      </c>
    </row>
    <row r="507" spans="1:1" x14ac:dyDescent="0.25">
      <c r="A507" s="519" t="str">
        <f t="shared" si="60"/>
        <v/>
      </c>
    </row>
    <row r="508" spans="1:1" x14ac:dyDescent="0.25">
      <c r="A508" s="519" t="str">
        <f t="shared" si="60"/>
        <v/>
      </c>
    </row>
    <row r="509" spans="1:1" x14ac:dyDescent="0.25">
      <c r="A509" s="519" t="str">
        <f t="shared" si="60"/>
        <v/>
      </c>
    </row>
    <row r="510" spans="1:1" x14ac:dyDescent="0.25">
      <c r="A510" s="519" t="str">
        <f t="shared" si="60"/>
        <v/>
      </c>
    </row>
    <row r="511" spans="1:1" x14ac:dyDescent="0.25">
      <c r="A511" s="519" t="str">
        <f t="shared" si="60"/>
        <v/>
      </c>
    </row>
    <row r="512" spans="1:1" x14ac:dyDescent="0.25">
      <c r="A512" s="519" t="str">
        <f t="shared" si="60"/>
        <v/>
      </c>
    </row>
    <row r="513" spans="1:1" x14ac:dyDescent="0.25">
      <c r="A513" s="519"/>
    </row>
    <row r="514" spans="1:1" x14ac:dyDescent="0.25">
      <c r="A514" s="519"/>
    </row>
    <row r="515" spans="1:1" x14ac:dyDescent="0.25">
      <c r="A515" s="519"/>
    </row>
    <row r="516" spans="1:1" x14ac:dyDescent="0.25">
      <c r="A516" s="519"/>
    </row>
    <row r="517" spans="1:1" x14ac:dyDescent="0.25">
      <c r="A517" s="519"/>
    </row>
    <row r="518" spans="1:1" x14ac:dyDescent="0.25">
      <c r="A518" s="519"/>
    </row>
    <row r="519" spans="1:1" x14ac:dyDescent="0.25">
      <c r="A519" s="519"/>
    </row>
    <row r="520" spans="1:1" x14ac:dyDescent="0.25">
      <c r="A520" s="519"/>
    </row>
    <row r="521" spans="1:1" x14ac:dyDescent="0.25">
      <c r="A521" s="519"/>
    </row>
    <row r="522" spans="1:1" x14ac:dyDescent="0.25">
      <c r="A522" s="519"/>
    </row>
    <row r="523" spans="1:1" x14ac:dyDescent="0.25">
      <c r="A523" s="519"/>
    </row>
    <row r="524" spans="1:1" x14ac:dyDescent="0.25">
      <c r="A524" s="519"/>
    </row>
    <row r="525" spans="1:1" x14ac:dyDescent="0.25">
      <c r="A525" s="519"/>
    </row>
    <row r="526" spans="1:1" x14ac:dyDescent="0.25">
      <c r="A526" s="519"/>
    </row>
    <row r="527" spans="1:1" x14ac:dyDescent="0.25">
      <c r="A527" s="519"/>
    </row>
    <row r="528" spans="1:1" x14ac:dyDescent="0.25">
      <c r="A528" s="519"/>
    </row>
    <row r="529" spans="1:1" x14ac:dyDescent="0.25">
      <c r="A529" s="519"/>
    </row>
    <row r="530" spans="1:1" x14ac:dyDescent="0.25">
      <c r="A530" s="519"/>
    </row>
    <row r="531" spans="1:1" x14ac:dyDescent="0.25">
      <c r="A531" s="519"/>
    </row>
    <row r="532" spans="1:1" x14ac:dyDescent="0.25">
      <c r="A532" s="519"/>
    </row>
    <row r="533" spans="1:1" x14ac:dyDescent="0.25">
      <c r="A533" s="519"/>
    </row>
    <row r="534" spans="1:1" x14ac:dyDescent="0.25">
      <c r="A534" s="519"/>
    </row>
    <row r="535" spans="1:1" x14ac:dyDescent="0.25">
      <c r="A535" s="519"/>
    </row>
  </sheetData>
  <phoneticPr fontId="202" type="noConversion"/>
  <pageMargins left="0.75" right="0.75" top="1" bottom="1" header="0.5" footer="0.5"/>
  <pageSetup scale="2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8FEE-31DD-4D64-B013-D16C77E5A891}">
  <sheetPr>
    <tabColor theme="1" tint="0.249977111117893"/>
  </sheetPr>
  <dimension ref="A1:I18"/>
  <sheetViews>
    <sheetView zoomScale="85" zoomScaleNormal="85" workbookViewId="0"/>
  </sheetViews>
  <sheetFormatPr defaultRowHeight="12.75" x14ac:dyDescent="0.2"/>
  <cols>
    <col min="2" max="2" width="58.7109375" bestFit="1" customWidth="1"/>
    <col min="3" max="5" width="15.5703125" customWidth="1"/>
    <col min="9" max="9" width="14.5703125" bestFit="1" customWidth="1"/>
  </cols>
  <sheetData>
    <row r="1" spans="1:9" x14ac:dyDescent="0.2">
      <c r="A1" s="601"/>
      <c r="B1" s="600"/>
      <c r="C1" s="600"/>
      <c r="D1" s="600"/>
      <c r="E1" s="600"/>
    </row>
    <row r="2" spans="1:9" x14ac:dyDescent="0.2">
      <c r="A2" s="599" t="s">
        <v>1759</v>
      </c>
      <c r="B2" s="598"/>
      <c r="C2" s="598"/>
      <c r="D2" s="598"/>
      <c r="E2" s="598"/>
    </row>
    <row r="4" spans="1:9" x14ac:dyDescent="0.2">
      <c r="A4" s="597" t="s">
        <v>1424</v>
      </c>
      <c r="B4" s="596"/>
      <c r="C4" s="596"/>
      <c r="D4" s="596"/>
      <c r="E4" s="596"/>
    </row>
    <row r="5" spans="1:9" x14ac:dyDescent="0.2">
      <c r="A5" s="2"/>
    </row>
    <row r="6" spans="1:9" x14ac:dyDescent="0.2">
      <c r="A6" s="2"/>
      <c r="C6" t="s">
        <v>1883</v>
      </c>
      <c r="D6" t="s">
        <v>1882</v>
      </c>
      <c r="E6" t="s">
        <v>1881</v>
      </c>
    </row>
    <row r="7" spans="1:9" x14ac:dyDescent="0.2">
      <c r="B7" t="s">
        <v>1880</v>
      </c>
      <c r="C7" s="582">
        <v>0</v>
      </c>
      <c r="E7" s="576">
        <f t="shared" ref="E7:E15" si="0">SUM(C7:D7)</f>
        <v>0</v>
      </c>
    </row>
    <row r="8" spans="1:9" x14ac:dyDescent="0.2">
      <c r="B8" t="s">
        <v>1879</v>
      </c>
      <c r="C8" s="582">
        <f>SUM('IS E'!$T$411:$AE$412)</f>
        <v>16040092.339999998</v>
      </c>
      <c r="E8" s="576">
        <f t="shared" si="0"/>
        <v>16040092.339999998</v>
      </c>
      <c r="H8" t="s">
        <v>1878</v>
      </c>
      <c r="I8" s="582">
        <f>'SCH C-2.1 F'!$G$238+'SCH D-1'!G266</f>
        <v>-24980071.452464998</v>
      </c>
    </row>
    <row r="9" spans="1:9" x14ac:dyDescent="0.2">
      <c r="B9" t="s">
        <v>1877</v>
      </c>
      <c r="C9" s="582">
        <f>SUM('IS E'!$T$405:$AE$406)</f>
        <v>128280989.48000002</v>
      </c>
      <c r="D9" s="582">
        <f>C9/SUM($C$9:$C$11)*$I$8</f>
        <v>-21195676.429986488</v>
      </c>
      <c r="E9" s="576">
        <f t="shared" si="0"/>
        <v>107085313.05001353</v>
      </c>
    </row>
    <row r="10" spans="1:9" x14ac:dyDescent="0.2">
      <c r="B10" t="s">
        <v>1876</v>
      </c>
      <c r="C10" s="582">
        <f>SUM('IS E'!$T$407:$AE$407)</f>
        <v>6727792.7699999996</v>
      </c>
      <c r="D10" s="582">
        <f>C10/SUM($C$9:$C$11)*$I$8</f>
        <v>-1111623.1580296231</v>
      </c>
      <c r="E10" s="576">
        <f t="shared" si="0"/>
        <v>5616169.6119703762</v>
      </c>
    </row>
    <row r="11" spans="1:9" x14ac:dyDescent="0.2">
      <c r="B11" t="s">
        <v>1875</v>
      </c>
      <c r="C11" s="582">
        <f>SUM('IS E'!$T$408:$AE$410)</f>
        <v>16176215.02</v>
      </c>
      <c r="D11" s="582">
        <f>C11/SUM($C$9:$C$11)*$I$8</f>
        <v>-2672771.8644488845</v>
      </c>
      <c r="E11" s="576">
        <f t="shared" si="0"/>
        <v>13503443.155551115</v>
      </c>
    </row>
    <row r="12" spans="1:9" x14ac:dyDescent="0.2">
      <c r="B12" t="s">
        <v>1874</v>
      </c>
      <c r="C12" s="582"/>
      <c r="D12" s="582"/>
      <c r="E12" s="576">
        <f t="shared" si="0"/>
        <v>0</v>
      </c>
    </row>
    <row r="13" spans="1:9" x14ac:dyDescent="0.2">
      <c r="B13" t="s">
        <v>1873</v>
      </c>
      <c r="C13" s="582">
        <f>SUM('IS E'!$T$413:$AE$414)</f>
        <v>77119115.150000006</v>
      </c>
      <c r="D13" s="582"/>
      <c r="E13" s="576">
        <f t="shared" si="0"/>
        <v>77119115.150000006</v>
      </c>
    </row>
    <row r="14" spans="1:9" x14ac:dyDescent="0.2">
      <c r="B14" t="s">
        <v>1872</v>
      </c>
      <c r="C14" s="582"/>
      <c r="D14" s="582"/>
      <c r="E14" s="576">
        <f t="shared" si="0"/>
        <v>0</v>
      </c>
    </row>
    <row r="15" spans="1:9" x14ac:dyDescent="0.2">
      <c r="B15" t="s">
        <v>1871</v>
      </c>
      <c r="C15" s="582">
        <f>SUM('IS E'!$T$415:$AE$422)</f>
        <v>43493684.766525045</v>
      </c>
      <c r="D15" s="582"/>
      <c r="E15" s="576">
        <f t="shared" si="0"/>
        <v>43493684.766525045</v>
      </c>
    </row>
    <row r="16" spans="1:9" x14ac:dyDescent="0.2">
      <c r="C16" s="578">
        <f>SUM(C7:C15)</f>
        <v>287837889.52652508</v>
      </c>
      <c r="D16" s="622">
        <f>SUM(D7:D15)</f>
        <v>-24980071.452464998</v>
      </c>
      <c r="E16" s="578">
        <f>SUM(E7:E15)</f>
        <v>262857818.07406008</v>
      </c>
    </row>
    <row r="18" spans="2:5" x14ac:dyDescent="0.2">
      <c r="B18" s="5" t="s">
        <v>1870</v>
      </c>
      <c r="E18" s="582">
        <f>SUM('SCH C-1'!G23:G24)</f>
        <v>-475869.74344125215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FF0000"/>
    <pageSetUpPr fitToPage="1"/>
  </sheetPr>
  <dimension ref="A1:AE447"/>
  <sheetViews>
    <sheetView workbookViewId="0"/>
  </sheetViews>
  <sheetFormatPr defaultColWidth="9.140625" defaultRowHeight="15" outlineLevelRow="1" x14ac:dyDescent="0.25"/>
  <cols>
    <col min="1" max="1" width="46.7109375" style="239" customWidth="1"/>
    <col min="2" max="30" width="10.7109375" style="140" customWidth="1"/>
    <col min="31" max="31" width="11.7109375" style="4" bestFit="1" customWidth="1"/>
    <col min="32" max="16384" width="9.140625" style="4"/>
  </cols>
  <sheetData>
    <row r="1" spans="1:30" s="279" customFormat="1" ht="39" x14ac:dyDescent="0.25">
      <c r="A1" s="277" t="s">
        <v>1457</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row>
    <row r="2" spans="1:30" s="3" customFormat="1" x14ac:dyDescent="0.25">
      <c r="A2" s="235"/>
      <c r="B2" s="138" t="s">
        <v>1007</v>
      </c>
      <c r="C2" s="138" t="s">
        <v>1008</v>
      </c>
      <c r="D2" s="138" t="s">
        <v>1009</v>
      </c>
      <c r="E2" s="138" t="s">
        <v>1010</v>
      </c>
      <c r="F2" s="138" t="s">
        <v>1011</v>
      </c>
      <c r="G2" s="138" t="s">
        <v>1012</v>
      </c>
      <c r="H2" s="138" t="s">
        <v>1013</v>
      </c>
      <c r="I2" s="138" t="s">
        <v>1014</v>
      </c>
      <c r="J2" s="138" t="s">
        <v>1015</v>
      </c>
      <c r="K2" s="138" t="s">
        <v>1016</v>
      </c>
      <c r="L2" s="138" t="s">
        <v>1017</v>
      </c>
      <c r="M2" s="138" t="s">
        <v>1018</v>
      </c>
      <c r="N2" s="138" t="s">
        <v>1019</v>
      </c>
      <c r="O2" s="138" t="s">
        <v>1020</v>
      </c>
      <c r="P2" s="138" t="s">
        <v>1021</v>
      </c>
      <c r="Q2" s="138" t="s">
        <v>1022</v>
      </c>
      <c r="R2" s="138" t="s">
        <v>1023</v>
      </c>
      <c r="S2" s="138" t="s">
        <v>1024</v>
      </c>
      <c r="T2" s="138" t="s">
        <v>1025</v>
      </c>
      <c r="U2" s="138" t="s">
        <v>1026</v>
      </c>
      <c r="V2" s="138" t="s">
        <v>1027</v>
      </c>
      <c r="W2" s="138" t="s">
        <v>1028</v>
      </c>
      <c r="X2" s="138" t="s">
        <v>1029</v>
      </c>
      <c r="Y2" s="138" t="s">
        <v>1030</v>
      </c>
      <c r="Z2" s="138" t="s">
        <v>1031</v>
      </c>
      <c r="AA2" s="138" t="s">
        <v>1032</v>
      </c>
      <c r="AB2" s="138" t="s">
        <v>1033</v>
      </c>
      <c r="AC2" s="138" t="s">
        <v>1034</v>
      </c>
      <c r="AD2" s="138" t="s">
        <v>1035</v>
      </c>
    </row>
    <row r="3" spans="1:30" s="3" customFormat="1" x14ac:dyDescent="0.25">
      <c r="A3" s="236" t="s">
        <v>966</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row>
    <row r="4" spans="1:30" x14ac:dyDescent="0.25">
      <c r="A4" s="237" t="s">
        <v>300</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row>
    <row r="5" spans="1:30" x14ac:dyDescent="0.25">
      <c r="A5" s="237" t="s">
        <v>440</v>
      </c>
    </row>
    <row r="6" spans="1:30" x14ac:dyDescent="0.25">
      <c r="B6"/>
      <c r="C6"/>
      <c r="D6"/>
      <c r="E6"/>
      <c r="F6"/>
      <c r="G6"/>
      <c r="H6"/>
      <c r="I6"/>
      <c r="J6"/>
      <c r="K6"/>
      <c r="L6"/>
      <c r="M6"/>
      <c r="N6"/>
      <c r="O6"/>
      <c r="P6"/>
      <c r="Q6"/>
      <c r="R6"/>
      <c r="S6"/>
      <c r="T6"/>
      <c r="U6"/>
      <c r="V6"/>
      <c r="W6"/>
      <c r="X6"/>
      <c r="Y6"/>
      <c r="Z6"/>
      <c r="AA6"/>
      <c r="AB6"/>
      <c r="AC6"/>
      <c r="AD6"/>
    </row>
    <row r="7" spans="1:30" outlineLevel="1" x14ac:dyDescent="0.25">
      <c r="A7" s="237" t="s">
        <v>441</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row>
    <row r="8" spans="1:30" outlineLevel="1" x14ac:dyDescent="0.25">
      <c r="A8" s="239" t="s">
        <v>442</v>
      </c>
      <c r="B8" s="140">
        <v>28767.111349999901</v>
      </c>
      <c r="C8" s="140">
        <v>26992.922070000001</v>
      </c>
      <c r="D8" s="140">
        <v>25000.60511</v>
      </c>
      <c r="E8" s="140">
        <v>30071.490259999999</v>
      </c>
      <c r="F8" s="140">
        <v>38510.16633</v>
      </c>
      <c r="G8" s="140">
        <v>50238.009599999998</v>
      </c>
      <c r="H8" s="140">
        <v>40469.137949999997</v>
      </c>
      <c r="I8" s="140">
        <v>32346.859903858502</v>
      </c>
      <c r="J8" s="140">
        <v>25947.601712548501</v>
      </c>
      <c r="K8" s="140">
        <v>25771.060603329901</v>
      </c>
      <c r="L8" s="140">
        <v>32034.703216567701</v>
      </c>
      <c r="M8" s="140">
        <v>34038.165807078898</v>
      </c>
      <c r="N8" s="140">
        <v>29335.629377017998</v>
      </c>
      <c r="O8" s="140">
        <v>27787.813805436999</v>
      </c>
      <c r="P8" s="140">
        <v>23654.766184267399</v>
      </c>
      <c r="Q8" s="140">
        <v>28645.725014629999</v>
      </c>
      <c r="R8" s="140">
        <v>36630.794316878601</v>
      </c>
      <c r="S8" s="140">
        <v>43505.373196354703</v>
      </c>
      <c r="T8" s="140">
        <v>42901.9139714583</v>
      </c>
      <c r="U8" s="140">
        <v>32659.299089515</v>
      </c>
      <c r="V8" s="140">
        <v>26285.5451159144</v>
      </c>
      <c r="W8" s="140">
        <v>26165.1106088663</v>
      </c>
      <c r="X8" s="140">
        <v>31545.334671126198</v>
      </c>
      <c r="Y8" s="140">
        <v>33950.7402881444</v>
      </c>
      <c r="Z8" s="140">
        <v>29422.485924140201</v>
      </c>
      <c r="AA8" s="140">
        <v>27732.7002663516</v>
      </c>
      <c r="AB8" s="140">
        <v>23508.774852368901</v>
      </c>
      <c r="AC8" s="140">
        <v>28516.067557824401</v>
      </c>
      <c r="AD8" s="140">
        <v>36439.310153029102</v>
      </c>
    </row>
    <row r="9" spans="1:30" ht="15.75" outlineLevel="1" thickBot="1" x14ac:dyDescent="0.3">
      <c r="A9" s="239" t="s">
        <v>443</v>
      </c>
      <c r="B9" s="241">
        <v>28819.243979999999</v>
      </c>
      <c r="C9" s="241">
        <v>19760.376680000001</v>
      </c>
      <c r="D9" s="241">
        <v>14788.780070000001</v>
      </c>
      <c r="E9" s="241">
        <v>10997.549569999999</v>
      </c>
      <c r="F9" s="241">
        <v>8321.2266599999894</v>
      </c>
      <c r="G9" s="241">
        <v>8259.5122800000008</v>
      </c>
      <c r="H9" s="241">
        <v>8333.3460300000006</v>
      </c>
      <c r="I9" s="241">
        <v>8568.6837417788993</v>
      </c>
      <c r="J9" s="241">
        <v>11897.063045705499</v>
      </c>
      <c r="K9" s="241">
        <v>22681.6818088986</v>
      </c>
      <c r="L9" s="241">
        <v>30797.701661823099</v>
      </c>
      <c r="M9" s="241">
        <v>37805.925343547999</v>
      </c>
      <c r="N9" s="241">
        <v>30208.496459663598</v>
      </c>
      <c r="O9" s="241">
        <v>24841.049701369298</v>
      </c>
      <c r="P9" s="241">
        <v>14162.838406373001</v>
      </c>
      <c r="Q9" s="241">
        <v>10357.303040278301</v>
      </c>
      <c r="R9" s="241">
        <v>8159.3673386872797</v>
      </c>
      <c r="S9" s="241">
        <v>7941.4862822990499</v>
      </c>
      <c r="T9" s="241">
        <v>8021.0050999408004</v>
      </c>
      <c r="U9" s="241">
        <v>8455.5622749180893</v>
      </c>
      <c r="V9" s="241">
        <v>11932.4459559236</v>
      </c>
      <c r="W9" s="241">
        <v>22961.999777729201</v>
      </c>
      <c r="X9" s="241">
        <v>30937.934438788099</v>
      </c>
      <c r="Y9" s="241">
        <v>37974.479630371599</v>
      </c>
      <c r="Z9" s="241">
        <v>30510.317820214801</v>
      </c>
      <c r="AA9" s="241">
        <v>25162.460022747899</v>
      </c>
      <c r="AB9" s="241">
        <v>14110.555430072</v>
      </c>
      <c r="AC9" s="241">
        <v>10248.623340350299</v>
      </c>
      <c r="AD9" s="241">
        <v>8081.7500498476302</v>
      </c>
    </row>
    <row r="10" spans="1:30" outlineLevel="1" x14ac:dyDescent="0.25">
      <c r="A10" s="242" t="s">
        <v>444</v>
      </c>
      <c r="B10" s="243">
        <v>57586.355329999897</v>
      </c>
      <c r="C10" s="243">
        <v>46753.298750000002</v>
      </c>
      <c r="D10" s="243">
        <v>39789.385179999997</v>
      </c>
      <c r="E10" s="243">
        <v>41069.039830000002</v>
      </c>
      <c r="F10" s="243">
        <v>46831.39299</v>
      </c>
      <c r="G10" s="243">
        <v>58497.52188</v>
      </c>
      <c r="H10" s="243">
        <v>48802.483979999997</v>
      </c>
      <c r="I10" s="243">
        <v>40915.543645637401</v>
      </c>
      <c r="J10" s="243">
        <v>37844.664758254097</v>
      </c>
      <c r="K10" s="243">
        <v>48452.742412228603</v>
      </c>
      <c r="L10" s="243">
        <v>62832.4048783908</v>
      </c>
      <c r="M10" s="243">
        <v>71844.091150627006</v>
      </c>
      <c r="N10" s="243">
        <v>59544.125836681698</v>
      </c>
      <c r="O10" s="243">
        <v>52628.863506806403</v>
      </c>
      <c r="P10" s="243">
        <v>37817.604590640403</v>
      </c>
      <c r="Q10" s="243">
        <v>39003.028054908398</v>
      </c>
      <c r="R10" s="243">
        <v>44790.161655565898</v>
      </c>
      <c r="S10" s="243">
        <v>51446.8594786537</v>
      </c>
      <c r="T10" s="243">
        <v>50922.919071399097</v>
      </c>
      <c r="U10" s="243">
        <v>41114.861364433098</v>
      </c>
      <c r="V10" s="243">
        <v>38217.9910718381</v>
      </c>
      <c r="W10" s="243">
        <v>49127.110386595501</v>
      </c>
      <c r="X10" s="243">
        <v>62483.269109914298</v>
      </c>
      <c r="Y10" s="243">
        <v>71925.219918515999</v>
      </c>
      <c r="Z10" s="243">
        <v>59932.803744354998</v>
      </c>
      <c r="AA10" s="243">
        <v>52895.1602890996</v>
      </c>
      <c r="AB10" s="243">
        <v>37619.330282440897</v>
      </c>
      <c r="AC10" s="243">
        <v>38764.690898174798</v>
      </c>
      <c r="AD10" s="243">
        <v>44521.060202876703</v>
      </c>
    </row>
    <row r="11" spans="1:30" outlineLevel="1" x14ac:dyDescent="0.25">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row>
    <row r="12" spans="1:30" outlineLevel="1" x14ac:dyDescent="0.25">
      <c r="A12" s="239" t="s">
        <v>445</v>
      </c>
      <c r="B12" s="140">
        <v>25187.770659999998</v>
      </c>
      <c r="C12" s="140">
        <v>24257.418259999999</v>
      </c>
      <c r="D12" s="140">
        <v>21221.509419999998</v>
      </c>
      <c r="E12" s="140">
        <v>24684.026049999899</v>
      </c>
      <c r="F12" s="140">
        <v>26764.564549999999</v>
      </c>
      <c r="G12" s="140">
        <v>30887.470009999899</v>
      </c>
      <c r="H12" s="140">
        <v>29366.99179</v>
      </c>
      <c r="I12" s="140">
        <v>26356.390491765</v>
      </c>
      <c r="J12" s="140">
        <v>24263.275192970799</v>
      </c>
      <c r="K12" s="140">
        <v>22532.4889616318</v>
      </c>
      <c r="L12" s="140">
        <v>24214.1148283414</v>
      </c>
      <c r="M12" s="140">
        <v>25146.180874137201</v>
      </c>
      <c r="N12" s="140">
        <v>23748.015815279599</v>
      </c>
      <c r="O12" s="140">
        <v>24174.150104808399</v>
      </c>
      <c r="P12" s="140">
        <v>24015.013583308999</v>
      </c>
      <c r="Q12" s="140">
        <v>26654.9943420608</v>
      </c>
      <c r="R12" s="140">
        <v>28229.106324590201</v>
      </c>
      <c r="S12" s="140">
        <v>30394.489114668399</v>
      </c>
      <c r="T12" s="140">
        <v>30539.983357021101</v>
      </c>
      <c r="U12" s="140">
        <v>27773.196238676101</v>
      </c>
      <c r="V12" s="140">
        <v>25562.3312908517</v>
      </c>
      <c r="W12" s="140">
        <v>23929.494158043999</v>
      </c>
      <c r="X12" s="140">
        <v>24497.794878848901</v>
      </c>
      <c r="Y12" s="140">
        <v>25753.164299777902</v>
      </c>
      <c r="Z12" s="140">
        <v>24420.639039714599</v>
      </c>
      <c r="AA12" s="140">
        <v>24734.193532653699</v>
      </c>
      <c r="AB12" s="140">
        <v>24447.902005922799</v>
      </c>
      <c r="AC12" s="140">
        <v>27141.681127990501</v>
      </c>
      <c r="AD12" s="140">
        <v>28689.008324389499</v>
      </c>
    </row>
    <row r="13" spans="1:30" ht="15.75" outlineLevel="1" thickBot="1" x14ac:dyDescent="0.3">
      <c r="A13" s="239" t="s">
        <v>446</v>
      </c>
      <c r="B13" s="241">
        <v>11319.33711</v>
      </c>
      <c r="C13" s="241">
        <v>7931.8855100000001</v>
      </c>
      <c r="D13" s="241">
        <v>5076.9079300000003</v>
      </c>
      <c r="E13" s="241">
        <v>3535.2381399999999</v>
      </c>
      <c r="F13" s="241">
        <v>2962.83763</v>
      </c>
      <c r="G13" s="241">
        <v>2887.9356699999998</v>
      </c>
      <c r="H13" s="241">
        <v>3020.5973399999998</v>
      </c>
      <c r="I13" s="241">
        <v>2984.2185421704899</v>
      </c>
      <c r="J13" s="241">
        <v>4391.30560236151</v>
      </c>
      <c r="K13" s="241">
        <v>8137.4102849413503</v>
      </c>
      <c r="L13" s="241">
        <v>12101.4908386676</v>
      </c>
      <c r="M13" s="241">
        <v>15339.8829549282</v>
      </c>
      <c r="N13" s="241">
        <v>12225.974011939101</v>
      </c>
      <c r="O13" s="241">
        <v>9924.8706663669309</v>
      </c>
      <c r="P13" s="241">
        <v>5393.85060178596</v>
      </c>
      <c r="Q13" s="241">
        <v>3745.9787649093601</v>
      </c>
      <c r="R13" s="241">
        <v>2776.9579220549699</v>
      </c>
      <c r="S13" s="241">
        <v>2583.3261732250598</v>
      </c>
      <c r="T13" s="241">
        <v>2607.0801633218298</v>
      </c>
      <c r="U13" s="241">
        <v>2975.3757050117802</v>
      </c>
      <c r="V13" s="241">
        <v>4439.8229287110598</v>
      </c>
      <c r="W13" s="241">
        <v>8435.7646703583796</v>
      </c>
      <c r="X13" s="241">
        <v>12365.0722979038</v>
      </c>
      <c r="Y13" s="241">
        <v>15489.8895785364</v>
      </c>
      <c r="Z13" s="241">
        <v>12447.151275186699</v>
      </c>
      <c r="AA13" s="241">
        <v>10133.890522137201</v>
      </c>
      <c r="AB13" s="241">
        <v>5436.6058989868097</v>
      </c>
      <c r="AC13" s="241">
        <v>3718.55146666167</v>
      </c>
      <c r="AD13" s="241">
        <v>2731.06417139219</v>
      </c>
    </row>
    <row r="14" spans="1:30" outlineLevel="1" x14ac:dyDescent="0.25">
      <c r="A14" s="242" t="s">
        <v>447</v>
      </c>
      <c r="B14" s="140">
        <v>36507.107770000002</v>
      </c>
      <c r="C14" s="140">
        <v>32189.303769999999</v>
      </c>
      <c r="D14" s="140">
        <v>26298.41735</v>
      </c>
      <c r="E14" s="140">
        <v>28219.2641899999</v>
      </c>
      <c r="F14" s="140">
        <v>29727.402180000001</v>
      </c>
      <c r="G14" s="140">
        <v>33775.405679999902</v>
      </c>
      <c r="H14" s="140">
        <v>32387.58913</v>
      </c>
      <c r="I14" s="140">
        <v>29340.6090339355</v>
      </c>
      <c r="J14" s="140">
        <v>28654.580795332298</v>
      </c>
      <c r="K14" s="140">
        <v>30669.899246573201</v>
      </c>
      <c r="L14" s="140">
        <v>36315.605667009098</v>
      </c>
      <c r="M14" s="140">
        <v>40486.063829065497</v>
      </c>
      <c r="N14" s="140">
        <v>35973.989827218698</v>
      </c>
      <c r="O14" s="140">
        <v>34099.020771175397</v>
      </c>
      <c r="P14" s="140">
        <v>29408.864185095001</v>
      </c>
      <c r="Q14" s="140">
        <v>30400.973106970199</v>
      </c>
      <c r="R14" s="140">
        <v>31006.064246645201</v>
      </c>
      <c r="S14" s="140">
        <v>32977.8152878935</v>
      </c>
      <c r="T14" s="140">
        <v>33147.063520342897</v>
      </c>
      <c r="U14" s="140">
        <v>30748.571943687901</v>
      </c>
      <c r="V14" s="140">
        <v>30002.154219562701</v>
      </c>
      <c r="W14" s="140">
        <v>32365.258828402399</v>
      </c>
      <c r="X14" s="140">
        <v>36862.867176752799</v>
      </c>
      <c r="Y14" s="140">
        <v>41243.0538783144</v>
      </c>
      <c r="Z14" s="140">
        <v>36867.7903149013</v>
      </c>
      <c r="AA14" s="140">
        <v>34868.084054790997</v>
      </c>
      <c r="AB14" s="140">
        <v>29884.507904909598</v>
      </c>
      <c r="AC14" s="140">
        <v>30860.2325946522</v>
      </c>
      <c r="AD14" s="140">
        <v>31420.0724957817</v>
      </c>
    </row>
    <row r="15" spans="1:30" outlineLevel="1" x14ac:dyDescent="0.25">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row>
    <row r="16" spans="1:30" outlineLevel="1" x14ac:dyDescent="0.25">
      <c r="A16" s="239" t="s">
        <v>448</v>
      </c>
      <c r="B16" s="140">
        <v>12072.203799999999</v>
      </c>
      <c r="C16" s="140">
        <v>11929.99099</v>
      </c>
      <c r="D16" s="140">
        <v>10432.205899999901</v>
      </c>
      <c r="E16" s="140">
        <v>11049.21715</v>
      </c>
      <c r="F16" s="140">
        <v>11540.116900000001</v>
      </c>
      <c r="G16" s="140">
        <v>12664.0206</v>
      </c>
      <c r="H16" s="140">
        <v>12414.274090000001</v>
      </c>
      <c r="I16" s="140">
        <v>12349.708607312101</v>
      </c>
      <c r="J16" s="140">
        <v>11776.146556936899</v>
      </c>
      <c r="K16" s="140">
        <v>11186.186817788301</v>
      </c>
      <c r="L16" s="140">
        <v>11636.695041360301</v>
      </c>
      <c r="M16" s="140">
        <v>11919.462657948099</v>
      </c>
      <c r="N16" s="140">
        <v>11379.5424596553</v>
      </c>
      <c r="O16" s="140">
        <v>11694.780740709501</v>
      </c>
      <c r="P16" s="140">
        <v>11812.364024410501</v>
      </c>
      <c r="Q16" s="140">
        <v>12560.257236971</v>
      </c>
      <c r="R16" s="140">
        <v>12718.8846445283</v>
      </c>
      <c r="S16" s="140">
        <v>13308.7397712576</v>
      </c>
      <c r="T16" s="140">
        <v>13255.246600316899</v>
      </c>
      <c r="U16" s="140">
        <v>12856.5391859621</v>
      </c>
      <c r="V16" s="140">
        <v>12289.2459520627</v>
      </c>
      <c r="W16" s="140">
        <v>11812.7966953627</v>
      </c>
      <c r="X16" s="140">
        <v>11829.926357853999</v>
      </c>
      <c r="Y16" s="140">
        <v>12148.254833266299</v>
      </c>
      <c r="Z16" s="140">
        <v>11679.507922924</v>
      </c>
      <c r="AA16" s="140">
        <v>11926.427977674</v>
      </c>
      <c r="AB16" s="140">
        <v>11979.0549871085</v>
      </c>
      <c r="AC16" s="140">
        <v>12761.7405403052</v>
      </c>
      <c r="AD16" s="140">
        <v>12888.554072926599</v>
      </c>
    </row>
    <row r="17" spans="1:30" ht="15.75" outlineLevel="1" thickBot="1" x14ac:dyDescent="0.3">
      <c r="A17" s="239" t="s">
        <v>449</v>
      </c>
      <c r="B17" s="241">
        <v>923.820279999999</v>
      </c>
      <c r="C17" s="241">
        <v>662.09800999999902</v>
      </c>
      <c r="D17" s="241">
        <v>473.25497000000001</v>
      </c>
      <c r="E17" s="241">
        <v>380.97514000000001</v>
      </c>
      <c r="F17" s="241">
        <v>376.84132</v>
      </c>
      <c r="G17" s="241">
        <v>388.23240999999899</v>
      </c>
      <c r="H17" s="241">
        <v>404.30106999999998</v>
      </c>
      <c r="I17" s="241">
        <v>226.53925709503</v>
      </c>
      <c r="J17" s="241">
        <v>322.93307208481002</v>
      </c>
      <c r="K17" s="241">
        <v>528.64105929104903</v>
      </c>
      <c r="L17" s="241">
        <v>706.28712349644104</v>
      </c>
      <c r="M17" s="241">
        <v>887.13185836957405</v>
      </c>
      <c r="N17" s="241">
        <v>721.17131020720899</v>
      </c>
      <c r="O17" s="241">
        <v>630.98509286762499</v>
      </c>
      <c r="P17" s="241">
        <v>404.25752204297902</v>
      </c>
      <c r="Q17" s="241">
        <v>360.70722446628599</v>
      </c>
      <c r="R17" s="241">
        <v>255.72781077846901</v>
      </c>
      <c r="S17" s="241">
        <v>221.03043523946499</v>
      </c>
      <c r="T17" s="241">
        <v>239.279011630935</v>
      </c>
      <c r="U17" s="241">
        <v>307.44242961428199</v>
      </c>
      <c r="V17" s="241">
        <v>436.59069604597897</v>
      </c>
      <c r="W17" s="241">
        <v>707.45258779781</v>
      </c>
      <c r="X17" s="241">
        <v>862.47098470044</v>
      </c>
      <c r="Y17" s="241">
        <v>1037.2025195870301</v>
      </c>
      <c r="Z17" s="241">
        <v>861.15022895069296</v>
      </c>
      <c r="AA17" s="241">
        <v>759.90274093756204</v>
      </c>
      <c r="AB17" s="241">
        <v>474.119539437078</v>
      </c>
      <c r="AC17" s="241">
        <v>418.063742157322</v>
      </c>
      <c r="AD17" s="241">
        <v>296.08339336818102</v>
      </c>
    </row>
    <row r="18" spans="1:30" outlineLevel="1" x14ac:dyDescent="0.25">
      <c r="A18" s="242" t="s">
        <v>450</v>
      </c>
      <c r="B18" s="140">
        <v>12996.024079999999</v>
      </c>
      <c r="C18" s="140">
        <v>12592.089</v>
      </c>
      <c r="D18" s="140">
        <v>10905.460869999901</v>
      </c>
      <c r="E18" s="140">
        <v>11430.192290000001</v>
      </c>
      <c r="F18" s="140">
        <v>11916.95822</v>
      </c>
      <c r="G18" s="140">
        <v>13052.25301</v>
      </c>
      <c r="H18" s="140">
        <v>12818.57516</v>
      </c>
      <c r="I18" s="140">
        <v>12576.2478644072</v>
      </c>
      <c r="J18" s="140">
        <v>12099.0796290217</v>
      </c>
      <c r="K18" s="140">
        <v>11714.8278770793</v>
      </c>
      <c r="L18" s="140">
        <v>12342.982164856699</v>
      </c>
      <c r="M18" s="140">
        <v>12806.5945163176</v>
      </c>
      <c r="N18" s="140">
        <v>12100.713769862499</v>
      </c>
      <c r="O18" s="140">
        <v>12325.765833577099</v>
      </c>
      <c r="P18" s="140">
        <v>12216.6215464534</v>
      </c>
      <c r="Q18" s="140">
        <v>12920.964461437299</v>
      </c>
      <c r="R18" s="140">
        <v>12974.6124553067</v>
      </c>
      <c r="S18" s="140">
        <v>13529.7702064971</v>
      </c>
      <c r="T18" s="140">
        <v>13494.5256119479</v>
      </c>
      <c r="U18" s="140">
        <v>13163.9816155763</v>
      </c>
      <c r="V18" s="140">
        <v>12725.8366481086</v>
      </c>
      <c r="W18" s="140">
        <v>12520.2492831605</v>
      </c>
      <c r="X18" s="140">
        <v>12692.397342554401</v>
      </c>
      <c r="Y18" s="140">
        <v>13185.4573528533</v>
      </c>
      <c r="Z18" s="140">
        <v>12540.658151874701</v>
      </c>
      <c r="AA18" s="140">
        <v>12686.3307186116</v>
      </c>
      <c r="AB18" s="140">
        <v>12453.174526545599</v>
      </c>
      <c r="AC18" s="140">
        <v>13179.804282462501</v>
      </c>
      <c r="AD18" s="140">
        <v>13184.6374662947</v>
      </c>
    </row>
    <row r="19" spans="1:30" outlineLevel="1" x14ac:dyDescent="0.25">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row>
    <row r="20" spans="1:30" ht="15.75" outlineLevel="1" thickBot="1" x14ac:dyDescent="0.3">
      <c r="A20" s="239" t="s">
        <v>451</v>
      </c>
      <c r="B20" s="241">
        <v>142.46898999999999</v>
      </c>
      <c r="C20" s="241">
        <v>141.76804000000001</v>
      </c>
      <c r="D20" s="241">
        <v>129.58412000000001</v>
      </c>
      <c r="E20" s="241">
        <v>140.73177999999999</v>
      </c>
      <c r="F20" s="241">
        <v>142.03434999999999</v>
      </c>
      <c r="G20" s="241">
        <v>140.90281999999999</v>
      </c>
      <c r="H20" s="241">
        <v>151.51506000000001</v>
      </c>
      <c r="I20" s="241">
        <v>205.988753390553</v>
      </c>
      <c r="J20" s="241">
        <v>206.217845015591</v>
      </c>
      <c r="K20" s="241">
        <v>206.89980663463299</v>
      </c>
      <c r="L20" s="241">
        <v>212.18528502292199</v>
      </c>
      <c r="M20" s="241">
        <v>210.05780426923599</v>
      </c>
      <c r="N20" s="241">
        <v>207.289631867547</v>
      </c>
      <c r="O20" s="241">
        <v>206.797156999039</v>
      </c>
      <c r="P20" s="241">
        <v>206.419436815414</v>
      </c>
      <c r="Q20" s="241">
        <v>205.760539955155</v>
      </c>
      <c r="R20" s="241">
        <v>204.912275960909</v>
      </c>
      <c r="S20" s="241">
        <v>205.056029115971</v>
      </c>
      <c r="T20" s="241">
        <v>204.57084365786201</v>
      </c>
      <c r="U20" s="241">
        <v>205.17438177930501</v>
      </c>
      <c r="V20" s="241">
        <v>205.59715834740399</v>
      </c>
      <c r="W20" s="241">
        <v>207.47395099593501</v>
      </c>
      <c r="X20" s="241">
        <v>210.10983705021999</v>
      </c>
      <c r="Y20" s="241">
        <v>209.45436035824201</v>
      </c>
      <c r="Z20" s="241">
        <v>207.38957516590901</v>
      </c>
      <c r="AA20" s="241">
        <v>206.51253298170499</v>
      </c>
      <c r="AB20" s="241">
        <v>205.866342950193</v>
      </c>
      <c r="AC20" s="241">
        <v>205.17471068312699</v>
      </c>
      <c r="AD20" s="241">
        <v>204.04444959790101</v>
      </c>
    </row>
    <row r="21" spans="1:30" outlineLevel="1" x14ac:dyDescent="0.25">
      <c r="A21" s="242" t="s">
        <v>452</v>
      </c>
      <c r="B21" s="140">
        <v>142.46898999999999</v>
      </c>
      <c r="C21" s="140">
        <v>141.76804000000001</v>
      </c>
      <c r="D21" s="140">
        <v>129.58412000000001</v>
      </c>
      <c r="E21" s="140">
        <v>140.73177999999999</v>
      </c>
      <c r="F21" s="140">
        <v>142.03434999999999</v>
      </c>
      <c r="G21" s="140">
        <v>140.90281999999999</v>
      </c>
      <c r="H21" s="140">
        <v>151.51506000000001</v>
      </c>
      <c r="I21" s="140">
        <v>205.988753390553</v>
      </c>
      <c r="J21" s="140">
        <v>206.217845015591</v>
      </c>
      <c r="K21" s="140">
        <v>206.89980663463299</v>
      </c>
      <c r="L21" s="140">
        <v>212.18528502292199</v>
      </c>
      <c r="M21" s="140">
        <v>210.05780426923599</v>
      </c>
      <c r="N21" s="140">
        <v>207.289631867547</v>
      </c>
      <c r="O21" s="140">
        <v>206.797156999039</v>
      </c>
      <c r="P21" s="140">
        <v>206.419436815414</v>
      </c>
      <c r="Q21" s="140">
        <v>205.760539955155</v>
      </c>
      <c r="R21" s="140">
        <v>204.912275960909</v>
      </c>
      <c r="S21" s="140">
        <v>205.056029115971</v>
      </c>
      <c r="T21" s="140">
        <v>204.57084365786201</v>
      </c>
      <c r="U21" s="140">
        <v>205.17438177930501</v>
      </c>
      <c r="V21" s="140">
        <v>205.59715834740399</v>
      </c>
      <c r="W21" s="140">
        <v>207.47395099593501</v>
      </c>
      <c r="X21" s="140">
        <v>210.10983705021999</v>
      </c>
      <c r="Y21" s="140">
        <v>209.45436035824201</v>
      </c>
      <c r="Z21" s="140">
        <v>207.38957516590901</v>
      </c>
      <c r="AA21" s="140">
        <v>206.51253298170499</v>
      </c>
      <c r="AB21" s="140">
        <v>205.866342950193</v>
      </c>
      <c r="AC21" s="140">
        <v>205.17471068312699</v>
      </c>
      <c r="AD21" s="140">
        <v>204.04444959790101</v>
      </c>
    </row>
    <row r="22" spans="1:30" outlineLevel="1" x14ac:dyDescent="0.25">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row>
    <row r="23" spans="1:30" outlineLevel="1" x14ac:dyDescent="0.25">
      <c r="A23" s="239" t="s">
        <v>453</v>
      </c>
      <c r="B23" s="140">
        <v>6467.3480499999996</v>
      </c>
      <c r="C23" s="140">
        <v>6437.4250700000002</v>
      </c>
      <c r="D23" s="140">
        <v>5617.6043399999899</v>
      </c>
      <c r="E23" s="140">
        <v>6617.43181</v>
      </c>
      <c r="F23" s="140">
        <v>6637.9775</v>
      </c>
      <c r="G23" s="140">
        <v>7232.98909</v>
      </c>
      <c r="H23" s="140">
        <v>7198.3633599999903</v>
      </c>
      <c r="I23" s="140">
        <v>6959.3103271624204</v>
      </c>
      <c r="J23" s="140">
        <v>6510.7541739286798</v>
      </c>
      <c r="K23" s="140">
        <v>6147.0719923012302</v>
      </c>
      <c r="L23" s="140">
        <v>6409.2569600536099</v>
      </c>
      <c r="M23" s="140">
        <v>6571.9023390423199</v>
      </c>
      <c r="N23" s="140">
        <v>6304.0521849693396</v>
      </c>
      <c r="O23" s="140">
        <v>6381.04010663795</v>
      </c>
      <c r="P23" s="140">
        <v>6465.1202939721998</v>
      </c>
      <c r="Q23" s="140">
        <v>6997.8203088191303</v>
      </c>
      <c r="R23" s="140">
        <v>7217.3278718648999</v>
      </c>
      <c r="S23" s="140">
        <v>7636.6597792082803</v>
      </c>
      <c r="T23" s="140">
        <v>7614.7515389806103</v>
      </c>
      <c r="U23" s="140">
        <v>7216.4978244905697</v>
      </c>
      <c r="V23" s="140">
        <v>6761.5303940332396</v>
      </c>
      <c r="W23" s="140">
        <v>6430.3339978697504</v>
      </c>
      <c r="X23" s="140">
        <v>6468.8885188382001</v>
      </c>
      <c r="Y23" s="140">
        <v>6690.3223094117802</v>
      </c>
      <c r="Z23" s="140">
        <v>6449.4318178521999</v>
      </c>
      <c r="AA23" s="140">
        <v>6495.6408255774104</v>
      </c>
      <c r="AB23" s="140">
        <v>6551.9087881935702</v>
      </c>
      <c r="AC23" s="140">
        <v>7101.0359556550802</v>
      </c>
      <c r="AD23" s="140">
        <v>7310.7143707425103</v>
      </c>
    </row>
    <row r="24" spans="1:30" ht="15.75" outlineLevel="1" thickBot="1" x14ac:dyDescent="0.3">
      <c r="A24" s="239" t="s">
        <v>454</v>
      </c>
      <c r="B24" s="241">
        <v>1392.53611</v>
      </c>
      <c r="C24" s="241">
        <v>1001.97723</v>
      </c>
      <c r="D24" s="241">
        <v>462.59316999999999</v>
      </c>
      <c r="E24" s="241">
        <v>334.85192999999998</v>
      </c>
      <c r="F24" s="241">
        <v>279.45420000000001</v>
      </c>
      <c r="G24" s="241">
        <v>249.35934999999901</v>
      </c>
      <c r="H24" s="241">
        <v>276.32265999999998</v>
      </c>
      <c r="I24" s="241">
        <v>305.46570587871798</v>
      </c>
      <c r="J24" s="241">
        <v>464.576496110552</v>
      </c>
      <c r="K24" s="241">
        <v>898.07496672248101</v>
      </c>
      <c r="L24" s="241">
        <v>1357.0389475716499</v>
      </c>
      <c r="M24" s="241">
        <v>1731.52102187982</v>
      </c>
      <c r="N24" s="241">
        <v>1375.0850674988999</v>
      </c>
      <c r="O24" s="241">
        <v>1100.34790087331</v>
      </c>
      <c r="P24" s="241">
        <v>572.77538061623102</v>
      </c>
      <c r="Q24" s="241">
        <v>379.15128251132398</v>
      </c>
      <c r="R24" s="241">
        <v>268.56826599652101</v>
      </c>
      <c r="S24" s="241">
        <v>244.039459559855</v>
      </c>
      <c r="T24" s="241">
        <v>247.59727475486301</v>
      </c>
      <c r="U24" s="241">
        <v>293.77882241358702</v>
      </c>
      <c r="V24" s="241">
        <v>461.97248989816001</v>
      </c>
      <c r="W24" s="241">
        <v>931.286827589121</v>
      </c>
      <c r="X24" s="241">
        <v>1385.9176094444699</v>
      </c>
      <c r="Y24" s="241">
        <v>1749.79491333484</v>
      </c>
      <c r="Z24" s="241">
        <v>1401.66628312032</v>
      </c>
      <c r="AA24" s="241">
        <v>1125.45873289575</v>
      </c>
      <c r="AB24" s="241">
        <v>577.89040474705996</v>
      </c>
      <c r="AC24" s="241">
        <v>376.02137456167202</v>
      </c>
      <c r="AD24" s="241">
        <v>263.10617858300401</v>
      </c>
    </row>
    <row r="25" spans="1:30" outlineLevel="1" x14ac:dyDescent="0.25">
      <c r="A25" s="242" t="s">
        <v>455</v>
      </c>
      <c r="B25" s="140">
        <v>7859.8841599999996</v>
      </c>
      <c r="C25" s="140">
        <v>7439.4022999999997</v>
      </c>
      <c r="D25" s="140">
        <v>6080.19750999999</v>
      </c>
      <c r="E25" s="140">
        <v>6952.2837399999999</v>
      </c>
      <c r="F25" s="140">
        <v>6917.4317000000001</v>
      </c>
      <c r="G25" s="140">
        <v>7482.3484399999998</v>
      </c>
      <c r="H25" s="140">
        <v>7474.6860199999901</v>
      </c>
      <c r="I25" s="140">
        <v>7264.7760330411402</v>
      </c>
      <c r="J25" s="140">
        <v>6975.3306700392304</v>
      </c>
      <c r="K25" s="140">
        <v>7045.1469590237202</v>
      </c>
      <c r="L25" s="140">
        <v>7766.29590762526</v>
      </c>
      <c r="M25" s="140">
        <v>8303.4233609221501</v>
      </c>
      <c r="N25" s="140">
        <v>7679.1372524682401</v>
      </c>
      <c r="O25" s="140">
        <v>7481.3880075112602</v>
      </c>
      <c r="P25" s="140">
        <v>7037.8956745884298</v>
      </c>
      <c r="Q25" s="140">
        <v>7376.9715913304499</v>
      </c>
      <c r="R25" s="140">
        <v>7485.8961378614204</v>
      </c>
      <c r="S25" s="140">
        <v>7880.6992387681403</v>
      </c>
      <c r="T25" s="140">
        <v>7862.3488137354798</v>
      </c>
      <c r="U25" s="140">
        <v>7510.2766469041599</v>
      </c>
      <c r="V25" s="140">
        <v>7223.5028839314</v>
      </c>
      <c r="W25" s="140">
        <v>7361.6208254588801</v>
      </c>
      <c r="X25" s="140">
        <v>7854.8061282826702</v>
      </c>
      <c r="Y25" s="140">
        <v>8440.1172227466304</v>
      </c>
      <c r="Z25" s="140">
        <v>7851.0981009725201</v>
      </c>
      <c r="AA25" s="140">
        <v>7621.09955847317</v>
      </c>
      <c r="AB25" s="140">
        <v>7129.7991929406298</v>
      </c>
      <c r="AC25" s="140">
        <v>7477.0573302167604</v>
      </c>
      <c r="AD25" s="140">
        <v>7573.82054932552</v>
      </c>
    </row>
    <row r="26" spans="1:30" outlineLevel="1" x14ac:dyDescent="0.25">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row>
    <row r="27" spans="1:30" ht="15.75" outlineLevel="1" thickBot="1" x14ac:dyDescent="0.3">
      <c r="A27" s="239" t="s">
        <v>456</v>
      </c>
      <c r="B27" s="241">
        <v>0</v>
      </c>
      <c r="C27" s="241">
        <v>0</v>
      </c>
      <c r="D27" s="241">
        <v>0</v>
      </c>
      <c r="E27" s="241">
        <v>0</v>
      </c>
      <c r="F27" s="241">
        <v>0</v>
      </c>
      <c r="G27" s="241">
        <v>0</v>
      </c>
      <c r="H27" s="241">
        <v>0</v>
      </c>
      <c r="I27" s="241">
        <v>0</v>
      </c>
      <c r="J27" s="241">
        <v>0</v>
      </c>
      <c r="K27" s="241">
        <v>0</v>
      </c>
      <c r="L27" s="241">
        <v>0</v>
      </c>
      <c r="M27" s="241">
        <v>0</v>
      </c>
      <c r="N27" s="241">
        <v>0</v>
      </c>
      <c r="O27" s="241">
        <v>0</v>
      </c>
      <c r="P27" s="241">
        <v>0</v>
      </c>
      <c r="Q27" s="241">
        <v>0</v>
      </c>
      <c r="R27" s="241">
        <v>0</v>
      </c>
      <c r="S27" s="241">
        <v>0</v>
      </c>
      <c r="T27" s="241">
        <v>0</v>
      </c>
      <c r="U27" s="241">
        <v>0</v>
      </c>
      <c r="V27" s="241">
        <v>0</v>
      </c>
      <c r="W27" s="241">
        <v>0</v>
      </c>
      <c r="X27" s="241">
        <v>0</v>
      </c>
      <c r="Y27" s="241">
        <v>0</v>
      </c>
      <c r="Z27" s="241">
        <v>0</v>
      </c>
      <c r="AA27" s="241">
        <v>0</v>
      </c>
      <c r="AB27" s="241">
        <v>0</v>
      </c>
      <c r="AC27" s="241">
        <v>0</v>
      </c>
      <c r="AD27" s="241">
        <v>0</v>
      </c>
    </row>
    <row r="28" spans="1:30" outlineLevel="1" x14ac:dyDescent="0.25">
      <c r="A28" s="242" t="s">
        <v>457</v>
      </c>
      <c r="B28" s="140">
        <v>0</v>
      </c>
      <c r="C28" s="140">
        <v>0</v>
      </c>
      <c r="D28" s="140">
        <v>0</v>
      </c>
      <c r="E28" s="140">
        <v>0</v>
      </c>
      <c r="F28" s="140">
        <v>0</v>
      </c>
      <c r="G28" s="140">
        <v>0</v>
      </c>
      <c r="H28" s="140">
        <v>0</v>
      </c>
      <c r="I28" s="140">
        <v>0</v>
      </c>
      <c r="J28" s="140">
        <v>0</v>
      </c>
      <c r="K28" s="140">
        <v>0</v>
      </c>
      <c r="L28" s="140">
        <v>0</v>
      </c>
      <c r="M28" s="140">
        <v>0</v>
      </c>
      <c r="N28" s="140">
        <v>0</v>
      </c>
      <c r="O28" s="140">
        <v>0</v>
      </c>
      <c r="P28" s="140">
        <v>0</v>
      </c>
      <c r="Q28" s="140">
        <v>0</v>
      </c>
      <c r="R28" s="140">
        <v>0</v>
      </c>
      <c r="S28" s="140">
        <v>0</v>
      </c>
      <c r="T28" s="140">
        <v>0</v>
      </c>
      <c r="U28" s="140">
        <v>0</v>
      </c>
      <c r="V28" s="140">
        <v>0</v>
      </c>
      <c r="W28" s="140">
        <v>0</v>
      </c>
      <c r="X28" s="140">
        <v>0</v>
      </c>
      <c r="Y28" s="140">
        <v>0</v>
      </c>
      <c r="Z28" s="140">
        <v>0</v>
      </c>
      <c r="AA28" s="140">
        <v>0</v>
      </c>
      <c r="AB28" s="140">
        <v>0</v>
      </c>
      <c r="AC28" s="140">
        <v>0</v>
      </c>
      <c r="AD28" s="140">
        <v>0</v>
      </c>
    </row>
    <row r="29" spans="1:30" outlineLevel="1" x14ac:dyDescent="0.25">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row>
    <row r="30" spans="1:30" outlineLevel="1" x14ac:dyDescent="0.25">
      <c r="A30" s="239" t="s">
        <v>458</v>
      </c>
      <c r="B30" s="140">
        <v>13640.773150000001</v>
      </c>
      <c r="C30" s="140">
        <v>13691.895259999999</v>
      </c>
      <c r="D30" s="140">
        <v>13544.20911</v>
      </c>
      <c r="E30" s="140">
        <v>14413.07676</v>
      </c>
      <c r="F30" s="140">
        <v>14311.70026</v>
      </c>
      <c r="G30" s="140">
        <v>14165.80593</v>
      </c>
      <c r="H30" s="140">
        <v>14247.1811</v>
      </c>
      <c r="I30" s="140">
        <v>13944.460429316299</v>
      </c>
      <c r="J30" s="140">
        <v>13591.9511615065</v>
      </c>
      <c r="K30" s="140">
        <v>14044.8165551154</v>
      </c>
      <c r="L30" s="140">
        <v>13112.2064816238</v>
      </c>
      <c r="M30" s="140">
        <v>12828.694903681</v>
      </c>
      <c r="N30" s="140">
        <v>12965.7369473534</v>
      </c>
      <c r="O30" s="140">
        <v>13817.0991497538</v>
      </c>
      <c r="P30" s="140">
        <v>12375.8378052801</v>
      </c>
      <c r="Q30" s="140">
        <v>13159.9363830196</v>
      </c>
      <c r="R30" s="140">
        <v>13296.146819723401</v>
      </c>
      <c r="S30" s="140">
        <v>4233.5948340549603</v>
      </c>
      <c r="T30" s="140">
        <v>4255.9043071833603</v>
      </c>
      <c r="U30" s="140">
        <v>4324.4831010304797</v>
      </c>
      <c r="V30" s="140">
        <v>4475.5387247798099</v>
      </c>
      <c r="W30" s="140">
        <v>4139.6471004040404</v>
      </c>
      <c r="X30" s="140">
        <v>4218.2145512137304</v>
      </c>
      <c r="Y30" s="140">
        <v>4394.5150758098298</v>
      </c>
      <c r="Z30" s="140">
        <v>4382.1098455270403</v>
      </c>
      <c r="AA30" s="140">
        <v>4417.4829338612999</v>
      </c>
      <c r="AB30" s="140">
        <v>4170.6622107851499</v>
      </c>
      <c r="AC30" s="140">
        <v>4408.5296822233004</v>
      </c>
      <c r="AD30" s="140">
        <v>4531.3083652144696</v>
      </c>
    </row>
    <row r="31" spans="1:30" outlineLevel="1" x14ac:dyDescent="0.25">
      <c r="A31" s="239" t="s">
        <v>459</v>
      </c>
      <c r="B31" s="140">
        <v>695.70046000000002</v>
      </c>
      <c r="C31" s="140">
        <v>729.45046000000002</v>
      </c>
      <c r="D31" s="140">
        <v>612.707169999999</v>
      </c>
      <c r="E31" s="140">
        <v>698.99486000000002</v>
      </c>
      <c r="F31" s="140">
        <v>849.77673000000004</v>
      </c>
      <c r="G31" s="140">
        <v>930.67294000000004</v>
      </c>
      <c r="H31" s="140">
        <v>991.02556000000004</v>
      </c>
      <c r="I31" s="140">
        <v>658.07818250514697</v>
      </c>
      <c r="J31" s="140">
        <v>687.71056166549795</v>
      </c>
      <c r="K31" s="140">
        <v>624.63292420325797</v>
      </c>
      <c r="L31" s="140">
        <v>531.23160465851402</v>
      </c>
      <c r="M31" s="140">
        <v>828.59168669775102</v>
      </c>
      <c r="N31" s="140">
        <v>827.79840531866603</v>
      </c>
      <c r="O31" s="140">
        <v>832.08481065411399</v>
      </c>
      <c r="P31" s="140">
        <v>829.40990248415198</v>
      </c>
      <c r="Q31" s="140">
        <v>826.779680818781</v>
      </c>
      <c r="R31" s="140">
        <v>828.89714566794305</v>
      </c>
      <c r="S31" s="140">
        <v>700.931912812973</v>
      </c>
      <c r="T31" s="140">
        <v>702.73175066131603</v>
      </c>
      <c r="U31" s="140">
        <v>701.26227501425001</v>
      </c>
      <c r="V31" s="140">
        <v>699.51748588171597</v>
      </c>
      <c r="W31" s="140">
        <v>841.15638324377301</v>
      </c>
      <c r="X31" s="140">
        <v>697.91596711042098</v>
      </c>
      <c r="Y31" s="140">
        <v>737.50641986041001</v>
      </c>
      <c r="Z31" s="140">
        <v>736.74484163109196</v>
      </c>
      <c r="AA31" s="140">
        <v>741.17893254937405</v>
      </c>
      <c r="AB31" s="140">
        <v>738.48269280531395</v>
      </c>
      <c r="AC31" s="140">
        <v>735.83312241885506</v>
      </c>
      <c r="AD31" s="140">
        <v>738.05022137999504</v>
      </c>
    </row>
    <row r="32" spans="1:30" outlineLevel="1" x14ac:dyDescent="0.25">
      <c r="A32" s="239" t="s">
        <v>1057</v>
      </c>
      <c r="B32" s="140">
        <v>0</v>
      </c>
      <c r="C32" s="140">
        <v>0</v>
      </c>
      <c r="D32" s="140">
        <v>0</v>
      </c>
      <c r="E32" s="140">
        <v>0</v>
      </c>
      <c r="F32" s="140">
        <v>0</v>
      </c>
      <c r="G32" s="140">
        <v>0</v>
      </c>
      <c r="H32" s="140">
        <v>0</v>
      </c>
      <c r="I32" s="140">
        <v>0</v>
      </c>
      <c r="J32" s="140">
        <v>0</v>
      </c>
      <c r="K32" s="140">
        <v>0</v>
      </c>
      <c r="L32" s="140">
        <v>0</v>
      </c>
      <c r="M32" s="140">
        <v>0</v>
      </c>
      <c r="N32" s="140">
        <v>0</v>
      </c>
      <c r="O32" s="140">
        <v>0</v>
      </c>
      <c r="P32" s="140">
        <v>0</v>
      </c>
      <c r="Q32" s="140">
        <v>0</v>
      </c>
      <c r="R32" s="140">
        <v>0</v>
      </c>
      <c r="S32" s="140">
        <v>-2029.61459556554</v>
      </c>
      <c r="T32" s="140">
        <v>-2013.4347816212601</v>
      </c>
      <c r="U32" s="140">
        <v>-1697.1982196240201</v>
      </c>
      <c r="V32" s="140">
        <v>-1504.2129388224801</v>
      </c>
      <c r="W32" s="140">
        <v>-1419.7848509038299</v>
      </c>
      <c r="X32" s="140">
        <v>-1565.9446553083801</v>
      </c>
      <c r="Y32" s="140">
        <v>-1655.7073011194</v>
      </c>
      <c r="Z32" s="140">
        <v>-1485.5112686611401</v>
      </c>
      <c r="AA32" s="140">
        <v>-1493.48569278691</v>
      </c>
      <c r="AB32" s="140">
        <v>-1390.15379703031</v>
      </c>
      <c r="AC32" s="140">
        <v>-1603.5634400245499</v>
      </c>
      <c r="AD32" s="140">
        <v>-1809.16460776598</v>
      </c>
    </row>
    <row r="33" spans="1:30" outlineLevel="1" x14ac:dyDescent="0.25">
      <c r="A33" s="239" t="s">
        <v>460</v>
      </c>
      <c r="B33" s="140">
        <v>138.95634000000001</v>
      </c>
      <c r="C33" s="140">
        <v>37.859099999999998</v>
      </c>
      <c r="D33" s="140">
        <v>14.534219999999999</v>
      </c>
      <c r="E33" s="140">
        <v>-176.89080999999999</v>
      </c>
      <c r="F33" s="140">
        <v>46.91883</v>
      </c>
      <c r="G33" s="140">
        <v>329.286239999999</v>
      </c>
      <c r="H33" s="140">
        <v>46.889850000000003</v>
      </c>
      <c r="I33" s="140">
        <v>221.07559634111101</v>
      </c>
      <c r="J33" s="140">
        <v>245.33859634111101</v>
      </c>
      <c r="K33" s="140">
        <v>197.49859634111101</v>
      </c>
      <c r="L33" s="140">
        <v>153.39759634111101</v>
      </c>
      <c r="M33" s="140">
        <v>33.410490852777698</v>
      </c>
      <c r="N33" s="140">
        <v>33.3914908527777</v>
      </c>
      <c r="O33" s="140">
        <v>33.653490852777701</v>
      </c>
      <c r="P33" s="140">
        <v>33.530490852777703</v>
      </c>
      <c r="Q33" s="140">
        <v>33.409490852777701</v>
      </c>
      <c r="R33" s="140">
        <v>33.551490852777697</v>
      </c>
      <c r="S33" s="140">
        <v>29.65</v>
      </c>
      <c r="T33" s="140">
        <v>29.774000000000001</v>
      </c>
      <c r="U33" s="140">
        <v>29.718</v>
      </c>
      <c r="V33" s="140">
        <v>29.646999999999998</v>
      </c>
      <c r="W33" s="140">
        <v>29.603999999999999</v>
      </c>
      <c r="X33" s="140">
        <v>29.607999999999901</v>
      </c>
      <c r="Y33" s="140">
        <v>31.840947255833299</v>
      </c>
      <c r="Z33" s="140">
        <v>31.821947255833301</v>
      </c>
      <c r="AA33" s="140">
        <v>32.088947255833297</v>
      </c>
      <c r="AB33" s="140">
        <v>31.962947255833299</v>
      </c>
      <c r="AC33" s="140">
        <v>31.839947255833302</v>
      </c>
      <c r="AD33" s="140">
        <v>31.984947255833301</v>
      </c>
    </row>
    <row r="34" spans="1:30" outlineLevel="1" x14ac:dyDescent="0.25">
      <c r="A34" s="239" t="s">
        <v>461</v>
      </c>
      <c r="B34" s="140">
        <v>1106.2720099999999</v>
      </c>
      <c r="C34" s="140">
        <v>1127.99657</v>
      </c>
      <c r="D34" s="140">
        <v>1196.6772899999901</v>
      </c>
      <c r="E34" s="140">
        <v>1350.0816299999999</v>
      </c>
      <c r="F34" s="140">
        <v>1275.7508499999999</v>
      </c>
      <c r="G34" s="140">
        <v>1363.3300300000001</v>
      </c>
      <c r="H34" s="140">
        <v>974.54299000000003</v>
      </c>
      <c r="I34" s="140">
        <v>1256.93420970443</v>
      </c>
      <c r="J34" s="140">
        <v>1329.8971082964299</v>
      </c>
      <c r="K34" s="140">
        <v>1391.2399248454301</v>
      </c>
      <c r="L34" s="140">
        <v>1411.1623880504501</v>
      </c>
      <c r="M34" s="140">
        <v>1437.9627671554399</v>
      </c>
      <c r="N34" s="140">
        <v>1443.62217327244</v>
      </c>
      <c r="O34" s="140">
        <v>1457.5963835984401</v>
      </c>
      <c r="P34" s="140">
        <v>1458.87904490544</v>
      </c>
      <c r="Q34" s="140">
        <v>1461.84143186544</v>
      </c>
      <c r="R34" s="140">
        <v>1497.27053847344</v>
      </c>
      <c r="S34" s="140">
        <v>1102.2922004596201</v>
      </c>
      <c r="T34" s="140">
        <v>1108.01634343962</v>
      </c>
      <c r="U34" s="140">
        <v>1110.6629651196199</v>
      </c>
      <c r="V34" s="140">
        <v>1109.86972317962</v>
      </c>
      <c r="W34" s="140">
        <v>1111.0983866296201</v>
      </c>
      <c r="X34" s="140">
        <v>1114.46616049967</v>
      </c>
      <c r="Y34" s="140">
        <v>578.42899238012706</v>
      </c>
      <c r="Z34" s="140">
        <v>580.640518100127</v>
      </c>
      <c r="AA34" s="140">
        <v>591.849116900127</v>
      </c>
      <c r="AB34" s="140">
        <v>588.99369535012704</v>
      </c>
      <c r="AC34" s="140">
        <v>588.35789731012699</v>
      </c>
      <c r="AD34" s="140">
        <v>596.67412987012699</v>
      </c>
    </row>
    <row r="35" spans="1:30" ht="15.75" outlineLevel="1" thickBot="1" x14ac:dyDescent="0.3">
      <c r="A35" s="239" t="s">
        <v>1058</v>
      </c>
      <c r="B35" s="241">
        <v>0</v>
      </c>
      <c r="C35" s="241">
        <v>0</v>
      </c>
      <c r="D35" s="241">
        <v>0</v>
      </c>
      <c r="E35" s="241">
        <v>0</v>
      </c>
      <c r="F35" s="241">
        <v>0</v>
      </c>
      <c r="G35" s="241">
        <v>0</v>
      </c>
      <c r="H35" s="241">
        <v>0</v>
      </c>
      <c r="I35" s="241">
        <v>0</v>
      </c>
      <c r="J35" s="241">
        <v>0</v>
      </c>
      <c r="K35" s="241">
        <v>0</v>
      </c>
      <c r="L35" s="241">
        <v>0</v>
      </c>
      <c r="M35" s="241">
        <v>0</v>
      </c>
      <c r="N35" s="241">
        <v>0</v>
      </c>
      <c r="O35" s="241">
        <v>0</v>
      </c>
      <c r="P35" s="241">
        <v>0</v>
      </c>
      <c r="Q35" s="241">
        <v>0</v>
      </c>
      <c r="R35" s="241">
        <v>0</v>
      </c>
      <c r="S35" s="241">
        <v>-79.166097106188502</v>
      </c>
      <c r="T35" s="241">
        <v>-84.804514291000501</v>
      </c>
      <c r="U35" s="241">
        <v>-95.643496275477702</v>
      </c>
      <c r="V35" s="241">
        <v>-154.24815368798099</v>
      </c>
      <c r="W35" s="241">
        <v>-296.712673450073</v>
      </c>
      <c r="X35" s="241">
        <v>-397.23055974173297</v>
      </c>
      <c r="Y35" s="241">
        <v>-494.61427941270898</v>
      </c>
      <c r="Z35" s="241">
        <v>-397.06308413971198</v>
      </c>
      <c r="AA35" s="241">
        <v>-321.05090128550199</v>
      </c>
      <c r="AB35" s="241">
        <v>-175.609678077627</v>
      </c>
      <c r="AC35" s="241">
        <v>-116.69083806671399</v>
      </c>
      <c r="AD35" s="241">
        <v>-90.7033660375659</v>
      </c>
    </row>
    <row r="36" spans="1:30" outlineLevel="1" x14ac:dyDescent="0.25">
      <c r="A36" s="242" t="s">
        <v>462</v>
      </c>
      <c r="B36" s="140">
        <v>15581.70196</v>
      </c>
      <c r="C36" s="140">
        <v>15587.2013899999</v>
      </c>
      <c r="D36" s="140">
        <v>15368.1277899999</v>
      </c>
      <c r="E36" s="140">
        <v>16285.26244</v>
      </c>
      <c r="F36" s="140">
        <v>16484.146669999998</v>
      </c>
      <c r="G36" s="140">
        <v>16789.095140000001</v>
      </c>
      <c r="H36" s="140">
        <v>16259.639499999999</v>
      </c>
      <c r="I36" s="140">
        <v>16080.548417866999</v>
      </c>
      <c r="J36" s="140">
        <v>15854.897427809499</v>
      </c>
      <c r="K36" s="140">
        <v>16258.188000505201</v>
      </c>
      <c r="L36" s="140">
        <v>15207.998070673901</v>
      </c>
      <c r="M36" s="140">
        <v>15128.659848387</v>
      </c>
      <c r="N36" s="140">
        <v>15270.5490167973</v>
      </c>
      <c r="O36" s="140">
        <v>16140.433834859101</v>
      </c>
      <c r="P36" s="140">
        <v>14697.657243522501</v>
      </c>
      <c r="Q36" s="140">
        <v>15481.966986556599</v>
      </c>
      <c r="R36" s="140">
        <v>15655.8659947176</v>
      </c>
      <c r="S36" s="140">
        <v>3957.6882546558199</v>
      </c>
      <c r="T36" s="140">
        <v>3998.1871053720402</v>
      </c>
      <c r="U36" s="140">
        <v>4373.2846252648596</v>
      </c>
      <c r="V36" s="140">
        <v>4656.1118413306804</v>
      </c>
      <c r="W36" s="140">
        <v>4405.0083459235202</v>
      </c>
      <c r="X36" s="140">
        <v>4097.0294637737097</v>
      </c>
      <c r="Y36" s="140">
        <v>3591.96985477409</v>
      </c>
      <c r="Z36" s="140">
        <v>3848.7427997132299</v>
      </c>
      <c r="AA36" s="140">
        <v>3968.06333649421</v>
      </c>
      <c r="AB36" s="140">
        <v>3964.3380710884799</v>
      </c>
      <c r="AC36" s="140">
        <v>4044.3063711168402</v>
      </c>
      <c r="AD36" s="140">
        <v>3998.1496899168701</v>
      </c>
    </row>
    <row r="37" spans="1:30" outlineLevel="1" x14ac:dyDescent="0.25"/>
    <row r="38" spans="1:30" outlineLevel="1" x14ac:dyDescent="0.25"/>
    <row r="39" spans="1:30" x14ac:dyDescent="0.25">
      <c r="A39" s="237" t="s">
        <v>463</v>
      </c>
      <c r="B39" s="140">
        <v>130673.54229</v>
      </c>
      <c r="C39" s="140">
        <v>114703.063249999</v>
      </c>
      <c r="D39" s="140">
        <v>98571.172819999905</v>
      </c>
      <c r="E39" s="140">
        <v>104096.77426999999</v>
      </c>
      <c r="F39" s="140">
        <v>112019.36611</v>
      </c>
      <c r="G39" s="140">
        <v>129737.52697000001</v>
      </c>
      <c r="H39" s="140">
        <v>117894.48884999999</v>
      </c>
      <c r="I39" s="140">
        <v>106383.713748279</v>
      </c>
      <c r="J39" s="140">
        <v>101634.77112547201</v>
      </c>
      <c r="K39" s="140">
        <v>114347.704302044</v>
      </c>
      <c r="L39" s="140">
        <v>134677.47197357801</v>
      </c>
      <c r="M39" s="140">
        <v>148778.890509588</v>
      </c>
      <c r="N39" s="140">
        <v>130775.80533489599</v>
      </c>
      <c r="O39" s="140">
        <v>122882.269110928</v>
      </c>
      <c r="P39" s="140">
        <v>101385.062677115</v>
      </c>
      <c r="Q39" s="140">
        <v>105389.66474115801</v>
      </c>
      <c r="R39" s="140">
        <v>112117.512766057</v>
      </c>
      <c r="S39" s="140">
        <v>109997.888495584</v>
      </c>
      <c r="T39" s="140">
        <v>109629.614966455</v>
      </c>
      <c r="U39" s="140">
        <v>97116.150577645807</v>
      </c>
      <c r="V39" s="140">
        <v>93031.193823119</v>
      </c>
      <c r="W39" s="140">
        <v>105986.721620536</v>
      </c>
      <c r="X39" s="140">
        <v>124200.479058328</v>
      </c>
      <c r="Y39" s="140">
        <v>138595.27258756201</v>
      </c>
      <c r="Z39" s="140">
        <v>121248.482686982</v>
      </c>
      <c r="AA39" s="140">
        <v>112245.250490451</v>
      </c>
      <c r="AB39" s="140">
        <v>91257.016320875497</v>
      </c>
      <c r="AC39" s="140">
        <v>94531.266187306304</v>
      </c>
      <c r="AD39" s="140">
        <v>100901.784853793</v>
      </c>
    </row>
    <row r="41" spans="1:30" x14ac:dyDescent="0.25">
      <c r="A41" s="239" t="s">
        <v>464</v>
      </c>
      <c r="B41" s="140">
        <v>0</v>
      </c>
      <c r="C41" s="140">
        <v>0</v>
      </c>
      <c r="D41" s="140">
        <v>0</v>
      </c>
      <c r="E41" s="140">
        <v>0</v>
      </c>
      <c r="F41" s="140">
        <v>0</v>
      </c>
      <c r="G41" s="140">
        <v>0</v>
      </c>
      <c r="H41" s="140">
        <v>0</v>
      </c>
      <c r="I41" s="140">
        <v>0</v>
      </c>
      <c r="J41" s="140">
        <v>0</v>
      </c>
      <c r="K41" s="140">
        <v>0</v>
      </c>
      <c r="L41" s="140">
        <v>0</v>
      </c>
      <c r="M41" s="140">
        <v>0</v>
      </c>
      <c r="N41" s="140">
        <v>0</v>
      </c>
      <c r="O41" s="140">
        <v>0</v>
      </c>
      <c r="P41" s="140">
        <v>0</v>
      </c>
      <c r="Q41" s="140">
        <v>0</v>
      </c>
      <c r="R41" s="140">
        <v>0</v>
      </c>
      <c r="S41" s="140">
        <v>0</v>
      </c>
      <c r="T41" s="140">
        <v>0</v>
      </c>
      <c r="U41" s="140">
        <v>0</v>
      </c>
      <c r="V41" s="140">
        <v>0</v>
      </c>
      <c r="W41" s="140">
        <v>0</v>
      </c>
      <c r="X41" s="140">
        <v>0</v>
      </c>
      <c r="Y41" s="140">
        <v>0</v>
      </c>
      <c r="Z41" s="140">
        <v>0</v>
      </c>
      <c r="AA41" s="140">
        <v>0</v>
      </c>
      <c r="AB41" s="140">
        <v>0</v>
      </c>
      <c r="AC41" s="140">
        <v>0</v>
      </c>
      <c r="AD41" s="140">
        <v>0</v>
      </c>
    </row>
    <row r="42" spans="1:30" s="276" customFormat="1" x14ac:dyDescent="0.25">
      <c r="A42" s="274" t="s">
        <v>439</v>
      </c>
      <c r="B42" s="275">
        <v>261.70310999999998</v>
      </c>
      <c r="C42" s="275">
        <v>78.20384</v>
      </c>
      <c r="D42" s="275">
        <v>40.12162</v>
      </c>
      <c r="E42" s="275">
        <v>1.87771</v>
      </c>
      <c r="F42" s="275">
        <v>4.06839</v>
      </c>
      <c r="G42" s="275">
        <v>10.374129999999999</v>
      </c>
      <c r="H42" s="275">
        <v>30.70628</v>
      </c>
      <c r="I42" s="275">
        <v>147.021580369497</v>
      </c>
      <c r="J42" s="275">
        <v>427.59595762834198</v>
      </c>
      <c r="K42" s="275">
        <v>489.34779373368099</v>
      </c>
      <c r="L42" s="275">
        <v>1682.0244169143</v>
      </c>
      <c r="M42" s="275">
        <v>2066.0460699434102</v>
      </c>
      <c r="N42" s="275">
        <v>1451.59305360693</v>
      </c>
      <c r="O42" s="275">
        <v>468.171087487156</v>
      </c>
      <c r="P42" s="275">
        <v>162.86019213850901</v>
      </c>
      <c r="Q42" s="275">
        <v>324.91722347565701</v>
      </c>
      <c r="R42" s="275">
        <v>87.080268733090804</v>
      </c>
      <c r="S42" s="275">
        <v>29.006750294109398</v>
      </c>
      <c r="T42" s="275">
        <v>30.1560786290975</v>
      </c>
      <c r="U42" s="275">
        <v>162.85210214719501</v>
      </c>
      <c r="V42" s="275">
        <v>7.8669620575450203</v>
      </c>
      <c r="W42" s="275">
        <v>145.645957486642</v>
      </c>
      <c r="X42" s="275">
        <v>1507.0792552800301</v>
      </c>
      <c r="Y42" s="275">
        <v>1660.74635586451</v>
      </c>
      <c r="Z42" s="275">
        <v>954.20380175517403</v>
      </c>
      <c r="AA42" s="275">
        <v>1050.42827215376</v>
      </c>
      <c r="AB42" s="275">
        <v>94.751599999999996</v>
      </c>
      <c r="AC42" s="275">
        <v>228.15686805708901</v>
      </c>
      <c r="AD42" s="275">
        <v>59.703626210055901</v>
      </c>
    </row>
    <row r="43" spans="1:30" x14ac:dyDescent="0.25">
      <c r="A43" s="239" t="s">
        <v>465</v>
      </c>
      <c r="B43" s="140">
        <v>0</v>
      </c>
      <c r="C43" s="140">
        <v>0</v>
      </c>
      <c r="D43" s="140">
        <v>0</v>
      </c>
      <c r="E43" s="140">
        <v>0</v>
      </c>
      <c r="F43" s="140">
        <v>0</v>
      </c>
      <c r="G43" s="140">
        <v>0</v>
      </c>
      <c r="H43" s="140">
        <v>0</v>
      </c>
      <c r="I43" s="140">
        <v>0</v>
      </c>
      <c r="J43" s="140">
        <v>0</v>
      </c>
      <c r="K43" s="140">
        <v>0</v>
      </c>
      <c r="L43" s="140">
        <v>0</v>
      </c>
      <c r="M43" s="140">
        <v>0</v>
      </c>
      <c r="N43" s="140">
        <v>0</v>
      </c>
      <c r="O43" s="140">
        <v>0</v>
      </c>
      <c r="P43" s="140">
        <v>0</v>
      </c>
      <c r="Q43" s="140">
        <v>0</v>
      </c>
      <c r="R43" s="140">
        <v>0</v>
      </c>
      <c r="S43" s="140">
        <v>0</v>
      </c>
      <c r="T43" s="140">
        <v>0</v>
      </c>
      <c r="U43" s="140">
        <v>0</v>
      </c>
      <c r="V43" s="140">
        <v>0</v>
      </c>
      <c r="W43" s="140">
        <v>0</v>
      </c>
      <c r="X43" s="140">
        <v>0</v>
      </c>
      <c r="Y43" s="140">
        <v>0</v>
      </c>
      <c r="Z43" s="140">
        <v>0</v>
      </c>
      <c r="AA43" s="140">
        <v>0</v>
      </c>
      <c r="AB43" s="140">
        <v>0</v>
      </c>
      <c r="AC43" s="140">
        <v>0</v>
      </c>
      <c r="AD43" s="140">
        <v>0</v>
      </c>
    </row>
    <row r="44" spans="1:30" s="276" customFormat="1" x14ac:dyDescent="0.25">
      <c r="A44" s="274" t="s">
        <v>466</v>
      </c>
      <c r="B44" s="275">
        <v>5079.2963399999999</v>
      </c>
      <c r="C44" s="275">
        <v>6345.56185</v>
      </c>
      <c r="D44" s="275">
        <v>1460.8985399999999</v>
      </c>
      <c r="E44" s="275">
        <v>87.666079999999994</v>
      </c>
      <c r="F44" s="275">
        <v>176.17348999999999</v>
      </c>
      <c r="G44" s="275">
        <v>355.23887000000002</v>
      </c>
      <c r="H44" s="275">
        <v>298.97280000000001</v>
      </c>
      <c r="I44" s="275">
        <v>710.39319999999998</v>
      </c>
      <c r="J44" s="275">
        <v>2040.4214999999999</v>
      </c>
      <c r="K44" s="275">
        <v>774.2491</v>
      </c>
      <c r="L44" s="275">
        <v>2208.5844000000002</v>
      </c>
      <c r="M44" s="275">
        <v>5008.0796999999902</v>
      </c>
      <c r="N44" s="275">
        <v>3821.5367000000001</v>
      </c>
      <c r="O44" s="275">
        <v>1577.6470999999999</v>
      </c>
      <c r="P44" s="275">
        <v>5726.1697000000004</v>
      </c>
      <c r="Q44" s="275">
        <v>1750.5292999999999</v>
      </c>
      <c r="R44" s="275">
        <v>395.70960000000002</v>
      </c>
      <c r="S44" s="275">
        <v>264.75839999999903</v>
      </c>
      <c r="T44" s="275">
        <v>589.78</v>
      </c>
      <c r="U44" s="275">
        <v>546.74549999999999</v>
      </c>
      <c r="V44" s="275">
        <v>13.416699999999899</v>
      </c>
      <c r="W44" s="275">
        <v>5366.9605000000001</v>
      </c>
      <c r="X44" s="275">
        <v>4686.4423999999999</v>
      </c>
      <c r="Y44" s="275">
        <v>5724.1914999999999</v>
      </c>
      <c r="Z44" s="275">
        <v>6419.7389999999996</v>
      </c>
      <c r="AA44" s="275">
        <v>5692.7145</v>
      </c>
      <c r="AB44" s="275">
        <v>4928.7830999999996</v>
      </c>
      <c r="AC44" s="275">
        <v>2117.5122000000001</v>
      </c>
      <c r="AD44" s="275">
        <v>629.29010000000005</v>
      </c>
    </row>
    <row r="45" spans="1:30" x14ac:dyDescent="0.25">
      <c r="A45" s="239" t="s">
        <v>467</v>
      </c>
      <c r="B45" s="140">
        <v>0</v>
      </c>
      <c r="C45" s="140">
        <v>0</v>
      </c>
      <c r="D45" s="140">
        <v>0</v>
      </c>
      <c r="E45" s="140">
        <v>0</v>
      </c>
      <c r="F45" s="140">
        <v>0</v>
      </c>
      <c r="G45" s="140">
        <v>0</v>
      </c>
      <c r="H45" s="140">
        <v>0</v>
      </c>
      <c r="I45" s="140">
        <v>0</v>
      </c>
      <c r="J45" s="140">
        <v>0</v>
      </c>
      <c r="K45" s="140">
        <v>0</v>
      </c>
      <c r="L45" s="140">
        <v>0</v>
      </c>
      <c r="M45" s="140">
        <v>0</v>
      </c>
      <c r="N45" s="140">
        <v>0</v>
      </c>
      <c r="O45" s="140">
        <v>0</v>
      </c>
      <c r="P45" s="140">
        <v>0</v>
      </c>
      <c r="Q45" s="140">
        <v>0</v>
      </c>
      <c r="R45" s="140">
        <v>0</v>
      </c>
      <c r="S45" s="140">
        <v>0</v>
      </c>
      <c r="T45" s="140">
        <v>0</v>
      </c>
      <c r="U45" s="140">
        <v>0</v>
      </c>
      <c r="V45" s="140">
        <v>0</v>
      </c>
      <c r="W45" s="140">
        <v>0</v>
      </c>
      <c r="X45" s="140">
        <v>0</v>
      </c>
      <c r="Y45" s="140">
        <v>0</v>
      </c>
      <c r="Z45" s="140">
        <v>0</v>
      </c>
      <c r="AA45" s="140">
        <v>0</v>
      </c>
      <c r="AB45" s="140">
        <v>0</v>
      </c>
      <c r="AC45" s="140">
        <v>0</v>
      </c>
      <c r="AD45" s="140">
        <v>0</v>
      </c>
    </row>
    <row r="46" spans="1:30" ht="15.75" thickBot="1" x14ac:dyDescent="0.3">
      <c r="A46" s="239" t="s">
        <v>468</v>
      </c>
      <c r="B46" s="241">
        <v>235.61356000000001</v>
      </c>
      <c r="C46" s="241">
        <v>270.11248999999998</v>
      </c>
      <c r="D46" s="241">
        <v>254.23212999999899</v>
      </c>
      <c r="E46" s="241">
        <v>568.51581999999996</v>
      </c>
      <c r="F46" s="241">
        <v>-152.82380999999901</v>
      </c>
      <c r="G46" s="241">
        <v>220.33450999999999</v>
      </c>
      <c r="H46" s="241">
        <v>223.39275000000001</v>
      </c>
      <c r="I46" s="241">
        <v>271.03644411349802</v>
      </c>
      <c r="J46" s="241">
        <v>280.61738489630801</v>
      </c>
      <c r="K46" s="241">
        <v>258.29812961273501</v>
      </c>
      <c r="L46" s="241">
        <v>342.447642566556</v>
      </c>
      <c r="M46" s="241">
        <v>284.289722055764</v>
      </c>
      <c r="N46" s="241">
        <v>292.41880334592099</v>
      </c>
      <c r="O46" s="241">
        <v>279.01817162407798</v>
      </c>
      <c r="P46" s="241">
        <v>270.49992662492798</v>
      </c>
      <c r="Q46" s="241">
        <v>271.91620768207599</v>
      </c>
      <c r="R46" s="241">
        <v>244.50763352101501</v>
      </c>
      <c r="S46" s="241">
        <v>234.70970138752901</v>
      </c>
      <c r="T46" s="241">
        <v>236.56377814483</v>
      </c>
      <c r="U46" s="241">
        <v>238.25853365064299</v>
      </c>
      <c r="V46" s="241">
        <v>267.41619822411297</v>
      </c>
      <c r="W46" s="241">
        <v>301.02307297161002</v>
      </c>
      <c r="X46" s="241">
        <v>290.20509983197599</v>
      </c>
      <c r="Y46" s="241">
        <v>285.59106616379</v>
      </c>
      <c r="Z46" s="241">
        <v>295.969437646448</v>
      </c>
      <c r="AA46" s="241">
        <v>275.90047925176901</v>
      </c>
      <c r="AB46" s="241">
        <v>279.30133212330298</v>
      </c>
      <c r="AC46" s="241">
        <v>267.53914625994997</v>
      </c>
      <c r="AD46" s="241">
        <v>242.87706684694501</v>
      </c>
    </row>
    <row r="47" spans="1:30" x14ac:dyDescent="0.25">
      <c r="A47" s="242" t="s">
        <v>469</v>
      </c>
      <c r="B47" s="140">
        <v>5576.61301</v>
      </c>
      <c r="C47" s="140">
        <v>6693.8781799999997</v>
      </c>
      <c r="D47" s="140">
        <v>1755.2522899999999</v>
      </c>
      <c r="E47" s="140">
        <v>658.05961000000002</v>
      </c>
      <c r="F47" s="140">
        <v>27.41807</v>
      </c>
      <c r="G47" s="140">
        <v>585.94750999999997</v>
      </c>
      <c r="H47" s="140">
        <v>553.07182999999998</v>
      </c>
      <c r="I47" s="140">
        <v>1128.45122448299</v>
      </c>
      <c r="J47" s="140">
        <v>2748.6348425246501</v>
      </c>
      <c r="K47" s="140">
        <v>1521.89502334641</v>
      </c>
      <c r="L47" s="140">
        <v>4233.0564594808602</v>
      </c>
      <c r="M47" s="140">
        <v>7358.4154919991797</v>
      </c>
      <c r="N47" s="140">
        <v>5565.54855695285</v>
      </c>
      <c r="O47" s="140">
        <v>2324.8363591112302</v>
      </c>
      <c r="P47" s="140">
        <v>6159.5298187634298</v>
      </c>
      <c r="Q47" s="140">
        <v>2347.3627311577302</v>
      </c>
      <c r="R47" s="140">
        <v>727.29750225410601</v>
      </c>
      <c r="S47" s="140">
        <v>528.47485168163803</v>
      </c>
      <c r="T47" s="140">
        <v>856.49985677392704</v>
      </c>
      <c r="U47" s="140">
        <v>947.85613579783796</v>
      </c>
      <c r="V47" s="140">
        <v>288.699860281658</v>
      </c>
      <c r="W47" s="140">
        <v>5813.62953045825</v>
      </c>
      <c r="X47" s="140">
        <v>6483.7267551120103</v>
      </c>
      <c r="Y47" s="140">
        <v>7670.5289220283003</v>
      </c>
      <c r="Z47" s="140">
        <v>7669.9122394016204</v>
      </c>
      <c r="AA47" s="140">
        <v>7019.0432514055301</v>
      </c>
      <c r="AB47" s="140">
        <v>5302.8360321233004</v>
      </c>
      <c r="AC47" s="140">
        <v>2613.2082143170301</v>
      </c>
      <c r="AD47" s="140">
        <v>931.87079305700104</v>
      </c>
    </row>
    <row r="49" spans="1:30" x14ac:dyDescent="0.25">
      <c r="A49" s="239" t="s">
        <v>470</v>
      </c>
      <c r="B49" s="140">
        <v>207.87078</v>
      </c>
      <c r="C49" s="140">
        <v>77.393749999999997</v>
      </c>
      <c r="D49" s="140">
        <v>-6.0109999999999997E-2</v>
      </c>
      <c r="E49" s="140">
        <v>-8.4999999999999995E-4</v>
      </c>
      <c r="F49" s="140">
        <v>-3.1150000000000001E-2</v>
      </c>
      <c r="G49" s="140">
        <v>0</v>
      </c>
      <c r="H49" s="140">
        <v>-5.8999999999999999E-3</v>
      </c>
      <c r="I49" s="140">
        <v>0</v>
      </c>
      <c r="J49" s="140">
        <v>16.623875923399702</v>
      </c>
      <c r="K49" s="140">
        <v>34.890931095008199</v>
      </c>
      <c r="L49" s="140">
        <v>36.2167122051817</v>
      </c>
      <c r="M49" s="140">
        <v>238.31403399999999</v>
      </c>
      <c r="N49" s="140">
        <v>263.28866399999998</v>
      </c>
      <c r="O49" s="140">
        <v>201.158852</v>
      </c>
      <c r="P49" s="140">
        <v>158.205342</v>
      </c>
      <c r="Q49" s="140">
        <v>148.556826</v>
      </c>
      <c r="R49" s="140">
        <v>193.5684</v>
      </c>
      <c r="S49" s="140">
        <v>294.17653000000001</v>
      </c>
      <c r="T49" s="140">
        <v>396.17229200000003</v>
      </c>
      <c r="U49" s="140">
        <v>262.175296</v>
      </c>
      <c r="V49" s="140">
        <v>240.66937200000001</v>
      </c>
      <c r="W49" s="140">
        <v>151.05676399999999</v>
      </c>
      <c r="X49" s="140">
        <v>159.350548</v>
      </c>
      <c r="Y49" s="140">
        <v>238.31403399999999</v>
      </c>
      <c r="Z49" s="140">
        <v>263.28866399999998</v>
      </c>
      <c r="AA49" s="140">
        <v>201.158852</v>
      </c>
      <c r="AB49" s="140">
        <v>158.205342</v>
      </c>
      <c r="AC49" s="140">
        <v>148.556826</v>
      </c>
      <c r="AD49" s="140">
        <v>193.5684</v>
      </c>
    </row>
    <row r="50" spans="1:30" x14ac:dyDescent="0.25">
      <c r="A50" s="239" t="s">
        <v>471</v>
      </c>
      <c r="B50" s="140">
        <v>178.86064999999999</v>
      </c>
      <c r="C50" s="140">
        <v>98.839799999999997</v>
      </c>
      <c r="D50" s="140">
        <v>14.91516</v>
      </c>
      <c r="E50" s="140">
        <v>12.256039999999899</v>
      </c>
      <c r="F50" s="140">
        <v>8.3260400000000008</v>
      </c>
      <c r="G50" s="140">
        <v>8.5901300000000003</v>
      </c>
      <c r="H50" s="140">
        <v>8.6313200000000005</v>
      </c>
      <c r="I50" s="140">
        <v>24.1937739285714</v>
      </c>
      <c r="J50" s="140">
        <v>24.1937739285714</v>
      </c>
      <c r="K50" s="140">
        <v>98.169773928571402</v>
      </c>
      <c r="L50" s="140">
        <v>129.92177392857101</v>
      </c>
      <c r="M50" s="140">
        <v>114.671107261904</v>
      </c>
      <c r="N50" s="140">
        <v>137.63110726190399</v>
      </c>
      <c r="O50" s="140">
        <v>143.79110726190399</v>
      </c>
      <c r="P50" s="140">
        <v>139.591107261904</v>
      </c>
      <c r="Q50" s="140">
        <v>129.324440595238</v>
      </c>
      <c r="R50" s="140">
        <v>140.14177392857101</v>
      </c>
      <c r="S50" s="140">
        <v>123.57510726190399</v>
      </c>
      <c r="T50" s="140">
        <v>149.66177392857099</v>
      </c>
      <c r="U50" s="140">
        <v>112.337773928571</v>
      </c>
      <c r="V50" s="140">
        <v>126.972440595238</v>
      </c>
      <c r="W50" s="140">
        <v>98.169773928571402</v>
      </c>
      <c r="X50" s="140">
        <v>129.92177392857101</v>
      </c>
      <c r="Y50" s="140">
        <v>114.671107261904</v>
      </c>
      <c r="Z50" s="140">
        <v>137.63110726190399</v>
      </c>
      <c r="AA50" s="140">
        <v>143.79110726190399</v>
      </c>
      <c r="AB50" s="140">
        <v>139.591107261904</v>
      </c>
      <c r="AC50" s="140">
        <v>129.324440595238</v>
      </c>
      <c r="AD50" s="140">
        <v>140.14177392857101</v>
      </c>
    </row>
    <row r="51" spans="1:30" x14ac:dyDescent="0.25">
      <c r="A51" s="239" t="s">
        <v>472</v>
      </c>
      <c r="B51" s="140">
        <v>829.27062999999998</v>
      </c>
      <c r="C51" s="140">
        <v>919.57582000000002</v>
      </c>
      <c r="D51" s="140">
        <v>591.09175000000005</v>
      </c>
      <c r="E51" s="140">
        <v>727.53210000000001</v>
      </c>
      <c r="F51" s="140">
        <v>801.51121999999998</v>
      </c>
      <c r="G51" s="140">
        <v>932.10459000000003</v>
      </c>
      <c r="H51" s="140">
        <v>826.57344000000001</v>
      </c>
      <c r="I51" s="140">
        <v>784.29440833333297</v>
      </c>
      <c r="J51" s="140">
        <v>704.18505833333302</v>
      </c>
      <c r="K51" s="140">
        <v>732.830238333333</v>
      </c>
      <c r="L51" s="140">
        <v>866.00664833333303</v>
      </c>
      <c r="M51" s="140">
        <v>876.71596833333297</v>
      </c>
      <c r="N51" s="140">
        <v>813.101718333333</v>
      </c>
      <c r="O51" s="140">
        <v>926.50086833333296</v>
      </c>
      <c r="P51" s="140">
        <v>661.74401833333297</v>
      </c>
      <c r="Q51" s="140">
        <v>770.43093833333296</v>
      </c>
      <c r="R51" s="140">
        <v>796.36170833333301</v>
      </c>
      <c r="S51" s="140">
        <v>280.59487833333299</v>
      </c>
      <c r="T51" s="140">
        <v>280.59487833333299</v>
      </c>
      <c r="U51" s="140">
        <v>280.59487833333299</v>
      </c>
      <c r="V51" s="140">
        <v>280.59487833333299</v>
      </c>
      <c r="W51" s="140">
        <v>280.59487833333299</v>
      </c>
      <c r="X51" s="140">
        <v>280.59487833333299</v>
      </c>
      <c r="Y51" s="140">
        <v>280.769248333333</v>
      </c>
      <c r="Z51" s="140">
        <v>280.769248333333</v>
      </c>
      <c r="AA51" s="140">
        <v>280.769248333333</v>
      </c>
      <c r="AB51" s="140">
        <v>280.769248333333</v>
      </c>
      <c r="AC51" s="140">
        <v>280.769248333333</v>
      </c>
      <c r="AD51" s="140">
        <v>280.769248333333</v>
      </c>
    </row>
    <row r="52" spans="1:30" x14ac:dyDescent="0.25">
      <c r="A52" s="239" t="s">
        <v>473</v>
      </c>
      <c r="B52" s="140">
        <v>25.310459999999999</v>
      </c>
      <c r="C52" s="140">
        <v>24.74438</v>
      </c>
      <c r="D52" s="140">
        <v>26.68411</v>
      </c>
      <c r="E52" s="140">
        <v>27.43206</v>
      </c>
      <c r="F52" s="140">
        <v>27.446960000000001</v>
      </c>
      <c r="G52" s="140">
        <v>27.49785</v>
      </c>
      <c r="H52" s="140">
        <v>27.731719999999999</v>
      </c>
      <c r="I52" s="140">
        <v>25.286000000000001</v>
      </c>
      <c r="J52" s="140">
        <v>25.286000000000001</v>
      </c>
      <c r="K52" s="140">
        <v>25.286000000000001</v>
      </c>
      <c r="L52" s="140">
        <v>25.286000000000001</v>
      </c>
      <c r="M52" s="140">
        <v>26.427</v>
      </c>
      <c r="N52" s="140">
        <v>26.427</v>
      </c>
      <c r="O52" s="140">
        <v>26.427</v>
      </c>
      <c r="P52" s="140">
        <v>26.427</v>
      </c>
      <c r="Q52" s="140">
        <v>26.427</v>
      </c>
      <c r="R52" s="140">
        <v>26.427</v>
      </c>
      <c r="S52" s="140">
        <v>26.427</v>
      </c>
      <c r="T52" s="140">
        <v>26.427</v>
      </c>
      <c r="U52" s="140">
        <v>26.427</v>
      </c>
      <c r="V52" s="140">
        <v>26.427</v>
      </c>
      <c r="W52" s="140">
        <v>26.427</v>
      </c>
      <c r="X52" s="140">
        <v>26.427</v>
      </c>
      <c r="Y52" s="140">
        <v>26.427</v>
      </c>
      <c r="Z52" s="140">
        <v>26.427</v>
      </c>
      <c r="AA52" s="140">
        <v>26.427</v>
      </c>
      <c r="AB52" s="140">
        <v>26.427</v>
      </c>
      <c r="AC52" s="140">
        <v>26.427</v>
      </c>
      <c r="AD52" s="140">
        <v>26.427</v>
      </c>
    </row>
    <row r="53" spans="1:30" x14ac:dyDescent="0.25">
      <c r="A53" s="239" t="s">
        <v>474</v>
      </c>
      <c r="B53" s="140">
        <v>9.5910899999999994</v>
      </c>
      <c r="C53" s="140">
        <v>9.5910899999999994</v>
      </c>
      <c r="D53" s="140">
        <v>9.5910899999999994</v>
      </c>
      <c r="E53" s="140">
        <v>9.5910899999999994</v>
      </c>
      <c r="F53" s="140">
        <v>9.5910899999999994</v>
      </c>
      <c r="G53" s="140">
        <v>9.5910899999999994</v>
      </c>
      <c r="H53" s="140">
        <v>9.5910899999999994</v>
      </c>
      <c r="I53" s="140">
        <v>10.48</v>
      </c>
      <c r="J53" s="140">
        <v>10.48</v>
      </c>
      <c r="K53" s="140">
        <v>10.48</v>
      </c>
      <c r="L53" s="140">
        <v>35.479999999999997</v>
      </c>
      <c r="M53" s="140">
        <v>9.5909999999999993</v>
      </c>
      <c r="N53" s="140">
        <v>9.5909999999999993</v>
      </c>
      <c r="O53" s="140">
        <v>9.5909999999999993</v>
      </c>
      <c r="P53" s="140">
        <v>9.5909999999999993</v>
      </c>
      <c r="Q53" s="140">
        <v>9.5909999999999993</v>
      </c>
      <c r="R53" s="140">
        <v>9.5909999999999993</v>
      </c>
      <c r="S53" s="140">
        <v>9.5909999999999993</v>
      </c>
      <c r="T53" s="140">
        <v>9.5909999999999993</v>
      </c>
      <c r="U53" s="140">
        <v>9.5909999999999993</v>
      </c>
      <c r="V53" s="140">
        <v>9.5909999999999993</v>
      </c>
      <c r="W53" s="140">
        <v>9.5909999999999993</v>
      </c>
      <c r="X53" s="140">
        <v>8.7270000000000003</v>
      </c>
      <c r="Y53" s="140">
        <v>9.5909999999999993</v>
      </c>
      <c r="Z53" s="140">
        <v>9.5909999999999993</v>
      </c>
      <c r="AA53" s="140">
        <v>9.5909999999999993</v>
      </c>
      <c r="AB53" s="140">
        <v>9.5909999999999993</v>
      </c>
      <c r="AC53" s="140">
        <v>9.5909999999999993</v>
      </c>
      <c r="AD53" s="140">
        <v>9.5909999999999993</v>
      </c>
    </row>
    <row r="54" spans="1:30" x14ac:dyDescent="0.25">
      <c r="A54" s="239" t="s">
        <v>475</v>
      </c>
      <c r="B54" s="140">
        <v>853.97513000000004</v>
      </c>
      <c r="C54" s="140">
        <v>683.83840999999995</v>
      </c>
      <c r="D54" s="140">
        <v>625.57284000000004</v>
      </c>
      <c r="E54" s="140">
        <v>764.10037999999895</v>
      </c>
      <c r="F54" s="140">
        <v>812.96378000000004</v>
      </c>
      <c r="G54" s="140">
        <v>1156.8114700000001</v>
      </c>
      <c r="H54" s="140">
        <v>951.21317999999997</v>
      </c>
      <c r="I54" s="140">
        <v>960.60114708950402</v>
      </c>
      <c r="J54" s="140">
        <v>828.12777860262099</v>
      </c>
      <c r="K54" s="140">
        <v>946.67830351086502</v>
      </c>
      <c r="L54" s="140">
        <v>934.84925686562497</v>
      </c>
      <c r="M54" s="140">
        <v>981.69385876855699</v>
      </c>
      <c r="N54" s="140">
        <v>945.35829450050005</v>
      </c>
      <c r="O54" s="140">
        <v>959.398367883025</v>
      </c>
      <c r="P54" s="140">
        <v>733.41391890144303</v>
      </c>
      <c r="Q54" s="140">
        <v>877.71553557000698</v>
      </c>
      <c r="R54" s="140">
        <v>1188.9688397592499</v>
      </c>
      <c r="S54" s="140">
        <v>1204.9968189073199</v>
      </c>
      <c r="T54" s="140">
        <v>1156.81829692067</v>
      </c>
      <c r="U54" s="140">
        <v>1190.8897681009701</v>
      </c>
      <c r="V54" s="140">
        <v>975.04294928068396</v>
      </c>
      <c r="W54" s="140">
        <v>960.71447400225395</v>
      </c>
      <c r="X54" s="140">
        <v>997.04253189058204</v>
      </c>
      <c r="Y54" s="140">
        <v>1131.8015992647499</v>
      </c>
      <c r="Z54" s="140">
        <v>1082.6245629784</v>
      </c>
      <c r="AA54" s="140">
        <v>1017.52541658021</v>
      </c>
      <c r="AB54" s="140">
        <v>856.63188849739504</v>
      </c>
      <c r="AC54" s="140">
        <v>998.02125442473505</v>
      </c>
      <c r="AD54" s="140">
        <v>1187.9791026661001</v>
      </c>
    </row>
    <row r="55" spans="1:30" ht="15.75" thickBot="1" x14ac:dyDescent="0.3">
      <c r="A55" s="239" t="s">
        <v>476</v>
      </c>
      <c r="B55" s="241">
        <v>237.89637999999999</v>
      </c>
      <c r="C55" s="241">
        <v>5.5558499999999897</v>
      </c>
      <c r="D55" s="241">
        <v>70.386480000000006</v>
      </c>
      <c r="E55" s="241">
        <v>-106.21247</v>
      </c>
      <c r="F55" s="241">
        <v>33.233150000000002</v>
      </c>
      <c r="G55" s="241">
        <v>56.09543</v>
      </c>
      <c r="H55" s="241">
        <v>58.951779999999999</v>
      </c>
      <c r="I55" s="241">
        <v>67.398304722222306</v>
      </c>
      <c r="J55" s="241">
        <v>66.696304722222294</v>
      </c>
      <c r="K55" s="241">
        <v>65.292304722222298</v>
      </c>
      <c r="L55" s="241">
        <v>64.590304722222299</v>
      </c>
      <c r="M55" s="241">
        <v>74.940304722222294</v>
      </c>
      <c r="N55" s="241">
        <v>65.292304722222298</v>
      </c>
      <c r="O55" s="241">
        <v>67.047304722222293</v>
      </c>
      <c r="P55" s="241">
        <v>67.749304722222305</v>
      </c>
      <c r="Q55" s="241">
        <v>68.451304722222304</v>
      </c>
      <c r="R55" s="241">
        <v>68.802304722222303</v>
      </c>
      <c r="S55" s="241">
        <v>38.431014722222301</v>
      </c>
      <c r="T55" s="241">
        <v>38.080014722222302</v>
      </c>
      <c r="U55" s="241">
        <v>37.378014722222296</v>
      </c>
      <c r="V55" s="241">
        <v>36.676014722222298</v>
      </c>
      <c r="W55" s="241">
        <v>35.272014722222302</v>
      </c>
      <c r="X55" s="241">
        <v>34.570014722222297</v>
      </c>
      <c r="Y55" s="241">
        <v>44.920014722222298</v>
      </c>
      <c r="Z55" s="241">
        <v>35.272014722222302</v>
      </c>
      <c r="AA55" s="241">
        <v>37.027014722222297</v>
      </c>
      <c r="AB55" s="241">
        <v>37.729014722222303</v>
      </c>
      <c r="AC55" s="241">
        <v>38.431014722222301</v>
      </c>
      <c r="AD55" s="241">
        <v>38.7820147222223</v>
      </c>
    </row>
    <row r="56" spans="1:30" x14ac:dyDescent="0.25">
      <c r="A56" s="242" t="s">
        <v>477</v>
      </c>
      <c r="B56" s="140">
        <v>2342.7751199999998</v>
      </c>
      <c r="C56" s="140">
        <v>1819.53909999999</v>
      </c>
      <c r="D56" s="140">
        <v>1338.1813199999999</v>
      </c>
      <c r="E56" s="140">
        <v>1434.6983499999999</v>
      </c>
      <c r="F56" s="140">
        <v>1693.0410899999999</v>
      </c>
      <c r="G56" s="140">
        <v>2190.69056</v>
      </c>
      <c r="H56" s="140">
        <v>1882.6866299999999</v>
      </c>
      <c r="I56" s="140">
        <v>1872.2536340736301</v>
      </c>
      <c r="J56" s="140">
        <v>1675.5927915101399</v>
      </c>
      <c r="K56" s="140">
        <v>1913.6275515899999</v>
      </c>
      <c r="L56" s="140">
        <v>2092.3506960549298</v>
      </c>
      <c r="M56" s="140">
        <v>2322.3532730860102</v>
      </c>
      <c r="N56" s="140">
        <v>2260.6900888179598</v>
      </c>
      <c r="O56" s="140">
        <v>2333.9145002004798</v>
      </c>
      <c r="P56" s="140">
        <v>1796.7216912189001</v>
      </c>
      <c r="Q56" s="140">
        <v>2030.4970452207999</v>
      </c>
      <c r="R56" s="140">
        <v>2423.8610267433801</v>
      </c>
      <c r="S56" s="140">
        <v>1977.7923492247801</v>
      </c>
      <c r="T56" s="140">
        <v>2057.3452559048001</v>
      </c>
      <c r="U56" s="140">
        <v>1919.3937310850999</v>
      </c>
      <c r="V56" s="140">
        <v>1695.97365493147</v>
      </c>
      <c r="W56" s="140">
        <v>1561.82590498638</v>
      </c>
      <c r="X56" s="140">
        <v>1636.6337468746999</v>
      </c>
      <c r="Y56" s="140">
        <v>1846.4940035822101</v>
      </c>
      <c r="Z56" s="140">
        <v>1835.60359729586</v>
      </c>
      <c r="AA56" s="140">
        <v>1716.2896388976701</v>
      </c>
      <c r="AB56" s="140">
        <v>1508.94460081485</v>
      </c>
      <c r="AC56" s="140">
        <v>1631.1207840755201</v>
      </c>
      <c r="AD56" s="140">
        <v>1877.25853965023</v>
      </c>
    </row>
    <row r="58" spans="1:30" x14ac:dyDescent="0.25">
      <c r="A58" s="239" t="s">
        <v>478</v>
      </c>
      <c r="B58" s="140">
        <v>152.10108</v>
      </c>
      <c r="C58" s="140">
        <v>64.282030000000006</v>
      </c>
      <c r="D58" s="140">
        <v>-7.6909999999999895E-2</v>
      </c>
      <c r="E58" s="140">
        <v>0</v>
      </c>
      <c r="F58" s="140">
        <v>-2.7599999999999999E-3</v>
      </c>
      <c r="G58" s="140">
        <v>0</v>
      </c>
      <c r="H58" s="140">
        <v>-1.051E-2</v>
      </c>
      <c r="I58" s="140">
        <v>0</v>
      </c>
      <c r="J58" s="140">
        <v>2.93485906946042</v>
      </c>
      <c r="K58" s="140">
        <v>7.4500107309157402</v>
      </c>
      <c r="L58" s="140">
        <v>15.3045576749962</v>
      </c>
      <c r="M58" s="140">
        <v>166.92975799999999</v>
      </c>
      <c r="N58" s="140">
        <v>203.60737</v>
      </c>
      <c r="O58" s="140">
        <v>156.64837600000001</v>
      </c>
      <c r="P58" s="140">
        <v>107.901124</v>
      </c>
      <c r="Q58" s="140">
        <v>74.759444000000002</v>
      </c>
      <c r="R58" s="140">
        <v>59.675725999999997</v>
      </c>
      <c r="S58" s="140">
        <v>59.327531999999998</v>
      </c>
      <c r="T58" s="140">
        <v>65.628215999999995</v>
      </c>
      <c r="U58" s="140">
        <v>43.415284</v>
      </c>
      <c r="V58" s="140">
        <v>43.722473999999998</v>
      </c>
      <c r="W58" s="140">
        <v>37.229750000000003</v>
      </c>
      <c r="X58" s="140">
        <v>78.821764000000002</v>
      </c>
      <c r="Y58" s="140">
        <v>166.92975799999999</v>
      </c>
      <c r="Z58" s="140">
        <v>203.60737</v>
      </c>
      <c r="AA58" s="140">
        <v>156.64837600000001</v>
      </c>
      <c r="AB58" s="140">
        <v>107.901124</v>
      </c>
      <c r="AC58" s="140">
        <v>74.759444000000002</v>
      </c>
      <c r="AD58" s="140">
        <v>59.675725999999997</v>
      </c>
    </row>
    <row r="59" spans="1:30" x14ac:dyDescent="0.25">
      <c r="A59" s="239" t="s">
        <v>479</v>
      </c>
      <c r="B59" s="140">
        <v>10.56748</v>
      </c>
      <c r="C59" s="140">
        <v>9.9714799999999997</v>
      </c>
      <c r="D59" s="140">
        <v>11.155480000000001</v>
      </c>
      <c r="E59" s="140">
        <v>11.575479999999899</v>
      </c>
      <c r="F59" s="140">
        <v>10.26699</v>
      </c>
      <c r="G59" s="140">
        <v>5.8349900000000003</v>
      </c>
      <c r="H59" s="140">
        <v>2.1890999999999998</v>
      </c>
      <c r="I59" s="140">
        <v>1.3727188888888799</v>
      </c>
      <c r="J59" s="140">
        <v>1.3727188888888799</v>
      </c>
      <c r="K59" s="140">
        <v>3.63805222222221</v>
      </c>
      <c r="L59" s="140">
        <v>3.8460522222222102</v>
      </c>
      <c r="M59" s="140">
        <v>5.5073855555555502</v>
      </c>
      <c r="N59" s="140">
        <v>6.8980522222222103</v>
      </c>
      <c r="O59" s="140">
        <v>10.0807188888888</v>
      </c>
      <c r="P59" s="140">
        <v>15.1767188888888</v>
      </c>
      <c r="Q59" s="140">
        <v>19.199385555555502</v>
      </c>
      <c r="R59" s="140">
        <v>11.1820522222222</v>
      </c>
      <c r="S59" s="140">
        <v>6.7113855555555499</v>
      </c>
      <c r="T59" s="140">
        <v>5.4887188888888803</v>
      </c>
      <c r="U59" s="140">
        <v>4.1167188888888804</v>
      </c>
      <c r="V59" s="140">
        <v>4.6300522222222096</v>
      </c>
      <c r="W59" s="140">
        <v>3.63805222222221</v>
      </c>
      <c r="X59" s="140">
        <v>3.8460522222222102</v>
      </c>
      <c r="Y59" s="140">
        <v>5.5073855555555502</v>
      </c>
      <c r="Z59" s="140">
        <v>6.8980522222222103</v>
      </c>
      <c r="AA59" s="140">
        <v>10.0807188888888</v>
      </c>
      <c r="AB59" s="140">
        <v>15.1767188888888</v>
      </c>
      <c r="AC59" s="140">
        <v>19.199385555555502</v>
      </c>
      <c r="AD59" s="140">
        <v>11.1820522222222</v>
      </c>
    </row>
    <row r="60" spans="1:30" x14ac:dyDescent="0.25">
      <c r="A60" s="239" t="s">
        <v>480</v>
      </c>
      <c r="B60" s="140">
        <v>638.86985000000004</v>
      </c>
      <c r="C60" s="140">
        <v>655.48414000000002</v>
      </c>
      <c r="D60" s="140">
        <v>683.35753</v>
      </c>
      <c r="E60" s="140">
        <v>655.31160999999997</v>
      </c>
      <c r="F60" s="140">
        <v>649.77043000000003</v>
      </c>
      <c r="G60" s="140">
        <v>618.14240999999902</v>
      </c>
      <c r="H60" s="140">
        <v>661.05088999999998</v>
      </c>
      <c r="I60" s="140">
        <v>612.49108797428403</v>
      </c>
      <c r="J60" s="140">
        <v>628.11589552878002</v>
      </c>
      <c r="K60" s="140">
        <v>664.77501605333202</v>
      </c>
      <c r="L60" s="140">
        <v>619.935691785053</v>
      </c>
      <c r="M60" s="140">
        <v>583.84217242677698</v>
      </c>
      <c r="N60" s="140">
        <v>579.15485010028397</v>
      </c>
      <c r="O60" s="140">
        <v>614.87006496223</v>
      </c>
      <c r="P60" s="140">
        <v>592.68515047508095</v>
      </c>
      <c r="Q60" s="140">
        <v>589.43494979597301</v>
      </c>
      <c r="R60" s="140">
        <v>586.90579440924705</v>
      </c>
      <c r="S60" s="140">
        <v>575.71888552468602</v>
      </c>
      <c r="T60" s="140">
        <v>593.27297387647604</v>
      </c>
      <c r="U60" s="140">
        <v>612.09913839931005</v>
      </c>
      <c r="V60" s="140">
        <v>627.07679676908003</v>
      </c>
      <c r="W60" s="140">
        <v>656.83448882004598</v>
      </c>
      <c r="X60" s="140">
        <v>615.15089981716096</v>
      </c>
      <c r="Y60" s="140">
        <v>602.29899374181502</v>
      </c>
      <c r="Z60" s="140">
        <v>603.26233289126003</v>
      </c>
      <c r="AA60" s="140">
        <v>635.92418704819795</v>
      </c>
      <c r="AB60" s="140">
        <v>613.03922672513102</v>
      </c>
      <c r="AC60" s="140">
        <v>611.55873637571403</v>
      </c>
      <c r="AD60" s="140">
        <v>608.89041097523898</v>
      </c>
    </row>
    <row r="61" spans="1:30" x14ac:dyDescent="0.25">
      <c r="A61" s="239" t="s">
        <v>481</v>
      </c>
      <c r="B61" s="140">
        <v>0</v>
      </c>
      <c r="C61" s="140">
        <v>0</v>
      </c>
      <c r="D61" s="140">
        <v>0</v>
      </c>
      <c r="E61" s="140">
        <v>0</v>
      </c>
      <c r="F61" s="140">
        <v>0</v>
      </c>
      <c r="G61" s="140">
        <v>0</v>
      </c>
      <c r="H61" s="140">
        <v>0</v>
      </c>
      <c r="I61" s="140">
        <v>0</v>
      </c>
      <c r="J61" s="140">
        <v>0</v>
      </c>
      <c r="K61" s="140">
        <v>0</v>
      </c>
      <c r="L61" s="140">
        <v>0</v>
      </c>
      <c r="M61" s="140">
        <v>0</v>
      </c>
      <c r="N61" s="140">
        <v>0</v>
      </c>
      <c r="O61" s="140">
        <v>0</v>
      </c>
      <c r="P61" s="140">
        <v>0</v>
      </c>
      <c r="Q61" s="140">
        <v>0</v>
      </c>
      <c r="R61" s="140">
        <v>0</v>
      </c>
      <c r="S61" s="140">
        <v>0</v>
      </c>
      <c r="T61" s="140">
        <v>0</v>
      </c>
      <c r="U61" s="140">
        <v>0</v>
      </c>
      <c r="V61" s="140">
        <v>0</v>
      </c>
      <c r="W61" s="140">
        <v>0</v>
      </c>
      <c r="X61" s="140">
        <v>0</v>
      </c>
      <c r="Y61" s="140">
        <v>0</v>
      </c>
      <c r="Z61" s="140">
        <v>0</v>
      </c>
      <c r="AA61" s="140">
        <v>0</v>
      </c>
      <c r="AB61" s="140">
        <v>0</v>
      </c>
      <c r="AC61" s="140">
        <v>0</v>
      </c>
      <c r="AD61" s="140">
        <v>0</v>
      </c>
    </row>
    <row r="62" spans="1:30" x14ac:dyDescent="0.25">
      <c r="A62" s="239" t="s">
        <v>482</v>
      </c>
      <c r="B62" s="140">
        <v>0</v>
      </c>
      <c r="C62" s="140">
        <v>0</v>
      </c>
      <c r="D62" s="140">
        <v>0</v>
      </c>
      <c r="E62" s="140">
        <v>0</v>
      </c>
      <c r="F62" s="140">
        <v>1.5</v>
      </c>
      <c r="G62" s="140">
        <v>0</v>
      </c>
      <c r="H62" s="140">
        <v>1.65</v>
      </c>
      <c r="I62" s="140">
        <v>0</v>
      </c>
      <c r="J62" s="140">
        <v>0</v>
      </c>
      <c r="K62" s="140">
        <v>0</v>
      </c>
      <c r="L62" s="140">
        <v>0</v>
      </c>
      <c r="M62" s="140">
        <v>0</v>
      </c>
      <c r="N62" s="140">
        <v>0</v>
      </c>
      <c r="O62" s="140">
        <v>0</v>
      </c>
      <c r="P62" s="140">
        <v>0</v>
      </c>
      <c r="Q62" s="140">
        <v>0</v>
      </c>
      <c r="R62" s="140">
        <v>0</v>
      </c>
      <c r="S62" s="140">
        <v>1.5</v>
      </c>
      <c r="T62" s="140">
        <v>1.65</v>
      </c>
      <c r="U62" s="140">
        <v>0</v>
      </c>
      <c r="V62" s="140">
        <v>0</v>
      </c>
      <c r="W62" s="140">
        <v>0</v>
      </c>
      <c r="X62" s="140">
        <v>0</v>
      </c>
      <c r="Y62" s="140">
        <v>0</v>
      </c>
      <c r="Z62" s="140">
        <v>0</v>
      </c>
      <c r="AA62" s="140">
        <v>0</v>
      </c>
      <c r="AB62" s="140">
        <v>0</v>
      </c>
      <c r="AC62" s="140">
        <v>0</v>
      </c>
      <c r="AD62" s="140">
        <v>0</v>
      </c>
    </row>
    <row r="63" spans="1:30" x14ac:dyDescent="0.25">
      <c r="A63" s="239" t="s">
        <v>483</v>
      </c>
      <c r="B63" s="140">
        <v>8.7582299999999993</v>
      </c>
      <c r="C63" s="140">
        <v>8.5039099999999994</v>
      </c>
      <c r="D63" s="140">
        <v>9.0173400000000008</v>
      </c>
      <c r="E63" s="140">
        <v>9.5286200000000001</v>
      </c>
      <c r="F63" s="140">
        <v>9.5353099999999902</v>
      </c>
      <c r="G63" s="140">
        <v>9.5581899999999997</v>
      </c>
      <c r="H63" s="140">
        <v>9.6632400000000001</v>
      </c>
      <c r="I63" s="140">
        <v>9.2349999999999994</v>
      </c>
      <c r="J63" s="140">
        <v>9.2349999999999994</v>
      </c>
      <c r="K63" s="140">
        <v>9.2349999999999994</v>
      </c>
      <c r="L63" s="140">
        <v>9.2349999999999994</v>
      </c>
      <c r="M63" s="140">
        <v>9.1310000000000002</v>
      </c>
      <c r="N63" s="140">
        <v>9.1310000000000002</v>
      </c>
      <c r="O63" s="140">
        <v>9.1310000000000002</v>
      </c>
      <c r="P63" s="140">
        <v>9.1310000000000002</v>
      </c>
      <c r="Q63" s="140">
        <v>9.1310000000000002</v>
      </c>
      <c r="R63" s="140">
        <v>9.1310000000000002</v>
      </c>
      <c r="S63" s="140">
        <v>9.1310000000000002</v>
      </c>
      <c r="T63" s="140">
        <v>9.1310000000000002</v>
      </c>
      <c r="U63" s="140">
        <v>9.1310000000000002</v>
      </c>
      <c r="V63" s="140">
        <v>9.1310000000000002</v>
      </c>
      <c r="W63" s="140">
        <v>9.1310000000000002</v>
      </c>
      <c r="X63" s="140">
        <v>9.1310000000000002</v>
      </c>
      <c r="Y63" s="140">
        <v>9.1310000000000002</v>
      </c>
      <c r="Z63" s="140">
        <v>9.1310000000000002</v>
      </c>
      <c r="AA63" s="140">
        <v>9.1310000000000002</v>
      </c>
      <c r="AB63" s="140">
        <v>9.1310000000000002</v>
      </c>
      <c r="AC63" s="140">
        <v>9.1310000000000002</v>
      </c>
      <c r="AD63" s="140">
        <v>9.1310000000000002</v>
      </c>
    </row>
    <row r="64" spans="1:30" x14ac:dyDescent="0.25">
      <c r="A64" s="239" t="s">
        <v>484</v>
      </c>
      <c r="B64" s="140">
        <v>4.30905</v>
      </c>
      <c r="C64" s="140">
        <v>4.30905</v>
      </c>
      <c r="D64" s="140">
        <v>4.30905</v>
      </c>
      <c r="E64" s="140">
        <v>4.30905</v>
      </c>
      <c r="F64" s="140">
        <v>4.30905</v>
      </c>
      <c r="G64" s="140">
        <v>4.30905</v>
      </c>
      <c r="H64" s="140">
        <v>4.30905</v>
      </c>
      <c r="I64" s="140">
        <v>4.492</v>
      </c>
      <c r="J64" s="140">
        <v>4.492</v>
      </c>
      <c r="K64" s="140">
        <v>4.492</v>
      </c>
      <c r="L64" s="140">
        <v>4.492</v>
      </c>
      <c r="M64" s="140">
        <v>4.3090000000000002</v>
      </c>
      <c r="N64" s="140">
        <v>4.3090000000000002</v>
      </c>
      <c r="O64" s="140">
        <v>4.3090000000000002</v>
      </c>
      <c r="P64" s="140">
        <v>4.3090000000000002</v>
      </c>
      <c r="Q64" s="140">
        <v>4.3090000000000002</v>
      </c>
      <c r="R64" s="140">
        <v>4.3090000000000002</v>
      </c>
      <c r="S64" s="140">
        <v>4.3090000000000002</v>
      </c>
      <c r="T64" s="140">
        <v>4.3090000000000002</v>
      </c>
      <c r="U64" s="140">
        <v>4.3090000000000002</v>
      </c>
      <c r="V64" s="140">
        <v>4.3090000000000002</v>
      </c>
      <c r="W64" s="140">
        <v>4.3090000000000002</v>
      </c>
      <c r="X64" s="140">
        <v>4.3090000000000002</v>
      </c>
      <c r="Y64" s="140">
        <v>4.3090000000000002</v>
      </c>
      <c r="Z64" s="140">
        <v>4.3090000000000002</v>
      </c>
      <c r="AA64" s="140">
        <v>4.3090000000000002</v>
      </c>
      <c r="AB64" s="140">
        <v>4.3090000000000002</v>
      </c>
      <c r="AC64" s="140">
        <v>4.3090000000000002</v>
      </c>
      <c r="AD64" s="140">
        <v>4.3090000000000002</v>
      </c>
    </row>
    <row r="65" spans="1:30" ht="15.75" thickBot="1" x14ac:dyDescent="0.3">
      <c r="A65" s="239" t="s">
        <v>485</v>
      </c>
      <c r="B65" s="241">
        <v>1.27525</v>
      </c>
      <c r="C65" s="241">
        <v>1.0105</v>
      </c>
      <c r="D65" s="241">
        <v>0.72175</v>
      </c>
      <c r="E65" s="241">
        <v>0.60399999999999998</v>
      </c>
      <c r="F65" s="241">
        <v>0.67374999999999996</v>
      </c>
      <c r="G65" s="241">
        <v>0.76074999999999904</v>
      </c>
      <c r="H65" s="241">
        <v>0.754</v>
      </c>
      <c r="I65" s="241">
        <v>1.194715</v>
      </c>
      <c r="J65" s="241">
        <v>1.194715</v>
      </c>
      <c r="K65" s="241">
        <v>1.194715</v>
      </c>
      <c r="L65" s="241">
        <v>1.194715</v>
      </c>
      <c r="M65" s="241">
        <v>1.194715</v>
      </c>
      <c r="N65" s="241">
        <v>1.194715</v>
      </c>
      <c r="O65" s="241">
        <v>1.194715</v>
      </c>
      <c r="P65" s="241">
        <v>1.194715</v>
      </c>
      <c r="Q65" s="241">
        <v>1.194715</v>
      </c>
      <c r="R65" s="241">
        <v>1.194715</v>
      </c>
      <c r="S65" s="241">
        <v>1.194715</v>
      </c>
      <c r="T65" s="241">
        <v>1.194715</v>
      </c>
      <c r="U65" s="241">
        <v>1.194715</v>
      </c>
      <c r="V65" s="241">
        <v>1.194715</v>
      </c>
      <c r="W65" s="241">
        <v>1.194715</v>
      </c>
      <c r="X65" s="241">
        <v>1.194715</v>
      </c>
      <c r="Y65" s="241">
        <v>1.194715</v>
      </c>
      <c r="Z65" s="241">
        <v>1.194715</v>
      </c>
      <c r="AA65" s="241">
        <v>1.194715</v>
      </c>
      <c r="AB65" s="241">
        <v>1.194715</v>
      </c>
      <c r="AC65" s="241">
        <v>1.194715</v>
      </c>
      <c r="AD65" s="241">
        <v>1.194715</v>
      </c>
    </row>
    <row r="66" spans="1:30" x14ac:dyDescent="0.25">
      <c r="A66" s="242" t="s">
        <v>486</v>
      </c>
      <c r="B66" s="140">
        <v>815.88094000000001</v>
      </c>
      <c r="C66" s="140">
        <v>743.56110999999999</v>
      </c>
      <c r="D66" s="140">
        <v>708.48424</v>
      </c>
      <c r="E66" s="140">
        <v>681.32875999999999</v>
      </c>
      <c r="F66" s="140">
        <v>676.05277000000001</v>
      </c>
      <c r="G66" s="140">
        <v>638.60538999999903</v>
      </c>
      <c r="H66" s="140">
        <v>679.60577000000001</v>
      </c>
      <c r="I66" s="140">
        <v>628.78552186317302</v>
      </c>
      <c r="J66" s="140">
        <v>647.34518848712901</v>
      </c>
      <c r="K66" s="140">
        <v>690.78479400646995</v>
      </c>
      <c r="L66" s="140">
        <v>654.00801668227098</v>
      </c>
      <c r="M66" s="140">
        <v>770.91403098233195</v>
      </c>
      <c r="N66" s="140">
        <v>804.29498732250602</v>
      </c>
      <c r="O66" s="140">
        <v>796.23387485111903</v>
      </c>
      <c r="P66" s="140">
        <v>730.39770836396997</v>
      </c>
      <c r="Q66" s="140">
        <v>698.02849435152802</v>
      </c>
      <c r="R66" s="140">
        <v>672.39828763147</v>
      </c>
      <c r="S66" s="140">
        <v>657.89251808024198</v>
      </c>
      <c r="T66" s="140">
        <v>680.67462376536503</v>
      </c>
      <c r="U66" s="140">
        <v>674.26585628819805</v>
      </c>
      <c r="V66" s="140">
        <v>690.06403799130203</v>
      </c>
      <c r="W66" s="140">
        <v>712.33700604226897</v>
      </c>
      <c r="X66" s="140">
        <v>712.45343103938296</v>
      </c>
      <c r="Y66" s="140">
        <v>789.37085229736999</v>
      </c>
      <c r="Z66" s="140">
        <v>828.40247011348197</v>
      </c>
      <c r="AA66" s="140">
        <v>817.28799693708697</v>
      </c>
      <c r="AB66" s="140">
        <v>750.75178461402004</v>
      </c>
      <c r="AC66" s="140">
        <v>720.15228093126905</v>
      </c>
      <c r="AD66" s="140">
        <v>694.38290419746102</v>
      </c>
    </row>
    <row r="67" spans="1:30" x14ac:dyDescent="0.25">
      <c r="A67" s="239" t="s">
        <v>487</v>
      </c>
    </row>
    <row r="68" spans="1:30" x14ac:dyDescent="0.25">
      <c r="A68" s="239" t="s">
        <v>488</v>
      </c>
      <c r="B68" s="140">
        <v>0</v>
      </c>
      <c r="C68" s="140">
        <v>0</v>
      </c>
      <c r="D68" s="140">
        <v>0</v>
      </c>
      <c r="E68" s="140">
        <v>0</v>
      </c>
      <c r="F68" s="140">
        <v>0</v>
      </c>
      <c r="G68" s="140">
        <v>0</v>
      </c>
      <c r="H68" s="140">
        <v>0</v>
      </c>
      <c r="I68" s="140">
        <v>0</v>
      </c>
      <c r="J68" s="140">
        <v>0</v>
      </c>
      <c r="K68" s="140">
        <v>0</v>
      </c>
      <c r="L68" s="140">
        <v>0</v>
      </c>
      <c r="M68" s="140">
        <v>0</v>
      </c>
      <c r="N68" s="140">
        <v>0</v>
      </c>
      <c r="O68" s="140">
        <v>0</v>
      </c>
      <c r="P68" s="140">
        <v>0</v>
      </c>
      <c r="Q68" s="140">
        <v>0</v>
      </c>
      <c r="R68" s="140">
        <v>0</v>
      </c>
      <c r="S68" s="140">
        <v>0</v>
      </c>
      <c r="T68" s="140">
        <v>0</v>
      </c>
      <c r="U68" s="140">
        <v>0</v>
      </c>
      <c r="V68" s="140">
        <v>0</v>
      </c>
      <c r="W68" s="140">
        <v>0</v>
      </c>
      <c r="X68" s="140">
        <v>0</v>
      </c>
      <c r="Y68" s="140">
        <v>0</v>
      </c>
      <c r="Z68" s="140">
        <v>0</v>
      </c>
      <c r="AA68" s="140">
        <v>0</v>
      </c>
      <c r="AB68" s="140">
        <v>0</v>
      </c>
      <c r="AC68" s="140">
        <v>0</v>
      </c>
      <c r="AD68" s="140">
        <v>0</v>
      </c>
    </row>
    <row r="70" spans="1:30" x14ac:dyDescent="0.25">
      <c r="A70" s="237" t="s">
        <v>489</v>
      </c>
      <c r="B70" s="140">
        <v>139408.81135999999</v>
      </c>
      <c r="C70" s="140">
        <v>123960.04163999901</v>
      </c>
      <c r="D70" s="140">
        <v>102373.09067000001</v>
      </c>
      <c r="E70" s="140">
        <v>106870.86099</v>
      </c>
      <c r="F70" s="140">
        <v>114415.87804</v>
      </c>
      <c r="G70" s="140">
        <v>133152.77043</v>
      </c>
      <c r="H70" s="140">
        <v>121009.85308</v>
      </c>
      <c r="I70" s="140">
        <v>110013.20412869799</v>
      </c>
      <c r="J70" s="140">
        <v>106706.343947994</v>
      </c>
      <c r="K70" s="140">
        <v>118474.01167098701</v>
      </c>
      <c r="L70" s="140">
        <v>141656.88714579699</v>
      </c>
      <c r="M70" s="140">
        <v>159230.573305656</v>
      </c>
      <c r="N70" s="140">
        <v>139406.338967989</v>
      </c>
      <c r="O70" s="140">
        <v>128337.25384509101</v>
      </c>
      <c r="P70" s="140">
        <v>110071.71189546101</v>
      </c>
      <c r="Q70" s="140">
        <v>110465.553011888</v>
      </c>
      <c r="R70" s="140">
        <v>115941.069582686</v>
      </c>
      <c r="S70" s="140">
        <v>113162.04821456999</v>
      </c>
      <c r="T70" s="140">
        <v>113224.134702899</v>
      </c>
      <c r="U70" s="140">
        <v>100657.666300816</v>
      </c>
      <c r="V70" s="140">
        <v>95705.931376323497</v>
      </c>
      <c r="W70" s="140">
        <v>114074.51406202299</v>
      </c>
      <c r="X70" s="140">
        <v>133033.29299135401</v>
      </c>
      <c r="Y70" s="140">
        <v>148901.66636547001</v>
      </c>
      <c r="Z70" s="140">
        <v>131582.40099379301</v>
      </c>
      <c r="AA70" s="140">
        <v>121797.871377691</v>
      </c>
      <c r="AB70" s="140">
        <v>98819.548738427693</v>
      </c>
      <c r="AC70" s="140">
        <v>99495.747466630099</v>
      </c>
      <c r="AD70" s="140">
        <v>104405.297090698</v>
      </c>
    </row>
    <row r="72" spans="1:30" x14ac:dyDescent="0.25">
      <c r="A72" s="237" t="s">
        <v>490</v>
      </c>
    </row>
    <row r="74" spans="1:30" x14ac:dyDescent="0.25">
      <c r="A74" s="239" t="s">
        <v>491</v>
      </c>
      <c r="B74" s="140">
        <v>22178.361019999898</v>
      </c>
      <c r="C74" s="140">
        <v>22762.974999999999</v>
      </c>
      <c r="D74" s="140">
        <v>14747.400799999999</v>
      </c>
      <c r="E74" s="140">
        <v>12413.595569999999</v>
      </c>
      <c r="F74" s="140">
        <v>15823.4857299999</v>
      </c>
      <c r="G74" s="140">
        <v>19271.865020000001</v>
      </c>
      <c r="H74" s="140">
        <v>18436.596889999899</v>
      </c>
      <c r="I74" s="140">
        <v>16833.127444900099</v>
      </c>
      <c r="J74" s="140">
        <v>16223.211362496801</v>
      </c>
      <c r="K74" s="140">
        <v>12660.8180386276</v>
      </c>
      <c r="L74" s="140">
        <v>17702.959046334799</v>
      </c>
      <c r="M74" s="140">
        <v>22455.3655033348</v>
      </c>
      <c r="N74" s="140">
        <v>18950.672789754</v>
      </c>
      <c r="O74" s="140">
        <v>15658.335257615199</v>
      </c>
      <c r="P74" s="140">
        <v>18958.311898900101</v>
      </c>
      <c r="Q74" s="140">
        <v>17884.311919496799</v>
      </c>
      <c r="R74" s="140">
        <v>17831.7602169001</v>
      </c>
      <c r="S74" s="140">
        <v>19956.276531496798</v>
      </c>
      <c r="T74" s="140">
        <v>20077.323660496801</v>
      </c>
      <c r="U74" s="140">
        <v>16451.432548900098</v>
      </c>
      <c r="V74" s="140">
        <v>11071.5119864968</v>
      </c>
      <c r="W74" s="140">
        <v>19939.428377627599</v>
      </c>
      <c r="X74" s="140">
        <v>21359.4105173348</v>
      </c>
      <c r="Y74" s="140">
        <v>23479.439910334801</v>
      </c>
      <c r="Z74" s="140">
        <v>22262.524449754001</v>
      </c>
      <c r="AA74" s="140">
        <v>22055.923880615199</v>
      </c>
      <c r="AB74" s="140">
        <v>18439.658650900099</v>
      </c>
      <c r="AC74" s="140">
        <v>18848.687218496802</v>
      </c>
      <c r="AD74" s="140">
        <v>19002.457155900101</v>
      </c>
    </row>
    <row r="75" spans="1:30" x14ac:dyDescent="0.25">
      <c r="A75" s="239" t="s">
        <v>492</v>
      </c>
      <c r="B75" s="140">
        <v>134.21794</v>
      </c>
      <c r="C75" s="140">
        <v>39.03904</v>
      </c>
      <c r="D75" s="140">
        <v>23.944520000000001</v>
      </c>
      <c r="E75" s="140">
        <v>5.1130000000000002E-2</v>
      </c>
      <c r="F75" s="140">
        <v>0.77022999999999997</v>
      </c>
      <c r="G75" s="140">
        <v>2.1100500000000002</v>
      </c>
      <c r="H75" s="140">
        <v>14.34956</v>
      </c>
      <c r="I75" s="140">
        <v>90.666328820899395</v>
      </c>
      <c r="J75" s="140">
        <v>204.788835626051</v>
      </c>
      <c r="K75" s="140">
        <v>294.644203923139</v>
      </c>
      <c r="L75" s="140">
        <v>937.64262007384002</v>
      </c>
      <c r="M75" s="140">
        <v>727.22414020175995</v>
      </c>
      <c r="N75" s="140">
        <v>524.72924717445096</v>
      </c>
      <c r="O75" s="140">
        <v>253.071433730401</v>
      </c>
      <c r="P75" s="140">
        <v>92.694775189215093</v>
      </c>
      <c r="Q75" s="140">
        <v>199.842173748162</v>
      </c>
      <c r="R75" s="140">
        <v>26.412068254079198</v>
      </c>
      <c r="S75" s="140">
        <v>4.9465182251251196</v>
      </c>
      <c r="T75" s="140">
        <v>11.0770287487211</v>
      </c>
      <c r="U75" s="140">
        <v>86.321214372155694</v>
      </c>
      <c r="V75" s="140">
        <v>-0.31137264328201097</v>
      </c>
      <c r="W75" s="140">
        <v>62.770878708503297</v>
      </c>
      <c r="X75" s="140">
        <v>597.71134768734601</v>
      </c>
      <c r="Y75" s="140">
        <v>695.99293410814096</v>
      </c>
      <c r="Z75" s="140">
        <v>361.97025646869201</v>
      </c>
      <c r="AA75" s="140">
        <v>292.54677465335999</v>
      </c>
      <c r="AB75" s="140">
        <v>43.875353009987599</v>
      </c>
      <c r="AC75" s="140">
        <v>96.363073636741902</v>
      </c>
      <c r="AD75" s="140">
        <v>4.3375848704803701</v>
      </c>
    </row>
    <row r="76" spans="1:30" ht="15.75" thickBot="1" x14ac:dyDescent="0.3">
      <c r="A76" s="239" t="s">
        <v>871</v>
      </c>
      <c r="B76" s="241">
        <v>0</v>
      </c>
      <c r="C76" s="241">
        <v>0</v>
      </c>
      <c r="D76" s="241">
        <v>47.254820000000002</v>
      </c>
      <c r="E76" s="241">
        <v>83.426379999999995</v>
      </c>
      <c r="F76" s="241">
        <v>155.65661</v>
      </c>
      <c r="G76" s="241">
        <v>339.88979</v>
      </c>
      <c r="H76" s="241">
        <v>280.89737000000002</v>
      </c>
      <c r="I76" s="241">
        <v>271.49439999999998</v>
      </c>
      <c r="J76" s="241">
        <v>37.976900000000001</v>
      </c>
      <c r="K76" s="241">
        <v>340.0908</v>
      </c>
      <c r="L76" s="241">
        <v>340.8168</v>
      </c>
      <c r="M76" s="241">
        <v>9.3042466587239101</v>
      </c>
      <c r="N76" s="241">
        <v>13.966932508651</v>
      </c>
      <c r="O76" s="241">
        <v>96.108390580936899</v>
      </c>
      <c r="P76" s="241">
        <v>0</v>
      </c>
      <c r="Q76" s="241">
        <v>131.55415934743201</v>
      </c>
      <c r="R76" s="241">
        <v>98.198926769676007</v>
      </c>
      <c r="S76" s="241">
        <v>35.060776191318098</v>
      </c>
      <c r="T76" s="241">
        <v>21.958065033051401</v>
      </c>
      <c r="U76" s="241">
        <v>68.486893374858496</v>
      </c>
      <c r="V76" s="241">
        <v>1.1958010259635199</v>
      </c>
      <c r="W76" s="241">
        <v>0.18983242516153601</v>
      </c>
      <c r="X76" s="241">
        <v>3.0967769713958702</v>
      </c>
      <c r="Y76" s="241">
        <v>1.06395828032481</v>
      </c>
      <c r="Z76" s="241">
        <v>2.8147415142446799</v>
      </c>
      <c r="AA76" s="241">
        <v>0.19065275290699199</v>
      </c>
      <c r="AB76" s="241">
        <v>0</v>
      </c>
      <c r="AC76" s="241">
        <v>22.5893389626745</v>
      </c>
      <c r="AD76" s="241">
        <v>5.9357540563100697</v>
      </c>
    </row>
    <row r="77" spans="1:30" x14ac:dyDescent="0.25">
      <c r="A77" s="244" t="s">
        <v>493</v>
      </c>
      <c r="B77" s="140">
        <v>22312.578959999901</v>
      </c>
      <c r="C77" s="140">
        <v>22802.014039999998</v>
      </c>
      <c r="D77" s="140">
        <v>14818.60014</v>
      </c>
      <c r="E77" s="140">
        <v>12497.07308</v>
      </c>
      <c r="F77" s="140">
        <v>15979.9125699999</v>
      </c>
      <c r="G77" s="140">
        <v>19613.864860000001</v>
      </c>
      <c r="H77" s="140">
        <v>18731.8438199999</v>
      </c>
      <c r="I77" s="140">
        <v>17195.288173721001</v>
      </c>
      <c r="J77" s="140">
        <v>16465.977098122799</v>
      </c>
      <c r="K77" s="140">
        <v>13295.5530425508</v>
      </c>
      <c r="L77" s="140">
        <v>18981.418466408701</v>
      </c>
      <c r="M77" s="140">
        <v>23191.893890195301</v>
      </c>
      <c r="N77" s="140">
        <v>19489.368969437099</v>
      </c>
      <c r="O77" s="140">
        <v>16007.5150819266</v>
      </c>
      <c r="P77" s="140">
        <v>19051.006674089302</v>
      </c>
      <c r="Q77" s="140">
        <v>18215.7082525923</v>
      </c>
      <c r="R77" s="140">
        <v>17956.371211923801</v>
      </c>
      <c r="S77" s="140">
        <v>19996.2838259132</v>
      </c>
      <c r="T77" s="140">
        <v>20110.358754278499</v>
      </c>
      <c r="U77" s="140">
        <v>16606.2406566471</v>
      </c>
      <c r="V77" s="140">
        <v>11072.3964148794</v>
      </c>
      <c r="W77" s="140">
        <v>20002.389088761302</v>
      </c>
      <c r="X77" s="140">
        <v>21960.218641993601</v>
      </c>
      <c r="Y77" s="140">
        <v>24176.496802723301</v>
      </c>
      <c r="Z77" s="140">
        <v>22627.309447737</v>
      </c>
      <c r="AA77" s="140">
        <v>22348.661308021499</v>
      </c>
      <c r="AB77" s="140">
        <v>18483.534003910099</v>
      </c>
      <c r="AC77" s="140">
        <v>18967.639631096201</v>
      </c>
      <c r="AD77" s="140">
        <v>19012.730494826901</v>
      </c>
    </row>
    <row r="78" spans="1:30" x14ac:dyDescent="0.25">
      <c r="A78" s="239" t="s">
        <v>494</v>
      </c>
      <c r="B78" s="140">
        <v>0</v>
      </c>
      <c r="C78" s="140">
        <v>0</v>
      </c>
      <c r="D78" s="140">
        <v>0</v>
      </c>
      <c r="E78" s="140">
        <v>0</v>
      </c>
      <c r="F78" s="140">
        <v>0</v>
      </c>
      <c r="G78" s="140">
        <v>0</v>
      </c>
      <c r="H78" s="140">
        <v>0</v>
      </c>
      <c r="I78" s="140">
        <v>0</v>
      </c>
      <c r="J78" s="140">
        <v>0</v>
      </c>
      <c r="K78" s="140">
        <v>0</v>
      </c>
      <c r="L78" s="140">
        <v>0</v>
      </c>
      <c r="M78" s="140">
        <v>0</v>
      </c>
      <c r="N78" s="140">
        <v>0</v>
      </c>
      <c r="O78" s="140">
        <v>0</v>
      </c>
      <c r="P78" s="140">
        <v>0</v>
      </c>
      <c r="Q78" s="140">
        <v>0</v>
      </c>
      <c r="R78" s="140">
        <v>0</v>
      </c>
      <c r="S78" s="140">
        <v>0</v>
      </c>
      <c r="T78" s="140">
        <v>0</v>
      </c>
      <c r="U78" s="140">
        <v>0</v>
      </c>
      <c r="V78" s="140">
        <v>0</v>
      </c>
      <c r="W78" s="140">
        <v>0</v>
      </c>
      <c r="X78" s="140">
        <v>0</v>
      </c>
      <c r="Y78" s="140">
        <v>0</v>
      </c>
      <c r="Z78" s="140">
        <v>0</v>
      </c>
      <c r="AA78" s="140">
        <v>0</v>
      </c>
      <c r="AB78" s="140">
        <v>0</v>
      </c>
      <c r="AC78" s="140">
        <v>0</v>
      </c>
      <c r="AD78" s="140">
        <v>0</v>
      </c>
    </row>
    <row r="79" spans="1:30" x14ac:dyDescent="0.25">
      <c r="A79" s="239" t="s">
        <v>495</v>
      </c>
      <c r="B79" s="140">
        <v>308.5942</v>
      </c>
      <c r="C79" s="140">
        <v>323.01441</v>
      </c>
      <c r="D79" s="140">
        <v>315.91323999999997</v>
      </c>
      <c r="E79" s="140">
        <v>297.23687999999999</v>
      </c>
      <c r="F79" s="140">
        <v>313.36315999999999</v>
      </c>
      <c r="G79" s="140">
        <v>320.06169</v>
      </c>
      <c r="H79" s="140">
        <v>325.25211000000002</v>
      </c>
      <c r="I79" s="140">
        <v>375.40499999999997</v>
      </c>
      <c r="J79" s="140">
        <v>372.21199999999999</v>
      </c>
      <c r="K79" s="140">
        <v>318.613</v>
      </c>
      <c r="L79" s="140">
        <v>315.71600000000001</v>
      </c>
      <c r="M79" s="140">
        <v>478.601</v>
      </c>
      <c r="N79" s="140">
        <v>494.90699999999998</v>
      </c>
      <c r="O79" s="140">
        <v>509.03199999999998</v>
      </c>
      <c r="P79" s="140">
        <v>473.06599999999997</v>
      </c>
      <c r="Q79" s="140">
        <v>444.20100000000002</v>
      </c>
      <c r="R79" s="140">
        <v>461.03699999999998</v>
      </c>
      <c r="S79" s="140">
        <v>450.98</v>
      </c>
      <c r="T79" s="140">
        <v>502.332999999999</v>
      </c>
      <c r="U79" s="140">
        <v>467.34699999999998</v>
      </c>
      <c r="V79" s="140">
        <v>457.90100000000001</v>
      </c>
      <c r="W79" s="140">
        <v>429.61500000000001</v>
      </c>
      <c r="X79" s="140">
        <v>409.89400000000001</v>
      </c>
      <c r="Y79" s="140">
        <v>448.072</v>
      </c>
      <c r="Z79" s="140">
        <v>455.63</v>
      </c>
      <c r="AA79" s="140">
        <v>469.813999999999</v>
      </c>
      <c r="AB79" s="140">
        <v>414.75900000000001</v>
      </c>
      <c r="AC79" s="140">
        <v>428.387</v>
      </c>
      <c r="AD79" s="140">
        <v>425.18700000000001</v>
      </c>
    </row>
    <row r="80" spans="1:30" x14ac:dyDescent="0.25">
      <c r="A80" s="239" t="s">
        <v>496</v>
      </c>
      <c r="B80" s="140">
        <v>974.96238000000005</v>
      </c>
      <c r="C80" s="140">
        <v>1345.04477</v>
      </c>
      <c r="D80" s="140">
        <v>1025.70345</v>
      </c>
      <c r="E80" s="140">
        <v>1098.2598</v>
      </c>
      <c r="F80" s="140">
        <v>982.466039999999</v>
      </c>
      <c r="G80" s="140">
        <v>1105.0800999999999</v>
      </c>
      <c r="H80" s="140">
        <v>972.61946</v>
      </c>
      <c r="I80" s="140">
        <v>1176.3389999999999</v>
      </c>
      <c r="J80" s="140">
        <v>1455.123</v>
      </c>
      <c r="K80" s="140">
        <v>1249.049</v>
      </c>
      <c r="L80" s="140">
        <v>1239.636</v>
      </c>
      <c r="M80" s="140">
        <v>1096.261</v>
      </c>
      <c r="N80" s="140">
        <v>1089.21</v>
      </c>
      <c r="O80" s="140">
        <v>832.20899999999995</v>
      </c>
      <c r="P80" s="140">
        <v>1096.336</v>
      </c>
      <c r="Q80" s="140">
        <v>1060.7860000000001</v>
      </c>
      <c r="R80" s="140">
        <v>1115.751</v>
      </c>
      <c r="S80" s="140">
        <v>1090.788</v>
      </c>
      <c r="T80" s="140">
        <v>1136.318</v>
      </c>
      <c r="U80" s="140">
        <v>1129.432</v>
      </c>
      <c r="V80" s="140">
        <v>1076.5619999999999</v>
      </c>
      <c r="W80" s="140">
        <v>906.28399999999897</v>
      </c>
      <c r="X80" s="140">
        <v>1083.0350000000001</v>
      </c>
      <c r="Y80" s="140">
        <v>1066.2349999999999</v>
      </c>
      <c r="Z80" s="140">
        <v>1059.2190000000001</v>
      </c>
      <c r="AA80" s="140">
        <v>1135.0319999999999</v>
      </c>
      <c r="AB80" s="140">
        <v>985.18799999999999</v>
      </c>
      <c r="AC80" s="140">
        <v>1059.944</v>
      </c>
      <c r="AD80" s="140">
        <v>1086.55</v>
      </c>
    </row>
    <row r="81" spans="1:30" x14ac:dyDescent="0.25">
      <c r="A81" s="239" t="s">
        <v>497</v>
      </c>
      <c r="B81" s="140">
        <v>-67.204639999999998</v>
      </c>
      <c r="C81" s="140">
        <v>-58.031509999999898</v>
      </c>
      <c r="D81" s="140">
        <v>-113.61839000000001</v>
      </c>
      <c r="E81" s="140">
        <v>-69.054490000000001</v>
      </c>
      <c r="F81" s="140">
        <v>34.107799999999997</v>
      </c>
      <c r="G81" s="140">
        <v>-108.99166</v>
      </c>
      <c r="H81" s="140">
        <v>157.78639000000001</v>
      </c>
      <c r="I81" s="140">
        <v>17</v>
      </c>
      <c r="J81" s="140">
        <v>-3.0409999999999999</v>
      </c>
      <c r="K81" s="140">
        <v>4.7590000000000003</v>
      </c>
      <c r="L81" s="140">
        <v>-135.24100000000001</v>
      </c>
      <c r="M81" s="140">
        <v>9.2539999999999907</v>
      </c>
      <c r="N81" s="140">
        <v>12.2539999999999</v>
      </c>
      <c r="O81" s="140">
        <v>27.254000000000001</v>
      </c>
      <c r="P81" s="140">
        <v>11.2539999999999</v>
      </c>
      <c r="Q81" s="140">
        <v>12.2539999999999</v>
      </c>
      <c r="R81" s="140">
        <v>12.2539999999999</v>
      </c>
      <c r="S81" s="140">
        <v>37.838999999999999</v>
      </c>
      <c r="T81" s="140">
        <v>37.838999999999999</v>
      </c>
      <c r="U81" s="140">
        <v>33.838999999999999</v>
      </c>
      <c r="V81" s="140">
        <v>35.838999999999999</v>
      </c>
      <c r="W81" s="140">
        <v>32.838999999999999</v>
      </c>
      <c r="X81" s="140">
        <v>-17.160999999999898</v>
      </c>
      <c r="Y81" s="140">
        <v>36.792999999999999</v>
      </c>
      <c r="Z81" s="140">
        <v>34.792999999999999</v>
      </c>
      <c r="AA81" s="140">
        <v>48.792999999999999</v>
      </c>
      <c r="AB81" s="140">
        <v>35.792999999999999</v>
      </c>
      <c r="AC81" s="140">
        <v>36.792999999999999</v>
      </c>
      <c r="AD81" s="140">
        <v>38.792999999999999</v>
      </c>
    </row>
    <row r="82" spans="1:30" x14ac:dyDescent="0.25">
      <c r="A82" s="239" t="s">
        <v>498</v>
      </c>
      <c r="B82" s="140">
        <v>3.80423</v>
      </c>
      <c r="C82" s="140">
        <v>1.0025599999999999</v>
      </c>
      <c r="D82" s="140">
        <v>0.63824999999999998</v>
      </c>
      <c r="E82" s="140">
        <v>2.32E-3</v>
      </c>
      <c r="F82" s="140">
        <v>5.1399999999999996E-3</v>
      </c>
      <c r="G82" s="140">
        <v>6.7129999999999995E-2</v>
      </c>
      <c r="H82" s="140">
        <v>0.39584999999999998</v>
      </c>
      <c r="I82" s="140">
        <v>0.98669269005542504</v>
      </c>
      <c r="J82" s="140">
        <v>0.92187449612529204</v>
      </c>
      <c r="K82" s="140">
        <v>4.3997017835174201</v>
      </c>
      <c r="L82" s="140">
        <v>17.2727024866326</v>
      </c>
      <c r="M82" s="140">
        <v>31.4998595491356</v>
      </c>
      <c r="N82" s="140">
        <v>18.721783172473401</v>
      </c>
      <c r="O82" s="140">
        <v>7.8891171469668304</v>
      </c>
      <c r="P82" s="140">
        <v>2.7383415653497298</v>
      </c>
      <c r="Q82" s="140">
        <v>5.5281462986299301</v>
      </c>
      <c r="R82" s="140">
        <v>1.51405454899265</v>
      </c>
      <c r="S82" s="140">
        <v>0.51068017912678798</v>
      </c>
      <c r="T82" s="140">
        <v>0.54487165847693897</v>
      </c>
      <c r="U82" s="140">
        <v>2.7829016791935199</v>
      </c>
      <c r="V82" s="140">
        <v>0.14277981877395901</v>
      </c>
      <c r="W82" s="140">
        <v>2.3474151475759402</v>
      </c>
      <c r="X82" s="140">
        <v>25.339397233825899</v>
      </c>
      <c r="Y82" s="140">
        <v>24.7435979668467</v>
      </c>
      <c r="Z82" s="140">
        <v>15.699867511072901</v>
      </c>
      <c r="AA82" s="140">
        <v>17.604849032856801</v>
      </c>
      <c r="AB82" s="140">
        <v>1.54492546273169</v>
      </c>
      <c r="AC82" s="140">
        <v>2.9878472293273499</v>
      </c>
      <c r="AD82" s="140">
        <v>0.92662173215395105</v>
      </c>
    </row>
    <row r="83" spans="1:30" x14ac:dyDescent="0.25">
      <c r="A83" s="239" t="s">
        <v>499</v>
      </c>
      <c r="B83" s="140">
        <v>680.66301999999996</v>
      </c>
      <c r="C83" s="140">
        <v>706.93513999999902</v>
      </c>
      <c r="D83" s="140">
        <v>505.95452999999998</v>
      </c>
      <c r="E83" s="140">
        <v>401.80968999999999</v>
      </c>
      <c r="F83" s="140">
        <v>509.71420999999998</v>
      </c>
      <c r="G83" s="140">
        <v>644.18496000000005</v>
      </c>
      <c r="H83" s="140">
        <v>610.87260999999899</v>
      </c>
      <c r="I83" s="140">
        <v>554.56561461988895</v>
      </c>
      <c r="J83" s="140">
        <v>448.64025100774899</v>
      </c>
      <c r="K83" s="140">
        <v>559.872596432965</v>
      </c>
      <c r="L83" s="140">
        <v>674.75359502673405</v>
      </c>
      <c r="M83" s="140">
        <v>545.96482756045202</v>
      </c>
      <c r="N83" s="140">
        <v>485.43556616370398</v>
      </c>
      <c r="O83" s="140">
        <v>418.97525628700299</v>
      </c>
      <c r="P83" s="140">
        <v>514.98831686929998</v>
      </c>
      <c r="Q83" s="140">
        <v>471.70916675017202</v>
      </c>
      <c r="R83" s="140">
        <v>473.54111767169002</v>
      </c>
      <c r="S83" s="140">
        <v>505.75341583306403</v>
      </c>
      <c r="T83" s="140">
        <v>507.30232171609703</v>
      </c>
      <c r="U83" s="140">
        <v>416.91799001647098</v>
      </c>
      <c r="V83" s="140">
        <v>297.24564138841498</v>
      </c>
      <c r="W83" s="140">
        <v>506.00470213000898</v>
      </c>
      <c r="X83" s="140">
        <v>510.90628250374402</v>
      </c>
      <c r="Y83" s="140">
        <v>569.29696234663095</v>
      </c>
      <c r="Z83" s="140">
        <v>551.29620649209801</v>
      </c>
      <c r="AA83" s="140">
        <v>546.06665468719302</v>
      </c>
      <c r="AB83" s="140">
        <v>486.14614907453603</v>
      </c>
      <c r="AC83" s="140">
        <v>483.813244504019</v>
      </c>
      <c r="AD83" s="140">
        <v>489.82771059200201</v>
      </c>
    </row>
    <row r="84" spans="1:30" x14ac:dyDescent="0.25">
      <c r="A84" s="239" t="s">
        <v>872</v>
      </c>
      <c r="B84" s="140">
        <v>0</v>
      </c>
      <c r="C84" s="140">
        <v>0</v>
      </c>
      <c r="D84" s="140">
        <v>0</v>
      </c>
      <c r="E84" s="140">
        <v>0</v>
      </c>
      <c r="F84" s="140">
        <v>0</v>
      </c>
      <c r="G84" s="140">
        <v>0</v>
      </c>
      <c r="H84" s="140">
        <v>0</v>
      </c>
      <c r="I84" s="140">
        <v>0.98669269005542504</v>
      </c>
      <c r="J84" s="140">
        <v>0.92187449612529204</v>
      </c>
      <c r="K84" s="140">
        <v>4.3997017835174201</v>
      </c>
      <c r="L84" s="140">
        <v>17.2727024866326</v>
      </c>
      <c r="M84" s="140">
        <v>31.4998595491356</v>
      </c>
      <c r="N84" s="140">
        <v>18.721783172473401</v>
      </c>
      <c r="O84" s="140">
        <v>7.8891171469668304</v>
      </c>
      <c r="P84" s="140">
        <v>2.7383415653497298</v>
      </c>
      <c r="Q84" s="140">
        <v>5.5281462986299301</v>
      </c>
      <c r="R84" s="140">
        <v>1.51405454899265</v>
      </c>
      <c r="S84" s="140">
        <v>0.51068017912678798</v>
      </c>
      <c r="T84" s="140">
        <v>0.54487165847693897</v>
      </c>
      <c r="U84" s="140">
        <v>2.7829016791935199</v>
      </c>
      <c r="V84" s="140">
        <v>0.14277981877395901</v>
      </c>
      <c r="W84" s="140">
        <v>2.3474151475759402</v>
      </c>
      <c r="X84" s="140">
        <v>25.339397233825899</v>
      </c>
      <c r="Y84" s="140">
        <v>24.7435979668467</v>
      </c>
      <c r="Z84" s="140">
        <v>15.699867511072901</v>
      </c>
      <c r="AA84" s="140">
        <v>17.604849032856801</v>
      </c>
      <c r="AB84" s="140">
        <v>1.54492546273169</v>
      </c>
      <c r="AC84" s="140">
        <v>2.9878472293273499</v>
      </c>
      <c r="AD84" s="140">
        <v>0.92662173215395105</v>
      </c>
    </row>
    <row r="85" spans="1:30" x14ac:dyDescent="0.25">
      <c r="A85" s="239" t="s">
        <v>873</v>
      </c>
      <c r="B85" s="140">
        <v>0</v>
      </c>
      <c r="C85" s="140">
        <v>0</v>
      </c>
      <c r="D85" s="140">
        <v>1.2353399999999899</v>
      </c>
      <c r="E85" s="140">
        <v>2.4008600000000002</v>
      </c>
      <c r="F85" s="140">
        <v>4.0819999999999999</v>
      </c>
      <c r="G85" s="140">
        <v>10.44415</v>
      </c>
      <c r="H85" s="140">
        <v>7.7016200000000001</v>
      </c>
      <c r="I85" s="140">
        <v>0</v>
      </c>
      <c r="J85" s="140">
        <v>0</v>
      </c>
      <c r="K85" s="140">
        <v>0</v>
      </c>
      <c r="L85" s="140">
        <v>0</v>
      </c>
      <c r="M85" s="140">
        <v>0.52845334127609001</v>
      </c>
      <c r="N85" s="140">
        <v>0.63086749134891396</v>
      </c>
      <c r="O85" s="140">
        <v>5.3955094190630302</v>
      </c>
      <c r="P85" s="140">
        <v>0</v>
      </c>
      <c r="Q85" s="140">
        <v>6.8325406525676602</v>
      </c>
      <c r="R85" s="140">
        <v>5.5877732303239096</v>
      </c>
      <c r="S85" s="140">
        <v>2.1372238086818398</v>
      </c>
      <c r="T85" s="140">
        <v>1.2989349669485299</v>
      </c>
      <c r="U85" s="140">
        <v>3.95420662514148</v>
      </c>
      <c r="V85" s="140">
        <v>6.9798974036473796E-2</v>
      </c>
      <c r="W85" s="140">
        <v>1.0467574838463599E-2</v>
      </c>
      <c r="X85" s="140">
        <v>0.17392302860412301</v>
      </c>
      <c r="Y85" s="140">
        <v>5.6841719675184803E-2</v>
      </c>
      <c r="Z85" s="140">
        <v>0.154058485755315</v>
      </c>
      <c r="AA85" s="140">
        <v>1.0647247093007401E-2</v>
      </c>
      <c r="AB85" s="140">
        <v>0</v>
      </c>
      <c r="AC85" s="140">
        <v>0.93006103732546797</v>
      </c>
      <c r="AD85" s="140">
        <v>0.31004594368992799</v>
      </c>
    </row>
    <row r="86" spans="1:30" x14ac:dyDescent="0.25">
      <c r="A86" s="239" t="s">
        <v>500</v>
      </c>
      <c r="B86" s="140">
        <v>0</v>
      </c>
      <c r="C86" s="140">
        <v>0</v>
      </c>
      <c r="D86" s="140">
        <v>0</v>
      </c>
      <c r="E86" s="140">
        <v>0</v>
      </c>
      <c r="F86" s="140">
        <v>0</v>
      </c>
      <c r="G86" s="140">
        <v>0</v>
      </c>
      <c r="H86" s="140">
        <v>0</v>
      </c>
      <c r="I86" s="140">
        <v>0</v>
      </c>
      <c r="J86" s="140">
        <v>0</v>
      </c>
      <c r="K86" s="140">
        <v>0</v>
      </c>
      <c r="L86" s="140">
        <v>0</v>
      </c>
      <c r="M86" s="140">
        <v>0</v>
      </c>
      <c r="N86" s="140">
        <v>0</v>
      </c>
      <c r="O86" s="140">
        <v>0</v>
      </c>
      <c r="P86" s="140">
        <v>0</v>
      </c>
      <c r="Q86" s="140">
        <v>0</v>
      </c>
      <c r="R86" s="140">
        <v>0</v>
      </c>
      <c r="S86" s="140">
        <v>0</v>
      </c>
      <c r="T86" s="140">
        <v>0</v>
      </c>
      <c r="U86" s="140">
        <v>0</v>
      </c>
      <c r="V86" s="140">
        <v>0</v>
      </c>
      <c r="W86" s="140">
        <v>0</v>
      </c>
      <c r="X86" s="140">
        <v>0</v>
      </c>
      <c r="Y86" s="140">
        <v>0</v>
      </c>
      <c r="Z86" s="140">
        <v>0</v>
      </c>
      <c r="AA86" s="140">
        <v>0</v>
      </c>
      <c r="AB86" s="140">
        <v>0</v>
      </c>
      <c r="AC86" s="140">
        <v>0</v>
      </c>
      <c r="AD86" s="140">
        <v>0</v>
      </c>
    </row>
    <row r="87" spans="1:30" x14ac:dyDescent="0.25">
      <c r="A87" s="239" t="s">
        <v>501</v>
      </c>
      <c r="B87" s="140">
        <v>248.91819000000001</v>
      </c>
      <c r="C87" s="140">
        <v>263.49824999999998</v>
      </c>
      <c r="D87" s="140">
        <v>250.15251000000001</v>
      </c>
      <c r="E87" s="140">
        <v>262.52195</v>
      </c>
      <c r="F87" s="140">
        <v>241.39474999999999</v>
      </c>
      <c r="G87" s="140">
        <v>250.68671000000001</v>
      </c>
      <c r="H87" s="140">
        <v>237.61398</v>
      </c>
      <c r="I87" s="140">
        <v>194.25299999999999</v>
      </c>
      <c r="J87" s="140">
        <v>198.89099999999999</v>
      </c>
      <c r="K87" s="140">
        <v>174.09700000000001</v>
      </c>
      <c r="L87" s="140">
        <v>192.72499999999999</v>
      </c>
      <c r="M87" s="140">
        <v>166.613</v>
      </c>
      <c r="N87" s="140">
        <v>165.50299999999999</v>
      </c>
      <c r="O87" s="140">
        <v>182.20099999999999</v>
      </c>
      <c r="P87" s="140">
        <v>171.18700000000001</v>
      </c>
      <c r="Q87" s="140">
        <v>162.339</v>
      </c>
      <c r="R87" s="140">
        <v>169.215</v>
      </c>
      <c r="S87" s="140">
        <v>166.292</v>
      </c>
      <c r="T87" s="140">
        <v>178.38399999999999</v>
      </c>
      <c r="U87" s="140">
        <v>172.58500000000001</v>
      </c>
      <c r="V87" s="140">
        <v>170.16800000000001</v>
      </c>
      <c r="W87" s="140">
        <v>162.583</v>
      </c>
      <c r="X87" s="140">
        <v>159.60400000000001</v>
      </c>
      <c r="Y87" s="140">
        <v>220.32400000000001</v>
      </c>
      <c r="Z87" s="140">
        <v>219.39099999999999</v>
      </c>
      <c r="AA87" s="140">
        <v>240.96299999999999</v>
      </c>
      <c r="AB87" s="140">
        <v>216.79599999999999</v>
      </c>
      <c r="AC87" s="140">
        <v>223.012</v>
      </c>
      <c r="AD87" s="140">
        <v>222.922</v>
      </c>
    </row>
    <row r="88" spans="1:30" x14ac:dyDescent="0.25">
      <c r="A88" s="239" t="s">
        <v>502</v>
      </c>
      <c r="B88" s="140">
        <v>734.01225999999997</v>
      </c>
      <c r="C88" s="140">
        <v>749.98969</v>
      </c>
      <c r="D88" s="140">
        <v>726.72343999999998</v>
      </c>
      <c r="E88" s="140">
        <v>646.10775999999998</v>
      </c>
      <c r="F88" s="140">
        <v>794.38959999999997</v>
      </c>
      <c r="G88" s="140">
        <v>682.02800000000002</v>
      </c>
      <c r="H88" s="140">
        <v>716.21849999999995</v>
      </c>
      <c r="I88" s="140">
        <v>812.65800000000002</v>
      </c>
      <c r="J88" s="140">
        <v>889.524</v>
      </c>
      <c r="K88" s="140">
        <v>872.49900000000002</v>
      </c>
      <c r="L88" s="140">
        <v>923.75400000000002</v>
      </c>
      <c r="M88" s="140">
        <v>653.56399999999996</v>
      </c>
      <c r="N88" s="140">
        <v>655.90099999999995</v>
      </c>
      <c r="O88" s="140">
        <v>637.06799999999998</v>
      </c>
      <c r="P88" s="140">
        <v>748.846</v>
      </c>
      <c r="Q88" s="140">
        <v>647.54700000000003</v>
      </c>
      <c r="R88" s="140">
        <v>718.81799999999998</v>
      </c>
      <c r="S88" s="140">
        <v>693.92399999999998</v>
      </c>
      <c r="T88" s="140">
        <v>707.25599999999997</v>
      </c>
      <c r="U88" s="140">
        <v>730.721</v>
      </c>
      <c r="V88" s="140">
        <v>753.56799999999998</v>
      </c>
      <c r="W88" s="140">
        <v>691.05600000000004</v>
      </c>
      <c r="X88" s="140">
        <v>693.61699999999996</v>
      </c>
      <c r="Y88" s="140">
        <v>705.11</v>
      </c>
      <c r="Z88" s="140">
        <v>727.86599999999999</v>
      </c>
      <c r="AA88" s="140">
        <v>730.625</v>
      </c>
      <c r="AB88" s="140">
        <v>789.92399999999998</v>
      </c>
      <c r="AC88" s="140">
        <v>709.23900000000003</v>
      </c>
      <c r="AD88" s="140">
        <v>754.65300000000002</v>
      </c>
    </row>
    <row r="89" spans="1:30" x14ac:dyDescent="0.25">
      <c r="A89" s="239" t="s">
        <v>503</v>
      </c>
      <c r="B89" s="140">
        <v>386.34197999999998</v>
      </c>
      <c r="C89" s="140">
        <v>378.92491999999999</v>
      </c>
      <c r="D89" s="140">
        <v>297.95596999999998</v>
      </c>
      <c r="E89" s="140">
        <v>237.36463999999901</v>
      </c>
      <c r="F89" s="140">
        <v>302.74337999999898</v>
      </c>
      <c r="G89" s="140">
        <v>340.98782999999997</v>
      </c>
      <c r="H89" s="140">
        <v>386.18695999999898</v>
      </c>
      <c r="I89" s="140">
        <v>420.73500000000001</v>
      </c>
      <c r="J89" s="140">
        <v>300.31</v>
      </c>
      <c r="K89" s="140">
        <v>406.83499999999998</v>
      </c>
      <c r="L89" s="140">
        <v>383.44200000000001</v>
      </c>
      <c r="M89" s="140">
        <v>515.70500000000004</v>
      </c>
      <c r="N89" s="140">
        <v>452.72199999999998</v>
      </c>
      <c r="O89" s="140">
        <v>402.93700000000001</v>
      </c>
      <c r="P89" s="140">
        <v>473.185</v>
      </c>
      <c r="Q89" s="140">
        <v>430.41199999999998</v>
      </c>
      <c r="R89" s="140">
        <v>420.97399999999999</v>
      </c>
      <c r="S89" s="140">
        <v>0</v>
      </c>
      <c r="T89" s="140">
        <v>0</v>
      </c>
      <c r="U89" s="140">
        <v>0</v>
      </c>
      <c r="V89" s="140">
        <v>0</v>
      </c>
      <c r="W89" s="140">
        <v>0</v>
      </c>
      <c r="X89" s="140">
        <v>0</v>
      </c>
      <c r="Y89" s="140">
        <v>0</v>
      </c>
      <c r="Z89" s="140">
        <v>0</v>
      </c>
      <c r="AA89" s="140">
        <v>0</v>
      </c>
      <c r="AB89" s="140">
        <v>0</v>
      </c>
      <c r="AC89" s="140">
        <v>0</v>
      </c>
      <c r="AD89" s="140">
        <v>0</v>
      </c>
    </row>
    <row r="90" spans="1:30" x14ac:dyDescent="0.25">
      <c r="A90" s="239" t="s">
        <v>504</v>
      </c>
      <c r="B90" s="140">
        <v>0.67608000000000001</v>
      </c>
      <c r="C90" s="140">
        <v>0.16294</v>
      </c>
      <c r="D90" s="140">
        <v>0.14574999999999999</v>
      </c>
      <c r="E90" s="140">
        <v>5.4000000000000001E-4</v>
      </c>
      <c r="F90" s="140">
        <v>1.08E-3</v>
      </c>
      <c r="G90" s="140">
        <v>1.592E-2</v>
      </c>
      <c r="H90" s="140">
        <v>8.7370000000000003E-2</v>
      </c>
      <c r="I90" s="140">
        <v>0</v>
      </c>
      <c r="J90" s="140">
        <v>0</v>
      </c>
      <c r="K90" s="140">
        <v>0</v>
      </c>
      <c r="L90" s="140">
        <v>0</v>
      </c>
      <c r="M90" s="140">
        <v>0</v>
      </c>
      <c r="N90" s="140">
        <v>0</v>
      </c>
      <c r="O90" s="140">
        <v>0</v>
      </c>
      <c r="P90" s="140">
        <v>0</v>
      </c>
      <c r="Q90" s="140">
        <v>0</v>
      </c>
      <c r="R90" s="140">
        <v>0</v>
      </c>
      <c r="S90" s="140">
        <v>0</v>
      </c>
      <c r="T90" s="140">
        <v>0</v>
      </c>
      <c r="U90" s="140">
        <v>0</v>
      </c>
      <c r="V90" s="140">
        <v>0</v>
      </c>
      <c r="W90" s="140">
        <v>0</v>
      </c>
      <c r="X90" s="140">
        <v>0</v>
      </c>
      <c r="Y90" s="140">
        <v>0</v>
      </c>
      <c r="Z90" s="140">
        <v>0</v>
      </c>
      <c r="AA90" s="140">
        <v>0</v>
      </c>
      <c r="AB90" s="140">
        <v>0</v>
      </c>
      <c r="AC90" s="140">
        <v>0</v>
      </c>
      <c r="AD90" s="140">
        <v>0</v>
      </c>
    </row>
    <row r="91" spans="1:30" x14ac:dyDescent="0.25">
      <c r="A91" s="239" t="s">
        <v>505</v>
      </c>
      <c r="B91" s="140">
        <v>172.07263999999901</v>
      </c>
      <c r="C91" s="140">
        <v>193.33541</v>
      </c>
      <c r="D91" s="140">
        <v>137.48223999999999</v>
      </c>
      <c r="E91" s="140">
        <v>130.93183999999999</v>
      </c>
      <c r="F91" s="140">
        <v>141.75158999999999</v>
      </c>
      <c r="G91" s="140">
        <v>197.74235999999999</v>
      </c>
      <c r="H91" s="140">
        <v>194.88166999999899</v>
      </c>
      <c r="I91" s="140">
        <v>189.7</v>
      </c>
      <c r="J91" s="140">
        <v>108.754</v>
      </c>
      <c r="K91" s="140">
        <v>167.376</v>
      </c>
      <c r="L91" s="140">
        <v>232.91</v>
      </c>
      <c r="M91" s="140">
        <v>225.72699999999901</v>
      </c>
      <c r="N91" s="140">
        <v>210.25899999999999</v>
      </c>
      <c r="O91" s="140">
        <v>225.06</v>
      </c>
      <c r="P91" s="140">
        <v>184.52</v>
      </c>
      <c r="Q91" s="140">
        <v>213.62700000000001</v>
      </c>
      <c r="R91" s="140">
        <v>208.69900000000001</v>
      </c>
      <c r="S91" s="140">
        <v>685.28899999999999</v>
      </c>
      <c r="T91" s="140">
        <v>686.76199999999994</v>
      </c>
      <c r="U91" s="140">
        <v>564.08500000000004</v>
      </c>
      <c r="V91" s="140">
        <v>325.60399999999998</v>
      </c>
      <c r="W91" s="140">
        <v>579.14099999999996</v>
      </c>
      <c r="X91" s="140">
        <v>686.60900000000004</v>
      </c>
      <c r="Y91" s="140">
        <v>765.64199999999903</v>
      </c>
      <c r="Z91" s="140">
        <v>721.05700000000002</v>
      </c>
      <c r="AA91" s="140">
        <v>749.25800000000004</v>
      </c>
      <c r="AB91" s="140">
        <v>660.04299999999898</v>
      </c>
      <c r="AC91" s="140">
        <v>663.553</v>
      </c>
      <c r="AD91" s="140">
        <v>663.18399999999997</v>
      </c>
    </row>
    <row r="92" spans="1:30" x14ac:dyDescent="0.25">
      <c r="A92" s="239" t="s">
        <v>874</v>
      </c>
      <c r="B92" s="140">
        <v>2.1182400000000001</v>
      </c>
      <c r="C92" s="140">
        <v>0.56903000000000004</v>
      </c>
      <c r="D92" s="140">
        <v>0.40649999999999997</v>
      </c>
      <c r="E92" s="140">
        <v>0</v>
      </c>
      <c r="F92" s="140">
        <v>0.40548000000000001</v>
      </c>
      <c r="G92" s="140">
        <v>3.2759999999999997E-2</v>
      </c>
      <c r="H92" s="140">
        <v>0.25057999999999903</v>
      </c>
      <c r="I92" s="140">
        <v>0</v>
      </c>
      <c r="J92" s="140">
        <v>0</v>
      </c>
      <c r="K92" s="140">
        <v>0</v>
      </c>
      <c r="L92" s="140">
        <v>0</v>
      </c>
      <c r="M92" s="140">
        <v>0</v>
      </c>
      <c r="N92" s="140">
        <v>0</v>
      </c>
      <c r="O92" s="140">
        <v>0</v>
      </c>
      <c r="P92" s="140">
        <v>0</v>
      </c>
      <c r="Q92" s="140">
        <v>0</v>
      </c>
      <c r="R92" s="140">
        <v>0</v>
      </c>
      <c r="S92" s="140">
        <v>0</v>
      </c>
      <c r="T92" s="140">
        <v>0</v>
      </c>
      <c r="U92" s="140">
        <v>0</v>
      </c>
      <c r="V92" s="140">
        <v>0</v>
      </c>
      <c r="W92" s="140">
        <v>0</v>
      </c>
      <c r="X92" s="140">
        <v>0</v>
      </c>
      <c r="Y92" s="140">
        <v>0</v>
      </c>
      <c r="Z92" s="140">
        <v>0</v>
      </c>
      <c r="AA92" s="140">
        <v>0</v>
      </c>
      <c r="AB92" s="140">
        <v>0</v>
      </c>
      <c r="AC92" s="140">
        <v>0</v>
      </c>
      <c r="AD92" s="140">
        <v>0</v>
      </c>
    </row>
    <row r="93" spans="1:30" x14ac:dyDescent="0.25">
      <c r="A93" s="239" t="s">
        <v>875</v>
      </c>
      <c r="B93" s="140">
        <v>0</v>
      </c>
      <c r="C93" s="140">
        <v>0</v>
      </c>
      <c r="D93" s="140">
        <v>0.28209000000000001</v>
      </c>
      <c r="E93" s="140">
        <v>0.56280999999999903</v>
      </c>
      <c r="F93" s="140">
        <v>0.86048000000000002</v>
      </c>
      <c r="G93" s="140">
        <v>2.4769800000000002</v>
      </c>
      <c r="H93" s="140">
        <v>1.69977</v>
      </c>
      <c r="I93" s="140">
        <v>0</v>
      </c>
      <c r="J93" s="140">
        <v>0</v>
      </c>
      <c r="K93" s="140">
        <v>0</v>
      </c>
      <c r="L93" s="140">
        <v>0</v>
      </c>
      <c r="M93" s="140">
        <v>0</v>
      </c>
      <c r="N93" s="140">
        <v>0</v>
      </c>
      <c r="O93" s="140">
        <v>0</v>
      </c>
      <c r="P93" s="140">
        <v>0</v>
      </c>
      <c r="Q93" s="140">
        <v>0</v>
      </c>
      <c r="R93" s="140">
        <v>0</v>
      </c>
      <c r="S93" s="140">
        <v>0</v>
      </c>
      <c r="T93" s="140">
        <v>0</v>
      </c>
      <c r="U93" s="140">
        <v>0</v>
      </c>
      <c r="V93" s="140">
        <v>0</v>
      </c>
      <c r="W93" s="140">
        <v>0</v>
      </c>
      <c r="X93" s="140">
        <v>0</v>
      </c>
      <c r="Y93" s="140">
        <v>0</v>
      </c>
      <c r="Z93" s="140">
        <v>0</v>
      </c>
      <c r="AA93" s="140">
        <v>0</v>
      </c>
      <c r="AB93" s="140">
        <v>0</v>
      </c>
      <c r="AC93" s="140">
        <v>0</v>
      </c>
      <c r="AD93" s="140">
        <v>0</v>
      </c>
    </row>
    <row r="94" spans="1:30" x14ac:dyDescent="0.25">
      <c r="A94" s="239" t="s">
        <v>506</v>
      </c>
      <c r="B94" s="140">
        <v>0</v>
      </c>
      <c r="C94" s="140">
        <v>0</v>
      </c>
      <c r="D94" s="140">
        <v>0</v>
      </c>
      <c r="E94" s="140">
        <v>0</v>
      </c>
      <c r="F94" s="140">
        <v>0</v>
      </c>
      <c r="G94" s="140">
        <v>0</v>
      </c>
      <c r="H94" s="140">
        <v>0</v>
      </c>
      <c r="I94" s="140">
        <v>0</v>
      </c>
      <c r="J94" s="140">
        <v>0</v>
      </c>
      <c r="K94" s="140">
        <v>0</v>
      </c>
      <c r="L94" s="140">
        <v>0</v>
      </c>
      <c r="M94" s="140">
        <v>0</v>
      </c>
      <c r="N94" s="140">
        <v>0</v>
      </c>
      <c r="O94" s="140">
        <v>0</v>
      </c>
      <c r="P94" s="140">
        <v>0</v>
      </c>
      <c r="Q94" s="140">
        <v>0</v>
      </c>
      <c r="R94" s="140">
        <v>0</v>
      </c>
      <c r="S94" s="140">
        <v>0</v>
      </c>
      <c r="T94" s="140">
        <v>0</v>
      </c>
      <c r="U94" s="140">
        <v>0</v>
      </c>
      <c r="V94" s="140">
        <v>0</v>
      </c>
      <c r="W94" s="140">
        <v>0</v>
      </c>
      <c r="X94" s="140">
        <v>0</v>
      </c>
      <c r="Y94" s="140">
        <v>0</v>
      </c>
      <c r="Z94" s="140">
        <v>0</v>
      </c>
      <c r="AA94" s="140">
        <v>0</v>
      </c>
      <c r="AB94" s="140">
        <v>0</v>
      </c>
      <c r="AC94" s="140">
        <v>0</v>
      </c>
      <c r="AD94" s="140">
        <v>0</v>
      </c>
    </row>
    <row r="95" spans="1:30" x14ac:dyDescent="0.25">
      <c r="A95" s="239" t="s">
        <v>507</v>
      </c>
      <c r="B95" s="140">
        <v>1.3999999999999999E-4</v>
      </c>
      <c r="C95" s="140">
        <v>2.0000000000000001E-4</v>
      </c>
      <c r="D95" s="140">
        <v>1.1E-4</v>
      </c>
      <c r="E95" s="140">
        <v>1E-4</v>
      </c>
      <c r="F95" s="140">
        <v>1.3999999999999999E-4</v>
      </c>
      <c r="G95" s="140">
        <v>1.4999999999999999E-4</v>
      </c>
      <c r="H95" s="140">
        <v>1.6000000000000001E-4</v>
      </c>
      <c r="I95" s="140">
        <v>0</v>
      </c>
      <c r="J95" s="140">
        <v>0</v>
      </c>
      <c r="K95" s="140">
        <v>0</v>
      </c>
      <c r="L95" s="140">
        <v>0</v>
      </c>
      <c r="M95" s="140">
        <v>0</v>
      </c>
      <c r="N95" s="140">
        <v>0</v>
      </c>
      <c r="O95" s="140">
        <v>0</v>
      </c>
      <c r="P95" s="140">
        <v>0</v>
      </c>
      <c r="Q95" s="140">
        <v>0</v>
      </c>
      <c r="R95" s="140">
        <v>0</v>
      </c>
      <c r="S95" s="140">
        <v>0</v>
      </c>
      <c r="T95" s="140">
        <v>0</v>
      </c>
      <c r="U95" s="140">
        <v>0</v>
      </c>
      <c r="V95" s="140">
        <v>0</v>
      </c>
      <c r="W95" s="140">
        <v>0</v>
      </c>
      <c r="X95" s="140">
        <v>0</v>
      </c>
      <c r="Y95" s="140">
        <v>0</v>
      </c>
      <c r="Z95" s="140">
        <v>0</v>
      </c>
      <c r="AA95" s="140">
        <v>0</v>
      </c>
      <c r="AB95" s="140">
        <v>0</v>
      </c>
      <c r="AC95" s="140">
        <v>0</v>
      </c>
      <c r="AD95" s="140">
        <v>0</v>
      </c>
    </row>
    <row r="96" spans="1:30" x14ac:dyDescent="0.25">
      <c r="A96" s="239" t="s">
        <v>508</v>
      </c>
      <c r="B96" s="140">
        <v>0</v>
      </c>
      <c r="C96" s="140">
        <v>0</v>
      </c>
      <c r="D96" s="140">
        <v>0</v>
      </c>
      <c r="E96" s="140">
        <v>0</v>
      </c>
      <c r="F96" s="140">
        <v>0</v>
      </c>
      <c r="G96" s="140">
        <v>0</v>
      </c>
      <c r="H96" s="140">
        <v>0</v>
      </c>
      <c r="I96" s="140">
        <v>0</v>
      </c>
      <c r="J96" s="140">
        <v>0</v>
      </c>
      <c r="K96" s="140">
        <v>0</v>
      </c>
      <c r="L96" s="140">
        <v>0</v>
      </c>
      <c r="M96" s="140">
        <v>0</v>
      </c>
      <c r="N96" s="140">
        <v>0</v>
      </c>
      <c r="O96" s="140">
        <v>0</v>
      </c>
      <c r="P96" s="140">
        <v>0</v>
      </c>
      <c r="Q96" s="140">
        <v>0</v>
      </c>
      <c r="R96" s="140">
        <v>0</v>
      </c>
      <c r="S96" s="140">
        <v>0</v>
      </c>
      <c r="T96" s="140">
        <v>0</v>
      </c>
      <c r="U96" s="140">
        <v>0</v>
      </c>
      <c r="V96" s="140">
        <v>0</v>
      </c>
      <c r="W96" s="140">
        <v>0</v>
      </c>
      <c r="X96" s="140">
        <v>0</v>
      </c>
      <c r="Y96" s="140">
        <v>0</v>
      </c>
      <c r="Z96" s="140">
        <v>0</v>
      </c>
      <c r="AA96" s="140">
        <v>0</v>
      </c>
      <c r="AB96" s="140">
        <v>0</v>
      </c>
      <c r="AC96" s="140">
        <v>0</v>
      </c>
      <c r="AD96" s="140">
        <v>0</v>
      </c>
    </row>
    <row r="97" spans="1:30" ht="15.75" thickBot="1" x14ac:dyDescent="0.3">
      <c r="A97" s="239" t="s">
        <v>876</v>
      </c>
      <c r="B97" s="241">
        <v>0</v>
      </c>
      <c r="C97" s="241">
        <v>0</v>
      </c>
      <c r="D97" s="241">
        <v>0</v>
      </c>
      <c r="E97" s="241">
        <v>0</v>
      </c>
      <c r="F97" s="241">
        <v>0</v>
      </c>
      <c r="G97" s="241">
        <v>0</v>
      </c>
      <c r="H97" s="241">
        <v>0</v>
      </c>
      <c r="I97" s="241">
        <v>0</v>
      </c>
      <c r="J97" s="241">
        <v>0</v>
      </c>
      <c r="K97" s="241">
        <v>0</v>
      </c>
      <c r="L97" s="241">
        <v>0</v>
      </c>
      <c r="M97" s="241">
        <v>0</v>
      </c>
      <c r="N97" s="241">
        <v>0</v>
      </c>
      <c r="O97" s="241">
        <v>0</v>
      </c>
      <c r="P97" s="241">
        <v>0</v>
      </c>
      <c r="Q97" s="241">
        <v>0</v>
      </c>
      <c r="R97" s="241">
        <v>0</v>
      </c>
      <c r="S97" s="241">
        <v>0</v>
      </c>
      <c r="T97" s="241">
        <v>0</v>
      </c>
      <c r="U97" s="241">
        <v>0</v>
      </c>
      <c r="V97" s="241">
        <v>0</v>
      </c>
      <c r="W97" s="241">
        <v>0</v>
      </c>
      <c r="X97" s="241">
        <v>0</v>
      </c>
      <c r="Y97" s="241">
        <v>0</v>
      </c>
      <c r="Z97" s="241">
        <v>0</v>
      </c>
      <c r="AA97" s="241">
        <v>0</v>
      </c>
      <c r="AB97" s="241">
        <v>0</v>
      </c>
      <c r="AC97" s="241">
        <v>0</v>
      </c>
      <c r="AD97" s="241">
        <v>0</v>
      </c>
    </row>
    <row r="98" spans="1:30" x14ac:dyDescent="0.25">
      <c r="A98" s="244" t="s">
        <v>509</v>
      </c>
      <c r="B98" s="140">
        <v>3444.9587200000001</v>
      </c>
      <c r="C98" s="140">
        <v>3904.4458100000002</v>
      </c>
      <c r="D98" s="140">
        <v>3148.9750300000001</v>
      </c>
      <c r="E98" s="140">
        <v>3008.1446999999998</v>
      </c>
      <c r="F98" s="140">
        <v>3325.28484999999</v>
      </c>
      <c r="G98" s="140">
        <v>3444.8170799999998</v>
      </c>
      <c r="H98" s="140">
        <v>3611.5670300000002</v>
      </c>
      <c r="I98" s="140">
        <v>3742.6289999999999</v>
      </c>
      <c r="J98" s="140">
        <v>3772.2570000000001</v>
      </c>
      <c r="K98" s="140">
        <v>3761.9</v>
      </c>
      <c r="L98" s="140">
        <v>3862.241</v>
      </c>
      <c r="M98" s="140">
        <v>3755.2179999999998</v>
      </c>
      <c r="N98" s="140">
        <v>3604.2659999999901</v>
      </c>
      <c r="O98" s="140">
        <v>3255.9099999999899</v>
      </c>
      <c r="P98" s="140">
        <v>3678.8589999999999</v>
      </c>
      <c r="Q98" s="140">
        <v>3460.7639999999901</v>
      </c>
      <c r="R98" s="140">
        <v>3588.9050000000002</v>
      </c>
      <c r="S98" s="140">
        <v>3634.0239999999999</v>
      </c>
      <c r="T98" s="140">
        <v>3758.5829999999901</v>
      </c>
      <c r="U98" s="140">
        <v>3524.4470000000001</v>
      </c>
      <c r="V98" s="140">
        <v>3117.2429999999999</v>
      </c>
      <c r="W98" s="140">
        <v>3312.2280000000001</v>
      </c>
      <c r="X98" s="140">
        <v>3577.357</v>
      </c>
      <c r="Y98" s="140">
        <v>3861.0169999999998</v>
      </c>
      <c r="Z98" s="140">
        <v>3800.806</v>
      </c>
      <c r="AA98" s="140">
        <v>3955.7719999999999</v>
      </c>
      <c r="AB98" s="140">
        <v>3591.739</v>
      </c>
      <c r="AC98" s="140">
        <v>3611.6469999999999</v>
      </c>
      <c r="AD98" s="140">
        <v>3683.28</v>
      </c>
    </row>
    <row r="99" spans="1:30" x14ac:dyDescent="0.25">
      <c r="A99" s="239" t="s">
        <v>510</v>
      </c>
      <c r="B99" s="140">
        <v>501.73451</v>
      </c>
      <c r="C99" s="140">
        <v>648.10836999999901</v>
      </c>
      <c r="D99" s="140">
        <v>775.59100999999998</v>
      </c>
      <c r="E99" s="140">
        <v>374.22332</v>
      </c>
      <c r="F99" s="140">
        <v>525.36809000000005</v>
      </c>
      <c r="G99" s="140">
        <v>517.05565000000001</v>
      </c>
      <c r="H99" s="140">
        <v>468.05628000000002</v>
      </c>
      <c r="I99" s="140">
        <v>403.86099999999999</v>
      </c>
      <c r="J99" s="140">
        <v>998.69200000000001</v>
      </c>
      <c r="K99" s="140">
        <v>459.92700000000002</v>
      </c>
      <c r="L99" s="140">
        <v>349.05099999999999</v>
      </c>
      <c r="M99" s="140">
        <v>646.19799999999998</v>
      </c>
      <c r="N99" s="140">
        <v>572.42200000000003</v>
      </c>
      <c r="O99" s="140">
        <v>834.77</v>
      </c>
      <c r="P99" s="140">
        <v>915.49099999999999</v>
      </c>
      <c r="Q99" s="140">
        <v>502.11</v>
      </c>
      <c r="R99" s="140">
        <v>636.26599999999996</v>
      </c>
      <c r="S99" s="140">
        <v>608.78399999999999</v>
      </c>
      <c r="T99" s="140">
        <v>657.66399999999999</v>
      </c>
      <c r="U99" s="140">
        <v>685.06899999999996</v>
      </c>
      <c r="V99" s="140">
        <v>947.26900000000001</v>
      </c>
      <c r="W99" s="140">
        <v>703.95500000000004</v>
      </c>
      <c r="X99" s="140">
        <v>555.86599999999999</v>
      </c>
      <c r="Y99" s="140">
        <v>621.54999999999995</v>
      </c>
      <c r="Z99" s="140">
        <v>578.12699999999995</v>
      </c>
      <c r="AA99" s="140">
        <v>858.09199999999998</v>
      </c>
      <c r="AB99" s="140">
        <v>660.27200000000005</v>
      </c>
      <c r="AC99" s="140">
        <v>615.31299999999999</v>
      </c>
      <c r="AD99" s="140">
        <v>649.57500000000005</v>
      </c>
    </row>
    <row r="100" spans="1:30" x14ac:dyDescent="0.25">
      <c r="A100" s="239" t="s">
        <v>511</v>
      </c>
      <c r="B100" s="140">
        <v>211.51312999999999</v>
      </c>
      <c r="C100" s="140">
        <v>228.31097</v>
      </c>
      <c r="D100" s="140">
        <v>261.17813000000001</v>
      </c>
      <c r="E100" s="140">
        <v>321.50213000000002</v>
      </c>
      <c r="F100" s="140">
        <v>406.11667999999997</v>
      </c>
      <c r="G100" s="140">
        <v>338.86869999999999</v>
      </c>
      <c r="H100" s="140">
        <v>402.08366000000001</v>
      </c>
      <c r="I100" s="140">
        <v>416.719999999999</v>
      </c>
      <c r="J100" s="140">
        <v>310.209</v>
      </c>
      <c r="K100" s="140">
        <v>288.31</v>
      </c>
      <c r="L100" s="140">
        <v>244.04499999999999</v>
      </c>
      <c r="M100" s="140">
        <v>276.81599999999997</v>
      </c>
      <c r="N100" s="140">
        <v>294.649</v>
      </c>
      <c r="O100" s="140">
        <v>223.60599999999999</v>
      </c>
      <c r="P100" s="140">
        <v>297.95100000000002</v>
      </c>
      <c r="Q100" s="140">
        <v>275.510999999999</v>
      </c>
      <c r="R100" s="140">
        <v>278.2</v>
      </c>
      <c r="S100" s="140">
        <v>319.89299999999997</v>
      </c>
      <c r="T100" s="140">
        <v>298.08999999999997</v>
      </c>
      <c r="U100" s="140">
        <v>278.81900000000002</v>
      </c>
      <c r="V100" s="140">
        <v>308.03800000000001</v>
      </c>
      <c r="W100" s="140">
        <v>298.75200000000001</v>
      </c>
      <c r="X100" s="140">
        <v>255.46699999999899</v>
      </c>
      <c r="Y100" s="140">
        <v>278.72000000000003</v>
      </c>
      <c r="Z100" s="140">
        <v>299.00599999999997</v>
      </c>
      <c r="AA100" s="140">
        <v>265.26299999999998</v>
      </c>
      <c r="AB100" s="140">
        <v>274.33300000000003</v>
      </c>
      <c r="AC100" s="140">
        <v>283.70499999999998</v>
      </c>
      <c r="AD100" s="140">
        <v>284.58300000000003</v>
      </c>
    </row>
    <row r="101" spans="1:30" x14ac:dyDescent="0.25">
      <c r="A101" s="239" t="s">
        <v>512</v>
      </c>
      <c r="B101" s="140">
        <v>1593.83899</v>
      </c>
      <c r="C101" s="140">
        <v>2697.79855</v>
      </c>
      <c r="D101" s="140">
        <v>3722.6689999999999</v>
      </c>
      <c r="E101" s="140">
        <v>2195.8280100000002</v>
      </c>
      <c r="F101" s="140">
        <v>1484.8158099999901</v>
      </c>
      <c r="G101" s="140">
        <v>1710.63437</v>
      </c>
      <c r="H101" s="140">
        <v>1961.8200899999899</v>
      </c>
      <c r="I101" s="140">
        <v>2237.1410000000001</v>
      </c>
      <c r="J101" s="140">
        <v>4005.8629999999998</v>
      </c>
      <c r="K101" s="140">
        <v>2919.7379999999998</v>
      </c>
      <c r="L101" s="140">
        <v>3849.5450000000001</v>
      </c>
      <c r="M101" s="140">
        <v>1654.845</v>
      </c>
      <c r="N101" s="140">
        <v>1803.91</v>
      </c>
      <c r="O101" s="140">
        <v>2877.1439999999998</v>
      </c>
      <c r="P101" s="140">
        <v>3892.1</v>
      </c>
      <c r="Q101" s="140">
        <v>2308.752</v>
      </c>
      <c r="R101" s="140">
        <v>1500.944</v>
      </c>
      <c r="S101" s="140">
        <v>2070.2220000000002</v>
      </c>
      <c r="T101" s="140">
        <v>2667.6379999999999</v>
      </c>
      <c r="U101" s="140">
        <v>2720.22099999999</v>
      </c>
      <c r="V101" s="140">
        <v>5522.7860000000001</v>
      </c>
      <c r="W101" s="140">
        <v>3518.8449999999998</v>
      </c>
      <c r="X101" s="140">
        <v>2321.38599999999</v>
      </c>
      <c r="Y101" s="140">
        <v>1946.625</v>
      </c>
      <c r="Z101" s="140">
        <v>2342.8979999999901</v>
      </c>
      <c r="AA101" s="140">
        <v>4138.4749999999904</v>
      </c>
      <c r="AB101" s="140">
        <v>2915.21</v>
      </c>
      <c r="AC101" s="140">
        <v>2182.5509999999999</v>
      </c>
      <c r="AD101" s="140">
        <v>1995.64</v>
      </c>
    </row>
    <row r="102" spans="1:30" x14ac:dyDescent="0.25">
      <c r="A102" s="239" t="s">
        <v>513</v>
      </c>
      <c r="B102" s="140">
        <v>315.02202999999997</v>
      </c>
      <c r="C102" s="140">
        <v>308.88251000000002</v>
      </c>
      <c r="D102" s="140">
        <v>233.81305</v>
      </c>
      <c r="E102" s="140">
        <v>245.16037</v>
      </c>
      <c r="F102" s="140">
        <v>221.48403999999999</v>
      </c>
      <c r="G102" s="140">
        <v>285.44751000000002</v>
      </c>
      <c r="H102" s="140">
        <v>272.614699999999</v>
      </c>
      <c r="I102" s="140">
        <v>340.67500000000001</v>
      </c>
      <c r="J102" s="140">
        <v>470.78800000000001</v>
      </c>
      <c r="K102" s="140">
        <v>644.98900000000003</v>
      </c>
      <c r="L102" s="140">
        <v>213.94399999999999</v>
      </c>
      <c r="M102" s="140">
        <v>221.488</v>
      </c>
      <c r="N102" s="140">
        <v>221.34</v>
      </c>
      <c r="O102" s="140">
        <v>717.00799999999902</v>
      </c>
      <c r="P102" s="140">
        <v>223.12299999999999</v>
      </c>
      <c r="Q102" s="140">
        <v>314.98599999999999</v>
      </c>
      <c r="R102" s="140">
        <v>222.44199999999901</v>
      </c>
      <c r="S102" s="140">
        <v>96.108999999999995</v>
      </c>
      <c r="T102" s="140">
        <v>97.26</v>
      </c>
      <c r="U102" s="140">
        <v>96.730999999999995</v>
      </c>
      <c r="V102" s="140">
        <v>96.596999999999994</v>
      </c>
      <c r="W102" s="140">
        <v>95.799000000000007</v>
      </c>
      <c r="X102" s="140">
        <v>95.301000000000002</v>
      </c>
      <c r="Y102" s="140">
        <v>91.195999999999998</v>
      </c>
      <c r="Z102" s="140">
        <v>91.233000000000004</v>
      </c>
      <c r="AA102" s="140">
        <v>92.391000000000005</v>
      </c>
      <c r="AB102" s="140">
        <v>90.938999999999993</v>
      </c>
      <c r="AC102" s="140">
        <v>91.268000000000001</v>
      </c>
      <c r="AD102" s="140">
        <v>91.254999999999995</v>
      </c>
    </row>
    <row r="103" spans="1:30" x14ac:dyDescent="0.25">
      <c r="A103" s="239" t="s">
        <v>514</v>
      </c>
      <c r="B103" s="140">
        <v>369.62538000000001</v>
      </c>
      <c r="C103" s="140">
        <v>684.38389999999902</v>
      </c>
      <c r="D103" s="140">
        <v>1228.63509</v>
      </c>
      <c r="E103" s="140">
        <v>792.09096999999997</v>
      </c>
      <c r="F103" s="140">
        <v>328.84814999999998</v>
      </c>
      <c r="G103" s="140">
        <v>300.12272000000002</v>
      </c>
      <c r="H103" s="140">
        <v>290.07074999999998</v>
      </c>
      <c r="I103" s="140">
        <v>540.49300000000005</v>
      </c>
      <c r="J103" s="140">
        <v>1452.212</v>
      </c>
      <c r="K103" s="140">
        <v>1444.355</v>
      </c>
      <c r="L103" s="140">
        <v>670.03899999999999</v>
      </c>
      <c r="M103" s="140">
        <v>547.07399999999996</v>
      </c>
      <c r="N103" s="140">
        <v>552.53</v>
      </c>
      <c r="O103" s="140">
        <v>757.76399999999899</v>
      </c>
      <c r="P103" s="140">
        <v>1375.0039999999999</v>
      </c>
      <c r="Q103" s="140">
        <v>943.21900000000005</v>
      </c>
      <c r="R103" s="140">
        <v>614.31999999999903</v>
      </c>
      <c r="S103" s="140">
        <v>760.88300000000004</v>
      </c>
      <c r="T103" s="140">
        <v>605.33199999999999</v>
      </c>
      <c r="U103" s="140">
        <v>938.51199999999994</v>
      </c>
      <c r="V103" s="140">
        <v>3228.875</v>
      </c>
      <c r="W103" s="140">
        <v>1473.2439999999999</v>
      </c>
      <c r="X103" s="140">
        <v>823.178</v>
      </c>
      <c r="Y103" s="140">
        <v>716.08100000000002</v>
      </c>
      <c r="Z103" s="140">
        <v>686.421999999999</v>
      </c>
      <c r="AA103" s="140">
        <v>1939.982</v>
      </c>
      <c r="AB103" s="140">
        <v>1335.107</v>
      </c>
      <c r="AC103" s="140">
        <v>820.902999999999</v>
      </c>
      <c r="AD103" s="140">
        <v>689.89599999999996</v>
      </c>
    </row>
    <row r="104" spans="1:30" ht="15.75" thickBot="1" x14ac:dyDescent="0.3">
      <c r="A104" s="239" t="s">
        <v>515</v>
      </c>
      <c r="B104" s="241">
        <v>137.24869000000001</v>
      </c>
      <c r="C104" s="241">
        <v>155.31777</v>
      </c>
      <c r="D104" s="241">
        <v>179.73002</v>
      </c>
      <c r="E104" s="241">
        <v>151.41701</v>
      </c>
      <c r="F104" s="241">
        <v>148.59289000000001</v>
      </c>
      <c r="G104" s="241">
        <v>126.84116</v>
      </c>
      <c r="H104" s="241">
        <v>147.67129</v>
      </c>
      <c r="I104" s="241">
        <v>69.655000000000001</v>
      </c>
      <c r="J104" s="241">
        <v>84.655000000000001</v>
      </c>
      <c r="K104" s="241">
        <v>112.018</v>
      </c>
      <c r="L104" s="241">
        <v>85.947999999999993</v>
      </c>
      <c r="M104" s="241">
        <v>136.69</v>
      </c>
      <c r="N104" s="241">
        <v>136.816</v>
      </c>
      <c r="O104" s="241">
        <v>137.876</v>
      </c>
      <c r="P104" s="241">
        <v>137.03399999999999</v>
      </c>
      <c r="Q104" s="241">
        <v>136.21600000000001</v>
      </c>
      <c r="R104" s="241">
        <v>136.72399999999999</v>
      </c>
      <c r="S104" s="241">
        <v>126.467</v>
      </c>
      <c r="T104" s="241">
        <v>127.554</v>
      </c>
      <c r="U104" s="241">
        <v>154.15</v>
      </c>
      <c r="V104" s="241">
        <v>127.029</v>
      </c>
      <c r="W104" s="241">
        <v>126.282</v>
      </c>
      <c r="X104" s="241">
        <v>126.45</v>
      </c>
      <c r="Y104" s="241">
        <v>126.956</v>
      </c>
      <c r="Z104" s="241">
        <v>127.105</v>
      </c>
      <c r="AA104" s="241">
        <v>128.88299999999899</v>
      </c>
      <c r="AB104" s="241">
        <v>126.893</v>
      </c>
      <c r="AC104" s="241">
        <v>127.03</v>
      </c>
      <c r="AD104" s="241">
        <v>126.994</v>
      </c>
    </row>
    <row r="105" spans="1:30" x14ac:dyDescent="0.25">
      <c r="A105" s="244" t="s">
        <v>516</v>
      </c>
      <c r="B105" s="140">
        <v>3128.9827299999902</v>
      </c>
      <c r="C105" s="140">
        <v>4722.8020699999997</v>
      </c>
      <c r="D105" s="140">
        <v>6401.6162999999997</v>
      </c>
      <c r="E105" s="140">
        <v>4080.22181</v>
      </c>
      <c r="F105" s="140">
        <v>3115.2256600000001</v>
      </c>
      <c r="G105" s="140">
        <v>3278.9701099999902</v>
      </c>
      <c r="H105" s="140">
        <v>3542.3167699999899</v>
      </c>
      <c r="I105" s="140">
        <v>4008.5450000000001</v>
      </c>
      <c r="J105" s="140">
        <v>7322.4189999999899</v>
      </c>
      <c r="K105" s="140">
        <v>5869.3369999999904</v>
      </c>
      <c r="L105" s="140">
        <v>5412.5720000000001</v>
      </c>
      <c r="M105" s="140">
        <v>3483.1109999999999</v>
      </c>
      <c r="N105" s="140">
        <v>3581.6669999999999</v>
      </c>
      <c r="O105" s="140">
        <v>5548.1679999999997</v>
      </c>
      <c r="P105" s="140">
        <v>6840.7029999999904</v>
      </c>
      <c r="Q105" s="140">
        <v>4480.7939999999999</v>
      </c>
      <c r="R105" s="140">
        <v>3388.8959999999902</v>
      </c>
      <c r="S105" s="140">
        <v>3982.3580000000002</v>
      </c>
      <c r="T105" s="140">
        <v>4453.5379999999996</v>
      </c>
      <c r="U105" s="140">
        <v>4873.5019999999904</v>
      </c>
      <c r="V105" s="140">
        <v>10230.593999999999</v>
      </c>
      <c r="W105" s="140">
        <v>6216.8769999999904</v>
      </c>
      <c r="X105" s="140">
        <v>4177.6479999999901</v>
      </c>
      <c r="Y105" s="140">
        <v>3781.1280000000002</v>
      </c>
      <c r="Z105" s="140">
        <v>4124.7910000000002</v>
      </c>
      <c r="AA105" s="140">
        <v>7423.0859999999902</v>
      </c>
      <c r="AB105" s="140">
        <v>5402.7539999999999</v>
      </c>
      <c r="AC105" s="140">
        <v>4120.7699999999904</v>
      </c>
      <c r="AD105" s="140">
        <v>3837.9430000000002</v>
      </c>
    </row>
    <row r="106" spans="1:30" ht="15.75" thickBot="1" x14ac:dyDescent="0.3">
      <c r="A106" s="239" t="s">
        <v>517</v>
      </c>
      <c r="B106" s="241">
        <v>0</v>
      </c>
      <c r="C106" s="241">
        <v>3</v>
      </c>
      <c r="D106" s="241">
        <v>3</v>
      </c>
      <c r="E106" s="241">
        <v>0</v>
      </c>
      <c r="F106" s="241">
        <v>3</v>
      </c>
      <c r="G106" s="241">
        <v>0</v>
      </c>
      <c r="H106" s="241">
        <v>3</v>
      </c>
      <c r="I106" s="241">
        <v>0</v>
      </c>
      <c r="J106" s="241">
        <v>0</v>
      </c>
      <c r="K106" s="241">
        <v>0</v>
      </c>
      <c r="L106" s="241">
        <v>0</v>
      </c>
      <c r="M106" s="241">
        <v>0</v>
      </c>
      <c r="N106" s="241">
        <v>0</v>
      </c>
      <c r="O106" s="241">
        <v>0</v>
      </c>
      <c r="P106" s="241">
        <v>0</v>
      </c>
      <c r="Q106" s="241">
        <v>0</v>
      </c>
      <c r="R106" s="241">
        <v>0</v>
      </c>
      <c r="S106" s="241">
        <v>0</v>
      </c>
      <c r="T106" s="241">
        <v>0</v>
      </c>
      <c r="U106" s="241">
        <v>0</v>
      </c>
      <c r="V106" s="241">
        <v>0</v>
      </c>
      <c r="W106" s="241">
        <v>0</v>
      </c>
      <c r="X106" s="241">
        <v>0</v>
      </c>
      <c r="Y106" s="241">
        <v>0</v>
      </c>
      <c r="Z106" s="241">
        <v>0</v>
      </c>
      <c r="AA106" s="241">
        <v>0</v>
      </c>
      <c r="AB106" s="241">
        <v>0</v>
      </c>
      <c r="AC106" s="241">
        <v>0</v>
      </c>
      <c r="AD106" s="241">
        <v>0</v>
      </c>
    </row>
    <row r="107" spans="1:30" ht="15.75" thickBot="1" x14ac:dyDescent="0.3">
      <c r="A107" s="239" t="s">
        <v>518</v>
      </c>
      <c r="B107" s="241">
        <v>0</v>
      </c>
      <c r="C107" s="241">
        <v>3</v>
      </c>
      <c r="D107" s="241">
        <v>3</v>
      </c>
      <c r="E107" s="241">
        <v>0</v>
      </c>
      <c r="F107" s="241">
        <v>3</v>
      </c>
      <c r="G107" s="241">
        <v>0</v>
      </c>
      <c r="H107" s="241">
        <v>3</v>
      </c>
      <c r="I107" s="241">
        <v>0</v>
      </c>
      <c r="J107" s="241">
        <v>0</v>
      </c>
      <c r="K107" s="241">
        <v>0</v>
      </c>
      <c r="L107" s="241">
        <v>0</v>
      </c>
      <c r="M107" s="241">
        <v>0</v>
      </c>
      <c r="N107" s="241">
        <v>0</v>
      </c>
      <c r="O107" s="241">
        <v>0</v>
      </c>
      <c r="P107" s="241">
        <v>0</v>
      </c>
      <c r="Q107" s="241">
        <v>0</v>
      </c>
      <c r="R107" s="241">
        <v>0</v>
      </c>
      <c r="S107" s="241">
        <v>0</v>
      </c>
      <c r="T107" s="241">
        <v>0</v>
      </c>
      <c r="U107" s="241">
        <v>0</v>
      </c>
      <c r="V107" s="241">
        <v>0</v>
      </c>
      <c r="W107" s="241">
        <v>0</v>
      </c>
      <c r="X107" s="241">
        <v>0</v>
      </c>
      <c r="Y107" s="241">
        <v>0</v>
      </c>
      <c r="Z107" s="241">
        <v>0</v>
      </c>
      <c r="AA107" s="241">
        <v>0</v>
      </c>
      <c r="AB107" s="241">
        <v>0</v>
      </c>
      <c r="AC107" s="241">
        <v>0</v>
      </c>
      <c r="AD107" s="241">
        <v>0</v>
      </c>
    </row>
    <row r="108" spans="1:30" x14ac:dyDescent="0.25">
      <c r="A108" s="242" t="s">
        <v>519</v>
      </c>
      <c r="B108" s="238">
        <v>28886.520409999899</v>
      </c>
      <c r="C108" s="238">
        <v>31432.261920000001</v>
      </c>
      <c r="D108" s="238">
        <v>24372.191470000002</v>
      </c>
      <c r="E108" s="238">
        <v>19585.439590000002</v>
      </c>
      <c r="F108" s="238">
        <v>22423.42308</v>
      </c>
      <c r="G108" s="238">
        <v>26337.652050000001</v>
      </c>
      <c r="H108" s="238">
        <v>25888.7276199999</v>
      </c>
      <c r="I108" s="238">
        <v>24946.462173721</v>
      </c>
      <c r="J108" s="238">
        <v>27560.653098122799</v>
      </c>
      <c r="K108" s="238">
        <v>22926.790042550801</v>
      </c>
      <c r="L108" s="238">
        <v>28256.231466408699</v>
      </c>
      <c r="M108" s="238">
        <v>30430.222890195299</v>
      </c>
      <c r="N108" s="238">
        <v>26675.3019694371</v>
      </c>
      <c r="O108" s="238">
        <v>24811.5930819266</v>
      </c>
      <c r="P108" s="238">
        <v>29570.5686740893</v>
      </c>
      <c r="Q108" s="238">
        <v>26157.266252592301</v>
      </c>
      <c r="R108" s="238">
        <v>24934.1722119238</v>
      </c>
      <c r="S108" s="238">
        <v>27612.665825913198</v>
      </c>
      <c r="T108" s="238">
        <v>28322.479754278502</v>
      </c>
      <c r="U108" s="238">
        <v>25004.1896566471</v>
      </c>
      <c r="V108" s="238">
        <v>24420.2334148794</v>
      </c>
      <c r="W108" s="238">
        <v>29531.494088761301</v>
      </c>
      <c r="X108" s="238">
        <v>29715.223641993602</v>
      </c>
      <c r="Y108" s="238">
        <v>31818.641802723301</v>
      </c>
      <c r="Z108" s="238">
        <v>30552.906447737001</v>
      </c>
      <c r="AA108" s="238">
        <v>33727.519308021503</v>
      </c>
      <c r="AB108" s="238">
        <v>27478.027003910101</v>
      </c>
      <c r="AC108" s="238">
        <v>26700.056631096199</v>
      </c>
      <c r="AD108" s="238">
        <v>26533.953494826899</v>
      </c>
    </row>
    <row r="109" spans="1:30" x14ac:dyDescent="0.25">
      <c r="A109" s="239" t="s">
        <v>487</v>
      </c>
    </row>
    <row r="110" spans="1:30" x14ac:dyDescent="0.25">
      <c r="A110" s="239" t="s">
        <v>520</v>
      </c>
      <c r="B110" s="140">
        <v>22.124099999999999</v>
      </c>
      <c r="C110" s="140">
        <v>0.22794</v>
      </c>
      <c r="D110" s="140">
        <v>0</v>
      </c>
      <c r="E110" s="140">
        <v>9.6165800000000008</v>
      </c>
      <c r="F110" s="140">
        <v>20.620039999999999</v>
      </c>
      <c r="G110" s="140">
        <v>17.24616</v>
      </c>
      <c r="H110" s="140">
        <v>17.021640000000001</v>
      </c>
      <c r="I110" s="140">
        <v>11.853</v>
      </c>
      <c r="J110" s="140">
        <v>11.661</v>
      </c>
      <c r="K110" s="140">
        <v>10.584</v>
      </c>
      <c r="L110" s="140">
        <v>9.9600000000000009</v>
      </c>
      <c r="M110" s="140">
        <v>9.4930000000000003</v>
      </c>
      <c r="N110" s="140">
        <v>9.52</v>
      </c>
      <c r="O110" s="140">
        <v>10.398999999999999</v>
      </c>
      <c r="P110" s="140">
        <v>9.7460000000000004</v>
      </c>
      <c r="Q110" s="140">
        <v>9.2149999999999999</v>
      </c>
      <c r="R110" s="140">
        <v>9.6189999999999998</v>
      </c>
      <c r="S110" s="140">
        <v>9.4239999999999995</v>
      </c>
      <c r="T110" s="140">
        <v>10.249000000000001</v>
      </c>
      <c r="U110" s="140">
        <v>9.843</v>
      </c>
      <c r="V110" s="140">
        <v>9.76</v>
      </c>
      <c r="W110" s="140">
        <v>9.1530000000000005</v>
      </c>
      <c r="X110" s="140">
        <v>8.8780000000000001</v>
      </c>
      <c r="Y110" s="140">
        <v>9.7349999999999994</v>
      </c>
      <c r="Z110" s="140">
        <v>9.7650000000000006</v>
      </c>
      <c r="AA110" s="140">
        <v>10.664</v>
      </c>
      <c r="AB110" s="140">
        <v>9.5839999999999996</v>
      </c>
      <c r="AC110" s="140">
        <v>9.859</v>
      </c>
      <c r="AD110" s="140">
        <v>9.8640000000000008</v>
      </c>
    </row>
    <row r="111" spans="1:30" x14ac:dyDescent="0.25">
      <c r="A111" s="239" t="s">
        <v>521</v>
      </c>
      <c r="B111" s="140">
        <v>3.2323300000000001</v>
      </c>
      <c r="C111" s="140">
        <v>3.2323300000000001</v>
      </c>
      <c r="D111" s="140">
        <v>3.2963399999999998</v>
      </c>
      <c r="E111" s="140">
        <v>3.2363300000000002</v>
      </c>
      <c r="F111" s="140">
        <v>3.2363300000000002</v>
      </c>
      <c r="G111" s="140">
        <v>3.2363300000000002</v>
      </c>
      <c r="H111" s="140">
        <v>3.2363300000000002</v>
      </c>
      <c r="I111" s="140">
        <v>3.2349999999999999</v>
      </c>
      <c r="J111" s="140">
        <v>3.2349999999999999</v>
      </c>
      <c r="K111" s="140">
        <v>3.2349999999999999</v>
      </c>
      <c r="L111" s="140">
        <v>3.2349999999999999</v>
      </c>
      <c r="M111" s="140">
        <v>3.5739999999999998</v>
      </c>
      <c r="N111" s="140">
        <v>3.5739999999999998</v>
      </c>
      <c r="O111" s="140">
        <v>3.5739999999999998</v>
      </c>
      <c r="P111" s="140">
        <v>3.5739999999999998</v>
      </c>
      <c r="Q111" s="140">
        <v>3.5739999999999998</v>
      </c>
      <c r="R111" s="140">
        <v>3.5739999999999998</v>
      </c>
      <c r="S111" s="140">
        <v>3.5739999999999998</v>
      </c>
      <c r="T111" s="140">
        <v>3.5739999999999998</v>
      </c>
      <c r="U111" s="140">
        <v>3.5739999999999998</v>
      </c>
      <c r="V111" s="140">
        <v>3.5739999999999998</v>
      </c>
      <c r="W111" s="140">
        <v>3.5739999999999998</v>
      </c>
      <c r="X111" s="140">
        <v>3.5739999999999998</v>
      </c>
      <c r="Y111" s="140">
        <v>3.6280000000000001</v>
      </c>
      <c r="Z111" s="140">
        <v>3.6280000000000001</v>
      </c>
      <c r="AA111" s="140">
        <v>3.6280000000000001</v>
      </c>
      <c r="AB111" s="140">
        <v>3.6280000000000001</v>
      </c>
      <c r="AC111" s="140">
        <v>3.6280000000000001</v>
      </c>
      <c r="AD111" s="140">
        <v>3.6280000000000001</v>
      </c>
    </row>
    <row r="112" spans="1:30" x14ac:dyDescent="0.25">
      <c r="A112" s="239" t="s">
        <v>522</v>
      </c>
      <c r="B112" s="140">
        <v>24.071729999999999</v>
      </c>
      <c r="C112" s="140">
        <v>25.294129999999999</v>
      </c>
      <c r="D112" s="140">
        <v>31.262439999999899</v>
      </c>
      <c r="E112" s="140">
        <v>28.964970000000001</v>
      </c>
      <c r="F112" s="140">
        <v>32.180680000000002</v>
      </c>
      <c r="G112" s="140">
        <v>31.599080000000001</v>
      </c>
      <c r="H112" s="140">
        <v>30.593959999999999</v>
      </c>
      <c r="I112" s="140">
        <v>31.073</v>
      </c>
      <c r="J112" s="140">
        <v>30.63</v>
      </c>
      <c r="K112" s="140">
        <v>28.094999999999999</v>
      </c>
      <c r="L112" s="140">
        <v>26.904</v>
      </c>
      <c r="M112" s="140">
        <v>26.315000000000001</v>
      </c>
      <c r="N112" s="140">
        <v>26.242000000000001</v>
      </c>
      <c r="O112" s="140">
        <v>28.800999999999998</v>
      </c>
      <c r="P112" s="140">
        <v>27.045999999999999</v>
      </c>
      <c r="Q112" s="140">
        <v>25.629000000000001</v>
      </c>
      <c r="R112" s="140">
        <v>26.734000000000002</v>
      </c>
      <c r="S112" s="140">
        <v>26.25</v>
      </c>
      <c r="T112" s="140">
        <v>28.29</v>
      </c>
      <c r="U112" s="140">
        <v>27.288</v>
      </c>
      <c r="V112" s="140">
        <v>26.975000000000001</v>
      </c>
      <c r="W112" s="140">
        <v>25.581</v>
      </c>
      <c r="X112" s="140">
        <v>25.04</v>
      </c>
      <c r="Y112" s="140">
        <v>26.963999999999999</v>
      </c>
      <c r="Z112" s="140">
        <v>26.896000000000001</v>
      </c>
      <c r="AA112" s="140">
        <v>29.512</v>
      </c>
      <c r="AB112" s="140">
        <v>26.59</v>
      </c>
      <c r="AC112" s="140">
        <v>27.379000000000001</v>
      </c>
      <c r="AD112" s="140">
        <v>27.39</v>
      </c>
    </row>
    <row r="113" spans="1:30" ht="15.75" thickBot="1" x14ac:dyDescent="0.3">
      <c r="A113" s="239" t="s">
        <v>523</v>
      </c>
      <c r="B113" s="241">
        <v>11.13688</v>
      </c>
      <c r="C113" s="241">
        <v>9.1729299999999991</v>
      </c>
      <c r="D113" s="241">
        <v>7.5719799999999999</v>
      </c>
      <c r="E113" s="241">
        <v>11.38564</v>
      </c>
      <c r="F113" s="241">
        <v>15.789070000000001</v>
      </c>
      <c r="G113" s="241">
        <v>15.49949</v>
      </c>
      <c r="H113" s="241">
        <v>26.007939999999898</v>
      </c>
      <c r="I113" s="241">
        <v>30.481000000000002</v>
      </c>
      <c r="J113" s="241">
        <v>38.158000000000001</v>
      </c>
      <c r="K113" s="241">
        <v>27.361999999999998</v>
      </c>
      <c r="L113" s="241">
        <v>61.892000000000003</v>
      </c>
      <c r="M113" s="241">
        <v>12.64</v>
      </c>
      <c r="N113" s="241">
        <v>12.64</v>
      </c>
      <c r="O113" s="241">
        <v>19.645</v>
      </c>
      <c r="P113" s="241">
        <v>13.911</v>
      </c>
      <c r="Q113" s="241">
        <v>13.911</v>
      </c>
      <c r="R113" s="241">
        <v>33.185000000000002</v>
      </c>
      <c r="S113" s="241">
        <v>13.512</v>
      </c>
      <c r="T113" s="241">
        <v>13.512</v>
      </c>
      <c r="U113" s="241">
        <v>20.286999999999999</v>
      </c>
      <c r="V113" s="241">
        <v>13.512</v>
      </c>
      <c r="W113" s="241">
        <v>25.202999999999999</v>
      </c>
      <c r="X113" s="241">
        <v>19.709</v>
      </c>
      <c r="Y113" s="241">
        <v>12.87</v>
      </c>
      <c r="Z113" s="241">
        <v>12.87</v>
      </c>
      <c r="AA113" s="241">
        <v>19.981000000000002</v>
      </c>
      <c r="AB113" s="241">
        <v>14.169</v>
      </c>
      <c r="AC113" s="241">
        <v>14.169</v>
      </c>
      <c r="AD113" s="241">
        <v>33.819000000000003</v>
      </c>
    </row>
    <row r="114" spans="1:30" x14ac:dyDescent="0.25">
      <c r="A114" s="244" t="s">
        <v>509</v>
      </c>
      <c r="B114" s="140">
        <v>60.565039999999897</v>
      </c>
      <c r="C114" s="140">
        <v>37.927329999999998</v>
      </c>
      <c r="D114" s="140">
        <v>42.130759999999903</v>
      </c>
      <c r="E114" s="140">
        <v>53.203519999999997</v>
      </c>
      <c r="F114" s="140">
        <v>71.826120000000003</v>
      </c>
      <c r="G114" s="140">
        <v>67.581059999999994</v>
      </c>
      <c r="H114" s="140">
        <v>76.859870000000001</v>
      </c>
      <c r="I114" s="140">
        <v>76.641999999999996</v>
      </c>
      <c r="J114" s="140">
        <v>83.683999999999997</v>
      </c>
      <c r="K114" s="140">
        <v>69.275999999999996</v>
      </c>
      <c r="L114" s="140">
        <v>101.991</v>
      </c>
      <c r="M114" s="140">
        <v>52.021999999999998</v>
      </c>
      <c r="N114" s="140">
        <v>51.975999999999999</v>
      </c>
      <c r="O114" s="140">
        <v>62.418999999999997</v>
      </c>
      <c r="P114" s="140">
        <v>54.277000000000001</v>
      </c>
      <c r="Q114" s="140">
        <v>52.329000000000001</v>
      </c>
      <c r="R114" s="140">
        <v>73.111999999999995</v>
      </c>
      <c r="S114" s="140">
        <v>52.76</v>
      </c>
      <c r="T114" s="140">
        <v>55.625</v>
      </c>
      <c r="U114" s="140">
        <v>60.991999999999997</v>
      </c>
      <c r="V114" s="140">
        <v>53.820999999999998</v>
      </c>
      <c r="W114" s="140">
        <v>63.510999999999903</v>
      </c>
      <c r="X114" s="140">
        <v>57.200999999999901</v>
      </c>
      <c r="Y114" s="140">
        <v>53.197000000000003</v>
      </c>
      <c r="Z114" s="140">
        <v>53.158999999999999</v>
      </c>
      <c r="AA114" s="140">
        <v>63.784999999999997</v>
      </c>
      <c r="AB114" s="140">
        <v>53.970999999999997</v>
      </c>
      <c r="AC114" s="140">
        <v>55.034999999999997</v>
      </c>
      <c r="AD114" s="140">
        <v>74.700999999999993</v>
      </c>
    </row>
    <row r="115" spans="1:30" x14ac:dyDescent="0.25">
      <c r="A115" s="239" t="s">
        <v>524</v>
      </c>
      <c r="B115" s="140">
        <v>0</v>
      </c>
      <c r="C115" s="140">
        <v>0</v>
      </c>
      <c r="D115" s="140">
        <v>0</v>
      </c>
      <c r="E115" s="140">
        <v>0</v>
      </c>
      <c r="F115" s="140">
        <v>0</v>
      </c>
      <c r="G115" s="140">
        <v>0</v>
      </c>
      <c r="H115" s="140">
        <v>0</v>
      </c>
      <c r="I115" s="140">
        <v>0</v>
      </c>
      <c r="J115" s="140">
        <v>0</v>
      </c>
      <c r="K115" s="140">
        <v>0</v>
      </c>
      <c r="L115" s="140">
        <v>0</v>
      </c>
      <c r="M115" s="140">
        <v>0</v>
      </c>
      <c r="N115" s="140">
        <v>0</v>
      </c>
      <c r="O115" s="140">
        <v>0</v>
      </c>
      <c r="P115" s="140">
        <v>0</v>
      </c>
      <c r="Q115" s="140">
        <v>0</v>
      </c>
      <c r="R115" s="140">
        <v>0</v>
      </c>
      <c r="S115" s="140">
        <v>0</v>
      </c>
      <c r="T115" s="140">
        <v>0</v>
      </c>
      <c r="U115" s="140">
        <v>0</v>
      </c>
      <c r="V115" s="140">
        <v>0</v>
      </c>
      <c r="W115" s="140">
        <v>0</v>
      </c>
      <c r="X115" s="140">
        <v>0</v>
      </c>
      <c r="Y115" s="140">
        <v>0</v>
      </c>
      <c r="Z115" s="140">
        <v>0</v>
      </c>
      <c r="AA115" s="140">
        <v>0</v>
      </c>
      <c r="AB115" s="140">
        <v>0</v>
      </c>
      <c r="AC115" s="140">
        <v>0</v>
      </c>
      <c r="AD115" s="140">
        <v>0</v>
      </c>
    </row>
    <row r="116" spans="1:30" x14ac:dyDescent="0.25">
      <c r="A116" s="239" t="s">
        <v>525</v>
      </c>
      <c r="B116" s="140">
        <v>8.36496</v>
      </c>
      <c r="C116" s="140">
        <v>4.4904299999999999</v>
      </c>
      <c r="D116" s="140">
        <v>6.7587999999999999</v>
      </c>
      <c r="E116" s="140">
        <v>4.9263500000000002</v>
      </c>
      <c r="F116" s="140">
        <v>7.5717400000000001</v>
      </c>
      <c r="G116" s="140">
        <v>16.2165</v>
      </c>
      <c r="H116" s="140">
        <v>2.6105900000000002</v>
      </c>
      <c r="I116" s="140">
        <v>57.76</v>
      </c>
      <c r="J116" s="140">
        <v>127.657</v>
      </c>
      <c r="K116" s="140">
        <v>8.7780000000000005</v>
      </c>
      <c r="L116" s="140">
        <v>58.218000000000004</v>
      </c>
      <c r="M116" s="140">
        <v>8.3699999999999992</v>
      </c>
      <c r="N116" s="140">
        <v>10.673999999999999</v>
      </c>
      <c r="O116" s="140">
        <v>22.234000000000002</v>
      </c>
      <c r="P116" s="140">
        <v>25.826000000000001</v>
      </c>
      <c r="Q116" s="140">
        <v>8.2330000000000005</v>
      </c>
      <c r="R116" s="140">
        <v>50.37</v>
      </c>
      <c r="S116" s="140">
        <v>10.964</v>
      </c>
      <c r="T116" s="140">
        <v>11.066000000000001</v>
      </c>
      <c r="U116" s="140">
        <v>68.887</v>
      </c>
      <c r="V116" s="140">
        <v>10.811</v>
      </c>
      <c r="W116" s="140">
        <v>8.2170000000000005</v>
      </c>
      <c r="X116" s="140">
        <v>69.278000000000006</v>
      </c>
      <c r="Y116" s="140">
        <v>8.5489999999999995</v>
      </c>
      <c r="Z116" s="140">
        <v>10.888</v>
      </c>
      <c r="AA116" s="140">
        <v>22.626000000000001</v>
      </c>
      <c r="AB116" s="140">
        <v>26.052</v>
      </c>
      <c r="AC116" s="140">
        <v>8.625</v>
      </c>
      <c r="AD116" s="140">
        <v>68.03</v>
      </c>
    </row>
    <row r="117" spans="1:30" x14ac:dyDescent="0.25">
      <c r="A117" s="239" t="s">
        <v>526</v>
      </c>
      <c r="B117" s="140">
        <v>0</v>
      </c>
      <c r="C117" s="140">
        <v>1.91906</v>
      </c>
      <c r="D117" s="140">
        <v>3.27874</v>
      </c>
      <c r="E117" s="140">
        <v>2.3257399999999899</v>
      </c>
      <c r="F117" s="140">
        <v>10.92</v>
      </c>
      <c r="G117" s="140">
        <v>10.423129999999899</v>
      </c>
      <c r="H117" s="140">
        <v>-3.03064</v>
      </c>
      <c r="I117" s="140">
        <v>7.5469999999999997</v>
      </c>
      <c r="J117" s="140">
        <v>62.670999999999999</v>
      </c>
      <c r="K117" s="140">
        <v>6.8140000000000001</v>
      </c>
      <c r="L117" s="140">
        <v>1.591</v>
      </c>
      <c r="M117" s="140">
        <v>8.8409999999999993</v>
      </c>
      <c r="N117" s="140">
        <v>8.8369999999999997</v>
      </c>
      <c r="O117" s="140">
        <v>93.661000000000001</v>
      </c>
      <c r="P117" s="140">
        <v>8.94</v>
      </c>
      <c r="Q117" s="140">
        <v>8.7439999999999998</v>
      </c>
      <c r="R117" s="140">
        <v>17.248000000000001</v>
      </c>
      <c r="S117" s="140">
        <v>20.146000000000001</v>
      </c>
      <c r="T117" s="140">
        <v>9.1170000000000009</v>
      </c>
      <c r="U117" s="140">
        <v>13.593</v>
      </c>
      <c r="V117" s="140">
        <v>8.9350000000000005</v>
      </c>
      <c r="W117" s="140">
        <v>8.7319999999999993</v>
      </c>
      <c r="X117" s="140">
        <v>13.266999999999999</v>
      </c>
      <c r="Y117" s="140">
        <v>9.0120000000000005</v>
      </c>
      <c r="Z117" s="140">
        <v>9.0090000000000003</v>
      </c>
      <c r="AA117" s="140">
        <v>95.108000000000004</v>
      </c>
      <c r="AB117" s="140">
        <v>8.9589999999999996</v>
      </c>
      <c r="AC117" s="140">
        <v>9.0660000000000007</v>
      </c>
      <c r="AD117" s="140">
        <v>17.545000000000002</v>
      </c>
    </row>
    <row r="118" spans="1:30" x14ac:dyDescent="0.25">
      <c r="A118" s="239" t="s">
        <v>527</v>
      </c>
      <c r="B118" s="140">
        <v>-32.554510000000001</v>
      </c>
      <c r="C118" s="140">
        <v>40.719189999999998</v>
      </c>
      <c r="D118" s="140">
        <v>9.8125699999999991</v>
      </c>
      <c r="E118" s="140">
        <v>8.0810899999999997</v>
      </c>
      <c r="F118" s="140">
        <v>14.6517</v>
      </c>
      <c r="G118" s="140">
        <v>34.26802</v>
      </c>
      <c r="H118" s="140">
        <v>30.958629999999999</v>
      </c>
      <c r="I118" s="140">
        <v>25.471</v>
      </c>
      <c r="J118" s="140">
        <v>39.703000000000003</v>
      </c>
      <c r="K118" s="140">
        <v>54.536999999999999</v>
      </c>
      <c r="L118" s="140">
        <v>27.792999999999999</v>
      </c>
      <c r="M118" s="140">
        <v>9.11</v>
      </c>
      <c r="N118" s="140">
        <v>21.547000000000001</v>
      </c>
      <c r="O118" s="140">
        <v>19.751999999999999</v>
      </c>
      <c r="P118" s="140">
        <v>9.3089999999999993</v>
      </c>
      <c r="Q118" s="140">
        <v>10.481999999999999</v>
      </c>
      <c r="R118" s="140">
        <v>98.679000000000002</v>
      </c>
      <c r="S118" s="140">
        <v>9.0809999999999995</v>
      </c>
      <c r="T118" s="140">
        <v>9.6660000000000004</v>
      </c>
      <c r="U118" s="140">
        <v>19.331</v>
      </c>
      <c r="V118" s="140">
        <v>10.867000000000001</v>
      </c>
      <c r="W118" s="140">
        <v>8.89</v>
      </c>
      <c r="X118" s="140">
        <v>98.18</v>
      </c>
      <c r="Y118" s="140">
        <v>9.3230000000000004</v>
      </c>
      <c r="Z118" s="140">
        <v>21.948</v>
      </c>
      <c r="AA118" s="140">
        <v>20.132000000000001</v>
      </c>
      <c r="AB118" s="140">
        <v>9.2159999999999993</v>
      </c>
      <c r="AC118" s="140">
        <v>11.023999999999999</v>
      </c>
      <c r="AD118" s="140">
        <v>100.236</v>
      </c>
    </row>
    <row r="119" spans="1:30" ht="15.75" thickBot="1" x14ac:dyDescent="0.3">
      <c r="A119" s="239" t="s">
        <v>528</v>
      </c>
      <c r="B119" s="241">
        <v>0.83604000000000001</v>
      </c>
      <c r="C119" s="241">
        <v>1.2240899999999999</v>
      </c>
      <c r="D119" s="241">
        <v>5.92584</v>
      </c>
      <c r="E119" s="241">
        <v>1.1555899999999999</v>
      </c>
      <c r="F119" s="241">
        <v>1.93262</v>
      </c>
      <c r="G119" s="241">
        <v>3.6023200000000002</v>
      </c>
      <c r="H119" s="241">
        <v>0.83604000000000001</v>
      </c>
      <c r="I119" s="241">
        <v>1.4039999999999999</v>
      </c>
      <c r="J119" s="241">
        <v>1.4039999999999999</v>
      </c>
      <c r="K119" s="241">
        <v>1.4039999999999999</v>
      </c>
      <c r="L119" s="241">
        <v>1.4039999999999999</v>
      </c>
      <c r="M119" s="241">
        <v>4.6449999999999996</v>
      </c>
      <c r="N119" s="241">
        <v>4.6449999999999996</v>
      </c>
      <c r="O119" s="241">
        <v>4.6449999999999996</v>
      </c>
      <c r="P119" s="241">
        <v>4.6449999999999996</v>
      </c>
      <c r="Q119" s="241">
        <v>4.6449999999999996</v>
      </c>
      <c r="R119" s="241">
        <v>4.6449999999999996</v>
      </c>
      <c r="S119" s="241">
        <v>4.6449999999999996</v>
      </c>
      <c r="T119" s="241">
        <v>4.6449999999999996</v>
      </c>
      <c r="U119" s="241">
        <v>4.6449999999999996</v>
      </c>
      <c r="V119" s="241">
        <v>4.6449999999999996</v>
      </c>
      <c r="W119" s="241">
        <v>4.6449999999999996</v>
      </c>
      <c r="X119" s="241">
        <v>4.6449999999999996</v>
      </c>
      <c r="Y119" s="241">
        <v>4.7210000000000001</v>
      </c>
      <c r="Z119" s="241">
        <v>4.7210000000000001</v>
      </c>
      <c r="AA119" s="241">
        <v>4.7210000000000001</v>
      </c>
      <c r="AB119" s="241">
        <v>4.7210000000000001</v>
      </c>
      <c r="AC119" s="241">
        <v>4.7210000000000001</v>
      </c>
      <c r="AD119" s="241">
        <v>4.7210000000000001</v>
      </c>
    </row>
    <row r="120" spans="1:30" x14ac:dyDescent="0.25">
      <c r="A120" s="244" t="s">
        <v>516</v>
      </c>
      <c r="B120" s="140">
        <v>-23.35351</v>
      </c>
      <c r="C120" s="140">
        <v>48.35277</v>
      </c>
      <c r="D120" s="140">
        <v>25.775950000000002</v>
      </c>
      <c r="E120" s="140">
        <v>16.488769999999999</v>
      </c>
      <c r="F120" s="140">
        <v>35.076059999999998</v>
      </c>
      <c r="G120" s="140">
        <v>64.509969999999996</v>
      </c>
      <c r="H120" s="140">
        <v>31.37462</v>
      </c>
      <c r="I120" s="140">
        <v>92.182000000000002</v>
      </c>
      <c r="J120" s="140">
        <v>231.435</v>
      </c>
      <c r="K120" s="140">
        <v>71.533000000000001</v>
      </c>
      <c r="L120" s="140">
        <v>89.006</v>
      </c>
      <c r="M120" s="140">
        <v>30.965999999999902</v>
      </c>
      <c r="N120" s="140">
        <v>45.703000000000003</v>
      </c>
      <c r="O120" s="140">
        <v>140.292</v>
      </c>
      <c r="P120" s="140">
        <v>48.72</v>
      </c>
      <c r="Q120" s="140">
        <v>32.103999999999999</v>
      </c>
      <c r="R120" s="140">
        <v>170.94200000000001</v>
      </c>
      <c r="S120" s="140">
        <v>44.835999999999999</v>
      </c>
      <c r="T120" s="140">
        <v>34.494</v>
      </c>
      <c r="U120" s="140">
        <v>106.456</v>
      </c>
      <c r="V120" s="140">
        <v>35.258000000000003</v>
      </c>
      <c r="W120" s="140">
        <v>30.483999999999899</v>
      </c>
      <c r="X120" s="140">
        <v>185.37</v>
      </c>
      <c r="Y120" s="140">
        <v>31.605</v>
      </c>
      <c r="Z120" s="140">
        <v>46.566000000000003</v>
      </c>
      <c r="AA120" s="140">
        <v>142.58699999999999</v>
      </c>
      <c r="AB120" s="140">
        <v>48.947999999999901</v>
      </c>
      <c r="AC120" s="140">
        <v>33.436</v>
      </c>
      <c r="AD120" s="140">
        <v>190.53200000000001</v>
      </c>
    </row>
    <row r="121" spans="1:30" ht="15.75" thickBot="1" x14ac:dyDescent="0.3">
      <c r="A121" s="239" t="s">
        <v>529</v>
      </c>
      <c r="B121" s="241">
        <v>57.037730000000003</v>
      </c>
      <c r="C121" s="241">
        <v>62.757089999999998</v>
      </c>
      <c r="D121" s="241">
        <v>24.72739</v>
      </c>
      <c r="E121" s="241">
        <v>30.012339999999998</v>
      </c>
      <c r="F121" s="241">
        <v>34.112490000000001</v>
      </c>
      <c r="G121" s="241">
        <v>32.545020000000001</v>
      </c>
      <c r="H121" s="241">
        <v>27.600629999999999</v>
      </c>
      <c r="I121" s="241">
        <v>50.36</v>
      </c>
      <c r="J121" s="241">
        <v>50.36</v>
      </c>
      <c r="K121" s="241">
        <v>50.36</v>
      </c>
      <c r="L121" s="241">
        <v>46.36</v>
      </c>
      <c r="M121" s="241">
        <v>47.055999999999997</v>
      </c>
      <c r="N121" s="241">
        <v>47.055999999999997</v>
      </c>
      <c r="O121" s="241">
        <v>47.055999999999997</v>
      </c>
      <c r="P121" s="241">
        <v>47.055999999999997</v>
      </c>
      <c r="Q121" s="241">
        <v>47.055999999999997</v>
      </c>
      <c r="R121" s="241">
        <v>47.055999999999997</v>
      </c>
      <c r="S121" s="241">
        <v>47.055999999999997</v>
      </c>
      <c r="T121" s="241">
        <v>47.055999999999997</v>
      </c>
      <c r="U121" s="241">
        <v>47.055999999999997</v>
      </c>
      <c r="V121" s="241">
        <v>47.055999999999997</v>
      </c>
      <c r="W121" s="241">
        <v>47.055999999999997</v>
      </c>
      <c r="X121" s="241">
        <v>47.055999999999997</v>
      </c>
      <c r="Y121" s="241">
        <v>47.761000000000003</v>
      </c>
      <c r="Z121" s="241">
        <v>47.761000000000003</v>
      </c>
      <c r="AA121" s="241">
        <v>47.761000000000003</v>
      </c>
      <c r="AB121" s="241">
        <v>47.761000000000003</v>
      </c>
      <c r="AC121" s="241">
        <v>47.761000000000003</v>
      </c>
      <c r="AD121" s="241">
        <v>47.761000000000003</v>
      </c>
    </row>
    <row r="122" spans="1:30" ht="15.75" thickBot="1" x14ac:dyDescent="0.3">
      <c r="A122" s="244" t="s">
        <v>518</v>
      </c>
      <c r="B122" s="241">
        <v>57.037730000000003</v>
      </c>
      <c r="C122" s="241">
        <v>62.757089999999998</v>
      </c>
      <c r="D122" s="241">
        <v>24.72739</v>
      </c>
      <c r="E122" s="241">
        <v>30.012339999999998</v>
      </c>
      <c r="F122" s="241">
        <v>34.112490000000001</v>
      </c>
      <c r="G122" s="241">
        <v>32.545020000000001</v>
      </c>
      <c r="H122" s="241">
        <v>27.600629999999999</v>
      </c>
      <c r="I122" s="241">
        <v>50.36</v>
      </c>
      <c r="J122" s="241">
        <v>50.36</v>
      </c>
      <c r="K122" s="241">
        <v>50.36</v>
      </c>
      <c r="L122" s="241">
        <v>46.36</v>
      </c>
      <c r="M122" s="241">
        <v>47.055999999999997</v>
      </c>
      <c r="N122" s="241">
        <v>47.055999999999997</v>
      </c>
      <c r="O122" s="241">
        <v>47.055999999999997</v>
      </c>
      <c r="P122" s="241">
        <v>47.055999999999997</v>
      </c>
      <c r="Q122" s="241">
        <v>47.055999999999997</v>
      </c>
      <c r="R122" s="241">
        <v>47.055999999999997</v>
      </c>
      <c r="S122" s="241">
        <v>47.055999999999997</v>
      </c>
      <c r="T122" s="241">
        <v>47.055999999999997</v>
      </c>
      <c r="U122" s="241">
        <v>47.055999999999997</v>
      </c>
      <c r="V122" s="241">
        <v>47.055999999999997</v>
      </c>
      <c r="W122" s="241">
        <v>47.055999999999997</v>
      </c>
      <c r="X122" s="241">
        <v>47.055999999999997</v>
      </c>
      <c r="Y122" s="241">
        <v>47.761000000000003</v>
      </c>
      <c r="Z122" s="241">
        <v>47.761000000000003</v>
      </c>
      <c r="AA122" s="241">
        <v>47.761000000000003</v>
      </c>
      <c r="AB122" s="241">
        <v>47.761000000000003</v>
      </c>
      <c r="AC122" s="241">
        <v>47.761000000000003</v>
      </c>
      <c r="AD122" s="241">
        <v>47.761000000000003</v>
      </c>
    </row>
    <row r="123" spans="1:30" x14ac:dyDescent="0.25">
      <c r="A123" s="242" t="s">
        <v>530</v>
      </c>
      <c r="B123" s="238">
        <v>94.249259999999893</v>
      </c>
      <c r="C123" s="238">
        <v>149.03719000000001</v>
      </c>
      <c r="D123" s="238">
        <v>92.634100000000004</v>
      </c>
      <c r="E123" s="238">
        <v>99.704629999999995</v>
      </c>
      <c r="F123" s="238">
        <v>141.01467</v>
      </c>
      <c r="G123" s="238">
        <v>164.63604999999899</v>
      </c>
      <c r="H123" s="238">
        <v>135.83511999999999</v>
      </c>
      <c r="I123" s="238">
        <v>219.184</v>
      </c>
      <c r="J123" s="238">
        <v>365.47899999999998</v>
      </c>
      <c r="K123" s="238">
        <v>191.16900000000001</v>
      </c>
      <c r="L123" s="238">
        <v>237.357</v>
      </c>
      <c r="M123" s="238">
        <v>130.04400000000001</v>
      </c>
      <c r="N123" s="238">
        <v>144.73500000000001</v>
      </c>
      <c r="O123" s="238">
        <v>249.767</v>
      </c>
      <c r="P123" s="238">
        <v>150.053</v>
      </c>
      <c r="Q123" s="238">
        <v>131.489</v>
      </c>
      <c r="R123" s="238">
        <v>291.11</v>
      </c>
      <c r="S123" s="238">
        <v>144.65199999999999</v>
      </c>
      <c r="T123" s="238">
        <v>137.17500000000001</v>
      </c>
      <c r="U123" s="238">
        <v>214.50399999999999</v>
      </c>
      <c r="V123" s="238">
        <v>136.13499999999999</v>
      </c>
      <c r="W123" s="238">
        <v>141.05099999999999</v>
      </c>
      <c r="X123" s="238">
        <v>289.62700000000001</v>
      </c>
      <c r="Y123" s="238">
        <v>132.56299999999999</v>
      </c>
      <c r="Z123" s="238">
        <v>147.48599999999999</v>
      </c>
      <c r="AA123" s="238">
        <v>254.13300000000001</v>
      </c>
      <c r="AB123" s="238">
        <v>150.68</v>
      </c>
      <c r="AC123" s="238">
        <v>136.232</v>
      </c>
      <c r="AD123" s="238">
        <v>312.99400000000003</v>
      </c>
    </row>
    <row r="124" spans="1:30" x14ac:dyDescent="0.25">
      <c r="A124" s="239" t="s">
        <v>487</v>
      </c>
    </row>
    <row r="125" spans="1:30" x14ac:dyDescent="0.25">
      <c r="A125" s="239" t="s">
        <v>531</v>
      </c>
      <c r="B125" s="140">
        <v>3211.5446499999998</v>
      </c>
      <c r="C125" s="140">
        <v>1934.8261499999901</v>
      </c>
      <c r="D125" s="140">
        <v>2179.1862900000001</v>
      </c>
      <c r="E125" s="140">
        <v>2355.5431100000001</v>
      </c>
      <c r="F125" s="140">
        <v>2535.44049</v>
      </c>
      <c r="G125" s="140">
        <v>3608.4944799999998</v>
      </c>
      <c r="H125" s="140">
        <v>2941.4998599999999</v>
      </c>
      <c r="I125" s="140">
        <v>2495.4844658464199</v>
      </c>
      <c r="J125" s="140">
        <v>2817.67733700797</v>
      </c>
      <c r="K125" s="140">
        <v>2433.3073016848998</v>
      </c>
      <c r="L125" s="140">
        <v>3933.90087025598</v>
      </c>
      <c r="M125" s="140">
        <v>4172.5373952559803</v>
      </c>
      <c r="N125" s="140">
        <v>3829.05350474734</v>
      </c>
      <c r="O125" s="140">
        <v>3519.7650128743999</v>
      </c>
      <c r="P125" s="140">
        <v>3673.1416868464198</v>
      </c>
      <c r="Q125" s="140">
        <v>2718.9401780079702</v>
      </c>
      <c r="R125" s="140">
        <v>3312.49459184642</v>
      </c>
      <c r="S125" s="140">
        <v>4340.0268300079697</v>
      </c>
      <c r="T125" s="140">
        <v>4508.2504130079697</v>
      </c>
      <c r="U125" s="140">
        <v>3635.3515188464198</v>
      </c>
      <c r="V125" s="140">
        <v>4205.4202590079703</v>
      </c>
      <c r="W125" s="140">
        <v>3298.7779936849001</v>
      </c>
      <c r="X125" s="140">
        <v>3538.9449382559801</v>
      </c>
      <c r="Y125" s="140">
        <v>4128.4885252559798</v>
      </c>
      <c r="Z125" s="140">
        <v>3937.50531074734</v>
      </c>
      <c r="AA125" s="140">
        <v>2795.0103588744</v>
      </c>
      <c r="AB125" s="140">
        <v>3615.0611368464201</v>
      </c>
      <c r="AC125" s="140">
        <v>2722.8114320079699</v>
      </c>
      <c r="AD125" s="140">
        <v>3195.7977408464199</v>
      </c>
    </row>
    <row r="126" spans="1:30" x14ac:dyDescent="0.25">
      <c r="A126" s="239" t="s">
        <v>532</v>
      </c>
      <c r="B126" s="140">
        <v>0</v>
      </c>
      <c r="C126" s="140">
        <v>0</v>
      </c>
      <c r="D126" s="140">
        <v>0</v>
      </c>
      <c r="E126" s="140">
        <v>0</v>
      </c>
      <c r="F126" s="140">
        <v>0</v>
      </c>
      <c r="G126" s="140">
        <v>0</v>
      </c>
      <c r="H126" s="140">
        <v>0</v>
      </c>
      <c r="I126" s="140">
        <v>0</v>
      </c>
      <c r="J126" s="140">
        <v>0</v>
      </c>
      <c r="K126" s="140">
        <v>0</v>
      </c>
      <c r="L126" s="140">
        <v>0</v>
      </c>
      <c r="M126" s="140">
        <v>0</v>
      </c>
      <c r="N126" s="140">
        <v>0</v>
      </c>
      <c r="O126" s="140">
        <v>0</v>
      </c>
      <c r="P126" s="140">
        <v>0</v>
      </c>
      <c r="Q126" s="140">
        <v>0</v>
      </c>
      <c r="R126" s="140">
        <v>0</v>
      </c>
      <c r="S126" s="140">
        <v>0</v>
      </c>
      <c r="T126" s="140">
        <v>0</v>
      </c>
      <c r="U126" s="140">
        <v>0</v>
      </c>
      <c r="V126" s="140">
        <v>0</v>
      </c>
      <c r="W126" s="140">
        <v>0</v>
      </c>
      <c r="X126" s="140">
        <v>0</v>
      </c>
      <c r="Y126" s="140">
        <v>0</v>
      </c>
      <c r="Z126" s="140">
        <v>0</v>
      </c>
      <c r="AA126" s="140">
        <v>0</v>
      </c>
      <c r="AB126" s="140">
        <v>0</v>
      </c>
      <c r="AC126" s="140">
        <v>0</v>
      </c>
      <c r="AD126" s="140">
        <v>0</v>
      </c>
    </row>
    <row r="127" spans="1:30" ht="15.75" thickBot="1" x14ac:dyDescent="0.3">
      <c r="A127" s="239" t="s">
        <v>877</v>
      </c>
      <c r="B127" s="241">
        <v>0</v>
      </c>
      <c r="C127" s="241">
        <v>0</v>
      </c>
      <c r="D127" s="241">
        <v>0</v>
      </c>
      <c r="E127" s="241">
        <v>0</v>
      </c>
      <c r="F127" s="241">
        <v>0</v>
      </c>
      <c r="G127" s="241">
        <v>0</v>
      </c>
      <c r="H127" s="241">
        <v>0.95689000000000002</v>
      </c>
      <c r="I127" s="241">
        <v>0</v>
      </c>
      <c r="J127" s="241">
        <v>0</v>
      </c>
      <c r="K127" s="241">
        <v>0</v>
      </c>
      <c r="L127" s="241">
        <v>0</v>
      </c>
      <c r="M127" s="241">
        <v>0</v>
      </c>
      <c r="N127" s="241">
        <v>0</v>
      </c>
      <c r="O127" s="241">
        <v>0</v>
      </c>
      <c r="P127" s="241">
        <v>0</v>
      </c>
      <c r="Q127" s="241">
        <v>0</v>
      </c>
      <c r="R127" s="241">
        <v>0</v>
      </c>
      <c r="S127" s="241">
        <v>0</v>
      </c>
      <c r="T127" s="241">
        <v>0</v>
      </c>
      <c r="U127" s="241">
        <v>0</v>
      </c>
      <c r="V127" s="241">
        <v>0</v>
      </c>
      <c r="W127" s="241">
        <v>0</v>
      </c>
      <c r="X127" s="241">
        <v>0</v>
      </c>
      <c r="Y127" s="241">
        <v>0</v>
      </c>
      <c r="Z127" s="241">
        <v>0</v>
      </c>
      <c r="AA127" s="241">
        <v>0</v>
      </c>
      <c r="AB127" s="241">
        <v>0</v>
      </c>
      <c r="AC127" s="241">
        <v>0</v>
      </c>
      <c r="AD127" s="241">
        <v>0</v>
      </c>
    </row>
    <row r="128" spans="1:30" x14ac:dyDescent="0.25">
      <c r="A128" s="244" t="s">
        <v>533</v>
      </c>
      <c r="B128" s="140">
        <v>3211.5446499999998</v>
      </c>
      <c r="C128" s="140">
        <v>1934.8261499999901</v>
      </c>
      <c r="D128" s="140">
        <v>2179.1862900000001</v>
      </c>
      <c r="E128" s="140">
        <v>2355.5431100000001</v>
      </c>
      <c r="F128" s="140">
        <v>2535.44049</v>
      </c>
      <c r="G128" s="140">
        <v>3608.4944799999998</v>
      </c>
      <c r="H128" s="140">
        <v>2942.4567499999998</v>
      </c>
      <c r="I128" s="140">
        <v>2495.4844658464199</v>
      </c>
      <c r="J128" s="140">
        <v>2817.67733700797</v>
      </c>
      <c r="K128" s="140">
        <v>2433.3073016848998</v>
      </c>
      <c r="L128" s="140">
        <v>3933.90087025598</v>
      </c>
      <c r="M128" s="140">
        <v>4172.5373952559803</v>
      </c>
      <c r="N128" s="140">
        <v>3829.05350474734</v>
      </c>
      <c r="O128" s="140">
        <v>3519.7650128743999</v>
      </c>
      <c r="P128" s="140">
        <v>3673.1416868464198</v>
      </c>
      <c r="Q128" s="140">
        <v>2718.9401780079702</v>
      </c>
      <c r="R128" s="140">
        <v>3312.49459184642</v>
      </c>
      <c r="S128" s="140">
        <v>4340.0268300079697</v>
      </c>
      <c r="T128" s="140">
        <v>4508.2504130079697</v>
      </c>
      <c r="U128" s="140">
        <v>3635.3515188464198</v>
      </c>
      <c r="V128" s="140">
        <v>4205.4202590079703</v>
      </c>
      <c r="W128" s="140">
        <v>3298.7779936849001</v>
      </c>
      <c r="X128" s="140">
        <v>3538.9449382559801</v>
      </c>
      <c r="Y128" s="140">
        <v>4128.4885252559798</v>
      </c>
      <c r="Z128" s="140">
        <v>3937.50531074734</v>
      </c>
      <c r="AA128" s="140">
        <v>2795.0103588744</v>
      </c>
      <c r="AB128" s="140">
        <v>3615.0611368464201</v>
      </c>
      <c r="AC128" s="140">
        <v>2722.8114320079699</v>
      </c>
      <c r="AD128" s="140">
        <v>3195.7977408464199</v>
      </c>
    </row>
    <row r="129" spans="1:30" x14ac:dyDescent="0.25">
      <c r="A129" s="239" t="s">
        <v>534</v>
      </c>
      <c r="B129" s="140">
        <v>21.320530000000002</v>
      </c>
      <c r="C129" s="140">
        <v>22.320820000000001</v>
      </c>
      <c r="D129" s="140">
        <v>23.76416</v>
      </c>
      <c r="E129" s="140">
        <v>21.308679999999999</v>
      </c>
      <c r="F129" s="140">
        <v>21.615290000000002</v>
      </c>
      <c r="G129" s="140">
        <v>19.296009999999999</v>
      </c>
      <c r="H129" s="140">
        <v>18.295210000000001</v>
      </c>
      <c r="I129" s="140">
        <v>25.613</v>
      </c>
      <c r="J129" s="140">
        <v>26.302999999999901</v>
      </c>
      <c r="K129" s="140">
        <v>23.183</v>
      </c>
      <c r="L129" s="140">
        <v>22.193999999999999</v>
      </c>
      <c r="M129" s="140">
        <v>18.234999999999999</v>
      </c>
      <c r="N129" s="140">
        <v>19.100999999999999</v>
      </c>
      <c r="O129" s="140">
        <v>18.829999999999998</v>
      </c>
      <c r="P129" s="140">
        <v>17.645</v>
      </c>
      <c r="Q129" s="140">
        <v>16.888999999999999</v>
      </c>
      <c r="R129" s="140">
        <v>17.048999999999999</v>
      </c>
      <c r="S129" s="140">
        <v>15.965999999999999</v>
      </c>
      <c r="T129" s="140">
        <v>18.265000000000001</v>
      </c>
      <c r="U129" s="140">
        <v>16.574999999999999</v>
      </c>
      <c r="V129" s="140">
        <v>16.559000000000001</v>
      </c>
      <c r="W129" s="140">
        <v>15.792999999999999</v>
      </c>
      <c r="X129" s="140">
        <v>14.221</v>
      </c>
      <c r="Y129" s="140">
        <v>15.872999999999999</v>
      </c>
      <c r="Z129" s="140">
        <v>16.062000000000001</v>
      </c>
      <c r="AA129" s="140">
        <v>15.803000000000001</v>
      </c>
      <c r="AB129" s="140">
        <v>13.955</v>
      </c>
      <c r="AC129" s="140">
        <v>14.436999999999999</v>
      </c>
      <c r="AD129" s="140">
        <v>13.975</v>
      </c>
    </row>
    <row r="130" spans="1:30" x14ac:dyDescent="0.25">
      <c r="A130" s="239" t="s">
        <v>535</v>
      </c>
      <c r="B130" s="140">
        <v>23.553289999999901</v>
      </c>
      <c r="C130" s="140">
        <v>27.302790000000002</v>
      </c>
      <c r="D130" s="140">
        <v>19.723210000000002</v>
      </c>
      <c r="E130" s="140">
        <v>14.22377</v>
      </c>
      <c r="F130" s="140">
        <v>14.858219999999999</v>
      </c>
      <c r="G130" s="140">
        <v>19.16442</v>
      </c>
      <c r="H130" s="140">
        <v>15.11199</v>
      </c>
      <c r="I130" s="140">
        <v>19.54</v>
      </c>
      <c r="J130" s="140">
        <v>24.890999999999998</v>
      </c>
      <c r="K130" s="140">
        <v>17.329999999999998</v>
      </c>
      <c r="L130" s="140">
        <v>18.902000000000001</v>
      </c>
      <c r="M130" s="140">
        <v>23.648</v>
      </c>
      <c r="N130" s="140">
        <v>24.023</v>
      </c>
      <c r="O130" s="140">
        <v>26.582000000000001</v>
      </c>
      <c r="P130" s="140">
        <v>25.701999999999899</v>
      </c>
      <c r="Q130" s="140">
        <v>23.684000000000001</v>
      </c>
      <c r="R130" s="140">
        <v>25.192</v>
      </c>
      <c r="S130" s="140">
        <v>24.009</v>
      </c>
      <c r="T130" s="140">
        <v>25.695</v>
      </c>
      <c r="U130" s="140">
        <v>25.244</v>
      </c>
      <c r="V130" s="140">
        <v>25.393999999999998</v>
      </c>
      <c r="W130" s="140">
        <v>25.413</v>
      </c>
      <c r="X130" s="140">
        <v>23.669</v>
      </c>
      <c r="Y130" s="140">
        <v>23.988</v>
      </c>
      <c r="Z130" s="140">
        <v>24.376999999999999</v>
      </c>
      <c r="AA130" s="140">
        <v>27.454000000000001</v>
      </c>
      <c r="AB130" s="140">
        <v>25.460999999999999</v>
      </c>
      <c r="AC130" s="140">
        <v>24.59</v>
      </c>
      <c r="AD130" s="140">
        <v>25.535</v>
      </c>
    </row>
    <row r="131" spans="1:30" x14ac:dyDescent="0.25">
      <c r="A131" s="239" t="s">
        <v>536</v>
      </c>
      <c r="B131" s="140">
        <v>108.00377</v>
      </c>
      <c r="C131" s="140">
        <v>98.535229999999999</v>
      </c>
      <c r="D131" s="140">
        <v>118.06397</v>
      </c>
      <c r="E131" s="140">
        <v>110.03711</v>
      </c>
      <c r="F131" s="140">
        <v>125.51385000000001</v>
      </c>
      <c r="G131" s="140">
        <v>121.23792</v>
      </c>
      <c r="H131" s="140">
        <v>126.57026999999999</v>
      </c>
      <c r="I131" s="140">
        <v>118.675</v>
      </c>
      <c r="J131" s="140">
        <v>136.79</v>
      </c>
      <c r="K131" s="140">
        <v>139.46600000000001</v>
      </c>
      <c r="L131" s="140">
        <v>122.88</v>
      </c>
      <c r="M131" s="140">
        <v>126.428</v>
      </c>
      <c r="N131" s="140">
        <v>130.09899999999999</v>
      </c>
      <c r="O131" s="140">
        <v>143.57499999999999</v>
      </c>
      <c r="P131" s="140">
        <v>150.21799999999999</v>
      </c>
      <c r="Q131" s="140">
        <v>142.161</v>
      </c>
      <c r="R131" s="140">
        <v>152.18099999999899</v>
      </c>
      <c r="S131" s="140">
        <v>151.99799999999999</v>
      </c>
      <c r="T131" s="140">
        <v>148.267</v>
      </c>
      <c r="U131" s="140">
        <v>153.13</v>
      </c>
      <c r="V131" s="140">
        <v>158.053</v>
      </c>
      <c r="W131" s="140">
        <v>121.001</v>
      </c>
      <c r="X131" s="140">
        <v>142.161</v>
      </c>
      <c r="Y131" s="140">
        <v>134.22900000000001</v>
      </c>
      <c r="Z131" s="140">
        <v>137.91499999999999</v>
      </c>
      <c r="AA131" s="140">
        <v>134.221</v>
      </c>
      <c r="AB131" s="140">
        <v>152.55600000000001</v>
      </c>
      <c r="AC131" s="140">
        <v>149.69800000000001</v>
      </c>
      <c r="AD131" s="140">
        <v>159.19499999999999</v>
      </c>
    </row>
    <row r="132" spans="1:30" x14ac:dyDescent="0.25">
      <c r="A132" s="239" t="s">
        <v>537</v>
      </c>
      <c r="B132" s="140">
        <v>0</v>
      </c>
      <c r="C132" s="140">
        <v>0</v>
      </c>
      <c r="D132" s="140">
        <v>0</v>
      </c>
      <c r="E132" s="140">
        <v>0</v>
      </c>
      <c r="F132" s="140">
        <v>0</v>
      </c>
      <c r="G132" s="140">
        <v>0</v>
      </c>
      <c r="H132" s="140">
        <v>0</v>
      </c>
      <c r="I132" s="140">
        <v>0</v>
      </c>
      <c r="J132" s="140">
        <v>0</v>
      </c>
      <c r="K132" s="140">
        <v>0</v>
      </c>
      <c r="L132" s="140">
        <v>0</v>
      </c>
      <c r="M132" s="140">
        <v>0</v>
      </c>
      <c r="N132" s="140">
        <v>0</v>
      </c>
      <c r="O132" s="140">
        <v>0</v>
      </c>
      <c r="P132" s="140">
        <v>0</v>
      </c>
      <c r="Q132" s="140">
        <v>0</v>
      </c>
      <c r="R132" s="140">
        <v>0</v>
      </c>
      <c r="S132" s="140">
        <v>0</v>
      </c>
      <c r="T132" s="140">
        <v>0</v>
      </c>
      <c r="U132" s="140">
        <v>0</v>
      </c>
      <c r="V132" s="140">
        <v>0</v>
      </c>
      <c r="W132" s="140">
        <v>0</v>
      </c>
      <c r="X132" s="140">
        <v>0</v>
      </c>
      <c r="Y132" s="140">
        <v>0</v>
      </c>
      <c r="Z132" s="140">
        <v>0</v>
      </c>
      <c r="AA132" s="140">
        <v>0</v>
      </c>
      <c r="AB132" s="140">
        <v>0</v>
      </c>
      <c r="AC132" s="140">
        <v>0</v>
      </c>
      <c r="AD132" s="140">
        <v>0</v>
      </c>
    </row>
    <row r="133" spans="1:30" ht="15.75" thickBot="1" x14ac:dyDescent="0.3">
      <c r="A133" s="239" t="s">
        <v>538</v>
      </c>
      <c r="B133" s="241">
        <v>0</v>
      </c>
      <c r="C133" s="241">
        <v>0</v>
      </c>
      <c r="D133" s="241">
        <v>0</v>
      </c>
      <c r="E133" s="241">
        <v>0</v>
      </c>
      <c r="F133" s="241">
        <v>0</v>
      </c>
      <c r="G133" s="241">
        <v>8.9999999999999897E-5</v>
      </c>
      <c r="H133" s="241">
        <v>0</v>
      </c>
      <c r="I133" s="241">
        <v>0</v>
      </c>
      <c r="J133" s="241">
        <v>0</v>
      </c>
      <c r="K133" s="241">
        <v>0</v>
      </c>
      <c r="L133" s="241">
        <v>0</v>
      </c>
      <c r="M133" s="241">
        <v>0</v>
      </c>
      <c r="N133" s="241">
        <v>0</v>
      </c>
      <c r="O133" s="241">
        <v>0</v>
      </c>
      <c r="P133" s="241">
        <v>0</v>
      </c>
      <c r="Q133" s="241">
        <v>0</v>
      </c>
      <c r="R133" s="241">
        <v>0</v>
      </c>
      <c r="S133" s="241">
        <v>0</v>
      </c>
      <c r="T133" s="241">
        <v>0</v>
      </c>
      <c r="U133" s="241">
        <v>0</v>
      </c>
      <c r="V133" s="241">
        <v>0</v>
      </c>
      <c r="W133" s="241">
        <v>0</v>
      </c>
      <c r="X133" s="241">
        <v>0</v>
      </c>
      <c r="Y133" s="241">
        <v>0</v>
      </c>
      <c r="Z133" s="241">
        <v>0</v>
      </c>
      <c r="AA133" s="241">
        <v>0</v>
      </c>
      <c r="AB133" s="241">
        <v>0</v>
      </c>
      <c r="AC133" s="241">
        <v>0</v>
      </c>
      <c r="AD133" s="241">
        <v>0</v>
      </c>
    </row>
    <row r="134" spans="1:30" x14ac:dyDescent="0.25">
      <c r="A134" s="244" t="s">
        <v>509</v>
      </c>
      <c r="B134" s="140">
        <v>152.87759</v>
      </c>
      <c r="C134" s="140">
        <v>148.15884</v>
      </c>
      <c r="D134" s="140">
        <v>161.55133999999899</v>
      </c>
      <c r="E134" s="140">
        <v>145.56956</v>
      </c>
      <c r="F134" s="140">
        <v>161.98736</v>
      </c>
      <c r="G134" s="140">
        <v>159.69844000000001</v>
      </c>
      <c r="H134" s="140">
        <v>159.97746999999899</v>
      </c>
      <c r="I134" s="140">
        <v>163.828</v>
      </c>
      <c r="J134" s="140">
        <v>187.98399999999901</v>
      </c>
      <c r="K134" s="140">
        <v>179.97900000000001</v>
      </c>
      <c r="L134" s="140">
        <v>163.976</v>
      </c>
      <c r="M134" s="140">
        <v>168.31099999999901</v>
      </c>
      <c r="N134" s="140">
        <v>173.22300000000001</v>
      </c>
      <c r="O134" s="140">
        <v>188.98699999999999</v>
      </c>
      <c r="P134" s="140">
        <v>193.565</v>
      </c>
      <c r="Q134" s="140">
        <v>182.73400000000001</v>
      </c>
      <c r="R134" s="140">
        <v>194.421999999999</v>
      </c>
      <c r="S134" s="140">
        <v>191.97300000000001</v>
      </c>
      <c r="T134" s="140">
        <v>192.227</v>
      </c>
      <c r="U134" s="140">
        <v>194.94900000000001</v>
      </c>
      <c r="V134" s="140">
        <v>200.006</v>
      </c>
      <c r="W134" s="140">
        <v>162.20699999999999</v>
      </c>
      <c r="X134" s="140">
        <v>180.05099999999999</v>
      </c>
      <c r="Y134" s="140">
        <v>174.09</v>
      </c>
      <c r="Z134" s="140">
        <v>178.35399999999899</v>
      </c>
      <c r="AA134" s="140">
        <v>177.47800000000001</v>
      </c>
      <c r="AB134" s="140">
        <v>191.97200000000001</v>
      </c>
      <c r="AC134" s="140">
        <v>188.72499999999999</v>
      </c>
      <c r="AD134" s="140">
        <v>198.70500000000001</v>
      </c>
    </row>
    <row r="135" spans="1:30" x14ac:dyDescent="0.25">
      <c r="A135" s="239" t="s">
        <v>539</v>
      </c>
      <c r="B135" s="140">
        <v>20.771429999999999</v>
      </c>
      <c r="C135" s="140">
        <v>28.156130000000001</v>
      </c>
      <c r="D135" s="140">
        <v>21.980409999999999</v>
      </c>
      <c r="E135" s="140">
        <v>20.726959999999998</v>
      </c>
      <c r="F135" s="140">
        <v>23.989979999999999</v>
      </c>
      <c r="G135" s="140">
        <v>23.075659999999999</v>
      </c>
      <c r="H135" s="140">
        <v>20.61777</v>
      </c>
      <c r="I135" s="140">
        <v>10.902999999999899</v>
      </c>
      <c r="J135" s="140">
        <v>14.1939999999999</v>
      </c>
      <c r="K135" s="140">
        <v>21.588999999999999</v>
      </c>
      <c r="L135" s="140">
        <v>13.475</v>
      </c>
      <c r="M135" s="140">
        <v>18.719000000000001</v>
      </c>
      <c r="N135" s="140">
        <v>19.259999999999899</v>
      </c>
      <c r="O135" s="140">
        <v>21.155000000000001</v>
      </c>
      <c r="P135" s="140">
        <v>20.277999999999999</v>
      </c>
      <c r="Q135" s="140">
        <v>20.969000000000001</v>
      </c>
      <c r="R135" s="140">
        <v>20.89</v>
      </c>
      <c r="S135" s="140">
        <v>20.73</v>
      </c>
      <c r="T135" s="140">
        <v>21.701000000000001</v>
      </c>
      <c r="U135" s="140">
        <v>22.49</v>
      </c>
      <c r="V135" s="140">
        <v>21.067</v>
      </c>
      <c r="W135" s="140">
        <v>22.321999999999999</v>
      </c>
      <c r="X135" s="140">
        <v>18.183</v>
      </c>
      <c r="Y135" s="140">
        <v>19.835000000000001</v>
      </c>
      <c r="Z135" s="140">
        <v>20.722000000000001</v>
      </c>
      <c r="AA135" s="140">
        <v>37.105999999999902</v>
      </c>
      <c r="AB135" s="140">
        <v>24.837</v>
      </c>
      <c r="AC135" s="140">
        <v>21.349</v>
      </c>
      <c r="AD135" s="140">
        <v>22.422000000000001</v>
      </c>
    </row>
    <row r="136" spans="1:30" x14ac:dyDescent="0.25">
      <c r="A136" s="239" t="s">
        <v>540</v>
      </c>
      <c r="B136" s="140">
        <v>17.032579999999999</v>
      </c>
      <c r="C136" s="140">
        <v>24.224219999999999</v>
      </c>
      <c r="D136" s="140">
        <v>33.277099999999997</v>
      </c>
      <c r="E136" s="140">
        <v>20.517160000000001</v>
      </c>
      <c r="F136" s="140">
        <v>32.322989999999997</v>
      </c>
      <c r="G136" s="140">
        <v>41.469250000000002</v>
      </c>
      <c r="H136" s="140">
        <v>18.958490000000001</v>
      </c>
      <c r="I136" s="140">
        <v>58.736999999999902</v>
      </c>
      <c r="J136" s="140">
        <v>196.268</v>
      </c>
      <c r="K136" s="140">
        <v>145.334</v>
      </c>
      <c r="L136" s="140">
        <v>79.406999999999996</v>
      </c>
      <c r="M136" s="140">
        <v>20.468</v>
      </c>
      <c r="N136" s="140">
        <v>57.054000000000002</v>
      </c>
      <c r="O136" s="140">
        <v>60.16</v>
      </c>
      <c r="P136" s="140">
        <v>11.7869999999999</v>
      </c>
      <c r="Q136" s="140">
        <v>20.939999999999898</v>
      </c>
      <c r="R136" s="140">
        <v>14.965</v>
      </c>
      <c r="S136" s="140">
        <v>17.061</v>
      </c>
      <c r="T136" s="140">
        <v>17.587</v>
      </c>
      <c r="U136" s="140">
        <v>21.024999999999999</v>
      </c>
      <c r="V136" s="140">
        <v>21.61</v>
      </c>
      <c r="W136" s="140">
        <v>24.157999999999902</v>
      </c>
      <c r="X136" s="140">
        <v>21.006999999999898</v>
      </c>
      <c r="Y136" s="140">
        <v>16.754999999999999</v>
      </c>
      <c r="Z136" s="140">
        <v>18.087</v>
      </c>
      <c r="AA136" s="140">
        <v>33.603000000000002</v>
      </c>
      <c r="AB136" s="140">
        <v>9.1980000000000004</v>
      </c>
      <c r="AC136" s="140">
        <v>17.262</v>
      </c>
      <c r="AD136" s="140">
        <v>18.558</v>
      </c>
    </row>
    <row r="137" spans="1:30" x14ac:dyDescent="0.25">
      <c r="A137" s="239" t="s">
        <v>541</v>
      </c>
      <c r="B137" s="140">
        <v>164.79066</v>
      </c>
      <c r="C137" s="140">
        <v>177.22397999999899</v>
      </c>
      <c r="D137" s="140">
        <v>118.60217</v>
      </c>
      <c r="E137" s="140">
        <v>75.897239999999996</v>
      </c>
      <c r="F137" s="140">
        <v>121.44788</v>
      </c>
      <c r="G137" s="140">
        <v>140.6489</v>
      </c>
      <c r="H137" s="140">
        <v>209.13783999999899</v>
      </c>
      <c r="I137" s="140">
        <v>153.47200000000001</v>
      </c>
      <c r="J137" s="140">
        <v>146.73400000000001</v>
      </c>
      <c r="K137" s="140">
        <v>147.04300000000001</v>
      </c>
      <c r="L137" s="140">
        <v>88.941000000000003</v>
      </c>
      <c r="M137" s="140">
        <v>110.384</v>
      </c>
      <c r="N137" s="140">
        <v>125.039</v>
      </c>
      <c r="O137" s="140">
        <v>147.619</v>
      </c>
      <c r="P137" s="140">
        <v>156.67400000000001</v>
      </c>
      <c r="Q137" s="140">
        <v>133.85599999999999</v>
      </c>
      <c r="R137" s="140">
        <v>175.56399999999999</v>
      </c>
      <c r="S137" s="140">
        <v>161.28399999999999</v>
      </c>
      <c r="T137" s="140">
        <v>251.50700000000001</v>
      </c>
      <c r="U137" s="140">
        <v>179.00299999999999</v>
      </c>
      <c r="V137" s="140">
        <v>399.53699999999998</v>
      </c>
      <c r="W137" s="140">
        <v>254.624</v>
      </c>
      <c r="X137" s="140">
        <v>256.04599999999999</v>
      </c>
      <c r="Y137" s="140">
        <v>147.25</v>
      </c>
      <c r="Z137" s="140">
        <v>177.46199999999999</v>
      </c>
      <c r="AA137" s="140">
        <v>494.53100000000001</v>
      </c>
      <c r="AB137" s="140">
        <v>327.404</v>
      </c>
      <c r="AC137" s="140">
        <v>233.73499999999899</v>
      </c>
      <c r="AD137" s="140">
        <v>216.37799999999999</v>
      </c>
    </row>
    <row r="138" spans="1:30" ht="15.75" thickBot="1" x14ac:dyDescent="0.3">
      <c r="A138" s="239" t="s">
        <v>542</v>
      </c>
      <c r="B138" s="241">
        <v>61.29448</v>
      </c>
      <c r="C138" s="241">
        <v>63.353580000000001</v>
      </c>
      <c r="D138" s="241">
        <v>80.074879999999993</v>
      </c>
      <c r="E138" s="241">
        <v>56.969119999999997</v>
      </c>
      <c r="F138" s="241">
        <v>80.295899999999904</v>
      </c>
      <c r="G138" s="241">
        <v>75.245059999999995</v>
      </c>
      <c r="H138" s="241">
        <v>61.628869999999999</v>
      </c>
      <c r="I138" s="241">
        <v>57.555</v>
      </c>
      <c r="J138" s="241">
        <v>123.248</v>
      </c>
      <c r="K138" s="241">
        <v>92.11</v>
      </c>
      <c r="L138" s="241">
        <v>99.358000000000004</v>
      </c>
      <c r="M138" s="241">
        <v>77.962999999999994</v>
      </c>
      <c r="N138" s="241">
        <v>76.97</v>
      </c>
      <c r="O138" s="241">
        <v>96.361000000000004</v>
      </c>
      <c r="P138" s="241">
        <v>90.290999999999997</v>
      </c>
      <c r="Q138" s="241">
        <v>130.91399999999999</v>
      </c>
      <c r="R138" s="241">
        <v>122.956</v>
      </c>
      <c r="S138" s="241">
        <v>115.62</v>
      </c>
      <c r="T138" s="241">
        <v>98.638000000000005</v>
      </c>
      <c r="U138" s="241">
        <v>249.18100000000001</v>
      </c>
      <c r="V138" s="241">
        <v>120.139</v>
      </c>
      <c r="W138" s="241">
        <v>156.42599999999999</v>
      </c>
      <c r="X138" s="241">
        <v>134.46299999999999</v>
      </c>
      <c r="Y138" s="241">
        <v>90.8</v>
      </c>
      <c r="Z138" s="241">
        <v>101.94199999999999</v>
      </c>
      <c r="AA138" s="241">
        <v>313.96600000000001</v>
      </c>
      <c r="AB138" s="241">
        <v>252.21899999999999</v>
      </c>
      <c r="AC138" s="241">
        <v>140.28100000000001</v>
      </c>
      <c r="AD138" s="241">
        <v>122.533999999999</v>
      </c>
    </row>
    <row r="139" spans="1:30" x14ac:dyDescent="0.25">
      <c r="A139" s="244" t="s">
        <v>516</v>
      </c>
      <c r="B139" s="140">
        <v>263.88914999999997</v>
      </c>
      <c r="C139" s="140">
        <v>292.95791000000003</v>
      </c>
      <c r="D139" s="140">
        <v>253.93456</v>
      </c>
      <c r="E139" s="140">
        <v>174.11048</v>
      </c>
      <c r="F139" s="140">
        <v>258.056749999999</v>
      </c>
      <c r="G139" s="140">
        <v>280.43887000000001</v>
      </c>
      <c r="H139" s="140">
        <v>310.34296999999998</v>
      </c>
      <c r="I139" s="140">
        <v>280.66699999999997</v>
      </c>
      <c r="J139" s="140">
        <v>480.44400000000002</v>
      </c>
      <c r="K139" s="140">
        <v>406.07600000000002</v>
      </c>
      <c r="L139" s="140">
        <v>281.18099999999998</v>
      </c>
      <c r="M139" s="140">
        <v>227.53399999999999</v>
      </c>
      <c r="N139" s="140">
        <v>278.32299999999998</v>
      </c>
      <c r="O139" s="140">
        <v>325.29500000000002</v>
      </c>
      <c r="P139" s="140">
        <v>279.02999999999997</v>
      </c>
      <c r="Q139" s="140">
        <v>306.67899999999997</v>
      </c>
      <c r="R139" s="140">
        <v>334.375</v>
      </c>
      <c r="S139" s="140">
        <v>314.69499999999999</v>
      </c>
      <c r="T139" s="140">
        <v>389.43299999999999</v>
      </c>
      <c r="U139" s="140">
        <v>471.69899999999899</v>
      </c>
      <c r="V139" s="140">
        <v>562.35299999999995</v>
      </c>
      <c r="W139" s="140">
        <v>457.53</v>
      </c>
      <c r="X139" s="140">
        <v>429.69899999999899</v>
      </c>
      <c r="Y139" s="140">
        <v>274.64</v>
      </c>
      <c r="Z139" s="140">
        <v>318.212999999999</v>
      </c>
      <c r="AA139" s="140">
        <v>879.20600000000002</v>
      </c>
      <c r="AB139" s="140">
        <v>613.65800000000002</v>
      </c>
      <c r="AC139" s="140">
        <v>412.62700000000001</v>
      </c>
      <c r="AD139" s="140">
        <v>379.892</v>
      </c>
    </row>
    <row r="140" spans="1:30" ht="15.75" thickBot="1" x14ac:dyDescent="0.3">
      <c r="A140" s="239" t="s">
        <v>543</v>
      </c>
      <c r="B140" s="241">
        <v>0</v>
      </c>
      <c r="C140" s="241">
        <v>0</v>
      </c>
      <c r="D140" s="241">
        <v>1.9082600000000001</v>
      </c>
      <c r="E140" s="241">
        <v>0.22259999999999999</v>
      </c>
      <c r="F140" s="241">
        <v>0</v>
      </c>
      <c r="G140" s="241">
        <v>0</v>
      </c>
      <c r="H140" s="241">
        <v>0</v>
      </c>
      <c r="I140" s="241">
        <v>0.94899999999999995</v>
      </c>
      <c r="J140" s="241">
        <v>-0.111</v>
      </c>
      <c r="K140" s="241">
        <v>-0.111</v>
      </c>
      <c r="L140" s="241">
        <v>0.94899999999999995</v>
      </c>
      <c r="M140" s="241">
        <v>0.96399999999999997</v>
      </c>
      <c r="N140" s="241">
        <v>0.96399999999999997</v>
      </c>
      <c r="O140" s="241">
        <v>0.96399999999999997</v>
      </c>
      <c r="P140" s="241">
        <v>0.96399999999999997</v>
      </c>
      <c r="Q140" s="241">
        <v>0.96399999999999997</v>
      </c>
      <c r="R140" s="241">
        <v>0.96399999999999997</v>
      </c>
      <c r="S140" s="241">
        <v>0.96399999999999997</v>
      </c>
      <c r="T140" s="241">
        <v>0.96399999999999997</v>
      </c>
      <c r="U140" s="241">
        <v>0.96399999999999997</v>
      </c>
      <c r="V140" s="241">
        <v>0.96399999999999997</v>
      </c>
      <c r="W140" s="241">
        <v>0.96399999999999997</v>
      </c>
      <c r="X140" s="241">
        <v>0.96399999999999997</v>
      </c>
      <c r="Y140" s="241">
        <v>0.97799999999999998</v>
      </c>
      <c r="Z140" s="241">
        <v>0.97799999999999998</v>
      </c>
      <c r="AA140" s="241">
        <v>0.97799999999999998</v>
      </c>
      <c r="AB140" s="241">
        <v>0.97799999999999998</v>
      </c>
      <c r="AC140" s="241">
        <v>0.97799999999999998</v>
      </c>
      <c r="AD140" s="241">
        <v>0.97799999999999998</v>
      </c>
    </row>
    <row r="141" spans="1:30" ht="15.75" thickBot="1" x14ac:dyDescent="0.3">
      <c r="A141" s="244" t="s">
        <v>518</v>
      </c>
      <c r="B141" s="241">
        <v>0</v>
      </c>
      <c r="C141" s="241">
        <v>0</v>
      </c>
      <c r="D141" s="241">
        <v>1.9082600000000001</v>
      </c>
      <c r="E141" s="241">
        <v>0.22259999999999999</v>
      </c>
      <c r="F141" s="241">
        <v>0</v>
      </c>
      <c r="G141" s="241">
        <v>0</v>
      </c>
      <c r="H141" s="241">
        <v>0</v>
      </c>
      <c r="I141" s="241">
        <v>0.94899999999999995</v>
      </c>
      <c r="J141" s="241">
        <v>-0.111</v>
      </c>
      <c r="K141" s="241">
        <v>-0.111</v>
      </c>
      <c r="L141" s="241">
        <v>0.94899999999999995</v>
      </c>
      <c r="M141" s="241">
        <v>0.96399999999999997</v>
      </c>
      <c r="N141" s="241">
        <v>0.96399999999999997</v>
      </c>
      <c r="O141" s="241">
        <v>0.96399999999999997</v>
      </c>
      <c r="P141" s="241">
        <v>0.96399999999999997</v>
      </c>
      <c r="Q141" s="241">
        <v>0.96399999999999997</v>
      </c>
      <c r="R141" s="241">
        <v>0.96399999999999997</v>
      </c>
      <c r="S141" s="241">
        <v>0.96399999999999997</v>
      </c>
      <c r="T141" s="241">
        <v>0.96399999999999997</v>
      </c>
      <c r="U141" s="241">
        <v>0.96399999999999997</v>
      </c>
      <c r="V141" s="241">
        <v>0.96399999999999997</v>
      </c>
      <c r="W141" s="241">
        <v>0.96399999999999997</v>
      </c>
      <c r="X141" s="241">
        <v>0.96399999999999997</v>
      </c>
      <c r="Y141" s="241">
        <v>0.97799999999999998</v>
      </c>
      <c r="Z141" s="241">
        <v>0.97799999999999998</v>
      </c>
      <c r="AA141" s="241">
        <v>0.97799999999999998</v>
      </c>
      <c r="AB141" s="241">
        <v>0.97799999999999998</v>
      </c>
      <c r="AC141" s="241">
        <v>0.97799999999999998</v>
      </c>
      <c r="AD141" s="241">
        <v>0.97799999999999998</v>
      </c>
    </row>
    <row r="142" spans="1:30" x14ac:dyDescent="0.25">
      <c r="A142" s="242" t="s">
        <v>544</v>
      </c>
      <c r="B142" s="238">
        <v>3628.3113899999998</v>
      </c>
      <c r="C142" s="238">
        <v>2375.9429</v>
      </c>
      <c r="D142" s="238">
        <v>2596.5804499999999</v>
      </c>
      <c r="E142" s="238">
        <v>2675.4457499999999</v>
      </c>
      <c r="F142" s="238">
        <v>2955.4845999999998</v>
      </c>
      <c r="G142" s="238">
        <v>4048.6317899999999</v>
      </c>
      <c r="H142" s="238">
        <v>3412.7771899999998</v>
      </c>
      <c r="I142" s="238">
        <v>2940.9284658464198</v>
      </c>
      <c r="J142" s="238">
        <v>3485.99433700797</v>
      </c>
      <c r="K142" s="238">
        <v>3019.2513016849002</v>
      </c>
      <c r="L142" s="238">
        <v>4380.0068702559802</v>
      </c>
      <c r="M142" s="238">
        <v>4569.3463952559796</v>
      </c>
      <c r="N142" s="238">
        <v>4281.5635047473397</v>
      </c>
      <c r="O142" s="238">
        <v>4035.0110128744</v>
      </c>
      <c r="P142" s="238">
        <v>4146.7006868464196</v>
      </c>
      <c r="Q142" s="238">
        <v>3209.3171780079701</v>
      </c>
      <c r="R142" s="238">
        <v>3842.25559184642</v>
      </c>
      <c r="S142" s="238">
        <v>4847.6588300079702</v>
      </c>
      <c r="T142" s="238">
        <v>5090.8744130079704</v>
      </c>
      <c r="U142" s="238">
        <v>4302.9635188464199</v>
      </c>
      <c r="V142" s="238">
        <v>4968.7432590079698</v>
      </c>
      <c r="W142" s="238">
        <v>3919.4789936849002</v>
      </c>
      <c r="X142" s="238">
        <v>4149.6589382559796</v>
      </c>
      <c r="Y142" s="238">
        <v>4578.1965252559803</v>
      </c>
      <c r="Z142" s="238">
        <v>4435.0503107473396</v>
      </c>
      <c r="AA142" s="238">
        <v>3852.6723588743998</v>
      </c>
      <c r="AB142" s="238">
        <v>4421.6691368464199</v>
      </c>
      <c r="AC142" s="238">
        <v>3325.1414320079698</v>
      </c>
      <c r="AD142" s="238">
        <v>3775.3727408464201</v>
      </c>
    </row>
    <row r="143" spans="1:30" x14ac:dyDescent="0.25">
      <c r="A143" s="239" t="s">
        <v>487</v>
      </c>
    </row>
    <row r="144" spans="1:30" x14ac:dyDescent="0.25">
      <c r="A144" s="239" t="s">
        <v>545</v>
      </c>
      <c r="B144" s="140">
        <v>1174.6959199999999</v>
      </c>
      <c r="C144" s="140">
        <v>1281.0590199999999</v>
      </c>
      <c r="D144" s="140">
        <v>746.25936999999999</v>
      </c>
      <c r="E144" s="140">
        <v>670.82429000000002</v>
      </c>
      <c r="F144" s="140">
        <v>1267.2456099999999</v>
      </c>
      <c r="G144" s="140">
        <v>1359.20346</v>
      </c>
      <c r="H144" s="140">
        <v>1200.91526</v>
      </c>
      <c r="I144" s="140">
        <v>839.87809999999899</v>
      </c>
      <c r="J144" s="140">
        <v>720.74329999999998</v>
      </c>
      <c r="K144" s="140">
        <v>802.00099999999998</v>
      </c>
      <c r="L144" s="140">
        <v>880.60770000000002</v>
      </c>
      <c r="M144" s="140">
        <v>820.50919999999905</v>
      </c>
      <c r="N144" s="140">
        <v>801.34640000000002</v>
      </c>
      <c r="O144" s="140">
        <v>897.65759999999898</v>
      </c>
      <c r="P144" s="140">
        <v>728.49580000000003</v>
      </c>
      <c r="Q144" s="140">
        <v>760.04059999999902</v>
      </c>
      <c r="R144" s="140">
        <v>826.59540000000004</v>
      </c>
      <c r="S144" s="140">
        <v>961.56629999999996</v>
      </c>
      <c r="T144" s="140">
        <v>937.06679999999994</v>
      </c>
      <c r="U144" s="140">
        <v>824.27059999999994</v>
      </c>
      <c r="V144" s="140">
        <v>841.75919999999905</v>
      </c>
      <c r="W144" s="140">
        <v>893.07669999999996</v>
      </c>
      <c r="X144" s="140">
        <v>771.60609999999997</v>
      </c>
      <c r="Y144" s="140">
        <v>882.67449999999997</v>
      </c>
      <c r="Z144" s="140">
        <v>767.70330000000001</v>
      </c>
      <c r="AA144" s="140">
        <v>813.29</v>
      </c>
      <c r="AB144" s="140">
        <v>797.54250000000002</v>
      </c>
      <c r="AC144" s="140">
        <v>734.97709999999904</v>
      </c>
      <c r="AD144" s="140">
        <v>845.70799999999895</v>
      </c>
    </row>
    <row r="145" spans="1:30" x14ac:dyDescent="0.25">
      <c r="A145" s="239" t="s">
        <v>546</v>
      </c>
      <c r="B145" s="140">
        <v>0</v>
      </c>
      <c r="C145" s="140">
        <v>0</v>
      </c>
      <c r="D145" s="140">
        <v>866.38175000000001</v>
      </c>
      <c r="E145" s="140">
        <v>3879.5583499999998</v>
      </c>
      <c r="F145" s="140">
        <v>3310.9891600000001</v>
      </c>
      <c r="G145" s="140">
        <v>4209.3765400000002</v>
      </c>
      <c r="H145" s="140">
        <v>2627.7946699999902</v>
      </c>
      <c r="I145" s="140">
        <v>1229.6661999999999</v>
      </c>
      <c r="J145" s="140">
        <v>303.029</v>
      </c>
      <c r="K145" s="140">
        <v>1531.9249</v>
      </c>
      <c r="L145" s="140">
        <v>549.202</v>
      </c>
      <c r="M145" s="140">
        <v>41.194899999999997</v>
      </c>
      <c r="N145" s="140">
        <v>61.171900000000001</v>
      </c>
      <c r="O145" s="140">
        <v>705.509399999999</v>
      </c>
      <c r="P145" s="140">
        <v>1.8952</v>
      </c>
      <c r="Q145" s="140">
        <v>525.84039999999902</v>
      </c>
      <c r="R145" s="140">
        <v>1445.0226</v>
      </c>
      <c r="S145" s="140">
        <v>1701.9840999999999</v>
      </c>
      <c r="T145" s="140">
        <v>1656.8762999999999</v>
      </c>
      <c r="U145" s="140">
        <v>1764.3295000000001</v>
      </c>
      <c r="V145" s="140">
        <v>3265.6309000000001</v>
      </c>
      <c r="W145" s="140">
        <v>15.5852</v>
      </c>
      <c r="X145" s="140">
        <v>58.8264</v>
      </c>
      <c r="Y145" s="140">
        <v>90.113500000000002</v>
      </c>
      <c r="Z145" s="140">
        <v>13.205399999999999</v>
      </c>
      <c r="AA145" s="140">
        <v>32.992699999999999</v>
      </c>
      <c r="AB145" s="140">
        <v>0.9335</v>
      </c>
      <c r="AC145" s="140">
        <v>506.18540000000002</v>
      </c>
      <c r="AD145" s="140">
        <v>1041.5764999999999</v>
      </c>
    </row>
    <row r="146" spans="1:30" x14ac:dyDescent="0.25">
      <c r="A146" s="239" t="s">
        <v>547</v>
      </c>
      <c r="B146" s="140">
        <v>5.9666100000000002</v>
      </c>
      <c r="C146" s="140">
        <v>9.0504599999999993</v>
      </c>
      <c r="D146" s="140">
        <v>3.0046300000000001</v>
      </c>
      <c r="E146" s="140">
        <v>-6.8779999999999994E-2</v>
      </c>
      <c r="F146" s="140">
        <v>1.6093299999999999</v>
      </c>
      <c r="G146" s="140">
        <v>8.4159999999999999E-2</v>
      </c>
      <c r="H146" s="140">
        <v>0.52452999999999905</v>
      </c>
      <c r="I146" s="140">
        <v>0</v>
      </c>
      <c r="J146" s="140">
        <v>1.67111793702885</v>
      </c>
      <c r="K146" s="140">
        <v>0</v>
      </c>
      <c r="L146" s="140">
        <v>0</v>
      </c>
      <c r="M146" s="140">
        <v>0</v>
      </c>
      <c r="N146" s="140">
        <v>0</v>
      </c>
      <c r="O146" s="140">
        <v>0.15528279483959301</v>
      </c>
      <c r="P146" s="140">
        <v>0.50433263430685504</v>
      </c>
      <c r="Q146" s="140">
        <v>0.84738407338427502</v>
      </c>
      <c r="R146" s="140">
        <v>0</v>
      </c>
      <c r="S146" s="140">
        <v>5.5139984946056701E-2</v>
      </c>
      <c r="T146" s="140">
        <v>0</v>
      </c>
      <c r="U146" s="140">
        <v>0</v>
      </c>
      <c r="V146" s="140">
        <v>0</v>
      </c>
      <c r="W146" s="140">
        <v>0</v>
      </c>
      <c r="X146" s="140">
        <v>0.39091301973536402</v>
      </c>
      <c r="Y146" s="140">
        <v>0.90566856873300094</v>
      </c>
      <c r="Z146" s="140">
        <v>0</v>
      </c>
      <c r="AA146" s="140">
        <v>0</v>
      </c>
      <c r="AB146" s="140">
        <v>0.68830000000000002</v>
      </c>
      <c r="AC146" s="140">
        <v>0</v>
      </c>
      <c r="AD146" s="140">
        <v>0.52193226690698802</v>
      </c>
    </row>
    <row r="147" spans="1:30" x14ac:dyDescent="0.25">
      <c r="A147" s="239" t="s">
        <v>548</v>
      </c>
      <c r="B147" s="140">
        <v>42.548439999999999</v>
      </c>
      <c r="C147" s="140">
        <v>21.79496</v>
      </c>
      <c r="D147" s="140">
        <v>5.3374300000000003</v>
      </c>
      <c r="E147" s="140">
        <v>0.16661000000000001</v>
      </c>
      <c r="F147" s="140">
        <v>0.27339999999999998</v>
      </c>
      <c r="G147" s="140">
        <v>0.76810999999999996</v>
      </c>
      <c r="H147" s="140">
        <v>0.21489</v>
      </c>
      <c r="I147" s="140">
        <v>0.14580000000000001</v>
      </c>
      <c r="J147" s="140">
        <v>65.696100000000001</v>
      </c>
      <c r="K147" s="140">
        <v>0.55269999999999997</v>
      </c>
      <c r="L147" s="140">
        <v>62.517600000000002</v>
      </c>
      <c r="M147" s="140">
        <v>381.916</v>
      </c>
      <c r="N147" s="140">
        <v>304.21859999999998</v>
      </c>
      <c r="O147" s="140">
        <v>28.780899999999999</v>
      </c>
      <c r="P147" s="140">
        <v>11.8133</v>
      </c>
      <c r="Q147" s="140">
        <v>13.440099999999999</v>
      </c>
      <c r="R147" s="140">
        <v>26.845400000000001</v>
      </c>
      <c r="S147" s="140">
        <v>11.8169</v>
      </c>
      <c r="T147" s="140">
        <v>7.2732999999999999</v>
      </c>
      <c r="U147" s="140">
        <v>10.0649</v>
      </c>
      <c r="V147" s="140">
        <v>5.1574</v>
      </c>
      <c r="W147" s="140">
        <v>22.380700000000001</v>
      </c>
      <c r="X147" s="140">
        <v>304.72199999999998</v>
      </c>
      <c r="Y147" s="140">
        <v>230.30240000000001</v>
      </c>
      <c r="Z147" s="140">
        <v>211.53210000000001</v>
      </c>
      <c r="AA147" s="140">
        <v>337.87619999999998</v>
      </c>
      <c r="AB147" s="140">
        <v>17.996400000000001</v>
      </c>
      <c r="AC147" s="140">
        <v>48.799799999999998</v>
      </c>
      <c r="AD147" s="140">
        <v>31.141500000000001</v>
      </c>
    </row>
    <row r="148" spans="1:30" x14ac:dyDescent="0.25">
      <c r="A148" s="239" t="s">
        <v>549</v>
      </c>
      <c r="B148" s="140">
        <v>1224.8710799999999</v>
      </c>
      <c r="C148" s="140">
        <v>1748.36511</v>
      </c>
      <c r="D148" s="140">
        <v>1990.27179</v>
      </c>
      <c r="E148" s="140">
        <v>1721.8634299999901</v>
      </c>
      <c r="F148" s="140">
        <v>1527.90533</v>
      </c>
      <c r="G148" s="140">
        <v>1632.4226200000001</v>
      </c>
      <c r="H148" s="140">
        <v>1826.16581</v>
      </c>
      <c r="I148" s="140">
        <v>1959.9314284772399</v>
      </c>
      <c r="J148" s="140">
        <v>1876.1963342869999</v>
      </c>
      <c r="K148" s="140">
        <v>1865.6987689153</v>
      </c>
      <c r="L148" s="140">
        <v>2138.41112585367</v>
      </c>
      <c r="M148" s="140">
        <v>1701.27379735502</v>
      </c>
      <c r="N148" s="140">
        <v>1677.8835841638499</v>
      </c>
      <c r="O148" s="140">
        <v>1779.94227840485</v>
      </c>
      <c r="P148" s="140">
        <v>2439.79508290379</v>
      </c>
      <c r="Q148" s="140">
        <v>1962.5765561071</v>
      </c>
      <c r="R148" s="140">
        <v>1901.23882145331</v>
      </c>
      <c r="S148" s="140">
        <v>1989.47164632112</v>
      </c>
      <c r="T148" s="140">
        <v>1869.7091053261499</v>
      </c>
      <c r="U148" s="140">
        <v>2033.2120218289199</v>
      </c>
      <c r="V148" s="140">
        <v>1980.8704602348701</v>
      </c>
      <c r="W148" s="140">
        <v>1770.2703457678899</v>
      </c>
      <c r="X148" s="140">
        <v>1883.2116176244399</v>
      </c>
      <c r="Y148" s="140">
        <v>1793.1752741673799</v>
      </c>
      <c r="Z148" s="140">
        <v>1774.70596562315</v>
      </c>
      <c r="AA148" s="140">
        <v>1912.91622569478</v>
      </c>
      <c r="AB148" s="140">
        <v>2234.7553964843401</v>
      </c>
      <c r="AC148" s="140">
        <v>2024.40567241228</v>
      </c>
      <c r="AD148" s="140">
        <v>1790.4874575399499</v>
      </c>
    </row>
    <row r="149" spans="1:30" x14ac:dyDescent="0.25">
      <c r="A149" s="239" t="s">
        <v>550</v>
      </c>
      <c r="B149" s="140">
        <v>140.94744</v>
      </c>
      <c r="C149" s="140">
        <v>142.90604999999999</v>
      </c>
      <c r="D149" s="140">
        <v>184.24582999999899</v>
      </c>
      <c r="E149" s="140">
        <v>145.14419000000001</v>
      </c>
      <c r="F149" s="140">
        <v>151.84154999999899</v>
      </c>
      <c r="G149" s="140">
        <v>148.28031999999999</v>
      </c>
      <c r="H149" s="140">
        <v>150.06786</v>
      </c>
      <c r="I149" s="140">
        <v>41.220999999999997</v>
      </c>
      <c r="J149" s="140">
        <v>40.890999999999998</v>
      </c>
      <c r="K149" s="140">
        <v>36.984000000000002</v>
      </c>
      <c r="L149" s="140">
        <v>38.04</v>
      </c>
      <c r="M149" s="140">
        <v>148.35</v>
      </c>
      <c r="N149" s="140">
        <v>148.23699999999999</v>
      </c>
      <c r="O149" s="140">
        <v>160.929</v>
      </c>
      <c r="P149" s="140">
        <v>150.57599999999999</v>
      </c>
      <c r="Q149" s="140">
        <v>140.70099999999999</v>
      </c>
      <c r="R149" s="140">
        <v>146.923</v>
      </c>
      <c r="S149" s="140">
        <v>150.33000000000001</v>
      </c>
      <c r="T149" s="140">
        <v>156.76599999999999</v>
      </c>
      <c r="U149" s="140">
        <v>149.572</v>
      </c>
      <c r="V149" s="140">
        <v>147.554</v>
      </c>
      <c r="W149" s="140">
        <v>138.59700000000001</v>
      </c>
      <c r="X149" s="140">
        <v>131.08699999999999</v>
      </c>
      <c r="Y149" s="140">
        <v>149.30099999999999</v>
      </c>
      <c r="Z149" s="140">
        <v>149.101</v>
      </c>
      <c r="AA149" s="140">
        <v>162.398</v>
      </c>
      <c r="AB149" s="140">
        <v>145.23400000000001</v>
      </c>
      <c r="AC149" s="140">
        <v>147.839</v>
      </c>
      <c r="AD149" s="140">
        <v>147.81800000000001</v>
      </c>
    </row>
    <row r="150" spans="1:30" x14ac:dyDescent="0.25">
      <c r="A150" s="239" t="s">
        <v>551</v>
      </c>
      <c r="B150" s="140">
        <v>8.0936400000000006</v>
      </c>
      <c r="C150" s="140">
        <v>8.0936400000000006</v>
      </c>
      <c r="D150" s="140">
        <v>8.0936400000000006</v>
      </c>
      <c r="E150" s="140">
        <v>8.2910400000000006</v>
      </c>
      <c r="F150" s="140">
        <v>8.2910400000000006</v>
      </c>
      <c r="G150" s="140">
        <v>8.2910400000000006</v>
      </c>
      <c r="H150" s="140">
        <v>8.2910400000000006</v>
      </c>
      <c r="I150" s="140">
        <v>8.0939999999999994</v>
      </c>
      <c r="J150" s="140">
        <v>8.0939999999999994</v>
      </c>
      <c r="K150" s="140">
        <v>8.0939999999999994</v>
      </c>
      <c r="L150" s="140">
        <v>8.0939999999999994</v>
      </c>
      <c r="M150" s="140">
        <v>8.4979999999999993</v>
      </c>
      <c r="N150" s="140">
        <v>8.4979999999999993</v>
      </c>
      <c r="O150" s="140">
        <v>8.4979999999999993</v>
      </c>
      <c r="P150" s="140">
        <v>8.4979999999999993</v>
      </c>
      <c r="Q150" s="140">
        <v>8.4979999999999993</v>
      </c>
      <c r="R150" s="140">
        <v>8.4979999999999993</v>
      </c>
      <c r="S150" s="140">
        <v>8.4979999999999993</v>
      </c>
      <c r="T150" s="140">
        <v>8.4979999999999993</v>
      </c>
      <c r="U150" s="140">
        <v>8.4979999999999993</v>
      </c>
      <c r="V150" s="140">
        <v>8.4979999999999993</v>
      </c>
      <c r="W150" s="140">
        <v>8.4979999999999993</v>
      </c>
      <c r="X150" s="140">
        <v>8.4979999999999993</v>
      </c>
      <c r="Y150" s="140">
        <v>8.7110000000000003</v>
      </c>
      <c r="Z150" s="140">
        <v>8.7110000000000003</v>
      </c>
      <c r="AA150" s="140">
        <v>8.7110000000000003</v>
      </c>
      <c r="AB150" s="140">
        <v>8.7110000000000003</v>
      </c>
      <c r="AC150" s="140">
        <v>8.7110000000000003</v>
      </c>
      <c r="AD150" s="140">
        <v>8.7110000000000003</v>
      </c>
    </row>
    <row r="151" spans="1:30" x14ac:dyDescent="0.25">
      <c r="A151" s="239" t="s">
        <v>552</v>
      </c>
      <c r="B151" s="140">
        <v>0.20874000000000001</v>
      </c>
      <c r="C151" s="140">
        <v>0.10514</v>
      </c>
      <c r="D151" s="140">
        <v>-0.10148</v>
      </c>
      <c r="E151" s="140">
        <v>-5.552E-2</v>
      </c>
      <c r="F151" s="140">
        <v>0.29669999999999902</v>
      </c>
      <c r="G151" s="140">
        <v>-0.31147999999999898</v>
      </c>
      <c r="H151" s="140">
        <v>0.13292999999999999</v>
      </c>
      <c r="I151" s="140">
        <v>2.2719999999999998</v>
      </c>
      <c r="J151" s="140">
        <v>7.02</v>
      </c>
      <c r="K151" s="140">
        <v>4.7149999999999999</v>
      </c>
      <c r="L151" s="140">
        <v>14.077</v>
      </c>
      <c r="M151" s="140">
        <v>43.237000000000002</v>
      </c>
      <c r="N151" s="140">
        <v>9.0259999999999998</v>
      </c>
      <c r="O151" s="140">
        <v>3.835</v>
      </c>
      <c r="P151" s="140">
        <v>1.5720000000000001</v>
      </c>
      <c r="Q151" s="140">
        <v>3.492</v>
      </c>
      <c r="R151" s="140">
        <v>0.82599999999999996</v>
      </c>
      <c r="S151" s="140">
        <v>0.32100000000000001</v>
      </c>
      <c r="T151" s="140">
        <v>0.40200000000000002</v>
      </c>
      <c r="U151" s="140">
        <v>2.423</v>
      </c>
      <c r="V151" s="140">
        <v>0.14099999999999999</v>
      </c>
      <c r="W151" s="140">
        <v>1.554</v>
      </c>
      <c r="X151" s="140">
        <v>13.457000000000001</v>
      </c>
      <c r="Y151" s="140">
        <v>34.801000000000002</v>
      </c>
      <c r="Z151" s="140">
        <v>5.9950000000000001</v>
      </c>
      <c r="AA151" s="140">
        <v>8.7739999999999991</v>
      </c>
      <c r="AB151" s="140">
        <v>0.85899999999999999</v>
      </c>
      <c r="AC151" s="140">
        <v>2.6379999999999999</v>
      </c>
      <c r="AD151" s="140">
        <v>0.57099999999999995</v>
      </c>
    </row>
    <row r="152" spans="1:30" ht="15.75" thickBot="1" x14ac:dyDescent="0.3">
      <c r="A152" s="239" t="s">
        <v>553</v>
      </c>
      <c r="B152" s="241">
        <v>1.5524799999999901</v>
      </c>
      <c r="C152" s="241">
        <v>1.13741</v>
      </c>
      <c r="D152" s="241">
        <v>0.40022999999999997</v>
      </c>
      <c r="E152" s="241">
        <v>0.14576</v>
      </c>
      <c r="F152" s="241">
        <v>0.22195000000000001</v>
      </c>
      <c r="G152" s="241">
        <v>0.80042999999999997</v>
      </c>
      <c r="H152" s="241">
        <v>4.6539999999999998E-2</v>
      </c>
      <c r="I152" s="241">
        <v>1.242</v>
      </c>
      <c r="J152" s="241">
        <v>2.1000000000000001E-2</v>
      </c>
      <c r="K152" s="241">
        <v>8.0000000000000002E-3</v>
      </c>
      <c r="L152" s="241">
        <v>5.0000000000000001E-3</v>
      </c>
      <c r="M152" s="241">
        <v>9.2999999999999999E-2</v>
      </c>
      <c r="N152" s="241">
        <v>1.6E-2</v>
      </c>
      <c r="O152" s="241">
        <v>0</v>
      </c>
      <c r="P152" s="241">
        <v>4.0000000000000001E-3</v>
      </c>
      <c r="Q152" s="241">
        <v>1.0999999999999999E-2</v>
      </c>
      <c r="R152" s="241">
        <v>0.128</v>
      </c>
      <c r="S152" s="241">
        <v>0.17399999999999999</v>
      </c>
      <c r="T152" s="241">
        <v>0.29899999999999999</v>
      </c>
      <c r="U152" s="241">
        <v>4.8000000000000001E-2</v>
      </c>
      <c r="V152" s="241">
        <v>4.2000000000000003E-2</v>
      </c>
      <c r="W152" s="241">
        <v>6.6000000000000003E-2</v>
      </c>
      <c r="X152" s="241">
        <v>1E-3</v>
      </c>
      <c r="Y152" s="241">
        <v>9.2390000000000008</v>
      </c>
      <c r="Z152" s="241">
        <v>2.1429999999999998</v>
      </c>
      <c r="AA152" s="241">
        <v>9.4E-2</v>
      </c>
      <c r="AB152" s="241">
        <v>1.5449999999999999</v>
      </c>
      <c r="AC152" s="241">
        <v>2.008</v>
      </c>
      <c r="AD152" s="241">
        <v>4.0359999999999996</v>
      </c>
    </row>
    <row r="153" spans="1:30" x14ac:dyDescent="0.25">
      <c r="A153" s="242" t="s">
        <v>554</v>
      </c>
      <c r="B153" s="140">
        <v>2598.8843499999998</v>
      </c>
      <c r="C153" s="140">
        <v>3212.51179</v>
      </c>
      <c r="D153" s="140">
        <v>3803.8931899999998</v>
      </c>
      <c r="E153" s="140">
        <v>6425.8693700000003</v>
      </c>
      <c r="F153" s="140">
        <v>6268.67407</v>
      </c>
      <c r="G153" s="140">
        <v>7358.9152000000004</v>
      </c>
      <c r="H153" s="140">
        <v>5814.1535299999996</v>
      </c>
      <c r="I153" s="140">
        <v>4082.4505284772399</v>
      </c>
      <c r="J153" s="140">
        <v>3023.3618522240199</v>
      </c>
      <c r="K153" s="140">
        <v>4249.9783689153001</v>
      </c>
      <c r="L153" s="140">
        <v>3690.9544258536698</v>
      </c>
      <c r="M153" s="140">
        <v>3145.0718973550102</v>
      </c>
      <c r="N153" s="140">
        <v>3010.3974841638501</v>
      </c>
      <c r="O153" s="140">
        <v>3585.3074611996799</v>
      </c>
      <c r="P153" s="140">
        <v>3343.1537155380902</v>
      </c>
      <c r="Q153" s="140">
        <v>3415.4470401804801</v>
      </c>
      <c r="R153" s="140">
        <v>4356.0772214533099</v>
      </c>
      <c r="S153" s="140">
        <v>4824.2170863060601</v>
      </c>
      <c r="T153" s="140">
        <v>4636.8905053261497</v>
      </c>
      <c r="U153" s="140">
        <v>4792.4180218289102</v>
      </c>
      <c r="V153" s="140">
        <v>6249.6529602348601</v>
      </c>
      <c r="W153" s="140">
        <v>2850.0279457678898</v>
      </c>
      <c r="X153" s="140">
        <v>3171.80003064417</v>
      </c>
      <c r="Y153" s="140">
        <v>3199.2233427361102</v>
      </c>
      <c r="Z153" s="140">
        <v>2933.0967656231501</v>
      </c>
      <c r="AA153" s="140">
        <v>3277.05212569478</v>
      </c>
      <c r="AB153" s="140">
        <v>3208.2650964843301</v>
      </c>
      <c r="AC153" s="140">
        <v>3475.5639724122698</v>
      </c>
      <c r="AD153" s="140">
        <v>3870.5713898068502</v>
      </c>
    </row>
    <row r="154" spans="1:30" x14ac:dyDescent="0.25">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row>
    <row r="155" spans="1:30" x14ac:dyDescent="0.25">
      <c r="A155" s="237" t="s">
        <v>555</v>
      </c>
      <c r="B155" s="238">
        <v>35207.965409999997</v>
      </c>
      <c r="C155" s="238">
        <v>37169.753799999999</v>
      </c>
      <c r="D155" s="238">
        <v>30865.299210000001</v>
      </c>
      <c r="E155" s="238">
        <v>28786.459340000001</v>
      </c>
      <c r="F155" s="238">
        <v>31788.596420000002</v>
      </c>
      <c r="G155" s="238">
        <v>37909.83509</v>
      </c>
      <c r="H155" s="238">
        <v>35251.493459999903</v>
      </c>
      <c r="I155" s="238">
        <v>32189.025168044602</v>
      </c>
      <c r="J155" s="238">
        <v>34435.488287354798</v>
      </c>
      <c r="K155" s="238">
        <v>30387.188713151001</v>
      </c>
      <c r="L155" s="238">
        <v>36564.549762518298</v>
      </c>
      <c r="M155" s="238">
        <v>38274.685182806301</v>
      </c>
      <c r="N155" s="238">
        <v>34111.9979583483</v>
      </c>
      <c r="O155" s="238">
        <v>32681.678556000599</v>
      </c>
      <c r="P155" s="238">
        <v>37210.476076473802</v>
      </c>
      <c r="Q155" s="238">
        <v>32913.519470780797</v>
      </c>
      <c r="R155" s="238">
        <v>33423.615025223597</v>
      </c>
      <c r="S155" s="238">
        <v>37429.193742227202</v>
      </c>
      <c r="T155" s="238">
        <v>38187.419672612603</v>
      </c>
      <c r="U155" s="238">
        <v>34314.075197322403</v>
      </c>
      <c r="V155" s="238">
        <v>35774.764634122301</v>
      </c>
      <c r="W155" s="238">
        <v>36442.052028214101</v>
      </c>
      <c r="X155" s="238">
        <v>37326.309610893702</v>
      </c>
      <c r="Y155" s="238">
        <v>39728.624670715399</v>
      </c>
      <c r="Z155" s="238">
        <v>38068.539524107502</v>
      </c>
      <c r="AA155" s="238">
        <v>41111.376792590701</v>
      </c>
      <c r="AB155" s="238">
        <v>35258.641237240801</v>
      </c>
      <c r="AC155" s="238">
        <v>33636.9940355164</v>
      </c>
      <c r="AD155" s="238">
        <v>34492.891625480202</v>
      </c>
    </row>
    <row r="156" spans="1:30" x14ac:dyDescent="0.25">
      <c r="A156" s="239" t="s">
        <v>487</v>
      </c>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c r="AA156" s="240"/>
      <c r="AB156" s="240"/>
      <c r="AC156" s="240"/>
      <c r="AD156" s="240"/>
    </row>
    <row r="157" spans="1:30" x14ac:dyDescent="0.25">
      <c r="A157" s="239" t="s">
        <v>556</v>
      </c>
      <c r="B157" s="140">
        <v>101.98183</v>
      </c>
      <c r="C157" s="140">
        <v>137.29132000000001</v>
      </c>
      <c r="D157" s="140">
        <v>114.476509999999</v>
      </c>
      <c r="E157" s="140">
        <v>94.316220000000001</v>
      </c>
      <c r="F157" s="140">
        <v>118.84663</v>
      </c>
      <c r="G157" s="140">
        <v>109.88919</v>
      </c>
      <c r="H157" s="140">
        <v>122.19439999999901</v>
      </c>
      <c r="I157" s="140">
        <v>119.887999999999</v>
      </c>
      <c r="J157" s="140">
        <v>131.78899999999999</v>
      </c>
      <c r="K157" s="140">
        <v>115.581</v>
      </c>
      <c r="L157" s="140">
        <v>110.021</v>
      </c>
      <c r="M157" s="140">
        <v>113.053</v>
      </c>
      <c r="N157" s="140">
        <v>130.84899999999999</v>
      </c>
      <c r="O157" s="140">
        <v>123.11799999999999</v>
      </c>
      <c r="P157" s="140">
        <v>115.524</v>
      </c>
      <c r="Q157" s="140">
        <v>108.780999999999</v>
      </c>
      <c r="R157" s="140">
        <v>109.175</v>
      </c>
      <c r="S157" s="140">
        <v>106.84399999999999</v>
      </c>
      <c r="T157" s="140">
        <v>117.378</v>
      </c>
      <c r="U157" s="140">
        <v>113.282</v>
      </c>
      <c r="V157" s="140">
        <v>112.092</v>
      </c>
      <c r="W157" s="140">
        <v>111.22499999999999</v>
      </c>
      <c r="X157" s="140">
        <v>112.59699999999999</v>
      </c>
      <c r="Y157" s="140">
        <v>113.161</v>
      </c>
      <c r="Z157" s="140">
        <v>130.34100000000001</v>
      </c>
      <c r="AA157" s="140">
        <v>122.821</v>
      </c>
      <c r="AB157" s="140">
        <v>110.25</v>
      </c>
      <c r="AC157" s="140">
        <v>113.131</v>
      </c>
      <c r="AD157" s="140">
        <v>111.107</v>
      </c>
    </row>
    <row r="158" spans="1:30" x14ac:dyDescent="0.25">
      <c r="A158" s="239" t="s">
        <v>557</v>
      </c>
      <c r="B158" s="140">
        <v>151.65174999999999</v>
      </c>
      <c r="C158" s="140">
        <v>155.13417999999999</v>
      </c>
      <c r="D158" s="140">
        <v>149.89081999999999</v>
      </c>
      <c r="E158" s="140">
        <v>148.32221999999999</v>
      </c>
      <c r="F158" s="140">
        <v>157.09618999999901</v>
      </c>
      <c r="G158" s="140">
        <v>146.04766000000001</v>
      </c>
      <c r="H158" s="140">
        <v>130.97138000000001</v>
      </c>
      <c r="I158" s="140">
        <v>147.73500000000001</v>
      </c>
      <c r="J158" s="140">
        <v>155.31399999999999</v>
      </c>
      <c r="K158" s="140">
        <v>149.12799999999999</v>
      </c>
      <c r="L158" s="140">
        <v>151.721</v>
      </c>
      <c r="M158" s="140">
        <v>190.83500000000001</v>
      </c>
      <c r="N158" s="140">
        <v>191.08500000000001</v>
      </c>
      <c r="O158" s="140">
        <v>206.666</v>
      </c>
      <c r="P158" s="140">
        <v>195.00399999999999</v>
      </c>
      <c r="Q158" s="140">
        <v>185.31</v>
      </c>
      <c r="R158" s="140">
        <v>192.42</v>
      </c>
      <c r="S158" s="140">
        <v>188.75299999999999</v>
      </c>
      <c r="T158" s="140">
        <v>203.76</v>
      </c>
      <c r="U158" s="140">
        <v>204.65599999999901</v>
      </c>
      <c r="V158" s="140">
        <v>194.87700000000001</v>
      </c>
      <c r="W158" s="140">
        <v>184.38900000000001</v>
      </c>
      <c r="X158" s="140">
        <v>178.666</v>
      </c>
      <c r="Y158" s="140">
        <v>196.203</v>
      </c>
      <c r="Z158" s="140">
        <v>196.44199999999901</v>
      </c>
      <c r="AA158" s="140">
        <v>214.83199999999999</v>
      </c>
      <c r="AB158" s="140">
        <v>192.75799999999899</v>
      </c>
      <c r="AC158" s="140">
        <v>197.369</v>
      </c>
      <c r="AD158" s="140">
        <v>197.15100000000001</v>
      </c>
    </row>
    <row r="159" spans="1:30" x14ac:dyDescent="0.25">
      <c r="A159" s="239" t="s">
        <v>558</v>
      </c>
      <c r="B159" s="140">
        <v>0</v>
      </c>
      <c r="C159" s="140">
        <v>0</v>
      </c>
      <c r="D159" s="140">
        <v>0</v>
      </c>
      <c r="E159" s="140">
        <v>0</v>
      </c>
      <c r="F159" s="140">
        <v>0</v>
      </c>
      <c r="G159" s="140">
        <v>0</v>
      </c>
      <c r="H159" s="140">
        <v>0</v>
      </c>
      <c r="I159" s="140">
        <v>0</v>
      </c>
      <c r="J159" s="140">
        <v>0</v>
      </c>
      <c r="K159" s="140">
        <v>0</v>
      </c>
      <c r="L159" s="140">
        <v>0</v>
      </c>
      <c r="M159" s="140">
        <v>0</v>
      </c>
      <c r="N159" s="140">
        <v>0</v>
      </c>
      <c r="O159" s="140">
        <v>0</v>
      </c>
      <c r="P159" s="140">
        <v>0</v>
      </c>
      <c r="Q159" s="140">
        <v>0</v>
      </c>
      <c r="R159" s="140">
        <v>0</v>
      </c>
      <c r="S159" s="140">
        <v>0</v>
      </c>
      <c r="T159" s="140">
        <v>0</v>
      </c>
      <c r="U159" s="140">
        <v>0</v>
      </c>
      <c r="V159" s="140">
        <v>0</v>
      </c>
      <c r="W159" s="140">
        <v>0</v>
      </c>
      <c r="X159" s="140">
        <v>0</v>
      </c>
      <c r="Y159" s="140">
        <v>0</v>
      </c>
      <c r="Z159" s="140">
        <v>0</v>
      </c>
      <c r="AA159" s="140">
        <v>0</v>
      </c>
      <c r="AB159" s="140">
        <v>0</v>
      </c>
      <c r="AC159" s="140">
        <v>0</v>
      </c>
      <c r="AD159" s="140">
        <v>0</v>
      </c>
    </row>
    <row r="160" spans="1:30" x14ac:dyDescent="0.25">
      <c r="A160" s="239" t="s">
        <v>559</v>
      </c>
      <c r="B160" s="140">
        <v>3.3614199999999999</v>
      </c>
      <c r="C160" s="140">
        <v>4.8109599999999997</v>
      </c>
      <c r="D160" s="140">
        <v>2.77563</v>
      </c>
      <c r="E160" s="140">
        <v>2.99444</v>
      </c>
      <c r="F160" s="140">
        <v>2.1855000000000002</v>
      </c>
      <c r="G160" s="140">
        <v>0.47100999999999998</v>
      </c>
      <c r="H160" s="140">
        <v>0.37913000000000002</v>
      </c>
      <c r="I160" s="140">
        <v>0.876</v>
      </c>
      <c r="J160" s="140">
        <v>-4.3689999999999998</v>
      </c>
      <c r="K160" s="140">
        <v>-4.399</v>
      </c>
      <c r="L160" s="140">
        <v>18.914999999999999</v>
      </c>
      <c r="M160" s="140">
        <v>30.02</v>
      </c>
      <c r="N160" s="140">
        <v>30.071000000000002</v>
      </c>
      <c r="O160" s="140">
        <v>32.872999999999998</v>
      </c>
      <c r="P160" s="140">
        <v>30.841000000000001</v>
      </c>
      <c r="Q160" s="140">
        <v>29.196000000000002</v>
      </c>
      <c r="R160" s="140">
        <v>30.466000000000001</v>
      </c>
      <c r="S160" s="140">
        <v>29.885000000000002</v>
      </c>
      <c r="T160" s="140">
        <v>32.398000000000003</v>
      </c>
      <c r="U160" s="140">
        <v>31.131</v>
      </c>
      <c r="V160" s="140">
        <v>30.876000000000001</v>
      </c>
      <c r="W160" s="140">
        <v>29.018000000000001</v>
      </c>
      <c r="X160" s="140">
        <v>28.294</v>
      </c>
      <c r="Y160" s="140">
        <v>30.823</v>
      </c>
      <c r="Z160" s="140">
        <v>30.844999999999999</v>
      </c>
      <c r="AA160" s="140">
        <v>33.749000000000002</v>
      </c>
      <c r="AB160" s="140">
        <v>30.356000000000002</v>
      </c>
      <c r="AC160" s="140">
        <v>31.239000000000001</v>
      </c>
      <c r="AD160" s="140">
        <v>31.245999999999999</v>
      </c>
    </row>
    <row r="161" spans="1:30" x14ac:dyDescent="0.25">
      <c r="A161" s="239" t="s">
        <v>560</v>
      </c>
      <c r="B161" s="140">
        <v>1.05968</v>
      </c>
      <c r="C161" s="140">
        <v>18.555</v>
      </c>
      <c r="D161" s="140">
        <v>21.818049999999999</v>
      </c>
      <c r="E161" s="140">
        <v>16.421579999999999</v>
      </c>
      <c r="F161" s="140">
        <v>-1.1938500000000001</v>
      </c>
      <c r="G161" s="140">
        <v>29.411239999999999</v>
      </c>
      <c r="H161" s="140">
        <v>-91.460949999999997</v>
      </c>
      <c r="I161" s="140">
        <v>0</v>
      </c>
      <c r="J161" s="140">
        <v>0</v>
      </c>
      <c r="K161" s="140">
        <v>0</v>
      </c>
      <c r="L161" s="140">
        <v>0</v>
      </c>
      <c r="M161" s="140">
        <v>0</v>
      </c>
      <c r="N161" s="140">
        <v>0</v>
      </c>
      <c r="O161" s="140">
        <v>0</v>
      </c>
      <c r="P161" s="140">
        <v>0</v>
      </c>
      <c r="Q161" s="140">
        <v>0</v>
      </c>
      <c r="R161" s="140">
        <v>0</v>
      </c>
      <c r="S161" s="140">
        <v>0</v>
      </c>
      <c r="T161" s="140">
        <v>0</v>
      </c>
      <c r="U161" s="140">
        <v>0</v>
      </c>
      <c r="V161" s="140">
        <v>0</v>
      </c>
      <c r="W161" s="140">
        <v>0</v>
      </c>
      <c r="X161" s="140">
        <v>0</v>
      </c>
      <c r="Y161" s="140">
        <v>0</v>
      </c>
      <c r="Z161" s="140">
        <v>0</v>
      </c>
      <c r="AA161" s="140">
        <v>0</v>
      </c>
      <c r="AB161" s="140">
        <v>0</v>
      </c>
      <c r="AC161" s="140">
        <v>0</v>
      </c>
      <c r="AD161" s="140">
        <v>0</v>
      </c>
    </row>
    <row r="162" spans="1:30" x14ac:dyDescent="0.25">
      <c r="A162" s="239" t="s">
        <v>561</v>
      </c>
      <c r="B162" s="140">
        <v>0</v>
      </c>
      <c r="C162" s="140">
        <v>0</v>
      </c>
      <c r="D162" s="140">
        <v>0</v>
      </c>
      <c r="E162" s="140">
        <v>0</v>
      </c>
      <c r="F162" s="140">
        <v>0</v>
      </c>
      <c r="G162" s="140">
        <v>0</v>
      </c>
      <c r="H162" s="140">
        <v>0</v>
      </c>
      <c r="I162" s="140">
        <v>0</v>
      </c>
      <c r="J162" s="140">
        <v>0</v>
      </c>
      <c r="K162" s="140">
        <v>0</v>
      </c>
      <c r="L162" s="140">
        <v>0</v>
      </c>
      <c r="M162" s="140">
        <v>0</v>
      </c>
      <c r="N162" s="140">
        <v>0</v>
      </c>
      <c r="O162" s="140">
        <v>0</v>
      </c>
      <c r="P162" s="140">
        <v>0</v>
      </c>
      <c r="Q162" s="140">
        <v>0</v>
      </c>
      <c r="R162" s="140">
        <v>0</v>
      </c>
      <c r="S162" s="140">
        <v>0</v>
      </c>
      <c r="T162" s="140">
        <v>0</v>
      </c>
      <c r="U162" s="140">
        <v>0</v>
      </c>
      <c r="V162" s="140">
        <v>0</v>
      </c>
      <c r="W162" s="140">
        <v>0</v>
      </c>
      <c r="X162" s="140">
        <v>0</v>
      </c>
      <c r="Y162" s="140">
        <v>0</v>
      </c>
      <c r="Z162" s="140">
        <v>0</v>
      </c>
      <c r="AA162" s="140">
        <v>0</v>
      </c>
      <c r="AB162" s="140">
        <v>0</v>
      </c>
      <c r="AC162" s="140">
        <v>0</v>
      </c>
      <c r="AD162" s="140">
        <v>0</v>
      </c>
    </row>
    <row r="163" spans="1:30" x14ac:dyDescent="0.25">
      <c r="A163" s="239" t="s">
        <v>562</v>
      </c>
      <c r="B163" s="140">
        <v>79.263300000000001</v>
      </c>
      <c r="C163" s="140">
        <v>69.040610000000001</v>
      </c>
      <c r="D163" s="140">
        <v>75.660600000000002</v>
      </c>
      <c r="E163" s="140">
        <v>66.217500000000001</v>
      </c>
      <c r="F163" s="140">
        <v>70.344819999999999</v>
      </c>
      <c r="G163" s="140">
        <v>64.913200000000003</v>
      </c>
      <c r="H163" s="140">
        <v>59.631339999999902</v>
      </c>
      <c r="I163" s="140">
        <v>92.863</v>
      </c>
      <c r="J163" s="140">
        <v>92.863</v>
      </c>
      <c r="K163" s="140">
        <v>92.863</v>
      </c>
      <c r="L163" s="140">
        <v>94.031000000000006</v>
      </c>
      <c r="M163" s="140">
        <v>84.667000000000002</v>
      </c>
      <c r="N163" s="140">
        <v>84.667000000000002</v>
      </c>
      <c r="O163" s="140">
        <v>84.667000000000002</v>
      </c>
      <c r="P163" s="140">
        <v>84.667000000000002</v>
      </c>
      <c r="Q163" s="140">
        <v>84.667000000000002</v>
      </c>
      <c r="R163" s="140">
        <v>91.667000000000002</v>
      </c>
      <c r="S163" s="140">
        <v>84.667000000000002</v>
      </c>
      <c r="T163" s="140">
        <v>84.667000000000002</v>
      </c>
      <c r="U163" s="140">
        <v>84.667000000000002</v>
      </c>
      <c r="V163" s="140">
        <v>84.667000000000002</v>
      </c>
      <c r="W163" s="140">
        <v>87.323999999999998</v>
      </c>
      <c r="X163" s="140">
        <v>87.433999999999997</v>
      </c>
      <c r="Y163" s="140">
        <v>83.802999999999997</v>
      </c>
      <c r="Z163" s="140">
        <v>83.697000000000003</v>
      </c>
      <c r="AA163" s="140">
        <v>83.697000000000003</v>
      </c>
      <c r="AB163" s="140">
        <v>83.697000000000003</v>
      </c>
      <c r="AC163" s="140">
        <v>83.697000000000003</v>
      </c>
      <c r="AD163" s="140">
        <v>90.697000000000003</v>
      </c>
    </row>
    <row r="164" spans="1:30" x14ac:dyDescent="0.25">
      <c r="A164" s="239" t="s">
        <v>563</v>
      </c>
      <c r="B164" s="140">
        <v>24.00853</v>
      </c>
      <c r="C164" s="140">
        <v>13.892709999999999</v>
      </c>
      <c r="D164" s="140">
        <v>16.790050000000001</v>
      </c>
      <c r="E164" s="140">
        <v>11.214230000000001</v>
      </c>
      <c r="F164" s="140">
        <v>23.46763</v>
      </c>
      <c r="G164" s="140">
        <v>25.810700000000001</v>
      </c>
      <c r="H164" s="140">
        <v>40.649439999999998</v>
      </c>
      <c r="I164" s="140">
        <v>23.1</v>
      </c>
      <c r="J164" s="140">
        <v>31.643999999999998</v>
      </c>
      <c r="K164" s="140">
        <v>16.2</v>
      </c>
      <c r="L164" s="140">
        <v>16</v>
      </c>
      <c r="M164" s="140">
        <v>13.782</v>
      </c>
      <c r="N164" s="140">
        <v>14.494</v>
      </c>
      <c r="O164" s="140">
        <v>22.74</v>
      </c>
      <c r="P164" s="140">
        <v>23.004000000000001</v>
      </c>
      <c r="Q164" s="140">
        <v>36.003999999999998</v>
      </c>
      <c r="R164" s="140">
        <v>36.003999999999998</v>
      </c>
      <c r="S164" s="140">
        <v>21.004000000000001</v>
      </c>
      <c r="T164" s="140">
        <v>21.004000000000001</v>
      </c>
      <c r="U164" s="140">
        <v>21.004000000000001</v>
      </c>
      <c r="V164" s="140">
        <v>21.004000000000001</v>
      </c>
      <c r="W164" s="140">
        <v>16.23</v>
      </c>
      <c r="X164" s="140">
        <v>16.074000000000002</v>
      </c>
      <c r="Y164" s="140">
        <v>17.594000000000001</v>
      </c>
      <c r="Z164" s="140">
        <v>22.599</v>
      </c>
      <c r="AA164" s="140">
        <v>30.844999999999999</v>
      </c>
      <c r="AB164" s="140">
        <v>26.815999999999999</v>
      </c>
      <c r="AC164" s="140">
        <v>39.783999999999999</v>
      </c>
      <c r="AD164" s="140">
        <v>39.783999999999999</v>
      </c>
    </row>
    <row r="165" spans="1:30" x14ac:dyDescent="0.25">
      <c r="A165" s="239" t="s">
        <v>564</v>
      </c>
      <c r="B165" s="140">
        <v>0.58745000000000003</v>
      </c>
      <c r="C165" s="140">
        <v>2.5970599999999999</v>
      </c>
      <c r="D165" s="140">
        <v>1.75871</v>
      </c>
      <c r="E165" s="140">
        <v>0.38836999999999999</v>
      </c>
      <c r="F165" s="140">
        <v>0.96116000000000001</v>
      </c>
      <c r="G165" s="140">
        <v>0.56816</v>
      </c>
      <c r="H165" s="140">
        <v>2.1000000000000001E-4</v>
      </c>
      <c r="I165" s="140">
        <v>0.14099999999999999</v>
      </c>
      <c r="J165" s="140">
        <v>0.47799999999999998</v>
      </c>
      <c r="K165" s="140">
        <v>0.59599999999999997</v>
      </c>
      <c r="L165" s="140">
        <v>0</v>
      </c>
      <c r="M165" s="140">
        <v>0</v>
      </c>
      <c r="N165" s="140">
        <v>0.16600000000000001</v>
      </c>
      <c r="O165" s="140">
        <v>0.51700000000000002</v>
      </c>
      <c r="P165" s="140">
        <v>0</v>
      </c>
      <c r="Q165" s="140">
        <v>0.89300000000000002</v>
      </c>
      <c r="R165" s="140">
        <v>2.552</v>
      </c>
      <c r="S165" s="140">
        <v>1.5940000000000001</v>
      </c>
      <c r="T165" s="140">
        <v>1.3360000000000001</v>
      </c>
      <c r="U165" s="140">
        <v>2.7879999999999998</v>
      </c>
      <c r="V165" s="140">
        <v>3.3660000000000001</v>
      </c>
      <c r="W165" s="140">
        <v>0.28199999999999997</v>
      </c>
      <c r="X165" s="140">
        <v>4.1000000000000002E-2</v>
      </c>
      <c r="Y165" s="140">
        <v>0</v>
      </c>
      <c r="Z165" s="140">
        <v>0</v>
      </c>
      <c r="AA165" s="140">
        <v>0.17899999999999999</v>
      </c>
      <c r="AB165" s="140">
        <v>1.9E-2</v>
      </c>
      <c r="AC165" s="140">
        <v>0.61</v>
      </c>
      <c r="AD165" s="140">
        <v>1.629</v>
      </c>
    </row>
    <row r="166" spans="1:30" x14ac:dyDescent="0.25">
      <c r="A166" s="239" t="s">
        <v>565</v>
      </c>
      <c r="B166" s="140">
        <v>8.9620000000000005E-2</v>
      </c>
      <c r="C166" s="140">
        <v>0.18548000000000001</v>
      </c>
      <c r="D166" s="140">
        <v>2.5569999999999999E-2</v>
      </c>
      <c r="E166" s="140">
        <v>1.461E-2</v>
      </c>
      <c r="F166" s="140">
        <v>4.8999999999999998E-4</v>
      </c>
      <c r="G166" s="140">
        <v>1.7799999999999999E-3</v>
      </c>
      <c r="H166" s="140">
        <v>6.8199999999999997E-3</v>
      </c>
      <c r="I166" s="140">
        <v>0</v>
      </c>
      <c r="J166" s="140">
        <v>0</v>
      </c>
      <c r="K166" s="140">
        <v>0</v>
      </c>
      <c r="L166" s="140">
        <v>0</v>
      </c>
      <c r="M166" s="140">
        <v>0</v>
      </c>
      <c r="N166" s="140">
        <v>0</v>
      </c>
      <c r="O166" s="140">
        <v>0</v>
      </c>
      <c r="P166" s="140">
        <v>0</v>
      </c>
      <c r="Q166" s="140">
        <v>0</v>
      </c>
      <c r="R166" s="140">
        <v>0</v>
      </c>
      <c r="S166" s="140">
        <v>0</v>
      </c>
      <c r="T166" s="140">
        <v>0</v>
      </c>
      <c r="U166" s="140">
        <v>0</v>
      </c>
      <c r="V166" s="140">
        <v>0</v>
      </c>
      <c r="W166" s="140">
        <v>0</v>
      </c>
      <c r="X166" s="140">
        <v>0</v>
      </c>
      <c r="Y166" s="140">
        <v>0</v>
      </c>
      <c r="Z166" s="140">
        <v>0</v>
      </c>
      <c r="AA166" s="140">
        <v>0</v>
      </c>
      <c r="AB166" s="140">
        <v>0</v>
      </c>
      <c r="AC166" s="140">
        <v>0</v>
      </c>
      <c r="AD166" s="140">
        <v>0</v>
      </c>
    </row>
    <row r="167" spans="1:30" x14ac:dyDescent="0.25">
      <c r="A167" s="239" t="s">
        <v>566</v>
      </c>
      <c r="B167" s="140">
        <v>38.245330000000003</v>
      </c>
      <c r="C167" s="140">
        <v>-1.98325</v>
      </c>
      <c r="D167" s="140">
        <v>7.11</v>
      </c>
      <c r="E167" s="140">
        <v>4.4080000000000001E-2</v>
      </c>
      <c r="F167" s="140">
        <v>9.3410000000000007E-2</v>
      </c>
      <c r="G167" s="140">
        <v>0.82462000000000002</v>
      </c>
      <c r="H167" s="140">
        <v>3.5198499999999999</v>
      </c>
      <c r="I167" s="140">
        <v>24.443999999999999</v>
      </c>
      <c r="J167" s="140">
        <v>84.316000000000003</v>
      </c>
      <c r="K167" s="140">
        <v>85.903000000000006</v>
      </c>
      <c r="L167" s="140">
        <v>273.25900000000001</v>
      </c>
      <c r="M167" s="140">
        <v>311.95800000000003</v>
      </c>
      <c r="N167" s="140">
        <v>239.58199999999999</v>
      </c>
      <c r="O167" s="140">
        <v>74.042000000000002</v>
      </c>
      <c r="P167" s="140">
        <v>28.44</v>
      </c>
      <c r="Q167" s="140">
        <v>52.639000000000003</v>
      </c>
      <c r="R167" s="140">
        <v>12.432</v>
      </c>
      <c r="S167" s="140">
        <v>4.101</v>
      </c>
      <c r="T167" s="140">
        <v>4.7889999999999997</v>
      </c>
      <c r="U167" s="140">
        <v>26.523</v>
      </c>
      <c r="V167" s="140">
        <v>1.6879999999999999</v>
      </c>
      <c r="W167" s="140">
        <v>28.934000000000001</v>
      </c>
      <c r="X167" s="140">
        <v>263.077</v>
      </c>
      <c r="Y167" s="140">
        <v>254.45</v>
      </c>
      <c r="Z167" s="140">
        <v>165.52699999999999</v>
      </c>
      <c r="AA167" s="140">
        <v>172.17699999999999</v>
      </c>
      <c r="AB167" s="140">
        <v>15.896000000000001</v>
      </c>
      <c r="AC167" s="140">
        <v>39.762</v>
      </c>
      <c r="AD167" s="140">
        <v>9.9570000000000007</v>
      </c>
    </row>
    <row r="168" spans="1:30" x14ac:dyDescent="0.25">
      <c r="A168" s="239" t="s">
        <v>567</v>
      </c>
      <c r="B168" s="140">
        <v>-11.564629999999999</v>
      </c>
      <c r="C168" s="140">
        <v>0.63827</v>
      </c>
      <c r="D168" s="140">
        <v>-2.1630500000000001</v>
      </c>
      <c r="E168" s="140">
        <v>-1.341E-2</v>
      </c>
      <c r="F168" s="140">
        <v>-2.7349999999999999E-2</v>
      </c>
      <c r="G168" s="140">
        <v>-0.24251</v>
      </c>
      <c r="H168" s="140">
        <v>-1.03037</v>
      </c>
      <c r="I168" s="140">
        <v>0</v>
      </c>
      <c r="J168" s="140">
        <v>0</v>
      </c>
      <c r="K168" s="140">
        <v>0</v>
      </c>
      <c r="L168" s="140">
        <v>0</v>
      </c>
      <c r="M168" s="140">
        <v>0</v>
      </c>
      <c r="N168" s="140">
        <v>0</v>
      </c>
      <c r="O168" s="140">
        <v>0</v>
      </c>
      <c r="P168" s="140">
        <v>0</v>
      </c>
      <c r="Q168" s="140">
        <v>0</v>
      </c>
      <c r="R168" s="140">
        <v>0</v>
      </c>
      <c r="S168" s="140">
        <v>0</v>
      </c>
      <c r="T168" s="140">
        <v>0</v>
      </c>
      <c r="U168" s="140">
        <v>0</v>
      </c>
      <c r="V168" s="140">
        <v>0</v>
      </c>
      <c r="W168" s="140">
        <v>0</v>
      </c>
      <c r="X168" s="140">
        <v>0</v>
      </c>
      <c r="Y168" s="140">
        <v>0</v>
      </c>
      <c r="Z168" s="140">
        <v>0</v>
      </c>
      <c r="AA168" s="140">
        <v>0</v>
      </c>
      <c r="AB168" s="140">
        <v>0</v>
      </c>
      <c r="AC168" s="140">
        <v>0</v>
      </c>
      <c r="AD168" s="140">
        <v>0</v>
      </c>
    </row>
    <row r="169" spans="1:30" x14ac:dyDescent="0.25">
      <c r="A169" s="239" t="s">
        <v>568</v>
      </c>
      <c r="B169" s="140">
        <v>104.73484000000001</v>
      </c>
      <c r="C169" s="140">
        <v>115.13936</v>
      </c>
      <c r="D169" s="140">
        <v>220.59905000000001</v>
      </c>
      <c r="E169" s="140">
        <v>91.231020000000001</v>
      </c>
      <c r="F169" s="140">
        <v>103.83314</v>
      </c>
      <c r="G169" s="140">
        <v>215.64645999999999</v>
      </c>
      <c r="H169" s="140">
        <v>111.29018000000001</v>
      </c>
      <c r="I169" s="140">
        <v>58.384999999999998</v>
      </c>
      <c r="J169" s="140">
        <v>195.86600000000001</v>
      </c>
      <c r="K169" s="140">
        <v>102.77</v>
      </c>
      <c r="L169" s="140">
        <v>104.533</v>
      </c>
      <c r="M169" s="140">
        <v>216.279</v>
      </c>
      <c r="N169" s="140">
        <v>105.871</v>
      </c>
      <c r="O169" s="140">
        <v>123.786</v>
      </c>
      <c r="P169" s="140">
        <v>216.71299999999999</v>
      </c>
      <c r="Q169" s="140">
        <v>110.607</v>
      </c>
      <c r="R169" s="140">
        <v>114.93600000000001</v>
      </c>
      <c r="S169" s="140">
        <v>255.65899999999999</v>
      </c>
      <c r="T169" s="140">
        <v>127.86</v>
      </c>
      <c r="U169" s="140">
        <v>127.331</v>
      </c>
      <c r="V169" s="140">
        <v>237.042</v>
      </c>
      <c r="W169" s="140">
        <v>136.11500000000001</v>
      </c>
      <c r="X169" s="140">
        <v>133.761</v>
      </c>
      <c r="Y169" s="140">
        <v>238.696</v>
      </c>
      <c r="Z169" s="140">
        <v>123.786</v>
      </c>
      <c r="AA169" s="140">
        <v>142.37</v>
      </c>
      <c r="AB169" s="140">
        <v>239.17099999999999</v>
      </c>
      <c r="AC169" s="140">
        <v>127.185999999999</v>
      </c>
      <c r="AD169" s="140">
        <v>130.66800000000001</v>
      </c>
    </row>
    <row r="170" spans="1:30" x14ac:dyDescent="0.25">
      <c r="A170" s="239" t="s">
        <v>569</v>
      </c>
      <c r="B170" s="140">
        <v>806.08650999999998</v>
      </c>
      <c r="C170" s="140">
        <v>714.99997999999903</v>
      </c>
      <c r="D170" s="140">
        <v>855.31700999999998</v>
      </c>
      <c r="E170" s="140">
        <v>739.47048999999902</v>
      </c>
      <c r="F170" s="140">
        <v>758.92781000000002</v>
      </c>
      <c r="G170" s="140">
        <v>909.34132</v>
      </c>
      <c r="H170" s="140">
        <v>876.68552999999997</v>
      </c>
      <c r="I170" s="140">
        <v>895.64999999999895</v>
      </c>
      <c r="J170" s="140">
        <v>895.64999999999895</v>
      </c>
      <c r="K170" s="140">
        <v>895.64999999999895</v>
      </c>
      <c r="L170" s="140">
        <v>895.64999999999895</v>
      </c>
      <c r="M170" s="140">
        <v>893.53899999999999</v>
      </c>
      <c r="N170" s="140">
        <v>893.53899999999999</v>
      </c>
      <c r="O170" s="140">
        <v>893.53899999999999</v>
      </c>
      <c r="P170" s="140">
        <v>893.53899999999999</v>
      </c>
      <c r="Q170" s="140">
        <v>893.53899999999999</v>
      </c>
      <c r="R170" s="140">
        <v>910.83399999999995</v>
      </c>
      <c r="S170" s="140">
        <v>910.83399999999995</v>
      </c>
      <c r="T170" s="140">
        <v>910.83399999999995</v>
      </c>
      <c r="U170" s="140">
        <v>911.96900000000005</v>
      </c>
      <c r="V170" s="140">
        <v>911.96900000000005</v>
      </c>
      <c r="W170" s="140">
        <v>911.96900000000005</v>
      </c>
      <c r="X170" s="140">
        <v>911.96900000000005</v>
      </c>
      <c r="Y170" s="140">
        <v>911.75699999999995</v>
      </c>
      <c r="Z170" s="140">
        <v>911.75699999999995</v>
      </c>
      <c r="AA170" s="140">
        <v>911.75699999999995</v>
      </c>
      <c r="AB170" s="140">
        <v>911.75699999999995</v>
      </c>
      <c r="AC170" s="140">
        <v>911.75699999999995</v>
      </c>
      <c r="AD170" s="140">
        <v>929.71199999999999</v>
      </c>
    </row>
    <row r="171" spans="1:30" x14ac:dyDescent="0.25">
      <c r="A171" s="239" t="s">
        <v>570</v>
      </c>
      <c r="B171" s="140">
        <v>0.21446000000000001</v>
      </c>
      <c r="C171" s="140">
        <v>0.10388</v>
      </c>
      <c r="D171" s="140">
        <v>2.7599999999999999E-3</v>
      </c>
      <c r="E171" s="140">
        <v>0</v>
      </c>
      <c r="F171" s="140">
        <v>2.3500000000000001E-3</v>
      </c>
      <c r="G171" s="140">
        <v>3.8300000000000001E-3</v>
      </c>
      <c r="H171" s="140">
        <v>9.3299999999999998E-3</v>
      </c>
      <c r="I171" s="140">
        <v>0</v>
      </c>
      <c r="J171" s="140">
        <v>0</v>
      </c>
      <c r="K171" s="140">
        <v>0</v>
      </c>
      <c r="L171" s="140">
        <v>0</v>
      </c>
      <c r="M171" s="140">
        <v>0</v>
      </c>
      <c r="N171" s="140">
        <v>0</v>
      </c>
      <c r="O171" s="140">
        <v>0</v>
      </c>
      <c r="P171" s="140">
        <v>0</v>
      </c>
      <c r="Q171" s="140">
        <v>0</v>
      </c>
      <c r="R171" s="140">
        <v>0</v>
      </c>
      <c r="S171" s="140">
        <v>0</v>
      </c>
      <c r="T171" s="140">
        <v>0</v>
      </c>
      <c r="U171" s="140">
        <v>0</v>
      </c>
      <c r="V171" s="140">
        <v>0</v>
      </c>
      <c r="W171" s="140">
        <v>0</v>
      </c>
      <c r="X171" s="140">
        <v>0</v>
      </c>
      <c r="Y171" s="140">
        <v>0</v>
      </c>
      <c r="Z171" s="140">
        <v>0</v>
      </c>
      <c r="AA171" s="140">
        <v>0</v>
      </c>
      <c r="AB171" s="140">
        <v>0</v>
      </c>
      <c r="AC171" s="140">
        <v>0</v>
      </c>
      <c r="AD171" s="140">
        <v>0</v>
      </c>
    </row>
    <row r="172" spans="1:30" x14ac:dyDescent="0.25">
      <c r="A172" s="244" t="s">
        <v>509</v>
      </c>
      <c r="B172" s="140">
        <v>1299.72009</v>
      </c>
      <c r="C172" s="140">
        <v>1230.4055599999999</v>
      </c>
      <c r="D172" s="140">
        <v>1464.0617099999999</v>
      </c>
      <c r="E172" s="140">
        <v>1170.6213499999999</v>
      </c>
      <c r="F172" s="140">
        <v>1234.53793</v>
      </c>
      <c r="G172" s="140">
        <v>1502.6866600000001</v>
      </c>
      <c r="H172" s="140">
        <v>1252.84629</v>
      </c>
      <c r="I172" s="140">
        <v>1363.0819999999901</v>
      </c>
      <c r="J172" s="140">
        <v>1583.5509999999999</v>
      </c>
      <c r="K172" s="140">
        <v>1454.2919999999999</v>
      </c>
      <c r="L172" s="140">
        <v>1664.13</v>
      </c>
      <c r="M172" s="140">
        <v>1854.133</v>
      </c>
      <c r="N172" s="140">
        <v>1690.3240000000001</v>
      </c>
      <c r="O172" s="140">
        <v>1561.9479999999901</v>
      </c>
      <c r="P172" s="140">
        <v>1587.732</v>
      </c>
      <c r="Q172" s="140">
        <v>1501.636</v>
      </c>
      <c r="R172" s="140">
        <v>1500.4860000000001</v>
      </c>
      <c r="S172" s="140">
        <v>1603.3409999999999</v>
      </c>
      <c r="T172" s="140">
        <v>1504.0260000000001</v>
      </c>
      <c r="U172" s="140">
        <v>1523.3510000000001</v>
      </c>
      <c r="V172" s="140">
        <v>1597.5809999999999</v>
      </c>
      <c r="W172" s="140">
        <v>1505.4860000000001</v>
      </c>
      <c r="X172" s="140">
        <v>1731.913</v>
      </c>
      <c r="Y172" s="140">
        <v>1846.4870000000001</v>
      </c>
      <c r="Z172" s="140">
        <v>1664.9939999999999</v>
      </c>
      <c r="AA172" s="140">
        <v>1712.4269999999999</v>
      </c>
      <c r="AB172" s="140">
        <v>1610.72</v>
      </c>
      <c r="AC172" s="140">
        <v>1544.5350000000001</v>
      </c>
      <c r="AD172" s="140">
        <v>1541.951</v>
      </c>
    </row>
    <row r="173" spans="1:30" x14ac:dyDescent="0.25">
      <c r="A173" s="239" t="s">
        <v>571</v>
      </c>
      <c r="B173" s="140">
        <v>0</v>
      </c>
      <c r="C173" s="140">
        <v>0</v>
      </c>
      <c r="D173" s="140">
        <v>0</v>
      </c>
      <c r="E173" s="140">
        <v>0</v>
      </c>
      <c r="F173" s="140">
        <v>0</v>
      </c>
      <c r="G173" s="140">
        <v>0</v>
      </c>
      <c r="H173" s="140">
        <v>0</v>
      </c>
      <c r="I173" s="140">
        <v>0</v>
      </c>
      <c r="J173" s="140">
        <v>0</v>
      </c>
      <c r="K173" s="140">
        <v>0</v>
      </c>
      <c r="L173" s="140">
        <v>0</v>
      </c>
      <c r="M173" s="140">
        <v>0</v>
      </c>
      <c r="N173" s="140">
        <v>0</v>
      </c>
      <c r="O173" s="140">
        <v>0</v>
      </c>
      <c r="P173" s="140">
        <v>0</v>
      </c>
      <c r="Q173" s="140">
        <v>0</v>
      </c>
      <c r="R173" s="140">
        <v>0</v>
      </c>
      <c r="S173" s="140">
        <v>0</v>
      </c>
      <c r="T173" s="140">
        <v>0</v>
      </c>
      <c r="U173" s="140">
        <v>0</v>
      </c>
      <c r="V173" s="140">
        <v>0</v>
      </c>
      <c r="W173" s="140">
        <v>0</v>
      </c>
      <c r="X173" s="140">
        <v>0</v>
      </c>
      <c r="Y173" s="140">
        <v>0</v>
      </c>
      <c r="Z173" s="140">
        <v>0</v>
      </c>
      <c r="AA173" s="140">
        <v>0</v>
      </c>
      <c r="AB173" s="140">
        <v>0</v>
      </c>
      <c r="AC173" s="140">
        <v>0</v>
      </c>
      <c r="AD173" s="140">
        <v>0</v>
      </c>
    </row>
    <row r="174" spans="1:30" x14ac:dyDescent="0.25">
      <c r="A174" s="239" t="s">
        <v>572</v>
      </c>
      <c r="B174" s="140">
        <v>198.63714999999999</v>
      </c>
      <c r="C174" s="140">
        <v>83.613209999999995</v>
      </c>
      <c r="D174" s="140">
        <v>119.62821</v>
      </c>
      <c r="E174" s="140">
        <v>100.08242999999899</v>
      </c>
      <c r="F174" s="140">
        <v>69.356560000000002</v>
      </c>
      <c r="G174" s="140">
        <v>127.54369</v>
      </c>
      <c r="H174" s="140">
        <v>136.18645000000001</v>
      </c>
      <c r="I174" s="140">
        <v>118.864</v>
      </c>
      <c r="J174" s="140">
        <v>146.88</v>
      </c>
      <c r="K174" s="140">
        <v>226.03399999999999</v>
      </c>
      <c r="L174" s="140">
        <v>129.01599999999999</v>
      </c>
      <c r="M174" s="140">
        <v>142.78800000000001</v>
      </c>
      <c r="N174" s="140">
        <v>142.929</v>
      </c>
      <c r="O174" s="140">
        <v>147.4</v>
      </c>
      <c r="P174" s="140">
        <v>143.227</v>
      </c>
      <c r="Q174" s="140">
        <v>141.68</v>
      </c>
      <c r="R174" s="140">
        <v>143.709</v>
      </c>
      <c r="S174" s="140">
        <v>141.703</v>
      </c>
      <c r="T174" s="140">
        <v>144.13399999999999</v>
      </c>
      <c r="U174" s="140">
        <v>142.05099999999999</v>
      </c>
      <c r="V174" s="140">
        <v>141.58099999999999</v>
      </c>
      <c r="W174" s="140">
        <v>142.602</v>
      </c>
      <c r="X174" s="140">
        <v>139.74299999999999</v>
      </c>
      <c r="Y174" s="140">
        <v>143.892</v>
      </c>
      <c r="Z174" s="140">
        <v>144.00700000000001</v>
      </c>
      <c r="AA174" s="140">
        <v>148.61799999999999</v>
      </c>
      <c r="AB174" s="140">
        <v>142.209</v>
      </c>
      <c r="AC174" s="140">
        <v>144.785</v>
      </c>
      <c r="AD174" s="140">
        <v>144.74599999999899</v>
      </c>
    </row>
    <row r="175" spans="1:30" x14ac:dyDescent="0.25">
      <c r="A175" s="239" t="s">
        <v>573</v>
      </c>
      <c r="B175" s="140">
        <v>648.86076000000003</v>
      </c>
      <c r="C175" s="140">
        <v>586.90923999999995</v>
      </c>
      <c r="D175" s="140">
        <v>635.56586000000004</v>
      </c>
      <c r="E175" s="140">
        <v>710.68218000000002</v>
      </c>
      <c r="F175" s="140">
        <v>642.21924000000001</v>
      </c>
      <c r="G175" s="140">
        <v>658.21864000000005</v>
      </c>
      <c r="H175" s="140">
        <v>398.43245999999999</v>
      </c>
      <c r="I175" s="140">
        <v>373.21300000000002</v>
      </c>
      <c r="J175" s="140">
        <v>281.63299999999998</v>
      </c>
      <c r="K175" s="140">
        <v>271.178</v>
      </c>
      <c r="L175" s="140">
        <v>259.17200000000003</v>
      </c>
      <c r="M175" s="140">
        <v>341.202</v>
      </c>
      <c r="N175" s="140">
        <v>351.721</v>
      </c>
      <c r="O175" s="140">
        <v>343.26400000000001</v>
      </c>
      <c r="P175" s="140">
        <v>373.952</v>
      </c>
      <c r="Q175" s="140">
        <v>417.09800000000001</v>
      </c>
      <c r="R175" s="140">
        <v>886.48099999999999</v>
      </c>
      <c r="S175" s="140">
        <v>1087.0609999999999</v>
      </c>
      <c r="T175" s="140">
        <v>1035.625</v>
      </c>
      <c r="U175" s="140">
        <v>1029.797</v>
      </c>
      <c r="V175" s="140">
        <v>629.95100000000002</v>
      </c>
      <c r="W175" s="140">
        <v>412.13400000000001</v>
      </c>
      <c r="X175" s="140">
        <v>407.44799999999998</v>
      </c>
      <c r="Y175" s="140">
        <v>389.976</v>
      </c>
      <c r="Z175" s="140">
        <v>400.75900000000001</v>
      </c>
      <c r="AA175" s="140">
        <v>392.09</v>
      </c>
      <c r="AB175" s="140">
        <v>422.69799999999998</v>
      </c>
      <c r="AC175" s="140">
        <v>426.875</v>
      </c>
      <c r="AD175" s="140">
        <v>721.58699999999999</v>
      </c>
    </row>
    <row r="176" spans="1:30" ht="15.75" thickBot="1" x14ac:dyDescent="0.3">
      <c r="A176" s="239" t="s">
        <v>574</v>
      </c>
      <c r="B176" s="241">
        <v>15.16473</v>
      </c>
      <c r="C176" s="241">
        <v>13.13147</v>
      </c>
      <c r="D176" s="241">
        <v>12.76529</v>
      </c>
      <c r="E176" s="241">
        <v>3.9660899999999999</v>
      </c>
      <c r="F176" s="241">
        <v>17.544329999999999</v>
      </c>
      <c r="G176" s="241">
        <v>-1.5279199999999999</v>
      </c>
      <c r="H176" s="241">
        <v>17.003340000000001</v>
      </c>
      <c r="I176" s="241">
        <v>20.808999999999902</v>
      </c>
      <c r="J176" s="241">
        <v>16.792999999999999</v>
      </c>
      <c r="K176" s="241">
        <v>18.417999999999999</v>
      </c>
      <c r="L176" s="241">
        <v>18.622</v>
      </c>
      <c r="M176" s="241">
        <v>19.606000000000002</v>
      </c>
      <c r="N176" s="241">
        <v>19.606000000000002</v>
      </c>
      <c r="O176" s="241">
        <v>20.131</v>
      </c>
      <c r="P176" s="241">
        <v>19.606000000000002</v>
      </c>
      <c r="Q176" s="241">
        <v>19.606000000000002</v>
      </c>
      <c r="R176" s="241">
        <v>19.606000000000002</v>
      </c>
      <c r="S176" s="241">
        <v>19.606000000000002</v>
      </c>
      <c r="T176" s="241">
        <v>19.606000000000002</v>
      </c>
      <c r="U176" s="241">
        <v>19.606000000000002</v>
      </c>
      <c r="V176" s="241">
        <v>20.131</v>
      </c>
      <c r="W176" s="241">
        <v>19.606000000000002</v>
      </c>
      <c r="X176" s="241">
        <v>19.613</v>
      </c>
      <c r="Y176" s="241">
        <v>19.582000000000001</v>
      </c>
      <c r="Z176" s="241">
        <v>19.582000000000001</v>
      </c>
      <c r="AA176" s="241">
        <v>20.106999999999999</v>
      </c>
      <c r="AB176" s="241">
        <v>19.582000000000001</v>
      </c>
      <c r="AC176" s="241">
        <v>19.582000000000001</v>
      </c>
      <c r="AD176" s="241">
        <v>19.582000000000001</v>
      </c>
    </row>
    <row r="177" spans="1:30" x14ac:dyDescent="0.25">
      <c r="A177" s="244" t="s">
        <v>516</v>
      </c>
      <c r="B177" s="140">
        <v>862.66264000000001</v>
      </c>
      <c r="C177" s="140">
        <v>683.65391999999997</v>
      </c>
      <c r="D177" s="140">
        <v>767.95935999999995</v>
      </c>
      <c r="E177" s="140">
        <v>814.73069999999996</v>
      </c>
      <c r="F177" s="140">
        <v>729.12013000000002</v>
      </c>
      <c r="G177" s="140">
        <v>784.23441000000003</v>
      </c>
      <c r="H177" s="140">
        <v>551.62225000000001</v>
      </c>
      <c r="I177" s="140">
        <v>512.88599999999997</v>
      </c>
      <c r="J177" s="140">
        <v>445.30599999999998</v>
      </c>
      <c r="K177" s="140">
        <v>515.63</v>
      </c>
      <c r="L177" s="140">
        <v>406.81</v>
      </c>
      <c r="M177" s="140">
        <v>503.596</v>
      </c>
      <c r="N177" s="140">
        <v>514.25599999999997</v>
      </c>
      <c r="O177" s="140">
        <v>510.79499999999899</v>
      </c>
      <c r="P177" s="140">
        <v>536.78499999999997</v>
      </c>
      <c r="Q177" s="140">
        <v>578.38400000000001</v>
      </c>
      <c r="R177" s="140">
        <v>1049.796</v>
      </c>
      <c r="S177" s="140">
        <v>1248.3699999999999</v>
      </c>
      <c r="T177" s="140">
        <v>1199.365</v>
      </c>
      <c r="U177" s="140">
        <v>1191.454</v>
      </c>
      <c r="V177" s="140">
        <v>791.66300000000001</v>
      </c>
      <c r="W177" s="140">
        <v>574.34199999999998</v>
      </c>
      <c r="X177" s="140">
        <v>566.80399999999997</v>
      </c>
      <c r="Y177" s="140">
        <v>553.44999999999902</v>
      </c>
      <c r="Z177" s="140">
        <v>564.34799999999996</v>
      </c>
      <c r="AA177" s="140">
        <v>560.81500000000005</v>
      </c>
      <c r="AB177" s="140">
        <v>584.48900000000003</v>
      </c>
      <c r="AC177" s="140">
        <v>591.24199999999996</v>
      </c>
      <c r="AD177" s="140">
        <v>885.91499999999996</v>
      </c>
    </row>
    <row r="178" spans="1:30" x14ac:dyDescent="0.25">
      <c r="A178" s="239" t="s">
        <v>575</v>
      </c>
      <c r="B178" s="140">
        <v>26.59826</v>
      </c>
      <c r="C178" s="140">
        <v>0.96557999999999999</v>
      </c>
      <c r="D178" s="140">
        <v>0</v>
      </c>
      <c r="E178" s="140">
        <v>0</v>
      </c>
      <c r="F178" s="140">
        <v>2.3299799999999999</v>
      </c>
      <c r="G178" s="140">
        <v>11.976760000000001</v>
      </c>
      <c r="H178" s="140">
        <v>16.351749999999999</v>
      </c>
      <c r="I178" s="140">
        <v>0.94099999999999995</v>
      </c>
      <c r="J178" s="140">
        <v>0</v>
      </c>
      <c r="K178" s="140">
        <v>2.609</v>
      </c>
      <c r="L178" s="140">
        <v>5.024</v>
      </c>
      <c r="M178" s="140">
        <v>0.48499999999999999</v>
      </c>
      <c r="N178" s="140">
        <v>27.193000000000001</v>
      </c>
      <c r="O178" s="140">
        <v>2.677</v>
      </c>
      <c r="P178" s="140">
        <v>0</v>
      </c>
      <c r="Q178" s="140">
        <v>0.1</v>
      </c>
      <c r="R178" s="140">
        <v>12.085000000000001</v>
      </c>
      <c r="S178" s="140">
        <v>0</v>
      </c>
      <c r="T178" s="140">
        <v>5.4950000000000001</v>
      </c>
      <c r="U178" s="140">
        <v>0.94099999999999995</v>
      </c>
      <c r="V178" s="140">
        <v>0</v>
      </c>
      <c r="W178" s="140">
        <v>2.609</v>
      </c>
      <c r="X178" s="140">
        <v>5.024</v>
      </c>
      <c r="Y178" s="140">
        <v>0.48499999999999999</v>
      </c>
      <c r="Z178" s="140">
        <v>27.193000000000001</v>
      </c>
      <c r="AA178" s="140">
        <v>2.677</v>
      </c>
      <c r="AB178" s="140">
        <v>0</v>
      </c>
      <c r="AC178" s="140">
        <v>0.1</v>
      </c>
      <c r="AD178" s="140">
        <v>12.085000000000001</v>
      </c>
    </row>
    <row r="179" spans="1:30" ht="15.75" thickBot="1" x14ac:dyDescent="0.3">
      <c r="A179" s="239" t="s">
        <v>576</v>
      </c>
      <c r="B179" s="241">
        <v>0.39755000000000001</v>
      </c>
      <c r="C179" s="241">
        <v>0.39755000000000001</v>
      </c>
      <c r="D179" s="241">
        <v>0.39755000000000001</v>
      </c>
      <c r="E179" s="241">
        <v>0.39755000000000001</v>
      </c>
      <c r="F179" s="241">
        <v>0.39755000000000001</v>
      </c>
      <c r="G179" s="241">
        <v>0.39755000000000001</v>
      </c>
      <c r="H179" s="241">
        <v>0.39755000000000001</v>
      </c>
      <c r="I179" s="241">
        <v>0.38600000000000001</v>
      </c>
      <c r="J179" s="241">
        <v>0.38600000000000001</v>
      </c>
      <c r="K179" s="241">
        <v>0.38600000000000001</v>
      </c>
      <c r="L179" s="241">
        <v>0.38600000000000001</v>
      </c>
      <c r="M179" s="241">
        <v>0.39800000000000002</v>
      </c>
      <c r="N179" s="241">
        <v>0.39800000000000002</v>
      </c>
      <c r="O179" s="241">
        <v>0.39800000000000002</v>
      </c>
      <c r="P179" s="241">
        <v>0.39800000000000002</v>
      </c>
      <c r="Q179" s="241">
        <v>0.39800000000000002</v>
      </c>
      <c r="R179" s="241">
        <v>0.39800000000000002</v>
      </c>
      <c r="S179" s="241">
        <v>0.39800000000000002</v>
      </c>
      <c r="T179" s="241">
        <v>0.39800000000000002</v>
      </c>
      <c r="U179" s="241">
        <v>0.39800000000000002</v>
      </c>
      <c r="V179" s="241">
        <v>0.39800000000000002</v>
      </c>
      <c r="W179" s="241">
        <v>0.39800000000000002</v>
      </c>
      <c r="X179" s="241">
        <v>0.39800000000000002</v>
      </c>
      <c r="Y179" s="241">
        <v>0.39800000000000002</v>
      </c>
      <c r="Z179" s="241">
        <v>0.39800000000000002</v>
      </c>
      <c r="AA179" s="241">
        <v>0.39800000000000002</v>
      </c>
      <c r="AB179" s="241">
        <v>0.39800000000000002</v>
      </c>
      <c r="AC179" s="241">
        <v>0.39800000000000002</v>
      </c>
      <c r="AD179" s="241">
        <v>0.39800000000000002</v>
      </c>
    </row>
    <row r="180" spans="1:30" x14ac:dyDescent="0.25">
      <c r="A180" s="244" t="s">
        <v>518</v>
      </c>
      <c r="B180" s="140">
        <v>26.995809999999999</v>
      </c>
      <c r="C180" s="140">
        <v>1.36313</v>
      </c>
      <c r="D180" s="140">
        <v>0.39755000000000001</v>
      </c>
      <c r="E180" s="140">
        <v>0.39755000000000001</v>
      </c>
      <c r="F180" s="140">
        <v>2.7275299999999998</v>
      </c>
      <c r="G180" s="140">
        <v>12.374309999999999</v>
      </c>
      <c r="H180" s="140">
        <v>16.749299999999899</v>
      </c>
      <c r="I180" s="140">
        <v>1.327</v>
      </c>
      <c r="J180" s="140">
        <v>0.38600000000000001</v>
      </c>
      <c r="K180" s="140">
        <v>2.9950000000000001</v>
      </c>
      <c r="L180" s="140">
        <v>5.41</v>
      </c>
      <c r="M180" s="140">
        <v>0.88300000000000001</v>
      </c>
      <c r="N180" s="140">
        <v>27.591000000000001</v>
      </c>
      <c r="O180" s="140">
        <v>3.0750000000000002</v>
      </c>
      <c r="P180" s="140">
        <v>0.39800000000000002</v>
      </c>
      <c r="Q180" s="140">
        <v>0.498</v>
      </c>
      <c r="R180" s="140">
        <v>12.483000000000001</v>
      </c>
      <c r="S180" s="140">
        <v>0.39800000000000002</v>
      </c>
      <c r="T180" s="140">
        <v>5.8929999999999998</v>
      </c>
      <c r="U180" s="140">
        <v>1.339</v>
      </c>
      <c r="V180" s="140">
        <v>0.39800000000000002</v>
      </c>
      <c r="W180" s="140">
        <v>3.0070000000000001</v>
      </c>
      <c r="X180" s="140">
        <v>5.4219999999999997</v>
      </c>
      <c r="Y180" s="140">
        <v>0.88300000000000001</v>
      </c>
      <c r="Z180" s="140">
        <v>27.591000000000001</v>
      </c>
      <c r="AA180" s="140">
        <v>3.0750000000000002</v>
      </c>
      <c r="AB180" s="140">
        <v>0.39800000000000002</v>
      </c>
      <c r="AC180" s="140">
        <v>0.498</v>
      </c>
      <c r="AD180" s="140">
        <v>12.483000000000001</v>
      </c>
    </row>
    <row r="181" spans="1:30" x14ac:dyDescent="0.25">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row>
    <row r="182" spans="1:30" x14ac:dyDescent="0.25">
      <c r="A182" s="237" t="s">
        <v>577</v>
      </c>
      <c r="B182" s="238">
        <v>2189.3785400000002</v>
      </c>
      <c r="C182" s="238">
        <v>1915.4226099999901</v>
      </c>
      <c r="D182" s="238">
        <v>2232.4186199999999</v>
      </c>
      <c r="E182" s="238">
        <v>1985.7495999999901</v>
      </c>
      <c r="F182" s="238">
        <v>1966.3855899999901</v>
      </c>
      <c r="G182" s="238">
        <v>2299.29538</v>
      </c>
      <c r="H182" s="238">
        <v>1821.21784</v>
      </c>
      <c r="I182" s="238">
        <v>1877.2949999999901</v>
      </c>
      <c r="J182" s="238">
        <v>2029.2429999999999</v>
      </c>
      <c r="K182" s="238">
        <v>1972.9169999999999</v>
      </c>
      <c r="L182" s="238">
        <v>2076.35</v>
      </c>
      <c r="M182" s="238">
        <v>2358.6120000000001</v>
      </c>
      <c r="N182" s="238">
        <v>2232.1709999999998</v>
      </c>
      <c r="O182" s="238">
        <v>2075.8179999999902</v>
      </c>
      <c r="P182" s="238">
        <v>2124.915</v>
      </c>
      <c r="Q182" s="238">
        <v>2080.518</v>
      </c>
      <c r="R182" s="238">
        <v>2562.7649999999999</v>
      </c>
      <c r="S182" s="238">
        <v>2852.1089999999999</v>
      </c>
      <c r="T182" s="238">
        <v>2709.2840000000001</v>
      </c>
      <c r="U182" s="238">
        <v>2716.1439999999998</v>
      </c>
      <c r="V182" s="238">
        <v>2389.6419999999998</v>
      </c>
      <c r="W182" s="238">
        <v>2082.835</v>
      </c>
      <c r="X182" s="238">
        <v>2304.1390000000001</v>
      </c>
      <c r="Y182" s="238">
        <v>2400.8199999999902</v>
      </c>
      <c r="Z182" s="238">
        <v>2256.933</v>
      </c>
      <c r="AA182" s="238">
        <v>2276.317</v>
      </c>
      <c r="AB182" s="238">
        <v>2195.607</v>
      </c>
      <c r="AC182" s="238">
        <v>2136.2750000000001</v>
      </c>
      <c r="AD182" s="238">
        <v>2440.3490000000002</v>
      </c>
    </row>
    <row r="183" spans="1:30" x14ac:dyDescent="0.25">
      <c r="A183" s="239" t="s">
        <v>487</v>
      </c>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c r="AA183" s="240"/>
      <c r="AB183" s="240"/>
      <c r="AC183" s="240"/>
      <c r="AD183" s="240"/>
    </row>
    <row r="184" spans="1:30" x14ac:dyDescent="0.25">
      <c r="A184" s="239" t="s">
        <v>578</v>
      </c>
      <c r="B184" s="140">
        <v>127.63657000000001</v>
      </c>
      <c r="C184" s="140">
        <v>137.91766999999999</v>
      </c>
      <c r="D184" s="140">
        <v>145.08172999999999</v>
      </c>
      <c r="E184" s="140">
        <v>149.77171999999999</v>
      </c>
      <c r="F184" s="140">
        <v>135.59783999999999</v>
      </c>
      <c r="G184" s="140">
        <v>204.86896999999999</v>
      </c>
      <c r="H184" s="140">
        <v>118.62215999999999</v>
      </c>
      <c r="I184" s="140">
        <v>189.71</v>
      </c>
      <c r="J184" s="140">
        <v>201.404</v>
      </c>
      <c r="K184" s="140">
        <v>189.535</v>
      </c>
      <c r="L184" s="140">
        <v>124.35899999999999</v>
      </c>
      <c r="M184" s="140">
        <v>155.89699999999999</v>
      </c>
      <c r="N184" s="140">
        <v>174.149</v>
      </c>
      <c r="O184" s="140">
        <v>270.42</v>
      </c>
      <c r="P184" s="140">
        <v>208.316</v>
      </c>
      <c r="Q184" s="140">
        <v>166.08600000000001</v>
      </c>
      <c r="R184" s="140">
        <v>291.75</v>
      </c>
      <c r="S184" s="140">
        <v>204.536</v>
      </c>
      <c r="T184" s="140">
        <v>190.363</v>
      </c>
      <c r="U184" s="140">
        <v>169.517</v>
      </c>
      <c r="V184" s="140">
        <v>192.983</v>
      </c>
      <c r="W184" s="140">
        <v>175.245</v>
      </c>
      <c r="X184" s="140">
        <v>147.80599999999899</v>
      </c>
      <c r="Y184" s="140">
        <v>159.28899999999999</v>
      </c>
      <c r="Z184" s="140">
        <v>177.94399999999999</v>
      </c>
      <c r="AA184" s="140">
        <v>277.43599999999998</v>
      </c>
      <c r="AB184" s="140">
        <v>208.46600000000001</v>
      </c>
      <c r="AC184" s="140">
        <v>173.87299999999999</v>
      </c>
      <c r="AD184" s="140">
        <v>319.58100000000002</v>
      </c>
    </row>
    <row r="185" spans="1:30" x14ac:dyDescent="0.25">
      <c r="A185" s="239" t="s">
        <v>579</v>
      </c>
      <c r="B185" s="140">
        <v>19.023710000000001</v>
      </c>
      <c r="C185" s="140">
        <v>22.500819999999901</v>
      </c>
      <c r="D185" s="140">
        <v>18.013189999999899</v>
      </c>
      <c r="E185" s="140">
        <v>16.107759999999999</v>
      </c>
      <c r="F185" s="140">
        <v>17.448250000000002</v>
      </c>
      <c r="G185" s="140">
        <v>32.495350000000002</v>
      </c>
      <c r="H185" s="140">
        <v>18.518819999999899</v>
      </c>
      <c r="I185" s="140">
        <v>20.306999999999999</v>
      </c>
      <c r="J185" s="140">
        <v>21.077000000000002</v>
      </c>
      <c r="K185" s="140">
        <v>19.224</v>
      </c>
      <c r="L185" s="140">
        <v>19.219000000000001</v>
      </c>
      <c r="M185" s="140">
        <v>24.15</v>
      </c>
      <c r="N185" s="140">
        <v>24.183999999999902</v>
      </c>
      <c r="O185" s="140">
        <v>23.532</v>
      </c>
      <c r="P185" s="140">
        <v>24.440999999999999</v>
      </c>
      <c r="Q185" s="140">
        <v>23.492999999999999</v>
      </c>
      <c r="R185" s="140">
        <v>24.122</v>
      </c>
      <c r="S185" s="140">
        <v>23.722000000000001</v>
      </c>
      <c r="T185" s="140">
        <v>25.241</v>
      </c>
      <c r="U185" s="140">
        <v>24.596</v>
      </c>
      <c r="V185" s="140">
        <v>24.388999999999999</v>
      </c>
      <c r="W185" s="140">
        <v>23.405999999999999</v>
      </c>
      <c r="X185" s="140">
        <v>22.597000000000001</v>
      </c>
      <c r="Y185" s="140">
        <v>24.663</v>
      </c>
      <c r="Z185" s="140">
        <v>24.827999999999999</v>
      </c>
      <c r="AA185" s="140">
        <v>26.141999999999999</v>
      </c>
      <c r="AB185" s="140">
        <v>24.248000000000001</v>
      </c>
      <c r="AC185" s="140">
        <v>24.599</v>
      </c>
      <c r="AD185" s="140">
        <v>24.521999999999998</v>
      </c>
    </row>
    <row r="186" spans="1:30" x14ac:dyDescent="0.25">
      <c r="A186" s="239" t="s">
        <v>580</v>
      </c>
      <c r="B186" s="140">
        <v>162.87353999999999</v>
      </c>
      <c r="C186" s="140">
        <v>178.0771</v>
      </c>
      <c r="D186" s="140">
        <v>190.51514</v>
      </c>
      <c r="E186" s="140">
        <v>197.53491</v>
      </c>
      <c r="F186" s="140">
        <v>171.38821999999999</v>
      </c>
      <c r="G186" s="140">
        <v>148.20097000000001</v>
      </c>
      <c r="H186" s="140">
        <v>206.70998</v>
      </c>
      <c r="I186" s="140">
        <v>140.542</v>
      </c>
      <c r="J186" s="140">
        <v>142.786</v>
      </c>
      <c r="K186" s="140">
        <v>139.06200000000001</v>
      </c>
      <c r="L186" s="140">
        <v>147.947</v>
      </c>
      <c r="M186" s="140">
        <v>123.383</v>
      </c>
      <c r="N186" s="140">
        <v>138.738</v>
      </c>
      <c r="O186" s="140">
        <v>154.81200000000001</v>
      </c>
      <c r="P186" s="140">
        <v>144.065</v>
      </c>
      <c r="Q186" s="140">
        <v>145.441</v>
      </c>
      <c r="R186" s="140">
        <v>130.87</v>
      </c>
      <c r="S186" s="140">
        <v>145.85599999999999</v>
      </c>
      <c r="T186" s="140">
        <v>162.58199999999999</v>
      </c>
      <c r="U186" s="140">
        <v>155.71799999999999</v>
      </c>
      <c r="V186" s="140">
        <v>146.262</v>
      </c>
      <c r="W186" s="140">
        <v>149.43799999999999</v>
      </c>
      <c r="X186" s="140">
        <v>140.54900000000001</v>
      </c>
      <c r="Y186" s="140">
        <v>129.22300000000001</v>
      </c>
      <c r="Z186" s="140">
        <v>143.17099999999999</v>
      </c>
      <c r="AA186" s="140">
        <v>158.31</v>
      </c>
      <c r="AB186" s="140">
        <v>146.29599999999999</v>
      </c>
      <c r="AC186" s="140">
        <v>152.05600000000001</v>
      </c>
      <c r="AD186" s="140">
        <v>135.179</v>
      </c>
    </row>
    <row r="187" spans="1:30" x14ac:dyDescent="0.25">
      <c r="A187" s="239" t="s">
        <v>581</v>
      </c>
      <c r="B187" s="140">
        <v>323.94880000000001</v>
      </c>
      <c r="C187" s="140">
        <v>246.48569999999901</v>
      </c>
      <c r="D187" s="140">
        <v>372.51461</v>
      </c>
      <c r="E187" s="140">
        <v>377.23572999999999</v>
      </c>
      <c r="F187" s="140">
        <v>378.47708</v>
      </c>
      <c r="G187" s="140">
        <v>554.44051999999999</v>
      </c>
      <c r="H187" s="140">
        <v>605.82669999999996</v>
      </c>
      <c r="I187" s="140">
        <v>419.28199999999998</v>
      </c>
      <c r="J187" s="140">
        <v>404.13900000000001</v>
      </c>
      <c r="K187" s="140">
        <v>405.78899999999999</v>
      </c>
      <c r="L187" s="140">
        <v>402.8</v>
      </c>
      <c r="M187" s="140">
        <v>456.183999999999</v>
      </c>
      <c r="N187" s="140">
        <v>420.01699999999897</v>
      </c>
      <c r="O187" s="140">
        <v>509.35899999999998</v>
      </c>
      <c r="P187" s="140">
        <v>500.19200000000001</v>
      </c>
      <c r="Q187" s="140">
        <v>504.17099999999999</v>
      </c>
      <c r="R187" s="140">
        <v>566.43599999999901</v>
      </c>
      <c r="S187" s="140">
        <v>484.149</v>
      </c>
      <c r="T187" s="140">
        <v>487.62199999999899</v>
      </c>
      <c r="U187" s="140">
        <v>424.44900000000001</v>
      </c>
      <c r="V187" s="140">
        <v>429.904</v>
      </c>
      <c r="W187" s="140">
        <v>439.89699999999999</v>
      </c>
      <c r="X187" s="140">
        <v>422.83600000000001</v>
      </c>
      <c r="Y187" s="140">
        <v>475.16299999999899</v>
      </c>
      <c r="Z187" s="140">
        <v>438.94400000000002</v>
      </c>
      <c r="AA187" s="140">
        <v>529.36099999999999</v>
      </c>
      <c r="AB187" s="140">
        <v>519.90499999999997</v>
      </c>
      <c r="AC187" s="140">
        <v>526.49800000000005</v>
      </c>
      <c r="AD187" s="140">
        <v>604.97199999999998</v>
      </c>
    </row>
    <row r="188" spans="1:30" x14ac:dyDescent="0.25">
      <c r="A188" s="239" t="s">
        <v>582</v>
      </c>
      <c r="B188" s="140">
        <v>575.03956000000005</v>
      </c>
      <c r="C188" s="140">
        <v>550.28535999999997</v>
      </c>
      <c r="D188" s="140">
        <v>620.29192999999896</v>
      </c>
      <c r="E188" s="140">
        <v>597.62562999999898</v>
      </c>
      <c r="F188" s="140">
        <v>576.08096</v>
      </c>
      <c r="G188" s="140">
        <v>536.94039999999995</v>
      </c>
      <c r="H188" s="140">
        <v>476.92106999999999</v>
      </c>
      <c r="I188" s="140">
        <v>507.46199999999999</v>
      </c>
      <c r="J188" s="140">
        <v>531.08899999999903</v>
      </c>
      <c r="K188" s="140">
        <v>486.46600000000001</v>
      </c>
      <c r="L188" s="140">
        <v>537.89</v>
      </c>
      <c r="M188" s="140">
        <v>518.56500000000005</v>
      </c>
      <c r="N188" s="140">
        <v>511.46799999999899</v>
      </c>
      <c r="O188" s="140">
        <v>502.15499999999997</v>
      </c>
      <c r="P188" s="140">
        <v>502.53300000000002</v>
      </c>
      <c r="Q188" s="140">
        <v>519.60799999999995</v>
      </c>
      <c r="R188" s="140">
        <v>514.322</v>
      </c>
      <c r="S188" s="140">
        <v>511.74700000000001</v>
      </c>
      <c r="T188" s="140">
        <v>525.45500000000004</v>
      </c>
      <c r="U188" s="140">
        <v>522.95899999999995</v>
      </c>
      <c r="V188" s="140">
        <v>512.06700000000001</v>
      </c>
      <c r="W188" s="140">
        <v>508.332999999999</v>
      </c>
      <c r="X188" s="140">
        <v>507.76400000000001</v>
      </c>
      <c r="Y188" s="140">
        <v>546.76800000000003</v>
      </c>
      <c r="Z188" s="140">
        <v>539.05799999999999</v>
      </c>
      <c r="AA188" s="140">
        <v>532.20899999999995</v>
      </c>
      <c r="AB188" s="140">
        <v>531.43399999999997</v>
      </c>
      <c r="AC188" s="140">
        <v>539.33199999999999</v>
      </c>
      <c r="AD188" s="140">
        <v>543.69499999999903</v>
      </c>
    </row>
    <row r="189" spans="1:30" x14ac:dyDescent="0.25">
      <c r="A189" s="239" t="s">
        <v>583</v>
      </c>
      <c r="B189" s="140">
        <v>0</v>
      </c>
      <c r="C189" s="140">
        <v>0</v>
      </c>
      <c r="D189" s="140">
        <v>0</v>
      </c>
      <c r="E189" s="140">
        <v>0</v>
      </c>
      <c r="F189" s="140">
        <v>0</v>
      </c>
      <c r="G189" s="140">
        <v>0</v>
      </c>
      <c r="H189" s="140">
        <v>0</v>
      </c>
      <c r="I189" s="140">
        <v>0</v>
      </c>
      <c r="J189" s="140">
        <v>0</v>
      </c>
      <c r="K189" s="140">
        <v>0</v>
      </c>
      <c r="L189" s="140">
        <v>0</v>
      </c>
      <c r="M189" s="140">
        <v>0</v>
      </c>
      <c r="N189" s="140">
        <v>0</v>
      </c>
      <c r="O189" s="140">
        <v>0</v>
      </c>
      <c r="P189" s="140">
        <v>0</v>
      </c>
      <c r="Q189" s="140">
        <v>0</v>
      </c>
      <c r="R189" s="140">
        <v>0</v>
      </c>
      <c r="S189" s="140">
        <v>0</v>
      </c>
      <c r="T189" s="140">
        <v>0</v>
      </c>
      <c r="U189" s="140">
        <v>0</v>
      </c>
      <c r="V189" s="140">
        <v>0</v>
      </c>
      <c r="W189" s="140">
        <v>0</v>
      </c>
      <c r="X189" s="140">
        <v>0</v>
      </c>
      <c r="Y189" s="140">
        <v>0</v>
      </c>
      <c r="Z189" s="140">
        <v>0</v>
      </c>
      <c r="AA189" s="140">
        <v>0</v>
      </c>
      <c r="AB189" s="140">
        <v>0</v>
      </c>
      <c r="AC189" s="140">
        <v>0</v>
      </c>
      <c r="AD189" s="140">
        <v>0</v>
      </c>
    </row>
    <row r="190" spans="1:30" x14ac:dyDescent="0.25">
      <c r="A190" s="239" t="s">
        <v>584</v>
      </c>
      <c r="B190" s="140">
        <v>556.12977999999998</v>
      </c>
      <c r="C190" s="140">
        <v>572.23226</v>
      </c>
      <c r="D190" s="140">
        <v>596.93182999999999</v>
      </c>
      <c r="E190" s="140">
        <v>315.77692999999999</v>
      </c>
      <c r="F190" s="140">
        <v>406.64308999999997</v>
      </c>
      <c r="G190" s="140">
        <v>352.15111999999999</v>
      </c>
      <c r="H190" s="140">
        <v>392.36673999999999</v>
      </c>
      <c r="I190" s="140">
        <v>424.58800000000002</v>
      </c>
      <c r="J190" s="140">
        <v>486.68799999999999</v>
      </c>
      <c r="K190" s="140">
        <v>476.51400000000001</v>
      </c>
      <c r="L190" s="140">
        <v>582.995</v>
      </c>
      <c r="M190" s="140">
        <v>640.14</v>
      </c>
      <c r="N190" s="140">
        <v>538.1</v>
      </c>
      <c r="O190" s="140">
        <v>564.178</v>
      </c>
      <c r="P190" s="140">
        <v>515.46499999999901</v>
      </c>
      <c r="Q190" s="140">
        <v>546.17499999999995</v>
      </c>
      <c r="R190" s="140">
        <v>570.93399999999997</v>
      </c>
      <c r="S190" s="140">
        <v>531.625</v>
      </c>
      <c r="T190" s="140">
        <v>590.64</v>
      </c>
      <c r="U190" s="140">
        <v>582.00199999999995</v>
      </c>
      <c r="V190" s="140">
        <v>586.34100000000001</v>
      </c>
      <c r="W190" s="140">
        <v>569.23199999999997</v>
      </c>
      <c r="X190" s="140">
        <v>528.28700000000003</v>
      </c>
      <c r="Y190" s="140">
        <v>559.77700000000004</v>
      </c>
      <c r="Z190" s="140">
        <v>541.86400000000003</v>
      </c>
      <c r="AA190" s="140">
        <v>592.94799999999998</v>
      </c>
      <c r="AB190" s="140">
        <v>517.03099999999995</v>
      </c>
      <c r="AC190" s="140">
        <v>567.947</v>
      </c>
      <c r="AD190" s="140">
        <v>587.66499999999996</v>
      </c>
    </row>
    <row r="191" spans="1:30" x14ac:dyDescent="0.25">
      <c r="A191" s="239" t="s">
        <v>585</v>
      </c>
      <c r="B191" s="140">
        <v>0</v>
      </c>
      <c r="C191" s="140">
        <v>0</v>
      </c>
      <c r="D191" s="140">
        <v>0</v>
      </c>
      <c r="E191" s="140">
        <v>0</v>
      </c>
      <c r="F191" s="140">
        <v>0</v>
      </c>
      <c r="G191" s="140">
        <v>0</v>
      </c>
      <c r="H191" s="140">
        <v>0</v>
      </c>
      <c r="I191" s="140">
        <v>0</v>
      </c>
      <c r="J191" s="140">
        <v>0</v>
      </c>
      <c r="K191" s="140">
        <v>0</v>
      </c>
      <c r="L191" s="140">
        <v>0</v>
      </c>
      <c r="M191" s="140">
        <v>0</v>
      </c>
      <c r="N191" s="140">
        <v>0</v>
      </c>
      <c r="O191" s="140">
        <v>0</v>
      </c>
      <c r="P191" s="140">
        <v>0</v>
      </c>
      <c r="Q191" s="140">
        <v>0</v>
      </c>
      <c r="R191" s="140">
        <v>0</v>
      </c>
      <c r="S191" s="140">
        <v>0</v>
      </c>
      <c r="T191" s="140">
        <v>0</v>
      </c>
      <c r="U191" s="140">
        <v>0</v>
      </c>
      <c r="V191" s="140">
        <v>0</v>
      </c>
      <c r="W191" s="140">
        <v>0</v>
      </c>
      <c r="X191" s="140">
        <v>0</v>
      </c>
      <c r="Y191" s="140">
        <v>0</v>
      </c>
      <c r="Z191" s="140">
        <v>0</v>
      </c>
      <c r="AA191" s="140">
        <v>0</v>
      </c>
      <c r="AB191" s="140">
        <v>0</v>
      </c>
      <c r="AC191" s="140">
        <v>0</v>
      </c>
      <c r="AD191" s="140">
        <v>0</v>
      </c>
    </row>
    <row r="192" spans="1:30" ht="15.75" thickBot="1" x14ac:dyDescent="0.3">
      <c r="A192" s="239" t="s">
        <v>586</v>
      </c>
      <c r="B192" s="241">
        <v>549.62272999999902</v>
      </c>
      <c r="C192" s="241">
        <v>554.33920999999998</v>
      </c>
      <c r="D192" s="241">
        <v>512.56735000000003</v>
      </c>
      <c r="E192" s="241">
        <v>459.06713999999999</v>
      </c>
      <c r="F192" s="241">
        <v>427.15258999999998</v>
      </c>
      <c r="G192" s="241">
        <v>482.67683</v>
      </c>
      <c r="H192" s="241">
        <v>552.11006999999995</v>
      </c>
      <c r="I192" s="241">
        <v>567.88300000000004</v>
      </c>
      <c r="J192" s="241">
        <v>591.56700000000001</v>
      </c>
      <c r="K192" s="241">
        <v>530.06299999999999</v>
      </c>
      <c r="L192" s="241">
        <v>548.65200000000004</v>
      </c>
      <c r="M192" s="241">
        <v>535.90200000000004</v>
      </c>
      <c r="N192" s="241">
        <v>510.21199999999999</v>
      </c>
      <c r="O192" s="241">
        <v>621.86400000000003</v>
      </c>
      <c r="P192" s="241">
        <v>692.226</v>
      </c>
      <c r="Q192" s="241">
        <v>608.34100000000001</v>
      </c>
      <c r="R192" s="241">
        <v>628.66200000000003</v>
      </c>
      <c r="S192" s="241">
        <v>612.08299999999997</v>
      </c>
      <c r="T192" s="241">
        <v>600.75</v>
      </c>
      <c r="U192" s="241">
        <v>606.67700000000002</v>
      </c>
      <c r="V192" s="241">
        <v>633.73099999999999</v>
      </c>
      <c r="W192" s="241">
        <v>603.71600000000001</v>
      </c>
      <c r="X192" s="241">
        <v>625.57399999999996</v>
      </c>
      <c r="Y192" s="241">
        <v>551.72799999999995</v>
      </c>
      <c r="Z192" s="241">
        <v>529.03200000000004</v>
      </c>
      <c r="AA192" s="241">
        <v>642.80700000000002</v>
      </c>
      <c r="AB192" s="241">
        <v>709.755</v>
      </c>
      <c r="AC192" s="241">
        <v>628.89300000000003</v>
      </c>
      <c r="AD192" s="241">
        <v>651.070999999999</v>
      </c>
    </row>
    <row r="193" spans="1:30" x14ac:dyDescent="0.25">
      <c r="A193" s="244" t="s">
        <v>509</v>
      </c>
      <c r="B193" s="140">
        <v>2314.2746900000002</v>
      </c>
      <c r="C193" s="140">
        <v>2261.8381199999999</v>
      </c>
      <c r="D193" s="140">
        <v>2455.9157799999998</v>
      </c>
      <c r="E193" s="140">
        <v>2113.1198199999999</v>
      </c>
      <c r="F193" s="140">
        <v>2112.7880300000002</v>
      </c>
      <c r="G193" s="140">
        <v>2311.7741599999999</v>
      </c>
      <c r="H193" s="140">
        <v>2371.0755399999998</v>
      </c>
      <c r="I193" s="140">
        <v>2269.7739999999999</v>
      </c>
      <c r="J193" s="140">
        <v>2378.75</v>
      </c>
      <c r="K193" s="140">
        <v>2246.6529999999998</v>
      </c>
      <c r="L193" s="140">
        <v>2363.8620000000001</v>
      </c>
      <c r="M193" s="140">
        <v>2454.221</v>
      </c>
      <c r="N193" s="140">
        <v>2316.8679999999999</v>
      </c>
      <c r="O193" s="140">
        <v>2646.32</v>
      </c>
      <c r="P193" s="140">
        <v>2587.2379999999998</v>
      </c>
      <c r="Q193" s="140">
        <v>2513.3150000000001</v>
      </c>
      <c r="R193" s="140">
        <v>2727.096</v>
      </c>
      <c r="S193" s="140">
        <v>2513.7179999999998</v>
      </c>
      <c r="T193" s="140">
        <v>2582.6529999999998</v>
      </c>
      <c r="U193" s="140">
        <v>2485.9180000000001</v>
      </c>
      <c r="V193" s="140">
        <v>2525.6770000000001</v>
      </c>
      <c r="W193" s="140">
        <v>2469.2669999999998</v>
      </c>
      <c r="X193" s="140">
        <v>2395.413</v>
      </c>
      <c r="Y193" s="140">
        <v>2446.6109999999999</v>
      </c>
      <c r="Z193" s="140">
        <v>2394.8409999999999</v>
      </c>
      <c r="AA193" s="140">
        <v>2759.2129999999902</v>
      </c>
      <c r="AB193" s="140">
        <v>2657.1350000000002</v>
      </c>
      <c r="AC193" s="140">
        <v>2613.1979999999999</v>
      </c>
      <c r="AD193" s="140">
        <v>2866.6849999999999</v>
      </c>
    </row>
    <row r="194" spans="1:30" x14ac:dyDescent="0.25">
      <c r="A194" s="239" t="s">
        <v>587</v>
      </c>
      <c r="B194" s="140">
        <v>0.37317</v>
      </c>
      <c r="C194" s="140">
        <v>7.9500000000000001E-2</v>
      </c>
      <c r="D194" s="140">
        <v>2.1506699999999999</v>
      </c>
      <c r="E194" s="140">
        <v>0.30791000000000002</v>
      </c>
      <c r="F194" s="140">
        <v>3.2115200000000002</v>
      </c>
      <c r="G194" s="140">
        <v>10.686780000000001</v>
      </c>
      <c r="H194" s="140">
        <v>0.57711000000000001</v>
      </c>
      <c r="I194" s="140">
        <v>2.1840000000000002</v>
      </c>
      <c r="J194" s="140">
        <v>2.2869999999999999</v>
      </c>
      <c r="K194" s="140">
        <v>2.629</v>
      </c>
      <c r="L194" s="140">
        <v>1.655</v>
      </c>
      <c r="M194" s="140">
        <v>1.6419999999999999</v>
      </c>
      <c r="N194" s="140">
        <v>2.96</v>
      </c>
      <c r="O194" s="140">
        <v>9.6649999999999991</v>
      </c>
      <c r="P194" s="140">
        <v>3.524</v>
      </c>
      <c r="Q194" s="140">
        <v>2.37</v>
      </c>
      <c r="R194" s="140">
        <v>12.08</v>
      </c>
      <c r="S194" s="140">
        <v>3.2890000000000001</v>
      </c>
      <c r="T194" s="140">
        <v>3.0710000000000002</v>
      </c>
      <c r="U194" s="140">
        <v>1.5920000000000001</v>
      </c>
      <c r="V194" s="140">
        <v>1.7529999999999999</v>
      </c>
      <c r="W194" s="140">
        <v>2.649</v>
      </c>
      <c r="X194" s="140">
        <v>1.177</v>
      </c>
      <c r="Y194" s="140">
        <v>1.7689999999999999</v>
      </c>
      <c r="Z194" s="140">
        <v>3.1190000000000002</v>
      </c>
      <c r="AA194" s="140">
        <v>9.9920000000000009</v>
      </c>
      <c r="AB194" s="140">
        <v>3.6970000000000001</v>
      </c>
      <c r="AC194" s="140">
        <v>2.5150000000000001</v>
      </c>
      <c r="AD194" s="140">
        <v>12.467000000000001</v>
      </c>
    </row>
    <row r="195" spans="1:30" x14ac:dyDescent="0.25">
      <c r="A195" s="239" t="s">
        <v>588</v>
      </c>
      <c r="B195" s="140">
        <v>0</v>
      </c>
      <c r="C195" s="140">
        <v>0.73407999999999995</v>
      </c>
      <c r="D195" s="140">
        <v>0</v>
      </c>
      <c r="E195" s="140">
        <v>0</v>
      </c>
      <c r="F195" s="140">
        <v>0.18981999999999999</v>
      </c>
      <c r="G195" s="140">
        <v>0.55128999999999995</v>
      </c>
      <c r="H195" s="140">
        <v>0</v>
      </c>
      <c r="I195" s="140">
        <v>0</v>
      </c>
      <c r="J195" s="140">
        <v>0</v>
      </c>
      <c r="K195" s="140">
        <v>0</v>
      </c>
      <c r="L195" s="140">
        <v>0</v>
      </c>
      <c r="M195" s="140">
        <v>0</v>
      </c>
      <c r="N195" s="140">
        <v>0</v>
      </c>
      <c r="O195" s="140">
        <v>0</v>
      </c>
      <c r="P195" s="140">
        <v>0</v>
      </c>
      <c r="Q195" s="140">
        <v>0</v>
      </c>
      <c r="R195" s="140">
        <v>0</v>
      </c>
      <c r="S195" s="140">
        <v>0</v>
      </c>
      <c r="T195" s="140">
        <v>0</v>
      </c>
      <c r="U195" s="140">
        <v>0</v>
      </c>
      <c r="V195" s="140">
        <v>0</v>
      </c>
      <c r="W195" s="140">
        <v>0</v>
      </c>
      <c r="X195" s="140">
        <v>0</v>
      </c>
      <c r="Y195" s="140">
        <v>0</v>
      </c>
      <c r="Z195" s="140">
        <v>0</v>
      </c>
      <c r="AA195" s="140">
        <v>0</v>
      </c>
      <c r="AB195" s="140">
        <v>0</v>
      </c>
      <c r="AC195" s="140">
        <v>0</v>
      </c>
      <c r="AD195" s="140">
        <v>0</v>
      </c>
    </row>
    <row r="196" spans="1:30" x14ac:dyDescent="0.25">
      <c r="A196" s="239" t="s">
        <v>589</v>
      </c>
      <c r="B196" s="140">
        <v>27.913019999999999</v>
      </c>
      <c r="C196" s="140">
        <v>99.205439999999996</v>
      </c>
      <c r="D196" s="140">
        <v>90.889780000000002</v>
      </c>
      <c r="E196" s="140">
        <v>85.447369999999907</v>
      </c>
      <c r="F196" s="140">
        <v>122.2941</v>
      </c>
      <c r="G196" s="140">
        <v>96.622829999999993</v>
      </c>
      <c r="H196" s="140">
        <v>119.59972</v>
      </c>
      <c r="I196" s="140">
        <v>136.15799999999999</v>
      </c>
      <c r="J196" s="140">
        <v>149.45500000000001</v>
      </c>
      <c r="K196" s="140">
        <v>134.69999999999999</v>
      </c>
      <c r="L196" s="140">
        <v>120.31699999999999</v>
      </c>
      <c r="M196" s="140">
        <v>144.619</v>
      </c>
      <c r="N196" s="140">
        <v>136.03</v>
      </c>
      <c r="O196" s="140">
        <v>153.71</v>
      </c>
      <c r="P196" s="140">
        <v>148.131</v>
      </c>
      <c r="Q196" s="140">
        <v>155.72800000000001</v>
      </c>
      <c r="R196" s="140">
        <v>162.399</v>
      </c>
      <c r="S196" s="140">
        <v>165.989</v>
      </c>
      <c r="T196" s="140">
        <v>170.10900000000001</v>
      </c>
      <c r="U196" s="140">
        <v>167.93</v>
      </c>
      <c r="V196" s="140">
        <v>160.83199999999999</v>
      </c>
      <c r="W196" s="140">
        <v>152.19399999999999</v>
      </c>
      <c r="X196" s="140">
        <v>134.614</v>
      </c>
      <c r="Y196" s="140">
        <v>142.51599999999999</v>
      </c>
      <c r="Z196" s="140">
        <v>138.36000000000001</v>
      </c>
      <c r="AA196" s="140">
        <v>156.477</v>
      </c>
      <c r="AB196" s="140">
        <v>150.73599999999999</v>
      </c>
      <c r="AC196" s="140">
        <v>159.97900000000001</v>
      </c>
      <c r="AD196" s="140">
        <v>166.24100000000001</v>
      </c>
    </row>
    <row r="197" spans="1:30" x14ac:dyDescent="0.25">
      <c r="A197" s="239" t="s">
        <v>590</v>
      </c>
      <c r="B197" s="140">
        <v>1322.8724099999999</v>
      </c>
      <c r="C197" s="140">
        <v>1567.2602899999999</v>
      </c>
      <c r="D197" s="140">
        <v>1414.7275299999999</v>
      </c>
      <c r="E197" s="140">
        <v>1333.3309400000001</v>
      </c>
      <c r="F197" s="140">
        <v>1585.54035</v>
      </c>
      <c r="G197" s="140">
        <v>2051.6898999999999</v>
      </c>
      <c r="H197" s="140">
        <v>1387.63924</v>
      </c>
      <c r="I197" s="140">
        <v>1570.7639999999999</v>
      </c>
      <c r="J197" s="140">
        <v>1557.56599999999</v>
      </c>
      <c r="K197" s="140">
        <v>1485.549</v>
      </c>
      <c r="L197" s="140">
        <v>1380.56899999999</v>
      </c>
      <c r="M197" s="140">
        <v>1240.751</v>
      </c>
      <c r="N197" s="140">
        <v>1310.0899999999999</v>
      </c>
      <c r="O197" s="140">
        <v>1768.373</v>
      </c>
      <c r="P197" s="140">
        <v>1361.5360000000001</v>
      </c>
      <c r="Q197" s="140">
        <v>1635.875</v>
      </c>
      <c r="R197" s="140">
        <v>2285.1959999999999</v>
      </c>
      <c r="S197" s="140">
        <v>1444.366</v>
      </c>
      <c r="T197" s="140">
        <v>1429.6969999999999</v>
      </c>
      <c r="U197" s="140">
        <v>1124.2809999999999</v>
      </c>
      <c r="V197" s="140">
        <v>1144.047</v>
      </c>
      <c r="W197" s="140">
        <v>1199.1880000000001</v>
      </c>
      <c r="X197" s="140">
        <v>1115.278</v>
      </c>
      <c r="Y197" s="140">
        <v>1011.672</v>
      </c>
      <c r="Z197" s="140">
        <v>1082.741</v>
      </c>
      <c r="AA197" s="140">
        <v>1552.56599999999</v>
      </c>
      <c r="AB197" s="140">
        <v>1134.04</v>
      </c>
      <c r="AC197" s="140">
        <v>1420.1690000000001</v>
      </c>
      <c r="AD197" s="140">
        <v>2111.1089999999999</v>
      </c>
    </row>
    <row r="198" spans="1:30" x14ac:dyDescent="0.25">
      <c r="A198" s="239" t="s">
        <v>591</v>
      </c>
      <c r="B198" s="140">
        <v>113.96308000000001</v>
      </c>
      <c r="C198" s="140">
        <v>144.65656000000001</v>
      </c>
      <c r="D198" s="140">
        <v>96.947810000000004</v>
      </c>
      <c r="E198" s="140">
        <v>90.995249999999999</v>
      </c>
      <c r="F198" s="140">
        <v>112.40812</v>
      </c>
      <c r="G198" s="140">
        <v>158.80269000000001</v>
      </c>
      <c r="H198" s="140">
        <v>108.16085</v>
      </c>
      <c r="I198" s="140">
        <v>135.12100000000001</v>
      </c>
      <c r="J198" s="140">
        <v>128.786</v>
      </c>
      <c r="K198" s="140">
        <v>129.785</v>
      </c>
      <c r="L198" s="140">
        <v>121.52200000000001</v>
      </c>
      <c r="M198" s="140">
        <v>150.82300000000001</v>
      </c>
      <c r="N198" s="140">
        <v>158.40100000000001</v>
      </c>
      <c r="O198" s="140">
        <v>151.26</v>
      </c>
      <c r="P198" s="140">
        <v>140.56899999999999</v>
      </c>
      <c r="Q198" s="140">
        <v>158.02000000000001</v>
      </c>
      <c r="R198" s="140">
        <v>167.024</v>
      </c>
      <c r="S198" s="140">
        <v>155.06399999999999</v>
      </c>
      <c r="T198" s="140">
        <v>162.89500000000001</v>
      </c>
      <c r="U198" s="140">
        <v>155.75800000000001</v>
      </c>
      <c r="V198" s="140">
        <v>155.09399999999999</v>
      </c>
      <c r="W198" s="140">
        <v>136.20599999999999</v>
      </c>
      <c r="X198" s="140">
        <v>131.85599999999999</v>
      </c>
      <c r="Y198" s="140">
        <v>155.96899999999999</v>
      </c>
      <c r="Z198" s="140">
        <v>163.74799999999999</v>
      </c>
      <c r="AA198" s="140">
        <v>156.38</v>
      </c>
      <c r="AB198" s="140">
        <v>145.42599999999999</v>
      </c>
      <c r="AC198" s="140">
        <v>163.358</v>
      </c>
      <c r="AD198" s="140">
        <v>172.559</v>
      </c>
    </row>
    <row r="199" spans="1:30" x14ac:dyDescent="0.25">
      <c r="A199" s="239" t="s">
        <v>592</v>
      </c>
      <c r="B199" s="140">
        <v>11.07002</v>
      </c>
      <c r="C199" s="140">
        <v>11.988770000000001</v>
      </c>
      <c r="D199" s="140">
        <v>5.3296700000000001</v>
      </c>
      <c r="E199" s="140">
        <v>12.22641</v>
      </c>
      <c r="F199" s="140">
        <v>8.2213499999999993</v>
      </c>
      <c r="G199" s="140">
        <v>7.2801299999999998</v>
      </c>
      <c r="H199" s="140">
        <v>8.7200000000000006</v>
      </c>
      <c r="I199" s="140">
        <v>13.907</v>
      </c>
      <c r="J199" s="140">
        <v>12.069000000000001</v>
      </c>
      <c r="K199" s="140">
        <v>11.464</v>
      </c>
      <c r="L199" s="140">
        <v>11.2</v>
      </c>
      <c r="M199" s="140">
        <v>8.6950000000000003</v>
      </c>
      <c r="N199" s="140">
        <v>11.759</v>
      </c>
      <c r="O199" s="140">
        <v>14.218</v>
      </c>
      <c r="P199" s="140">
        <v>18.690000000000001</v>
      </c>
      <c r="Q199" s="140">
        <v>16.306999999999999</v>
      </c>
      <c r="R199" s="140">
        <v>18.39</v>
      </c>
      <c r="S199" s="140">
        <v>17.318000000000001</v>
      </c>
      <c r="T199" s="140">
        <v>19.818999999999999</v>
      </c>
      <c r="U199" s="140">
        <v>18.532</v>
      </c>
      <c r="V199" s="140">
        <v>17.555</v>
      </c>
      <c r="W199" s="140">
        <v>12.076000000000001</v>
      </c>
      <c r="X199" s="140">
        <v>9.5500000000000007</v>
      </c>
      <c r="Y199" s="140">
        <v>8.9369999999999994</v>
      </c>
      <c r="Z199" s="140">
        <v>13</v>
      </c>
      <c r="AA199" s="140">
        <v>14.474</v>
      </c>
      <c r="AB199" s="140">
        <v>18.992999999999999</v>
      </c>
      <c r="AC199" s="140">
        <v>16.597999999999999</v>
      </c>
      <c r="AD199" s="140">
        <v>18.683</v>
      </c>
    </row>
    <row r="200" spans="1:30" x14ac:dyDescent="0.25">
      <c r="A200" s="239" t="s">
        <v>593</v>
      </c>
      <c r="B200" s="140">
        <v>31.415009999999999</v>
      </c>
      <c r="C200" s="140">
        <v>40.674610000000001</v>
      </c>
      <c r="D200" s="140">
        <v>21.948740000000001</v>
      </c>
      <c r="E200" s="140">
        <v>18.861090000000001</v>
      </c>
      <c r="F200" s="140">
        <v>32.673189999999998</v>
      </c>
      <c r="G200" s="140">
        <v>46.636870000000002</v>
      </c>
      <c r="H200" s="140">
        <v>36.46125</v>
      </c>
      <c r="I200" s="140">
        <v>36.850999999999999</v>
      </c>
      <c r="J200" s="140">
        <v>32.476999999999997</v>
      </c>
      <c r="K200" s="140">
        <v>32.866</v>
      </c>
      <c r="L200" s="140">
        <v>35.08</v>
      </c>
      <c r="M200" s="140">
        <v>46.545999999999999</v>
      </c>
      <c r="N200" s="140">
        <v>46.545999999999999</v>
      </c>
      <c r="O200" s="140">
        <v>46.545999999999999</v>
      </c>
      <c r="P200" s="140">
        <v>46.545999999999999</v>
      </c>
      <c r="Q200" s="140">
        <v>46.545999999999999</v>
      </c>
      <c r="R200" s="140">
        <v>46.545999999999999</v>
      </c>
      <c r="S200" s="140">
        <v>46.545999999999999</v>
      </c>
      <c r="T200" s="140">
        <v>46.545999999999999</v>
      </c>
      <c r="U200" s="140">
        <v>46.545999999999999</v>
      </c>
      <c r="V200" s="140">
        <v>46.545999999999999</v>
      </c>
      <c r="W200" s="140">
        <v>46.545999999999999</v>
      </c>
      <c r="X200" s="140">
        <v>46.545999999999999</v>
      </c>
      <c r="Y200" s="140">
        <v>48.143000000000001</v>
      </c>
      <c r="Z200" s="140">
        <v>48.143000000000001</v>
      </c>
      <c r="AA200" s="140">
        <v>48.143000000000001</v>
      </c>
      <c r="AB200" s="140">
        <v>48.143000000000001</v>
      </c>
      <c r="AC200" s="140">
        <v>48.143000000000001</v>
      </c>
      <c r="AD200" s="140">
        <v>48.143000000000001</v>
      </c>
    </row>
    <row r="201" spans="1:30" x14ac:dyDescent="0.25">
      <c r="A201" s="239" t="s">
        <v>878</v>
      </c>
      <c r="B201" s="140">
        <v>0</v>
      </c>
      <c r="C201" s="140">
        <v>0</v>
      </c>
      <c r="D201" s="140">
        <v>0</v>
      </c>
      <c r="E201" s="140">
        <v>0</v>
      </c>
      <c r="F201" s="140">
        <v>0</v>
      </c>
      <c r="G201" s="140">
        <v>0</v>
      </c>
      <c r="H201" s="140">
        <v>0</v>
      </c>
      <c r="I201" s="140">
        <v>0</v>
      </c>
      <c r="J201" s="140">
        <v>0</v>
      </c>
      <c r="K201" s="140">
        <v>0</v>
      </c>
      <c r="L201" s="140">
        <v>0</v>
      </c>
      <c r="M201" s="140">
        <v>0</v>
      </c>
      <c r="N201" s="140">
        <v>0</v>
      </c>
      <c r="O201" s="140">
        <v>0</v>
      </c>
      <c r="P201" s="140">
        <v>0</v>
      </c>
      <c r="Q201" s="140">
        <v>0</v>
      </c>
      <c r="R201" s="140">
        <v>0</v>
      </c>
      <c r="S201" s="140">
        <v>0</v>
      </c>
      <c r="T201" s="140">
        <v>0</v>
      </c>
      <c r="U201" s="140">
        <v>0</v>
      </c>
      <c r="V201" s="140">
        <v>0</v>
      </c>
      <c r="W201" s="140">
        <v>0</v>
      </c>
      <c r="X201" s="140">
        <v>0</v>
      </c>
      <c r="Y201" s="140">
        <v>0</v>
      </c>
      <c r="Z201" s="140">
        <v>0</v>
      </c>
      <c r="AA201" s="140">
        <v>0</v>
      </c>
      <c r="AB201" s="140">
        <v>0</v>
      </c>
      <c r="AC201" s="140">
        <v>0</v>
      </c>
      <c r="AD201" s="140">
        <v>0</v>
      </c>
    </row>
    <row r="202" spans="1:30" ht="15.75" thickBot="1" x14ac:dyDescent="0.3">
      <c r="A202" s="239" t="s">
        <v>594</v>
      </c>
      <c r="B202" s="241">
        <v>49.416269999999997</v>
      </c>
      <c r="C202" s="241">
        <v>35.274329999999999</v>
      </c>
      <c r="D202" s="241">
        <v>34.061259999999997</v>
      </c>
      <c r="E202" s="241">
        <v>31.422789999999999</v>
      </c>
      <c r="F202" s="241">
        <v>62.167470000000002</v>
      </c>
      <c r="G202" s="241">
        <v>44.460700000000003</v>
      </c>
      <c r="H202" s="241">
        <v>57.919829999999997</v>
      </c>
      <c r="I202" s="241">
        <v>47.061</v>
      </c>
      <c r="J202" s="241">
        <v>43.598999999999997</v>
      </c>
      <c r="K202" s="241">
        <v>43.661000000000001</v>
      </c>
      <c r="L202" s="241">
        <v>42.760999999999903</v>
      </c>
      <c r="M202" s="241">
        <v>62.974999999999902</v>
      </c>
      <c r="N202" s="241">
        <v>66.637</v>
      </c>
      <c r="O202" s="241">
        <v>76.73</v>
      </c>
      <c r="P202" s="241">
        <v>73.703999999999994</v>
      </c>
      <c r="Q202" s="241">
        <v>65.727000000000004</v>
      </c>
      <c r="R202" s="241">
        <v>85.515000000000001</v>
      </c>
      <c r="S202" s="241">
        <v>68.564999999999998</v>
      </c>
      <c r="T202" s="241">
        <v>74.302000000000007</v>
      </c>
      <c r="U202" s="241">
        <v>68.540000000000006</v>
      </c>
      <c r="V202" s="241">
        <v>71.355000000000004</v>
      </c>
      <c r="W202" s="241">
        <v>67.299000000000007</v>
      </c>
      <c r="X202" s="241">
        <v>68.777000000000001</v>
      </c>
      <c r="Y202" s="241">
        <v>66.123999999999995</v>
      </c>
      <c r="Z202" s="241">
        <v>69.840999999999994</v>
      </c>
      <c r="AA202" s="241">
        <v>80.224999999999994</v>
      </c>
      <c r="AB202" s="241">
        <v>76.932000000000002</v>
      </c>
      <c r="AC202" s="241">
        <v>68.909000000000006</v>
      </c>
      <c r="AD202" s="241">
        <v>89.462999999999994</v>
      </c>
    </row>
    <row r="203" spans="1:30" x14ac:dyDescent="0.25">
      <c r="A203" s="244" t="s">
        <v>516</v>
      </c>
      <c r="B203" s="140">
        <v>1557.02298</v>
      </c>
      <c r="C203" s="140">
        <v>1899.8735799999899</v>
      </c>
      <c r="D203" s="140">
        <v>1666.05546</v>
      </c>
      <c r="E203" s="140">
        <v>1572.59176</v>
      </c>
      <c r="F203" s="140">
        <v>1926.7059200000001</v>
      </c>
      <c r="G203" s="140">
        <v>2416.73119</v>
      </c>
      <c r="H203" s="140">
        <v>1719.078</v>
      </c>
      <c r="I203" s="140">
        <v>1942.046</v>
      </c>
      <c r="J203" s="140">
        <v>1926.23899999999</v>
      </c>
      <c r="K203" s="140">
        <v>1840.654</v>
      </c>
      <c r="L203" s="140">
        <v>1713.10399999999</v>
      </c>
      <c r="M203" s="140">
        <v>1656.0509999999999</v>
      </c>
      <c r="N203" s="140">
        <v>1732.423</v>
      </c>
      <c r="O203" s="140">
        <v>2220.5019999999899</v>
      </c>
      <c r="P203" s="140">
        <v>1792.7</v>
      </c>
      <c r="Q203" s="140">
        <v>2080.5729999999999</v>
      </c>
      <c r="R203" s="140">
        <v>2777.1499999999901</v>
      </c>
      <c r="S203" s="140">
        <v>1901.1369999999999</v>
      </c>
      <c r="T203" s="140">
        <v>1906.4390000000001</v>
      </c>
      <c r="U203" s="140">
        <v>1583.1789999999901</v>
      </c>
      <c r="V203" s="140">
        <v>1597.182</v>
      </c>
      <c r="W203" s="140">
        <v>1616.1579999999999</v>
      </c>
      <c r="X203" s="140">
        <v>1507.798</v>
      </c>
      <c r="Y203" s="140">
        <v>1435.13</v>
      </c>
      <c r="Z203" s="140">
        <v>1518.952</v>
      </c>
      <c r="AA203" s="140">
        <v>2018.2569999999901</v>
      </c>
      <c r="AB203" s="140">
        <v>1577.9669999999901</v>
      </c>
      <c r="AC203" s="140">
        <v>1879.671</v>
      </c>
      <c r="AD203" s="140">
        <v>2618.665</v>
      </c>
    </row>
    <row r="204" spans="1:30" ht="15.75" thickBot="1" x14ac:dyDescent="0.3">
      <c r="A204" s="239" t="s">
        <v>595</v>
      </c>
      <c r="B204" s="241">
        <v>2.2408100000000002</v>
      </c>
      <c r="C204" s="241">
        <v>0.54088999999999998</v>
      </c>
      <c r="D204" s="241">
        <v>0.52998000000000001</v>
      </c>
      <c r="E204" s="241">
        <v>0</v>
      </c>
      <c r="F204" s="241">
        <v>15.00393</v>
      </c>
      <c r="G204" s="241">
        <v>0.64509000000000005</v>
      </c>
      <c r="H204" s="241">
        <v>0.96228000000000002</v>
      </c>
      <c r="I204" s="241">
        <v>1.4430000000000001</v>
      </c>
      <c r="J204" s="241">
        <v>0</v>
      </c>
      <c r="K204" s="241">
        <v>1</v>
      </c>
      <c r="L204" s="241">
        <v>8.7579999999999991</v>
      </c>
      <c r="M204" s="241">
        <v>1.8120000000000001</v>
      </c>
      <c r="N204" s="241">
        <v>5.4980000000000002</v>
      </c>
      <c r="O204" s="241">
        <v>2.1440000000000001</v>
      </c>
      <c r="P204" s="241">
        <v>0.5</v>
      </c>
      <c r="Q204" s="241">
        <v>0</v>
      </c>
      <c r="R204" s="241">
        <v>1.1240000000000001</v>
      </c>
      <c r="S204" s="241">
        <v>1.93</v>
      </c>
      <c r="T204" s="241">
        <v>9.516</v>
      </c>
      <c r="U204" s="241">
        <v>1.4430000000000001</v>
      </c>
      <c r="V204" s="241">
        <v>0</v>
      </c>
      <c r="W204" s="241">
        <v>1</v>
      </c>
      <c r="X204" s="241">
        <v>10.757999999999999</v>
      </c>
      <c r="Y204" s="241">
        <v>1.8120000000000001</v>
      </c>
      <c r="Z204" s="241">
        <v>5.4980000000000002</v>
      </c>
      <c r="AA204" s="241">
        <v>2.1440000000000001</v>
      </c>
      <c r="AB204" s="241">
        <v>0.5</v>
      </c>
      <c r="AC204" s="241">
        <v>0</v>
      </c>
      <c r="AD204" s="241">
        <v>1.1240000000000001</v>
      </c>
    </row>
    <row r="205" spans="1:30" x14ac:dyDescent="0.25">
      <c r="A205" s="244" t="s">
        <v>518</v>
      </c>
      <c r="B205" s="140">
        <v>2.2408100000000002</v>
      </c>
      <c r="C205" s="140">
        <v>0.54088999999999998</v>
      </c>
      <c r="D205" s="140">
        <v>0.52998000000000001</v>
      </c>
      <c r="E205" s="140">
        <v>0</v>
      </c>
      <c r="F205" s="140">
        <v>15.00393</v>
      </c>
      <c r="G205" s="140">
        <v>0.64509000000000005</v>
      </c>
      <c r="H205" s="140">
        <v>0.96228000000000002</v>
      </c>
      <c r="I205" s="140">
        <v>1.4430000000000001</v>
      </c>
      <c r="J205" s="140">
        <v>0</v>
      </c>
      <c r="K205" s="140">
        <v>1</v>
      </c>
      <c r="L205" s="140">
        <v>8.7579999999999991</v>
      </c>
      <c r="M205" s="140">
        <v>1.8120000000000001</v>
      </c>
      <c r="N205" s="140">
        <v>5.4980000000000002</v>
      </c>
      <c r="O205" s="140">
        <v>2.1440000000000001</v>
      </c>
      <c r="P205" s="140">
        <v>0.5</v>
      </c>
      <c r="Q205" s="140">
        <v>0</v>
      </c>
      <c r="R205" s="140">
        <v>1.1240000000000001</v>
      </c>
      <c r="S205" s="140">
        <v>1.93</v>
      </c>
      <c r="T205" s="140">
        <v>9.516</v>
      </c>
      <c r="U205" s="140">
        <v>1.4430000000000001</v>
      </c>
      <c r="V205" s="140">
        <v>0</v>
      </c>
      <c r="W205" s="140">
        <v>1</v>
      </c>
      <c r="X205" s="140">
        <v>10.757999999999999</v>
      </c>
      <c r="Y205" s="140">
        <v>1.8120000000000001</v>
      </c>
      <c r="Z205" s="140">
        <v>5.4980000000000002</v>
      </c>
      <c r="AA205" s="140">
        <v>2.1440000000000001</v>
      </c>
      <c r="AB205" s="140">
        <v>0.5</v>
      </c>
      <c r="AC205" s="140">
        <v>0</v>
      </c>
      <c r="AD205" s="140">
        <v>1.1240000000000001</v>
      </c>
    </row>
    <row r="206" spans="1:30" x14ac:dyDescent="0.25">
      <c r="B206" s="240"/>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c r="Y206" s="240"/>
      <c r="Z206" s="240"/>
      <c r="AA206" s="240"/>
      <c r="AB206" s="240"/>
      <c r="AC206" s="240"/>
      <c r="AD206" s="240"/>
    </row>
    <row r="207" spans="1:30" x14ac:dyDescent="0.25">
      <c r="A207" s="237" t="s">
        <v>596</v>
      </c>
      <c r="B207" s="238">
        <v>3873.5384799999902</v>
      </c>
      <c r="C207" s="238">
        <v>4162.2525900000001</v>
      </c>
      <c r="D207" s="238">
        <v>4122.5012200000001</v>
      </c>
      <c r="E207" s="238">
        <v>3685.7115800000001</v>
      </c>
      <c r="F207" s="238">
        <v>4054.4978799999999</v>
      </c>
      <c r="G207" s="238">
        <v>4729.1504399999903</v>
      </c>
      <c r="H207" s="238">
        <v>4091.11582</v>
      </c>
      <c r="I207" s="238">
        <v>4213.2629999999999</v>
      </c>
      <c r="J207" s="238">
        <v>4304.9889999999996</v>
      </c>
      <c r="K207" s="238">
        <v>4088.3069999999998</v>
      </c>
      <c r="L207" s="238">
        <v>4085.7239999999902</v>
      </c>
      <c r="M207" s="238">
        <v>4112.0839999999998</v>
      </c>
      <c r="N207" s="238">
        <v>4054.7890000000002</v>
      </c>
      <c r="O207" s="238">
        <v>4868.9660000000003</v>
      </c>
      <c r="P207" s="238">
        <v>4380.4380000000001</v>
      </c>
      <c r="Q207" s="238">
        <v>4593.8879999999999</v>
      </c>
      <c r="R207" s="238">
        <v>5505.3699999999899</v>
      </c>
      <c r="S207" s="238">
        <v>4416.7849999999999</v>
      </c>
      <c r="T207" s="238">
        <v>4498.6079999999902</v>
      </c>
      <c r="U207" s="238">
        <v>4070.54</v>
      </c>
      <c r="V207" s="238">
        <v>4122.8590000000004</v>
      </c>
      <c r="W207" s="238">
        <v>4086.4250000000002</v>
      </c>
      <c r="X207" s="238">
        <v>3913.9690000000001</v>
      </c>
      <c r="Y207" s="238">
        <v>3883.5529999999999</v>
      </c>
      <c r="Z207" s="238">
        <v>3919.2910000000002</v>
      </c>
      <c r="AA207" s="238">
        <v>4779.6139999999996</v>
      </c>
      <c r="AB207" s="238">
        <v>4235.6019999999999</v>
      </c>
      <c r="AC207" s="238">
        <v>4492.8689999999997</v>
      </c>
      <c r="AD207" s="238">
        <v>5486.4740000000002</v>
      </c>
    </row>
    <row r="209" spans="1:30" x14ac:dyDescent="0.25">
      <c r="A209" s="237" t="s">
        <v>597</v>
      </c>
      <c r="B209" s="238">
        <v>41270.882429999998</v>
      </c>
      <c r="C209" s="238">
        <v>43247.428999999996</v>
      </c>
      <c r="D209" s="238">
        <v>37220.21905</v>
      </c>
      <c r="E209" s="238">
        <v>34457.92052</v>
      </c>
      <c r="F209" s="238">
        <v>37809.479890000002</v>
      </c>
      <c r="G209" s="238">
        <v>44938.280910000001</v>
      </c>
      <c r="H209" s="238">
        <v>41163.8271199999</v>
      </c>
      <c r="I209" s="238">
        <v>38279.583168044599</v>
      </c>
      <c r="J209" s="238">
        <v>40769.720287354801</v>
      </c>
      <c r="K209" s="238">
        <v>36448.412713151003</v>
      </c>
      <c r="L209" s="238">
        <v>42726.623762518298</v>
      </c>
      <c r="M209" s="238">
        <v>44745.381182806297</v>
      </c>
      <c r="N209" s="238">
        <v>40398.957958348299</v>
      </c>
      <c r="O209" s="238">
        <v>39626.462556000697</v>
      </c>
      <c r="P209" s="238">
        <v>43715.829076473798</v>
      </c>
      <c r="Q209" s="238">
        <v>39587.9254707808</v>
      </c>
      <c r="R209" s="238">
        <v>41491.750025223599</v>
      </c>
      <c r="S209" s="238">
        <v>44698.087742227202</v>
      </c>
      <c r="T209" s="238">
        <v>45395.311672612603</v>
      </c>
      <c r="U209" s="238">
        <v>41100.759197322397</v>
      </c>
      <c r="V209" s="238">
        <v>42287.265634122297</v>
      </c>
      <c r="W209" s="238">
        <v>42611.312028214103</v>
      </c>
      <c r="X209" s="238">
        <v>43544.417610893703</v>
      </c>
      <c r="Y209" s="238">
        <v>46012.997670715398</v>
      </c>
      <c r="Z209" s="238">
        <v>44244.763524107497</v>
      </c>
      <c r="AA209" s="238">
        <v>48167.307792590698</v>
      </c>
      <c r="AB209" s="238">
        <v>41689.850237240797</v>
      </c>
      <c r="AC209" s="238">
        <v>40266.1380355164</v>
      </c>
      <c r="AD209" s="238">
        <v>42419.714625480199</v>
      </c>
    </row>
    <row r="210" spans="1:30" x14ac:dyDescent="0.25">
      <c r="A210" s="239" t="s">
        <v>487</v>
      </c>
    </row>
    <row r="211" spans="1:30" x14ac:dyDescent="0.25">
      <c r="A211" s="239" t="s">
        <v>598</v>
      </c>
      <c r="B211" s="140">
        <v>0</v>
      </c>
      <c r="C211" s="140">
        <v>0</v>
      </c>
      <c r="D211" s="140">
        <v>0</v>
      </c>
      <c r="E211" s="140">
        <v>0</v>
      </c>
      <c r="F211" s="140">
        <v>0</v>
      </c>
      <c r="G211" s="140">
        <v>0</v>
      </c>
      <c r="H211" s="140">
        <v>0</v>
      </c>
      <c r="I211" s="140">
        <v>0</v>
      </c>
      <c r="J211" s="140">
        <v>0</v>
      </c>
      <c r="K211" s="140">
        <v>0</v>
      </c>
      <c r="L211" s="140">
        <v>0</v>
      </c>
      <c r="M211" s="140">
        <v>0</v>
      </c>
      <c r="N211" s="140">
        <v>0</v>
      </c>
      <c r="O211" s="140">
        <v>0</v>
      </c>
      <c r="P211" s="140">
        <v>0</v>
      </c>
      <c r="Q211" s="140">
        <v>0</v>
      </c>
      <c r="R211" s="140">
        <v>0</v>
      </c>
      <c r="S211" s="140">
        <v>0</v>
      </c>
      <c r="T211" s="140">
        <v>0</v>
      </c>
      <c r="U211" s="140">
        <v>0</v>
      </c>
      <c r="V211" s="140">
        <v>0</v>
      </c>
      <c r="W211" s="140">
        <v>0</v>
      </c>
      <c r="X211" s="140">
        <v>0</v>
      </c>
      <c r="Y211" s="140">
        <v>0</v>
      </c>
      <c r="Z211" s="140">
        <v>0</v>
      </c>
      <c r="AA211" s="140">
        <v>0</v>
      </c>
      <c r="AB211" s="140">
        <v>0</v>
      </c>
      <c r="AC211" s="140">
        <v>0</v>
      </c>
      <c r="AD211" s="140">
        <v>0</v>
      </c>
    </row>
    <row r="212" spans="1:30" x14ac:dyDescent="0.25">
      <c r="A212" s="239" t="s">
        <v>599</v>
      </c>
      <c r="B212" s="140">
        <v>0</v>
      </c>
      <c r="C212" s="140">
        <v>0</v>
      </c>
      <c r="D212" s="140">
        <v>0</v>
      </c>
      <c r="E212" s="140">
        <v>0</v>
      </c>
      <c r="F212" s="140">
        <v>0</v>
      </c>
      <c r="G212" s="140">
        <v>0</v>
      </c>
      <c r="H212" s="140">
        <v>0</v>
      </c>
      <c r="I212" s="140">
        <v>0</v>
      </c>
      <c r="J212" s="140">
        <v>0</v>
      </c>
      <c r="K212" s="140">
        <v>0</v>
      </c>
      <c r="L212" s="140">
        <v>0</v>
      </c>
      <c r="M212" s="140">
        <v>0</v>
      </c>
      <c r="N212" s="140">
        <v>0</v>
      </c>
      <c r="O212" s="140">
        <v>0</v>
      </c>
      <c r="P212" s="140">
        <v>0</v>
      </c>
      <c r="Q212" s="140">
        <v>0</v>
      </c>
      <c r="R212" s="140">
        <v>0</v>
      </c>
      <c r="S212" s="140">
        <v>0</v>
      </c>
      <c r="T212" s="140">
        <v>0</v>
      </c>
      <c r="U212" s="140">
        <v>0</v>
      </c>
      <c r="V212" s="140">
        <v>0</v>
      </c>
      <c r="W212" s="140">
        <v>0</v>
      </c>
      <c r="X212" s="140">
        <v>0</v>
      </c>
      <c r="Y212" s="140">
        <v>0</v>
      </c>
      <c r="Z212" s="140">
        <v>0</v>
      </c>
      <c r="AA212" s="140">
        <v>0</v>
      </c>
      <c r="AB212" s="140">
        <v>0</v>
      </c>
      <c r="AC212" s="140">
        <v>0</v>
      </c>
      <c r="AD212" s="140">
        <v>0</v>
      </c>
    </row>
    <row r="213" spans="1:30" x14ac:dyDescent="0.25">
      <c r="A213" s="239" t="s">
        <v>600</v>
      </c>
      <c r="B213" s="140">
        <v>6838.6067599999997</v>
      </c>
      <c r="C213" s="140">
        <v>5927.19481</v>
      </c>
      <c r="D213" s="140">
        <v>4116.6605</v>
      </c>
      <c r="E213" s="140">
        <v>4225.9425499999998</v>
      </c>
      <c r="F213" s="140">
        <v>5201.5985599999904</v>
      </c>
      <c r="G213" s="140">
        <v>6529.4621699999998</v>
      </c>
      <c r="H213" s="140">
        <v>8433.5032699999992</v>
      </c>
      <c r="I213" s="140">
        <v>9518.0964936979199</v>
      </c>
      <c r="J213" s="140">
        <v>10887.591755921399</v>
      </c>
      <c r="K213" s="140">
        <v>12489.781395448101</v>
      </c>
      <c r="L213" s="140">
        <v>13672.751364698501</v>
      </c>
      <c r="M213" s="140">
        <v>17325.534329484199</v>
      </c>
      <c r="N213" s="140">
        <v>12121.308577427</v>
      </c>
      <c r="O213" s="140">
        <v>9566.2701105305496</v>
      </c>
      <c r="P213" s="140">
        <v>4656.508676079</v>
      </c>
      <c r="Q213" s="140">
        <v>3153.64199883949</v>
      </c>
      <c r="R213" s="140">
        <v>6048.5567318560697</v>
      </c>
      <c r="S213" s="140">
        <v>9003.2534533368998</v>
      </c>
      <c r="T213" s="140">
        <v>9212.6160577467599</v>
      </c>
      <c r="U213" s="140">
        <v>9270.9066440240003</v>
      </c>
      <c r="V213" s="140">
        <v>10759.7708651947</v>
      </c>
      <c r="W213" s="140">
        <v>13295.016612650301</v>
      </c>
      <c r="X213" s="140">
        <v>13753.577452830699</v>
      </c>
      <c r="Y213" s="140">
        <v>16927.804116373001</v>
      </c>
      <c r="Z213" s="140">
        <v>11942.792225136</v>
      </c>
      <c r="AA213" s="140">
        <v>9604.8987686427299</v>
      </c>
      <c r="AB213" s="140">
        <v>4451.5049225374096</v>
      </c>
      <c r="AC213" s="140">
        <v>2965.4324181686502</v>
      </c>
      <c r="AD213" s="140">
        <v>5569.5176531853704</v>
      </c>
    </row>
    <row r="214" spans="1:30" x14ac:dyDescent="0.25">
      <c r="A214" s="239" t="s">
        <v>601</v>
      </c>
      <c r="B214" s="140">
        <v>806.61851999999999</v>
      </c>
      <c r="C214" s="140">
        <v>-301.34550000000002</v>
      </c>
      <c r="D214" s="140">
        <v>1449.0782200000001</v>
      </c>
      <c r="E214" s="140">
        <v>-275.33017000000001</v>
      </c>
      <c r="F214" s="140">
        <v>-102.4074</v>
      </c>
      <c r="G214" s="140">
        <v>271.99907999999999</v>
      </c>
      <c r="H214" s="140">
        <v>94.085620000000006</v>
      </c>
      <c r="I214" s="140">
        <v>-252</v>
      </c>
      <c r="J214" s="140">
        <v>0</v>
      </c>
      <c r="K214" s="140">
        <v>0</v>
      </c>
      <c r="L214" s="140">
        <v>0</v>
      </c>
      <c r="M214" s="140">
        <v>0</v>
      </c>
      <c r="N214" s="140">
        <v>0</v>
      </c>
      <c r="O214" s="140">
        <v>0</v>
      </c>
      <c r="P214" s="140">
        <v>0</v>
      </c>
      <c r="Q214" s="140">
        <v>0</v>
      </c>
      <c r="R214" s="140">
        <v>0</v>
      </c>
      <c r="S214" s="140">
        <v>0</v>
      </c>
      <c r="T214" s="140">
        <v>0</v>
      </c>
      <c r="U214" s="140">
        <v>0</v>
      </c>
      <c r="V214" s="140">
        <v>0</v>
      </c>
      <c r="W214" s="140">
        <v>0</v>
      </c>
      <c r="X214" s="140">
        <v>0</v>
      </c>
      <c r="Y214" s="140">
        <v>0</v>
      </c>
      <c r="Z214" s="140">
        <v>0</v>
      </c>
      <c r="AA214" s="140">
        <v>0</v>
      </c>
      <c r="AB214" s="140">
        <v>0</v>
      </c>
      <c r="AC214" s="140">
        <v>0</v>
      </c>
      <c r="AD214" s="140">
        <v>0</v>
      </c>
    </row>
    <row r="215" spans="1:30" ht="15.75" thickBot="1" x14ac:dyDescent="0.3">
      <c r="A215" s="239" t="s">
        <v>602</v>
      </c>
      <c r="B215" s="241">
        <v>897.05097999999998</v>
      </c>
      <c r="C215" s="241">
        <v>-10.250839999999901</v>
      </c>
      <c r="D215" s="241">
        <v>-1451.3260499999999</v>
      </c>
      <c r="E215" s="241">
        <v>-1439.1453300000001</v>
      </c>
      <c r="F215" s="241">
        <v>-2059.8419199999998</v>
      </c>
      <c r="G215" s="241">
        <v>373.87779999999998</v>
      </c>
      <c r="H215" s="241">
        <v>97.279570000000007</v>
      </c>
      <c r="I215" s="241">
        <v>0</v>
      </c>
      <c r="J215" s="241">
        <v>0</v>
      </c>
      <c r="K215" s="241">
        <v>0</v>
      </c>
      <c r="L215" s="241">
        <v>0</v>
      </c>
      <c r="M215" s="241">
        <v>0</v>
      </c>
      <c r="N215" s="241">
        <v>0</v>
      </c>
      <c r="O215" s="241">
        <v>0</v>
      </c>
      <c r="P215" s="241">
        <v>0</v>
      </c>
      <c r="Q215" s="241">
        <v>0</v>
      </c>
      <c r="R215" s="241">
        <v>0</v>
      </c>
      <c r="S215" s="241">
        <v>0</v>
      </c>
      <c r="T215" s="241">
        <v>0</v>
      </c>
      <c r="U215" s="241">
        <v>0</v>
      </c>
      <c r="V215" s="241">
        <v>0</v>
      </c>
      <c r="W215" s="241">
        <v>0</v>
      </c>
      <c r="X215" s="241">
        <v>0</v>
      </c>
      <c r="Y215" s="241">
        <v>0</v>
      </c>
      <c r="Z215" s="241">
        <v>0</v>
      </c>
      <c r="AA215" s="241">
        <v>0</v>
      </c>
      <c r="AB215" s="241">
        <v>0</v>
      </c>
      <c r="AC215" s="241">
        <v>0</v>
      </c>
      <c r="AD215" s="241">
        <v>0</v>
      </c>
    </row>
    <row r="216" spans="1:30" x14ac:dyDescent="0.25">
      <c r="A216" s="244" t="s">
        <v>603</v>
      </c>
      <c r="B216" s="140">
        <v>8542.2762599999896</v>
      </c>
      <c r="C216" s="140">
        <v>5615.5984699999999</v>
      </c>
      <c r="D216" s="140">
        <v>4114.4126699999997</v>
      </c>
      <c r="E216" s="140">
        <v>2511.4670499999902</v>
      </c>
      <c r="F216" s="140">
        <v>3039.34923999999</v>
      </c>
      <c r="G216" s="140">
        <v>7175.3390499999996</v>
      </c>
      <c r="H216" s="140">
        <v>8624.8684599999997</v>
      </c>
      <c r="I216" s="140">
        <v>9266.0964936979199</v>
      </c>
      <c r="J216" s="140">
        <v>10887.591755921399</v>
      </c>
      <c r="K216" s="140">
        <v>12489.781395448101</v>
      </c>
      <c r="L216" s="140">
        <v>13672.751364698501</v>
      </c>
      <c r="M216" s="140">
        <v>17325.534329484199</v>
      </c>
      <c r="N216" s="140">
        <v>12121.308577427</v>
      </c>
      <c r="O216" s="140">
        <v>9566.2701105305496</v>
      </c>
      <c r="P216" s="140">
        <v>4656.508676079</v>
      </c>
      <c r="Q216" s="140">
        <v>3153.64199883949</v>
      </c>
      <c r="R216" s="140">
        <v>6048.5567318560697</v>
      </c>
      <c r="S216" s="140">
        <v>9003.2534533368998</v>
      </c>
      <c r="T216" s="140">
        <v>9212.6160577467599</v>
      </c>
      <c r="U216" s="140">
        <v>9270.9066440240003</v>
      </c>
      <c r="V216" s="140">
        <v>10759.7708651947</v>
      </c>
      <c r="W216" s="140">
        <v>13295.016612650301</v>
      </c>
      <c r="X216" s="140">
        <v>13753.577452830699</v>
      </c>
      <c r="Y216" s="140">
        <v>16927.804116373001</v>
      </c>
      <c r="Z216" s="140">
        <v>11942.792225136</v>
      </c>
      <c r="AA216" s="140">
        <v>9604.8987686427299</v>
      </c>
      <c r="AB216" s="140">
        <v>4451.5049225374096</v>
      </c>
      <c r="AC216" s="140">
        <v>2965.4324181686502</v>
      </c>
      <c r="AD216" s="140">
        <v>5569.5176531853704</v>
      </c>
    </row>
    <row r="217" spans="1:30" x14ac:dyDescent="0.25">
      <c r="A217" s="239" t="s">
        <v>604</v>
      </c>
      <c r="B217" s="140">
        <v>0</v>
      </c>
      <c r="C217" s="140">
        <v>0</v>
      </c>
      <c r="D217" s="140">
        <v>0</v>
      </c>
      <c r="E217" s="140">
        <v>0</v>
      </c>
      <c r="F217" s="140">
        <v>0</v>
      </c>
      <c r="G217" s="140">
        <v>0</v>
      </c>
      <c r="H217" s="140">
        <v>0</v>
      </c>
      <c r="I217" s="140">
        <v>0</v>
      </c>
      <c r="J217" s="140">
        <v>0</v>
      </c>
      <c r="K217" s="140">
        <v>0</v>
      </c>
      <c r="L217" s="140">
        <v>0</v>
      </c>
      <c r="M217" s="140">
        <v>0</v>
      </c>
      <c r="N217" s="140">
        <v>0</v>
      </c>
      <c r="O217" s="140">
        <v>0</v>
      </c>
      <c r="P217" s="140">
        <v>0</v>
      </c>
      <c r="Q217" s="140">
        <v>0</v>
      </c>
      <c r="R217" s="140">
        <v>0</v>
      </c>
      <c r="S217" s="140">
        <v>0</v>
      </c>
      <c r="T217" s="140">
        <v>0</v>
      </c>
      <c r="U217" s="140">
        <v>0</v>
      </c>
      <c r="V217" s="140">
        <v>0</v>
      </c>
      <c r="W217" s="140">
        <v>0</v>
      </c>
      <c r="X217" s="140">
        <v>0</v>
      </c>
      <c r="Y217" s="140">
        <v>0</v>
      </c>
      <c r="Z217" s="140">
        <v>0</v>
      </c>
      <c r="AA217" s="140">
        <v>0</v>
      </c>
      <c r="AB217" s="140">
        <v>0</v>
      </c>
      <c r="AC217" s="140">
        <v>0</v>
      </c>
      <c r="AD217" s="140">
        <v>0</v>
      </c>
    </row>
    <row r="218" spans="1:30" x14ac:dyDescent="0.25">
      <c r="A218" s="239" t="s">
        <v>605</v>
      </c>
      <c r="B218" s="140">
        <v>0</v>
      </c>
      <c r="C218" s="140">
        <v>0</v>
      </c>
      <c r="D218" s="140">
        <v>0</v>
      </c>
      <c r="E218" s="140">
        <v>0</v>
      </c>
      <c r="F218" s="140">
        <v>0</v>
      </c>
      <c r="G218" s="140">
        <v>0</v>
      </c>
      <c r="H218" s="140">
        <v>0</v>
      </c>
      <c r="I218" s="140">
        <v>0</v>
      </c>
      <c r="J218" s="140">
        <v>0</v>
      </c>
      <c r="K218" s="140">
        <v>0</v>
      </c>
      <c r="L218" s="140">
        <v>0</v>
      </c>
      <c r="M218" s="140">
        <v>0</v>
      </c>
      <c r="N218" s="140">
        <v>0</v>
      </c>
      <c r="O218" s="140">
        <v>0</v>
      </c>
      <c r="P218" s="140">
        <v>0</v>
      </c>
      <c r="Q218" s="140">
        <v>0</v>
      </c>
      <c r="R218" s="140">
        <v>0</v>
      </c>
      <c r="S218" s="140">
        <v>0</v>
      </c>
      <c r="T218" s="140">
        <v>0</v>
      </c>
      <c r="U218" s="140">
        <v>0</v>
      </c>
      <c r="V218" s="140">
        <v>0</v>
      </c>
      <c r="W218" s="140">
        <v>0</v>
      </c>
      <c r="X218" s="140">
        <v>0</v>
      </c>
      <c r="Y218" s="140">
        <v>0</v>
      </c>
      <c r="Z218" s="140">
        <v>0</v>
      </c>
      <c r="AA218" s="140">
        <v>0</v>
      </c>
      <c r="AB218" s="140">
        <v>0</v>
      </c>
      <c r="AC218" s="140">
        <v>0</v>
      </c>
      <c r="AD218" s="140">
        <v>0</v>
      </c>
    </row>
    <row r="219" spans="1:30" ht="15.75" thickBot="1" x14ac:dyDescent="0.3">
      <c r="A219" s="239" t="s">
        <v>606</v>
      </c>
      <c r="B219" s="241">
        <v>76.430840000000003</v>
      </c>
      <c r="C219" s="241">
        <v>72.69117</v>
      </c>
      <c r="D219" s="241">
        <v>70.665099999999995</v>
      </c>
      <c r="E219" s="241">
        <v>81.946219999999997</v>
      </c>
      <c r="F219" s="241">
        <v>82.307879999999997</v>
      </c>
      <c r="G219" s="241">
        <v>173.73972000000001</v>
      </c>
      <c r="H219" s="241">
        <v>87.121530000000007</v>
      </c>
      <c r="I219" s="241">
        <v>81.941999999999993</v>
      </c>
      <c r="J219" s="241">
        <v>81.861000000000004</v>
      </c>
      <c r="K219" s="241">
        <v>79.356999999999999</v>
      </c>
      <c r="L219" s="241">
        <v>94.768000000000001</v>
      </c>
      <c r="M219" s="241">
        <v>83.492000000000004</v>
      </c>
      <c r="N219" s="241">
        <v>80.134</v>
      </c>
      <c r="O219" s="241">
        <v>90.209000000000003</v>
      </c>
      <c r="P219" s="241">
        <v>87.85</v>
      </c>
      <c r="Q219" s="241">
        <v>114.492</v>
      </c>
      <c r="R219" s="241">
        <v>86.85</v>
      </c>
      <c r="S219" s="241">
        <v>87.85</v>
      </c>
      <c r="T219" s="241">
        <v>86.85</v>
      </c>
      <c r="U219" s="241">
        <v>86.85</v>
      </c>
      <c r="V219" s="241">
        <v>84.492000000000004</v>
      </c>
      <c r="W219" s="241">
        <v>86.85</v>
      </c>
      <c r="X219" s="241">
        <v>90.209000000000003</v>
      </c>
      <c r="Y219" s="241">
        <v>85.367999999999995</v>
      </c>
      <c r="Z219" s="241">
        <v>81.921000000000006</v>
      </c>
      <c r="AA219" s="241">
        <v>92.263999999999996</v>
      </c>
      <c r="AB219" s="241">
        <v>86.367999999999995</v>
      </c>
      <c r="AC219" s="241">
        <v>119.816</v>
      </c>
      <c r="AD219" s="241">
        <v>88.816000000000003</v>
      </c>
    </row>
    <row r="220" spans="1:30" x14ac:dyDescent="0.25">
      <c r="A220" s="244" t="s">
        <v>607</v>
      </c>
      <c r="B220" s="140">
        <v>76.430840000000003</v>
      </c>
      <c r="C220" s="140">
        <v>72.69117</v>
      </c>
      <c r="D220" s="140">
        <v>70.665099999999995</v>
      </c>
      <c r="E220" s="140">
        <v>81.946219999999997</v>
      </c>
      <c r="F220" s="140">
        <v>82.307879999999997</v>
      </c>
      <c r="G220" s="140">
        <v>173.73972000000001</v>
      </c>
      <c r="H220" s="140">
        <v>87.121530000000007</v>
      </c>
      <c r="I220" s="140">
        <v>81.941999999999993</v>
      </c>
      <c r="J220" s="140">
        <v>81.861000000000004</v>
      </c>
      <c r="K220" s="140">
        <v>79.356999999999999</v>
      </c>
      <c r="L220" s="140">
        <v>94.768000000000001</v>
      </c>
      <c r="M220" s="140">
        <v>83.492000000000004</v>
      </c>
      <c r="N220" s="140">
        <v>80.134</v>
      </c>
      <c r="O220" s="140">
        <v>90.209000000000003</v>
      </c>
      <c r="P220" s="140">
        <v>87.85</v>
      </c>
      <c r="Q220" s="140">
        <v>114.492</v>
      </c>
      <c r="R220" s="140">
        <v>86.85</v>
      </c>
      <c r="S220" s="140">
        <v>87.85</v>
      </c>
      <c r="T220" s="140">
        <v>86.85</v>
      </c>
      <c r="U220" s="140">
        <v>86.85</v>
      </c>
      <c r="V220" s="140">
        <v>84.492000000000004</v>
      </c>
      <c r="W220" s="140">
        <v>86.85</v>
      </c>
      <c r="X220" s="140">
        <v>90.209000000000003</v>
      </c>
      <c r="Y220" s="140">
        <v>85.367999999999995</v>
      </c>
      <c r="Z220" s="140">
        <v>81.921000000000006</v>
      </c>
      <c r="AA220" s="140">
        <v>92.263999999999996</v>
      </c>
      <c r="AB220" s="140">
        <v>86.367999999999995</v>
      </c>
      <c r="AC220" s="140">
        <v>119.816</v>
      </c>
      <c r="AD220" s="140">
        <v>88.816000000000003</v>
      </c>
    </row>
    <row r="221" spans="1:30" ht="15.75" thickBot="1" x14ac:dyDescent="0.3">
      <c r="A221" s="239" t="s">
        <v>608</v>
      </c>
      <c r="B221" s="241">
        <v>8306.0269000000008</v>
      </c>
      <c r="C221" s="241">
        <v>4358.8452399999996</v>
      </c>
      <c r="D221" s="241">
        <v>2560.1878999999999</v>
      </c>
      <c r="E221" s="241">
        <v>781.09698000000003</v>
      </c>
      <c r="F221" s="241">
        <v>1.04260999999999</v>
      </c>
      <c r="G221" s="241">
        <v>0.82406999999999997</v>
      </c>
      <c r="H221" s="241">
        <v>0.64744999999999997</v>
      </c>
      <c r="I221" s="241">
        <v>0</v>
      </c>
      <c r="J221" s="241">
        <v>0</v>
      </c>
      <c r="K221" s="241">
        <v>524.46135989378399</v>
      </c>
      <c r="L221" s="241">
        <v>5619.9247554475696</v>
      </c>
      <c r="M221" s="241">
        <v>8055.3900627038602</v>
      </c>
      <c r="N221" s="241">
        <v>7724.4499263318103</v>
      </c>
      <c r="O221" s="241">
        <v>5508.7864827502899</v>
      </c>
      <c r="P221" s="241">
        <v>1998.10137494123</v>
      </c>
      <c r="Q221" s="241">
        <v>442.96694958866902</v>
      </c>
      <c r="R221" s="241">
        <v>0</v>
      </c>
      <c r="S221" s="241">
        <v>0</v>
      </c>
      <c r="T221" s="241">
        <v>0</v>
      </c>
      <c r="U221" s="241">
        <v>0</v>
      </c>
      <c r="V221" s="241">
        <v>0</v>
      </c>
      <c r="W221" s="241">
        <v>575.74024567164599</v>
      </c>
      <c r="X221" s="241">
        <v>6177.5833943425296</v>
      </c>
      <c r="Y221" s="241">
        <v>8880.6955365778995</v>
      </c>
      <c r="Z221" s="241">
        <v>8520.3212677852298</v>
      </c>
      <c r="AA221" s="241">
        <v>6080.4682916501097</v>
      </c>
      <c r="AB221" s="241">
        <v>2207.3280736322499</v>
      </c>
      <c r="AC221" s="241">
        <v>489.95771206604797</v>
      </c>
      <c r="AD221" s="241">
        <v>0</v>
      </c>
    </row>
    <row r="222" spans="1:30" x14ac:dyDescent="0.25">
      <c r="A222" s="244" t="s">
        <v>609</v>
      </c>
      <c r="B222" s="140">
        <v>8306.0269000000008</v>
      </c>
      <c r="C222" s="140">
        <v>4358.8452399999996</v>
      </c>
      <c r="D222" s="140">
        <v>2560.1878999999999</v>
      </c>
      <c r="E222" s="140">
        <v>781.09698000000003</v>
      </c>
      <c r="F222" s="140">
        <v>1.04260999999999</v>
      </c>
      <c r="G222" s="140">
        <v>0.82406999999999997</v>
      </c>
      <c r="H222" s="140">
        <v>0.64744999999999997</v>
      </c>
      <c r="I222" s="140">
        <v>0</v>
      </c>
      <c r="J222" s="140">
        <v>0</v>
      </c>
      <c r="K222" s="140">
        <v>524.46135989378399</v>
      </c>
      <c r="L222" s="140">
        <v>5619.9247554475696</v>
      </c>
      <c r="M222" s="140">
        <v>8055.3900627038602</v>
      </c>
      <c r="N222" s="140">
        <v>7724.4499263318103</v>
      </c>
      <c r="O222" s="140">
        <v>5508.7864827502899</v>
      </c>
      <c r="P222" s="140">
        <v>1998.10137494123</v>
      </c>
      <c r="Q222" s="140">
        <v>442.96694958866902</v>
      </c>
      <c r="R222" s="140">
        <v>0</v>
      </c>
      <c r="S222" s="140">
        <v>0</v>
      </c>
      <c r="T222" s="140">
        <v>0</v>
      </c>
      <c r="U222" s="140">
        <v>0</v>
      </c>
      <c r="V222" s="140">
        <v>0</v>
      </c>
      <c r="W222" s="140">
        <v>575.74024567164599</v>
      </c>
      <c r="X222" s="140">
        <v>6177.5833943425296</v>
      </c>
      <c r="Y222" s="140">
        <v>8880.6955365778995</v>
      </c>
      <c r="Z222" s="140">
        <v>8520.3212677852298</v>
      </c>
      <c r="AA222" s="140">
        <v>6080.4682916501097</v>
      </c>
      <c r="AB222" s="140">
        <v>2207.3280736322499</v>
      </c>
      <c r="AC222" s="140">
        <v>489.95771206604797</v>
      </c>
      <c r="AD222" s="140">
        <v>0</v>
      </c>
    </row>
    <row r="223" spans="1:30" ht="15.75" thickBot="1" x14ac:dyDescent="0.3">
      <c r="A223" s="239" t="s">
        <v>610</v>
      </c>
      <c r="B223" s="241">
        <v>-25.241109999999999</v>
      </c>
      <c r="C223" s="241">
        <v>-146.32405</v>
      </c>
      <c r="D223" s="241">
        <v>0</v>
      </c>
      <c r="E223" s="241">
        <v>-12.48584</v>
      </c>
      <c r="F223" s="241">
        <v>-1398.61853</v>
      </c>
      <c r="G223" s="241">
        <v>-5559.0071699999999</v>
      </c>
      <c r="H223" s="241">
        <v>-6839.1122599999999</v>
      </c>
      <c r="I223" s="241">
        <v>-7612.5414328607603</v>
      </c>
      <c r="J223" s="241">
        <v>-6676.2065995828398</v>
      </c>
      <c r="K223" s="241">
        <v>-941.13262245015403</v>
      </c>
      <c r="L223" s="241">
        <v>0</v>
      </c>
      <c r="M223" s="241">
        <v>0</v>
      </c>
      <c r="N223" s="241">
        <v>0</v>
      </c>
      <c r="O223" s="241">
        <v>0</v>
      </c>
      <c r="P223" s="241">
        <v>0</v>
      </c>
      <c r="Q223" s="241">
        <v>0</v>
      </c>
      <c r="R223" s="241">
        <v>-4483.9342583914304</v>
      </c>
      <c r="S223" s="241">
        <v>-7902.7752831467096</v>
      </c>
      <c r="T223" s="241">
        <v>-8033.5500881971902</v>
      </c>
      <c r="U223" s="241">
        <v>-7434.8952167674997</v>
      </c>
      <c r="V223" s="241">
        <v>-6470.8070869674802</v>
      </c>
      <c r="W223" s="241">
        <v>-910.95995861473398</v>
      </c>
      <c r="X223" s="241">
        <v>0</v>
      </c>
      <c r="Y223" s="241">
        <v>0</v>
      </c>
      <c r="Z223" s="241">
        <v>0</v>
      </c>
      <c r="AA223" s="241">
        <v>0</v>
      </c>
      <c r="AB223" s="241">
        <v>0</v>
      </c>
      <c r="AC223" s="241">
        <v>0</v>
      </c>
      <c r="AD223" s="241">
        <v>-4141.4762166465598</v>
      </c>
    </row>
    <row r="224" spans="1:30" x14ac:dyDescent="0.25">
      <c r="A224" s="244" t="s">
        <v>611</v>
      </c>
      <c r="B224" s="140">
        <v>-25.241109999999999</v>
      </c>
      <c r="C224" s="140">
        <v>-146.32405</v>
      </c>
      <c r="D224" s="140">
        <v>0</v>
      </c>
      <c r="E224" s="140">
        <v>-12.48584</v>
      </c>
      <c r="F224" s="140">
        <v>-1398.61853</v>
      </c>
      <c r="G224" s="140">
        <v>-5559.0071699999999</v>
      </c>
      <c r="H224" s="140">
        <v>-6839.1122599999999</v>
      </c>
      <c r="I224" s="140">
        <v>-7612.5414328607603</v>
      </c>
      <c r="J224" s="140">
        <v>-6676.2065995828398</v>
      </c>
      <c r="K224" s="140">
        <v>-941.13262245015403</v>
      </c>
      <c r="L224" s="140">
        <v>0</v>
      </c>
      <c r="M224" s="140">
        <v>0</v>
      </c>
      <c r="N224" s="140">
        <v>0</v>
      </c>
      <c r="O224" s="140">
        <v>0</v>
      </c>
      <c r="P224" s="140">
        <v>0</v>
      </c>
      <c r="Q224" s="140">
        <v>0</v>
      </c>
      <c r="R224" s="140">
        <v>-4483.9342583914304</v>
      </c>
      <c r="S224" s="140">
        <v>-7902.7752831467096</v>
      </c>
      <c r="T224" s="140">
        <v>-8033.5500881971902</v>
      </c>
      <c r="U224" s="140">
        <v>-7434.8952167674997</v>
      </c>
      <c r="V224" s="140">
        <v>-6470.8070869674802</v>
      </c>
      <c r="W224" s="140">
        <v>-910.95995861473398</v>
      </c>
      <c r="X224" s="140">
        <v>0</v>
      </c>
      <c r="Y224" s="140">
        <v>0</v>
      </c>
      <c r="Z224" s="140">
        <v>0</v>
      </c>
      <c r="AA224" s="140">
        <v>0</v>
      </c>
      <c r="AB224" s="140">
        <v>0</v>
      </c>
      <c r="AC224" s="140">
        <v>0</v>
      </c>
      <c r="AD224" s="140">
        <v>-4141.4762166465598</v>
      </c>
    </row>
    <row r="225" spans="1:30" ht="15.75" thickBot="1" x14ac:dyDescent="0.3">
      <c r="A225" s="239" t="s">
        <v>612</v>
      </c>
      <c r="B225" s="241">
        <v>-13.895530000000001</v>
      </c>
      <c r="C225" s="241">
        <v>-10.7789</v>
      </c>
      <c r="D225" s="241">
        <v>-6.49756</v>
      </c>
      <c r="E225" s="241">
        <v>-4.4018699999999997</v>
      </c>
      <c r="F225" s="241">
        <v>-1.38862</v>
      </c>
      <c r="G225" s="241">
        <v>-0.81564000000000003</v>
      </c>
      <c r="H225" s="241">
        <v>-0.63827</v>
      </c>
      <c r="I225" s="241">
        <v>0</v>
      </c>
      <c r="J225" s="241">
        <v>0</v>
      </c>
      <c r="K225" s="241">
        <v>0</v>
      </c>
      <c r="L225" s="241">
        <v>0</v>
      </c>
      <c r="M225" s="241">
        <v>0</v>
      </c>
      <c r="N225" s="241">
        <v>0</v>
      </c>
      <c r="O225" s="241">
        <v>0</v>
      </c>
      <c r="P225" s="241">
        <v>0</v>
      </c>
      <c r="Q225" s="241">
        <v>0</v>
      </c>
      <c r="R225" s="241">
        <v>0</v>
      </c>
      <c r="S225" s="241">
        <v>0</v>
      </c>
      <c r="T225" s="241">
        <v>0</v>
      </c>
      <c r="U225" s="241">
        <v>0</v>
      </c>
      <c r="V225" s="241">
        <v>0</v>
      </c>
      <c r="W225" s="241">
        <v>0</v>
      </c>
      <c r="X225" s="241">
        <v>0</v>
      </c>
      <c r="Y225" s="241">
        <v>0</v>
      </c>
      <c r="Z225" s="241">
        <v>0</v>
      </c>
      <c r="AA225" s="241">
        <v>0</v>
      </c>
      <c r="AB225" s="241">
        <v>0</v>
      </c>
      <c r="AC225" s="241">
        <v>0</v>
      </c>
      <c r="AD225" s="241">
        <v>0</v>
      </c>
    </row>
    <row r="226" spans="1:30" x14ac:dyDescent="0.25">
      <c r="A226" s="244" t="s">
        <v>613</v>
      </c>
      <c r="B226" s="140">
        <v>-13.895530000000001</v>
      </c>
      <c r="C226" s="140">
        <v>-10.7789</v>
      </c>
      <c r="D226" s="140">
        <v>-6.49756</v>
      </c>
      <c r="E226" s="140">
        <v>-4.4018699999999997</v>
      </c>
      <c r="F226" s="140">
        <v>-1.38862</v>
      </c>
      <c r="G226" s="140">
        <v>-0.81564000000000003</v>
      </c>
      <c r="H226" s="140">
        <v>-0.63827</v>
      </c>
      <c r="I226" s="140">
        <v>0</v>
      </c>
      <c r="J226" s="140">
        <v>0</v>
      </c>
      <c r="K226" s="140">
        <v>0</v>
      </c>
      <c r="L226" s="140">
        <v>0</v>
      </c>
      <c r="M226" s="140">
        <v>0</v>
      </c>
      <c r="N226" s="140">
        <v>0</v>
      </c>
      <c r="O226" s="140">
        <v>0</v>
      </c>
      <c r="P226" s="140">
        <v>0</v>
      </c>
      <c r="Q226" s="140">
        <v>0</v>
      </c>
      <c r="R226" s="140">
        <v>0</v>
      </c>
      <c r="S226" s="140">
        <v>0</v>
      </c>
      <c r="T226" s="140">
        <v>0</v>
      </c>
      <c r="U226" s="140">
        <v>0</v>
      </c>
      <c r="V226" s="140">
        <v>0</v>
      </c>
      <c r="W226" s="140">
        <v>0</v>
      </c>
      <c r="X226" s="140">
        <v>0</v>
      </c>
      <c r="Y226" s="140">
        <v>0</v>
      </c>
      <c r="Z226" s="140">
        <v>0</v>
      </c>
      <c r="AA226" s="140">
        <v>0</v>
      </c>
      <c r="AB226" s="140">
        <v>0</v>
      </c>
      <c r="AC226" s="140">
        <v>0</v>
      </c>
      <c r="AD226" s="140">
        <v>0</v>
      </c>
    </row>
    <row r="227" spans="1:30" x14ac:dyDescent="0.25">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c r="AA227" s="240"/>
      <c r="AB227" s="240"/>
      <c r="AC227" s="240"/>
      <c r="AD227" s="240"/>
    </row>
    <row r="228" spans="1:30" x14ac:dyDescent="0.25">
      <c r="A228" s="237" t="s">
        <v>614</v>
      </c>
      <c r="B228" s="238">
        <v>16885.59736</v>
      </c>
      <c r="C228" s="238">
        <v>9890.0319299999992</v>
      </c>
      <c r="D228" s="238">
        <v>6738.76811</v>
      </c>
      <c r="E228" s="238">
        <v>3357.6225399999898</v>
      </c>
      <c r="F228" s="238">
        <v>1722.6925799999899</v>
      </c>
      <c r="G228" s="238">
        <v>1790.0800299999901</v>
      </c>
      <c r="H228" s="238">
        <v>1872.8869099999999</v>
      </c>
      <c r="I228" s="238">
        <v>1735.49706083715</v>
      </c>
      <c r="J228" s="238">
        <v>4293.2461563385696</v>
      </c>
      <c r="K228" s="238">
        <v>12152.467132891699</v>
      </c>
      <c r="L228" s="238">
        <v>19387.444120145999</v>
      </c>
      <c r="M228" s="238">
        <v>25464.416392188101</v>
      </c>
      <c r="N228" s="238">
        <v>19925.8925037589</v>
      </c>
      <c r="O228" s="238">
        <v>15165.265593280799</v>
      </c>
      <c r="P228" s="238">
        <v>6742.4600510202399</v>
      </c>
      <c r="Q228" s="238">
        <v>3711.1009484281599</v>
      </c>
      <c r="R228" s="238">
        <v>1651.47247346463</v>
      </c>
      <c r="S228" s="238">
        <v>1188.3281701901799</v>
      </c>
      <c r="T228" s="238">
        <v>1265.91596954957</v>
      </c>
      <c r="U228" s="238">
        <v>1922.8614272564901</v>
      </c>
      <c r="V228" s="238">
        <v>4373.4557782272896</v>
      </c>
      <c r="W228" s="238">
        <v>13046.646899707201</v>
      </c>
      <c r="X228" s="238">
        <v>20021.369847173301</v>
      </c>
      <c r="Y228" s="238">
        <v>25893.867652950899</v>
      </c>
      <c r="Z228" s="238">
        <v>20545.034492921299</v>
      </c>
      <c r="AA228" s="238">
        <v>15777.631060292801</v>
      </c>
      <c r="AB228" s="238">
        <v>6745.2009961696704</v>
      </c>
      <c r="AC228" s="238">
        <v>3575.2061302347001</v>
      </c>
      <c r="AD228" s="238">
        <v>1516.8574365388099</v>
      </c>
    </row>
    <row r="229" spans="1:30" x14ac:dyDescent="0.25">
      <c r="A229" s="239" t="s">
        <v>487</v>
      </c>
      <c r="B229" s="240"/>
      <c r="C229" s="240"/>
      <c r="D229" s="240"/>
      <c r="E229" s="240"/>
      <c r="F229" s="240"/>
      <c r="G229" s="240"/>
      <c r="H229" s="240"/>
      <c r="I229" s="240"/>
      <c r="J229" s="240"/>
      <c r="K229" s="240"/>
      <c r="L229" s="240"/>
      <c r="M229" s="240"/>
      <c r="N229" s="240"/>
      <c r="O229" s="240"/>
      <c r="P229" s="240"/>
      <c r="Q229" s="240"/>
      <c r="R229" s="240"/>
      <c r="S229" s="240"/>
      <c r="T229" s="240"/>
      <c r="U229" s="240"/>
      <c r="V229" s="240"/>
      <c r="W229" s="240"/>
      <c r="X229" s="240"/>
      <c r="Y229" s="240"/>
      <c r="Z229" s="240"/>
      <c r="AA229" s="240"/>
      <c r="AB229" s="240"/>
      <c r="AC229" s="240"/>
      <c r="AD229" s="240"/>
    </row>
    <row r="230" spans="1:30" x14ac:dyDescent="0.25">
      <c r="A230" s="239" t="s">
        <v>615</v>
      </c>
      <c r="B230" s="140">
        <v>72.003919999999994</v>
      </c>
      <c r="C230" s="140">
        <v>80.384370000000004</v>
      </c>
      <c r="D230" s="140">
        <v>81.257069999999999</v>
      </c>
      <c r="E230" s="140">
        <v>72.867059999999995</v>
      </c>
      <c r="F230" s="140">
        <v>81.226529999999997</v>
      </c>
      <c r="G230" s="140">
        <v>84.857830000000007</v>
      </c>
      <c r="H230" s="140">
        <v>89.674279999999996</v>
      </c>
      <c r="I230" s="140">
        <v>81.427999999999997</v>
      </c>
      <c r="J230" s="140">
        <v>82.281999999999996</v>
      </c>
      <c r="K230" s="140">
        <v>81.007000000000005</v>
      </c>
      <c r="L230" s="140">
        <v>82.013000000000005</v>
      </c>
      <c r="M230" s="140">
        <v>94.138000000000005</v>
      </c>
      <c r="N230" s="140">
        <v>87.933999999999997</v>
      </c>
      <c r="O230" s="140">
        <v>95.224999999999994</v>
      </c>
      <c r="P230" s="140">
        <v>93.861999999999995</v>
      </c>
      <c r="Q230" s="140">
        <v>92.494</v>
      </c>
      <c r="R230" s="140">
        <v>96.742000000000004</v>
      </c>
      <c r="S230" s="140">
        <v>101.649</v>
      </c>
      <c r="T230" s="140">
        <v>92.96</v>
      </c>
      <c r="U230" s="140">
        <v>91.313000000000002</v>
      </c>
      <c r="V230" s="140">
        <v>96.753</v>
      </c>
      <c r="W230" s="140">
        <v>96.852000000000004</v>
      </c>
      <c r="X230" s="140">
        <v>96.968999999999994</v>
      </c>
      <c r="Y230" s="140">
        <v>96.346999999999994</v>
      </c>
      <c r="Z230" s="140">
        <v>90.093000000000004</v>
      </c>
      <c r="AA230" s="140">
        <v>97.503</v>
      </c>
      <c r="AB230" s="140">
        <v>93.069000000000003</v>
      </c>
      <c r="AC230" s="140">
        <v>99.486999999999995</v>
      </c>
      <c r="AD230" s="140">
        <v>99.058000000000007</v>
      </c>
    </row>
    <row r="231" spans="1:30" x14ac:dyDescent="0.25">
      <c r="A231" s="239" t="s">
        <v>616</v>
      </c>
      <c r="B231" s="140">
        <v>4.4194599999999999</v>
      </c>
      <c r="C231" s="140">
        <v>3.1723699999999999</v>
      </c>
      <c r="D231" s="140">
        <v>6.3390000000000004</v>
      </c>
      <c r="E231" s="140">
        <v>4.5774999999999997</v>
      </c>
      <c r="F231" s="140">
        <v>5.0385499999999999</v>
      </c>
      <c r="G231" s="140">
        <v>74.093029999999999</v>
      </c>
      <c r="H231" s="140">
        <v>582.54867000000002</v>
      </c>
      <c r="I231" s="140">
        <v>67.2</v>
      </c>
      <c r="J231" s="140">
        <v>62.984999999999999</v>
      </c>
      <c r="K231" s="140">
        <v>61.962000000000003</v>
      </c>
      <c r="L231" s="140">
        <v>14.366</v>
      </c>
      <c r="M231" s="140">
        <v>3.7549999999999999</v>
      </c>
      <c r="N231" s="140">
        <v>3.8540000000000001</v>
      </c>
      <c r="O231" s="140">
        <v>4.7229999999999999</v>
      </c>
      <c r="P231" s="140">
        <v>7.6189999999999998</v>
      </c>
      <c r="Q231" s="140">
        <v>3.8540000000000001</v>
      </c>
      <c r="R231" s="140">
        <v>4.7229999999999999</v>
      </c>
      <c r="S231" s="140">
        <v>4.7229999999999999</v>
      </c>
      <c r="T231" s="140">
        <v>9.0660000000000007</v>
      </c>
      <c r="U231" s="140">
        <v>5.4459999999999997</v>
      </c>
      <c r="V231" s="140">
        <v>6.17</v>
      </c>
      <c r="W231" s="140">
        <v>6.8949999999999996</v>
      </c>
      <c r="X231" s="140">
        <v>5.8079999999999998</v>
      </c>
      <c r="Y231" s="140">
        <v>3.8620000000000001</v>
      </c>
      <c r="Z231" s="140">
        <v>3.952</v>
      </c>
      <c r="AA231" s="140">
        <v>4.8440000000000003</v>
      </c>
      <c r="AB231" s="140">
        <v>7.8170000000000002</v>
      </c>
      <c r="AC231" s="140">
        <v>3.952</v>
      </c>
      <c r="AD231" s="140">
        <v>4.8440000000000003</v>
      </c>
    </row>
    <row r="232" spans="1:30" x14ac:dyDescent="0.25">
      <c r="A232" s="239" t="s">
        <v>617</v>
      </c>
      <c r="B232" s="140">
        <v>30.99492</v>
      </c>
      <c r="C232" s="140">
        <v>35.269370000000002</v>
      </c>
      <c r="D232" s="140">
        <v>35.455800000000004</v>
      </c>
      <c r="E232" s="140">
        <v>34.31373</v>
      </c>
      <c r="F232" s="140">
        <v>57.27366</v>
      </c>
      <c r="G232" s="140">
        <v>37.923279999999998</v>
      </c>
      <c r="H232" s="140">
        <v>29.062449999999998</v>
      </c>
      <c r="I232" s="140">
        <v>43.62</v>
      </c>
      <c r="J232" s="140">
        <v>37.792999999999999</v>
      </c>
      <c r="K232" s="140">
        <v>35.243000000000002</v>
      </c>
      <c r="L232" s="140">
        <v>41.182000000000002</v>
      </c>
      <c r="M232" s="140">
        <v>21.995000000000001</v>
      </c>
      <c r="N232" s="140">
        <v>22.759</v>
      </c>
      <c r="O232" s="140">
        <v>30.091000000000001</v>
      </c>
      <c r="P232" s="140">
        <v>28.097000000000001</v>
      </c>
      <c r="Q232" s="140">
        <v>50.100999999999999</v>
      </c>
      <c r="R232" s="140">
        <v>63.320999999999998</v>
      </c>
      <c r="S232" s="140">
        <v>67</v>
      </c>
      <c r="T232" s="140">
        <v>32.06</v>
      </c>
      <c r="U232" s="140">
        <v>40.261000000000003</v>
      </c>
      <c r="V232" s="140">
        <v>34.860999999999997</v>
      </c>
      <c r="W232" s="140">
        <v>25.414999999999999</v>
      </c>
      <c r="X232" s="140">
        <v>37.093000000000004</v>
      </c>
      <c r="Y232" s="140">
        <v>22.283999999999999</v>
      </c>
      <c r="Z232" s="140">
        <v>23.137</v>
      </c>
      <c r="AA232" s="140">
        <v>30.568000000000001</v>
      </c>
      <c r="AB232" s="140">
        <v>28.646999999999998</v>
      </c>
      <c r="AC232" s="140">
        <v>50.734999999999999</v>
      </c>
      <c r="AD232" s="140">
        <v>64.495000000000005</v>
      </c>
    </row>
    <row r="233" spans="1:30" x14ac:dyDescent="0.25">
      <c r="A233" s="239" t="s">
        <v>618</v>
      </c>
      <c r="B233" s="140">
        <v>267.65568999999999</v>
      </c>
      <c r="C233" s="140">
        <v>206.82008999999999</v>
      </c>
      <c r="D233" s="140">
        <v>188.44029</v>
      </c>
      <c r="E233" s="140">
        <v>94.323300000000003</v>
      </c>
      <c r="F233" s="140">
        <v>279.92739</v>
      </c>
      <c r="G233" s="140">
        <v>153.58948000000001</v>
      </c>
      <c r="H233" s="140">
        <v>161.69295</v>
      </c>
      <c r="I233" s="140">
        <v>171.77500000000001</v>
      </c>
      <c r="J233" s="140">
        <v>194.41399999999999</v>
      </c>
      <c r="K233" s="140">
        <v>201.07300000000001</v>
      </c>
      <c r="L233" s="140">
        <v>264.19499999999999</v>
      </c>
      <c r="M233" s="140">
        <v>216.495</v>
      </c>
      <c r="N233" s="140">
        <v>235.38300000000001</v>
      </c>
      <c r="O233" s="140">
        <v>220.30600000000001</v>
      </c>
      <c r="P233" s="140">
        <v>203.09899999999999</v>
      </c>
      <c r="Q233" s="140">
        <v>203.09</v>
      </c>
      <c r="R233" s="140">
        <v>213.07900000000001</v>
      </c>
      <c r="S233" s="140">
        <v>225.821</v>
      </c>
      <c r="T233" s="140">
        <v>164.892</v>
      </c>
      <c r="U233" s="140">
        <v>176.346</v>
      </c>
      <c r="V233" s="140">
        <v>215.04300000000001</v>
      </c>
      <c r="W233" s="140">
        <v>244.065</v>
      </c>
      <c r="X233" s="140">
        <v>281.33999999999997</v>
      </c>
      <c r="Y233" s="140">
        <v>215.28399999999999</v>
      </c>
      <c r="Z233" s="140">
        <v>227.328</v>
      </c>
      <c r="AA233" s="140">
        <v>207.91200000000001</v>
      </c>
      <c r="AB233" s="140">
        <v>183.74799999999999</v>
      </c>
      <c r="AC233" s="140">
        <v>215.55600000000001</v>
      </c>
      <c r="AD233" s="140">
        <v>208.59100000000001</v>
      </c>
    </row>
    <row r="234" spans="1:30" x14ac:dyDescent="0.25">
      <c r="A234" s="239" t="s">
        <v>619</v>
      </c>
      <c r="B234" s="140">
        <v>124.84189000000001</v>
      </c>
      <c r="C234" s="140">
        <v>94.836420000000004</v>
      </c>
      <c r="D234" s="140">
        <v>14.671010000000001</v>
      </c>
      <c r="E234" s="140">
        <v>-2.37324</v>
      </c>
      <c r="F234" s="140">
        <v>0.30413999999999902</v>
      </c>
      <c r="G234" s="140">
        <v>0.21221000000000001</v>
      </c>
      <c r="H234" s="140">
        <v>0.23530999999999999</v>
      </c>
      <c r="I234" s="140">
        <v>4.5</v>
      </c>
      <c r="J234" s="140">
        <v>8.5</v>
      </c>
      <c r="K234" s="140">
        <v>14.5</v>
      </c>
      <c r="L234" s="140">
        <v>104.5</v>
      </c>
      <c r="M234" s="140">
        <v>19</v>
      </c>
      <c r="N234" s="140">
        <v>15</v>
      </c>
      <c r="O234" s="140">
        <v>10</v>
      </c>
      <c r="P234" s="140">
        <v>10</v>
      </c>
      <c r="Q234" s="140">
        <v>13.15</v>
      </c>
      <c r="R234" s="140">
        <v>0</v>
      </c>
      <c r="S234" s="140">
        <v>0</v>
      </c>
      <c r="T234" s="140">
        <v>0</v>
      </c>
      <c r="U234" s="140">
        <v>0</v>
      </c>
      <c r="V234" s="140">
        <v>0</v>
      </c>
      <c r="W234" s="140">
        <v>0</v>
      </c>
      <c r="X234" s="140">
        <v>18.149999999999999</v>
      </c>
      <c r="Y234" s="140">
        <v>19</v>
      </c>
      <c r="Z234" s="140">
        <v>15</v>
      </c>
      <c r="AA234" s="140">
        <v>10</v>
      </c>
      <c r="AB234" s="140">
        <v>10</v>
      </c>
      <c r="AC234" s="140">
        <v>13.15</v>
      </c>
      <c r="AD234" s="140">
        <v>0</v>
      </c>
    </row>
    <row r="235" spans="1:30" x14ac:dyDescent="0.25">
      <c r="A235" s="239" t="s">
        <v>620</v>
      </c>
      <c r="B235" s="140">
        <v>213.44054</v>
      </c>
      <c r="C235" s="140">
        <v>215.39010999999999</v>
      </c>
      <c r="D235" s="140">
        <v>137.97257999999999</v>
      </c>
      <c r="E235" s="140">
        <v>14.0745</v>
      </c>
      <c r="F235" s="140">
        <v>0.43947000000000003</v>
      </c>
      <c r="G235" s="140">
        <v>-0.61636000000000002</v>
      </c>
      <c r="H235" s="140">
        <v>1.34751</v>
      </c>
      <c r="I235" s="140">
        <v>5.9459999999999997</v>
      </c>
      <c r="J235" s="140">
        <v>20.582999999999998</v>
      </c>
      <c r="K235" s="140">
        <v>49.753999999999998</v>
      </c>
      <c r="L235" s="140">
        <v>282.15499999999997</v>
      </c>
      <c r="M235" s="140">
        <v>226.227</v>
      </c>
      <c r="N235" s="140">
        <v>216.66399999999999</v>
      </c>
      <c r="O235" s="140">
        <v>226.339</v>
      </c>
      <c r="P235" s="140">
        <v>176.52600000000001</v>
      </c>
      <c r="Q235" s="140">
        <v>104.98</v>
      </c>
      <c r="R235" s="140">
        <v>16.344999999999999</v>
      </c>
      <c r="S235" s="140">
        <v>143.148</v>
      </c>
      <c r="T235" s="140">
        <v>65.531000000000006</v>
      </c>
      <c r="U235" s="140">
        <v>18.782</v>
      </c>
      <c r="V235" s="140">
        <v>10.109</v>
      </c>
      <c r="W235" s="140">
        <v>48.713000000000001</v>
      </c>
      <c r="X235" s="140">
        <v>182.976</v>
      </c>
      <c r="Y235" s="140">
        <v>202.143</v>
      </c>
      <c r="Z235" s="140">
        <v>211.148</v>
      </c>
      <c r="AA235" s="140">
        <v>217.929</v>
      </c>
      <c r="AB235" s="140">
        <v>151.73699999999999</v>
      </c>
      <c r="AC235" s="140">
        <v>91.51</v>
      </c>
      <c r="AD235" s="140">
        <v>34.526000000000003</v>
      </c>
    </row>
    <row r="236" spans="1:30" x14ac:dyDescent="0.25">
      <c r="A236" s="239" t="s">
        <v>621</v>
      </c>
      <c r="B236" s="140">
        <v>96.260300000000001</v>
      </c>
      <c r="C236" s="140">
        <v>83.711399999999998</v>
      </c>
      <c r="D236" s="140">
        <v>78.15052</v>
      </c>
      <c r="E236" s="140">
        <v>76.401510000000002</v>
      </c>
      <c r="F236" s="140">
        <v>76.570859999999996</v>
      </c>
      <c r="G236" s="140">
        <v>91.728099999999998</v>
      </c>
      <c r="H236" s="140">
        <v>151.01308</v>
      </c>
      <c r="I236" s="140">
        <v>167.249</v>
      </c>
      <c r="J236" s="140">
        <v>186.995</v>
      </c>
      <c r="K236" s="140">
        <v>190.93100000000001</v>
      </c>
      <c r="L236" s="140">
        <v>182.62799999999999</v>
      </c>
      <c r="M236" s="140">
        <v>137.172</v>
      </c>
      <c r="N236" s="140">
        <v>115.413</v>
      </c>
      <c r="O236" s="140">
        <v>100.366</v>
      </c>
      <c r="P236" s="140">
        <v>99</v>
      </c>
      <c r="Q236" s="140">
        <v>97.465000000000003</v>
      </c>
      <c r="R236" s="140">
        <v>100.765</v>
      </c>
      <c r="S236" s="140">
        <v>109</v>
      </c>
      <c r="T236" s="140">
        <v>116.889</v>
      </c>
      <c r="U236" s="140">
        <v>127.083</v>
      </c>
      <c r="V236" s="140">
        <v>138.74</v>
      </c>
      <c r="W236" s="140">
        <v>140.982</v>
      </c>
      <c r="X236" s="140">
        <v>138.12700000000001</v>
      </c>
      <c r="Y236" s="140">
        <v>140.172</v>
      </c>
      <c r="Z236" s="140">
        <v>118.413</v>
      </c>
      <c r="AA236" s="140">
        <v>104.366</v>
      </c>
      <c r="AB236" s="140">
        <v>102</v>
      </c>
      <c r="AC236" s="140">
        <v>100.465</v>
      </c>
      <c r="AD236" s="140">
        <v>103.765</v>
      </c>
    </row>
    <row r="237" spans="1:30" ht="15.75" thickBot="1" x14ac:dyDescent="0.3">
      <c r="A237" s="239" t="s">
        <v>622</v>
      </c>
      <c r="B237" s="241">
        <v>3.0884999999999998</v>
      </c>
      <c r="C237" s="241">
        <v>3.0884999999999998</v>
      </c>
      <c r="D237" s="241">
        <v>3.0884999999999998</v>
      </c>
      <c r="E237" s="241">
        <v>3.0884999999999998</v>
      </c>
      <c r="F237" s="241">
        <v>3.0884999999999998</v>
      </c>
      <c r="G237" s="241">
        <v>3.0884999999999998</v>
      </c>
      <c r="H237" s="241">
        <v>0.29747000000000001</v>
      </c>
      <c r="I237" s="241">
        <v>0</v>
      </c>
      <c r="J237" s="241">
        <v>0</v>
      </c>
      <c r="K237" s="241">
        <v>0</v>
      </c>
      <c r="L237" s="241">
        <v>0</v>
      </c>
      <c r="M237" s="241">
        <v>0</v>
      </c>
      <c r="N237" s="241">
        <v>0</v>
      </c>
      <c r="O237" s="241">
        <v>0</v>
      </c>
      <c r="P237" s="241">
        <v>0</v>
      </c>
      <c r="Q237" s="241">
        <v>0</v>
      </c>
      <c r="R237" s="241">
        <v>0</v>
      </c>
      <c r="S237" s="241">
        <v>0</v>
      </c>
      <c r="T237" s="241">
        <v>0</v>
      </c>
      <c r="U237" s="241">
        <v>0</v>
      </c>
      <c r="V237" s="241">
        <v>0</v>
      </c>
      <c r="W237" s="241">
        <v>0</v>
      </c>
      <c r="X237" s="241">
        <v>0</v>
      </c>
      <c r="Y237" s="241">
        <v>0</v>
      </c>
      <c r="Z237" s="241">
        <v>0</v>
      </c>
      <c r="AA237" s="241">
        <v>0</v>
      </c>
      <c r="AB237" s="241">
        <v>0</v>
      </c>
      <c r="AC237" s="241">
        <v>0</v>
      </c>
      <c r="AD237" s="241">
        <v>0</v>
      </c>
    </row>
    <row r="238" spans="1:30" x14ac:dyDescent="0.25">
      <c r="A238" s="244" t="s">
        <v>509</v>
      </c>
      <c r="B238" s="140">
        <v>812.70522000000005</v>
      </c>
      <c r="C238" s="140">
        <v>722.67263000000003</v>
      </c>
      <c r="D238" s="140">
        <v>545.37477000000001</v>
      </c>
      <c r="E238" s="140">
        <v>297.27285999999998</v>
      </c>
      <c r="F238" s="140">
        <v>503.8691</v>
      </c>
      <c r="G238" s="140">
        <v>444.87607000000003</v>
      </c>
      <c r="H238" s="140">
        <v>1015.87172</v>
      </c>
      <c r="I238" s="140">
        <v>541.71799999999996</v>
      </c>
      <c r="J238" s="140">
        <v>593.55200000000002</v>
      </c>
      <c r="K238" s="140">
        <v>634.47</v>
      </c>
      <c r="L238" s="140">
        <v>971.03899999999999</v>
      </c>
      <c r="M238" s="140">
        <v>718.78200000000004</v>
      </c>
      <c r="N238" s="140">
        <v>697.00699999999995</v>
      </c>
      <c r="O238" s="140">
        <v>687.05</v>
      </c>
      <c r="P238" s="140">
        <v>618.20299999999997</v>
      </c>
      <c r="Q238" s="140">
        <v>565.13400000000001</v>
      </c>
      <c r="R238" s="140">
        <v>494.97500000000002</v>
      </c>
      <c r="S238" s="140">
        <v>651.34100000000001</v>
      </c>
      <c r="T238" s="140">
        <v>481.39800000000002</v>
      </c>
      <c r="U238" s="140">
        <v>459.23099999999999</v>
      </c>
      <c r="V238" s="140">
        <v>501.67599999999999</v>
      </c>
      <c r="W238" s="140">
        <v>562.92200000000003</v>
      </c>
      <c r="X238" s="140">
        <v>760.46299999999997</v>
      </c>
      <c r="Y238" s="140">
        <v>699.09199999999998</v>
      </c>
      <c r="Z238" s="140">
        <v>689.07100000000003</v>
      </c>
      <c r="AA238" s="140">
        <v>673.12199999999996</v>
      </c>
      <c r="AB238" s="140">
        <v>577.01799999999901</v>
      </c>
      <c r="AC238" s="140">
        <v>574.85500000000002</v>
      </c>
      <c r="AD238" s="140">
        <v>515.279</v>
      </c>
    </row>
    <row r="239" spans="1:30" x14ac:dyDescent="0.25">
      <c r="A239" s="239" t="s">
        <v>623</v>
      </c>
      <c r="B239" s="140">
        <v>55.24924</v>
      </c>
      <c r="C239" s="140">
        <v>57.669890000000002</v>
      </c>
      <c r="D239" s="140">
        <v>56.111359999999998</v>
      </c>
      <c r="E239" s="140">
        <v>50.476700000000001</v>
      </c>
      <c r="F239" s="140">
        <v>60.711239999999997</v>
      </c>
      <c r="G239" s="140">
        <v>56.44021</v>
      </c>
      <c r="H239" s="140">
        <v>54.802909999999997</v>
      </c>
      <c r="I239" s="140">
        <v>50.89</v>
      </c>
      <c r="J239" s="140">
        <v>52.311</v>
      </c>
      <c r="K239" s="140">
        <v>52.311</v>
      </c>
      <c r="L239" s="140">
        <v>55.715000000000003</v>
      </c>
      <c r="M239" s="140">
        <v>53.850999999999999</v>
      </c>
      <c r="N239" s="140">
        <v>50.954999999999998</v>
      </c>
      <c r="O239" s="140">
        <v>52.404000000000003</v>
      </c>
      <c r="P239" s="140">
        <v>50.954999999999998</v>
      </c>
      <c r="Q239" s="140">
        <v>46.613</v>
      </c>
      <c r="R239" s="140">
        <v>55.298999999999999</v>
      </c>
      <c r="S239" s="140">
        <v>55.298999999999999</v>
      </c>
      <c r="T239" s="140">
        <v>52.404000000000003</v>
      </c>
      <c r="U239" s="140">
        <v>49.508000000000003</v>
      </c>
      <c r="V239" s="140">
        <v>53.850999999999999</v>
      </c>
      <c r="W239" s="140">
        <v>52.404000000000003</v>
      </c>
      <c r="X239" s="140">
        <v>52.404000000000003</v>
      </c>
      <c r="Y239" s="140">
        <v>55.396999999999998</v>
      </c>
      <c r="Z239" s="140">
        <v>52.424999999999997</v>
      </c>
      <c r="AA239" s="140">
        <v>53.911999999999999</v>
      </c>
      <c r="AB239" s="140">
        <v>52.424999999999997</v>
      </c>
      <c r="AC239" s="140">
        <v>47.966999999999999</v>
      </c>
      <c r="AD239" s="140">
        <v>56.883000000000003</v>
      </c>
    </row>
    <row r="240" spans="1:30" x14ac:dyDescent="0.25">
      <c r="A240" s="239" t="s">
        <v>624</v>
      </c>
      <c r="B240" s="140">
        <v>1.3018799999999999</v>
      </c>
      <c r="C240" s="140">
        <v>0.96016000000000001</v>
      </c>
      <c r="D240" s="140">
        <v>13.38973</v>
      </c>
      <c r="E240" s="140">
        <v>15.74389</v>
      </c>
      <c r="F240" s="140">
        <v>29.653700000000001</v>
      </c>
      <c r="G240" s="140">
        <v>27.60331</v>
      </c>
      <c r="H240" s="140">
        <v>22.401289999999999</v>
      </c>
      <c r="I240" s="140">
        <v>31.963999999999999</v>
      </c>
      <c r="J240" s="140">
        <v>26.538</v>
      </c>
      <c r="K240" s="140">
        <v>7.6470000000000002</v>
      </c>
      <c r="L240" s="140">
        <v>12.691000000000001</v>
      </c>
      <c r="M240" s="140">
        <v>0</v>
      </c>
      <c r="N240" s="140">
        <v>0</v>
      </c>
      <c r="O240" s="140">
        <v>0</v>
      </c>
      <c r="P240" s="140">
        <v>14.477</v>
      </c>
      <c r="Q240" s="140">
        <v>47.646999999999998</v>
      </c>
      <c r="R240" s="140">
        <v>14.866</v>
      </c>
      <c r="S240" s="140">
        <v>491.87200000000001</v>
      </c>
      <c r="T240" s="140">
        <v>300.45999999999998</v>
      </c>
      <c r="U240" s="140">
        <v>21.504999999999999</v>
      </c>
      <c r="V240" s="140">
        <v>14.763999999999999</v>
      </c>
      <c r="W240" s="140">
        <v>5.2480000000000002</v>
      </c>
      <c r="X240" s="140">
        <v>0</v>
      </c>
      <c r="Y240" s="140">
        <v>0</v>
      </c>
      <c r="Z240" s="140">
        <v>0</v>
      </c>
      <c r="AA240" s="140">
        <v>0</v>
      </c>
      <c r="AB240" s="140">
        <v>14.86</v>
      </c>
      <c r="AC240" s="140">
        <v>48.225999999999999</v>
      </c>
      <c r="AD240" s="140">
        <v>15.173</v>
      </c>
    </row>
    <row r="241" spans="1:30" x14ac:dyDescent="0.25">
      <c r="A241" s="239" t="s">
        <v>625</v>
      </c>
      <c r="B241" s="140">
        <v>53.590730000000001</v>
      </c>
      <c r="C241" s="140">
        <v>79.804829999999995</v>
      </c>
      <c r="D241" s="140">
        <v>62.349330000000002</v>
      </c>
      <c r="E241" s="140">
        <v>86.861940000000004</v>
      </c>
      <c r="F241" s="140">
        <v>52.74335</v>
      </c>
      <c r="G241" s="140">
        <v>44.341809999999903</v>
      </c>
      <c r="H241" s="140">
        <v>87.581400000000002</v>
      </c>
      <c r="I241" s="140">
        <v>100.69199999999999</v>
      </c>
      <c r="J241" s="140">
        <v>108.188</v>
      </c>
      <c r="K241" s="140">
        <v>84.998000000000005</v>
      </c>
      <c r="L241" s="140">
        <v>57.703000000000003</v>
      </c>
      <c r="M241" s="140">
        <v>52.878</v>
      </c>
      <c r="N241" s="140">
        <v>55.061</v>
      </c>
      <c r="O241" s="140">
        <v>69.396000000000001</v>
      </c>
      <c r="P241" s="140">
        <v>77.757999999999996</v>
      </c>
      <c r="Q241" s="140">
        <v>76.480999999999995</v>
      </c>
      <c r="R241" s="140">
        <v>96.301000000000002</v>
      </c>
      <c r="S241" s="140">
        <v>110.221</v>
      </c>
      <c r="T241" s="140">
        <v>112.134</v>
      </c>
      <c r="U241" s="140">
        <v>100.9</v>
      </c>
      <c r="V241" s="140">
        <v>63.414000000000001</v>
      </c>
      <c r="W241" s="140">
        <v>56.18</v>
      </c>
      <c r="X241" s="140">
        <v>36.444000000000003</v>
      </c>
      <c r="Y241" s="140">
        <v>54.024000000000001</v>
      </c>
      <c r="Z241" s="140">
        <v>56.051000000000002</v>
      </c>
      <c r="AA241" s="140">
        <v>70.697000000000003</v>
      </c>
      <c r="AB241" s="140">
        <v>79.236999999999995</v>
      </c>
      <c r="AC241" s="140">
        <v>78.028999999999996</v>
      </c>
      <c r="AD241" s="140">
        <v>97.885000000000005</v>
      </c>
    </row>
    <row r="242" spans="1:30" x14ac:dyDescent="0.25">
      <c r="A242" s="239" t="s">
        <v>626</v>
      </c>
      <c r="B242" s="140">
        <v>33.631210000000003</v>
      </c>
      <c r="C242" s="140">
        <v>71.110010000000003</v>
      </c>
      <c r="D242" s="140">
        <v>44.084019999999903</v>
      </c>
      <c r="E242" s="140">
        <v>-47.400239999999997</v>
      </c>
      <c r="F242" s="140">
        <v>42.112119999999997</v>
      </c>
      <c r="G242" s="140">
        <v>28.591000000000001</v>
      </c>
      <c r="H242" s="140">
        <v>38.334530000000001</v>
      </c>
      <c r="I242" s="140">
        <v>60.642000000000003</v>
      </c>
      <c r="J242" s="140">
        <v>57.9</v>
      </c>
      <c r="K242" s="140">
        <v>61.292999999999999</v>
      </c>
      <c r="L242" s="140">
        <v>59.594999999999999</v>
      </c>
      <c r="M242" s="140">
        <v>94.33</v>
      </c>
      <c r="N242" s="140">
        <v>60.149000000000001</v>
      </c>
      <c r="O242" s="140">
        <v>85.254999999999995</v>
      </c>
      <c r="P242" s="140">
        <v>75.695999999999998</v>
      </c>
      <c r="Q242" s="140">
        <v>45.564999999999998</v>
      </c>
      <c r="R242" s="140">
        <v>32.363</v>
      </c>
      <c r="S242" s="140">
        <v>38.979999999999997</v>
      </c>
      <c r="T242" s="140">
        <v>52.576999999999998</v>
      </c>
      <c r="U242" s="140">
        <v>82.915999999999997</v>
      </c>
      <c r="V242" s="140">
        <v>64.247</v>
      </c>
      <c r="W242" s="140">
        <v>45.735999999999997</v>
      </c>
      <c r="X242" s="140">
        <v>66.671000000000006</v>
      </c>
      <c r="Y242" s="140">
        <v>81.962999999999994</v>
      </c>
      <c r="Z242" s="140">
        <v>60.896999999999998</v>
      </c>
      <c r="AA242" s="140">
        <v>86.096000000000004</v>
      </c>
      <c r="AB242" s="140">
        <v>70.19</v>
      </c>
      <c r="AC242" s="140">
        <v>39.981000000000002</v>
      </c>
      <c r="AD242" s="140">
        <v>38.262999999999998</v>
      </c>
    </row>
    <row r="243" spans="1:30" x14ac:dyDescent="0.25">
      <c r="A243" s="239" t="s">
        <v>627</v>
      </c>
      <c r="B243" s="140">
        <v>12.5059</v>
      </c>
      <c r="C243" s="140">
        <v>9.4697399999999998</v>
      </c>
      <c r="D243" s="140">
        <v>19.772099999999998</v>
      </c>
      <c r="E243" s="140">
        <v>25.082169999999898</v>
      </c>
      <c r="F243" s="140">
        <v>21.964759999999998</v>
      </c>
      <c r="G243" s="140">
        <v>8.0626099999999994</v>
      </c>
      <c r="H243" s="140">
        <v>9.1601400000000002</v>
      </c>
      <c r="I243" s="140">
        <v>9.7919999999999998</v>
      </c>
      <c r="J243" s="140">
        <v>6.7919999999999998</v>
      </c>
      <c r="K243" s="140">
        <v>6.7919999999999998</v>
      </c>
      <c r="L243" s="140">
        <v>6.7919999999999998</v>
      </c>
      <c r="M243" s="140">
        <v>0</v>
      </c>
      <c r="N243" s="140">
        <v>0</v>
      </c>
      <c r="O243" s="140">
        <v>0</v>
      </c>
      <c r="P243" s="140">
        <v>0</v>
      </c>
      <c r="Q243" s="140">
        <v>0</v>
      </c>
      <c r="R243" s="140">
        <v>0</v>
      </c>
      <c r="S243" s="140">
        <v>0</v>
      </c>
      <c r="T243" s="140">
        <v>0</v>
      </c>
      <c r="U243" s="140">
        <v>0</v>
      </c>
      <c r="V243" s="140">
        <v>0</v>
      </c>
      <c r="W243" s="140">
        <v>0</v>
      </c>
      <c r="X243" s="140">
        <v>0</v>
      </c>
      <c r="Y243" s="140">
        <v>0</v>
      </c>
      <c r="Z243" s="140">
        <v>0</v>
      </c>
      <c r="AA243" s="140">
        <v>0</v>
      </c>
      <c r="AB243" s="140">
        <v>0</v>
      </c>
      <c r="AC243" s="140">
        <v>0</v>
      </c>
      <c r="AD243" s="140">
        <v>0</v>
      </c>
    </row>
    <row r="244" spans="1:30" x14ac:dyDescent="0.25">
      <c r="A244" s="239" t="s">
        <v>628</v>
      </c>
      <c r="B244" s="140">
        <v>18.966049999999999</v>
      </c>
      <c r="C244" s="140">
        <v>16.299060000000001</v>
      </c>
      <c r="D244" s="140">
        <v>28.487839999999998</v>
      </c>
      <c r="E244" s="140">
        <v>31.03351</v>
      </c>
      <c r="F244" s="140">
        <v>41.780809999999903</v>
      </c>
      <c r="G244" s="140">
        <v>45.02346</v>
      </c>
      <c r="H244" s="140">
        <v>84.918970000000002</v>
      </c>
      <c r="I244" s="140">
        <v>75.875</v>
      </c>
      <c r="J244" s="140">
        <v>66.504999999999995</v>
      </c>
      <c r="K244" s="140">
        <v>79.718000000000004</v>
      </c>
      <c r="L244" s="140">
        <v>60.378</v>
      </c>
      <c r="M244" s="140">
        <v>20.085999999999999</v>
      </c>
      <c r="N244" s="140">
        <v>23.914999999999999</v>
      </c>
      <c r="O244" s="140">
        <v>19.545000000000002</v>
      </c>
      <c r="P244" s="140">
        <v>45.011000000000003</v>
      </c>
      <c r="Q244" s="140">
        <v>30.675999999999998</v>
      </c>
      <c r="R244" s="140">
        <v>339.25200000000001</v>
      </c>
      <c r="S244" s="140">
        <v>77.671999999999997</v>
      </c>
      <c r="T244" s="140">
        <v>75.251000000000005</v>
      </c>
      <c r="U244" s="140">
        <v>73.510000000000005</v>
      </c>
      <c r="V244" s="140">
        <v>69.195999999999998</v>
      </c>
      <c r="W244" s="140">
        <v>62.381999999999998</v>
      </c>
      <c r="X244" s="140">
        <v>33.292999999999999</v>
      </c>
      <c r="Y244" s="140">
        <v>20.437000000000001</v>
      </c>
      <c r="Z244" s="140">
        <v>24.274000000000001</v>
      </c>
      <c r="AA244" s="140">
        <v>19.792000000000002</v>
      </c>
      <c r="AB244" s="140">
        <v>43.433999999999997</v>
      </c>
      <c r="AC244" s="140">
        <v>31.271999999999998</v>
      </c>
      <c r="AD244" s="140">
        <v>341.89400000000001</v>
      </c>
    </row>
    <row r="245" spans="1:30" ht="15.75" thickBot="1" x14ac:dyDescent="0.3">
      <c r="A245" s="239" t="s">
        <v>629</v>
      </c>
      <c r="B245" s="241">
        <v>16.117930000000001</v>
      </c>
      <c r="C245" s="241">
        <v>24.566089999999999</v>
      </c>
      <c r="D245" s="241">
        <v>60.583030000000001</v>
      </c>
      <c r="E245" s="241">
        <v>34.774500000000003</v>
      </c>
      <c r="F245" s="241">
        <v>65.907970000000006</v>
      </c>
      <c r="G245" s="241">
        <v>43.270569999999999</v>
      </c>
      <c r="H245" s="241">
        <v>51.89761</v>
      </c>
      <c r="I245" s="241">
        <v>45.56</v>
      </c>
      <c r="J245" s="241">
        <v>25.427</v>
      </c>
      <c r="K245" s="241">
        <v>25.427</v>
      </c>
      <c r="L245" s="241">
        <v>13.670999999999999</v>
      </c>
      <c r="M245" s="241">
        <v>12.016</v>
      </c>
      <c r="N245" s="241">
        <v>20.062999999999999</v>
      </c>
      <c r="O245" s="241">
        <v>23.591000000000001</v>
      </c>
      <c r="P245" s="241">
        <v>55.863999999999997</v>
      </c>
      <c r="Q245" s="241">
        <v>50.796999999999997</v>
      </c>
      <c r="R245" s="241">
        <v>36.366</v>
      </c>
      <c r="S245" s="241">
        <v>34.456000000000003</v>
      </c>
      <c r="T245" s="241">
        <v>27.582999999999998</v>
      </c>
      <c r="U245" s="241">
        <v>16.863</v>
      </c>
      <c r="V245" s="241">
        <v>21.123000000000001</v>
      </c>
      <c r="W245" s="241">
        <v>24.677</v>
      </c>
      <c r="X245" s="241">
        <v>13.239000000000001</v>
      </c>
      <c r="Y245" s="241">
        <v>12.109</v>
      </c>
      <c r="Z245" s="241">
        <v>20.363</v>
      </c>
      <c r="AA245" s="241">
        <v>23.983000000000001</v>
      </c>
      <c r="AB245" s="241">
        <v>56.82</v>
      </c>
      <c r="AC245" s="241">
        <v>51.945999999999998</v>
      </c>
      <c r="AD245" s="241">
        <v>37.064999999999998</v>
      </c>
    </row>
    <row r="246" spans="1:30" x14ac:dyDescent="0.25">
      <c r="A246" s="244" t="s">
        <v>630</v>
      </c>
      <c r="B246" s="140">
        <v>191.36294000000001</v>
      </c>
      <c r="C246" s="140">
        <v>259.87977999999998</v>
      </c>
      <c r="D246" s="140">
        <v>284.77740999999997</v>
      </c>
      <c r="E246" s="140">
        <v>196.57247000000001</v>
      </c>
      <c r="F246" s="140">
        <v>314.87394999999998</v>
      </c>
      <c r="G246" s="140">
        <v>253.33296999999999</v>
      </c>
      <c r="H246" s="140">
        <v>349.09685000000002</v>
      </c>
      <c r="I246" s="140">
        <v>375.41500000000002</v>
      </c>
      <c r="J246" s="140">
        <v>343.661</v>
      </c>
      <c r="K246" s="140">
        <v>318.18599999999998</v>
      </c>
      <c r="L246" s="140">
        <v>266.54500000000002</v>
      </c>
      <c r="M246" s="140">
        <v>233.161</v>
      </c>
      <c r="N246" s="140">
        <v>210.14299999999901</v>
      </c>
      <c r="O246" s="140">
        <v>250.191</v>
      </c>
      <c r="P246" s="140">
        <v>319.760999999999</v>
      </c>
      <c r="Q246" s="140">
        <v>297.779</v>
      </c>
      <c r="R246" s="140">
        <v>574.447</v>
      </c>
      <c r="S246" s="140">
        <v>808.5</v>
      </c>
      <c r="T246" s="140">
        <v>620.40899999999999</v>
      </c>
      <c r="U246" s="140">
        <v>345.202</v>
      </c>
      <c r="V246" s="140">
        <v>286.594999999999</v>
      </c>
      <c r="W246" s="140">
        <v>246.62699999999899</v>
      </c>
      <c r="X246" s="140">
        <v>202.05099999999999</v>
      </c>
      <c r="Y246" s="140">
        <v>223.93</v>
      </c>
      <c r="Z246" s="140">
        <v>214.01</v>
      </c>
      <c r="AA246" s="140">
        <v>254.48</v>
      </c>
      <c r="AB246" s="140">
        <v>316.96599999999899</v>
      </c>
      <c r="AC246" s="140">
        <v>297.42099999999903</v>
      </c>
      <c r="AD246" s="140">
        <v>587.16300000000001</v>
      </c>
    </row>
    <row r="247" spans="1:30" x14ac:dyDescent="0.25">
      <c r="A247" s="239" t="s">
        <v>631</v>
      </c>
      <c r="B247" s="140">
        <v>2.371</v>
      </c>
      <c r="C247" s="140">
        <v>17.016459999999999</v>
      </c>
      <c r="D247" s="140">
        <v>37.988999999999997</v>
      </c>
      <c r="E247" s="140">
        <v>3.3889999999999998</v>
      </c>
      <c r="F247" s="140">
        <v>3.4380000000000002</v>
      </c>
      <c r="G247" s="140">
        <v>7.1230000000000002</v>
      </c>
      <c r="H247" s="140">
        <v>21.931329999999999</v>
      </c>
      <c r="I247" s="140">
        <v>2.468</v>
      </c>
      <c r="J247" s="140">
        <v>10.765000000000001</v>
      </c>
      <c r="K247" s="140">
        <v>10.259</v>
      </c>
      <c r="L247" s="140">
        <v>21.202999999999999</v>
      </c>
      <c r="M247" s="140">
        <v>18.149000000000001</v>
      </c>
      <c r="N247" s="140">
        <v>4.16</v>
      </c>
      <c r="O247" s="140">
        <v>3.8679999999999999</v>
      </c>
      <c r="P247" s="140">
        <v>37.133000000000003</v>
      </c>
      <c r="Q247" s="140">
        <v>6.0910000000000002</v>
      </c>
      <c r="R247" s="140">
        <v>3.5960000000000001</v>
      </c>
      <c r="S247" s="140">
        <v>24.67</v>
      </c>
      <c r="T247" s="140">
        <v>11.574999999999999</v>
      </c>
      <c r="U247" s="140">
        <v>2.468</v>
      </c>
      <c r="V247" s="140">
        <v>9.7650000000000006</v>
      </c>
      <c r="W247" s="140">
        <v>10.259</v>
      </c>
      <c r="X247" s="140">
        <v>27.614000000000001</v>
      </c>
      <c r="Y247" s="140">
        <v>18.149000000000001</v>
      </c>
      <c r="Z247" s="140">
        <v>4.16</v>
      </c>
      <c r="AA247" s="140">
        <v>3.8679999999999999</v>
      </c>
      <c r="AB247" s="140">
        <v>37.133000000000003</v>
      </c>
      <c r="AC247" s="140">
        <v>6.0910000000000002</v>
      </c>
      <c r="AD247" s="140">
        <v>3.5960000000000001</v>
      </c>
    </row>
    <row r="248" spans="1:30" ht="15.75" thickBot="1" x14ac:dyDescent="0.3">
      <c r="A248" s="239" t="s">
        <v>632</v>
      </c>
      <c r="B248" s="241">
        <v>0</v>
      </c>
      <c r="C248" s="241">
        <v>0</v>
      </c>
      <c r="D248" s="241">
        <v>0</v>
      </c>
      <c r="E248" s="241">
        <v>0</v>
      </c>
      <c r="F248" s="241">
        <v>0</v>
      </c>
      <c r="G248" s="241">
        <v>0</v>
      </c>
      <c r="H248" s="241">
        <v>0</v>
      </c>
      <c r="I248" s="241">
        <v>0</v>
      </c>
      <c r="J248" s="241">
        <v>0</v>
      </c>
      <c r="K248" s="241">
        <v>0</v>
      </c>
      <c r="L248" s="241">
        <v>0</v>
      </c>
      <c r="M248" s="241">
        <v>0</v>
      </c>
      <c r="N248" s="241">
        <v>0</v>
      </c>
      <c r="O248" s="241">
        <v>0</v>
      </c>
      <c r="P248" s="241">
        <v>0</v>
      </c>
      <c r="Q248" s="241">
        <v>0</v>
      </c>
      <c r="R248" s="241">
        <v>0</v>
      </c>
      <c r="S248" s="241">
        <v>0</v>
      </c>
      <c r="T248" s="241">
        <v>0</v>
      </c>
      <c r="U248" s="241">
        <v>0</v>
      </c>
      <c r="V248" s="241">
        <v>0</v>
      </c>
      <c r="W248" s="241">
        <v>0</v>
      </c>
      <c r="X248" s="241">
        <v>0</v>
      </c>
      <c r="Y248" s="241">
        <v>0</v>
      </c>
      <c r="Z248" s="241">
        <v>0</v>
      </c>
      <c r="AA248" s="241">
        <v>0</v>
      </c>
      <c r="AB248" s="241">
        <v>0</v>
      </c>
      <c r="AC248" s="241">
        <v>0</v>
      </c>
      <c r="AD248" s="241">
        <v>0</v>
      </c>
    </row>
    <row r="249" spans="1:30" x14ac:dyDescent="0.25">
      <c r="A249" s="244" t="s">
        <v>518</v>
      </c>
      <c r="B249" s="140">
        <v>2.371</v>
      </c>
      <c r="C249" s="140">
        <v>17.016459999999999</v>
      </c>
      <c r="D249" s="140">
        <v>37.988999999999997</v>
      </c>
      <c r="E249" s="140">
        <v>3.3889999999999998</v>
      </c>
      <c r="F249" s="140">
        <v>3.4380000000000002</v>
      </c>
      <c r="G249" s="140">
        <v>7.1230000000000002</v>
      </c>
      <c r="H249" s="140">
        <v>21.931329999999999</v>
      </c>
      <c r="I249" s="140">
        <v>2.468</v>
      </c>
      <c r="J249" s="140">
        <v>10.765000000000001</v>
      </c>
      <c r="K249" s="140">
        <v>10.259</v>
      </c>
      <c r="L249" s="140">
        <v>21.202999999999999</v>
      </c>
      <c r="M249" s="140">
        <v>18.149000000000001</v>
      </c>
      <c r="N249" s="140">
        <v>4.16</v>
      </c>
      <c r="O249" s="140">
        <v>3.8679999999999999</v>
      </c>
      <c r="P249" s="140">
        <v>37.133000000000003</v>
      </c>
      <c r="Q249" s="140">
        <v>6.0910000000000002</v>
      </c>
      <c r="R249" s="140">
        <v>3.5960000000000001</v>
      </c>
      <c r="S249" s="140">
        <v>24.67</v>
      </c>
      <c r="T249" s="140">
        <v>11.574999999999999</v>
      </c>
      <c r="U249" s="140">
        <v>2.468</v>
      </c>
      <c r="V249" s="140">
        <v>9.7650000000000006</v>
      </c>
      <c r="W249" s="140">
        <v>10.259</v>
      </c>
      <c r="X249" s="140">
        <v>27.614000000000001</v>
      </c>
      <c r="Y249" s="140">
        <v>18.149000000000001</v>
      </c>
      <c r="Z249" s="140">
        <v>4.16</v>
      </c>
      <c r="AA249" s="140">
        <v>3.8679999999999999</v>
      </c>
      <c r="AB249" s="140">
        <v>37.133000000000003</v>
      </c>
      <c r="AC249" s="140">
        <v>6.0910000000000002</v>
      </c>
      <c r="AD249" s="140">
        <v>3.5960000000000001</v>
      </c>
    </row>
    <row r="250" spans="1:30" x14ac:dyDescent="0.25">
      <c r="B250" s="240"/>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c r="Y250" s="240"/>
      <c r="Z250" s="240"/>
      <c r="AA250" s="240"/>
      <c r="AB250" s="240"/>
      <c r="AC250" s="240"/>
      <c r="AD250" s="240"/>
    </row>
    <row r="251" spans="1:30" x14ac:dyDescent="0.25">
      <c r="A251" s="237" t="s">
        <v>633</v>
      </c>
      <c r="B251" s="238">
        <v>1006.43916</v>
      </c>
      <c r="C251" s="238">
        <v>999.56886999999995</v>
      </c>
      <c r="D251" s="238">
        <v>868.14117999999996</v>
      </c>
      <c r="E251" s="238">
        <v>497.23433</v>
      </c>
      <c r="F251" s="238">
        <v>822.18105000000003</v>
      </c>
      <c r="G251" s="238">
        <v>705.33204000000001</v>
      </c>
      <c r="H251" s="238">
        <v>1386.8998999999999</v>
      </c>
      <c r="I251" s="238">
        <v>919.601</v>
      </c>
      <c r="J251" s="238">
        <v>947.97799999999995</v>
      </c>
      <c r="K251" s="238">
        <v>962.91499999999996</v>
      </c>
      <c r="L251" s="238">
        <v>1258.787</v>
      </c>
      <c r="M251" s="238">
        <v>970.09199999999998</v>
      </c>
      <c r="N251" s="238">
        <v>911.31</v>
      </c>
      <c r="O251" s="238">
        <v>941.10900000000004</v>
      </c>
      <c r="P251" s="238">
        <v>975.09699999999998</v>
      </c>
      <c r="Q251" s="238">
        <v>869.00400000000002</v>
      </c>
      <c r="R251" s="238">
        <v>1073.018</v>
      </c>
      <c r="S251" s="238">
        <v>1484.511</v>
      </c>
      <c r="T251" s="238">
        <v>1113.3820000000001</v>
      </c>
      <c r="U251" s="238">
        <v>806.90099999999995</v>
      </c>
      <c r="V251" s="238">
        <v>798.03599999999994</v>
      </c>
      <c r="W251" s="238">
        <v>819.80799999999999</v>
      </c>
      <c r="X251" s="238">
        <v>990.12800000000004</v>
      </c>
      <c r="Y251" s="238">
        <v>941.17100000000005</v>
      </c>
      <c r="Z251" s="238">
        <v>907.24099999999999</v>
      </c>
      <c r="AA251" s="238">
        <v>931.47</v>
      </c>
      <c r="AB251" s="238">
        <v>931.11699999999996</v>
      </c>
      <c r="AC251" s="238">
        <v>878.36699999999996</v>
      </c>
      <c r="AD251" s="238">
        <v>1106.038</v>
      </c>
    </row>
    <row r="252" spans="1:30" x14ac:dyDescent="0.25">
      <c r="A252" s="239" t="s">
        <v>487</v>
      </c>
      <c r="B252" s="240"/>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c r="Y252" s="240"/>
      <c r="Z252" s="240"/>
      <c r="AA252" s="240"/>
      <c r="AB252" s="240"/>
      <c r="AC252" s="240"/>
      <c r="AD252" s="240"/>
    </row>
    <row r="253" spans="1:30" x14ac:dyDescent="0.25">
      <c r="A253" s="239" t="s">
        <v>634</v>
      </c>
      <c r="B253" s="140">
        <v>-124.84189000000001</v>
      </c>
      <c r="C253" s="140">
        <v>-94.836420000000004</v>
      </c>
      <c r="D253" s="140">
        <v>-14.671010000000001</v>
      </c>
      <c r="E253" s="140">
        <v>2.37324</v>
      </c>
      <c r="F253" s="140">
        <v>-0.30413999999999902</v>
      </c>
      <c r="G253" s="140">
        <v>-0.21221000000000001</v>
      </c>
      <c r="H253" s="140">
        <v>-0.23530999999999999</v>
      </c>
      <c r="I253" s="140">
        <v>-4.5</v>
      </c>
      <c r="J253" s="140">
        <v>-8.5</v>
      </c>
      <c r="K253" s="140">
        <v>-14.5</v>
      </c>
      <c r="L253" s="140">
        <v>-104.5</v>
      </c>
      <c r="M253" s="140">
        <v>-19</v>
      </c>
      <c r="N253" s="140">
        <v>-15</v>
      </c>
      <c r="O253" s="140">
        <v>-10</v>
      </c>
      <c r="P253" s="140">
        <v>-10</v>
      </c>
      <c r="Q253" s="140">
        <v>-13.15</v>
      </c>
      <c r="R253" s="140">
        <v>0</v>
      </c>
      <c r="S253" s="140">
        <v>0</v>
      </c>
      <c r="T253" s="140">
        <v>0</v>
      </c>
      <c r="U253" s="140">
        <v>0</v>
      </c>
      <c r="V253" s="140">
        <v>0</v>
      </c>
      <c r="W253" s="140">
        <v>0</v>
      </c>
      <c r="X253" s="140">
        <v>-18.149999999999999</v>
      </c>
      <c r="Y253" s="140">
        <v>-19</v>
      </c>
      <c r="Z253" s="140">
        <v>-15</v>
      </c>
      <c r="AA253" s="140">
        <v>-10</v>
      </c>
      <c r="AB253" s="140">
        <v>-10</v>
      </c>
      <c r="AC253" s="140">
        <v>-13.15</v>
      </c>
      <c r="AD253" s="140">
        <v>0</v>
      </c>
    </row>
    <row r="254" spans="1:30" x14ac:dyDescent="0.25">
      <c r="A254" s="239" t="s">
        <v>635</v>
      </c>
      <c r="B254" s="140">
        <v>126.0654</v>
      </c>
      <c r="C254" s="140">
        <v>149.97720999999899</v>
      </c>
      <c r="D254" s="140">
        <v>115.96406</v>
      </c>
      <c r="E254" s="140">
        <v>113.06703</v>
      </c>
      <c r="F254" s="140">
        <v>139.40645000000001</v>
      </c>
      <c r="G254" s="140">
        <v>141.54664</v>
      </c>
      <c r="H254" s="140">
        <v>144.05092999999999</v>
      </c>
      <c r="I254" s="140">
        <v>187.566</v>
      </c>
      <c r="J254" s="140">
        <v>166.953</v>
      </c>
      <c r="K254" s="140">
        <v>233.96199999999999</v>
      </c>
      <c r="L254" s="140">
        <v>143.89699999999999</v>
      </c>
      <c r="M254" s="140">
        <v>120.075</v>
      </c>
      <c r="N254" s="140">
        <v>120.313</v>
      </c>
      <c r="O254" s="140">
        <v>139.291</v>
      </c>
      <c r="P254" s="140">
        <v>191.09399999999999</v>
      </c>
      <c r="Q254" s="140">
        <v>267.61599999999999</v>
      </c>
      <c r="R254" s="140">
        <v>276.52300000000002</v>
      </c>
      <c r="S254" s="140">
        <v>168.423</v>
      </c>
      <c r="T254" s="140">
        <v>127.124</v>
      </c>
      <c r="U254" s="140">
        <v>123.158</v>
      </c>
      <c r="V254" s="140">
        <v>124.614</v>
      </c>
      <c r="W254" s="140">
        <v>170.774</v>
      </c>
      <c r="X254" s="140">
        <v>112.29600000000001</v>
      </c>
      <c r="Y254" s="140">
        <v>122.48</v>
      </c>
      <c r="Z254" s="140">
        <v>122.63500000000001</v>
      </c>
      <c r="AA254" s="140">
        <v>142.21100000000001</v>
      </c>
      <c r="AB254" s="140">
        <v>189.86500000000001</v>
      </c>
      <c r="AC254" s="140">
        <v>274.47800000000001</v>
      </c>
      <c r="AD254" s="140">
        <v>279.36700000000002</v>
      </c>
    </row>
    <row r="255" spans="1:30" x14ac:dyDescent="0.25">
      <c r="A255" s="239" t="s">
        <v>636</v>
      </c>
      <c r="B255" s="140">
        <v>54.649729999999998</v>
      </c>
      <c r="C255" s="140">
        <v>55.896720000000002</v>
      </c>
      <c r="D255" s="140">
        <v>54.721159999999998</v>
      </c>
      <c r="E255" s="140">
        <v>50.971760000000003</v>
      </c>
      <c r="F255" s="140">
        <v>54.863190000000003</v>
      </c>
      <c r="G255" s="140">
        <v>53.887079999999997</v>
      </c>
      <c r="H255" s="140">
        <v>51.566830000000003</v>
      </c>
      <c r="I255" s="140">
        <v>55.44</v>
      </c>
      <c r="J255" s="140">
        <v>55.401000000000003</v>
      </c>
      <c r="K255" s="140">
        <v>50.768000000000001</v>
      </c>
      <c r="L255" s="140">
        <v>48.948</v>
      </c>
      <c r="M255" s="140">
        <v>49.082000000000001</v>
      </c>
      <c r="N255" s="140">
        <v>45.267000000000003</v>
      </c>
      <c r="O255" s="140">
        <v>68.23</v>
      </c>
      <c r="P255" s="140">
        <v>63.539000000000001</v>
      </c>
      <c r="Q255" s="140">
        <v>58.726999999999997</v>
      </c>
      <c r="R255" s="140">
        <v>70.194999999999993</v>
      </c>
      <c r="S255" s="140">
        <v>64.421999999999997</v>
      </c>
      <c r="T255" s="140">
        <v>68.671999999999997</v>
      </c>
      <c r="U255" s="140">
        <v>76.228999999999999</v>
      </c>
      <c r="V255" s="140">
        <v>66.278000000000006</v>
      </c>
      <c r="W255" s="140">
        <v>72.125</v>
      </c>
      <c r="X255" s="140">
        <v>66.965000000000003</v>
      </c>
      <c r="Y255" s="140">
        <v>50.331000000000003</v>
      </c>
      <c r="Z255" s="140">
        <v>47.021999999999998</v>
      </c>
      <c r="AA255" s="140">
        <v>63.447000000000003</v>
      </c>
      <c r="AB255" s="140">
        <v>55.664000000000001</v>
      </c>
      <c r="AC255" s="140">
        <v>55.597000000000001</v>
      </c>
      <c r="AD255" s="140">
        <v>61.261000000000003</v>
      </c>
    </row>
    <row r="256" spans="1:30" x14ac:dyDescent="0.25">
      <c r="A256" s="239" t="s">
        <v>637</v>
      </c>
      <c r="B256" s="140">
        <v>33.840269999999997</v>
      </c>
      <c r="C256" s="140">
        <v>75.508870000000002</v>
      </c>
      <c r="D256" s="140">
        <v>82.23612</v>
      </c>
      <c r="E256" s="140">
        <v>51.640940000000001</v>
      </c>
      <c r="F256" s="140">
        <v>73.518369999999905</v>
      </c>
      <c r="G256" s="140">
        <v>56.527099999999997</v>
      </c>
      <c r="H256" s="140">
        <v>66.345780000000005</v>
      </c>
      <c r="I256" s="140">
        <v>104.011</v>
      </c>
      <c r="J256" s="140">
        <v>105.099</v>
      </c>
      <c r="K256" s="140">
        <v>96.537000000000006</v>
      </c>
      <c r="L256" s="140">
        <v>50.012</v>
      </c>
      <c r="M256" s="140">
        <v>39.325000000000003</v>
      </c>
      <c r="N256" s="140">
        <v>39.69</v>
      </c>
      <c r="O256" s="140">
        <v>89.492999999999995</v>
      </c>
      <c r="P256" s="140">
        <v>63.448999999999998</v>
      </c>
      <c r="Q256" s="140">
        <v>64.802999999999997</v>
      </c>
      <c r="R256" s="140">
        <v>74.421999999999997</v>
      </c>
      <c r="S256" s="140">
        <v>79.507000000000005</v>
      </c>
      <c r="T256" s="140">
        <v>109.377</v>
      </c>
      <c r="U256" s="140">
        <v>113.14400000000001</v>
      </c>
      <c r="V256" s="140">
        <v>88.063000000000002</v>
      </c>
      <c r="W256" s="140">
        <v>66.525999999999996</v>
      </c>
      <c r="X256" s="140">
        <v>58.84</v>
      </c>
      <c r="Y256" s="140">
        <v>40.436</v>
      </c>
      <c r="Z256" s="140">
        <v>40.777000000000001</v>
      </c>
      <c r="AA256" s="140">
        <v>90.602999999999994</v>
      </c>
      <c r="AB256" s="140">
        <v>44.655999999999999</v>
      </c>
      <c r="AC256" s="140">
        <v>66.058000000000007</v>
      </c>
      <c r="AD256" s="140">
        <v>75.781000000000006</v>
      </c>
    </row>
    <row r="257" spans="1:30" ht="15.75" thickBot="1" x14ac:dyDescent="0.3">
      <c r="A257" s="239" t="s">
        <v>1006</v>
      </c>
      <c r="B257" s="241">
        <v>16.899039999999999</v>
      </c>
      <c r="C257" s="241">
        <v>44.957500000000003</v>
      </c>
      <c r="D257" s="241">
        <v>12.229660000000001</v>
      </c>
      <c r="E257" s="241">
        <v>9.9876799999999992</v>
      </c>
      <c r="F257" s="241">
        <v>12.15461</v>
      </c>
      <c r="G257" s="241">
        <v>12.279949999999999</v>
      </c>
      <c r="H257" s="241">
        <v>14.224930000000001</v>
      </c>
      <c r="I257" s="241">
        <v>11.082000000000001</v>
      </c>
      <c r="J257" s="241">
        <v>11.94</v>
      </c>
      <c r="K257" s="241">
        <v>11.773999999999999</v>
      </c>
      <c r="L257" s="241">
        <v>12.872</v>
      </c>
      <c r="M257" s="241">
        <v>13.856999999999999</v>
      </c>
      <c r="N257" s="241">
        <v>13.814</v>
      </c>
      <c r="O257" s="241">
        <v>21.454000000000001</v>
      </c>
      <c r="P257" s="241">
        <v>14.750999999999999</v>
      </c>
      <c r="Q257" s="241">
        <v>13.855</v>
      </c>
      <c r="R257" s="241">
        <v>14.202999999999999</v>
      </c>
      <c r="S257" s="241">
        <v>21.141999999999999</v>
      </c>
      <c r="T257" s="241">
        <v>14.452999999999999</v>
      </c>
      <c r="U257" s="241">
        <v>14.911</v>
      </c>
      <c r="V257" s="241">
        <v>14.137</v>
      </c>
      <c r="W257" s="241">
        <v>14.026</v>
      </c>
      <c r="X257" s="241">
        <v>14.032</v>
      </c>
      <c r="Y257" s="241">
        <v>14.083</v>
      </c>
      <c r="Z257" s="241">
        <v>14.04</v>
      </c>
      <c r="AA257" s="241">
        <v>21.696000000000002</v>
      </c>
      <c r="AB257" s="241">
        <v>14.984</v>
      </c>
      <c r="AC257" s="241">
        <v>14.08</v>
      </c>
      <c r="AD257" s="241">
        <v>14.439</v>
      </c>
    </row>
    <row r="258" spans="1:30" x14ac:dyDescent="0.25">
      <c r="A258" s="244" t="s">
        <v>509</v>
      </c>
      <c r="B258" s="140">
        <v>106.612549999999</v>
      </c>
      <c r="C258" s="140">
        <v>231.50388000000001</v>
      </c>
      <c r="D258" s="140">
        <v>250.47998999999999</v>
      </c>
      <c r="E258" s="140">
        <v>228.04065</v>
      </c>
      <c r="F258" s="140">
        <v>279.63848000000002</v>
      </c>
      <c r="G258" s="140">
        <v>264.02856000000003</v>
      </c>
      <c r="H258" s="140">
        <v>275.95316000000003</v>
      </c>
      <c r="I258" s="140">
        <v>353.59899999999999</v>
      </c>
      <c r="J258" s="140">
        <v>330.89299999999997</v>
      </c>
      <c r="K258" s="140">
        <v>378.541</v>
      </c>
      <c r="L258" s="140">
        <v>151.22899999999899</v>
      </c>
      <c r="M258" s="140">
        <v>203.339</v>
      </c>
      <c r="N258" s="140">
        <v>204.084</v>
      </c>
      <c r="O258" s="140">
        <v>308.46800000000002</v>
      </c>
      <c r="P258" s="140">
        <v>322.832999999999</v>
      </c>
      <c r="Q258" s="140">
        <v>391.851</v>
      </c>
      <c r="R258" s="140">
        <v>435.34299999999899</v>
      </c>
      <c r="S258" s="140">
        <v>333.49399999999901</v>
      </c>
      <c r="T258" s="140">
        <v>319.62599999999998</v>
      </c>
      <c r="U258" s="140">
        <v>327.44200000000001</v>
      </c>
      <c r="V258" s="140">
        <v>293.09199999999998</v>
      </c>
      <c r="W258" s="140">
        <v>323.45100000000002</v>
      </c>
      <c r="X258" s="140">
        <v>233.983</v>
      </c>
      <c r="Y258" s="140">
        <v>208.33</v>
      </c>
      <c r="Z258" s="140">
        <v>209.47399999999999</v>
      </c>
      <c r="AA258" s="140">
        <v>307.95699999999999</v>
      </c>
      <c r="AB258" s="140">
        <v>295.16899999999998</v>
      </c>
      <c r="AC258" s="140">
        <v>397.06299999999999</v>
      </c>
      <c r="AD258" s="140">
        <v>430.84800000000001</v>
      </c>
    </row>
    <row r="259" spans="1:30" x14ac:dyDescent="0.25">
      <c r="A259" s="239" t="s">
        <v>638</v>
      </c>
      <c r="B259" s="140">
        <v>101.72221</v>
      </c>
      <c r="C259" s="140">
        <v>267.90841999999998</v>
      </c>
      <c r="D259" s="140">
        <v>196.49963</v>
      </c>
      <c r="E259" s="140">
        <v>264.39648</v>
      </c>
      <c r="F259" s="140">
        <v>529.24757</v>
      </c>
      <c r="G259" s="140">
        <v>105.56149000000001</v>
      </c>
      <c r="H259" s="140">
        <v>332.89046000000002</v>
      </c>
      <c r="I259" s="140">
        <v>1887.798</v>
      </c>
      <c r="J259" s="140">
        <v>157.339</v>
      </c>
      <c r="K259" s="140">
        <v>1809.867</v>
      </c>
      <c r="L259" s="140">
        <v>444.59</v>
      </c>
      <c r="M259" s="140">
        <v>125.37</v>
      </c>
      <c r="N259" s="140">
        <v>1114.5889999999999</v>
      </c>
      <c r="O259" s="140">
        <v>122.15300000000001</v>
      </c>
      <c r="P259" s="140">
        <v>1868.5909999999999</v>
      </c>
      <c r="Q259" s="140">
        <v>438.053</v>
      </c>
      <c r="R259" s="140">
        <v>1107.1189999999999</v>
      </c>
      <c r="S259" s="140">
        <v>1999.4649999999999</v>
      </c>
      <c r="T259" s="140">
        <v>473.35700000000003</v>
      </c>
      <c r="U259" s="140">
        <v>867.84699999999998</v>
      </c>
      <c r="V259" s="140">
        <v>1722.05</v>
      </c>
      <c r="W259" s="140">
        <v>189.85300000000001</v>
      </c>
      <c r="X259" s="140">
        <v>490.36900000000003</v>
      </c>
      <c r="Y259" s="140">
        <v>975.54200000000003</v>
      </c>
      <c r="Z259" s="140">
        <v>531.68700000000001</v>
      </c>
      <c r="AA259" s="140">
        <v>3004.1729999999998</v>
      </c>
      <c r="AB259" s="140">
        <v>278.50599999999997</v>
      </c>
      <c r="AC259" s="140">
        <v>2256.7919999999999</v>
      </c>
      <c r="AD259" s="140">
        <v>1479.096</v>
      </c>
    </row>
    <row r="260" spans="1:30" ht="15.75" thickBot="1" x14ac:dyDescent="0.3">
      <c r="A260" s="239" t="s">
        <v>1044</v>
      </c>
      <c r="B260" s="241">
        <v>0</v>
      </c>
      <c r="C260" s="241">
        <v>0</v>
      </c>
      <c r="D260" s="241">
        <v>0</v>
      </c>
      <c r="E260" s="241">
        <v>0</v>
      </c>
      <c r="F260" s="241">
        <v>0</v>
      </c>
      <c r="G260" s="241">
        <v>0</v>
      </c>
      <c r="H260" s="241">
        <v>0</v>
      </c>
      <c r="I260" s="241">
        <v>0</v>
      </c>
      <c r="J260" s="241">
        <v>0</v>
      </c>
      <c r="K260" s="241">
        <v>0</v>
      </c>
      <c r="L260" s="241">
        <v>0</v>
      </c>
      <c r="M260" s="241">
        <v>0</v>
      </c>
      <c r="N260" s="241">
        <v>0</v>
      </c>
      <c r="O260" s="241">
        <v>0</v>
      </c>
      <c r="P260" s="241">
        <v>0</v>
      </c>
      <c r="Q260" s="241">
        <v>0</v>
      </c>
      <c r="R260" s="241">
        <v>0</v>
      </c>
      <c r="S260" s="241">
        <v>0</v>
      </c>
      <c r="T260" s="241">
        <v>0</v>
      </c>
      <c r="U260" s="241">
        <v>0</v>
      </c>
      <c r="V260" s="241">
        <v>0</v>
      </c>
      <c r="W260" s="241">
        <v>0</v>
      </c>
      <c r="X260" s="241">
        <v>0</v>
      </c>
      <c r="Y260" s="241">
        <v>0</v>
      </c>
      <c r="Z260" s="241">
        <v>0</v>
      </c>
      <c r="AA260" s="241">
        <v>0</v>
      </c>
      <c r="AB260" s="241">
        <v>0</v>
      </c>
      <c r="AC260" s="241">
        <v>0</v>
      </c>
      <c r="AD260" s="241">
        <v>0</v>
      </c>
    </row>
    <row r="261" spans="1:30" x14ac:dyDescent="0.25">
      <c r="A261" s="244" t="s">
        <v>516</v>
      </c>
      <c r="B261" s="140">
        <v>101.72221</v>
      </c>
      <c r="C261" s="140">
        <v>267.90841999999998</v>
      </c>
      <c r="D261" s="140">
        <v>196.49963</v>
      </c>
      <c r="E261" s="140">
        <v>264.39648</v>
      </c>
      <c r="F261" s="140">
        <v>529.24757</v>
      </c>
      <c r="G261" s="140">
        <v>105.56149000000001</v>
      </c>
      <c r="H261" s="140">
        <v>332.89046000000002</v>
      </c>
      <c r="I261" s="140">
        <v>1887.798</v>
      </c>
      <c r="J261" s="140">
        <v>157.339</v>
      </c>
      <c r="K261" s="140">
        <v>1809.867</v>
      </c>
      <c r="L261" s="140">
        <v>444.59</v>
      </c>
      <c r="M261" s="140">
        <v>125.37</v>
      </c>
      <c r="N261" s="140">
        <v>1114.5889999999999</v>
      </c>
      <c r="O261" s="140">
        <v>122.15300000000001</v>
      </c>
      <c r="P261" s="140">
        <v>1868.5909999999999</v>
      </c>
      <c r="Q261" s="140">
        <v>438.053</v>
      </c>
      <c r="R261" s="140">
        <v>1107.1189999999999</v>
      </c>
      <c r="S261" s="140">
        <v>1999.4649999999999</v>
      </c>
      <c r="T261" s="140">
        <v>473.35700000000003</v>
      </c>
      <c r="U261" s="140">
        <v>867.84699999999998</v>
      </c>
      <c r="V261" s="140">
        <v>1722.05</v>
      </c>
      <c r="W261" s="140">
        <v>189.85300000000001</v>
      </c>
      <c r="X261" s="140">
        <v>490.36900000000003</v>
      </c>
      <c r="Y261" s="140">
        <v>975.54200000000003</v>
      </c>
      <c r="Z261" s="140">
        <v>531.68700000000001</v>
      </c>
      <c r="AA261" s="140">
        <v>3004.1729999999998</v>
      </c>
      <c r="AB261" s="140">
        <v>278.50599999999997</v>
      </c>
      <c r="AC261" s="140">
        <v>2256.7919999999999</v>
      </c>
      <c r="AD261" s="140">
        <v>1479.096</v>
      </c>
    </row>
    <row r="262" spans="1:30" ht="15.75" thickBot="1" x14ac:dyDescent="0.3">
      <c r="A262" s="239" t="s">
        <v>639</v>
      </c>
      <c r="B262" s="241">
        <v>18.404199999999999</v>
      </c>
      <c r="C262" s="241">
        <v>0.88705000000000001</v>
      </c>
      <c r="D262" s="241">
        <v>5.0723799999999999</v>
      </c>
      <c r="E262" s="241">
        <v>0</v>
      </c>
      <c r="F262" s="241">
        <v>0</v>
      </c>
      <c r="G262" s="241">
        <v>0.62358000000000002</v>
      </c>
      <c r="H262" s="241">
        <v>1.05996</v>
      </c>
      <c r="I262" s="241">
        <v>5.2910000000000004</v>
      </c>
      <c r="J262" s="241">
        <v>5.327</v>
      </c>
      <c r="K262" s="241">
        <v>0</v>
      </c>
      <c r="L262" s="241">
        <v>0.82799999999999996</v>
      </c>
      <c r="M262" s="241">
        <v>0</v>
      </c>
      <c r="N262" s="241">
        <v>1.542</v>
      </c>
      <c r="O262" s="241">
        <v>17.658999999999999</v>
      </c>
      <c r="P262" s="241">
        <v>4.8819999999999997</v>
      </c>
      <c r="Q262" s="241">
        <v>0</v>
      </c>
      <c r="R262" s="241">
        <v>0.60399999999999998</v>
      </c>
      <c r="S262" s="241">
        <v>0</v>
      </c>
      <c r="T262" s="241">
        <v>1</v>
      </c>
      <c r="U262" s="241">
        <v>5.2910000000000004</v>
      </c>
      <c r="V262" s="241">
        <v>5.327</v>
      </c>
      <c r="W262" s="241">
        <v>0</v>
      </c>
      <c r="X262" s="241">
        <v>3.8279999999999998</v>
      </c>
      <c r="Y262" s="241">
        <v>0</v>
      </c>
      <c r="Z262" s="241">
        <v>1.542</v>
      </c>
      <c r="AA262" s="241">
        <v>17.658999999999999</v>
      </c>
      <c r="AB262" s="241">
        <v>4.8819999999999997</v>
      </c>
      <c r="AC262" s="241">
        <v>0</v>
      </c>
      <c r="AD262" s="241">
        <v>0.60399999999999998</v>
      </c>
    </row>
    <row r="263" spans="1:30" x14ac:dyDescent="0.25">
      <c r="A263" s="244" t="s">
        <v>518</v>
      </c>
      <c r="B263" s="140">
        <v>18.404199999999999</v>
      </c>
      <c r="C263" s="140">
        <v>0.88705000000000001</v>
      </c>
      <c r="D263" s="140">
        <v>5.0723799999999999</v>
      </c>
      <c r="E263" s="140">
        <v>0</v>
      </c>
      <c r="F263" s="140">
        <v>0</v>
      </c>
      <c r="G263" s="140">
        <v>0.62358000000000002</v>
      </c>
      <c r="H263" s="140">
        <v>1.05996</v>
      </c>
      <c r="I263" s="140">
        <v>5.2910000000000004</v>
      </c>
      <c r="J263" s="140">
        <v>5.327</v>
      </c>
      <c r="K263" s="140">
        <v>0</v>
      </c>
      <c r="L263" s="140">
        <v>0.82799999999999996</v>
      </c>
      <c r="M263" s="140">
        <v>0</v>
      </c>
      <c r="N263" s="140">
        <v>1.542</v>
      </c>
      <c r="O263" s="140">
        <v>17.658999999999999</v>
      </c>
      <c r="P263" s="140">
        <v>4.8819999999999997</v>
      </c>
      <c r="Q263" s="140">
        <v>0</v>
      </c>
      <c r="R263" s="140">
        <v>0.60399999999999998</v>
      </c>
      <c r="S263" s="140">
        <v>0</v>
      </c>
      <c r="T263" s="140">
        <v>1</v>
      </c>
      <c r="U263" s="140">
        <v>5.2910000000000004</v>
      </c>
      <c r="V263" s="140">
        <v>5.327</v>
      </c>
      <c r="W263" s="140">
        <v>0</v>
      </c>
      <c r="X263" s="140">
        <v>3.8279999999999998</v>
      </c>
      <c r="Y263" s="140">
        <v>0</v>
      </c>
      <c r="Z263" s="140">
        <v>1.542</v>
      </c>
      <c r="AA263" s="140">
        <v>17.658999999999999</v>
      </c>
      <c r="AB263" s="140">
        <v>4.8819999999999997</v>
      </c>
      <c r="AC263" s="140">
        <v>0</v>
      </c>
      <c r="AD263" s="140">
        <v>0.60399999999999998</v>
      </c>
    </row>
    <row r="264" spans="1:30" x14ac:dyDescent="0.25">
      <c r="B264" s="240"/>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c r="Y264" s="240"/>
      <c r="Z264" s="240"/>
      <c r="AA264" s="240"/>
      <c r="AB264" s="240"/>
      <c r="AC264" s="240"/>
      <c r="AD264" s="240"/>
    </row>
    <row r="265" spans="1:30" x14ac:dyDescent="0.25">
      <c r="A265" s="237" t="s">
        <v>640</v>
      </c>
      <c r="B265" s="238">
        <v>226.73895999999999</v>
      </c>
      <c r="C265" s="238">
        <v>500.29934999999898</v>
      </c>
      <c r="D265" s="238">
        <v>452.05200000000002</v>
      </c>
      <c r="E265" s="238">
        <v>492.43713000000002</v>
      </c>
      <c r="F265" s="238">
        <v>808.88604999999995</v>
      </c>
      <c r="G265" s="238">
        <v>370.21363000000002</v>
      </c>
      <c r="H265" s="238">
        <v>609.90358000000003</v>
      </c>
      <c r="I265" s="238">
        <v>2246.6880000000001</v>
      </c>
      <c r="J265" s="238">
        <v>493.55900000000003</v>
      </c>
      <c r="K265" s="238">
        <v>2188.4079999999999</v>
      </c>
      <c r="L265" s="238">
        <v>596.64699999999903</v>
      </c>
      <c r="M265" s="238">
        <v>328.709</v>
      </c>
      <c r="N265" s="238">
        <v>1320.2149999999999</v>
      </c>
      <c r="O265" s="238">
        <v>448.28</v>
      </c>
      <c r="P265" s="238">
        <v>2196.306</v>
      </c>
      <c r="Q265" s="238">
        <v>829.904</v>
      </c>
      <c r="R265" s="238">
        <v>1543.066</v>
      </c>
      <c r="S265" s="238">
        <v>2332.9589999999998</v>
      </c>
      <c r="T265" s="238">
        <v>793.98299999999995</v>
      </c>
      <c r="U265" s="238">
        <v>1200.58</v>
      </c>
      <c r="V265" s="238">
        <v>2020.46899999999</v>
      </c>
      <c r="W265" s="238">
        <v>513.30399999999997</v>
      </c>
      <c r="X265" s="238">
        <v>728.18</v>
      </c>
      <c r="Y265" s="238">
        <v>1183.8720000000001</v>
      </c>
      <c r="Z265" s="238">
        <v>742.70299999999997</v>
      </c>
      <c r="AA265" s="238">
        <v>3329.7890000000002</v>
      </c>
      <c r="AB265" s="238">
        <v>578.55699999999899</v>
      </c>
      <c r="AC265" s="238">
        <v>2653.855</v>
      </c>
      <c r="AD265" s="238">
        <v>1910.548</v>
      </c>
    </row>
    <row r="266" spans="1:30" x14ac:dyDescent="0.25">
      <c r="A266" s="239" t="s">
        <v>487</v>
      </c>
      <c r="B266" s="240"/>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c r="Y266" s="240"/>
      <c r="Z266" s="240"/>
      <c r="AA266" s="240"/>
      <c r="AB266" s="240"/>
      <c r="AC266" s="240"/>
      <c r="AD266" s="240"/>
    </row>
    <row r="267" spans="1:30" x14ac:dyDescent="0.25">
      <c r="A267" s="239" t="s">
        <v>641</v>
      </c>
      <c r="B267" s="140">
        <v>72.938149999999993</v>
      </c>
      <c r="C267" s="140">
        <v>80.03013</v>
      </c>
      <c r="D267" s="140">
        <v>78.075490000000002</v>
      </c>
      <c r="E267" s="140">
        <v>75.672319999999999</v>
      </c>
      <c r="F267" s="140">
        <v>78.632620000000003</v>
      </c>
      <c r="G267" s="140">
        <v>77.703209999999999</v>
      </c>
      <c r="H267" s="140">
        <v>90.000900000000001</v>
      </c>
      <c r="I267" s="140">
        <v>79.146000000000001</v>
      </c>
      <c r="J267" s="140">
        <v>76.22</v>
      </c>
      <c r="K267" s="140">
        <v>75.007000000000005</v>
      </c>
      <c r="L267" s="140">
        <v>77.129000000000005</v>
      </c>
      <c r="M267" s="140">
        <v>90.304000000000002</v>
      </c>
      <c r="N267" s="140">
        <v>83.721000000000004</v>
      </c>
      <c r="O267" s="140">
        <v>96.29</v>
      </c>
      <c r="P267" s="140">
        <v>93.296999999999997</v>
      </c>
      <c r="Q267" s="140">
        <v>91.147000000000006</v>
      </c>
      <c r="R267" s="140">
        <v>86.385999999999996</v>
      </c>
      <c r="S267" s="140">
        <v>92.159000000000006</v>
      </c>
      <c r="T267" s="140">
        <v>91.42</v>
      </c>
      <c r="U267" s="140">
        <v>77.584999999999994</v>
      </c>
      <c r="V267" s="140">
        <v>81.852000000000004</v>
      </c>
      <c r="W267" s="140">
        <v>80.944000000000003</v>
      </c>
      <c r="X267" s="140">
        <v>97.846000000000004</v>
      </c>
      <c r="Y267" s="140">
        <v>90.128</v>
      </c>
      <c r="Z267" s="140">
        <v>84.524000000000001</v>
      </c>
      <c r="AA267" s="140">
        <v>97.814999999999998</v>
      </c>
      <c r="AB267" s="140">
        <v>91.091999999999999</v>
      </c>
      <c r="AC267" s="140">
        <v>97.212999999999994</v>
      </c>
      <c r="AD267" s="140">
        <v>92.855000000000004</v>
      </c>
    </row>
    <row r="268" spans="1:30" x14ac:dyDescent="0.25">
      <c r="A268" s="239" t="s">
        <v>642</v>
      </c>
      <c r="B268" s="140">
        <v>900.62836000000004</v>
      </c>
      <c r="C268" s="140">
        <v>831.63235999999995</v>
      </c>
      <c r="D268" s="140">
        <v>923.36636999999996</v>
      </c>
      <c r="E268" s="140">
        <v>857.89341000000002</v>
      </c>
      <c r="F268" s="140">
        <v>901.01733000000002</v>
      </c>
      <c r="G268" s="140">
        <v>885.59653000000003</v>
      </c>
      <c r="H268" s="140">
        <v>829.26891000000001</v>
      </c>
      <c r="I268" s="140">
        <v>899.09299999999996</v>
      </c>
      <c r="J268" s="140">
        <v>990.62</v>
      </c>
      <c r="K268" s="140">
        <v>908.65</v>
      </c>
      <c r="L268" s="140">
        <v>944.23400000000004</v>
      </c>
      <c r="M268" s="140">
        <v>786.54700000000003</v>
      </c>
      <c r="N268" s="140">
        <v>801.85699999999997</v>
      </c>
      <c r="O268" s="140">
        <v>892.73</v>
      </c>
      <c r="P268" s="140">
        <v>832.86199999999997</v>
      </c>
      <c r="Q268" s="140">
        <v>813.03800000000001</v>
      </c>
      <c r="R268" s="140">
        <v>790.03899999999896</v>
      </c>
      <c r="S268" s="140">
        <v>828.35099999999898</v>
      </c>
      <c r="T268" s="140">
        <v>802.846</v>
      </c>
      <c r="U268" s="140">
        <v>858.43499999999995</v>
      </c>
      <c r="V268" s="140">
        <v>906.28899999999896</v>
      </c>
      <c r="W268" s="140">
        <v>818.81499999999903</v>
      </c>
      <c r="X268" s="140">
        <v>892.80799999999999</v>
      </c>
      <c r="Y268" s="140">
        <v>765.33299999999997</v>
      </c>
      <c r="Z268" s="140">
        <v>779.53899999999999</v>
      </c>
      <c r="AA268" s="140">
        <v>872.62599999999998</v>
      </c>
      <c r="AB268" s="140">
        <v>812.27200000000005</v>
      </c>
      <c r="AC268" s="140">
        <v>791.64599999999996</v>
      </c>
      <c r="AD268" s="140">
        <v>757.03599999999994</v>
      </c>
    </row>
    <row r="269" spans="1:30" x14ac:dyDescent="0.25">
      <c r="A269" s="239" t="s">
        <v>643</v>
      </c>
      <c r="B269" s="140">
        <v>0</v>
      </c>
      <c r="C269" s="140">
        <v>0</v>
      </c>
      <c r="D269" s="140">
        <v>0</v>
      </c>
      <c r="E269" s="140">
        <v>0</v>
      </c>
      <c r="F269" s="140">
        <v>0</v>
      </c>
      <c r="G269" s="140">
        <v>0</v>
      </c>
      <c r="H269" s="140">
        <v>0</v>
      </c>
      <c r="I269" s="140">
        <v>0</v>
      </c>
      <c r="J269" s="140">
        <v>0</v>
      </c>
      <c r="K269" s="140">
        <v>0</v>
      </c>
      <c r="L269" s="140">
        <v>0</v>
      </c>
      <c r="M269" s="140">
        <v>0</v>
      </c>
      <c r="N269" s="140">
        <v>0</v>
      </c>
      <c r="O269" s="140">
        <v>0</v>
      </c>
      <c r="P269" s="140">
        <v>0</v>
      </c>
      <c r="Q269" s="140">
        <v>0</v>
      </c>
      <c r="R269" s="140">
        <v>0</v>
      </c>
      <c r="S269" s="140">
        <v>0</v>
      </c>
      <c r="T269" s="140">
        <v>0</v>
      </c>
      <c r="U269" s="140">
        <v>0</v>
      </c>
      <c r="V269" s="140">
        <v>0</v>
      </c>
      <c r="W269" s="140">
        <v>0</v>
      </c>
      <c r="X269" s="140">
        <v>0</v>
      </c>
      <c r="Y269" s="140">
        <v>0</v>
      </c>
      <c r="Z269" s="140">
        <v>0</v>
      </c>
      <c r="AA269" s="140">
        <v>0</v>
      </c>
      <c r="AB269" s="140">
        <v>0</v>
      </c>
      <c r="AC269" s="140">
        <v>0</v>
      </c>
      <c r="AD269" s="140">
        <v>0</v>
      </c>
    </row>
    <row r="270" spans="1:30" x14ac:dyDescent="0.25">
      <c r="A270" s="239" t="s">
        <v>644</v>
      </c>
      <c r="B270" s="140">
        <v>30.63289</v>
      </c>
      <c r="C270" s="140">
        <v>95.373539999999906</v>
      </c>
      <c r="D270" s="140">
        <v>139.05610999999999</v>
      </c>
      <c r="E270" s="140">
        <v>147.71922000000001</v>
      </c>
      <c r="F270" s="140">
        <v>152.57140000000001</v>
      </c>
      <c r="G270" s="140">
        <v>139.26114999999999</v>
      </c>
      <c r="H270" s="140">
        <v>151.51025000000001</v>
      </c>
      <c r="I270" s="140">
        <v>134.76</v>
      </c>
      <c r="J270" s="140">
        <v>95.462999999999994</v>
      </c>
      <c r="K270" s="140">
        <v>85.501000000000005</v>
      </c>
      <c r="L270" s="140">
        <v>80.441000000000003</v>
      </c>
      <c r="M270" s="140">
        <v>100.801</v>
      </c>
      <c r="N270" s="140">
        <v>99.534000000000006</v>
      </c>
      <c r="O270" s="140">
        <v>122.605</v>
      </c>
      <c r="P270" s="140">
        <v>96.582999999999998</v>
      </c>
      <c r="Q270" s="140">
        <v>138.37200000000001</v>
      </c>
      <c r="R270" s="140">
        <v>150.11799999999999</v>
      </c>
      <c r="S270" s="140">
        <v>134.30000000000001</v>
      </c>
      <c r="T270" s="140">
        <v>127.712</v>
      </c>
      <c r="U270" s="140">
        <v>148.56800000000001</v>
      </c>
      <c r="V270" s="140">
        <v>112.726</v>
      </c>
      <c r="W270" s="140">
        <v>113.79300000000001</v>
      </c>
      <c r="X270" s="140">
        <v>116.482</v>
      </c>
      <c r="Y270" s="140">
        <v>97.495999999999995</v>
      </c>
      <c r="Z270" s="140">
        <v>95.962000000000003</v>
      </c>
      <c r="AA270" s="140">
        <v>100.32299999999999</v>
      </c>
      <c r="AB270" s="140">
        <v>108.577</v>
      </c>
      <c r="AC270" s="140">
        <v>140.16</v>
      </c>
      <c r="AD270" s="140">
        <v>143.79300000000001</v>
      </c>
    </row>
    <row r="271" spans="1:30" x14ac:dyDescent="0.25">
      <c r="A271" s="239" t="s">
        <v>645</v>
      </c>
      <c r="B271" s="140">
        <v>23.338280000000001</v>
      </c>
      <c r="C271" s="140">
        <v>21.937449999999998</v>
      </c>
      <c r="D271" s="140">
        <v>9.7387099999999993</v>
      </c>
      <c r="E271" s="140">
        <v>12.290520000000001</v>
      </c>
      <c r="F271" s="140">
        <v>9.9740199999999994</v>
      </c>
      <c r="G271" s="140">
        <v>17.251270000000002</v>
      </c>
      <c r="H271" s="140">
        <v>11.0749599999999</v>
      </c>
      <c r="I271" s="140">
        <v>22.286000000000001</v>
      </c>
      <c r="J271" s="140">
        <v>38.268000000000001</v>
      </c>
      <c r="K271" s="140">
        <v>54.911000000000001</v>
      </c>
      <c r="L271" s="140">
        <v>60.152000000000001</v>
      </c>
      <c r="M271" s="140">
        <v>80.786000000000001</v>
      </c>
      <c r="N271" s="140">
        <v>81.210999999999999</v>
      </c>
      <c r="O271" s="140">
        <v>82.596999999999994</v>
      </c>
      <c r="P271" s="140">
        <v>56.546999999999997</v>
      </c>
      <c r="Q271" s="140">
        <v>42.360999999999997</v>
      </c>
      <c r="R271" s="140">
        <v>38.972000000000001</v>
      </c>
      <c r="S271" s="140">
        <v>31.649000000000001</v>
      </c>
      <c r="T271" s="140">
        <v>31.649000000000001</v>
      </c>
      <c r="U271" s="140">
        <v>35.167000000000002</v>
      </c>
      <c r="V271" s="140">
        <v>54.49</v>
      </c>
      <c r="W271" s="140">
        <v>46.723999999999997</v>
      </c>
      <c r="X271" s="140">
        <v>66.558999999999997</v>
      </c>
      <c r="Y271" s="140">
        <v>83.983999999999995</v>
      </c>
      <c r="Z271" s="140">
        <v>83.498999999999995</v>
      </c>
      <c r="AA271" s="140">
        <v>87.781000000000006</v>
      </c>
      <c r="AB271" s="140">
        <v>52.161999999999999</v>
      </c>
      <c r="AC271" s="140">
        <v>42.689</v>
      </c>
      <c r="AD271" s="140">
        <v>33.378</v>
      </c>
    </row>
    <row r="272" spans="1:30" x14ac:dyDescent="0.25">
      <c r="A272" s="239" t="s">
        <v>646</v>
      </c>
      <c r="B272" s="140">
        <v>16.074559999999899</v>
      </c>
      <c r="C272" s="140">
        <v>13.19716</v>
      </c>
      <c r="D272" s="140">
        <v>13.991989999999999</v>
      </c>
      <c r="E272" s="140">
        <v>11.124040000000001</v>
      </c>
      <c r="F272" s="140">
        <v>10.195080000000001</v>
      </c>
      <c r="G272" s="140">
        <v>12.03876</v>
      </c>
      <c r="H272" s="140">
        <v>8.3782499999999995</v>
      </c>
      <c r="I272" s="140">
        <v>12.116</v>
      </c>
      <c r="J272" s="140">
        <v>16.861999999999998</v>
      </c>
      <c r="K272" s="140">
        <v>16.116</v>
      </c>
      <c r="L272" s="140">
        <v>17.398</v>
      </c>
      <c r="M272" s="140">
        <v>17.86</v>
      </c>
      <c r="N272" s="140">
        <v>16.625</v>
      </c>
      <c r="O272" s="140">
        <v>19.132999999999999</v>
      </c>
      <c r="P272" s="140">
        <v>20.311</v>
      </c>
      <c r="Q272" s="140">
        <v>26.567</v>
      </c>
      <c r="R272" s="140">
        <v>23.992999999999999</v>
      </c>
      <c r="S272" s="140">
        <v>23.596</v>
      </c>
      <c r="T272" s="140">
        <v>22.224</v>
      </c>
      <c r="U272" s="140">
        <v>24.295999999999999</v>
      </c>
      <c r="V272" s="140">
        <v>14.323</v>
      </c>
      <c r="W272" s="140">
        <v>25.556000000000001</v>
      </c>
      <c r="X272" s="140">
        <v>27.928000000000001</v>
      </c>
      <c r="Y272" s="140">
        <v>17.852</v>
      </c>
      <c r="Z272" s="140">
        <v>16.408000000000001</v>
      </c>
      <c r="AA272" s="140">
        <v>21.02</v>
      </c>
      <c r="AB272" s="140">
        <v>16.140999999999998</v>
      </c>
      <c r="AC272" s="140">
        <v>31.405999999999999</v>
      </c>
      <c r="AD272" s="140">
        <v>28.954000000000001</v>
      </c>
    </row>
    <row r="273" spans="1:30" x14ac:dyDescent="0.25">
      <c r="A273" s="239" t="s">
        <v>647</v>
      </c>
      <c r="B273" s="140">
        <v>166.57854999999901</v>
      </c>
      <c r="C273" s="140">
        <v>187.46652</v>
      </c>
      <c r="D273" s="140">
        <v>248.64479</v>
      </c>
      <c r="E273" s="140">
        <v>235.05717000000001</v>
      </c>
      <c r="F273" s="140">
        <v>178.44553999999999</v>
      </c>
      <c r="G273" s="140">
        <v>268.55475999999999</v>
      </c>
      <c r="H273" s="140">
        <v>248.60323</v>
      </c>
      <c r="I273" s="140">
        <v>230.82300000000001</v>
      </c>
      <c r="J273" s="140">
        <v>253.79899999999901</v>
      </c>
      <c r="K273" s="140">
        <v>394.53899999999999</v>
      </c>
      <c r="L273" s="140">
        <v>349.32499999999999</v>
      </c>
      <c r="M273" s="140">
        <v>212.571</v>
      </c>
      <c r="N273" s="140">
        <v>198.529</v>
      </c>
      <c r="O273" s="140">
        <v>295.38</v>
      </c>
      <c r="P273" s="140">
        <v>252.34</v>
      </c>
      <c r="Q273" s="140">
        <v>239.87899999999999</v>
      </c>
      <c r="R273" s="140">
        <v>254.09</v>
      </c>
      <c r="S273" s="140">
        <v>245.08099999999999</v>
      </c>
      <c r="T273" s="140">
        <v>252.417</v>
      </c>
      <c r="U273" s="140">
        <v>249.03</v>
      </c>
      <c r="V273" s="140">
        <v>259.22199999999998</v>
      </c>
      <c r="W273" s="140">
        <v>312.63200000000001</v>
      </c>
      <c r="X273" s="140">
        <v>307.46499999999997</v>
      </c>
      <c r="Y273" s="140">
        <v>335.337999999999</v>
      </c>
      <c r="Z273" s="140">
        <v>319.94200000000001</v>
      </c>
      <c r="AA273" s="140">
        <v>329.95699999999999</v>
      </c>
      <c r="AB273" s="140">
        <v>278.98099999999999</v>
      </c>
      <c r="AC273" s="140">
        <v>265.57299999999998</v>
      </c>
      <c r="AD273" s="140">
        <v>276.02199999999999</v>
      </c>
    </row>
    <row r="274" spans="1:30" x14ac:dyDescent="0.25">
      <c r="A274" s="239" t="s">
        <v>648</v>
      </c>
      <c r="B274" s="140">
        <v>0</v>
      </c>
      <c r="C274" s="140">
        <v>0</v>
      </c>
      <c r="D274" s="140">
        <v>0</v>
      </c>
      <c r="E274" s="140">
        <v>0</v>
      </c>
      <c r="F274" s="140">
        <v>0</v>
      </c>
      <c r="G274" s="140">
        <v>0</v>
      </c>
      <c r="H274" s="140">
        <v>0</v>
      </c>
      <c r="I274" s="140">
        <v>0</v>
      </c>
      <c r="J274" s="140">
        <v>0</v>
      </c>
      <c r="K274" s="140">
        <v>0</v>
      </c>
      <c r="L274" s="140">
        <v>0</v>
      </c>
      <c r="M274" s="140">
        <v>0</v>
      </c>
      <c r="N274" s="140">
        <v>0</v>
      </c>
      <c r="O274" s="140">
        <v>0</v>
      </c>
      <c r="P274" s="140">
        <v>0</v>
      </c>
      <c r="Q274" s="140">
        <v>0</v>
      </c>
      <c r="R274" s="140">
        <v>0</v>
      </c>
      <c r="S274" s="140">
        <v>0</v>
      </c>
      <c r="T274" s="140">
        <v>0</v>
      </c>
      <c r="U274" s="140">
        <v>0</v>
      </c>
      <c r="V274" s="140">
        <v>0</v>
      </c>
      <c r="W274" s="140">
        <v>0</v>
      </c>
      <c r="X274" s="140">
        <v>0</v>
      </c>
      <c r="Y274" s="140">
        <v>0</v>
      </c>
      <c r="Z274" s="140">
        <v>0</v>
      </c>
      <c r="AA274" s="140">
        <v>0</v>
      </c>
      <c r="AB274" s="140">
        <v>0</v>
      </c>
      <c r="AC274" s="140">
        <v>0</v>
      </c>
      <c r="AD274" s="140">
        <v>0</v>
      </c>
    </row>
    <row r="275" spans="1:30" x14ac:dyDescent="0.25">
      <c r="A275" s="239" t="s">
        <v>649</v>
      </c>
      <c r="B275" s="140">
        <v>24.870760000000001</v>
      </c>
      <c r="C275" s="140">
        <v>23.319379999999999</v>
      </c>
      <c r="D275" s="140">
        <v>21.174140000000001</v>
      </c>
      <c r="E275" s="140">
        <v>17.467549999999999</v>
      </c>
      <c r="F275" s="140">
        <v>19.645720000000001</v>
      </c>
      <c r="G275" s="140">
        <v>18.648990000000001</v>
      </c>
      <c r="H275" s="140">
        <v>30.855630000000001</v>
      </c>
      <c r="I275" s="140">
        <v>19.103999999999999</v>
      </c>
      <c r="J275" s="140">
        <v>20.292999999999999</v>
      </c>
      <c r="K275" s="140">
        <v>21.234999999999999</v>
      </c>
      <c r="L275" s="140">
        <v>28.321999999999999</v>
      </c>
      <c r="M275" s="140">
        <v>15.365</v>
      </c>
      <c r="N275" s="140">
        <v>18.753</v>
      </c>
      <c r="O275" s="140">
        <v>18.753</v>
      </c>
      <c r="P275" s="140">
        <v>19.154</v>
      </c>
      <c r="Q275" s="140">
        <v>19.154</v>
      </c>
      <c r="R275" s="140">
        <v>20.600999999999999</v>
      </c>
      <c r="S275" s="140">
        <v>18.792000000000002</v>
      </c>
      <c r="T275" s="140">
        <v>18.591000000000001</v>
      </c>
      <c r="U275" s="140">
        <v>17.867000000000001</v>
      </c>
      <c r="V275" s="140">
        <v>24.22</v>
      </c>
      <c r="W275" s="140">
        <v>21.486999999999998</v>
      </c>
      <c r="X275" s="140">
        <v>18.228999999999999</v>
      </c>
      <c r="Y275" s="140">
        <v>16.882999999999999</v>
      </c>
      <c r="Z275" s="140">
        <v>19.164000000000001</v>
      </c>
      <c r="AA275" s="140">
        <v>19.164000000000001</v>
      </c>
      <c r="AB275" s="140">
        <v>19.574000000000002</v>
      </c>
      <c r="AC275" s="140">
        <v>19.574000000000002</v>
      </c>
      <c r="AD275" s="140">
        <v>21.06</v>
      </c>
    </row>
    <row r="276" spans="1:30" x14ac:dyDescent="0.25">
      <c r="A276" s="239" t="s">
        <v>650</v>
      </c>
      <c r="B276" s="140">
        <v>0</v>
      </c>
      <c r="C276" s="140">
        <v>0</v>
      </c>
      <c r="D276" s="140">
        <v>0</v>
      </c>
      <c r="E276" s="140">
        <v>0</v>
      </c>
      <c r="F276" s="140">
        <v>0</v>
      </c>
      <c r="G276" s="140">
        <v>0</v>
      </c>
      <c r="H276" s="140">
        <v>0</v>
      </c>
      <c r="I276" s="140">
        <v>0</v>
      </c>
      <c r="J276" s="140">
        <v>0</v>
      </c>
      <c r="K276" s="140">
        <v>0</v>
      </c>
      <c r="L276" s="140">
        <v>0</v>
      </c>
      <c r="M276" s="140">
        <v>0</v>
      </c>
      <c r="N276" s="140">
        <v>0</v>
      </c>
      <c r="O276" s="140">
        <v>0</v>
      </c>
      <c r="P276" s="140">
        <v>0</v>
      </c>
      <c r="Q276" s="140">
        <v>0</v>
      </c>
      <c r="R276" s="140">
        <v>0</v>
      </c>
      <c r="S276" s="140">
        <v>0</v>
      </c>
      <c r="T276" s="140">
        <v>0</v>
      </c>
      <c r="U276" s="140">
        <v>0</v>
      </c>
      <c r="V276" s="140">
        <v>0</v>
      </c>
      <c r="W276" s="140">
        <v>0</v>
      </c>
      <c r="X276" s="140">
        <v>0</v>
      </c>
      <c r="Y276" s="140">
        <v>0</v>
      </c>
      <c r="Z276" s="140">
        <v>0</v>
      </c>
      <c r="AA276" s="140">
        <v>0</v>
      </c>
      <c r="AB276" s="140">
        <v>0</v>
      </c>
      <c r="AC276" s="140">
        <v>0</v>
      </c>
      <c r="AD276" s="140">
        <v>0</v>
      </c>
    </row>
    <row r="277" spans="1:30" x14ac:dyDescent="0.25">
      <c r="A277" s="239" t="s">
        <v>651</v>
      </c>
      <c r="B277" s="140">
        <v>584.61499000000003</v>
      </c>
      <c r="C277" s="140">
        <v>550.34159</v>
      </c>
      <c r="D277" s="140">
        <v>585.74045000000001</v>
      </c>
      <c r="E277" s="140">
        <v>485.21420999999998</v>
      </c>
      <c r="F277" s="140">
        <v>538.60970999999995</v>
      </c>
      <c r="G277" s="140">
        <v>514.65710000000001</v>
      </c>
      <c r="H277" s="140">
        <v>462.79521</v>
      </c>
      <c r="I277" s="140">
        <v>547.923</v>
      </c>
      <c r="J277" s="140">
        <v>537.54200000000003</v>
      </c>
      <c r="K277" s="140">
        <v>560.72500000000002</v>
      </c>
      <c r="L277" s="140">
        <v>660.52499999999998</v>
      </c>
      <c r="M277" s="140">
        <v>583.39200000000005</v>
      </c>
      <c r="N277" s="140">
        <v>581.83100000000002</v>
      </c>
      <c r="O277" s="140">
        <v>640.64</v>
      </c>
      <c r="P277" s="140">
        <v>587.702</v>
      </c>
      <c r="Q277" s="140">
        <v>580.17499999999995</v>
      </c>
      <c r="R277" s="140">
        <v>657.73599999999999</v>
      </c>
      <c r="S277" s="140">
        <v>673.48800000000006</v>
      </c>
      <c r="T277" s="140">
        <v>644.91399999999999</v>
      </c>
      <c r="U277" s="140">
        <v>626.14300000000003</v>
      </c>
      <c r="V277" s="140">
        <v>1137.3779999999999</v>
      </c>
      <c r="W277" s="140">
        <v>588.69899999999996</v>
      </c>
      <c r="X277" s="140">
        <v>606.10699999999997</v>
      </c>
      <c r="Y277" s="140">
        <v>577.87699999999995</v>
      </c>
      <c r="Z277" s="140">
        <v>575.52099999999996</v>
      </c>
      <c r="AA277" s="140">
        <v>655.12800000000004</v>
      </c>
      <c r="AB277" s="140">
        <v>603.43100000000004</v>
      </c>
      <c r="AC277" s="140">
        <v>588.67999999999995</v>
      </c>
      <c r="AD277" s="140">
        <v>646.16800000000001</v>
      </c>
    </row>
    <row r="278" spans="1:30" ht="15.75" thickBot="1" x14ac:dyDescent="0.3">
      <c r="A278" s="239" t="s">
        <v>652</v>
      </c>
      <c r="B278" s="241">
        <v>16.55808</v>
      </c>
      <c r="C278" s="241">
        <v>16.840439999999901</v>
      </c>
      <c r="D278" s="241">
        <v>9.3357600000000005</v>
      </c>
      <c r="E278" s="241">
        <v>32.300089999999997</v>
      </c>
      <c r="F278" s="241">
        <v>30.812149999999999</v>
      </c>
      <c r="G278" s="241">
        <v>40.803879999999999</v>
      </c>
      <c r="H278" s="241">
        <v>93.316679999999906</v>
      </c>
      <c r="I278" s="241">
        <v>27.625</v>
      </c>
      <c r="J278" s="241">
        <v>27.625</v>
      </c>
      <c r="K278" s="241">
        <v>27.625</v>
      </c>
      <c r="L278" s="241">
        <v>14.52</v>
      </c>
      <c r="M278" s="241">
        <v>25.832999999999998</v>
      </c>
      <c r="N278" s="241">
        <v>25.832999999999998</v>
      </c>
      <c r="O278" s="241">
        <v>25.832999999999998</v>
      </c>
      <c r="P278" s="241">
        <v>25.832999999999998</v>
      </c>
      <c r="Q278" s="241">
        <v>25.832999999999998</v>
      </c>
      <c r="R278" s="241">
        <v>25.832999999999998</v>
      </c>
      <c r="S278" s="241">
        <v>25.832999999999998</v>
      </c>
      <c r="T278" s="241">
        <v>25.832999999999998</v>
      </c>
      <c r="U278" s="241">
        <v>25.832999999999998</v>
      </c>
      <c r="V278" s="241">
        <v>25.832999999999998</v>
      </c>
      <c r="W278" s="241">
        <v>25.832999999999998</v>
      </c>
      <c r="X278" s="241">
        <v>25.837</v>
      </c>
      <c r="Y278" s="241">
        <v>25.832999999999998</v>
      </c>
      <c r="Z278" s="241">
        <v>25.832999999999998</v>
      </c>
      <c r="AA278" s="241">
        <v>25.832999999999998</v>
      </c>
      <c r="AB278" s="241">
        <v>25.832999999999998</v>
      </c>
      <c r="AC278" s="241">
        <v>25.832999999999998</v>
      </c>
      <c r="AD278" s="241">
        <v>25.832999999999998</v>
      </c>
    </row>
    <row r="279" spans="1:30" x14ac:dyDescent="0.25">
      <c r="A279" s="239" t="s">
        <v>509</v>
      </c>
      <c r="B279" s="140">
        <v>1836.2346199999999</v>
      </c>
      <c r="C279" s="140">
        <v>1820.1385699999901</v>
      </c>
      <c r="D279" s="140">
        <v>2029.12381</v>
      </c>
      <c r="E279" s="140">
        <v>1874.7385299999901</v>
      </c>
      <c r="F279" s="140">
        <v>1919.9035699999999</v>
      </c>
      <c r="G279" s="140">
        <v>1974.51564999999</v>
      </c>
      <c r="H279" s="140">
        <v>1925.80401999999</v>
      </c>
      <c r="I279" s="140">
        <v>1972.876</v>
      </c>
      <c r="J279" s="140">
        <v>2056.692</v>
      </c>
      <c r="K279" s="140">
        <v>2144.3089999999902</v>
      </c>
      <c r="L279" s="140">
        <v>2232.0459999999998</v>
      </c>
      <c r="M279" s="140">
        <v>1913.4590000000001</v>
      </c>
      <c r="N279" s="140">
        <v>1907.89399999999</v>
      </c>
      <c r="O279" s="140">
        <v>2193.9609999999998</v>
      </c>
      <c r="P279" s="140">
        <v>1984.6289999999999</v>
      </c>
      <c r="Q279" s="140">
        <v>1976.5260000000001</v>
      </c>
      <c r="R279" s="140">
        <v>2047.76799999999</v>
      </c>
      <c r="S279" s="140">
        <v>2073.2489999999998</v>
      </c>
      <c r="T279" s="140">
        <v>2017.60599999999</v>
      </c>
      <c r="U279" s="140">
        <v>2062.924</v>
      </c>
      <c r="V279" s="140">
        <v>2616.3330000000001</v>
      </c>
      <c r="W279" s="140">
        <v>2034.4829999999999</v>
      </c>
      <c r="X279" s="140">
        <v>2159.261</v>
      </c>
      <c r="Y279" s="140">
        <v>2010.7239999999999</v>
      </c>
      <c r="Z279" s="140">
        <v>2000.39199999999</v>
      </c>
      <c r="AA279" s="140">
        <v>2209.6469999999999</v>
      </c>
      <c r="AB279" s="140">
        <v>2008.0630000000001</v>
      </c>
      <c r="AC279" s="140">
        <v>2002.7739999999999</v>
      </c>
      <c r="AD279" s="140">
        <v>2025.0989999999999</v>
      </c>
    </row>
    <row r="280" spans="1:30" x14ac:dyDescent="0.25">
      <c r="A280" s="239" t="s">
        <v>653</v>
      </c>
      <c r="B280" s="140">
        <v>0</v>
      </c>
      <c r="C280" s="140">
        <v>0</v>
      </c>
      <c r="D280" s="140">
        <v>0</v>
      </c>
      <c r="E280" s="140">
        <v>0</v>
      </c>
      <c r="F280" s="140">
        <v>0</v>
      </c>
      <c r="G280" s="140">
        <v>0</v>
      </c>
      <c r="H280" s="140">
        <v>0</v>
      </c>
      <c r="I280" s="140">
        <v>0</v>
      </c>
      <c r="J280" s="140">
        <v>0</v>
      </c>
      <c r="K280" s="140">
        <v>0</v>
      </c>
      <c r="L280" s="140">
        <v>0</v>
      </c>
      <c r="M280" s="140">
        <v>0</v>
      </c>
      <c r="N280" s="140">
        <v>0</v>
      </c>
      <c r="O280" s="140">
        <v>0</v>
      </c>
      <c r="P280" s="140">
        <v>0</v>
      </c>
      <c r="Q280" s="140">
        <v>0</v>
      </c>
      <c r="R280" s="140">
        <v>0</v>
      </c>
      <c r="S280" s="140">
        <v>0</v>
      </c>
      <c r="T280" s="140">
        <v>0</v>
      </c>
      <c r="U280" s="140">
        <v>0</v>
      </c>
      <c r="V280" s="140">
        <v>0</v>
      </c>
      <c r="W280" s="140">
        <v>0</v>
      </c>
      <c r="X280" s="140">
        <v>0</v>
      </c>
      <c r="Y280" s="140">
        <v>0</v>
      </c>
      <c r="Z280" s="140">
        <v>0</v>
      </c>
      <c r="AA280" s="140">
        <v>0</v>
      </c>
      <c r="AB280" s="140">
        <v>0</v>
      </c>
      <c r="AC280" s="140">
        <v>0</v>
      </c>
      <c r="AD280" s="140">
        <v>0</v>
      </c>
    </row>
    <row r="281" spans="1:30" x14ac:dyDescent="0.25">
      <c r="A281" s="239" t="s">
        <v>654</v>
      </c>
      <c r="B281" s="140">
        <v>676.99693000000002</v>
      </c>
      <c r="C281" s="140">
        <v>985.84774000000004</v>
      </c>
      <c r="D281" s="140">
        <v>793.63761999999997</v>
      </c>
      <c r="E281" s="140">
        <v>674.11707999999999</v>
      </c>
      <c r="F281" s="140">
        <v>771.31641999999999</v>
      </c>
      <c r="G281" s="140">
        <v>662.72356000000002</v>
      </c>
      <c r="H281" s="140">
        <v>682.99391000000003</v>
      </c>
      <c r="I281" s="140">
        <v>713.95</v>
      </c>
      <c r="J281" s="140">
        <v>769.28800000000001</v>
      </c>
      <c r="K281" s="140">
        <v>795.678</v>
      </c>
      <c r="L281" s="140">
        <v>822.74199999999996</v>
      </c>
      <c r="M281" s="140">
        <v>807.298</v>
      </c>
      <c r="N281" s="140">
        <v>798.23900000000003</v>
      </c>
      <c r="O281" s="140">
        <v>861.64800000000002</v>
      </c>
      <c r="P281" s="140">
        <v>1212.972</v>
      </c>
      <c r="Q281" s="140">
        <v>831.50699999999995</v>
      </c>
      <c r="R281" s="140">
        <v>831.58600000000001</v>
      </c>
      <c r="S281" s="140">
        <v>1236.741</v>
      </c>
      <c r="T281" s="140">
        <v>1144.1579999999999</v>
      </c>
      <c r="U281" s="140">
        <v>986.98199999999997</v>
      </c>
      <c r="V281" s="140">
        <v>981.822</v>
      </c>
      <c r="W281" s="140">
        <v>1180.605</v>
      </c>
      <c r="X281" s="140">
        <v>831.71</v>
      </c>
      <c r="Y281" s="140">
        <v>829.28399999999999</v>
      </c>
      <c r="Z281" s="140">
        <v>820.23</v>
      </c>
      <c r="AA281" s="140">
        <v>881.43100000000004</v>
      </c>
      <c r="AB281" s="140">
        <v>1280.4770000000001</v>
      </c>
      <c r="AC281" s="140">
        <v>1005.917</v>
      </c>
      <c r="AD281" s="140">
        <v>853.52200000000005</v>
      </c>
    </row>
    <row r="282" spans="1:30" x14ac:dyDescent="0.25">
      <c r="A282" s="239" t="s">
        <v>655</v>
      </c>
      <c r="B282" s="140">
        <v>0</v>
      </c>
      <c r="C282" s="140">
        <v>0</v>
      </c>
      <c r="D282" s="140">
        <v>0</v>
      </c>
      <c r="E282" s="140">
        <v>0</v>
      </c>
      <c r="F282" s="140">
        <v>0</v>
      </c>
      <c r="G282" s="140">
        <v>0</v>
      </c>
      <c r="H282" s="140">
        <v>0</v>
      </c>
      <c r="I282" s="140">
        <v>0</v>
      </c>
      <c r="J282" s="140">
        <v>0</v>
      </c>
      <c r="K282" s="140">
        <v>0</v>
      </c>
      <c r="L282" s="140">
        <v>0</v>
      </c>
      <c r="M282" s="140">
        <v>0</v>
      </c>
      <c r="N282" s="140">
        <v>0</v>
      </c>
      <c r="O282" s="140">
        <v>0</v>
      </c>
      <c r="P282" s="140">
        <v>0</v>
      </c>
      <c r="Q282" s="140">
        <v>0</v>
      </c>
      <c r="R282" s="140">
        <v>0</v>
      </c>
      <c r="S282" s="140">
        <v>0</v>
      </c>
      <c r="T282" s="140">
        <v>0</v>
      </c>
      <c r="U282" s="140">
        <v>0</v>
      </c>
      <c r="V282" s="140">
        <v>0</v>
      </c>
      <c r="W282" s="140">
        <v>0</v>
      </c>
      <c r="X282" s="140">
        <v>0</v>
      </c>
      <c r="Y282" s="140">
        <v>0</v>
      </c>
      <c r="Z282" s="140">
        <v>0</v>
      </c>
      <c r="AA282" s="140">
        <v>0</v>
      </c>
      <c r="AB282" s="140">
        <v>0</v>
      </c>
      <c r="AC282" s="140">
        <v>0</v>
      </c>
      <c r="AD282" s="140">
        <v>0</v>
      </c>
    </row>
    <row r="283" spans="1:30" x14ac:dyDescent="0.25">
      <c r="A283" s="239" t="s">
        <v>656</v>
      </c>
      <c r="B283" s="140">
        <v>7.6372200000000001</v>
      </c>
      <c r="C283" s="140">
        <v>11.416399999999999</v>
      </c>
      <c r="D283" s="140">
        <v>20.55885</v>
      </c>
      <c r="E283" s="140">
        <v>15.90311</v>
      </c>
      <c r="F283" s="140">
        <v>28.918669999999999</v>
      </c>
      <c r="G283" s="140">
        <v>15.0334799999999</v>
      </c>
      <c r="H283" s="140">
        <v>10.63988</v>
      </c>
      <c r="I283" s="140">
        <v>9.57</v>
      </c>
      <c r="J283" s="140">
        <v>9.66</v>
      </c>
      <c r="K283" s="140">
        <v>11.196999999999999</v>
      </c>
      <c r="L283" s="140">
        <v>12.819000000000001</v>
      </c>
      <c r="M283" s="140">
        <v>12.337999999999999</v>
      </c>
      <c r="N283" s="140">
        <v>11.278</v>
      </c>
      <c r="O283" s="140">
        <v>12.068</v>
      </c>
      <c r="P283" s="140">
        <v>10.635</v>
      </c>
      <c r="Q283" s="140">
        <v>9.202</v>
      </c>
      <c r="R283" s="140">
        <v>9.39</v>
      </c>
      <c r="S283" s="140">
        <v>20.45</v>
      </c>
      <c r="T283" s="140">
        <v>19.39</v>
      </c>
      <c r="U283" s="140">
        <v>20.788</v>
      </c>
      <c r="V283" s="140">
        <v>15.141999999999999</v>
      </c>
      <c r="W283" s="140">
        <v>12.045999999999999</v>
      </c>
      <c r="X283" s="140">
        <v>12.256</v>
      </c>
      <c r="Y283" s="140">
        <v>12.349</v>
      </c>
      <c r="Z283" s="140">
        <v>11.289</v>
      </c>
      <c r="AA283" s="140">
        <v>12.077</v>
      </c>
      <c r="AB283" s="140">
        <v>10.643000000000001</v>
      </c>
      <c r="AC283" s="140">
        <v>14.209</v>
      </c>
      <c r="AD283" s="140">
        <v>14.398</v>
      </c>
    </row>
    <row r="284" spans="1:30" x14ac:dyDescent="0.25">
      <c r="A284" s="239" t="s">
        <v>657</v>
      </c>
      <c r="B284" s="140">
        <v>120.55762</v>
      </c>
      <c r="C284" s="140">
        <v>59.95035</v>
      </c>
      <c r="D284" s="140">
        <v>10.948840000000001</v>
      </c>
      <c r="E284" s="140">
        <v>23.3155</v>
      </c>
      <c r="F284" s="140">
        <v>13.7951</v>
      </c>
      <c r="G284" s="140">
        <v>21.05545</v>
      </c>
      <c r="H284" s="140">
        <v>10.275119999999999</v>
      </c>
      <c r="I284" s="140">
        <v>11.215999999999999</v>
      </c>
      <c r="J284" s="140">
        <v>34.395000000000003</v>
      </c>
      <c r="K284" s="140">
        <v>38.853000000000002</v>
      </c>
      <c r="L284" s="140">
        <v>41.548999999999999</v>
      </c>
      <c r="M284" s="140">
        <v>30.388000000000002</v>
      </c>
      <c r="N284" s="140">
        <v>27.707000000000001</v>
      </c>
      <c r="O284" s="140">
        <v>28.792999999999999</v>
      </c>
      <c r="P284" s="140">
        <v>21.856999999999999</v>
      </c>
      <c r="Q284" s="140">
        <v>19.609000000000002</v>
      </c>
      <c r="R284" s="140">
        <v>20.981999999999999</v>
      </c>
      <c r="S284" s="140">
        <v>20.981999999999999</v>
      </c>
      <c r="T284" s="140">
        <v>20.981999999999999</v>
      </c>
      <c r="U284" s="140">
        <v>17.681000000000001</v>
      </c>
      <c r="V284" s="140">
        <v>25.134</v>
      </c>
      <c r="W284" s="140">
        <v>28.954999999999998</v>
      </c>
      <c r="X284" s="140">
        <v>30.204000000000001</v>
      </c>
      <c r="Y284" s="140">
        <v>30.42</v>
      </c>
      <c r="Z284" s="140">
        <v>27.736000000000001</v>
      </c>
      <c r="AA284" s="140">
        <v>27.574000000000002</v>
      </c>
      <c r="AB284" s="140">
        <v>21.881</v>
      </c>
      <c r="AC284" s="140">
        <v>20.881</v>
      </c>
      <c r="AD284" s="140">
        <v>33.133000000000003</v>
      </c>
    </row>
    <row r="285" spans="1:30" x14ac:dyDescent="0.25">
      <c r="A285" s="239" t="s">
        <v>658</v>
      </c>
      <c r="B285" s="140">
        <v>59.460589999999897</v>
      </c>
      <c r="C285" s="140">
        <v>49.011519999999997</v>
      </c>
      <c r="D285" s="140">
        <v>44.602559999999997</v>
      </c>
      <c r="E285" s="140">
        <v>24.374389999999998</v>
      </c>
      <c r="F285" s="140">
        <v>41.540819999999997</v>
      </c>
      <c r="G285" s="140">
        <v>51.060890000000001</v>
      </c>
      <c r="H285" s="140">
        <v>56.903500000000001</v>
      </c>
      <c r="I285" s="140">
        <v>61.32</v>
      </c>
      <c r="J285" s="140">
        <v>63.484999999999999</v>
      </c>
      <c r="K285" s="140">
        <v>63.936</v>
      </c>
      <c r="L285" s="140">
        <v>57.02</v>
      </c>
      <c r="M285" s="140">
        <v>65.197999999999993</v>
      </c>
      <c r="N285" s="140">
        <v>64.207999999999998</v>
      </c>
      <c r="O285" s="140">
        <v>78.36</v>
      </c>
      <c r="P285" s="140">
        <v>73.298000000000002</v>
      </c>
      <c r="Q285" s="140">
        <v>66.563999999999993</v>
      </c>
      <c r="R285" s="140">
        <v>80.593999999999994</v>
      </c>
      <c r="S285" s="140">
        <v>78.861999999999995</v>
      </c>
      <c r="T285" s="140">
        <v>76.466999999999999</v>
      </c>
      <c r="U285" s="140">
        <v>76.814999999999998</v>
      </c>
      <c r="V285" s="140">
        <v>66.855000000000004</v>
      </c>
      <c r="W285" s="140">
        <v>85.259</v>
      </c>
      <c r="X285" s="140">
        <v>67.947000000000003</v>
      </c>
      <c r="Y285" s="140">
        <v>70.709999999999994</v>
      </c>
      <c r="Z285" s="140">
        <v>71.900999999999996</v>
      </c>
      <c r="AA285" s="140">
        <v>84.179000000000002</v>
      </c>
      <c r="AB285" s="140">
        <v>79.784999999999997</v>
      </c>
      <c r="AC285" s="140">
        <v>71.061999999999998</v>
      </c>
      <c r="AD285" s="140">
        <v>86.715999999999994</v>
      </c>
    </row>
    <row r="286" spans="1:30" x14ac:dyDescent="0.25">
      <c r="A286" s="239" t="s">
        <v>659</v>
      </c>
      <c r="B286" s="140">
        <v>106.65877</v>
      </c>
      <c r="C286" s="140">
        <v>141.50997000000001</v>
      </c>
      <c r="D286" s="140">
        <v>27.89143</v>
      </c>
      <c r="E286" s="140">
        <v>55.306629999999998</v>
      </c>
      <c r="F286" s="140">
        <v>47.79907</v>
      </c>
      <c r="G286" s="140">
        <v>69.777839999999998</v>
      </c>
      <c r="H286" s="140">
        <v>77.845119999999994</v>
      </c>
      <c r="I286" s="140">
        <v>48.856999999999999</v>
      </c>
      <c r="J286" s="140">
        <v>48.103000000000002</v>
      </c>
      <c r="K286" s="140">
        <v>58.372</v>
      </c>
      <c r="L286" s="140">
        <v>59.831000000000003</v>
      </c>
      <c r="M286" s="140">
        <v>68.022000000000006</v>
      </c>
      <c r="N286" s="140">
        <v>67.47</v>
      </c>
      <c r="O286" s="140">
        <v>76.376999999999995</v>
      </c>
      <c r="P286" s="140">
        <v>71.942999999999998</v>
      </c>
      <c r="Q286" s="140">
        <v>67.983999999999995</v>
      </c>
      <c r="R286" s="140">
        <v>74.102000000000004</v>
      </c>
      <c r="S286" s="140">
        <v>71.828000000000003</v>
      </c>
      <c r="T286" s="140">
        <v>76</v>
      </c>
      <c r="U286" s="140">
        <v>74.495999999999995</v>
      </c>
      <c r="V286" s="140">
        <v>71.793000000000006</v>
      </c>
      <c r="W286" s="140">
        <v>70.269000000000005</v>
      </c>
      <c r="X286" s="140">
        <v>71.766000000000005</v>
      </c>
      <c r="Y286" s="140">
        <v>70.003</v>
      </c>
      <c r="Z286" s="140">
        <v>69.462999999999994</v>
      </c>
      <c r="AA286" s="140">
        <v>78.658000000000001</v>
      </c>
      <c r="AB286" s="140">
        <v>74.052000000000007</v>
      </c>
      <c r="AC286" s="140">
        <v>69.960999999999999</v>
      </c>
      <c r="AD286" s="140">
        <v>76.278000000000006</v>
      </c>
    </row>
    <row r="287" spans="1:30" x14ac:dyDescent="0.25">
      <c r="A287" s="239" t="s">
        <v>660</v>
      </c>
      <c r="B287" s="140">
        <v>93.357010000000002</v>
      </c>
      <c r="C287" s="140">
        <v>60.396239999999999</v>
      </c>
      <c r="D287" s="140">
        <v>79.731769999999997</v>
      </c>
      <c r="E287" s="140">
        <v>167.80937</v>
      </c>
      <c r="F287" s="140">
        <v>52.13203</v>
      </c>
      <c r="G287" s="140">
        <v>86.988590000000002</v>
      </c>
      <c r="H287" s="140">
        <v>9.2326200000000007</v>
      </c>
      <c r="I287" s="140">
        <v>53.593000000000004</v>
      </c>
      <c r="J287" s="140">
        <v>61.668999999999997</v>
      </c>
      <c r="K287" s="140">
        <v>56.375999999999998</v>
      </c>
      <c r="L287" s="140">
        <v>75.197000000000003</v>
      </c>
      <c r="M287" s="140">
        <v>54.164000000000001</v>
      </c>
      <c r="N287" s="140">
        <v>53.917000000000002</v>
      </c>
      <c r="O287" s="140">
        <v>61.884999999999998</v>
      </c>
      <c r="P287" s="140">
        <v>57.231999999999999</v>
      </c>
      <c r="Q287" s="140">
        <v>54.234000000000002</v>
      </c>
      <c r="R287" s="140">
        <v>59.374000000000002</v>
      </c>
      <c r="S287" s="140">
        <v>57.142000000000003</v>
      </c>
      <c r="T287" s="140">
        <v>60.387</v>
      </c>
      <c r="U287" s="140">
        <v>60.506</v>
      </c>
      <c r="V287" s="140">
        <v>57.198</v>
      </c>
      <c r="W287" s="140">
        <v>55.929000000000002</v>
      </c>
      <c r="X287" s="140">
        <v>56.85</v>
      </c>
      <c r="Y287" s="140">
        <v>55.898000000000003</v>
      </c>
      <c r="Z287" s="140">
        <v>55.676000000000002</v>
      </c>
      <c r="AA287" s="140">
        <v>64.364000000000004</v>
      </c>
      <c r="AB287" s="140">
        <v>59.07</v>
      </c>
      <c r="AC287" s="140">
        <v>55.966000000000001</v>
      </c>
      <c r="AD287" s="140">
        <v>61.77</v>
      </c>
    </row>
    <row r="288" spans="1:30" x14ac:dyDescent="0.25">
      <c r="A288" s="239" t="s">
        <v>879</v>
      </c>
      <c r="B288" s="140">
        <v>0</v>
      </c>
      <c r="C288" s="140">
        <v>0</v>
      </c>
      <c r="D288" s="140">
        <v>0</v>
      </c>
      <c r="E288" s="140">
        <v>0</v>
      </c>
      <c r="F288" s="140">
        <v>0</v>
      </c>
      <c r="G288" s="140">
        <v>0</v>
      </c>
      <c r="H288" s="140">
        <v>0</v>
      </c>
      <c r="I288" s="140">
        <v>0</v>
      </c>
      <c r="J288" s="140">
        <v>0</v>
      </c>
      <c r="K288" s="140">
        <v>0</v>
      </c>
      <c r="L288" s="140">
        <v>0</v>
      </c>
      <c r="M288" s="140">
        <v>0</v>
      </c>
      <c r="N288" s="140">
        <v>0</v>
      </c>
      <c r="O288" s="140">
        <v>0</v>
      </c>
      <c r="P288" s="140">
        <v>0</v>
      </c>
      <c r="Q288" s="140">
        <v>0</v>
      </c>
      <c r="R288" s="140">
        <v>0</v>
      </c>
      <c r="S288" s="140">
        <v>0</v>
      </c>
      <c r="T288" s="140">
        <v>0</v>
      </c>
      <c r="U288" s="140">
        <v>0</v>
      </c>
      <c r="V288" s="140">
        <v>0</v>
      </c>
      <c r="W288" s="140">
        <v>0</v>
      </c>
      <c r="X288" s="140">
        <v>0</v>
      </c>
      <c r="Y288" s="140">
        <v>0</v>
      </c>
      <c r="Z288" s="140">
        <v>0</v>
      </c>
      <c r="AA288" s="140">
        <v>0</v>
      </c>
      <c r="AB288" s="140">
        <v>0</v>
      </c>
      <c r="AC288" s="140">
        <v>0</v>
      </c>
      <c r="AD288" s="140">
        <v>0</v>
      </c>
    </row>
    <row r="289" spans="1:30" ht="15.75" thickBot="1" x14ac:dyDescent="0.3">
      <c r="A289" s="239" t="s">
        <v>661</v>
      </c>
      <c r="B289" s="241">
        <v>40.702579999999998</v>
      </c>
      <c r="C289" s="241">
        <v>34.245139999999999</v>
      </c>
      <c r="D289" s="241">
        <v>42.020530000000001</v>
      </c>
      <c r="E289" s="241">
        <v>40.797069999999998</v>
      </c>
      <c r="F289" s="241">
        <v>51.158249999999903</v>
      </c>
      <c r="G289" s="241">
        <v>62.93723</v>
      </c>
      <c r="H289" s="241">
        <v>67.333730000000003</v>
      </c>
      <c r="I289" s="241">
        <v>36.834000000000003</v>
      </c>
      <c r="J289" s="241">
        <v>38.147999999999897</v>
      </c>
      <c r="K289" s="241">
        <v>35.933999999999997</v>
      </c>
      <c r="L289" s="241">
        <v>40.527000000000001</v>
      </c>
      <c r="M289" s="241">
        <v>46.551000000000002</v>
      </c>
      <c r="N289" s="241">
        <v>48.372</v>
      </c>
      <c r="O289" s="241">
        <v>46.515000000000001</v>
      </c>
      <c r="P289" s="241">
        <v>52.537999999999997</v>
      </c>
      <c r="Q289" s="241">
        <v>44.305</v>
      </c>
      <c r="R289" s="241">
        <v>45.712000000000003</v>
      </c>
      <c r="S289" s="241">
        <v>42.524999999999999</v>
      </c>
      <c r="T289" s="241">
        <v>47.009</v>
      </c>
      <c r="U289" s="241">
        <v>46.326999999999998</v>
      </c>
      <c r="V289" s="241">
        <v>49.207999999999998</v>
      </c>
      <c r="W289" s="241">
        <v>43.649000000000001</v>
      </c>
      <c r="X289" s="241">
        <v>48.373999999999903</v>
      </c>
      <c r="Y289" s="241">
        <v>46.414999999999999</v>
      </c>
      <c r="Z289" s="241">
        <v>48.235999999999997</v>
      </c>
      <c r="AA289" s="241">
        <v>46.378999999999998</v>
      </c>
      <c r="AB289" s="241">
        <v>52.4</v>
      </c>
      <c r="AC289" s="241">
        <v>44.164999999999999</v>
      </c>
      <c r="AD289" s="241">
        <v>45.572000000000003</v>
      </c>
    </row>
    <row r="290" spans="1:30" x14ac:dyDescent="0.25">
      <c r="A290" s="239" t="s">
        <v>630</v>
      </c>
      <c r="B290" s="140">
        <v>1105.3707199999999</v>
      </c>
      <c r="C290" s="140">
        <v>1342.37736</v>
      </c>
      <c r="D290" s="140">
        <v>1019.3916</v>
      </c>
      <c r="E290" s="140">
        <v>1001.62315</v>
      </c>
      <c r="F290" s="140">
        <v>1006.66036</v>
      </c>
      <c r="G290" s="140">
        <v>969.57704000000001</v>
      </c>
      <c r="H290" s="140">
        <v>915.22388000000001</v>
      </c>
      <c r="I290" s="140">
        <v>935.34</v>
      </c>
      <c r="J290" s="140">
        <v>1024.74799999999</v>
      </c>
      <c r="K290" s="140">
        <v>1060.346</v>
      </c>
      <c r="L290" s="140">
        <v>1109.6849999999999</v>
      </c>
      <c r="M290" s="140">
        <v>1083.9590000000001</v>
      </c>
      <c r="N290" s="140">
        <v>1071.191</v>
      </c>
      <c r="O290" s="140">
        <v>1165.646</v>
      </c>
      <c r="P290" s="140">
        <v>1500.4749999999999</v>
      </c>
      <c r="Q290" s="140">
        <v>1093.405</v>
      </c>
      <c r="R290" s="140">
        <v>1121.74</v>
      </c>
      <c r="S290" s="140">
        <v>1528.53</v>
      </c>
      <c r="T290" s="140">
        <v>1444.393</v>
      </c>
      <c r="U290" s="140">
        <v>1283.595</v>
      </c>
      <c r="V290" s="140">
        <v>1267.152</v>
      </c>
      <c r="W290" s="140">
        <v>1476.712</v>
      </c>
      <c r="X290" s="140">
        <v>1119.107</v>
      </c>
      <c r="Y290" s="140">
        <v>1115.079</v>
      </c>
      <c r="Z290" s="140">
        <v>1104.5309999999999</v>
      </c>
      <c r="AA290" s="140">
        <v>1194.66199999999</v>
      </c>
      <c r="AB290" s="140">
        <v>1578.308</v>
      </c>
      <c r="AC290" s="140">
        <v>1282.1609999999901</v>
      </c>
      <c r="AD290" s="140">
        <v>1171.3889999999999</v>
      </c>
    </row>
    <row r="291" spans="1:30" ht="15.75" thickBot="1" x14ac:dyDescent="0.3">
      <c r="A291" s="239" t="s">
        <v>662</v>
      </c>
      <c r="B291" s="241">
        <v>10.54975</v>
      </c>
      <c r="C291" s="241">
        <v>0</v>
      </c>
      <c r="D291" s="241">
        <v>0.52998000000000001</v>
      </c>
      <c r="E291" s="241">
        <v>3.3333300000000001</v>
      </c>
      <c r="F291" s="241">
        <v>1.8181</v>
      </c>
      <c r="G291" s="241">
        <v>8.8699300000000001</v>
      </c>
      <c r="H291" s="241">
        <v>2.6976900000000001</v>
      </c>
      <c r="I291" s="241">
        <v>2.0070000000000001</v>
      </c>
      <c r="J291" s="241">
        <v>0.5</v>
      </c>
      <c r="K291" s="241">
        <v>0</v>
      </c>
      <c r="L291" s="241">
        <v>1.39</v>
      </c>
      <c r="M291" s="241">
        <v>0.48499999999999999</v>
      </c>
      <c r="N291" s="241">
        <v>0</v>
      </c>
      <c r="O291" s="241">
        <v>9.9440000000000008</v>
      </c>
      <c r="P291" s="241">
        <v>0.5</v>
      </c>
      <c r="Q291" s="241">
        <v>0</v>
      </c>
      <c r="R291" s="241">
        <v>9.7119999999999997</v>
      </c>
      <c r="S291" s="241">
        <v>0</v>
      </c>
      <c r="T291" s="241">
        <v>1.998</v>
      </c>
      <c r="U291" s="241">
        <v>2.0070000000000001</v>
      </c>
      <c r="V291" s="241">
        <v>0.5</v>
      </c>
      <c r="W291" s="241">
        <v>0</v>
      </c>
      <c r="X291" s="241">
        <v>1.39</v>
      </c>
      <c r="Y291" s="241">
        <v>0.48499999999999999</v>
      </c>
      <c r="Z291" s="241">
        <v>0</v>
      </c>
      <c r="AA291" s="241">
        <v>9.9440000000000008</v>
      </c>
      <c r="AB291" s="241">
        <v>0.5</v>
      </c>
      <c r="AC291" s="241">
        <v>0</v>
      </c>
      <c r="AD291" s="241">
        <v>9.7119999999999997</v>
      </c>
    </row>
    <row r="292" spans="1:30" x14ac:dyDescent="0.25">
      <c r="A292" s="239" t="s">
        <v>518</v>
      </c>
      <c r="B292" s="140">
        <v>10.54975</v>
      </c>
      <c r="C292" s="140">
        <v>0</v>
      </c>
      <c r="D292" s="140">
        <v>0.52998000000000001</v>
      </c>
      <c r="E292" s="140">
        <v>3.3333300000000001</v>
      </c>
      <c r="F292" s="140">
        <v>1.8181</v>
      </c>
      <c r="G292" s="140">
        <v>8.8699300000000001</v>
      </c>
      <c r="H292" s="140">
        <v>2.6976900000000001</v>
      </c>
      <c r="I292" s="140">
        <v>2.0070000000000001</v>
      </c>
      <c r="J292" s="140">
        <v>0.5</v>
      </c>
      <c r="K292" s="140">
        <v>0</v>
      </c>
      <c r="L292" s="140">
        <v>1.39</v>
      </c>
      <c r="M292" s="140">
        <v>0.48499999999999999</v>
      </c>
      <c r="N292" s="140">
        <v>0</v>
      </c>
      <c r="O292" s="140">
        <v>9.9440000000000008</v>
      </c>
      <c r="P292" s="140">
        <v>0.5</v>
      </c>
      <c r="Q292" s="140">
        <v>0</v>
      </c>
      <c r="R292" s="140">
        <v>9.7119999999999997</v>
      </c>
      <c r="S292" s="140">
        <v>0</v>
      </c>
      <c r="T292" s="140">
        <v>1.998</v>
      </c>
      <c r="U292" s="140">
        <v>2.0070000000000001</v>
      </c>
      <c r="V292" s="140">
        <v>0.5</v>
      </c>
      <c r="W292" s="140">
        <v>0</v>
      </c>
      <c r="X292" s="140">
        <v>1.39</v>
      </c>
      <c r="Y292" s="140">
        <v>0.48499999999999999</v>
      </c>
      <c r="Z292" s="140">
        <v>0</v>
      </c>
      <c r="AA292" s="140">
        <v>9.9440000000000008</v>
      </c>
      <c r="AB292" s="140">
        <v>0.5</v>
      </c>
      <c r="AC292" s="140">
        <v>0</v>
      </c>
      <c r="AD292" s="140">
        <v>9.7119999999999997</v>
      </c>
    </row>
    <row r="293" spans="1:30" x14ac:dyDescent="0.25">
      <c r="B293" s="240"/>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c r="Y293" s="240"/>
      <c r="Z293" s="240"/>
      <c r="AA293" s="240"/>
      <c r="AB293" s="240"/>
      <c r="AC293" s="240"/>
      <c r="AD293" s="240"/>
    </row>
    <row r="294" spans="1:30" x14ac:dyDescent="0.25">
      <c r="A294" s="237" t="s">
        <v>663</v>
      </c>
      <c r="B294" s="238">
        <v>2952.1550900000002</v>
      </c>
      <c r="C294" s="238">
        <v>3162.51592999999</v>
      </c>
      <c r="D294" s="238">
        <v>3049.0453900000002</v>
      </c>
      <c r="E294" s="238">
        <v>2879.6950099999999</v>
      </c>
      <c r="F294" s="238">
        <v>2928.3820300000002</v>
      </c>
      <c r="G294" s="238">
        <v>2952.9626199999998</v>
      </c>
      <c r="H294" s="238">
        <v>2843.72559</v>
      </c>
      <c r="I294" s="238">
        <v>2910.223</v>
      </c>
      <c r="J294" s="238">
        <v>3081.9399999999901</v>
      </c>
      <c r="K294" s="238">
        <v>3204.6549999999902</v>
      </c>
      <c r="L294" s="238">
        <v>3343.1209999999901</v>
      </c>
      <c r="M294" s="238">
        <v>2997.9029999999998</v>
      </c>
      <c r="N294" s="238">
        <v>2979.085</v>
      </c>
      <c r="O294" s="238">
        <v>3369.5509999999999</v>
      </c>
      <c r="P294" s="238">
        <v>3485.6039999999998</v>
      </c>
      <c r="Q294" s="238">
        <v>3069.931</v>
      </c>
      <c r="R294" s="238">
        <v>3179.22</v>
      </c>
      <c r="S294" s="238">
        <v>3601.779</v>
      </c>
      <c r="T294" s="238">
        <v>3463.9969999999998</v>
      </c>
      <c r="U294" s="238">
        <v>3348.5259999999998</v>
      </c>
      <c r="V294" s="238">
        <v>3883.9850000000001</v>
      </c>
      <c r="W294" s="238">
        <v>3511.1950000000002</v>
      </c>
      <c r="X294" s="238">
        <v>3279.7579999999998</v>
      </c>
      <c r="Y294" s="238">
        <v>3126.288</v>
      </c>
      <c r="Z294" s="238">
        <v>3104.9229999999998</v>
      </c>
      <c r="AA294" s="238">
        <v>3414.2529999999902</v>
      </c>
      <c r="AB294" s="238">
        <v>3586.8710000000001</v>
      </c>
      <c r="AC294" s="238">
        <v>3284.9349999999899</v>
      </c>
      <c r="AD294" s="238">
        <v>3206.2</v>
      </c>
    </row>
    <row r="296" spans="1:30" x14ac:dyDescent="0.25">
      <c r="A296" s="237" t="s">
        <v>664</v>
      </c>
      <c r="B296" s="238">
        <v>21070.93057</v>
      </c>
      <c r="C296" s="238">
        <v>14552.416080000001</v>
      </c>
      <c r="D296" s="238">
        <v>11108.0066799999</v>
      </c>
      <c r="E296" s="238">
        <v>7226.9890099999902</v>
      </c>
      <c r="F296" s="238">
        <v>6282.1417099999999</v>
      </c>
      <c r="G296" s="238">
        <v>5818.5883199999898</v>
      </c>
      <c r="H296" s="238">
        <v>6713.4159799999998</v>
      </c>
      <c r="I296" s="238">
        <v>7812.0090608371502</v>
      </c>
      <c r="J296" s="238">
        <v>8816.7231563385794</v>
      </c>
      <c r="K296" s="238">
        <v>18508.445132891698</v>
      </c>
      <c r="L296" s="238">
        <v>24585.999120146</v>
      </c>
      <c r="M296" s="238">
        <v>29761.120392188099</v>
      </c>
      <c r="N296" s="238">
        <v>25136.5025037589</v>
      </c>
      <c r="O296" s="238">
        <v>19924.2055932808</v>
      </c>
      <c r="P296" s="238">
        <v>13399.4670510202</v>
      </c>
      <c r="Q296" s="238">
        <v>8479.9399484281603</v>
      </c>
      <c r="R296" s="238">
        <v>7446.7764734646298</v>
      </c>
      <c r="S296" s="238">
        <v>8607.5771701901795</v>
      </c>
      <c r="T296" s="238">
        <v>6637.2779695495701</v>
      </c>
      <c r="U296" s="238">
        <v>7278.8684272564897</v>
      </c>
      <c r="V296" s="238">
        <v>11075.9457782272</v>
      </c>
      <c r="W296" s="238">
        <v>17890.953899707201</v>
      </c>
      <c r="X296" s="238">
        <v>25019.435847173299</v>
      </c>
      <c r="Y296" s="238">
        <v>31145.198652950901</v>
      </c>
      <c r="Z296" s="238">
        <v>25299.901492921301</v>
      </c>
      <c r="AA296" s="238">
        <v>23453.143060292801</v>
      </c>
      <c r="AB296" s="238">
        <v>11841.7459961696</v>
      </c>
      <c r="AC296" s="238">
        <v>10392.3631302347</v>
      </c>
      <c r="AD296" s="238">
        <v>7739.6434365388104</v>
      </c>
    </row>
    <row r="297" spans="1:30" x14ac:dyDescent="0.25">
      <c r="A297" s="239" t="s">
        <v>487</v>
      </c>
    </row>
    <row r="298" spans="1:30" x14ac:dyDescent="0.25">
      <c r="A298" s="239" t="s">
        <v>665</v>
      </c>
      <c r="B298" s="140">
        <v>277.40631000000002</v>
      </c>
      <c r="C298" s="140">
        <v>-23.55669</v>
      </c>
      <c r="D298" s="140">
        <v>-60.104860000000002</v>
      </c>
      <c r="E298" s="140">
        <v>192.78569999999999</v>
      </c>
      <c r="F298" s="140">
        <v>402.17021</v>
      </c>
      <c r="G298" s="140">
        <v>345.93707999999998</v>
      </c>
      <c r="H298" s="140">
        <v>108.88346</v>
      </c>
      <c r="I298" s="140">
        <v>456.80200000000002</v>
      </c>
      <c r="J298" s="140">
        <v>440.30099999999999</v>
      </c>
      <c r="K298" s="140">
        <v>584.19399999999996</v>
      </c>
      <c r="L298" s="140">
        <v>1270.0989999999999</v>
      </c>
      <c r="M298" s="140">
        <v>298.058999999999</v>
      </c>
      <c r="N298" s="140">
        <v>199.601</v>
      </c>
      <c r="O298" s="140">
        <v>186.619</v>
      </c>
      <c r="P298" s="140">
        <v>143.101</v>
      </c>
      <c r="Q298" s="140">
        <v>199.83699999999999</v>
      </c>
      <c r="R298" s="140">
        <v>245.51499999999999</v>
      </c>
      <c r="S298" s="140">
        <v>254.87</v>
      </c>
      <c r="T298" s="140">
        <v>246.27199999999999</v>
      </c>
      <c r="U298" s="140">
        <v>192.42500000000001</v>
      </c>
      <c r="V298" s="140">
        <v>186.48</v>
      </c>
      <c r="W298" s="140">
        <v>237.631</v>
      </c>
      <c r="X298" s="140">
        <v>286.64</v>
      </c>
      <c r="Y298" s="140">
        <v>300.36399999999998</v>
      </c>
      <c r="Z298" s="140">
        <v>206.44900000000001</v>
      </c>
      <c r="AA298" s="140">
        <v>190.846</v>
      </c>
      <c r="AB298" s="140">
        <v>148.11099999999999</v>
      </c>
      <c r="AC298" s="140">
        <v>201.70099999999999</v>
      </c>
      <c r="AD298" s="140">
        <v>245.54499999999999</v>
      </c>
    </row>
    <row r="299" spans="1:30" x14ac:dyDescent="0.25">
      <c r="A299" s="239" t="s">
        <v>666</v>
      </c>
      <c r="B299" s="140">
        <v>0</v>
      </c>
      <c r="C299" s="140">
        <v>0</v>
      </c>
      <c r="D299" s="140">
        <v>0</v>
      </c>
      <c r="E299" s="140">
        <v>0</v>
      </c>
      <c r="F299" s="140">
        <v>0</v>
      </c>
      <c r="G299" s="140">
        <v>0</v>
      </c>
      <c r="H299" s="140">
        <v>0</v>
      </c>
      <c r="I299" s="140">
        <v>0</v>
      </c>
      <c r="J299" s="140">
        <v>0</v>
      </c>
      <c r="K299" s="140">
        <v>0</v>
      </c>
      <c r="L299" s="140">
        <v>0</v>
      </c>
      <c r="M299" s="140">
        <v>0</v>
      </c>
      <c r="N299" s="140">
        <v>0</v>
      </c>
      <c r="O299" s="140">
        <v>0</v>
      </c>
      <c r="P299" s="140">
        <v>0</v>
      </c>
      <c r="Q299" s="140">
        <v>0</v>
      </c>
      <c r="R299" s="140">
        <v>0</v>
      </c>
      <c r="S299" s="140">
        <v>0</v>
      </c>
      <c r="T299" s="140">
        <v>0</v>
      </c>
      <c r="U299" s="140">
        <v>0</v>
      </c>
      <c r="V299" s="140">
        <v>0</v>
      </c>
      <c r="W299" s="140">
        <v>0</v>
      </c>
      <c r="X299" s="140">
        <v>0</v>
      </c>
      <c r="Y299" s="140">
        <v>0</v>
      </c>
      <c r="Z299" s="140">
        <v>0</v>
      </c>
      <c r="AA299" s="140">
        <v>0</v>
      </c>
      <c r="AB299" s="140">
        <v>0</v>
      </c>
      <c r="AC299" s="140">
        <v>0</v>
      </c>
      <c r="AD299" s="140">
        <v>0</v>
      </c>
    </row>
    <row r="300" spans="1:30" ht="15.75" thickBot="1" x14ac:dyDescent="0.3">
      <c r="A300" s="239" t="s">
        <v>667</v>
      </c>
      <c r="B300" s="241">
        <v>17.378579999999999</v>
      </c>
      <c r="C300" s="241">
        <v>14.110609999999999</v>
      </c>
      <c r="D300" s="241">
        <v>8.4814899999999902</v>
      </c>
      <c r="E300" s="241">
        <v>11.811120000000001</v>
      </c>
      <c r="F300" s="241">
        <v>8.1380999999999997</v>
      </c>
      <c r="G300" s="241">
        <v>8.47013999999999</v>
      </c>
      <c r="H300" s="241">
        <v>4.6644600000000001</v>
      </c>
      <c r="I300" s="241">
        <v>64.631</v>
      </c>
      <c r="J300" s="241">
        <v>26.923999999999999</v>
      </c>
      <c r="K300" s="241">
        <v>23.847999999999999</v>
      </c>
      <c r="L300" s="241">
        <v>29.527000000000001</v>
      </c>
      <c r="M300" s="241">
        <v>16.391999999999999</v>
      </c>
      <c r="N300" s="241">
        <v>16.391999999999999</v>
      </c>
      <c r="O300" s="241">
        <v>16.391999999999999</v>
      </c>
      <c r="P300" s="241">
        <v>16.391999999999999</v>
      </c>
      <c r="Q300" s="241">
        <v>16.391999999999999</v>
      </c>
      <c r="R300" s="241">
        <v>16.391999999999999</v>
      </c>
      <c r="S300" s="241">
        <v>16.391999999999999</v>
      </c>
      <c r="T300" s="241">
        <v>16.391999999999999</v>
      </c>
      <c r="U300" s="241">
        <v>16.391999999999999</v>
      </c>
      <c r="V300" s="241">
        <v>16.391999999999999</v>
      </c>
      <c r="W300" s="241">
        <v>16.391999999999999</v>
      </c>
      <c r="X300" s="241">
        <v>16.391999999999999</v>
      </c>
      <c r="Y300" s="241">
        <v>16.155999999999999</v>
      </c>
      <c r="Z300" s="241">
        <v>16.155999999999999</v>
      </c>
      <c r="AA300" s="241">
        <v>16.155999999999999</v>
      </c>
      <c r="AB300" s="241">
        <v>16.155999999999999</v>
      </c>
      <c r="AC300" s="241">
        <v>16.155999999999999</v>
      </c>
      <c r="AD300" s="241">
        <v>16.155999999999999</v>
      </c>
    </row>
    <row r="301" spans="1:30" x14ac:dyDescent="0.25">
      <c r="A301" s="244" t="s">
        <v>668</v>
      </c>
      <c r="B301" s="140">
        <v>294.78489000000002</v>
      </c>
      <c r="C301" s="140">
        <v>-9.4460800000000003</v>
      </c>
      <c r="D301" s="140">
        <v>-51.623370000000001</v>
      </c>
      <c r="E301" s="140">
        <v>204.59681999999901</v>
      </c>
      <c r="F301" s="140">
        <v>410.30831000000001</v>
      </c>
      <c r="G301" s="140">
        <v>354.40722</v>
      </c>
      <c r="H301" s="140">
        <v>113.54792</v>
      </c>
      <c r="I301" s="140">
        <v>521.43299999999999</v>
      </c>
      <c r="J301" s="140">
        <v>467.224999999999</v>
      </c>
      <c r="K301" s="140">
        <v>608.04199999999901</v>
      </c>
      <c r="L301" s="140">
        <v>1299.626</v>
      </c>
      <c r="M301" s="140">
        <v>314.450999999999</v>
      </c>
      <c r="N301" s="140">
        <v>215.99299999999999</v>
      </c>
      <c r="O301" s="140">
        <v>203.011</v>
      </c>
      <c r="P301" s="140">
        <v>159.49299999999999</v>
      </c>
      <c r="Q301" s="140">
        <v>216.22899999999899</v>
      </c>
      <c r="R301" s="140">
        <v>261.90699999999998</v>
      </c>
      <c r="S301" s="140">
        <v>271.262</v>
      </c>
      <c r="T301" s="140">
        <v>262.66399999999999</v>
      </c>
      <c r="U301" s="140">
        <v>208.81700000000001</v>
      </c>
      <c r="V301" s="140">
        <v>202.87200000000001</v>
      </c>
      <c r="W301" s="140">
        <v>254.023</v>
      </c>
      <c r="X301" s="140">
        <v>303.03199999999998</v>
      </c>
      <c r="Y301" s="140">
        <v>316.52</v>
      </c>
      <c r="Z301" s="140">
        <v>222.60499999999999</v>
      </c>
      <c r="AA301" s="140">
        <v>207.00200000000001</v>
      </c>
      <c r="AB301" s="140">
        <v>164.267</v>
      </c>
      <c r="AC301" s="140">
        <v>217.857</v>
      </c>
      <c r="AD301" s="140">
        <v>261.70100000000002</v>
      </c>
    </row>
    <row r="302" spans="1:30" x14ac:dyDescent="0.25">
      <c r="A302" s="239" t="s">
        <v>669</v>
      </c>
      <c r="B302" s="140">
        <v>205.13926000000001</v>
      </c>
      <c r="C302" s="140">
        <v>230.61757</v>
      </c>
      <c r="D302" s="140">
        <v>214.81237999999999</v>
      </c>
      <c r="E302" s="140">
        <v>193.46333000000001</v>
      </c>
      <c r="F302" s="140">
        <v>211.05489</v>
      </c>
      <c r="G302" s="140">
        <v>207.72816</v>
      </c>
      <c r="H302" s="140">
        <v>188.75676999999999</v>
      </c>
      <c r="I302" s="140">
        <v>197.63</v>
      </c>
      <c r="J302" s="140">
        <v>208.654</v>
      </c>
      <c r="K302" s="140">
        <v>189.87200000000001</v>
      </c>
      <c r="L302" s="140">
        <v>265.34399999999999</v>
      </c>
      <c r="M302" s="140">
        <v>206.71299999999999</v>
      </c>
      <c r="N302" s="140">
        <v>210.59</v>
      </c>
      <c r="O302" s="140">
        <v>233.51400000000001</v>
      </c>
      <c r="P302" s="140">
        <v>221.88900000000001</v>
      </c>
      <c r="Q302" s="140">
        <v>207.69</v>
      </c>
      <c r="R302" s="140">
        <v>223.833</v>
      </c>
      <c r="S302" s="140">
        <v>221.642</v>
      </c>
      <c r="T302" s="140">
        <v>237.37700000000001</v>
      </c>
      <c r="U302" s="140">
        <v>229.76599999999999</v>
      </c>
      <c r="V302" s="140">
        <v>225.91800000000001</v>
      </c>
      <c r="W302" s="140">
        <v>213.21299999999999</v>
      </c>
      <c r="X302" s="140">
        <v>211.666</v>
      </c>
      <c r="Y302" s="140">
        <v>212.07300000000001</v>
      </c>
      <c r="Z302" s="140">
        <v>215.554</v>
      </c>
      <c r="AA302" s="140">
        <v>239.99100000000001</v>
      </c>
      <c r="AB302" s="140">
        <v>227.161</v>
      </c>
      <c r="AC302" s="140">
        <v>213.04300000000001</v>
      </c>
      <c r="AD302" s="140">
        <v>229.22</v>
      </c>
    </row>
    <row r="303" spans="1:30" x14ac:dyDescent="0.25">
      <c r="A303" s="239" t="s">
        <v>670</v>
      </c>
      <c r="B303" s="140">
        <v>524.76557000000003</v>
      </c>
      <c r="C303" s="140">
        <v>552.75127999999995</v>
      </c>
      <c r="D303" s="140">
        <v>541.17865999999901</v>
      </c>
      <c r="E303" s="140">
        <v>516.31502</v>
      </c>
      <c r="F303" s="140">
        <v>502.30977999999999</v>
      </c>
      <c r="G303" s="140">
        <v>524.28363000000002</v>
      </c>
      <c r="H303" s="140">
        <v>528.28741000000002</v>
      </c>
      <c r="I303" s="140">
        <v>535.38800000000003</v>
      </c>
      <c r="J303" s="140">
        <v>556.97199999999998</v>
      </c>
      <c r="K303" s="140">
        <v>531.41899999999998</v>
      </c>
      <c r="L303" s="140">
        <v>562.27499999999998</v>
      </c>
      <c r="M303" s="140">
        <v>560.01800000000003</v>
      </c>
      <c r="N303" s="140">
        <v>560.11500000000001</v>
      </c>
      <c r="O303" s="140">
        <v>568.50099999999998</v>
      </c>
      <c r="P303" s="140">
        <v>586.68100000000004</v>
      </c>
      <c r="Q303" s="140">
        <v>559.96699999999998</v>
      </c>
      <c r="R303" s="140">
        <v>565.07799999999997</v>
      </c>
      <c r="S303" s="140">
        <v>586.53499999999997</v>
      </c>
      <c r="T303" s="140">
        <v>569.30899999999997</v>
      </c>
      <c r="U303" s="140">
        <v>566.91800000000001</v>
      </c>
      <c r="V303" s="140">
        <v>587.28499999999997</v>
      </c>
      <c r="W303" s="140">
        <v>562.06299999999999</v>
      </c>
      <c r="X303" s="140">
        <v>583.83799999999997</v>
      </c>
      <c r="Y303" s="140">
        <v>554.26900000000001</v>
      </c>
      <c r="Z303" s="140">
        <v>554.46100000000001</v>
      </c>
      <c r="AA303" s="140">
        <v>562.99099999999999</v>
      </c>
      <c r="AB303" s="140">
        <v>581.04999999999995</v>
      </c>
      <c r="AC303" s="140">
        <v>554.21799999999996</v>
      </c>
      <c r="AD303" s="140">
        <v>559.49599999999998</v>
      </c>
    </row>
    <row r="304" spans="1:30" x14ac:dyDescent="0.25">
      <c r="A304" s="239" t="s">
        <v>671</v>
      </c>
      <c r="B304" s="140">
        <v>1033.9888800000001</v>
      </c>
      <c r="C304" s="140">
        <v>1142.4705899999999</v>
      </c>
      <c r="D304" s="140">
        <v>1218.85435999999</v>
      </c>
      <c r="E304" s="140">
        <v>1007.83895999999</v>
      </c>
      <c r="F304" s="140">
        <v>1382.4608599999999</v>
      </c>
      <c r="G304" s="140">
        <v>1018.72336</v>
      </c>
      <c r="H304" s="140">
        <v>1020.64277</v>
      </c>
      <c r="I304" s="140">
        <v>1150.7549999999901</v>
      </c>
      <c r="J304" s="140">
        <v>1207.3869999999999</v>
      </c>
      <c r="K304" s="140">
        <v>1158.3579999999999</v>
      </c>
      <c r="L304" s="140">
        <v>1428.7529999999999</v>
      </c>
      <c r="M304" s="140">
        <v>1133.6400000000001</v>
      </c>
      <c r="N304" s="140">
        <v>1145.1859999999999</v>
      </c>
      <c r="O304" s="140">
        <v>1245.6109999999901</v>
      </c>
      <c r="P304" s="140">
        <v>1178.0730000000001</v>
      </c>
      <c r="Q304" s="140">
        <v>1141.1110000000001</v>
      </c>
      <c r="R304" s="140">
        <v>1206.03</v>
      </c>
      <c r="S304" s="140">
        <v>1186.836</v>
      </c>
      <c r="T304" s="140">
        <v>1232.578</v>
      </c>
      <c r="U304" s="140">
        <v>1199.5649999999901</v>
      </c>
      <c r="V304" s="140">
        <v>1190.5309999999999</v>
      </c>
      <c r="W304" s="140">
        <v>1162.337</v>
      </c>
      <c r="X304" s="140">
        <v>1173.33</v>
      </c>
      <c r="Y304" s="140">
        <v>1125.943</v>
      </c>
      <c r="Z304" s="140">
        <v>1140.826</v>
      </c>
      <c r="AA304" s="140">
        <v>1238.261</v>
      </c>
      <c r="AB304" s="140">
        <v>1173.106</v>
      </c>
      <c r="AC304" s="140">
        <v>1134.903</v>
      </c>
      <c r="AD304" s="140">
        <v>1202.1510000000001</v>
      </c>
    </row>
    <row r="305" spans="1:30" ht="15.75" thickBot="1" x14ac:dyDescent="0.3">
      <c r="A305" s="239" t="s">
        <v>672</v>
      </c>
      <c r="B305" s="241">
        <v>1.9787600000000001</v>
      </c>
      <c r="C305" s="241">
        <v>0</v>
      </c>
      <c r="D305" s="241">
        <v>1.6354299999999999</v>
      </c>
      <c r="E305" s="241">
        <v>0</v>
      </c>
      <c r="F305" s="241">
        <v>0</v>
      </c>
      <c r="G305" s="241">
        <v>0</v>
      </c>
      <c r="H305" s="241">
        <v>0</v>
      </c>
      <c r="I305" s="241">
        <v>12.6</v>
      </c>
      <c r="J305" s="241">
        <v>3.6</v>
      </c>
      <c r="K305" s="241">
        <v>3.6</v>
      </c>
      <c r="L305" s="241">
        <v>12.6</v>
      </c>
      <c r="M305" s="241">
        <v>0</v>
      </c>
      <c r="N305" s="241">
        <v>0</v>
      </c>
      <c r="O305" s="241">
        <v>0</v>
      </c>
      <c r="P305" s="241">
        <v>0</v>
      </c>
      <c r="Q305" s="241">
        <v>0</v>
      </c>
      <c r="R305" s="241">
        <v>0</v>
      </c>
      <c r="S305" s="241">
        <v>0</v>
      </c>
      <c r="T305" s="241">
        <v>0</v>
      </c>
      <c r="U305" s="241">
        <v>0</v>
      </c>
      <c r="V305" s="241">
        <v>0</v>
      </c>
      <c r="W305" s="241">
        <v>0</v>
      </c>
      <c r="X305" s="241">
        <v>0</v>
      </c>
      <c r="Y305" s="241">
        <v>0</v>
      </c>
      <c r="Z305" s="241">
        <v>0</v>
      </c>
      <c r="AA305" s="241">
        <v>0</v>
      </c>
      <c r="AB305" s="241">
        <v>0</v>
      </c>
      <c r="AC305" s="241">
        <v>0</v>
      </c>
      <c r="AD305" s="241">
        <v>0</v>
      </c>
    </row>
    <row r="306" spans="1:30" x14ac:dyDescent="0.25">
      <c r="A306" s="244" t="s">
        <v>673</v>
      </c>
      <c r="B306" s="140">
        <v>1765.87247</v>
      </c>
      <c r="C306" s="140">
        <v>1925.83944</v>
      </c>
      <c r="D306" s="140">
        <v>1976.48082999999</v>
      </c>
      <c r="E306" s="140">
        <v>1717.6173100000001</v>
      </c>
      <c r="F306" s="140">
        <v>2095.8255300000001</v>
      </c>
      <c r="G306" s="140">
        <v>1750.73515</v>
      </c>
      <c r="H306" s="140">
        <v>1737.68695</v>
      </c>
      <c r="I306" s="140">
        <v>1896.37299999999</v>
      </c>
      <c r="J306" s="140">
        <v>1976.6130000000001</v>
      </c>
      <c r="K306" s="140">
        <v>1883.249</v>
      </c>
      <c r="L306" s="140">
        <v>2268.9720000000002</v>
      </c>
      <c r="M306" s="140">
        <v>1900.3710000000001</v>
      </c>
      <c r="N306" s="140">
        <v>1915.8910000000001</v>
      </c>
      <c r="O306" s="140">
        <v>2047.626</v>
      </c>
      <c r="P306" s="140">
        <v>1986.643</v>
      </c>
      <c r="Q306" s="140">
        <v>1908.768</v>
      </c>
      <c r="R306" s="140">
        <v>1994.941</v>
      </c>
      <c r="S306" s="140">
        <v>1995.0129999999999</v>
      </c>
      <c r="T306" s="140">
        <v>2039.2639999999999</v>
      </c>
      <c r="U306" s="140">
        <v>1996.24899999999</v>
      </c>
      <c r="V306" s="140">
        <v>2003.7339999999999</v>
      </c>
      <c r="W306" s="140">
        <v>1937.6129999999901</v>
      </c>
      <c r="X306" s="140">
        <v>1968.8340000000001</v>
      </c>
      <c r="Y306" s="140">
        <v>1892.2849999999901</v>
      </c>
      <c r="Z306" s="140">
        <v>1910.8409999999999</v>
      </c>
      <c r="AA306" s="140">
        <v>2041.2429999999999</v>
      </c>
      <c r="AB306" s="140">
        <v>1981.317</v>
      </c>
      <c r="AC306" s="140">
        <v>1902.164</v>
      </c>
      <c r="AD306" s="140">
        <v>1990.867</v>
      </c>
    </row>
    <row r="307" spans="1:30" x14ac:dyDescent="0.25">
      <c r="A307" s="242" t="s">
        <v>674</v>
      </c>
      <c r="B307" s="238">
        <v>2060.6573600000002</v>
      </c>
      <c r="C307" s="238">
        <v>1916.39336</v>
      </c>
      <c r="D307" s="238">
        <v>1924.8574599999899</v>
      </c>
      <c r="E307" s="238">
        <v>1922.2141300000001</v>
      </c>
      <c r="F307" s="238">
        <v>2506.13384</v>
      </c>
      <c r="G307" s="238">
        <v>2105.14237</v>
      </c>
      <c r="H307" s="238">
        <v>1851.23487</v>
      </c>
      <c r="I307" s="238">
        <v>2417.80599999999</v>
      </c>
      <c r="J307" s="238">
        <v>2443.8380000000002</v>
      </c>
      <c r="K307" s="238">
        <v>2491.2910000000002</v>
      </c>
      <c r="L307" s="238">
        <v>3568.598</v>
      </c>
      <c r="M307" s="238">
        <v>2214.8220000000001</v>
      </c>
      <c r="N307" s="238">
        <v>2131.884</v>
      </c>
      <c r="O307" s="238">
        <v>2250.6370000000002</v>
      </c>
      <c r="P307" s="238">
        <v>2146.136</v>
      </c>
      <c r="Q307" s="238">
        <v>2124.9969999999998</v>
      </c>
      <c r="R307" s="238">
        <v>2256.848</v>
      </c>
      <c r="S307" s="238">
        <v>2266.2750000000001</v>
      </c>
      <c r="T307" s="238">
        <v>2301.9279999999999</v>
      </c>
      <c r="U307" s="238">
        <v>2205.0659999999998</v>
      </c>
      <c r="V307" s="238">
        <v>2206.6059999999902</v>
      </c>
      <c r="W307" s="238">
        <v>2191.636</v>
      </c>
      <c r="X307" s="238">
        <v>2271.866</v>
      </c>
      <c r="Y307" s="238">
        <v>2208.8049999999998</v>
      </c>
      <c r="Z307" s="238">
        <v>2133.4459999999999</v>
      </c>
      <c r="AA307" s="238">
        <v>2248.2449999999999</v>
      </c>
      <c r="AB307" s="238">
        <v>2145.5839999999998</v>
      </c>
      <c r="AC307" s="238">
        <v>2120.0210000000002</v>
      </c>
      <c r="AD307" s="238">
        <v>2252.5680000000002</v>
      </c>
    </row>
    <row r="308" spans="1:30" x14ac:dyDescent="0.25">
      <c r="A308" s="239" t="s">
        <v>487</v>
      </c>
    </row>
    <row r="309" spans="1:30" x14ac:dyDescent="0.25">
      <c r="A309" s="239" t="s">
        <v>675</v>
      </c>
      <c r="B309" s="140">
        <v>29.051310000000001</v>
      </c>
      <c r="C309" s="140">
        <v>35.458109999999998</v>
      </c>
      <c r="D309" s="140">
        <v>32.270119999999999</v>
      </c>
      <c r="E309" s="140">
        <v>28.46097</v>
      </c>
      <c r="F309" s="140">
        <v>30.716239999999999</v>
      </c>
      <c r="G309" s="140">
        <v>28.531199999999998</v>
      </c>
      <c r="H309" s="140">
        <v>29.18853</v>
      </c>
      <c r="I309" s="140">
        <v>28.942</v>
      </c>
      <c r="J309" s="140">
        <v>33.209000000000003</v>
      </c>
      <c r="K309" s="140">
        <v>29.891999999999999</v>
      </c>
      <c r="L309" s="140">
        <v>31.428000000000001</v>
      </c>
      <c r="M309" s="140">
        <v>19.849</v>
      </c>
      <c r="N309" s="140">
        <v>20.023</v>
      </c>
      <c r="O309" s="140">
        <v>22.9</v>
      </c>
      <c r="P309" s="140">
        <v>20.99</v>
      </c>
      <c r="Q309" s="140">
        <v>19.832999999999998</v>
      </c>
      <c r="R309" s="140">
        <v>21.266999999999999</v>
      </c>
      <c r="S309" s="140">
        <v>20.943999999999999</v>
      </c>
      <c r="T309" s="140">
        <v>22.574000000000002</v>
      </c>
      <c r="U309" s="140">
        <v>22.555</v>
      </c>
      <c r="V309" s="140">
        <v>21.321999999999999</v>
      </c>
      <c r="W309" s="140">
        <v>20.335999999999999</v>
      </c>
      <c r="X309" s="140">
        <v>19.963999999999999</v>
      </c>
      <c r="Y309" s="140">
        <v>20.369</v>
      </c>
      <c r="Z309" s="140">
        <v>20.530999999999999</v>
      </c>
      <c r="AA309" s="140">
        <v>23.48</v>
      </c>
      <c r="AB309" s="140">
        <v>21.54</v>
      </c>
      <c r="AC309" s="140">
        <v>20.353000000000002</v>
      </c>
      <c r="AD309" s="140">
        <v>21.824000000000002</v>
      </c>
    </row>
    <row r="310" spans="1:30" x14ac:dyDescent="0.25">
      <c r="A310" s="239" t="s">
        <v>676</v>
      </c>
      <c r="B310" s="140">
        <v>31.444420000000001</v>
      </c>
      <c r="C310" s="140">
        <v>35.518790000000003</v>
      </c>
      <c r="D310" s="140">
        <v>34.420540000000003</v>
      </c>
      <c r="E310" s="140">
        <v>33.0749</v>
      </c>
      <c r="F310" s="140">
        <v>34.880769999999998</v>
      </c>
      <c r="G310" s="140">
        <v>27.91301</v>
      </c>
      <c r="H310" s="140">
        <v>28.279859999999999</v>
      </c>
      <c r="I310" s="140">
        <v>52.86</v>
      </c>
      <c r="J310" s="140">
        <v>64.671999999999997</v>
      </c>
      <c r="K310" s="140">
        <v>43.448</v>
      </c>
      <c r="L310" s="140">
        <v>29.582999999999998</v>
      </c>
      <c r="M310" s="140">
        <v>64.132999999999996</v>
      </c>
      <c r="N310" s="140">
        <v>61.006999999999998</v>
      </c>
      <c r="O310" s="140">
        <v>90.635999999999996</v>
      </c>
      <c r="P310" s="140">
        <v>96.870999999999995</v>
      </c>
      <c r="Q310" s="140">
        <v>92.23</v>
      </c>
      <c r="R310" s="140">
        <v>97.534999999999997</v>
      </c>
      <c r="S310" s="140">
        <v>94.56</v>
      </c>
      <c r="T310" s="140">
        <v>106.791</v>
      </c>
      <c r="U310" s="140">
        <v>97.765000000000001</v>
      </c>
      <c r="V310" s="140">
        <v>107.39700000000001</v>
      </c>
      <c r="W310" s="140">
        <v>62.868000000000002</v>
      </c>
      <c r="X310" s="140">
        <v>64.87</v>
      </c>
      <c r="Y310" s="140">
        <v>66.415000000000006</v>
      </c>
      <c r="Z310" s="140">
        <v>63.37</v>
      </c>
      <c r="AA310" s="140">
        <v>93.173000000000002</v>
      </c>
      <c r="AB310" s="140">
        <v>99.355999999999995</v>
      </c>
      <c r="AC310" s="140">
        <v>94.510999999999996</v>
      </c>
      <c r="AD310" s="140">
        <v>99.917000000000002</v>
      </c>
    </row>
    <row r="311" spans="1:30" x14ac:dyDescent="0.25">
      <c r="A311" s="239" t="s">
        <v>98</v>
      </c>
      <c r="B311" s="140">
        <v>573.05278999999996</v>
      </c>
      <c r="C311" s="140">
        <v>1616.28649</v>
      </c>
      <c r="D311" s="140">
        <v>350.93241999999998</v>
      </c>
      <c r="E311" s="140">
        <v>447.75576000000001</v>
      </c>
      <c r="F311" s="140">
        <v>584.30111999999997</v>
      </c>
      <c r="G311" s="140">
        <v>493.64058</v>
      </c>
      <c r="H311" s="140">
        <v>669.37883999999997</v>
      </c>
      <c r="I311" s="140">
        <v>503.30500000000001</v>
      </c>
      <c r="J311" s="140">
        <v>533.24199999999996</v>
      </c>
      <c r="K311" s="140">
        <v>470.642</v>
      </c>
      <c r="L311" s="140">
        <v>378.11099999999999</v>
      </c>
      <c r="M311" s="140">
        <v>600.04600000000005</v>
      </c>
      <c r="N311" s="140">
        <v>599.70000000000005</v>
      </c>
      <c r="O311" s="140">
        <v>604.43399999999997</v>
      </c>
      <c r="P311" s="140">
        <v>602.20699999999999</v>
      </c>
      <c r="Q311" s="140">
        <v>600.02499999999998</v>
      </c>
      <c r="R311" s="140">
        <v>602.59100000000001</v>
      </c>
      <c r="S311" s="140">
        <v>602.14400000000001</v>
      </c>
      <c r="T311" s="140">
        <v>604.39300000000003</v>
      </c>
      <c r="U311" s="140">
        <v>603.37300000000005</v>
      </c>
      <c r="V311" s="140">
        <v>602.07799999999997</v>
      </c>
      <c r="W311" s="140">
        <v>744.16700000000003</v>
      </c>
      <c r="X311" s="140">
        <v>601.37699999999995</v>
      </c>
      <c r="Y311" s="140">
        <v>604.45299999999997</v>
      </c>
      <c r="Z311" s="140">
        <v>604.10399999999902</v>
      </c>
      <c r="AA311" s="140">
        <v>608.950999999999</v>
      </c>
      <c r="AB311" s="140">
        <v>606.66800000000001</v>
      </c>
      <c r="AC311" s="140">
        <v>604.43199999999899</v>
      </c>
      <c r="AD311" s="140">
        <v>607.06299999999999</v>
      </c>
    </row>
    <row r="312" spans="1:30" x14ac:dyDescent="0.25">
      <c r="A312" s="239" t="s">
        <v>99</v>
      </c>
      <c r="B312" s="140">
        <v>129.37405000000001</v>
      </c>
      <c r="C312" s="140">
        <v>-1072.5676000000001</v>
      </c>
      <c r="D312" s="140">
        <v>14.21067</v>
      </c>
      <c r="E312" s="140">
        <v>-165.49426</v>
      </c>
      <c r="F312" s="140">
        <v>44.317129999999999</v>
      </c>
      <c r="G312" s="140">
        <v>30.015699999999999</v>
      </c>
      <c r="H312" s="140">
        <v>43.135570000000001</v>
      </c>
      <c r="I312" s="140">
        <v>219.52500000000001</v>
      </c>
      <c r="J312" s="140">
        <v>243.78800000000001</v>
      </c>
      <c r="K312" s="140">
        <v>195.94800000000001</v>
      </c>
      <c r="L312" s="140">
        <v>151.84700000000001</v>
      </c>
      <c r="M312" s="140">
        <v>29.533999999999999</v>
      </c>
      <c r="N312" s="140">
        <v>29.515000000000001</v>
      </c>
      <c r="O312" s="140">
        <v>29.777000000000001</v>
      </c>
      <c r="P312" s="140">
        <v>29.654</v>
      </c>
      <c r="Q312" s="140">
        <v>29.533000000000001</v>
      </c>
      <c r="R312" s="140">
        <v>29.675000000000001</v>
      </c>
      <c r="S312" s="140">
        <v>29.65</v>
      </c>
      <c r="T312" s="140">
        <v>29.774000000000001</v>
      </c>
      <c r="U312" s="140">
        <v>29.718</v>
      </c>
      <c r="V312" s="140">
        <v>29.646999999999998</v>
      </c>
      <c r="W312" s="140">
        <v>29.603999999999999</v>
      </c>
      <c r="X312" s="140">
        <v>29.608000000000001</v>
      </c>
      <c r="Y312" s="140">
        <v>30.678000000000001</v>
      </c>
      <c r="Z312" s="140">
        <v>30.658999999999999</v>
      </c>
      <c r="AA312" s="140">
        <v>30.925999999999998</v>
      </c>
      <c r="AB312" s="140">
        <v>30.8</v>
      </c>
      <c r="AC312" s="140">
        <v>30.677</v>
      </c>
      <c r="AD312" s="140">
        <v>30.821999999999999</v>
      </c>
    </row>
    <row r="313" spans="1:30" x14ac:dyDescent="0.25">
      <c r="A313" s="239" t="s">
        <v>677</v>
      </c>
      <c r="B313" s="140">
        <v>137.44001</v>
      </c>
      <c r="C313" s="140">
        <v>223.84613999999999</v>
      </c>
      <c r="D313" s="140">
        <v>65.533459999999906</v>
      </c>
      <c r="E313" s="140">
        <v>169.64063999999999</v>
      </c>
      <c r="F313" s="140">
        <v>231.38969999999901</v>
      </c>
      <c r="G313" s="140">
        <v>113.10261999999901</v>
      </c>
      <c r="H313" s="140">
        <v>144.23683</v>
      </c>
      <c r="I313" s="140">
        <v>284.64499999999998</v>
      </c>
      <c r="J313" s="140">
        <v>219.92299999999901</v>
      </c>
      <c r="K313" s="140">
        <v>151.72499999999999</v>
      </c>
      <c r="L313" s="140">
        <v>155.33499999999901</v>
      </c>
      <c r="M313" s="140">
        <v>116.346</v>
      </c>
      <c r="N313" s="140">
        <v>123.935999999999</v>
      </c>
      <c r="O313" s="140">
        <v>178.89500000000001</v>
      </c>
      <c r="P313" s="140">
        <v>196.852</v>
      </c>
      <c r="Q313" s="140">
        <v>240.303</v>
      </c>
      <c r="R313" s="140">
        <v>175.47300000000001</v>
      </c>
      <c r="S313" s="140">
        <v>177.41</v>
      </c>
      <c r="T313" s="140">
        <v>179.90199999999999</v>
      </c>
      <c r="U313" s="140">
        <v>189.45099999999999</v>
      </c>
      <c r="V313" s="140">
        <v>155.17699999999999</v>
      </c>
      <c r="W313" s="140">
        <v>122.878</v>
      </c>
      <c r="X313" s="140">
        <v>119.018999999999</v>
      </c>
      <c r="Y313" s="140">
        <v>116.355</v>
      </c>
      <c r="Z313" s="140">
        <v>123.952</v>
      </c>
      <c r="AA313" s="140">
        <v>155.54900000000001</v>
      </c>
      <c r="AB313" s="140">
        <v>172.37100000000001</v>
      </c>
      <c r="AC313" s="140">
        <v>217.816</v>
      </c>
      <c r="AD313" s="140">
        <v>153.041</v>
      </c>
    </row>
    <row r="314" spans="1:30" ht="15.75" thickBot="1" x14ac:dyDescent="0.3">
      <c r="A314" s="239" t="s">
        <v>678</v>
      </c>
      <c r="B314" s="241">
        <v>84.633179999999996</v>
      </c>
      <c r="C314" s="241">
        <v>92.767099999999999</v>
      </c>
      <c r="D314" s="241">
        <v>86.396820000000005</v>
      </c>
      <c r="E314" s="241">
        <v>89.66046</v>
      </c>
      <c r="F314" s="241">
        <v>123.71995999999901</v>
      </c>
      <c r="G314" s="241">
        <v>80.275980000000004</v>
      </c>
      <c r="H314" s="241">
        <v>116.06446</v>
      </c>
      <c r="I314" s="241">
        <v>127.765</v>
      </c>
      <c r="J314" s="241">
        <v>115.852</v>
      </c>
      <c r="K314" s="241">
        <v>106.59699999999999</v>
      </c>
      <c r="L314" s="241">
        <v>207.989</v>
      </c>
      <c r="M314" s="241">
        <v>147.589</v>
      </c>
      <c r="N314" s="241">
        <v>81.927999999999997</v>
      </c>
      <c r="O314" s="241">
        <v>89.221000000000004</v>
      </c>
      <c r="P314" s="241">
        <v>84.424999999999997</v>
      </c>
      <c r="Q314" s="241">
        <v>83.052999999999997</v>
      </c>
      <c r="R314" s="241">
        <v>148.34800000000001</v>
      </c>
      <c r="S314" s="241">
        <v>110.694</v>
      </c>
      <c r="T314" s="241">
        <v>113.584</v>
      </c>
      <c r="U314" s="241">
        <v>135.56200000000001</v>
      </c>
      <c r="V314" s="241">
        <v>186.35499999999999</v>
      </c>
      <c r="W314" s="241">
        <v>103.83499999999999</v>
      </c>
      <c r="X314" s="241">
        <v>190.91299999999899</v>
      </c>
      <c r="Y314" s="241">
        <v>149.352</v>
      </c>
      <c r="Z314" s="241">
        <v>81.93</v>
      </c>
      <c r="AA314" s="241">
        <v>89.322000000000003</v>
      </c>
      <c r="AB314" s="241">
        <v>84.454999999999998</v>
      </c>
      <c r="AC314" s="241">
        <v>83.015000000000001</v>
      </c>
      <c r="AD314" s="241">
        <v>148.85899999999901</v>
      </c>
    </row>
    <row r="315" spans="1:30" x14ac:dyDescent="0.25">
      <c r="A315" s="242" t="s">
        <v>679</v>
      </c>
      <c r="B315" s="238">
        <v>984.99576000000002</v>
      </c>
      <c r="C315" s="238">
        <v>931.30903000000001</v>
      </c>
      <c r="D315" s="238">
        <v>583.76402999999902</v>
      </c>
      <c r="E315" s="238">
        <v>603.09847000000002</v>
      </c>
      <c r="F315" s="238">
        <v>1049.32491999999</v>
      </c>
      <c r="G315" s="238">
        <v>773.47909000000004</v>
      </c>
      <c r="H315" s="238">
        <v>1030.2840900000001</v>
      </c>
      <c r="I315" s="238">
        <v>1217.0419999999999</v>
      </c>
      <c r="J315" s="238">
        <v>1210.6859999999999</v>
      </c>
      <c r="K315" s="238">
        <v>998.25199999999995</v>
      </c>
      <c r="L315" s="238">
        <v>954.29300000000001</v>
      </c>
      <c r="M315" s="238">
        <v>977.49699999999996</v>
      </c>
      <c r="N315" s="238">
        <v>916.10900000000004</v>
      </c>
      <c r="O315" s="238">
        <v>1015.8630000000001</v>
      </c>
      <c r="P315" s="238">
        <v>1030.999</v>
      </c>
      <c r="Q315" s="238">
        <v>1064.9770000000001</v>
      </c>
      <c r="R315" s="238">
        <v>1074.8889999999999</v>
      </c>
      <c r="S315" s="238">
        <v>1035.402</v>
      </c>
      <c r="T315" s="238">
        <v>1057.018</v>
      </c>
      <c r="U315" s="238">
        <v>1078.424</v>
      </c>
      <c r="V315" s="238">
        <v>1101.9760000000001</v>
      </c>
      <c r="W315" s="238">
        <v>1083.6880000000001</v>
      </c>
      <c r="X315" s="238">
        <v>1025.751</v>
      </c>
      <c r="Y315" s="238">
        <v>987.62199999999996</v>
      </c>
      <c r="Z315" s="238">
        <v>924.54599999999903</v>
      </c>
      <c r="AA315" s="238">
        <v>1001.401</v>
      </c>
      <c r="AB315" s="238">
        <v>1015.19</v>
      </c>
      <c r="AC315" s="238">
        <v>1050.8040000000001</v>
      </c>
      <c r="AD315" s="238">
        <v>1061.5259999999901</v>
      </c>
    </row>
    <row r="316" spans="1:30" x14ac:dyDescent="0.25">
      <c r="A316" s="239" t="s">
        <v>487</v>
      </c>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c r="Y316" s="240"/>
      <c r="Z316" s="240"/>
      <c r="AA316" s="240"/>
      <c r="AB316" s="240"/>
      <c r="AC316" s="240"/>
      <c r="AD316" s="240"/>
    </row>
    <row r="317" spans="1:30" x14ac:dyDescent="0.25">
      <c r="A317" s="239" t="s">
        <v>1045</v>
      </c>
      <c r="B317" s="240">
        <v>0</v>
      </c>
      <c r="C317" s="240">
        <v>0</v>
      </c>
      <c r="D317" s="240">
        <v>0</v>
      </c>
      <c r="E317" s="240">
        <v>36</v>
      </c>
      <c r="F317" s="240">
        <v>0</v>
      </c>
      <c r="G317" s="240">
        <v>0</v>
      </c>
      <c r="H317" s="240">
        <v>0</v>
      </c>
      <c r="I317" s="240">
        <v>0</v>
      </c>
      <c r="J317" s="240">
        <v>0</v>
      </c>
      <c r="K317" s="240">
        <v>0</v>
      </c>
      <c r="L317" s="240">
        <v>0</v>
      </c>
      <c r="M317" s="240">
        <v>0</v>
      </c>
      <c r="N317" s="240">
        <v>0</v>
      </c>
      <c r="O317" s="240">
        <v>0</v>
      </c>
      <c r="P317" s="240">
        <v>154.80000000000001</v>
      </c>
      <c r="Q317" s="240">
        <v>0</v>
      </c>
      <c r="R317" s="240">
        <v>0</v>
      </c>
      <c r="S317" s="240">
        <v>0</v>
      </c>
      <c r="T317" s="240">
        <v>0</v>
      </c>
      <c r="U317" s="240">
        <v>0</v>
      </c>
      <c r="V317" s="240">
        <v>0</v>
      </c>
      <c r="W317" s="240">
        <v>0</v>
      </c>
      <c r="X317" s="240">
        <v>0</v>
      </c>
      <c r="Y317" s="240">
        <v>0</v>
      </c>
      <c r="Z317" s="240">
        <v>0</v>
      </c>
      <c r="AA317" s="240">
        <v>0</v>
      </c>
      <c r="AB317" s="240">
        <v>72</v>
      </c>
      <c r="AC317" s="240">
        <v>0</v>
      </c>
      <c r="AD317" s="240">
        <v>0</v>
      </c>
    </row>
    <row r="318" spans="1:30" ht="15.75" thickBot="1" x14ac:dyDescent="0.3">
      <c r="A318" s="239" t="s">
        <v>680</v>
      </c>
      <c r="B318" s="241">
        <v>250.40183999999999</v>
      </c>
      <c r="C318" s="241">
        <v>229.47993</v>
      </c>
      <c r="D318" s="241">
        <v>139.73437999999999</v>
      </c>
      <c r="E318" s="241">
        <v>10.22152</v>
      </c>
      <c r="F318" s="241">
        <v>64.987319999999997</v>
      </c>
      <c r="G318" s="241">
        <v>233.55539999999999</v>
      </c>
      <c r="H318" s="241">
        <v>119.48635</v>
      </c>
      <c r="I318" s="241">
        <v>88.921999999999997</v>
      </c>
      <c r="J318" s="241">
        <v>102.307999999999</v>
      </c>
      <c r="K318" s="241">
        <v>62.545999999999999</v>
      </c>
      <c r="L318" s="241">
        <v>46.03</v>
      </c>
      <c r="M318" s="241">
        <v>65.247</v>
      </c>
      <c r="N318" s="241">
        <v>338.18700000000001</v>
      </c>
      <c r="O318" s="241">
        <v>83.697000000000003</v>
      </c>
      <c r="P318" s="241">
        <v>130.292</v>
      </c>
      <c r="Q318" s="241">
        <v>65.247</v>
      </c>
      <c r="R318" s="241">
        <v>248.18700000000001</v>
      </c>
      <c r="S318" s="241">
        <v>72.558999999999997</v>
      </c>
      <c r="T318" s="241">
        <v>72.603999999999999</v>
      </c>
      <c r="U318" s="241">
        <v>72.603999999999999</v>
      </c>
      <c r="V318" s="241">
        <v>72.603999999999999</v>
      </c>
      <c r="W318" s="241">
        <v>65.247</v>
      </c>
      <c r="X318" s="241">
        <v>65.337000000000003</v>
      </c>
      <c r="Y318" s="241">
        <v>60.902000000000001</v>
      </c>
      <c r="Z318" s="241">
        <v>339.73399999999998</v>
      </c>
      <c r="AA318" s="241">
        <v>79.352000000000004</v>
      </c>
      <c r="AB318" s="241">
        <v>126.352</v>
      </c>
      <c r="AC318" s="241">
        <v>60.902000000000001</v>
      </c>
      <c r="AD318" s="241">
        <v>249.73399999999901</v>
      </c>
    </row>
    <row r="319" spans="1:30" x14ac:dyDescent="0.25">
      <c r="A319" s="242" t="s">
        <v>681</v>
      </c>
      <c r="B319" s="238">
        <v>250.40183999999999</v>
      </c>
      <c r="C319" s="238">
        <v>229.47993</v>
      </c>
      <c r="D319" s="238">
        <v>139.73437999999999</v>
      </c>
      <c r="E319" s="238">
        <v>46.221519999999998</v>
      </c>
      <c r="F319" s="238">
        <v>64.987319999999997</v>
      </c>
      <c r="G319" s="238">
        <v>233.55539999999999</v>
      </c>
      <c r="H319" s="238">
        <v>119.48635</v>
      </c>
      <c r="I319" s="238">
        <v>88.921999999999997</v>
      </c>
      <c r="J319" s="238">
        <v>102.307999999999</v>
      </c>
      <c r="K319" s="238">
        <v>62.545999999999999</v>
      </c>
      <c r="L319" s="238">
        <v>46.03</v>
      </c>
      <c r="M319" s="238">
        <v>65.247</v>
      </c>
      <c r="N319" s="238">
        <v>338.18700000000001</v>
      </c>
      <c r="O319" s="238">
        <v>83.697000000000003</v>
      </c>
      <c r="P319" s="238">
        <v>285.09199999999998</v>
      </c>
      <c r="Q319" s="238">
        <v>65.247</v>
      </c>
      <c r="R319" s="238">
        <v>248.18700000000001</v>
      </c>
      <c r="S319" s="238">
        <v>72.558999999999997</v>
      </c>
      <c r="T319" s="238">
        <v>72.603999999999999</v>
      </c>
      <c r="U319" s="238">
        <v>72.603999999999999</v>
      </c>
      <c r="V319" s="238">
        <v>72.603999999999999</v>
      </c>
      <c r="W319" s="238">
        <v>65.247</v>
      </c>
      <c r="X319" s="238">
        <v>65.337000000000003</v>
      </c>
      <c r="Y319" s="238">
        <v>60.902000000000001</v>
      </c>
      <c r="Z319" s="238">
        <v>339.73399999999998</v>
      </c>
      <c r="AA319" s="238">
        <v>79.352000000000004</v>
      </c>
      <c r="AB319" s="238">
        <v>198.352</v>
      </c>
      <c r="AC319" s="238">
        <v>60.902000000000001</v>
      </c>
      <c r="AD319" s="238">
        <v>249.73399999999901</v>
      </c>
    </row>
    <row r="321" spans="1:30" x14ac:dyDescent="0.25">
      <c r="A321" s="237" t="s">
        <v>682</v>
      </c>
      <c r="B321" s="238">
        <v>3296.0549599999999</v>
      </c>
      <c r="C321" s="238">
        <v>3077.1823199999999</v>
      </c>
      <c r="D321" s="238">
        <v>2648.3558699999899</v>
      </c>
      <c r="E321" s="238">
        <v>2571.5341199999998</v>
      </c>
      <c r="F321" s="238">
        <v>3620.4460799999902</v>
      </c>
      <c r="G321" s="238">
        <v>3112.17686</v>
      </c>
      <c r="H321" s="238">
        <v>3001.00531</v>
      </c>
      <c r="I321" s="238">
        <v>3723.77</v>
      </c>
      <c r="J321" s="238">
        <v>3756.8319999999999</v>
      </c>
      <c r="K321" s="238">
        <v>3552.0889999999999</v>
      </c>
      <c r="L321" s="238">
        <v>4568.9210000000003</v>
      </c>
      <c r="M321" s="238">
        <v>3257.5659999999998</v>
      </c>
      <c r="N321" s="238">
        <v>3386.18</v>
      </c>
      <c r="O321" s="238">
        <v>3350.1970000000001</v>
      </c>
      <c r="P321" s="238">
        <v>3462.2269999999999</v>
      </c>
      <c r="Q321" s="238">
        <v>3255.221</v>
      </c>
      <c r="R321" s="238">
        <v>3579.924</v>
      </c>
      <c r="S321" s="238">
        <v>3374.2359999999999</v>
      </c>
      <c r="T321" s="238">
        <v>3431.55</v>
      </c>
      <c r="U321" s="238">
        <v>3356.09399999999</v>
      </c>
      <c r="V321" s="238">
        <v>3381.1859999999901</v>
      </c>
      <c r="W321" s="238">
        <v>3340.5709999999999</v>
      </c>
      <c r="X321" s="238">
        <v>3362.9540000000002</v>
      </c>
      <c r="Y321" s="238">
        <v>3257.3289999999902</v>
      </c>
      <c r="Z321" s="238">
        <v>3397.7260000000001</v>
      </c>
      <c r="AA321" s="238">
        <v>3328.99799999999</v>
      </c>
      <c r="AB321" s="238">
        <v>3359.1260000000002</v>
      </c>
      <c r="AC321" s="238">
        <v>3231.7269999999999</v>
      </c>
      <c r="AD321" s="238">
        <v>3563.828</v>
      </c>
    </row>
    <row r="323" spans="1:30" x14ac:dyDescent="0.25">
      <c r="A323" s="239" t="s">
        <v>683</v>
      </c>
      <c r="B323" s="140">
        <v>2538.2641400000002</v>
      </c>
      <c r="C323" s="140">
        <v>2935.8589699999902</v>
      </c>
      <c r="D323" s="140">
        <v>2784.2247499999999</v>
      </c>
      <c r="E323" s="140">
        <v>2524.9476999999902</v>
      </c>
      <c r="F323" s="140">
        <v>2905.4397300000001</v>
      </c>
      <c r="G323" s="140">
        <v>2808.5315500000002</v>
      </c>
      <c r="H323" s="140">
        <v>2671.0736999999999</v>
      </c>
      <c r="I323" s="140">
        <v>2850.5</v>
      </c>
      <c r="J323" s="140">
        <v>2892.13</v>
      </c>
      <c r="K323" s="140">
        <v>2502.442</v>
      </c>
      <c r="L323" s="140">
        <v>2713.8020000000001</v>
      </c>
      <c r="M323" s="140">
        <v>2754.931</v>
      </c>
      <c r="N323" s="140">
        <v>2770.6779999999999</v>
      </c>
      <c r="O323" s="140">
        <v>2918.6320000000001</v>
      </c>
      <c r="P323" s="140">
        <v>2857.277</v>
      </c>
      <c r="Q323" s="140">
        <v>2697.596</v>
      </c>
      <c r="R323" s="140">
        <v>2705.8879999999999</v>
      </c>
      <c r="S323" s="140">
        <v>2696.8939999999998</v>
      </c>
      <c r="T323" s="140">
        <v>3160.0339999999901</v>
      </c>
      <c r="U323" s="140">
        <v>3008.5839999999998</v>
      </c>
      <c r="V323" s="140">
        <v>2942.6869999999999</v>
      </c>
      <c r="W323" s="140">
        <v>2785.55</v>
      </c>
      <c r="X323" s="140">
        <v>2683.7890000000002</v>
      </c>
      <c r="Y323" s="140">
        <v>3007.442</v>
      </c>
      <c r="Z323" s="140">
        <v>2855.5140000000001</v>
      </c>
      <c r="AA323" s="140">
        <v>3064.4290000000001</v>
      </c>
      <c r="AB323" s="140">
        <v>2627.75</v>
      </c>
      <c r="AC323" s="140">
        <v>2852.1610000000001</v>
      </c>
      <c r="AD323" s="140">
        <v>2797.3240000000001</v>
      </c>
    </row>
    <row r="324" spans="1:30" x14ac:dyDescent="0.25">
      <c r="A324" s="239" t="s">
        <v>684</v>
      </c>
      <c r="B324" s="140">
        <v>780.88382999999999</v>
      </c>
      <c r="C324" s="140">
        <v>638.78026</v>
      </c>
      <c r="D324" s="140">
        <v>625.79337999999996</v>
      </c>
      <c r="E324" s="140">
        <v>620.07090000000005</v>
      </c>
      <c r="F324" s="140">
        <v>686.58465000000001</v>
      </c>
      <c r="G324" s="140">
        <v>601.34702999999899</v>
      </c>
      <c r="H324" s="140">
        <v>1578.52411999999</v>
      </c>
      <c r="I324" s="140">
        <v>920.48500000000001</v>
      </c>
      <c r="J324" s="140">
        <v>828.12</v>
      </c>
      <c r="K324" s="140">
        <v>527.923</v>
      </c>
      <c r="L324" s="140">
        <v>980.57399999999996</v>
      </c>
      <c r="M324" s="140">
        <v>968.68200000000002</v>
      </c>
      <c r="N324" s="140">
        <v>854.91300000000001</v>
      </c>
      <c r="O324" s="140">
        <v>836.17499999999995</v>
      </c>
      <c r="P324" s="140">
        <v>841.66099999999994</v>
      </c>
      <c r="Q324" s="140">
        <v>858.27499999999998</v>
      </c>
      <c r="R324" s="140">
        <v>900.19200000000001</v>
      </c>
      <c r="S324" s="140">
        <v>844.52300000000002</v>
      </c>
      <c r="T324" s="140">
        <v>827.30799999999999</v>
      </c>
      <c r="U324" s="140">
        <v>914.36400000000003</v>
      </c>
      <c r="V324" s="140">
        <v>975.01499999999999</v>
      </c>
      <c r="W324" s="140">
        <v>627.78800000000001</v>
      </c>
      <c r="X324" s="140">
        <v>808.98199999999997</v>
      </c>
      <c r="Y324" s="140">
        <v>972.68899999999996</v>
      </c>
      <c r="Z324" s="140">
        <v>878.98400000000004</v>
      </c>
      <c r="AA324" s="140">
        <v>852.423</v>
      </c>
      <c r="AB324" s="140">
        <v>842.37099999999998</v>
      </c>
      <c r="AC324" s="140">
        <v>864.66300000000001</v>
      </c>
      <c r="AD324" s="140">
        <v>917.77199999999903</v>
      </c>
    </row>
    <row r="325" spans="1:30" x14ac:dyDescent="0.25">
      <c r="A325" s="239" t="s">
        <v>685</v>
      </c>
      <c r="B325" s="140">
        <v>-471.71615999999898</v>
      </c>
      <c r="C325" s="140">
        <v>-506.5179</v>
      </c>
      <c r="D325" s="140">
        <v>-488.16631999999998</v>
      </c>
      <c r="E325" s="140">
        <v>-462.41054999999898</v>
      </c>
      <c r="F325" s="140">
        <v>-529.26035000000002</v>
      </c>
      <c r="G325" s="140">
        <v>-480.33143000000001</v>
      </c>
      <c r="H325" s="140">
        <v>-474.37696</v>
      </c>
      <c r="I325" s="140">
        <v>-471.22799999999899</v>
      </c>
      <c r="J325" s="140">
        <v>-509.69299999999998</v>
      </c>
      <c r="K325" s="140">
        <v>-448.219999999999</v>
      </c>
      <c r="L325" s="140">
        <v>-509.57799999999997</v>
      </c>
      <c r="M325" s="140">
        <v>-526.08900000000006</v>
      </c>
      <c r="N325" s="140">
        <v>-517.21400000000006</v>
      </c>
      <c r="O325" s="140">
        <v>-533.89099999999996</v>
      </c>
      <c r="P325" s="140">
        <v>-522.27</v>
      </c>
      <c r="Q325" s="140">
        <v>-510.84399999999999</v>
      </c>
      <c r="R325" s="140">
        <v>-523.01300000000003</v>
      </c>
      <c r="S325" s="140">
        <v>-513.65899999999999</v>
      </c>
      <c r="T325" s="140">
        <v>-568.577</v>
      </c>
      <c r="U325" s="140">
        <v>-567.52700000000004</v>
      </c>
      <c r="V325" s="140">
        <v>-568.11400000000003</v>
      </c>
      <c r="W325" s="140">
        <v>-525.40300000000002</v>
      </c>
      <c r="X325" s="140">
        <v>-528.60400000000004</v>
      </c>
      <c r="Y325" s="140">
        <v>-572.70500000000004</v>
      </c>
      <c r="Z325" s="140">
        <v>-547.29100000000005</v>
      </c>
      <c r="AA325" s="140">
        <v>-569.63099999999997</v>
      </c>
      <c r="AB325" s="140">
        <v>-512.68600000000004</v>
      </c>
      <c r="AC325" s="140">
        <v>-546.41499999999996</v>
      </c>
      <c r="AD325" s="140">
        <v>-552.66700000000003</v>
      </c>
    </row>
    <row r="326" spans="1:30" x14ac:dyDescent="0.25">
      <c r="A326" s="239" t="s">
        <v>686</v>
      </c>
      <c r="B326" s="140">
        <v>1194.71425</v>
      </c>
      <c r="C326" s="140">
        <v>1844.50209</v>
      </c>
      <c r="D326" s="140">
        <v>1213.3213900000001</v>
      </c>
      <c r="E326" s="140">
        <v>1258.5652499999901</v>
      </c>
      <c r="F326" s="140">
        <v>1750.4569300000001</v>
      </c>
      <c r="G326" s="140">
        <v>1188.4773</v>
      </c>
      <c r="H326" s="140">
        <v>1237.33097</v>
      </c>
      <c r="I326" s="140">
        <v>1571.5519999999999</v>
      </c>
      <c r="J326" s="140">
        <v>1423.54</v>
      </c>
      <c r="K326" s="140">
        <v>1828.6579999999999</v>
      </c>
      <c r="L326" s="140">
        <v>1723.85</v>
      </c>
      <c r="M326" s="140">
        <v>1488.5619999999999</v>
      </c>
      <c r="N326" s="140">
        <v>1607.711</v>
      </c>
      <c r="O326" s="140">
        <v>2029.0609999999999</v>
      </c>
      <c r="P326" s="140">
        <v>1722.749</v>
      </c>
      <c r="Q326" s="140">
        <v>1775.5319999999999</v>
      </c>
      <c r="R326" s="140">
        <v>2202.1529999999998</v>
      </c>
      <c r="S326" s="140">
        <v>1734.6309999999901</v>
      </c>
      <c r="T326" s="140">
        <v>1888.508</v>
      </c>
      <c r="U326" s="140">
        <v>2214.0219999999999</v>
      </c>
      <c r="V326" s="140">
        <v>1698.885</v>
      </c>
      <c r="W326" s="140">
        <v>1960.569</v>
      </c>
      <c r="X326" s="140">
        <v>2124.8559999999902</v>
      </c>
      <c r="Y326" s="140">
        <v>1505.5809999999999</v>
      </c>
      <c r="Z326" s="140">
        <v>1708.0889999999999</v>
      </c>
      <c r="AA326" s="140">
        <v>2098.69</v>
      </c>
      <c r="AB326" s="140">
        <v>1695.3889999999999</v>
      </c>
      <c r="AC326" s="140">
        <v>1818.6679999999999</v>
      </c>
      <c r="AD326" s="140">
        <v>2306.806</v>
      </c>
    </row>
    <row r="327" spans="1:30" x14ac:dyDescent="0.25">
      <c r="A327" s="239" t="s">
        <v>687</v>
      </c>
      <c r="B327" s="140">
        <v>397.20339000000001</v>
      </c>
      <c r="C327" s="140">
        <v>376.46118999999999</v>
      </c>
      <c r="D327" s="140">
        <v>590.67390999999998</v>
      </c>
      <c r="E327" s="140">
        <v>488.05867999999998</v>
      </c>
      <c r="F327" s="140">
        <v>489.29946000000001</v>
      </c>
      <c r="G327" s="140">
        <v>516.32443999999998</v>
      </c>
      <c r="H327" s="140">
        <v>484.16892999999999</v>
      </c>
      <c r="I327" s="140">
        <v>557.25699999999995</v>
      </c>
      <c r="J327" s="140">
        <v>568.85799999999995</v>
      </c>
      <c r="K327" s="140">
        <v>490.07199999999898</v>
      </c>
      <c r="L327" s="140">
        <v>490.07199999999898</v>
      </c>
      <c r="M327" s="140">
        <v>645.66600000000005</v>
      </c>
      <c r="N327" s="140">
        <v>541.846</v>
      </c>
      <c r="O327" s="140">
        <v>504.515999999999</v>
      </c>
      <c r="P327" s="140">
        <v>726.03899999999999</v>
      </c>
      <c r="Q327" s="140">
        <v>600.70500000000004</v>
      </c>
      <c r="R327" s="140">
        <v>600.70500000000004</v>
      </c>
      <c r="S327" s="140">
        <v>639.85500000000002</v>
      </c>
      <c r="T327" s="140">
        <v>602.596</v>
      </c>
      <c r="U327" s="140">
        <v>601.93200000000002</v>
      </c>
      <c r="V327" s="140">
        <v>642.95699999999999</v>
      </c>
      <c r="W327" s="140">
        <v>603.80700000000002</v>
      </c>
      <c r="X327" s="140">
        <v>603.80700000000002</v>
      </c>
      <c r="Y327" s="140">
        <v>701.22199999999998</v>
      </c>
      <c r="Z327" s="140">
        <v>647.72199999999998</v>
      </c>
      <c r="AA327" s="140">
        <v>608.52499999999998</v>
      </c>
      <c r="AB327" s="140">
        <v>765.04499999999996</v>
      </c>
      <c r="AC327" s="140">
        <v>635.40200000000004</v>
      </c>
      <c r="AD327" s="140">
        <v>635.40200000000004</v>
      </c>
    </row>
    <row r="328" spans="1:30" x14ac:dyDescent="0.25">
      <c r="A328" s="239" t="s">
        <v>688</v>
      </c>
      <c r="B328" s="140">
        <v>274.14729</v>
      </c>
      <c r="C328" s="140">
        <v>119.37369</v>
      </c>
      <c r="D328" s="140">
        <v>248.17126999999999</v>
      </c>
      <c r="E328" s="140">
        <v>243.45410000000001</v>
      </c>
      <c r="F328" s="140">
        <v>67.065709999999996</v>
      </c>
      <c r="G328" s="140">
        <v>299.84742999999997</v>
      </c>
      <c r="H328" s="140">
        <v>263.93516</v>
      </c>
      <c r="I328" s="140">
        <v>370.15699999999998</v>
      </c>
      <c r="J328" s="140">
        <v>329.68099999999998</v>
      </c>
      <c r="K328" s="140">
        <v>281.83100000000002</v>
      </c>
      <c r="L328" s="140">
        <v>296.327</v>
      </c>
      <c r="M328" s="140">
        <v>438.762</v>
      </c>
      <c r="N328" s="140">
        <v>325.69899999999899</v>
      </c>
      <c r="O328" s="140">
        <v>346.48500000000001</v>
      </c>
      <c r="P328" s="140">
        <v>378.70400000000001</v>
      </c>
      <c r="Q328" s="140">
        <v>327.54499999999899</v>
      </c>
      <c r="R328" s="140">
        <v>352.49299999999999</v>
      </c>
      <c r="S328" s="140">
        <v>387.67399999999998</v>
      </c>
      <c r="T328" s="140">
        <v>334</v>
      </c>
      <c r="U328" s="140">
        <v>345.142</v>
      </c>
      <c r="V328" s="140">
        <v>377.91899999999998</v>
      </c>
      <c r="W328" s="140">
        <v>329.30599999999998</v>
      </c>
      <c r="X328" s="140">
        <v>348.92099999999999</v>
      </c>
      <c r="Y328" s="140">
        <v>417.87099999999998</v>
      </c>
      <c r="Z328" s="140">
        <v>348.06799999999998</v>
      </c>
      <c r="AA328" s="140">
        <v>369.77599999999899</v>
      </c>
      <c r="AB328" s="140">
        <v>401.00599999999997</v>
      </c>
      <c r="AC328" s="140">
        <v>351.43</v>
      </c>
      <c r="AD328" s="140">
        <v>376.00599999999997</v>
      </c>
    </row>
    <row r="329" spans="1:30" x14ac:dyDescent="0.25">
      <c r="A329" s="239" t="s">
        <v>689</v>
      </c>
      <c r="B329" s="140">
        <v>2485.3427900000002</v>
      </c>
      <c r="C329" s="140">
        <v>2835.3577500000001</v>
      </c>
      <c r="D329" s="140">
        <v>2553.30653999999</v>
      </c>
      <c r="E329" s="140">
        <v>2507.1293599999999</v>
      </c>
      <c r="F329" s="140">
        <v>1067.7643599999899</v>
      </c>
      <c r="G329" s="140">
        <v>2993.7365500000001</v>
      </c>
      <c r="H329" s="140">
        <v>1330.66859</v>
      </c>
      <c r="I329" s="140">
        <v>2555.694</v>
      </c>
      <c r="J329" s="140">
        <v>2527.05799999999</v>
      </c>
      <c r="K329" s="140">
        <v>2175.0500000000002</v>
      </c>
      <c r="L329" s="140">
        <v>2462.6769999999901</v>
      </c>
      <c r="M329" s="140">
        <v>2663.3389999999999</v>
      </c>
      <c r="N329" s="140">
        <v>2544.134</v>
      </c>
      <c r="O329" s="140">
        <v>2947.5909999999999</v>
      </c>
      <c r="P329" s="140">
        <v>2768.8709999999901</v>
      </c>
      <c r="Q329" s="140">
        <v>2712.1489999999999</v>
      </c>
      <c r="R329" s="140">
        <v>2865.681</v>
      </c>
      <c r="S329" s="140">
        <v>2831.259</v>
      </c>
      <c r="T329" s="140">
        <v>2751.4279999999999</v>
      </c>
      <c r="U329" s="140">
        <v>2791.3560000000002</v>
      </c>
      <c r="V329" s="140">
        <v>2680.75899999999</v>
      </c>
      <c r="W329" s="140">
        <v>2794.788</v>
      </c>
      <c r="X329" s="140">
        <v>3020.337</v>
      </c>
      <c r="Y329" s="140">
        <v>2636.0970000000002</v>
      </c>
      <c r="Z329" s="140">
        <v>2529.13</v>
      </c>
      <c r="AA329" s="140">
        <v>2941.7109999999898</v>
      </c>
      <c r="AB329" s="140">
        <v>2718.627</v>
      </c>
      <c r="AC329" s="140">
        <v>2786.6199999999899</v>
      </c>
      <c r="AD329" s="140">
        <v>2872.5509999999899</v>
      </c>
    </row>
    <row r="330" spans="1:30" x14ac:dyDescent="0.25">
      <c r="A330" s="239" t="s">
        <v>880</v>
      </c>
      <c r="B330" s="140">
        <v>3.25061</v>
      </c>
      <c r="C330" s="140">
        <v>3.2335600000000002</v>
      </c>
      <c r="D330" s="140">
        <v>2.5308799999999998</v>
      </c>
      <c r="E330" s="140">
        <v>2.0477799999999999</v>
      </c>
      <c r="F330" s="140">
        <v>1.88073</v>
      </c>
      <c r="G330" s="140">
        <v>1.8512500000000001</v>
      </c>
      <c r="H330" s="140">
        <v>4.4418999999999897</v>
      </c>
      <c r="I330" s="140">
        <v>0</v>
      </c>
      <c r="J330" s="140">
        <v>0</v>
      </c>
      <c r="K330" s="140">
        <v>0</v>
      </c>
      <c r="L330" s="140">
        <v>0</v>
      </c>
      <c r="M330" s="140">
        <v>0</v>
      </c>
      <c r="N330" s="140">
        <v>0</v>
      </c>
      <c r="O330" s="140">
        <v>0</v>
      </c>
      <c r="P330" s="140">
        <v>0</v>
      </c>
      <c r="Q330" s="140">
        <v>0</v>
      </c>
      <c r="R330" s="140">
        <v>0</v>
      </c>
      <c r="S330" s="140">
        <v>0</v>
      </c>
      <c r="T330" s="140">
        <v>0</v>
      </c>
      <c r="U330" s="140">
        <v>0</v>
      </c>
      <c r="V330" s="140">
        <v>0</v>
      </c>
      <c r="W330" s="140">
        <v>0</v>
      </c>
      <c r="X330" s="140">
        <v>0</v>
      </c>
      <c r="Y330" s="140">
        <v>0</v>
      </c>
      <c r="Z330" s="140">
        <v>0</v>
      </c>
      <c r="AA330" s="140">
        <v>0</v>
      </c>
      <c r="AB330" s="140">
        <v>0</v>
      </c>
      <c r="AC330" s="140">
        <v>0</v>
      </c>
      <c r="AD330" s="140">
        <v>0</v>
      </c>
    </row>
    <row r="331" spans="1:30" x14ac:dyDescent="0.25">
      <c r="A331" s="239" t="s">
        <v>690</v>
      </c>
      <c r="B331" s="140">
        <v>142.84925999999999</v>
      </c>
      <c r="C331" s="140">
        <v>142.84925999999999</v>
      </c>
      <c r="D331" s="140">
        <v>145.64888999999999</v>
      </c>
      <c r="E331" s="140">
        <v>170.10550999999899</v>
      </c>
      <c r="F331" s="140">
        <v>143.13050999999999</v>
      </c>
      <c r="G331" s="140">
        <v>143.13050999999999</v>
      </c>
      <c r="H331" s="140">
        <v>121.22763</v>
      </c>
      <c r="I331" s="140">
        <v>142.84899999999999</v>
      </c>
      <c r="J331" s="140">
        <v>146.21499999999901</v>
      </c>
      <c r="K331" s="140">
        <v>142.84899999999999</v>
      </c>
      <c r="L331" s="140">
        <v>148.24099999999899</v>
      </c>
      <c r="M331" s="140">
        <v>142.096</v>
      </c>
      <c r="N331" s="140">
        <v>142.096</v>
      </c>
      <c r="O331" s="140">
        <v>142.096</v>
      </c>
      <c r="P331" s="140">
        <v>147.846</v>
      </c>
      <c r="Q331" s="140">
        <v>142.096</v>
      </c>
      <c r="R331" s="140">
        <v>142.096</v>
      </c>
      <c r="S331" s="140">
        <v>79.953000000000003</v>
      </c>
      <c r="T331" s="140">
        <v>142.096</v>
      </c>
      <c r="U331" s="140">
        <v>79.953000000000003</v>
      </c>
      <c r="V331" s="140">
        <v>83.173000000000002</v>
      </c>
      <c r="W331" s="140">
        <v>79.953000000000003</v>
      </c>
      <c r="X331" s="140">
        <v>83.632999999999996</v>
      </c>
      <c r="Y331" s="140">
        <v>80.251999999999995</v>
      </c>
      <c r="Z331" s="140">
        <v>80.251999999999995</v>
      </c>
      <c r="AA331" s="140">
        <v>80.251999999999995</v>
      </c>
      <c r="AB331" s="140">
        <v>86.001999999999995</v>
      </c>
      <c r="AC331" s="140">
        <v>80.251999999999995</v>
      </c>
      <c r="AD331" s="140">
        <v>80.251999999999995</v>
      </c>
    </row>
    <row r="332" spans="1:30" x14ac:dyDescent="0.25">
      <c r="A332" s="239" t="s">
        <v>881</v>
      </c>
      <c r="B332" s="140">
        <v>-22.06099</v>
      </c>
      <c r="C332" s="140">
        <v>-20.966229999999999</v>
      </c>
      <c r="D332" s="140">
        <v>-48.091819999999998</v>
      </c>
      <c r="E332" s="140">
        <v>13.465339999999999</v>
      </c>
      <c r="F332" s="140">
        <v>-12.98249</v>
      </c>
      <c r="G332" s="140">
        <v>-13.036679999999899</v>
      </c>
      <c r="H332" s="140">
        <v>-14.79317</v>
      </c>
      <c r="I332" s="140">
        <v>-12.864000000000001</v>
      </c>
      <c r="J332" s="140">
        <v>-13.773999999999999</v>
      </c>
      <c r="K332" s="140">
        <v>-18.373999999999999</v>
      </c>
      <c r="L332" s="140">
        <v>-25.914999999999999</v>
      </c>
      <c r="M332" s="140">
        <v>-24.323</v>
      </c>
      <c r="N332" s="140">
        <v>-21.286000000000001</v>
      </c>
      <c r="O332" s="140">
        <v>-22.888000000000002</v>
      </c>
      <c r="P332" s="140">
        <v>-19.616</v>
      </c>
      <c r="Q332" s="140">
        <v>-18.149999999999999</v>
      </c>
      <c r="R332" s="140">
        <v>-13.494</v>
      </c>
      <c r="S332" s="140">
        <v>-12.686</v>
      </c>
      <c r="T332" s="140">
        <v>-12.823</v>
      </c>
      <c r="U332" s="140">
        <v>-12.864000000000001</v>
      </c>
      <c r="V332" s="140">
        <v>-13.773999999999999</v>
      </c>
      <c r="W332" s="140">
        <v>-18.373999999999999</v>
      </c>
      <c r="X332" s="140">
        <v>-25.914999999999999</v>
      </c>
      <c r="Y332" s="140">
        <v>-24.323</v>
      </c>
      <c r="Z332" s="140">
        <v>-21.286000000000001</v>
      </c>
      <c r="AA332" s="140">
        <v>-22.888000000000002</v>
      </c>
      <c r="AB332" s="140">
        <v>-19.616</v>
      </c>
      <c r="AC332" s="140">
        <v>-18.149999999999999</v>
      </c>
      <c r="AD332" s="140">
        <v>-13.494</v>
      </c>
    </row>
    <row r="333" spans="1:30" x14ac:dyDescent="0.25">
      <c r="A333" s="239" t="s">
        <v>691</v>
      </c>
      <c r="B333" s="140">
        <v>-64.347530000000006</v>
      </c>
      <c r="C333" s="140">
        <v>-54.132150000000003</v>
      </c>
      <c r="D333" s="140">
        <v>-36.053930000000001</v>
      </c>
      <c r="E333" s="140">
        <v>-15.482100000000001</v>
      </c>
      <c r="F333" s="140">
        <v>-0.12474</v>
      </c>
      <c r="G333" s="140">
        <v>-0.47150999999999998</v>
      </c>
      <c r="H333" s="140">
        <v>-0.36793999999999999</v>
      </c>
      <c r="I333" s="140">
        <v>0</v>
      </c>
      <c r="J333" s="140">
        <v>0</v>
      </c>
      <c r="K333" s="140">
        <v>-3</v>
      </c>
      <c r="L333" s="140">
        <v>-89</v>
      </c>
      <c r="M333" s="140">
        <v>-79.277000000000001</v>
      </c>
      <c r="N333" s="140">
        <v>-68.06</v>
      </c>
      <c r="O333" s="140">
        <v>-65.388999999999996</v>
      </c>
      <c r="P333" s="140">
        <v>-70.451999999999998</v>
      </c>
      <c r="Q333" s="140">
        <v>-41.503999999999998</v>
      </c>
      <c r="R333" s="140">
        <v>0</v>
      </c>
      <c r="S333" s="140">
        <v>0</v>
      </c>
      <c r="T333" s="140">
        <v>0</v>
      </c>
      <c r="U333" s="140">
        <v>0</v>
      </c>
      <c r="V333" s="140">
        <v>-8.2000000000000003E-2</v>
      </c>
      <c r="W333" s="140">
        <v>-0.65500000000000003</v>
      </c>
      <c r="X333" s="140">
        <v>-25.11</v>
      </c>
      <c r="Y333" s="140">
        <v>-52.2</v>
      </c>
      <c r="Z333" s="140">
        <v>-52.2</v>
      </c>
      <c r="AA333" s="140">
        <v>-46.606000000000002</v>
      </c>
      <c r="AB333" s="140">
        <v>-46.606000000000002</v>
      </c>
      <c r="AC333" s="140">
        <v>-26.4</v>
      </c>
      <c r="AD333" s="140">
        <v>0</v>
      </c>
    </row>
    <row r="334" spans="1:30" x14ac:dyDescent="0.25">
      <c r="A334" s="239" t="s">
        <v>692</v>
      </c>
      <c r="B334" s="140">
        <v>0</v>
      </c>
      <c r="C334" s="140">
        <v>0</v>
      </c>
      <c r="D334" s="140">
        <v>0</v>
      </c>
      <c r="E334" s="140">
        <v>0</v>
      </c>
      <c r="F334" s="140">
        <v>0</v>
      </c>
      <c r="G334" s="140">
        <v>0</v>
      </c>
      <c r="H334" s="140">
        <v>0</v>
      </c>
      <c r="I334" s="140">
        <v>0.51</v>
      </c>
      <c r="J334" s="140">
        <v>0</v>
      </c>
      <c r="K334" s="140">
        <v>0</v>
      </c>
      <c r="L334" s="140">
        <v>0</v>
      </c>
      <c r="M334" s="140">
        <v>0.86599999999999999</v>
      </c>
      <c r="N334" s="140">
        <v>0.183</v>
      </c>
      <c r="O334" s="140">
        <v>0.59699999999999998</v>
      </c>
      <c r="P334" s="140">
        <v>0.218</v>
      </c>
      <c r="Q334" s="140">
        <v>0.65600000000000003</v>
      </c>
      <c r="R334" s="140">
        <v>1.5109999999999999</v>
      </c>
      <c r="S334" s="140">
        <v>0.19800000000000001</v>
      </c>
      <c r="T334" s="140">
        <v>0.184</v>
      </c>
      <c r="U334" s="140">
        <v>0.60299999999999998</v>
      </c>
      <c r="V334" s="140">
        <v>0.10299999999999999</v>
      </c>
      <c r="W334" s="140">
        <v>0.158</v>
      </c>
      <c r="X334" s="140">
        <v>6.7000000000000004E-2</v>
      </c>
      <c r="Y334" s="140">
        <v>0.86899999999999999</v>
      </c>
      <c r="Z334" s="140">
        <v>0.187</v>
      </c>
      <c r="AA334" s="140">
        <v>0.61199999999999999</v>
      </c>
      <c r="AB334" s="140">
        <v>0.223</v>
      </c>
      <c r="AC334" s="140">
        <v>0.66</v>
      </c>
      <c r="AD334" s="140">
        <v>1.5289999999999999</v>
      </c>
    </row>
    <row r="335" spans="1:30" ht="15.75" thickBot="1" x14ac:dyDescent="0.3">
      <c r="A335" s="239" t="s">
        <v>693</v>
      </c>
      <c r="B335" s="241">
        <v>328.00022999999999</v>
      </c>
      <c r="C335" s="241">
        <v>267.27932999999899</v>
      </c>
      <c r="D335" s="241">
        <v>520.16192999999998</v>
      </c>
      <c r="E335" s="241">
        <v>394.68144999999998</v>
      </c>
      <c r="F335" s="241">
        <v>230.86760999999899</v>
      </c>
      <c r="G335" s="241">
        <v>275.41692</v>
      </c>
      <c r="H335" s="241">
        <v>-660.85280999999998</v>
      </c>
      <c r="I335" s="241">
        <v>263.67099999999999</v>
      </c>
      <c r="J335" s="241">
        <v>273.66699999999997</v>
      </c>
      <c r="K335" s="241">
        <v>223.518</v>
      </c>
      <c r="L335" s="241">
        <v>418.084</v>
      </c>
      <c r="M335" s="241">
        <v>425.26299999999998</v>
      </c>
      <c r="N335" s="241">
        <v>282.05200000000002</v>
      </c>
      <c r="O335" s="241">
        <v>251.65699999999899</v>
      </c>
      <c r="P335" s="241">
        <v>236.39400000000001</v>
      </c>
      <c r="Q335" s="241">
        <v>230.429</v>
      </c>
      <c r="R335" s="241">
        <v>240.81800000000001</v>
      </c>
      <c r="S335" s="241">
        <v>179.42500000000001</v>
      </c>
      <c r="T335" s="241">
        <v>182.24099999999899</v>
      </c>
      <c r="U335" s="241">
        <v>184.184</v>
      </c>
      <c r="V335" s="241">
        <v>250.947</v>
      </c>
      <c r="W335" s="241">
        <v>184.25700000000001</v>
      </c>
      <c r="X335" s="241">
        <v>330.91899999999998</v>
      </c>
      <c r="Y335" s="241">
        <v>427.72599999999898</v>
      </c>
      <c r="Z335" s="241">
        <v>246.45599999999999</v>
      </c>
      <c r="AA335" s="241">
        <v>252.07300000000001</v>
      </c>
      <c r="AB335" s="241">
        <v>235.63399999999999</v>
      </c>
      <c r="AC335" s="241">
        <v>231.12299999999999</v>
      </c>
      <c r="AD335" s="241">
        <v>241.202</v>
      </c>
    </row>
    <row r="336" spans="1:30" x14ac:dyDescent="0.25">
      <c r="A336" s="244" t="s">
        <v>694</v>
      </c>
      <c r="B336" s="140">
        <v>7586.5311099999899</v>
      </c>
      <c r="C336" s="140">
        <v>8582.0798200000008</v>
      </c>
      <c r="D336" s="140">
        <v>8111.5208700000003</v>
      </c>
      <c r="E336" s="140">
        <v>7744.6334199999901</v>
      </c>
      <c r="F336" s="140">
        <v>6800.1221099999902</v>
      </c>
      <c r="G336" s="140">
        <v>8334.8233600000003</v>
      </c>
      <c r="H336" s="140">
        <v>6540.9801200000002</v>
      </c>
      <c r="I336" s="140">
        <v>8748.5830000000005</v>
      </c>
      <c r="J336" s="140">
        <v>8465.8019999999997</v>
      </c>
      <c r="K336" s="140">
        <v>7702.7489999999998</v>
      </c>
      <c r="L336" s="140">
        <v>8609.134</v>
      </c>
      <c r="M336" s="140">
        <v>8898.4779999999992</v>
      </c>
      <c r="N336" s="140">
        <v>8462.7519999999895</v>
      </c>
      <c r="O336" s="140">
        <v>9354.6419999999907</v>
      </c>
      <c r="P336" s="140">
        <v>9067.4210000000003</v>
      </c>
      <c r="Q336" s="140">
        <v>8774.4850000000006</v>
      </c>
      <c r="R336" s="140">
        <v>9475.0299999999897</v>
      </c>
      <c r="S336" s="140">
        <v>8868.0669999999991</v>
      </c>
      <c r="T336" s="140">
        <v>9306.9949999999899</v>
      </c>
      <c r="U336" s="140">
        <v>9559.7489999999907</v>
      </c>
      <c r="V336" s="140">
        <v>9070.4750000000004</v>
      </c>
      <c r="W336" s="140">
        <v>8821.7439999999897</v>
      </c>
      <c r="X336" s="140">
        <v>9425.6819999999898</v>
      </c>
      <c r="Y336" s="140">
        <v>9100.5210000000006</v>
      </c>
      <c r="Z336" s="140">
        <v>8673.625</v>
      </c>
      <c r="AA336" s="140">
        <v>9629.3659999999909</v>
      </c>
      <c r="AB336" s="140">
        <v>8793.1389999999992</v>
      </c>
      <c r="AC336" s="140">
        <v>9030.0139999999992</v>
      </c>
      <c r="AD336" s="140">
        <v>9662.68299999999</v>
      </c>
    </row>
    <row r="337" spans="1:30" ht="15.75" thickBot="1" x14ac:dyDescent="0.3">
      <c r="A337" s="239" t="s">
        <v>695</v>
      </c>
      <c r="B337" s="241">
        <v>141.38032999999999</v>
      </c>
      <c r="C337" s="241">
        <v>133.85650999999999</v>
      </c>
      <c r="D337" s="241">
        <v>112.6173</v>
      </c>
      <c r="E337" s="241">
        <v>97.731300000000005</v>
      </c>
      <c r="F337" s="241">
        <v>135.09083999999999</v>
      </c>
      <c r="G337" s="241">
        <v>64.917509999999993</v>
      </c>
      <c r="H337" s="241">
        <v>113.0586</v>
      </c>
      <c r="I337" s="241">
        <v>119.788</v>
      </c>
      <c r="J337" s="241">
        <v>115.495</v>
      </c>
      <c r="K337" s="241">
        <v>102.824</v>
      </c>
      <c r="L337" s="241">
        <v>181.88499999999999</v>
      </c>
      <c r="M337" s="241">
        <v>167.28</v>
      </c>
      <c r="N337" s="241">
        <v>149.10300000000001</v>
      </c>
      <c r="O337" s="241">
        <v>144.006</v>
      </c>
      <c r="P337" s="241">
        <v>150.55099999999999</v>
      </c>
      <c r="Q337" s="241">
        <v>131.047</v>
      </c>
      <c r="R337" s="241">
        <v>100.529</v>
      </c>
      <c r="S337" s="241">
        <v>117.08199999999999</v>
      </c>
      <c r="T337" s="241">
        <v>135.607</v>
      </c>
      <c r="U337" s="241">
        <v>131.55799999999999</v>
      </c>
      <c r="V337" s="241">
        <v>132.346</v>
      </c>
      <c r="W337" s="241">
        <v>135.96100000000001</v>
      </c>
      <c r="X337" s="241">
        <v>158.15199999999999</v>
      </c>
      <c r="Y337" s="241">
        <v>149.14699999999999</v>
      </c>
      <c r="Z337" s="241">
        <v>106.015999999999</v>
      </c>
      <c r="AA337" s="241">
        <v>108.583</v>
      </c>
      <c r="AB337" s="241">
        <v>113.953</v>
      </c>
      <c r="AC337" s="241">
        <v>119.94499999999999</v>
      </c>
      <c r="AD337" s="241">
        <v>121.011</v>
      </c>
    </row>
    <row r="338" spans="1:30" x14ac:dyDescent="0.25">
      <c r="A338" s="244" t="s">
        <v>630</v>
      </c>
      <c r="B338" s="140">
        <v>141.38032999999999</v>
      </c>
      <c r="C338" s="140">
        <v>133.85650999999999</v>
      </c>
      <c r="D338" s="140">
        <v>112.6173</v>
      </c>
      <c r="E338" s="140">
        <v>97.731300000000005</v>
      </c>
      <c r="F338" s="140">
        <v>135.09083999999999</v>
      </c>
      <c r="G338" s="140">
        <v>64.917509999999993</v>
      </c>
      <c r="H338" s="140">
        <v>113.0586</v>
      </c>
      <c r="I338" s="140">
        <v>119.788</v>
      </c>
      <c r="J338" s="140">
        <v>115.495</v>
      </c>
      <c r="K338" s="140">
        <v>102.824</v>
      </c>
      <c r="L338" s="140">
        <v>181.88499999999999</v>
      </c>
      <c r="M338" s="140">
        <v>167.28</v>
      </c>
      <c r="N338" s="140">
        <v>149.10300000000001</v>
      </c>
      <c r="O338" s="140">
        <v>144.006</v>
      </c>
      <c r="P338" s="140">
        <v>150.55099999999999</v>
      </c>
      <c r="Q338" s="140">
        <v>131.047</v>
      </c>
      <c r="R338" s="140">
        <v>100.529</v>
      </c>
      <c r="S338" s="140">
        <v>117.08199999999999</v>
      </c>
      <c r="T338" s="140">
        <v>135.607</v>
      </c>
      <c r="U338" s="140">
        <v>131.55799999999999</v>
      </c>
      <c r="V338" s="140">
        <v>132.346</v>
      </c>
      <c r="W338" s="140">
        <v>135.96100000000001</v>
      </c>
      <c r="X338" s="140">
        <v>158.15199999999999</v>
      </c>
      <c r="Y338" s="140">
        <v>149.14699999999999</v>
      </c>
      <c r="Z338" s="140">
        <v>106.015999999999</v>
      </c>
      <c r="AA338" s="140">
        <v>108.583</v>
      </c>
      <c r="AB338" s="140">
        <v>113.953</v>
      </c>
      <c r="AC338" s="140">
        <v>119.94499999999999</v>
      </c>
      <c r="AD338" s="140">
        <v>121.011</v>
      </c>
    </row>
    <row r="339" spans="1:30" x14ac:dyDescent="0.25">
      <c r="A339" s="239" t="s">
        <v>696</v>
      </c>
      <c r="B339" s="140">
        <v>157.74112</v>
      </c>
      <c r="C339" s="140">
        <v>142.10416000000001</v>
      </c>
      <c r="D339" s="140">
        <v>170.373009999999</v>
      </c>
      <c r="E339" s="140">
        <v>178.36785</v>
      </c>
      <c r="F339" s="140">
        <v>179.13816</v>
      </c>
      <c r="G339" s="140">
        <v>159.11608000000001</v>
      </c>
      <c r="H339" s="140">
        <v>162.87437</v>
      </c>
      <c r="I339" s="140">
        <v>199.392</v>
      </c>
      <c r="J339" s="140">
        <v>199.393</v>
      </c>
      <c r="K339" s="140">
        <v>179.49</v>
      </c>
      <c r="L339" s="140">
        <v>200.25899999999999</v>
      </c>
      <c r="M339" s="140">
        <v>156.18700000000001</v>
      </c>
      <c r="N339" s="140">
        <v>133.68700000000001</v>
      </c>
      <c r="O339" s="140">
        <v>156.18700000000001</v>
      </c>
      <c r="P339" s="140">
        <v>156.18700000000001</v>
      </c>
      <c r="Q339" s="140">
        <v>133.68700000000001</v>
      </c>
      <c r="R339" s="140">
        <v>156.18700000000001</v>
      </c>
      <c r="S339" s="140">
        <v>156.18799999999999</v>
      </c>
      <c r="T339" s="140">
        <v>133.68799999999999</v>
      </c>
      <c r="U339" s="140">
        <v>156.18799999999999</v>
      </c>
      <c r="V339" s="140">
        <v>156.18799999999999</v>
      </c>
      <c r="W339" s="140">
        <v>133.68799999999999</v>
      </c>
      <c r="X339" s="140">
        <v>155.47200000000001</v>
      </c>
      <c r="Y339" s="140">
        <v>157.06399999999999</v>
      </c>
      <c r="Z339" s="140">
        <v>134.56399999999999</v>
      </c>
      <c r="AA339" s="140">
        <v>157.06399999999999</v>
      </c>
      <c r="AB339" s="140">
        <v>157.06399999999999</v>
      </c>
      <c r="AC339" s="140">
        <v>134.56399999999999</v>
      </c>
      <c r="AD339" s="140">
        <v>157.06399999999999</v>
      </c>
    </row>
    <row r="340" spans="1:30" ht="15.75" thickBot="1" x14ac:dyDescent="0.3">
      <c r="A340" s="239" t="s">
        <v>697</v>
      </c>
      <c r="B340" s="241">
        <v>61.801020000000001</v>
      </c>
      <c r="C340" s="241">
        <v>65.385660000000001</v>
      </c>
      <c r="D340" s="241">
        <v>65.385620000000003</v>
      </c>
      <c r="E340" s="241">
        <v>67.129019999999997</v>
      </c>
      <c r="F340" s="241">
        <v>67.128960000000006</v>
      </c>
      <c r="G340" s="241">
        <v>67.12903</v>
      </c>
      <c r="H340" s="241">
        <v>67.129099999999994</v>
      </c>
      <c r="I340" s="241">
        <v>58.198</v>
      </c>
      <c r="J340" s="241">
        <v>58.198</v>
      </c>
      <c r="K340" s="241">
        <v>58.198</v>
      </c>
      <c r="L340" s="241">
        <v>58.198</v>
      </c>
      <c r="M340" s="241">
        <v>51.816000000000003</v>
      </c>
      <c r="N340" s="241">
        <v>51.816000000000003</v>
      </c>
      <c r="O340" s="241">
        <v>51.816000000000003</v>
      </c>
      <c r="P340" s="241">
        <v>51.816000000000003</v>
      </c>
      <c r="Q340" s="241">
        <v>51.816000000000003</v>
      </c>
      <c r="R340" s="241">
        <v>51.816000000000003</v>
      </c>
      <c r="S340" s="241">
        <v>51.816000000000003</v>
      </c>
      <c r="T340" s="241">
        <v>51.816000000000003</v>
      </c>
      <c r="U340" s="241">
        <v>51.816000000000003</v>
      </c>
      <c r="V340" s="241">
        <v>51.816000000000003</v>
      </c>
      <c r="W340" s="241">
        <v>51.816000000000003</v>
      </c>
      <c r="X340" s="241">
        <v>51.816000000000003</v>
      </c>
      <c r="Y340" s="241">
        <v>51.816000000000003</v>
      </c>
      <c r="Z340" s="241">
        <v>51.816000000000003</v>
      </c>
      <c r="AA340" s="241">
        <v>51.816000000000003</v>
      </c>
      <c r="AB340" s="241">
        <v>51.816000000000003</v>
      </c>
      <c r="AC340" s="241">
        <v>51.816000000000003</v>
      </c>
      <c r="AD340" s="241">
        <v>51.816000000000003</v>
      </c>
    </row>
    <row r="341" spans="1:30" x14ac:dyDescent="0.25">
      <c r="A341" s="244" t="s">
        <v>518</v>
      </c>
      <c r="B341" s="140">
        <v>219.54213999999999</v>
      </c>
      <c r="C341" s="140">
        <v>207.48982000000001</v>
      </c>
      <c r="D341" s="140">
        <v>235.75862999999899</v>
      </c>
      <c r="E341" s="140">
        <v>245.49687</v>
      </c>
      <c r="F341" s="140">
        <v>246.26712000000001</v>
      </c>
      <c r="G341" s="140">
        <v>226.24511000000001</v>
      </c>
      <c r="H341" s="140">
        <v>230.00346999999999</v>
      </c>
      <c r="I341" s="140">
        <v>257.58999999999997</v>
      </c>
      <c r="J341" s="140">
        <v>257.59100000000001</v>
      </c>
      <c r="K341" s="140">
        <v>237.68799999999999</v>
      </c>
      <c r="L341" s="140">
        <v>258.45699999999999</v>
      </c>
      <c r="M341" s="140">
        <v>208.00299999999999</v>
      </c>
      <c r="N341" s="140">
        <v>185.50299999999999</v>
      </c>
      <c r="O341" s="140">
        <v>208.00299999999999</v>
      </c>
      <c r="P341" s="140">
        <v>208.00299999999999</v>
      </c>
      <c r="Q341" s="140">
        <v>185.50299999999999</v>
      </c>
      <c r="R341" s="140">
        <v>208.00299999999999</v>
      </c>
      <c r="S341" s="140">
        <v>208.00399999999999</v>
      </c>
      <c r="T341" s="140">
        <v>185.50399999999999</v>
      </c>
      <c r="U341" s="140">
        <v>208.00399999999999</v>
      </c>
      <c r="V341" s="140">
        <v>208.00399999999999</v>
      </c>
      <c r="W341" s="140">
        <v>185.50399999999999</v>
      </c>
      <c r="X341" s="140">
        <v>207.28800000000001</v>
      </c>
      <c r="Y341" s="140">
        <v>208.88</v>
      </c>
      <c r="Z341" s="140">
        <v>186.38</v>
      </c>
      <c r="AA341" s="140">
        <v>208.88</v>
      </c>
      <c r="AB341" s="140">
        <v>208.88</v>
      </c>
      <c r="AC341" s="140">
        <v>186.38</v>
      </c>
      <c r="AD341" s="140">
        <v>208.88</v>
      </c>
    </row>
    <row r="343" spans="1:30" x14ac:dyDescent="0.25">
      <c r="A343" s="237" t="s">
        <v>698</v>
      </c>
      <c r="B343" s="238">
        <v>7947.4535799999903</v>
      </c>
      <c r="C343" s="238">
        <v>8923.4261499999993</v>
      </c>
      <c r="D343" s="238">
        <v>8459.8968000000004</v>
      </c>
      <c r="E343" s="238">
        <v>8087.8615899999904</v>
      </c>
      <c r="F343" s="238">
        <v>7181.4800699999896</v>
      </c>
      <c r="G343" s="238">
        <v>8625.9859799999995</v>
      </c>
      <c r="H343" s="238">
        <v>6884.0421900000001</v>
      </c>
      <c r="I343" s="238">
        <v>9125.9609999999993</v>
      </c>
      <c r="J343" s="238">
        <v>8838.8880000000008</v>
      </c>
      <c r="K343" s="238">
        <v>8043.2610000000004</v>
      </c>
      <c r="L343" s="238">
        <v>9049.4760000000006</v>
      </c>
      <c r="M343" s="238">
        <v>9273.7610000000004</v>
      </c>
      <c r="N343" s="238">
        <v>8797.3579999999893</v>
      </c>
      <c r="O343" s="238">
        <v>9706.6509999999907</v>
      </c>
      <c r="P343" s="238">
        <v>9425.9750000000004</v>
      </c>
      <c r="Q343" s="238">
        <v>9091.0349999999999</v>
      </c>
      <c r="R343" s="238">
        <v>9783.5619999999999</v>
      </c>
      <c r="S343" s="238">
        <v>9193.1530000000002</v>
      </c>
      <c r="T343" s="238">
        <v>9628.1059999999907</v>
      </c>
      <c r="U343" s="238">
        <v>9899.3109999999906</v>
      </c>
      <c r="V343" s="238">
        <v>9410.8250000000007</v>
      </c>
      <c r="W343" s="238">
        <v>9143.2089999999898</v>
      </c>
      <c r="X343" s="238">
        <v>9791.1219999999903</v>
      </c>
      <c r="Y343" s="238">
        <v>9458.5480000000007</v>
      </c>
      <c r="Z343" s="238">
        <v>8966.0209999999897</v>
      </c>
      <c r="AA343" s="238">
        <v>9946.8289999999906</v>
      </c>
      <c r="AB343" s="238">
        <v>9115.9719999999998</v>
      </c>
      <c r="AC343" s="238">
        <v>9336.3389999999999</v>
      </c>
      <c r="AD343" s="238">
        <v>9992.5739999999896</v>
      </c>
    </row>
    <row r="344" spans="1:30" x14ac:dyDescent="0.25">
      <c r="A344" s="239" t="s">
        <v>487</v>
      </c>
    </row>
    <row r="345" spans="1:30" x14ac:dyDescent="0.25">
      <c r="A345" s="239" t="s">
        <v>699</v>
      </c>
      <c r="B345" s="140">
        <v>65919.139909999998</v>
      </c>
      <c r="C345" s="140">
        <v>59855.736790000003</v>
      </c>
      <c r="D345" s="140">
        <v>48397.937659999901</v>
      </c>
      <c r="E345" s="140">
        <v>43842.986629999999</v>
      </c>
      <c r="F345" s="140">
        <v>46537.123339999998</v>
      </c>
      <c r="G345" s="140">
        <v>53988.332470000001</v>
      </c>
      <c r="H345" s="140">
        <v>49593.281540000004</v>
      </c>
      <c r="I345" s="140">
        <v>48465.221228881797</v>
      </c>
      <c r="J345" s="140">
        <v>49810.259443693401</v>
      </c>
      <c r="K345" s="140">
        <v>54255.5638460427</v>
      </c>
      <c r="L345" s="140">
        <v>70682.286882664397</v>
      </c>
      <c r="M345" s="140">
        <v>79249.4485749944</v>
      </c>
      <c r="N345" s="140">
        <v>68749.286462107193</v>
      </c>
      <c r="O345" s="140">
        <v>61887.755149281496</v>
      </c>
      <c r="P345" s="140">
        <v>56366.746127494102</v>
      </c>
      <c r="Q345" s="140">
        <v>50735.191419208997</v>
      </c>
      <c r="R345" s="140">
        <v>51393.4764986882</v>
      </c>
      <c r="S345" s="140">
        <v>53645.0589124174</v>
      </c>
      <c r="T345" s="140">
        <v>54171.7046421622</v>
      </c>
      <c r="U345" s="140">
        <v>50511.968624578898</v>
      </c>
      <c r="V345" s="140">
        <v>49258.015412349603</v>
      </c>
      <c r="W345" s="140">
        <v>61793.7119279213</v>
      </c>
      <c r="X345" s="140">
        <v>72576.611458066996</v>
      </c>
      <c r="Y345" s="140">
        <v>81055.474323666305</v>
      </c>
      <c r="Z345" s="140">
        <v>73105.388017028803</v>
      </c>
      <c r="AA345" s="140">
        <v>69016.119852883494</v>
      </c>
      <c r="AB345" s="140">
        <v>55190.113233410499</v>
      </c>
      <c r="AC345" s="140">
        <v>51990.794165751096</v>
      </c>
      <c r="AD345" s="140">
        <v>52159.016062019</v>
      </c>
    </row>
    <row r="346" spans="1:30" x14ac:dyDescent="0.25">
      <c r="A346" s="239" t="s">
        <v>700</v>
      </c>
      <c r="B346" s="140">
        <v>7329.0401899999997</v>
      </c>
      <c r="C346" s="140">
        <v>9651.6623199999995</v>
      </c>
      <c r="D346" s="140">
        <v>10728.627570000001</v>
      </c>
      <c r="E346" s="140">
        <v>8218.4669200000008</v>
      </c>
      <c r="F346" s="140">
        <v>8050.0572400000001</v>
      </c>
      <c r="G346" s="140">
        <v>8218.2735599999996</v>
      </c>
      <c r="H346" s="140">
        <v>7865.0043999999998</v>
      </c>
      <c r="I346" s="140">
        <v>10154.666999999999</v>
      </c>
      <c r="J346" s="140">
        <v>12047.085999999999</v>
      </c>
      <c r="K346" s="140">
        <v>11994.453</v>
      </c>
      <c r="L346" s="140">
        <v>9905.3779999999897</v>
      </c>
      <c r="M346" s="140">
        <v>7511.0279999999902</v>
      </c>
      <c r="N346" s="140">
        <v>8697.3979999999992</v>
      </c>
      <c r="O346" s="140">
        <v>10427.048000000001</v>
      </c>
      <c r="P346" s="140">
        <v>13337.316000000001</v>
      </c>
      <c r="Q346" s="140">
        <v>9438.8179999999993</v>
      </c>
      <c r="R346" s="140">
        <v>10624.994000000001</v>
      </c>
      <c r="S346" s="140">
        <v>11944.973</v>
      </c>
      <c r="T346" s="140">
        <v>10657.035</v>
      </c>
      <c r="U346" s="140">
        <v>10854.4919999999</v>
      </c>
      <c r="V346" s="140">
        <v>16625.192999999999</v>
      </c>
      <c r="W346" s="140">
        <v>10944.5439999999</v>
      </c>
      <c r="X346" s="140">
        <v>8836.9979999999905</v>
      </c>
      <c r="Y346" s="140">
        <v>8539.6509999999998</v>
      </c>
      <c r="Z346" s="140">
        <v>8529.1139999999996</v>
      </c>
      <c r="AA346" s="140">
        <v>15585.849</v>
      </c>
      <c r="AB346" s="140">
        <v>10515.549000000001</v>
      </c>
      <c r="AC346" s="140">
        <v>10994.065000000001</v>
      </c>
      <c r="AD346" s="140">
        <v>11271.606</v>
      </c>
    </row>
    <row r="347" spans="1:30" ht="15.75" thickBot="1" x14ac:dyDescent="0.3">
      <c r="A347" s="239" t="s">
        <v>701</v>
      </c>
      <c r="B347" s="241">
        <v>337.14143999999999</v>
      </c>
      <c r="C347" s="241">
        <v>293.05444</v>
      </c>
      <c r="D347" s="241">
        <v>309.91316999999998</v>
      </c>
      <c r="E347" s="241">
        <v>282.85169000000002</v>
      </c>
      <c r="F347" s="241">
        <v>306.36716999999999</v>
      </c>
      <c r="G347" s="241">
        <v>288.42604</v>
      </c>
      <c r="H347" s="241">
        <v>304.00466</v>
      </c>
      <c r="I347" s="241">
        <v>321.43499999999898</v>
      </c>
      <c r="J347" s="241">
        <v>324.81799999999998</v>
      </c>
      <c r="K347" s="241">
        <v>302.19099999999997</v>
      </c>
      <c r="L347" s="241">
        <v>343.35500000000002</v>
      </c>
      <c r="M347" s="241">
        <v>277.35199999999998</v>
      </c>
      <c r="N347" s="241">
        <v>272.31400000000002</v>
      </c>
      <c r="O347" s="241">
        <v>292.71300000000002</v>
      </c>
      <c r="P347" s="241">
        <v>299.43599999999998</v>
      </c>
      <c r="Q347" s="241">
        <v>240.11199999999999</v>
      </c>
      <c r="R347" s="241">
        <v>283.54199999999997</v>
      </c>
      <c r="S347" s="241">
        <v>283.02199999999999</v>
      </c>
      <c r="T347" s="241">
        <v>263.50599999999997</v>
      </c>
      <c r="U347" s="241">
        <v>268.572</v>
      </c>
      <c r="V347" s="241">
        <v>272.01400000000001</v>
      </c>
      <c r="W347" s="241">
        <v>247.79</v>
      </c>
      <c r="X347" s="241">
        <v>304.32</v>
      </c>
      <c r="Y347" s="241">
        <v>278.94799999999998</v>
      </c>
      <c r="Z347" s="241">
        <v>273.91000000000003</v>
      </c>
      <c r="AA347" s="241">
        <v>294.30900000000003</v>
      </c>
      <c r="AB347" s="241">
        <v>301.03199999999998</v>
      </c>
      <c r="AC347" s="241">
        <v>241.708</v>
      </c>
      <c r="AD347" s="241">
        <v>285.13799999999998</v>
      </c>
    </row>
    <row r="348" spans="1:30" x14ac:dyDescent="0.25">
      <c r="A348" s="237" t="s">
        <v>100</v>
      </c>
      <c r="B348" s="140">
        <v>73585.321539999903</v>
      </c>
      <c r="C348" s="140">
        <v>69800.453550000006</v>
      </c>
      <c r="D348" s="140">
        <v>59436.4784</v>
      </c>
      <c r="E348" s="140">
        <v>52344.305240000002</v>
      </c>
      <c r="F348" s="140">
        <v>54893.547749999998</v>
      </c>
      <c r="G348" s="140">
        <v>62495.032069999899</v>
      </c>
      <c r="H348" s="140">
        <v>57762.290599999898</v>
      </c>
      <c r="I348" s="140">
        <v>58941.323228881804</v>
      </c>
      <c r="J348" s="140">
        <v>62182.163443693396</v>
      </c>
      <c r="K348" s="140">
        <v>66552.2078460427</v>
      </c>
      <c r="L348" s="140">
        <v>80931.019882664405</v>
      </c>
      <c r="M348" s="140">
        <v>87037.828574994404</v>
      </c>
      <c r="N348" s="140">
        <v>77718.998462107207</v>
      </c>
      <c r="O348" s="140">
        <v>72607.516149281495</v>
      </c>
      <c r="P348" s="140">
        <v>70003.498127494095</v>
      </c>
      <c r="Q348" s="140">
        <v>60414.121419208997</v>
      </c>
      <c r="R348" s="140">
        <v>62302.0124986882</v>
      </c>
      <c r="S348" s="140">
        <v>65873.053912417396</v>
      </c>
      <c r="T348" s="140">
        <v>65092.245642162197</v>
      </c>
      <c r="U348" s="140">
        <v>61635.032624578897</v>
      </c>
      <c r="V348" s="140">
        <v>66155.222412349598</v>
      </c>
      <c r="W348" s="140">
        <v>72986.045927921397</v>
      </c>
      <c r="X348" s="140">
        <v>81717.929458066996</v>
      </c>
      <c r="Y348" s="140">
        <v>89874.073323666307</v>
      </c>
      <c r="Z348" s="140">
        <v>81908.412017028793</v>
      </c>
      <c r="AA348" s="140">
        <v>84896.277852883504</v>
      </c>
      <c r="AB348" s="140">
        <v>66006.694233410497</v>
      </c>
      <c r="AC348" s="140">
        <v>63226.567165751097</v>
      </c>
      <c r="AD348" s="140">
        <v>63715.760062018999</v>
      </c>
    </row>
    <row r="349" spans="1:30" x14ac:dyDescent="0.25">
      <c r="A349" s="239" t="s">
        <v>487</v>
      </c>
    </row>
    <row r="350" spans="1:30" ht="15.75" thickBot="1" x14ac:dyDescent="0.3">
      <c r="A350" s="239" t="s">
        <v>702</v>
      </c>
      <c r="B350" s="241">
        <v>19975.838329999999</v>
      </c>
      <c r="C350" s="241">
        <v>19971.981349999998</v>
      </c>
      <c r="D350" s="241">
        <v>20007.430390000001</v>
      </c>
      <c r="E350" s="241">
        <v>20040.855239999899</v>
      </c>
      <c r="F350" s="241">
        <v>20069.94744</v>
      </c>
      <c r="G350" s="241">
        <v>20108.44167</v>
      </c>
      <c r="H350" s="241">
        <v>20139.611430000001</v>
      </c>
      <c r="I350" s="241">
        <v>20209.966267730499</v>
      </c>
      <c r="J350" s="241">
        <v>20366.252532325401</v>
      </c>
      <c r="K350" s="241">
        <v>20519.3154166401</v>
      </c>
      <c r="L350" s="241">
        <v>20681.073275736799</v>
      </c>
      <c r="M350" s="241">
        <v>20802.132826810801</v>
      </c>
      <c r="N350" s="241">
        <v>20827.6031785655</v>
      </c>
      <c r="O350" s="241">
        <v>20865.762782215301</v>
      </c>
      <c r="P350" s="241">
        <v>20957.8513965124</v>
      </c>
      <c r="Q350" s="241">
        <v>21042.012492197999</v>
      </c>
      <c r="R350" s="241">
        <v>21117.047201499001</v>
      </c>
      <c r="S350" s="241">
        <v>26184.1243292207</v>
      </c>
      <c r="T350" s="241">
        <v>26206.448631434501</v>
      </c>
      <c r="U350" s="241">
        <v>26250.672025812</v>
      </c>
      <c r="V350" s="241">
        <v>26383.458742368799</v>
      </c>
      <c r="W350" s="241">
        <v>26555.384597115299</v>
      </c>
      <c r="X350" s="241">
        <v>26802.148233067899</v>
      </c>
      <c r="Y350" s="241">
        <v>26986.526889789198</v>
      </c>
      <c r="Z350" s="241">
        <v>26987.827391865001</v>
      </c>
      <c r="AA350" s="241">
        <v>26997.9302004251</v>
      </c>
      <c r="AB350" s="241">
        <v>27021.219072405402</v>
      </c>
      <c r="AC350" s="241">
        <v>27036.975716515299</v>
      </c>
      <c r="AD350" s="241">
        <v>27071.318702855198</v>
      </c>
    </row>
    <row r="351" spans="1:30" x14ac:dyDescent="0.25">
      <c r="A351" s="244" t="s">
        <v>703</v>
      </c>
      <c r="B351" s="140">
        <v>19975.838329999999</v>
      </c>
      <c r="C351" s="140">
        <v>19971.981349999998</v>
      </c>
      <c r="D351" s="140">
        <v>20007.430390000001</v>
      </c>
      <c r="E351" s="140">
        <v>20040.855239999899</v>
      </c>
      <c r="F351" s="140">
        <v>20069.94744</v>
      </c>
      <c r="G351" s="140">
        <v>20108.44167</v>
      </c>
      <c r="H351" s="140">
        <v>20139.611430000001</v>
      </c>
      <c r="I351" s="140">
        <v>20209.966267730499</v>
      </c>
      <c r="J351" s="140">
        <v>20366.252532325401</v>
      </c>
      <c r="K351" s="140">
        <v>20519.3154166401</v>
      </c>
      <c r="L351" s="140">
        <v>20681.073275736799</v>
      </c>
      <c r="M351" s="140">
        <v>20802.132826810801</v>
      </c>
      <c r="N351" s="140">
        <v>20827.6031785655</v>
      </c>
      <c r="O351" s="140">
        <v>20865.762782215301</v>
      </c>
      <c r="P351" s="140">
        <v>20957.8513965124</v>
      </c>
      <c r="Q351" s="140">
        <v>21042.012492197999</v>
      </c>
      <c r="R351" s="140">
        <v>21117.047201499001</v>
      </c>
      <c r="S351" s="140">
        <v>26184.1243292207</v>
      </c>
      <c r="T351" s="140">
        <v>26206.448631434501</v>
      </c>
      <c r="U351" s="140">
        <v>26250.672025812</v>
      </c>
      <c r="V351" s="140">
        <v>26383.458742368799</v>
      </c>
      <c r="W351" s="140">
        <v>26555.384597115299</v>
      </c>
      <c r="X351" s="140">
        <v>26802.148233067899</v>
      </c>
      <c r="Y351" s="140">
        <v>26986.526889789198</v>
      </c>
      <c r="Z351" s="140">
        <v>26987.827391865001</v>
      </c>
      <c r="AA351" s="140">
        <v>26997.9302004251</v>
      </c>
      <c r="AB351" s="140">
        <v>27021.219072405402</v>
      </c>
      <c r="AC351" s="140">
        <v>27036.975716515299</v>
      </c>
      <c r="AD351" s="140">
        <v>27071.318702855198</v>
      </c>
    </row>
    <row r="352" spans="1:30" x14ac:dyDescent="0.25">
      <c r="A352" s="239" t="s">
        <v>704</v>
      </c>
      <c r="B352" s="140">
        <v>1284.10841</v>
      </c>
      <c r="C352" s="140">
        <v>1309.6823400000001</v>
      </c>
      <c r="D352" s="140">
        <v>1310.9323199999999</v>
      </c>
      <c r="E352" s="140">
        <v>1314.7213999999999</v>
      </c>
      <c r="F352" s="140">
        <v>1316.2070899999901</v>
      </c>
      <c r="G352" s="140">
        <v>1312.5803699999999</v>
      </c>
      <c r="H352" s="140">
        <v>1284.77433</v>
      </c>
      <c r="I352" s="140">
        <v>1343.95977673425</v>
      </c>
      <c r="J352" s="140">
        <v>1433.3450618342499</v>
      </c>
      <c r="K352" s="140">
        <v>1448.0806684342499</v>
      </c>
      <c r="L352" s="140">
        <v>1488.2058194342501</v>
      </c>
      <c r="M352" s="140">
        <v>1510.8141634342501</v>
      </c>
      <c r="N352" s="140">
        <v>1513.95715873425</v>
      </c>
      <c r="O352" s="140">
        <v>1516.6661680342499</v>
      </c>
      <c r="P352" s="140">
        <v>1590.0959471342501</v>
      </c>
      <c r="Q352" s="140">
        <v>1667.31981753425</v>
      </c>
      <c r="R352" s="140">
        <v>1750.2309148342499</v>
      </c>
      <c r="S352" s="140">
        <v>1843.1173828342501</v>
      </c>
      <c r="T352" s="140">
        <v>1849.75495383425</v>
      </c>
      <c r="U352" s="140">
        <v>1881.3635008342501</v>
      </c>
      <c r="V352" s="140">
        <v>1898.98460983425</v>
      </c>
      <c r="W352" s="140">
        <v>1899.61970583425</v>
      </c>
      <c r="X352" s="140">
        <v>1929.86410093425</v>
      </c>
      <c r="Y352" s="140">
        <v>1934.0759299342501</v>
      </c>
      <c r="Z352" s="140">
        <v>1921.25116493425</v>
      </c>
      <c r="AA352" s="140">
        <v>1917.3759719342499</v>
      </c>
      <c r="AB352" s="140">
        <v>1913.0450439342501</v>
      </c>
      <c r="AC352" s="140">
        <v>1911.0820809342499</v>
      </c>
      <c r="AD352" s="140">
        <v>1920.0432637342501</v>
      </c>
    </row>
    <row r="353" spans="1:30" ht="15.75" thickBot="1" x14ac:dyDescent="0.3">
      <c r="A353" s="239" t="s">
        <v>1056</v>
      </c>
      <c r="B353" s="241">
        <v>0</v>
      </c>
      <c r="C353" s="241">
        <v>0</v>
      </c>
      <c r="D353" s="241">
        <v>0</v>
      </c>
      <c r="E353" s="241">
        <v>0</v>
      </c>
      <c r="F353" s="241">
        <v>0</v>
      </c>
      <c r="G353" s="241">
        <v>0</v>
      </c>
      <c r="H353" s="241">
        <v>0</v>
      </c>
      <c r="I353" s="241">
        <v>6.900189514</v>
      </c>
      <c r="J353" s="241">
        <v>15.63341245</v>
      </c>
      <c r="K353" s="241">
        <v>18.029808379999999</v>
      </c>
      <c r="L353" s="241">
        <v>24.80991697</v>
      </c>
      <c r="M353" s="241">
        <v>31.026663069999898</v>
      </c>
      <c r="N353" s="241">
        <v>31.026663069999898</v>
      </c>
      <c r="O353" s="241">
        <v>31.026663069999898</v>
      </c>
      <c r="P353" s="241">
        <v>31.026663069999898</v>
      </c>
      <c r="Q353" s="241">
        <v>31.026663069999898</v>
      </c>
      <c r="R353" s="241">
        <v>31.026663069999898</v>
      </c>
      <c r="S353" s="241">
        <v>31.026663069999898</v>
      </c>
      <c r="T353" s="241">
        <v>31.026663069999898</v>
      </c>
      <c r="U353" s="241">
        <v>31.026663069999898</v>
      </c>
      <c r="V353" s="241">
        <v>31.026663069999898</v>
      </c>
      <c r="W353" s="241">
        <v>31.026663069999898</v>
      </c>
      <c r="X353" s="241">
        <v>31.026663069999898</v>
      </c>
      <c r="Y353" s="241">
        <v>31.026663069999898</v>
      </c>
      <c r="Z353" s="241">
        <v>31.026663069999898</v>
      </c>
      <c r="AA353" s="241">
        <v>31.026663069999898</v>
      </c>
      <c r="AB353" s="241">
        <v>31.026663069999898</v>
      </c>
      <c r="AC353" s="241">
        <v>31.026663069999898</v>
      </c>
      <c r="AD353" s="241">
        <v>31.026663069999898</v>
      </c>
    </row>
    <row r="354" spans="1:30" x14ac:dyDescent="0.25">
      <c r="A354" s="244" t="s">
        <v>705</v>
      </c>
      <c r="B354" s="140">
        <v>1284.10841</v>
      </c>
      <c r="C354" s="140">
        <v>1309.6823400000001</v>
      </c>
      <c r="D354" s="140">
        <v>1310.9323199999999</v>
      </c>
      <c r="E354" s="140">
        <v>1314.7213999999999</v>
      </c>
      <c r="F354" s="140">
        <v>1316.2070899999901</v>
      </c>
      <c r="G354" s="140">
        <v>1312.5803699999999</v>
      </c>
      <c r="H354" s="140">
        <v>1284.77433</v>
      </c>
      <c r="I354" s="140">
        <v>1350.85996624825</v>
      </c>
      <c r="J354" s="140">
        <v>1448.9784742842501</v>
      </c>
      <c r="K354" s="140">
        <v>1466.11047681425</v>
      </c>
      <c r="L354" s="140">
        <v>1513.01573640425</v>
      </c>
      <c r="M354" s="140">
        <v>1541.8408265042499</v>
      </c>
      <c r="N354" s="140">
        <v>1544.9838218042501</v>
      </c>
      <c r="O354" s="140">
        <v>1547.69283110425</v>
      </c>
      <c r="P354" s="140">
        <v>1621.1226102042499</v>
      </c>
      <c r="Q354" s="140">
        <v>1698.34648060425</v>
      </c>
      <c r="R354" s="140">
        <v>1781.25757790425</v>
      </c>
      <c r="S354" s="140">
        <v>1874.1440459042501</v>
      </c>
      <c r="T354" s="140">
        <v>1880.7816169042501</v>
      </c>
      <c r="U354" s="140">
        <v>1912.3901639042499</v>
      </c>
      <c r="V354" s="140">
        <v>1930.0112729042501</v>
      </c>
      <c r="W354" s="140">
        <v>1930.64636890425</v>
      </c>
      <c r="X354" s="140">
        <v>1960.8907640042501</v>
      </c>
      <c r="Y354" s="140">
        <v>1965.1025930042499</v>
      </c>
      <c r="Z354" s="140">
        <v>1952.2778280042501</v>
      </c>
      <c r="AA354" s="140">
        <v>1948.40263500425</v>
      </c>
      <c r="AB354" s="140">
        <v>1944.0717070042499</v>
      </c>
      <c r="AC354" s="140">
        <v>1942.10874400425</v>
      </c>
      <c r="AD354" s="140">
        <v>1951.0699268042499</v>
      </c>
    </row>
    <row r="355" spans="1:30" ht="15.75" thickBot="1" x14ac:dyDescent="0.3">
      <c r="A355" s="245" t="s">
        <v>1046</v>
      </c>
      <c r="B355" s="241">
        <v>148.85021</v>
      </c>
      <c r="C355" s="241">
        <v>152.24675999999999</v>
      </c>
      <c r="D355" s="241">
        <v>153.15924999999999</v>
      </c>
      <c r="E355" s="241">
        <v>153.83903000000001</v>
      </c>
      <c r="F355" s="241">
        <v>157.97668999999999</v>
      </c>
      <c r="G355" s="241">
        <v>159.67355000000001</v>
      </c>
      <c r="H355" s="241">
        <v>165.35906</v>
      </c>
      <c r="I355" s="241">
        <v>168.60434165803201</v>
      </c>
      <c r="J355" s="241">
        <v>173.12825471024101</v>
      </c>
      <c r="K355" s="241">
        <v>177.85792491185401</v>
      </c>
      <c r="L355" s="241">
        <v>198.49650968918201</v>
      </c>
      <c r="M355" s="241">
        <v>200.069363794873</v>
      </c>
      <c r="N355" s="241">
        <v>201.648637876506</v>
      </c>
      <c r="O355" s="241">
        <v>205.53131062240701</v>
      </c>
      <c r="P355" s="241">
        <v>208.018274202654</v>
      </c>
      <c r="Q355" s="241">
        <v>211.22196077290201</v>
      </c>
      <c r="R355" s="241">
        <v>214.43894064842101</v>
      </c>
      <c r="S355" s="241">
        <v>217.669324606754</v>
      </c>
      <c r="T355" s="241">
        <v>220.91322481595901</v>
      </c>
      <c r="U355" s="241">
        <v>223.66441032016101</v>
      </c>
      <c r="V355" s="241">
        <v>225.66365989822</v>
      </c>
      <c r="W355" s="241">
        <v>227.159092737203</v>
      </c>
      <c r="X355" s="241">
        <v>228.663484864862</v>
      </c>
      <c r="Y355" s="241">
        <v>230.10652836913599</v>
      </c>
      <c r="Z355" s="241">
        <v>231.55576519317</v>
      </c>
      <c r="AA355" s="241">
        <v>233.27180907248101</v>
      </c>
      <c r="AB355" s="241">
        <v>236.20073625862801</v>
      </c>
      <c r="AC355" s="241">
        <v>240.353093562976</v>
      </c>
      <c r="AD355" s="241">
        <v>244.52358343197099</v>
      </c>
    </row>
    <row r="356" spans="1:30" x14ac:dyDescent="0.25">
      <c r="A356" s="244" t="s">
        <v>882</v>
      </c>
      <c r="B356" s="140">
        <v>148.85021</v>
      </c>
      <c r="C356" s="140">
        <v>152.24675999999999</v>
      </c>
      <c r="D356" s="140">
        <v>153.15924999999999</v>
      </c>
      <c r="E356" s="140">
        <v>153.83903000000001</v>
      </c>
      <c r="F356" s="140">
        <v>157.97668999999999</v>
      </c>
      <c r="G356" s="140">
        <v>159.67355000000001</v>
      </c>
      <c r="H356" s="140">
        <v>165.35906</v>
      </c>
      <c r="I356" s="140">
        <v>168.60434165803201</v>
      </c>
      <c r="J356" s="140">
        <v>173.12825471024101</v>
      </c>
      <c r="K356" s="140">
        <v>177.85792491185401</v>
      </c>
      <c r="L356" s="140">
        <v>198.49650968918201</v>
      </c>
      <c r="M356" s="140">
        <v>200.069363794873</v>
      </c>
      <c r="N356" s="140">
        <v>201.648637876506</v>
      </c>
      <c r="O356" s="140">
        <v>205.53131062240701</v>
      </c>
      <c r="P356" s="140">
        <v>208.018274202654</v>
      </c>
      <c r="Q356" s="140">
        <v>211.22196077290201</v>
      </c>
      <c r="R356" s="140">
        <v>214.43894064842101</v>
      </c>
      <c r="S356" s="140">
        <v>217.669324606754</v>
      </c>
      <c r="T356" s="140">
        <v>220.91322481595901</v>
      </c>
      <c r="U356" s="140">
        <v>223.66441032016101</v>
      </c>
      <c r="V356" s="140">
        <v>225.66365989822</v>
      </c>
      <c r="W356" s="140">
        <v>227.159092737203</v>
      </c>
      <c r="X356" s="140">
        <v>228.663484864862</v>
      </c>
      <c r="Y356" s="140">
        <v>230.10652836913599</v>
      </c>
      <c r="Z356" s="140">
        <v>231.55576519317</v>
      </c>
      <c r="AA356" s="140">
        <v>233.27180907248101</v>
      </c>
      <c r="AB356" s="140">
        <v>236.20073625862801</v>
      </c>
      <c r="AC356" s="140">
        <v>240.353093562976</v>
      </c>
      <c r="AD356" s="140">
        <v>244.52358343197099</v>
      </c>
    </row>
    <row r="357" spans="1:30" x14ac:dyDescent="0.25">
      <c r="A357" s="239" t="s">
        <v>706</v>
      </c>
      <c r="B357" s="140">
        <v>6586.9060199999903</v>
      </c>
      <c r="C357" s="140">
        <v>1689.13365</v>
      </c>
      <c r="D357" s="140">
        <v>1963.57448</v>
      </c>
      <c r="E357" s="140">
        <v>4284.2013299999999</v>
      </c>
      <c r="F357" s="140">
        <v>3347.5524999999998</v>
      </c>
      <c r="G357" s="140">
        <v>7484.8590599999998</v>
      </c>
      <c r="H357" s="140">
        <v>5865.2877600000002</v>
      </c>
      <c r="I357" s="140">
        <v>2188.8466719222401</v>
      </c>
      <c r="J357" s="140">
        <v>2189.9543927176601</v>
      </c>
      <c r="K357" s="140">
        <v>3723.07487105262</v>
      </c>
      <c r="L357" s="140">
        <v>3296.07880089746</v>
      </c>
      <c r="M357" s="140">
        <v>7606.2751529250299</v>
      </c>
      <c r="N357" s="140">
        <v>5523.2213050228402</v>
      </c>
      <c r="O357" s="140">
        <v>2655.0723393075</v>
      </c>
      <c r="P357" s="140">
        <v>1142.18294109014</v>
      </c>
      <c r="Q357" s="140">
        <v>3110.5413629278501</v>
      </c>
      <c r="R357" s="140">
        <v>2170.2146894479702</v>
      </c>
      <c r="S357" s="140">
        <v>3581.6879289470799</v>
      </c>
      <c r="T357" s="140">
        <v>3746.2419916837798</v>
      </c>
      <c r="U357" s="140">
        <v>246.37002947237301</v>
      </c>
      <c r="V357" s="140">
        <v>-55.441840478575998</v>
      </c>
      <c r="W357" s="140">
        <v>2093.7953640393398</v>
      </c>
      <c r="X357" s="140">
        <v>2443.4008851834901</v>
      </c>
      <c r="Y357" s="140">
        <v>5662.1758285162596</v>
      </c>
      <c r="Z357" s="140">
        <v>3821.6883232721698</v>
      </c>
      <c r="AA357" s="140">
        <v>1998.95719627775</v>
      </c>
      <c r="AB357" s="140">
        <v>431.217867235916</v>
      </c>
      <c r="AC357" s="140">
        <v>1161.8830960482701</v>
      </c>
      <c r="AD357" s="140">
        <v>2810.1418689426</v>
      </c>
    </row>
    <row r="358" spans="1:30" ht="15.75" thickBot="1" x14ac:dyDescent="0.3">
      <c r="A358" s="239" t="s">
        <v>707</v>
      </c>
      <c r="B358" s="241">
        <v>0</v>
      </c>
      <c r="C358" s="241">
        <v>0</v>
      </c>
      <c r="D358" s="241">
        <v>0</v>
      </c>
      <c r="E358" s="241">
        <v>0</v>
      </c>
      <c r="F358" s="241">
        <v>0</v>
      </c>
      <c r="G358" s="241">
        <v>0</v>
      </c>
      <c r="H358" s="241">
        <v>0</v>
      </c>
      <c r="I358" s="241">
        <v>0</v>
      </c>
      <c r="J358" s="241">
        <v>0</v>
      </c>
      <c r="K358" s="241">
        <v>0</v>
      </c>
      <c r="L358" s="241">
        <v>0</v>
      </c>
      <c r="M358" s="241">
        <v>0</v>
      </c>
      <c r="N358" s="241">
        <v>0</v>
      </c>
      <c r="O358" s="241">
        <v>0</v>
      </c>
      <c r="P358" s="241">
        <v>0</v>
      </c>
      <c r="Q358" s="241">
        <v>0</v>
      </c>
      <c r="R358" s="241">
        <v>0</v>
      </c>
      <c r="S358" s="241">
        <v>0</v>
      </c>
      <c r="T358" s="241">
        <v>0</v>
      </c>
      <c r="U358" s="241">
        <v>0</v>
      </c>
      <c r="V358" s="241">
        <v>0</v>
      </c>
      <c r="W358" s="241">
        <v>0</v>
      </c>
      <c r="X358" s="241">
        <v>0</v>
      </c>
      <c r="Y358" s="241">
        <v>0</v>
      </c>
      <c r="Z358" s="241">
        <v>0</v>
      </c>
      <c r="AA358" s="241">
        <v>0</v>
      </c>
      <c r="AB358" s="241">
        <v>0</v>
      </c>
      <c r="AC358" s="241">
        <v>0</v>
      </c>
      <c r="AD358" s="241">
        <v>0</v>
      </c>
    </row>
    <row r="359" spans="1:30" x14ac:dyDescent="0.25">
      <c r="A359" s="244" t="s">
        <v>708</v>
      </c>
      <c r="B359" s="140">
        <v>6586.9060199999903</v>
      </c>
      <c r="C359" s="140">
        <v>1689.13365</v>
      </c>
      <c r="D359" s="140">
        <v>1963.57448</v>
      </c>
      <c r="E359" s="140">
        <v>4284.2013299999999</v>
      </c>
      <c r="F359" s="140">
        <v>3347.5524999999998</v>
      </c>
      <c r="G359" s="140">
        <v>7484.8590599999998</v>
      </c>
      <c r="H359" s="140">
        <v>5865.2877600000002</v>
      </c>
      <c r="I359" s="140">
        <v>2188.8466719222401</v>
      </c>
      <c r="J359" s="140">
        <v>2189.9543927176601</v>
      </c>
      <c r="K359" s="140">
        <v>3723.07487105262</v>
      </c>
      <c r="L359" s="140">
        <v>3296.07880089746</v>
      </c>
      <c r="M359" s="140">
        <v>7606.2751529250299</v>
      </c>
      <c r="N359" s="140">
        <v>5523.2213050228402</v>
      </c>
      <c r="O359" s="140">
        <v>2655.0723393075</v>
      </c>
      <c r="P359" s="140">
        <v>1142.18294109014</v>
      </c>
      <c r="Q359" s="140">
        <v>3110.5413629278501</v>
      </c>
      <c r="R359" s="140">
        <v>2170.2146894479702</v>
      </c>
      <c r="S359" s="140">
        <v>3581.6879289470799</v>
      </c>
      <c r="T359" s="140">
        <v>3746.2419916837798</v>
      </c>
      <c r="U359" s="140">
        <v>246.37002947237301</v>
      </c>
      <c r="V359" s="140">
        <v>-55.441840478575998</v>
      </c>
      <c r="W359" s="140">
        <v>2093.7953640393398</v>
      </c>
      <c r="X359" s="140">
        <v>2443.4008851834901</v>
      </c>
      <c r="Y359" s="140">
        <v>5662.1758285162596</v>
      </c>
      <c r="Z359" s="140">
        <v>3821.6883232721698</v>
      </c>
      <c r="AA359" s="140">
        <v>1998.95719627775</v>
      </c>
      <c r="AB359" s="140">
        <v>431.217867235916</v>
      </c>
      <c r="AC359" s="140">
        <v>1161.8830960482701</v>
      </c>
      <c r="AD359" s="140">
        <v>2810.1418689426</v>
      </c>
    </row>
    <row r="360" spans="1:30" x14ac:dyDescent="0.25">
      <c r="A360" s="239" t="s">
        <v>709</v>
      </c>
      <c r="B360" s="140">
        <v>1650.85364</v>
      </c>
      <c r="C360" s="140">
        <v>-847.74237000000005</v>
      </c>
      <c r="D360" s="140">
        <v>492.12392999999997</v>
      </c>
      <c r="E360" s="140">
        <v>1073.7346700000001</v>
      </c>
      <c r="F360" s="140">
        <v>-894.41736000000003</v>
      </c>
      <c r="G360" s="140">
        <v>1875.90452</v>
      </c>
      <c r="H360" s="140">
        <v>1479.3261</v>
      </c>
      <c r="I360" s="140">
        <v>-1122.8994900325399</v>
      </c>
      <c r="J360" s="140">
        <v>523.86075005455098</v>
      </c>
      <c r="K360" s="140">
        <v>908.10147144176005</v>
      </c>
      <c r="L360" s="140">
        <v>-654.00839488948998</v>
      </c>
      <c r="M360" s="140">
        <v>1881.33462479324</v>
      </c>
      <c r="N360" s="140">
        <v>1359.2659912337899</v>
      </c>
      <c r="O360" s="140">
        <v>-676.75430219387499</v>
      </c>
      <c r="P360" s="140">
        <v>261.261388744398</v>
      </c>
      <c r="Q360" s="140">
        <v>754.58430148567697</v>
      </c>
      <c r="R360" s="140">
        <v>-798.27251017872004</v>
      </c>
      <c r="S360" s="140">
        <v>872.66614760578398</v>
      </c>
      <c r="T360" s="140">
        <v>913.90776733929295</v>
      </c>
      <c r="U360" s="140">
        <v>-1280.43909162624</v>
      </c>
      <c r="V360" s="140">
        <v>-38.895198114931297</v>
      </c>
      <c r="W360" s="140">
        <v>499.76074286700401</v>
      </c>
      <c r="X360" s="140">
        <v>-729.80479194926602</v>
      </c>
      <c r="Y360" s="140">
        <v>1394.0916863449199</v>
      </c>
      <c r="Z360" s="140">
        <v>932.81662237397802</v>
      </c>
      <c r="AA360" s="140">
        <v>-754.44593045754198</v>
      </c>
      <c r="AB360" s="140">
        <v>83.0746534425856</v>
      </c>
      <c r="AC360" s="140">
        <v>266.19877093941602</v>
      </c>
      <c r="AD360" s="140">
        <v>-551.14150121823195</v>
      </c>
    </row>
    <row r="361" spans="1:30" ht="15.75" thickBot="1" x14ac:dyDescent="0.3">
      <c r="A361" s="239" t="s">
        <v>710</v>
      </c>
      <c r="B361" s="241">
        <v>0</v>
      </c>
      <c r="C361" s="241">
        <v>0</v>
      </c>
      <c r="D361" s="241">
        <v>0</v>
      </c>
      <c r="E361" s="241">
        <v>0</v>
      </c>
      <c r="F361" s="241">
        <v>0</v>
      </c>
      <c r="G361" s="241">
        <v>0</v>
      </c>
      <c r="H361" s="241">
        <v>0</v>
      </c>
      <c r="I361" s="241">
        <v>0</v>
      </c>
      <c r="J361" s="241">
        <v>0</v>
      </c>
      <c r="K361" s="241">
        <v>0</v>
      </c>
      <c r="L361" s="241">
        <v>0</v>
      </c>
      <c r="M361" s="241">
        <v>0</v>
      </c>
      <c r="N361" s="241">
        <v>0</v>
      </c>
      <c r="O361" s="241">
        <v>0</v>
      </c>
      <c r="P361" s="241">
        <v>0</v>
      </c>
      <c r="Q361" s="241">
        <v>0</v>
      </c>
      <c r="R361" s="241">
        <v>0</v>
      </c>
      <c r="S361" s="241">
        <v>0</v>
      </c>
      <c r="T361" s="241">
        <v>0</v>
      </c>
      <c r="U361" s="241">
        <v>0</v>
      </c>
      <c r="V361" s="241">
        <v>0</v>
      </c>
      <c r="W361" s="241">
        <v>0</v>
      </c>
      <c r="X361" s="241">
        <v>0</v>
      </c>
      <c r="Y361" s="241">
        <v>0</v>
      </c>
      <c r="Z361" s="241">
        <v>0</v>
      </c>
      <c r="AA361" s="241">
        <v>0</v>
      </c>
      <c r="AB361" s="241">
        <v>0</v>
      </c>
      <c r="AC361" s="241">
        <v>0</v>
      </c>
      <c r="AD361" s="241">
        <v>0</v>
      </c>
    </row>
    <row r="362" spans="1:30" x14ac:dyDescent="0.25">
      <c r="A362" s="244" t="s">
        <v>711</v>
      </c>
      <c r="B362" s="140">
        <v>1650.85364</v>
      </c>
      <c r="C362" s="140">
        <v>-847.74237000000005</v>
      </c>
      <c r="D362" s="140">
        <v>492.12392999999997</v>
      </c>
      <c r="E362" s="140">
        <v>1073.7346700000001</v>
      </c>
      <c r="F362" s="140">
        <v>-894.41736000000003</v>
      </c>
      <c r="G362" s="140">
        <v>1875.90452</v>
      </c>
      <c r="H362" s="140">
        <v>1479.3261</v>
      </c>
      <c r="I362" s="140">
        <v>-1122.8994900325399</v>
      </c>
      <c r="J362" s="140">
        <v>523.86075005455098</v>
      </c>
      <c r="K362" s="140">
        <v>908.10147144176005</v>
      </c>
      <c r="L362" s="140">
        <v>-654.00839488948998</v>
      </c>
      <c r="M362" s="140">
        <v>1881.33462479324</v>
      </c>
      <c r="N362" s="140">
        <v>1359.2659912337899</v>
      </c>
      <c r="O362" s="140">
        <v>-676.75430219387499</v>
      </c>
      <c r="P362" s="140">
        <v>261.261388744398</v>
      </c>
      <c r="Q362" s="140">
        <v>754.58430148567697</v>
      </c>
      <c r="R362" s="140">
        <v>-798.27251017872004</v>
      </c>
      <c r="S362" s="140">
        <v>872.66614760578398</v>
      </c>
      <c r="T362" s="140">
        <v>913.90776733929295</v>
      </c>
      <c r="U362" s="140">
        <v>-1280.43909162624</v>
      </c>
      <c r="V362" s="140">
        <v>-38.895198114931297</v>
      </c>
      <c r="W362" s="140">
        <v>499.76074286700401</v>
      </c>
      <c r="X362" s="140">
        <v>-729.80479194926602</v>
      </c>
      <c r="Y362" s="140">
        <v>1394.0916863449199</v>
      </c>
      <c r="Z362" s="140">
        <v>932.81662237397802</v>
      </c>
      <c r="AA362" s="140">
        <v>-754.44593045754198</v>
      </c>
      <c r="AB362" s="140">
        <v>83.0746534425856</v>
      </c>
      <c r="AC362" s="140">
        <v>266.19877093941602</v>
      </c>
      <c r="AD362" s="140">
        <v>-551.14150121823195</v>
      </c>
    </row>
    <row r="363" spans="1:30" x14ac:dyDescent="0.25">
      <c r="A363" s="239" t="s">
        <v>712</v>
      </c>
      <c r="B363" s="140">
        <v>0</v>
      </c>
      <c r="C363" s="140">
        <v>-584.68516</v>
      </c>
      <c r="D363" s="140">
        <v>0</v>
      </c>
      <c r="E363" s="140">
        <v>0</v>
      </c>
      <c r="F363" s="140">
        <v>-73.9873599999991</v>
      </c>
      <c r="G363" s="140">
        <v>0</v>
      </c>
      <c r="H363" s="140">
        <v>-489.67167000000001</v>
      </c>
      <c r="I363" s="140">
        <v>-1365.5743939169599</v>
      </c>
      <c r="J363" s="140">
        <v>7.0415274999999902</v>
      </c>
      <c r="K363" s="140">
        <v>7.0415274999999902</v>
      </c>
      <c r="L363" s="140">
        <v>-601.93105327139995</v>
      </c>
      <c r="M363" s="140">
        <v>7.0415274999999902</v>
      </c>
      <c r="N363" s="140">
        <v>7.0415274999999902</v>
      </c>
      <c r="O363" s="140">
        <v>-966.71126712495902</v>
      </c>
      <c r="P363" s="140">
        <v>7.0415274999999902</v>
      </c>
      <c r="Q363" s="140">
        <v>7.0415274999999902</v>
      </c>
      <c r="R363" s="140">
        <v>-966.71126712495902</v>
      </c>
      <c r="S363" s="140">
        <v>7.4498199999999901</v>
      </c>
      <c r="T363" s="140">
        <v>7.4498199999999901</v>
      </c>
      <c r="U363" s="140">
        <v>-6223.77872462495</v>
      </c>
      <c r="V363" s="140">
        <v>7.4498199999999901</v>
      </c>
      <c r="W363" s="140">
        <v>7.4498199999999901</v>
      </c>
      <c r="X363" s="140">
        <v>-6223.77872462495</v>
      </c>
      <c r="Y363" s="140">
        <v>7.4498199999999901</v>
      </c>
      <c r="Z363" s="140">
        <v>7.4498199999999901</v>
      </c>
      <c r="AA363" s="140">
        <v>-8494.1480126209699</v>
      </c>
      <c r="AB363" s="140">
        <v>7.4498199999999901</v>
      </c>
      <c r="AC363" s="140">
        <v>7.4498199999999901</v>
      </c>
      <c r="AD363" s="140">
        <v>-8494.1480126209699</v>
      </c>
    </row>
    <row r="364" spans="1:30" ht="15.75" thickBot="1" x14ac:dyDescent="0.3">
      <c r="A364" s="239" t="s">
        <v>713</v>
      </c>
      <c r="B364" s="241">
        <v>0</v>
      </c>
      <c r="C364" s="241">
        <v>0</v>
      </c>
      <c r="D364" s="241">
        <v>0</v>
      </c>
      <c r="E364" s="241">
        <v>0</v>
      </c>
      <c r="F364" s="241">
        <v>0</v>
      </c>
      <c r="G364" s="241">
        <v>0</v>
      </c>
      <c r="H364" s="241">
        <v>0</v>
      </c>
      <c r="I364" s="241">
        <v>0</v>
      </c>
      <c r="J364" s="241">
        <v>0</v>
      </c>
      <c r="K364" s="241">
        <v>0</v>
      </c>
      <c r="L364" s="241">
        <v>0</v>
      </c>
      <c r="M364" s="241">
        <v>0</v>
      </c>
      <c r="N364" s="241">
        <v>0</v>
      </c>
      <c r="O364" s="241">
        <v>0</v>
      </c>
      <c r="P364" s="241">
        <v>0</v>
      </c>
      <c r="Q364" s="241">
        <v>0</v>
      </c>
      <c r="R364" s="241">
        <v>0</v>
      </c>
      <c r="S364" s="241">
        <v>0</v>
      </c>
      <c r="T364" s="241">
        <v>0</v>
      </c>
      <c r="U364" s="241">
        <v>0</v>
      </c>
      <c r="V364" s="241">
        <v>0</v>
      </c>
      <c r="W364" s="241">
        <v>0</v>
      </c>
      <c r="X364" s="241">
        <v>0</v>
      </c>
      <c r="Y364" s="241">
        <v>0</v>
      </c>
      <c r="Z364" s="241">
        <v>0</v>
      </c>
      <c r="AA364" s="241">
        <v>0</v>
      </c>
      <c r="AB364" s="241">
        <v>0</v>
      </c>
      <c r="AC364" s="241">
        <v>0</v>
      </c>
      <c r="AD364" s="241">
        <v>0</v>
      </c>
    </row>
    <row r="365" spans="1:30" x14ac:dyDescent="0.25">
      <c r="A365" s="244" t="s">
        <v>714</v>
      </c>
      <c r="B365" s="140">
        <v>0</v>
      </c>
      <c r="C365" s="140">
        <v>-584.68516</v>
      </c>
      <c r="D365" s="140">
        <v>0</v>
      </c>
      <c r="E365" s="140">
        <v>0</v>
      </c>
      <c r="F365" s="140">
        <v>-73.9873599999991</v>
      </c>
      <c r="G365" s="140">
        <v>0</v>
      </c>
      <c r="H365" s="140">
        <v>-489.67167000000001</v>
      </c>
      <c r="I365" s="140">
        <v>-1365.5743939169599</v>
      </c>
      <c r="J365" s="140">
        <v>7.0415274999999902</v>
      </c>
      <c r="K365" s="140">
        <v>7.0415274999999902</v>
      </c>
      <c r="L365" s="140">
        <v>-601.93105327139995</v>
      </c>
      <c r="M365" s="140">
        <v>7.0415274999999902</v>
      </c>
      <c r="N365" s="140">
        <v>7.0415274999999902</v>
      </c>
      <c r="O365" s="140">
        <v>-966.71126712495902</v>
      </c>
      <c r="P365" s="140">
        <v>7.0415274999999902</v>
      </c>
      <c r="Q365" s="140">
        <v>7.0415274999999902</v>
      </c>
      <c r="R365" s="140">
        <v>-966.71126712495902</v>
      </c>
      <c r="S365" s="140">
        <v>7.4498199999999901</v>
      </c>
      <c r="T365" s="140">
        <v>7.4498199999999901</v>
      </c>
      <c r="U365" s="140">
        <v>-6223.77872462495</v>
      </c>
      <c r="V365" s="140">
        <v>7.4498199999999901</v>
      </c>
      <c r="W365" s="140">
        <v>7.4498199999999901</v>
      </c>
      <c r="X365" s="140">
        <v>-6223.77872462495</v>
      </c>
      <c r="Y365" s="140">
        <v>7.4498199999999901</v>
      </c>
      <c r="Z365" s="140">
        <v>7.4498199999999901</v>
      </c>
      <c r="AA365" s="140">
        <v>-8494.1480126209699</v>
      </c>
      <c r="AB365" s="140">
        <v>7.4498199999999901</v>
      </c>
      <c r="AC365" s="140">
        <v>7.4498199999999901</v>
      </c>
      <c r="AD365" s="140">
        <v>-8494.1480126209699</v>
      </c>
    </row>
    <row r="366" spans="1:30" x14ac:dyDescent="0.25">
      <c r="A366" s="239" t="s">
        <v>715</v>
      </c>
      <c r="B366" s="140">
        <v>0</v>
      </c>
      <c r="C366" s="140">
        <v>1602.67136999999</v>
      </c>
      <c r="D366" s="140">
        <v>0</v>
      </c>
      <c r="E366" s="140">
        <v>0</v>
      </c>
      <c r="F366" s="140">
        <v>1859.1427000000001</v>
      </c>
      <c r="G366" s="140">
        <v>0</v>
      </c>
      <c r="H366" s="140">
        <v>64.753519999999895</v>
      </c>
      <c r="I366" s="140">
        <v>1686.1017527531601</v>
      </c>
      <c r="J366" s="140">
        <v>1.6765541666666599</v>
      </c>
      <c r="K366" s="140">
        <v>1.6765541666666599</v>
      </c>
      <c r="L366" s="140">
        <v>1686.1017527531601</v>
      </c>
      <c r="M366" s="140">
        <v>1.6765541666666599</v>
      </c>
      <c r="N366" s="140">
        <v>1.6765541666666599</v>
      </c>
      <c r="O366" s="140">
        <v>1460.76884276281</v>
      </c>
      <c r="P366" s="140">
        <v>1.6765541666666599</v>
      </c>
      <c r="Q366" s="140">
        <v>1.6765541666666599</v>
      </c>
      <c r="R366" s="140">
        <v>1460.76884276281</v>
      </c>
      <c r="S366" s="140">
        <v>1.7737666666666601</v>
      </c>
      <c r="T366" s="140">
        <v>1.7737666666666601</v>
      </c>
      <c r="U366" s="140">
        <v>1021.95805526281</v>
      </c>
      <c r="V366" s="140">
        <v>1.7737666666666601</v>
      </c>
      <c r="W366" s="140">
        <v>1.7737666666666601</v>
      </c>
      <c r="X366" s="140">
        <v>1021.95805526281</v>
      </c>
      <c r="Y366" s="140">
        <v>1.7737666666666601</v>
      </c>
      <c r="Z366" s="140">
        <v>1.7737666666666601</v>
      </c>
      <c r="AA366" s="140">
        <v>408.724078491824</v>
      </c>
      <c r="AB366" s="140">
        <v>1.7737666666666601</v>
      </c>
      <c r="AC366" s="140">
        <v>1.7737666666666601</v>
      </c>
      <c r="AD366" s="140">
        <v>408.724078491824</v>
      </c>
    </row>
    <row r="367" spans="1:30" ht="15.75" thickBot="1" x14ac:dyDescent="0.3">
      <c r="A367" s="239" t="s">
        <v>716</v>
      </c>
      <c r="B367" s="241">
        <v>0</v>
      </c>
      <c r="C367" s="241">
        <v>0</v>
      </c>
      <c r="D367" s="241">
        <v>0</v>
      </c>
      <c r="E367" s="241">
        <v>0</v>
      </c>
      <c r="F367" s="241">
        <v>0</v>
      </c>
      <c r="G367" s="241">
        <v>0</v>
      </c>
      <c r="H367" s="241">
        <v>0</v>
      </c>
      <c r="I367" s="241">
        <v>0</v>
      </c>
      <c r="J367" s="241">
        <v>0</v>
      </c>
      <c r="K367" s="241">
        <v>0</v>
      </c>
      <c r="L367" s="241">
        <v>0</v>
      </c>
      <c r="M367" s="241">
        <v>0</v>
      </c>
      <c r="N367" s="241">
        <v>0</v>
      </c>
      <c r="O367" s="241">
        <v>0</v>
      </c>
      <c r="P367" s="241">
        <v>0</v>
      </c>
      <c r="Q367" s="241">
        <v>0</v>
      </c>
      <c r="R367" s="241">
        <v>0</v>
      </c>
      <c r="S367" s="241">
        <v>0</v>
      </c>
      <c r="T367" s="241">
        <v>0</v>
      </c>
      <c r="U367" s="241">
        <v>0</v>
      </c>
      <c r="V367" s="241">
        <v>0</v>
      </c>
      <c r="W367" s="241">
        <v>0</v>
      </c>
      <c r="X367" s="241">
        <v>0</v>
      </c>
      <c r="Y367" s="241">
        <v>0</v>
      </c>
      <c r="Z367" s="241">
        <v>0</v>
      </c>
      <c r="AA367" s="241">
        <v>0</v>
      </c>
      <c r="AB367" s="241">
        <v>0</v>
      </c>
      <c r="AC367" s="241">
        <v>0</v>
      </c>
      <c r="AD367" s="241">
        <v>0</v>
      </c>
    </row>
    <row r="368" spans="1:30" x14ac:dyDescent="0.25">
      <c r="A368" s="244" t="s">
        <v>717</v>
      </c>
      <c r="B368" s="140">
        <v>0</v>
      </c>
      <c r="C368" s="140">
        <v>1602.67136999999</v>
      </c>
      <c r="D368" s="140">
        <v>0</v>
      </c>
      <c r="E368" s="140">
        <v>0</v>
      </c>
      <c r="F368" s="140">
        <v>1859.1427000000001</v>
      </c>
      <c r="G368" s="140">
        <v>0</v>
      </c>
      <c r="H368" s="140">
        <v>64.753519999999895</v>
      </c>
      <c r="I368" s="140">
        <v>1686.1017527531601</v>
      </c>
      <c r="J368" s="140">
        <v>1.6765541666666599</v>
      </c>
      <c r="K368" s="140">
        <v>1.6765541666666599</v>
      </c>
      <c r="L368" s="140">
        <v>1686.1017527531601</v>
      </c>
      <c r="M368" s="140">
        <v>1.6765541666666599</v>
      </c>
      <c r="N368" s="140">
        <v>1.6765541666666599</v>
      </c>
      <c r="O368" s="140">
        <v>1460.76884276281</v>
      </c>
      <c r="P368" s="140">
        <v>1.6765541666666599</v>
      </c>
      <c r="Q368" s="140">
        <v>1.6765541666666599</v>
      </c>
      <c r="R368" s="140">
        <v>1460.76884276281</v>
      </c>
      <c r="S368" s="140">
        <v>1.7737666666666601</v>
      </c>
      <c r="T368" s="140">
        <v>1.7737666666666601</v>
      </c>
      <c r="U368" s="140">
        <v>1021.95805526281</v>
      </c>
      <c r="V368" s="140">
        <v>1.7737666666666601</v>
      </c>
      <c r="W368" s="140">
        <v>1.7737666666666601</v>
      </c>
      <c r="X368" s="140">
        <v>1021.95805526281</v>
      </c>
      <c r="Y368" s="140">
        <v>1.7737666666666601</v>
      </c>
      <c r="Z368" s="140">
        <v>1.7737666666666601</v>
      </c>
      <c r="AA368" s="140">
        <v>408.724078491824</v>
      </c>
      <c r="AB368" s="140">
        <v>1.7737666666666601</v>
      </c>
      <c r="AC368" s="140">
        <v>1.7737666666666601</v>
      </c>
      <c r="AD368" s="140">
        <v>408.724078491824</v>
      </c>
    </row>
    <row r="369" spans="1:30" ht="15.75" thickBot="1" x14ac:dyDescent="0.3">
      <c r="A369" s="239" t="s">
        <v>718</v>
      </c>
      <c r="B369" s="241">
        <v>3959.2224500000002</v>
      </c>
      <c r="C369" s="241">
        <v>4171.9333900000001</v>
      </c>
      <c r="D369" s="241">
        <v>4159.6069500000003</v>
      </c>
      <c r="E369" s="241">
        <v>4106.4739799999998</v>
      </c>
      <c r="F369" s="241">
        <v>3610.2730200000001</v>
      </c>
      <c r="G369" s="241">
        <v>4302.3850499999999</v>
      </c>
      <c r="H369" s="241">
        <v>4256.3544999999904</v>
      </c>
      <c r="I369" s="241">
        <v>4259.81493824885</v>
      </c>
      <c r="J369" s="241">
        <v>4241.0089382488504</v>
      </c>
      <c r="K369" s="241">
        <v>4152.6029382488496</v>
      </c>
      <c r="L369" s="241">
        <v>4208.47093824885</v>
      </c>
      <c r="M369" s="241">
        <v>4550.5747396405404</v>
      </c>
      <c r="N369" s="241">
        <v>4511.8757396405399</v>
      </c>
      <c r="O369" s="241">
        <v>4634.9285550572104</v>
      </c>
      <c r="P369" s="241">
        <v>4584.6165550572096</v>
      </c>
      <c r="Q369" s="241">
        <v>4556.14555505721</v>
      </c>
      <c r="R369" s="241">
        <v>4598.0105550572098</v>
      </c>
      <c r="S369" s="241">
        <v>4601.71255505721</v>
      </c>
      <c r="T369" s="241">
        <v>4586.7145550572104</v>
      </c>
      <c r="U369" s="241">
        <v>4590.3045550572097</v>
      </c>
      <c r="V369" s="241">
        <v>4562.0715550572104</v>
      </c>
      <c r="W369" s="241">
        <v>4595.81055505721</v>
      </c>
      <c r="X369" s="241">
        <v>4638.6835550572096</v>
      </c>
      <c r="Y369" s="241">
        <v>5027.2496200810201</v>
      </c>
      <c r="Z369" s="241">
        <v>4992.4336200810203</v>
      </c>
      <c r="AA369" s="241">
        <v>5118.9226200810199</v>
      </c>
      <c r="AB369" s="241">
        <v>5055.1326200810199</v>
      </c>
      <c r="AC369" s="241">
        <v>5068.95462008102</v>
      </c>
      <c r="AD369" s="241">
        <v>5088.2096200810201</v>
      </c>
    </row>
    <row r="370" spans="1:30" x14ac:dyDescent="0.25">
      <c r="A370" s="244" t="s">
        <v>719</v>
      </c>
      <c r="B370" s="140">
        <v>3959.2224500000002</v>
      </c>
      <c r="C370" s="140">
        <v>4171.9333900000001</v>
      </c>
      <c r="D370" s="140">
        <v>4159.6069500000003</v>
      </c>
      <c r="E370" s="140">
        <v>4106.4739799999998</v>
      </c>
      <c r="F370" s="140">
        <v>3610.2730200000001</v>
      </c>
      <c r="G370" s="140">
        <v>4302.3850499999999</v>
      </c>
      <c r="H370" s="140">
        <v>4256.3544999999904</v>
      </c>
      <c r="I370" s="140">
        <v>4259.81493824885</v>
      </c>
      <c r="J370" s="140">
        <v>4241.0089382488504</v>
      </c>
      <c r="K370" s="140">
        <v>4152.6029382488496</v>
      </c>
      <c r="L370" s="140">
        <v>4208.47093824885</v>
      </c>
      <c r="M370" s="140">
        <v>4550.5747396405404</v>
      </c>
      <c r="N370" s="140">
        <v>4511.8757396405399</v>
      </c>
      <c r="O370" s="140">
        <v>4634.9285550572104</v>
      </c>
      <c r="P370" s="140">
        <v>4584.6165550572096</v>
      </c>
      <c r="Q370" s="140">
        <v>4556.14555505721</v>
      </c>
      <c r="R370" s="140">
        <v>4598.0105550572098</v>
      </c>
      <c r="S370" s="140">
        <v>4601.71255505721</v>
      </c>
      <c r="T370" s="140">
        <v>4586.7145550572104</v>
      </c>
      <c r="U370" s="140">
        <v>4590.3045550572097</v>
      </c>
      <c r="V370" s="140">
        <v>4562.0715550572104</v>
      </c>
      <c r="W370" s="140">
        <v>4595.81055505721</v>
      </c>
      <c r="X370" s="140">
        <v>4638.6835550572096</v>
      </c>
      <c r="Y370" s="140">
        <v>5027.2496200810201</v>
      </c>
      <c r="Z370" s="140">
        <v>4992.4336200810203</v>
      </c>
      <c r="AA370" s="140">
        <v>5118.9226200810199</v>
      </c>
      <c r="AB370" s="140">
        <v>5055.1326200810199</v>
      </c>
      <c r="AC370" s="140">
        <v>5068.95462008102</v>
      </c>
      <c r="AD370" s="140">
        <v>5088.2096200810201</v>
      </c>
    </row>
    <row r="371" spans="1:30" ht="15.75" thickBot="1" x14ac:dyDescent="0.3">
      <c r="A371" s="239" t="s">
        <v>720</v>
      </c>
      <c r="B371" s="241">
        <v>0</v>
      </c>
      <c r="C371" s="241">
        <v>0</v>
      </c>
      <c r="D371" s="241">
        <v>0</v>
      </c>
      <c r="E371" s="241">
        <v>0</v>
      </c>
      <c r="F371" s="241">
        <v>0</v>
      </c>
      <c r="G371" s="241">
        <v>0</v>
      </c>
      <c r="H371" s="241">
        <v>0</v>
      </c>
      <c r="I371" s="241">
        <v>0</v>
      </c>
      <c r="J371" s="241">
        <v>0</v>
      </c>
      <c r="K371" s="241">
        <v>0</v>
      </c>
      <c r="L371" s="241">
        <v>0</v>
      </c>
      <c r="M371" s="241">
        <v>0</v>
      </c>
      <c r="N371" s="241">
        <v>0</v>
      </c>
      <c r="O371" s="241">
        <v>0</v>
      </c>
      <c r="P371" s="241">
        <v>0</v>
      </c>
      <c r="Q371" s="241">
        <v>0</v>
      </c>
      <c r="R371" s="241">
        <v>0</v>
      </c>
      <c r="S371" s="241">
        <v>0</v>
      </c>
      <c r="T371" s="241">
        <v>0</v>
      </c>
      <c r="U371" s="241">
        <v>0</v>
      </c>
      <c r="V371" s="241">
        <v>0</v>
      </c>
      <c r="W371" s="241">
        <v>0</v>
      </c>
      <c r="X371" s="241">
        <v>0</v>
      </c>
      <c r="Y371" s="241">
        <v>0</v>
      </c>
      <c r="Z371" s="241">
        <v>0</v>
      </c>
      <c r="AA371" s="241">
        <v>0</v>
      </c>
      <c r="AB371" s="241">
        <v>0</v>
      </c>
      <c r="AC371" s="241">
        <v>0</v>
      </c>
      <c r="AD371" s="241">
        <v>0</v>
      </c>
    </row>
    <row r="372" spans="1:30" x14ac:dyDescent="0.25">
      <c r="A372" s="244" t="s">
        <v>721</v>
      </c>
      <c r="B372" s="140">
        <v>0</v>
      </c>
      <c r="C372" s="140">
        <v>0</v>
      </c>
      <c r="D372" s="140">
        <v>0</v>
      </c>
      <c r="E372" s="140">
        <v>0</v>
      </c>
      <c r="F372" s="140">
        <v>0</v>
      </c>
      <c r="G372" s="140">
        <v>0</v>
      </c>
      <c r="H372" s="140">
        <v>0</v>
      </c>
      <c r="I372" s="140">
        <v>0</v>
      </c>
      <c r="J372" s="140">
        <v>0</v>
      </c>
      <c r="K372" s="140">
        <v>0</v>
      </c>
      <c r="L372" s="140">
        <v>0</v>
      </c>
      <c r="M372" s="140">
        <v>0</v>
      </c>
      <c r="N372" s="140">
        <v>0</v>
      </c>
      <c r="O372" s="140">
        <v>0</v>
      </c>
      <c r="P372" s="140">
        <v>0</v>
      </c>
      <c r="Q372" s="140">
        <v>0</v>
      </c>
      <c r="R372" s="140">
        <v>0</v>
      </c>
      <c r="S372" s="140">
        <v>0</v>
      </c>
      <c r="T372" s="140">
        <v>0</v>
      </c>
      <c r="U372" s="140">
        <v>0</v>
      </c>
      <c r="V372" s="140">
        <v>0</v>
      </c>
      <c r="W372" s="140">
        <v>0</v>
      </c>
      <c r="X372" s="140">
        <v>0</v>
      </c>
      <c r="Y372" s="140">
        <v>0</v>
      </c>
      <c r="Z372" s="140">
        <v>0</v>
      </c>
      <c r="AA372" s="140">
        <v>0</v>
      </c>
      <c r="AB372" s="140">
        <v>0</v>
      </c>
      <c r="AC372" s="140">
        <v>0</v>
      </c>
      <c r="AD372" s="140">
        <v>0</v>
      </c>
    </row>
    <row r="373" spans="1:30" ht="15.75" thickBot="1" x14ac:dyDescent="0.3">
      <c r="A373" s="239" t="s">
        <v>722</v>
      </c>
      <c r="B373" s="241">
        <v>-73.406999999999996</v>
      </c>
      <c r="C373" s="241">
        <v>-73.405000000000001</v>
      </c>
      <c r="D373" s="241">
        <v>-73.406999999999996</v>
      </c>
      <c r="E373" s="241">
        <v>-73.406999999999996</v>
      </c>
      <c r="F373" s="241">
        <v>-73.405000000000001</v>
      </c>
      <c r="G373" s="241">
        <v>-73.406999999999996</v>
      </c>
      <c r="H373" s="241">
        <v>-73.406999999999996</v>
      </c>
      <c r="I373" s="241">
        <v>-73.406083333333299</v>
      </c>
      <c r="J373" s="241">
        <v>-73.406083333333299</v>
      </c>
      <c r="K373" s="241">
        <v>-73.406083333333299</v>
      </c>
      <c r="L373" s="241">
        <v>-73.406083333333299</v>
      </c>
      <c r="M373" s="241">
        <v>-73.356083333333302</v>
      </c>
      <c r="N373" s="241">
        <v>-73.356083333333302</v>
      </c>
      <c r="O373" s="241">
        <v>-73.356083333333302</v>
      </c>
      <c r="P373" s="241">
        <v>-73.356083333333302</v>
      </c>
      <c r="Q373" s="241">
        <v>-73.356083333333302</v>
      </c>
      <c r="R373" s="241">
        <v>-73.356083333333302</v>
      </c>
      <c r="S373" s="241">
        <v>-78.553333333333299</v>
      </c>
      <c r="T373" s="241">
        <v>-78.553333333333299</v>
      </c>
      <c r="U373" s="241">
        <v>-78.553333333333299</v>
      </c>
      <c r="V373" s="241">
        <v>-78.553333333333299</v>
      </c>
      <c r="W373" s="241">
        <v>-78.553333333333299</v>
      </c>
      <c r="X373" s="241">
        <v>-78.553333333333299</v>
      </c>
      <c r="Y373" s="241">
        <v>-74.376583333333301</v>
      </c>
      <c r="Z373" s="241">
        <v>-74.376583333333301</v>
      </c>
      <c r="AA373" s="241">
        <v>-74.376583333333301</v>
      </c>
      <c r="AB373" s="241">
        <v>-74.376583333333301</v>
      </c>
      <c r="AC373" s="241">
        <v>-74.376583333333301</v>
      </c>
      <c r="AD373" s="241">
        <v>-74.376583333333301</v>
      </c>
    </row>
    <row r="374" spans="1:30" x14ac:dyDescent="0.25">
      <c r="A374" s="244" t="s">
        <v>723</v>
      </c>
      <c r="B374" s="140">
        <v>-73.406999999999996</v>
      </c>
      <c r="C374" s="140">
        <v>-73.405000000000001</v>
      </c>
      <c r="D374" s="140">
        <v>-73.406999999999996</v>
      </c>
      <c r="E374" s="140">
        <v>-73.406999999999996</v>
      </c>
      <c r="F374" s="140">
        <v>-73.405000000000001</v>
      </c>
      <c r="G374" s="140">
        <v>-73.406999999999996</v>
      </c>
      <c r="H374" s="140">
        <v>-73.406999999999996</v>
      </c>
      <c r="I374" s="140">
        <v>-73.406083333333299</v>
      </c>
      <c r="J374" s="140">
        <v>-73.406083333333299</v>
      </c>
      <c r="K374" s="140">
        <v>-73.406083333333299</v>
      </c>
      <c r="L374" s="140">
        <v>-73.406083333333299</v>
      </c>
      <c r="M374" s="140">
        <v>-73.356083333333302</v>
      </c>
      <c r="N374" s="140">
        <v>-73.356083333333302</v>
      </c>
      <c r="O374" s="140">
        <v>-73.356083333333302</v>
      </c>
      <c r="P374" s="140">
        <v>-73.356083333333302</v>
      </c>
      <c r="Q374" s="140">
        <v>-73.356083333333302</v>
      </c>
      <c r="R374" s="140">
        <v>-73.356083333333302</v>
      </c>
      <c r="S374" s="140">
        <v>-78.553333333333299</v>
      </c>
      <c r="T374" s="140">
        <v>-78.553333333333299</v>
      </c>
      <c r="U374" s="140">
        <v>-78.553333333333299</v>
      </c>
      <c r="V374" s="140">
        <v>-78.553333333333299</v>
      </c>
      <c r="W374" s="140">
        <v>-78.553333333333299</v>
      </c>
      <c r="X374" s="140">
        <v>-78.553333333333299</v>
      </c>
      <c r="Y374" s="140">
        <v>-74.376583333333301</v>
      </c>
      <c r="Z374" s="140">
        <v>-74.376583333333301</v>
      </c>
      <c r="AA374" s="140">
        <v>-74.376583333333301</v>
      </c>
      <c r="AB374" s="140">
        <v>-74.376583333333301</v>
      </c>
      <c r="AC374" s="140">
        <v>-74.376583333333301</v>
      </c>
      <c r="AD374" s="140">
        <v>-74.376583333333301</v>
      </c>
    </row>
    <row r="375" spans="1:30" x14ac:dyDescent="0.25">
      <c r="A375" s="239" t="s">
        <v>1059</v>
      </c>
      <c r="B375" s="140">
        <v>0</v>
      </c>
      <c r="C375" s="140">
        <v>0</v>
      </c>
      <c r="D375" s="140">
        <v>0</v>
      </c>
      <c r="E375" s="140">
        <v>0</v>
      </c>
      <c r="F375" s="140">
        <v>0</v>
      </c>
      <c r="G375" s="140">
        <v>0</v>
      </c>
      <c r="H375" s="140">
        <v>0</v>
      </c>
      <c r="I375" s="140">
        <v>0</v>
      </c>
      <c r="J375" s="140">
        <v>0</v>
      </c>
      <c r="K375" s="140">
        <v>0</v>
      </c>
      <c r="L375" s="140">
        <v>0</v>
      </c>
      <c r="M375" s="140">
        <v>0</v>
      </c>
      <c r="N375" s="140">
        <v>0</v>
      </c>
      <c r="O375" s="140">
        <v>0</v>
      </c>
      <c r="P375" s="140">
        <v>0</v>
      </c>
      <c r="Q375" s="140">
        <v>0</v>
      </c>
      <c r="R375" s="140">
        <v>0</v>
      </c>
      <c r="S375" s="140">
        <v>0</v>
      </c>
      <c r="T375" s="140">
        <v>0</v>
      </c>
      <c r="U375" s="140">
        <v>0</v>
      </c>
      <c r="V375" s="140">
        <v>0</v>
      </c>
      <c r="W375" s="140">
        <v>0</v>
      </c>
      <c r="X375" s="140">
        <v>0</v>
      </c>
      <c r="Y375" s="140">
        <v>0</v>
      </c>
      <c r="Z375" s="140">
        <v>0</v>
      </c>
      <c r="AA375" s="140">
        <v>0</v>
      </c>
      <c r="AB375" s="140">
        <v>0</v>
      </c>
      <c r="AC375" s="140">
        <v>0</v>
      </c>
      <c r="AD375" s="140">
        <v>0</v>
      </c>
    </row>
    <row r="376" spans="1:30" x14ac:dyDescent="0.25">
      <c r="A376" s="244" t="s">
        <v>1060</v>
      </c>
      <c r="B376" s="140">
        <v>0</v>
      </c>
      <c r="C376" s="140">
        <v>0</v>
      </c>
      <c r="D376" s="140">
        <v>0</v>
      </c>
      <c r="E376" s="140">
        <v>0</v>
      </c>
      <c r="F376" s="140">
        <v>0</v>
      </c>
      <c r="G376" s="140">
        <v>0</v>
      </c>
      <c r="H376" s="140">
        <v>0</v>
      </c>
      <c r="I376" s="140">
        <v>0</v>
      </c>
      <c r="J376" s="140">
        <v>0</v>
      </c>
      <c r="K376" s="140">
        <v>0</v>
      </c>
      <c r="L376" s="140">
        <v>0</v>
      </c>
      <c r="M376" s="140">
        <v>0</v>
      </c>
      <c r="N376" s="140">
        <v>0</v>
      </c>
      <c r="O376" s="140">
        <v>0</v>
      </c>
      <c r="P376" s="140">
        <v>0</v>
      </c>
      <c r="Q376" s="140">
        <v>0</v>
      </c>
      <c r="R376" s="140">
        <v>0</v>
      </c>
      <c r="S376" s="140">
        <v>0</v>
      </c>
      <c r="T376" s="140">
        <v>0</v>
      </c>
      <c r="U376" s="140">
        <v>0</v>
      </c>
      <c r="V376" s="140">
        <v>0</v>
      </c>
      <c r="W376" s="140">
        <v>0</v>
      </c>
      <c r="X376" s="140">
        <v>0</v>
      </c>
      <c r="Y376" s="140">
        <v>0</v>
      </c>
      <c r="Z376" s="140">
        <v>0</v>
      </c>
      <c r="AA376" s="140">
        <v>0</v>
      </c>
      <c r="AB376" s="140">
        <v>0</v>
      </c>
      <c r="AC376" s="140">
        <v>0</v>
      </c>
      <c r="AD376" s="140">
        <v>0</v>
      </c>
    </row>
    <row r="377" spans="1:30" x14ac:dyDescent="0.25">
      <c r="A377" s="239" t="s">
        <v>724</v>
      </c>
      <c r="B377" s="140">
        <v>0</v>
      </c>
      <c r="C377" s="140">
        <v>8.8401300000000003</v>
      </c>
      <c r="D377" s="140">
        <v>6.0000000000000002E-5</v>
      </c>
      <c r="E377" s="140">
        <v>0</v>
      </c>
      <c r="F377" s="140">
        <v>-1.0000000000000001E-5</v>
      </c>
      <c r="G377" s="140">
        <v>0</v>
      </c>
      <c r="H377" s="140">
        <v>0</v>
      </c>
      <c r="I377" s="140">
        <v>0</v>
      </c>
      <c r="J377" s="140">
        <v>0</v>
      </c>
      <c r="K377" s="140">
        <v>0</v>
      </c>
      <c r="L377" s="140">
        <v>0</v>
      </c>
      <c r="M377" s="140">
        <v>0</v>
      </c>
      <c r="N377" s="140">
        <v>0</v>
      </c>
      <c r="O377" s="140">
        <v>0</v>
      </c>
      <c r="P377" s="140">
        <v>0</v>
      </c>
      <c r="Q377" s="140">
        <v>0</v>
      </c>
      <c r="R377" s="140">
        <v>0</v>
      </c>
      <c r="S377" s="140">
        <v>0</v>
      </c>
      <c r="T377" s="140">
        <v>0</v>
      </c>
      <c r="U377" s="140">
        <v>0</v>
      </c>
      <c r="V377" s="140">
        <v>0</v>
      </c>
      <c r="W377" s="140">
        <v>0</v>
      </c>
      <c r="X377" s="140">
        <v>0</v>
      </c>
      <c r="Y377" s="140">
        <v>0</v>
      </c>
      <c r="Z377" s="140">
        <v>0</v>
      </c>
      <c r="AA377" s="140">
        <v>0</v>
      </c>
      <c r="AB377" s="140">
        <v>0</v>
      </c>
      <c r="AC377" s="140">
        <v>0</v>
      </c>
      <c r="AD377" s="140">
        <v>0</v>
      </c>
    </row>
    <row r="378" spans="1:30" ht="15.75" thickBot="1" x14ac:dyDescent="0.3">
      <c r="A378" s="239" t="s">
        <v>1061</v>
      </c>
      <c r="B378" s="241">
        <v>0</v>
      </c>
      <c r="C378" s="241">
        <v>-8.8637300000000003</v>
      </c>
      <c r="D378" s="241">
        <v>-5.87087</v>
      </c>
      <c r="E378" s="241">
        <v>14.734590000000001</v>
      </c>
      <c r="F378" s="241">
        <v>0</v>
      </c>
      <c r="G378" s="241">
        <v>0</v>
      </c>
      <c r="H378" s="241">
        <v>0</v>
      </c>
      <c r="I378" s="241">
        <v>0</v>
      </c>
      <c r="J378" s="241">
        <v>0</v>
      </c>
      <c r="K378" s="241">
        <v>0</v>
      </c>
      <c r="L378" s="241">
        <v>0</v>
      </c>
      <c r="M378" s="241">
        <v>0</v>
      </c>
      <c r="N378" s="241">
        <v>0</v>
      </c>
      <c r="O378" s="241">
        <v>0</v>
      </c>
      <c r="P378" s="241">
        <v>0</v>
      </c>
      <c r="Q378" s="241">
        <v>0</v>
      </c>
      <c r="R378" s="241">
        <v>0</v>
      </c>
      <c r="S378" s="241">
        <v>0</v>
      </c>
      <c r="T378" s="241">
        <v>0</v>
      </c>
      <c r="U378" s="241">
        <v>0</v>
      </c>
      <c r="V378" s="241">
        <v>0</v>
      </c>
      <c r="W378" s="241">
        <v>0</v>
      </c>
      <c r="X378" s="241">
        <v>0</v>
      </c>
      <c r="Y378" s="241">
        <v>0</v>
      </c>
      <c r="Z378" s="241">
        <v>0</v>
      </c>
      <c r="AA378" s="241">
        <v>0</v>
      </c>
      <c r="AB378" s="241">
        <v>0</v>
      </c>
      <c r="AC378" s="241">
        <v>0</v>
      </c>
      <c r="AD378" s="241">
        <v>0</v>
      </c>
    </row>
    <row r="379" spans="1:30" x14ac:dyDescent="0.25">
      <c r="A379" s="244" t="s">
        <v>725</v>
      </c>
      <c r="B379" s="140">
        <v>0</v>
      </c>
      <c r="C379" s="140">
        <v>-2.3599999999999999E-2</v>
      </c>
      <c r="D379" s="140">
        <v>-5.8708099999999996</v>
      </c>
      <c r="E379" s="140">
        <v>14.734590000000001</v>
      </c>
      <c r="F379" s="140">
        <v>-1.0000000000000001E-5</v>
      </c>
      <c r="G379" s="140">
        <v>0</v>
      </c>
      <c r="H379" s="140">
        <v>0</v>
      </c>
      <c r="I379" s="140">
        <v>0</v>
      </c>
      <c r="J379" s="140">
        <v>0</v>
      </c>
      <c r="K379" s="140">
        <v>0</v>
      </c>
      <c r="L379" s="140">
        <v>0</v>
      </c>
      <c r="M379" s="140">
        <v>0</v>
      </c>
      <c r="N379" s="140">
        <v>0</v>
      </c>
      <c r="O379" s="140">
        <v>0</v>
      </c>
      <c r="P379" s="140">
        <v>0</v>
      </c>
      <c r="Q379" s="140">
        <v>0</v>
      </c>
      <c r="R379" s="140">
        <v>0</v>
      </c>
      <c r="S379" s="140">
        <v>0</v>
      </c>
      <c r="T379" s="140">
        <v>0</v>
      </c>
      <c r="U379" s="140">
        <v>0</v>
      </c>
      <c r="V379" s="140">
        <v>0</v>
      </c>
      <c r="W379" s="140">
        <v>0</v>
      </c>
      <c r="X379" s="140">
        <v>0</v>
      </c>
      <c r="Y379" s="140">
        <v>0</v>
      </c>
      <c r="Z379" s="140">
        <v>0</v>
      </c>
      <c r="AA379" s="140">
        <v>0</v>
      </c>
      <c r="AB379" s="140">
        <v>0</v>
      </c>
      <c r="AC379" s="140">
        <v>0</v>
      </c>
      <c r="AD379" s="140">
        <v>0</v>
      </c>
    </row>
    <row r="380" spans="1:30" x14ac:dyDescent="0.25">
      <c r="B380" s="240"/>
      <c r="C380" s="240"/>
      <c r="D380" s="240"/>
      <c r="E380" s="240"/>
      <c r="F380" s="240"/>
      <c r="G380" s="240"/>
      <c r="H380" s="240"/>
      <c r="I380" s="240"/>
      <c r="J380" s="240"/>
      <c r="K380" s="240"/>
      <c r="L380" s="240"/>
      <c r="M380" s="240"/>
      <c r="N380" s="240"/>
      <c r="O380" s="240"/>
      <c r="P380" s="240"/>
      <c r="Q380" s="240"/>
      <c r="R380" s="240"/>
      <c r="S380" s="240"/>
      <c r="T380" s="240"/>
      <c r="U380" s="240"/>
      <c r="V380" s="240"/>
      <c r="W380" s="240"/>
      <c r="X380" s="240"/>
      <c r="Y380" s="240"/>
      <c r="Z380" s="240"/>
      <c r="AA380" s="240"/>
      <c r="AB380" s="240"/>
      <c r="AC380" s="240"/>
      <c r="AD380" s="240"/>
    </row>
    <row r="381" spans="1:30" x14ac:dyDescent="0.25">
      <c r="A381" s="237" t="s">
        <v>726</v>
      </c>
      <c r="B381" s="238">
        <v>33532.372060000002</v>
      </c>
      <c r="C381" s="238">
        <v>27391.792730000001</v>
      </c>
      <c r="D381" s="238">
        <v>28007.549510000001</v>
      </c>
      <c r="E381" s="238">
        <v>30915.153239999901</v>
      </c>
      <c r="F381" s="238">
        <v>29319.289710000001</v>
      </c>
      <c r="G381" s="238">
        <v>35170.43722</v>
      </c>
      <c r="H381" s="238">
        <v>32692.3880299999</v>
      </c>
      <c r="I381" s="238">
        <v>27302.313971278199</v>
      </c>
      <c r="J381" s="238">
        <v>28878.495340674301</v>
      </c>
      <c r="K381" s="238">
        <v>30882.3750974428</v>
      </c>
      <c r="L381" s="238">
        <v>30253.8914822355</v>
      </c>
      <c r="M381" s="238">
        <v>36517.5895328021</v>
      </c>
      <c r="N381" s="238">
        <v>33903.960672476802</v>
      </c>
      <c r="O381" s="238">
        <v>29652.935008417298</v>
      </c>
      <c r="P381" s="238">
        <v>28710.4151641444</v>
      </c>
      <c r="Q381" s="238">
        <v>31308.214151379201</v>
      </c>
      <c r="R381" s="238">
        <v>29503.3979466827</v>
      </c>
      <c r="S381" s="238">
        <v>37262.6745846751</v>
      </c>
      <c r="T381" s="238">
        <v>37485.678040568302</v>
      </c>
      <c r="U381" s="238">
        <v>26662.588090244299</v>
      </c>
      <c r="V381" s="238">
        <v>32937.538444968297</v>
      </c>
      <c r="W381" s="238">
        <v>35833.226974053701</v>
      </c>
      <c r="X381" s="238">
        <v>30063.608127533</v>
      </c>
      <c r="Y381" s="238">
        <v>41200.1001494382</v>
      </c>
      <c r="Z381" s="238">
        <v>38853.4465541229</v>
      </c>
      <c r="AA381" s="238">
        <v>27383.238012940601</v>
      </c>
      <c r="AB381" s="238">
        <v>34705.7636597612</v>
      </c>
      <c r="AC381" s="238">
        <v>35651.321044484597</v>
      </c>
      <c r="AD381" s="238">
        <v>28454.3216834343</v>
      </c>
    </row>
    <row r="382" spans="1:30" ht="15.75" thickBot="1" x14ac:dyDescent="0.3">
      <c r="A382" s="246" t="s">
        <v>487</v>
      </c>
      <c r="B382" s="241"/>
      <c r="C382" s="241"/>
      <c r="D382" s="241"/>
      <c r="E382" s="241"/>
      <c r="F382" s="241"/>
      <c r="G382" s="241"/>
      <c r="H382" s="241"/>
      <c r="I382" s="241"/>
      <c r="J382" s="241"/>
      <c r="K382" s="241"/>
      <c r="L382" s="241"/>
      <c r="M382" s="241"/>
      <c r="N382" s="241"/>
      <c r="O382" s="241"/>
      <c r="P382" s="241"/>
      <c r="Q382" s="241"/>
      <c r="R382" s="241"/>
      <c r="S382" s="241"/>
      <c r="T382" s="241"/>
      <c r="U382" s="241"/>
      <c r="V382" s="241"/>
      <c r="W382" s="241"/>
      <c r="X382" s="241"/>
      <c r="Y382" s="241"/>
      <c r="Z382" s="241"/>
      <c r="AA382" s="241"/>
      <c r="AB382" s="241"/>
      <c r="AC382" s="241"/>
      <c r="AD382" s="241"/>
    </row>
    <row r="383" spans="1:30" ht="15.75" thickBot="1" x14ac:dyDescent="0.3">
      <c r="A383" s="247" t="s">
        <v>101</v>
      </c>
      <c r="B383" s="248">
        <v>32291.117760000001</v>
      </c>
      <c r="C383" s="248">
        <v>26767.795359999898</v>
      </c>
      <c r="D383" s="248">
        <v>14929.062759999901</v>
      </c>
      <c r="E383" s="248">
        <v>23611.40251</v>
      </c>
      <c r="F383" s="248">
        <v>30203.040580000001</v>
      </c>
      <c r="G383" s="248">
        <v>35487.301140000003</v>
      </c>
      <c r="H383" s="248">
        <v>30555.174449999999</v>
      </c>
      <c r="I383" s="248">
        <v>23769.566928538701</v>
      </c>
      <c r="J383" s="248">
        <v>15645.6851636268</v>
      </c>
      <c r="K383" s="248">
        <v>21039.428727502102</v>
      </c>
      <c r="L383" s="248">
        <v>30471.975780896901</v>
      </c>
      <c r="M383" s="248">
        <v>35675.155197859698</v>
      </c>
      <c r="N383" s="248">
        <v>27783.379833405499</v>
      </c>
      <c r="O383" s="248">
        <v>26076.802687392399</v>
      </c>
      <c r="P383" s="248">
        <v>11357.798603823199</v>
      </c>
      <c r="Q383" s="248">
        <v>18743.217441300199</v>
      </c>
      <c r="R383" s="248">
        <v>24135.659137316001</v>
      </c>
      <c r="S383" s="248">
        <v>21273.434623405799</v>
      </c>
      <c r="T383" s="248">
        <v>21890.831898009201</v>
      </c>
      <c r="U383" s="248">
        <v>23435.879079482002</v>
      </c>
      <c r="V383" s="248">
        <v>7585.8497889984101</v>
      </c>
      <c r="W383" s="248">
        <v>15670.4459928834</v>
      </c>
      <c r="X383" s="248">
        <v>31737.280969240801</v>
      </c>
      <c r="Y383" s="248">
        <v>29094.912343132401</v>
      </c>
      <c r="Z383" s="248">
        <v>22122.002136335701</v>
      </c>
      <c r="AA383" s="248">
        <v>20841.814562764001</v>
      </c>
      <c r="AB383" s="248">
        <v>9393.0647538011199</v>
      </c>
      <c r="AC383" s="248">
        <v>12147.760439948201</v>
      </c>
      <c r="AD383" s="248">
        <v>23874.423851039501</v>
      </c>
    </row>
    <row r="384" spans="1:30" x14ac:dyDescent="0.25">
      <c r="A384" s="239" t="s">
        <v>487</v>
      </c>
    </row>
    <row r="385" spans="1:30" x14ac:dyDescent="0.25">
      <c r="A385" s="239" t="s">
        <v>727</v>
      </c>
      <c r="B385" s="140">
        <v>0</v>
      </c>
      <c r="C385" s="140">
        <v>0</v>
      </c>
      <c r="D385" s="140">
        <v>0</v>
      </c>
      <c r="E385" s="140">
        <v>0</v>
      </c>
      <c r="F385" s="140">
        <v>0</v>
      </c>
      <c r="G385" s="140">
        <v>0</v>
      </c>
      <c r="H385" s="140">
        <v>0</v>
      </c>
      <c r="I385" s="140">
        <v>0</v>
      </c>
      <c r="J385" s="140">
        <v>0</v>
      </c>
      <c r="K385" s="140">
        <v>0</v>
      </c>
      <c r="L385" s="140">
        <v>0</v>
      </c>
      <c r="M385" s="140">
        <v>0</v>
      </c>
      <c r="N385" s="140">
        <v>0</v>
      </c>
      <c r="O385" s="140">
        <v>0</v>
      </c>
      <c r="P385" s="140">
        <v>0</v>
      </c>
      <c r="Q385" s="140">
        <v>0</v>
      </c>
      <c r="R385" s="140">
        <v>0</v>
      </c>
      <c r="S385" s="140">
        <v>0</v>
      </c>
      <c r="T385" s="140">
        <v>0</v>
      </c>
      <c r="U385" s="140">
        <v>0</v>
      </c>
      <c r="V385" s="140">
        <v>0</v>
      </c>
      <c r="W385" s="140">
        <v>0</v>
      </c>
      <c r="X385" s="140">
        <v>0</v>
      </c>
      <c r="Y385" s="140">
        <v>0</v>
      </c>
      <c r="Z385" s="140">
        <v>0</v>
      </c>
      <c r="AA385" s="140">
        <v>0</v>
      </c>
      <c r="AB385" s="140">
        <v>0</v>
      </c>
      <c r="AC385" s="140">
        <v>0</v>
      </c>
      <c r="AD385" s="140">
        <v>0</v>
      </c>
    </row>
    <row r="386" spans="1:30" x14ac:dyDescent="0.25">
      <c r="A386" s="239" t="s">
        <v>728</v>
      </c>
      <c r="B386" s="140">
        <v>0</v>
      </c>
      <c r="C386" s="140">
        <v>0</v>
      </c>
      <c r="D386" s="140">
        <v>0</v>
      </c>
      <c r="E386" s="140">
        <v>0</v>
      </c>
      <c r="F386" s="140">
        <v>0</v>
      </c>
      <c r="G386" s="140">
        <v>0</v>
      </c>
      <c r="H386" s="140">
        <v>0</v>
      </c>
      <c r="I386" s="140">
        <v>0</v>
      </c>
      <c r="J386" s="140">
        <v>0</v>
      </c>
      <c r="K386" s="140">
        <v>0</v>
      </c>
      <c r="L386" s="140">
        <v>0</v>
      </c>
      <c r="M386" s="140">
        <v>0</v>
      </c>
      <c r="N386" s="140">
        <v>0</v>
      </c>
      <c r="O386" s="140">
        <v>0</v>
      </c>
      <c r="P386" s="140">
        <v>0</v>
      </c>
      <c r="Q386" s="140">
        <v>0</v>
      </c>
      <c r="R386" s="140">
        <v>0</v>
      </c>
      <c r="S386" s="140">
        <v>0</v>
      </c>
      <c r="T386" s="140">
        <v>0</v>
      </c>
      <c r="U386" s="140">
        <v>0</v>
      </c>
      <c r="V386" s="140">
        <v>0</v>
      </c>
      <c r="W386" s="140">
        <v>0</v>
      </c>
      <c r="X386" s="140">
        <v>0</v>
      </c>
      <c r="Y386" s="140">
        <v>0</v>
      </c>
      <c r="Z386" s="140">
        <v>0</v>
      </c>
      <c r="AA386" s="140">
        <v>0</v>
      </c>
      <c r="AB386" s="140">
        <v>0</v>
      </c>
      <c r="AC386" s="140">
        <v>0</v>
      </c>
      <c r="AD386" s="140">
        <v>0</v>
      </c>
    </row>
    <row r="387" spans="1:30" x14ac:dyDescent="0.25">
      <c r="A387" s="239" t="s">
        <v>729</v>
      </c>
      <c r="B387" s="140">
        <v>0</v>
      </c>
      <c r="C387" s="140">
        <v>0</v>
      </c>
      <c r="D387" s="140">
        <v>0</v>
      </c>
      <c r="E387" s="140">
        <v>0</v>
      </c>
      <c r="F387" s="140">
        <v>0</v>
      </c>
      <c r="G387" s="140">
        <v>0</v>
      </c>
      <c r="H387" s="140">
        <v>0</v>
      </c>
      <c r="I387" s="140">
        <v>0</v>
      </c>
      <c r="J387" s="140">
        <v>0</v>
      </c>
      <c r="K387" s="140">
        <v>0</v>
      </c>
      <c r="L387" s="140">
        <v>0</v>
      </c>
      <c r="M387" s="140">
        <v>0</v>
      </c>
      <c r="N387" s="140">
        <v>0</v>
      </c>
      <c r="O387" s="140">
        <v>0</v>
      </c>
      <c r="P387" s="140">
        <v>0</v>
      </c>
      <c r="Q387" s="140">
        <v>0</v>
      </c>
      <c r="R387" s="140">
        <v>0</v>
      </c>
      <c r="S387" s="140">
        <v>0</v>
      </c>
      <c r="T387" s="140">
        <v>0</v>
      </c>
      <c r="U387" s="140">
        <v>0</v>
      </c>
      <c r="V387" s="140">
        <v>0</v>
      </c>
      <c r="W387" s="140">
        <v>0</v>
      </c>
      <c r="X387" s="140">
        <v>0</v>
      </c>
      <c r="Y387" s="140">
        <v>0</v>
      </c>
      <c r="Z387" s="140">
        <v>0</v>
      </c>
      <c r="AA387" s="140">
        <v>0</v>
      </c>
      <c r="AB387" s="140">
        <v>0</v>
      </c>
      <c r="AC387" s="140">
        <v>0</v>
      </c>
      <c r="AD387" s="140">
        <v>0</v>
      </c>
    </row>
    <row r="388" spans="1:30" x14ac:dyDescent="0.25">
      <c r="A388" s="239" t="s">
        <v>730</v>
      </c>
      <c r="B388" s="140">
        <v>0</v>
      </c>
      <c r="C388" s="140">
        <v>0</v>
      </c>
      <c r="D388" s="140">
        <v>0</v>
      </c>
      <c r="E388" s="140">
        <v>0</v>
      </c>
      <c r="F388" s="140">
        <v>0</v>
      </c>
      <c r="G388" s="140">
        <v>0</v>
      </c>
      <c r="H388" s="140">
        <v>0</v>
      </c>
      <c r="I388" s="140">
        <v>0</v>
      </c>
      <c r="J388" s="140">
        <v>0</v>
      </c>
      <c r="K388" s="140">
        <v>0</v>
      </c>
      <c r="L388" s="140">
        <v>0</v>
      </c>
      <c r="M388" s="140">
        <v>0</v>
      </c>
      <c r="N388" s="140">
        <v>0</v>
      </c>
      <c r="O388" s="140">
        <v>0</v>
      </c>
      <c r="P388" s="140">
        <v>0</v>
      </c>
      <c r="Q388" s="140">
        <v>0</v>
      </c>
      <c r="R388" s="140">
        <v>0</v>
      </c>
      <c r="S388" s="140">
        <v>0</v>
      </c>
      <c r="T388" s="140">
        <v>0</v>
      </c>
      <c r="U388" s="140">
        <v>0</v>
      </c>
      <c r="V388" s="140">
        <v>0</v>
      </c>
      <c r="W388" s="140">
        <v>0</v>
      </c>
      <c r="X388" s="140">
        <v>0</v>
      </c>
      <c r="Y388" s="140">
        <v>0</v>
      </c>
      <c r="Z388" s="140">
        <v>0</v>
      </c>
      <c r="AA388" s="140">
        <v>0</v>
      </c>
      <c r="AB388" s="140">
        <v>0</v>
      </c>
      <c r="AC388" s="140">
        <v>0</v>
      </c>
      <c r="AD388" s="140">
        <v>0</v>
      </c>
    </row>
    <row r="389" spans="1:30" x14ac:dyDescent="0.25">
      <c r="A389" s="239" t="s">
        <v>731</v>
      </c>
      <c r="B389" s="140">
        <v>0.72099999999999997</v>
      </c>
      <c r="C389" s="140">
        <v>0.72099999999999997</v>
      </c>
      <c r="D389" s="140">
        <v>0.72099999999999997</v>
      </c>
      <c r="E389" s="140">
        <v>0.72099999999999997</v>
      </c>
      <c r="F389" s="140">
        <v>0.72099999999999997</v>
      </c>
      <c r="G389" s="140">
        <v>0.72099999999999997</v>
      </c>
      <c r="H389" s="140">
        <v>0.72099999999999997</v>
      </c>
      <c r="I389" s="140">
        <v>0</v>
      </c>
      <c r="J389" s="140">
        <v>0</v>
      </c>
      <c r="K389" s="140">
        <v>0</v>
      </c>
      <c r="L389" s="140">
        <v>0</v>
      </c>
      <c r="M389" s="140">
        <v>0</v>
      </c>
      <c r="N389" s="140">
        <v>0</v>
      </c>
      <c r="O389" s="140">
        <v>0</v>
      </c>
      <c r="P389" s="140">
        <v>0</v>
      </c>
      <c r="Q389" s="140">
        <v>0</v>
      </c>
      <c r="R389" s="140">
        <v>0</v>
      </c>
      <c r="S389" s="140">
        <v>0</v>
      </c>
      <c r="T389" s="140">
        <v>0</v>
      </c>
      <c r="U389" s="140">
        <v>0</v>
      </c>
      <c r="V389" s="140">
        <v>0</v>
      </c>
      <c r="W389" s="140">
        <v>0</v>
      </c>
      <c r="X389" s="140">
        <v>0</v>
      </c>
      <c r="Y389" s="140">
        <v>0</v>
      </c>
      <c r="Z389" s="140">
        <v>0</v>
      </c>
      <c r="AA389" s="140">
        <v>0</v>
      </c>
      <c r="AB389" s="140">
        <v>0</v>
      </c>
      <c r="AC389" s="140">
        <v>0</v>
      </c>
      <c r="AD389" s="140">
        <v>0</v>
      </c>
    </row>
    <row r="390" spans="1:30" x14ac:dyDescent="0.25">
      <c r="A390" s="239" t="s">
        <v>732</v>
      </c>
      <c r="B390" s="140">
        <v>-6.0002599999999999</v>
      </c>
      <c r="C390" s="140">
        <v>-9.6254399999999904</v>
      </c>
      <c r="D390" s="140">
        <v>15.279579999999999</v>
      </c>
      <c r="E390" s="140">
        <v>10.547929999999999</v>
      </c>
      <c r="F390" s="140">
        <v>1.50508999999999</v>
      </c>
      <c r="G390" s="140">
        <v>5.2670000000000003</v>
      </c>
      <c r="H390" s="140">
        <v>69.535020000000003</v>
      </c>
      <c r="I390" s="140">
        <v>-14.1446001700937</v>
      </c>
      <c r="J390" s="140">
        <v>-10.8045711700937</v>
      </c>
      <c r="K390" s="140">
        <v>-19.597733170093701</v>
      </c>
      <c r="L390" s="140">
        <v>-56.314311670093701</v>
      </c>
      <c r="M390" s="140">
        <v>-0.46189267009375401</v>
      </c>
      <c r="N390" s="140">
        <v>-17.771510170093698</v>
      </c>
      <c r="O390" s="140">
        <v>-10.040087170093701</v>
      </c>
      <c r="P390" s="140">
        <v>-8.1665826700937494</v>
      </c>
      <c r="Q390" s="140">
        <v>-12.9932856700937</v>
      </c>
      <c r="R390" s="140">
        <v>-18.856391170093701</v>
      </c>
      <c r="S390" s="140">
        <v>-5.5557261700937497</v>
      </c>
      <c r="T390" s="140">
        <v>-2.44173067009375</v>
      </c>
      <c r="U390" s="140">
        <v>-6.7485366700937499</v>
      </c>
      <c r="V390" s="140">
        <v>-5.6508876700937503</v>
      </c>
      <c r="W390" s="140">
        <v>-9.5776461700937503</v>
      </c>
      <c r="X390" s="140">
        <v>-44.396181670093704</v>
      </c>
      <c r="Y390" s="140">
        <v>-0.39665617009375098</v>
      </c>
      <c r="Z390" s="140">
        <v>-17.619291670093698</v>
      </c>
      <c r="AA390" s="140">
        <v>-9.9906111700937501</v>
      </c>
      <c r="AB390" s="140">
        <v>-8.0143641700937494</v>
      </c>
      <c r="AC390" s="140">
        <v>-11.6809746700937</v>
      </c>
      <c r="AD390" s="140">
        <v>-17.894601670093699</v>
      </c>
    </row>
    <row r="391" spans="1:30" x14ac:dyDescent="0.25">
      <c r="A391" s="239" t="s">
        <v>733</v>
      </c>
      <c r="B391" s="140">
        <v>-1.50383</v>
      </c>
      <c r="C391" s="140">
        <v>-2.41237999999999</v>
      </c>
      <c r="D391" s="140">
        <v>3.8294600000000001</v>
      </c>
      <c r="E391" s="140">
        <v>2.64358</v>
      </c>
      <c r="F391" s="140">
        <v>0.37723000000000001</v>
      </c>
      <c r="G391" s="140">
        <v>1.32006</v>
      </c>
      <c r="H391" s="140">
        <v>17.427299999999999</v>
      </c>
      <c r="I391" s="140">
        <v>-3.54501257395833</v>
      </c>
      <c r="J391" s="140">
        <v>-2.7079125739583301</v>
      </c>
      <c r="K391" s="140">
        <v>-4.9117125739583303</v>
      </c>
      <c r="L391" s="140">
        <v>-14.113862573958301</v>
      </c>
      <c r="M391" s="140">
        <v>-0.115762573958334</v>
      </c>
      <c r="N391" s="140">
        <v>-4.4540125739583303</v>
      </c>
      <c r="O391" s="140">
        <v>-2.5163125739583299</v>
      </c>
      <c r="P391" s="140">
        <v>-2.0467625739583299</v>
      </c>
      <c r="Q391" s="140">
        <v>-3.2564625739583302</v>
      </c>
      <c r="R391" s="140">
        <v>-4.7259125739583299</v>
      </c>
      <c r="S391" s="140">
        <v>-1.39241257395833</v>
      </c>
      <c r="T391" s="140">
        <v>-0.61196257395833398</v>
      </c>
      <c r="U391" s="140">
        <v>-1.69136257395833</v>
      </c>
      <c r="V391" s="140">
        <v>-1.4162625739583301</v>
      </c>
      <c r="W391" s="140">
        <v>-2.40041257395833</v>
      </c>
      <c r="X391" s="140">
        <v>-11.1268625739583</v>
      </c>
      <c r="Y391" s="140">
        <v>-9.9412573958333805E-2</v>
      </c>
      <c r="Z391" s="140">
        <v>-4.4158625739583304</v>
      </c>
      <c r="AA391" s="140">
        <v>-2.5039125739583299</v>
      </c>
      <c r="AB391" s="140">
        <v>-2.00861257395833</v>
      </c>
      <c r="AC391" s="140">
        <v>-2.9275625739583302</v>
      </c>
      <c r="AD391" s="140">
        <v>-4.4848625739583303</v>
      </c>
    </row>
    <row r="392" spans="1:30" x14ac:dyDescent="0.25">
      <c r="A392" s="239" t="s">
        <v>734</v>
      </c>
      <c r="B392" s="140">
        <v>0</v>
      </c>
      <c r="C392" s="140">
        <v>0</v>
      </c>
      <c r="D392" s="140">
        <v>0</v>
      </c>
      <c r="E392" s="140">
        <v>0</v>
      </c>
      <c r="F392" s="140">
        <v>0</v>
      </c>
      <c r="G392" s="140">
        <v>0</v>
      </c>
      <c r="H392" s="140">
        <v>0</v>
      </c>
      <c r="I392" s="140">
        <v>0</v>
      </c>
      <c r="J392" s="140">
        <v>0</v>
      </c>
      <c r="K392" s="140">
        <v>0</v>
      </c>
      <c r="L392" s="140">
        <v>0</v>
      </c>
      <c r="M392" s="140">
        <v>0</v>
      </c>
      <c r="N392" s="140">
        <v>0</v>
      </c>
      <c r="O392" s="140">
        <v>0</v>
      </c>
      <c r="P392" s="140">
        <v>0</v>
      </c>
      <c r="Q392" s="140">
        <v>0</v>
      </c>
      <c r="R392" s="140">
        <v>0</v>
      </c>
      <c r="S392" s="140">
        <v>0</v>
      </c>
      <c r="T392" s="140">
        <v>0</v>
      </c>
      <c r="U392" s="140">
        <v>0</v>
      </c>
      <c r="V392" s="140">
        <v>0</v>
      </c>
      <c r="W392" s="140">
        <v>0</v>
      </c>
      <c r="X392" s="140">
        <v>0</v>
      </c>
      <c r="Y392" s="140">
        <v>0</v>
      </c>
      <c r="Z392" s="140">
        <v>0</v>
      </c>
      <c r="AA392" s="140">
        <v>0</v>
      </c>
      <c r="AB392" s="140">
        <v>0</v>
      </c>
      <c r="AC392" s="140">
        <v>0</v>
      </c>
      <c r="AD392" s="140">
        <v>0</v>
      </c>
    </row>
    <row r="393" spans="1:30" x14ac:dyDescent="0.25">
      <c r="A393" s="239" t="s">
        <v>735</v>
      </c>
      <c r="B393" s="140">
        <v>0</v>
      </c>
      <c r="C393" s="140">
        <v>0</v>
      </c>
      <c r="D393" s="140">
        <v>0</v>
      </c>
      <c r="E393" s="140">
        <v>0</v>
      </c>
      <c r="F393" s="140">
        <v>0</v>
      </c>
      <c r="G393" s="140">
        <v>0</v>
      </c>
      <c r="H393" s="140">
        <v>0</v>
      </c>
      <c r="I393" s="140">
        <v>0</v>
      </c>
      <c r="J393" s="140">
        <v>0</v>
      </c>
      <c r="K393" s="140">
        <v>0</v>
      </c>
      <c r="L393" s="140">
        <v>0</v>
      </c>
      <c r="M393" s="140">
        <v>0</v>
      </c>
      <c r="N393" s="140">
        <v>0</v>
      </c>
      <c r="O393" s="140">
        <v>0</v>
      </c>
      <c r="P393" s="140">
        <v>0</v>
      </c>
      <c r="Q393" s="140">
        <v>0</v>
      </c>
      <c r="R393" s="140">
        <v>0</v>
      </c>
      <c r="S393" s="140">
        <v>0</v>
      </c>
      <c r="T393" s="140">
        <v>0</v>
      </c>
      <c r="U393" s="140">
        <v>0</v>
      </c>
      <c r="V393" s="140">
        <v>0</v>
      </c>
      <c r="W393" s="140">
        <v>0</v>
      </c>
      <c r="X393" s="140">
        <v>0</v>
      </c>
      <c r="Y393" s="140">
        <v>0</v>
      </c>
      <c r="Z393" s="140">
        <v>0</v>
      </c>
      <c r="AA393" s="140">
        <v>0</v>
      </c>
      <c r="AB393" s="140">
        <v>0</v>
      </c>
      <c r="AC393" s="140">
        <v>0</v>
      </c>
      <c r="AD393" s="140">
        <v>0</v>
      </c>
    </row>
    <row r="394" spans="1:30" x14ac:dyDescent="0.25">
      <c r="A394" s="239" t="s">
        <v>736</v>
      </c>
      <c r="B394" s="140">
        <v>0</v>
      </c>
      <c r="C394" s="140">
        <v>0</v>
      </c>
      <c r="D394" s="140">
        <v>0</v>
      </c>
      <c r="E394" s="140">
        <v>0</v>
      </c>
      <c r="F394" s="140">
        <v>0</v>
      </c>
      <c r="G394" s="140">
        <v>0</v>
      </c>
      <c r="H394" s="140">
        <v>0</v>
      </c>
      <c r="I394" s="140">
        <v>0</v>
      </c>
      <c r="J394" s="140">
        <v>0</v>
      </c>
      <c r="K394" s="140">
        <v>0</v>
      </c>
      <c r="L394" s="140">
        <v>0</v>
      </c>
      <c r="M394" s="140">
        <v>0</v>
      </c>
      <c r="N394" s="140">
        <v>0</v>
      </c>
      <c r="O394" s="140">
        <v>0</v>
      </c>
      <c r="P394" s="140">
        <v>0</v>
      </c>
      <c r="Q394" s="140">
        <v>0</v>
      </c>
      <c r="R394" s="140">
        <v>0</v>
      </c>
      <c r="S394" s="140">
        <v>0</v>
      </c>
      <c r="T394" s="140">
        <v>0</v>
      </c>
      <c r="U394" s="140">
        <v>0</v>
      </c>
      <c r="V394" s="140">
        <v>0</v>
      </c>
      <c r="W394" s="140">
        <v>0</v>
      </c>
      <c r="X394" s="140">
        <v>0</v>
      </c>
      <c r="Y394" s="140">
        <v>0</v>
      </c>
      <c r="Z394" s="140">
        <v>0</v>
      </c>
      <c r="AA394" s="140">
        <v>0</v>
      </c>
      <c r="AB394" s="140">
        <v>0</v>
      </c>
      <c r="AC394" s="140">
        <v>0</v>
      </c>
      <c r="AD394" s="140">
        <v>0</v>
      </c>
    </row>
    <row r="395" spans="1:30" x14ac:dyDescent="0.25">
      <c r="A395" s="239" t="s">
        <v>737</v>
      </c>
      <c r="B395" s="140">
        <v>0</v>
      </c>
      <c r="C395" s="140">
        <v>0</v>
      </c>
      <c r="D395" s="140">
        <v>0</v>
      </c>
      <c r="E395" s="140">
        <v>0</v>
      </c>
      <c r="F395" s="140">
        <v>0</v>
      </c>
      <c r="G395" s="140">
        <v>0</v>
      </c>
      <c r="H395" s="140">
        <v>0</v>
      </c>
      <c r="I395" s="140">
        <v>0</v>
      </c>
      <c r="J395" s="140">
        <v>0</v>
      </c>
      <c r="K395" s="140">
        <v>0</v>
      </c>
      <c r="L395" s="140">
        <v>0</v>
      </c>
      <c r="M395" s="140">
        <v>0</v>
      </c>
      <c r="N395" s="140">
        <v>0</v>
      </c>
      <c r="O395" s="140">
        <v>0</v>
      </c>
      <c r="P395" s="140">
        <v>0</v>
      </c>
      <c r="Q395" s="140">
        <v>0</v>
      </c>
      <c r="R395" s="140">
        <v>0</v>
      </c>
      <c r="S395" s="140">
        <v>0</v>
      </c>
      <c r="T395" s="140">
        <v>0</v>
      </c>
      <c r="U395" s="140">
        <v>0</v>
      </c>
      <c r="V395" s="140">
        <v>0</v>
      </c>
      <c r="W395" s="140">
        <v>0</v>
      </c>
      <c r="X395" s="140">
        <v>0</v>
      </c>
      <c r="Y395" s="140">
        <v>0</v>
      </c>
      <c r="Z395" s="140">
        <v>0</v>
      </c>
      <c r="AA395" s="140">
        <v>0</v>
      </c>
      <c r="AB395" s="140">
        <v>0</v>
      </c>
      <c r="AC395" s="140">
        <v>0</v>
      </c>
      <c r="AD395" s="140">
        <v>0</v>
      </c>
    </row>
    <row r="396" spans="1:30" x14ac:dyDescent="0.25">
      <c r="A396" s="239" t="s">
        <v>738</v>
      </c>
      <c r="B396" s="140">
        <v>0</v>
      </c>
      <c r="C396" s="140">
        <v>0</v>
      </c>
      <c r="D396" s="140">
        <v>0</v>
      </c>
      <c r="E396" s="140">
        <v>0</v>
      </c>
      <c r="F396" s="140">
        <v>0</v>
      </c>
      <c r="G396" s="140">
        <v>0</v>
      </c>
      <c r="H396" s="140">
        <v>0</v>
      </c>
      <c r="I396" s="140">
        <v>0</v>
      </c>
      <c r="J396" s="140">
        <v>0</v>
      </c>
      <c r="K396" s="140">
        <v>0</v>
      </c>
      <c r="L396" s="140">
        <v>0</v>
      </c>
      <c r="M396" s="140">
        <v>0</v>
      </c>
      <c r="N396" s="140">
        <v>0</v>
      </c>
      <c r="O396" s="140">
        <v>0</v>
      </c>
      <c r="P396" s="140">
        <v>0</v>
      </c>
      <c r="Q396" s="140">
        <v>0</v>
      </c>
      <c r="R396" s="140">
        <v>0</v>
      </c>
      <c r="S396" s="140">
        <v>0</v>
      </c>
      <c r="T396" s="140">
        <v>0</v>
      </c>
      <c r="U396" s="140">
        <v>0</v>
      </c>
      <c r="V396" s="140">
        <v>0</v>
      </c>
      <c r="W396" s="140">
        <v>0</v>
      </c>
      <c r="X396" s="140">
        <v>0</v>
      </c>
      <c r="Y396" s="140">
        <v>0</v>
      </c>
      <c r="Z396" s="140">
        <v>0</v>
      </c>
      <c r="AA396" s="140">
        <v>0</v>
      </c>
      <c r="AB396" s="140">
        <v>0</v>
      </c>
      <c r="AC396" s="140">
        <v>0</v>
      </c>
      <c r="AD396" s="140">
        <v>0</v>
      </c>
    </row>
    <row r="397" spans="1:30" x14ac:dyDescent="0.25">
      <c r="A397" s="239" t="s">
        <v>739</v>
      </c>
      <c r="B397" s="140">
        <v>0</v>
      </c>
      <c r="C397" s="140">
        <v>0</v>
      </c>
      <c r="D397" s="140">
        <v>0</v>
      </c>
      <c r="E397" s="140">
        <v>0</v>
      </c>
      <c r="F397" s="140">
        <v>0</v>
      </c>
      <c r="G397" s="140">
        <v>0</v>
      </c>
      <c r="H397" s="140">
        <v>0</v>
      </c>
      <c r="I397" s="140">
        <v>0</v>
      </c>
      <c r="J397" s="140">
        <v>0</v>
      </c>
      <c r="K397" s="140">
        <v>0</v>
      </c>
      <c r="L397" s="140">
        <v>0</v>
      </c>
      <c r="M397" s="140">
        <v>0</v>
      </c>
      <c r="N397" s="140">
        <v>0</v>
      </c>
      <c r="O397" s="140">
        <v>0</v>
      </c>
      <c r="P397" s="140">
        <v>0</v>
      </c>
      <c r="Q397" s="140">
        <v>0</v>
      </c>
      <c r="R397" s="140">
        <v>0</v>
      </c>
      <c r="S397" s="140">
        <v>0</v>
      </c>
      <c r="T397" s="140">
        <v>0</v>
      </c>
      <c r="U397" s="140">
        <v>0</v>
      </c>
      <c r="V397" s="140">
        <v>0</v>
      </c>
      <c r="W397" s="140">
        <v>0</v>
      </c>
      <c r="X397" s="140">
        <v>0</v>
      </c>
      <c r="Y397" s="140">
        <v>0</v>
      </c>
      <c r="Z397" s="140">
        <v>0</v>
      </c>
      <c r="AA397" s="140">
        <v>0</v>
      </c>
      <c r="AB397" s="140">
        <v>0</v>
      </c>
      <c r="AC397" s="140">
        <v>0</v>
      </c>
      <c r="AD397" s="140">
        <v>0</v>
      </c>
    </row>
    <row r="398" spans="1:30" x14ac:dyDescent="0.25">
      <c r="A398" s="239" t="s">
        <v>740</v>
      </c>
      <c r="B398" s="140">
        <v>0</v>
      </c>
      <c r="C398" s="140">
        <v>0</v>
      </c>
      <c r="D398" s="140">
        <v>0</v>
      </c>
      <c r="E398" s="140">
        <v>0</v>
      </c>
      <c r="F398" s="140">
        <v>0</v>
      </c>
      <c r="G398" s="140">
        <v>0</v>
      </c>
      <c r="H398" s="140">
        <v>0</v>
      </c>
      <c r="I398" s="140">
        <v>0</v>
      </c>
      <c r="J398" s="140">
        <v>0</v>
      </c>
      <c r="K398" s="140">
        <v>0</v>
      </c>
      <c r="L398" s="140">
        <v>0</v>
      </c>
      <c r="M398" s="140">
        <v>0</v>
      </c>
      <c r="N398" s="140">
        <v>0</v>
      </c>
      <c r="O398" s="140">
        <v>0</v>
      </c>
      <c r="P398" s="140">
        <v>0</v>
      </c>
      <c r="Q398" s="140">
        <v>0</v>
      </c>
      <c r="R398" s="140">
        <v>0</v>
      </c>
      <c r="S398" s="140">
        <v>0</v>
      </c>
      <c r="T398" s="140">
        <v>0</v>
      </c>
      <c r="U398" s="140">
        <v>0</v>
      </c>
      <c r="V398" s="140">
        <v>0</v>
      </c>
      <c r="W398" s="140">
        <v>0</v>
      </c>
      <c r="X398" s="140">
        <v>0</v>
      </c>
      <c r="Y398" s="140">
        <v>0</v>
      </c>
      <c r="Z398" s="140">
        <v>0</v>
      </c>
      <c r="AA398" s="140">
        <v>0</v>
      </c>
      <c r="AB398" s="140">
        <v>0</v>
      </c>
      <c r="AC398" s="140">
        <v>0</v>
      </c>
      <c r="AD398" s="140">
        <v>0</v>
      </c>
    </row>
    <row r="399" spans="1:30" x14ac:dyDescent="0.25">
      <c r="A399" s="239" t="s">
        <v>741</v>
      </c>
      <c r="B399" s="140">
        <v>0</v>
      </c>
      <c r="C399" s="140">
        <v>0</v>
      </c>
      <c r="D399" s="140">
        <v>0</v>
      </c>
      <c r="E399" s="140">
        <v>0</v>
      </c>
      <c r="F399" s="140">
        <v>0</v>
      </c>
      <c r="G399" s="140">
        <v>0</v>
      </c>
      <c r="H399" s="140">
        <v>0</v>
      </c>
      <c r="I399" s="140">
        <v>0</v>
      </c>
      <c r="J399" s="140">
        <v>0</v>
      </c>
      <c r="K399" s="140">
        <v>0</v>
      </c>
      <c r="L399" s="140">
        <v>0</v>
      </c>
      <c r="M399" s="140">
        <v>0</v>
      </c>
      <c r="N399" s="140">
        <v>0</v>
      </c>
      <c r="O399" s="140">
        <v>0</v>
      </c>
      <c r="P399" s="140">
        <v>0</v>
      </c>
      <c r="Q399" s="140">
        <v>0</v>
      </c>
      <c r="R399" s="140">
        <v>0</v>
      </c>
      <c r="S399" s="140">
        <v>0</v>
      </c>
      <c r="T399" s="140">
        <v>0</v>
      </c>
      <c r="U399" s="140">
        <v>0</v>
      </c>
      <c r="V399" s="140">
        <v>0</v>
      </c>
      <c r="W399" s="140">
        <v>0</v>
      </c>
      <c r="X399" s="140">
        <v>0</v>
      </c>
      <c r="Y399" s="140">
        <v>0</v>
      </c>
      <c r="Z399" s="140">
        <v>0</v>
      </c>
      <c r="AA399" s="140">
        <v>0</v>
      </c>
      <c r="AB399" s="140">
        <v>0</v>
      </c>
      <c r="AC399" s="140">
        <v>0</v>
      </c>
      <c r="AD399" s="140">
        <v>0</v>
      </c>
    </row>
    <row r="400" spans="1:30" x14ac:dyDescent="0.25">
      <c r="A400" s="239" t="s">
        <v>742</v>
      </c>
      <c r="B400" s="140">
        <v>0</v>
      </c>
      <c r="C400" s="140">
        <v>0</v>
      </c>
      <c r="D400" s="140">
        <v>0</v>
      </c>
      <c r="E400" s="140">
        <v>0</v>
      </c>
      <c r="F400" s="140">
        <v>0</v>
      </c>
      <c r="G400" s="140">
        <v>0</v>
      </c>
      <c r="H400" s="140">
        <v>0</v>
      </c>
      <c r="I400" s="140">
        <v>0</v>
      </c>
      <c r="J400" s="140">
        <v>0</v>
      </c>
      <c r="K400" s="140">
        <v>0</v>
      </c>
      <c r="L400" s="140">
        <v>0</v>
      </c>
      <c r="M400" s="140">
        <v>0</v>
      </c>
      <c r="N400" s="140">
        <v>0</v>
      </c>
      <c r="O400" s="140">
        <v>0</v>
      </c>
      <c r="P400" s="140">
        <v>0</v>
      </c>
      <c r="Q400" s="140">
        <v>0</v>
      </c>
      <c r="R400" s="140">
        <v>0</v>
      </c>
      <c r="S400" s="140">
        <v>0</v>
      </c>
      <c r="T400" s="140">
        <v>0</v>
      </c>
      <c r="U400" s="140">
        <v>0</v>
      </c>
      <c r="V400" s="140">
        <v>0</v>
      </c>
      <c r="W400" s="140">
        <v>0</v>
      </c>
      <c r="X400" s="140">
        <v>0</v>
      </c>
      <c r="Y400" s="140">
        <v>0</v>
      </c>
      <c r="Z400" s="140">
        <v>0</v>
      </c>
      <c r="AA400" s="140">
        <v>0</v>
      </c>
      <c r="AB400" s="140">
        <v>0</v>
      </c>
      <c r="AC400" s="140">
        <v>0</v>
      </c>
      <c r="AD400" s="140">
        <v>0</v>
      </c>
    </row>
    <row r="401" spans="1:30" x14ac:dyDescent="0.25">
      <c r="A401" s="239" t="s">
        <v>743</v>
      </c>
      <c r="B401" s="140">
        <v>0</v>
      </c>
      <c r="C401" s="140">
        <v>0</v>
      </c>
      <c r="D401" s="140">
        <v>0</v>
      </c>
      <c r="E401" s="140">
        <v>0</v>
      </c>
      <c r="F401" s="140">
        <v>0</v>
      </c>
      <c r="G401" s="140">
        <v>0</v>
      </c>
      <c r="H401" s="140">
        <v>0</v>
      </c>
      <c r="I401" s="140">
        <v>0</v>
      </c>
      <c r="J401" s="140">
        <v>0</v>
      </c>
      <c r="K401" s="140">
        <v>0</v>
      </c>
      <c r="L401" s="140">
        <v>0</v>
      </c>
      <c r="M401" s="140">
        <v>0</v>
      </c>
      <c r="N401" s="140">
        <v>0</v>
      </c>
      <c r="O401" s="140">
        <v>0</v>
      </c>
      <c r="P401" s="140">
        <v>0</v>
      </c>
      <c r="Q401" s="140">
        <v>0</v>
      </c>
      <c r="R401" s="140">
        <v>0</v>
      </c>
      <c r="S401" s="140">
        <v>0</v>
      </c>
      <c r="T401" s="140">
        <v>0</v>
      </c>
      <c r="U401" s="140">
        <v>0</v>
      </c>
      <c r="V401" s="140">
        <v>0</v>
      </c>
      <c r="W401" s="140">
        <v>0</v>
      </c>
      <c r="X401" s="140">
        <v>0</v>
      </c>
      <c r="Y401" s="140">
        <v>0</v>
      </c>
      <c r="Z401" s="140">
        <v>0</v>
      </c>
      <c r="AA401" s="140">
        <v>0</v>
      </c>
      <c r="AB401" s="140">
        <v>0</v>
      </c>
      <c r="AC401" s="140">
        <v>0</v>
      </c>
      <c r="AD401" s="140">
        <v>0</v>
      </c>
    </row>
    <row r="402" spans="1:30" x14ac:dyDescent="0.25">
      <c r="A402" s="239" t="s">
        <v>744</v>
      </c>
      <c r="B402" s="140">
        <v>0</v>
      </c>
      <c r="C402" s="140">
        <v>0</v>
      </c>
      <c r="D402" s="140">
        <v>0</v>
      </c>
      <c r="E402" s="140">
        <v>0</v>
      </c>
      <c r="F402" s="140">
        <v>0</v>
      </c>
      <c r="G402" s="140">
        <v>0</v>
      </c>
      <c r="H402" s="140">
        <v>0</v>
      </c>
      <c r="I402" s="140">
        <v>0</v>
      </c>
      <c r="J402" s="140">
        <v>0</v>
      </c>
      <c r="K402" s="140">
        <v>0</v>
      </c>
      <c r="L402" s="140">
        <v>0</v>
      </c>
      <c r="M402" s="140">
        <v>0</v>
      </c>
      <c r="N402" s="140">
        <v>0</v>
      </c>
      <c r="O402" s="140">
        <v>0</v>
      </c>
      <c r="P402" s="140">
        <v>0</v>
      </c>
      <c r="Q402" s="140">
        <v>0</v>
      </c>
      <c r="R402" s="140">
        <v>0</v>
      </c>
      <c r="S402" s="140">
        <v>0</v>
      </c>
      <c r="T402" s="140">
        <v>0</v>
      </c>
      <c r="U402" s="140">
        <v>0</v>
      </c>
      <c r="V402" s="140">
        <v>0</v>
      </c>
      <c r="W402" s="140">
        <v>0</v>
      </c>
      <c r="X402" s="140">
        <v>0</v>
      </c>
      <c r="Y402" s="140">
        <v>0</v>
      </c>
      <c r="Z402" s="140">
        <v>0</v>
      </c>
      <c r="AA402" s="140">
        <v>0</v>
      </c>
      <c r="AB402" s="140">
        <v>0</v>
      </c>
      <c r="AC402" s="140">
        <v>0</v>
      </c>
      <c r="AD402" s="140">
        <v>0</v>
      </c>
    </row>
    <row r="403" spans="1:30" x14ac:dyDescent="0.25">
      <c r="A403" s="239" t="s">
        <v>745</v>
      </c>
      <c r="B403" s="140">
        <v>0</v>
      </c>
      <c r="C403" s="140">
        <v>0</v>
      </c>
      <c r="D403" s="140">
        <v>0</v>
      </c>
      <c r="E403" s="140">
        <v>0</v>
      </c>
      <c r="F403" s="140">
        <v>0</v>
      </c>
      <c r="G403" s="140">
        <v>0</v>
      </c>
      <c r="H403" s="140">
        <v>0</v>
      </c>
      <c r="I403" s="140">
        <v>0</v>
      </c>
      <c r="J403" s="140">
        <v>0</v>
      </c>
      <c r="K403" s="140">
        <v>0</v>
      </c>
      <c r="L403" s="140">
        <v>0</v>
      </c>
      <c r="M403" s="140">
        <v>0</v>
      </c>
      <c r="N403" s="140">
        <v>0</v>
      </c>
      <c r="O403" s="140">
        <v>0</v>
      </c>
      <c r="P403" s="140">
        <v>0</v>
      </c>
      <c r="Q403" s="140">
        <v>0</v>
      </c>
      <c r="R403" s="140">
        <v>0</v>
      </c>
      <c r="S403" s="140">
        <v>0</v>
      </c>
      <c r="T403" s="140">
        <v>0</v>
      </c>
      <c r="U403" s="140">
        <v>0</v>
      </c>
      <c r="V403" s="140">
        <v>0</v>
      </c>
      <c r="W403" s="140">
        <v>0</v>
      </c>
      <c r="X403" s="140">
        <v>0</v>
      </c>
      <c r="Y403" s="140">
        <v>0</v>
      </c>
      <c r="Z403" s="140">
        <v>0</v>
      </c>
      <c r="AA403" s="140">
        <v>0</v>
      </c>
      <c r="AB403" s="140">
        <v>0</v>
      </c>
      <c r="AC403" s="140">
        <v>0</v>
      </c>
      <c r="AD403" s="140">
        <v>0</v>
      </c>
    </row>
    <row r="404" spans="1:30" x14ac:dyDescent="0.25">
      <c r="A404" s="239" t="s">
        <v>746</v>
      </c>
      <c r="B404" s="140">
        <v>-34.893230000000003</v>
      </c>
      <c r="C404" s="140">
        <v>-5.2741399999999903</v>
      </c>
      <c r="D404" s="140">
        <v>-49.668909999999997</v>
      </c>
      <c r="E404" s="140">
        <v>-53.655789999999897</v>
      </c>
      <c r="F404" s="140">
        <v>-60.252849999999903</v>
      </c>
      <c r="G404" s="140">
        <v>-50.071460000000002</v>
      </c>
      <c r="H404" s="140">
        <v>-38.665280000000003</v>
      </c>
      <c r="I404" s="140">
        <v>-24.548999999999999</v>
      </c>
      <c r="J404" s="140">
        <v>-24.533999999999999</v>
      </c>
      <c r="K404" s="140">
        <v>-24.656999999999901</v>
      </c>
      <c r="L404" s="140">
        <v>-24.646000000000001</v>
      </c>
      <c r="M404" s="140">
        <v>-20.192</v>
      </c>
      <c r="N404" s="140">
        <v>1.2250000000000001</v>
      </c>
      <c r="O404" s="140">
        <v>-20.192</v>
      </c>
      <c r="P404" s="140">
        <v>-20.192</v>
      </c>
      <c r="Q404" s="140">
        <v>-20.192</v>
      </c>
      <c r="R404" s="140">
        <v>-20.192</v>
      </c>
      <c r="S404" s="140">
        <v>-20.192</v>
      </c>
      <c r="T404" s="140">
        <v>-20.192</v>
      </c>
      <c r="U404" s="140">
        <v>-20.192</v>
      </c>
      <c r="V404" s="140">
        <v>-20.192</v>
      </c>
      <c r="W404" s="140">
        <v>-20.192</v>
      </c>
      <c r="X404" s="140">
        <v>-20.192</v>
      </c>
      <c r="Y404" s="140">
        <v>-20.192</v>
      </c>
      <c r="Z404" s="140">
        <v>1.2250000000000001</v>
      </c>
      <c r="AA404" s="140">
        <v>-20.192</v>
      </c>
      <c r="AB404" s="140">
        <v>-20.192</v>
      </c>
      <c r="AC404" s="140">
        <v>-20.192</v>
      </c>
      <c r="AD404" s="140">
        <v>-20.192</v>
      </c>
    </row>
    <row r="405" spans="1:30" x14ac:dyDescent="0.25">
      <c r="A405" s="239" t="s">
        <v>747</v>
      </c>
      <c r="B405" s="140">
        <v>0</v>
      </c>
      <c r="C405" s="140">
        <v>0</v>
      </c>
      <c r="D405" s="140">
        <v>0</v>
      </c>
      <c r="E405" s="140">
        <v>0</v>
      </c>
      <c r="F405" s="140">
        <v>0</v>
      </c>
      <c r="G405" s="140">
        <v>0</v>
      </c>
      <c r="H405" s="140">
        <v>0</v>
      </c>
      <c r="I405" s="140">
        <v>0</v>
      </c>
      <c r="J405" s="140">
        <v>0</v>
      </c>
      <c r="K405" s="140">
        <v>0</v>
      </c>
      <c r="L405" s="140">
        <v>0</v>
      </c>
      <c r="M405" s="140">
        <v>0</v>
      </c>
      <c r="N405" s="140">
        <v>0</v>
      </c>
      <c r="O405" s="140">
        <v>0</v>
      </c>
      <c r="P405" s="140">
        <v>0</v>
      </c>
      <c r="Q405" s="140">
        <v>0</v>
      </c>
      <c r="R405" s="140">
        <v>0</v>
      </c>
      <c r="S405" s="140">
        <v>0</v>
      </c>
      <c r="T405" s="140">
        <v>0</v>
      </c>
      <c r="U405" s="140">
        <v>0</v>
      </c>
      <c r="V405" s="140">
        <v>0</v>
      </c>
      <c r="W405" s="140">
        <v>0</v>
      </c>
      <c r="X405" s="140">
        <v>0</v>
      </c>
      <c r="Y405" s="140">
        <v>0</v>
      </c>
      <c r="Z405" s="140">
        <v>0</v>
      </c>
      <c r="AA405" s="140">
        <v>0</v>
      </c>
      <c r="AB405" s="140">
        <v>0</v>
      </c>
      <c r="AC405" s="140">
        <v>0</v>
      </c>
      <c r="AD405" s="140">
        <v>0</v>
      </c>
    </row>
    <row r="406" spans="1:30" x14ac:dyDescent="0.25">
      <c r="A406" s="239" t="s">
        <v>748</v>
      </c>
      <c r="B406" s="140">
        <v>-81.956069999999997</v>
      </c>
      <c r="C406" s="140">
        <v>-81.901339999999905</v>
      </c>
      <c r="D406" s="140">
        <v>-80.178079999999994</v>
      </c>
      <c r="E406" s="140">
        <v>-73.930329999999998</v>
      </c>
      <c r="F406" s="140">
        <v>-85.915499999999994</v>
      </c>
      <c r="G406" s="140">
        <v>-80.217959999999906</v>
      </c>
      <c r="H406" s="140">
        <v>-116.884159999999</v>
      </c>
      <c r="I406" s="140">
        <v>-94.831999999999994</v>
      </c>
      <c r="J406" s="140">
        <v>-94.831999999999994</v>
      </c>
      <c r="K406" s="140">
        <v>-94.831999999999994</v>
      </c>
      <c r="L406" s="140">
        <v>-94.831999999999994</v>
      </c>
      <c r="M406" s="140">
        <v>-84.495000000000005</v>
      </c>
      <c r="N406" s="140">
        <v>-84.495000000000005</v>
      </c>
      <c r="O406" s="140">
        <v>-84.495000000000005</v>
      </c>
      <c r="P406" s="140">
        <v>-84.495000000000005</v>
      </c>
      <c r="Q406" s="140">
        <v>-84.495000000000005</v>
      </c>
      <c r="R406" s="140">
        <v>-84.495000000000005</v>
      </c>
      <c r="S406" s="140">
        <v>-84.495000000000005</v>
      </c>
      <c r="T406" s="140">
        <v>-84.495000000000005</v>
      </c>
      <c r="U406" s="140">
        <v>-84.495000000000005</v>
      </c>
      <c r="V406" s="140">
        <v>-84.495000000000005</v>
      </c>
      <c r="W406" s="140">
        <v>-84.495000000000005</v>
      </c>
      <c r="X406" s="140">
        <v>-84.495000000000005</v>
      </c>
      <c r="Y406" s="140">
        <v>-85.340999999999994</v>
      </c>
      <c r="Z406" s="140">
        <v>-85.340999999999994</v>
      </c>
      <c r="AA406" s="140">
        <v>-85.340999999999994</v>
      </c>
      <c r="AB406" s="140">
        <v>-85.340999999999994</v>
      </c>
      <c r="AC406" s="140">
        <v>-85.340999999999994</v>
      </c>
      <c r="AD406" s="140">
        <v>-85.340999999999994</v>
      </c>
    </row>
    <row r="407" spans="1:30" x14ac:dyDescent="0.25">
      <c r="A407" s="239" t="s">
        <v>749</v>
      </c>
      <c r="B407" s="140">
        <v>0</v>
      </c>
      <c r="C407" s="140">
        <v>0</v>
      </c>
      <c r="D407" s="140">
        <v>0</v>
      </c>
      <c r="E407" s="140">
        <v>0</v>
      </c>
      <c r="F407" s="140">
        <v>0</v>
      </c>
      <c r="G407" s="140">
        <v>0</v>
      </c>
      <c r="H407" s="140">
        <v>0</v>
      </c>
      <c r="I407" s="140">
        <v>0</v>
      </c>
      <c r="J407" s="140">
        <v>0</v>
      </c>
      <c r="K407" s="140">
        <v>0</v>
      </c>
      <c r="L407" s="140">
        <v>0</v>
      </c>
      <c r="M407" s="140">
        <v>0</v>
      </c>
      <c r="N407" s="140">
        <v>0</v>
      </c>
      <c r="O407" s="140">
        <v>0</v>
      </c>
      <c r="P407" s="140">
        <v>0</v>
      </c>
      <c r="Q407" s="140">
        <v>0</v>
      </c>
      <c r="R407" s="140">
        <v>0</v>
      </c>
      <c r="S407" s="140">
        <v>0</v>
      </c>
      <c r="T407" s="140">
        <v>0</v>
      </c>
      <c r="U407" s="140">
        <v>0</v>
      </c>
      <c r="V407" s="140">
        <v>0</v>
      </c>
      <c r="W407" s="140">
        <v>0</v>
      </c>
      <c r="X407" s="140">
        <v>0</v>
      </c>
      <c r="Y407" s="140">
        <v>0</v>
      </c>
      <c r="Z407" s="140">
        <v>0</v>
      </c>
      <c r="AA407" s="140">
        <v>0</v>
      </c>
      <c r="AB407" s="140">
        <v>0</v>
      </c>
      <c r="AC407" s="140">
        <v>0</v>
      </c>
      <c r="AD407" s="140">
        <v>0</v>
      </c>
    </row>
    <row r="408" spans="1:30" x14ac:dyDescent="0.25">
      <c r="A408" s="239" t="s">
        <v>750</v>
      </c>
      <c r="B408" s="140">
        <v>0</v>
      </c>
      <c r="C408" s="140">
        <v>0</v>
      </c>
      <c r="D408" s="140">
        <v>0</v>
      </c>
      <c r="E408" s="140">
        <v>0</v>
      </c>
      <c r="F408" s="140">
        <v>0</v>
      </c>
      <c r="G408" s="140">
        <v>0</v>
      </c>
      <c r="H408" s="140">
        <v>0</v>
      </c>
      <c r="I408" s="140">
        <v>0</v>
      </c>
      <c r="J408" s="140">
        <v>0</v>
      </c>
      <c r="K408" s="140">
        <v>0</v>
      </c>
      <c r="L408" s="140">
        <v>0</v>
      </c>
      <c r="M408" s="140">
        <v>0</v>
      </c>
      <c r="N408" s="140">
        <v>0</v>
      </c>
      <c r="O408" s="140">
        <v>0</v>
      </c>
      <c r="P408" s="140">
        <v>0</v>
      </c>
      <c r="Q408" s="140">
        <v>0</v>
      </c>
      <c r="R408" s="140">
        <v>0</v>
      </c>
      <c r="S408" s="140">
        <v>0</v>
      </c>
      <c r="T408" s="140">
        <v>0</v>
      </c>
      <c r="U408" s="140">
        <v>0</v>
      </c>
      <c r="V408" s="140">
        <v>0</v>
      </c>
      <c r="W408" s="140">
        <v>0</v>
      </c>
      <c r="X408" s="140">
        <v>0</v>
      </c>
      <c r="Y408" s="140">
        <v>0</v>
      </c>
      <c r="Z408" s="140">
        <v>0</v>
      </c>
      <c r="AA408" s="140">
        <v>0</v>
      </c>
      <c r="AB408" s="140">
        <v>0</v>
      </c>
      <c r="AC408" s="140">
        <v>0</v>
      </c>
      <c r="AD408" s="140">
        <v>0</v>
      </c>
    </row>
    <row r="409" spans="1:30" x14ac:dyDescent="0.25">
      <c r="A409" s="239" t="s">
        <v>751</v>
      </c>
      <c r="B409" s="140">
        <v>0</v>
      </c>
      <c r="C409" s="140">
        <v>0</v>
      </c>
      <c r="D409" s="140">
        <v>0</v>
      </c>
      <c r="E409" s="140">
        <v>0</v>
      </c>
      <c r="F409" s="140">
        <v>0</v>
      </c>
      <c r="G409" s="140">
        <v>0</v>
      </c>
      <c r="H409" s="140">
        <v>0</v>
      </c>
      <c r="I409" s="140">
        <v>0</v>
      </c>
      <c r="J409" s="140">
        <v>0</v>
      </c>
      <c r="K409" s="140">
        <v>0</v>
      </c>
      <c r="L409" s="140">
        <v>0</v>
      </c>
      <c r="M409" s="140">
        <v>0</v>
      </c>
      <c r="N409" s="140">
        <v>0</v>
      </c>
      <c r="O409" s="140">
        <v>0</v>
      </c>
      <c r="P409" s="140">
        <v>0</v>
      </c>
      <c r="Q409" s="140">
        <v>0</v>
      </c>
      <c r="R409" s="140">
        <v>0</v>
      </c>
      <c r="S409" s="140">
        <v>0</v>
      </c>
      <c r="T409" s="140">
        <v>0</v>
      </c>
      <c r="U409" s="140">
        <v>0</v>
      </c>
      <c r="V409" s="140">
        <v>0</v>
      </c>
      <c r="W409" s="140">
        <v>0</v>
      </c>
      <c r="X409" s="140">
        <v>0</v>
      </c>
      <c r="Y409" s="140">
        <v>0</v>
      </c>
      <c r="Z409" s="140">
        <v>0</v>
      </c>
      <c r="AA409" s="140">
        <v>0</v>
      </c>
      <c r="AB409" s="140">
        <v>0</v>
      </c>
      <c r="AC409" s="140">
        <v>0</v>
      </c>
      <c r="AD409" s="140">
        <v>0</v>
      </c>
    </row>
    <row r="410" spans="1:30" x14ac:dyDescent="0.25">
      <c r="A410" s="239" t="s">
        <v>752</v>
      </c>
      <c r="B410" s="140">
        <v>-1.7347300000000001</v>
      </c>
      <c r="C410" s="140">
        <v>-12.910920000000001</v>
      </c>
      <c r="D410" s="140">
        <v>-8.1688500000000008</v>
      </c>
      <c r="E410" s="140">
        <v>-3.7843100000000001</v>
      </c>
      <c r="F410" s="140">
        <v>-0.87263999999999997</v>
      </c>
      <c r="G410" s="140">
        <v>-0.20169999999999999</v>
      </c>
      <c r="H410" s="140">
        <v>-0.46343999999999902</v>
      </c>
      <c r="I410" s="140">
        <v>0</v>
      </c>
      <c r="J410" s="140">
        <v>0</v>
      </c>
      <c r="K410" s="140">
        <v>0</v>
      </c>
      <c r="L410" s="140">
        <v>0</v>
      </c>
      <c r="M410" s="140">
        <v>0</v>
      </c>
      <c r="N410" s="140">
        <v>0</v>
      </c>
      <c r="O410" s="140">
        <v>0</v>
      </c>
      <c r="P410" s="140">
        <v>0</v>
      </c>
      <c r="Q410" s="140">
        <v>0</v>
      </c>
      <c r="R410" s="140">
        <v>0</v>
      </c>
      <c r="S410" s="140">
        <v>0</v>
      </c>
      <c r="T410" s="140">
        <v>0</v>
      </c>
      <c r="U410" s="140">
        <v>0</v>
      </c>
      <c r="V410" s="140">
        <v>0</v>
      </c>
      <c r="W410" s="140">
        <v>0</v>
      </c>
      <c r="X410" s="140">
        <v>0</v>
      </c>
      <c r="Y410" s="140">
        <v>0</v>
      </c>
      <c r="Z410" s="140">
        <v>0</v>
      </c>
      <c r="AA410" s="140">
        <v>0</v>
      </c>
      <c r="AB410" s="140">
        <v>0</v>
      </c>
      <c r="AC410" s="140">
        <v>0</v>
      </c>
      <c r="AD410" s="140">
        <v>0</v>
      </c>
    </row>
    <row r="411" spans="1:30" x14ac:dyDescent="0.25">
      <c r="A411" s="239" t="s">
        <v>753</v>
      </c>
      <c r="B411" s="140">
        <v>0</v>
      </c>
      <c r="C411" s="140">
        <v>0</v>
      </c>
      <c r="D411" s="140">
        <v>0</v>
      </c>
      <c r="E411" s="140">
        <v>0</v>
      </c>
      <c r="F411" s="140">
        <v>0</v>
      </c>
      <c r="G411" s="140">
        <v>0</v>
      </c>
      <c r="H411" s="140">
        <v>0</v>
      </c>
      <c r="I411" s="140">
        <v>0</v>
      </c>
      <c r="J411" s="140">
        <v>0</v>
      </c>
      <c r="K411" s="140">
        <v>0</v>
      </c>
      <c r="L411" s="140">
        <v>0</v>
      </c>
      <c r="M411" s="140">
        <v>0</v>
      </c>
      <c r="N411" s="140">
        <v>0</v>
      </c>
      <c r="O411" s="140">
        <v>0</v>
      </c>
      <c r="P411" s="140">
        <v>0</v>
      </c>
      <c r="Q411" s="140">
        <v>0</v>
      </c>
      <c r="R411" s="140">
        <v>0</v>
      </c>
      <c r="S411" s="140">
        <v>0</v>
      </c>
      <c r="T411" s="140">
        <v>0</v>
      </c>
      <c r="U411" s="140">
        <v>0</v>
      </c>
      <c r="V411" s="140">
        <v>0</v>
      </c>
      <c r="W411" s="140">
        <v>0</v>
      </c>
      <c r="X411" s="140">
        <v>0</v>
      </c>
      <c r="Y411" s="140">
        <v>0</v>
      </c>
      <c r="Z411" s="140">
        <v>0</v>
      </c>
      <c r="AA411" s="140">
        <v>0</v>
      </c>
      <c r="AB411" s="140">
        <v>0</v>
      </c>
      <c r="AC411" s="140">
        <v>0</v>
      </c>
      <c r="AD411" s="140">
        <v>0</v>
      </c>
    </row>
    <row r="412" spans="1:30" x14ac:dyDescent="0.25">
      <c r="A412" s="239" t="s">
        <v>754</v>
      </c>
      <c r="B412" s="140">
        <v>-2.4659399999999998</v>
      </c>
      <c r="C412" s="140">
        <v>-0.71701000000000004</v>
      </c>
      <c r="D412" s="140">
        <v>-0.35759999999999997</v>
      </c>
      <c r="E412" s="140">
        <v>-1.30643</v>
      </c>
      <c r="F412" s="140">
        <v>-6.4210900000000004</v>
      </c>
      <c r="G412" s="140">
        <v>-1.4571700000000001</v>
      </c>
      <c r="H412" s="140">
        <v>-0.25123000000000001</v>
      </c>
      <c r="I412" s="140">
        <v>0</v>
      </c>
      <c r="J412" s="140">
        <v>0</v>
      </c>
      <c r="K412" s="140">
        <v>0</v>
      </c>
      <c r="L412" s="140">
        <v>0</v>
      </c>
      <c r="M412" s="140">
        <v>0</v>
      </c>
      <c r="N412" s="140">
        <v>0</v>
      </c>
      <c r="O412" s="140">
        <v>0</v>
      </c>
      <c r="P412" s="140">
        <v>0</v>
      </c>
      <c r="Q412" s="140">
        <v>0</v>
      </c>
      <c r="R412" s="140">
        <v>0</v>
      </c>
      <c r="S412" s="140">
        <v>0</v>
      </c>
      <c r="T412" s="140">
        <v>0</v>
      </c>
      <c r="U412" s="140">
        <v>0</v>
      </c>
      <c r="V412" s="140">
        <v>0</v>
      </c>
      <c r="W412" s="140">
        <v>0</v>
      </c>
      <c r="X412" s="140">
        <v>0</v>
      </c>
      <c r="Y412" s="140">
        <v>0</v>
      </c>
      <c r="Z412" s="140">
        <v>0</v>
      </c>
      <c r="AA412" s="140">
        <v>0</v>
      </c>
      <c r="AB412" s="140">
        <v>0</v>
      </c>
      <c r="AC412" s="140">
        <v>0</v>
      </c>
      <c r="AD412" s="140">
        <v>0</v>
      </c>
    </row>
    <row r="413" spans="1:30" x14ac:dyDescent="0.25">
      <c r="A413" s="239" t="s">
        <v>755</v>
      </c>
      <c r="B413" s="140">
        <v>0</v>
      </c>
      <c r="C413" s="140">
        <v>0</v>
      </c>
      <c r="D413" s="140">
        <v>0</v>
      </c>
      <c r="E413" s="140">
        <v>0</v>
      </c>
      <c r="F413" s="140">
        <v>0</v>
      </c>
      <c r="G413" s="140">
        <v>0</v>
      </c>
      <c r="H413" s="140">
        <v>0</v>
      </c>
      <c r="I413" s="140">
        <v>0</v>
      </c>
      <c r="J413" s="140">
        <v>0</v>
      </c>
      <c r="K413" s="140">
        <v>0</v>
      </c>
      <c r="L413" s="140">
        <v>0</v>
      </c>
      <c r="M413" s="140">
        <v>0</v>
      </c>
      <c r="N413" s="140">
        <v>0</v>
      </c>
      <c r="O413" s="140">
        <v>0</v>
      </c>
      <c r="P413" s="140">
        <v>0</v>
      </c>
      <c r="Q413" s="140">
        <v>0</v>
      </c>
      <c r="R413" s="140">
        <v>0</v>
      </c>
      <c r="S413" s="140">
        <v>0</v>
      </c>
      <c r="T413" s="140">
        <v>0</v>
      </c>
      <c r="U413" s="140">
        <v>0</v>
      </c>
      <c r="V413" s="140">
        <v>0</v>
      </c>
      <c r="W413" s="140">
        <v>0</v>
      </c>
      <c r="X413" s="140">
        <v>0</v>
      </c>
      <c r="Y413" s="140">
        <v>0</v>
      </c>
      <c r="Z413" s="140">
        <v>0</v>
      </c>
      <c r="AA413" s="140">
        <v>0</v>
      </c>
      <c r="AB413" s="140">
        <v>0</v>
      </c>
      <c r="AC413" s="140">
        <v>0</v>
      </c>
      <c r="AD413" s="140">
        <v>0</v>
      </c>
    </row>
    <row r="414" spans="1:30" x14ac:dyDescent="0.25">
      <c r="A414" s="239" t="s">
        <v>756</v>
      </c>
      <c r="B414" s="140">
        <v>0</v>
      </c>
      <c r="C414" s="140">
        <v>0</v>
      </c>
      <c r="D414" s="140">
        <v>0</v>
      </c>
      <c r="E414" s="140">
        <v>0</v>
      </c>
      <c r="F414" s="140">
        <v>0</v>
      </c>
      <c r="G414" s="140">
        <v>0</v>
      </c>
      <c r="H414" s="140">
        <v>0</v>
      </c>
      <c r="I414" s="140">
        <v>0</v>
      </c>
      <c r="J414" s="140">
        <v>0</v>
      </c>
      <c r="K414" s="140">
        <v>0</v>
      </c>
      <c r="L414" s="140">
        <v>0</v>
      </c>
      <c r="M414" s="140">
        <v>0</v>
      </c>
      <c r="N414" s="140">
        <v>0</v>
      </c>
      <c r="O414" s="140">
        <v>0</v>
      </c>
      <c r="P414" s="140">
        <v>0</v>
      </c>
      <c r="Q414" s="140">
        <v>0</v>
      </c>
      <c r="R414" s="140">
        <v>0</v>
      </c>
      <c r="S414" s="140">
        <v>0</v>
      </c>
      <c r="T414" s="140">
        <v>0</v>
      </c>
      <c r="U414" s="140">
        <v>0</v>
      </c>
      <c r="V414" s="140">
        <v>0</v>
      </c>
      <c r="W414" s="140">
        <v>0</v>
      </c>
      <c r="X414" s="140">
        <v>0</v>
      </c>
      <c r="Y414" s="140">
        <v>0</v>
      </c>
      <c r="Z414" s="140">
        <v>0</v>
      </c>
      <c r="AA414" s="140">
        <v>0</v>
      </c>
      <c r="AB414" s="140">
        <v>0</v>
      </c>
      <c r="AC414" s="140">
        <v>0</v>
      </c>
      <c r="AD414" s="140">
        <v>0</v>
      </c>
    </row>
    <row r="415" spans="1:30" x14ac:dyDescent="0.25">
      <c r="A415" s="239" t="s">
        <v>757</v>
      </c>
      <c r="B415" s="140">
        <v>0</v>
      </c>
      <c r="C415" s="140">
        <v>0</v>
      </c>
      <c r="D415" s="140">
        <v>0</v>
      </c>
      <c r="E415" s="140">
        <v>0</v>
      </c>
      <c r="F415" s="140">
        <v>0</v>
      </c>
      <c r="G415" s="140">
        <v>0</v>
      </c>
      <c r="H415" s="140">
        <v>0</v>
      </c>
      <c r="I415" s="140">
        <v>0</v>
      </c>
      <c r="J415" s="140">
        <v>0</v>
      </c>
      <c r="K415" s="140">
        <v>0</v>
      </c>
      <c r="L415" s="140">
        <v>0</v>
      </c>
      <c r="M415" s="140">
        <v>0</v>
      </c>
      <c r="N415" s="140">
        <v>0</v>
      </c>
      <c r="O415" s="140">
        <v>0</v>
      </c>
      <c r="P415" s="140">
        <v>0</v>
      </c>
      <c r="Q415" s="140">
        <v>0</v>
      </c>
      <c r="R415" s="140">
        <v>0</v>
      </c>
      <c r="S415" s="140">
        <v>0</v>
      </c>
      <c r="T415" s="140">
        <v>0</v>
      </c>
      <c r="U415" s="140">
        <v>0</v>
      </c>
      <c r="V415" s="140">
        <v>0</v>
      </c>
      <c r="W415" s="140">
        <v>0</v>
      </c>
      <c r="X415" s="140">
        <v>0</v>
      </c>
      <c r="Y415" s="140">
        <v>0</v>
      </c>
      <c r="Z415" s="140">
        <v>0</v>
      </c>
      <c r="AA415" s="140">
        <v>0</v>
      </c>
      <c r="AB415" s="140">
        <v>0</v>
      </c>
      <c r="AC415" s="140">
        <v>0</v>
      </c>
      <c r="AD415" s="140">
        <v>0</v>
      </c>
    </row>
    <row r="416" spans="1:30" x14ac:dyDescent="0.25">
      <c r="A416" s="239" t="s">
        <v>758</v>
      </c>
      <c r="B416" s="140">
        <v>0</v>
      </c>
      <c r="C416" s="140">
        <v>0</v>
      </c>
      <c r="D416" s="140">
        <v>0</v>
      </c>
      <c r="E416" s="140">
        <v>0</v>
      </c>
      <c r="F416" s="140">
        <v>0</v>
      </c>
      <c r="G416" s="140">
        <v>0</v>
      </c>
      <c r="H416" s="140">
        <v>0</v>
      </c>
      <c r="I416" s="140">
        <v>0</v>
      </c>
      <c r="J416" s="140">
        <v>0</v>
      </c>
      <c r="K416" s="140">
        <v>0</v>
      </c>
      <c r="L416" s="140">
        <v>0</v>
      </c>
      <c r="M416" s="140">
        <v>0</v>
      </c>
      <c r="N416" s="140">
        <v>0</v>
      </c>
      <c r="O416" s="140">
        <v>0</v>
      </c>
      <c r="P416" s="140">
        <v>0</v>
      </c>
      <c r="Q416" s="140">
        <v>0</v>
      </c>
      <c r="R416" s="140">
        <v>0</v>
      </c>
      <c r="S416" s="140">
        <v>0</v>
      </c>
      <c r="T416" s="140">
        <v>0</v>
      </c>
      <c r="U416" s="140">
        <v>0</v>
      </c>
      <c r="V416" s="140">
        <v>0</v>
      </c>
      <c r="W416" s="140">
        <v>0</v>
      </c>
      <c r="X416" s="140">
        <v>0</v>
      </c>
      <c r="Y416" s="140">
        <v>0</v>
      </c>
      <c r="Z416" s="140">
        <v>0</v>
      </c>
      <c r="AA416" s="140">
        <v>0</v>
      </c>
      <c r="AB416" s="140">
        <v>0</v>
      </c>
      <c r="AC416" s="140">
        <v>0</v>
      </c>
      <c r="AD416" s="140">
        <v>0</v>
      </c>
    </row>
    <row r="417" spans="1:31" x14ac:dyDescent="0.25">
      <c r="A417" s="239" t="s">
        <v>759</v>
      </c>
      <c r="B417" s="140">
        <v>16.38889</v>
      </c>
      <c r="C417" s="140">
        <v>2.5</v>
      </c>
      <c r="D417" s="140">
        <v>10.85342</v>
      </c>
      <c r="E417" s="140">
        <v>1.82151</v>
      </c>
      <c r="F417" s="140">
        <v>1</v>
      </c>
      <c r="G417" s="140">
        <v>1.2</v>
      </c>
      <c r="H417" s="140">
        <v>54.939279999999997</v>
      </c>
      <c r="I417" s="140">
        <v>22.596</v>
      </c>
      <c r="J417" s="140">
        <v>31.728000000000002</v>
      </c>
      <c r="K417" s="140">
        <v>43.631</v>
      </c>
      <c r="L417" s="140">
        <v>84.153000000000006</v>
      </c>
      <c r="M417" s="140">
        <v>12.632999999999999</v>
      </c>
      <c r="N417" s="140">
        <v>86.067999999999998</v>
      </c>
      <c r="O417" s="140">
        <v>30.06</v>
      </c>
      <c r="P417" s="140">
        <v>24.777999999999999</v>
      </c>
      <c r="Q417" s="140">
        <v>47.307000000000002</v>
      </c>
      <c r="R417" s="140">
        <v>26.605</v>
      </c>
      <c r="S417" s="140">
        <v>6.8639999999999999</v>
      </c>
      <c r="T417" s="140">
        <v>10.689</v>
      </c>
      <c r="U417" s="140">
        <v>5.6180000000000003</v>
      </c>
      <c r="V417" s="140">
        <v>15.372999999999999</v>
      </c>
      <c r="W417" s="140">
        <v>25.359000000000002</v>
      </c>
      <c r="X417" s="140">
        <v>71.144999999999996</v>
      </c>
      <c r="Y417" s="140">
        <v>12.632999999999999</v>
      </c>
      <c r="Z417" s="140">
        <v>86.067999999999998</v>
      </c>
      <c r="AA417" s="140">
        <v>30.06</v>
      </c>
      <c r="AB417" s="140">
        <v>24.777999999999999</v>
      </c>
      <c r="AC417" s="140">
        <v>47.307000000000002</v>
      </c>
      <c r="AD417" s="140">
        <v>26.605</v>
      </c>
    </row>
    <row r="418" spans="1:31" x14ac:dyDescent="0.25">
      <c r="A418" s="239" t="s">
        <v>760</v>
      </c>
      <c r="B418" s="140">
        <v>0</v>
      </c>
      <c r="C418" s="140">
        <v>0</v>
      </c>
      <c r="D418" s="140">
        <v>0</v>
      </c>
      <c r="E418" s="140">
        <v>0</v>
      </c>
      <c r="F418" s="140">
        <v>0</v>
      </c>
      <c r="G418" s="140">
        <v>0</v>
      </c>
      <c r="H418" s="140">
        <v>0</v>
      </c>
      <c r="I418" s="140">
        <v>0</v>
      </c>
      <c r="J418" s="140">
        <v>0</v>
      </c>
      <c r="K418" s="140">
        <v>0</v>
      </c>
      <c r="L418" s="140">
        <v>0</v>
      </c>
      <c r="M418" s="140">
        <v>0</v>
      </c>
      <c r="N418" s="140">
        <v>0</v>
      </c>
      <c r="O418" s="140">
        <v>0</v>
      </c>
      <c r="P418" s="140">
        <v>0</v>
      </c>
      <c r="Q418" s="140">
        <v>0</v>
      </c>
      <c r="R418" s="140">
        <v>0</v>
      </c>
      <c r="S418" s="140">
        <v>0</v>
      </c>
      <c r="T418" s="140">
        <v>0</v>
      </c>
      <c r="U418" s="140">
        <v>0</v>
      </c>
      <c r="V418" s="140">
        <v>0</v>
      </c>
      <c r="W418" s="140">
        <v>0</v>
      </c>
      <c r="X418" s="140">
        <v>0</v>
      </c>
      <c r="Y418" s="140">
        <v>0</v>
      </c>
      <c r="Z418" s="140">
        <v>0</v>
      </c>
      <c r="AA418" s="140">
        <v>0</v>
      </c>
      <c r="AB418" s="140">
        <v>0</v>
      </c>
      <c r="AC418" s="140">
        <v>0</v>
      </c>
      <c r="AD418" s="140">
        <v>0</v>
      </c>
    </row>
    <row r="419" spans="1:31" x14ac:dyDescent="0.25">
      <c r="A419" s="239" t="s">
        <v>761</v>
      </c>
      <c r="B419" s="140">
        <v>-4</v>
      </c>
      <c r="C419" s="140">
        <v>90</v>
      </c>
      <c r="D419" s="140">
        <v>-16</v>
      </c>
      <c r="E419" s="140">
        <v>8</v>
      </c>
      <c r="F419" s="140">
        <v>128</v>
      </c>
      <c r="G419" s="140">
        <v>12</v>
      </c>
      <c r="H419" s="140">
        <v>24.130189999999999</v>
      </c>
      <c r="I419" s="140">
        <v>13.333</v>
      </c>
      <c r="J419" s="140">
        <v>13.333</v>
      </c>
      <c r="K419" s="140">
        <v>13.333</v>
      </c>
      <c r="L419" s="140">
        <v>3.29</v>
      </c>
      <c r="M419" s="140">
        <v>13.333</v>
      </c>
      <c r="N419" s="140">
        <v>13.333</v>
      </c>
      <c r="O419" s="140">
        <v>13.333</v>
      </c>
      <c r="P419" s="140">
        <v>13.333</v>
      </c>
      <c r="Q419" s="140">
        <v>13.333</v>
      </c>
      <c r="R419" s="140">
        <v>13.333</v>
      </c>
      <c r="S419" s="140">
        <v>13.333</v>
      </c>
      <c r="T419" s="140">
        <v>13.333</v>
      </c>
      <c r="U419" s="140">
        <v>13.333</v>
      </c>
      <c r="V419" s="140">
        <v>13.333</v>
      </c>
      <c r="W419" s="140">
        <v>13.333</v>
      </c>
      <c r="X419" s="140">
        <v>13.333</v>
      </c>
      <c r="Y419" s="140">
        <v>13.333</v>
      </c>
      <c r="Z419" s="140">
        <v>13.333</v>
      </c>
      <c r="AA419" s="140">
        <v>13.333</v>
      </c>
      <c r="AB419" s="140">
        <v>13.333</v>
      </c>
      <c r="AC419" s="140">
        <v>13.333</v>
      </c>
      <c r="AD419" s="140">
        <v>13.333</v>
      </c>
    </row>
    <row r="420" spans="1:31" x14ac:dyDescent="0.25">
      <c r="A420" s="239" t="s">
        <v>762</v>
      </c>
      <c r="B420" s="140">
        <v>73.202479999999994</v>
      </c>
      <c r="C420" s="140">
        <v>67.086259999999996</v>
      </c>
      <c r="D420" s="140">
        <v>54.762149999999998</v>
      </c>
      <c r="E420" s="140">
        <v>44.4069</v>
      </c>
      <c r="F420" s="140">
        <v>46.019309999999997</v>
      </c>
      <c r="G420" s="140">
        <v>58.745730000000002</v>
      </c>
      <c r="H420" s="140">
        <v>50.46902</v>
      </c>
      <c r="I420" s="140">
        <v>56.153999999999897</v>
      </c>
      <c r="J420" s="140">
        <v>59.790999999999997</v>
      </c>
      <c r="K420" s="140">
        <v>46.015999999999998</v>
      </c>
      <c r="L420" s="140">
        <v>127.27200000000001</v>
      </c>
      <c r="M420" s="140">
        <v>92.948999999999998</v>
      </c>
      <c r="N420" s="140">
        <v>55.975000000000001</v>
      </c>
      <c r="O420" s="140">
        <v>58.484999999999999</v>
      </c>
      <c r="P420" s="140">
        <v>55.625</v>
      </c>
      <c r="Q420" s="140">
        <v>54.563000000000002</v>
      </c>
      <c r="R420" s="140">
        <v>57.069000000000003</v>
      </c>
      <c r="S420" s="140">
        <v>56.847000000000001</v>
      </c>
      <c r="T420" s="140">
        <v>57.356999999999999</v>
      </c>
      <c r="U420" s="140">
        <v>57.110999999999997</v>
      </c>
      <c r="V420" s="140">
        <v>60.012</v>
      </c>
      <c r="W420" s="140">
        <v>54.118000000000002</v>
      </c>
      <c r="X420" s="140">
        <v>79.930000000000007</v>
      </c>
      <c r="Y420" s="140">
        <v>94.82</v>
      </c>
      <c r="Z420" s="140">
        <v>57.828000000000003</v>
      </c>
      <c r="AA420" s="140">
        <v>60.411000000000001</v>
      </c>
      <c r="AB420" s="140">
        <v>56.523000000000003</v>
      </c>
      <c r="AC420" s="140">
        <v>57.384999999999998</v>
      </c>
      <c r="AD420" s="140">
        <v>58.933</v>
      </c>
    </row>
    <row r="421" spans="1:31" ht="15.75" thickBot="1" x14ac:dyDescent="0.3">
      <c r="A421" s="239" t="s">
        <v>763</v>
      </c>
      <c r="B421" s="241">
        <v>65.535139999999998</v>
      </c>
      <c r="C421" s="241">
        <v>39.437860000000001</v>
      </c>
      <c r="D421" s="241">
        <v>12.168530000000001</v>
      </c>
      <c r="E421" s="241">
        <v>25.576630000000002</v>
      </c>
      <c r="F421" s="241">
        <v>22.55846</v>
      </c>
      <c r="G421" s="241">
        <v>33.601520000000001</v>
      </c>
      <c r="H421" s="241">
        <v>31.632919999999999</v>
      </c>
      <c r="I421" s="241">
        <v>123.773</v>
      </c>
      <c r="J421" s="241">
        <v>97.883999999999901</v>
      </c>
      <c r="K421" s="241">
        <v>130.18</v>
      </c>
      <c r="L421" s="241">
        <v>273.69</v>
      </c>
      <c r="M421" s="241">
        <v>50.457000000000001</v>
      </c>
      <c r="N421" s="241">
        <v>42.37</v>
      </c>
      <c r="O421" s="241">
        <v>81.040999999999997</v>
      </c>
      <c r="P421" s="241">
        <v>76.932000000000002</v>
      </c>
      <c r="Q421" s="241">
        <v>78.596999999999994</v>
      </c>
      <c r="R421" s="241">
        <v>128.68799999999999</v>
      </c>
      <c r="S421" s="241">
        <v>81.759</v>
      </c>
      <c r="T421" s="241">
        <v>62.325000000000003</v>
      </c>
      <c r="U421" s="241">
        <v>88.983999999999995</v>
      </c>
      <c r="V421" s="241">
        <v>73.727000000000004</v>
      </c>
      <c r="W421" s="241">
        <v>83.424000000000007</v>
      </c>
      <c r="X421" s="241">
        <v>212.167</v>
      </c>
      <c r="Y421" s="241">
        <v>50.975999999999999</v>
      </c>
      <c r="Z421" s="241">
        <v>42.453000000000003</v>
      </c>
      <c r="AA421" s="241">
        <v>81.638999999999996</v>
      </c>
      <c r="AB421" s="241">
        <v>77.015000000000001</v>
      </c>
      <c r="AC421" s="241">
        <v>72.864999999999995</v>
      </c>
      <c r="AD421" s="241">
        <v>124.71299999999999</v>
      </c>
    </row>
    <row r="422" spans="1:31" x14ac:dyDescent="0.25">
      <c r="A422" s="244" t="s">
        <v>764</v>
      </c>
      <c r="B422" s="140">
        <v>23.293449999999901</v>
      </c>
      <c r="C422" s="140">
        <v>86.903890000000004</v>
      </c>
      <c r="D422" s="140">
        <v>-56.759300000000003</v>
      </c>
      <c r="E422" s="140">
        <v>-38.959310000000002</v>
      </c>
      <c r="F422" s="140">
        <v>46.719009999999997</v>
      </c>
      <c r="G422" s="140">
        <v>-19.092979999999901</v>
      </c>
      <c r="H422" s="140">
        <v>92.590619999999902</v>
      </c>
      <c r="I422" s="140">
        <v>78.785387255947896</v>
      </c>
      <c r="J422" s="140">
        <v>69.8575162559478</v>
      </c>
      <c r="K422" s="140">
        <v>89.161554255947905</v>
      </c>
      <c r="L422" s="140">
        <v>298.498825755947</v>
      </c>
      <c r="M422" s="140">
        <v>64.107344755947807</v>
      </c>
      <c r="N422" s="140">
        <v>92.250477255947899</v>
      </c>
      <c r="O422" s="140">
        <v>65.675600255947899</v>
      </c>
      <c r="P422" s="140">
        <v>55.767654755947902</v>
      </c>
      <c r="Q422" s="140">
        <v>72.8632517559479</v>
      </c>
      <c r="R422" s="140">
        <v>97.425696255947898</v>
      </c>
      <c r="S422" s="140">
        <v>47.167861255947898</v>
      </c>
      <c r="T422" s="140">
        <v>35.963306755947897</v>
      </c>
      <c r="U422" s="140">
        <v>51.919100755947902</v>
      </c>
      <c r="V422" s="140">
        <v>50.690849755947902</v>
      </c>
      <c r="W422" s="140">
        <v>59.568941255947898</v>
      </c>
      <c r="X422" s="140">
        <v>216.36495575594699</v>
      </c>
      <c r="Y422" s="140">
        <v>65.732931255947904</v>
      </c>
      <c r="Z422" s="140">
        <v>93.530845755947894</v>
      </c>
      <c r="AA422" s="140">
        <v>67.415476255947894</v>
      </c>
      <c r="AB422" s="140">
        <v>56.093023255947898</v>
      </c>
      <c r="AC422" s="140">
        <v>70.748462755947898</v>
      </c>
      <c r="AD422" s="140">
        <v>95.6715357559479</v>
      </c>
    </row>
    <row r="423" spans="1:31" ht="15.75" thickBot="1" x14ac:dyDescent="0.3">
      <c r="A423" s="239" t="s">
        <v>765</v>
      </c>
      <c r="B423" s="241">
        <v>0</v>
      </c>
      <c r="C423" s="241">
        <v>0</v>
      </c>
      <c r="D423" s="241">
        <v>0</v>
      </c>
      <c r="E423" s="241">
        <v>0</v>
      </c>
      <c r="F423" s="241">
        <v>0</v>
      </c>
      <c r="G423" s="241">
        <v>0</v>
      </c>
      <c r="H423" s="241">
        <v>0</v>
      </c>
      <c r="I423" s="241">
        <v>0</v>
      </c>
      <c r="J423" s="241">
        <v>0</v>
      </c>
      <c r="K423" s="241">
        <v>0</v>
      </c>
      <c r="L423" s="241">
        <v>0</v>
      </c>
      <c r="M423" s="241">
        <v>0</v>
      </c>
      <c r="N423" s="241">
        <v>0</v>
      </c>
      <c r="O423" s="241">
        <v>0</v>
      </c>
      <c r="P423" s="241">
        <v>0</v>
      </c>
      <c r="Q423" s="241">
        <v>0</v>
      </c>
      <c r="R423" s="241">
        <v>0</v>
      </c>
      <c r="S423" s="241">
        <v>-6.5657138555296504</v>
      </c>
      <c r="T423" s="241">
        <v>-14.317093411955801</v>
      </c>
      <c r="U423" s="241">
        <v>-16.8239154715815</v>
      </c>
      <c r="V423" s="241">
        <v>-20.559797904254101</v>
      </c>
      <c r="W423" s="241">
        <v>-25.261697030949598</v>
      </c>
      <c r="X423" s="241">
        <v>-30.836784612835899</v>
      </c>
      <c r="Y423" s="241">
        <v>-36.441819810609097</v>
      </c>
      <c r="Z423" s="241">
        <v>-43.2826017821248</v>
      </c>
      <c r="AA423" s="241">
        <v>-50.533016278055698</v>
      </c>
      <c r="AB423" s="241">
        <v>-58.326603452569898</v>
      </c>
      <c r="AC423" s="241">
        <v>-66.113151282976204</v>
      </c>
      <c r="AD423" s="241">
        <v>-75.328465492211095</v>
      </c>
    </row>
    <row r="424" spans="1:31" x14ac:dyDescent="0.25">
      <c r="A424" s="244" t="s">
        <v>766</v>
      </c>
      <c r="B424" s="140">
        <v>0</v>
      </c>
      <c r="C424" s="140">
        <v>0</v>
      </c>
      <c r="D424" s="140">
        <v>0</v>
      </c>
      <c r="E424" s="140">
        <v>0</v>
      </c>
      <c r="F424" s="140">
        <v>0</v>
      </c>
      <c r="G424" s="140">
        <v>0</v>
      </c>
      <c r="H424" s="140">
        <v>0</v>
      </c>
      <c r="I424" s="140">
        <v>0</v>
      </c>
      <c r="J424" s="140">
        <v>0</v>
      </c>
      <c r="K424" s="140">
        <v>0</v>
      </c>
      <c r="L424" s="140">
        <v>0</v>
      </c>
      <c r="M424" s="140">
        <v>0</v>
      </c>
      <c r="N424" s="140">
        <v>0</v>
      </c>
      <c r="O424" s="140">
        <v>0</v>
      </c>
      <c r="P424" s="140">
        <v>0</v>
      </c>
      <c r="Q424" s="140">
        <v>0</v>
      </c>
      <c r="R424" s="140">
        <v>0</v>
      </c>
      <c r="S424" s="140">
        <v>-6.5657138555296504</v>
      </c>
      <c r="T424" s="140">
        <v>-14.317093411955801</v>
      </c>
      <c r="U424" s="140">
        <v>-16.8239154715815</v>
      </c>
      <c r="V424" s="140">
        <v>-20.559797904254101</v>
      </c>
      <c r="W424" s="140">
        <v>-25.261697030949598</v>
      </c>
      <c r="X424" s="140">
        <v>-30.836784612835899</v>
      </c>
      <c r="Y424" s="140">
        <v>-36.441819810609097</v>
      </c>
      <c r="Z424" s="140">
        <v>-43.2826017821248</v>
      </c>
      <c r="AA424" s="140">
        <v>-50.533016278055698</v>
      </c>
      <c r="AB424" s="140">
        <v>-58.326603452569898</v>
      </c>
      <c r="AC424" s="140">
        <v>-66.113151282976204</v>
      </c>
      <c r="AD424" s="140">
        <v>-75.328465492211095</v>
      </c>
    </row>
    <row r="425" spans="1:31" ht="15.75" thickBot="1" x14ac:dyDescent="0.3">
      <c r="B425" s="249"/>
      <c r="C425" s="249"/>
      <c r="D425" s="249"/>
      <c r="E425" s="249"/>
      <c r="F425" s="249"/>
      <c r="G425" s="249"/>
      <c r="H425" s="249"/>
      <c r="I425" s="249"/>
      <c r="J425" s="249"/>
      <c r="K425" s="249"/>
      <c r="L425" s="249"/>
      <c r="M425" s="249"/>
      <c r="N425" s="249"/>
      <c r="O425" s="249"/>
      <c r="P425" s="249"/>
      <c r="Q425" s="249"/>
      <c r="R425" s="249"/>
      <c r="S425" s="249"/>
      <c r="T425" s="249"/>
      <c r="U425" s="249"/>
      <c r="V425" s="249"/>
      <c r="W425" s="249"/>
      <c r="X425" s="249"/>
      <c r="Y425" s="249"/>
      <c r="Z425" s="249"/>
      <c r="AA425" s="249"/>
      <c r="AB425" s="249"/>
      <c r="AC425" s="249"/>
      <c r="AD425" s="249"/>
      <c r="AE425" s="4">
        <f>SUM(S425:AD425)*1000</f>
        <v>0</v>
      </c>
    </row>
    <row r="426" spans="1:31" x14ac:dyDescent="0.25">
      <c r="A426" s="237" t="s">
        <v>767</v>
      </c>
      <c r="B426" s="140">
        <v>23.293449999999901</v>
      </c>
      <c r="C426" s="140">
        <v>86.903890000000004</v>
      </c>
      <c r="D426" s="140">
        <v>-56.759300000000003</v>
      </c>
      <c r="E426" s="140">
        <v>-38.959310000000002</v>
      </c>
      <c r="F426" s="140">
        <v>46.719009999999997</v>
      </c>
      <c r="G426" s="140">
        <v>-19.092979999999901</v>
      </c>
      <c r="H426" s="140">
        <v>92.590619999999902</v>
      </c>
      <c r="I426" s="140">
        <v>78.785387255947896</v>
      </c>
      <c r="J426" s="140">
        <v>69.8575162559478</v>
      </c>
      <c r="K426" s="140">
        <v>89.161554255947905</v>
      </c>
      <c r="L426" s="140">
        <v>298.498825755947</v>
      </c>
      <c r="M426" s="140">
        <v>64.107344755947807</v>
      </c>
      <c r="N426" s="140">
        <v>92.250477255947899</v>
      </c>
      <c r="O426" s="140">
        <v>65.675600255947899</v>
      </c>
      <c r="P426" s="140">
        <v>55.767654755947902</v>
      </c>
      <c r="Q426" s="140">
        <v>72.8632517559479</v>
      </c>
      <c r="R426" s="140">
        <v>97.425696255947898</v>
      </c>
      <c r="S426" s="140">
        <v>40.602147400418197</v>
      </c>
      <c r="T426" s="140">
        <v>21.646213343991999</v>
      </c>
      <c r="U426" s="140">
        <v>35.095185284366302</v>
      </c>
      <c r="V426" s="140">
        <v>30.131051851693702</v>
      </c>
      <c r="W426" s="140">
        <v>34.3072442249982</v>
      </c>
      <c r="X426" s="140">
        <v>185.528171143111</v>
      </c>
      <c r="Y426" s="140">
        <v>29.2911114453387</v>
      </c>
      <c r="Z426" s="140">
        <v>50.248243973823001</v>
      </c>
      <c r="AA426" s="140">
        <v>16.882459977892101</v>
      </c>
      <c r="AB426" s="140">
        <v>-2.2335801966220501</v>
      </c>
      <c r="AC426" s="140">
        <v>4.63531147297169</v>
      </c>
      <c r="AD426" s="140">
        <v>20.343070263736699</v>
      </c>
    </row>
    <row r="428" spans="1:31" x14ac:dyDescent="0.25">
      <c r="A428" s="237" t="s">
        <v>768</v>
      </c>
      <c r="B428" s="238">
        <v>32267.82431</v>
      </c>
      <c r="C428" s="238">
        <v>26680.8914699999</v>
      </c>
      <c r="D428" s="238">
        <v>14985.8220599999</v>
      </c>
      <c r="E428" s="238">
        <v>23650.361819999998</v>
      </c>
      <c r="F428" s="238">
        <v>30156.32157</v>
      </c>
      <c r="G428" s="238">
        <v>35506.394119999997</v>
      </c>
      <c r="H428" s="238">
        <v>30462.58383</v>
      </c>
      <c r="I428" s="238">
        <v>23690.7815412827</v>
      </c>
      <c r="J428" s="238">
        <v>15575.827647370899</v>
      </c>
      <c r="K428" s="238">
        <v>20950.2671732462</v>
      </c>
      <c r="L428" s="238">
        <v>30173.476955140999</v>
      </c>
      <c r="M428" s="238">
        <v>35611.047853103701</v>
      </c>
      <c r="N428" s="238">
        <v>27691.129356149599</v>
      </c>
      <c r="O428" s="238">
        <v>26011.127087136501</v>
      </c>
      <c r="P428" s="238">
        <v>11302.030949067301</v>
      </c>
      <c r="Q428" s="238">
        <v>18670.354189544199</v>
      </c>
      <c r="R428" s="238">
        <v>24038.2334410601</v>
      </c>
      <c r="S428" s="238">
        <v>21232.8324760053</v>
      </c>
      <c r="T428" s="238">
        <v>21869.185684665201</v>
      </c>
      <c r="U428" s="238">
        <v>23400.783894197699</v>
      </c>
      <c r="V428" s="238">
        <v>7555.7187371467198</v>
      </c>
      <c r="W428" s="238">
        <v>15636.138748658401</v>
      </c>
      <c r="X428" s="238">
        <v>31551.752798097601</v>
      </c>
      <c r="Y428" s="238">
        <v>29065.621231687001</v>
      </c>
      <c r="Z428" s="238">
        <v>22071.753892361899</v>
      </c>
      <c r="AA428" s="238">
        <v>20824.932102786101</v>
      </c>
      <c r="AB428" s="238">
        <v>9395.29833399774</v>
      </c>
      <c r="AC428" s="238">
        <v>12143.1251284752</v>
      </c>
      <c r="AD428" s="238">
        <v>23854.080780775701</v>
      </c>
    </row>
    <row r="429" spans="1:31" x14ac:dyDescent="0.25">
      <c r="A429" s="239" t="s">
        <v>487</v>
      </c>
    </row>
    <row r="430" spans="1:31" x14ac:dyDescent="0.25">
      <c r="A430" s="239" t="s">
        <v>769</v>
      </c>
      <c r="B430" s="140">
        <v>6782.1189899999999</v>
      </c>
      <c r="C430" s="140">
        <v>6832.2842000000001</v>
      </c>
      <c r="D430" s="140">
        <v>6798.7875999999997</v>
      </c>
      <c r="E430" s="140">
        <v>6788.4043199999996</v>
      </c>
      <c r="F430" s="140">
        <v>6787.5091199999997</v>
      </c>
      <c r="G430" s="140">
        <v>6791.6983600000003</v>
      </c>
      <c r="H430" s="140">
        <v>6789.0398699999996</v>
      </c>
      <c r="I430" s="140">
        <v>6912.25405470224</v>
      </c>
      <c r="J430" s="140">
        <v>6914.1243601634897</v>
      </c>
      <c r="K430" s="140">
        <v>6540.22736537932</v>
      </c>
      <c r="L430" s="140">
        <v>6542.1424100697404</v>
      </c>
      <c r="M430" s="140">
        <v>6541.3696074030704</v>
      </c>
      <c r="N430" s="140">
        <v>6533.3650608873604</v>
      </c>
      <c r="O430" s="140">
        <v>6542.1785958475202</v>
      </c>
      <c r="P430" s="140">
        <v>6582.4639257926501</v>
      </c>
      <c r="Q430" s="140">
        <v>6556.0770938134501</v>
      </c>
      <c r="R430" s="140">
        <v>6511.23936176192</v>
      </c>
      <c r="S430" s="140">
        <v>7408.1954763412296</v>
      </c>
      <c r="T430" s="140">
        <v>7408.1666993967801</v>
      </c>
      <c r="U430" s="140">
        <v>7391.6066458897703</v>
      </c>
      <c r="V430" s="140">
        <v>7394.2692028024103</v>
      </c>
      <c r="W430" s="140">
        <v>7391.62239658422</v>
      </c>
      <c r="X430" s="140">
        <v>7394.3362411635298</v>
      </c>
      <c r="Y430" s="140">
        <v>7394.3629407190801</v>
      </c>
      <c r="Z430" s="140">
        <v>7386.4484042867098</v>
      </c>
      <c r="AA430" s="140">
        <v>7394.3352705801899</v>
      </c>
      <c r="AB430" s="140">
        <v>7391.7312211119897</v>
      </c>
      <c r="AC430" s="140">
        <v>7394.3345724413102</v>
      </c>
      <c r="AD430" s="140">
        <v>7391.6881238064398</v>
      </c>
    </row>
    <row r="431" spans="1:31" x14ac:dyDescent="0.25">
      <c r="A431" s="239" t="s">
        <v>770</v>
      </c>
      <c r="B431" s="140">
        <v>0</v>
      </c>
      <c r="C431" s="140">
        <v>0</v>
      </c>
      <c r="D431" s="140">
        <v>0</v>
      </c>
      <c r="E431" s="140">
        <v>0</v>
      </c>
      <c r="F431" s="140">
        <v>0</v>
      </c>
      <c r="G431" s="140">
        <v>0</v>
      </c>
      <c r="H431" s="140">
        <v>0</v>
      </c>
      <c r="I431" s="140">
        <v>0</v>
      </c>
      <c r="J431" s="140">
        <v>0</v>
      </c>
      <c r="K431" s="140">
        <v>0</v>
      </c>
      <c r="L431" s="140">
        <v>0</v>
      </c>
      <c r="M431" s="140">
        <v>0</v>
      </c>
      <c r="N431" s="140">
        <v>0</v>
      </c>
      <c r="O431" s="140">
        <v>0</v>
      </c>
      <c r="P431" s="140">
        <v>0</v>
      </c>
      <c r="Q431" s="140">
        <v>0</v>
      </c>
      <c r="R431" s="140">
        <v>0</v>
      </c>
      <c r="S431" s="140">
        <v>0</v>
      </c>
      <c r="T431" s="140">
        <v>0</v>
      </c>
      <c r="U431" s="140">
        <v>0</v>
      </c>
      <c r="V431" s="140">
        <v>0</v>
      </c>
      <c r="W431" s="140">
        <v>0</v>
      </c>
      <c r="X431" s="140">
        <v>0</v>
      </c>
      <c r="Y431" s="140">
        <v>0</v>
      </c>
      <c r="Z431" s="140">
        <v>0</v>
      </c>
      <c r="AA431" s="140">
        <v>0</v>
      </c>
      <c r="AB431" s="140">
        <v>0</v>
      </c>
      <c r="AC431" s="140">
        <v>0</v>
      </c>
      <c r="AD431" s="140">
        <v>0</v>
      </c>
    </row>
    <row r="432" spans="1:31" ht="15.75" thickBot="1" x14ac:dyDescent="0.3">
      <c r="A432" s="239" t="s">
        <v>775</v>
      </c>
      <c r="B432" s="241">
        <v>0</v>
      </c>
      <c r="C432" s="241">
        <v>0</v>
      </c>
      <c r="D432" s="241">
        <v>0</v>
      </c>
      <c r="E432" s="241">
        <v>0</v>
      </c>
      <c r="F432" s="241">
        <v>0</v>
      </c>
      <c r="G432" s="241">
        <v>0</v>
      </c>
      <c r="H432" s="241">
        <v>0</v>
      </c>
      <c r="I432" s="241">
        <v>0</v>
      </c>
      <c r="J432" s="241">
        <v>0</v>
      </c>
      <c r="K432" s="241">
        <v>0</v>
      </c>
      <c r="L432" s="241">
        <v>0</v>
      </c>
      <c r="M432" s="241">
        <v>0</v>
      </c>
      <c r="N432" s="241">
        <v>0</v>
      </c>
      <c r="O432" s="241">
        <v>0</v>
      </c>
      <c r="P432" s="241">
        <v>0</v>
      </c>
      <c r="Q432" s="241">
        <v>0</v>
      </c>
      <c r="R432" s="241">
        <v>0</v>
      </c>
      <c r="S432" s="241">
        <v>0</v>
      </c>
      <c r="T432" s="241">
        <v>0</v>
      </c>
      <c r="U432" s="241">
        <v>0</v>
      </c>
      <c r="V432" s="241">
        <v>0</v>
      </c>
      <c r="W432" s="241">
        <v>0</v>
      </c>
      <c r="X432" s="241">
        <v>0</v>
      </c>
      <c r="Y432" s="241">
        <v>0</v>
      </c>
      <c r="Z432" s="241">
        <v>0</v>
      </c>
      <c r="AA432" s="241">
        <v>0</v>
      </c>
      <c r="AB432" s="241">
        <v>0</v>
      </c>
      <c r="AC432" s="241">
        <v>0</v>
      </c>
      <c r="AD432" s="241">
        <v>0</v>
      </c>
    </row>
    <row r="433" spans="1:30" x14ac:dyDescent="0.25">
      <c r="A433" s="239" t="s">
        <v>771</v>
      </c>
      <c r="B433" s="140">
        <v>6782.1189899999999</v>
      </c>
      <c r="C433" s="140">
        <v>6832.2842000000001</v>
      </c>
      <c r="D433" s="140">
        <v>6798.7875999999997</v>
      </c>
      <c r="E433" s="140">
        <v>6788.4043199999996</v>
      </c>
      <c r="F433" s="140">
        <v>6787.5091199999997</v>
      </c>
      <c r="G433" s="140">
        <v>6791.6983600000003</v>
      </c>
      <c r="H433" s="140">
        <v>6789.0398699999996</v>
      </c>
      <c r="I433" s="140">
        <v>6912.25405470224</v>
      </c>
      <c r="J433" s="140">
        <v>6914.1243601634897</v>
      </c>
      <c r="K433" s="140">
        <v>6540.22736537932</v>
      </c>
      <c r="L433" s="140">
        <v>6542.1424100697404</v>
      </c>
      <c r="M433" s="140">
        <v>6541.3696074030704</v>
      </c>
      <c r="N433" s="140">
        <v>6533.3650608873604</v>
      </c>
      <c r="O433" s="140">
        <v>6542.1785958475202</v>
      </c>
      <c r="P433" s="140">
        <v>6582.4639257926501</v>
      </c>
      <c r="Q433" s="140">
        <v>6556.0770938134501</v>
      </c>
      <c r="R433" s="140">
        <v>6511.23936176192</v>
      </c>
      <c r="S433" s="140">
        <v>7408.1954763412296</v>
      </c>
      <c r="T433" s="140">
        <v>7408.1666993967801</v>
      </c>
      <c r="U433" s="140">
        <v>7391.6066458897703</v>
      </c>
      <c r="V433" s="140">
        <v>7394.2692028024103</v>
      </c>
      <c r="W433" s="140">
        <v>7391.62239658422</v>
      </c>
      <c r="X433" s="140">
        <v>7394.3362411635298</v>
      </c>
      <c r="Y433" s="140">
        <v>7394.3629407190801</v>
      </c>
      <c r="Z433" s="140">
        <v>7386.4484042867098</v>
      </c>
      <c r="AA433" s="140">
        <v>7394.3352705801899</v>
      </c>
      <c r="AB433" s="140">
        <v>7391.7312211119897</v>
      </c>
      <c r="AC433" s="140">
        <v>7394.3345724413102</v>
      </c>
      <c r="AD433" s="140">
        <v>7391.6881238064398</v>
      </c>
    </row>
    <row r="434" spans="1:30" ht="15.75" thickBot="1" x14ac:dyDescent="0.3">
      <c r="A434" s="239" t="s">
        <v>772</v>
      </c>
      <c r="B434" s="241">
        <v>262.46614</v>
      </c>
      <c r="C434" s="241">
        <v>281.19754</v>
      </c>
      <c r="D434" s="241">
        <v>272.76053999999999</v>
      </c>
      <c r="E434" s="241">
        <v>282.52247</v>
      </c>
      <c r="F434" s="241">
        <v>274.07193999999998</v>
      </c>
      <c r="G434" s="241">
        <v>283.91627</v>
      </c>
      <c r="H434" s="241">
        <v>284.64501999999999</v>
      </c>
      <c r="I434" s="241">
        <v>292.53691871099801</v>
      </c>
      <c r="J434" s="241">
        <v>303.038602334698</v>
      </c>
      <c r="K434" s="241">
        <v>294.006098710998</v>
      </c>
      <c r="L434" s="241">
        <v>304.59179233469803</v>
      </c>
      <c r="M434" s="241">
        <v>305.40877233469803</v>
      </c>
      <c r="N434" s="241">
        <v>267.42921511523599</v>
      </c>
      <c r="O434" s="241">
        <v>296.89566887758201</v>
      </c>
      <c r="P434" s="241">
        <v>267.45861683503102</v>
      </c>
      <c r="Q434" s="241">
        <v>270.59834151419199</v>
      </c>
      <c r="R434" s="241">
        <v>250.627442820076</v>
      </c>
      <c r="S434" s="241">
        <v>267.80014258074499</v>
      </c>
      <c r="T434" s="241">
        <v>268.08876258074503</v>
      </c>
      <c r="U434" s="241">
        <v>256.20441041774001</v>
      </c>
      <c r="V434" s="241">
        <v>264.45983520944202</v>
      </c>
      <c r="W434" s="241">
        <v>256.20441041774001</v>
      </c>
      <c r="X434" s="241">
        <v>264.45983520944202</v>
      </c>
      <c r="Y434" s="241">
        <v>264.45983520944202</v>
      </c>
      <c r="Z434" s="241">
        <v>240.13893652847801</v>
      </c>
      <c r="AA434" s="241">
        <v>264.95292972795801</v>
      </c>
      <c r="AB434" s="241">
        <v>256.68159866146499</v>
      </c>
      <c r="AC434" s="241">
        <v>264.95292972795801</v>
      </c>
      <c r="AD434" s="241">
        <v>256.68159866146499</v>
      </c>
    </row>
    <row r="435" spans="1:30" x14ac:dyDescent="0.25">
      <c r="A435" s="239" t="s">
        <v>773</v>
      </c>
      <c r="B435" s="140">
        <v>262.46614</v>
      </c>
      <c r="C435" s="140">
        <v>281.19754</v>
      </c>
      <c r="D435" s="140">
        <v>272.76053999999999</v>
      </c>
      <c r="E435" s="140">
        <v>282.52247</v>
      </c>
      <c r="F435" s="140">
        <v>274.07193999999998</v>
      </c>
      <c r="G435" s="140">
        <v>283.91627</v>
      </c>
      <c r="H435" s="140">
        <v>284.64501999999999</v>
      </c>
      <c r="I435" s="140">
        <v>292.53691871099801</v>
      </c>
      <c r="J435" s="140">
        <v>303.038602334698</v>
      </c>
      <c r="K435" s="140">
        <v>294.006098710998</v>
      </c>
      <c r="L435" s="140">
        <v>304.59179233469803</v>
      </c>
      <c r="M435" s="140">
        <v>305.40877233469803</v>
      </c>
      <c r="N435" s="140">
        <v>267.42921511523599</v>
      </c>
      <c r="O435" s="140">
        <v>296.89566887758201</v>
      </c>
      <c r="P435" s="140">
        <v>267.45861683503102</v>
      </c>
      <c r="Q435" s="140">
        <v>270.59834151419199</v>
      </c>
      <c r="R435" s="140">
        <v>250.627442820076</v>
      </c>
      <c r="S435" s="140">
        <v>267.80014258074499</v>
      </c>
      <c r="T435" s="140">
        <v>268.08876258074503</v>
      </c>
      <c r="U435" s="140">
        <v>256.20441041774001</v>
      </c>
      <c r="V435" s="140">
        <v>264.45983520944202</v>
      </c>
      <c r="W435" s="140">
        <v>256.20441041774001</v>
      </c>
      <c r="X435" s="140">
        <v>264.45983520944202</v>
      </c>
      <c r="Y435" s="140">
        <v>264.45983520944202</v>
      </c>
      <c r="Z435" s="140">
        <v>240.13893652847801</v>
      </c>
      <c r="AA435" s="140">
        <v>264.95292972795801</v>
      </c>
      <c r="AB435" s="140">
        <v>256.68159866146499</v>
      </c>
      <c r="AC435" s="140">
        <v>264.95292972795801</v>
      </c>
      <c r="AD435" s="140">
        <v>256.68159866146499</v>
      </c>
    </row>
    <row r="436" spans="1:30" x14ac:dyDescent="0.25">
      <c r="A436" s="239" t="s">
        <v>774</v>
      </c>
      <c r="B436" s="140">
        <v>0.33290999999999998</v>
      </c>
      <c r="C436" s="140">
        <v>7.6351499999999897</v>
      </c>
      <c r="D436" s="140">
        <v>21.18854</v>
      </c>
      <c r="E436" s="140">
        <v>94.335120000000003</v>
      </c>
      <c r="F436" s="140">
        <v>46.333309999999997</v>
      </c>
      <c r="G436" s="140">
        <v>73.266739999999999</v>
      </c>
      <c r="H436" s="140">
        <v>0</v>
      </c>
      <c r="I436" s="140">
        <v>0</v>
      </c>
      <c r="J436" s="140">
        <v>0</v>
      </c>
      <c r="K436" s="140">
        <v>0</v>
      </c>
      <c r="L436" s="140">
        <v>0</v>
      </c>
      <c r="M436" s="140">
        <v>0</v>
      </c>
      <c r="N436" s="140">
        <v>0</v>
      </c>
      <c r="O436" s="140">
        <v>0</v>
      </c>
      <c r="P436" s="140">
        <v>0</v>
      </c>
      <c r="Q436" s="140">
        <v>0</v>
      </c>
      <c r="R436" s="140">
        <v>0</v>
      </c>
      <c r="S436" s="140">
        <v>0</v>
      </c>
      <c r="T436" s="140">
        <v>0</v>
      </c>
      <c r="U436" s="140">
        <v>0</v>
      </c>
      <c r="V436" s="140">
        <v>0</v>
      </c>
      <c r="W436" s="140">
        <v>0</v>
      </c>
      <c r="X436" s="140">
        <v>0</v>
      </c>
      <c r="Y436" s="140">
        <v>0</v>
      </c>
      <c r="Z436" s="140">
        <v>0</v>
      </c>
      <c r="AA436" s="140">
        <v>0</v>
      </c>
      <c r="AB436" s="140">
        <v>0</v>
      </c>
      <c r="AC436" s="140">
        <v>0</v>
      </c>
      <c r="AD436" s="140">
        <v>0</v>
      </c>
    </row>
    <row r="437" spans="1:30" ht="15.75" thickBot="1" x14ac:dyDescent="0.3">
      <c r="A437" s="239" t="s">
        <v>776</v>
      </c>
      <c r="B437" s="241">
        <v>392.75853999999998</v>
      </c>
      <c r="C437" s="241">
        <v>399.28190999999998</v>
      </c>
      <c r="D437" s="241">
        <v>375.41793999999999</v>
      </c>
      <c r="E437" s="241">
        <v>255.2552</v>
      </c>
      <c r="F437" s="241">
        <v>103.73902</v>
      </c>
      <c r="G437" s="241">
        <v>106.96487</v>
      </c>
      <c r="H437" s="241">
        <v>142.85012</v>
      </c>
      <c r="I437" s="241">
        <v>167.712492918111</v>
      </c>
      <c r="J437" s="241">
        <v>169.34659262239001</v>
      </c>
      <c r="K437" s="241">
        <v>178.56642688351599</v>
      </c>
      <c r="L437" s="241">
        <v>190.12277818797199</v>
      </c>
      <c r="M437" s="241">
        <v>193.56834978785801</v>
      </c>
      <c r="N437" s="241">
        <v>184.02727879615401</v>
      </c>
      <c r="O437" s="241">
        <v>187.24047551931901</v>
      </c>
      <c r="P437" s="241">
        <v>190.36686595469001</v>
      </c>
      <c r="Q437" s="241">
        <v>194.25589048505799</v>
      </c>
      <c r="R437" s="241">
        <v>147.29268743857301</v>
      </c>
      <c r="S437" s="241">
        <v>100.319948560287</v>
      </c>
      <c r="T437" s="241">
        <v>101.097424492936</v>
      </c>
      <c r="U437" s="241">
        <v>103.623013845142</v>
      </c>
      <c r="V437" s="241">
        <v>117.370022057391</v>
      </c>
      <c r="W437" s="241">
        <v>129.266473068491</v>
      </c>
      <c r="X437" s="241">
        <v>133.85806010326999</v>
      </c>
      <c r="Y437" s="241">
        <v>126.866935185641</v>
      </c>
      <c r="Z437" s="241">
        <v>112.29317683617001</v>
      </c>
      <c r="AA437" s="241">
        <v>116.69212336291299</v>
      </c>
      <c r="AB437" s="241">
        <v>121.352361082139</v>
      </c>
      <c r="AC437" s="241">
        <v>119.169262326856</v>
      </c>
      <c r="AD437" s="241">
        <v>117.182931689414</v>
      </c>
    </row>
    <row r="438" spans="1:30" x14ac:dyDescent="0.25">
      <c r="A438" s="239" t="s">
        <v>777</v>
      </c>
      <c r="B438" s="140">
        <v>393.09145000000001</v>
      </c>
      <c r="C438" s="140">
        <v>406.91705999999999</v>
      </c>
      <c r="D438" s="140">
        <v>396.60647999999998</v>
      </c>
      <c r="E438" s="140">
        <v>349.59032000000002</v>
      </c>
      <c r="F438" s="140">
        <v>150.07232999999999</v>
      </c>
      <c r="G438" s="140">
        <v>180.23160999999999</v>
      </c>
      <c r="H438" s="140">
        <v>142.85012</v>
      </c>
      <c r="I438" s="140">
        <v>167.712492918111</v>
      </c>
      <c r="J438" s="140">
        <v>169.34659262239001</v>
      </c>
      <c r="K438" s="140">
        <v>178.56642688351599</v>
      </c>
      <c r="L438" s="140">
        <v>190.12277818797199</v>
      </c>
      <c r="M438" s="140">
        <v>193.56834978785801</v>
      </c>
      <c r="N438" s="140">
        <v>184.02727879615401</v>
      </c>
      <c r="O438" s="140">
        <v>187.24047551931901</v>
      </c>
      <c r="P438" s="140">
        <v>190.36686595469001</v>
      </c>
      <c r="Q438" s="140">
        <v>194.25589048505799</v>
      </c>
      <c r="R438" s="140">
        <v>147.29268743857301</v>
      </c>
      <c r="S438" s="140">
        <v>100.319948560287</v>
      </c>
      <c r="T438" s="140">
        <v>101.097424492936</v>
      </c>
      <c r="U438" s="140">
        <v>103.623013845142</v>
      </c>
      <c r="V438" s="140">
        <v>117.370022057391</v>
      </c>
      <c r="W438" s="140">
        <v>129.266473068491</v>
      </c>
      <c r="X438" s="140">
        <v>133.85806010326999</v>
      </c>
      <c r="Y438" s="140">
        <v>126.866935185641</v>
      </c>
      <c r="Z438" s="140">
        <v>112.29317683617001</v>
      </c>
      <c r="AA438" s="140">
        <v>116.69212336291299</v>
      </c>
      <c r="AB438" s="140">
        <v>121.352361082139</v>
      </c>
      <c r="AC438" s="140">
        <v>119.169262326856</v>
      </c>
      <c r="AD438" s="140">
        <v>117.182931689414</v>
      </c>
    </row>
    <row r="439" spans="1:30" ht="15.75" thickBot="1" x14ac:dyDescent="0.3">
      <c r="A439" s="239" t="s">
        <v>778</v>
      </c>
      <c r="B439" s="241">
        <v>0</v>
      </c>
      <c r="C439" s="241">
        <v>0</v>
      </c>
      <c r="D439" s="241">
        <v>0</v>
      </c>
      <c r="E439" s="241">
        <v>0</v>
      </c>
      <c r="F439" s="241">
        <v>0</v>
      </c>
      <c r="G439" s="241">
        <v>0</v>
      </c>
      <c r="H439" s="241">
        <v>0</v>
      </c>
      <c r="I439" s="241">
        <v>0</v>
      </c>
      <c r="J439" s="241">
        <v>0</v>
      </c>
      <c r="K439" s="241">
        <v>0</v>
      </c>
      <c r="L439" s="241">
        <v>0</v>
      </c>
      <c r="M439" s="241">
        <v>0</v>
      </c>
      <c r="N439" s="241">
        <v>0</v>
      </c>
      <c r="O439" s="241">
        <v>0</v>
      </c>
      <c r="P439" s="241">
        <v>0</v>
      </c>
      <c r="Q439" s="241">
        <v>0</v>
      </c>
      <c r="R439" s="241">
        <v>0</v>
      </c>
      <c r="S439" s="241">
        <v>-2.2673148267870098</v>
      </c>
      <c r="T439" s="241">
        <v>-4.9440714115317501</v>
      </c>
      <c r="U439" s="241">
        <v>-5.8097434388192699</v>
      </c>
      <c r="V439" s="241">
        <v>-7.0998425532663703</v>
      </c>
      <c r="W439" s="241">
        <v>-8.7235328082163495</v>
      </c>
      <c r="X439" s="241">
        <v>-10.648758155099401</v>
      </c>
      <c r="Y439" s="241">
        <v>-12.584325206635</v>
      </c>
      <c r="Z439" s="241">
        <v>-14.946628336518099</v>
      </c>
      <c r="AA439" s="241">
        <v>-17.450388422427199</v>
      </c>
      <c r="AB439" s="241">
        <v>-20.141720415178</v>
      </c>
      <c r="AC439" s="241">
        <v>-22.830621536035899</v>
      </c>
      <c r="AD439" s="241">
        <v>-26.012913515224401</v>
      </c>
    </row>
    <row r="440" spans="1:30" x14ac:dyDescent="0.25">
      <c r="A440" s="239" t="s">
        <v>779</v>
      </c>
      <c r="B440" s="140">
        <v>0</v>
      </c>
      <c r="C440" s="140">
        <v>0</v>
      </c>
      <c r="D440" s="140">
        <v>0</v>
      </c>
      <c r="E440" s="140">
        <v>0</v>
      </c>
      <c r="F440" s="140">
        <v>0</v>
      </c>
      <c r="G440" s="140">
        <v>0</v>
      </c>
      <c r="H440" s="140">
        <v>0</v>
      </c>
      <c r="I440" s="140">
        <v>0</v>
      </c>
      <c r="J440" s="140">
        <v>0</v>
      </c>
      <c r="K440" s="140">
        <v>0</v>
      </c>
      <c r="L440" s="140">
        <v>0</v>
      </c>
      <c r="M440" s="140">
        <v>0</v>
      </c>
      <c r="N440" s="140">
        <v>0</v>
      </c>
      <c r="O440" s="140">
        <v>0</v>
      </c>
      <c r="P440" s="140">
        <v>0</v>
      </c>
      <c r="Q440" s="140">
        <v>0</v>
      </c>
      <c r="R440" s="140">
        <v>0</v>
      </c>
      <c r="S440" s="140">
        <v>-2.2673148267870098</v>
      </c>
      <c r="T440" s="140">
        <v>-4.9440714115317501</v>
      </c>
      <c r="U440" s="140">
        <v>-5.8097434388192699</v>
      </c>
      <c r="V440" s="140">
        <v>-7.0998425532663703</v>
      </c>
      <c r="W440" s="140">
        <v>-8.7235328082163495</v>
      </c>
      <c r="X440" s="140">
        <v>-10.648758155099401</v>
      </c>
      <c r="Y440" s="140">
        <v>-12.584325206635</v>
      </c>
      <c r="Z440" s="140">
        <v>-14.946628336518099</v>
      </c>
      <c r="AA440" s="140">
        <v>-17.450388422427199</v>
      </c>
      <c r="AB440" s="140">
        <v>-20.141720415178</v>
      </c>
      <c r="AC440" s="140">
        <v>-22.830621536035899</v>
      </c>
      <c r="AD440" s="140">
        <v>-26.012913515224401</v>
      </c>
    </row>
    <row r="441" spans="1:30" x14ac:dyDescent="0.25">
      <c r="A441" s="237" t="s">
        <v>780</v>
      </c>
      <c r="B441" s="238">
        <v>7437.6765799999903</v>
      </c>
      <c r="C441" s="238">
        <v>7520.3987999999999</v>
      </c>
      <c r="D441" s="238">
        <v>7468.1546200000003</v>
      </c>
      <c r="E441" s="238">
        <v>7420.5171099999998</v>
      </c>
      <c r="F441" s="238">
        <v>7211.6533900000004</v>
      </c>
      <c r="G441" s="238">
        <v>7255.8462399999999</v>
      </c>
      <c r="H441" s="238">
        <v>7216.5350099999996</v>
      </c>
      <c r="I441" s="238">
        <v>7372.50346633135</v>
      </c>
      <c r="J441" s="238">
        <v>7386.5095551205804</v>
      </c>
      <c r="K441" s="238">
        <v>7012.7998909738299</v>
      </c>
      <c r="L441" s="238">
        <v>7036.8569805924099</v>
      </c>
      <c r="M441" s="238">
        <v>7040.3467295256296</v>
      </c>
      <c r="N441" s="238">
        <v>6984.8215547987602</v>
      </c>
      <c r="O441" s="238">
        <v>7026.3147402444201</v>
      </c>
      <c r="P441" s="238">
        <v>7040.28940858238</v>
      </c>
      <c r="Q441" s="238">
        <v>7020.9313258127004</v>
      </c>
      <c r="R441" s="238">
        <v>6909.1594920205698</v>
      </c>
      <c r="S441" s="238">
        <v>7774.0482526554697</v>
      </c>
      <c r="T441" s="238">
        <v>7772.4088150589396</v>
      </c>
      <c r="U441" s="238">
        <v>7745.6243267138398</v>
      </c>
      <c r="V441" s="238">
        <v>7768.9992175159796</v>
      </c>
      <c r="W441" s="238">
        <v>7768.3697472622298</v>
      </c>
      <c r="X441" s="238">
        <v>7782.0053783211397</v>
      </c>
      <c r="Y441" s="238">
        <v>7773.10538590753</v>
      </c>
      <c r="Z441" s="238">
        <v>7723.9338893148397</v>
      </c>
      <c r="AA441" s="238">
        <v>7758.52993524864</v>
      </c>
      <c r="AB441" s="238">
        <v>7749.6234604404199</v>
      </c>
      <c r="AC441" s="238">
        <v>7755.62614296008</v>
      </c>
      <c r="AD441" s="238">
        <v>7739.5397406420898</v>
      </c>
    </row>
    <row r="442" spans="1:30" x14ac:dyDescent="0.25">
      <c r="A442" s="239" t="s">
        <v>487</v>
      </c>
      <c r="B442" s="240"/>
      <c r="C442" s="240"/>
      <c r="D442" s="240"/>
      <c r="E442" s="240"/>
      <c r="F442" s="240"/>
      <c r="G442" s="240"/>
      <c r="H442" s="240"/>
      <c r="I442" s="240"/>
      <c r="J442" s="240"/>
      <c r="K442" s="240"/>
      <c r="L442" s="240"/>
      <c r="M442" s="240"/>
      <c r="N442" s="240"/>
      <c r="O442" s="240"/>
      <c r="P442" s="240"/>
      <c r="Q442" s="240"/>
      <c r="R442" s="240"/>
      <c r="S442" s="240"/>
      <c r="T442" s="240"/>
      <c r="U442" s="240"/>
      <c r="V442" s="240"/>
      <c r="W442" s="240"/>
      <c r="X442" s="240"/>
      <c r="Y442" s="240"/>
      <c r="Z442" s="240"/>
      <c r="AA442" s="240"/>
      <c r="AB442" s="240"/>
      <c r="AC442" s="240"/>
      <c r="AD442" s="240"/>
    </row>
    <row r="443" spans="1:30" ht="15.75" thickBot="1" x14ac:dyDescent="0.3">
      <c r="A443" s="239" t="s">
        <v>781</v>
      </c>
      <c r="B443" s="241">
        <v>0</v>
      </c>
      <c r="C443" s="241">
        <v>0</v>
      </c>
      <c r="D443" s="241">
        <v>0</v>
      </c>
      <c r="E443" s="241">
        <v>0</v>
      </c>
      <c r="F443" s="241">
        <v>0</v>
      </c>
      <c r="G443" s="241">
        <v>0</v>
      </c>
      <c r="H443" s="241">
        <v>0</v>
      </c>
      <c r="I443" s="241">
        <v>0</v>
      </c>
      <c r="J443" s="241">
        <v>0</v>
      </c>
      <c r="K443" s="241">
        <v>0</v>
      </c>
      <c r="L443" s="241">
        <v>0</v>
      </c>
      <c r="M443" s="241">
        <v>0</v>
      </c>
      <c r="N443" s="241">
        <v>0</v>
      </c>
      <c r="O443" s="241">
        <v>0</v>
      </c>
      <c r="P443" s="241">
        <v>0</v>
      </c>
      <c r="Q443" s="241">
        <v>0</v>
      </c>
      <c r="R443" s="241">
        <v>0</v>
      </c>
      <c r="S443" s="241">
        <v>0</v>
      </c>
      <c r="T443" s="241">
        <v>0</v>
      </c>
      <c r="U443" s="241">
        <v>0</v>
      </c>
      <c r="V443" s="241">
        <v>0</v>
      </c>
      <c r="W443" s="241">
        <v>0</v>
      </c>
      <c r="X443" s="241">
        <v>0</v>
      </c>
      <c r="Y443" s="241">
        <v>0</v>
      </c>
      <c r="Z443" s="241">
        <v>0</v>
      </c>
      <c r="AA443" s="241">
        <v>0</v>
      </c>
      <c r="AB443" s="241">
        <v>0</v>
      </c>
      <c r="AC443" s="241">
        <v>0</v>
      </c>
      <c r="AD443" s="241">
        <v>0</v>
      </c>
    </row>
    <row r="444" spans="1:30" x14ac:dyDescent="0.25">
      <c r="A444" s="244" t="s">
        <v>782</v>
      </c>
      <c r="B444" s="140">
        <v>0</v>
      </c>
      <c r="C444" s="140">
        <v>0</v>
      </c>
      <c r="D444" s="140">
        <v>0</v>
      </c>
      <c r="E444" s="140">
        <v>0</v>
      </c>
      <c r="F444" s="140">
        <v>0</v>
      </c>
      <c r="G444" s="140">
        <v>0</v>
      </c>
      <c r="H444" s="140">
        <v>0</v>
      </c>
      <c r="I444" s="140">
        <v>0</v>
      </c>
      <c r="J444" s="140">
        <v>0</v>
      </c>
      <c r="K444" s="140">
        <v>0</v>
      </c>
      <c r="L444" s="140">
        <v>0</v>
      </c>
      <c r="M444" s="140">
        <v>0</v>
      </c>
      <c r="N444" s="140">
        <v>0</v>
      </c>
      <c r="O444" s="140">
        <v>0</v>
      </c>
      <c r="P444" s="140">
        <v>0</v>
      </c>
      <c r="Q444" s="140">
        <v>0</v>
      </c>
      <c r="R444" s="140">
        <v>0</v>
      </c>
      <c r="S444" s="140">
        <v>0</v>
      </c>
      <c r="T444" s="140">
        <v>0</v>
      </c>
      <c r="U444" s="140">
        <v>0</v>
      </c>
      <c r="V444" s="140">
        <v>0</v>
      </c>
      <c r="W444" s="140">
        <v>0</v>
      </c>
      <c r="X444" s="140">
        <v>0</v>
      </c>
      <c r="Y444" s="140">
        <v>0</v>
      </c>
      <c r="Z444" s="140">
        <v>0</v>
      </c>
      <c r="AA444" s="140">
        <v>0</v>
      </c>
      <c r="AB444" s="140">
        <v>0</v>
      </c>
      <c r="AC444" s="140">
        <v>0</v>
      </c>
      <c r="AD444" s="140">
        <v>0</v>
      </c>
    </row>
    <row r="446" spans="1:30" ht="15.75" thickBot="1" x14ac:dyDescent="0.3">
      <c r="A446" s="246" t="s">
        <v>487</v>
      </c>
      <c r="B446" s="241"/>
      <c r="C446" s="241"/>
      <c r="D446" s="241"/>
      <c r="E446" s="241"/>
      <c r="F446" s="241"/>
      <c r="G446" s="241"/>
      <c r="H446" s="241"/>
      <c r="I446" s="241"/>
      <c r="J446" s="241"/>
      <c r="K446" s="241"/>
      <c r="L446" s="241"/>
      <c r="M446" s="241"/>
      <c r="N446" s="241"/>
      <c r="O446" s="241"/>
      <c r="P446" s="241"/>
      <c r="Q446" s="241"/>
      <c r="R446" s="241"/>
      <c r="S446" s="241"/>
      <c r="T446" s="241"/>
      <c r="U446" s="241"/>
      <c r="V446" s="241"/>
      <c r="W446" s="241"/>
      <c r="X446" s="241"/>
      <c r="Y446" s="241"/>
      <c r="Z446" s="241"/>
      <c r="AA446" s="241"/>
      <c r="AB446" s="241"/>
      <c r="AC446" s="241"/>
      <c r="AD446" s="241"/>
    </row>
    <row r="447" spans="1:30" ht="15.75" thickBot="1" x14ac:dyDescent="0.3">
      <c r="A447" s="247" t="s">
        <v>783</v>
      </c>
      <c r="B447" s="248">
        <v>24830.147730000001</v>
      </c>
      <c r="C447" s="248">
        <v>19160.492669999901</v>
      </c>
      <c r="D447" s="248">
        <v>7517.6674399999902</v>
      </c>
      <c r="E447" s="248">
        <v>16229.844709999999</v>
      </c>
      <c r="F447" s="248">
        <v>22944.668180000001</v>
      </c>
      <c r="G447" s="248">
        <v>28250.547879999998</v>
      </c>
      <c r="H447" s="248">
        <v>23246.04882</v>
      </c>
      <c r="I447" s="248">
        <v>16318.2780749514</v>
      </c>
      <c r="J447" s="248">
        <v>8189.3180922503398</v>
      </c>
      <c r="K447" s="248">
        <v>13937.467282272301</v>
      </c>
      <c r="L447" s="248">
        <v>23136.619974548601</v>
      </c>
      <c r="M447" s="248">
        <v>28570.701123578099</v>
      </c>
      <c r="N447" s="248">
        <v>20706.307801350798</v>
      </c>
      <c r="O447" s="248">
        <v>18984.812346891998</v>
      </c>
      <c r="P447" s="248">
        <v>4261.7415404849398</v>
      </c>
      <c r="Q447" s="248">
        <v>11649.422863731499</v>
      </c>
      <c r="R447" s="248">
        <v>17129.073949039499</v>
      </c>
      <c r="S447" s="248">
        <v>13458.7842233499</v>
      </c>
      <c r="T447" s="248">
        <v>14096.776869606299</v>
      </c>
      <c r="U447" s="248">
        <v>15655.159567483801</v>
      </c>
      <c r="V447" s="248">
        <v>-213.280480369267</v>
      </c>
      <c r="W447" s="248">
        <v>7867.7690013962401</v>
      </c>
      <c r="X447" s="248">
        <v>23769.7474197765</v>
      </c>
      <c r="Y447" s="248">
        <v>21292.515845779501</v>
      </c>
      <c r="Z447" s="248">
        <v>14347.820003047</v>
      </c>
      <c r="AA447" s="248">
        <v>13066.402167537501</v>
      </c>
      <c r="AB447" s="248">
        <v>1645.6748735573201</v>
      </c>
      <c r="AC447" s="248">
        <v>4387.4989855151498</v>
      </c>
      <c r="AD447" s="248">
        <v>16114.541040133599</v>
      </c>
    </row>
  </sheetData>
  <pageMargins left="0.75" right="0.75" top="1" bottom="1" header="0.5" footer="0.5"/>
  <pageSetup scale="3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A1:AD110"/>
  <sheetViews>
    <sheetView workbookViewId="0">
      <pane xSplit="2" ySplit="2" topLeftCell="C3" activePane="bottomRight" state="frozen"/>
      <selection sqref="A1:E1"/>
      <selection pane="topRight" sqref="A1:E1"/>
      <selection pane="bottomLeft" sqref="A1:E1"/>
      <selection pane="bottomRight" sqref="A1:E1"/>
    </sheetView>
  </sheetViews>
  <sheetFormatPr defaultColWidth="9.140625" defaultRowHeight="15" outlineLevelCol="1" x14ac:dyDescent="0.25"/>
  <cols>
    <col min="1" max="1" width="9.140625" style="4"/>
    <col min="2" max="2" width="33.7109375" style="478" customWidth="1"/>
    <col min="3" max="6" width="12.28515625" style="4" customWidth="1"/>
    <col min="7" max="7" width="13.42578125" style="4" bestFit="1" customWidth="1"/>
    <col min="8" max="11" width="12.28515625" style="4" customWidth="1"/>
    <col min="12" max="14" width="13.42578125" style="4" bestFit="1" customWidth="1"/>
    <col min="15" max="15" width="13.42578125" style="4" bestFit="1" customWidth="1" outlineLevel="1"/>
    <col min="16" max="18" width="12.28515625" style="4" customWidth="1" outlineLevel="1"/>
    <col min="19" max="19" width="13.42578125" style="4" bestFit="1" customWidth="1"/>
    <col min="20" max="22" width="12.28515625" style="4" customWidth="1"/>
    <col min="23" max="30" width="14.140625" style="4" customWidth="1"/>
    <col min="31" max="16384" width="9.140625" style="4"/>
  </cols>
  <sheetData>
    <row r="1" spans="1:30" s="3" customFormat="1" x14ac:dyDescent="0.25">
      <c r="B1" s="469"/>
    </row>
    <row r="2" spans="1:30" s="3" customFormat="1" x14ac:dyDescent="0.25">
      <c r="A2" s="50" t="s">
        <v>6</v>
      </c>
      <c r="B2" s="469" t="s">
        <v>809</v>
      </c>
      <c r="C2" s="282">
        <f>'IS E'!D2</f>
        <v>45536</v>
      </c>
      <c r="D2" s="282">
        <f>'IS E'!E2</f>
        <v>45566</v>
      </c>
      <c r="E2" s="282">
        <f>'IS E'!F2</f>
        <v>45597</v>
      </c>
      <c r="F2" s="282">
        <f>'IS E'!G2</f>
        <v>45627</v>
      </c>
      <c r="G2" s="282">
        <f>'IS E'!H2</f>
        <v>45658</v>
      </c>
      <c r="H2" s="282">
        <f>'IS E'!I2</f>
        <v>45689</v>
      </c>
      <c r="I2" s="283">
        <f>'IS E'!J2</f>
        <v>45717</v>
      </c>
      <c r="J2" s="283">
        <f>'IS E'!K2</f>
        <v>45748</v>
      </c>
      <c r="K2" s="283">
        <f>'IS E'!L2</f>
        <v>45778</v>
      </c>
      <c r="L2" s="283">
        <f>'IS E'!M2</f>
        <v>45809</v>
      </c>
      <c r="M2" s="283">
        <f>'IS E'!N2</f>
        <v>45839</v>
      </c>
      <c r="N2" s="283">
        <f>'IS E'!O2</f>
        <v>45870</v>
      </c>
      <c r="O2" s="284">
        <f>'IS E'!P2</f>
        <v>45901</v>
      </c>
      <c r="P2" s="284">
        <f>'IS E'!Q2</f>
        <v>45931</v>
      </c>
      <c r="Q2" s="284">
        <f>'IS E'!R2</f>
        <v>45962</v>
      </c>
      <c r="R2" s="284">
        <f>'IS E'!S2</f>
        <v>45992</v>
      </c>
      <c r="S2" s="285">
        <f>'IS E'!T2</f>
        <v>46023</v>
      </c>
      <c r="T2" s="285">
        <f>'IS E'!U2</f>
        <v>46054</v>
      </c>
      <c r="U2" s="285">
        <f>'IS E'!V2</f>
        <v>46082</v>
      </c>
      <c r="V2" s="285">
        <f>'IS E'!W2</f>
        <v>46113</v>
      </c>
      <c r="W2" s="285">
        <f>'IS E'!X2</f>
        <v>46143</v>
      </c>
      <c r="X2" s="285">
        <f>'IS E'!Y2</f>
        <v>46174</v>
      </c>
      <c r="Y2" s="285">
        <f>'IS E'!Z2</f>
        <v>46204</v>
      </c>
      <c r="Z2" s="285">
        <f>'IS E'!AA2</f>
        <v>46235</v>
      </c>
      <c r="AA2" s="285">
        <f>'IS E'!AB2</f>
        <v>46266</v>
      </c>
      <c r="AB2" s="285">
        <f>'IS E'!AC2</f>
        <v>46296</v>
      </c>
      <c r="AC2" s="285">
        <f>'IS E'!AD2</f>
        <v>46327</v>
      </c>
      <c r="AD2" s="285">
        <f>'IS E'!AE2</f>
        <v>46357</v>
      </c>
    </row>
    <row r="3" spans="1:30" s="3" customFormat="1" x14ac:dyDescent="0.25">
      <c r="A3" s="50"/>
      <c r="B3" s="469"/>
    </row>
    <row r="4" spans="1:30" x14ac:dyDescent="0.25">
      <c r="B4" s="466" t="s">
        <v>257</v>
      </c>
    </row>
    <row r="6" spans="1:30" x14ac:dyDescent="0.25">
      <c r="B6" s="478" t="s">
        <v>155</v>
      </c>
    </row>
    <row r="7" spans="1:30" x14ac:dyDescent="0.25">
      <c r="A7" s="90" t="str">
        <f>MID($B7,1,3)</f>
        <v>440</v>
      </c>
      <c r="B7" s="478" t="s">
        <v>133</v>
      </c>
      <c r="C7" s="4">
        <f>SUMIFS('IS E'!D$8:D$535,'IS E'!$A$8:$A$535,$A$7)</f>
        <v>40257134.280000009</v>
      </c>
      <c r="D7" s="4">
        <f>SUMIFS('IS E'!E$8:E$535,'IS E'!$A$8:$A$535,$A$7)</f>
        <v>35095104.859999999</v>
      </c>
      <c r="E7" s="4">
        <f>SUMIFS('IS E'!F$8:F$535,'IS E'!$A$8:$A$535,$A$7)</f>
        <v>32546325.269999996</v>
      </c>
      <c r="F7" s="4">
        <f>SUMIFS('IS E'!G$8:G$535,'IS E'!$A$8:$A$535,$A$7)</f>
        <v>43716573.849999994</v>
      </c>
      <c r="G7" s="4">
        <f>SUMIFS('IS E'!H$8:H$535,'IS E'!$A$8:$A$535,$A$7)</f>
        <v>54204325.790000007</v>
      </c>
      <c r="H7" s="4">
        <f>SUMIFS('IS E'!I$8:I$535,'IS E'!$A$8:$A$535,$A$7)</f>
        <v>40778579.589999996</v>
      </c>
      <c r="I7" s="4">
        <f>SUMIFS('IS E'!J$8:J$535,'IS E'!$A$8:$A$535,$A$7)</f>
        <v>36829254.60659261</v>
      </c>
      <c r="J7" s="4">
        <f>SUMIFS('IS E'!K$8:K$535,'IS E'!$A$8:$A$535,$A$7)</f>
        <v>32112484.240115486</v>
      </c>
      <c r="K7" s="4">
        <f>SUMIFS('IS E'!L$8:L$535,'IS E'!$A$8:$A$535,$A$7)</f>
        <v>37995798.245687716</v>
      </c>
      <c r="L7" s="4">
        <f>SUMIFS('IS E'!M$8:M$535,'IS E'!$A$8:$A$535,$A$7)</f>
        <v>48424710.672407746</v>
      </c>
      <c r="M7" s="4">
        <f>SUMIFS('IS E'!N$8:N$535,'IS E'!$A$8:$A$535,$A$7)</f>
        <v>56890130.704175375</v>
      </c>
      <c r="N7" s="4">
        <f>SUMIFS('IS E'!O$8:O$535,'IS E'!$A$8:$A$535,$A$7)</f>
        <v>55219786.359341465</v>
      </c>
      <c r="O7" s="4">
        <f>SUMIFS('IS E'!P$8:P$535,'IS E'!$A$8:$A$535,$A$7)</f>
        <v>41576540.909245878</v>
      </c>
      <c r="P7" s="4">
        <f>SUMIFS('IS E'!Q$8:Q$535,'IS E'!$A$8:$A$535,$A$7)</f>
        <v>33617780.202361658</v>
      </c>
      <c r="Q7" s="4">
        <f>SUMIFS('IS E'!R$8:R$535,'IS E'!$A$8:$A$535,$A$7)</f>
        <v>36287447.430948563</v>
      </c>
      <c r="R7" s="4">
        <f>SUMIFS('IS E'!S$8:S$535,'IS E'!$A$8:$A$535,$A$7)</f>
        <v>42857913.510987237</v>
      </c>
      <c r="S7" s="4">
        <f>SUMIFS('IS E'!T$8:T$535,'IS E'!$A$8:$A$535,$A$7)</f>
        <v>47395163.647157542</v>
      </c>
      <c r="T7" s="4">
        <f>SUMIFS('IS E'!U$8:U$535,'IS E'!$A$8:$A$535,$A$7)</f>
        <v>40429475.588402323</v>
      </c>
      <c r="U7" s="4">
        <f>SUMIFS('IS E'!V$8:V$535,'IS E'!$A$8:$A$535,$A$7)</f>
        <v>37587523.449456088</v>
      </c>
      <c r="V7" s="4">
        <f>SUMIFS('IS E'!W$8:W$535,'IS E'!$A$8:$A$535,$A$7)</f>
        <v>33207366.479435686</v>
      </c>
      <c r="W7" s="4">
        <f>SUMIFS('IS E'!X$8:X$535,'IS E'!$A$8:$A$535,$A$7)</f>
        <v>39524287.437580772</v>
      </c>
      <c r="X7" s="4">
        <f>SUMIFS('IS E'!Y$8:Y$535,'IS E'!$A$8:$A$535,$A$7)</f>
        <v>49758389.553717859</v>
      </c>
      <c r="Y7" s="4">
        <f>SUMIFS('IS E'!Z$8:Z$535,'IS E'!$A$8:$A$535,$A$7)</f>
        <v>58131444.136042021</v>
      </c>
      <c r="Z7" s="4">
        <f>SUMIFS('IS E'!AA$8:AA$535,'IS E'!$A$8:$A$535,$A$7)</f>
        <v>56497602.458781987</v>
      </c>
      <c r="AA7" s="4">
        <f>SUMIFS('IS E'!AB$8:AB$535,'IS E'!$A$8:$A$535,$A$7)</f>
        <v>42688663.2669103</v>
      </c>
      <c r="AB7" s="4">
        <f>SUMIFS('IS E'!AC$8:AC$535,'IS E'!$A$8:$A$535,$A$7)</f>
        <v>34120021.693628728</v>
      </c>
      <c r="AC7" s="4">
        <f>SUMIFS('IS E'!AD$8:AD$535,'IS E'!$A$8:$A$535,$A$7)</f>
        <v>36701779.892625466</v>
      </c>
      <c r="AD7" s="4">
        <f>SUMIFS('IS E'!AE$8:AE$535,'IS E'!$A$8:$A$535,$A$7)</f>
        <v>43802161.516569868</v>
      </c>
    </row>
    <row r="8" spans="1:30" x14ac:dyDescent="0.25">
      <c r="A8" s="94">
        <v>442.2</v>
      </c>
      <c r="B8" s="478" t="s">
        <v>134</v>
      </c>
      <c r="C8" s="4">
        <f>SUMIFS('IS E'!D$8:D$535,'IS E'!$A$8:$A$535,$A$8)</f>
        <v>32991848.060000006</v>
      </c>
      <c r="D8" s="4">
        <f>SUMIFS('IS E'!E$8:E$535,'IS E'!$A$8:$A$535,$A$8)</f>
        <v>34832726.050000004</v>
      </c>
      <c r="E8" s="4">
        <f>SUMIFS('IS E'!F$8:F$535,'IS E'!$A$8:$A$535,$A$8)</f>
        <v>31994175.379999999</v>
      </c>
      <c r="F8" s="4">
        <f>SUMIFS('IS E'!G$8:G$535,'IS E'!$A$8:$A$535,$A$8)</f>
        <v>33081544.829999998</v>
      </c>
      <c r="G8" s="4">
        <f>SUMIFS('IS E'!H$8:H$535,'IS E'!$A$8:$A$535,$A$8)</f>
        <v>36715050.730000012</v>
      </c>
      <c r="H8" s="4">
        <f>SUMIFS('IS E'!I$8:I$535,'IS E'!$A$8:$A$535,$A$8)</f>
        <v>32765806.980000004</v>
      </c>
      <c r="I8" s="4">
        <f>SUMIFS('IS E'!J$8:J$535,'IS E'!$A$8:$A$535,$A$8)</f>
        <v>32224858.408199128</v>
      </c>
      <c r="J8" s="4">
        <f>SUMIFS('IS E'!K$8:K$535,'IS E'!$A$8:$A$535,$A$8)</f>
        <v>31824720.18973583</v>
      </c>
      <c r="K8" s="4">
        <f>SUMIFS('IS E'!L$8:L$535,'IS E'!$A$8:$A$535,$A$8)</f>
        <v>34631330.916484259</v>
      </c>
      <c r="L8" s="4">
        <f>SUMIFS('IS E'!M$8:M$535,'IS E'!$A$8:$A$535,$A$8)</f>
        <v>37638091.939027131</v>
      </c>
      <c r="M8" s="4">
        <f>SUMIFS('IS E'!N$8:N$535,'IS E'!$A$8:$A$535,$A$8)</f>
        <v>40474311.648823015</v>
      </c>
      <c r="N8" s="4">
        <f>SUMIFS('IS E'!O$8:O$535,'IS E'!$A$8:$A$535,$A$8)</f>
        <v>40356005.047089092</v>
      </c>
      <c r="O8" s="4">
        <f>SUMIFS('IS E'!P$8:P$535,'IS E'!$A$8:$A$535,$A$8)</f>
        <v>35943276.647345133</v>
      </c>
      <c r="P8" s="4">
        <f>SUMIFS('IS E'!Q$8:Q$535,'IS E'!$A$8:$A$535,$A$8)</f>
        <v>33011791.983309936</v>
      </c>
      <c r="Q8" s="4">
        <f>SUMIFS('IS E'!R$8:R$535,'IS E'!$A$8:$A$535,$A$8)</f>
        <v>31585726.181555081</v>
      </c>
      <c r="R8" s="4">
        <f>SUMIFS('IS E'!S$8:S$535,'IS E'!$A$8:$A$535,$A$8)</f>
        <v>32521506.202771284</v>
      </c>
      <c r="S8" s="4">
        <f>SUMIFS('IS E'!T$8:T$535,'IS E'!$A$8:$A$535,$A$8)</f>
        <v>34248390.049207449</v>
      </c>
      <c r="T8" s="4">
        <f>SUMIFS('IS E'!U$8:U$535,'IS E'!$A$8:$A$535,$A$8)</f>
        <v>32211267.680963203</v>
      </c>
      <c r="U8" s="4">
        <f>SUMIFS('IS E'!V$8:V$535,'IS E'!$A$8:$A$535,$A$8)</f>
        <v>32792817.788157806</v>
      </c>
      <c r="V8" s="4">
        <f>SUMIFS('IS E'!W$8:W$535,'IS E'!$A$8:$A$535,$A$8)</f>
        <v>32876032.121864419</v>
      </c>
      <c r="W8" s="4">
        <f>SUMIFS('IS E'!X$8:X$535,'IS E'!$A$8:$A$535,$A$8)</f>
        <v>35908443.772114567</v>
      </c>
      <c r="X8" s="4">
        <f>SUMIFS('IS E'!Y$8:Y$535,'IS E'!$A$8:$A$535,$A$8)</f>
        <v>38550091.47266791</v>
      </c>
      <c r="Y8" s="4">
        <f>SUMIFS('IS E'!Z$8:Z$535,'IS E'!$A$8:$A$535,$A$8)</f>
        <v>41235140.325572886</v>
      </c>
      <c r="Z8" s="4">
        <f>SUMIFS('IS E'!AA$8:AA$535,'IS E'!$A$8:$A$535,$A$8)</f>
        <v>41158196.472457394</v>
      </c>
      <c r="AA8" s="4">
        <f>SUMIFS('IS E'!AB$8:AB$535,'IS E'!$A$8:$A$535,$A$8)</f>
        <v>36825300.440779127</v>
      </c>
      <c r="AB8" s="4">
        <f>SUMIFS('IS E'!AC$8:AC$535,'IS E'!$A$8:$A$535,$A$8)</f>
        <v>33448310.926357634</v>
      </c>
      <c r="AC8" s="4">
        <f>SUMIFS('IS E'!AD$8:AD$535,'IS E'!$A$8:$A$535,$A$8)</f>
        <v>31935317.613035999</v>
      </c>
      <c r="AD8" s="4">
        <f>SUMIFS('IS E'!AE$8:AE$535,'IS E'!$A$8:$A$535,$A$8)</f>
        <v>32987518.690682612</v>
      </c>
    </row>
    <row r="9" spans="1:30" x14ac:dyDescent="0.25">
      <c r="A9" s="94">
        <v>442.3</v>
      </c>
      <c r="B9" s="478" t="s">
        <v>135</v>
      </c>
      <c r="C9" s="4">
        <f>SUMIFS('IS E'!D$8:D$535,'IS E'!$A$8:$A$535,$A$9)</f>
        <v>14352208.859999996</v>
      </c>
      <c r="D9" s="4">
        <f>SUMIFS('IS E'!E$8:E$535,'IS E'!$A$8:$A$535,$A$9)</f>
        <v>15447656.859999999</v>
      </c>
      <c r="E9" s="4">
        <f>SUMIFS('IS E'!F$8:F$535,'IS E'!$A$8:$A$535,$A$9)</f>
        <v>13761917.390000001</v>
      </c>
      <c r="F9" s="4">
        <f>SUMIFS('IS E'!G$8:G$535,'IS E'!$A$8:$A$535,$A$9)</f>
        <v>15143873.260000002</v>
      </c>
      <c r="G9" s="4">
        <f>SUMIFS('IS E'!H$8:H$535,'IS E'!$A$8:$A$535,$A$9)</f>
        <v>13984709.77</v>
      </c>
      <c r="H9" s="4">
        <f>SUMIFS('IS E'!I$8:I$535,'IS E'!$A$8:$A$535,$A$9)</f>
        <v>14137142.6</v>
      </c>
      <c r="I9" s="4">
        <f>SUMIFS('IS E'!J$8:J$535,'IS E'!$A$8:$A$535,$A$9)</f>
        <v>14362184.723683195</v>
      </c>
      <c r="J9" s="4">
        <f>SUMIFS('IS E'!K$8:K$535,'IS E'!$A$8:$A$535,$A$9)</f>
        <v>14315300.692731667</v>
      </c>
      <c r="K9" s="4">
        <f>SUMIFS('IS E'!L$8:L$535,'IS E'!$A$8:$A$535,$A$9)</f>
        <v>14938854.367482152</v>
      </c>
      <c r="L9" s="4">
        <f>SUMIFS('IS E'!M$8:M$535,'IS E'!$A$8:$A$535,$A$9)</f>
        <v>15312930.424690749</v>
      </c>
      <c r="M9" s="4">
        <f>SUMIFS('IS E'!N$8:N$535,'IS E'!$A$8:$A$535,$A$9)</f>
        <v>16020381.04209335</v>
      </c>
      <c r="N9" s="4">
        <f>SUMIFS('IS E'!O$8:O$535,'IS E'!$A$8:$A$535,$A$9)</f>
        <v>16358518.687882099</v>
      </c>
      <c r="O9" s="4">
        <f>SUMIFS('IS E'!P$8:P$535,'IS E'!$A$8:$A$535,$A$9)</f>
        <v>15359231.022012811</v>
      </c>
      <c r="P9" s="4">
        <f>SUMIFS('IS E'!Q$8:Q$535,'IS E'!$A$8:$A$535,$A$9)</f>
        <v>14752700.569291046</v>
      </c>
      <c r="Q9" s="4">
        <f>SUMIFS('IS E'!R$8:R$535,'IS E'!$A$8:$A$535,$A$9)</f>
        <v>14269991.02124515</v>
      </c>
      <c r="R9" s="4">
        <f>SUMIFS('IS E'!S$8:S$535,'IS E'!$A$8:$A$535,$A$9)</f>
        <v>13751479.157188416</v>
      </c>
      <c r="S9" s="4">
        <f>SUMIFS('IS E'!T$8:T$535,'IS E'!$A$8:$A$535,$A$9)</f>
        <v>14849011.192768009</v>
      </c>
      <c r="T9" s="4">
        <f>SUMIFS('IS E'!U$8:U$535,'IS E'!$A$8:$A$535,$A$9)</f>
        <v>14368206.268911375</v>
      </c>
      <c r="U9" s="4">
        <f>SUMIFS('IS E'!V$8:V$535,'IS E'!$A$8:$A$535,$A$9)</f>
        <v>14971455.846627418</v>
      </c>
      <c r="V9" s="4">
        <f>SUMIFS('IS E'!W$8:W$535,'IS E'!$A$8:$A$535,$A$9)</f>
        <v>15325105.484151345</v>
      </c>
      <c r="W9" s="4">
        <f>SUMIFS('IS E'!X$8:X$535,'IS E'!$A$8:$A$535,$A$9)</f>
        <v>16032610.43906677</v>
      </c>
      <c r="X9" s="4">
        <f>SUMIFS('IS E'!Y$8:Y$535,'IS E'!$A$8:$A$535,$A$9)</f>
        <v>16084534.746289888</v>
      </c>
      <c r="Y9" s="4">
        <f>SUMIFS('IS E'!Z$8:Z$535,'IS E'!$A$8:$A$535,$A$9)</f>
        <v>16654582.790428521</v>
      </c>
      <c r="Z9" s="4">
        <f>SUMIFS('IS E'!AA$8:AA$535,'IS E'!$A$8:$A$535,$A$9)</f>
        <v>17037192.964572512</v>
      </c>
      <c r="AA9" s="4">
        <f>SUMIFS('IS E'!AB$8:AB$535,'IS E'!$A$8:$A$535,$A$9)</f>
        <v>16194391.356575077</v>
      </c>
      <c r="AB9" s="4">
        <f>SUMIFS('IS E'!AC$8:AC$535,'IS E'!$A$8:$A$535,$A$9)</f>
        <v>15376267.293446196</v>
      </c>
      <c r="AC9" s="4">
        <f>SUMIFS('IS E'!AD$8:AD$535,'IS E'!$A$8:$A$535,$A$9)</f>
        <v>14878985.989909103</v>
      </c>
      <c r="AD9" s="4">
        <f>SUMIFS('IS E'!AE$8:AE$535,'IS E'!$A$8:$A$535,$A$9)</f>
        <v>14375828.491877705</v>
      </c>
    </row>
    <row r="10" spans="1:30" x14ac:dyDescent="0.25">
      <c r="A10" s="90" t="str">
        <f t="shared" ref="A10:A11" si="0">MID($B10,1,3)</f>
        <v>444</v>
      </c>
      <c r="B10" s="478" t="s">
        <v>136</v>
      </c>
      <c r="C10" s="4">
        <f>SUMIFS('IS E'!D$8:D$535,'IS E'!$A$8:$A$535,$A$10)</f>
        <v>113175.22</v>
      </c>
      <c r="D10" s="4">
        <f>SUMIFS('IS E'!E$8:E$535,'IS E'!$A$8:$A$535,$A$10)</f>
        <v>141045.43000000005</v>
      </c>
      <c r="E10" s="4">
        <f>SUMIFS('IS E'!F$8:F$535,'IS E'!$A$8:$A$535,$A$10)</f>
        <v>141861.30000000002</v>
      </c>
      <c r="F10" s="4">
        <f>SUMIFS('IS E'!G$8:G$535,'IS E'!$A$8:$A$535,$A$10)</f>
        <v>126066.73</v>
      </c>
      <c r="G10" s="4">
        <f>SUMIFS('IS E'!H$8:H$535,'IS E'!$A$8:$A$535,$A$10)</f>
        <v>117458.20999999999</v>
      </c>
      <c r="H10" s="4">
        <f>SUMIFS('IS E'!I$8:I$535,'IS E'!$A$8:$A$535,$A$10)</f>
        <v>109978.2</v>
      </c>
      <c r="I10" s="4">
        <f>SUMIFS('IS E'!J$8:J$535,'IS E'!$A$8:$A$535,$A$10)</f>
        <v>111783.62782658738</v>
      </c>
      <c r="J10" s="4">
        <f>SUMIFS('IS E'!K$8:K$535,'IS E'!$A$8:$A$535,$A$10)</f>
        <v>110414.42835658323</v>
      </c>
      <c r="K10" s="4">
        <f>SUMIFS('IS E'!L$8:L$535,'IS E'!$A$8:$A$535,$A$10)</f>
        <v>109545.23691814397</v>
      </c>
      <c r="L10" s="4">
        <f>SUMIFS('IS E'!M$8:M$535,'IS E'!$A$8:$A$535,$A$10)</f>
        <v>109996.1969047957</v>
      </c>
      <c r="M10" s="4">
        <f>SUMIFS('IS E'!N$8:N$535,'IS E'!$A$8:$A$535,$A$10)</f>
        <v>110916.43545893887</v>
      </c>
      <c r="N10" s="4">
        <f>SUMIFS('IS E'!O$8:O$535,'IS E'!$A$8:$A$535,$A$10)</f>
        <v>110530.52939571795</v>
      </c>
      <c r="O10" s="4">
        <f>SUMIFS('IS E'!P$8:P$535,'IS E'!$A$8:$A$535,$A$10)</f>
        <v>110369.674416847</v>
      </c>
      <c r="P10" s="4">
        <f>SUMIFS('IS E'!Q$8:Q$535,'IS E'!$A$8:$A$535,$A$10)</f>
        <v>111105.9872424807</v>
      </c>
      <c r="Q10" s="4">
        <f>SUMIFS('IS E'!R$8:R$535,'IS E'!$A$8:$A$535,$A$10)</f>
        <v>112498.64576107339</v>
      </c>
      <c r="R10" s="4">
        <f>SUMIFS('IS E'!S$8:S$535,'IS E'!$A$8:$A$535,$A$10)</f>
        <v>112698.00109103794</v>
      </c>
      <c r="S10" s="4">
        <f>SUMIFS('IS E'!T$8:T$535,'IS E'!$A$8:$A$535,$A$10)</f>
        <v>116015.41626321123</v>
      </c>
      <c r="T10" s="4">
        <f>SUMIFS('IS E'!U$8:U$535,'IS E'!$A$8:$A$535,$A$10)</f>
        <v>113669.74212846703</v>
      </c>
      <c r="U10" s="4">
        <f>SUMIFS('IS E'!V$8:V$535,'IS E'!$A$8:$A$535,$A$10)</f>
        <v>113463.21094510725</v>
      </c>
      <c r="V10" s="4">
        <f>SUMIFS('IS E'!W$8:W$535,'IS E'!$A$8:$A$535,$A$10)</f>
        <v>113257.86855516513</v>
      </c>
      <c r="W10" s="4">
        <f>SUMIFS('IS E'!X$8:X$535,'IS E'!$A$8:$A$535,$A$10)</f>
        <v>112353.40403313619</v>
      </c>
      <c r="X10" s="4">
        <f>SUMIFS('IS E'!Y$8:Y$535,'IS E'!$A$8:$A$535,$A$10)</f>
        <v>111833.01153122535</v>
      </c>
      <c r="Y10" s="4">
        <f>SUMIFS('IS E'!Z$8:Z$535,'IS E'!$A$8:$A$535,$A$10)</f>
        <v>112314.62449515295</v>
      </c>
      <c r="Z10" s="4">
        <f>SUMIFS('IS E'!AA$8:AA$535,'IS E'!$A$8:$A$535,$A$10)</f>
        <v>112044.52491223242</v>
      </c>
      <c r="AA10" s="4">
        <f>SUMIFS('IS E'!AB$8:AB$535,'IS E'!$A$8:$A$535,$A$10)</f>
        <v>112659.3094598899</v>
      </c>
      <c r="AB10" s="4">
        <f>SUMIFS('IS E'!AC$8:AC$535,'IS E'!$A$8:$A$535,$A$10)</f>
        <v>113034.0384829844</v>
      </c>
      <c r="AC10" s="4">
        <f>SUMIFS('IS E'!AD$8:AD$535,'IS E'!$A$8:$A$535,$A$10)</f>
        <v>114327.17517848988</v>
      </c>
      <c r="AD10" s="4">
        <f>SUMIFS('IS E'!AE$8:AE$535,'IS E'!$A$8:$A$535,$A$10)</f>
        <v>115116.39006600635</v>
      </c>
    </row>
    <row r="11" spans="1:30" x14ac:dyDescent="0.25">
      <c r="A11" s="90" t="str">
        <f t="shared" si="0"/>
        <v>445</v>
      </c>
      <c r="B11" s="478" t="s">
        <v>137</v>
      </c>
      <c r="C11" s="305">
        <f>SUMIFS('IS E'!D$8:D$535,'IS E'!$A$8:$A$535,$A$11)</f>
        <v>8412558.4500000011</v>
      </c>
      <c r="D11" s="305">
        <f>SUMIFS('IS E'!E$8:E$535,'IS E'!$A$8:$A$535,$A$11)</f>
        <v>8742418.5</v>
      </c>
      <c r="E11" s="305">
        <f>SUMIFS('IS E'!F$8:F$535,'IS E'!$A$8:$A$535,$A$11)</f>
        <v>8339829.8599999985</v>
      </c>
      <c r="F11" s="305">
        <f>SUMIFS('IS E'!G$8:G$535,'IS E'!$A$8:$A$535,$A$11)</f>
        <v>7815080.1600000011</v>
      </c>
      <c r="G11" s="305">
        <f>SUMIFS('IS E'!H$8:H$535,'IS E'!$A$8:$A$535,$A$11)</f>
        <v>8497131.6899999995</v>
      </c>
      <c r="H11" s="305">
        <f>SUMIFS('IS E'!I$8:I$535,'IS E'!$A$8:$A$535,$A$11)</f>
        <v>7179549.9100000011</v>
      </c>
      <c r="I11" s="305">
        <f>SUMIFS('IS E'!J$8:J$535,'IS E'!$A$8:$A$535,$A$11)</f>
        <v>8033345.1787052406</v>
      </c>
      <c r="J11" s="305">
        <f>SUMIFS('IS E'!K$8:K$535,'IS E'!$A$8:$A$535,$A$11)</f>
        <v>7975450.4142812928</v>
      </c>
      <c r="K11" s="305">
        <f>SUMIFS('IS E'!L$8:L$535,'IS E'!$A$8:$A$535,$A$11)</f>
        <v>8411151.1953604612</v>
      </c>
      <c r="L11" s="305">
        <f>SUMIFS('IS E'!M$8:M$535,'IS E'!$A$8:$A$535,$A$11)</f>
        <v>8956056.8036961891</v>
      </c>
      <c r="M11" s="305">
        <f>SUMIFS('IS E'!N$8:N$535,'IS E'!$A$8:$A$535,$A$11)</f>
        <v>9514687.4191157203</v>
      </c>
      <c r="N11" s="305">
        <f>SUMIFS('IS E'!O$8:O$535,'IS E'!$A$8:$A$535,$A$11)</f>
        <v>9526026.1915117446</v>
      </c>
      <c r="O11" s="305">
        <f>SUMIFS('IS E'!P$8:P$535,'IS E'!$A$8:$A$535,$A$11)</f>
        <v>8804742.9564966373</v>
      </c>
      <c r="P11" s="305">
        <f>SUMIFS('IS E'!Q$8:Q$535,'IS E'!$A$8:$A$535,$A$11)</f>
        <v>8240873.2991048321</v>
      </c>
      <c r="Q11" s="305">
        <f>SUMIFS('IS E'!R$8:R$535,'IS E'!$A$8:$A$535,$A$11)</f>
        <v>7902124.9848274803</v>
      </c>
      <c r="R11" s="305">
        <f>SUMIFS('IS E'!S$8:S$535,'IS E'!$A$8:$A$535,$A$11)</f>
        <v>7969720.6763538225</v>
      </c>
      <c r="S11" s="305">
        <f>SUMIFS('IS E'!T$8:T$535,'IS E'!$A$8:$A$535,$A$11)</f>
        <v>8456200.1767720208</v>
      </c>
      <c r="T11" s="305">
        <f>SUMIFS('IS E'!U$8:U$535,'IS E'!$A$8:$A$535,$A$11)</f>
        <v>8139510.3395229774</v>
      </c>
      <c r="U11" s="305">
        <f>SUMIFS('IS E'!V$8:V$535,'IS E'!$A$8:$A$535,$A$11)</f>
        <v>8255821.2215214893</v>
      </c>
      <c r="V11" s="305">
        <f>SUMIFS('IS E'!W$8:W$535,'IS E'!$A$8:$A$535,$A$11)</f>
        <v>8350566.5592641681</v>
      </c>
      <c r="W11" s="305">
        <f>SUMIFS('IS E'!X$8:X$535,'IS E'!$A$8:$A$535,$A$11)</f>
        <v>8824474.1229930334</v>
      </c>
      <c r="X11" s="305">
        <f>SUMIFS('IS E'!Y$8:Y$535,'IS E'!$A$8:$A$535,$A$11)</f>
        <v>9255193.6131441332</v>
      </c>
      <c r="Y11" s="305">
        <f>SUMIFS('IS E'!Z$8:Z$535,'IS E'!$A$8:$A$535,$A$11)</f>
        <v>9767766.6840011179</v>
      </c>
      <c r="Z11" s="305">
        <f>SUMIFS('IS E'!AA$8:AA$535,'IS E'!$A$8:$A$535,$A$11)</f>
        <v>9788445.7478544973</v>
      </c>
      <c r="AA11" s="305">
        <f>SUMIFS('IS E'!AB$8:AB$535,'IS E'!$A$8:$A$535,$A$11)</f>
        <v>9125033.2407958321</v>
      </c>
      <c r="AB11" s="305">
        <f>SUMIFS('IS E'!AC$8:AC$535,'IS E'!$A$8:$A$535,$A$11)</f>
        <v>8451771.1539834049</v>
      </c>
      <c r="AC11" s="305">
        <f>SUMIFS('IS E'!AD$8:AD$535,'IS E'!$A$8:$A$535,$A$11)</f>
        <v>8095688.4703449113</v>
      </c>
      <c r="AD11" s="305">
        <f>SUMIFS('IS E'!AE$8:AE$535,'IS E'!$A$8:$A$535,$A$11)</f>
        <v>8197434.9510038635</v>
      </c>
    </row>
    <row r="12" spans="1:30" x14ac:dyDescent="0.25">
      <c r="B12" s="478" t="s">
        <v>256</v>
      </c>
      <c r="C12" s="297">
        <f>SUM(C7:C11)</f>
        <v>96126924.87000002</v>
      </c>
      <c r="D12" s="297">
        <f t="shared" ref="D12:AD12" si="1">SUM(D7:D11)</f>
        <v>94258951.700000003</v>
      </c>
      <c r="E12" s="297">
        <f t="shared" si="1"/>
        <v>86784109.199999988</v>
      </c>
      <c r="F12" s="297">
        <f t="shared" si="1"/>
        <v>99883138.829999998</v>
      </c>
      <c r="G12" s="297">
        <f t="shared" si="1"/>
        <v>113518676.19</v>
      </c>
      <c r="H12" s="297">
        <f t="shared" si="1"/>
        <v>94971057.279999986</v>
      </c>
      <c r="I12" s="297">
        <f t="shared" si="1"/>
        <v>91561426.545006767</v>
      </c>
      <c r="J12" s="297">
        <f t="shared" si="1"/>
        <v>86338369.965220869</v>
      </c>
      <c r="K12" s="297">
        <f t="shared" si="1"/>
        <v>96086679.961932749</v>
      </c>
      <c r="L12" s="297">
        <f t="shared" si="1"/>
        <v>110441786.03672661</v>
      </c>
      <c r="M12" s="297">
        <f t="shared" si="1"/>
        <v>123010427.24966641</v>
      </c>
      <c r="N12" s="297">
        <f t="shared" si="1"/>
        <v>121570866.81522012</v>
      </c>
      <c r="O12" s="297">
        <f t="shared" si="1"/>
        <v>101794161.2095173</v>
      </c>
      <c r="P12" s="297">
        <f t="shared" si="1"/>
        <v>89734252.041309953</v>
      </c>
      <c r="Q12" s="297">
        <f t="shared" si="1"/>
        <v>90157788.264337346</v>
      </c>
      <c r="R12" s="297">
        <f t="shared" si="1"/>
        <v>97213317.548391804</v>
      </c>
      <c r="S12" s="297">
        <f t="shared" si="1"/>
        <v>105064780.48216823</v>
      </c>
      <c r="T12" s="297">
        <f t="shared" si="1"/>
        <v>95262129.61992833</v>
      </c>
      <c r="U12" s="297">
        <f t="shared" si="1"/>
        <v>93721081.516707897</v>
      </c>
      <c r="V12" s="297">
        <f t="shared" si="1"/>
        <v>89872328.51327078</v>
      </c>
      <c r="W12" s="297">
        <f t="shared" si="1"/>
        <v>100402169.17578828</v>
      </c>
      <c r="X12" s="297">
        <f t="shared" si="1"/>
        <v>113760042.39735101</v>
      </c>
      <c r="Y12" s="297">
        <f t="shared" si="1"/>
        <v>125901248.56053969</v>
      </c>
      <c r="Z12" s="297">
        <f t="shared" si="1"/>
        <v>124593482.16857862</v>
      </c>
      <c r="AA12" s="297">
        <f t="shared" si="1"/>
        <v>104946047.61452024</v>
      </c>
      <c r="AB12" s="297">
        <f t="shared" si="1"/>
        <v>91509405.105898932</v>
      </c>
      <c r="AC12" s="297">
        <f t="shared" si="1"/>
        <v>91726099.141093954</v>
      </c>
      <c r="AD12" s="297">
        <f t="shared" si="1"/>
        <v>99478060.040200055</v>
      </c>
    </row>
    <row r="13" spans="1:30" x14ac:dyDescent="0.25">
      <c r="B13" s="478" t="s">
        <v>259</v>
      </c>
      <c r="C13" s="4">
        <f>C27</f>
        <v>-4636976.47</v>
      </c>
      <c r="D13" s="4">
        <f t="shared" ref="D13:AD13" si="2">D27</f>
        <v>3025327.0299999993</v>
      </c>
      <c r="E13" s="4">
        <f t="shared" si="2"/>
        <v>3410436.18</v>
      </c>
      <c r="F13" s="4">
        <f t="shared" si="2"/>
        <v>3038124.16</v>
      </c>
      <c r="G13" s="4">
        <f t="shared" si="2"/>
        <v>3104612.5400000005</v>
      </c>
      <c r="H13" s="4">
        <f t="shared" si="2"/>
        <v>3612538.1</v>
      </c>
      <c r="I13" s="4">
        <f t="shared" si="2"/>
        <v>3466880.0676605445</v>
      </c>
      <c r="J13" s="4">
        <f t="shared" si="2"/>
        <v>3323152.9625675394</v>
      </c>
      <c r="K13" s="4">
        <f t="shared" si="2"/>
        <v>3150898.2661009836</v>
      </c>
      <c r="L13" s="4">
        <f t="shared" si="2"/>
        <v>3185832.6719548064</v>
      </c>
      <c r="M13" s="4">
        <f t="shared" si="2"/>
        <v>3185758.0962740127</v>
      </c>
      <c r="N13" s="4">
        <f t="shared" si="2"/>
        <v>3075483.5788765289</v>
      </c>
      <c r="O13" s="4">
        <f t="shared" si="2"/>
        <v>3158119.2157814554</v>
      </c>
      <c r="P13" s="4">
        <f t="shared" si="2"/>
        <v>3350652.8286610646</v>
      </c>
      <c r="Q13" s="4">
        <f t="shared" si="2"/>
        <v>3889594.8368245978</v>
      </c>
      <c r="R13" s="4">
        <f t="shared" si="2"/>
        <v>2768277.4523587292</v>
      </c>
      <c r="S13" s="4">
        <f t="shared" si="2"/>
        <v>3427279.0664722016</v>
      </c>
      <c r="T13" s="4">
        <f t="shared" si="2"/>
        <v>3739977.2106997957</v>
      </c>
      <c r="U13" s="4">
        <f t="shared" si="2"/>
        <v>3511030.9224299085</v>
      </c>
      <c r="V13" s="4">
        <f t="shared" si="2"/>
        <v>3516827.9288261621</v>
      </c>
      <c r="W13" s="4">
        <f t="shared" si="2"/>
        <v>3792019.8443701714</v>
      </c>
      <c r="X13" s="4">
        <f t="shared" si="2"/>
        <v>3665079.4451982165</v>
      </c>
      <c r="Y13" s="4">
        <f t="shared" si="2"/>
        <v>3583298.4299868406</v>
      </c>
      <c r="Z13" s="4">
        <f t="shared" si="2"/>
        <v>3629307.6922926414</v>
      </c>
      <c r="AA13" s="4">
        <f t="shared" si="2"/>
        <v>3661912.7783968574</v>
      </c>
      <c r="AB13" s="4">
        <f t="shared" si="2"/>
        <v>3722828.3800610118</v>
      </c>
      <c r="AC13" s="4">
        <f t="shared" si="2"/>
        <v>3584833.74878312</v>
      </c>
      <c r="AD13" s="4">
        <f t="shared" si="2"/>
        <v>3385671.9987704679</v>
      </c>
    </row>
    <row r="14" spans="1:30" x14ac:dyDescent="0.25">
      <c r="B14" s="478" t="s">
        <v>437</v>
      </c>
      <c r="C14" s="4">
        <f>C12-C13</f>
        <v>100763901.34000002</v>
      </c>
      <c r="D14" s="4">
        <f t="shared" ref="D14:AD14" si="3">D12-D13</f>
        <v>91233624.670000002</v>
      </c>
      <c r="E14" s="4">
        <f t="shared" si="3"/>
        <v>83373673.019999981</v>
      </c>
      <c r="F14" s="4">
        <f t="shared" si="3"/>
        <v>96845014.670000002</v>
      </c>
      <c r="G14" s="4">
        <f t="shared" si="3"/>
        <v>110414063.64999999</v>
      </c>
      <c r="H14" s="4">
        <f t="shared" si="3"/>
        <v>91358519.179999992</v>
      </c>
      <c r="I14" s="4">
        <f t="shared" si="3"/>
        <v>88094546.477346227</v>
      </c>
      <c r="J14" s="4">
        <f t="shared" si="3"/>
        <v>83015217.002653331</v>
      </c>
      <c r="K14" s="4">
        <f t="shared" si="3"/>
        <v>92935781.695831761</v>
      </c>
      <c r="L14" s="4">
        <f t="shared" si="3"/>
        <v>107255953.3647718</v>
      </c>
      <c r="M14" s="4">
        <f t="shared" si="3"/>
        <v>119824669.15339239</v>
      </c>
      <c r="N14" s="4">
        <f t="shared" si="3"/>
        <v>118495383.23634359</v>
      </c>
      <c r="O14" s="4">
        <f t="shared" si="3"/>
        <v>98636041.99373585</v>
      </c>
      <c r="P14" s="4">
        <f t="shared" si="3"/>
        <v>86383599.212648883</v>
      </c>
      <c r="Q14" s="4">
        <f t="shared" si="3"/>
        <v>86268193.42751275</v>
      </c>
      <c r="R14" s="4">
        <f t="shared" si="3"/>
        <v>94445040.096033081</v>
      </c>
      <c r="S14" s="4">
        <f>S12-S13</f>
        <v>101637501.41569602</v>
      </c>
      <c r="T14" s="4">
        <f t="shared" si="3"/>
        <v>91522152.409228534</v>
      </c>
      <c r="U14" s="4">
        <f t="shared" si="3"/>
        <v>90210050.594277993</v>
      </c>
      <c r="V14" s="4">
        <f t="shared" si="3"/>
        <v>86355500.584444612</v>
      </c>
      <c r="W14" s="4">
        <f t="shared" si="3"/>
        <v>96610149.331418112</v>
      </c>
      <c r="X14" s="4">
        <f t="shared" si="3"/>
        <v>110094962.95215279</v>
      </c>
      <c r="Y14" s="4">
        <f t="shared" si="3"/>
        <v>122317950.13055286</v>
      </c>
      <c r="Z14" s="4">
        <f t="shared" si="3"/>
        <v>120964174.47628598</v>
      </c>
      <c r="AA14" s="4">
        <f t="shared" si="3"/>
        <v>101284134.83612338</v>
      </c>
      <c r="AB14" s="4">
        <f t="shared" si="3"/>
        <v>87786576.725837916</v>
      </c>
      <c r="AC14" s="4">
        <f t="shared" si="3"/>
        <v>88141265.392310828</v>
      </c>
      <c r="AD14" s="4">
        <f t="shared" si="3"/>
        <v>96092388.041429579</v>
      </c>
    </row>
    <row r="15" spans="1:30" x14ac:dyDescent="0.25">
      <c r="B15" s="478" t="s">
        <v>438</v>
      </c>
      <c r="O15" s="4">
        <f>AVERAGE(C14:N14)</f>
        <v>98634195.621694922</v>
      </c>
      <c r="P15" s="4">
        <f t="shared" ref="P15" si="4">AVERAGE(D14:O14)</f>
        <v>98456874.00950624</v>
      </c>
      <c r="Q15" s="4">
        <f t="shared" ref="Q15" si="5">AVERAGE(E14:P14)</f>
        <v>98052705.22139366</v>
      </c>
      <c r="R15" s="4">
        <f t="shared" ref="R15" si="6">AVERAGE(F14:Q14)</f>
        <v>98293915.255353048</v>
      </c>
      <c r="S15" s="4">
        <f>AVERAGE(G14:R14)</f>
        <v>98093917.374189138</v>
      </c>
      <c r="T15" s="4">
        <f t="shared" ref="T15" si="7">AVERAGE(H14:S14)</f>
        <v>97362537.187997147</v>
      </c>
      <c r="U15" s="4">
        <f t="shared" ref="U15" si="8">AVERAGE(I14:T14)</f>
        <v>97376173.290432855</v>
      </c>
      <c r="V15" s="4">
        <f t="shared" ref="V15" si="9">AVERAGE(J14:U14)</f>
        <v>97552465.300177172</v>
      </c>
      <c r="W15" s="4">
        <f t="shared" ref="W15" si="10">AVERAGE(K14:V14)</f>
        <v>97830822.26532644</v>
      </c>
      <c r="X15" s="4">
        <f t="shared" ref="X15" si="11">AVERAGE(L14:W14)</f>
        <v>98137019.568291962</v>
      </c>
      <c r="Y15" s="4">
        <f t="shared" ref="Y15" si="12">AVERAGE(M14:X14)</f>
        <v>98373603.700573727</v>
      </c>
      <c r="Z15" s="4">
        <f t="shared" ref="Z15" si="13">AVERAGE(N14:Y14)</f>
        <v>98581377.115337089</v>
      </c>
      <c r="AA15" s="4">
        <f t="shared" ref="AA15" si="14">AVERAGE(O14:Z14)</f>
        <v>98787109.718665645</v>
      </c>
      <c r="AB15" s="4">
        <f t="shared" ref="AB15" si="15">AVERAGE(P14:AA14)</f>
        <v>99007784.122197941</v>
      </c>
      <c r="AC15" s="4">
        <f t="shared" ref="AC15" si="16">AVERAGE(Q14:AB14)</f>
        <v>99124698.914963678</v>
      </c>
      <c r="AD15" s="4">
        <f t="shared" ref="AD15" si="17">AVERAGE(R14:AC14)</f>
        <v>99280788.245363519</v>
      </c>
    </row>
    <row r="19" spans="2:30" x14ac:dyDescent="0.25">
      <c r="B19" s="478" t="s">
        <v>257</v>
      </c>
    </row>
    <row r="21" spans="2:30" x14ac:dyDescent="0.25">
      <c r="B21" s="478" t="s">
        <v>258</v>
      </c>
    </row>
    <row r="22" spans="2:30" x14ac:dyDescent="0.25">
      <c r="B22" s="478" t="s">
        <v>133</v>
      </c>
      <c r="C22" s="295">
        <v>-2091549.5799999998</v>
      </c>
      <c r="D22" s="295">
        <v>1113097.4099999999</v>
      </c>
      <c r="E22" s="295">
        <v>1306948.53</v>
      </c>
      <c r="F22" s="295">
        <v>1241677.1199999999</v>
      </c>
      <c r="G22" s="295">
        <v>1553672.06</v>
      </c>
      <c r="H22" s="295">
        <v>1486058.03</v>
      </c>
      <c r="I22" s="295">
        <v>1341865.8517671125</v>
      </c>
      <c r="J22" s="295">
        <v>1164885.8740283868</v>
      </c>
      <c r="K22" s="295">
        <v>1156660.6599946921</v>
      </c>
      <c r="L22" s="295">
        <v>1324168.5903100458</v>
      </c>
      <c r="M22" s="295">
        <v>1440619.2031928417</v>
      </c>
      <c r="N22" s="295">
        <v>1342752.0436822074</v>
      </c>
      <c r="O22" s="295">
        <v>1163188.0116789313</v>
      </c>
      <c r="P22" s="295">
        <v>1149628.8872895797</v>
      </c>
      <c r="Q22" s="295">
        <v>1531380.3132267881</v>
      </c>
      <c r="R22" s="295">
        <v>1133224.9622748219</v>
      </c>
      <c r="S22" s="295">
        <v>1518713.593637842</v>
      </c>
      <c r="T22" s="295">
        <v>1546211.1717955729</v>
      </c>
      <c r="U22" s="295">
        <v>1365773.7555087567</v>
      </c>
      <c r="V22" s="295">
        <v>1260633.7901185276</v>
      </c>
      <c r="W22" s="295">
        <v>1473507.9277068272</v>
      </c>
      <c r="X22" s="295">
        <v>1561659.1539049034</v>
      </c>
      <c r="Y22" s="295">
        <v>1637720.8559651722</v>
      </c>
      <c r="Z22" s="295">
        <v>1617158.4332770789</v>
      </c>
      <c r="AA22" s="295">
        <v>1410996.7359702883</v>
      </c>
      <c r="AB22" s="295">
        <v>1332426.7907021553</v>
      </c>
      <c r="AC22" s="295">
        <v>1383854.7515084732</v>
      </c>
      <c r="AD22" s="295">
        <v>1441985.6315914679</v>
      </c>
    </row>
    <row r="23" spans="2:30" x14ac:dyDescent="0.25">
      <c r="B23" s="478" t="s">
        <v>134</v>
      </c>
      <c r="C23" s="295">
        <v>-1775392.77</v>
      </c>
      <c r="D23" s="295">
        <v>1224506.69</v>
      </c>
      <c r="E23" s="295">
        <v>1266599.3999999999</v>
      </c>
      <c r="F23" s="295">
        <v>1127255.5899999999</v>
      </c>
      <c r="G23" s="295">
        <v>970012.47999999986</v>
      </c>
      <c r="H23" s="295">
        <v>1298845.2799999998</v>
      </c>
      <c r="I23" s="295">
        <v>1320018.6639259167</v>
      </c>
      <c r="J23" s="295">
        <v>1323310.7657482624</v>
      </c>
      <c r="K23" s="295">
        <v>1278626.0522531853</v>
      </c>
      <c r="L23" s="295">
        <v>1249810.9601123757</v>
      </c>
      <c r="M23" s="295">
        <v>1214547.1838777631</v>
      </c>
      <c r="N23" s="295">
        <v>1208807.4500118382</v>
      </c>
      <c r="O23" s="295">
        <v>1296744.2006375573</v>
      </c>
      <c r="P23" s="295">
        <v>1362417.7640031476</v>
      </c>
      <c r="Q23" s="295">
        <v>1424263.2720901151</v>
      </c>
      <c r="R23" s="295">
        <v>1088226.8334829516</v>
      </c>
      <c r="S23" s="295">
        <v>1240119.3423705043</v>
      </c>
      <c r="T23" s="295">
        <v>1353147.6181374127</v>
      </c>
      <c r="U23" s="295">
        <v>1325758.6413137356</v>
      </c>
      <c r="V23" s="295">
        <v>1367352.7826638655</v>
      </c>
      <c r="W23" s="295">
        <v>1437941.6487354792</v>
      </c>
      <c r="X23" s="295">
        <v>1372903.713051622</v>
      </c>
      <c r="Y23" s="295">
        <v>1318448.6266989291</v>
      </c>
      <c r="Z23" s="295">
        <v>1352398.1224674722</v>
      </c>
      <c r="AA23" s="295">
        <v>1423496.6393508555</v>
      </c>
      <c r="AB23" s="295">
        <v>1452054.6523688391</v>
      </c>
      <c r="AC23" s="295">
        <v>1343172.6720652822</v>
      </c>
      <c r="AD23" s="295">
        <v>1241641.6451821148</v>
      </c>
    </row>
    <row r="24" spans="2:30" x14ac:dyDescent="0.25">
      <c r="B24" s="478" t="s">
        <v>135</v>
      </c>
      <c r="C24" s="295">
        <v>-380294.45</v>
      </c>
      <c r="D24" s="295">
        <v>410337.6399999999</v>
      </c>
      <c r="E24" s="295">
        <v>549740.69999999995</v>
      </c>
      <c r="F24" s="295">
        <v>409671.12000000005</v>
      </c>
      <c r="G24" s="295">
        <v>401447</v>
      </c>
      <c r="H24" s="295">
        <v>463475.07000000007</v>
      </c>
      <c r="I24" s="295">
        <v>492000.26421629917</v>
      </c>
      <c r="J24" s="295">
        <v>514228.42298371257</v>
      </c>
      <c r="K24" s="295">
        <v>425273.56427687767</v>
      </c>
      <c r="L24" s="295">
        <v>345872.41353332764</v>
      </c>
      <c r="M24" s="295">
        <v>288759.89621545107</v>
      </c>
      <c r="N24" s="295">
        <v>280991.8999514514</v>
      </c>
      <c r="O24" s="295">
        <v>409509.77121019445</v>
      </c>
      <c r="P24" s="295">
        <v>511475.18833463767</v>
      </c>
      <c r="Q24" s="295">
        <v>581667.93072995811</v>
      </c>
      <c r="R24" s="295">
        <v>311166.56084356719</v>
      </c>
      <c r="S24" s="295">
        <v>396045.8895324535</v>
      </c>
      <c r="T24" s="295">
        <v>517320.53775905247</v>
      </c>
      <c r="U24" s="295">
        <v>502927.52865985426</v>
      </c>
      <c r="V24" s="295">
        <v>552650.20770348306</v>
      </c>
      <c r="W24" s="295">
        <v>541557.43850685842</v>
      </c>
      <c r="X24" s="295">
        <v>428518.81339675386</v>
      </c>
      <c r="Y24" s="295">
        <v>355272.82091682486</v>
      </c>
      <c r="Z24" s="295">
        <v>375426.47239181923</v>
      </c>
      <c r="AA24" s="295">
        <v>499456.42874763109</v>
      </c>
      <c r="AB24" s="295">
        <v>581771.9273274499</v>
      </c>
      <c r="AC24" s="295">
        <v>529249.98095242621</v>
      </c>
      <c r="AD24" s="295">
        <v>418136.02853324392</v>
      </c>
    </row>
    <row r="25" spans="2:30" x14ac:dyDescent="0.25">
      <c r="B25" s="478" t="s">
        <v>137</v>
      </c>
      <c r="C25" s="295">
        <v>-383821.28</v>
      </c>
      <c r="D25" s="295">
        <v>277048.61</v>
      </c>
      <c r="E25" s="295">
        <v>286087.14</v>
      </c>
      <c r="F25" s="295">
        <v>258859.97</v>
      </c>
      <c r="G25" s="295">
        <v>178287.03000000003</v>
      </c>
      <c r="H25" s="295">
        <v>348575.68</v>
      </c>
      <c r="I25" s="295">
        <v>308867.94195856201</v>
      </c>
      <c r="J25" s="295">
        <v>316605.73673727928</v>
      </c>
      <c r="K25" s="295">
        <v>286681.82829280599</v>
      </c>
      <c r="L25" s="295">
        <v>262528.0699725349</v>
      </c>
      <c r="M25" s="295">
        <v>238470.83617029432</v>
      </c>
      <c r="N25" s="295">
        <v>239668.49153929067</v>
      </c>
      <c r="O25" s="295">
        <v>285197.87702889682</v>
      </c>
      <c r="P25" s="295">
        <v>323118.54469229648</v>
      </c>
      <c r="Q25" s="295">
        <v>347670.76797592983</v>
      </c>
      <c r="R25" s="295">
        <v>232353.66843210752</v>
      </c>
      <c r="S25" s="295">
        <v>268634.51488022308</v>
      </c>
      <c r="T25" s="295">
        <v>319052.51424410474</v>
      </c>
      <c r="U25" s="295">
        <v>312392.36556296895</v>
      </c>
      <c r="V25" s="295">
        <v>331855.12827176484</v>
      </c>
      <c r="W25" s="295">
        <v>334835.13871499576</v>
      </c>
      <c r="X25" s="295">
        <v>298262.86488330527</v>
      </c>
      <c r="Y25" s="295">
        <v>268301.94436342758</v>
      </c>
      <c r="Z25" s="295">
        <v>280774.6591352594</v>
      </c>
      <c r="AA25" s="295">
        <v>324092.92843989452</v>
      </c>
      <c r="AB25" s="295">
        <v>352172.02900771773</v>
      </c>
      <c r="AC25" s="295">
        <v>324250.25458302553</v>
      </c>
      <c r="AD25" s="295">
        <v>280043.33563229081</v>
      </c>
    </row>
    <row r="26" spans="2:30" x14ac:dyDescent="0.25">
      <c r="B26" s="478" t="s">
        <v>136</v>
      </c>
      <c r="C26" s="296">
        <v>-5918.39</v>
      </c>
      <c r="D26" s="296">
        <v>336.67999999999984</v>
      </c>
      <c r="E26" s="296">
        <v>1060.4100000000001</v>
      </c>
      <c r="F26" s="296">
        <v>660.3599999999999</v>
      </c>
      <c r="G26" s="296">
        <v>1193.9700000000003</v>
      </c>
      <c r="H26" s="296">
        <v>15584.04</v>
      </c>
      <c r="I26" s="296">
        <v>4127.3457926541732</v>
      </c>
      <c r="J26" s="296">
        <v>4122.1630698986155</v>
      </c>
      <c r="K26" s="296">
        <v>3656.1612834224752</v>
      </c>
      <c r="L26" s="296">
        <v>3452.6380265219905</v>
      </c>
      <c r="M26" s="296">
        <v>3360.9768176628536</v>
      </c>
      <c r="N26" s="296">
        <v>3263.6936917410162</v>
      </c>
      <c r="O26" s="296">
        <v>3479.3552258750888</v>
      </c>
      <c r="P26" s="296">
        <v>4012.444341403107</v>
      </c>
      <c r="Q26" s="296">
        <v>4612.5528018071018</v>
      </c>
      <c r="R26" s="296">
        <v>3305.4273252808262</v>
      </c>
      <c r="S26" s="296">
        <v>3765.7260511789186</v>
      </c>
      <c r="T26" s="296">
        <v>4245.3687636525119</v>
      </c>
      <c r="U26" s="296">
        <v>4178.631384593079</v>
      </c>
      <c r="V26" s="296">
        <v>4336.0200685210812</v>
      </c>
      <c r="W26" s="296">
        <v>4177.6907060107142</v>
      </c>
      <c r="X26" s="296">
        <v>3734.899961631917</v>
      </c>
      <c r="Y26" s="296">
        <v>3554.1820424864472</v>
      </c>
      <c r="Z26" s="296">
        <v>3550.0050210117079</v>
      </c>
      <c r="AA26" s="296">
        <v>3870.045888187899</v>
      </c>
      <c r="AB26" s="296">
        <v>4402.98065484982</v>
      </c>
      <c r="AC26" s="296">
        <v>4306.0896739127993</v>
      </c>
      <c r="AD26" s="296">
        <v>3865.3578313505213</v>
      </c>
    </row>
    <row r="27" spans="2:30" x14ac:dyDescent="0.25">
      <c r="B27" s="478" t="s">
        <v>259</v>
      </c>
      <c r="C27" s="4">
        <f>SUM(C22:C26)</f>
        <v>-4636976.47</v>
      </c>
      <c r="D27" s="4">
        <f t="shared" ref="D27:J27" si="18">SUM(D22:D26)</f>
        <v>3025327.0299999993</v>
      </c>
      <c r="E27" s="4">
        <f t="shared" si="18"/>
        <v>3410436.18</v>
      </c>
      <c r="F27" s="4">
        <f t="shared" si="18"/>
        <v>3038124.16</v>
      </c>
      <c r="G27" s="4">
        <f t="shared" si="18"/>
        <v>3104612.5400000005</v>
      </c>
      <c r="H27" s="4">
        <f t="shared" si="18"/>
        <v>3612538.1</v>
      </c>
      <c r="I27" s="4">
        <f t="shared" si="18"/>
        <v>3466880.0676605445</v>
      </c>
      <c r="J27" s="4">
        <f t="shared" si="18"/>
        <v>3323152.9625675394</v>
      </c>
      <c r="K27" s="4">
        <f>SUM(K22:K26)</f>
        <v>3150898.2661009836</v>
      </c>
      <c r="L27" s="4">
        <f t="shared" ref="L27" si="19">SUM(L22:L26)</f>
        <v>3185832.6719548064</v>
      </c>
      <c r="M27" s="4">
        <f t="shared" ref="M27" si="20">SUM(M22:M26)</f>
        <v>3185758.0962740127</v>
      </c>
      <c r="N27" s="4">
        <f t="shared" ref="N27" si="21">SUM(N22:N26)</f>
        <v>3075483.5788765289</v>
      </c>
      <c r="O27" s="4">
        <f t="shared" ref="O27" si="22">SUM(O22:O26)</f>
        <v>3158119.2157814554</v>
      </c>
      <c r="P27" s="4">
        <f t="shared" ref="P27" si="23">SUM(P22:P26)</f>
        <v>3350652.8286610646</v>
      </c>
      <c r="Q27" s="4">
        <f t="shared" ref="Q27" si="24">SUM(Q22:Q26)</f>
        <v>3889594.8368245978</v>
      </c>
      <c r="R27" s="4">
        <f t="shared" ref="R27" si="25">SUM(R22:R26)</f>
        <v>2768277.4523587292</v>
      </c>
      <c r="S27" s="4">
        <f t="shared" ref="S27:T27" si="26">SUM(S22:S26)</f>
        <v>3427279.0664722016</v>
      </c>
      <c r="T27" s="4">
        <f t="shared" si="26"/>
        <v>3739977.2106997957</v>
      </c>
      <c r="U27" s="4">
        <f t="shared" ref="U27" si="27">SUM(U22:U26)</f>
        <v>3511030.9224299085</v>
      </c>
      <c r="V27" s="4">
        <f t="shared" ref="V27" si="28">SUM(V22:V26)</f>
        <v>3516827.9288261621</v>
      </c>
      <c r="W27" s="4">
        <f t="shared" ref="W27" si="29">SUM(W22:W26)</f>
        <v>3792019.8443701714</v>
      </c>
      <c r="X27" s="4">
        <f t="shared" ref="X27" si="30">SUM(X22:X26)</f>
        <v>3665079.4451982165</v>
      </c>
      <c r="Y27" s="4">
        <f t="shared" ref="Y27" si="31">SUM(Y22:Y26)</f>
        <v>3583298.4299868406</v>
      </c>
      <c r="Z27" s="4">
        <f t="shared" ref="Z27" si="32">SUM(Z22:Z26)</f>
        <v>3629307.6922926414</v>
      </c>
      <c r="AA27" s="4">
        <f t="shared" ref="AA27" si="33">SUM(AA22:AA26)</f>
        <v>3661912.7783968574</v>
      </c>
      <c r="AB27" s="4">
        <f t="shared" ref="AB27:AC27" si="34">SUM(AB22:AB26)</f>
        <v>3722828.3800610118</v>
      </c>
      <c r="AC27" s="4">
        <f t="shared" si="34"/>
        <v>3584833.74878312</v>
      </c>
      <c r="AD27" s="4">
        <f t="shared" ref="AD27" si="35">SUM(AD22:AD26)</f>
        <v>3385671.9987704679</v>
      </c>
    </row>
    <row r="29" spans="2:30" x14ac:dyDescent="0.25">
      <c r="B29" s="478" t="s">
        <v>260</v>
      </c>
    </row>
    <row r="30" spans="2:30" x14ac:dyDescent="0.25">
      <c r="B30" s="478" t="s">
        <v>133</v>
      </c>
      <c r="C30" s="295">
        <v>309776.83999999997</v>
      </c>
      <c r="D30" s="295">
        <v>428115.6</v>
      </c>
      <c r="E30" s="295">
        <v>398520.83999999997</v>
      </c>
      <c r="F30" s="295">
        <v>1181694.46</v>
      </c>
      <c r="G30" s="295">
        <v>740705.78</v>
      </c>
      <c r="H30" s="295">
        <v>201925.53999999998</v>
      </c>
      <c r="I30" s="295">
        <v>556360.5661376249</v>
      </c>
      <c r="J30" s="295">
        <v>592146.2819100786</v>
      </c>
      <c r="K30" s="295">
        <v>565915.70517539373</v>
      </c>
      <c r="L30" s="295">
        <v>680770.15287297056</v>
      </c>
      <c r="M30" s="295">
        <v>701861.61811060924</v>
      </c>
      <c r="N30" s="295">
        <v>660227.19034151151</v>
      </c>
      <c r="O30" s="295">
        <v>728971.52229353075</v>
      </c>
      <c r="P30" s="295">
        <v>739129.63425706595</v>
      </c>
      <c r="Q30" s="295">
        <v>910540.28439594363</v>
      </c>
      <c r="R30" s="295">
        <v>987213.00607646839</v>
      </c>
      <c r="S30" s="295">
        <v>498580.17469130323</v>
      </c>
      <c r="T30" s="295">
        <v>481586.07905283594</v>
      </c>
      <c r="U30" s="295">
        <v>450859.2333875089</v>
      </c>
      <c r="V30" s="295">
        <v>424683.01419076952</v>
      </c>
      <c r="W30" s="295">
        <v>442469.53487372951</v>
      </c>
      <c r="X30" s="295">
        <v>489586.48719143064</v>
      </c>
      <c r="Y30" s="295">
        <v>507657.21292218333</v>
      </c>
      <c r="Z30" s="295">
        <v>499604.51863437321</v>
      </c>
      <c r="AA30" s="295">
        <v>461416.77918371698</v>
      </c>
      <c r="AB30" s="295">
        <v>424335.33765241114</v>
      </c>
      <c r="AC30" s="295">
        <v>453834.86857825797</v>
      </c>
      <c r="AD30" s="295">
        <v>488328.82384550839</v>
      </c>
    </row>
    <row r="31" spans="2:30" x14ac:dyDescent="0.25">
      <c r="B31" s="478" t="s">
        <v>134</v>
      </c>
      <c r="C31" s="295">
        <v>357060.95000000007</v>
      </c>
      <c r="D31" s="295">
        <v>605022.46</v>
      </c>
      <c r="E31" s="295">
        <v>533671.76</v>
      </c>
      <c r="F31" s="295">
        <v>1235899.79</v>
      </c>
      <c r="G31" s="295">
        <v>824267.32000000007</v>
      </c>
      <c r="H31" s="295">
        <v>266708.77</v>
      </c>
      <c r="I31" s="295">
        <v>452788.38959027745</v>
      </c>
      <c r="J31" s="295">
        <v>538898.75302935357</v>
      </c>
      <c r="K31" s="295">
        <v>471529.63811674051</v>
      </c>
      <c r="L31" s="295">
        <v>469444.73352342605</v>
      </c>
      <c r="M31" s="295">
        <v>446966.44179635443</v>
      </c>
      <c r="N31" s="295">
        <v>432689.56351874786</v>
      </c>
      <c r="O31" s="295">
        <v>563026.95039526455</v>
      </c>
      <c r="P31" s="295">
        <v>668487.41265218868</v>
      </c>
      <c r="Q31" s="295">
        <v>714749.12488906633</v>
      </c>
      <c r="R31" s="295">
        <v>672906.88984345901</v>
      </c>
      <c r="S31" s="295">
        <v>327558.57204808178</v>
      </c>
      <c r="T31" s="295">
        <v>338734.23679284431</v>
      </c>
      <c r="U31" s="295">
        <v>364038.9400312269</v>
      </c>
      <c r="V31" s="295">
        <v>384347.48396327347</v>
      </c>
      <c r="W31" s="295">
        <v>366791.53783625347</v>
      </c>
      <c r="X31" s="295">
        <v>335799.11367148318</v>
      </c>
      <c r="Y31" s="295">
        <v>321489.63030527922</v>
      </c>
      <c r="Z31" s="295">
        <v>325740.05703279737</v>
      </c>
      <c r="AA31" s="295">
        <v>354980.74783277034</v>
      </c>
      <c r="AB31" s="295">
        <v>382301.52507281164</v>
      </c>
      <c r="AC31" s="295">
        <v>353341.16524324258</v>
      </c>
      <c r="AD31" s="295">
        <v>329035.9645915138</v>
      </c>
    </row>
    <row r="32" spans="2:30" x14ac:dyDescent="0.25">
      <c r="B32" s="478" t="s">
        <v>135</v>
      </c>
      <c r="C32" s="295">
        <v>40635.909999999996</v>
      </c>
      <c r="D32" s="295">
        <v>58359.34</v>
      </c>
      <c r="E32" s="295">
        <v>47619.729999999996</v>
      </c>
      <c r="F32" s="295">
        <v>108819.79</v>
      </c>
      <c r="G32" s="295">
        <v>83181.259999999995</v>
      </c>
      <c r="H32" s="295">
        <v>30187.61</v>
      </c>
      <c r="I32" s="295">
        <v>65471.521188164632</v>
      </c>
      <c r="J32" s="295">
        <v>77438.265780061207</v>
      </c>
      <c r="K32" s="295">
        <v>66067.033452494914</v>
      </c>
      <c r="L32" s="295">
        <v>63340.715167977265</v>
      </c>
      <c r="M32" s="295">
        <v>59676.412487492395</v>
      </c>
      <c r="N32" s="295">
        <v>59046.597483742968</v>
      </c>
      <c r="O32" s="295">
        <v>79475.432118090757</v>
      </c>
      <c r="P32" s="295">
        <v>97189.362576546584</v>
      </c>
      <c r="Q32" s="295">
        <v>101356.88455790993</v>
      </c>
      <c r="R32" s="295">
        <v>94004.829590285037</v>
      </c>
      <c r="S32" s="295">
        <v>45452.710425666228</v>
      </c>
      <c r="T32" s="295">
        <v>48145.952171892182</v>
      </c>
      <c r="U32" s="295">
        <v>53063.538127736683</v>
      </c>
      <c r="V32" s="295">
        <v>55662.363213191849</v>
      </c>
      <c r="W32" s="295">
        <v>51730.282889431779</v>
      </c>
      <c r="X32" s="295">
        <v>45552.395263572354</v>
      </c>
      <c r="Y32" s="295">
        <v>43131.523095942874</v>
      </c>
      <c r="Z32" s="295">
        <v>44675.555179117087</v>
      </c>
      <c r="AA32" s="295">
        <v>50412.117646260762</v>
      </c>
      <c r="AB32" s="295">
        <v>55989.257253903379</v>
      </c>
      <c r="AC32" s="295">
        <v>50457.138785382478</v>
      </c>
      <c r="AD32" s="295">
        <v>46280.620201891667</v>
      </c>
    </row>
    <row r="33" spans="2:30" x14ac:dyDescent="0.25">
      <c r="B33" s="478" t="s">
        <v>137</v>
      </c>
      <c r="C33" s="295">
        <v>46131.140000000014</v>
      </c>
      <c r="D33" s="295">
        <v>102083.29000000001</v>
      </c>
      <c r="E33" s="295">
        <v>102415.68000000001</v>
      </c>
      <c r="F33" s="295">
        <v>184698.58</v>
      </c>
      <c r="G33" s="295">
        <v>155033.63999999998</v>
      </c>
      <c r="H33" s="295">
        <v>21764.069999999992</v>
      </c>
      <c r="I33" s="295">
        <v>60893.260841270821</v>
      </c>
      <c r="J33" s="295">
        <v>72290.742665685131</v>
      </c>
      <c r="K33" s="295">
        <v>63141.259680424278</v>
      </c>
      <c r="L33" s="295">
        <v>62295.780105554775</v>
      </c>
      <c r="M33" s="295">
        <v>59135.973205214395</v>
      </c>
      <c r="N33" s="295">
        <v>57320.782398055817</v>
      </c>
      <c r="O33" s="295">
        <v>75336.214356633107</v>
      </c>
      <c r="P33" s="295">
        <v>90199.03886591956</v>
      </c>
      <c r="Q33" s="295">
        <v>95907.342207343623</v>
      </c>
      <c r="R33" s="295">
        <v>90006.026194114034</v>
      </c>
      <c r="S33" s="295">
        <v>43625.285958560693</v>
      </c>
      <c r="T33" s="295">
        <v>45289.70142748818</v>
      </c>
      <c r="U33" s="295">
        <v>49010.361398558205</v>
      </c>
      <c r="V33" s="295">
        <v>51611.553590678493</v>
      </c>
      <c r="W33" s="295">
        <v>49143.90844238588</v>
      </c>
      <c r="X33" s="295">
        <v>44564.271823023104</v>
      </c>
      <c r="Y33" s="295">
        <v>42542.502277559957</v>
      </c>
      <c r="Z33" s="295">
        <v>43163.533009917955</v>
      </c>
      <c r="AA33" s="295">
        <v>47535.390055329633</v>
      </c>
      <c r="AB33" s="295">
        <v>51658.968642676977</v>
      </c>
      <c r="AC33" s="295">
        <v>47465.943971973131</v>
      </c>
      <c r="AD33" s="295">
        <v>44065.522177320097</v>
      </c>
    </row>
    <row r="34" spans="2:30" x14ac:dyDescent="0.25">
      <c r="B34" s="478" t="s">
        <v>136</v>
      </c>
      <c r="C34" s="296">
        <v>0</v>
      </c>
      <c r="D34" s="296">
        <v>0</v>
      </c>
      <c r="E34" s="296">
        <v>0</v>
      </c>
      <c r="F34" s="296">
        <v>0</v>
      </c>
      <c r="G34" s="296">
        <v>0</v>
      </c>
      <c r="H34" s="296">
        <v>0</v>
      </c>
      <c r="I34" s="296">
        <v>0.10375049127413714</v>
      </c>
      <c r="J34" s="296">
        <v>0.11913202351254</v>
      </c>
      <c r="K34" s="296">
        <v>0.1030386958165715</v>
      </c>
      <c r="L34" s="296">
        <v>0.10603882158893342</v>
      </c>
      <c r="M34" s="296">
        <v>0.10200110933073891</v>
      </c>
      <c r="N34" s="296">
        <v>9.7311240971012222E-2</v>
      </c>
      <c r="O34" s="296">
        <v>0.12171059265578756</v>
      </c>
      <c r="P34" s="296">
        <v>0.14163351630961465</v>
      </c>
      <c r="Q34" s="296">
        <v>0.16313151621302327</v>
      </c>
      <c r="R34" s="296">
        <v>0.16392173507626431</v>
      </c>
      <c r="S34" s="296">
        <v>8.2679290216376863E-2</v>
      </c>
      <c r="T34" s="296">
        <v>8.2642157594024754E-2</v>
      </c>
      <c r="U34" s="296">
        <v>8.3008139612784332E-2</v>
      </c>
      <c r="V34" s="296">
        <v>8.4569307454392312E-2</v>
      </c>
      <c r="W34" s="296">
        <v>7.9933766987493021E-2</v>
      </c>
      <c r="X34" s="296">
        <v>7.5781317106700621E-2</v>
      </c>
      <c r="Y34" s="296">
        <v>7.3343795720801436E-2</v>
      </c>
      <c r="Z34" s="296">
        <v>7.3211292712179188E-2</v>
      </c>
      <c r="AA34" s="296">
        <v>7.6538498568669899E-2</v>
      </c>
      <c r="AB34" s="296">
        <v>8.0578155909095645E-2</v>
      </c>
      <c r="AC34" s="296">
        <v>8.0318727070586418E-2</v>
      </c>
      <c r="AD34" s="296">
        <v>7.990285658151508E-2</v>
      </c>
    </row>
    <row r="35" spans="2:30" x14ac:dyDescent="0.25">
      <c r="B35" s="478" t="s">
        <v>261</v>
      </c>
      <c r="C35" s="4">
        <f>SUM(C30:C34)</f>
        <v>753604.84000000008</v>
      </c>
      <c r="D35" s="4">
        <f t="shared" ref="D35:AC35" si="36">SUM(D30:D34)</f>
        <v>1193580.69</v>
      </c>
      <c r="E35" s="4">
        <f t="shared" si="36"/>
        <v>1082228.01</v>
      </c>
      <c r="F35" s="4">
        <f t="shared" si="36"/>
        <v>2711112.62</v>
      </c>
      <c r="G35" s="4">
        <f t="shared" si="36"/>
        <v>1803188</v>
      </c>
      <c r="H35" s="4">
        <f t="shared" si="36"/>
        <v>520585.99</v>
      </c>
      <c r="I35" s="4">
        <f t="shared" si="36"/>
        <v>1135513.8415078293</v>
      </c>
      <c r="J35" s="4">
        <f t="shared" si="36"/>
        <v>1280774.1625172019</v>
      </c>
      <c r="K35" s="4">
        <f t="shared" si="36"/>
        <v>1166653.7394637493</v>
      </c>
      <c r="L35" s="4">
        <f t="shared" si="36"/>
        <v>1275851.4877087502</v>
      </c>
      <c r="M35" s="4">
        <f t="shared" si="36"/>
        <v>1267640.5476007799</v>
      </c>
      <c r="N35" s="4">
        <f t="shared" si="36"/>
        <v>1209284.2310532993</v>
      </c>
      <c r="O35" s="4">
        <f t="shared" si="36"/>
        <v>1446810.2408741119</v>
      </c>
      <c r="P35" s="4">
        <f t="shared" si="36"/>
        <v>1595005.589985237</v>
      </c>
      <c r="Q35" s="4">
        <f t="shared" si="36"/>
        <v>1822553.7991817796</v>
      </c>
      <c r="R35" s="4">
        <f t="shared" si="36"/>
        <v>1844130.9156260614</v>
      </c>
      <c r="S35" s="4">
        <f t="shared" si="36"/>
        <v>915216.82580290199</v>
      </c>
      <c r="T35" s="4">
        <f t="shared" si="36"/>
        <v>913756.05208721804</v>
      </c>
      <c r="U35" s="4">
        <f t="shared" si="36"/>
        <v>916972.15595317038</v>
      </c>
      <c r="V35" s="4">
        <f t="shared" si="36"/>
        <v>916304.49952722085</v>
      </c>
      <c r="W35" s="4">
        <f t="shared" si="36"/>
        <v>910135.34397556761</v>
      </c>
      <c r="X35" s="4">
        <f t="shared" si="36"/>
        <v>915502.34373082628</v>
      </c>
      <c r="Y35" s="4">
        <f t="shared" si="36"/>
        <v>914820.9419447612</v>
      </c>
      <c r="Z35" s="4">
        <f t="shared" si="36"/>
        <v>913183.73706749838</v>
      </c>
      <c r="AA35" s="4">
        <f t="shared" si="36"/>
        <v>914345.11125657626</v>
      </c>
      <c r="AB35" s="4">
        <f t="shared" si="36"/>
        <v>914285.16919995903</v>
      </c>
      <c r="AC35" s="4">
        <f t="shared" si="36"/>
        <v>905099.19689758332</v>
      </c>
      <c r="AD35" s="4">
        <f>SUM(AD30:AD34)</f>
        <v>907711.01071909047</v>
      </c>
    </row>
    <row r="37" spans="2:30" x14ac:dyDescent="0.25">
      <c r="B37" s="478" t="s">
        <v>262</v>
      </c>
    </row>
    <row r="38" spans="2:30" x14ac:dyDescent="0.25">
      <c r="B38" s="478" t="s">
        <v>133</v>
      </c>
      <c r="C38" s="295">
        <v>-225677.68000000005</v>
      </c>
      <c r="D38" s="295">
        <v>1061298.47</v>
      </c>
      <c r="E38" s="295">
        <v>94478.429999999935</v>
      </c>
      <c r="F38" s="295">
        <v>307791.64999999991</v>
      </c>
      <c r="G38" s="295">
        <v>1491723.88</v>
      </c>
      <c r="H38" s="295">
        <v>1005326.78</v>
      </c>
      <c r="I38" s="295">
        <v>-196187.02161566884</v>
      </c>
      <c r="J38" s="295">
        <v>-407523.36551166594</v>
      </c>
      <c r="K38" s="295">
        <v>-617546.261799581</v>
      </c>
      <c r="L38" s="295">
        <v>-713714.27686911891</v>
      </c>
      <c r="M38" s="295">
        <v>-426757.05016549712</v>
      </c>
      <c r="N38" s="295">
        <v>-392168.26018232614</v>
      </c>
      <c r="O38" s="295">
        <v>-651081.69386268849</v>
      </c>
      <c r="P38" s="295">
        <v>-529743.78285138274</v>
      </c>
      <c r="Q38" s="295">
        <v>-591232.16605396441</v>
      </c>
      <c r="R38" s="295">
        <v>-536000.17234867194</v>
      </c>
      <c r="S38" s="295">
        <v>115539.00668466913</v>
      </c>
      <c r="T38" s="295">
        <v>-100169.28522633728</v>
      </c>
      <c r="U38" s="295">
        <v>95472.881630377946</v>
      </c>
      <c r="V38" s="295">
        <v>238550.66203442513</v>
      </c>
      <c r="W38" s="295">
        <v>126484.54052642213</v>
      </c>
      <c r="X38" s="295">
        <v>-139139.74454467074</v>
      </c>
      <c r="Y38" s="295">
        <v>97128.400690930022</v>
      </c>
      <c r="Z38" s="295">
        <v>70740.072392720947</v>
      </c>
      <c r="AA38" s="295">
        <v>-22324.298867642163</v>
      </c>
      <c r="AB38" s="295">
        <v>-242739.21928925725</v>
      </c>
      <c r="AC38" s="295">
        <v>-98057.575327413419</v>
      </c>
      <c r="AD38" s="295">
        <v>-130378.60865905441</v>
      </c>
    </row>
    <row r="39" spans="2:30" x14ac:dyDescent="0.25">
      <c r="B39" s="478" t="s">
        <v>134</v>
      </c>
      <c r="C39" s="295">
        <v>-220138.72999999998</v>
      </c>
      <c r="D39" s="295">
        <v>1035283.75</v>
      </c>
      <c r="E39" s="295">
        <v>11213.859999999986</v>
      </c>
      <c r="F39" s="295">
        <v>213019.25</v>
      </c>
      <c r="G39" s="295">
        <v>1260461.6399999999</v>
      </c>
      <c r="H39" s="295">
        <v>821917.67</v>
      </c>
      <c r="I39" s="295">
        <v>-188005.21716223957</v>
      </c>
      <c r="J39" s="295">
        <v>-437589.52618482849</v>
      </c>
      <c r="K39" s="295">
        <v>-608272.51323284698</v>
      </c>
      <c r="L39" s="295">
        <v>-576703.70832304133</v>
      </c>
      <c r="M39" s="295">
        <v>-317834.99076621811</v>
      </c>
      <c r="N39" s="295">
        <v>-299810.4231984964</v>
      </c>
      <c r="O39" s="295">
        <v>-590094.66183491633</v>
      </c>
      <c r="P39" s="295">
        <v>-568299.37777938601</v>
      </c>
      <c r="Q39" s="295">
        <v>-550083.88624027604</v>
      </c>
      <c r="R39" s="295">
        <v>-431787.30996591208</v>
      </c>
      <c r="S39" s="295">
        <v>88855.4976605704</v>
      </c>
      <c r="T39" s="295">
        <v>-82463.814231164419</v>
      </c>
      <c r="U39" s="295">
        <v>90907.036204061515</v>
      </c>
      <c r="V39" s="295">
        <v>255112.07687040337</v>
      </c>
      <c r="W39" s="295">
        <v>124109.45747616027</v>
      </c>
      <c r="X39" s="295">
        <v>-111939.39054809044</v>
      </c>
      <c r="Y39" s="295">
        <v>71995.537959253576</v>
      </c>
      <c r="Z39" s="295">
        <v>53847.467968958226</v>
      </c>
      <c r="AA39" s="295">
        <v>-20175.375741301541</v>
      </c>
      <c r="AB39" s="295">
        <v>-259770.72809778666</v>
      </c>
      <c r="AC39" s="295">
        <v>-90615.065427372247</v>
      </c>
      <c r="AD39" s="295">
        <v>-103965.84673439879</v>
      </c>
    </row>
    <row r="40" spans="2:30" x14ac:dyDescent="0.25">
      <c r="B40" s="478" t="s">
        <v>135</v>
      </c>
      <c r="C40" s="295">
        <v>-197411.21999999997</v>
      </c>
      <c r="D40" s="295">
        <v>716722.68</v>
      </c>
      <c r="E40" s="295">
        <v>-280738.48</v>
      </c>
      <c r="F40" s="295">
        <v>396502.14</v>
      </c>
      <c r="G40" s="295">
        <v>695768.6</v>
      </c>
      <c r="H40" s="295">
        <v>362490.2</v>
      </c>
      <c r="I40" s="295">
        <v>-132439.08279936435</v>
      </c>
      <c r="J40" s="295">
        <v>-317156.92401827103</v>
      </c>
      <c r="K40" s="295">
        <v>-425362.39754199085</v>
      </c>
      <c r="L40" s="295">
        <v>-369509.89617404493</v>
      </c>
      <c r="M40" s="295">
        <v>-193948.31143062818</v>
      </c>
      <c r="N40" s="295">
        <v>-190451.39744358975</v>
      </c>
      <c r="O40" s="295">
        <v>-398064.08715470653</v>
      </c>
      <c r="P40" s="295">
        <v>-406444.54364033719</v>
      </c>
      <c r="Q40" s="295">
        <v>-402540.5685142373</v>
      </c>
      <c r="R40" s="295">
        <v>-288960.28424266272</v>
      </c>
      <c r="S40" s="295">
        <v>59474.507177245468</v>
      </c>
      <c r="T40" s="295">
        <v>-55760.855276798015</v>
      </c>
      <c r="U40" s="295">
        <v>64627.354096356023</v>
      </c>
      <c r="V40" s="295">
        <v>186592.36554679804</v>
      </c>
      <c r="W40" s="295">
        <v>87471.802126126393</v>
      </c>
      <c r="X40" s="295">
        <v>-72191.317283364275</v>
      </c>
      <c r="Y40" s="295">
        <v>44184.18945583122</v>
      </c>
      <c r="Z40" s="295">
        <v>34406.119014066258</v>
      </c>
      <c r="AA40" s="295">
        <v>-13704.00928359414</v>
      </c>
      <c r="AB40" s="295">
        <v>-187311.41593970975</v>
      </c>
      <c r="AC40" s="295">
        <v>-66859.832375345373</v>
      </c>
      <c r="AD40" s="295">
        <v>-70136.597292004342</v>
      </c>
    </row>
    <row r="41" spans="2:30" x14ac:dyDescent="0.25">
      <c r="B41" s="478" t="s">
        <v>137</v>
      </c>
      <c r="C41" s="295">
        <v>-75830.62</v>
      </c>
      <c r="D41" s="295">
        <v>324892.92000000004</v>
      </c>
      <c r="E41" s="295">
        <v>13238.929999999993</v>
      </c>
      <c r="F41" s="295">
        <v>32091.5</v>
      </c>
      <c r="G41" s="295">
        <v>402216.71</v>
      </c>
      <c r="H41" s="295">
        <v>211707.78</v>
      </c>
      <c r="I41" s="295">
        <v>-56155.764390587407</v>
      </c>
      <c r="J41" s="295">
        <v>-130561.63174428727</v>
      </c>
      <c r="K41" s="295">
        <v>-174662.22142711247</v>
      </c>
      <c r="L41" s="295">
        <v>-161646.49049548124</v>
      </c>
      <c r="M41" s="295">
        <v>-88782.062349116313</v>
      </c>
      <c r="N41" s="295">
        <v>-83708.152230070787</v>
      </c>
      <c r="O41" s="295">
        <v>-172618.3388561735</v>
      </c>
      <c r="P41" s="295">
        <v>-168360.89987036114</v>
      </c>
      <c r="Q41" s="295">
        <v>-163831.61498132691</v>
      </c>
      <c r="R41" s="295">
        <v>-128325.28311427061</v>
      </c>
      <c r="S41" s="295">
        <v>26795.366833714383</v>
      </c>
      <c r="T41" s="295">
        <v>-25023.489706764994</v>
      </c>
      <c r="U41" s="295">
        <v>27295.759827318048</v>
      </c>
      <c r="V41" s="295">
        <v>76508.345339202308</v>
      </c>
      <c r="W41" s="295">
        <v>35783.389200269557</v>
      </c>
      <c r="X41" s="295">
        <v>-31476.221991543214</v>
      </c>
      <c r="Y41" s="295">
        <v>20168.349275414523</v>
      </c>
      <c r="Z41" s="295">
        <v>15078.302176528616</v>
      </c>
      <c r="AA41" s="295">
        <v>-5924.5717909156065</v>
      </c>
      <c r="AB41" s="295">
        <v>-77335.546674843004</v>
      </c>
      <c r="AC41" s="295">
        <v>-27115.636660574368</v>
      </c>
      <c r="AD41" s="295">
        <v>-31045.015249746422</v>
      </c>
    </row>
    <row r="42" spans="2:30" x14ac:dyDescent="0.25">
      <c r="B42" s="478" t="s">
        <v>136</v>
      </c>
      <c r="C42" s="296">
        <v>-339.05999999999995</v>
      </c>
      <c r="D42" s="296">
        <v>3939.75</v>
      </c>
      <c r="E42" s="296">
        <v>-593.02</v>
      </c>
      <c r="F42" s="296">
        <v>1197.56</v>
      </c>
      <c r="G42" s="296">
        <v>3757.92</v>
      </c>
      <c r="H42" s="296">
        <v>2471.27</v>
      </c>
      <c r="I42" s="296">
        <v>-362.51373316429397</v>
      </c>
      <c r="J42" s="296">
        <v>-854.45780815548858</v>
      </c>
      <c r="K42" s="296">
        <v>-998.95777183474024</v>
      </c>
      <c r="L42" s="296">
        <v>-837.92604664190412</v>
      </c>
      <c r="M42" s="296">
        <v>-415.58379877832022</v>
      </c>
      <c r="N42" s="296">
        <v>-406.17736160544496</v>
      </c>
      <c r="O42" s="296">
        <v>-1004.4336328847506</v>
      </c>
      <c r="P42" s="296">
        <v>-1086.047619256155</v>
      </c>
      <c r="Q42" s="296">
        <v>-1242.6516655235259</v>
      </c>
      <c r="R42" s="296">
        <v>-982.21604527741158</v>
      </c>
      <c r="S42" s="296">
        <v>203.6368034895128</v>
      </c>
      <c r="T42" s="296">
        <v>-183.95515900891007</v>
      </c>
      <c r="U42" s="296">
        <v>176.89147996266274</v>
      </c>
      <c r="V42" s="296">
        <v>502.61236472320667</v>
      </c>
      <c r="W42" s="296">
        <v>205.36519448586813</v>
      </c>
      <c r="X42" s="296">
        <v>-163.64158365633969</v>
      </c>
      <c r="Y42" s="296">
        <v>94.646162436642953</v>
      </c>
      <c r="Z42" s="296">
        <v>73.350139293172447</v>
      </c>
      <c r="AA42" s="296">
        <v>-34.570054477350624</v>
      </c>
      <c r="AB42" s="296">
        <v>-500.48902761734666</v>
      </c>
      <c r="AC42" s="296">
        <v>-206.32338570769119</v>
      </c>
      <c r="AD42" s="296">
        <v>-238.35977742647452</v>
      </c>
    </row>
    <row r="43" spans="2:30" x14ac:dyDescent="0.25">
      <c r="B43" s="478" t="s">
        <v>263</v>
      </c>
      <c r="C43" s="4">
        <f>SUM(C38:C42)</f>
        <v>-719397.31</v>
      </c>
      <c r="D43" s="4">
        <f t="shared" ref="D43:AD43" si="37">SUM(D38:D42)</f>
        <v>3142137.57</v>
      </c>
      <c r="E43" s="4">
        <f t="shared" si="37"/>
        <v>-162400.28000000006</v>
      </c>
      <c r="F43" s="4">
        <f t="shared" si="37"/>
        <v>950602.1</v>
      </c>
      <c r="G43" s="4">
        <f t="shared" si="37"/>
        <v>3853928.7499999995</v>
      </c>
      <c r="H43" s="4">
        <f t="shared" si="37"/>
        <v>2403913.7000000002</v>
      </c>
      <c r="I43" s="4">
        <f t="shared" si="37"/>
        <v>-573149.59970102448</v>
      </c>
      <c r="J43" s="4">
        <f t="shared" si="37"/>
        <v>-1293685.9052672081</v>
      </c>
      <c r="K43" s="4">
        <f t="shared" si="37"/>
        <v>-1826842.3517733661</v>
      </c>
      <c r="L43" s="4">
        <f t="shared" si="37"/>
        <v>-1822412.2979083282</v>
      </c>
      <c r="M43" s="4">
        <f t="shared" si="37"/>
        <v>-1027737.998510238</v>
      </c>
      <c r="N43" s="4">
        <f t="shared" si="37"/>
        <v>-966544.41041608853</v>
      </c>
      <c r="O43" s="4">
        <f t="shared" si="37"/>
        <v>-1812863.2153413694</v>
      </c>
      <c r="P43" s="4">
        <f t="shared" si="37"/>
        <v>-1673934.6517607232</v>
      </c>
      <c r="Q43" s="4">
        <f t="shared" si="37"/>
        <v>-1708930.8874553279</v>
      </c>
      <c r="R43" s="4">
        <f t="shared" si="37"/>
        <v>-1386055.2657167949</v>
      </c>
      <c r="S43" s="4">
        <f t="shared" si="37"/>
        <v>290868.01515968889</v>
      </c>
      <c r="T43" s="4">
        <f t="shared" si="37"/>
        <v>-263601.39960007364</v>
      </c>
      <c r="U43" s="4">
        <f t="shared" si="37"/>
        <v>278479.92323807621</v>
      </c>
      <c r="V43" s="4">
        <f t="shared" si="37"/>
        <v>757266.06215555209</v>
      </c>
      <c r="W43" s="4">
        <f t="shared" si="37"/>
        <v>374054.55452346423</v>
      </c>
      <c r="X43" s="4">
        <f t="shared" si="37"/>
        <v>-354910.31595132506</v>
      </c>
      <c r="Y43" s="4">
        <f t="shared" si="37"/>
        <v>233571.12354386598</v>
      </c>
      <c r="Z43" s="4">
        <f t="shared" si="37"/>
        <v>174145.31169156721</v>
      </c>
      <c r="AA43" s="4">
        <f t="shared" si="37"/>
        <v>-62162.825737930805</v>
      </c>
      <c r="AB43" s="4">
        <f t="shared" si="37"/>
        <v>-767657.39902921405</v>
      </c>
      <c r="AC43" s="4">
        <f t="shared" si="37"/>
        <v>-282854.43317641312</v>
      </c>
      <c r="AD43" s="4">
        <f t="shared" si="37"/>
        <v>-335764.42771263042</v>
      </c>
    </row>
    <row r="45" spans="2:30" x14ac:dyDescent="0.25">
      <c r="B45" s="478" t="s">
        <v>883</v>
      </c>
    </row>
    <row r="46" spans="2:30" x14ac:dyDescent="0.25">
      <c r="B46" s="478" t="s">
        <v>133</v>
      </c>
      <c r="C46" s="295">
        <v>-16755.93</v>
      </c>
      <c r="D46" s="295">
        <v>-83938.32</v>
      </c>
      <c r="E46" s="295">
        <v>-8722.8799999999974</v>
      </c>
      <c r="F46" s="295">
        <v>-66384.67</v>
      </c>
      <c r="G46" s="295">
        <v>-1331165.4099999999</v>
      </c>
      <c r="H46" s="295">
        <v>-431204.16000000003</v>
      </c>
      <c r="I46" s="295">
        <v>-13894.885413923381</v>
      </c>
      <c r="J46" s="295">
        <v>-68522.821728704366</v>
      </c>
      <c r="K46" s="295">
        <v>-147540.24736425999</v>
      </c>
      <c r="L46" s="295">
        <v>-196383.30989302695</v>
      </c>
      <c r="M46" s="295">
        <v>-62343.009102014024</v>
      </c>
      <c r="N46" s="295">
        <v>-35739.297221958164</v>
      </c>
      <c r="O46" s="295">
        <v>-170119.0268860893</v>
      </c>
      <c r="P46" s="295">
        <v>-64645.245486190302</v>
      </c>
      <c r="Q46" s="295">
        <v>-125360.39304844847</v>
      </c>
      <c r="R46" s="295">
        <v>-212322.32772047873</v>
      </c>
      <c r="S46" s="295">
        <v>-223301.19534126096</v>
      </c>
      <c r="T46" s="295">
        <v>-161108.45157399381</v>
      </c>
      <c r="U46" s="295">
        <v>-21592.205498017651</v>
      </c>
      <c r="V46" s="295">
        <v>-12230.322395180898</v>
      </c>
      <c r="W46" s="295">
        <v>-67937.952223616085</v>
      </c>
      <c r="X46" s="295">
        <v>-125857.76498004317</v>
      </c>
      <c r="Y46" s="295">
        <v>-65968.694133563316</v>
      </c>
      <c r="Z46" s="295">
        <v>-15160.232111834299</v>
      </c>
      <c r="AA46" s="295">
        <v>-191291.27452689735</v>
      </c>
      <c r="AB46" s="295">
        <v>-151106.870903534</v>
      </c>
      <c r="AC46" s="295">
        <v>-204542.78140352669</v>
      </c>
      <c r="AD46" s="295">
        <v>-276395.34134922689</v>
      </c>
    </row>
    <row r="47" spans="2:30" x14ac:dyDescent="0.25">
      <c r="B47" s="478" t="s">
        <v>134</v>
      </c>
      <c r="C47" s="295">
        <v>-13802.7</v>
      </c>
      <c r="D47" s="295">
        <v>-84292.65</v>
      </c>
      <c r="E47" s="295">
        <v>-5481.4400000000023</v>
      </c>
      <c r="F47" s="295">
        <v>-52198.399999999994</v>
      </c>
      <c r="G47" s="295">
        <v>-1090665.48</v>
      </c>
      <c r="H47" s="295">
        <v>-353030.81</v>
      </c>
      <c r="I47" s="295">
        <v>-13315.411632103918</v>
      </c>
      <c r="J47" s="295">
        <v>-73578.281960504784</v>
      </c>
      <c r="K47" s="295">
        <v>-145324.62200601923</v>
      </c>
      <c r="L47" s="295">
        <v>-158683.92540062696</v>
      </c>
      <c r="M47" s="295">
        <v>-46431.077622719211</v>
      </c>
      <c r="N47" s="295">
        <v>-27322.49116731303</v>
      </c>
      <c r="O47" s="295">
        <v>-154183.92282920351</v>
      </c>
      <c r="P47" s="295">
        <v>-69350.229253193975</v>
      </c>
      <c r="Q47" s="295">
        <v>-116635.62327629658</v>
      </c>
      <c r="R47" s="295">
        <v>-171041.15159218464</v>
      </c>
      <c r="S47" s="295">
        <v>-171730.21830107833</v>
      </c>
      <c r="T47" s="295">
        <v>-132631.64843044343</v>
      </c>
      <c r="U47" s="295">
        <v>-20559.591094496391</v>
      </c>
      <c r="V47" s="295">
        <v>-13079.414328260988</v>
      </c>
      <c r="W47" s="295">
        <v>-66662.236803184132</v>
      </c>
      <c r="X47" s="295">
        <v>-101253.89804124403</v>
      </c>
      <c r="Y47" s="295">
        <v>-48898.690690156291</v>
      </c>
      <c r="Z47" s="295">
        <v>-11539.995442921962</v>
      </c>
      <c r="AA47" s="295">
        <v>-172877.69539793103</v>
      </c>
      <c r="AB47" s="295">
        <v>-161709.10489917063</v>
      </c>
      <c r="AC47" s="295">
        <v>-189018.10959214735</v>
      </c>
      <c r="AD47" s="295">
        <v>-220401.76676498036</v>
      </c>
    </row>
    <row r="48" spans="2:30" x14ac:dyDescent="0.25">
      <c r="B48" s="478" t="s">
        <v>135</v>
      </c>
      <c r="C48" s="295">
        <v>-10257.14</v>
      </c>
      <c r="D48" s="295">
        <v>-56918.080000000002</v>
      </c>
      <c r="E48" s="295">
        <v>14111.71</v>
      </c>
      <c r="F48" s="295">
        <v>-57809.27</v>
      </c>
      <c r="G48" s="295">
        <v>-668976.32999999996</v>
      </c>
      <c r="H48" s="295">
        <v>-31291.08</v>
      </c>
      <c r="I48" s="295">
        <v>-9379.9572707071748</v>
      </c>
      <c r="J48" s="295">
        <v>-53328.199567752352</v>
      </c>
      <c r="K48" s="295">
        <v>-101624.89393088993</v>
      </c>
      <c r="L48" s="295">
        <v>-101673.14680492904</v>
      </c>
      <c r="M48" s="295">
        <v>-28333.03243649019</v>
      </c>
      <c r="N48" s="295">
        <v>-17356.323269020355</v>
      </c>
      <c r="O48" s="295">
        <v>-104008.87597269739</v>
      </c>
      <c r="P48" s="295">
        <v>-49598.896958689627</v>
      </c>
      <c r="Q48" s="295">
        <v>-85351.6550422</v>
      </c>
      <c r="R48" s="295">
        <v>-114463.99336092551</v>
      </c>
      <c r="S48" s="295">
        <v>-114945.8431926569</v>
      </c>
      <c r="T48" s="295">
        <v>-89683.629385871565</v>
      </c>
      <c r="U48" s="295">
        <v>-14616.162062062056</v>
      </c>
      <c r="V48" s="295">
        <v>-9566.4575719662371</v>
      </c>
      <c r="W48" s="295">
        <v>-46983.252570040197</v>
      </c>
      <c r="X48" s="295">
        <v>-65300.09002088102</v>
      </c>
      <c r="Y48" s="295">
        <v>-30009.484960286485</v>
      </c>
      <c r="Z48" s="295">
        <v>-7373.5399566019141</v>
      </c>
      <c r="AA48" s="295">
        <v>-117426.19186069106</v>
      </c>
      <c r="AB48" s="295">
        <v>-116602.67356068123</v>
      </c>
      <c r="AC48" s="295">
        <v>-139465.98243494876</v>
      </c>
      <c r="AD48" s="295">
        <v>-148685.65441046027</v>
      </c>
    </row>
    <row r="49" spans="2:30" x14ac:dyDescent="0.25">
      <c r="B49" s="478" t="s">
        <v>137</v>
      </c>
      <c r="C49" s="295">
        <v>-4494.59</v>
      </c>
      <c r="D49" s="295">
        <v>-25708.02</v>
      </c>
      <c r="E49" s="295">
        <v>-3519.66</v>
      </c>
      <c r="F49" s="295">
        <v>-11883.14</v>
      </c>
      <c r="G49" s="295">
        <v>-314599.21999999997</v>
      </c>
      <c r="H49" s="295">
        <v>-103763.81</v>
      </c>
      <c r="I49" s="295">
        <v>-3977.2147266043849</v>
      </c>
      <c r="J49" s="295">
        <v>-21953.22323516303</v>
      </c>
      <c r="K49" s="295">
        <v>-41729.193339220044</v>
      </c>
      <c r="L49" s="295">
        <v>-44478.125021332147</v>
      </c>
      <c r="M49" s="295">
        <v>-12969.770315405625</v>
      </c>
      <c r="N49" s="295">
        <v>-7628.5381460002318</v>
      </c>
      <c r="O49" s="295">
        <v>-45102.88663575695</v>
      </c>
      <c r="P49" s="295">
        <v>-20545.275007878263</v>
      </c>
      <c r="Q49" s="295">
        <v>-34737.615486818126</v>
      </c>
      <c r="R49" s="295">
        <v>-50832.675476244898</v>
      </c>
      <c r="S49" s="295">
        <v>-51787.163619175742</v>
      </c>
      <c r="T49" s="295">
        <v>-40246.824867775824</v>
      </c>
      <c r="U49" s="295">
        <v>-6173.2257930345741</v>
      </c>
      <c r="V49" s="295">
        <v>-3922.5283276943765</v>
      </c>
      <c r="W49" s="295">
        <v>-19220.136909768327</v>
      </c>
      <c r="X49" s="295">
        <v>-28471.569808003107</v>
      </c>
      <c r="Y49" s="295">
        <v>-13698.152703681204</v>
      </c>
      <c r="Z49" s="295">
        <v>-3231.4154215096869</v>
      </c>
      <c r="AA49" s="295">
        <v>-50766.158239936136</v>
      </c>
      <c r="AB49" s="295">
        <v>-48141.921613928949</v>
      </c>
      <c r="AC49" s="295">
        <v>-56561.746744830707</v>
      </c>
      <c r="AD49" s="295">
        <v>-65813.691949915694</v>
      </c>
    </row>
    <row r="50" spans="2:30" x14ac:dyDescent="0.25">
      <c r="B50" s="478" t="s">
        <v>136</v>
      </c>
      <c r="C50" s="296">
        <v>-8.7799999999999994</v>
      </c>
      <c r="D50" s="296">
        <v>-0.3</v>
      </c>
      <c r="E50" s="296">
        <v>-30.13</v>
      </c>
      <c r="F50" s="296">
        <v>-215.97</v>
      </c>
      <c r="G50" s="296">
        <v>-3015.99</v>
      </c>
      <c r="H50" s="296">
        <v>-110.98000000000002</v>
      </c>
      <c r="I50" s="296">
        <v>-25.674923559210423</v>
      </c>
      <c r="J50" s="296">
        <v>-143.6724002056317</v>
      </c>
      <c r="K50" s="296">
        <v>-238.66467320756036</v>
      </c>
      <c r="L50" s="296">
        <v>-230.56101834893255</v>
      </c>
      <c r="M50" s="296">
        <v>-60.710759294635949</v>
      </c>
      <c r="N50" s="296">
        <v>-37.01598248797287</v>
      </c>
      <c r="O50" s="296">
        <v>-262.44521049926794</v>
      </c>
      <c r="P50" s="296">
        <v>-132.53164497487489</v>
      </c>
      <c r="Q50" s="296">
        <v>-263.48245267514699</v>
      </c>
      <c r="R50" s="296">
        <v>-389.07897388145273</v>
      </c>
      <c r="S50" s="296">
        <v>-393.56701203763589</v>
      </c>
      <c r="T50" s="296">
        <v>-295.86645008005911</v>
      </c>
      <c r="U50" s="296">
        <v>-40.005885660698311</v>
      </c>
      <c r="V50" s="296">
        <v>-25.768577659541251</v>
      </c>
      <c r="W50" s="296">
        <v>-110.30668817949335</v>
      </c>
      <c r="X50" s="296">
        <v>-148.02071143784138</v>
      </c>
      <c r="Y50" s="296">
        <v>-64.282781310961028</v>
      </c>
      <c r="Z50" s="296">
        <v>-15.719592863101102</v>
      </c>
      <c r="AA50" s="296">
        <v>-296.2220592298994</v>
      </c>
      <c r="AB50" s="296">
        <v>-311.55793903534504</v>
      </c>
      <c r="AC50" s="296">
        <v>-430.37938721543765</v>
      </c>
      <c r="AD50" s="296">
        <v>-505.3093657257777</v>
      </c>
    </row>
    <row r="51" spans="2:30" x14ac:dyDescent="0.25">
      <c r="B51" s="478" t="s">
        <v>884</v>
      </c>
      <c r="C51" s="4">
        <f>SUM(C46:C50)</f>
        <v>-45319.14</v>
      </c>
      <c r="D51" s="4">
        <f t="shared" ref="D51:AD51" si="38">SUM(D46:D50)</f>
        <v>-250857.36999999997</v>
      </c>
      <c r="E51" s="4">
        <f t="shared" si="38"/>
        <v>-3642.4000000000005</v>
      </c>
      <c r="F51" s="4">
        <f t="shared" si="38"/>
        <v>-188491.44999999998</v>
      </c>
      <c r="G51" s="4">
        <f t="shared" si="38"/>
        <v>-3408422.4299999997</v>
      </c>
      <c r="H51" s="4">
        <f t="shared" si="38"/>
        <v>-919400.83999999985</v>
      </c>
      <c r="I51" s="4">
        <f t="shared" si="38"/>
        <v>-40593.14396689806</v>
      </c>
      <c r="J51" s="4">
        <f t="shared" si="38"/>
        <v>-217526.19889233017</v>
      </c>
      <c r="K51" s="4">
        <f t="shared" si="38"/>
        <v>-436457.62131359673</v>
      </c>
      <c r="L51" s="4">
        <f t="shared" si="38"/>
        <v>-501449.068138264</v>
      </c>
      <c r="M51" s="4">
        <f t="shared" si="38"/>
        <v>-150137.60023592366</v>
      </c>
      <c r="N51" s="4">
        <f t="shared" si="38"/>
        <v>-88083.665786779748</v>
      </c>
      <c r="O51" s="4">
        <f t="shared" si="38"/>
        <v>-473677.15753424639</v>
      </c>
      <c r="P51" s="4">
        <f t="shared" si="38"/>
        <v>-204272.17835092705</v>
      </c>
      <c r="Q51" s="4">
        <f t="shared" si="38"/>
        <v>-362348.76930643828</v>
      </c>
      <c r="R51" s="4">
        <f t="shared" si="38"/>
        <v>-549049.22712371522</v>
      </c>
      <c r="S51" s="4">
        <f t="shared" si="38"/>
        <v>-562157.98746620957</v>
      </c>
      <c r="T51" s="4">
        <f t="shared" si="38"/>
        <v>-423966.42070816475</v>
      </c>
      <c r="U51" s="4">
        <f t="shared" si="38"/>
        <v>-62981.19033327137</v>
      </c>
      <c r="V51" s="4">
        <f t="shared" si="38"/>
        <v>-38824.491200762037</v>
      </c>
      <c r="W51" s="4">
        <f t="shared" si="38"/>
        <v>-200913.88519478825</v>
      </c>
      <c r="X51" s="4">
        <f t="shared" si="38"/>
        <v>-321031.34356160916</v>
      </c>
      <c r="Y51" s="4">
        <f t="shared" si="38"/>
        <v>-158639.30526899826</v>
      </c>
      <c r="Z51" s="4">
        <f t="shared" si="38"/>
        <v>-37320.902525730962</v>
      </c>
      <c r="AA51" s="4">
        <f t="shared" si="38"/>
        <v>-532657.54208468541</v>
      </c>
      <c r="AB51" s="4">
        <f t="shared" si="38"/>
        <v>-477872.12891635019</v>
      </c>
      <c r="AC51" s="4">
        <f t="shared" si="38"/>
        <v>-590018.99956266908</v>
      </c>
      <c r="AD51" s="4">
        <f t="shared" si="38"/>
        <v>-711801.76384030899</v>
      </c>
    </row>
    <row r="53" spans="2:30" x14ac:dyDescent="0.25">
      <c r="B53" s="478" t="s">
        <v>1471</v>
      </c>
    </row>
    <row r="54" spans="2:30" x14ac:dyDescent="0.25">
      <c r="B54" s="478" t="s">
        <v>133</v>
      </c>
      <c r="C54" s="295">
        <v>0</v>
      </c>
      <c r="D54" s="295">
        <v>0</v>
      </c>
      <c r="E54" s="295">
        <v>0</v>
      </c>
      <c r="F54" s="295">
        <v>0</v>
      </c>
      <c r="G54" s="295">
        <v>0</v>
      </c>
      <c r="H54" s="295">
        <v>0</v>
      </c>
      <c r="I54" s="295">
        <v>-101866.66780574004</v>
      </c>
      <c r="J54" s="295">
        <v>-93756.032421394004</v>
      </c>
      <c r="K54" s="295">
        <v>-100606.68997354552</v>
      </c>
      <c r="L54" s="295">
        <v>-116552.37449964648</v>
      </c>
      <c r="M54" s="295">
        <v>-123573.77523259645</v>
      </c>
      <c r="N54" s="295">
        <v>-120749.93842016198</v>
      </c>
      <c r="O54" s="295">
        <v>-106891.60486603247</v>
      </c>
      <c r="P54" s="295">
        <v>-94193.490304846811</v>
      </c>
      <c r="Q54" s="295">
        <v>-102962.5907024714</v>
      </c>
      <c r="R54" s="295">
        <v>-115081.32214902247</v>
      </c>
      <c r="S54" s="295">
        <v>583194.48751871323</v>
      </c>
      <c r="T54" s="295">
        <v>557929.71216300712</v>
      </c>
      <c r="U54" s="295">
        <v>503387.12696092756</v>
      </c>
      <c r="V54" s="295">
        <v>462594.75097549608</v>
      </c>
      <c r="W54" s="295">
        <v>496536.67366623698</v>
      </c>
      <c r="X54" s="295">
        <v>575656.17660264089</v>
      </c>
      <c r="Y54" s="295">
        <v>610564.13128548593</v>
      </c>
      <c r="Z54" s="295">
        <v>596439.27936313604</v>
      </c>
      <c r="AA54" s="295">
        <v>527347.51048748079</v>
      </c>
      <c r="AB54" s="295">
        <v>464347.48882939207</v>
      </c>
      <c r="AC54" s="295">
        <v>509026.36677277507</v>
      </c>
      <c r="AD54" s="295">
        <v>570122.27685253392</v>
      </c>
    </row>
    <row r="55" spans="2:30" x14ac:dyDescent="0.25">
      <c r="B55" s="478" t="s">
        <v>134</v>
      </c>
      <c r="C55" s="295">
        <v>0</v>
      </c>
      <c r="D55" s="295">
        <v>0</v>
      </c>
      <c r="E55" s="295">
        <v>0</v>
      </c>
      <c r="F55" s="295">
        <v>0</v>
      </c>
      <c r="G55" s="295">
        <v>0</v>
      </c>
      <c r="H55" s="295">
        <v>0</v>
      </c>
      <c r="I55" s="295">
        <v>-97597.68009768991</v>
      </c>
      <c r="J55" s="295">
        <v>-100637.40244024657</v>
      </c>
      <c r="K55" s="295">
        <v>-99065.908867627426</v>
      </c>
      <c r="L55" s="295">
        <v>-94151.927319821625</v>
      </c>
      <c r="M55" s="295">
        <v>-92013.372578905575</v>
      </c>
      <c r="N55" s="295">
        <v>-92289.548626838674</v>
      </c>
      <c r="O55" s="295">
        <v>-96844.268091726422</v>
      </c>
      <c r="P55" s="295">
        <v>-101007.73608539114</v>
      </c>
      <c r="Q55" s="295">
        <v>-95771.003219657214</v>
      </c>
      <c r="R55" s="295">
        <v>-92688.529646975716</v>
      </c>
      <c r="S55" s="295">
        <v>448444.80153736041</v>
      </c>
      <c r="T55" s="295">
        <v>459231.95128155529</v>
      </c>
      <c r="U55" s="295">
        <v>479197.30376033863</v>
      </c>
      <c r="V55" s="295">
        <v>494510.41046458896</v>
      </c>
      <c r="W55" s="295">
        <v>487044.83372820227</v>
      </c>
      <c r="X55" s="295">
        <v>462977.09869832039</v>
      </c>
      <c r="Y55" s="295">
        <v>452474.72382063424</v>
      </c>
      <c r="Z55" s="295">
        <v>453897.00947198377</v>
      </c>
      <c r="AA55" s="295">
        <v>476413.73378740356</v>
      </c>
      <c r="AB55" s="295">
        <v>496723.57677389833</v>
      </c>
      <c r="AC55" s="295">
        <v>470265.6171485798</v>
      </c>
      <c r="AD55" s="295">
        <v>454536.69871564349</v>
      </c>
    </row>
    <row r="56" spans="2:30" x14ac:dyDescent="0.25">
      <c r="B56" s="478" t="s">
        <v>135</v>
      </c>
      <c r="C56" s="295">
        <v>0</v>
      </c>
      <c r="D56" s="295">
        <v>0</v>
      </c>
      <c r="E56" s="295">
        <v>0</v>
      </c>
      <c r="F56" s="295">
        <v>0</v>
      </c>
      <c r="G56" s="295">
        <v>0</v>
      </c>
      <c r="H56" s="295">
        <v>0</v>
      </c>
      <c r="I56" s="295">
        <v>-68749.643328200676</v>
      </c>
      <c r="J56" s="295">
        <v>-72937.491966937727</v>
      </c>
      <c r="K56" s="295">
        <v>-69272.93169008223</v>
      </c>
      <c r="L56" s="295">
        <v>-60322.901628340405</v>
      </c>
      <c r="M56" s="295">
        <v>-56144.638806613162</v>
      </c>
      <c r="N56" s="295">
        <v>-58622.438922918453</v>
      </c>
      <c r="O56" s="295">
        <v>-65324.654386706621</v>
      </c>
      <c r="P56" s="295">
        <v>-72236.369360623852</v>
      </c>
      <c r="Q56" s="295">
        <v>-70080.61269728867</v>
      </c>
      <c r="R56" s="295">
        <v>-62026.532062134211</v>
      </c>
      <c r="S56" s="295">
        <v>300151.64657183667</v>
      </c>
      <c r="T56" s="295">
        <v>310514.61028663139</v>
      </c>
      <c r="U56" s="295">
        <v>340654.19710665534</v>
      </c>
      <c r="V56" s="295">
        <v>361673.46062148816</v>
      </c>
      <c r="W56" s="295">
        <v>343245.5712574643</v>
      </c>
      <c r="X56" s="295">
        <v>298562.47309576301</v>
      </c>
      <c r="Y56" s="295">
        <v>277669.6889417803</v>
      </c>
      <c r="Z56" s="295">
        <v>290002.29697859182</v>
      </c>
      <c r="AA56" s="295">
        <v>323580.17602549633</v>
      </c>
      <c r="AB56" s="295">
        <v>358150.61542233464</v>
      </c>
      <c r="AC56" s="295">
        <v>346969.27334160602</v>
      </c>
      <c r="AD56" s="295">
        <v>306623.89197874581</v>
      </c>
    </row>
    <row r="57" spans="2:30" x14ac:dyDescent="0.25">
      <c r="B57" s="478" t="s">
        <v>137</v>
      </c>
      <c r="C57" s="295">
        <v>0</v>
      </c>
      <c r="D57" s="295">
        <v>0</v>
      </c>
      <c r="E57" s="295">
        <v>0</v>
      </c>
      <c r="F57" s="295">
        <v>0</v>
      </c>
      <c r="G57" s="295">
        <v>0</v>
      </c>
      <c r="H57" s="295">
        <v>0</v>
      </c>
      <c r="I57" s="295">
        <v>-29150.253365432771</v>
      </c>
      <c r="J57" s="295">
        <v>-30024.999364355193</v>
      </c>
      <c r="K57" s="295">
        <v>-28444.210678877189</v>
      </c>
      <c r="L57" s="295">
        <v>-26388.431142553181</v>
      </c>
      <c r="M57" s="295">
        <v>-25700.335727362595</v>
      </c>
      <c r="N57" s="295">
        <v>-25765.476278355669</v>
      </c>
      <c r="O57" s="295">
        <v>-28327.066942668695</v>
      </c>
      <c r="P57" s="295">
        <v>-29921.811430844122</v>
      </c>
      <c r="Q57" s="295">
        <v>-28521.88101096129</v>
      </c>
      <c r="R57" s="295">
        <v>-27545.206217365238</v>
      </c>
      <c r="S57" s="295">
        <v>135227.47426888344</v>
      </c>
      <c r="T57" s="295">
        <v>139345.4545513328</v>
      </c>
      <c r="U57" s="295">
        <v>143875.08121804087</v>
      </c>
      <c r="V57" s="295">
        <v>148293.28148342803</v>
      </c>
      <c r="W57" s="295">
        <v>140413.17159590113</v>
      </c>
      <c r="X57" s="295">
        <v>130173.59113400722</v>
      </c>
      <c r="Y57" s="295">
        <v>126742.77502825322</v>
      </c>
      <c r="Z57" s="295">
        <v>127089.2721761899</v>
      </c>
      <c r="AA57" s="295">
        <v>139888.4249417386</v>
      </c>
      <c r="AB57" s="295">
        <v>147867.47003276277</v>
      </c>
      <c r="AC57" s="295">
        <v>140714.14458950143</v>
      </c>
      <c r="AD57" s="295">
        <v>135721.18046557423</v>
      </c>
    </row>
    <row r="58" spans="2:30" x14ac:dyDescent="0.25">
      <c r="B58" s="478" t="s">
        <v>136</v>
      </c>
      <c r="C58" s="296">
        <v>0</v>
      </c>
      <c r="D58" s="296">
        <v>0</v>
      </c>
      <c r="E58" s="296">
        <v>0</v>
      </c>
      <c r="F58" s="296">
        <v>0</v>
      </c>
      <c r="G58" s="296">
        <v>0</v>
      </c>
      <c r="H58" s="296">
        <v>0</v>
      </c>
      <c r="I58" s="296">
        <v>-188.17956241655779</v>
      </c>
      <c r="J58" s="296">
        <v>-196.49796654643464</v>
      </c>
      <c r="K58" s="296">
        <v>-162.6829493476163</v>
      </c>
      <c r="L58" s="296">
        <v>-136.78956911829653</v>
      </c>
      <c r="M58" s="296">
        <v>-120.30181400220469</v>
      </c>
      <c r="N58" s="296">
        <v>-125.02191120509144</v>
      </c>
      <c r="O58" s="296">
        <v>-164.82987234572536</v>
      </c>
      <c r="P58" s="296">
        <v>-193.0169777740696</v>
      </c>
      <c r="Q58" s="296">
        <v>-216.33652910138585</v>
      </c>
      <c r="R58" s="296">
        <v>-210.83408398233661</v>
      </c>
      <c r="S58" s="296">
        <v>1027.688509545907</v>
      </c>
      <c r="T58" s="296">
        <v>1024.3701238132833</v>
      </c>
      <c r="U58" s="296">
        <v>932.38936037737585</v>
      </c>
      <c r="V58" s="296">
        <v>974.194861338338</v>
      </c>
      <c r="W58" s="296">
        <v>805.84815853475925</v>
      </c>
      <c r="X58" s="296">
        <v>676.75887560854676</v>
      </c>
      <c r="Y58" s="296">
        <v>594.77933018632723</v>
      </c>
      <c r="Z58" s="296">
        <v>618.2404164377599</v>
      </c>
      <c r="AA58" s="296">
        <v>816.25316422055016</v>
      </c>
      <c r="AB58" s="296">
        <v>956.94734795232921</v>
      </c>
      <c r="AC58" s="296">
        <v>1070.6965538773579</v>
      </c>
      <c r="AD58" s="296">
        <v>1042.0503938421127</v>
      </c>
    </row>
    <row r="59" spans="2:30" x14ac:dyDescent="0.25">
      <c r="B59" s="478" t="s">
        <v>1472</v>
      </c>
      <c r="C59" s="297">
        <f>SUM(C54:C58)</f>
        <v>0</v>
      </c>
      <c r="D59" s="297">
        <f t="shared" ref="D59:AD59" si="39">SUM(D54:D58)</f>
        <v>0</v>
      </c>
      <c r="E59" s="297">
        <f t="shared" si="39"/>
        <v>0</v>
      </c>
      <c r="F59" s="297">
        <f t="shared" si="39"/>
        <v>0</v>
      </c>
      <c r="G59" s="297">
        <f t="shared" si="39"/>
        <v>0</v>
      </c>
      <c r="H59" s="297">
        <f t="shared" si="39"/>
        <v>0</v>
      </c>
      <c r="I59" s="297">
        <f t="shared" si="39"/>
        <v>-297552.42415947997</v>
      </c>
      <c r="J59" s="297">
        <f t="shared" si="39"/>
        <v>-297552.42415947991</v>
      </c>
      <c r="K59" s="297">
        <f t="shared" si="39"/>
        <v>-297552.42415947997</v>
      </c>
      <c r="L59" s="297">
        <f t="shared" si="39"/>
        <v>-297552.42415947997</v>
      </c>
      <c r="M59" s="297">
        <f t="shared" si="39"/>
        <v>-297552.42415948003</v>
      </c>
      <c r="N59" s="297">
        <f t="shared" si="39"/>
        <v>-297552.42415947991</v>
      </c>
      <c r="O59" s="297">
        <f t="shared" si="39"/>
        <v>-297552.42415947991</v>
      </c>
      <c r="P59" s="297">
        <f t="shared" si="39"/>
        <v>-297552.42415948003</v>
      </c>
      <c r="Q59" s="297">
        <f t="shared" si="39"/>
        <v>-297552.42415947997</v>
      </c>
      <c r="R59" s="297">
        <f t="shared" si="39"/>
        <v>-297552.42415947997</v>
      </c>
      <c r="S59" s="297">
        <f t="shared" si="39"/>
        <v>1468046.0984063398</v>
      </c>
      <c r="T59" s="297">
        <f t="shared" si="39"/>
        <v>1468046.09840634</v>
      </c>
      <c r="U59" s="297">
        <f t="shared" si="39"/>
        <v>1468046.0984063395</v>
      </c>
      <c r="V59" s="297">
        <f t="shared" si="39"/>
        <v>1468046.0984063395</v>
      </c>
      <c r="W59" s="297">
        <f t="shared" si="39"/>
        <v>1468046.0984063398</v>
      </c>
      <c r="X59" s="297">
        <f t="shared" si="39"/>
        <v>1468046.09840634</v>
      </c>
      <c r="Y59" s="297">
        <f t="shared" si="39"/>
        <v>1468046.09840634</v>
      </c>
      <c r="Z59" s="297">
        <f t="shared" si="39"/>
        <v>1468046.0984063395</v>
      </c>
      <c r="AA59" s="297">
        <f t="shared" si="39"/>
        <v>1468046.09840634</v>
      </c>
      <c r="AB59" s="297">
        <f t="shared" si="39"/>
        <v>1468046.0984063402</v>
      </c>
      <c r="AC59" s="297">
        <f t="shared" si="39"/>
        <v>1468046.0984063398</v>
      </c>
      <c r="AD59" s="297">
        <f t="shared" si="39"/>
        <v>1468046.0984063395</v>
      </c>
    </row>
    <row r="61" spans="2:30" x14ac:dyDescent="0.25">
      <c r="B61" s="478" t="s">
        <v>957</v>
      </c>
    </row>
    <row r="62" spans="2:30" x14ac:dyDescent="0.25">
      <c r="B62" s="478" t="s">
        <v>133</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row>
    <row r="63" spans="2:30" x14ac:dyDescent="0.25">
      <c r="B63" s="478" t="s">
        <v>134</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row>
    <row r="64" spans="2:30" x14ac:dyDescent="0.25">
      <c r="B64" s="478" t="s">
        <v>135</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row>
    <row r="65" spans="1:30" x14ac:dyDescent="0.25">
      <c r="B65" s="478" t="s">
        <v>136</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row>
    <row r="66" spans="1:30" x14ac:dyDescent="0.25">
      <c r="B66" s="478" t="s">
        <v>137</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row>
    <row r="67" spans="1:30" x14ac:dyDescent="0.25">
      <c r="B67" s="478" t="s">
        <v>958</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row>
    <row r="69" spans="1:30" x14ac:dyDescent="0.25">
      <c r="B69" s="478" t="s">
        <v>1047</v>
      </c>
    </row>
    <row r="70" spans="1:30" x14ac:dyDescent="0.25">
      <c r="B70" s="478" t="s">
        <v>133</v>
      </c>
      <c r="C70" s="295">
        <v>0</v>
      </c>
      <c r="D70" s="295">
        <v>28.35</v>
      </c>
      <c r="E70" s="295">
        <v>0</v>
      </c>
      <c r="F70" s="295">
        <v>0</v>
      </c>
      <c r="G70" s="295">
        <v>0</v>
      </c>
      <c r="H70" s="295">
        <v>32.99</v>
      </c>
      <c r="I70" s="295"/>
      <c r="J70" s="295"/>
      <c r="K70" s="295"/>
      <c r="L70" s="295"/>
      <c r="M70" s="295"/>
      <c r="N70" s="295"/>
      <c r="O70" s="295"/>
      <c r="P70" s="295"/>
      <c r="Q70" s="295"/>
      <c r="R70" s="295"/>
      <c r="S70" s="295"/>
      <c r="T70" s="295"/>
      <c r="U70" s="295"/>
      <c r="V70" s="295"/>
      <c r="W70" s="295"/>
      <c r="X70" s="295"/>
      <c r="Y70" s="295"/>
      <c r="Z70" s="295"/>
      <c r="AA70" s="295"/>
      <c r="AB70" s="295"/>
      <c r="AC70" s="295"/>
      <c r="AD70" s="295"/>
    </row>
    <row r="71" spans="1:30" x14ac:dyDescent="0.25">
      <c r="B71" s="478" t="s">
        <v>134</v>
      </c>
      <c r="C71" s="295">
        <v>0</v>
      </c>
      <c r="D71" s="295">
        <v>1.91</v>
      </c>
      <c r="E71" s="295">
        <v>0</v>
      </c>
      <c r="F71" s="295">
        <v>-0.01</v>
      </c>
      <c r="G71" s="295">
        <v>0</v>
      </c>
      <c r="H71" s="295">
        <v>0</v>
      </c>
      <c r="I71" s="295"/>
      <c r="J71" s="295"/>
      <c r="K71" s="295"/>
      <c r="L71" s="295"/>
      <c r="M71" s="295"/>
      <c r="N71" s="295"/>
      <c r="O71" s="295"/>
      <c r="P71" s="295"/>
      <c r="Q71" s="295"/>
      <c r="R71" s="295"/>
      <c r="S71" s="295"/>
      <c r="T71" s="295"/>
      <c r="U71" s="295"/>
      <c r="V71" s="295"/>
      <c r="W71" s="295"/>
      <c r="X71" s="295"/>
      <c r="Y71" s="295"/>
      <c r="Z71" s="295"/>
      <c r="AA71" s="295"/>
      <c r="AB71" s="295"/>
      <c r="AC71" s="295"/>
      <c r="AD71" s="295"/>
    </row>
    <row r="72" spans="1:30" x14ac:dyDescent="0.25">
      <c r="B72" s="478" t="s">
        <v>135</v>
      </c>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row>
    <row r="73" spans="1:30" x14ac:dyDescent="0.25">
      <c r="B73" s="478" t="s">
        <v>136</v>
      </c>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row>
    <row r="74" spans="1:30" x14ac:dyDescent="0.25">
      <c r="B74" s="478" t="s">
        <v>137</v>
      </c>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row>
    <row r="75" spans="1:30" x14ac:dyDescent="0.25">
      <c r="B75" s="478" t="s">
        <v>1048</v>
      </c>
      <c r="C75" s="304">
        <f>SUM(C70:C74)</f>
        <v>0</v>
      </c>
      <c r="D75" s="304">
        <f t="shared" ref="D75:AD75" si="40">SUM(D70:D74)</f>
        <v>30.26</v>
      </c>
      <c r="E75" s="304">
        <f t="shared" si="40"/>
        <v>0</v>
      </c>
      <c r="F75" s="304">
        <f t="shared" si="40"/>
        <v>-0.01</v>
      </c>
      <c r="G75" s="304">
        <f t="shared" si="40"/>
        <v>0</v>
      </c>
      <c r="H75" s="304">
        <f t="shared" si="40"/>
        <v>32.99</v>
      </c>
      <c r="I75" s="304">
        <f t="shared" si="40"/>
        <v>0</v>
      </c>
      <c r="J75" s="304">
        <f t="shared" si="40"/>
        <v>0</v>
      </c>
      <c r="K75" s="304">
        <f t="shared" si="40"/>
        <v>0</v>
      </c>
      <c r="L75" s="304">
        <f t="shared" si="40"/>
        <v>0</v>
      </c>
      <c r="M75" s="304">
        <f t="shared" si="40"/>
        <v>0</v>
      </c>
      <c r="N75" s="304">
        <f t="shared" si="40"/>
        <v>0</v>
      </c>
      <c r="O75" s="304">
        <f t="shared" si="40"/>
        <v>0</v>
      </c>
      <c r="P75" s="304">
        <f t="shared" si="40"/>
        <v>0</v>
      </c>
      <c r="Q75" s="304">
        <f t="shared" si="40"/>
        <v>0</v>
      </c>
      <c r="R75" s="304">
        <f t="shared" si="40"/>
        <v>0</v>
      </c>
      <c r="S75" s="304">
        <f t="shared" si="40"/>
        <v>0</v>
      </c>
      <c r="T75" s="304">
        <f t="shared" si="40"/>
        <v>0</v>
      </c>
      <c r="U75" s="304">
        <f t="shared" si="40"/>
        <v>0</v>
      </c>
      <c r="V75" s="304">
        <f t="shared" si="40"/>
        <v>0</v>
      </c>
      <c r="W75" s="304">
        <f t="shared" si="40"/>
        <v>0</v>
      </c>
      <c r="X75" s="304">
        <f t="shared" si="40"/>
        <v>0</v>
      </c>
      <c r="Y75" s="304">
        <f t="shared" si="40"/>
        <v>0</v>
      </c>
      <c r="Z75" s="304">
        <f t="shared" si="40"/>
        <v>0</v>
      </c>
      <c r="AA75" s="304">
        <f t="shared" si="40"/>
        <v>0</v>
      </c>
      <c r="AB75" s="304">
        <f t="shared" si="40"/>
        <v>0</v>
      </c>
      <c r="AC75" s="304">
        <f t="shared" si="40"/>
        <v>0</v>
      </c>
      <c r="AD75" s="304">
        <f t="shared" si="40"/>
        <v>0</v>
      </c>
    </row>
    <row r="78" spans="1:30" x14ac:dyDescent="0.25">
      <c r="B78" s="529" t="s">
        <v>941</v>
      </c>
    </row>
    <row r="79" spans="1:30" x14ac:dyDescent="0.25">
      <c r="A79" s="135" t="str">
        <f>LEFT(B79,3)</f>
        <v>450</v>
      </c>
      <c r="B79" s="478" t="s">
        <v>1503</v>
      </c>
      <c r="C79" s="295">
        <v>213337.86</v>
      </c>
      <c r="D79" s="295">
        <v>251590.01</v>
      </c>
      <c r="E79" s="295">
        <v>111397.57</v>
      </c>
      <c r="F79" s="295">
        <v>148106.28</v>
      </c>
      <c r="G79" s="295">
        <v>282814.83</v>
      </c>
      <c r="H79" s="295">
        <v>284741.63</v>
      </c>
      <c r="I79" s="295">
        <v>188350.67800000001</v>
      </c>
      <c r="J79" s="295">
        <v>149957.10200000001</v>
      </c>
      <c r="K79" s="295">
        <v>154381.51800000001</v>
      </c>
      <c r="L79" s="295">
        <v>185931.57</v>
      </c>
      <c r="M79" s="295">
        <v>275196.46799999999</v>
      </c>
      <c r="N79" s="295">
        <v>379858.68199999997</v>
      </c>
      <c r="O79" s="295">
        <v>258905.12400000001</v>
      </c>
      <c r="P79" s="295">
        <v>229555.826</v>
      </c>
      <c r="Q79" s="295">
        <v>161201.948</v>
      </c>
      <c r="R79" s="295">
        <v>163575.29</v>
      </c>
      <c r="S79" s="295">
        <v>242957.64199999999</v>
      </c>
      <c r="T79" s="295">
        <v>253888.03599999999</v>
      </c>
      <c r="U79" s="295">
        <v>188350.67800000001</v>
      </c>
      <c r="V79" s="295">
        <v>149957.10200000001</v>
      </c>
      <c r="W79" s="295">
        <v>154381.51800000001</v>
      </c>
      <c r="X79" s="295">
        <v>185931.57</v>
      </c>
      <c r="Y79" s="295">
        <v>275196.46799999999</v>
      </c>
      <c r="Z79" s="295">
        <v>379858.68199999997</v>
      </c>
      <c r="AA79" s="295">
        <v>258905.12400000001</v>
      </c>
      <c r="AB79" s="295">
        <v>229555.826</v>
      </c>
      <c r="AC79" s="295">
        <v>161201.948</v>
      </c>
      <c r="AD79" s="295">
        <v>163575.29</v>
      </c>
    </row>
    <row r="80" spans="1:30" x14ac:dyDescent="0.25">
      <c r="A80" s="135" t="str">
        <f t="shared" ref="A80:A101" si="41">LEFT(B80,3)</f>
        <v>451</v>
      </c>
      <c r="B80" s="478" t="s">
        <v>1504</v>
      </c>
      <c r="C80" s="295">
        <v>29504</v>
      </c>
      <c r="D80" s="295">
        <v>27840</v>
      </c>
      <c r="E80" s="295">
        <v>21536</v>
      </c>
      <c r="F80" s="295">
        <v>15388</v>
      </c>
      <c r="G80" s="295">
        <v>14336</v>
      </c>
      <c r="H80" s="295">
        <v>16256</v>
      </c>
      <c r="I80" s="295">
        <v>6394.8230224633298</v>
      </c>
      <c r="J80" s="295">
        <v>3631.2103909621401</v>
      </c>
      <c r="K80" s="295">
        <v>3538.1136562402398</v>
      </c>
      <c r="L80" s="295">
        <v>2992.67947269668</v>
      </c>
      <c r="M80" s="295">
        <v>1544.7102500097899</v>
      </c>
      <c r="N80" s="295">
        <v>1990.71583082712</v>
      </c>
      <c r="O80" s="295">
        <v>1696.4836317766201</v>
      </c>
      <c r="P80" s="295">
        <v>943.43614242618798</v>
      </c>
      <c r="Q80" s="295">
        <v>392.69526953571801</v>
      </c>
      <c r="R80" s="295">
        <v>388.13355545159698</v>
      </c>
      <c r="S80" s="295">
        <v>562.83994816979998</v>
      </c>
      <c r="T80" s="295">
        <v>550.82885239152495</v>
      </c>
      <c r="U80" s="295">
        <v>728.59306990995503</v>
      </c>
      <c r="V80" s="295">
        <v>643.48945169764897</v>
      </c>
      <c r="W80" s="295">
        <v>626.99171118387301</v>
      </c>
      <c r="X80" s="295">
        <v>530.33492021984398</v>
      </c>
      <c r="Y80" s="295">
        <v>327.662692831247</v>
      </c>
      <c r="Z80" s="295">
        <v>525.84577317272499</v>
      </c>
      <c r="AA80" s="295">
        <v>593.84358914746599</v>
      </c>
      <c r="AB80" s="295">
        <v>489.24446110005402</v>
      </c>
      <c r="AC80" s="295">
        <v>392.69526953571801</v>
      </c>
      <c r="AD80" s="295">
        <v>388.13355545159698</v>
      </c>
    </row>
    <row r="81" spans="1:30" x14ac:dyDescent="0.25">
      <c r="A81" s="135" t="str">
        <f t="shared" si="41"/>
        <v>451</v>
      </c>
      <c r="B81" s="478" t="s">
        <v>1505</v>
      </c>
      <c r="C81" s="295">
        <v>2917.44</v>
      </c>
      <c r="D81" s="295">
        <v>3784.59</v>
      </c>
      <c r="E81" s="295">
        <v>2555.0700000000002</v>
      </c>
      <c r="F81" s="295">
        <v>2876.92</v>
      </c>
      <c r="G81" s="295">
        <v>2559.94</v>
      </c>
      <c r="H81" s="295">
        <v>3646.28</v>
      </c>
      <c r="I81" s="295">
        <v>3287.64777777778</v>
      </c>
      <c r="J81" s="295">
        <v>3287.64777777778</v>
      </c>
      <c r="K81" s="295">
        <v>3287.64777777778</v>
      </c>
      <c r="L81" s="295">
        <v>3287.64777777778</v>
      </c>
      <c r="M81" s="295">
        <v>3287.64777777778</v>
      </c>
      <c r="N81" s="295">
        <v>3287.64777777778</v>
      </c>
      <c r="O81" s="295">
        <v>3287.64777777778</v>
      </c>
      <c r="P81" s="295">
        <v>3287.64777777778</v>
      </c>
      <c r="Q81" s="295">
        <v>3287.64777777778</v>
      </c>
      <c r="R81" s="295">
        <v>3287.64777777778</v>
      </c>
      <c r="S81" s="295">
        <v>3287.64777777778</v>
      </c>
      <c r="T81" s="295">
        <v>3287.64777777778</v>
      </c>
      <c r="U81" s="295">
        <v>3287.64777777778</v>
      </c>
      <c r="V81" s="295">
        <v>3287.64777777778</v>
      </c>
      <c r="W81" s="295">
        <v>3287.64777777778</v>
      </c>
      <c r="X81" s="295">
        <v>3287.64777777778</v>
      </c>
      <c r="Y81" s="295">
        <v>3287.64777777778</v>
      </c>
      <c r="Z81" s="295">
        <v>3287.64777777778</v>
      </c>
      <c r="AA81" s="295">
        <v>3287.64777777778</v>
      </c>
      <c r="AB81" s="295">
        <v>3287.64777777778</v>
      </c>
      <c r="AC81" s="295">
        <v>3287.64777777778</v>
      </c>
      <c r="AD81" s="295">
        <v>3287.64777777778</v>
      </c>
    </row>
    <row r="82" spans="1:30" x14ac:dyDescent="0.25">
      <c r="A82" s="135" t="str">
        <f t="shared" si="41"/>
        <v>451</v>
      </c>
      <c r="B82" s="478" t="s">
        <v>1506</v>
      </c>
      <c r="C82" s="295">
        <v>79</v>
      </c>
      <c r="D82" s="295">
        <v>0</v>
      </c>
      <c r="E82" s="295">
        <v>84</v>
      </c>
      <c r="F82" s="295">
        <v>79</v>
      </c>
      <c r="G82" s="295">
        <v>158</v>
      </c>
      <c r="H82" s="295">
        <v>316</v>
      </c>
      <c r="I82" s="295">
        <v>170.93</v>
      </c>
      <c r="J82" s="295">
        <v>170.93</v>
      </c>
      <c r="K82" s="295">
        <v>170.93</v>
      </c>
      <c r="L82" s="295">
        <v>170.93</v>
      </c>
      <c r="M82" s="295">
        <v>170.93</v>
      </c>
      <c r="N82" s="295">
        <v>170.93</v>
      </c>
      <c r="O82" s="295">
        <v>170.93</v>
      </c>
      <c r="P82" s="295">
        <v>170.93</v>
      </c>
      <c r="Q82" s="295">
        <v>170.93</v>
      </c>
      <c r="R82" s="295">
        <v>170.93</v>
      </c>
      <c r="S82" s="295">
        <v>170.93</v>
      </c>
      <c r="T82" s="295">
        <v>170.93</v>
      </c>
      <c r="U82" s="295">
        <v>170.93</v>
      </c>
      <c r="V82" s="295">
        <v>170.93</v>
      </c>
      <c r="W82" s="295">
        <v>170.93</v>
      </c>
      <c r="X82" s="295">
        <v>170.93</v>
      </c>
      <c r="Y82" s="295">
        <v>170.93</v>
      </c>
      <c r="Z82" s="295">
        <v>170.93</v>
      </c>
      <c r="AA82" s="295">
        <v>170.93</v>
      </c>
      <c r="AB82" s="295">
        <v>170.93</v>
      </c>
      <c r="AC82" s="295">
        <v>170.93</v>
      </c>
      <c r="AD82" s="295">
        <v>170.93</v>
      </c>
    </row>
    <row r="83" spans="1:30" x14ac:dyDescent="0.25">
      <c r="A83" s="135" t="str">
        <f t="shared" si="41"/>
        <v>451</v>
      </c>
      <c r="B83" s="478" t="s">
        <v>1507</v>
      </c>
      <c r="C83" s="295">
        <v>5216</v>
      </c>
      <c r="D83" s="295">
        <v>4973</v>
      </c>
      <c r="E83" s="295">
        <v>6684</v>
      </c>
      <c r="F83" s="295">
        <v>6530</v>
      </c>
      <c r="G83" s="295">
        <v>6588</v>
      </c>
      <c r="H83" s="295">
        <v>6273</v>
      </c>
      <c r="I83" s="295">
        <v>13706.972222222201</v>
      </c>
      <c r="J83" s="295">
        <v>13706.972222222201</v>
      </c>
      <c r="K83" s="295">
        <v>13706.972222222201</v>
      </c>
      <c r="L83" s="295">
        <v>13706.972222222201</v>
      </c>
      <c r="M83" s="295">
        <v>13706.972222222201</v>
      </c>
      <c r="N83" s="295">
        <v>13706.972222222201</v>
      </c>
      <c r="O83" s="295">
        <v>13706.972222222201</v>
      </c>
      <c r="P83" s="295">
        <v>13706.972222222201</v>
      </c>
      <c r="Q83" s="295">
        <v>13706.972222222201</v>
      </c>
      <c r="R83" s="295">
        <v>13706.972222222201</v>
      </c>
      <c r="S83" s="295">
        <v>13706.972222222201</v>
      </c>
      <c r="T83" s="295">
        <v>13706.972222222201</v>
      </c>
      <c r="U83" s="295">
        <v>13706.972222222201</v>
      </c>
      <c r="V83" s="295">
        <v>13706.972222222201</v>
      </c>
      <c r="W83" s="295">
        <v>13706.972222222201</v>
      </c>
      <c r="X83" s="295">
        <v>13706.972222222201</v>
      </c>
      <c r="Y83" s="295">
        <v>13706.972222222201</v>
      </c>
      <c r="Z83" s="295">
        <v>13706.972222222201</v>
      </c>
      <c r="AA83" s="295">
        <v>13706.972222222201</v>
      </c>
      <c r="AB83" s="295">
        <v>13706.972222222201</v>
      </c>
      <c r="AC83" s="295">
        <v>13706.972222222201</v>
      </c>
      <c r="AD83" s="295">
        <v>13706.972222222201</v>
      </c>
    </row>
    <row r="84" spans="1:30" x14ac:dyDescent="0.25">
      <c r="A84" s="135" t="str">
        <f t="shared" si="41"/>
        <v>451</v>
      </c>
      <c r="B84" s="478" t="s">
        <v>1508</v>
      </c>
      <c r="C84" s="295">
        <v>9006</v>
      </c>
      <c r="D84" s="295">
        <v>11986</v>
      </c>
      <c r="E84" s="295">
        <v>11946</v>
      </c>
      <c r="F84" s="295">
        <v>13437</v>
      </c>
      <c r="G84" s="295">
        <v>14479</v>
      </c>
      <c r="H84" s="295">
        <v>13428</v>
      </c>
      <c r="I84" s="295">
        <v>23886.291624250101</v>
      </c>
      <c r="J84" s="295">
        <v>25021.982535522598</v>
      </c>
      <c r="K84" s="295">
        <v>25021.982535522598</v>
      </c>
      <c r="L84" s="295">
        <v>25021.982535522598</v>
      </c>
      <c r="M84" s="295">
        <v>25363.250810432801</v>
      </c>
      <c r="N84" s="295">
        <v>25706.655686238999</v>
      </c>
      <c r="O84" s="295">
        <v>26052.363433906299</v>
      </c>
      <c r="P84" s="295">
        <v>26400.0433440423</v>
      </c>
      <c r="Q84" s="295">
        <v>26749.860664232801</v>
      </c>
      <c r="R84" s="295">
        <v>26749.860664232801</v>
      </c>
      <c r="S84" s="295">
        <v>26749.860664232801</v>
      </c>
      <c r="T84" s="295">
        <v>26749.860664232801</v>
      </c>
      <c r="U84" s="295">
        <v>26749.860664232801</v>
      </c>
      <c r="V84" s="295">
        <v>26749.860664232801</v>
      </c>
      <c r="W84" s="295">
        <v>26749.860664232801</v>
      </c>
      <c r="X84" s="295">
        <v>26749.860664232801</v>
      </c>
      <c r="Y84" s="295">
        <v>26749.860664232801</v>
      </c>
      <c r="Z84" s="295">
        <v>26749.860664232801</v>
      </c>
      <c r="AA84" s="295">
        <v>26749.860664232801</v>
      </c>
      <c r="AB84" s="295">
        <v>26749.860664232801</v>
      </c>
      <c r="AC84" s="295">
        <v>26749.860664232801</v>
      </c>
      <c r="AD84" s="295">
        <v>26749.860664232801</v>
      </c>
    </row>
    <row r="85" spans="1:30" x14ac:dyDescent="0.25">
      <c r="A85" s="135" t="str">
        <f t="shared" si="41"/>
        <v>454</v>
      </c>
      <c r="B85" s="478" t="s">
        <v>1509</v>
      </c>
      <c r="C85" s="295">
        <v>72830.2</v>
      </c>
      <c r="D85" s="295">
        <v>64686.5</v>
      </c>
      <c r="E85" s="295">
        <v>64686.5</v>
      </c>
      <c r="F85" s="295">
        <v>64686.5</v>
      </c>
      <c r="G85" s="295">
        <v>64258.38</v>
      </c>
      <c r="H85" s="295">
        <v>64258.38</v>
      </c>
      <c r="I85" s="295">
        <v>65318.037499999999</v>
      </c>
      <c r="J85" s="295">
        <v>65318.037499999999</v>
      </c>
      <c r="K85" s="295">
        <v>65318.037499999999</v>
      </c>
      <c r="L85" s="295">
        <v>65318.037499999999</v>
      </c>
      <c r="M85" s="295">
        <v>65318.037499999999</v>
      </c>
      <c r="N85" s="295">
        <v>65318.037499999999</v>
      </c>
      <c r="O85" s="295">
        <v>65318.037499999999</v>
      </c>
      <c r="P85" s="295">
        <v>65318.037499999999</v>
      </c>
      <c r="Q85" s="295">
        <v>65318.037499999999</v>
      </c>
      <c r="R85" s="295">
        <v>65318.037499999999</v>
      </c>
      <c r="S85" s="295">
        <v>65318.037499999999</v>
      </c>
      <c r="T85" s="295">
        <v>65318.037499999999</v>
      </c>
      <c r="U85" s="295">
        <v>65318.037499999999</v>
      </c>
      <c r="V85" s="295">
        <v>65318.037499999999</v>
      </c>
      <c r="W85" s="295">
        <v>65318.037499999999</v>
      </c>
      <c r="X85" s="295">
        <v>65318.037499999999</v>
      </c>
      <c r="Y85" s="295">
        <v>65318.037499999999</v>
      </c>
      <c r="Z85" s="295">
        <v>65318.037499999999</v>
      </c>
      <c r="AA85" s="295">
        <v>65318.037499999999</v>
      </c>
      <c r="AB85" s="295">
        <v>65318.037499999999</v>
      </c>
      <c r="AC85" s="295">
        <v>65318.037499999999</v>
      </c>
      <c r="AD85" s="295">
        <v>65318.037499999999</v>
      </c>
    </row>
    <row r="86" spans="1:30" x14ac:dyDescent="0.25">
      <c r="A86" s="135" t="str">
        <f t="shared" si="41"/>
        <v>454</v>
      </c>
      <c r="B86" s="478" t="s">
        <v>1510</v>
      </c>
      <c r="C86" s="295">
        <v>152752.22000000009</v>
      </c>
      <c r="D86" s="295">
        <v>154148.06</v>
      </c>
      <c r="E86" s="295">
        <v>111834.86</v>
      </c>
      <c r="F86" s="295">
        <v>111834.86</v>
      </c>
      <c r="G86" s="295">
        <v>111834.86</v>
      </c>
      <c r="H86" s="295">
        <v>111834.86</v>
      </c>
      <c r="I86" s="295">
        <v>116530.12833333301</v>
      </c>
      <c r="J86" s="295">
        <v>116530.12833333301</v>
      </c>
      <c r="K86" s="295">
        <v>116530.12833333301</v>
      </c>
      <c r="L86" s="295">
        <v>116530.12833333301</v>
      </c>
      <c r="M86" s="295">
        <v>116530.12833333301</v>
      </c>
      <c r="N86" s="295">
        <v>116530.12833333301</v>
      </c>
      <c r="O86" s="295">
        <v>116530.12833333301</v>
      </c>
      <c r="P86" s="295">
        <v>116530.12833333301</v>
      </c>
      <c r="Q86" s="295">
        <v>116530.12833333301</v>
      </c>
      <c r="R86" s="295">
        <v>116530.12833333301</v>
      </c>
      <c r="S86" s="295">
        <v>116530.12833333301</v>
      </c>
      <c r="T86" s="295">
        <v>116530.12833333301</v>
      </c>
      <c r="U86" s="295">
        <v>116530.12833333301</v>
      </c>
      <c r="V86" s="295">
        <v>116530.12833333301</v>
      </c>
      <c r="W86" s="295">
        <v>116530.12833333301</v>
      </c>
      <c r="X86" s="295">
        <v>116530.12833333301</v>
      </c>
      <c r="Y86" s="295">
        <v>116530.12833333301</v>
      </c>
      <c r="Z86" s="295">
        <v>116530.12833333301</v>
      </c>
      <c r="AA86" s="295">
        <v>116530.12833333301</v>
      </c>
      <c r="AB86" s="295">
        <v>116530.12833333301</v>
      </c>
      <c r="AC86" s="295">
        <v>116530.12833333301</v>
      </c>
      <c r="AD86" s="295">
        <v>116530.12833333301</v>
      </c>
    </row>
    <row r="87" spans="1:30" x14ac:dyDescent="0.25">
      <c r="A87" s="135" t="str">
        <f t="shared" si="41"/>
        <v>454</v>
      </c>
      <c r="B87" s="478" t="s">
        <v>1511</v>
      </c>
      <c r="C87" s="295">
        <v>3066.35</v>
      </c>
      <c r="D87" s="295">
        <v>3066.35</v>
      </c>
      <c r="E87" s="295">
        <v>3066.35</v>
      </c>
      <c r="F87" s="295">
        <v>3066.35</v>
      </c>
      <c r="G87" s="295">
        <v>3066.35</v>
      </c>
      <c r="H87" s="295">
        <v>3066.35</v>
      </c>
      <c r="I87" s="295">
        <v>3066.35</v>
      </c>
      <c r="J87" s="295">
        <v>3066.35</v>
      </c>
      <c r="K87" s="295">
        <v>3066.35</v>
      </c>
      <c r="L87" s="295">
        <v>3066.35</v>
      </c>
      <c r="M87" s="295">
        <v>3066.35</v>
      </c>
      <c r="N87" s="295">
        <v>3066.35</v>
      </c>
      <c r="O87" s="295">
        <v>3066.35</v>
      </c>
      <c r="P87" s="295">
        <v>3066.35</v>
      </c>
      <c r="Q87" s="295">
        <v>3066.35</v>
      </c>
      <c r="R87" s="295">
        <v>3066.35</v>
      </c>
      <c r="S87" s="295">
        <v>3066.35</v>
      </c>
      <c r="T87" s="295">
        <v>3066.35</v>
      </c>
      <c r="U87" s="295">
        <v>3066.35</v>
      </c>
      <c r="V87" s="295">
        <v>3066.35</v>
      </c>
      <c r="W87" s="295">
        <v>3066.35</v>
      </c>
      <c r="X87" s="295">
        <v>3066.35</v>
      </c>
      <c r="Y87" s="295">
        <v>3066.35</v>
      </c>
      <c r="Z87" s="295">
        <v>3066.35</v>
      </c>
      <c r="AA87" s="295">
        <v>3066.35</v>
      </c>
      <c r="AB87" s="295">
        <v>3066.35</v>
      </c>
      <c r="AC87" s="295">
        <v>3066.35</v>
      </c>
      <c r="AD87" s="295">
        <v>3066.35</v>
      </c>
    </row>
    <row r="88" spans="1:30" x14ac:dyDescent="0.25">
      <c r="A88" s="135" t="str">
        <f t="shared" si="41"/>
        <v>454</v>
      </c>
      <c r="B88" s="478" t="s">
        <v>1512</v>
      </c>
      <c r="C88" s="295">
        <v>88842.81</v>
      </c>
      <c r="D88" s="295">
        <v>78632.509999999995</v>
      </c>
      <c r="E88" s="295">
        <v>65044.9</v>
      </c>
      <c r="F88" s="295">
        <v>64778.12</v>
      </c>
      <c r="G88" s="295">
        <v>64553.16</v>
      </c>
      <c r="H88" s="295">
        <v>27027.059999999998</v>
      </c>
      <c r="I88" s="295">
        <v>66803.5625</v>
      </c>
      <c r="J88" s="295">
        <v>66803.5625</v>
      </c>
      <c r="K88" s="295">
        <v>66803.5625</v>
      </c>
      <c r="L88" s="295">
        <v>66803.5625</v>
      </c>
      <c r="M88" s="295">
        <v>66803.5625</v>
      </c>
      <c r="N88" s="295">
        <v>66803.5625</v>
      </c>
      <c r="O88" s="295">
        <v>66803.5625</v>
      </c>
      <c r="P88" s="295">
        <v>66803.5625</v>
      </c>
      <c r="Q88" s="295">
        <v>66803.5625</v>
      </c>
      <c r="R88" s="295">
        <v>66803.5625</v>
      </c>
      <c r="S88" s="295">
        <v>66803.5625</v>
      </c>
      <c r="T88" s="295">
        <v>66803.5625</v>
      </c>
      <c r="U88" s="295">
        <v>66803.5625</v>
      </c>
      <c r="V88" s="295">
        <v>66803.5625</v>
      </c>
      <c r="W88" s="295">
        <v>66803.5625</v>
      </c>
      <c r="X88" s="295">
        <v>66803.5625</v>
      </c>
      <c r="Y88" s="295">
        <v>66803.5625</v>
      </c>
      <c r="Z88" s="295">
        <v>66803.5625</v>
      </c>
      <c r="AA88" s="295">
        <v>66803.5625</v>
      </c>
      <c r="AB88" s="295">
        <v>66803.5625</v>
      </c>
      <c r="AC88" s="295">
        <v>66803.5625</v>
      </c>
      <c r="AD88" s="295">
        <v>66803.5625</v>
      </c>
    </row>
    <row r="89" spans="1:30" x14ac:dyDescent="0.25">
      <c r="A89" s="135" t="str">
        <f t="shared" si="41"/>
        <v>454</v>
      </c>
      <c r="B89" s="478" t="s">
        <v>1513</v>
      </c>
      <c r="C89" s="295">
        <v>2510.58</v>
      </c>
      <c r="D89" s="295">
        <v>3357.43</v>
      </c>
      <c r="E89" s="295">
        <v>1425.37</v>
      </c>
      <c r="F89" s="295">
        <v>1825.07</v>
      </c>
      <c r="G89" s="295">
        <v>2964.29</v>
      </c>
      <c r="H89" s="295">
        <v>2964.29</v>
      </c>
      <c r="I89" s="295">
        <v>1774.41</v>
      </c>
      <c r="J89" s="295">
        <v>1774.41</v>
      </c>
      <c r="K89" s="295">
        <v>1774.41</v>
      </c>
      <c r="L89" s="295">
        <v>1774.41</v>
      </c>
      <c r="M89" s="295">
        <v>2297.52</v>
      </c>
      <c r="N89" s="295">
        <v>2297.52</v>
      </c>
      <c r="O89" s="295">
        <v>2297.52</v>
      </c>
      <c r="P89" s="295">
        <v>2297.52</v>
      </c>
      <c r="Q89" s="295">
        <v>2297.52</v>
      </c>
      <c r="R89" s="295">
        <v>2297.52</v>
      </c>
      <c r="S89" s="295">
        <v>2297.52</v>
      </c>
      <c r="T89" s="295">
        <v>2297.52</v>
      </c>
      <c r="U89" s="295">
        <v>2297.52</v>
      </c>
      <c r="V89" s="295">
        <v>2297.52</v>
      </c>
      <c r="W89" s="295">
        <v>2297.52</v>
      </c>
      <c r="X89" s="295">
        <v>2297.52</v>
      </c>
      <c r="Y89" s="295">
        <v>2851.34</v>
      </c>
      <c r="Z89" s="295">
        <v>2851.34</v>
      </c>
      <c r="AA89" s="295">
        <v>2851.34</v>
      </c>
      <c r="AB89" s="295">
        <v>2851.34</v>
      </c>
      <c r="AC89" s="295">
        <v>2851.34</v>
      </c>
      <c r="AD89" s="295">
        <v>2851.34</v>
      </c>
    </row>
    <row r="90" spans="1:30" x14ac:dyDescent="0.25">
      <c r="A90" s="135" t="str">
        <f t="shared" si="41"/>
        <v>454</v>
      </c>
      <c r="B90" s="478" t="s">
        <v>1514</v>
      </c>
      <c r="C90" s="295">
        <v>5592.76</v>
      </c>
      <c r="D90" s="295">
        <v>2592.7600000000002</v>
      </c>
      <c r="E90" s="295">
        <v>-452.23999999999978</v>
      </c>
      <c r="F90" s="295">
        <v>1077.7600000000002</v>
      </c>
      <c r="G90" s="295">
        <v>2577.7600000000002</v>
      </c>
      <c r="H90" s="295">
        <v>2577.7600000000002</v>
      </c>
      <c r="I90" s="295">
        <v>4317.0933333333396</v>
      </c>
      <c r="J90" s="295">
        <v>4317.0933333333396</v>
      </c>
      <c r="K90" s="295">
        <v>4317.0933333333396</v>
      </c>
      <c r="L90" s="295">
        <v>4317.0933333333396</v>
      </c>
      <c r="M90" s="295">
        <v>4317.0933333333396</v>
      </c>
      <c r="N90" s="295">
        <v>4317.0933333333396</v>
      </c>
      <c r="O90" s="295">
        <v>4317.0933333333396</v>
      </c>
      <c r="P90" s="295">
        <v>4317.0933333333396</v>
      </c>
      <c r="Q90" s="295">
        <v>4317.0933333333396</v>
      </c>
      <c r="R90" s="295">
        <v>4317.0933333333396</v>
      </c>
      <c r="S90" s="295">
        <v>4317.0933333333396</v>
      </c>
      <c r="T90" s="295">
        <v>4317.0933333333396</v>
      </c>
      <c r="U90" s="295">
        <v>4317.0933333333396</v>
      </c>
      <c r="V90" s="295">
        <v>4317.0933333333396</v>
      </c>
      <c r="W90" s="295">
        <v>4317.0933333333396</v>
      </c>
      <c r="X90" s="295">
        <v>4317.0933333333396</v>
      </c>
      <c r="Y90" s="295">
        <v>4317.0933333333396</v>
      </c>
      <c r="Z90" s="295">
        <v>4317.0933333333396</v>
      </c>
      <c r="AA90" s="295">
        <v>4317.0933333333396</v>
      </c>
      <c r="AB90" s="295">
        <v>4317.0933333333396</v>
      </c>
      <c r="AC90" s="295">
        <v>4317.0933333333396</v>
      </c>
      <c r="AD90" s="295">
        <v>4317.0933333333396</v>
      </c>
    </row>
    <row r="91" spans="1:30" x14ac:dyDescent="0.25">
      <c r="A91" s="135" t="str">
        <f t="shared" si="41"/>
        <v>454</v>
      </c>
      <c r="B91" s="478" t="s">
        <v>1515</v>
      </c>
      <c r="C91" s="295">
        <v>39559.57</v>
      </c>
      <c r="D91" s="295">
        <v>39543.439999999995</v>
      </c>
      <c r="E91" s="295">
        <v>39563.199999999997</v>
      </c>
      <c r="F91" s="295">
        <v>39585.759999999995</v>
      </c>
      <c r="G91" s="295">
        <v>39170.85</v>
      </c>
      <c r="H91" s="295">
        <v>39419.799999999996</v>
      </c>
      <c r="I91" s="295">
        <v>38358.49</v>
      </c>
      <c r="J91" s="295">
        <v>38358.49</v>
      </c>
      <c r="K91" s="295">
        <v>38358.49</v>
      </c>
      <c r="L91" s="295">
        <v>38358.49</v>
      </c>
      <c r="M91" s="295">
        <v>38358.49</v>
      </c>
      <c r="N91" s="295">
        <v>38358.49</v>
      </c>
      <c r="O91" s="295">
        <v>38358.49</v>
      </c>
      <c r="P91" s="295">
        <v>38358.49</v>
      </c>
      <c r="Q91" s="295">
        <v>38358.49</v>
      </c>
      <c r="R91" s="295">
        <v>38358.49</v>
      </c>
      <c r="S91" s="295">
        <v>38358.49</v>
      </c>
      <c r="T91" s="295">
        <v>38358.49</v>
      </c>
      <c r="U91" s="295">
        <v>38358.49</v>
      </c>
      <c r="V91" s="295">
        <v>38358.49</v>
      </c>
      <c r="W91" s="295">
        <v>38358.49</v>
      </c>
      <c r="X91" s="295">
        <v>38358.49</v>
      </c>
      <c r="Y91" s="295">
        <v>38358.49</v>
      </c>
      <c r="Z91" s="295">
        <v>38358.49</v>
      </c>
      <c r="AA91" s="295">
        <v>38358.49</v>
      </c>
      <c r="AB91" s="295">
        <v>38358.49</v>
      </c>
      <c r="AC91" s="295">
        <v>38358.49</v>
      </c>
      <c r="AD91" s="295">
        <v>38358.49</v>
      </c>
    </row>
    <row r="92" spans="1:30" x14ac:dyDescent="0.25">
      <c r="A92" s="135" t="str">
        <f t="shared" si="41"/>
        <v>456</v>
      </c>
      <c r="B92" s="478" t="s">
        <v>1516</v>
      </c>
      <c r="C92" s="295">
        <v>35.5</v>
      </c>
      <c r="D92" s="295">
        <v>35.5</v>
      </c>
      <c r="E92" s="295">
        <v>35.5</v>
      </c>
      <c r="F92" s="295">
        <v>35.5</v>
      </c>
      <c r="G92" s="295">
        <v>35.5</v>
      </c>
      <c r="H92" s="295">
        <v>35.5</v>
      </c>
      <c r="I92" s="295">
        <v>35.5</v>
      </c>
      <c r="J92" s="295">
        <v>35.5</v>
      </c>
      <c r="K92" s="295">
        <v>35.5</v>
      </c>
      <c r="L92" s="295">
        <v>35.5</v>
      </c>
      <c r="M92" s="295">
        <v>35.5</v>
      </c>
      <c r="N92" s="295">
        <v>35.5</v>
      </c>
      <c r="O92" s="295">
        <v>35.5</v>
      </c>
      <c r="P92" s="295">
        <v>35.5</v>
      </c>
      <c r="Q92" s="295">
        <v>35.5</v>
      </c>
      <c r="R92" s="295">
        <v>35.5</v>
      </c>
      <c r="S92" s="295">
        <v>35.5</v>
      </c>
      <c r="T92" s="295">
        <v>35.5</v>
      </c>
      <c r="U92" s="295">
        <v>35.5</v>
      </c>
      <c r="V92" s="295">
        <v>35.5</v>
      </c>
      <c r="W92" s="295">
        <v>35.5</v>
      </c>
      <c r="X92" s="295">
        <v>35.5</v>
      </c>
      <c r="Y92" s="295">
        <v>35.5</v>
      </c>
      <c r="Z92" s="295">
        <v>35.5</v>
      </c>
      <c r="AA92" s="295">
        <v>35.5</v>
      </c>
      <c r="AB92" s="295">
        <v>35.5</v>
      </c>
      <c r="AC92" s="295">
        <v>35.5</v>
      </c>
      <c r="AD92" s="295">
        <v>35.5</v>
      </c>
    </row>
    <row r="93" spans="1:30" x14ac:dyDescent="0.25">
      <c r="A93" s="135" t="str">
        <f t="shared" si="41"/>
        <v>456</v>
      </c>
      <c r="B93" s="478" t="s">
        <v>1517</v>
      </c>
      <c r="C93" s="295">
        <v>8481.7999999999993</v>
      </c>
      <c r="D93" s="295">
        <v>10035.75</v>
      </c>
      <c r="E93" s="295">
        <v>8242.36</v>
      </c>
      <c r="F93" s="295">
        <v>7929.7</v>
      </c>
      <c r="G93" s="295">
        <v>9030.32</v>
      </c>
      <c r="H93" s="295">
        <v>9458.17</v>
      </c>
      <c r="I93" s="295">
        <v>6900.5275000000001</v>
      </c>
      <c r="J93" s="295">
        <v>6900.5275000000001</v>
      </c>
      <c r="K93" s="295">
        <v>6900.5275000000001</v>
      </c>
      <c r="L93" s="295">
        <v>6900.5275000000001</v>
      </c>
      <c r="M93" s="295">
        <v>6900.5275000000001</v>
      </c>
      <c r="N93" s="295">
        <v>6900.5275000000001</v>
      </c>
      <c r="O93" s="295">
        <v>6900.5275000000001</v>
      </c>
      <c r="P93" s="295">
        <v>6900.5275000000001</v>
      </c>
      <c r="Q93" s="295">
        <v>6900.5275000000001</v>
      </c>
      <c r="R93" s="295">
        <v>6900.5275000000001</v>
      </c>
      <c r="S93" s="295">
        <v>6900.5275000000001</v>
      </c>
      <c r="T93" s="295">
        <v>6900.5275000000001</v>
      </c>
      <c r="U93" s="295">
        <v>6900.5275000000001</v>
      </c>
      <c r="V93" s="295">
        <v>6900.5275000000001</v>
      </c>
      <c r="W93" s="295">
        <v>6900.5275000000001</v>
      </c>
      <c r="X93" s="295">
        <v>6900.5275000000001</v>
      </c>
      <c r="Y93" s="295">
        <v>6900.5275000000001</v>
      </c>
      <c r="Z93" s="295">
        <v>6900.5275000000001</v>
      </c>
      <c r="AA93" s="295">
        <v>6900.5275000000001</v>
      </c>
      <c r="AB93" s="295">
        <v>6900.5275000000001</v>
      </c>
      <c r="AC93" s="295">
        <v>6900.5275000000001</v>
      </c>
      <c r="AD93" s="295">
        <v>6900.5275000000001</v>
      </c>
    </row>
    <row r="94" spans="1:30" x14ac:dyDescent="0.25">
      <c r="A94" s="135" t="str">
        <f t="shared" si="41"/>
        <v>456</v>
      </c>
      <c r="B94" s="478" t="s">
        <v>1518</v>
      </c>
      <c r="C94" s="295">
        <v>-46011.979999999996</v>
      </c>
      <c r="D94" s="295">
        <v>53033.09</v>
      </c>
      <c r="E94" s="295">
        <v>5175.8100000000004</v>
      </c>
      <c r="F94" s="295">
        <v>-63458.9</v>
      </c>
      <c r="G94" s="295">
        <v>65517.79</v>
      </c>
      <c r="H94" s="295">
        <v>15</v>
      </c>
      <c r="I94" s="295">
        <v>4010.3991666666702</v>
      </c>
      <c r="J94" s="295">
        <v>4010.3991666666702</v>
      </c>
      <c r="K94" s="295">
        <v>4010.3991666666702</v>
      </c>
      <c r="L94" s="295">
        <v>4010.3991666666702</v>
      </c>
      <c r="M94" s="295">
        <v>4010.3991666666702</v>
      </c>
      <c r="N94" s="295">
        <v>4010.3991666666702</v>
      </c>
      <c r="O94" s="295">
        <v>4010.3991666666702</v>
      </c>
      <c r="P94" s="295">
        <v>4010.3991666666702</v>
      </c>
      <c r="Q94" s="295">
        <v>4010.3991666666702</v>
      </c>
      <c r="R94" s="295">
        <v>4010.3991666666702</v>
      </c>
      <c r="S94" s="295">
        <v>4010.3991666666702</v>
      </c>
      <c r="T94" s="295">
        <v>4010.3991666666702</v>
      </c>
      <c r="U94" s="295">
        <v>4010.3991666666702</v>
      </c>
      <c r="V94" s="295">
        <v>4010.3991666666702</v>
      </c>
      <c r="W94" s="295">
        <v>4010.3991666666702</v>
      </c>
      <c r="X94" s="295">
        <v>4010.3991666666702</v>
      </c>
      <c r="Y94" s="295">
        <v>4010.3991666666702</v>
      </c>
      <c r="Z94" s="295">
        <v>4010.3991666666702</v>
      </c>
      <c r="AA94" s="295">
        <v>4010.3991666666702</v>
      </c>
      <c r="AB94" s="295">
        <v>4010.3991666666702</v>
      </c>
      <c r="AC94" s="295">
        <v>4010.3991666666702</v>
      </c>
      <c r="AD94" s="295">
        <v>4010.3991666666702</v>
      </c>
    </row>
    <row r="95" spans="1:30" x14ac:dyDescent="0.25">
      <c r="A95" s="135" t="str">
        <f t="shared" si="41"/>
        <v>456</v>
      </c>
      <c r="B95" s="478" t="s">
        <v>1519</v>
      </c>
      <c r="C95" s="295">
        <v>7020.2</v>
      </c>
      <c r="D95" s="295">
        <v>9641.67</v>
      </c>
      <c r="E95" s="295">
        <v>8238.24</v>
      </c>
      <c r="F95" s="295">
        <v>9435.9599999999991</v>
      </c>
      <c r="G95" s="295">
        <v>15670.15</v>
      </c>
      <c r="H95" s="295">
        <v>16540.32</v>
      </c>
      <c r="I95" s="295">
        <v>0</v>
      </c>
      <c r="J95" s="295">
        <v>0</v>
      </c>
      <c r="K95" s="295">
        <v>0</v>
      </c>
      <c r="L95" s="295">
        <v>0</v>
      </c>
      <c r="M95" s="295">
        <v>0</v>
      </c>
      <c r="N95" s="295">
        <v>0</v>
      </c>
      <c r="O95" s="295">
        <v>0</v>
      </c>
      <c r="P95" s="295">
        <v>0</v>
      </c>
      <c r="Q95" s="295">
        <v>0</v>
      </c>
      <c r="R95" s="295">
        <v>0</v>
      </c>
      <c r="S95" s="295">
        <v>0</v>
      </c>
      <c r="T95" s="295">
        <v>0</v>
      </c>
      <c r="U95" s="295">
        <v>0</v>
      </c>
      <c r="V95" s="295">
        <v>0</v>
      </c>
      <c r="W95" s="295">
        <v>0</v>
      </c>
      <c r="X95" s="295">
        <v>0</v>
      </c>
      <c r="Y95" s="295">
        <v>0</v>
      </c>
      <c r="Z95" s="295">
        <v>0</v>
      </c>
      <c r="AA95" s="295">
        <v>0</v>
      </c>
      <c r="AB95" s="295">
        <v>0</v>
      </c>
      <c r="AC95" s="295">
        <v>0</v>
      </c>
      <c r="AD95" s="295">
        <v>0</v>
      </c>
    </row>
    <row r="96" spans="1:30" x14ac:dyDescent="0.25">
      <c r="A96" s="135" t="str">
        <f t="shared" si="41"/>
        <v>456</v>
      </c>
      <c r="B96" s="478" t="s">
        <v>1520</v>
      </c>
      <c r="C96" s="295">
        <v>12337.15</v>
      </c>
      <c r="D96" s="295">
        <v>12652.15</v>
      </c>
      <c r="E96" s="295">
        <v>12169.15</v>
      </c>
      <c r="F96" s="295">
        <v>12337.15</v>
      </c>
      <c r="G96" s="295">
        <v>12442.15</v>
      </c>
      <c r="H96" s="295">
        <v>12253.15</v>
      </c>
      <c r="I96" s="295">
        <v>12424.963611111099</v>
      </c>
      <c r="J96" s="295">
        <v>12424.963611111099</v>
      </c>
      <c r="K96" s="295">
        <v>12424.963611111099</v>
      </c>
      <c r="L96" s="295">
        <v>12424.963611111099</v>
      </c>
      <c r="M96" s="295">
        <v>12424.963611111099</v>
      </c>
      <c r="N96" s="295">
        <v>12424.963611111099</v>
      </c>
      <c r="O96" s="295">
        <v>12424.963611111099</v>
      </c>
      <c r="P96" s="295">
        <v>12424.963611111099</v>
      </c>
      <c r="Q96" s="295">
        <v>12424.963611111099</v>
      </c>
      <c r="R96" s="295">
        <v>12424.963611111099</v>
      </c>
      <c r="S96" s="295">
        <v>12424.963611111099</v>
      </c>
      <c r="T96" s="295">
        <v>12424.963611111099</v>
      </c>
      <c r="U96" s="295">
        <v>12424.963611111099</v>
      </c>
      <c r="V96" s="295">
        <v>12424.963611111099</v>
      </c>
      <c r="W96" s="295">
        <v>12424.963611111099</v>
      </c>
      <c r="X96" s="295">
        <v>12424.963611111099</v>
      </c>
      <c r="Y96" s="295">
        <v>12424.963611111099</v>
      </c>
      <c r="Z96" s="295">
        <v>12424.963611111099</v>
      </c>
      <c r="AA96" s="295">
        <v>12424.963611111099</v>
      </c>
      <c r="AB96" s="295">
        <v>12424.963611111099</v>
      </c>
      <c r="AC96" s="295">
        <v>12424.963611111099</v>
      </c>
      <c r="AD96" s="295">
        <v>12424.963611111099</v>
      </c>
    </row>
    <row r="97" spans="1:30" x14ac:dyDescent="0.25">
      <c r="A97" s="135" t="str">
        <f t="shared" si="41"/>
        <v>456</v>
      </c>
      <c r="B97" s="478" t="s">
        <v>1521</v>
      </c>
      <c r="C97" s="295">
        <v>18657.990000000002</v>
      </c>
      <c r="D97" s="295">
        <v>46816.89</v>
      </c>
      <c r="E97" s="295">
        <v>18918.900000000001</v>
      </c>
      <c r="F97" s="295">
        <v>45294.080000000002</v>
      </c>
      <c r="G97" s="295">
        <v>0</v>
      </c>
      <c r="H97" s="295">
        <v>0</v>
      </c>
      <c r="I97" s="295">
        <v>0</v>
      </c>
      <c r="J97" s="295">
        <v>0</v>
      </c>
      <c r="K97" s="295">
        <v>0</v>
      </c>
      <c r="L97" s="295">
        <v>0</v>
      </c>
      <c r="M97" s="295">
        <v>0</v>
      </c>
      <c r="N97" s="295">
        <v>0</v>
      </c>
      <c r="O97" s="295">
        <v>0</v>
      </c>
      <c r="P97" s="295">
        <v>0</v>
      </c>
      <c r="Q97" s="295">
        <v>0</v>
      </c>
      <c r="R97" s="295">
        <v>0</v>
      </c>
      <c r="S97" s="295">
        <v>0</v>
      </c>
      <c r="T97" s="295">
        <v>0</v>
      </c>
      <c r="U97" s="295">
        <v>0</v>
      </c>
      <c r="V97" s="295">
        <v>0</v>
      </c>
      <c r="W97" s="295">
        <v>0</v>
      </c>
      <c r="X97" s="295">
        <v>0</v>
      </c>
      <c r="Y97" s="295">
        <v>0</v>
      </c>
      <c r="Z97" s="295">
        <v>0</v>
      </c>
      <c r="AA97" s="295">
        <v>0</v>
      </c>
      <c r="AB97" s="295">
        <v>0</v>
      </c>
      <c r="AC97" s="295">
        <v>0</v>
      </c>
      <c r="AD97" s="295">
        <v>0</v>
      </c>
    </row>
    <row r="98" spans="1:30" x14ac:dyDescent="0.25">
      <c r="A98" s="135" t="str">
        <f t="shared" si="41"/>
        <v>456</v>
      </c>
      <c r="B98" s="478" t="s">
        <v>1522</v>
      </c>
      <c r="C98" s="295">
        <v>1005906.9700000001</v>
      </c>
      <c r="D98" s="295">
        <v>914136.88</v>
      </c>
      <c r="E98" s="295">
        <v>811242.05</v>
      </c>
      <c r="F98" s="295">
        <v>1109497.17</v>
      </c>
      <c r="G98" s="295">
        <v>1167156.08</v>
      </c>
      <c r="H98" s="295">
        <v>1129042.5599999998</v>
      </c>
      <c r="I98" s="295">
        <v>833283.98038598103</v>
      </c>
      <c r="J98" s="295">
        <v>688461.34653589595</v>
      </c>
      <c r="K98" s="295">
        <v>849919.37948279898</v>
      </c>
      <c r="L98" s="295">
        <v>971688.33804548404</v>
      </c>
      <c r="M98" s="295">
        <v>1065023.2231741601</v>
      </c>
      <c r="N98" s="295">
        <v>1055333.16657921</v>
      </c>
      <c r="O98" s="295">
        <v>1002826.0263723</v>
      </c>
      <c r="P98" s="295">
        <v>832500.114526344</v>
      </c>
      <c r="Q98" s="295">
        <v>853678.37933626398</v>
      </c>
      <c r="R98" s="295">
        <v>934628.56246282405</v>
      </c>
      <c r="S98" s="295">
        <v>951460.69600769202</v>
      </c>
      <c r="T98" s="295">
        <v>910825.71138581599</v>
      </c>
      <c r="U98" s="295">
        <v>861228.57547556399</v>
      </c>
      <c r="V98" s="295">
        <v>714714.13407625596</v>
      </c>
      <c r="W98" s="295">
        <v>882165.876948416</v>
      </c>
      <c r="X98" s="295">
        <v>1055353.72149764</v>
      </c>
      <c r="Y98" s="295">
        <v>1157167.4735766801</v>
      </c>
      <c r="Z98" s="295">
        <v>1146450.79777729</v>
      </c>
      <c r="AA98" s="295">
        <v>1089423.66965529</v>
      </c>
      <c r="AB98" s="295">
        <v>899948.171767322</v>
      </c>
      <c r="AC98" s="295">
        <v>922953.337946543</v>
      </c>
      <c r="AD98" s="295">
        <v>1010689.8538210799</v>
      </c>
    </row>
    <row r="99" spans="1:30" x14ac:dyDescent="0.25">
      <c r="A99" s="135" t="str">
        <f t="shared" si="41"/>
        <v>456</v>
      </c>
      <c r="B99" s="478" t="s">
        <v>1243</v>
      </c>
      <c r="C99" s="295">
        <v>36726.43</v>
      </c>
      <c r="D99" s="295">
        <v>31545.010000000002</v>
      </c>
      <c r="E99" s="295">
        <v>28965.120000000003</v>
      </c>
      <c r="F99" s="295">
        <v>39970.009999999995</v>
      </c>
      <c r="G99" s="295">
        <v>42156.15</v>
      </c>
      <c r="H99" s="295">
        <v>41273.22</v>
      </c>
      <c r="I99" s="295">
        <v>27379.708905119998</v>
      </c>
      <c r="J99" s="295">
        <v>22235.790040880001</v>
      </c>
      <c r="K99" s="295">
        <v>27770.124616000001</v>
      </c>
      <c r="L99" s="295">
        <v>30801.30449292</v>
      </c>
      <c r="M99" s="295">
        <v>34072.602237960004</v>
      </c>
      <c r="N99" s="295">
        <v>33698.516433010001</v>
      </c>
      <c r="O99" s="295">
        <v>32006.25189983</v>
      </c>
      <c r="P99" s="295">
        <v>26221.83328635</v>
      </c>
      <c r="Q99" s="295">
        <v>27031.026916790001</v>
      </c>
      <c r="R99" s="295">
        <v>29809.974583219999</v>
      </c>
      <c r="S99" s="295">
        <v>30053.318839492</v>
      </c>
      <c r="T99" s="295">
        <v>28917.031817335999</v>
      </c>
      <c r="U99" s="295">
        <v>27296.817331991999</v>
      </c>
      <c r="V99" s="295">
        <v>22284.556692033999</v>
      </c>
      <c r="W99" s="295">
        <v>27818.247364544</v>
      </c>
      <c r="X99" s="295">
        <v>32387.612632778</v>
      </c>
      <c r="Y99" s="295">
        <v>35834.31509294</v>
      </c>
      <c r="Z99" s="295">
        <v>35435.142476751302</v>
      </c>
      <c r="AA99" s="295">
        <v>33660.508866538701</v>
      </c>
      <c r="AB99" s="295">
        <v>27440.772889659998</v>
      </c>
      <c r="AC99" s="295">
        <v>28290.439620776699</v>
      </c>
      <c r="AD99" s="295">
        <v>31199.087834936701</v>
      </c>
    </row>
    <row r="100" spans="1:30" x14ac:dyDescent="0.25">
      <c r="A100" s="135" t="str">
        <f t="shared" si="41"/>
        <v>456</v>
      </c>
      <c r="B100" s="478" t="s">
        <v>1244</v>
      </c>
      <c r="C100" s="295">
        <v>28995.599999999999</v>
      </c>
      <c r="D100" s="295">
        <v>6673.4499999999971</v>
      </c>
      <c r="E100" s="295">
        <v>125.11000000000013</v>
      </c>
      <c r="F100" s="295">
        <v>7719.5900000000038</v>
      </c>
      <c r="G100" s="295">
        <v>134154.38000000003</v>
      </c>
      <c r="H100" s="295">
        <v>90230.969999999972</v>
      </c>
      <c r="I100" s="295">
        <v>53589.999999999985</v>
      </c>
      <c r="J100" s="295">
        <v>296404.99999999994</v>
      </c>
      <c r="K100" s="295">
        <v>121485.99999999997</v>
      </c>
      <c r="L100" s="295">
        <v>153510.99999999997</v>
      </c>
      <c r="M100" s="295">
        <v>127358.99999999997</v>
      </c>
      <c r="N100" s="295">
        <v>70073.999999999985</v>
      </c>
      <c r="O100" s="295">
        <v>232927.99999999997</v>
      </c>
      <c r="P100" s="295">
        <v>289592.99999999994</v>
      </c>
      <c r="Q100" s="295">
        <v>77220.999999999985</v>
      </c>
      <c r="R100" s="295">
        <v>21557.999999999993</v>
      </c>
      <c r="S100" s="295">
        <v>117811.99999999997</v>
      </c>
      <c r="T100" s="295">
        <v>48201.999999999993</v>
      </c>
      <c r="U100" s="295">
        <v>3156.9999999999995</v>
      </c>
      <c r="V100" s="295">
        <v>23577.999999999996</v>
      </c>
      <c r="W100" s="295">
        <v>254411.99999999994</v>
      </c>
      <c r="X100" s="295">
        <v>398170.99999999988</v>
      </c>
      <c r="Y100" s="295">
        <v>161302.99999999994</v>
      </c>
      <c r="Z100" s="295">
        <v>115078.99999999997</v>
      </c>
      <c r="AA100" s="295">
        <v>291844.99999999994</v>
      </c>
      <c r="AB100" s="295">
        <v>247728.99999999994</v>
      </c>
      <c r="AC100" s="295">
        <v>126575.99999999997</v>
      </c>
      <c r="AD100" s="295">
        <v>68913.999999999985</v>
      </c>
    </row>
    <row r="101" spans="1:30" x14ac:dyDescent="0.25">
      <c r="A101" s="135" t="str">
        <f t="shared" si="41"/>
        <v>456</v>
      </c>
      <c r="B101" s="478" t="s">
        <v>1245</v>
      </c>
      <c r="C101" s="295">
        <v>634.72</v>
      </c>
      <c r="D101" s="295">
        <v>153.82999999999993</v>
      </c>
      <c r="E101" s="295">
        <v>3.7800000000000011</v>
      </c>
      <c r="F101" s="295">
        <v>176.38000000000011</v>
      </c>
      <c r="G101" s="295">
        <v>3406.53</v>
      </c>
      <c r="H101" s="295">
        <v>2333.6799999999998</v>
      </c>
      <c r="I101" s="295">
        <v>0</v>
      </c>
      <c r="J101" s="295">
        <v>0</v>
      </c>
      <c r="K101" s="295">
        <v>0</v>
      </c>
      <c r="L101" s="295">
        <v>0</v>
      </c>
      <c r="M101" s="295">
        <v>0</v>
      </c>
      <c r="N101" s="295">
        <v>0</v>
      </c>
      <c r="O101" s="295">
        <v>0</v>
      </c>
      <c r="P101" s="295">
        <v>0</v>
      </c>
      <c r="Q101" s="295">
        <v>0</v>
      </c>
      <c r="R101" s="295">
        <v>0</v>
      </c>
      <c r="S101" s="295">
        <v>0</v>
      </c>
      <c r="T101" s="295">
        <v>0</v>
      </c>
      <c r="U101" s="295">
        <v>0</v>
      </c>
      <c r="V101" s="295">
        <v>0</v>
      </c>
      <c r="W101" s="295">
        <v>0</v>
      </c>
      <c r="X101" s="295">
        <v>0</v>
      </c>
      <c r="Y101" s="295">
        <v>0</v>
      </c>
      <c r="Z101" s="295">
        <v>0</v>
      </c>
      <c r="AA101" s="295">
        <v>0</v>
      </c>
      <c r="AB101" s="295">
        <v>0</v>
      </c>
      <c r="AC101" s="295">
        <v>0</v>
      </c>
      <c r="AD101" s="295">
        <v>0</v>
      </c>
    </row>
    <row r="102" spans="1:30" x14ac:dyDescent="0.25">
      <c r="A102" s="135"/>
    </row>
    <row r="103" spans="1:30" x14ac:dyDescent="0.25">
      <c r="A103" s="135" t="str">
        <f t="shared" ref="A103" si="42">MID($B103,3,3)</f>
        <v/>
      </c>
      <c r="B103" s="478">
        <f>'IS E'!B121</f>
        <v>0</v>
      </c>
      <c r="N103" s="4">
        <f>'IS E'!O121</f>
        <v>0</v>
      </c>
      <c r="O103" s="4">
        <f>'IS E'!P121</f>
        <v>0</v>
      </c>
      <c r="P103" s="4">
        <f>'IS E'!Q121</f>
        <v>0</v>
      </c>
      <c r="Q103" s="4">
        <f>'IS E'!R121</f>
        <v>0</v>
      </c>
      <c r="R103" s="4">
        <f>'IS E'!S121</f>
        <v>0</v>
      </c>
      <c r="S103" s="4">
        <f>'IS E'!T121</f>
        <v>0</v>
      </c>
      <c r="T103" s="4">
        <f>'IS E'!U121</f>
        <v>0</v>
      </c>
      <c r="U103" s="4">
        <f>'IS E'!V121</f>
        <v>0</v>
      </c>
      <c r="V103" s="4">
        <f>'IS E'!W121</f>
        <v>0</v>
      </c>
      <c r="W103" s="4">
        <f>'IS E'!X121</f>
        <v>0</v>
      </c>
      <c r="X103" s="4">
        <f>'IS E'!Y121</f>
        <v>0</v>
      </c>
      <c r="Y103" s="4">
        <f>'IS E'!Z121</f>
        <v>0</v>
      </c>
      <c r="Z103" s="4">
        <f>'IS E'!AA121</f>
        <v>0</v>
      </c>
      <c r="AA103" s="4">
        <f>'IS E'!AB121</f>
        <v>0</v>
      </c>
      <c r="AB103" s="4">
        <f>'IS E'!AC121</f>
        <v>0</v>
      </c>
      <c r="AC103" s="4">
        <f>'IS E'!AD121</f>
        <v>0</v>
      </c>
      <c r="AD103" s="4">
        <f>'IS E'!AE121</f>
        <v>0</v>
      </c>
    </row>
    <row r="104" spans="1:30" x14ac:dyDescent="0.25">
      <c r="A104" s="135"/>
      <c r="B104" s="478" t="s">
        <v>1473</v>
      </c>
      <c r="C104" s="4">
        <f>'IS E'!D120</f>
        <v>1697999.1700000002</v>
      </c>
      <c r="D104" s="4">
        <f>'IS E'!E120</f>
        <v>1730924.8699999999</v>
      </c>
      <c r="E104" s="4">
        <f>'IS E'!F120</f>
        <v>1332487.6000000003</v>
      </c>
      <c r="F104" s="4">
        <f>'IS E'!G120</f>
        <v>1642208.2599999998</v>
      </c>
      <c r="G104" s="4">
        <f>'IS E'!H120</f>
        <v>2058930.4700000002</v>
      </c>
      <c r="H104" s="4">
        <f>'IS E'!I120</f>
        <v>1876991.98</v>
      </c>
      <c r="I104" s="4">
        <f>'IS E'!J120</f>
        <v>1469590.4938822584</v>
      </c>
      <c r="J104" s="4">
        <f>'IS E'!K120</f>
        <v>1522417.4434477049</v>
      </c>
      <c r="K104" s="4">
        <f>'IS E'!L120</f>
        <v>1518822.1302350061</v>
      </c>
      <c r="L104" s="4">
        <f>'IS E'!M120</f>
        <v>1706651.8864910675</v>
      </c>
      <c r="M104" s="4">
        <f>'IS E'!N120</f>
        <v>1865787.3764170068</v>
      </c>
      <c r="N104" s="4">
        <f>'IS E'!O120</f>
        <v>1903889.8584737303</v>
      </c>
      <c r="O104" s="4">
        <f>'IS E'!P120</f>
        <v>1891642.3712822571</v>
      </c>
      <c r="P104" s="4">
        <f>'IS E'!Q120</f>
        <v>1742442.3752436065</v>
      </c>
      <c r="Q104" s="4">
        <f>'IS E'!R120</f>
        <v>1483503.0321312665</v>
      </c>
      <c r="R104" s="4">
        <f>'IS E'!S120</f>
        <v>1513937.9432101727</v>
      </c>
      <c r="S104" s="4">
        <f>'IS E'!T120</f>
        <v>1706824.4794040308</v>
      </c>
      <c r="T104" s="4">
        <f>'IS E'!U120</f>
        <v>1606361.5906642205</v>
      </c>
      <c r="U104" s="4">
        <f>'IS E'!V120</f>
        <v>1444739.6464861431</v>
      </c>
      <c r="V104" s="4">
        <f>'IS E'!W120</f>
        <v>1275155.2648286645</v>
      </c>
      <c r="W104" s="4">
        <f>'IS E'!X120</f>
        <v>1683382.6166328208</v>
      </c>
      <c r="X104" s="4">
        <f>'IS E'!Y120</f>
        <v>2036352.2216593148</v>
      </c>
      <c r="Y104" s="4">
        <f>'IS E'!Z120</f>
        <v>1994360.7219711281</v>
      </c>
      <c r="Z104" s="4">
        <f>'IS E'!AA120</f>
        <v>2041881.270635891</v>
      </c>
      <c r="AA104" s="4">
        <f>'IS E'!AB120</f>
        <v>2038959.9487196531</v>
      </c>
      <c r="AB104" s="4">
        <f>'IS E'!AC120</f>
        <v>1769694.817726759</v>
      </c>
      <c r="AC104" s="4">
        <f>'IS E'!AD120</f>
        <v>1603946.2234455326</v>
      </c>
      <c r="AD104" s="4">
        <f>'IS E'!AE120</f>
        <v>1639298.1678201451</v>
      </c>
    </row>
    <row r="105" spans="1:30" x14ac:dyDescent="0.25">
      <c r="A105" s="135"/>
      <c r="B105" s="478" t="s">
        <v>831</v>
      </c>
      <c r="C105" s="4">
        <f>SUM(C79:C101)</f>
        <v>1697999.1700000002</v>
      </c>
      <c r="D105" s="4">
        <f t="shared" ref="D105:AD105" si="43">SUM(D79:D101)</f>
        <v>1730924.87</v>
      </c>
      <c r="E105" s="4">
        <f t="shared" si="43"/>
        <v>1332487.6000000003</v>
      </c>
      <c r="F105" s="4">
        <f t="shared" si="43"/>
        <v>1642208.26</v>
      </c>
      <c r="G105" s="4">
        <f t="shared" si="43"/>
        <v>2058930.4700000002</v>
      </c>
      <c r="H105" s="4">
        <f t="shared" si="43"/>
        <v>1876991.9799999997</v>
      </c>
      <c r="I105" s="4">
        <f t="shared" si="43"/>
        <v>1469590.4938822584</v>
      </c>
      <c r="J105" s="4">
        <f t="shared" si="43"/>
        <v>1522417.4434477047</v>
      </c>
      <c r="K105" s="4">
        <f t="shared" si="43"/>
        <v>1518822.1302350059</v>
      </c>
      <c r="L105" s="4">
        <f t="shared" si="43"/>
        <v>1706651.8864910672</v>
      </c>
      <c r="M105" s="4">
        <f t="shared" si="43"/>
        <v>1865787.3764170068</v>
      </c>
      <c r="N105" s="4">
        <f t="shared" si="43"/>
        <v>1903889.85847373</v>
      </c>
      <c r="O105" s="4">
        <f t="shared" si="43"/>
        <v>1891642.3712822569</v>
      </c>
      <c r="P105" s="4">
        <f t="shared" si="43"/>
        <v>1742442.3752436063</v>
      </c>
      <c r="Q105" s="4">
        <f t="shared" si="43"/>
        <v>1483503.0321312665</v>
      </c>
      <c r="R105" s="4">
        <f t="shared" si="43"/>
        <v>1513937.9432101725</v>
      </c>
      <c r="S105" s="4">
        <f t="shared" si="43"/>
        <v>1706824.4794040306</v>
      </c>
      <c r="T105" s="4">
        <f t="shared" si="43"/>
        <v>1606361.5906642205</v>
      </c>
      <c r="U105" s="4">
        <f t="shared" si="43"/>
        <v>1444739.6464861429</v>
      </c>
      <c r="V105" s="4">
        <f t="shared" si="43"/>
        <v>1275155.2648286645</v>
      </c>
      <c r="W105" s="4">
        <f t="shared" si="43"/>
        <v>1683382.6166328208</v>
      </c>
      <c r="X105" s="4">
        <f t="shared" si="43"/>
        <v>2036352.2216593148</v>
      </c>
      <c r="Y105" s="4">
        <f t="shared" si="43"/>
        <v>1994360.7219711281</v>
      </c>
      <c r="Z105" s="4">
        <f t="shared" si="43"/>
        <v>2041881.2706358908</v>
      </c>
      <c r="AA105" s="4">
        <f t="shared" si="43"/>
        <v>2038959.9487196528</v>
      </c>
      <c r="AB105" s="4">
        <f t="shared" si="43"/>
        <v>1769694.8177267588</v>
      </c>
      <c r="AC105" s="4">
        <f t="shared" si="43"/>
        <v>1603946.2234455324</v>
      </c>
      <c r="AD105" s="4">
        <f t="shared" si="43"/>
        <v>1639298.1678201451</v>
      </c>
    </row>
    <row r="106" spans="1:30" x14ac:dyDescent="0.25">
      <c r="A106" s="135"/>
    </row>
    <row r="107" spans="1:30" x14ac:dyDescent="0.25">
      <c r="A107" s="135"/>
    </row>
    <row r="108" spans="1:30" x14ac:dyDescent="0.25">
      <c r="A108" s="135"/>
    </row>
    <row r="109" spans="1:30" x14ac:dyDescent="0.25">
      <c r="A109" s="135"/>
    </row>
    <row r="110" spans="1:30" x14ac:dyDescent="0.25">
      <c r="A110" s="135"/>
    </row>
  </sheetData>
  <phoneticPr fontId="202" type="noConversion"/>
  <pageMargins left="0.75" right="0.75" top="1" bottom="1" header="0.5" footer="0.5"/>
  <pageSetup scale="30"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C057-327A-4E62-880E-9BA9F3DB32D7}">
  <sheetPr>
    <tabColor rgb="FFFF0000"/>
  </sheetPr>
  <dimension ref="A1:N24"/>
  <sheetViews>
    <sheetView workbookViewId="0"/>
  </sheetViews>
  <sheetFormatPr defaultColWidth="9.140625" defaultRowHeight="15" x14ac:dyDescent="0.25"/>
  <cols>
    <col min="1" max="1" width="32.42578125" style="214" customWidth="1"/>
    <col min="2" max="13" width="11.85546875" style="213" bestFit="1" customWidth="1"/>
    <col min="14" max="14" width="13" style="213" bestFit="1" customWidth="1"/>
    <col min="15" max="16384" width="9.140625" style="213"/>
  </cols>
  <sheetData>
    <row r="1" spans="1:14" s="210" customFormat="1" x14ac:dyDescent="0.25">
      <c r="A1" s="209"/>
      <c r="B1" s="210" t="s">
        <v>1024</v>
      </c>
      <c r="C1" s="210" t="s">
        <v>1025</v>
      </c>
      <c r="D1" s="210" t="s">
        <v>1026</v>
      </c>
      <c r="E1" s="210" t="s">
        <v>1027</v>
      </c>
      <c r="F1" s="210" t="s">
        <v>1028</v>
      </c>
      <c r="G1" s="210" t="s">
        <v>1029</v>
      </c>
      <c r="H1" s="210" t="s">
        <v>1030</v>
      </c>
      <c r="I1" s="210" t="s">
        <v>1031</v>
      </c>
      <c r="J1" s="210" t="s">
        <v>1032</v>
      </c>
      <c r="K1" s="210" t="s">
        <v>1033</v>
      </c>
      <c r="L1" s="210" t="s">
        <v>1034</v>
      </c>
      <c r="M1" s="210" t="s">
        <v>1035</v>
      </c>
      <c r="N1" s="211" t="s">
        <v>1096</v>
      </c>
    </row>
    <row r="2" spans="1:14" s="210" customFormat="1" x14ac:dyDescent="0.25">
      <c r="A2" s="209"/>
      <c r="B2" s="210" t="s">
        <v>1097</v>
      </c>
      <c r="C2" s="210" t="s">
        <v>1097</v>
      </c>
      <c r="D2" s="210" t="s">
        <v>1097</v>
      </c>
      <c r="E2" s="210" t="s">
        <v>1097</v>
      </c>
      <c r="F2" s="210" t="s">
        <v>1097</v>
      </c>
      <c r="G2" s="210" t="s">
        <v>1097</v>
      </c>
      <c r="H2" s="210" t="s">
        <v>1097</v>
      </c>
      <c r="I2" s="210" t="s">
        <v>1097</v>
      </c>
      <c r="J2" s="210" t="s">
        <v>1097</v>
      </c>
      <c r="K2" s="210" t="s">
        <v>1097</v>
      </c>
      <c r="L2" s="210" t="s">
        <v>1097</v>
      </c>
      <c r="M2" s="210" t="s">
        <v>1097</v>
      </c>
      <c r="N2" s="211" t="s">
        <v>1097</v>
      </c>
    </row>
    <row r="3" spans="1:14" s="210" customFormat="1" x14ac:dyDescent="0.25">
      <c r="A3" s="209"/>
    </row>
    <row r="4" spans="1:14" x14ac:dyDescent="0.25">
      <c r="A4" s="212" t="s">
        <v>1098</v>
      </c>
    </row>
    <row r="5" spans="1:14" x14ac:dyDescent="0.25">
      <c r="A5" s="214" t="s">
        <v>1099</v>
      </c>
    </row>
    <row r="6" spans="1:14" x14ac:dyDescent="0.25">
      <c r="A6" s="212" t="s">
        <v>1100</v>
      </c>
    </row>
    <row r="7" spans="1:14" x14ac:dyDescent="0.25">
      <c r="A7" s="214" t="s">
        <v>1101</v>
      </c>
    </row>
    <row r="8" spans="1:14" x14ac:dyDescent="0.25">
      <c r="A8" s="214" t="s">
        <v>1102</v>
      </c>
    </row>
    <row r="9" spans="1:14" x14ac:dyDescent="0.25">
      <c r="A9" s="214" t="s">
        <v>1103</v>
      </c>
    </row>
    <row r="10" spans="1:14" x14ac:dyDescent="0.25">
      <c r="A10" s="214" t="s">
        <v>1104</v>
      </c>
    </row>
    <row r="11" spans="1:14" x14ac:dyDescent="0.25">
      <c r="A11" s="214" t="s">
        <v>1105</v>
      </c>
    </row>
    <row r="12" spans="1:14" ht="15.75" thickBot="1" x14ac:dyDescent="0.3">
      <c r="A12" s="214" t="s">
        <v>1106</v>
      </c>
      <c r="B12" s="215"/>
      <c r="C12" s="215"/>
      <c r="D12" s="215"/>
      <c r="E12" s="215"/>
      <c r="F12" s="215"/>
      <c r="G12" s="215"/>
      <c r="H12" s="215"/>
      <c r="I12" s="215"/>
      <c r="J12" s="215"/>
      <c r="K12" s="215"/>
      <c r="L12" s="215"/>
      <c r="M12" s="215"/>
      <c r="N12" s="215"/>
    </row>
    <row r="13" spans="1:14" ht="15.75" thickTop="1" x14ac:dyDescent="0.25">
      <c r="A13" s="212" t="s">
        <v>257</v>
      </c>
    </row>
    <row r="14" spans="1:14" x14ac:dyDescent="0.25">
      <c r="A14" s="214" t="s">
        <v>1099</v>
      </c>
    </row>
    <row r="15" spans="1:14" x14ac:dyDescent="0.25">
      <c r="A15" s="212" t="s">
        <v>1100</v>
      </c>
    </row>
    <row r="16" spans="1:14" x14ac:dyDescent="0.25">
      <c r="A16" s="214" t="s">
        <v>1101</v>
      </c>
    </row>
    <row r="17" spans="1:14" x14ac:dyDescent="0.25">
      <c r="A17" s="214" t="s">
        <v>1102</v>
      </c>
    </row>
    <row r="18" spans="1:14" x14ac:dyDescent="0.25">
      <c r="A18" s="214" t="s">
        <v>1103</v>
      </c>
    </row>
    <row r="19" spans="1:14" x14ac:dyDescent="0.25">
      <c r="A19" s="214" t="s">
        <v>1104</v>
      </c>
    </row>
    <row r="20" spans="1:14" x14ac:dyDescent="0.25">
      <c r="A20" s="214" t="s">
        <v>1105</v>
      </c>
    </row>
    <row r="21" spans="1:14" ht="15.75" thickBot="1" x14ac:dyDescent="0.3">
      <c r="A21" s="214" t="s">
        <v>1106</v>
      </c>
      <c r="B21" s="215"/>
      <c r="C21" s="215"/>
      <c r="D21" s="215"/>
      <c r="E21" s="215"/>
      <c r="F21" s="215"/>
      <c r="G21" s="215"/>
      <c r="H21" s="215"/>
      <c r="I21" s="215"/>
      <c r="J21" s="215"/>
      <c r="K21" s="215"/>
      <c r="L21" s="215"/>
      <c r="M21" s="215"/>
      <c r="N21" s="215"/>
    </row>
    <row r="22" spans="1:14" ht="15.75" thickTop="1" x14ac:dyDescent="0.25"/>
    <row r="24" spans="1:14" x14ac:dyDescent="0.25">
      <c r="A24" s="214" t="s">
        <v>1107</v>
      </c>
    </row>
  </sheetData>
  <pageMargins left="0.75" right="0.75" top="1" bottom="1" header="0.5" footer="0.5"/>
  <pageSetup orientation="portrait" horizontalDpi="90" verticalDpi="90" r:id="rId1"/>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A8029-AB87-4630-8C2F-A69B72C19205}">
  <sheetPr>
    <tabColor rgb="FFFF0000"/>
  </sheetPr>
  <dimension ref="A1:N10"/>
  <sheetViews>
    <sheetView workbookViewId="0"/>
  </sheetViews>
  <sheetFormatPr defaultColWidth="9.140625" defaultRowHeight="15" x14ac:dyDescent="0.25"/>
  <cols>
    <col min="1" max="1" width="18.85546875" style="223" bestFit="1" customWidth="1"/>
    <col min="2" max="13" width="10.7109375" style="222" customWidth="1"/>
    <col min="14" max="14" width="11.85546875" style="222" customWidth="1"/>
    <col min="15" max="16384" width="9.140625" style="222"/>
  </cols>
  <sheetData>
    <row r="1" spans="1:14" s="225" customFormat="1" x14ac:dyDescent="0.25">
      <c r="A1" s="226"/>
      <c r="B1" s="225" t="s">
        <v>1024</v>
      </c>
      <c r="C1" s="225" t="s">
        <v>1025</v>
      </c>
      <c r="D1" s="225" t="s">
        <v>1026</v>
      </c>
      <c r="E1" s="225" t="s">
        <v>1027</v>
      </c>
      <c r="F1" s="225" t="s">
        <v>1028</v>
      </c>
      <c r="G1" s="225" t="s">
        <v>1029</v>
      </c>
      <c r="H1" s="225" t="s">
        <v>1030</v>
      </c>
      <c r="I1" s="225" t="s">
        <v>1031</v>
      </c>
      <c r="J1" s="225" t="s">
        <v>1032</v>
      </c>
      <c r="K1" s="225" t="s">
        <v>1033</v>
      </c>
      <c r="L1" s="225" t="s">
        <v>1034</v>
      </c>
      <c r="M1" s="225" t="s">
        <v>1035</v>
      </c>
      <c r="N1" s="225" t="s">
        <v>1096</v>
      </c>
    </row>
    <row r="2" spans="1:14" s="225" customFormat="1" x14ac:dyDescent="0.25">
      <c r="A2" s="226"/>
      <c r="B2" s="225" t="s">
        <v>1097</v>
      </c>
      <c r="C2" s="225" t="s">
        <v>1097</v>
      </c>
      <c r="D2" s="225" t="s">
        <v>1097</v>
      </c>
      <c r="E2" s="225" t="s">
        <v>1097</v>
      </c>
      <c r="F2" s="225" t="s">
        <v>1097</v>
      </c>
      <c r="G2" s="225" t="s">
        <v>1097</v>
      </c>
      <c r="H2" s="225" t="s">
        <v>1097</v>
      </c>
      <c r="I2" s="225" t="s">
        <v>1097</v>
      </c>
      <c r="J2" s="225" t="s">
        <v>1097</v>
      </c>
      <c r="K2" s="225" t="s">
        <v>1097</v>
      </c>
      <c r="L2" s="225" t="s">
        <v>1097</v>
      </c>
      <c r="M2" s="225" t="s">
        <v>1097</v>
      </c>
      <c r="N2" s="225" t="s">
        <v>1097</v>
      </c>
    </row>
    <row r="3" spans="1:14" s="225" customFormat="1" x14ac:dyDescent="0.25">
      <c r="A3" s="226"/>
    </row>
    <row r="4" spans="1:14" x14ac:dyDescent="0.25">
      <c r="A4" s="223" t="s">
        <v>1119</v>
      </c>
      <c r="B4" s="222">
        <v>0</v>
      </c>
      <c r="C4" s="222">
        <v>0</v>
      </c>
      <c r="D4" s="222">
        <v>0</v>
      </c>
      <c r="E4" s="222">
        <v>0</v>
      </c>
      <c r="F4" s="222">
        <v>0</v>
      </c>
      <c r="G4" s="222">
        <v>0</v>
      </c>
      <c r="H4" s="222">
        <v>0</v>
      </c>
      <c r="I4" s="222">
        <v>0</v>
      </c>
      <c r="J4" s="222">
        <v>0</v>
      </c>
      <c r="K4" s="222">
        <v>0</v>
      </c>
      <c r="L4" s="222">
        <v>0</v>
      </c>
      <c r="M4" s="222">
        <v>0</v>
      </c>
    </row>
    <row r="6" spans="1:14" x14ac:dyDescent="0.25">
      <c r="A6" s="224" t="s">
        <v>813</v>
      </c>
    </row>
    <row r="7" spans="1:14" x14ac:dyDescent="0.25">
      <c r="A7" s="223" t="s">
        <v>1103</v>
      </c>
    </row>
    <row r="9" spans="1:14" x14ac:dyDescent="0.25">
      <c r="A9" s="224" t="s">
        <v>1118</v>
      </c>
    </row>
    <row r="10" spans="1:14" x14ac:dyDescent="0.25">
      <c r="A10" s="223" t="s">
        <v>1102</v>
      </c>
    </row>
  </sheetData>
  <pageMargins left="0.75" right="0.75" top="1" bottom="1" header="0.5" footer="0.5"/>
  <pageSetup orientation="portrait" horizontalDpi="90" verticalDpi="90" r:id="rId1"/>
  <colBreaks count="1" manualBreakCount="1">
    <brk id="13"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FA82-D9E2-4AD9-8A04-6FD3BA19CC8D}">
  <sheetPr>
    <tabColor rgb="FFFF0000"/>
  </sheetPr>
  <dimension ref="A1:N19"/>
  <sheetViews>
    <sheetView workbookViewId="0"/>
  </sheetViews>
  <sheetFormatPr defaultColWidth="9.140625" defaultRowHeight="15" x14ac:dyDescent="0.25"/>
  <cols>
    <col min="1" max="1" width="32.7109375" style="223" customWidth="1"/>
    <col min="2" max="13" width="11.5703125" style="222" bestFit="1" customWidth="1"/>
    <col min="14" max="16384" width="9.140625" style="222"/>
  </cols>
  <sheetData>
    <row r="1" spans="1:14" s="228" customFormat="1" x14ac:dyDescent="0.25">
      <c r="A1" s="227"/>
      <c r="B1" s="228" t="s">
        <v>1024</v>
      </c>
      <c r="C1" s="228" t="s">
        <v>1025</v>
      </c>
      <c r="D1" s="228" t="s">
        <v>1026</v>
      </c>
      <c r="E1" s="228" t="s">
        <v>1027</v>
      </c>
      <c r="F1" s="228" t="s">
        <v>1028</v>
      </c>
      <c r="G1" s="228" t="s">
        <v>1029</v>
      </c>
      <c r="H1" s="228" t="s">
        <v>1030</v>
      </c>
      <c r="I1" s="228" t="s">
        <v>1031</v>
      </c>
      <c r="J1" s="228" t="s">
        <v>1032</v>
      </c>
      <c r="K1" s="228" t="s">
        <v>1033</v>
      </c>
      <c r="L1" s="228" t="s">
        <v>1034</v>
      </c>
      <c r="M1" s="228" t="s">
        <v>1035</v>
      </c>
      <c r="N1" s="228" t="s">
        <v>1096</v>
      </c>
    </row>
    <row r="2" spans="1:14" s="228" customFormat="1" x14ac:dyDescent="0.25">
      <c r="A2" s="227"/>
      <c r="B2" s="228" t="s">
        <v>1097</v>
      </c>
      <c r="C2" s="228" t="s">
        <v>1097</v>
      </c>
      <c r="D2" s="228" t="s">
        <v>1097</v>
      </c>
      <c r="E2" s="228" t="s">
        <v>1097</v>
      </c>
      <c r="F2" s="228" t="s">
        <v>1097</v>
      </c>
      <c r="G2" s="228" t="s">
        <v>1097</v>
      </c>
      <c r="H2" s="228" t="s">
        <v>1097</v>
      </c>
      <c r="I2" s="228" t="s">
        <v>1097</v>
      </c>
      <c r="J2" s="228" t="s">
        <v>1097</v>
      </c>
      <c r="K2" s="228" t="s">
        <v>1097</v>
      </c>
      <c r="L2" s="228" t="s">
        <v>1097</v>
      </c>
      <c r="M2" s="228" t="s">
        <v>1097</v>
      </c>
      <c r="N2" s="228" t="s">
        <v>1097</v>
      </c>
    </row>
    <row r="3" spans="1:14" s="228" customFormat="1" x14ac:dyDescent="0.25">
      <c r="A3" s="227"/>
    </row>
    <row r="4" spans="1:14" x14ac:dyDescent="0.25">
      <c r="A4" s="229" t="s">
        <v>1098</v>
      </c>
    </row>
    <row r="5" spans="1:14" x14ac:dyDescent="0.25">
      <c r="A5" s="229" t="s">
        <v>1121</v>
      </c>
    </row>
    <row r="6" spans="1:14" x14ac:dyDescent="0.25">
      <c r="A6" s="223" t="s">
        <v>1122</v>
      </c>
    </row>
    <row r="7" spans="1:14" x14ac:dyDescent="0.25">
      <c r="A7" s="223" t="s">
        <v>1123</v>
      </c>
    </row>
    <row r="8" spans="1:14" x14ac:dyDescent="0.25">
      <c r="A8" s="223" t="s">
        <v>1124</v>
      </c>
    </row>
    <row r="9" spans="1:14" x14ac:dyDescent="0.25">
      <c r="A9" s="223" t="s">
        <v>1125</v>
      </c>
    </row>
    <row r="10" spans="1:14" ht="15.75" thickBot="1" x14ac:dyDescent="0.3">
      <c r="A10" s="223" t="s">
        <v>1126</v>
      </c>
      <c r="B10" s="230"/>
      <c r="C10" s="230"/>
      <c r="D10" s="230"/>
      <c r="E10" s="230"/>
      <c r="F10" s="230"/>
      <c r="G10" s="230"/>
      <c r="H10" s="230"/>
      <c r="I10" s="230"/>
      <c r="J10" s="230"/>
      <c r="K10" s="230"/>
      <c r="L10" s="230"/>
      <c r="M10" s="230"/>
      <c r="N10" s="230"/>
    </row>
    <row r="11" spans="1:14" ht="15.75" thickTop="1" x14ac:dyDescent="0.25"/>
    <row r="12" spans="1:14" x14ac:dyDescent="0.25">
      <c r="A12" s="229" t="s">
        <v>257</v>
      </c>
    </row>
    <row r="13" spans="1:14" x14ac:dyDescent="0.25">
      <c r="A13" s="229" t="s">
        <v>1121</v>
      </c>
    </row>
    <row r="14" spans="1:14" x14ac:dyDescent="0.25">
      <c r="A14" s="223" t="s">
        <v>1122</v>
      </c>
    </row>
    <row r="15" spans="1:14" x14ac:dyDescent="0.25">
      <c r="A15" s="223" t="s">
        <v>1123</v>
      </c>
    </row>
    <row r="16" spans="1:14" x14ac:dyDescent="0.25">
      <c r="A16" s="223" t="s">
        <v>1124</v>
      </c>
    </row>
    <row r="17" spans="1:14" x14ac:dyDescent="0.25">
      <c r="A17" s="223" t="s">
        <v>1125</v>
      </c>
    </row>
    <row r="18" spans="1:14" ht="15.75" thickBot="1" x14ac:dyDescent="0.3">
      <c r="A18" s="223" t="s">
        <v>1126</v>
      </c>
      <c r="B18" s="230"/>
      <c r="C18" s="230"/>
      <c r="D18" s="230"/>
      <c r="E18" s="230"/>
      <c r="F18" s="230"/>
      <c r="G18" s="230"/>
      <c r="H18" s="230"/>
      <c r="I18" s="230"/>
      <c r="J18" s="230"/>
      <c r="K18" s="230"/>
      <c r="L18" s="230"/>
      <c r="M18" s="230"/>
      <c r="N18" s="230"/>
    </row>
    <row r="19" spans="1:14" ht="15.75" thickTop="1" x14ac:dyDescent="0.25"/>
  </sheetData>
  <pageMargins left="0.75" right="0.75" top="1" bottom="1" header="0.5" footer="0.5"/>
  <pageSetup orientation="portrait" horizontalDpi="90" verticalDpi="90" r:id="rId1"/>
  <colBreaks count="1" manualBreakCount="1">
    <brk id="13"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F60"/>
  <sheetViews>
    <sheetView workbookViewId="0">
      <pane xSplit="3" ySplit="2" topLeftCell="D3" activePane="bottomRight" state="frozen"/>
      <selection sqref="A1:E1"/>
      <selection pane="topRight" sqref="A1:E1"/>
      <selection pane="bottomLeft" sqref="A1:E1"/>
      <selection pane="bottomRight" sqref="A1:E1"/>
    </sheetView>
  </sheetViews>
  <sheetFormatPr defaultColWidth="9.140625" defaultRowHeight="15" outlineLevelCol="1" x14ac:dyDescent="0.25"/>
  <cols>
    <col min="1" max="1" width="13.42578125" style="475" customWidth="1"/>
    <col min="2" max="2" width="30.7109375" style="478" customWidth="1"/>
    <col min="3" max="15" width="10.7109375" style="4" customWidth="1"/>
    <col min="16" max="19" width="10.7109375" style="4" hidden="1" customWidth="1" outlineLevel="1"/>
    <col min="20" max="20" width="10.7109375" style="4" customWidth="1" collapsed="1"/>
    <col min="21" max="31" width="10.7109375" style="4" customWidth="1"/>
    <col min="32" max="32" width="20.42578125" style="4" customWidth="1"/>
    <col min="33" max="16384" width="9.140625" style="4"/>
  </cols>
  <sheetData>
    <row r="1" spans="1:32" s="3" customFormat="1" x14ac:dyDescent="0.25">
      <c r="A1" s="470"/>
      <c r="B1" s="469"/>
    </row>
    <row r="2" spans="1:32" s="3" customFormat="1" x14ac:dyDescent="0.25">
      <c r="A2" s="468" t="s">
        <v>6</v>
      </c>
      <c r="B2" s="469" t="s">
        <v>809</v>
      </c>
      <c r="C2" s="307"/>
      <c r="D2" s="308">
        <f>Revenue!C2</f>
        <v>45536</v>
      </c>
      <c r="E2" s="308">
        <f>Revenue!D2</f>
        <v>45566</v>
      </c>
      <c r="F2" s="308">
        <f>Revenue!E2</f>
        <v>45597</v>
      </c>
      <c r="G2" s="308">
        <f>Revenue!F2</f>
        <v>45627</v>
      </c>
      <c r="H2" s="308">
        <f>Revenue!G2</f>
        <v>45658</v>
      </c>
      <c r="I2" s="308">
        <f>Revenue!H2</f>
        <v>45689</v>
      </c>
      <c r="J2" s="309">
        <f>Revenue!I2</f>
        <v>45717</v>
      </c>
      <c r="K2" s="309">
        <f>Revenue!J2</f>
        <v>45748</v>
      </c>
      <c r="L2" s="309">
        <f>Revenue!K2</f>
        <v>45778</v>
      </c>
      <c r="M2" s="309">
        <f>Revenue!L2</f>
        <v>45809</v>
      </c>
      <c r="N2" s="309">
        <f>Revenue!M2</f>
        <v>45839</v>
      </c>
      <c r="O2" s="309">
        <f>Revenue!N2</f>
        <v>45870</v>
      </c>
      <c r="P2" s="309">
        <f>Revenue!O2</f>
        <v>45901</v>
      </c>
      <c r="Q2" s="309">
        <f>Revenue!P2</f>
        <v>45931</v>
      </c>
      <c r="R2" s="309">
        <f>Revenue!Q2</f>
        <v>45962</v>
      </c>
      <c r="S2" s="309">
        <f>Revenue!R2</f>
        <v>45992</v>
      </c>
      <c r="T2" s="310">
        <f>Revenue!S2</f>
        <v>46023</v>
      </c>
      <c r="U2" s="310">
        <f>Revenue!T2</f>
        <v>46054</v>
      </c>
      <c r="V2" s="310">
        <f>Revenue!U2</f>
        <v>46082</v>
      </c>
      <c r="W2" s="310">
        <f>Revenue!V2</f>
        <v>46113</v>
      </c>
      <c r="X2" s="310">
        <f>Revenue!W2</f>
        <v>46143</v>
      </c>
      <c r="Y2" s="310">
        <f>Revenue!X2</f>
        <v>46174</v>
      </c>
      <c r="Z2" s="310">
        <f>Revenue!Y2</f>
        <v>46204</v>
      </c>
      <c r="AA2" s="310">
        <f>Revenue!Z2</f>
        <v>46235</v>
      </c>
      <c r="AB2" s="310">
        <f>Revenue!AA2</f>
        <v>46266</v>
      </c>
      <c r="AC2" s="310">
        <f>Revenue!AB2</f>
        <v>46296</v>
      </c>
      <c r="AD2" s="310">
        <f>Revenue!AC2</f>
        <v>46327</v>
      </c>
      <c r="AE2" s="310">
        <f>Revenue!AD2</f>
        <v>46357</v>
      </c>
      <c r="AF2" s="311" t="s">
        <v>301</v>
      </c>
    </row>
    <row r="3" spans="1:32" s="3" customFormat="1" x14ac:dyDescent="0.25">
      <c r="A3" s="470"/>
      <c r="B3" s="469"/>
    </row>
    <row r="4" spans="1:32" x14ac:dyDescent="0.25">
      <c r="B4" s="466" t="s">
        <v>257</v>
      </c>
    </row>
    <row r="6" spans="1:32" x14ac:dyDescent="0.25">
      <c r="B6" s="466" t="s">
        <v>258</v>
      </c>
    </row>
    <row r="7" spans="1:32" x14ac:dyDescent="0.25">
      <c r="A7" s="519" t="str">
        <f>MID($B7,1,3)</f>
        <v>440</v>
      </c>
      <c r="B7" s="478" t="s">
        <v>133</v>
      </c>
      <c r="D7" s="4">
        <f>Revenue!C22</f>
        <v>-2091549.5799999998</v>
      </c>
      <c r="E7" s="4">
        <f>Revenue!D22</f>
        <v>1113097.4099999999</v>
      </c>
      <c r="F7" s="4">
        <f>Revenue!E22</f>
        <v>1306948.53</v>
      </c>
      <c r="G7" s="4">
        <f>Revenue!F22</f>
        <v>1241677.1199999999</v>
      </c>
      <c r="H7" s="4">
        <f>Revenue!G22</f>
        <v>1553672.06</v>
      </c>
      <c r="I7" s="4">
        <f>Revenue!H22</f>
        <v>1486058.03</v>
      </c>
      <c r="J7" s="4">
        <f>Revenue!I22</f>
        <v>1341865.8517671125</v>
      </c>
      <c r="K7" s="4">
        <f>Revenue!J22</f>
        <v>1164885.8740283868</v>
      </c>
      <c r="L7" s="4">
        <f>Revenue!K22</f>
        <v>1156660.6599946921</v>
      </c>
      <c r="M7" s="4">
        <f>Revenue!L22</f>
        <v>1324168.5903100458</v>
      </c>
      <c r="N7" s="4">
        <f>Revenue!M22</f>
        <v>1440619.2031928417</v>
      </c>
      <c r="O7" s="4">
        <f>Revenue!N22</f>
        <v>1342752.0436822074</v>
      </c>
      <c r="T7" s="4">
        <f>Revenue!S22</f>
        <v>1518713.593637842</v>
      </c>
      <c r="U7" s="4">
        <f>Revenue!T22</f>
        <v>1546211.1717955729</v>
      </c>
      <c r="V7" s="4">
        <f>Revenue!U22</f>
        <v>1365773.7555087567</v>
      </c>
      <c r="W7" s="4">
        <f>Revenue!V22</f>
        <v>1260633.7901185276</v>
      </c>
      <c r="X7" s="4">
        <f>Revenue!W22</f>
        <v>1473507.9277068272</v>
      </c>
      <c r="Y7" s="4">
        <f>Revenue!X22</f>
        <v>1561659.1539049034</v>
      </c>
      <c r="Z7" s="4">
        <f>Revenue!Y22</f>
        <v>1637720.8559651722</v>
      </c>
      <c r="AA7" s="4">
        <f>Revenue!Z22</f>
        <v>1617158.4332770789</v>
      </c>
      <c r="AB7" s="4">
        <f>Revenue!AA22</f>
        <v>1410996.7359702883</v>
      </c>
      <c r="AC7" s="4">
        <f>Revenue!AB22</f>
        <v>1332426.7907021553</v>
      </c>
      <c r="AD7" s="4">
        <f>Revenue!AC22</f>
        <v>1383854.7515084732</v>
      </c>
      <c r="AE7" s="4">
        <f>Revenue!AD22</f>
        <v>1441985.6315914679</v>
      </c>
      <c r="AF7" s="4">
        <f>SUM(T7:AE7)</f>
        <v>17550642.591687068</v>
      </c>
    </row>
    <row r="8" spans="1:32" x14ac:dyDescent="0.25">
      <c r="A8" s="527">
        <v>442.2</v>
      </c>
      <c r="B8" s="478" t="s">
        <v>134</v>
      </c>
      <c r="D8" s="4">
        <f>Revenue!C23</f>
        <v>-1775392.77</v>
      </c>
      <c r="E8" s="4">
        <f>Revenue!D23</f>
        <v>1224506.69</v>
      </c>
      <c r="F8" s="4">
        <f>Revenue!E23</f>
        <v>1266599.3999999999</v>
      </c>
      <c r="G8" s="4">
        <f>Revenue!F23</f>
        <v>1127255.5899999999</v>
      </c>
      <c r="H8" s="4">
        <f>Revenue!G23</f>
        <v>970012.47999999986</v>
      </c>
      <c r="I8" s="4">
        <f>Revenue!H23</f>
        <v>1298845.2799999998</v>
      </c>
      <c r="J8" s="4">
        <f>Revenue!I23</f>
        <v>1320018.6639259167</v>
      </c>
      <c r="K8" s="4">
        <f>Revenue!J23</f>
        <v>1323310.7657482624</v>
      </c>
      <c r="L8" s="4">
        <f>Revenue!K23</f>
        <v>1278626.0522531853</v>
      </c>
      <c r="M8" s="4">
        <f>Revenue!L23</f>
        <v>1249810.9601123757</v>
      </c>
      <c r="N8" s="4">
        <f>Revenue!M23</f>
        <v>1214547.1838777631</v>
      </c>
      <c r="O8" s="4">
        <f>Revenue!N23</f>
        <v>1208807.4500118382</v>
      </c>
      <c r="T8" s="4">
        <f>Revenue!S23</f>
        <v>1240119.3423705043</v>
      </c>
      <c r="U8" s="4">
        <f>Revenue!T23</f>
        <v>1353147.6181374127</v>
      </c>
      <c r="V8" s="4">
        <f>Revenue!U23</f>
        <v>1325758.6413137356</v>
      </c>
      <c r="W8" s="4">
        <f>Revenue!V23</f>
        <v>1367352.7826638655</v>
      </c>
      <c r="X8" s="4">
        <f>Revenue!W23</f>
        <v>1437941.6487354792</v>
      </c>
      <c r="Y8" s="4">
        <f>Revenue!X23</f>
        <v>1372903.713051622</v>
      </c>
      <c r="Z8" s="4">
        <f>Revenue!Y23</f>
        <v>1318448.6266989291</v>
      </c>
      <c r="AA8" s="4">
        <f>Revenue!Z23</f>
        <v>1352398.1224674722</v>
      </c>
      <c r="AB8" s="4">
        <f>Revenue!AA23</f>
        <v>1423496.6393508555</v>
      </c>
      <c r="AC8" s="4">
        <f>Revenue!AB23</f>
        <v>1452054.6523688391</v>
      </c>
      <c r="AD8" s="4">
        <f>Revenue!AC23</f>
        <v>1343172.6720652822</v>
      </c>
      <c r="AE8" s="4">
        <f>Revenue!AD23</f>
        <v>1241641.6451821148</v>
      </c>
      <c r="AF8" s="4">
        <f t="shared" ref="AF8:AF27" si="0">SUM(T8:AE8)</f>
        <v>16228436.104406115</v>
      </c>
    </row>
    <row r="9" spans="1:32" x14ac:dyDescent="0.25">
      <c r="A9" s="527">
        <v>442.3</v>
      </c>
      <c r="B9" s="478" t="s">
        <v>135</v>
      </c>
      <c r="D9" s="4">
        <f>Revenue!C24</f>
        <v>-380294.45</v>
      </c>
      <c r="E9" s="4">
        <f>Revenue!D24</f>
        <v>410337.6399999999</v>
      </c>
      <c r="F9" s="4">
        <f>Revenue!E24</f>
        <v>549740.69999999995</v>
      </c>
      <c r="G9" s="4">
        <f>Revenue!F24</f>
        <v>409671.12000000005</v>
      </c>
      <c r="H9" s="4">
        <f>Revenue!G24</f>
        <v>401447</v>
      </c>
      <c r="I9" s="4">
        <f>Revenue!H24</f>
        <v>463475.07000000007</v>
      </c>
      <c r="J9" s="4">
        <f>Revenue!I24</f>
        <v>492000.26421629917</v>
      </c>
      <c r="K9" s="4">
        <f>Revenue!J24</f>
        <v>514228.42298371257</v>
      </c>
      <c r="L9" s="4">
        <f>Revenue!K24</f>
        <v>425273.56427687767</v>
      </c>
      <c r="M9" s="4">
        <f>Revenue!L24</f>
        <v>345872.41353332764</v>
      </c>
      <c r="N9" s="4">
        <f>Revenue!M24</f>
        <v>288759.89621545107</v>
      </c>
      <c r="O9" s="4">
        <f>Revenue!N24</f>
        <v>280991.8999514514</v>
      </c>
      <c r="T9" s="4">
        <f>Revenue!S24</f>
        <v>396045.8895324535</v>
      </c>
      <c r="U9" s="4">
        <f>Revenue!T24</f>
        <v>517320.53775905247</v>
      </c>
      <c r="V9" s="4">
        <f>Revenue!U24</f>
        <v>502927.52865985426</v>
      </c>
      <c r="W9" s="4">
        <f>Revenue!V24</f>
        <v>552650.20770348306</v>
      </c>
      <c r="X9" s="4">
        <f>Revenue!W24</f>
        <v>541557.43850685842</v>
      </c>
      <c r="Y9" s="4">
        <f>Revenue!X24</f>
        <v>428518.81339675386</v>
      </c>
      <c r="Z9" s="4">
        <f>Revenue!Y24</f>
        <v>355272.82091682486</v>
      </c>
      <c r="AA9" s="4">
        <f>Revenue!Z24</f>
        <v>375426.47239181923</v>
      </c>
      <c r="AB9" s="4">
        <f>Revenue!AA24</f>
        <v>499456.42874763109</v>
      </c>
      <c r="AC9" s="4">
        <f>Revenue!AB24</f>
        <v>581771.9273274499</v>
      </c>
      <c r="AD9" s="4">
        <f>Revenue!AC24</f>
        <v>529249.98095242621</v>
      </c>
      <c r="AE9" s="4">
        <f>Revenue!AD24</f>
        <v>418136.02853324392</v>
      </c>
      <c r="AF9" s="4">
        <f t="shared" si="0"/>
        <v>5698334.0744278505</v>
      </c>
    </row>
    <row r="10" spans="1:32" x14ac:dyDescent="0.25">
      <c r="A10" s="519" t="str">
        <f>MID($B10,1,3)</f>
        <v>445</v>
      </c>
      <c r="B10" s="478" t="s">
        <v>137</v>
      </c>
      <c r="D10" s="4">
        <f>Revenue!C25</f>
        <v>-383821.28</v>
      </c>
      <c r="E10" s="4">
        <f>Revenue!D25</f>
        <v>277048.61</v>
      </c>
      <c r="F10" s="4">
        <f>Revenue!E25</f>
        <v>286087.14</v>
      </c>
      <c r="G10" s="4">
        <f>Revenue!F25</f>
        <v>258859.97</v>
      </c>
      <c r="H10" s="4">
        <f>Revenue!G25</f>
        <v>178287.03000000003</v>
      </c>
      <c r="I10" s="4">
        <f>Revenue!H25</f>
        <v>348575.68</v>
      </c>
      <c r="J10" s="4">
        <f>Revenue!I25</f>
        <v>308867.94195856201</v>
      </c>
      <c r="K10" s="4">
        <f>Revenue!J25</f>
        <v>316605.73673727928</v>
      </c>
      <c r="L10" s="4">
        <f>Revenue!K25</f>
        <v>286681.82829280599</v>
      </c>
      <c r="M10" s="4">
        <f>Revenue!L25</f>
        <v>262528.0699725349</v>
      </c>
      <c r="N10" s="4">
        <f>Revenue!M25</f>
        <v>238470.83617029432</v>
      </c>
      <c r="O10" s="4">
        <f>Revenue!N25</f>
        <v>239668.49153929067</v>
      </c>
      <c r="T10" s="4">
        <f>Revenue!S25</f>
        <v>268634.51488022308</v>
      </c>
      <c r="U10" s="4">
        <f>Revenue!T25</f>
        <v>319052.51424410474</v>
      </c>
      <c r="V10" s="4">
        <f>Revenue!U25</f>
        <v>312392.36556296895</v>
      </c>
      <c r="W10" s="4">
        <f>Revenue!V25</f>
        <v>331855.12827176484</v>
      </c>
      <c r="X10" s="4">
        <f>Revenue!W25</f>
        <v>334835.13871499576</v>
      </c>
      <c r="Y10" s="4">
        <f>Revenue!X25</f>
        <v>298262.86488330527</v>
      </c>
      <c r="Z10" s="4">
        <f>Revenue!Y25</f>
        <v>268301.94436342758</v>
      </c>
      <c r="AA10" s="4">
        <f>Revenue!Z25</f>
        <v>280774.6591352594</v>
      </c>
      <c r="AB10" s="4">
        <f>Revenue!AA25</f>
        <v>324092.92843989452</v>
      </c>
      <c r="AC10" s="4">
        <f>Revenue!AB25</f>
        <v>352172.02900771773</v>
      </c>
      <c r="AD10" s="4">
        <f>Revenue!AC25</f>
        <v>324250.25458302553</v>
      </c>
      <c r="AE10" s="4">
        <f>Revenue!AD25</f>
        <v>280043.33563229081</v>
      </c>
      <c r="AF10" s="4">
        <f t="shared" si="0"/>
        <v>3694667.6777189774</v>
      </c>
    </row>
    <row r="11" spans="1:32" x14ac:dyDescent="0.25">
      <c r="A11" s="519" t="str">
        <f>MID($B11,1,3)</f>
        <v>444</v>
      </c>
      <c r="B11" s="478" t="s">
        <v>136</v>
      </c>
      <c r="D11" s="4">
        <f>Revenue!C26</f>
        <v>-5918.39</v>
      </c>
      <c r="E11" s="4">
        <f>Revenue!D26</f>
        <v>336.67999999999984</v>
      </c>
      <c r="F11" s="4">
        <f>Revenue!E26</f>
        <v>1060.4100000000001</v>
      </c>
      <c r="G11" s="4">
        <f>Revenue!F26</f>
        <v>660.3599999999999</v>
      </c>
      <c r="H11" s="4">
        <f>Revenue!G26</f>
        <v>1193.9700000000003</v>
      </c>
      <c r="I11" s="4">
        <f>Revenue!H26</f>
        <v>15584.04</v>
      </c>
      <c r="J11" s="4">
        <f>Revenue!I26</f>
        <v>4127.3457926541732</v>
      </c>
      <c r="K11" s="4">
        <f>Revenue!J26</f>
        <v>4122.1630698986155</v>
      </c>
      <c r="L11" s="4">
        <f>Revenue!K26</f>
        <v>3656.1612834224752</v>
      </c>
      <c r="M11" s="4">
        <f>Revenue!L26</f>
        <v>3452.6380265219905</v>
      </c>
      <c r="N11" s="4">
        <f>Revenue!M26</f>
        <v>3360.9768176628536</v>
      </c>
      <c r="O11" s="4">
        <f>Revenue!N26</f>
        <v>3263.6936917410162</v>
      </c>
      <c r="T11" s="4">
        <f>Revenue!S26</f>
        <v>3765.7260511789186</v>
      </c>
      <c r="U11" s="4">
        <f>Revenue!T26</f>
        <v>4245.3687636525119</v>
      </c>
      <c r="V11" s="4">
        <f>Revenue!U26</f>
        <v>4178.631384593079</v>
      </c>
      <c r="W11" s="4">
        <f>Revenue!V26</f>
        <v>4336.0200685210812</v>
      </c>
      <c r="X11" s="4">
        <f>Revenue!W26</f>
        <v>4177.6907060107142</v>
      </c>
      <c r="Y11" s="4">
        <f>Revenue!X26</f>
        <v>3734.899961631917</v>
      </c>
      <c r="Z11" s="4">
        <f>Revenue!Y26</f>
        <v>3554.1820424864472</v>
      </c>
      <c r="AA11" s="4">
        <f>Revenue!Z26</f>
        <v>3550.0050210117079</v>
      </c>
      <c r="AB11" s="4">
        <f>Revenue!AA26</f>
        <v>3870.045888187899</v>
      </c>
      <c r="AC11" s="4">
        <f>Revenue!AB26</f>
        <v>4402.98065484982</v>
      </c>
      <c r="AD11" s="4">
        <f>Revenue!AC26</f>
        <v>4306.0896739127993</v>
      </c>
      <c r="AE11" s="4">
        <f>Revenue!AD26</f>
        <v>3865.3578313505213</v>
      </c>
      <c r="AF11" s="4">
        <f>SUM(T11:AE11)</f>
        <v>47986.998047387417</v>
      </c>
    </row>
    <row r="12" spans="1:32" x14ac:dyDescent="0.25">
      <c r="B12" s="478" t="s">
        <v>259</v>
      </c>
      <c r="D12" s="4">
        <f>Revenue!C27</f>
        <v>-4636976.47</v>
      </c>
      <c r="E12" s="4">
        <f>Revenue!D27</f>
        <v>3025327.0299999993</v>
      </c>
      <c r="F12" s="4">
        <f>Revenue!E27</f>
        <v>3410436.18</v>
      </c>
      <c r="G12" s="4">
        <f>Revenue!F27</f>
        <v>3038124.16</v>
      </c>
      <c r="H12" s="4">
        <f>Revenue!G27</f>
        <v>3104612.5400000005</v>
      </c>
      <c r="I12" s="4">
        <f>Revenue!H27</f>
        <v>3612538.1</v>
      </c>
      <c r="J12" s="4">
        <f>Revenue!I27</f>
        <v>3466880.0676605445</v>
      </c>
      <c r="K12" s="4">
        <f>Revenue!J27</f>
        <v>3323152.9625675394</v>
      </c>
      <c r="L12" s="4">
        <f>Revenue!K27</f>
        <v>3150898.2661009836</v>
      </c>
      <c r="M12" s="4">
        <f>Revenue!L27</f>
        <v>3185832.6719548064</v>
      </c>
      <c r="N12" s="4">
        <f>Revenue!M27</f>
        <v>3185758.0962740127</v>
      </c>
      <c r="O12" s="4">
        <f>Revenue!N27</f>
        <v>3075483.5788765289</v>
      </c>
      <c r="T12" s="4">
        <f>Revenue!S27</f>
        <v>3427279.0664722016</v>
      </c>
      <c r="U12" s="4">
        <f>Revenue!T27</f>
        <v>3739977.2106997957</v>
      </c>
      <c r="V12" s="4">
        <f>Revenue!U27</f>
        <v>3511030.9224299085</v>
      </c>
      <c r="W12" s="4">
        <f>Revenue!V27</f>
        <v>3516827.9288261621</v>
      </c>
      <c r="X12" s="4">
        <f>Revenue!W27</f>
        <v>3792019.8443701714</v>
      </c>
      <c r="Y12" s="4">
        <f>Revenue!X27</f>
        <v>3665079.4451982165</v>
      </c>
      <c r="Z12" s="4">
        <f>Revenue!Y27</f>
        <v>3583298.4299868406</v>
      </c>
      <c r="AA12" s="4">
        <f>Revenue!Z27</f>
        <v>3629307.6922926414</v>
      </c>
      <c r="AB12" s="4">
        <f>Revenue!AA27</f>
        <v>3661912.7783968574</v>
      </c>
      <c r="AC12" s="4">
        <f>Revenue!AB27</f>
        <v>3722828.3800610118</v>
      </c>
      <c r="AD12" s="4">
        <f>Revenue!AC27</f>
        <v>3584833.74878312</v>
      </c>
      <c r="AE12" s="4">
        <f>Revenue!AD27</f>
        <v>3385671.9987704679</v>
      </c>
      <c r="AF12" s="4">
        <f t="shared" si="0"/>
        <v>43220067.446287394</v>
      </c>
    </row>
    <row r="13" spans="1:32" x14ac:dyDescent="0.25">
      <c r="O13" s="4">
        <f t="shared" ref="O13:O22" si="1">SUM(C13:N13)</f>
        <v>0</v>
      </c>
      <c r="AF13" s="4">
        <f t="shared" si="0"/>
        <v>0</v>
      </c>
    </row>
    <row r="14" spans="1:32" x14ac:dyDescent="0.25">
      <c r="B14" s="466" t="s">
        <v>260</v>
      </c>
      <c r="O14" s="4">
        <f t="shared" si="1"/>
        <v>0</v>
      </c>
      <c r="AF14" s="4">
        <f t="shared" si="0"/>
        <v>0</v>
      </c>
    </row>
    <row r="15" spans="1:32" x14ac:dyDescent="0.25">
      <c r="A15" s="519" t="str">
        <f>MID($B15,1,3)</f>
        <v>440</v>
      </c>
      <c r="B15" s="478" t="s">
        <v>133</v>
      </c>
      <c r="D15" s="4">
        <f>Revenue!C30</f>
        <v>309776.83999999997</v>
      </c>
      <c r="E15" s="4">
        <f>Revenue!D30</f>
        <v>428115.6</v>
      </c>
      <c r="F15" s="4">
        <f>Revenue!E30</f>
        <v>398520.83999999997</v>
      </c>
      <c r="G15" s="4">
        <f>Revenue!F30</f>
        <v>1181694.46</v>
      </c>
      <c r="H15" s="4">
        <f>Revenue!G30</f>
        <v>740705.78</v>
      </c>
      <c r="I15" s="4">
        <f>Revenue!H30</f>
        <v>201925.53999999998</v>
      </c>
      <c r="J15" s="4">
        <f>Revenue!I30</f>
        <v>556360.5661376249</v>
      </c>
      <c r="K15" s="4">
        <f>Revenue!J30</f>
        <v>592146.2819100786</v>
      </c>
      <c r="L15" s="4">
        <f>Revenue!K30</f>
        <v>565915.70517539373</v>
      </c>
      <c r="M15" s="4">
        <f>Revenue!L30</f>
        <v>680770.15287297056</v>
      </c>
      <c r="N15" s="4">
        <f>Revenue!M30</f>
        <v>701861.61811060924</v>
      </c>
      <c r="O15" s="4">
        <f>Revenue!N30</f>
        <v>660227.19034151151</v>
      </c>
      <c r="T15" s="4">
        <f>Revenue!S30</f>
        <v>498580.17469130323</v>
      </c>
      <c r="U15" s="4">
        <f>Revenue!T30</f>
        <v>481586.07905283594</v>
      </c>
      <c r="V15" s="4">
        <f>Revenue!U30</f>
        <v>450859.2333875089</v>
      </c>
      <c r="W15" s="4">
        <f>Revenue!V30</f>
        <v>424683.01419076952</v>
      </c>
      <c r="X15" s="4">
        <f>Revenue!W30</f>
        <v>442469.53487372951</v>
      </c>
      <c r="Y15" s="4">
        <f>Revenue!X30</f>
        <v>489586.48719143064</v>
      </c>
      <c r="Z15" s="4">
        <f>Revenue!Y30</f>
        <v>507657.21292218333</v>
      </c>
      <c r="AA15" s="4">
        <f>Revenue!Z30</f>
        <v>499604.51863437321</v>
      </c>
      <c r="AB15" s="4">
        <f>Revenue!AA30</f>
        <v>461416.77918371698</v>
      </c>
      <c r="AC15" s="4">
        <f>Revenue!AB30</f>
        <v>424335.33765241114</v>
      </c>
      <c r="AD15" s="4">
        <f>Revenue!AC30</f>
        <v>453834.86857825797</v>
      </c>
      <c r="AE15" s="4">
        <f>Revenue!AD30</f>
        <v>488328.82384550839</v>
      </c>
      <c r="AF15" s="4">
        <f t="shared" si="0"/>
        <v>5622942.0642040297</v>
      </c>
    </row>
    <row r="16" spans="1:32" x14ac:dyDescent="0.25">
      <c r="A16" s="527">
        <v>442.2</v>
      </c>
      <c r="B16" s="478" t="s">
        <v>134</v>
      </c>
      <c r="D16" s="4">
        <f>Revenue!C31</f>
        <v>357060.95000000007</v>
      </c>
      <c r="E16" s="4">
        <f>Revenue!D31</f>
        <v>605022.46</v>
      </c>
      <c r="F16" s="4">
        <f>Revenue!E31</f>
        <v>533671.76</v>
      </c>
      <c r="G16" s="4">
        <f>Revenue!F31</f>
        <v>1235899.79</v>
      </c>
      <c r="H16" s="4">
        <f>Revenue!G31</f>
        <v>824267.32000000007</v>
      </c>
      <c r="I16" s="4">
        <f>Revenue!H31</f>
        <v>266708.77</v>
      </c>
      <c r="J16" s="4">
        <f>Revenue!I31</f>
        <v>452788.38959027745</v>
      </c>
      <c r="K16" s="4">
        <f>Revenue!J31</f>
        <v>538898.75302935357</v>
      </c>
      <c r="L16" s="4">
        <f>Revenue!K31</f>
        <v>471529.63811674051</v>
      </c>
      <c r="M16" s="4">
        <f>Revenue!L31</f>
        <v>469444.73352342605</v>
      </c>
      <c r="N16" s="4">
        <f>Revenue!M31</f>
        <v>446966.44179635443</v>
      </c>
      <c r="O16" s="4">
        <f>Revenue!N31</f>
        <v>432689.56351874786</v>
      </c>
      <c r="T16" s="4">
        <f>Revenue!S31</f>
        <v>327558.57204808178</v>
      </c>
      <c r="U16" s="4">
        <f>Revenue!T31</f>
        <v>338734.23679284431</v>
      </c>
      <c r="V16" s="4">
        <f>Revenue!U31</f>
        <v>364038.9400312269</v>
      </c>
      <c r="W16" s="4">
        <f>Revenue!V31</f>
        <v>384347.48396327347</v>
      </c>
      <c r="X16" s="4">
        <f>Revenue!W31</f>
        <v>366791.53783625347</v>
      </c>
      <c r="Y16" s="4">
        <f>Revenue!X31</f>
        <v>335799.11367148318</v>
      </c>
      <c r="Z16" s="4">
        <f>Revenue!Y31</f>
        <v>321489.63030527922</v>
      </c>
      <c r="AA16" s="4">
        <f>Revenue!Z31</f>
        <v>325740.05703279737</v>
      </c>
      <c r="AB16" s="4">
        <f>Revenue!AA31</f>
        <v>354980.74783277034</v>
      </c>
      <c r="AC16" s="4">
        <f>Revenue!AB31</f>
        <v>382301.52507281164</v>
      </c>
      <c r="AD16" s="4">
        <f>Revenue!AC31</f>
        <v>353341.16524324258</v>
      </c>
      <c r="AE16" s="4">
        <f>Revenue!AD31</f>
        <v>329035.9645915138</v>
      </c>
      <c r="AF16" s="4">
        <f t="shared" si="0"/>
        <v>4184158.974421578</v>
      </c>
    </row>
    <row r="17" spans="1:32" x14ac:dyDescent="0.25">
      <c r="A17" s="527">
        <v>442.3</v>
      </c>
      <c r="B17" s="478" t="s">
        <v>135</v>
      </c>
      <c r="D17" s="4">
        <f>Revenue!C32</f>
        <v>40635.909999999996</v>
      </c>
      <c r="E17" s="4">
        <f>Revenue!D32</f>
        <v>58359.34</v>
      </c>
      <c r="F17" s="4">
        <f>Revenue!E32</f>
        <v>47619.729999999996</v>
      </c>
      <c r="G17" s="4">
        <f>Revenue!F32</f>
        <v>108819.79</v>
      </c>
      <c r="H17" s="4">
        <f>Revenue!G32</f>
        <v>83181.259999999995</v>
      </c>
      <c r="I17" s="4">
        <f>Revenue!H32</f>
        <v>30187.61</v>
      </c>
      <c r="J17" s="4">
        <f>Revenue!I32</f>
        <v>65471.521188164632</v>
      </c>
      <c r="K17" s="4">
        <f>Revenue!J32</f>
        <v>77438.265780061207</v>
      </c>
      <c r="L17" s="4">
        <f>Revenue!K32</f>
        <v>66067.033452494914</v>
      </c>
      <c r="M17" s="4">
        <f>Revenue!L32</f>
        <v>63340.715167977265</v>
      </c>
      <c r="N17" s="4">
        <f>Revenue!M32</f>
        <v>59676.412487492395</v>
      </c>
      <c r="O17" s="4">
        <f>Revenue!N32</f>
        <v>59046.597483742968</v>
      </c>
      <c r="T17" s="4">
        <f>Revenue!S32</f>
        <v>45452.710425666228</v>
      </c>
      <c r="U17" s="4">
        <f>Revenue!T32</f>
        <v>48145.952171892182</v>
      </c>
      <c r="V17" s="4">
        <f>Revenue!U32</f>
        <v>53063.538127736683</v>
      </c>
      <c r="W17" s="4">
        <f>Revenue!V32</f>
        <v>55662.363213191849</v>
      </c>
      <c r="X17" s="4">
        <f>Revenue!W32</f>
        <v>51730.282889431779</v>
      </c>
      <c r="Y17" s="4">
        <f>Revenue!X32</f>
        <v>45552.395263572354</v>
      </c>
      <c r="Z17" s="4">
        <f>Revenue!Y32</f>
        <v>43131.523095942874</v>
      </c>
      <c r="AA17" s="4">
        <f>Revenue!Z32</f>
        <v>44675.555179117087</v>
      </c>
      <c r="AB17" s="4">
        <f>Revenue!AA32</f>
        <v>50412.117646260762</v>
      </c>
      <c r="AC17" s="4">
        <f>Revenue!AB32</f>
        <v>55989.257253903379</v>
      </c>
      <c r="AD17" s="4">
        <f>Revenue!AC32</f>
        <v>50457.138785382478</v>
      </c>
      <c r="AE17" s="4">
        <f>Revenue!AD32</f>
        <v>46280.620201891667</v>
      </c>
      <c r="AF17" s="4">
        <f t="shared" si="0"/>
        <v>590553.45425398927</v>
      </c>
    </row>
    <row r="18" spans="1:32" x14ac:dyDescent="0.25">
      <c r="A18" s="519" t="str">
        <f>MID($B18,1,3)</f>
        <v>445</v>
      </c>
      <c r="B18" s="478" t="s">
        <v>137</v>
      </c>
      <c r="D18" s="4">
        <f>Revenue!C33</f>
        <v>46131.140000000014</v>
      </c>
      <c r="E18" s="4">
        <f>Revenue!D33</f>
        <v>102083.29000000001</v>
      </c>
      <c r="F18" s="4">
        <f>Revenue!E33</f>
        <v>102415.68000000001</v>
      </c>
      <c r="G18" s="4">
        <f>Revenue!F33</f>
        <v>184698.58</v>
      </c>
      <c r="H18" s="4">
        <f>Revenue!G33</f>
        <v>155033.63999999998</v>
      </c>
      <c r="I18" s="4">
        <f>Revenue!H33</f>
        <v>21764.069999999992</v>
      </c>
      <c r="J18" s="4">
        <f>Revenue!I33</f>
        <v>60893.260841270821</v>
      </c>
      <c r="K18" s="4">
        <f>Revenue!J33</f>
        <v>72290.742665685131</v>
      </c>
      <c r="L18" s="4">
        <f>Revenue!K33</f>
        <v>63141.259680424278</v>
      </c>
      <c r="M18" s="4">
        <f>Revenue!L33</f>
        <v>62295.780105554775</v>
      </c>
      <c r="N18" s="4">
        <f>Revenue!M33</f>
        <v>59135.973205214395</v>
      </c>
      <c r="O18" s="4">
        <f>Revenue!N33</f>
        <v>57320.782398055817</v>
      </c>
      <c r="P18" s="4">
        <f>Revenue!O33</f>
        <v>75336.214356633107</v>
      </c>
      <c r="Q18" s="4">
        <f>Revenue!P33</f>
        <v>90199.03886591956</v>
      </c>
      <c r="R18" s="4">
        <f>Revenue!Q33</f>
        <v>95907.342207343623</v>
      </c>
      <c r="S18" s="4">
        <f>Revenue!R33</f>
        <v>90006.026194114034</v>
      </c>
      <c r="T18" s="4">
        <f>Revenue!S33</f>
        <v>43625.285958560693</v>
      </c>
      <c r="U18" s="4">
        <f>Revenue!T33</f>
        <v>45289.70142748818</v>
      </c>
      <c r="V18" s="4">
        <f>Revenue!U33</f>
        <v>49010.361398558205</v>
      </c>
      <c r="W18" s="4">
        <f>Revenue!V33</f>
        <v>51611.553590678493</v>
      </c>
      <c r="X18" s="4">
        <f>Revenue!W33</f>
        <v>49143.90844238588</v>
      </c>
      <c r="Y18" s="4">
        <f>Revenue!X33</f>
        <v>44564.271823023104</v>
      </c>
      <c r="Z18" s="4">
        <f>Revenue!Y33</f>
        <v>42542.502277559957</v>
      </c>
      <c r="AA18" s="4">
        <f>Revenue!Z33</f>
        <v>43163.533009917955</v>
      </c>
      <c r="AB18" s="4">
        <f>Revenue!AA33</f>
        <v>47535.390055329633</v>
      </c>
      <c r="AC18" s="4">
        <f>Revenue!AB33</f>
        <v>51658.968642676977</v>
      </c>
      <c r="AD18" s="4">
        <f>Revenue!AC33</f>
        <v>47465.943971973131</v>
      </c>
      <c r="AE18" s="4">
        <f>Revenue!AD33</f>
        <v>44065.522177320097</v>
      </c>
      <c r="AF18" s="4">
        <f t="shared" si="0"/>
        <v>559676.9427754723</v>
      </c>
    </row>
    <row r="19" spans="1:32" x14ac:dyDescent="0.25">
      <c r="A19" s="519" t="str">
        <f>MID($B19,1,3)</f>
        <v>444</v>
      </c>
      <c r="B19" s="478" t="s">
        <v>136</v>
      </c>
      <c r="D19" s="4">
        <f>Revenue!C34</f>
        <v>0</v>
      </c>
      <c r="E19" s="4">
        <f>Revenue!D34</f>
        <v>0</v>
      </c>
      <c r="F19" s="4">
        <f>Revenue!E34</f>
        <v>0</v>
      </c>
      <c r="G19" s="4">
        <f>Revenue!F34</f>
        <v>0</v>
      </c>
      <c r="H19" s="4">
        <f>Revenue!G34</f>
        <v>0</v>
      </c>
      <c r="I19" s="4">
        <f>Revenue!H34</f>
        <v>0</v>
      </c>
      <c r="J19" s="4">
        <f>Revenue!I34</f>
        <v>0.10375049127413714</v>
      </c>
      <c r="K19" s="4">
        <f>Revenue!J34</f>
        <v>0.11913202351254</v>
      </c>
      <c r="L19" s="4">
        <f>Revenue!K34</f>
        <v>0.1030386958165715</v>
      </c>
      <c r="M19" s="4">
        <f>Revenue!L34</f>
        <v>0.10603882158893342</v>
      </c>
      <c r="N19" s="4">
        <f>Revenue!M34</f>
        <v>0.10200110933073891</v>
      </c>
      <c r="O19" s="4">
        <f>Revenue!N34</f>
        <v>9.7311240971012222E-2</v>
      </c>
      <c r="P19" s="4">
        <f>Revenue!O34</f>
        <v>0.12171059265578756</v>
      </c>
      <c r="Q19" s="4">
        <f>Revenue!P34</f>
        <v>0.14163351630961465</v>
      </c>
      <c r="R19" s="4">
        <f>Revenue!Q34</f>
        <v>0.16313151621302327</v>
      </c>
      <c r="S19" s="4">
        <f>Revenue!R34</f>
        <v>0.16392173507626431</v>
      </c>
      <c r="T19" s="4">
        <f>Revenue!S34</f>
        <v>8.2679290216376863E-2</v>
      </c>
      <c r="U19" s="4">
        <f>Revenue!T34</f>
        <v>8.2642157594024754E-2</v>
      </c>
      <c r="V19" s="4">
        <f>Revenue!U34</f>
        <v>8.3008139612784332E-2</v>
      </c>
      <c r="W19" s="4">
        <f>Revenue!V34</f>
        <v>8.4569307454392312E-2</v>
      </c>
      <c r="X19" s="4">
        <f>Revenue!W34</f>
        <v>7.9933766987493021E-2</v>
      </c>
      <c r="Y19" s="4">
        <f>Revenue!X34</f>
        <v>7.5781317106700621E-2</v>
      </c>
      <c r="Z19" s="4">
        <f>Revenue!Y34</f>
        <v>7.3343795720801436E-2</v>
      </c>
      <c r="AA19" s="4">
        <f>Revenue!Z34</f>
        <v>7.3211292712179188E-2</v>
      </c>
      <c r="AB19" s="4">
        <f>Revenue!AA34</f>
        <v>7.6538498568669899E-2</v>
      </c>
      <c r="AC19" s="4">
        <f>Revenue!AB34</f>
        <v>8.0578155909095645E-2</v>
      </c>
      <c r="AD19" s="4">
        <f>Revenue!AC34</f>
        <v>8.0318727070586418E-2</v>
      </c>
      <c r="AE19" s="4">
        <f>Revenue!AD34</f>
        <v>7.990285658151508E-2</v>
      </c>
      <c r="AF19" s="4">
        <f t="shared" si="0"/>
        <v>0.9525073055346196</v>
      </c>
    </row>
    <row r="20" spans="1:32" x14ac:dyDescent="0.25">
      <c r="B20" s="478" t="s">
        <v>261</v>
      </c>
      <c r="D20" s="4">
        <f>Revenue!C35</f>
        <v>753604.84000000008</v>
      </c>
      <c r="E20" s="4">
        <f>Revenue!D35</f>
        <v>1193580.69</v>
      </c>
      <c r="F20" s="4">
        <f>Revenue!E35</f>
        <v>1082228.01</v>
      </c>
      <c r="G20" s="4">
        <f>Revenue!F35</f>
        <v>2711112.62</v>
      </c>
      <c r="H20" s="4">
        <f>Revenue!G35</f>
        <v>1803188</v>
      </c>
      <c r="I20" s="4">
        <f>Revenue!H35</f>
        <v>520585.99</v>
      </c>
      <c r="J20" s="4">
        <f>Revenue!I35</f>
        <v>1135513.8415078293</v>
      </c>
      <c r="K20" s="4">
        <f>Revenue!J35</f>
        <v>1280774.1625172019</v>
      </c>
      <c r="L20" s="4">
        <f>Revenue!K35</f>
        <v>1166653.7394637493</v>
      </c>
      <c r="M20" s="4">
        <f>Revenue!L35</f>
        <v>1275851.4877087502</v>
      </c>
      <c r="N20" s="4">
        <f>Revenue!M35</f>
        <v>1267640.5476007799</v>
      </c>
      <c r="O20" s="4">
        <f>Revenue!N35</f>
        <v>1209284.2310532993</v>
      </c>
      <c r="T20" s="4">
        <f>Revenue!S35</f>
        <v>915216.82580290199</v>
      </c>
      <c r="U20" s="4">
        <f>Revenue!T35</f>
        <v>913756.05208721804</v>
      </c>
      <c r="V20" s="4">
        <f>Revenue!U35</f>
        <v>916972.15595317038</v>
      </c>
      <c r="W20" s="4">
        <f>Revenue!V35</f>
        <v>916304.49952722085</v>
      </c>
      <c r="X20" s="4">
        <f>Revenue!W35</f>
        <v>910135.34397556761</v>
      </c>
      <c r="Y20" s="4">
        <f>Revenue!X35</f>
        <v>915502.34373082628</v>
      </c>
      <c r="Z20" s="4">
        <f>Revenue!Y35</f>
        <v>914820.9419447612</v>
      </c>
      <c r="AA20" s="4">
        <f>Revenue!Z35</f>
        <v>913183.73706749838</v>
      </c>
      <c r="AB20" s="4">
        <f>Revenue!AA35</f>
        <v>914345.11125657626</v>
      </c>
      <c r="AC20" s="4">
        <f>Revenue!AB35</f>
        <v>914285.16919995903</v>
      </c>
      <c r="AD20" s="4">
        <f>Revenue!AC35</f>
        <v>905099.19689758332</v>
      </c>
      <c r="AE20" s="4">
        <f>Revenue!AD35</f>
        <v>907711.01071909047</v>
      </c>
      <c r="AF20" s="4">
        <f>SUM(T20:AE20)</f>
        <v>10957332.388162373</v>
      </c>
    </row>
    <row r="21" spans="1:32" x14ac:dyDescent="0.25">
      <c r="O21" s="4">
        <f t="shared" si="1"/>
        <v>0</v>
      </c>
      <c r="AF21" s="4">
        <f t="shared" si="0"/>
        <v>0</v>
      </c>
    </row>
    <row r="22" spans="1:32" x14ac:dyDescent="0.25">
      <c r="B22" s="466" t="s">
        <v>262</v>
      </c>
      <c r="O22" s="4">
        <f t="shared" si="1"/>
        <v>0</v>
      </c>
      <c r="AF22" s="4">
        <f t="shared" si="0"/>
        <v>0</v>
      </c>
    </row>
    <row r="23" spans="1:32" x14ac:dyDescent="0.25">
      <c r="A23" s="519" t="str">
        <f>MID($B23,1,3)</f>
        <v>440</v>
      </c>
      <c r="B23" s="478" t="s">
        <v>133</v>
      </c>
      <c r="D23" s="4">
        <f>Revenue!C38</f>
        <v>-225677.68000000005</v>
      </c>
      <c r="E23" s="4">
        <f>Revenue!D38</f>
        <v>1061298.47</v>
      </c>
      <c r="F23" s="4">
        <f>Revenue!E38</f>
        <v>94478.429999999935</v>
      </c>
      <c r="G23" s="4">
        <f>Revenue!F38</f>
        <v>307791.64999999991</v>
      </c>
      <c r="H23" s="4">
        <f>Revenue!G38</f>
        <v>1491723.88</v>
      </c>
      <c r="I23" s="4">
        <f>Revenue!H38</f>
        <v>1005326.78</v>
      </c>
      <c r="J23" s="4">
        <f>Revenue!I38</f>
        <v>-196187.02161566884</v>
      </c>
      <c r="K23" s="4">
        <f>Revenue!J38</f>
        <v>-407523.36551166594</v>
      </c>
      <c r="L23" s="4">
        <f>Revenue!K38</f>
        <v>-617546.261799581</v>
      </c>
      <c r="M23" s="4">
        <f>Revenue!L38</f>
        <v>-713714.27686911891</v>
      </c>
      <c r="N23" s="4">
        <f>Revenue!M38</f>
        <v>-426757.05016549712</v>
      </c>
      <c r="O23" s="4">
        <f>Revenue!N38</f>
        <v>-392168.26018232614</v>
      </c>
      <c r="T23" s="4">
        <f>Revenue!S38</f>
        <v>115539.00668466913</v>
      </c>
      <c r="U23" s="4">
        <f>Revenue!T38</f>
        <v>-100169.28522633728</v>
      </c>
      <c r="V23" s="4">
        <f>Revenue!U38</f>
        <v>95472.881630377946</v>
      </c>
      <c r="W23" s="4">
        <f>Revenue!V38</f>
        <v>238550.66203442513</v>
      </c>
      <c r="X23" s="4">
        <f>Revenue!W38</f>
        <v>126484.54052642213</v>
      </c>
      <c r="Y23" s="4">
        <f>Revenue!X38</f>
        <v>-139139.74454467074</v>
      </c>
      <c r="Z23" s="4">
        <f>Revenue!Y38</f>
        <v>97128.400690930022</v>
      </c>
      <c r="AA23" s="4">
        <f>Revenue!Z38</f>
        <v>70740.072392720947</v>
      </c>
      <c r="AB23" s="4">
        <f>Revenue!AA38</f>
        <v>-22324.298867642163</v>
      </c>
      <c r="AC23" s="4">
        <f>Revenue!AB38</f>
        <v>-242739.21928925725</v>
      </c>
      <c r="AD23" s="4">
        <f>Revenue!AC38</f>
        <v>-98057.575327413419</v>
      </c>
      <c r="AE23" s="4">
        <f>Revenue!AD38</f>
        <v>-130378.60865905441</v>
      </c>
      <c r="AF23" s="4">
        <f t="shared" si="0"/>
        <v>11106.832045170071</v>
      </c>
    </row>
    <row r="24" spans="1:32" x14ac:dyDescent="0.25">
      <c r="A24" s="527">
        <v>442.2</v>
      </c>
      <c r="B24" s="478" t="s">
        <v>134</v>
      </c>
      <c r="D24" s="4">
        <f>Revenue!C39</f>
        <v>-220138.72999999998</v>
      </c>
      <c r="E24" s="4">
        <f>Revenue!D39</f>
        <v>1035283.75</v>
      </c>
      <c r="F24" s="4">
        <f>Revenue!E39</f>
        <v>11213.859999999986</v>
      </c>
      <c r="G24" s="4">
        <f>Revenue!F39</f>
        <v>213019.25</v>
      </c>
      <c r="H24" s="4">
        <f>Revenue!G39</f>
        <v>1260461.6399999999</v>
      </c>
      <c r="I24" s="4">
        <f>Revenue!H39</f>
        <v>821917.67</v>
      </c>
      <c r="J24" s="4">
        <f>Revenue!I39</f>
        <v>-188005.21716223957</v>
      </c>
      <c r="K24" s="4">
        <f>Revenue!J39</f>
        <v>-437589.52618482849</v>
      </c>
      <c r="L24" s="4">
        <f>Revenue!K39</f>
        <v>-608272.51323284698</v>
      </c>
      <c r="M24" s="4">
        <f>Revenue!L39</f>
        <v>-576703.70832304133</v>
      </c>
      <c r="N24" s="4">
        <f>Revenue!M39</f>
        <v>-317834.99076621811</v>
      </c>
      <c r="O24" s="4">
        <f>Revenue!N39</f>
        <v>-299810.4231984964</v>
      </c>
      <c r="T24" s="4">
        <f>Revenue!S39</f>
        <v>88855.4976605704</v>
      </c>
      <c r="U24" s="4">
        <f>Revenue!T39</f>
        <v>-82463.814231164419</v>
      </c>
      <c r="V24" s="4">
        <f>Revenue!U39</f>
        <v>90907.036204061515</v>
      </c>
      <c r="W24" s="4">
        <f>Revenue!V39</f>
        <v>255112.07687040337</v>
      </c>
      <c r="X24" s="4">
        <f>Revenue!W39</f>
        <v>124109.45747616027</v>
      </c>
      <c r="Y24" s="4">
        <f>Revenue!X39</f>
        <v>-111939.39054809044</v>
      </c>
      <c r="Z24" s="4">
        <f>Revenue!Y39</f>
        <v>71995.537959253576</v>
      </c>
      <c r="AA24" s="4">
        <f>Revenue!Z39</f>
        <v>53847.467968958226</v>
      </c>
      <c r="AB24" s="4">
        <f>Revenue!AA39</f>
        <v>-20175.375741301541</v>
      </c>
      <c r="AC24" s="4">
        <f>Revenue!AB39</f>
        <v>-259770.72809778666</v>
      </c>
      <c r="AD24" s="4">
        <f>Revenue!AC39</f>
        <v>-90615.065427372247</v>
      </c>
      <c r="AE24" s="4">
        <f>Revenue!AD39</f>
        <v>-103965.84673439879</v>
      </c>
      <c r="AF24" s="4">
        <f t="shared" si="0"/>
        <v>15896.853359293251</v>
      </c>
    </row>
    <row r="25" spans="1:32" x14ac:dyDescent="0.25">
      <c r="A25" s="527">
        <v>442.3</v>
      </c>
      <c r="B25" s="478" t="s">
        <v>135</v>
      </c>
      <c r="D25" s="4">
        <f>Revenue!C40</f>
        <v>-197411.21999999997</v>
      </c>
      <c r="E25" s="4">
        <f>Revenue!D40</f>
        <v>716722.68</v>
      </c>
      <c r="F25" s="4">
        <f>Revenue!E40</f>
        <v>-280738.48</v>
      </c>
      <c r="G25" s="4">
        <f>Revenue!F40</f>
        <v>396502.14</v>
      </c>
      <c r="H25" s="4">
        <f>Revenue!G40</f>
        <v>695768.6</v>
      </c>
      <c r="I25" s="4">
        <f>Revenue!H40</f>
        <v>362490.2</v>
      </c>
      <c r="J25" s="4">
        <f>Revenue!I40</f>
        <v>-132439.08279936435</v>
      </c>
      <c r="K25" s="4">
        <f>Revenue!J40</f>
        <v>-317156.92401827103</v>
      </c>
      <c r="L25" s="4">
        <f>Revenue!K40</f>
        <v>-425362.39754199085</v>
      </c>
      <c r="M25" s="4">
        <f>Revenue!L40</f>
        <v>-369509.89617404493</v>
      </c>
      <c r="N25" s="4">
        <f>Revenue!M40</f>
        <v>-193948.31143062818</v>
      </c>
      <c r="O25" s="4">
        <f>Revenue!N40</f>
        <v>-190451.39744358975</v>
      </c>
      <c r="T25" s="4">
        <f>Revenue!S40</f>
        <v>59474.507177245468</v>
      </c>
      <c r="U25" s="4">
        <f>Revenue!T40</f>
        <v>-55760.855276798015</v>
      </c>
      <c r="V25" s="4">
        <f>Revenue!U40</f>
        <v>64627.354096356023</v>
      </c>
      <c r="W25" s="4">
        <f>Revenue!V40</f>
        <v>186592.36554679804</v>
      </c>
      <c r="X25" s="4">
        <f>Revenue!W40</f>
        <v>87471.802126126393</v>
      </c>
      <c r="Y25" s="4">
        <f>Revenue!X40</f>
        <v>-72191.317283364275</v>
      </c>
      <c r="Z25" s="4">
        <f>Revenue!Y40</f>
        <v>44184.18945583122</v>
      </c>
      <c r="AA25" s="4">
        <f>Revenue!Z40</f>
        <v>34406.119014066258</v>
      </c>
      <c r="AB25" s="4">
        <f>Revenue!AA40</f>
        <v>-13704.00928359414</v>
      </c>
      <c r="AC25" s="4">
        <f>Revenue!AB40</f>
        <v>-187311.41593970975</v>
      </c>
      <c r="AD25" s="4">
        <f>Revenue!AC40</f>
        <v>-66859.832375345373</v>
      </c>
      <c r="AE25" s="4">
        <f>Revenue!AD40</f>
        <v>-70136.597292004342</v>
      </c>
      <c r="AF25" s="4">
        <f t="shared" si="0"/>
        <v>10792.309965607434</v>
      </c>
    </row>
    <row r="26" spans="1:32" x14ac:dyDescent="0.25">
      <c r="A26" s="519" t="str">
        <f>MID($B26,1,3)</f>
        <v>445</v>
      </c>
      <c r="B26" s="478" t="s">
        <v>137</v>
      </c>
      <c r="D26" s="4">
        <f>Revenue!C41</f>
        <v>-75830.62</v>
      </c>
      <c r="E26" s="4">
        <f>Revenue!D41</f>
        <v>324892.92000000004</v>
      </c>
      <c r="F26" s="4">
        <f>Revenue!E41</f>
        <v>13238.929999999993</v>
      </c>
      <c r="G26" s="4">
        <f>Revenue!F41</f>
        <v>32091.5</v>
      </c>
      <c r="H26" s="4">
        <f>Revenue!G41</f>
        <v>402216.71</v>
      </c>
      <c r="I26" s="4">
        <f>Revenue!H41</f>
        <v>211707.78</v>
      </c>
      <c r="J26" s="4">
        <f>Revenue!I41</f>
        <v>-56155.764390587407</v>
      </c>
      <c r="K26" s="4">
        <f>Revenue!J41</f>
        <v>-130561.63174428727</v>
      </c>
      <c r="L26" s="4">
        <f>Revenue!K41</f>
        <v>-174662.22142711247</v>
      </c>
      <c r="M26" s="4">
        <f>Revenue!L41</f>
        <v>-161646.49049548124</v>
      </c>
      <c r="N26" s="4">
        <f>Revenue!M41</f>
        <v>-88782.062349116313</v>
      </c>
      <c r="O26" s="4">
        <f>Revenue!N41</f>
        <v>-83708.152230070787</v>
      </c>
      <c r="T26" s="4">
        <f>Revenue!S41</f>
        <v>26795.366833714383</v>
      </c>
      <c r="U26" s="4">
        <f>Revenue!T41</f>
        <v>-25023.489706764994</v>
      </c>
      <c r="V26" s="4">
        <f>Revenue!U41</f>
        <v>27295.759827318048</v>
      </c>
      <c r="W26" s="4">
        <f>Revenue!V41</f>
        <v>76508.345339202308</v>
      </c>
      <c r="X26" s="4">
        <f>Revenue!W41</f>
        <v>35783.389200269557</v>
      </c>
      <c r="Y26" s="4">
        <f>Revenue!X41</f>
        <v>-31476.221991543214</v>
      </c>
      <c r="Z26" s="4">
        <f>Revenue!Y41</f>
        <v>20168.349275414523</v>
      </c>
      <c r="AA26" s="4">
        <f>Revenue!Z41</f>
        <v>15078.302176528616</v>
      </c>
      <c r="AB26" s="4">
        <f>Revenue!AA41</f>
        <v>-5924.5717909156065</v>
      </c>
      <c r="AC26" s="4">
        <f>Revenue!AB41</f>
        <v>-77335.546674843004</v>
      </c>
      <c r="AD26" s="4">
        <f>Revenue!AC41</f>
        <v>-27115.636660574368</v>
      </c>
      <c r="AE26" s="4">
        <f>Revenue!AD41</f>
        <v>-31045.015249746422</v>
      </c>
      <c r="AF26" s="4">
        <f>SUM(T26:AE26)</f>
        <v>3709.0305780598501</v>
      </c>
    </row>
    <row r="27" spans="1:32" x14ac:dyDescent="0.25">
      <c r="A27" s="519" t="str">
        <f>MID($B27,1,3)</f>
        <v>444</v>
      </c>
      <c r="B27" s="478" t="s">
        <v>136</v>
      </c>
      <c r="D27" s="4">
        <f>Revenue!C42</f>
        <v>-339.05999999999995</v>
      </c>
      <c r="E27" s="4">
        <f>Revenue!D42</f>
        <v>3939.75</v>
      </c>
      <c r="F27" s="4">
        <f>Revenue!E42</f>
        <v>-593.02</v>
      </c>
      <c r="G27" s="4">
        <f>Revenue!F42</f>
        <v>1197.56</v>
      </c>
      <c r="H27" s="4">
        <f>Revenue!G42</f>
        <v>3757.92</v>
      </c>
      <c r="I27" s="4">
        <f>Revenue!H42</f>
        <v>2471.27</v>
      </c>
      <c r="J27" s="4">
        <f>Revenue!I42</f>
        <v>-362.51373316429397</v>
      </c>
      <c r="K27" s="4">
        <f>Revenue!J42</f>
        <v>-854.45780815548858</v>
      </c>
      <c r="L27" s="4">
        <f>Revenue!K42</f>
        <v>-998.95777183474024</v>
      </c>
      <c r="M27" s="4">
        <f>Revenue!L42</f>
        <v>-837.92604664190412</v>
      </c>
      <c r="N27" s="4">
        <f>Revenue!M42</f>
        <v>-415.58379877832022</v>
      </c>
      <c r="O27" s="4">
        <f>Revenue!N42</f>
        <v>-406.17736160544496</v>
      </c>
      <c r="T27" s="4">
        <f>Revenue!S42</f>
        <v>203.6368034895128</v>
      </c>
      <c r="U27" s="4">
        <f>Revenue!T42</f>
        <v>-183.95515900891007</v>
      </c>
      <c r="V27" s="4">
        <f>Revenue!U42</f>
        <v>176.89147996266274</v>
      </c>
      <c r="W27" s="4">
        <f>Revenue!V42</f>
        <v>502.61236472320667</v>
      </c>
      <c r="X27" s="4">
        <f>Revenue!W42</f>
        <v>205.36519448586813</v>
      </c>
      <c r="Y27" s="4">
        <f>Revenue!X42</f>
        <v>-163.64158365633969</v>
      </c>
      <c r="Z27" s="4">
        <f>Revenue!Y42</f>
        <v>94.646162436642953</v>
      </c>
      <c r="AA27" s="4">
        <f>Revenue!Z42</f>
        <v>73.350139293172447</v>
      </c>
      <c r="AB27" s="4">
        <f>Revenue!AA42</f>
        <v>-34.570054477350624</v>
      </c>
      <c r="AC27" s="4">
        <f>Revenue!AB42</f>
        <v>-500.48902761734666</v>
      </c>
      <c r="AD27" s="4">
        <f>Revenue!AC42</f>
        <v>-206.32338570769119</v>
      </c>
      <c r="AE27" s="4">
        <f>Revenue!AD42</f>
        <v>-238.35977742647452</v>
      </c>
      <c r="AF27" s="4">
        <f t="shared" si="0"/>
        <v>-70.836843503046993</v>
      </c>
    </row>
    <row r="28" spans="1:32" x14ac:dyDescent="0.25">
      <c r="B28" s="478" t="s">
        <v>263</v>
      </c>
      <c r="D28" s="4">
        <f>Revenue!C43</f>
        <v>-719397.31</v>
      </c>
      <c r="E28" s="4">
        <f>Revenue!D43</f>
        <v>3142137.57</v>
      </c>
      <c r="F28" s="4">
        <f>Revenue!E43</f>
        <v>-162400.28000000006</v>
      </c>
      <c r="G28" s="4">
        <f>Revenue!F43</f>
        <v>950602.1</v>
      </c>
      <c r="H28" s="4">
        <f>Revenue!G43</f>
        <v>3853928.7499999995</v>
      </c>
      <c r="I28" s="4">
        <f>Revenue!H43</f>
        <v>2403913.7000000002</v>
      </c>
      <c r="J28" s="4">
        <f>Revenue!I43</f>
        <v>-573149.59970102448</v>
      </c>
      <c r="K28" s="4">
        <f>Revenue!J43</f>
        <v>-1293685.9052672081</v>
      </c>
      <c r="L28" s="4">
        <f>Revenue!K43</f>
        <v>-1826842.3517733661</v>
      </c>
      <c r="M28" s="4">
        <f>Revenue!L43</f>
        <v>-1822412.2979083282</v>
      </c>
      <c r="N28" s="4">
        <f>Revenue!M43</f>
        <v>-1027737.998510238</v>
      </c>
      <c r="O28" s="4">
        <f>Revenue!N43</f>
        <v>-966544.41041608853</v>
      </c>
      <c r="T28" s="4">
        <f>Revenue!S43</f>
        <v>290868.01515968889</v>
      </c>
      <c r="U28" s="4">
        <f>Revenue!T43</f>
        <v>-263601.39960007364</v>
      </c>
      <c r="V28" s="4">
        <f>Revenue!U43</f>
        <v>278479.92323807621</v>
      </c>
      <c r="W28" s="4">
        <f>Revenue!V43</f>
        <v>757266.06215555209</v>
      </c>
      <c r="X28" s="4">
        <f>Revenue!W43</f>
        <v>374054.55452346423</v>
      </c>
      <c r="Y28" s="4">
        <f>Revenue!X43</f>
        <v>-354910.31595132506</v>
      </c>
      <c r="Z28" s="4">
        <f>Revenue!Y43</f>
        <v>233571.12354386598</v>
      </c>
      <c r="AA28" s="4">
        <f>Revenue!Z43</f>
        <v>174145.31169156721</v>
      </c>
      <c r="AB28" s="4">
        <f>Revenue!AA43</f>
        <v>-62162.825737930805</v>
      </c>
      <c r="AC28" s="4">
        <f>Revenue!AB43</f>
        <v>-767657.39902921405</v>
      </c>
      <c r="AD28" s="4">
        <f>Revenue!AC43</f>
        <v>-282854.43317641312</v>
      </c>
      <c r="AE28" s="4">
        <f>Revenue!AD43</f>
        <v>-335764.42771263042</v>
      </c>
      <c r="AF28" s="4">
        <f>SUM(T28:AE28)</f>
        <v>41434.189104627818</v>
      </c>
    </row>
    <row r="30" spans="1:32" x14ac:dyDescent="0.25">
      <c r="B30" s="466" t="s">
        <v>883</v>
      </c>
    </row>
    <row r="31" spans="1:32" x14ac:dyDescent="0.25">
      <c r="A31" s="519" t="str">
        <f>MID($B31,1,3)</f>
        <v>440</v>
      </c>
      <c r="B31" s="478" t="s">
        <v>133</v>
      </c>
      <c r="D31" s="4">
        <f>Revenue!C46</f>
        <v>-16755.93</v>
      </c>
      <c r="E31" s="4">
        <f>Revenue!D46</f>
        <v>-83938.32</v>
      </c>
      <c r="F31" s="4">
        <f>Revenue!E46</f>
        <v>-8722.8799999999974</v>
      </c>
      <c r="G31" s="4">
        <f>Revenue!F46</f>
        <v>-66384.67</v>
      </c>
      <c r="H31" s="4">
        <f>Revenue!G46</f>
        <v>-1331165.4099999999</v>
      </c>
      <c r="I31" s="4">
        <f>Revenue!H46</f>
        <v>-431204.16000000003</v>
      </c>
      <c r="J31" s="4">
        <f>Revenue!I46</f>
        <v>-13894.885413923381</v>
      </c>
      <c r="K31" s="4">
        <f>Revenue!J46</f>
        <v>-68522.821728704366</v>
      </c>
      <c r="L31" s="4">
        <f>Revenue!K46</f>
        <v>-147540.24736425999</v>
      </c>
      <c r="M31" s="4">
        <f>Revenue!L46</f>
        <v>-196383.30989302695</v>
      </c>
      <c r="N31" s="4">
        <f>Revenue!M46</f>
        <v>-62343.009102014024</v>
      </c>
      <c r="O31" s="4">
        <f>Revenue!N46</f>
        <v>-35739.297221958164</v>
      </c>
      <c r="T31" s="4">
        <f>Revenue!S46</f>
        <v>-223301.19534126096</v>
      </c>
      <c r="U31" s="4">
        <f>Revenue!T46</f>
        <v>-161108.45157399381</v>
      </c>
      <c r="V31" s="4">
        <f>Revenue!U46</f>
        <v>-21592.205498017651</v>
      </c>
      <c r="W31" s="4">
        <f>Revenue!V46</f>
        <v>-12230.322395180898</v>
      </c>
      <c r="X31" s="4">
        <f>Revenue!W46</f>
        <v>-67937.952223616085</v>
      </c>
      <c r="Y31" s="4">
        <f>Revenue!X46</f>
        <v>-125857.76498004317</v>
      </c>
      <c r="Z31" s="4">
        <f>Revenue!Y46</f>
        <v>-65968.694133563316</v>
      </c>
      <c r="AA31" s="4">
        <f>Revenue!Z46</f>
        <v>-15160.232111834299</v>
      </c>
      <c r="AB31" s="4">
        <f>Revenue!AA46</f>
        <v>-191291.27452689735</v>
      </c>
      <c r="AC31" s="4">
        <f>Revenue!AB46</f>
        <v>-151106.870903534</v>
      </c>
      <c r="AD31" s="4">
        <f>Revenue!AC46</f>
        <v>-204542.78140352669</v>
      </c>
      <c r="AE31" s="4">
        <f>Revenue!AD46</f>
        <v>-276395.34134922689</v>
      </c>
      <c r="AF31" s="4">
        <f t="shared" ref="AF31:AF36" si="2">SUM(T31:AE31)</f>
        <v>-1516493.0864406952</v>
      </c>
    </row>
    <row r="32" spans="1:32" x14ac:dyDescent="0.25">
      <c r="A32" s="527">
        <v>442.2</v>
      </c>
      <c r="B32" s="478" t="s">
        <v>134</v>
      </c>
      <c r="D32" s="4">
        <f>Revenue!C47</f>
        <v>-13802.7</v>
      </c>
      <c r="E32" s="4">
        <f>Revenue!D47</f>
        <v>-84292.65</v>
      </c>
      <c r="F32" s="4">
        <f>Revenue!E47</f>
        <v>-5481.4400000000023</v>
      </c>
      <c r="G32" s="4">
        <f>Revenue!F47</f>
        <v>-52198.399999999994</v>
      </c>
      <c r="H32" s="4">
        <f>Revenue!G47</f>
        <v>-1090665.48</v>
      </c>
      <c r="I32" s="4">
        <f>Revenue!H47</f>
        <v>-353030.81</v>
      </c>
      <c r="J32" s="4">
        <f>Revenue!I47</f>
        <v>-13315.411632103918</v>
      </c>
      <c r="K32" s="4">
        <f>Revenue!J47</f>
        <v>-73578.281960504784</v>
      </c>
      <c r="L32" s="4">
        <f>Revenue!K47</f>
        <v>-145324.62200601923</v>
      </c>
      <c r="M32" s="4">
        <f>Revenue!L47</f>
        <v>-158683.92540062696</v>
      </c>
      <c r="N32" s="4">
        <f>Revenue!M47</f>
        <v>-46431.077622719211</v>
      </c>
      <c r="O32" s="4">
        <f>Revenue!N47</f>
        <v>-27322.49116731303</v>
      </c>
      <c r="T32" s="4">
        <f>Revenue!S47</f>
        <v>-171730.21830107833</v>
      </c>
      <c r="U32" s="4">
        <f>Revenue!T47</f>
        <v>-132631.64843044343</v>
      </c>
      <c r="V32" s="4">
        <f>Revenue!U47</f>
        <v>-20559.591094496391</v>
      </c>
      <c r="W32" s="4">
        <f>Revenue!V47</f>
        <v>-13079.414328260988</v>
      </c>
      <c r="X32" s="4">
        <f>Revenue!W47</f>
        <v>-66662.236803184132</v>
      </c>
      <c r="Y32" s="4">
        <f>Revenue!X47</f>
        <v>-101253.89804124403</v>
      </c>
      <c r="Z32" s="4">
        <f>Revenue!Y47</f>
        <v>-48898.690690156291</v>
      </c>
      <c r="AA32" s="4">
        <f>Revenue!Z47</f>
        <v>-11539.995442921962</v>
      </c>
      <c r="AB32" s="4">
        <f>Revenue!AA47</f>
        <v>-172877.69539793103</v>
      </c>
      <c r="AC32" s="4">
        <f>Revenue!AB47</f>
        <v>-161709.10489917063</v>
      </c>
      <c r="AD32" s="4">
        <f>Revenue!AC47</f>
        <v>-189018.10959214735</v>
      </c>
      <c r="AE32" s="4">
        <f>Revenue!AD47</f>
        <v>-220401.76676498036</v>
      </c>
      <c r="AF32" s="4">
        <f t="shared" si="2"/>
        <v>-1310362.369786015</v>
      </c>
    </row>
    <row r="33" spans="1:32" x14ac:dyDescent="0.25">
      <c r="A33" s="527">
        <v>442.3</v>
      </c>
      <c r="B33" s="478" t="s">
        <v>135</v>
      </c>
      <c r="D33" s="4">
        <f>Revenue!C48</f>
        <v>-10257.14</v>
      </c>
      <c r="E33" s="4">
        <f>Revenue!D48</f>
        <v>-56918.080000000002</v>
      </c>
      <c r="F33" s="4">
        <f>Revenue!E48</f>
        <v>14111.71</v>
      </c>
      <c r="G33" s="4">
        <f>Revenue!F48</f>
        <v>-57809.27</v>
      </c>
      <c r="H33" s="4">
        <f>Revenue!G48</f>
        <v>-668976.32999999996</v>
      </c>
      <c r="I33" s="4">
        <f>Revenue!H48</f>
        <v>-31291.08</v>
      </c>
      <c r="J33" s="4">
        <f>Revenue!I48</f>
        <v>-9379.9572707071748</v>
      </c>
      <c r="K33" s="4">
        <f>Revenue!J48</f>
        <v>-53328.199567752352</v>
      </c>
      <c r="L33" s="4">
        <f>Revenue!K48</f>
        <v>-101624.89393088993</v>
      </c>
      <c r="M33" s="4">
        <f>Revenue!L48</f>
        <v>-101673.14680492904</v>
      </c>
      <c r="N33" s="4">
        <f>Revenue!M48</f>
        <v>-28333.03243649019</v>
      </c>
      <c r="O33" s="4">
        <f>Revenue!N48</f>
        <v>-17356.323269020355</v>
      </c>
      <c r="T33" s="4">
        <f>Revenue!S48</f>
        <v>-114945.8431926569</v>
      </c>
      <c r="U33" s="4">
        <f>Revenue!T48</f>
        <v>-89683.629385871565</v>
      </c>
      <c r="V33" s="4">
        <f>Revenue!U48</f>
        <v>-14616.162062062056</v>
      </c>
      <c r="W33" s="4">
        <f>Revenue!V48</f>
        <v>-9566.4575719662371</v>
      </c>
      <c r="X33" s="4">
        <f>Revenue!W48</f>
        <v>-46983.252570040197</v>
      </c>
      <c r="Y33" s="4">
        <f>Revenue!X48</f>
        <v>-65300.09002088102</v>
      </c>
      <c r="Z33" s="4">
        <f>Revenue!Y48</f>
        <v>-30009.484960286485</v>
      </c>
      <c r="AA33" s="4">
        <f>Revenue!Z48</f>
        <v>-7373.5399566019141</v>
      </c>
      <c r="AB33" s="4">
        <f>Revenue!AA48</f>
        <v>-117426.19186069106</v>
      </c>
      <c r="AC33" s="4">
        <f>Revenue!AB48</f>
        <v>-116602.67356068123</v>
      </c>
      <c r="AD33" s="4">
        <f>Revenue!AC48</f>
        <v>-139465.98243494876</v>
      </c>
      <c r="AE33" s="4">
        <f>Revenue!AD48</f>
        <v>-148685.65441046027</v>
      </c>
      <c r="AF33" s="4">
        <f t="shared" si="2"/>
        <v>-900658.96198714769</v>
      </c>
    </row>
    <row r="34" spans="1:32" x14ac:dyDescent="0.25">
      <c r="A34" s="519" t="str">
        <f>MID($B34,1,3)</f>
        <v>445</v>
      </c>
      <c r="B34" s="478" t="s">
        <v>137</v>
      </c>
      <c r="D34" s="4">
        <f>Revenue!C49</f>
        <v>-4494.59</v>
      </c>
      <c r="E34" s="4">
        <f>Revenue!D49</f>
        <v>-25708.02</v>
      </c>
      <c r="F34" s="4">
        <f>Revenue!E49</f>
        <v>-3519.66</v>
      </c>
      <c r="G34" s="4">
        <f>Revenue!F49</f>
        <v>-11883.14</v>
      </c>
      <c r="H34" s="4">
        <f>Revenue!G49</f>
        <v>-314599.21999999997</v>
      </c>
      <c r="I34" s="4">
        <f>Revenue!H49</f>
        <v>-103763.81</v>
      </c>
      <c r="J34" s="4">
        <f>Revenue!I49</f>
        <v>-3977.2147266043849</v>
      </c>
      <c r="K34" s="4">
        <f>Revenue!J49</f>
        <v>-21953.22323516303</v>
      </c>
      <c r="L34" s="4">
        <f>Revenue!K49</f>
        <v>-41729.193339220044</v>
      </c>
      <c r="M34" s="4">
        <f>Revenue!L49</f>
        <v>-44478.125021332147</v>
      </c>
      <c r="N34" s="4">
        <f>Revenue!M49</f>
        <v>-12969.770315405625</v>
      </c>
      <c r="O34" s="4">
        <f>Revenue!N49</f>
        <v>-7628.5381460002318</v>
      </c>
      <c r="T34" s="4">
        <f>Revenue!S49</f>
        <v>-51787.163619175742</v>
      </c>
      <c r="U34" s="4">
        <f>Revenue!T49</f>
        <v>-40246.824867775824</v>
      </c>
      <c r="V34" s="4">
        <f>Revenue!U49</f>
        <v>-6173.2257930345741</v>
      </c>
      <c r="W34" s="4">
        <f>Revenue!V49</f>
        <v>-3922.5283276943765</v>
      </c>
      <c r="X34" s="4">
        <f>Revenue!W49</f>
        <v>-19220.136909768327</v>
      </c>
      <c r="Y34" s="4">
        <f>Revenue!X49</f>
        <v>-28471.569808003107</v>
      </c>
      <c r="Z34" s="4">
        <f>Revenue!Y49</f>
        <v>-13698.152703681204</v>
      </c>
      <c r="AA34" s="4">
        <f>Revenue!Z49</f>
        <v>-3231.4154215096869</v>
      </c>
      <c r="AB34" s="4">
        <f>Revenue!AA49</f>
        <v>-50766.158239936136</v>
      </c>
      <c r="AC34" s="4">
        <f>Revenue!AB49</f>
        <v>-48141.921613928949</v>
      </c>
      <c r="AD34" s="4">
        <f>Revenue!AC49</f>
        <v>-56561.746744830707</v>
      </c>
      <c r="AE34" s="4">
        <f>Revenue!AD49</f>
        <v>-65813.691949915694</v>
      </c>
      <c r="AF34" s="4">
        <f>SUM(T34:AE34)</f>
        <v>-388034.53599925432</v>
      </c>
    </row>
    <row r="35" spans="1:32" x14ac:dyDescent="0.25">
      <c r="A35" s="519" t="str">
        <f>MID($B35,1,3)</f>
        <v>444</v>
      </c>
      <c r="B35" s="478" t="s">
        <v>136</v>
      </c>
      <c r="D35" s="4">
        <f>Revenue!C50</f>
        <v>-8.7799999999999994</v>
      </c>
      <c r="E35" s="4">
        <f>Revenue!D50</f>
        <v>-0.3</v>
      </c>
      <c r="F35" s="4">
        <f>Revenue!E50</f>
        <v>-30.13</v>
      </c>
      <c r="G35" s="4">
        <f>Revenue!F50</f>
        <v>-215.97</v>
      </c>
      <c r="H35" s="4">
        <f>Revenue!G50</f>
        <v>-3015.99</v>
      </c>
      <c r="I35" s="4">
        <f>Revenue!H50</f>
        <v>-110.98000000000002</v>
      </c>
      <c r="J35" s="4">
        <f>Revenue!I50</f>
        <v>-25.674923559210423</v>
      </c>
      <c r="K35" s="4">
        <f>Revenue!J50</f>
        <v>-143.6724002056317</v>
      </c>
      <c r="L35" s="4">
        <f>Revenue!K50</f>
        <v>-238.66467320756036</v>
      </c>
      <c r="M35" s="4">
        <f>Revenue!L50</f>
        <v>-230.56101834893255</v>
      </c>
      <c r="N35" s="4">
        <f>Revenue!M50</f>
        <v>-60.710759294635949</v>
      </c>
      <c r="O35" s="4">
        <f>Revenue!N50</f>
        <v>-37.01598248797287</v>
      </c>
      <c r="T35" s="4">
        <f>Revenue!S50</f>
        <v>-393.56701203763589</v>
      </c>
      <c r="U35" s="4">
        <f>Revenue!T50</f>
        <v>-295.86645008005911</v>
      </c>
      <c r="V35" s="4">
        <f>Revenue!U50</f>
        <v>-40.005885660698311</v>
      </c>
      <c r="W35" s="4">
        <f>Revenue!V50</f>
        <v>-25.768577659541251</v>
      </c>
      <c r="X35" s="4">
        <f>Revenue!W50</f>
        <v>-110.30668817949335</v>
      </c>
      <c r="Y35" s="4">
        <f>Revenue!X50</f>
        <v>-148.02071143784138</v>
      </c>
      <c r="Z35" s="4">
        <f>Revenue!Y50</f>
        <v>-64.282781310961028</v>
      </c>
      <c r="AA35" s="4">
        <f>Revenue!Z50</f>
        <v>-15.719592863101102</v>
      </c>
      <c r="AB35" s="4">
        <f>Revenue!AA50</f>
        <v>-296.2220592298994</v>
      </c>
      <c r="AC35" s="4">
        <f>Revenue!AB50</f>
        <v>-311.55793903534504</v>
      </c>
      <c r="AD35" s="4">
        <f>Revenue!AC50</f>
        <v>-430.37938721543765</v>
      </c>
      <c r="AE35" s="4">
        <f>Revenue!AD50</f>
        <v>-505.3093657257777</v>
      </c>
      <c r="AF35" s="4">
        <f t="shared" si="2"/>
        <v>-2637.0064504357915</v>
      </c>
    </row>
    <row r="36" spans="1:32" x14ac:dyDescent="0.25">
      <c r="B36" s="478" t="s">
        <v>884</v>
      </c>
      <c r="D36" s="4">
        <f>Revenue!C51</f>
        <v>-45319.14</v>
      </c>
      <c r="E36" s="4">
        <f>Revenue!D51</f>
        <v>-250857.36999999997</v>
      </c>
      <c r="F36" s="4">
        <f>Revenue!E51</f>
        <v>-3642.4000000000005</v>
      </c>
      <c r="G36" s="4">
        <f>Revenue!F51</f>
        <v>-188491.44999999998</v>
      </c>
      <c r="H36" s="4">
        <f>Revenue!G51</f>
        <v>-3408422.4299999997</v>
      </c>
      <c r="I36" s="4">
        <f>Revenue!H51</f>
        <v>-919400.83999999985</v>
      </c>
      <c r="J36" s="4">
        <f>Revenue!I51</f>
        <v>-40593.14396689806</v>
      </c>
      <c r="K36" s="4">
        <f>Revenue!J51</f>
        <v>-217526.19889233017</v>
      </c>
      <c r="L36" s="4">
        <f>Revenue!K51</f>
        <v>-436457.62131359673</v>
      </c>
      <c r="M36" s="4">
        <f>Revenue!L51</f>
        <v>-501449.068138264</v>
      </c>
      <c r="N36" s="4">
        <f>Revenue!M51</f>
        <v>-150137.60023592366</v>
      </c>
      <c r="O36" s="4">
        <f>Revenue!N51</f>
        <v>-88083.665786779748</v>
      </c>
      <c r="T36" s="4">
        <f>Revenue!S51</f>
        <v>-562157.98746620957</v>
      </c>
      <c r="U36" s="4">
        <f>Revenue!T51</f>
        <v>-423966.42070816475</v>
      </c>
      <c r="V36" s="4">
        <f>Revenue!U51</f>
        <v>-62981.19033327137</v>
      </c>
      <c r="W36" s="4">
        <f>Revenue!V51</f>
        <v>-38824.491200762037</v>
      </c>
      <c r="X36" s="4">
        <f>Revenue!W51</f>
        <v>-200913.88519478825</v>
      </c>
      <c r="Y36" s="4">
        <f>Revenue!X51</f>
        <v>-321031.34356160916</v>
      </c>
      <c r="Z36" s="4">
        <f>Revenue!Y51</f>
        <v>-158639.30526899826</v>
      </c>
      <c r="AA36" s="4">
        <f>Revenue!Z51</f>
        <v>-37320.902525730962</v>
      </c>
      <c r="AB36" s="4">
        <f>Revenue!AA51</f>
        <v>-532657.54208468541</v>
      </c>
      <c r="AC36" s="4">
        <f>Revenue!AB51</f>
        <v>-477872.12891635019</v>
      </c>
      <c r="AD36" s="4">
        <f>Revenue!AC51</f>
        <v>-590018.99956266908</v>
      </c>
      <c r="AE36" s="4">
        <f>Revenue!AD51</f>
        <v>-711801.76384030899</v>
      </c>
      <c r="AF36" s="4">
        <f t="shared" si="2"/>
        <v>-4118185.9606635482</v>
      </c>
    </row>
    <row r="38" spans="1:32" x14ac:dyDescent="0.25">
      <c r="B38" s="466" t="s">
        <v>1471</v>
      </c>
    </row>
    <row r="39" spans="1:32" x14ac:dyDescent="0.25">
      <c r="A39" s="519" t="str">
        <f>MID($B39,1,3)</f>
        <v>440</v>
      </c>
      <c r="B39" s="478" t="s">
        <v>133</v>
      </c>
      <c r="D39" s="297">
        <f>Revenue!C54</f>
        <v>0</v>
      </c>
      <c r="E39" s="297">
        <f>Revenue!D54</f>
        <v>0</v>
      </c>
      <c r="F39" s="297">
        <f>Revenue!E54</f>
        <v>0</v>
      </c>
      <c r="G39" s="297">
        <f>Revenue!F54</f>
        <v>0</v>
      </c>
      <c r="H39" s="297">
        <f>Revenue!G54</f>
        <v>0</v>
      </c>
      <c r="I39" s="297">
        <f>Revenue!H54</f>
        <v>0</v>
      </c>
      <c r="J39" s="4">
        <f>Revenue!I54</f>
        <v>-101866.66780574004</v>
      </c>
      <c r="K39" s="4">
        <f>Revenue!J54</f>
        <v>-93756.032421394004</v>
      </c>
      <c r="L39" s="4">
        <f>Revenue!K54</f>
        <v>-100606.68997354552</v>
      </c>
      <c r="M39" s="4">
        <f>Revenue!L54</f>
        <v>-116552.37449964648</v>
      </c>
      <c r="N39" s="4">
        <f>Revenue!M54</f>
        <v>-123573.77523259645</v>
      </c>
      <c r="O39" s="4">
        <f>Revenue!N54</f>
        <v>-120749.93842016198</v>
      </c>
      <c r="T39" s="297">
        <f>Revenue!S54</f>
        <v>583194.48751871323</v>
      </c>
      <c r="U39" s="297">
        <f>Revenue!T54</f>
        <v>557929.71216300712</v>
      </c>
      <c r="V39" s="297">
        <f>Revenue!U54</f>
        <v>503387.12696092756</v>
      </c>
      <c r="W39" s="297">
        <f>Revenue!V54</f>
        <v>462594.75097549608</v>
      </c>
      <c r="X39" s="297">
        <f>Revenue!W54</f>
        <v>496536.67366623698</v>
      </c>
      <c r="Y39" s="297">
        <f>Revenue!X54</f>
        <v>575656.17660264089</v>
      </c>
      <c r="Z39" s="297">
        <f>Revenue!Y54</f>
        <v>610564.13128548593</v>
      </c>
      <c r="AA39" s="297">
        <f>Revenue!Z54</f>
        <v>596439.27936313604</v>
      </c>
      <c r="AB39" s="297">
        <f>Revenue!AA54</f>
        <v>527347.51048748079</v>
      </c>
      <c r="AC39" s="297">
        <f>Revenue!AB54</f>
        <v>464347.48882939207</v>
      </c>
      <c r="AD39" s="297">
        <f>Revenue!AC54</f>
        <v>509026.36677277507</v>
      </c>
      <c r="AE39" s="297">
        <f>Revenue!AD54</f>
        <v>570122.27685253392</v>
      </c>
      <c r="AF39" s="4">
        <f>SUM(T39:AE39)</f>
        <v>6457145.9814778259</v>
      </c>
    </row>
    <row r="40" spans="1:32" x14ac:dyDescent="0.25">
      <c r="A40" s="519" t="str">
        <f t="shared" ref="A40:A43" si="3">MID($B40,1,3)</f>
        <v>442</v>
      </c>
      <c r="B40" s="478" t="s">
        <v>134</v>
      </c>
      <c r="D40" s="297">
        <f>Revenue!C55</f>
        <v>0</v>
      </c>
      <c r="E40" s="297">
        <f>Revenue!D55</f>
        <v>0</v>
      </c>
      <c r="F40" s="297">
        <f>Revenue!E55</f>
        <v>0</v>
      </c>
      <c r="G40" s="297">
        <f>Revenue!F55</f>
        <v>0</v>
      </c>
      <c r="H40" s="297">
        <f>Revenue!G55</f>
        <v>0</v>
      </c>
      <c r="I40" s="297">
        <f>Revenue!H55</f>
        <v>0</v>
      </c>
      <c r="J40" s="4">
        <f>Revenue!I55</f>
        <v>-97597.68009768991</v>
      </c>
      <c r="K40" s="4">
        <f>Revenue!J55</f>
        <v>-100637.40244024657</v>
      </c>
      <c r="L40" s="4">
        <f>Revenue!K55</f>
        <v>-99065.908867627426</v>
      </c>
      <c r="M40" s="4">
        <f>Revenue!L55</f>
        <v>-94151.927319821625</v>
      </c>
      <c r="N40" s="4">
        <f>Revenue!M55</f>
        <v>-92013.372578905575</v>
      </c>
      <c r="O40" s="4">
        <f>Revenue!N55</f>
        <v>-92289.548626838674</v>
      </c>
      <c r="T40" s="297">
        <f>Revenue!S55</f>
        <v>448444.80153736041</v>
      </c>
      <c r="U40" s="297">
        <f>Revenue!T55</f>
        <v>459231.95128155529</v>
      </c>
      <c r="V40" s="297">
        <f>Revenue!U55</f>
        <v>479197.30376033863</v>
      </c>
      <c r="W40" s="297">
        <f>Revenue!V55</f>
        <v>494510.41046458896</v>
      </c>
      <c r="X40" s="297">
        <f>Revenue!W55</f>
        <v>487044.83372820227</v>
      </c>
      <c r="Y40" s="297">
        <f>Revenue!X55</f>
        <v>462977.09869832039</v>
      </c>
      <c r="Z40" s="297">
        <f>Revenue!Y55</f>
        <v>452474.72382063424</v>
      </c>
      <c r="AA40" s="297">
        <f>Revenue!Z55</f>
        <v>453897.00947198377</v>
      </c>
      <c r="AB40" s="297">
        <f>Revenue!AA55</f>
        <v>476413.73378740356</v>
      </c>
      <c r="AC40" s="297">
        <f>Revenue!AB55</f>
        <v>496723.57677389833</v>
      </c>
      <c r="AD40" s="297">
        <f>Revenue!AC55</f>
        <v>470265.6171485798</v>
      </c>
      <c r="AE40" s="297">
        <f>Revenue!AD55</f>
        <v>454536.69871564349</v>
      </c>
      <c r="AF40" s="4">
        <f t="shared" ref="AF40:AF44" si="4">SUM(T40:AE40)</f>
        <v>5635717.7591885105</v>
      </c>
    </row>
    <row r="41" spans="1:32" x14ac:dyDescent="0.25">
      <c r="A41" s="519" t="str">
        <f t="shared" si="3"/>
        <v>442</v>
      </c>
      <c r="B41" s="478" t="s">
        <v>135</v>
      </c>
      <c r="D41" s="297">
        <f>Revenue!C56</f>
        <v>0</v>
      </c>
      <c r="E41" s="297">
        <f>Revenue!D56</f>
        <v>0</v>
      </c>
      <c r="F41" s="297">
        <f>Revenue!E56</f>
        <v>0</v>
      </c>
      <c r="G41" s="297">
        <f>Revenue!F56</f>
        <v>0</v>
      </c>
      <c r="H41" s="297">
        <f>Revenue!G56</f>
        <v>0</v>
      </c>
      <c r="I41" s="297">
        <f>Revenue!H56</f>
        <v>0</v>
      </c>
      <c r="J41" s="4">
        <f>Revenue!I56</f>
        <v>-68749.643328200676</v>
      </c>
      <c r="K41" s="4">
        <f>Revenue!J56</f>
        <v>-72937.491966937727</v>
      </c>
      <c r="L41" s="4">
        <f>Revenue!K56</f>
        <v>-69272.93169008223</v>
      </c>
      <c r="M41" s="4">
        <f>Revenue!L56</f>
        <v>-60322.901628340405</v>
      </c>
      <c r="N41" s="4">
        <f>Revenue!M56</f>
        <v>-56144.638806613162</v>
      </c>
      <c r="O41" s="4">
        <f>Revenue!N56</f>
        <v>-58622.438922918453</v>
      </c>
      <c r="T41" s="297">
        <f>Revenue!S56</f>
        <v>300151.64657183667</v>
      </c>
      <c r="U41" s="297">
        <f>Revenue!T56</f>
        <v>310514.61028663139</v>
      </c>
      <c r="V41" s="297">
        <f>Revenue!U56</f>
        <v>340654.19710665534</v>
      </c>
      <c r="W41" s="297">
        <f>Revenue!V56</f>
        <v>361673.46062148816</v>
      </c>
      <c r="X41" s="297">
        <f>Revenue!W56</f>
        <v>343245.5712574643</v>
      </c>
      <c r="Y41" s="297">
        <f>Revenue!X56</f>
        <v>298562.47309576301</v>
      </c>
      <c r="Z41" s="297">
        <f>Revenue!Y56</f>
        <v>277669.6889417803</v>
      </c>
      <c r="AA41" s="297">
        <f>Revenue!Z56</f>
        <v>290002.29697859182</v>
      </c>
      <c r="AB41" s="297">
        <f>Revenue!AA56</f>
        <v>323580.17602549633</v>
      </c>
      <c r="AC41" s="297">
        <f>Revenue!AB56</f>
        <v>358150.61542233464</v>
      </c>
      <c r="AD41" s="297">
        <f>Revenue!AC56</f>
        <v>346969.27334160602</v>
      </c>
      <c r="AE41" s="297">
        <f>Revenue!AD56</f>
        <v>306623.89197874581</v>
      </c>
      <c r="AF41" s="4">
        <f t="shared" si="4"/>
        <v>3857797.9016283937</v>
      </c>
    </row>
    <row r="42" spans="1:32" x14ac:dyDescent="0.25">
      <c r="A42" s="519" t="str">
        <f t="shared" si="3"/>
        <v>445</v>
      </c>
      <c r="B42" s="478" t="s">
        <v>137</v>
      </c>
      <c r="D42" s="297">
        <f>Revenue!C57</f>
        <v>0</v>
      </c>
      <c r="E42" s="297">
        <f>Revenue!D57</f>
        <v>0</v>
      </c>
      <c r="F42" s="297">
        <f>Revenue!E57</f>
        <v>0</v>
      </c>
      <c r="G42" s="297">
        <f>Revenue!F57</f>
        <v>0</v>
      </c>
      <c r="H42" s="297">
        <f>Revenue!G57</f>
        <v>0</v>
      </c>
      <c r="I42" s="297">
        <f>Revenue!H57</f>
        <v>0</v>
      </c>
      <c r="J42" s="4">
        <f>Revenue!I57</f>
        <v>-29150.253365432771</v>
      </c>
      <c r="K42" s="4">
        <f>Revenue!J57</f>
        <v>-30024.999364355193</v>
      </c>
      <c r="L42" s="4">
        <f>Revenue!K57</f>
        <v>-28444.210678877189</v>
      </c>
      <c r="M42" s="4">
        <f>Revenue!L57</f>
        <v>-26388.431142553181</v>
      </c>
      <c r="N42" s="4">
        <f>Revenue!M57</f>
        <v>-25700.335727362595</v>
      </c>
      <c r="O42" s="4">
        <f>Revenue!N57</f>
        <v>-25765.476278355669</v>
      </c>
      <c r="T42" s="297">
        <f>Revenue!S57</f>
        <v>135227.47426888344</v>
      </c>
      <c r="U42" s="297">
        <f>Revenue!T57</f>
        <v>139345.4545513328</v>
      </c>
      <c r="V42" s="297">
        <f>Revenue!U57</f>
        <v>143875.08121804087</v>
      </c>
      <c r="W42" s="297">
        <f>Revenue!V57</f>
        <v>148293.28148342803</v>
      </c>
      <c r="X42" s="297">
        <f>Revenue!W57</f>
        <v>140413.17159590113</v>
      </c>
      <c r="Y42" s="297">
        <f>Revenue!X57</f>
        <v>130173.59113400722</v>
      </c>
      <c r="Z42" s="297">
        <f>Revenue!Y57</f>
        <v>126742.77502825322</v>
      </c>
      <c r="AA42" s="297">
        <f>Revenue!Z57</f>
        <v>127089.2721761899</v>
      </c>
      <c r="AB42" s="297">
        <f>Revenue!AA57</f>
        <v>139888.4249417386</v>
      </c>
      <c r="AC42" s="297">
        <f>Revenue!AB57</f>
        <v>147867.47003276277</v>
      </c>
      <c r="AD42" s="297">
        <f>Revenue!AC57</f>
        <v>140714.14458950143</v>
      </c>
      <c r="AE42" s="297">
        <f>Revenue!AD57</f>
        <v>135721.18046557423</v>
      </c>
      <c r="AF42" s="4">
        <f t="shared" si="4"/>
        <v>1655351.3214856135</v>
      </c>
    </row>
    <row r="43" spans="1:32" x14ac:dyDescent="0.25">
      <c r="A43" s="519" t="str">
        <f t="shared" si="3"/>
        <v>444</v>
      </c>
      <c r="B43" s="478" t="s">
        <v>136</v>
      </c>
      <c r="D43" s="297">
        <f>Revenue!C58</f>
        <v>0</v>
      </c>
      <c r="E43" s="297">
        <f>Revenue!D58</f>
        <v>0</v>
      </c>
      <c r="F43" s="297">
        <f>Revenue!E58</f>
        <v>0</v>
      </c>
      <c r="G43" s="297">
        <f>Revenue!F58</f>
        <v>0</v>
      </c>
      <c r="H43" s="297">
        <f>Revenue!G58</f>
        <v>0</v>
      </c>
      <c r="I43" s="297">
        <f>Revenue!H58</f>
        <v>0</v>
      </c>
      <c r="J43" s="4">
        <f>Revenue!I58</f>
        <v>-188.17956241655779</v>
      </c>
      <c r="K43" s="4">
        <f>Revenue!J58</f>
        <v>-196.49796654643464</v>
      </c>
      <c r="L43" s="4">
        <f>Revenue!K58</f>
        <v>-162.6829493476163</v>
      </c>
      <c r="M43" s="4">
        <f>Revenue!L58</f>
        <v>-136.78956911829653</v>
      </c>
      <c r="N43" s="4">
        <f>Revenue!M58</f>
        <v>-120.30181400220469</v>
      </c>
      <c r="O43" s="4">
        <f>Revenue!N58</f>
        <v>-125.02191120509144</v>
      </c>
      <c r="T43" s="297">
        <f>Revenue!S58</f>
        <v>1027.688509545907</v>
      </c>
      <c r="U43" s="297">
        <f>Revenue!T58</f>
        <v>1024.3701238132833</v>
      </c>
      <c r="V43" s="297">
        <f>Revenue!U58</f>
        <v>932.38936037737585</v>
      </c>
      <c r="W43" s="297">
        <f>Revenue!V58</f>
        <v>974.194861338338</v>
      </c>
      <c r="X43" s="297">
        <f>Revenue!W58</f>
        <v>805.84815853475925</v>
      </c>
      <c r="Y43" s="297">
        <f>Revenue!X58</f>
        <v>676.75887560854676</v>
      </c>
      <c r="Z43" s="297">
        <f>Revenue!Y58</f>
        <v>594.77933018632723</v>
      </c>
      <c r="AA43" s="297">
        <f>Revenue!Z58</f>
        <v>618.2404164377599</v>
      </c>
      <c r="AB43" s="297">
        <f>Revenue!AA58</f>
        <v>816.25316422055016</v>
      </c>
      <c r="AC43" s="297">
        <f>Revenue!AB58</f>
        <v>956.94734795232921</v>
      </c>
      <c r="AD43" s="297">
        <f>Revenue!AC58</f>
        <v>1070.6965538773579</v>
      </c>
      <c r="AE43" s="297">
        <f>Revenue!AD58</f>
        <v>1042.0503938421127</v>
      </c>
      <c r="AF43" s="4">
        <f t="shared" si="4"/>
        <v>10540.21709573465</v>
      </c>
    </row>
    <row r="44" spans="1:32" x14ac:dyDescent="0.25">
      <c r="B44" s="478" t="s">
        <v>1472</v>
      </c>
      <c r="D44" s="297">
        <f>Revenue!C59</f>
        <v>0</v>
      </c>
      <c r="E44" s="297">
        <f>Revenue!D59</f>
        <v>0</v>
      </c>
      <c r="F44" s="297">
        <f>Revenue!E59</f>
        <v>0</v>
      </c>
      <c r="G44" s="297">
        <f>Revenue!F59</f>
        <v>0</v>
      </c>
      <c r="H44" s="297">
        <f>Revenue!G59</f>
        <v>0</v>
      </c>
      <c r="I44" s="297">
        <f>Revenue!H59</f>
        <v>0</v>
      </c>
      <c r="J44" s="4">
        <f>Revenue!I59</f>
        <v>-297552.42415947997</v>
      </c>
      <c r="K44" s="4">
        <f>Revenue!J59</f>
        <v>-297552.42415947991</v>
      </c>
      <c r="L44" s="4">
        <f>Revenue!K59</f>
        <v>-297552.42415947997</v>
      </c>
      <c r="M44" s="4">
        <f>Revenue!L59</f>
        <v>-297552.42415947997</v>
      </c>
      <c r="N44" s="4">
        <f>Revenue!M59</f>
        <v>-297552.42415948003</v>
      </c>
      <c r="O44" s="4">
        <f>Revenue!N59</f>
        <v>-297552.42415947991</v>
      </c>
      <c r="T44" s="297">
        <f>Revenue!S59</f>
        <v>1468046.0984063398</v>
      </c>
      <c r="U44" s="297">
        <f>Revenue!T59</f>
        <v>1468046.09840634</v>
      </c>
      <c r="V44" s="297">
        <f>Revenue!U59</f>
        <v>1468046.0984063395</v>
      </c>
      <c r="W44" s="297">
        <f>Revenue!V59</f>
        <v>1468046.0984063395</v>
      </c>
      <c r="X44" s="297">
        <f>Revenue!W59</f>
        <v>1468046.0984063398</v>
      </c>
      <c r="Y44" s="297">
        <f>Revenue!X59</f>
        <v>1468046.09840634</v>
      </c>
      <c r="Z44" s="297">
        <f>Revenue!Y59</f>
        <v>1468046.09840634</v>
      </c>
      <c r="AA44" s="297">
        <f>Revenue!Z59</f>
        <v>1468046.0984063395</v>
      </c>
      <c r="AB44" s="297">
        <f>Revenue!AA59</f>
        <v>1468046.09840634</v>
      </c>
      <c r="AC44" s="297">
        <f>Revenue!AB59</f>
        <v>1468046.0984063402</v>
      </c>
      <c r="AD44" s="297">
        <f>Revenue!AC59</f>
        <v>1468046.0984063398</v>
      </c>
      <c r="AE44" s="297">
        <f>Revenue!AD59</f>
        <v>1468046.0984063395</v>
      </c>
      <c r="AF44" s="4">
        <f t="shared" si="4"/>
        <v>17616553.180876076</v>
      </c>
    </row>
    <row r="46" spans="1:32" x14ac:dyDescent="0.25">
      <c r="B46" s="466" t="s">
        <v>957</v>
      </c>
    </row>
    <row r="47" spans="1:32" x14ac:dyDescent="0.25">
      <c r="A47" s="519" t="str">
        <f>MID($B47,1,3)</f>
        <v>440</v>
      </c>
      <c r="B47" s="478" t="s">
        <v>133</v>
      </c>
    </row>
    <row r="48" spans="1:32" x14ac:dyDescent="0.25">
      <c r="A48" s="527">
        <v>442.2</v>
      </c>
      <c r="B48" s="478" t="s">
        <v>134</v>
      </c>
    </row>
    <row r="49" spans="1:32" x14ac:dyDescent="0.25">
      <c r="A49" s="527">
        <v>442.3</v>
      </c>
      <c r="B49" s="478" t="s">
        <v>135</v>
      </c>
    </row>
    <row r="50" spans="1:32" x14ac:dyDescent="0.25">
      <c r="A50" s="519" t="str">
        <f>MID($B50,1,3)</f>
        <v>445</v>
      </c>
      <c r="B50" s="478" t="s">
        <v>137</v>
      </c>
    </row>
    <row r="51" spans="1:32" x14ac:dyDescent="0.25">
      <c r="A51" s="519" t="str">
        <f>MID($B51,1,3)</f>
        <v>444</v>
      </c>
      <c r="B51" s="478" t="s">
        <v>136</v>
      </c>
    </row>
    <row r="52" spans="1:32" x14ac:dyDescent="0.25">
      <c r="B52" s="478" t="s">
        <v>958</v>
      </c>
    </row>
    <row r="54" spans="1:32" x14ac:dyDescent="0.25">
      <c r="B54" s="466" t="s">
        <v>1047</v>
      </c>
    </row>
    <row r="55" spans="1:32" x14ac:dyDescent="0.25">
      <c r="A55" s="475" t="s">
        <v>1049</v>
      </c>
      <c r="B55" s="478" t="s">
        <v>133</v>
      </c>
      <c r="O55" s="4">
        <f t="shared" ref="O55:O60" si="5">SUM(C55:N55)</f>
        <v>0</v>
      </c>
      <c r="AF55" s="4">
        <f t="shared" ref="AF55:AF60" si="6">SUM(T55:AE55)</f>
        <v>0</v>
      </c>
    </row>
    <row r="56" spans="1:32" x14ac:dyDescent="0.25">
      <c r="A56" s="475">
        <v>442.2</v>
      </c>
      <c r="B56" s="478" t="s">
        <v>134</v>
      </c>
      <c r="O56" s="4">
        <f t="shared" si="5"/>
        <v>0</v>
      </c>
      <c r="AF56" s="4">
        <f t="shared" si="6"/>
        <v>0</v>
      </c>
    </row>
    <row r="57" spans="1:32" x14ac:dyDescent="0.25">
      <c r="A57" s="475">
        <v>442.3</v>
      </c>
      <c r="B57" s="478" t="s">
        <v>135</v>
      </c>
      <c r="O57" s="4">
        <f t="shared" si="5"/>
        <v>0</v>
      </c>
      <c r="AF57" s="4">
        <f t="shared" si="6"/>
        <v>0</v>
      </c>
    </row>
    <row r="58" spans="1:32" x14ac:dyDescent="0.25">
      <c r="A58" s="475" t="s">
        <v>1051</v>
      </c>
      <c r="B58" s="478" t="s">
        <v>137</v>
      </c>
      <c r="O58" s="4">
        <f>SUM(C58:N58)</f>
        <v>0</v>
      </c>
      <c r="AF58" s="4">
        <f>SUM(T58:AE58)</f>
        <v>0</v>
      </c>
    </row>
    <row r="59" spans="1:32" ht="14.25" customHeight="1" x14ac:dyDescent="0.25">
      <c r="A59" s="475" t="s">
        <v>1050</v>
      </c>
      <c r="B59" s="478" t="s">
        <v>136</v>
      </c>
      <c r="O59" s="4">
        <f t="shared" si="5"/>
        <v>0</v>
      </c>
      <c r="AF59" s="4">
        <f t="shared" si="6"/>
        <v>0</v>
      </c>
    </row>
    <row r="60" spans="1:32" x14ac:dyDescent="0.25">
      <c r="B60" s="478" t="s">
        <v>1048</v>
      </c>
      <c r="O60" s="4">
        <f t="shared" si="5"/>
        <v>0</v>
      </c>
      <c r="AF60" s="4">
        <f t="shared" si="6"/>
        <v>0</v>
      </c>
    </row>
  </sheetData>
  <pageMargins left="0.75" right="0.75" top="1" bottom="1" header="0.5" footer="0.5"/>
  <pageSetup scale="37"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D18"/>
  <sheetViews>
    <sheetView workbookViewId="0">
      <selection sqref="A1:E1"/>
    </sheetView>
  </sheetViews>
  <sheetFormatPr defaultColWidth="9.140625" defaultRowHeight="15" outlineLevelCol="1" x14ac:dyDescent="0.25"/>
  <cols>
    <col min="1" max="1" width="22.140625" style="147" bestFit="1" customWidth="1"/>
    <col min="2" max="3" width="9" style="147" bestFit="1" customWidth="1"/>
    <col min="4" max="4" width="9.28515625" style="147" bestFit="1" customWidth="1"/>
    <col min="5" max="6" width="10.5703125" style="147" bestFit="1" customWidth="1"/>
    <col min="7" max="7" width="9" style="147" bestFit="1" customWidth="1"/>
    <col min="8" max="8" width="9.140625" style="147" bestFit="1" customWidth="1"/>
    <col min="9" max="13" width="10.5703125" style="147" bestFit="1" customWidth="1"/>
    <col min="14" max="17" width="10.5703125" style="147" hidden="1" customWidth="1" outlineLevel="1"/>
    <col min="18" max="18" width="10.5703125" style="147" bestFit="1" customWidth="1" collapsed="1"/>
    <col min="19" max="29" width="10.5703125" style="147" bestFit="1" customWidth="1"/>
    <col min="30" max="30" width="11.5703125" style="147" bestFit="1" customWidth="1"/>
    <col min="31" max="16384" width="9.140625" style="147"/>
  </cols>
  <sheetData>
    <row r="1" spans="1:30" s="142" customFormat="1" x14ac:dyDescent="0.25">
      <c r="A1" s="141" t="s">
        <v>809</v>
      </c>
      <c r="B1" s="317">
        <f>Revenue!C2</f>
        <v>45536</v>
      </c>
      <c r="C1" s="317">
        <f>Revenue!D2</f>
        <v>45566</v>
      </c>
      <c r="D1" s="317">
        <f>Revenue!E2</f>
        <v>45597</v>
      </c>
      <c r="E1" s="317">
        <f>Revenue!F2</f>
        <v>45627</v>
      </c>
      <c r="F1" s="317">
        <f>Revenue!G2</f>
        <v>45658</v>
      </c>
      <c r="G1" s="317">
        <f>Revenue!H2</f>
        <v>45689</v>
      </c>
      <c r="H1" s="318">
        <f>Revenue!I2</f>
        <v>45717</v>
      </c>
      <c r="I1" s="318">
        <f>Revenue!J2</f>
        <v>45748</v>
      </c>
      <c r="J1" s="318">
        <f>Revenue!K2</f>
        <v>45778</v>
      </c>
      <c r="K1" s="318">
        <f>Revenue!L2</f>
        <v>45809</v>
      </c>
      <c r="L1" s="318">
        <f>Revenue!M2</f>
        <v>45839</v>
      </c>
      <c r="M1" s="318">
        <f>Revenue!N2</f>
        <v>45870</v>
      </c>
      <c r="N1" s="315"/>
      <c r="O1" s="315"/>
      <c r="P1" s="315"/>
      <c r="Q1" s="315"/>
      <c r="R1" s="320">
        <f>Revenue!S2</f>
        <v>46023</v>
      </c>
      <c r="S1" s="320">
        <f>Revenue!T2</f>
        <v>46054</v>
      </c>
      <c r="T1" s="320">
        <f>Revenue!U2</f>
        <v>46082</v>
      </c>
      <c r="U1" s="320">
        <f>Revenue!V2</f>
        <v>46113</v>
      </c>
      <c r="V1" s="320">
        <f>Revenue!W2</f>
        <v>46143</v>
      </c>
      <c r="W1" s="320">
        <f>Revenue!X2</f>
        <v>46174</v>
      </c>
      <c r="X1" s="320">
        <f>Revenue!Y2</f>
        <v>46204</v>
      </c>
      <c r="Y1" s="320">
        <f>Revenue!Z2</f>
        <v>46235</v>
      </c>
      <c r="Z1" s="320">
        <f>Revenue!AA2</f>
        <v>46266</v>
      </c>
      <c r="AA1" s="320">
        <f>Revenue!AB2</f>
        <v>46296</v>
      </c>
      <c r="AB1" s="320">
        <f>Revenue!AC2</f>
        <v>46327</v>
      </c>
      <c r="AC1" s="320">
        <f>Revenue!AD2</f>
        <v>46357</v>
      </c>
      <c r="AD1" s="319" t="s">
        <v>1474</v>
      </c>
    </row>
    <row r="2" spans="1:30" s="144" customFormat="1" x14ac:dyDescent="0.25">
      <c r="A2" s="143" t="s">
        <v>813</v>
      </c>
    </row>
    <row r="3" spans="1:30" s="146" customFormat="1" x14ac:dyDescent="0.25">
      <c r="A3" s="145" t="s">
        <v>814</v>
      </c>
      <c r="B3" s="164"/>
      <c r="C3" s="164"/>
      <c r="D3" s="164"/>
      <c r="E3" s="164"/>
      <c r="F3" s="164"/>
      <c r="G3" s="164"/>
      <c r="H3" s="164"/>
      <c r="I3" s="164"/>
      <c r="J3" s="164"/>
      <c r="K3" s="164"/>
      <c r="L3" s="164"/>
      <c r="M3" s="164"/>
      <c r="N3" s="165"/>
      <c r="O3" s="165"/>
      <c r="P3" s="165"/>
      <c r="Q3" s="165"/>
      <c r="R3" s="164"/>
      <c r="S3" s="164"/>
      <c r="T3" s="164"/>
      <c r="U3" s="164"/>
      <c r="V3" s="164"/>
      <c r="W3" s="164"/>
      <c r="X3" s="164"/>
      <c r="Y3" s="164"/>
      <c r="Z3" s="164"/>
      <c r="AA3" s="164"/>
      <c r="AB3" s="164"/>
      <c r="AC3" s="164"/>
    </row>
    <row r="4" spans="1:30" s="146" customFormat="1" x14ac:dyDescent="0.25">
      <c r="A4" s="145" t="s">
        <v>815</v>
      </c>
      <c r="B4" s="164"/>
      <c r="C4" s="164"/>
      <c r="D4" s="164"/>
      <c r="E4" s="164"/>
      <c r="F4" s="164"/>
      <c r="G4" s="164"/>
      <c r="H4" s="164"/>
      <c r="I4" s="164"/>
      <c r="J4" s="164"/>
      <c r="K4" s="164"/>
      <c r="L4" s="164"/>
      <c r="M4" s="164"/>
      <c r="N4" s="165"/>
      <c r="O4" s="165"/>
      <c r="P4" s="165"/>
      <c r="Q4" s="165"/>
      <c r="R4" s="164"/>
      <c r="S4" s="164"/>
      <c r="T4" s="164"/>
      <c r="U4" s="164"/>
      <c r="V4" s="164"/>
      <c r="W4" s="164"/>
      <c r="X4" s="164"/>
      <c r="Y4" s="164"/>
      <c r="Z4" s="164"/>
      <c r="AA4" s="164"/>
      <c r="AB4" s="164"/>
      <c r="AC4" s="164"/>
    </row>
    <row r="5" spans="1:30" x14ac:dyDescent="0.25">
      <c r="A5" s="147" t="s">
        <v>816</v>
      </c>
      <c r="B5" s="343">
        <v>700451.65000000037</v>
      </c>
      <c r="C5" s="343">
        <v>427970.44000000006</v>
      </c>
      <c r="D5" s="343">
        <v>874899.75000000023</v>
      </c>
      <c r="E5" s="343">
        <v>456591.52999999991</v>
      </c>
      <c r="F5" s="343">
        <v>1370141.0499999996</v>
      </c>
      <c r="G5" s="343">
        <v>816097.99</v>
      </c>
      <c r="H5" s="343">
        <v>948963.18</v>
      </c>
      <c r="I5" s="343">
        <v>1260320.3</v>
      </c>
      <c r="J5" s="343">
        <v>1010081.83</v>
      </c>
      <c r="K5" s="343">
        <v>1251156.68</v>
      </c>
      <c r="L5" s="343">
        <v>1233987.7400000002</v>
      </c>
      <c r="M5" s="343">
        <v>1106138.31</v>
      </c>
      <c r="N5" s="344">
        <v>1628870.1500000001</v>
      </c>
      <c r="O5" s="344">
        <v>1955480.45</v>
      </c>
      <c r="P5" s="344">
        <v>2456929.65</v>
      </c>
      <c r="Q5" s="344">
        <v>2501348.1</v>
      </c>
      <c r="R5" s="343">
        <v>1750228.62</v>
      </c>
      <c r="S5" s="343">
        <v>1747954.46</v>
      </c>
      <c r="T5" s="343">
        <v>1755953.8099999998</v>
      </c>
      <c r="U5" s="343">
        <v>1755422.94</v>
      </c>
      <c r="V5" s="343">
        <v>1742775.25</v>
      </c>
      <c r="W5" s="343">
        <v>1755528.5999999999</v>
      </c>
      <c r="X5" s="343">
        <v>1754971.62</v>
      </c>
      <c r="Y5" s="343">
        <v>1752294.1900000002</v>
      </c>
      <c r="Z5" s="343">
        <v>1755848.53</v>
      </c>
      <c r="AA5" s="343">
        <v>1756617.35</v>
      </c>
      <c r="AB5" s="343">
        <v>1737318.2200000002</v>
      </c>
      <c r="AC5" s="343">
        <v>1744081.17</v>
      </c>
      <c r="AD5" s="316">
        <f>SUM(R5:AC5)</f>
        <v>21008994.759999998</v>
      </c>
    </row>
    <row r="6" spans="1:30" x14ac:dyDescent="0.25">
      <c r="A6" s="147" t="s">
        <v>817</v>
      </c>
      <c r="B6" s="343">
        <v>109062.03</v>
      </c>
      <c r="C6" s="343">
        <v>109034.59</v>
      </c>
      <c r="D6" s="343">
        <v>108798.04999999999</v>
      </c>
      <c r="E6" s="343">
        <v>115252.19</v>
      </c>
      <c r="F6" s="343">
        <v>122038.77</v>
      </c>
      <c r="G6" s="343">
        <v>122064.71</v>
      </c>
      <c r="H6" s="343">
        <v>127241.57271400001</v>
      </c>
      <c r="I6" s="343">
        <v>132244.09648400001</v>
      </c>
      <c r="J6" s="343">
        <v>132353.443704</v>
      </c>
      <c r="K6" s="343">
        <v>132425.253814</v>
      </c>
      <c r="L6" s="343">
        <v>132497.06392400002</v>
      </c>
      <c r="M6" s="343">
        <v>132683.117394</v>
      </c>
      <c r="N6" s="344">
        <v>132983.41422400001</v>
      </c>
      <c r="O6" s="344">
        <v>133208.63685400001</v>
      </c>
      <c r="P6" s="344">
        <v>133319.616114</v>
      </c>
      <c r="Q6" s="344">
        <v>137234.092894</v>
      </c>
      <c r="R6" s="343">
        <v>145409.83276300001</v>
      </c>
      <c r="S6" s="343">
        <v>145577.00847299999</v>
      </c>
      <c r="T6" s="343">
        <v>145744.184183</v>
      </c>
      <c r="U6" s="343">
        <v>145911.35989300002</v>
      </c>
      <c r="V6" s="343">
        <v>146078.535603</v>
      </c>
      <c r="W6" s="343">
        <v>146245.711323</v>
      </c>
      <c r="X6" s="343">
        <v>146412.88703300001</v>
      </c>
      <c r="Y6" s="343">
        <v>146580.06274299999</v>
      </c>
      <c r="Z6" s="343">
        <v>146747.238453</v>
      </c>
      <c r="AA6" s="343">
        <v>146914.41416300001</v>
      </c>
      <c r="AB6" s="343">
        <v>147081.58988300001</v>
      </c>
      <c r="AC6" s="343">
        <v>147252.35611299999</v>
      </c>
      <c r="AD6" s="316">
        <f>SUM(R6:AC6)</f>
        <v>1755955.180626</v>
      </c>
    </row>
    <row r="7" spans="1:30" x14ac:dyDescent="0.25">
      <c r="B7" s="166"/>
      <c r="C7" s="166"/>
      <c r="D7" s="166"/>
      <c r="E7" s="166"/>
      <c r="F7" s="166"/>
      <c r="G7" s="166"/>
      <c r="H7" s="166"/>
      <c r="I7" s="166"/>
      <c r="J7" s="166"/>
      <c r="K7" s="166"/>
      <c r="L7" s="166"/>
      <c r="M7" s="166"/>
      <c r="N7" s="148"/>
      <c r="O7" s="148"/>
      <c r="P7" s="148"/>
      <c r="Q7" s="148"/>
      <c r="R7" s="166"/>
      <c r="S7" s="166"/>
      <c r="T7" s="166"/>
      <c r="U7" s="166"/>
      <c r="V7" s="166"/>
      <c r="W7" s="166"/>
      <c r="X7" s="166"/>
      <c r="Y7" s="166"/>
      <c r="Z7" s="166"/>
      <c r="AA7" s="166"/>
      <c r="AB7" s="166"/>
      <c r="AC7" s="166"/>
    </row>
    <row r="8" spans="1:30" s="149" customFormat="1" x14ac:dyDescent="0.25">
      <c r="A8" s="149" t="s">
        <v>818</v>
      </c>
      <c r="B8" s="167"/>
      <c r="C8" s="167"/>
      <c r="D8" s="167"/>
      <c r="E8" s="167"/>
      <c r="F8" s="167"/>
      <c r="G8" s="167"/>
      <c r="H8" s="167"/>
      <c r="I8" s="167"/>
      <c r="J8" s="167"/>
      <c r="K8" s="167"/>
      <c r="L8" s="167"/>
      <c r="M8" s="167"/>
      <c r="R8" s="167"/>
      <c r="S8" s="167"/>
      <c r="T8" s="167"/>
      <c r="U8" s="167"/>
      <c r="V8" s="167"/>
      <c r="W8" s="167"/>
      <c r="X8" s="167"/>
      <c r="Y8" s="167"/>
      <c r="Z8" s="167"/>
      <c r="AA8" s="167"/>
      <c r="AB8" s="167"/>
      <c r="AC8" s="167"/>
    </row>
    <row r="9" spans="1:30" x14ac:dyDescent="0.25">
      <c r="A9" s="145" t="s">
        <v>814</v>
      </c>
      <c r="B9" s="164"/>
      <c r="C9" s="164"/>
      <c r="D9" s="164"/>
      <c r="E9" s="164"/>
      <c r="F9" s="164"/>
      <c r="G9" s="164"/>
      <c r="H9" s="164"/>
      <c r="I9" s="164"/>
      <c r="J9" s="164"/>
      <c r="K9" s="164"/>
      <c r="L9" s="164"/>
      <c r="M9" s="164"/>
      <c r="N9" s="165"/>
      <c r="O9" s="165"/>
      <c r="P9" s="165"/>
      <c r="Q9" s="165"/>
      <c r="R9" s="164"/>
      <c r="S9" s="164"/>
      <c r="T9" s="164"/>
      <c r="U9" s="164"/>
      <c r="V9" s="164"/>
      <c r="W9" s="164"/>
      <c r="X9" s="164"/>
      <c r="Y9" s="164"/>
      <c r="Z9" s="164"/>
      <c r="AA9" s="164"/>
      <c r="AB9" s="164"/>
      <c r="AC9" s="164"/>
    </row>
    <row r="10" spans="1:30" x14ac:dyDescent="0.25">
      <c r="A10" s="145" t="s">
        <v>815</v>
      </c>
      <c r="B10" s="164"/>
      <c r="C10" s="164"/>
      <c r="D10" s="164"/>
      <c r="E10" s="164"/>
      <c r="F10" s="164"/>
      <c r="G10" s="164"/>
      <c r="H10" s="164"/>
      <c r="I10" s="164"/>
      <c r="J10" s="164"/>
      <c r="K10" s="164"/>
      <c r="L10" s="164"/>
      <c r="M10" s="164"/>
      <c r="N10" s="165"/>
      <c r="O10" s="165"/>
      <c r="P10" s="165"/>
      <c r="Q10" s="165"/>
      <c r="R10" s="164"/>
      <c r="S10" s="164"/>
      <c r="T10" s="164"/>
      <c r="U10" s="164"/>
      <c r="V10" s="164"/>
      <c r="W10" s="164"/>
      <c r="X10" s="164"/>
      <c r="Y10" s="164"/>
      <c r="Z10" s="164"/>
      <c r="AA10" s="164"/>
      <c r="AB10" s="164"/>
      <c r="AC10" s="164"/>
    </row>
    <row r="11" spans="1:30" x14ac:dyDescent="0.25">
      <c r="A11" s="147" t="s">
        <v>816</v>
      </c>
      <c r="B11" s="343">
        <v>427847.41999999993</v>
      </c>
      <c r="C11" s="343">
        <v>565793.51000000024</v>
      </c>
      <c r="D11" s="343">
        <v>483223.22999999992</v>
      </c>
      <c r="E11" s="343">
        <v>1121699.2000000002</v>
      </c>
      <c r="F11" s="343">
        <v>937098.27999999991</v>
      </c>
      <c r="G11" s="343">
        <v>230559.92999999991</v>
      </c>
      <c r="H11" s="343">
        <v>431346.9</v>
      </c>
      <c r="I11" s="343">
        <v>572872.86</v>
      </c>
      <c r="J11" s="343">
        <v>459128.11000000004</v>
      </c>
      <c r="K11" s="343">
        <v>568707.59000000008</v>
      </c>
      <c r="L11" s="343">
        <v>560903.52</v>
      </c>
      <c r="M11" s="343">
        <v>502790.14000000007</v>
      </c>
      <c r="N11" s="344">
        <v>740395.52000000002</v>
      </c>
      <c r="O11" s="344">
        <v>888854.75</v>
      </c>
      <c r="P11" s="344">
        <v>1116786.2000000002</v>
      </c>
      <c r="Q11" s="344">
        <v>1136976.4099999999</v>
      </c>
      <c r="R11" s="343">
        <v>795558.46</v>
      </c>
      <c r="S11" s="343">
        <v>794524.75</v>
      </c>
      <c r="T11" s="343">
        <v>798160.82</v>
      </c>
      <c r="U11" s="343">
        <v>797919.5199999999</v>
      </c>
      <c r="V11" s="343">
        <v>792170.56</v>
      </c>
      <c r="W11" s="343">
        <v>797967.54</v>
      </c>
      <c r="X11" s="343">
        <v>797714.36999999988</v>
      </c>
      <c r="Y11" s="343">
        <v>796497.34999999986</v>
      </c>
      <c r="Z11" s="343">
        <v>798112.96</v>
      </c>
      <c r="AA11" s="343">
        <v>798462.43</v>
      </c>
      <c r="AB11" s="343">
        <v>789690.1</v>
      </c>
      <c r="AC11" s="343">
        <v>792764.17</v>
      </c>
      <c r="AD11" s="316">
        <f>SUM(R11:AC11)</f>
        <v>9549543.0299999993</v>
      </c>
    </row>
    <row r="12" spans="1:30" x14ac:dyDescent="0.25">
      <c r="A12" s="147" t="s">
        <v>817</v>
      </c>
      <c r="B12" s="343">
        <v>89194.01999999999</v>
      </c>
      <c r="C12" s="343">
        <v>89184.639999999999</v>
      </c>
      <c r="D12" s="343">
        <v>88992.040000000008</v>
      </c>
      <c r="E12" s="343">
        <v>91964.14</v>
      </c>
      <c r="F12" s="343">
        <v>95314.87</v>
      </c>
      <c r="G12" s="343">
        <v>95327.09</v>
      </c>
      <c r="H12" s="343">
        <v>99515.38</v>
      </c>
      <c r="I12" s="343">
        <v>103693.94</v>
      </c>
      <c r="J12" s="343">
        <v>103771.96</v>
      </c>
      <c r="K12" s="343">
        <v>103823.21</v>
      </c>
      <c r="L12" s="343">
        <v>103874.45000000001</v>
      </c>
      <c r="M12" s="343">
        <v>104007.21</v>
      </c>
      <c r="N12" s="344">
        <v>104221.5</v>
      </c>
      <c r="O12" s="344">
        <v>104382.22</v>
      </c>
      <c r="P12" s="344">
        <v>104461.41</v>
      </c>
      <c r="Q12" s="344">
        <v>106322.65000000001</v>
      </c>
      <c r="R12" s="343">
        <v>104062.3</v>
      </c>
      <c r="S12" s="343">
        <v>104181.58</v>
      </c>
      <c r="T12" s="343">
        <v>104300.87</v>
      </c>
      <c r="U12" s="343">
        <v>104420.15999999999</v>
      </c>
      <c r="V12" s="343">
        <v>104539.44</v>
      </c>
      <c r="W12" s="343">
        <v>104658.73</v>
      </c>
      <c r="X12" s="343">
        <v>104778.01999999999</v>
      </c>
      <c r="Y12" s="343">
        <v>104897.3</v>
      </c>
      <c r="Z12" s="343">
        <v>105016.59</v>
      </c>
      <c r="AA12" s="343">
        <v>105135.87999999999</v>
      </c>
      <c r="AB12" s="343">
        <v>105255.15999999999</v>
      </c>
      <c r="AC12" s="343">
        <v>105377.01</v>
      </c>
      <c r="AD12" s="316">
        <f>SUM(R12:AC12)</f>
        <v>1256623.04</v>
      </c>
    </row>
    <row r="13" spans="1:30" x14ac:dyDescent="0.25">
      <c r="B13" s="166"/>
      <c r="C13" s="166"/>
      <c r="D13" s="166"/>
      <c r="E13" s="166"/>
      <c r="F13" s="166"/>
      <c r="G13" s="166"/>
      <c r="H13" s="166"/>
      <c r="I13" s="166"/>
      <c r="J13" s="166"/>
      <c r="K13" s="166"/>
      <c r="L13" s="166"/>
      <c r="M13" s="166"/>
      <c r="N13" s="148"/>
      <c r="O13" s="148"/>
      <c r="P13" s="148"/>
      <c r="Q13" s="148"/>
      <c r="R13" s="166"/>
      <c r="S13" s="166"/>
      <c r="T13" s="166"/>
      <c r="U13" s="166"/>
      <c r="V13" s="166"/>
      <c r="W13" s="166"/>
      <c r="X13" s="166"/>
      <c r="Y13" s="166"/>
      <c r="Z13" s="166"/>
      <c r="AA13" s="166"/>
      <c r="AB13" s="166"/>
      <c r="AC13" s="166"/>
    </row>
    <row r="14" spans="1:30" s="149" customFormat="1" x14ac:dyDescent="0.25">
      <c r="A14" s="149" t="s">
        <v>819</v>
      </c>
      <c r="B14" s="167"/>
      <c r="C14" s="167"/>
      <c r="D14" s="167"/>
      <c r="E14" s="167"/>
      <c r="F14" s="167"/>
      <c r="G14" s="167"/>
      <c r="H14" s="167"/>
      <c r="I14" s="167"/>
      <c r="J14" s="167"/>
      <c r="K14" s="167"/>
      <c r="L14" s="167"/>
      <c r="M14" s="167"/>
      <c r="R14" s="167"/>
      <c r="S14" s="167"/>
      <c r="T14" s="167"/>
      <c r="U14" s="167"/>
      <c r="V14" s="167"/>
      <c r="W14" s="167"/>
      <c r="X14" s="167"/>
      <c r="Y14" s="167"/>
      <c r="Z14" s="167"/>
      <c r="AA14" s="167"/>
      <c r="AB14" s="167"/>
      <c r="AC14" s="167"/>
    </row>
    <row r="15" spans="1:30" x14ac:dyDescent="0.25">
      <c r="A15" s="145" t="s">
        <v>814</v>
      </c>
      <c r="B15" s="164"/>
      <c r="C15" s="164"/>
      <c r="D15" s="164"/>
      <c r="E15" s="164"/>
      <c r="F15" s="164"/>
      <c r="G15" s="164"/>
      <c r="H15" s="164"/>
      <c r="I15" s="164"/>
      <c r="J15" s="164"/>
      <c r="K15" s="164"/>
      <c r="L15" s="164"/>
      <c r="M15" s="164"/>
      <c r="N15" s="165"/>
      <c r="O15" s="165"/>
      <c r="P15" s="165"/>
      <c r="Q15" s="165"/>
      <c r="R15" s="164"/>
      <c r="S15" s="164"/>
      <c r="T15" s="164"/>
      <c r="U15" s="164"/>
      <c r="V15" s="164"/>
      <c r="W15" s="164"/>
      <c r="X15" s="164"/>
      <c r="Y15" s="164"/>
      <c r="Z15" s="164"/>
      <c r="AA15" s="164"/>
      <c r="AB15" s="164"/>
      <c r="AC15" s="164"/>
    </row>
    <row r="16" spans="1:30" x14ac:dyDescent="0.25">
      <c r="A16" s="145" t="s">
        <v>815</v>
      </c>
      <c r="B16" s="164"/>
      <c r="C16" s="164"/>
      <c r="D16" s="164"/>
      <c r="E16" s="164"/>
      <c r="F16" s="164"/>
      <c r="G16" s="164"/>
      <c r="H16" s="164"/>
      <c r="I16" s="164"/>
      <c r="J16" s="164"/>
      <c r="K16" s="164"/>
      <c r="L16" s="164"/>
      <c r="M16" s="164"/>
      <c r="N16" s="165"/>
      <c r="O16" s="165"/>
      <c r="P16" s="165"/>
      <c r="Q16" s="165"/>
      <c r="R16" s="164"/>
      <c r="S16" s="164"/>
      <c r="T16" s="164"/>
      <c r="U16" s="164"/>
      <c r="V16" s="164"/>
      <c r="W16" s="164"/>
      <c r="X16" s="164"/>
      <c r="Y16" s="164"/>
      <c r="Z16" s="164"/>
      <c r="AA16" s="164"/>
      <c r="AB16" s="164"/>
      <c r="AC16" s="164"/>
    </row>
    <row r="17" spans="1:30" x14ac:dyDescent="0.25">
      <c r="A17" s="147" t="s">
        <v>816</v>
      </c>
      <c r="B17" s="343">
        <v>137828.82</v>
      </c>
      <c r="C17" s="343">
        <v>232029.11000000004</v>
      </c>
      <c r="D17" s="343">
        <v>117735.02999999998</v>
      </c>
      <c r="E17" s="343">
        <v>412814.71</v>
      </c>
      <c r="F17" s="343">
        <v>225486.31</v>
      </c>
      <c r="G17" s="343">
        <v>18165.439999999995</v>
      </c>
      <c r="H17" s="343">
        <v>345077.52</v>
      </c>
      <c r="I17" s="343">
        <v>458298.29</v>
      </c>
      <c r="J17" s="343">
        <v>367302.49</v>
      </c>
      <c r="K17" s="343">
        <v>454966.07</v>
      </c>
      <c r="L17" s="343">
        <v>448722.80000000005</v>
      </c>
      <c r="M17" s="343">
        <v>402232.11</v>
      </c>
      <c r="N17" s="344">
        <v>592316.42000000004</v>
      </c>
      <c r="O17" s="344">
        <v>711083.8</v>
      </c>
      <c r="P17" s="344">
        <v>893428.96000000008</v>
      </c>
      <c r="Q17" s="344">
        <v>909581.11999999988</v>
      </c>
      <c r="R17" s="343">
        <v>636446.77</v>
      </c>
      <c r="S17" s="343">
        <v>635619.79999999993</v>
      </c>
      <c r="T17" s="343">
        <v>638528.65999999992</v>
      </c>
      <c r="U17" s="343">
        <v>638335.6100000001</v>
      </c>
      <c r="V17" s="343">
        <v>633736.44999999995</v>
      </c>
      <c r="W17" s="343">
        <v>638374.02999999991</v>
      </c>
      <c r="X17" s="343">
        <v>638171.49999999988</v>
      </c>
      <c r="Y17" s="343">
        <v>637197.88</v>
      </c>
      <c r="Z17" s="343">
        <v>638490.37</v>
      </c>
      <c r="AA17" s="343">
        <v>638769.94999999995</v>
      </c>
      <c r="AB17" s="343">
        <v>631752.07999999996</v>
      </c>
      <c r="AC17" s="343">
        <v>634211.32999999996</v>
      </c>
      <c r="AD17" s="316">
        <f>SUM(R17:AC17)</f>
        <v>7639634.4299999997</v>
      </c>
    </row>
    <row r="18" spans="1:30" x14ac:dyDescent="0.25">
      <c r="A18" s="147" t="s">
        <v>817</v>
      </c>
      <c r="B18" s="343">
        <v>0</v>
      </c>
      <c r="C18" s="343">
        <v>0</v>
      </c>
      <c r="D18" s="343">
        <v>0</v>
      </c>
      <c r="E18" s="343">
        <v>2508.9299999999998</v>
      </c>
      <c r="F18" s="343">
        <v>4958.59</v>
      </c>
      <c r="G18" s="343">
        <v>4909.09</v>
      </c>
      <c r="H18" s="343">
        <v>5017.8500000000004</v>
      </c>
      <c r="I18" s="343">
        <v>5017.8500000000004</v>
      </c>
      <c r="J18" s="343">
        <v>5017.8500000000004</v>
      </c>
      <c r="K18" s="343">
        <v>5017.8500000000004</v>
      </c>
      <c r="L18" s="343">
        <v>5017.8500000000004</v>
      </c>
      <c r="M18" s="343">
        <v>5017.8500000000004</v>
      </c>
      <c r="N18" s="344">
        <v>5017.8500000000004</v>
      </c>
      <c r="O18" s="344">
        <v>5017.8500000000004</v>
      </c>
      <c r="P18" s="344">
        <v>5017.8500000000004</v>
      </c>
      <c r="Q18" s="344">
        <v>6465.8499999999995</v>
      </c>
      <c r="R18" s="343">
        <v>6485.55</v>
      </c>
      <c r="S18" s="343">
        <v>6485.55</v>
      </c>
      <c r="T18" s="343">
        <v>6485.55</v>
      </c>
      <c r="U18" s="343">
        <v>6485.55</v>
      </c>
      <c r="V18" s="343">
        <v>6485.55</v>
      </c>
      <c r="W18" s="343">
        <v>6485.55</v>
      </c>
      <c r="X18" s="343">
        <v>6485.55</v>
      </c>
      <c r="Y18" s="343">
        <v>6485.55</v>
      </c>
      <c r="Z18" s="343">
        <v>6485.55</v>
      </c>
      <c r="AA18" s="343">
        <v>6485.55</v>
      </c>
      <c r="AB18" s="343">
        <v>6485.55</v>
      </c>
      <c r="AC18" s="343">
        <v>6485.55</v>
      </c>
      <c r="AD18" s="316">
        <f>SUM(R18:AC18)</f>
        <v>77826.60000000002</v>
      </c>
    </row>
  </sheetData>
  <pageMargins left="0.7" right="0.7" top="0.75" bottom="0.75" header="0.3" footer="0.3"/>
  <pageSetup scale="44"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93"/>
  <sheetViews>
    <sheetView workbookViewId="0">
      <selection sqref="A1:E1"/>
    </sheetView>
  </sheetViews>
  <sheetFormatPr defaultColWidth="11.5703125" defaultRowHeight="15" x14ac:dyDescent="0.25"/>
  <cols>
    <col min="1" max="1" width="11.5703125" style="90"/>
    <col min="2" max="2" width="57.85546875" style="89" customWidth="1"/>
    <col min="3" max="8" width="13.42578125" style="90" bestFit="1" customWidth="1"/>
    <col min="9" max="14" width="12" style="90" customWidth="1"/>
    <col min="15" max="15" width="15" style="90" bestFit="1" customWidth="1"/>
    <col min="16" max="16384" width="11.5703125" style="90"/>
  </cols>
  <sheetData>
    <row r="1" spans="2:15" s="92" customFormat="1" x14ac:dyDescent="0.25">
      <c r="B1" s="131"/>
    </row>
    <row r="2" spans="2:15" s="92" customFormat="1" x14ac:dyDescent="0.25">
      <c r="B2" s="132" t="s">
        <v>300</v>
      </c>
      <c r="C2" s="321">
        <f>Revenue!C2</f>
        <v>45536</v>
      </c>
      <c r="D2" s="321">
        <f>Revenue!D2</f>
        <v>45566</v>
      </c>
      <c r="E2" s="321">
        <f>Revenue!E2</f>
        <v>45597</v>
      </c>
      <c r="F2" s="321">
        <f>Revenue!F2</f>
        <v>45627</v>
      </c>
      <c r="G2" s="321">
        <f>Revenue!G2</f>
        <v>45658</v>
      </c>
      <c r="H2" s="321">
        <f>Revenue!H2</f>
        <v>45689</v>
      </c>
      <c r="I2" s="322">
        <f>Revenue!I2</f>
        <v>45717</v>
      </c>
      <c r="J2" s="322">
        <f>Revenue!J2</f>
        <v>45748</v>
      </c>
      <c r="K2" s="322">
        <f>Revenue!K2</f>
        <v>45778</v>
      </c>
      <c r="L2" s="322">
        <f>Revenue!L2</f>
        <v>45809</v>
      </c>
      <c r="M2" s="322">
        <f>Revenue!M2</f>
        <v>45839</v>
      </c>
      <c r="N2" s="322">
        <f>Revenue!N2</f>
        <v>45870</v>
      </c>
      <c r="O2" s="92" t="s">
        <v>1475</v>
      </c>
    </row>
    <row r="3" spans="2:15" s="92" customFormat="1" x14ac:dyDescent="0.25">
      <c r="B3" s="133" t="s">
        <v>1476</v>
      </c>
    </row>
    <row r="4" spans="2:15" x14ac:dyDescent="0.25">
      <c r="B4" s="132"/>
    </row>
    <row r="5" spans="2:15" x14ac:dyDescent="0.25">
      <c r="B5" s="89" t="s">
        <v>916</v>
      </c>
      <c r="C5" s="298">
        <f>C81/1</f>
        <v>1468646.9382119998</v>
      </c>
      <c r="D5" s="298">
        <f t="shared" ref="C5:H14" si="0">D81/1</f>
        <v>1468646.9382119998</v>
      </c>
      <c r="E5" s="298">
        <f t="shared" si="0"/>
        <v>1468646.9382119998</v>
      </c>
      <c r="F5" s="298">
        <f t="shared" si="0"/>
        <v>1468646.9382119998</v>
      </c>
      <c r="G5" s="298">
        <f t="shared" si="0"/>
        <v>1468646.9382119998</v>
      </c>
      <c r="H5" s="298">
        <f t="shared" si="0"/>
        <v>1468646.9382119998</v>
      </c>
      <c r="I5" s="324">
        <v>1738071.688549167</v>
      </c>
      <c r="J5" s="324">
        <v>1745140.2385491668</v>
      </c>
      <c r="K5" s="324">
        <v>1752528.1185491669</v>
      </c>
      <c r="L5" s="324">
        <v>1754431.208549167</v>
      </c>
      <c r="M5" s="324">
        <v>1757185.8185491669</v>
      </c>
      <c r="N5" s="324">
        <v>1760387.458549167</v>
      </c>
      <c r="O5" s="298">
        <f t="shared" ref="O5:O6" si="1">SUM(C5:N5)</f>
        <v>19319626.160567001</v>
      </c>
    </row>
    <row r="6" spans="2:15" x14ac:dyDescent="0.25">
      <c r="B6" s="505" t="s">
        <v>908</v>
      </c>
      <c r="C6" s="373">
        <f>'IS E'!D434</f>
        <v>316428.42</v>
      </c>
      <c r="D6" s="373">
        <f>'IS E'!E434</f>
        <v>318876.57</v>
      </c>
      <c r="E6" s="373">
        <f>'IS E'!F434</f>
        <v>324467.18</v>
      </c>
      <c r="F6" s="373">
        <f>'IS E'!G434</f>
        <v>327999.43</v>
      </c>
      <c r="G6" s="373">
        <f>'IS E'!H434</f>
        <v>331883.02</v>
      </c>
      <c r="H6" s="373">
        <f>'IS E'!I434</f>
        <v>335499</v>
      </c>
      <c r="I6" s="373">
        <f>'IS E'!J434</f>
        <v>357378.36331632652</v>
      </c>
      <c r="J6" s="373">
        <f>'IS E'!K434</f>
        <v>367087.3316753009</v>
      </c>
      <c r="K6" s="373">
        <f>'IS E'!L434</f>
        <v>373668.04729385761</v>
      </c>
      <c r="L6" s="373">
        <f>'IS E'!M434</f>
        <v>380456.64226795087</v>
      </c>
      <c r="M6" s="373">
        <f>'IS E'!N434</f>
        <v>386496.53200753423</v>
      </c>
      <c r="N6" s="373">
        <f>'IS E'!O434</f>
        <v>386999.82431119913</v>
      </c>
      <c r="O6" s="298">
        <f t="shared" si="1"/>
        <v>4207240.360872169</v>
      </c>
    </row>
    <row r="7" spans="2:15" x14ac:dyDescent="0.25">
      <c r="B7" s="89" t="s">
        <v>909</v>
      </c>
      <c r="C7" s="298">
        <f t="shared" ca="1" si="0"/>
        <v>49394.186190651169</v>
      </c>
      <c r="D7" s="298">
        <f t="shared" ca="1" si="0"/>
        <v>49394.186190651169</v>
      </c>
      <c r="E7" s="298">
        <f t="shared" ca="1" si="0"/>
        <v>49394.186190651169</v>
      </c>
      <c r="F7" s="298">
        <f t="shared" ca="1" si="0"/>
        <v>49394.186190651169</v>
      </c>
      <c r="G7" s="298">
        <f t="shared" ca="1" si="0"/>
        <v>50831.2746433629</v>
      </c>
      <c r="H7" s="298">
        <f t="shared" ca="1" si="0"/>
        <v>50831.2746433629</v>
      </c>
      <c r="I7" s="324">
        <v>51189.218953749987</v>
      </c>
      <c r="J7" s="324">
        <v>51189.218953749987</v>
      </c>
      <c r="K7" s="324">
        <v>51189.218953749987</v>
      </c>
      <c r="L7" s="324">
        <v>51189.218953749987</v>
      </c>
      <c r="M7" s="324">
        <v>51189.218953749987</v>
      </c>
      <c r="N7" s="324">
        <v>51189.218953749987</v>
      </c>
      <c r="O7" s="298">
        <f ca="1">SUM(C7:N7)</f>
        <v>606374.6077718304</v>
      </c>
    </row>
    <row r="8" spans="2:15" s="250" customFormat="1" x14ac:dyDescent="0.25">
      <c r="B8" s="323" t="s">
        <v>960</v>
      </c>
      <c r="C8" s="345">
        <f t="shared" ca="1" si="0"/>
        <v>-13785.329292205919</v>
      </c>
      <c r="D8" s="345">
        <f t="shared" ca="1" si="0"/>
        <v>-13785.329292205919</v>
      </c>
      <c r="E8" s="345">
        <f t="shared" ca="1" si="0"/>
        <v>-13785.329292205919</v>
      </c>
      <c r="F8" s="345">
        <f t="shared" ca="1" si="0"/>
        <v>-13785.329292205919</v>
      </c>
      <c r="G8" s="345">
        <f t="shared" ca="1" si="0"/>
        <v>-13862.351363828948</v>
      </c>
      <c r="H8" s="345">
        <f t="shared" ca="1" si="0"/>
        <v>-13862.351363828948</v>
      </c>
      <c r="I8" s="345">
        <v>-13862.351363828926</v>
      </c>
      <c r="J8" s="345">
        <v>-13862.351363828926</v>
      </c>
      <c r="K8" s="345">
        <v>-13862.351363828926</v>
      </c>
      <c r="L8" s="345">
        <v>-13862.351363828926</v>
      </c>
      <c r="M8" s="345">
        <v>-13862.351363828926</v>
      </c>
      <c r="N8" s="345">
        <v>-13862.351363829086</v>
      </c>
      <c r="O8" s="345">
        <f t="shared" ref="O8:O15" ca="1" si="2">SUM(C8:N8)</f>
        <v>-166040.12807945529</v>
      </c>
    </row>
    <row r="9" spans="2:15" x14ac:dyDescent="0.25">
      <c r="B9" s="323" t="s">
        <v>961</v>
      </c>
      <c r="C9" s="345">
        <f t="shared" ca="1" si="0"/>
        <v>0</v>
      </c>
      <c r="D9" s="345">
        <f t="shared" ca="1" si="0"/>
        <v>0</v>
      </c>
      <c r="E9" s="345">
        <f t="shared" ca="1" si="0"/>
        <v>0</v>
      </c>
      <c r="F9" s="345">
        <f t="shared" ca="1" si="0"/>
        <v>0</v>
      </c>
      <c r="G9" s="345">
        <f t="shared" ca="1" si="0"/>
        <v>0</v>
      </c>
      <c r="H9" s="345">
        <f t="shared" ca="1" si="0"/>
        <v>0</v>
      </c>
      <c r="I9" s="345">
        <v>0</v>
      </c>
      <c r="J9" s="345">
        <v>0</v>
      </c>
      <c r="K9" s="345">
        <v>0</v>
      </c>
      <c r="L9" s="345">
        <v>0</v>
      </c>
      <c r="M9" s="345">
        <v>0</v>
      </c>
      <c r="N9" s="345">
        <v>0</v>
      </c>
      <c r="O9" s="345">
        <f t="shared" ca="1" si="2"/>
        <v>0</v>
      </c>
    </row>
    <row r="10" spans="2:15" x14ac:dyDescent="0.25">
      <c r="B10" s="89" t="s">
        <v>910</v>
      </c>
      <c r="C10" s="298">
        <f t="shared" ca="1" si="0"/>
        <v>-616401.25</v>
      </c>
      <c r="D10" s="298">
        <f t="shared" ca="1" si="0"/>
        <v>-578526.14</v>
      </c>
      <c r="E10" s="298">
        <f t="shared" ca="1" si="0"/>
        <v>-463710.29999999993</v>
      </c>
      <c r="F10" s="298">
        <f t="shared" ca="1" si="0"/>
        <v>-506483.25</v>
      </c>
      <c r="G10" s="298">
        <f t="shared" ca="1" si="0"/>
        <v>-270160.63</v>
      </c>
      <c r="H10" s="298">
        <f t="shared" ca="1" si="0"/>
        <v>-126209.97</v>
      </c>
      <c r="I10" s="324">
        <v>-323225.61</v>
      </c>
      <c r="J10" s="324">
        <v>-591225.61</v>
      </c>
      <c r="K10" s="324">
        <v>-627225.61</v>
      </c>
      <c r="L10" s="324">
        <v>-673225.61</v>
      </c>
      <c r="M10" s="324">
        <v>-731225.61</v>
      </c>
      <c r="N10" s="324">
        <v>-718225.61</v>
      </c>
      <c r="O10" s="298">
        <f t="shared" ca="1" si="2"/>
        <v>-6225845.2000000002</v>
      </c>
    </row>
    <row r="11" spans="2:15" x14ac:dyDescent="0.25">
      <c r="B11" s="89" t="s">
        <v>911</v>
      </c>
      <c r="C11" s="298">
        <f t="shared" ca="1" si="0"/>
        <v>-2492260.7000000007</v>
      </c>
      <c r="D11" s="298">
        <f t="shared" ca="1" si="0"/>
        <v>-2451224.9699999997</v>
      </c>
      <c r="E11" s="298">
        <f t="shared" ca="1" si="0"/>
        <v>-2122910.9899999998</v>
      </c>
      <c r="F11" s="298">
        <f t="shared" ca="1" si="0"/>
        <v>-2609902.1000000006</v>
      </c>
      <c r="G11" s="298">
        <f t="shared" ca="1" si="0"/>
        <v>-2307262.19</v>
      </c>
      <c r="H11" s="298">
        <f t="shared" ca="1" si="0"/>
        <v>-2331166.06</v>
      </c>
      <c r="I11" s="324">
        <v>-1836491.79</v>
      </c>
      <c r="J11" s="324">
        <v>-1718841.1599999997</v>
      </c>
      <c r="K11" s="324">
        <v>-1798772.8899999997</v>
      </c>
      <c r="L11" s="324">
        <v>-1839953.86</v>
      </c>
      <c r="M11" s="324">
        <v>-1862359.3100000003</v>
      </c>
      <c r="N11" s="324">
        <v>-1834001.08</v>
      </c>
      <c r="O11" s="298">
        <f t="shared" ca="1" si="2"/>
        <v>-25205147.100000001</v>
      </c>
    </row>
    <row r="12" spans="2:15" x14ac:dyDescent="0.25">
      <c r="B12" s="323" t="s">
        <v>912</v>
      </c>
      <c r="C12" s="345">
        <f t="shared" ca="1" si="0"/>
        <v>0</v>
      </c>
      <c r="D12" s="345">
        <f t="shared" ca="1" si="0"/>
        <v>0</v>
      </c>
      <c r="E12" s="345">
        <f t="shared" ca="1" si="0"/>
        <v>0</v>
      </c>
      <c r="F12" s="345">
        <f t="shared" ca="1" si="0"/>
        <v>0</v>
      </c>
      <c r="G12" s="345">
        <f t="shared" ca="1" si="0"/>
        <v>0</v>
      </c>
      <c r="H12" s="345">
        <f t="shared" ca="1" si="0"/>
        <v>0</v>
      </c>
      <c r="I12" s="348">
        <v>0</v>
      </c>
      <c r="J12" s="348">
        <v>0</v>
      </c>
      <c r="K12" s="348">
        <v>0</v>
      </c>
      <c r="L12" s="348">
        <v>0</v>
      </c>
      <c r="M12" s="348">
        <v>0</v>
      </c>
      <c r="N12" s="348">
        <v>0</v>
      </c>
      <c r="O12" s="345">
        <f t="shared" ca="1" si="2"/>
        <v>0</v>
      </c>
    </row>
    <row r="13" spans="2:15" x14ac:dyDescent="0.25">
      <c r="B13" s="89" t="s">
        <v>913</v>
      </c>
      <c r="C13" s="327">
        <f t="shared" ca="1" si="0"/>
        <v>0</v>
      </c>
      <c r="D13" s="327">
        <f t="shared" ca="1" si="0"/>
        <v>0</v>
      </c>
      <c r="E13" s="327">
        <f t="shared" ca="1" si="0"/>
        <v>0</v>
      </c>
      <c r="F13" s="327">
        <f t="shared" ca="1" si="0"/>
        <v>0</v>
      </c>
      <c r="G13" s="327">
        <f t="shared" ca="1" si="0"/>
        <v>0</v>
      </c>
      <c r="H13" s="327">
        <f t="shared" ca="1" si="0"/>
        <v>0</v>
      </c>
      <c r="I13" s="325">
        <v>0</v>
      </c>
      <c r="J13" s="325">
        <v>0</v>
      </c>
      <c r="K13" s="325">
        <v>0</v>
      </c>
      <c r="L13" s="325">
        <v>0</v>
      </c>
      <c r="M13" s="325">
        <v>0</v>
      </c>
      <c r="N13" s="325">
        <v>0</v>
      </c>
      <c r="O13" s="327">
        <f t="shared" ca="1" si="2"/>
        <v>0</v>
      </c>
    </row>
    <row r="14" spans="2:15" x14ac:dyDescent="0.25">
      <c r="B14" s="89" t="s">
        <v>914</v>
      </c>
      <c r="C14" s="327">
        <f t="shared" ca="1" si="0"/>
        <v>68047.510000000009</v>
      </c>
      <c r="D14" s="327">
        <f t="shared" ca="1" si="0"/>
        <v>92673.26999999999</v>
      </c>
      <c r="E14" s="327">
        <f t="shared" ca="1" si="0"/>
        <v>134341.25</v>
      </c>
      <c r="F14" s="327">
        <f t="shared" ca="1" si="0"/>
        <v>249089.4</v>
      </c>
      <c r="G14" s="327">
        <f t="shared" ca="1" si="0"/>
        <v>104731.45839999997</v>
      </c>
      <c r="H14" s="327">
        <f t="shared" ca="1" si="0"/>
        <v>252362.03159999999</v>
      </c>
      <c r="I14" s="325">
        <v>258569.46000000002</v>
      </c>
      <c r="J14" s="325">
        <v>279502.2300000001</v>
      </c>
      <c r="K14" s="325">
        <v>258744.60000000003</v>
      </c>
      <c r="L14" s="325">
        <v>288160.41000000015</v>
      </c>
      <c r="M14" s="325">
        <v>297572.98000000004</v>
      </c>
      <c r="N14" s="325">
        <v>203699.98</v>
      </c>
      <c r="O14" s="327">
        <f t="shared" ca="1" si="2"/>
        <v>2487494.5800000005</v>
      </c>
    </row>
    <row r="15" spans="2:15" x14ac:dyDescent="0.25">
      <c r="B15" s="323" t="s">
        <v>915</v>
      </c>
      <c r="C15" s="345">
        <v>0</v>
      </c>
      <c r="D15" s="345">
        <v>0</v>
      </c>
      <c r="E15" s="345">
        <v>0</v>
      </c>
      <c r="F15" s="345">
        <v>0</v>
      </c>
      <c r="G15" s="345">
        <v>0</v>
      </c>
      <c r="H15" s="345">
        <v>0</v>
      </c>
      <c r="I15" s="345">
        <v>0</v>
      </c>
      <c r="J15" s="345">
        <v>0</v>
      </c>
      <c r="K15" s="345">
        <v>0</v>
      </c>
      <c r="L15" s="345">
        <v>0</v>
      </c>
      <c r="M15" s="345">
        <v>0</v>
      </c>
      <c r="N15" s="345">
        <v>0</v>
      </c>
      <c r="O15" s="345">
        <f t="shared" si="2"/>
        <v>0</v>
      </c>
    </row>
    <row r="16" spans="2:15" x14ac:dyDescent="0.25">
      <c r="B16" s="132" t="s">
        <v>299</v>
      </c>
      <c r="C16" s="328">
        <f t="shared" ref="C16:O16" ca="1" si="3">SUM(C4:C15)</f>
        <v>-1219930.2248895555</v>
      </c>
      <c r="D16" s="328">
        <f t="shared" ca="1" si="3"/>
        <v>-1113945.4748895545</v>
      </c>
      <c r="E16" s="328">
        <f t="shared" ca="1" si="3"/>
        <v>-623557.0648895544</v>
      </c>
      <c r="F16" s="328">
        <f t="shared" ca="1" si="3"/>
        <v>-1035040.7248895554</v>
      </c>
      <c r="G16" s="328">
        <f t="shared" ca="1" si="3"/>
        <v>-635192.48010846588</v>
      </c>
      <c r="H16" s="328">
        <f t="shared" ca="1" si="3"/>
        <v>-363899.13690846611</v>
      </c>
      <c r="I16" s="328">
        <f t="shared" si="3"/>
        <v>231628.97945541475</v>
      </c>
      <c r="J16" s="328">
        <f t="shared" si="3"/>
        <v>118989.89781438943</v>
      </c>
      <c r="K16" s="328">
        <f t="shared" si="3"/>
        <v>-3730.8665670538903</v>
      </c>
      <c r="L16" s="328">
        <f t="shared" si="3"/>
        <v>-52804.341592960758</v>
      </c>
      <c r="M16" s="328">
        <f t="shared" si="3"/>
        <v>-115002.72185337794</v>
      </c>
      <c r="N16" s="328">
        <f t="shared" si="3"/>
        <v>-163812.55954971255</v>
      </c>
      <c r="O16" s="328">
        <f t="shared" ca="1" si="3"/>
        <v>-4976296.7188684586</v>
      </c>
    </row>
    <row r="17" spans="1:15" x14ac:dyDescent="0.25">
      <c r="B17" s="90" t="s">
        <v>918</v>
      </c>
      <c r="C17" s="298">
        <f ca="1">C92</f>
        <v>-1219935.3651532433</v>
      </c>
      <c r="D17" s="298">
        <f t="shared" ref="D17:H17" ca="1" si="4">D92</f>
        <v>-1113940.3553024959</v>
      </c>
      <c r="E17" s="298">
        <f t="shared" ca="1" si="4"/>
        <v>-623557.07580249617</v>
      </c>
      <c r="F17" s="298">
        <f t="shared" ca="1" si="4"/>
        <v>-1035040.7384155622</v>
      </c>
      <c r="G17" s="298">
        <f t="shared" ca="1" si="4"/>
        <v>-635192.49711932137</v>
      </c>
      <c r="H17" s="298">
        <f t="shared" ca="1" si="4"/>
        <v>-363899.14513759559</v>
      </c>
      <c r="I17" s="298"/>
      <c r="J17" s="298"/>
      <c r="K17" s="298"/>
      <c r="L17" s="298"/>
      <c r="M17" s="298"/>
      <c r="N17" s="298"/>
      <c r="O17" s="298"/>
    </row>
    <row r="18" spans="1:15" x14ac:dyDescent="0.25">
      <c r="B18" s="132" t="s">
        <v>919</v>
      </c>
      <c r="C18" s="297"/>
      <c r="D18" s="297"/>
      <c r="E18" s="297"/>
      <c r="F18" s="297"/>
      <c r="G18" s="297"/>
      <c r="H18" s="297"/>
      <c r="I18" s="297"/>
      <c r="J18" s="297"/>
      <c r="K18" s="297"/>
      <c r="L18" s="297"/>
      <c r="M18" s="297"/>
      <c r="N18" s="297"/>
      <c r="O18" s="297"/>
    </row>
    <row r="19" spans="1:15" x14ac:dyDescent="0.25">
      <c r="B19" s="89" t="s">
        <v>910</v>
      </c>
      <c r="C19" s="297">
        <f t="shared" ref="C19:N19" ca="1" si="5">C10</f>
        <v>-616401.25</v>
      </c>
      <c r="D19" s="297">
        <f t="shared" ca="1" si="5"/>
        <v>-578526.14</v>
      </c>
      <c r="E19" s="297">
        <f t="shared" ca="1" si="5"/>
        <v>-463710.29999999993</v>
      </c>
      <c r="F19" s="297">
        <f t="shared" ca="1" si="5"/>
        <v>-506483.25</v>
      </c>
      <c r="G19" s="297">
        <f t="shared" ca="1" si="5"/>
        <v>-270160.63</v>
      </c>
      <c r="H19" s="297">
        <f t="shared" ca="1" si="5"/>
        <v>-126209.97</v>
      </c>
      <c r="I19" s="297">
        <f t="shared" si="5"/>
        <v>-323225.61</v>
      </c>
      <c r="J19" s="297">
        <f t="shared" si="5"/>
        <v>-591225.61</v>
      </c>
      <c r="K19" s="297">
        <f t="shared" si="5"/>
        <v>-627225.61</v>
      </c>
      <c r="L19" s="297">
        <f t="shared" si="5"/>
        <v>-673225.61</v>
      </c>
      <c r="M19" s="297">
        <f t="shared" si="5"/>
        <v>-731225.61</v>
      </c>
      <c r="N19" s="297">
        <f t="shared" si="5"/>
        <v>-718225.61</v>
      </c>
      <c r="O19" s="297">
        <f t="shared" ref="O19:O22" ca="1" si="6">SUM(C19:N19)</f>
        <v>-6225845.2000000002</v>
      </c>
    </row>
    <row r="20" spans="1:15" x14ac:dyDescent="0.25">
      <c r="B20" s="89" t="s">
        <v>911</v>
      </c>
      <c r="C20" s="297">
        <f t="shared" ref="C20:N20" ca="1" si="7">C11</f>
        <v>-2492260.7000000007</v>
      </c>
      <c r="D20" s="297">
        <f t="shared" ca="1" si="7"/>
        <v>-2451224.9699999997</v>
      </c>
      <c r="E20" s="297">
        <f t="shared" ca="1" si="7"/>
        <v>-2122910.9899999998</v>
      </c>
      <c r="F20" s="297">
        <f t="shared" ca="1" si="7"/>
        <v>-2609902.1000000006</v>
      </c>
      <c r="G20" s="297">
        <f t="shared" ca="1" si="7"/>
        <v>-2307262.19</v>
      </c>
      <c r="H20" s="297">
        <f t="shared" ca="1" si="7"/>
        <v>-2331166.06</v>
      </c>
      <c r="I20" s="297">
        <f t="shared" si="7"/>
        <v>-1836491.79</v>
      </c>
      <c r="J20" s="297">
        <f t="shared" si="7"/>
        <v>-1718841.1599999997</v>
      </c>
      <c r="K20" s="297">
        <f t="shared" si="7"/>
        <v>-1798772.8899999997</v>
      </c>
      <c r="L20" s="297">
        <f t="shared" si="7"/>
        <v>-1839953.86</v>
      </c>
      <c r="M20" s="297">
        <f t="shared" si="7"/>
        <v>-1862359.3100000003</v>
      </c>
      <c r="N20" s="297">
        <f t="shared" si="7"/>
        <v>-1834001.08</v>
      </c>
      <c r="O20" s="297">
        <f t="shared" ca="1" si="6"/>
        <v>-25205147.100000001</v>
      </c>
    </row>
    <row r="21" spans="1:15" x14ac:dyDescent="0.25">
      <c r="B21" s="89" t="s">
        <v>912</v>
      </c>
      <c r="C21" s="297">
        <f t="shared" ref="C21:N21" ca="1" si="8">C12</f>
        <v>0</v>
      </c>
      <c r="D21" s="297">
        <f t="shared" ca="1" si="8"/>
        <v>0</v>
      </c>
      <c r="E21" s="297">
        <f t="shared" ca="1" si="8"/>
        <v>0</v>
      </c>
      <c r="F21" s="297">
        <f t="shared" ca="1" si="8"/>
        <v>0</v>
      </c>
      <c r="G21" s="297">
        <f t="shared" ca="1" si="8"/>
        <v>0</v>
      </c>
      <c r="H21" s="297">
        <f t="shared" ca="1" si="8"/>
        <v>0</v>
      </c>
      <c r="I21" s="297">
        <f t="shared" si="8"/>
        <v>0</v>
      </c>
      <c r="J21" s="297">
        <f t="shared" si="8"/>
        <v>0</v>
      </c>
      <c r="K21" s="297">
        <f t="shared" si="8"/>
        <v>0</v>
      </c>
      <c r="L21" s="297">
        <f t="shared" si="8"/>
        <v>0</v>
      </c>
      <c r="M21" s="297">
        <f t="shared" si="8"/>
        <v>0</v>
      </c>
      <c r="N21" s="297">
        <f t="shared" si="8"/>
        <v>0</v>
      </c>
      <c r="O21" s="297">
        <f t="shared" ca="1" si="6"/>
        <v>0</v>
      </c>
    </row>
    <row r="22" spans="1:15" x14ac:dyDescent="0.25">
      <c r="B22" s="89" t="s">
        <v>914</v>
      </c>
      <c r="C22" s="297">
        <f t="shared" ref="C22:N22" ca="1" si="9">C14</f>
        <v>68047.510000000009</v>
      </c>
      <c r="D22" s="297">
        <f t="shared" ca="1" si="9"/>
        <v>92673.26999999999</v>
      </c>
      <c r="E22" s="297">
        <f t="shared" ca="1" si="9"/>
        <v>134341.25</v>
      </c>
      <c r="F22" s="297">
        <f t="shared" ca="1" si="9"/>
        <v>249089.4</v>
      </c>
      <c r="G22" s="297">
        <f t="shared" ca="1" si="9"/>
        <v>104731.45839999997</v>
      </c>
      <c r="H22" s="297">
        <f t="shared" ca="1" si="9"/>
        <v>252362.03159999999</v>
      </c>
      <c r="I22" s="297">
        <f t="shared" si="9"/>
        <v>258569.46000000002</v>
      </c>
      <c r="J22" s="297">
        <f t="shared" si="9"/>
        <v>279502.2300000001</v>
      </c>
      <c r="K22" s="297">
        <f t="shared" si="9"/>
        <v>258744.60000000003</v>
      </c>
      <c r="L22" s="297">
        <f t="shared" si="9"/>
        <v>288160.41000000015</v>
      </c>
      <c r="M22" s="297">
        <f t="shared" si="9"/>
        <v>297572.98000000004</v>
      </c>
      <c r="N22" s="297">
        <f t="shared" si="9"/>
        <v>203699.98</v>
      </c>
      <c r="O22" s="297">
        <f t="shared" ca="1" si="6"/>
        <v>2487494.5800000005</v>
      </c>
    </row>
    <row r="23" spans="1:15" x14ac:dyDescent="0.25">
      <c r="C23" s="297"/>
      <c r="D23" s="297"/>
      <c r="E23" s="297"/>
      <c r="F23" s="297"/>
      <c r="G23" s="297"/>
      <c r="H23" s="297"/>
      <c r="I23" s="297"/>
      <c r="J23" s="297"/>
      <c r="K23" s="297"/>
      <c r="L23" s="297"/>
      <c r="M23" s="297"/>
      <c r="N23" s="297"/>
      <c r="O23" s="297"/>
    </row>
    <row r="24" spans="1:15" x14ac:dyDescent="0.25">
      <c r="B24" s="89" t="s">
        <v>920</v>
      </c>
      <c r="C24" s="312">
        <f t="shared" ref="C24:N24" ca="1" si="10">SUM(C19:C23)</f>
        <v>-3040614.4400000004</v>
      </c>
      <c r="D24" s="312">
        <f t="shared" ca="1" si="10"/>
        <v>-2937077.84</v>
      </c>
      <c r="E24" s="312">
        <f t="shared" ca="1" si="10"/>
        <v>-2452280.0399999996</v>
      </c>
      <c r="F24" s="312">
        <f t="shared" ca="1" si="10"/>
        <v>-2867295.9500000007</v>
      </c>
      <c r="G24" s="312">
        <f t="shared" ca="1" si="10"/>
        <v>-2472691.3615999999</v>
      </c>
      <c r="H24" s="312">
        <f t="shared" ca="1" si="10"/>
        <v>-2205013.9984000004</v>
      </c>
      <c r="I24" s="312">
        <f t="shared" si="10"/>
        <v>-1901147.94</v>
      </c>
      <c r="J24" s="312">
        <f t="shared" si="10"/>
        <v>-2030564.5399999996</v>
      </c>
      <c r="K24" s="312">
        <f t="shared" si="10"/>
        <v>-2167253.8999999994</v>
      </c>
      <c r="L24" s="312">
        <f t="shared" si="10"/>
        <v>-2225019.06</v>
      </c>
      <c r="M24" s="312">
        <f t="shared" si="10"/>
        <v>-2296011.9400000004</v>
      </c>
      <c r="N24" s="312">
        <f t="shared" si="10"/>
        <v>-2348526.71</v>
      </c>
      <c r="O24" s="312">
        <f ca="1">SUM(C24:N24)</f>
        <v>-28943497.720000003</v>
      </c>
    </row>
    <row r="25" spans="1:15" x14ac:dyDescent="0.25">
      <c r="B25" s="90"/>
      <c r="C25" s="297">
        <f ca="1">C93</f>
        <v>-3040614.4400000004</v>
      </c>
      <c r="D25" s="297">
        <f t="shared" ref="D25:G25" ca="1" si="11">D93</f>
        <v>-2937077.84</v>
      </c>
      <c r="E25" s="297">
        <f t="shared" ca="1" si="11"/>
        <v>-2452280.0399999996</v>
      </c>
      <c r="F25" s="297">
        <f t="shared" ca="1" si="11"/>
        <v>-2867295.9500000007</v>
      </c>
      <c r="G25" s="297">
        <f t="shared" ca="1" si="11"/>
        <v>-2472691.3615999999</v>
      </c>
      <c r="H25" s="297">
        <f ca="1">H93</f>
        <v>-2205013.9984000004</v>
      </c>
      <c r="I25" s="297"/>
      <c r="J25" s="297"/>
      <c r="K25" s="297"/>
      <c r="L25" s="297"/>
      <c r="M25" s="297"/>
      <c r="N25" s="297"/>
      <c r="O25" s="297">
        <f ca="1">O24*0.125</f>
        <v>-3617937.2150000003</v>
      </c>
    </row>
    <row r="28" spans="1:15" x14ac:dyDescent="0.25">
      <c r="A28" s="89" t="s">
        <v>921</v>
      </c>
    </row>
    <row r="29" spans="1:15" x14ac:dyDescent="0.25">
      <c r="A29" s="134">
        <v>407.3</v>
      </c>
      <c r="B29" s="89" t="s">
        <v>1478</v>
      </c>
      <c r="C29" s="324">
        <v>316423.27973631216</v>
      </c>
      <c r="D29" s="324">
        <v>318881.68958705844</v>
      </c>
      <c r="E29" s="324">
        <v>324467.1690870584</v>
      </c>
      <c r="F29" s="324">
        <v>327999.41647399316</v>
      </c>
      <c r="G29" s="324">
        <v>331883.00298914465</v>
      </c>
      <c r="H29" s="324">
        <v>335498.99177087058</v>
      </c>
      <c r="I29" s="297"/>
    </row>
    <row r="30" spans="1:15" x14ac:dyDescent="0.25">
      <c r="A30" s="90" t="str">
        <f>MID($B30,1,3)</f>
        <v>408</v>
      </c>
      <c r="B30" s="89" t="s">
        <v>1479</v>
      </c>
      <c r="C30" s="324">
        <v>49394.186190651169</v>
      </c>
      <c r="D30" s="324">
        <v>49394.186190651169</v>
      </c>
      <c r="E30" s="324">
        <v>49394.186190651169</v>
      </c>
      <c r="F30" s="324">
        <v>49394.186190651169</v>
      </c>
      <c r="G30" s="324">
        <v>50831.2746433629</v>
      </c>
      <c r="H30" s="324">
        <v>50831.2746433629</v>
      </c>
      <c r="I30" s="297"/>
    </row>
    <row r="31" spans="1:15" x14ac:dyDescent="0.25">
      <c r="A31" s="134">
        <v>411.8</v>
      </c>
      <c r="B31" s="89" t="s">
        <v>298</v>
      </c>
      <c r="C31" s="324"/>
      <c r="D31" s="324"/>
      <c r="E31" s="324"/>
      <c r="F31" s="324"/>
      <c r="G31" s="324"/>
      <c r="H31" s="324"/>
      <c r="I31" s="297"/>
    </row>
    <row r="32" spans="1:15" x14ac:dyDescent="0.25">
      <c r="A32" s="90" t="str">
        <f t="shared" ref="A32:A76" si="12">MID($B32,1,3)</f>
        <v>501</v>
      </c>
      <c r="B32" s="89" t="s">
        <v>1480</v>
      </c>
      <c r="C32" s="324">
        <v>33624.78</v>
      </c>
      <c r="D32" s="324">
        <v>45927.01</v>
      </c>
      <c r="E32" s="324">
        <v>989.22</v>
      </c>
      <c r="F32" s="324">
        <v>31683.15</v>
      </c>
      <c r="G32" s="324">
        <v>15019.21</v>
      </c>
      <c r="H32" s="324">
        <v>2800.36</v>
      </c>
      <c r="I32" s="297"/>
    </row>
    <row r="33" spans="1:9" x14ac:dyDescent="0.25">
      <c r="A33" s="90" t="str">
        <f t="shared" si="12"/>
        <v>501</v>
      </c>
      <c r="B33" s="89" t="s">
        <v>922</v>
      </c>
      <c r="C33" s="324">
        <v>-310276.2</v>
      </c>
      <c r="D33" s="324">
        <v>-250118.7</v>
      </c>
      <c r="E33" s="324">
        <v>-197620.8</v>
      </c>
      <c r="F33" s="324">
        <v>-246849</v>
      </c>
      <c r="G33" s="324">
        <v>-194436.3</v>
      </c>
      <c r="H33" s="324">
        <v>-10660.8</v>
      </c>
      <c r="I33" s="297"/>
    </row>
    <row r="34" spans="1:9" x14ac:dyDescent="0.25">
      <c r="A34" s="90" t="str">
        <f t="shared" si="12"/>
        <v>501</v>
      </c>
      <c r="B34" s="89" t="s">
        <v>922</v>
      </c>
      <c r="C34" s="324">
        <v>-339749.83</v>
      </c>
      <c r="D34" s="324">
        <v>-374334.45</v>
      </c>
      <c r="E34" s="324">
        <v>-267078.71999999997</v>
      </c>
      <c r="F34" s="324">
        <v>-291317.40000000002</v>
      </c>
      <c r="G34" s="324">
        <v>-90743.54</v>
      </c>
      <c r="H34" s="324">
        <v>-118349.53</v>
      </c>
      <c r="I34" s="297"/>
    </row>
    <row r="35" spans="1:9" x14ac:dyDescent="0.25">
      <c r="A35" s="90" t="str">
        <f t="shared" si="12"/>
        <v>501</v>
      </c>
      <c r="B35" s="89" t="s">
        <v>922</v>
      </c>
      <c r="C35" s="324"/>
      <c r="D35" s="324"/>
      <c r="E35" s="324"/>
      <c r="F35" s="324"/>
      <c r="G35" s="324"/>
      <c r="H35" s="324"/>
      <c r="I35" s="297"/>
    </row>
    <row r="36" spans="1:9" x14ac:dyDescent="0.25">
      <c r="A36" s="90" t="str">
        <f t="shared" si="12"/>
        <v>502</v>
      </c>
      <c r="B36" s="89" t="s">
        <v>923</v>
      </c>
      <c r="C36" s="324">
        <v>32466.85</v>
      </c>
      <c r="D36" s="324">
        <v>25383.67</v>
      </c>
      <c r="E36" s="324">
        <v>14560.36</v>
      </c>
      <c r="F36" s="324"/>
      <c r="G36" s="324">
        <v>15265.87</v>
      </c>
      <c r="H36" s="324">
        <v>52121.14</v>
      </c>
      <c r="I36" s="297"/>
    </row>
    <row r="37" spans="1:9" x14ac:dyDescent="0.25">
      <c r="A37" s="90" t="str">
        <f t="shared" si="12"/>
        <v>502</v>
      </c>
      <c r="B37" s="89" t="s">
        <v>923</v>
      </c>
      <c r="C37" s="324">
        <v>-299963.5</v>
      </c>
      <c r="D37" s="324">
        <v>-147443.26999999999</v>
      </c>
      <c r="E37" s="324">
        <v>-172228.19</v>
      </c>
      <c r="F37" s="324">
        <v>-324752.62</v>
      </c>
      <c r="G37" s="324">
        <v>-363293.18</v>
      </c>
      <c r="H37" s="324">
        <v>-480204.44</v>
      </c>
      <c r="I37" s="297"/>
    </row>
    <row r="38" spans="1:9" x14ac:dyDescent="0.25">
      <c r="A38" s="90" t="str">
        <f t="shared" si="12"/>
        <v>502</v>
      </c>
      <c r="B38" s="89" t="s">
        <v>923</v>
      </c>
      <c r="C38" s="324">
        <v>-135381.17000000001</v>
      </c>
      <c r="D38" s="324">
        <v>-114648.98</v>
      </c>
      <c r="E38" s="324">
        <v>-96665.93</v>
      </c>
      <c r="F38" s="324">
        <v>-148654.18</v>
      </c>
      <c r="G38" s="324">
        <v>-267234.99</v>
      </c>
      <c r="H38" s="324">
        <v>-130428.14</v>
      </c>
      <c r="I38" s="297"/>
    </row>
    <row r="39" spans="1:9" x14ac:dyDescent="0.25">
      <c r="A39" s="90" t="str">
        <f t="shared" si="12"/>
        <v>502</v>
      </c>
      <c r="B39" s="89" t="s">
        <v>923</v>
      </c>
      <c r="C39" s="324">
        <v>21022.03</v>
      </c>
      <c r="D39" s="324">
        <v>1743.22</v>
      </c>
      <c r="E39" s="324">
        <v>16999.11</v>
      </c>
      <c r="F39" s="324">
        <v>20595.45</v>
      </c>
      <c r="G39" s="324">
        <v>21214.03</v>
      </c>
      <c r="H39" s="324">
        <v>19711.419999999998</v>
      </c>
      <c r="I39" s="297"/>
    </row>
    <row r="40" spans="1:9" x14ac:dyDescent="0.25">
      <c r="A40" s="90" t="str">
        <f t="shared" si="12"/>
        <v>502</v>
      </c>
      <c r="B40" s="89" t="s">
        <v>923</v>
      </c>
      <c r="C40" s="324">
        <v>-278107.90000000002</v>
      </c>
      <c r="D40" s="324">
        <v>25025.91</v>
      </c>
      <c r="E40" s="324">
        <v>-371148.05</v>
      </c>
      <c r="F40" s="324">
        <v>-1349612.25</v>
      </c>
      <c r="G40" s="324">
        <v>-258142.15</v>
      </c>
      <c r="H40" s="324">
        <v>-560421.05000000005</v>
      </c>
      <c r="I40" s="297"/>
    </row>
    <row r="41" spans="1:9" x14ac:dyDescent="0.25">
      <c r="A41" s="90" t="str">
        <f t="shared" si="12"/>
        <v>502</v>
      </c>
      <c r="B41" s="89" t="s">
        <v>923</v>
      </c>
      <c r="C41" s="324">
        <v>-1048102.65</v>
      </c>
      <c r="D41" s="324">
        <v>9100</v>
      </c>
      <c r="E41" s="324">
        <v>-719432</v>
      </c>
      <c r="F41" s="324">
        <v>-6127.02</v>
      </c>
      <c r="G41" s="324">
        <v>-812709.1</v>
      </c>
      <c r="H41" s="324">
        <v>66701.25</v>
      </c>
      <c r="I41" s="297"/>
    </row>
    <row r="42" spans="1:9" x14ac:dyDescent="0.25">
      <c r="A42" s="90" t="str">
        <f t="shared" si="12"/>
        <v>502</v>
      </c>
      <c r="B42" s="89" t="s">
        <v>923</v>
      </c>
      <c r="C42" s="324">
        <v>101150</v>
      </c>
      <c r="D42" s="324">
        <v>-1135720.3600000001</v>
      </c>
      <c r="E42" s="324">
        <v>-25034.22</v>
      </c>
      <c r="F42" s="324">
        <v>-38983.980000000003</v>
      </c>
      <c r="G42" s="324">
        <v>-19975.14</v>
      </c>
      <c r="H42" s="324">
        <v>2719.32</v>
      </c>
      <c r="I42" s="297"/>
    </row>
    <row r="43" spans="1:9" x14ac:dyDescent="0.25">
      <c r="A43" s="90" t="str">
        <f t="shared" si="12"/>
        <v>502</v>
      </c>
      <c r="B43" s="89" t="s">
        <v>923</v>
      </c>
      <c r="C43" s="324">
        <v>-29273.58</v>
      </c>
      <c r="D43" s="324">
        <v>-265952.93</v>
      </c>
      <c r="E43" s="324"/>
      <c r="F43" s="324"/>
      <c r="G43" s="324"/>
      <c r="H43" s="324">
        <v>-813388</v>
      </c>
      <c r="I43" s="297"/>
    </row>
    <row r="44" spans="1:9" x14ac:dyDescent="0.25">
      <c r="A44" s="90" t="str">
        <f t="shared" si="12"/>
        <v>502</v>
      </c>
      <c r="B44" s="89" t="s">
        <v>923</v>
      </c>
      <c r="C44" s="324"/>
      <c r="D44" s="324">
        <v>1469.48</v>
      </c>
      <c r="E44" s="324"/>
      <c r="F44" s="324"/>
      <c r="G44" s="324"/>
      <c r="H44" s="324">
        <v>-29008.2</v>
      </c>
      <c r="I44" s="297"/>
    </row>
    <row r="45" spans="1:9" x14ac:dyDescent="0.25">
      <c r="A45" s="90" t="str">
        <f t="shared" si="12"/>
        <v>502</v>
      </c>
      <c r="B45" s="89" t="s">
        <v>923</v>
      </c>
      <c r="C45" s="324"/>
      <c r="D45" s="324">
        <v>-42095.28</v>
      </c>
      <c r="E45" s="324"/>
      <c r="F45" s="324"/>
      <c r="G45" s="324"/>
      <c r="H45" s="324"/>
      <c r="I45" s="297"/>
    </row>
    <row r="46" spans="1:9" x14ac:dyDescent="0.25">
      <c r="A46" s="90" t="str">
        <f t="shared" si="12"/>
        <v>512</v>
      </c>
      <c r="B46" s="89" t="s">
        <v>962</v>
      </c>
      <c r="C46" s="324">
        <v>9464.99</v>
      </c>
      <c r="D46" s="324">
        <v>774.86</v>
      </c>
      <c r="E46" s="324">
        <v>-38.799999999999997</v>
      </c>
      <c r="F46" s="324">
        <v>49.74</v>
      </c>
      <c r="G46" s="324">
        <v>81.93</v>
      </c>
      <c r="H46" s="324">
        <v>242.34</v>
      </c>
      <c r="I46" s="297"/>
    </row>
    <row r="47" spans="1:9" x14ac:dyDescent="0.25">
      <c r="A47" s="90" t="str">
        <f t="shared" si="12"/>
        <v>512</v>
      </c>
      <c r="B47" s="89" t="s">
        <v>962</v>
      </c>
      <c r="C47" s="324">
        <v>1118.02</v>
      </c>
      <c r="D47" s="324">
        <v>3940.74</v>
      </c>
      <c r="E47" s="324">
        <v>789.77</v>
      </c>
      <c r="F47" s="324">
        <v>753.16</v>
      </c>
      <c r="G47" s="324">
        <v>1778.15</v>
      </c>
      <c r="H47" s="324">
        <v>5765.12</v>
      </c>
      <c r="I47" s="297"/>
    </row>
    <row r="48" spans="1:9" x14ac:dyDescent="0.25">
      <c r="A48" s="90" t="str">
        <f t="shared" si="12"/>
        <v>512</v>
      </c>
      <c r="B48" s="89" t="s">
        <v>962</v>
      </c>
      <c r="C48" s="324">
        <v>470.67</v>
      </c>
      <c r="D48" s="324">
        <v>394.95</v>
      </c>
      <c r="E48" s="324">
        <v>680.63</v>
      </c>
      <c r="F48" s="324">
        <v>-131.30000000000001</v>
      </c>
      <c r="G48" s="324">
        <v>-2.63</v>
      </c>
      <c r="H48" s="324">
        <v>1181.1300000000001</v>
      </c>
      <c r="I48" s="297"/>
    </row>
    <row r="49" spans="1:9" x14ac:dyDescent="0.25">
      <c r="A49" s="90" t="str">
        <f t="shared" si="12"/>
        <v>512</v>
      </c>
      <c r="B49" s="89" t="s">
        <v>962</v>
      </c>
      <c r="C49" s="324">
        <v>108.9</v>
      </c>
      <c r="D49" s="324">
        <v>778.55</v>
      </c>
      <c r="E49" s="324">
        <v>-598.70000000000005</v>
      </c>
      <c r="F49" s="324">
        <v>147.21</v>
      </c>
      <c r="G49" s="324">
        <v>347.68</v>
      </c>
      <c r="H49" s="324">
        <v>384.72</v>
      </c>
      <c r="I49" s="297"/>
    </row>
    <row r="50" spans="1:9" x14ac:dyDescent="0.25">
      <c r="A50" s="90" t="str">
        <f t="shared" si="12"/>
        <v>512</v>
      </c>
      <c r="B50" s="89" t="s">
        <v>962</v>
      </c>
      <c r="C50" s="324">
        <v>463.14</v>
      </c>
      <c r="D50" s="324">
        <v>200.64</v>
      </c>
      <c r="E50" s="324">
        <v>3824.18</v>
      </c>
      <c r="F50" s="324">
        <v>558.46</v>
      </c>
      <c r="G50" s="324">
        <v>-9.2899999999999991</v>
      </c>
      <c r="H50" s="324">
        <v>-6.55</v>
      </c>
      <c r="I50" s="297"/>
    </row>
    <row r="51" spans="1:9" x14ac:dyDescent="0.25">
      <c r="A51" s="90" t="str">
        <f t="shared" si="12"/>
        <v>512</v>
      </c>
      <c r="B51" s="89" t="s">
        <v>962</v>
      </c>
      <c r="C51" s="324">
        <v>9531.2999999999993</v>
      </c>
      <c r="D51" s="324">
        <v>110.53</v>
      </c>
      <c r="E51" s="324">
        <v>3047.67</v>
      </c>
      <c r="F51" s="324">
        <v>985.09</v>
      </c>
      <c r="G51" s="324">
        <v>536.30999999999995</v>
      </c>
      <c r="H51" s="324">
        <v>320.25</v>
      </c>
      <c r="I51" s="297"/>
    </row>
    <row r="52" spans="1:9" x14ac:dyDescent="0.25">
      <c r="A52" s="90" t="str">
        <f t="shared" si="12"/>
        <v>512</v>
      </c>
      <c r="B52" s="89" t="s">
        <v>962</v>
      </c>
      <c r="C52" s="324">
        <v>1270.47</v>
      </c>
      <c r="D52" s="324">
        <v>3710.46</v>
      </c>
      <c r="E52" s="324">
        <v>2.3199999999999998</v>
      </c>
      <c r="F52" s="324">
        <v>-17.29</v>
      </c>
      <c r="G52" s="324">
        <v>401.22</v>
      </c>
      <c r="H52" s="324">
        <v>4962.37</v>
      </c>
      <c r="I52" s="297"/>
    </row>
    <row r="53" spans="1:9" x14ac:dyDescent="0.25">
      <c r="A53" s="90" t="str">
        <f t="shared" si="12"/>
        <v>512</v>
      </c>
      <c r="B53" s="89" t="s">
        <v>962</v>
      </c>
      <c r="C53" s="324">
        <v>26.6</v>
      </c>
      <c r="D53" s="324">
        <v>106.55</v>
      </c>
      <c r="E53" s="324">
        <v>11139.91</v>
      </c>
      <c r="F53" s="324">
        <v>3218.14</v>
      </c>
      <c r="G53" s="324">
        <v>1004.45</v>
      </c>
      <c r="H53" s="324">
        <v>305.76</v>
      </c>
      <c r="I53" s="297"/>
    </row>
    <row r="54" spans="1:9" x14ac:dyDescent="0.25">
      <c r="A54" s="90" t="str">
        <f t="shared" si="12"/>
        <v>512</v>
      </c>
      <c r="B54" s="89" t="s">
        <v>962</v>
      </c>
      <c r="C54" s="324"/>
      <c r="D54" s="324">
        <v>704.1</v>
      </c>
      <c r="E54" s="324"/>
      <c r="F54" s="324">
        <v>4580.2</v>
      </c>
      <c r="G54" s="324">
        <v>216.81</v>
      </c>
      <c r="H54" s="324">
        <v>1530.08</v>
      </c>
      <c r="I54" s="297"/>
    </row>
    <row r="55" spans="1:9" x14ac:dyDescent="0.25">
      <c r="A55" s="90" t="str">
        <f t="shared" si="12"/>
        <v>512</v>
      </c>
      <c r="B55" s="89" t="s">
        <v>962</v>
      </c>
      <c r="C55" s="324"/>
      <c r="D55" s="324">
        <v>3553.72</v>
      </c>
      <c r="E55" s="324"/>
      <c r="F55" s="324">
        <v>1517.28</v>
      </c>
      <c r="G55" s="324">
        <v>109.33</v>
      </c>
      <c r="H55" s="324">
        <v>1253.77</v>
      </c>
      <c r="I55" s="297"/>
    </row>
    <row r="56" spans="1:9" x14ac:dyDescent="0.25">
      <c r="A56" s="90" t="str">
        <f t="shared" si="12"/>
        <v>512</v>
      </c>
      <c r="B56" s="89" t="s">
        <v>962</v>
      </c>
      <c r="C56" s="324"/>
      <c r="D56" s="324">
        <v>3.61</v>
      </c>
      <c r="E56" s="324"/>
      <c r="F56" s="324">
        <v>2.48</v>
      </c>
      <c r="G56" s="324">
        <v>149.16</v>
      </c>
      <c r="H56" s="324">
        <v>361.83</v>
      </c>
      <c r="I56" s="297"/>
    </row>
    <row r="57" spans="1:9" x14ac:dyDescent="0.25">
      <c r="A57" s="90" t="str">
        <f t="shared" si="12"/>
        <v>512</v>
      </c>
      <c r="B57" s="89" t="s">
        <v>962</v>
      </c>
      <c r="C57" s="324"/>
      <c r="D57" s="324">
        <v>156.21</v>
      </c>
      <c r="E57" s="324"/>
      <c r="F57" s="324"/>
      <c r="G57" s="324"/>
      <c r="H57" s="324">
        <v>70.5</v>
      </c>
      <c r="I57" s="297"/>
    </row>
    <row r="58" spans="1:9" x14ac:dyDescent="0.25">
      <c r="A58" s="90" t="str">
        <f t="shared" si="12"/>
        <v>512</v>
      </c>
      <c r="B58" s="89" t="s">
        <v>962</v>
      </c>
      <c r="C58" s="324"/>
      <c r="D58" s="324">
        <v>-2575</v>
      </c>
      <c r="E58" s="324"/>
      <c r="F58" s="324"/>
      <c r="G58" s="324"/>
      <c r="H58" s="324">
        <v>218.66</v>
      </c>
      <c r="I58" s="297"/>
    </row>
    <row r="59" spans="1:9" x14ac:dyDescent="0.25">
      <c r="A59" s="90" t="str">
        <f t="shared" si="12"/>
        <v>501</v>
      </c>
      <c r="B59" s="89" t="s">
        <v>922</v>
      </c>
      <c r="C59" s="324"/>
      <c r="D59" s="324"/>
      <c r="E59" s="324"/>
      <c r="F59" s="324"/>
      <c r="G59" s="324"/>
      <c r="H59" s="324"/>
      <c r="I59" s="297"/>
    </row>
    <row r="60" spans="1:9" x14ac:dyDescent="0.25">
      <c r="A60" s="90" t="str">
        <f t="shared" si="12"/>
        <v>501</v>
      </c>
      <c r="B60" s="89" t="s">
        <v>922</v>
      </c>
      <c r="C60" s="324"/>
      <c r="D60" s="324"/>
      <c r="E60" s="324"/>
      <c r="F60" s="324"/>
      <c r="G60" s="324"/>
      <c r="H60" s="324"/>
      <c r="I60" s="297"/>
    </row>
    <row r="61" spans="1:9" x14ac:dyDescent="0.25">
      <c r="A61" s="90" t="str">
        <f t="shared" si="12"/>
        <v>501</v>
      </c>
      <c r="B61" s="89" t="s">
        <v>1036</v>
      </c>
      <c r="C61" s="324"/>
      <c r="D61" s="324"/>
      <c r="E61" s="324"/>
      <c r="F61" s="324"/>
      <c r="G61" s="324"/>
      <c r="H61" s="324"/>
      <c r="I61" s="297"/>
    </row>
    <row r="62" spans="1:9" x14ac:dyDescent="0.25">
      <c r="A62" s="90">
        <v>502</v>
      </c>
      <c r="B62" s="89" t="s">
        <v>924</v>
      </c>
      <c r="C62" s="324">
        <v>-927009.31</v>
      </c>
      <c r="D62" s="324">
        <v>-897101.44</v>
      </c>
      <c r="E62" s="324">
        <v>-860950.09999999986</v>
      </c>
      <c r="F62" s="324">
        <v>-818698.27000000025</v>
      </c>
      <c r="G62" s="324">
        <v>-726635.05</v>
      </c>
      <c r="H62" s="324">
        <v>-593962.73</v>
      </c>
      <c r="I62" s="297"/>
    </row>
    <row r="63" spans="1:9" x14ac:dyDescent="0.25">
      <c r="A63" s="90" t="str">
        <f t="shared" si="12"/>
        <v>502</v>
      </c>
      <c r="B63" s="89" t="s">
        <v>1481</v>
      </c>
      <c r="C63" s="324">
        <v>44228.55</v>
      </c>
      <c r="D63" s="324">
        <v>54715.220000000008</v>
      </c>
      <c r="E63" s="324">
        <v>81051.59</v>
      </c>
      <c r="F63" s="324">
        <v>39400.879999999997</v>
      </c>
      <c r="G63" s="324">
        <v>77585.959999999992</v>
      </c>
      <c r="H63" s="324">
        <v>25548.400000000001</v>
      </c>
      <c r="I63" s="297"/>
    </row>
    <row r="64" spans="1:9" x14ac:dyDescent="0.25">
      <c r="A64" s="90" t="str">
        <f t="shared" si="12"/>
        <v>512</v>
      </c>
      <c r="B64" s="89" t="s">
        <v>1038</v>
      </c>
      <c r="C64" s="324">
        <v>43651.320000000007</v>
      </c>
      <c r="D64" s="324">
        <v>74865.149999999994</v>
      </c>
      <c r="E64" s="324">
        <v>104791.23000000001</v>
      </c>
      <c r="F64" s="324">
        <v>233892.05</v>
      </c>
      <c r="G64" s="324">
        <v>98448.278399999981</v>
      </c>
      <c r="H64" s="324">
        <v>232791.93159999998</v>
      </c>
      <c r="I64" s="297"/>
    </row>
    <row r="65" spans="1:17" x14ac:dyDescent="0.25">
      <c r="A65" s="90" t="str">
        <f t="shared" si="12"/>
        <v>502</v>
      </c>
      <c r="B65" s="89" t="s">
        <v>1485</v>
      </c>
      <c r="C65" s="324">
        <v>13344.3</v>
      </c>
      <c r="D65" s="324">
        <v>16519.850000000002</v>
      </c>
      <c r="E65" s="324">
        <v>0</v>
      </c>
      <c r="F65" s="324">
        <v>3756.26</v>
      </c>
      <c r="G65" s="324">
        <v>0</v>
      </c>
      <c r="H65" s="324">
        <v>12876.11</v>
      </c>
      <c r="I65" s="297"/>
    </row>
    <row r="66" spans="1:17" x14ac:dyDescent="0.25">
      <c r="A66" s="90" t="str">
        <f t="shared" si="12"/>
        <v>502</v>
      </c>
      <c r="B66" s="89" t="s">
        <v>1486</v>
      </c>
      <c r="C66" s="324">
        <v>13365.679999999998</v>
      </c>
      <c r="D66" s="324">
        <v>17779.940000000002</v>
      </c>
      <c r="E66" s="324">
        <v>9936.44</v>
      </c>
      <c r="F66" s="324">
        <v>13173.630000000001</v>
      </c>
      <c r="G66" s="324">
        <v>26661.559999999998</v>
      </c>
      <c r="H66" s="324">
        <v>96568.860000000015</v>
      </c>
      <c r="I66" s="297"/>
    </row>
    <row r="67" spans="1:17" x14ac:dyDescent="0.25">
      <c r="A67" s="90" t="str">
        <f t="shared" si="12"/>
        <v>512</v>
      </c>
      <c r="B67" s="89" t="s">
        <v>1487</v>
      </c>
      <c r="C67" s="324">
        <v>1942.1000000000004</v>
      </c>
      <c r="D67" s="324">
        <v>5948.2000000000007</v>
      </c>
      <c r="E67" s="324">
        <v>10703.04</v>
      </c>
      <c r="F67" s="324">
        <v>3534.18</v>
      </c>
      <c r="G67" s="324">
        <v>1670.06</v>
      </c>
      <c r="H67" s="324">
        <v>2980.12</v>
      </c>
      <c r="I67" s="297"/>
    </row>
    <row r="68" spans="1:17" x14ac:dyDescent="0.25">
      <c r="A68" s="90" t="str">
        <f t="shared" si="12"/>
        <v>506</v>
      </c>
      <c r="B68" s="89" t="s">
        <v>1039</v>
      </c>
      <c r="C68" s="324"/>
      <c r="D68" s="324"/>
      <c r="E68" s="324"/>
      <c r="F68" s="324"/>
      <c r="G68" s="324"/>
      <c r="H68" s="324"/>
      <c r="I68" s="297"/>
    </row>
    <row r="69" spans="1:17" x14ac:dyDescent="0.25">
      <c r="A69" s="90" t="str">
        <f t="shared" si="12"/>
        <v>512</v>
      </c>
      <c r="B69" s="89" t="s">
        <v>1040</v>
      </c>
      <c r="C69" s="324"/>
      <c r="D69" s="324"/>
      <c r="E69" s="324"/>
      <c r="F69" s="324"/>
      <c r="G69" s="324"/>
      <c r="H69" s="324"/>
      <c r="I69" s="297"/>
    </row>
    <row r="70" spans="1:17" x14ac:dyDescent="0.25">
      <c r="A70" s="90" t="str">
        <f t="shared" si="12"/>
        <v>506</v>
      </c>
      <c r="B70" s="89" t="s">
        <v>1041</v>
      </c>
      <c r="C70" s="324"/>
      <c r="D70" s="324"/>
      <c r="E70" s="324"/>
      <c r="F70" s="324"/>
      <c r="G70" s="324"/>
      <c r="H70" s="324"/>
      <c r="I70" s="297"/>
    </row>
    <row r="71" spans="1:17" x14ac:dyDescent="0.25">
      <c r="A71" s="90" t="str">
        <f t="shared" si="12"/>
        <v>512</v>
      </c>
      <c r="B71" s="89" t="s">
        <v>1042</v>
      </c>
      <c r="C71" s="324"/>
      <c r="D71" s="324"/>
      <c r="E71" s="324"/>
      <c r="F71" s="324"/>
      <c r="G71" s="324"/>
      <c r="H71" s="324"/>
      <c r="I71" s="297"/>
    </row>
    <row r="72" spans="1:17" x14ac:dyDescent="0.25">
      <c r="A72" s="90" t="str">
        <f t="shared" si="12"/>
        <v>506</v>
      </c>
      <c r="B72" s="89" t="s">
        <v>1043</v>
      </c>
      <c r="C72" s="324"/>
      <c r="D72" s="324"/>
      <c r="E72" s="324"/>
      <c r="F72" s="324"/>
      <c r="G72" s="324"/>
      <c r="H72" s="324"/>
      <c r="I72" s="297"/>
    </row>
    <row r="73" spans="1:17" x14ac:dyDescent="0.25">
      <c r="A73" s="90" t="str">
        <f t="shared" si="12"/>
        <v>506</v>
      </c>
      <c r="B73" s="89" t="s">
        <v>1037</v>
      </c>
      <c r="C73" s="324"/>
      <c r="D73" s="324"/>
      <c r="E73" s="324"/>
      <c r="F73" s="324"/>
      <c r="G73" s="324"/>
      <c r="H73" s="324"/>
      <c r="I73" s="297"/>
    </row>
    <row r="74" spans="1:17" x14ac:dyDescent="0.25">
      <c r="A74" s="90" t="str">
        <f t="shared" si="12"/>
        <v>509</v>
      </c>
      <c r="B74" s="89" t="s">
        <v>1482</v>
      </c>
      <c r="C74" s="324">
        <v>0</v>
      </c>
      <c r="D74" s="324">
        <v>0</v>
      </c>
      <c r="E74" s="324">
        <v>0</v>
      </c>
      <c r="F74" s="324">
        <v>0</v>
      </c>
      <c r="G74" s="324">
        <v>0</v>
      </c>
      <c r="H74" s="324">
        <v>0</v>
      </c>
      <c r="I74" s="297"/>
    </row>
    <row r="75" spans="1:17" s="250" customFormat="1" x14ac:dyDescent="0.25">
      <c r="A75" s="90" t="str">
        <f t="shared" si="12"/>
        <v>411</v>
      </c>
      <c r="B75" s="89" t="s">
        <v>1483</v>
      </c>
      <c r="C75" s="324">
        <v>-13785.329292205919</v>
      </c>
      <c r="D75" s="324">
        <v>-13785.329292205919</v>
      </c>
      <c r="E75" s="324">
        <v>-13785.329292205919</v>
      </c>
      <c r="F75" s="324">
        <v>-13785.329292205919</v>
      </c>
      <c r="G75" s="324">
        <v>-13862.351363828948</v>
      </c>
      <c r="H75" s="324">
        <v>-13862.351363828948</v>
      </c>
      <c r="I75" s="297"/>
      <c r="P75" s="150">
        <f>1/(1-0.2495)</f>
        <v>1.3324450366422387</v>
      </c>
      <c r="Q75" s="251" t="s">
        <v>963</v>
      </c>
    </row>
    <row r="76" spans="1:17" x14ac:dyDescent="0.25">
      <c r="A76" s="90" t="str">
        <f t="shared" si="12"/>
        <v>923</v>
      </c>
      <c r="B76" s="89" t="s">
        <v>925</v>
      </c>
      <c r="C76" s="297"/>
      <c r="D76" s="297"/>
      <c r="E76" s="297"/>
      <c r="F76" s="297"/>
      <c r="G76" s="297"/>
      <c r="H76" s="297"/>
      <c r="I76" s="297"/>
    </row>
    <row r="77" spans="1:17" x14ac:dyDescent="0.25">
      <c r="B77" s="89" t="s">
        <v>3</v>
      </c>
      <c r="C77" s="297">
        <f t="shared" ref="C77:H77" si="13">SUM(C29:C76)</f>
        <v>-2688582.3033652436</v>
      </c>
      <c r="D77" s="297">
        <f t="shared" si="13"/>
        <v>-2582587.2935144962</v>
      </c>
      <c r="E77" s="297">
        <f t="shared" si="13"/>
        <v>-2092204.0140144962</v>
      </c>
      <c r="F77" s="297">
        <f t="shared" si="13"/>
        <v>-2503687.6766275628</v>
      </c>
      <c r="G77" s="297">
        <f t="shared" si="13"/>
        <v>-2103839.4353313209</v>
      </c>
      <c r="H77" s="297">
        <f t="shared" si="13"/>
        <v>-1832546.0833495951</v>
      </c>
      <c r="I77" s="297"/>
    </row>
    <row r="78" spans="1:17" x14ac:dyDescent="0.25">
      <c r="C78" s="297"/>
      <c r="D78" s="297"/>
      <c r="E78" s="297"/>
      <c r="F78" s="297"/>
      <c r="G78" s="297"/>
      <c r="H78" s="297"/>
      <c r="I78" s="297"/>
    </row>
    <row r="79" spans="1:17" x14ac:dyDescent="0.25">
      <c r="B79" s="90"/>
      <c r="C79" s="297"/>
      <c r="D79" s="297"/>
      <c r="E79" s="297"/>
      <c r="F79" s="297"/>
      <c r="G79" s="297"/>
      <c r="H79" s="297"/>
      <c r="I79" s="297"/>
    </row>
    <row r="80" spans="1:17" x14ac:dyDescent="0.25">
      <c r="A80" s="89" t="s">
        <v>926</v>
      </c>
      <c r="B80" s="90"/>
      <c r="C80" s="297"/>
      <c r="D80" s="297"/>
      <c r="E80" s="297"/>
      <c r="F80" s="297"/>
      <c r="G80" s="297"/>
      <c r="H80" s="297"/>
      <c r="I80" s="297"/>
    </row>
    <row r="81" spans="1:9" x14ac:dyDescent="0.25">
      <c r="A81" s="90" t="s">
        <v>185</v>
      </c>
      <c r="B81" s="89" t="s">
        <v>1484</v>
      </c>
      <c r="C81" s="324">
        <v>1468646.9382119998</v>
      </c>
      <c r="D81" s="324">
        <v>1468646.9382119998</v>
      </c>
      <c r="E81" s="324">
        <v>1468646.9382119998</v>
      </c>
      <c r="F81" s="324">
        <v>1468646.9382119998</v>
      </c>
      <c r="G81" s="324">
        <v>1468646.9382119998</v>
      </c>
      <c r="H81" s="324">
        <v>1468646.9382119998</v>
      </c>
      <c r="I81" s="297"/>
    </row>
    <row r="82" spans="1:9" x14ac:dyDescent="0.25">
      <c r="A82" s="134">
        <v>407.3</v>
      </c>
      <c r="B82" s="89" t="s">
        <v>927</v>
      </c>
      <c r="C82" s="297">
        <f t="shared" ref="C82:H91" ca="1" si="14">SUMIF($A$29:$H$76,$A82,C$29:C$76)</f>
        <v>316423.27973631216</v>
      </c>
      <c r="D82" s="297">
        <f t="shared" ca="1" si="14"/>
        <v>318881.68958705844</v>
      </c>
      <c r="E82" s="297">
        <f t="shared" ca="1" si="14"/>
        <v>324467.1690870584</v>
      </c>
      <c r="F82" s="297">
        <f t="shared" ca="1" si="14"/>
        <v>327999.41647399316</v>
      </c>
      <c r="G82" s="297">
        <f t="shared" ca="1" si="14"/>
        <v>331883.00298914465</v>
      </c>
      <c r="H82" s="297">
        <f t="shared" ca="1" si="14"/>
        <v>335498.99177087058</v>
      </c>
      <c r="I82" s="297"/>
    </row>
    <row r="83" spans="1:9" x14ac:dyDescent="0.25">
      <c r="A83" s="90">
        <v>408</v>
      </c>
      <c r="B83" s="89" t="s">
        <v>928</v>
      </c>
      <c r="C83" s="297">
        <f t="shared" ca="1" si="14"/>
        <v>49394.186190651169</v>
      </c>
      <c r="D83" s="297">
        <f t="shared" ca="1" si="14"/>
        <v>49394.186190651169</v>
      </c>
      <c r="E83" s="297">
        <f t="shared" ca="1" si="14"/>
        <v>49394.186190651169</v>
      </c>
      <c r="F83" s="297">
        <f t="shared" ca="1" si="14"/>
        <v>49394.186190651169</v>
      </c>
      <c r="G83" s="297">
        <f t="shared" ca="1" si="14"/>
        <v>50831.2746433629</v>
      </c>
      <c r="H83" s="297">
        <f t="shared" ca="1" si="14"/>
        <v>50831.2746433629</v>
      </c>
      <c r="I83" s="297"/>
    </row>
    <row r="84" spans="1:9" s="250" customFormat="1" x14ac:dyDescent="0.25">
      <c r="A84" s="90">
        <v>411</v>
      </c>
      <c r="B84" s="89" t="s">
        <v>964</v>
      </c>
      <c r="C84" s="297">
        <f t="shared" ca="1" si="14"/>
        <v>-13785.329292205919</v>
      </c>
      <c r="D84" s="297">
        <f t="shared" ca="1" si="14"/>
        <v>-13785.329292205919</v>
      </c>
      <c r="E84" s="297">
        <f t="shared" ca="1" si="14"/>
        <v>-13785.329292205919</v>
      </c>
      <c r="F84" s="297">
        <f t="shared" ca="1" si="14"/>
        <v>-13785.329292205919</v>
      </c>
      <c r="G84" s="297">
        <f t="shared" ca="1" si="14"/>
        <v>-13862.351363828948</v>
      </c>
      <c r="H84" s="297">
        <f t="shared" ca="1" si="14"/>
        <v>-13862.351363828948</v>
      </c>
      <c r="I84" s="297"/>
    </row>
    <row r="85" spans="1:9" x14ac:dyDescent="0.25">
      <c r="A85" s="134">
        <v>411.8</v>
      </c>
      <c r="B85" s="89" t="s">
        <v>929</v>
      </c>
      <c r="C85" s="297">
        <f t="shared" ca="1" si="14"/>
        <v>0</v>
      </c>
      <c r="D85" s="297">
        <f t="shared" ca="1" si="14"/>
        <v>0</v>
      </c>
      <c r="E85" s="297">
        <f t="shared" ca="1" si="14"/>
        <v>0</v>
      </c>
      <c r="F85" s="297">
        <f t="shared" ca="1" si="14"/>
        <v>0</v>
      </c>
      <c r="G85" s="297">
        <f t="shared" ca="1" si="14"/>
        <v>0</v>
      </c>
      <c r="H85" s="297">
        <f t="shared" ca="1" si="14"/>
        <v>0</v>
      </c>
      <c r="I85" s="297"/>
    </row>
    <row r="86" spans="1:9" x14ac:dyDescent="0.25">
      <c r="A86" s="90">
        <v>501</v>
      </c>
      <c r="B86" s="89" t="s">
        <v>930</v>
      </c>
      <c r="C86" s="297">
        <f t="shared" ca="1" si="14"/>
        <v>-616401.25</v>
      </c>
      <c r="D86" s="297">
        <f t="shared" ca="1" si="14"/>
        <v>-578526.14</v>
      </c>
      <c r="E86" s="297">
        <f t="shared" ca="1" si="14"/>
        <v>-463710.29999999993</v>
      </c>
      <c r="F86" s="297">
        <f t="shared" ca="1" si="14"/>
        <v>-506483.25</v>
      </c>
      <c r="G86" s="297">
        <f t="shared" ca="1" si="14"/>
        <v>-270160.63</v>
      </c>
      <c r="H86" s="297">
        <f t="shared" ca="1" si="14"/>
        <v>-126209.97</v>
      </c>
      <c r="I86" s="297"/>
    </row>
    <row r="87" spans="1:9" x14ac:dyDescent="0.25">
      <c r="A87" s="90">
        <v>502</v>
      </c>
      <c r="B87" s="89" t="s">
        <v>931</v>
      </c>
      <c r="C87" s="297">
        <f t="shared" ca="1" si="14"/>
        <v>-2492260.7000000007</v>
      </c>
      <c r="D87" s="297">
        <f t="shared" ca="1" si="14"/>
        <v>-2451224.9699999997</v>
      </c>
      <c r="E87" s="297">
        <f t="shared" ca="1" si="14"/>
        <v>-2122910.9899999998</v>
      </c>
      <c r="F87" s="297">
        <f t="shared" ca="1" si="14"/>
        <v>-2609902.1000000006</v>
      </c>
      <c r="G87" s="297">
        <f t="shared" ca="1" si="14"/>
        <v>-2307262.19</v>
      </c>
      <c r="H87" s="297">
        <f t="shared" ca="1" si="14"/>
        <v>-2331166.06</v>
      </c>
      <c r="I87" s="297"/>
    </row>
    <row r="88" spans="1:9" x14ac:dyDescent="0.25">
      <c r="A88" s="90">
        <v>506</v>
      </c>
      <c r="B88" s="89" t="s">
        <v>932</v>
      </c>
      <c r="C88" s="297">
        <f t="shared" ca="1" si="14"/>
        <v>0</v>
      </c>
      <c r="D88" s="297">
        <f t="shared" ca="1" si="14"/>
        <v>0</v>
      </c>
      <c r="E88" s="297">
        <f t="shared" ca="1" si="14"/>
        <v>0</v>
      </c>
      <c r="F88" s="297">
        <f t="shared" ca="1" si="14"/>
        <v>0</v>
      </c>
      <c r="G88" s="297">
        <f t="shared" ca="1" si="14"/>
        <v>0</v>
      </c>
      <c r="H88" s="297">
        <f t="shared" ca="1" si="14"/>
        <v>0</v>
      </c>
      <c r="I88" s="297"/>
    </row>
    <row r="89" spans="1:9" x14ac:dyDescent="0.25">
      <c r="A89" s="90">
        <v>509</v>
      </c>
      <c r="B89" s="89" t="s">
        <v>933</v>
      </c>
      <c r="C89" s="297">
        <f t="shared" ca="1" si="14"/>
        <v>0</v>
      </c>
      <c r="D89" s="297">
        <f t="shared" ca="1" si="14"/>
        <v>0</v>
      </c>
      <c r="E89" s="297">
        <f t="shared" ca="1" si="14"/>
        <v>0</v>
      </c>
      <c r="F89" s="297">
        <f t="shared" ca="1" si="14"/>
        <v>0</v>
      </c>
      <c r="G89" s="297">
        <f t="shared" ca="1" si="14"/>
        <v>0</v>
      </c>
      <c r="H89" s="297">
        <f t="shared" ca="1" si="14"/>
        <v>0</v>
      </c>
      <c r="I89" s="297"/>
    </row>
    <row r="90" spans="1:9" x14ac:dyDescent="0.25">
      <c r="A90" s="90">
        <v>512</v>
      </c>
      <c r="B90" s="89" t="s">
        <v>934</v>
      </c>
      <c r="C90" s="297">
        <f t="shared" ca="1" si="14"/>
        <v>68047.510000000009</v>
      </c>
      <c r="D90" s="297">
        <f t="shared" ca="1" si="14"/>
        <v>92673.26999999999</v>
      </c>
      <c r="E90" s="297">
        <f t="shared" ca="1" si="14"/>
        <v>134341.25</v>
      </c>
      <c r="F90" s="297">
        <f t="shared" ca="1" si="14"/>
        <v>249089.4</v>
      </c>
      <c r="G90" s="297">
        <f t="shared" ca="1" si="14"/>
        <v>104731.45839999997</v>
      </c>
      <c r="H90" s="297">
        <f t="shared" ca="1" si="14"/>
        <v>252362.03159999999</v>
      </c>
      <c r="I90" s="297"/>
    </row>
    <row r="91" spans="1:9" x14ac:dyDescent="0.25">
      <c r="A91" s="90">
        <v>923</v>
      </c>
      <c r="B91" s="89" t="s">
        <v>925</v>
      </c>
      <c r="C91" s="297">
        <f t="shared" ca="1" si="14"/>
        <v>0</v>
      </c>
      <c r="D91" s="297">
        <f t="shared" ca="1" si="14"/>
        <v>0</v>
      </c>
      <c r="E91" s="297">
        <f t="shared" ca="1" si="14"/>
        <v>0</v>
      </c>
      <c r="F91" s="297">
        <f t="shared" ca="1" si="14"/>
        <v>0</v>
      </c>
      <c r="G91" s="297">
        <f t="shared" ca="1" si="14"/>
        <v>0</v>
      </c>
      <c r="H91" s="297">
        <f t="shared" ca="1" si="14"/>
        <v>0</v>
      </c>
      <c r="I91" s="297"/>
    </row>
    <row r="92" spans="1:9" x14ac:dyDescent="0.25">
      <c r="B92" s="89" t="s">
        <v>935</v>
      </c>
      <c r="C92" s="297">
        <f t="shared" ref="C92:D92" ca="1" si="15">SUM(C81:C91)</f>
        <v>-1219935.3651532433</v>
      </c>
      <c r="D92" s="297">
        <f t="shared" ca="1" si="15"/>
        <v>-1113940.3553024959</v>
      </c>
      <c r="E92" s="297">
        <f ca="1">SUM(E81:E91)</f>
        <v>-623557.07580249617</v>
      </c>
      <c r="F92" s="297">
        <f ca="1">SUM(F81:F91)</f>
        <v>-1035040.7384155622</v>
      </c>
      <c r="G92" s="297">
        <f ca="1">SUM(G81:G91)</f>
        <v>-635192.49711932137</v>
      </c>
      <c r="H92" s="297">
        <f ca="1">SUM(H81:H91)</f>
        <v>-363899.14513759559</v>
      </c>
      <c r="I92" s="297"/>
    </row>
    <row r="93" spans="1:9" x14ac:dyDescent="0.25">
      <c r="B93" s="89" t="s">
        <v>936</v>
      </c>
      <c r="C93" s="297">
        <f ca="1">SUM(C86:C90)-C89</f>
        <v>-3040614.4400000004</v>
      </c>
      <c r="D93" s="297">
        <f t="shared" ref="D93:H93" ca="1" si="16">SUM(D86:D90)-D89</f>
        <v>-2937077.84</v>
      </c>
      <c r="E93" s="297">
        <f t="shared" ca="1" si="16"/>
        <v>-2452280.0399999996</v>
      </c>
      <c r="F93" s="297">
        <f t="shared" ca="1" si="16"/>
        <v>-2867295.9500000007</v>
      </c>
      <c r="G93" s="297">
        <f t="shared" ca="1" si="16"/>
        <v>-2472691.3615999999</v>
      </c>
      <c r="H93" s="297">
        <f t="shared" ca="1" si="16"/>
        <v>-2205013.9984000004</v>
      </c>
      <c r="I93" s="297"/>
    </row>
  </sheetData>
  <pageMargins left="0.75" right="0.75" top="1" bottom="1" header="0.5" footer="0.5"/>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25"/>
  <sheetViews>
    <sheetView workbookViewId="0"/>
  </sheetViews>
  <sheetFormatPr defaultColWidth="11.5703125" defaultRowHeight="15" x14ac:dyDescent="0.25"/>
  <cols>
    <col min="1" max="1" width="51.42578125" style="505" customWidth="1"/>
    <col min="2" max="13" width="12" style="90" customWidth="1"/>
    <col min="14" max="14" width="12" style="297" customWidth="1"/>
    <col min="15" max="16384" width="11.5703125" style="90"/>
  </cols>
  <sheetData>
    <row r="1" spans="1:14" s="92" customFormat="1" x14ac:dyDescent="0.25">
      <c r="A1" s="530"/>
      <c r="N1" s="314"/>
    </row>
    <row r="2" spans="1:14" s="92" customFormat="1" x14ac:dyDescent="0.25">
      <c r="A2" s="514" t="s">
        <v>300</v>
      </c>
      <c r="B2" s="326">
        <f>Revenue!S2</f>
        <v>46023</v>
      </c>
      <c r="C2" s="326">
        <f>Revenue!T2</f>
        <v>46054</v>
      </c>
      <c r="D2" s="326">
        <f>Revenue!U2</f>
        <v>46082</v>
      </c>
      <c r="E2" s="326">
        <f>Revenue!V2</f>
        <v>46113</v>
      </c>
      <c r="F2" s="326">
        <f>Revenue!W2</f>
        <v>46143</v>
      </c>
      <c r="G2" s="326">
        <f>Revenue!X2</f>
        <v>46174</v>
      </c>
      <c r="H2" s="326">
        <f>Revenue!Y2</f>
        <v>46204</v>
      </c>
      <c r="I2" s="326">
        <f>Revenue!Z2</f>
        <v>46235</v>
      </c>
      <c r="J2" s="326">
        <f>Revenue!AA2</f>
        <v>46266</v>
      </c>
      <c r="K2" s="326">
        <f>Revenue!AB2</f>
        <v>46296</v>
      </c>
      <c r="L2" s="326">
        <f>Revenue!AC2</f>
        <v>46327</v>
      </c>
      <c r="M2" s="326">
        <f>Revenue!AD2</f>
        <v>46357</v>
      </c>
      <c r="N2" s="314" t="s">
        <v>1477</v>
      </c>
    </row>
    <row r="3" spans="1:14" s="92" customFormat="1" x14ac:dyDescent="0.25">
      <c r="A3" s="531" t="s">
        <v>1894</v>
      </c>
      <c r="N3" s="314"/>
    </row>
    <row r="4" spans="1:14" x14ac:dyDescent="0.25">
      <c r="A4" s="514"/>
    </row>
    <row r="5" spans="1:14" x14ac:dyDescent="0.25">
      <c r="A5" s="505" t="s">
        <v>916</v>
      </c>
      <c r="B5" s="324">
        <v>1811240.4960387498</v>
      </c>
      <c r="C5" s="324">
        <v>1811240.4960387498</v>
      </c>
      <c r="D5" s="324">
        <v>1811240.4960387498</v>
      </c>
      <c r="E5" s="324">
        <v>1811240.4960387498</v>
      </c>
      <c r="F5" s="324">
        <v>1811240.4960387498</v>
      </c>
      <c r="G5" s="324">
        <v>1811240.4960387498</v>
      </c>
      <c r="H5" s="324">
        <v>1811240.4960387498</v>
      </c>
      <c r="I5" s="324">
        <v>1811240.4960387498</v>
      </c>
      <c r="J5" s="324">
        <v>1811240.4960387498</v>
      </c>
      <c r="K5" s="324">
        <v>1811240.4960387498</v>
      </c>
      <c r="L5" s="324">
        <v>1811240.4960387498</v>
      </c>
      <c r="M5" s="324">
        <v>1811240.4960387498</v>
      </c>
      <c r="N5" s="297">
        <f t="shared" ref="N5:N15" si="0">SUM(B5:M5)</f>
        <v>21734885.952464998</v>
      </c>
    </row>
    <row r="6" spans="1:14" x14ac:dyDescent="0.25">
      <c r="A6" s="505" t="s">
        <v>908</v>
      </c>
      <c r="B6" s="373">
        <f>'IS E'!T434</f>
        <v>402621.77776004595</v>
      </c>
      <c r="C6" s="373">
        <f>'IS E'!U434</f>
        <v>402717.77138166758</v>
      </c>
      <c r="D6" s="373">
        <f>'IS E'!V434</f>
        <v>402814.28670775454</v>
      </c>
      <c r="E6" s="373">
        <f>'IS E'!W434</f>
        <v>402911.329439995</v>
      </c>
      <c r="F6" s="373">
        <f>'IS E'!X434</f>
        <v>403008.90537406091</v>
      </c>
      <c r="G6" s="373">
        <f>'IS E'!Y434</f>
        <v>403107.02040168521</v>
      </c>
      <c r="H6" s="373">
        <f>'IS E'!Z434</f>
        <v>403205.68051279633</v>
      </c>
      <c r="I6" s="373">
        <f>'IS E'!AA434</f>
        <v>403304.89179771254</v>
      </c>
      <c r="J6" s="373">
        <f>'IS E'!AB434</f>
        <v>403404.66044939792</v>
      </c>
      <c r="K6" s="373">
        <f>'IS E'!AC434</f>
        <v>403504.99276578211</v>
      </c>
      <c r="L6" s="373">
        <f>'IS E'!AD434</f>
        <v>403605.89515214576</v>
      </c>
      <c r="M6" s="373">
        <f>'IS E'!AE434</f>
        <v>403707.37412357435</v>
      </c>
      <c r="N6" s="297">
        <f t="shared" si="0"/>
        <v>4837914.585866617</v>
      </c>
    </row>
    <row r="7" spans="1:14" x14ac:dyDescent="0.25">
      <c r="A7" s="505" t="s">
        <v>909</v>
      </c>
      <c r="B7" s="324">
        <v>58084.80038943229</v>
      </c>
      <c r="C7" s="324">
        <v>58084.80038943229</v>
      </c>
      <c r="D7" s="324">
        <v>58084.80038943229</v>
      </c>
      <c r="E7" s="324">
        <v>58084.80038943229</v>
      </c>
      <c r="F7" s="324">
        <v>58084.80038943229</v>
      </c>
      <c r="G7" s="324">
        <v>58084.80038943229</v>
      </c>
      <c r="H7" s="324">
        <v>58084.80038943229</v>
      </c>
      <c r="I7" s="324">
        <v>58084.80038943229</v>
      </c>
      <c r="J7" s="324">
        <v>58084.80038943229</v>
      </c>
      <c r="K7" s="324">
        <v>58084.80038943229</v>
      </c>
      <c r="L7" s="324">
        <v>58084.80038943229</v>
      </c>
      <c r="M7" s="324">
        <v>58084.80038943229</v>
      </c>
      <c r="N7" s="297">
        <f t="shared" si="0"/>
        <v>697017.60467318748</v>
      </c>
    </row>
    <row r="8" spans="1:14" x14ac:dyDescent="0.25">
      <c r="A8" s="505" t="s">
        <v>960</v>
      </c>
      <c r="B8" s="532">
        <v>-13863.577861533429</v>
      </c>
      <c r="C8" s="532">
        <v>-13863.577861533429</v>
      </c>
      <c r="D8" s="532">
        <v>-13863.577861533589</v>
      </c>
      <c r="E8" s="532">
        <v>-13863.577861533429</v>
      </c>
      <c r="F8" s="532">
        <v>-13863.577861533429</v>
      </c>
      <c r="G8" s="532">
        <v>-13863.577861533429</v>
      </c>
      <c r="H8" s="532">
        <v>-13863.577861533429</v>
      </c>
      <c r="I8" s="532">
        <v>-13863.577861533429</v>
      </c>
      <c r="J8" s="532">
        <v>-13863.577861533429</v>
      </c>
      <c r="K8" s="532">
        <v>-13863.577861533429</v>
      </c>
      <c r="L8" s="532">
        <v>-13863.577861533429</v>
      </c>
      <c r="M8" s="532">
        <v>-13863.577861533589</v>
      </c>
      <c r="N8" s="532">
        <f t="shared" ref="N8" si="1">SUM(B8:M8)</f>
        <v>-166362.93433840148</v>
      </c>
    </row>
    <row r="9" spans="1:14" x14ac:dyDescent="0.25">
      <c r="A9" s="505" t="s">
        <v>961</v>
      </c>
      <c r="B9" s="346">
        <v>0</v>
      </c>
      <c r="C9" s="346">
        <v>0</v>
      </c>
      <c r="D9" s="346">
        <v>0</v>
      </c>
      <c r="E9" s="346">
        <v>0</v>
      </c>
      <c r="F9" s="346">
        <v>0</v>
      </c>
      <c r="G9" s="346">
        <v>0</v>
      </c>
      <c r="H9" s="346">
        <v>0</v>
      </c>
      <c r="I9" s="346">
        <v>0</v>
      </c>
      <c r="J9" s="346">
        <v>0</v>
      </c>
      <c r="K9" s="346">
        <v>0</v>
      </c>
      <c r="L9" s="346">
        <v>0</v>
      </c>
      <c r="M9" s="346">
        <v>0</v>
      </c>
      <c r="N9" s="345">
        <f t="shared" si="0"/>
        <v>0</v>
      </c>
    </row>
    <row r="10" spans="1:14" x14ac:dyDescent="0.25">
      <c r="A10" s="505" t="s">
        <v>910</v>
      </c>
      <c r="B10" s="324">
        <v>-581482.27999999991</v>
      </c>
      <c r="C10" s="324">
        <v>-469482.28</v>
      </c>
      <c r="D10" s="324">
        <v>-594482.27999999991</v>
      </c>
      <c r="E10" s="324">
        <v>-642482.27999999991</v>
      </c>
      <c r="F10" s="324">
        <v>-557482.27999999991</v>
      </c>
      <c r="G10" s="324">
        <v>-606482.27999999991</v>
      </c>
      <c r="H10" s="324">
        <v>-642482.27999999991</v>
      </c>
      <c r="I10" s="324">
        <v>-626482.27999999991</v>
      </c>
      <c r="J10" s="324">
        <v>-590482.27999999991</v>
      </c>
      <c r="K10" s="324">
        <v>-472482.28</v>
      </c>
      <c r="L10" s="324">
        <v>-504482.27999999997</v>
      </c>
      <c r="M10" s="324">
        <v>-588482.27999999991</v>
      </c>
      <c r="N10" s="297">
        <f t="shared" si="0"/>
        <v>-6876787.3600000003</v>
      </c>
    </row>
    <row r="11" spans="1:14" x14ac:dyDescent="0.25">
      <c r="A11" s="505" t="s">
        <v>911</v>
      </c>
      <c r="B11" s="324">
        <v>-2121072.8700000006</v>
      </c>
      <c r="C11" s="324">
        <v>-1889895.12</v>
      </c>
      <c r="D11" s="324">
        <v>-1998242.8000000007</v>
      </c>
      <c r="E11" s="324">
        <v>-1989541.8000000003</v>
      </c>
      <c r="F11" s="324">
        <v>-1821467.8200000003</v>
      </c>
      <c r="G11" s="324">
        <v>-1929901.3500000006</v>
      </c>
      <c r="H11" s="324">
        <v>-2002881.4300000006</v>
      </c>
      <c r="I11" s="324">
        <v>-1970228.8199999998</v>
      </c>
      <c r="J11" s="324">
        <v>-1898126.4200000009</v>
      </c>
      <c r="K11" s="324">
        <v>-1866257.0600000005</v>
      </c>
      <c r="L11" s="324">
        <v>-1902391.7700000005</v>
      </c>
      <c r="M11" s="324">
        <v>-2015727.7700000005</v>
      </c>
      <c r="N11" s="297">
        <f t="shared" si="0"/>
        <v>-23405735.030000001</v>
      </c>
    </row>
    <row r="12" spans="1:14" x14ac:dyDescent="0.25">
      <c r="A12" s="505" t="s">
        <v>912</v>
      </c>
      <c r="B12" s="346">
        <v>0</v>
      </c>
      <c r="C12" s="346">
        <v>0</v>
      </c>
      <c r="D12" s="346">
        <v>0</v>
      </c>
      <c r="E12" s="346">
        <v>0</v>
      </c>
      <c r="F12" s="346">
        <v>0</v>
      </c>
      <c r="G12" s="346">
        <v>0</v>
      </c>
      <c r="H12" s="346">
        <v>0</v>
      </c>
      <c r="I12" s="346">
        <v>0</v>
      </c>
      <c r="J12" s="346">
        <v>0</v>
      </c>
      <c r="K12" s="346">
        <v>0</v>
      </c>
      <c r="L12" s="346">
        <v>0</v>
      </c>
      <c r="M12" s="346">
        <v>0</v>
      </c>
      <c r="N12" s="345">
        <f t="shared" si="0"/>
        <v>0</v>
      </c>
    </row>
    <row r="13" spans="1:14" x14ac:dyDescent="0.25">
      <c r="A13" s="505" t="s">
        <v>913</v>
      </c>
      <c r="B13" s="324">
        <v>0</v>
      </c>
      <c r="C13" s="324">
        <v>0</v>
      </c>
      <c r="D13" s="324">
        <v>0</v>
      </c>
      <c r="E13" s="324">
        <v>0</v>
      </c>
      <c r="F13" s="324">
        <v>0</v>
      </c>
      <c r="G13" s="324">
        <v>0</v>
      </c>
      <c r="H13" s="324">
        <v>0</v>
      </c>
      <c r="I13" s="324">
        <v>0</v>
      </c>
      <c r="J13" s="324">
        <v>0</v>
      </c>
      <c r="K13" s="324">
        <v>0</v>
      </c>
      <c r="L13" s="324">
        <v>0</v>
      </c>
      <c r="M13" s="324">
        <v>0</v>
      </c>
      <c r="N13" s="297">
        <f t="shared" si="0"/>
        <v>0</v>
      </c>
    </row>
    <row r="14" spans="1:14" x14ac:dyDescent="0.25">
      <c r="A14" s="505" t="s">
        <v>914</v>
      </c>
      <c r="B14" s="324">
        <v>223867.17999999993</v>
      </c>
      <c r="C14" s="324">
        <v>223241.61000000002</v>
      </c>
      <c r="D14" s="324">
        <v>226271.53999999998</v>
      </c>
      <c r="E14" s="324">
        <v>209268.21999999994</v>
      </c>
      <c r="F14" s="324">
        <v>236424.05000000008</v>
      </c>
      <c r="G14" s="324">
        <v>223519.55000000002</v>
      </c>
      <c r="H14" s="324">
        <v>223715.9</v>
      </c>
      <c r="I14" s="324">
        <v>223328.90000000002</v>
      </c>
      <c r="J14" s="324">
        <v>244010.35000000003</v>
      </c>
      <c r="K14" s="324">
        <v>225567.60000000003</v>
      </c>
      <c r="L14" s="324">
        <v>223438.18000000002</v>
      </c>
      <c r="M14" s="324">
        <v>224696.13000000006</v>
      </c>
      <c r="N14" s="297">
        <f t="shared" si="0"/>
        <v>2707349.21</v>
      </c>
    </row>
    <row r="15" spans="1:14" x14ac:dyDescent="0.25">
      <c r="A15" s="505" t="s">
        <v>915</v>
      </c>
      <c r="B15" s="347">
        <v>0</v>
      </c>
      <c r="C15" s="347">
        <v>0</v>
      </c>
      <c r="D15" s="347">
        <v>0</v>
      </c>
      <c r="E15" s="347">
        <v>0</v>
      </c>
      <c r="F15" s="347">
        <v>0</v>
      </c>
      <c r="G15" s="347">
        <v>0</v>
      </c>
      <c r="H15" s="346">
        <v>0</v>
      </c>
      <c r="I15" s="346">
        <v>0</v>
      </c>
      <c r="J15" s="346">
        <v>0</v>
      </c>
      <c r="K15" s="346">
        <v>0</v>
      </c>
      <c r="L15" s="346">
        <v>0</v>
      </c>
      <c r="M15" s="346">
        <v>0</v>
      </c>
      <c r="N15" s="345">
        <f t="shared" si="0"/>
        <v>0</v>
      </c>
    </row>
    <row r="16" spans="1:14" x14ac:dyDescent="0.25">
      <c r="A16" s="514" t="s">
        <v>299</v>
      </c>
      <c r="B16" s="312">
        <f>SUM(B5:B15)</f>
        <v>-220604.47367330571</v>
      </c>
      <c r="C16" s="312">
        <f t="shared" ref="C16:N16" si="2">SUM(C5:C15)</f>
        <v>122043.69994831635</v>
      </c>
      <c r="D16" s="312">
        <f t="shared" si="2"/>
        <v>-108177.53472559719</v>
      </c>
      <c r="E16" s="312">
        <f t="shared" si="2"/>
        <v>-164382.81199335659</v>
      </c>
      <c r="F16" s="312">
        <f t="shared" si="2"/>
        <v>115944.5739407095</v>
      </c>
      <c r="G16" s="312">
        <f t="shared" si="2"/>
        <v>-54295.341031666641</v>
      </c>
      <c r="H16" s="312">
        <f t="shared" si="2"/>
        <v>-162980.41092055562</v>
      </c>
      <c r="I16" s="312">
        <f t="shared" si="2"/>
        <v>-114615.5896356384</v>
      </c>
      <c r="J16" s="312">
        <f t="shared" si="2"/>
        <v>14268.029016045795</v>
      </c>
      <c r="K16" s="312">
        <f t="shared" si="2"/>
        <v>145794.97133243008</v>
      </c>
      <c r="L16" s="312">
        <f t="shared" si="2"/>
        <v>75631.743718794169</v>
      </c>
      <c r="M16" s="312">
        <f t="shared" si="2"/>
        <v>-120344.82730977732</v>
      </c>
      <c r="N16" s="312">
        <f t="shared" si="2"/>
        <v>-471717.97133360151</v>
      </c>
    </row>
    <row r="17" spans="1:14" x14ac:dyDescent="0.25">
      <c r="B17" s="297"/>
      <c r="C17" s="297"/>
      <c r="D17" s="297"/>
      <c r="E17" s="297"/>
      <c r="F17" s="297"/>
      <c r="G17" s="297"/>
      <c r="H17" s="297"/>
      <c r="I17" s="297"/>
      <c r="J17" s="297"/>
      <c r="K17" s="297"/>
      <c r="L17" s="297"/>
      <c r="M17" s="297"/>
    </row>
    <row r="18" spans="1:14" x14ac:dyDescent="0.25">
      <c r="A18" s="514" t="s">
        <v>919</v>
      </c>
      <c r="B18" s="297"/>
      <c r="C18" s="297"/>
      <c r="D18" s="297"/>
      <c r="E18" s="297"/>
      <c r="F18" s="297"/>
      <c r="G18" s="297"/>
      <c r="H18" s="297"/>
      <c r="I18" s="297"/>
      <c r="J18" s="297"/>
      <c r="K18" s="297"/>
      <c r="L18" s="297"/>
      <c r="M18" s="297"/>
    </row>
    <row r="19" spans="1:14" x14ac:dyDescent="0.25">
      <c r="A19" s="505" t="s">
        <v>910</v>
      </c>
      <c r="B19" s="297">
        <f>B10</f>
        <v>-581482.27999999991</v>
      </c>
      <c r="C19" s="297">
        <f t="shared" ref="C19:M21" si="3">C10</f>
        <v>-469482.28</v>
      </c>
      <c r="D19" s="297">
        <f t="shared" si="3"/>
        <v>-594482.27999999991</v>
      </c>
      <c r="E19" s="297">
        <f t="shared" si="3"/>
        <v>-642482.27999999991</v>
      </c>
      <c r="F19" s="297">
        <f t="shared" si="3"/>
        <v>-557482.27999999991</v>
      </c>
      <c r="G19" s="297">
        <f t="shared" si="3"/>
        <v>-606482.27999999991</v>
      </c>
      <c r="H19" s="297">
        <f t="shared" si="3"/>
        <v>-642482.27999999991</v>
      </c>
      <c r="I19" s="297">
        <f t="shared" si="3"/>
        <v>-626482.27999999991</v>
      </c>
      <c r="J19" s="297">
        <f t="shared" si="3"/>
        <v>-590482.27999999991</v>
      </c>
      <c r="K19" s="297">
        <f t="shared" si="3"/>
        <v>-472482.28</v>
      </c>
      <c r="L19" s="297">
        <f t="shared" si="3"/>
        <v>-504482.27999999997</v>
      </c>
      <c r="M19" s="297">
        <f t="shared" si="3"/>
        <v>-588482.27999999991</v>
      </c>
      <c r="N19" s="297">
        <f t="shared" ref="N19:N22" si="4">SUM(B19:M19)</f>
        <v>-6876787.3600000003</v>
      </c>
    </row>
    <row r="20" spans="1:14" x14ac:dyDescent="0.25">
      <c r="A20" s="505" t="s">
        <v>911</v>
      </c>
      <c r="B20" s="297">
        <f>B11</f>
        <v>-2121072.8700000006</v>
      </c>
      <c r="C20" s="297">
        <f t="shared" si="3"/>
        <v>-1889895.12</v>
      </c>
      <c r="D20" s="297">
        <f t="shared" si="3"/>
        <v>-1998242.8000000007</v>
      </c>
      <c r="E20" s="297">
        <f t="shared" si="3"/>
        <v>-1989541.8000000003</v>
      </c>
      <c r="F20" s="297">
        <f t="shared" si="3"/>
        <v>-1821467.8200000003</v>
      </c>
      <c r="G20" s="297">
        <f t="shared" si="3"/>
        <v>-1929901.3500000006</v>
      </c>
      <c r="H20" s="297">
        <f t="shared" si="3"/>
        <v>-2002881.4300000006</v>
      </c>
      <c r="I20" s="297">
        <f t="shared" si="3"/>
        <v>-1970228.8199999998</v>
      </c>
      <c r="J20" s="297">
        <f t="shared" si="3"/>
        <v>-1898126.4200000009</v>
      </c>
      <c r="K20" s="297">
        <f t="shared" si="3"/>
        <v>-1866257.0600000005</v>
      </c>
      <c r="L20" s="297">
        <f t="shared" si="3"/>
        <v>-1902391.7700000005</v>
      </c>
      <c r="M20" s="297">
        <f t="shared" si="3"/>
        <v>-2015727.7700000005</v>
      </c>
      <c r="N20" s="297">
        <f t="shared" si="4"/>
        <v>-23405735.030000001</v>
      </c>
    </row>
    <row r="21" spans="1:14" x14ac:dyDescent="0.25">
      <c r="A21" s="505" t="s">
        <v>912</v>
      </c>
      <c r="B21" s="297">
        <f>B12</f>
        <v>0</v>
      </c>
      <c r="C21" s="297">
        <f t="shared" si="3"/>
        <v>0</v>
      </c>
      <c r="D21" s="297">
        <f t="shared" si="3"/>
        <v>0</v>
      </c>
      <c r="E21" s="297">
        <f t="shared" si="3"/>
        <v>0</v>
      </c>
      <c r="F21" s="297">
        <f t="shared" si="3"/>
        <v>0</v>
      </c>
      <c r="G21" s="297">
        <f t="shared" si="3"/>
        <v>0</v>
      </c>
      <c r="H21" s="297">
        <f t="shared" si="3"/>
        <v>0</v>
      </c>
      <c r="I21" s="297">
        <f t="shared" si="3"/>
        <v>0</v>
      </c>
      <c r="J21" s="297">
        <f t="shared" si="3"/>
        <v>0</v>
      </c>
      <c r="K21" s="297">
        <f t="shared" si="3"/>
        <v>0</v>
      </c>
      <c r="L21" s="297">
        <f t="shared" si="3"/>
        <v>0</v>
      </c>
      <c r="M21" s="297">
        <f t="shared" si="3"/>
        <v>0</v>
      </c>
      <c r="N21" s="297">
        <f t="shared" si="4"/>
        <v>0</v>
      </c>
    </row>
    <row r="22" spans="1:14" x14ac:dyDescent="0.25">
      <c r="A22" s="505" t="s">
        <v>914</v>
      </c>
      <c r="B22" s="297">
        <f>B14</f>
        <v>223867.17999999993</v>
      </c>
      <c r="C22" s="297">
        <f t="shared" ref="C22:M22" si="5">C14</f>
        <v>223241.61000000002</v>
      </c>
      <c r="D22" s="297">
        <f t="shared" si="5"/>
        <v>226271.53999999998</v>
      </c>
      <c r="E22" s="297">
        <f t="shared" si="5"/>
        <v>209268.21999999994</v>
      </c>
      <c r="F22" s="297">
        <f t="shared" si="5"/>
        <v>236424.05000000008</v>
      </c>
      <c r="G22" s="297">
        <f t="shared" si="5"/>
        <v>223519.55000000002</v>
      </c>
      <c r="H22" s="297">
        <f t="shared" si="5"/>
        <v>223715.9</v>
      </c>
      <c r="I22" s="297">
        <f t="shared" si="5"/>
        <v>223328.90000000002</v>
      </c>
      <c r="J22" s="297">
        <f t="shared" si="5"/>
        <v>244010.35000000003</v>
      </c>
      <c r="K22" s="297">
        <f t="shared" si="5"/>
        <v>225567.60000000003</v>
      </c>
      <c r="L22" s="297">
        <f t="shared" si="5"/>
        <v>223438.18000000002</v>
      </c>
      <c r="M22" s="297">
        <f t="shared" si="5"/>
        <v>224696.13000000006</v>
      </c>
      <c r="N22" s="297">
        <f t="shared" si="4"/>
        <v>2707349.21</v>
      </c>
    </row>
    <row r="23" spans="1:14" x14ac:dyDescent="0.25">
      <c r="B23" s="297"/>
      <c r="C23" s="297"/>
      <c r="D23" s="297"/>
      <c r="E23" s="297"/>
      <c r="F23" s="297"/>
      <c r="G23" s="297"/>
      <c r="H23" s="297"/>
      <c r="I23" s="297"/>
      <c r="J23" s="297"/>
      <c r="K23" s="297"/>
      <c r="L23" s="297"/>
      <c r="M23" s="297"/>
    </row>
    <row r="24" spans="1:14" x14ac:dyDescent="0.25">
      <c r="A24" s="505" t="s">
        <v>920</v>
      </c>
      <c r="B24" s="312">
        <f t="shared" ref="B24:M24" si="6">SUM(B19:B23)</f>
        <v>-2478687.9700000007</v>
      </c>
      <c r="C24" s="312">
        <f t="shared" si="6"/>
        <v>-2136135.7900000005</v>
      </c>
      <c r="D24" s="312">
        <f t="shared" si="6"/>
        <v>-2366453.5400000005</v>
      </c>
      <c r="E24" s="312">
        <f t="shared" si="6"/>
        <v>-2422755.8600000003</v>
      </c>
      <c r="F24" s="312">
        <f t="shared" si="6"/>
        <v>-2142526.0499999998</v>
      </c>
      <c r="G24" s="312">
        <f t="shared" si="6"/>
        <v>-2312864.0800000005</v>
      </c>
      <c r="H24" s="312">
        <f t="shared" si="6"/>
        <v>-2421647.8100000005</v>
      </c>
      <c r="I24" s="312">
        <f t="shared" si="6"/>
        <v>-2373382.1999999997</v>
      </c>
      <c r="J24" s="312">
        <f t="shared" si="6"/>
        <v>-2244598.3500000006</v>
      </c>
      <c r="K24" s="312">
        <f t="shared" si="6"/>
        <v>-2113171.7400000007</v>
      </c>
      <c r="L24" s="312">
        <f t="shared" si="6"/>
        <v>-2183435.87</v>
      </c>
      <c r="M24" s="312">
        <f t="shared" si="6"/>
        <v>-2379513.9200000004</v>
      </c>
      <c r="N24" s="312">
        <f>SUM(B24:M24)</f>
        <v>-27575173.180000011</v>
      </c>
    </row>
    <row r="25" spans="1:14" x14ac:dyDescent="0.25">
      <c r="B25" s="297"/>
      <c r="C25" s="297"/>
      <c r="D25" s="297"/>
      <c r="E25" s="297"/>
      <c r="F25" s="297"/>
      <c r="G25" s="297"/>
      <c r="H25" s="297"/>
      <c r="I25" s="297"/>
      <c r="J25" s="297"/>
      <c r="K25" s="297"/>
      <c r="L25" s="297"/>
      <c r="M25" s="297"/>
      <c r="N25" s="297">
        <f>N24*0.125</f>
        <v>-3446896.6475000014</v>
      </c>
    </row>
  </sheetData>
  <pageMargins left="0.75" right="0.75" top="1" bottom="1" header="0.5" footer="0.5"/>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F8EB-351D-4725-8367-1A0081675C3F}">
  <dimension ref="A1:F37"/>
  <sheetViews>
    <sheetView workbookViewId="0">
      <selection sqref="A1:F1"/>
    </sheetView>
  </sheetViews>
  <sheetFormatPr defaultRowHeight="12.75" x14ac:dyDescent="0.2"/>
  <cols>
    <col min="1" max="1" width="12.42578125" customWidth="1"/>
    <col min="2" max="2" width="10" bestFit="1" customWidth="1"/>
    <col min="3" max="3" width="13.7109375" customWidth="1"/>
    <col min="5" max="5" width="13.5703125" bestFit="1" customWidth="1"/>
    <col min="6" max="6" width="16.5703125" customWidth="1"/>
  </cols>
  <sheetData>
    <row r="1" spans="1:6" x14ac:dyDescent="0.2">
      <c r="A1" s="635" t="s">
        <v>1130</v>
      </c>
      <c r="B1" s="635"/>
      <c r="C1" s="635"/>
      <c r="D1" s="635"/>
      <c r="E1" s="635"/>
      <c r="F1" s="635"/>
    </row>
    <row r="2" spans="1:6" x14ac:dyDescent="0.2">
      <c r="A2" s="179"/>
      <c r="B2" s="179"/>
      <c r="C2" s="252"/>
      <c r="D2" s="252"/>
      <c r="E2" s="253"/>
      <c r="F2" s="253"/>
    </row>
    <row r="3" spans="1:6" x14ac:dyDescent="0.2">
      <c r="A3" s="179"/>
      <c r="B3" s="636" t="s">
        <v>1095</v>
      </c>
      <c r="C3" s="636"/>
      <c r="D3" s="636"/>
      <c r="E3" s="636"/>
      <c r="F3" s="636"/>
    </row>
    <row r="4" spans="1:6" x14ac:dyDescent="0.2">
      <c r="A4" s="179"/>
      <c r="B4" s="179" t="s">
        <v>1131</v>
      </c>
      <c r="C4" s="252"/>
      <c r="D4" s="252" t="s">
        <v>1132</v>
      </c>
      <c r="E4" s="253"/>
      <c r="F4" s="253" t="s">
        <v>1131</v>
      </c>
    </row>
    <row r="5" spans="1:6" ht="51" x14ac:dyDescent="0.2">
      <c r="A5" s="179"/>
      <c r="B5" s="179" t="s">
        <v>1133</v>
      </c>
      <c r="C5" s="254" t="s">
        <v>1134</v>
      </c>
      <c r="D5" s="255" t="s">
        <v>1135</v>
      </c>
      <c r="E5" s="256" t="s">
        <v>1160</v>
      </c>
      <c r="F5" s="256" t="s">
        <v>1137</v>
      </c>
    </row>
    <row r="6" spans="1:6" x14ac:dyDescent="0.2">
      <c r="A6" s="179"/>
      <c r="B6" s="179"/>
      <c r="C6" s="252"/>
      <c r="D6" s="252"/>
      <c r="E6" s="253"/>
      <c r="F6" s="253"/>
    </row>
    <row r="7" spans="1:6" x14ac:dyDescent="0.2">
      <c r="A7" s="179" t="s">
        <v>1</v>
      </c>
      <c r="B7" s="268">
        <v>45536</v>
      </c>
      <c r="C7" s="258">
        <v>-9.5E-4</v>
      </c>
      <c r="D7" s="252"/>
      <c r="E7" s="259">
        <v>969295662</v>
      </c>
      <c r="F7" s="260">
        <f t="shared" ref="F7:F18" si="0">IF(D7=0,(C7*E7),(D7*E7))</f>
        <v>-920830.87890000001</v>
      </c>
    </row>
    <row r="8" spans="1:6" x14ac:dyDescent="0.2">
      <c r="A8" s="179" t="s">
        <v>1</v>
      </c>
      <c r="B8" s="257">
        <f>EOMONTH(B7,1)</f>
        <v>45596</v>
      </c>
      <c r="C8" s="258">
        <v>3.1800000000000001E-3</v>
      </c>
      <c r="D8" s="252"/>
      <c r="E8" s="259">
        <v>822362259</v>
      </c>
      <c r="F8" s="260">
        <f t="shared" si="0"/>
        <v>2615111.9836200001</v>
      </c>
    </row>
    <row r="9" spans="1:6" x14ac:dyDescent="0.2">
      <c r="A9" s="179" t="s">
        <v>1</v>
      </c>
      <c r="B9" s="257">
        <f t="shared" ref="B9:B17" si="1">EOMONTH(B8,1)</f>
        <v>45626</v>
      </c>
      <c r="C9" s="258">
        <v>-4.2000000000000002E-4</v>
      </c>
      <c r="D9" s="252"/>
      <c r="E9" s="259">
        <v>793439006</v>
      </c>
      <c r="F9" s="260">
        <f t="shared" si="0"/>
        <v>-333244.38252000004</v>
      </c>
    </row>
    <row r="10" spans="1:6" x14ac:dyDescent="0.2">
      <c r="A10" s="179" t="s">
        <v>1</v>
      </c>
      <c r="B10" s="257">
        <f t="shared" si="1"/>
        <v>45657</v>
      </c>
      <c r="C10" s="258">
        <v>8.1999999999999998E-4</v>
      </c>
      <c r="D10" s="252"/>
      <c r="E10" s="259">
        <v>904172712</v>
      </c>
      <c r="F10" s="260">
        <f t="shared" si="0"/>
        <v>741421.62384000001</v>
      </c>
    </row>
    <row r="11" spans="1:6" x14ac:dyDescent="0.2">
      <c r="A11" s="179" t="s">
        <v>1</v>
      </c>
      <c r="B11" s="257">
        <f t="shared" si="1"/>
        <v>45688</v>
      </c>
      <c r="C11" s="258">
        <v>3.7399999999999998E-3</v>
      </c>
      <c r="D11" s="252"/>
      <c r="E11" s="259">
        <v>1027715501</v>
      </c>
      <c r="F11" s="260">
        <f t="shared" si="0"/>
        <v>3843655.9737399998</v>
      </c>
    </row>
    <row r="12" spans="1:6" x14ac:dyDescent="0.2">
      <c r="A12" s="179" t="s">
        <v>1</v>
      </c>
      <c r="B12" s="257">
        <f t="shared" si="1"/>
        <v>45716</v>
      </c>
      <c r="C12" s="258">
        <v>2.9499999999999999E-3</v>
      </c>
      <c r="D12" s="252"/>
      <c r="E12" s="259">
        <v>860286184</v>
      </c>
      <c r="F12" s="260">
        <f t="shared" si="0"/>
        <v>2537844.2428000001</v>
      </c>
    </row>
    <row r="13" spans="1:6" x14ac:dyDescent="0.2">
      <c r="A13" s="179"/>
      <c r="B13" s="257">
        <f t="shared" si="1"/>
        <v>45747</v>
      </c>
      <c r="C13" s="258"/>
      <c r="D13" s="252"/>
      <c r="E13" s="259"/>
      <c r="F13" s="260">
        <f t="shared" si="0"/>
        <v>0</v>
      </c>
    </row>
    <row r="14" spans="1:6" x14ac:dyDescent="0.2">
      <c r="A14" s="179"/>
      <c r="B14" s="257">
        <f t="shared" si="1"/>
        <v>45777</v>
      </c>
      <c r="C14" s="258"/>
      <c r="D14" s="252"/>
      <c r="E14" s="259"/>
      <c r="F14" s="260">
        <f t="shared" si="0"/>
        <v>0</v>
      </c>
    </row>
    <row r="15" spans="1:6" x14ac:dyDescent="0.2">
      <c r="A15" s="179"/>
      <c r="B15" s="257">
        <f t="shared" si="1"/>
        <v>45808</v>
      </c>
      <c r="C15" s="258"/>
      <c r="D15" s="252"/>
      <c r="E15" s="259"/>
      <c r="F15" s="260">
        <f t="shared" si="0"/>
        <v>0</v>
      </c>
    </row>
    <row r="16" spans="1:6" x14ac:dyDescent="0.2">
      <c r="A16" s="179"/>
      <c r="B16" s="257">
        <f t="shared" si="1"/>
        <v>45838</v>
      </c>
      <c r="C16" s="258"/>
      <c r="D16" s="252"/>
      <c r="E16" s="259"/>
      <c r="F16" s="260">
        <f t="shared" si="0"/>
        <v>0</v>
      </c>
    </row>
    <row r="17" spans="1:6" x14ac:dyDescent="0.2">
      <c r="A17" s="179"/>
      <c r="B17" s="257">
        <f t="shared" si="1"/>
        <v>45869</v>
      </c>
      <c r="C17" s="258"/>
      <c r="D17" s="252"/>
      <c r="E17" s="259"/>
      <c r="F17" s="260">
        <f t="shared" si="0"/>
        <v>0</v>
      </c>
    </row>
    <row r="18" spans="1:6" x14ac:dyDescent="0.2">
      <c r="A18" s="179"/>
      <c r="B18" s="257">
        <f>EOMONTH(B17,1)</f>
        <v>45900</v>
      </c>
      <c r="C18" s="258"/>
      <c r="D18" s="252"/>
      <c r="E18" s="259"/>
      <c r="F18" s="261">
        <f t="shared" si="0"/>
        <v>0</v>
      </c>
    </row>
    <row r="19" spans="1:6" x14ac:dyDescent="0.2">
      <c r="A19" s="179"/>
      <c r="B19" s="262" t="str">
        <f>CONCATENATE("TME ",TEXT(B18,"mmm-yy"))</f>
        <v>TME Aug-25</v>
      </c>
      <c r="C19" s="252"/>
      <c r="D19" s="252"/>
      <c r="E19" s="260"/>
      <c r="F19" s="263">
        <f>SUM(F7:F18)</f>
        <v>8483958.5625800006</v>
      </c>
    </row>
    <row r="20" spans="1:6" x14ac:dyDescent="0.2">
      <c r="A20" s="179"/>
      <c r="B20" s="262"/>
      <c r="C20" s="252"/>
      <c r="D20" s="252"/>
      <c r="E20" s="260"/>
      <c r="F20" s="263"/>
    </row>
    <row r="21" spans="1:6" x14ac:dyDescent="0.2">
      <c r="A21" s="179"/>
      <c r="B21" s="636" t="s">
        <v>813</v>
      </c>
      <c r="C21" s="636"/>
      <c r="D21" s="636"/>
      <c r="E21" s="636"/>
      <c r="F21" s="636"/>
    </row>
    <row r="22" spans="1:6" x14ac:dyDescent="0.2">
      <c r="A22" s="179"/>
      <c r="B22" s="179" t="s">
        <v>1131</v>
      </c>
      <c r="C22" s="252"/>
      <c r="D22" s="252" t="s">
        <v>1132</v>
      </c>
      <c r="E22" s="253"/>
      <c r="F22" s="253" t="s">
        <v>1131</v>
      </c>
    </row>
    <row r="23" spans="1:6" ht="51" x14ac:dyDescent="0.2">
      <c r="A23" s="179"/>
      <c r="B23" s="179" t="s">
        <v>1133</v>
      </c>
      <c r="C23" s="254" t="s">
        <v>1134</v>
      </c>
      <c r="D23" s="255" t="s">
        <v>1135</v>
      </c>
      <c r="E23" s="256" t="s">
        <v>1136</v>
      </c>
      <c r="F23" s="256" t="s">
        <v>1137</v>
      </c>
    </row>
    <row r="24" spans="1:6" x14ac:dyDescent="0.2">
      <c r="A24" s="179"/>
      <c r="B24" s="179"/>
      <c r="C24" s="252"/>
      <c r="D24" s="252"/>
      <c r="E24" s="253"/>
      <c r="F24" s="253"/>
    </row>
    <row r="25" spans="1:6" x14ac:dyDescent="0.2">
      <c r="A25" s="179" t="s">
        <v>1</v>
      </c>
      <c r="B25" s="257">
        <f>B7</f>
        <v>45536</v>
      </c>
      <c r="C25" s="258">
        <v>-3.7200000000000002E-3</v>
      </c>
      <c r="D25" s="252"/>
      <c r="E25" s="259">
        <v>1373148273</v>
      </c>
      <c r="F25" s="260">
        <f t="shared" ref="F25:F36" si="2">IF(D25=0,(C25*E25),(D25*E25))</f>
        <v>-5108111.5755600007</v>
      </c>
    </row>
    <row r="26" spans="1:6" x14ac:dyDescent="0.2">
      <c r="A26" s="179" t="s">
        <v>1</v>
      </c>
      <c r="B26" s="257">
        <f t="shared" ref="B26:B36" si="3">B8</f>
        <v>45596</v>
      </c>
      <c r="C26" s="258">
        <v>-4.1799999999999997E-3</v>
      </c>
      <c r="D26" s="252"/>
      <c r="E26" s="259">
        <v>1287584409</v>
      </c>
      <c r="F26" s="260">
        <f t="shared" si="2"/>
        <v>-5382102.82962</v>
      </c>
    </row>
    <row r="27" spans="1:6" x14ac:dyDescent="0.2">
      <c r="A27" s="179" t="s">
        <v>1</v>
      </c>
      <c r="B27" s="257">
        <f t="shared" si="3"/>
        <v>45626</v>
      </c>
      <c r="C27" s="258">
        <v>-2.7899999999999999E-3</v>
      </c>
      <c r="D27" s="252"/>
      <c r="E27" s="259">
        <v>1302003087</v>
      </c>
      <c r="F27" s="260">
        <f t="shared" si="2"/>
        <v>-3632588.6127299997</v>
      </c>
    </row>
    <row r="28" spans="1:6" x14ac:dyDescent="0.2">
      <c r="A28" s="179" t="s">
        <v>1</v>
      </c>
      <c r="B28" s="257">
        <f t="shared" si="3"/>
        <v>45657</v>
      </c>
      <c r="C28" s="258">
        <v>-5.6999999999999998E-4</v>
      </c>
      <c r="D28" s="252">
        <v>-4.2000000000000002E-4</v>
      </c>
      <c r="E28" s="259">
        <v>1555921788</v>
      </c>
      <c r="F28" s="260">
        <f t="shared" si="2"/>
        <v>-653487.15096</v>
      </c>
    </row>
    <row r="29" spans="1:6" x14ac:dyDescent="0.2">
      <c r="A29" s="179" t="s">
        <v>1</v>
      </c>
      <c r="B29" s="257">
        <f t="shared" si="3"/>
        <v>45688</v>
      </c>
      <c r="C29" s="258">
        <v>1.9499999999999999E-3</v>
      </c>
      <c r="D29" s="252"/>
      <c r="E29" s="259">
        <v>1948973479</v>
      </c>
      <c r="F29" s="260">
        <f t="shared" si="2"/>
        <v>3800498.2840499999</v>
      </c>
    </row>
    <row r="30" spans="1:6" x14ac:dyDescent="0.2">
      <c r="A30" s="179" t="s">
        <v>1</v>
      </c>
      <c r="B30" s="257">
        <f t="shared" si="3"/>
        <v>45716</v>
      </c>
      <c r="C30" s="258">
        <v>-1.8000000000000001E-4</v>
      </c>
      <c r="D30" s="252"/>
      <c r="E30" s="259">
        <v>1531716359</v>
      </c>
      <c r="F30" s="260">
        <f t="shared" si="2"/>
        <v>-275708.94462000002</v>
      </c>
    </row>
    <row r="31" spans="1:6" x14ac:dyDescent="0.2">
      <c r="A31" s="179"/>
      <c r="B31" s="257">
        <f t="shared" si="3"/>
        <v>45747</v>
      </c>
      <c r="C31" s="258"/>
      <c r="D31" s="252"/>
      <c r="E31" s="259"/>
      <c r="F31" s="260">
        <f t="shared" si="2"/>
        <v>0</v>
      </c>
    </row>
    <row r="32" spans="1:6" x14ac:dyDescent="0.2">
      <c r="A32" s="179"/>
      <c r="B32" s="257">
        <f t="shared" si="3"/>
        <v>45777</v>
      </c>
      <c r="C32" s="258"/>
      <c r="D32" s="252"/>
      <c r="E32" s="259"/>
      <c r="F32" s="260">
        <f t="shared" si="2"/>
        <v>0</v>
      </c>
    </row>
    <row r="33" spans="1:6" x14ac:dyDescent="0.2">
      <c r="A33" s="179"/>
      <c r="B33" s="257">
        <f t="shared" si="3"/>
        <v>45808</v>
      </c>
      <c r="C33" s="258"/>
      <c r="D33" s="252"/>
      <c r="E33" s="259"/>
      <c r="F33" s="260">
        <f t="shared" si="2"/>
        <v>0</v>
      </c>
    </row>
    <row r="34" spans="1:6" x14ac:dyDescent="0.2">
      <c r="A34" s="179"/>
      <c r="B34" s="257">
        <f t="shared" si="3"/>
        <v>45838</v>
      </c>
      <c r="C34" s="258"/>
      <c r="D34" s="252"/>
      <c r="E34" s="259"/>
      <c r="F34" s="260">
        <f t="shared" si="2"/>
        <v>0</v>
      </c>
    </row>
    <row r="35" spans="1:6" x14ac:dyDescent="0.2">
      <c r="A35" s="179"/>
      <c r="B35" s="257">
        <f t="shared" si="3"/>
        <v>45869</v>
      </c>
      <c r="C35" s="258"/>
      <c r="D35" s="252"/>
      <c r="E35" s="259"/>
      <c r="F35" s="260">
        <f t="shared" si="2"/>
        <v>0</v>
      </c>
    </row>
    <row r="36" spans="1:6" x14ac:dyDescent="0.2">
      <c r="A36" s="179"/>
      <c r="B36" s="257">
        <f t="shared" si="3"/>
        <v>45900</v>
      </c>
      <c r="C36" s="258"/>
      <c r="D36" s="252"/>
      <c r="E36" s="259"/>
      <c r="F36" s="261">
        <f t="shared" si="2"/>
        <v>0</v>
      </c>
    </row>
    <row r="37" spans="1:6" x14ac:dyDescent="0.2">
      <c r="A37" s="179"/>
      <c r="B37" s="262" t="str">
        <f>CONCATENATE("TME ",TEXT(B36,"mmm-yy"))</f>
        <v>TME Aug-25</v>
      </c>
      <c r="C37" s="252"/>
      <c r="D37" s="252"/>
      <c r="E37" s="260"/>
      <c r="F37" s="263">
        <f>SUM(F25:F36)</f>
        <v>-11251500.82944</v>
      </c>
    </row>
  </sheetData>
  <mergeCells count="3">
    <mergeCell ref="A1:F1"/>
    <mergeCell ref="B21:F21"/>
    <mergeCell ref="B3:F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E7AC8-FBBD-44E6-A11B-10751319F8AB}">
  <sheetPr>
    <tabColor theme="1" tint="0.249977111117893"/>
  </sheetPr>
  <dimension ref="A1:E22"/>
  <sheetViews>
    <sheetView zoomScale="85" zoomScaleNormal="85" workbookViewId="0"/>
  </sheetViews>
  <sheetFormatPr defaultRowHeight="12.75" x14ac:dyDescent="0.2"/>
  <cols>
    <col min="2" max="2" width="58.7109375" bestFit="1" customWidth="1"/>
    <col min="3" max="5" width="15.5703125" customWidth="1"/>
    <col min="9" max="9" width="14.5703125" bestFit="1" customWidth="1"/>
  </cols>
  <sheetData>
    <row r="1" spans="1:5" x14ac:dyDescent="0.2">
      <c r="A1" s="601"/>
      <c r="B1" s="600"/>
      <c r="C1" s="600"/>
      <c r="D1" s="600"/>
      <c r="E1" s="600"/>
    </row>
    <row r="2" spans="1:5" x14ac:dyDescent="0.2">
      <c r="A2" s="599" t="s">
        <v>1759</v>
      </c>
      <c r="B2" s="598"/>
      <c r="C2" s="598"/>
      <c r="D2" s="598"/>
      <c r="E2" s="598"/>
    </row>
    <row r="4" spans="1:5" x14ac:dyDescent="0.2">
      <c r="A4" s="597" t="s">
        <v>1893</v>
      </c>
      <c r="B4" s="596"/>
      <c r="C4" s="596"/>
      <c r="D4" s="596"/>
      <c r="E4" s="596"/>
    </row>
    <row r="5" spans="1:5" x14ac:dyDescent="0.2">
      <c r="A5" s="2"/>
    </row>
    <row r="6" spans="1:5" x14ac:dyDescent="0.2">
      <c r="A6" s="2"/>
      <c r="C6" s="5" t="s">
        <v>1131</v>
      </c>
      <c r="D6" t="s">
        <v>1882</v>
      </c>
      <c r="E6" t="s">
        <v>1881</v>
      </c>
    </row>
    <row r="7" spans="1:5" x14ac:dyDescent="0.2">
      <c r="B7" t="s">
        <v>1892</v>
      </c>
      <c r="C7" s="582">
        <f>SUM('IS E'!T451:AE452)</f>
        <v>41224887.740180723</v>
      </c>
      <c r="D7" s="582">
        <f>'SCH D-2 F'!$L$244</f>
        <v>-697017.60467318748</v>
      </c>
      <c r="E7" s="576">
        <f>SUM(C7:D7)</f>
        <v>40527870.135507539</v>
      </c>
    </row>
    <row r="8" spans="1:5" x14ac:dyDescent="0.2">
      <c r="B8" s="5" t="s">
        <v>1891</v>
      </c>
      <c r="C8" s="582">
        <f>SUM('IS E'!$T$453:$AE$453)</f>
        <v>7165252.9915999975</v>
      </c>
      <c r="D8" s="582"/>
      <c r="E8" s="576">
        <f>SUM(C8:D8)</f>
        <v>7165252.9915999975</v>
      </c>
    </row>
    <row r="9" spans="1:5" x14ac:dyDescent="0.2">
      <c r="B9" t="s">
        <v>1890</v>
      </c>
      <c r="C9" s="582">
        <f>SUM('IS E'!$T$454:$AE$454)</f>
        <v>1947595.0579696556</v>
      </c>
      <c r="D9" s="582"/>
      <c r="E9" s="576">
        <f>SUM(C9:D9)</f>
        <v>1947595.0579696556</v>
      </c>
    </row>
    <row r="10" spans="1:5" x14ac:dyDescent="0.2">
      <c r="C10" s="582"/>
      <c r="D10" s="582"/>
      <c r="E10" s="576"/>
    </row>
    <row r="11" spans="1:5" x14ac:dyDescent="0.2">
      <c r="C11" s="578">
        <f>SUM(C7:C10)</f>
        <v>50337735.789750375</v>
      </c>
      <c r="D11" s="622">
        <f>SUM(D7:D10)</f>
        <v>-697017.60467318748</v>
      </c>
      <c r="E11" s="578">
        <f>SUM(E7:E10)</f>
        <v>49640718.18507719</v>
      </c>
    </row>
    <row r="13" spans="1:5" x14ac:dyDescent="0.2">
      <c r="B13" s="5" t="s">
        <v>1889</v>
      </c>
      <c r="E13" s="582">
        <f>'SCH C-1'!$E$26</f>
        <v>28458010.905635074</v>
      </c>
    </row>
    <row r="14" spans="1:5" x14ac:dyDescent="0.2">
      <c r="B14" s="5" t="s">
        <v>1888</v>
      </c>
      <c r="E14" s="582">
        <f>'SCH C-1'!$G$26</f>
        <v>54526158.651243761</v>
      </c>
    </row>
    <row r="16" spans="1:5" x14ac:dyDescent="0.2">
      <c r="B16" t="s">
        <v>1887</v>
      </c>
      <c r="E16" s="582">
        <f>'SCH C-2.1 F'!$H$246</f>
        <v>-186018.924</v>
      </c>
    </row>
    <row r="18" spans="2:5" x14ac:dyDescent="0.2">
      <c r="B18" s="5" t="s">
        <v>1886</v>
      </c>
      <c r="E18" s="586">
        <f>'SCH C-1'!G40</f>
        <v>8.0995410461547374E-2</v>
      </c>
    </row>
    <row r="19" spans="2:5" x14ac:dyDescent="0.2">
      <c r="B19" s="5" t="s">
        <v>1885</v>
      </c>
      <c r="E19" s="586">
        <f>'SCH J-1.1|J-1.2'!K18</f>
        <v>2.2456503940903906E-2</v>
      </c>
    </row>
    <row r="22" spans="2:5" x14ac:dyDescent="0.2">
      <c r="B22" s="5" t="s">
        <v>1884</v>
      </c>
      <c r="E22" s="586">
        <f>'SCH H-1'!E20-'SCH H-1'!E28</f>
        <v>0.24851597199999997</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H51"/>
  <sheetViews>
    <sheetView workbookViewId="0">
      <selection sqref="A1:E1"/>
    </sheetView>
  </sheetViews>
  <sheetFormatPr defaultColWidth="9.140625" defaultRowHeight="12.75" outlineLevelRow="1" outlineLevelCol="1" x14ac:dyDescent="0.2"/>
  <cols>
    <col min="1" max="1" width="29.5703125" style="172" customWidth="1"/>
    <col min="2" max="8" width="10.42578125" style="172" customWidth="1"/>
    <col min="9" max="11" width="11.5703125" style="172" customWidth="1"/>
    <col min="12" max="13" width="10.42578125" style="172" customWidth="1"/>
    <col min="14" max="17" width="10.42578125" style="172" hidden="1" customWidth="1" outlineLevel="1"/>
    <col min="18" max="18" width="10.42578125" style="172" bestFit="1" customWidth="1" collapsed="1"/>
    <col min="19" max="20" width="10.42578125" style="172" bestFit="1" customWidth="1"/>
    <col min="21" max="23" width="11.5703125" style="172" bestFit="1" customWidth="1"/>
    <col min="24" max="29" width="10.42578125" style="172" bestFit="1" customWidth="1"/>
    <col min="30" max="30" width="10.140625" style="172" bestFit="1" customWidth="1"/>
    <col min="31" max="34" width="9.7109375" style="172" bestFit="1" customWidth="1"/>
    <col min="35" max="16384" width="9.140625" style="172"/>
  </cols>
  <sheetData>
    <row r="1" spans="1:34" x14ac:dyDescent="0.2">
      <c r="A1" s="171" t="s">
        <v>965</v>
      </c>
    </row>
    <row r="2" spans="1:34" x14ac:dyDescent="0.2">
      <c r="A2" s="172" t="s">
        <v>1531</v>
      </c>
      <c r="B2" s="351">
        <f>Revenue!C2</f>
        <v>45536</v>
      </c>
      <c r="C2" s="351">
        <f>Revenue!D2</f>
        <v>45566</v>
      </c>
      <c r="D2" s="351">
        <f>Revenue!E2</f>
        <v>45597</v>
      </c>
      <c r="E2" s="351">
        <f>Revenue!F2</f>
        <v>45627</v>
      </c>
      <c r="F2" s="351">
        <f>Revenue!G2</f>
        <v>45658</v>
      </c>
      <c r="G2" s="351">
        <f>Revenue!H2</f>
        <v>45689</v>
      </c>
      <c r="H2" s="352">
        <f>Revenue!I2</f>
        <v>45717</v>
      </c>
      <c r="I2" s="352">
        <f>Revenue!J2</f>
        <v>45748</v>
      </c>
      <c r="J2" s="352">
        <f>Revenue!K2</f>
        <v>45778</v>
      </c>
      <c r="K2" s="352">
        <f>Revenue!L2</f>
        <v>45809</v>
      </c>
      <c r="L2" s="352">
        <f>Revenue!M2</f>
        <v>45839</v>
      </c>
      <c r="M2" s="352">
        <f>Revenue!N2</f>
        <v>45870</v>
      </c>
      <c r="N2" s="350">
        <f>Revenue!O2</f>
        <v>45901</v>
      </c>
      <c r="O2" s="350">
        <f>Revenue!P2</f>
        <v>45931</v>
      </c>
      <c r="P2" s="350">
        <f>Revenue!Q2</f>
        <v>45962</v>
      </c>
      <c r="Q2" s="350">
        <f>Revenue!R2</f>
        <v>45992</v>
      </c>
      <c r="R2" s="353">
        <f>Revenue!S2</f>
        <v>46023</v>
      </c>
      <c r="S2" s="353">
        <f>Revenue!T2</f>
        <v>46054</v>
      </c>
      <c r="T2" s="353">
        <f>Revenue!U2</f>
        <v>46082</v>
      </c>
      <c r="U2" s="353">
        <f>Revenue!V2</f>
        <v>46113</v>
      </c>
      <c r="V2" s="353">
        <f>Revenue!W2</f>
        <v>46143</v>
      </c>
      <c r="W2" s="353">
        <f>Revenue!X2</f>
        <v>46174</v>
      </c>
      <c r="X2" s="353">
        <f>Revenue!Y2</f>
        <v>46204</v>
      </c>
      <c r="Y2" s="353">
        <f>Revenue!Z2</f>
        <v>46235</v>
      </c>
      <c r="Z2" s="353">
        <f>Revenue!AA2</f>
        <v>46266</v>
      </c>
      <c r="AA2" s="353">
        <f>Revenue!AB2</f>
        <v>46296</v>
      </c>
      <c r="AB2" s="353">
        <f>Revenue!AC2</f>
        <v>46327</v>
      </c>
      <c r="AC2" s="353">
        <f>Revenue!AD2</f>
        <v>46357</v>
      </c>
      <c r="AD2" s="173" t="s">
        <v>1127</v>
      </c>
      <c r="AE2" s="173"/>
      <c r="AF2" s="173"/>
      <c r="AG2" s="173"/>
      <c r="AH2" s="173"/>
    </row>
    <row r="3" spans="1:34" x14ac:dyDescent="0.2">
      <c r="A3" s="171" t="s">
        <v>967</v>
      </c>
    </row>
    <row r="4" spans="1:34" x14ac:dyDescent="0.2">
      <c r="A4" s="172" t="s">
        <v>1532</v>
      </c>
    </row>
    <row r="5" spans="1:34" x14ac:dyDescent="0.2">
      <c r="A5" s="172" t="s">
        <v>968</v>
      </c>
      <c r="B5" s="354">
        <v>-10006.66455367052</v>
      </c>
      <c r="C5" s="354">
        <v>-10006.66455367052</v>
      </c>
      <c r="D5" s="354">
        <v>-10006.66455367052</v>
      </c>
      <c r="E5" s="354">
        <v>-10006.66455367052</v>
      </c>
      <c r="F5" s="354">
        <v>-10063.786475751196</v>
      </c>
      <c r="G5" s="354">
        <v>-10063.786475751196</v>
      </c>
      <c r="H5" s="354">
        <v>-10063.786475751196</v>
      </c>
      <c r="I5" s="354">
        <v>-10063.786475751196</v>
      </c>
      <c r="J5" s="354">
        <v>-10063.786475751196</v>
      </c>
      <c r="K5" s="354">
        <v>-10063.786475751196</v>
      </c>
      <c r="L5" s="354">
        <v>-10063.786475751196</v>
      </c>
      <c r="M5" s="354">
        <v>-10063.786475751196</v>
      </c>
      <c r="N5" s="174"/>
      <c r="O5" s="174"/>
      <c r="P5" s="174"/>
      <c r="Q5" s="174"/>
      <c r="R5" s="354">
        <v>-10064.695576567201</v>
      </c>
      <c r="S5" s="354">
        <v>-10064.695576567201</v>
      </c>
      <c r="T5" s="354">
        <v>-10064.695576567201</v>
      </c>
      <c r="U5" s="354">
        <v>-10064.695576567201</v>
      </c>
      <c r="V5" s="354">
        <v>-10064.695576567201</v>
      </c>
      <c r="W5" s="354">
        <v>-10064.695576567201</v>
      </c>
      <c r="X5" s="354">
        <v>-10064.695576567201</v>
      </c>
      <c r="Y5" s="354">
        <v>-10064.695576567201</v>
      </c>
      <c r="Z5" s="354">
        <v>-10064.695576567201</v>
      </c>
      <c r="AA5" s="354">
        <v>-10064.695576567201</v>
      </c>
      <c r="AB5" s="354">
        <v>-10064.695576567201</v>
      </c>
      <c r="AC5" s="354">
        <v>-10064.695576567201</v>
      </c>
      <c r="AD5" s="234">
        <f>SUM(R5:AC5)</f>
        <v>-120776.34691880642</v>
      </c>
    </row>
    <row r="6" spans="1:34" x14ac:dyDescent="0.2">
      <c r="A6" s="172" t="s">
        <v>969</v>
      </c>
      <c r="B6" s="355">
        <v>-339.22507768071517</v>
      </c>
      <c r="C6" s="355">
        <v>-339.22507768071517</v>
      </c>
      <c r="D6" s="355">
        <v>-339.22507768071517</v>
      </c>
      <c r="E6" s="355">
        <v>-339.22507768071517</v>
      </c>
      <c r="F6" s="355">
        <v>-339.90822035312021</v>
      </c>
      <c r="G6" s="355">
        <v>-339.90822035312021</v>
      </c>
      <c r="H6" s="355">
        <v>-339.90822035312021</v>
      </c>
      <c r="I6" s="355">
        <v>-339.90822035312021</v>
      </c>
      <c r="J6" s="355">
        <v>-339.90822035312021</v>
      </c>
      <c r="K6" s="355">
        <v>-339.90822035312021</v>
      </c>
      <c r="L6" s="355">
        <v>-339.90822035312021</v>
      </c>
      <c r="M6" s="355">
        <v>-339.90822035312021</v>
      </c>
      <c r="N6" s="175"/>
      <c r="O6" s="175"/>
      <c r="P6" s="175"/>
      <c r="Q6" s="175"/>
      <c r="R6" s="355">
        <v>-339.91960606432701</v>
      </c>
      <c r="S6" s="355">
        <v>-339.91960606432701</v>
      </c>
      <c r="T6" s="355">
        <v>-339.91960606432701</v>
      </c>
      <c r="U6" s="355">
        <v>-339.91960606432701</v>
      </c>
      <c r="V6" s="355">
        <v>-339.91960606432701</v>
      </c>
      <c r="W6" s="355">
        <v>-339.91960606432701</v>
      </c>
      <c r="X6" s="355">
        <v>-339.91960606432701</v>
      </c>
      <c r="Y6" s="355">
        <v>-339.91960606432701</v>
      </c>
      <c r="Z6" s="355">
        <v>-339.91960606432701</v>
      </c>
      <c r="AA6" s="355">
        <v>-339.91960606432701</v>
      </c>
      <c r="AB6" s="355">
        <v>-339.91960606432701</v>
      </c>
      <c r="AC6" s="355">
        <v>-339.91960606432701</v>
      </c>
      <c r="AD6" s="234">
        <f>SUM(R6:AC6)</f>
        <v>-4079.0352727719251</v>
      </c>
    </row>
    <row r="7" spans="1:34" x14ac:dyDescent="0.2">
      <c r="A7" s="172" t="s">
        <v>1532</v>
      </c>
      <c r="B7" s="176">
        <f>SUM(B5:B6)</f>
        <v>-10345.889631351236</v>
      </c>
      <c r="C7" s="177">
        <f t="shared" ref="C7:AC7" si="0">SUM(C5:C6)</f>
        <v>-10345.889631351236</v>
      </c>
      <c r="D7" s="177">
        <f t="shared" si="0"/>
        <v>-10345.889631351236</v>
      </c>
      <c r="E7" s="177">
        <f t="shared" si="0"/>
        <v>-10345.889631351236</v>
      </c>
      <c r="F7" s="177">
        <f t="shared" si="0"/>
        <v>-10403.694696104316</v>
      </c>
      <c r="G7" s="177">
        <f t="shared" si="0"/>
        <v>-10403.694696104316</v>
      </c>
      <c r="H7" s="177">
        <f t="shared" si="0"/>
        <v>-10403.694696104316</v>
      </c>
      <c r="I7" s="177">
        <f t="shared" si="0"/>
        <v>-10403.694696104316</v>
      </c>
      <c r="J7" s="177">
        <f t="shared" si="0"/>
        <v>-10403.694696104316</v>
      </c>
      <c r="K7" s="177">
        <f t="shared" si="0"/>
        <v>-10403.694696104316</v>
      </c>
      <c r="L7" s="177">
        <f t="shared" si="0"/>
        <v>-10403.694696104316</v>
      </c>
      <c r="M7" s="177">
        <f t="shared" si="0"/>
        <v>-10403.694696104316</v>
      </c>
      <c r="N7" s="177"/>
      <c r="O7" s="177"/>
      <c r="P7" s="177"/>
      <c r="Q7" s="177"/>
      <c r="R7" s="177">
        <f t="shared" si="0"/>
        <v>-10404.615182631527</v>
      </c>
      <c r="S7" s="177">
        <f t="shared" si="0"/>
        <v>-10404.615182631527</v>
      </c>
      <c r="T7" s="177">
        <f t="shared" si="0"/>
        <v>-10404.615182631527</v>
      </c>
      <c r="U7" s="177">
        <f t="shared" si="0"/>
        <v>-10404.615182631527</v>
      </c>
      <c r="V7" s="177">
        <f t="shared" si="0"/>
        <v>-10404.615182631527</v>
      </c>
      <c r="W7" s="177">
        <f t="shared" si="0"/>
        <v>-10404.615182631527</v>
      </c>
      <c r="X7" s="177">
        <f t="shared" si="0"/>
        <v>-10404.615182631527</v>
      </c>
      <c r="Y7" s="177">
        <f t="shared" si="0"/>
        <v>-10404.615182631527</v>
      </c>
      <c r="Z7" s="177">
        <f t="shared" si="0"/>
        <v>-10404.615182631527</v>
      </c>
      <c r="AA7" s="177">
        <f t="shared" si="0"/>
        <v>-10404.615182631527</v>
      </c>
      <c r="AB7" s="177">
        <f t="shared" si="0"/>
        <v>-10404.615182631527</v>
      </c>
      <c r="AC7" s="177">
        <f t="shared" si="0"/>
        <v>-10404.615182631527</v>
      </c>
    </row>
    <row r="8" spans="1:34" x14ac:dyDescent="0.2">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row>
    <row r="9" spans="1:34" outlineLevel="1" x14ac:dyDescent="0.2">
      <c r="A9" s="179" t="s">
        <v>1532</v>
      </c>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row>
    <row r="10" spans="1:34" outlineLevel="1" x14ac:dyDescent="0.2">
      <c r="A10" s="179" t="s">
        <v>968</v>
      </c>
      <c r="B10" s="354"/>
      <c r="C10" s="354"/>
      <c r="D10" s="354"/>
      <c r="E10" s="354"/>
      <c r="F10" s="354"/>
      <c r="G10" s="354"/>
      <c r="H10" s="354"/>
      <c r="I10" s="354"/>
      <c r="J10" s="354"/>
      <c r="K10" s="354"/>
      <c r="L10" s="354"/>
      <c r="M10" s="354"/>
      <c r="N10" s="174"/>
      <c r="O10" s="174"/>
      <c r="P10" s="174"/>
      <c r="Q10" s="174"/>
      <c r="R10" s="354"/>
      <c r="S10" s="354"/>
      <c r="T10" s="354"/>
      <c r="U10" s="354"/>
      <c r="V10" s="354"/>
      <c r="W10" s="354"/>
      <c r="X10" s="354"/>
      <c r="Y10" s="354"/>
      <c r="Z10" s="354"/>
      <c r="AA10" s="354"/>
      <c r="AB10" s="354"/>
      <c r="AC10" s="354"/>
      <c r="AD10" s="234">
        <f>SUM(R10:AC10)</f>
        <v>0</v>
      </c>
    </row>
    <row r="11" spans="1:34" outlineLevel="1" x14ac:dyDescent="0.2">
      <c r="A11" s="179" t="s">
        <v>969</v>
      </c>
      <c r="B11" s="355"/>
      <c r="C11" s="355"/>
      <c r="D11" s="355"/>
      <c r="E11" s="355"/>
      <c r="F11" s="355"/>
      <c r="G11" s="355"/>
      <c r="H11" s="355"/>
      <c r="I11" s="355"/>
      <c r="J11" s="355"/>
      <c r="K11" s="355"/>
      <c r="L11" s="355"/>
      <c r="M11" s="355"/>
      <c r="N11" s="175"/>
      <c r="O11" s="175"/>
      <c r="P11" s="175"/>
      <c r="Q11" s="175"/>
      <c r="R11" s="355"/>
      <c r="S11" s="355"/>
      <c r="T11" s="355"/>
      <c r="U11" s="355"/>
      <c r="V11" s="355"/>
      <c r="W11" s="355"/>
      <c r="X11" s="355"/>
      <c r="Y11" s="355"/>
      <c r="Z11" s="355"/>
      <c r="AA11" s="355"/>
      <c r="AB11" s="355"/>
      <c r="AC11" s="355"/>
      <c r="AD11" s="234">
        <f>SUM(R11:AC11)</f>
        <v>0</v>
      </c>
    </row>
    <row r="12" spans="1:34" outlineLevel="1" x14ac:dyDescent="0.2">
      <c r="A12" s="179" t="s">
        <v>1533</v>
      </c>
      <c r="B12" s="176">
        <f>SUM(B10:B11)</f>
        <v>0</v>
      </c>
      <c r="C12" s="176">
        <f t="shared" ref="C12:AC12" si="1">SUM(C10:C11)</f>
        <v>0</v>
      </c>
      <c r="D12" s="176">
        <f t="shared" si="1"/>
        <v>0</v>
      </c>
      <c r="E12" s="176">
        <f t="shared" si="1"/>
        <v>0</v>
      </c>
      <c r="F12" s="176">
        <f t="shared" si="1"/>
        <v>0</v>
      </c>
      <c r="G12" s="176">
        <f t="shared" si="1"/>
        <v>0</v>
      </c>
      <c r="H12" s="176">
        <f t="shared" si="1"/>
        <v>0</v>
      </c>
      <c r="I12" s="176">
        <f t="shared" si="1"/>
        <v>0</v>
      </c>
      <c r="J12" s="176">
        <f t="shared" si="1"/>
        <v>0</v>
      </c>
      <c r="K12" s="176">
        <f t="shared" si="1"/>
        <v>0</v>
      </c>
      <c r="L12" s="176">
        <f t="shared" si="1"/>
        <v>0</v>
      </c>
      <c r="M12" s="176">
        <f t="shared" si="1"/>
        <v>0</v>
      </c>
      <c r="N12" s="176"/>
      <c r="O12" s="176"/>
      <c r="P12" s="176"/>
      <c r="Q12" s="176"/>
      <c r="R12" s="176">
        <f t="shared" si="1"/>
        <v>0</v>
      </c>
      <c r="S12" s="176">
        <f t="shared" si="1"/>
        <v>0</v>
      </c>
      <c r="T12" s="176">
        <f t="shared" si="1"/>
        <v>0</v>
      </c>
      <c r="U12" s="176">
        <f t="shared" si="1"/>
        <v>0</v>
      </c>
      <c r="V12" s="176">
        <f t="shared" si="1"/>
        <v>0</v>
      </c>
      <c r="W12" s="176">
        <f t="shared" si="1"/>
        <v>0</v>
      </c>
      <c r="X12" s="176">
        <f t="shared" si="1"/>
        <v>0</v>
      </c>
      <c r="Y12" s="176">
        <f t="shared" si="1"/>
        <v>0</v>
      </c>
      <c r="Z12" s="176">
        <f t="shared" si="1"/>
        <v>0</v>
      </c>
      <c r="AA12" s="176">
        <f t="shared" si="1"/>
        <v>0</v>
      </c>
      <c r="AB12" s="176">
        <f t="shared" si="1"/>
        <v>0</v>
      </c>
      <c r="AC12" s="176">
        <f t="shared" si="1"/>
        <v>0</v>
      </c>
    </row>
    <row r="13" spans="1:34" outlineLevel="1" x14ac:dyDescent="0.2">
      <c r="A13" s="179"/>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row>
    <row r="14" spans="1:34" outlineLevel="1" x14ac:dyDescent="0.2">
      <c r="A14" s="179" t="s">
        <v>1532</v>
      </c>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row>
    <row r="15" spans="1:34" outlineLevel="1" x14ac:dyDescent="0.2">
      <c r="A15" s="179" t="s">
        <v>968</v>
      </c>
      <c r="B15" s="354"/>
      <c r="C15" s="354"/>
      <c r="D15" s="354"/>
      <c r="E15" s="354"/>
      <c r="F15" s="354"/>
      <c r="G15" s="354"/>
      <c r="H15" s="354"/>
      <c r="I15" s="354"/>
      <c r="J15" s="354"/>
      <c r="K15" s="354"/>
      <c r="L15" s="354"/>
      <c r="M15" s="354"/>
      <c r="N15" s="174"/>
      <c r="O15" s="174"/>
      <c r="P15" s="174"/>
      <c r="Q15" s="174"/>
      <c r="R15" s="354"/>
      <c r="S15" s="354"/>
      <c r="T15" s="354"/>
      <c r="U15" s="354"/>
      <c r="V15" s="354"/>
      <c r="W15" s="354"/>
      <c r="X15" s="354"/>
      <c r="Y15" s="354"/>
      <c r="Z15" s="354"/>
      <c r="AA15" s="354"/>
      <c r="AB15" s="354"/>
      <c r="AC15" s="354"/>
      <c r="AD15" s="234">
        <f>SUM(R15:AC15)</f>
        <v>0</v>
      </c>
    </row>
    <row r="16" spans="1:34" outlineLevel="1" x14ac:dyDescent="0.2">
      <c r="A16" s="179" t="s">
        <v>969</v>
      </c>
      <c r="B16" s="355"/>
      <c r="C16" s="355"/>
      <c r="D16" s="355"/>
      <c r="E16" s="355"/>
      <c r="F16" s="355"/>
      <c r="G16" s="355"/>
      <c r="H16" s="355"/>
      <c r="I16" s="355"/>
      <c r="J16" s="355"/>
      <c r="K16" s="355"/>
      <c r="L16" s="355"/>
      <c r="M16" s="355"/>
      <c r="N16" s="175"/>
      <c r="O16" s="175"/>
      <c r="P16" s="175"/>
      <c r="Q16" s="175"/>
      <c r="R16" s="355"/>
      <c r="S16" s="355"/>
      <c r="T16" s="355"/>
      <c r="U16" s="355"/>
      <c r="V16" s="355"/>
      <c r="W16" s="355"/>
      <c r="X16" s="355"/>
      <c r="Y16" s="355"/>
      <c r="Z16" s="355"/>
      <c r="AA16" s="355"/>
      <c r="AB16" s="355"/>
      <c r="AC16" s="355"/>
      <c r="AD16" s="234">
        <f>SUM(R16:AC16)</f>
        <v>0</v>
      </c>
    </row>
    <row r="17" spans="1:30" outlineLevel="1" x14ac:dyDescent="0.2">
      <c r="A17" s="179" t="s">
        <v>1534</v>
      </c>
      <c r="B17" s="176">
        <f>SUM(B15:B16)</f>
        <v>0</v>
      </c>
      <c r="C17" s="176">
        <f t="shared" ref="C17:AC17" si="2">SUM(C15:C16)</f>
        <v>0</v>
      </c>
      <c r="D17" s="176">
        <f t="shared" si="2"/>
        <v>0</v>
      </c>
      <c r="E17" s="176">
        <f t="shared" si="2"/>
        <v>0</v>
      </c>
      <c r="F17" s="176">
        <f t="shared" si="2"/>
        <v>0</v>
      </c>
      <c r="G17" s="176">
        <f t="shared" si="2"/>
        <v>0</v>
      </c>
      <c r="H17" s="176">
        <f t="shared" si="2"/>
        <v>0</v>
      </c>
      <c r="I17" s="176">
        <f t="shared" si="2"/>
        <v>0</v>
      </c>
      <c r="J17" s="176">
        <f t="shared" si="2"/>
        <v>0</v>
      </c>
      <c r="K17" s="176">
        <f t="shared" si="2"/>
        <v>0</v>
      </c>
      <c r="L17" s="176">
        <f t="shared" si="2"/>
        <v>0</v>
      </c>
      <c r="M17" s="176">
        <f t="shared" si="2"/>
        <v>0</v>
      </c>
      <c r="N17" s="176"/>
      <c r="O17" s="176"/>
      <c r="P17" s="176"/>
      <c r="Q17" s="176"/>
      <c r="R17" s="176">
        <f t="shared" si="2"/>
        <v>0</v>
      </c>
      <c r="S17" s="176">
        <f t="shared" si="2"/>
        <v>0</v>
      </c>
      <c r="T17" s="176">
        <f t="shared" si="2"/>
        <v>0</v>
      </c>
      <c r="U17" s="176">
        <f t="shared" si="2"/>
        <v>0</v>
      </c>
      <c r="V17" s="176">
        <f t="shared" si="2"/>
        <v>0</v>
      </c>
      <c r="W17" s="176">
        <f t="shared" si="2"/>
        <v>0</v>
      </c>
      <c r="X17" s="176">
        <f t="shared" si="2"/>
        <v>0</v>
      </c>
      <c r="Y17" s="176">
        <f t="shared" si="2"/>
        <v>0</v>
      </c>
      <c r="Z17" s="176">
        <f t="shared" si="2"/>
        <v>0</v>
      </c>
      <c r="AA17" s="176">
        <f t="shared" si="2"/>
        <v>0</v>
      </c>
      <c r="AB17" s="176">
        <f t="shared" si="2"/>
        <v>0</v>
      </c>
      <c r="AC17" s="176">
        <f t="shared" si="2"/>
        <v>0</v>
      </c>
    </row>
    <row r="18" spans="1:30" outlineLevel="1" x14ac:dyDescent="0.2">
      <c r="A18" s="179"/>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row>
    <row r="19" spans="1:30" outlineLevel="1" x14ac:dyDescent="0.2">
      <c r="A19" s="179" t="s">
        <v>1532</v>
      </c>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row>
    <row r="20" spans="1:30" outlineLevel="1" x14ac:dyDescent="0.2">
      <c r="A20" s="179" t="s">
        <v>968</v>
      </c>
      <c r="B20" s="354"/>
      <c r="C20" s="354"/>
      <c r="D20" s="354"/>
      <c r="E20" s="354"/>
      <c r="F20" s="354"/>
      <c r="G20" s="354"/>
      <c r="H20" s="354"/>
      <c r="I20" s="354"/>
      <c r="J20" s="354"/>
      <c r="K20" s="354"/>
      <c r="L20" s="354"/>
      <c r="M20" s="354"/>
      <c r="N20" s="174"/>
      <c r="O20" s="174"/>
      <c r="P20" s="174"/>
      <c r="Q20" s="174"/>
      <c r="R20" s="354"/>
      <c r="S20" s="354"/>
      <c r="T20" s="354"/>
      <c r="U20" s="354"/>
      <c r="V20" s="354"/>
      <c r="W20" s="354"/>
      <c r="X20" s="354"/>
      <c r="Y20" s="354"/>
      <c r="Z20" s="354"/>
      <c r="AA20" s="354"/>
      <c r="AB20" s="354"/>
      <c r="AC20" s="354"/>
      <c r="AD20" s="234">
        <f>SUM(R20:AC20)</f>
        <v>0</v>
      </c>
    </row>
    <row r="21" spans="1:30" outlineLevel="1" x14ac:dyDescent="0.2">
      <c r="A21" s="179" t="s">
        <v>969</v>
      </c>
      <c r="B21" s="355"/>
      <c r="C21" s="355"/>
      <c r="D21" s="355"/>
      <c r="E21" s="355"/>
      <c r="F21" s="355"/>
      <c r="G21" s="355"/>
      <c r="H21" s="355"/>
      <c r="I21" s="355"/>
      <c r="J21" s="355"/>
      <c r="K21" s="355"/>
      <c r="L21" s="355"/>
      <c r="M21" s="355"/>
      <c r="N21" s="175"/>
      <c r="O21" s="175"/>
      <c r="P21" s="175"/>
      <c r="Q21" s="175"/>
      <c r="R21" s="355"/>
      <c r="S21" s="355"/>
      <c r="T21" s="355"/>
      <c r="U21" s="355"/>
      <c r="V21" s="355"/>
      <c r="W21" s="355"/>
      <c r="X21" s="355"/>
      <c r="Y21" s="355"/>
      <c r="Z21" s="355"/>
      <c r="AA21" s="355"/>
      <c r="AB21" s="355"/>
      <c r="AC21" s="355"/>
      <c r="AD21" s="234">
        <f>SUM(R21:AC21)</f>
        <v>0</v>
      </c>
    </row>
    <row r="22" spans="1:30" outlineLevel="1" x14ac:dyDescent="0.2">
      <c r="A22" s="179" t="s">
        <v>1533</v>
      </c>
      <c r="B22" s="176">
        <f>SUM(B20:B21)</f>
        <v>0</v>
      </c>
      <c r="C22" s="176">
        <f t="shared" ref="C22:AC22" si="3">SUM(C20:C21)</f>
        <v>0</v>
      </c>
      <c r="D22" s="176">
        <f t="shared" si="3"/>
        <v>0</v>
      </c>
      <c r="E22" s="176">
        <f t="shared" si="3"/>
        <v>0</v>
      </c>
      <c r="F22" s="176">
        <f t="shared" si="3"/>
        <v>0</v>
      </c>
      <c r="G22" s="176">
        <f t="shared" si="3"/>
        <v>0</v>
      </c>
      <c r="H22" s="176">
        <f t="shared" si="3"/>
        <v>0</v>
      </c>
      <c r="I22" s="176">
        <f t="shared" si="3"/>
        <v>0</v>
      </c>
      <c r="J22" s="176">
        <f t="shared" si="3"/>
        <v>0</v>
      </c>
      <c r="K22" s="176">
        <f t="shared" si="3"/>
        <v>0</v>
      </c>
      <c r="L22" s="176">
        <f t="shared" si="3"/>
        <v>0</v>
      </c>
      <c r="M22" s="176">
        <f t="shared" si="3"/>
        <v>0</v>
      </c>
      <c r="N22" s="176"/>
      <c r="O22" s="176"/>
      <c r="P22" s="176"/>
      <c r="Q22" s="176"/>
      <c r="R22" s="176">
        <f t="shared" si="3"/>
        <v>0</v>
      </c>
      <c r="S22" s="176">
        <f t="shared" si="3"/>
        <v>0</v>
      </c>
      <c r="T22" s="176">
        <f t="shared" si="3"/>
        <v>0</v>
      </c>
      <c r="U22" s="176">
        <f t="shared" si="3"/>
        <v>0</v>
      </c>
      <c r="V22" s="176">
        <f t="shared" si="3"/>
        <v>0</v>
      </c>
      <c r="W22" s="176">
        <f t="shared" si="3"/>
        <v>0</v>
      </c>
      <c r="X22" s="176">
        <f t="shared" si="3"/>
        <v>0</v>
      </c>
      <c r="Y22" s="176">
        <f t="shared" si="3"/>
        <v>0</v>
      </c>
      <c r="Z22" s="176">
        <f t="shared" si="3"/>
        <v>0</v>
      </c>
      <c r="AA22" s="176">
        <f t="shared" si="3"/>
        <v>0</v>
      </c>
      <c r="AB22" s="176">
        <f t="shared" si="3"/>
        <v>0</v>
      </c>
      <c r="AC22" s="176">
        <f t="shared" si="3"/>
        <v>0</v>
      </c>
    </row>
    <row r="23" spans="1:30" x14ac:dyDescent="0.2">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row>
    <row r="24" spans="1:30" x14ac:dyDescent="0.2">
      <c r="A24" s="172" t="s">
        <v>1535</v>
      </c>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row>
    <row r="25" spans="1:30" x14ac:dyDescent="0.2">
      <c r="A25" s="172" t="s">
        <v>970</v>
      </c>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row>
    <row r="26" spans="1:30" x14ac:dyDescent="0.2">
      <c r="A26" s="172" t="s">
        <v>968</v>
      </c>
      <c r="B26" s="354"/>
      <c r="C26" s="354"/>
      <c r="D26" s="354"/>
      <c r="E26" s="354"/>
      <c r="F26" s="354"/>
      <c r="G26" s="354"/>
      <c r="H26" s="354"/>
      <c r="I26" s="354"/>
      <c r="J26" s="354"/>
      <c r="K26" s="354"/>
      <c r="L26" s="354"/>
      <c r="M26" s="354"/>
      <c r="N26" s="174"/>
      <c r="O26" s="174"/>
      <c r="P26" s="174"/>
      <c r="Q26" s="174"/>
      <c r="R26" s="354"/>
      <c r="S26" s="354"/>
      <c r="T26" s="354"/>
      <c r="U26" s="354"/>
      <c r="V26" s="354"/>
      <c r="W26" s="354"/>
      <c r="X26" s="354"/>
      <c r="Y26" s="354"/>
      <c r="Z26" s="354"/>
      <c r="AA26" s="354"/>
      <c r="AB26" s="354"/>
      <c r="AC26" s="354"/>
      <c r="AD26" s="234">
        <f>SUM(R26:AC26)</f>
        <v>0</v>
      </c>
    </row>
    <row r="27" spans="1:30" x14ac:dyDescent="0.2">
      <c r="A27" s="172" t="s">
        <v>969</v>
      </c>
      <c r="B27" s="355"/>
      <c r="C27" s="355"/>
      <c r="D27" s="355"/>
      <c r="E27" s="355"/>
      <c r="F27" s="355"/>
      <c r="G27" s="355"/>
      <c r="H27" s="355"/>
      <c r="I27" s="355"/>
      <c r="J27" s="355"/>
      <c r="K27" s="355"/>
      <c r="L27" s="355"/>
      <c r="M27" s="355"/>
      <c r="N27" s="175"/>
      <c r="O27" s="175"/>
      <c r="P27" s="175"/>
      <c r="Q27" s="175"/>
      <c r="R27" s="355"/>
      <c r="S27" s="355"/>
      <c r="T27" s="355"/>
      <c r="U27" s="355"/>
      <c r="V27" s="355"/>
      <c r="W27" s="355"/>
      <c r="X27" s="355"/>
      <c r="Y27" s="355"/>
      <c r="Z27" s="355"/>
      <c r="AA27" s="355"/>
      <c r="AB27" s="355"/>
      <c r="AC27" s="355"/>
      <c r="AD27" s="234">
        <f>SUM(R27:AC27)</f>
        <v>0</v>
      </c>
    </row>
    <row r="28" spans="1:30" x14ac:dyDescent="0.2">
      <c r="A28" s="172" t="s">
        <v>971</v>
      </c>
      <c r="B28" s="176">
        <f>SUM(B26:B27)</f>
        <v>0</v>
      </c>
      <c r="C28" s="176">
        <f t="shared" ref="C28:AC28" si="4">SUM(C26:C27)</f>
        <v>0</v>
      </c>
      <c r="D28" s="176">
        <f t="shared" si="4"/>
        <v>0</v>
      </c>
      <c r="E28" s="176">
        <f t="shared" si="4"/>
        <v>0</v>
      </c>
      <c r="F28" s="176">
        <f t="shared" si="4"/>
        <v>0</v>
      </c>
      <c r="G28" s="176">
        <f t="shared" si="4"/>
        <v>0</v>
      </c>
      <c r="H28" s="176">
        <f t="shared" si="4"/>
        <v>0</v>
      </c>
      <c r="I28" s="176">
        <f t="shared" si="4"/>
        <v>0</v>
      </c>
      <c r="J28" s="176">
        <f t="shared" si="4"/>
        <v>0</v>
      </c>
      <c r="K28" s="176">
        <f t="shared" si="4"/>
        <v>0</v>
      </c>
      <c r="L28" s="176">
        <f t="shared" si="4"/>
        <v>0</v>
      </c>
      <c r="M28" s="176">
        <f t="shared" si="4"/>
        <v>0</v>
      </c>
      <c r="N28" s="176"/>
      <c r="O28" s="176"/>
      <c r="P28" s="176"/>
      <c r="Q28" s="176"/>
      <c r="R28" s="176">
        <f t="shared" si="4"/>
        <v>0</v>
      </c>
      <c r="S28" s="176">
        <f t="shared" si="4"/>
        <v>0</v>
      </c>
      <c r="T28" s="176">
        <f t="shared" si="4"/>
        <v>0</v>
      </c>
      <c r="U28" s="176">
        <f t="shared" si="4"/>
        <v>0</v>
      </c>
      <c r="V28" s="176">
        <f t="shared" si="4"/>
        <v>0</v>
      </c>
      <c r="W28" s="176">
        <f t="shared" si="4"/>
        <v>0</v>
      </c>
      <c r="X28" s="176">
        <f t="shared" si="4"/>
        <v>0</v>
      </c>
      <c r="Y28" s="176">
        <f t="shared" si="4"/>
        <v>0</v>
      </c>
      <c r="Z28" s="176">
        <f t="shared" si="4"/>
        <v>0</v>
      </c>
      <c r="AA28" s="176">
        <f t="shared" si="4"/>
        <v>0</v>
      </c>
      <c r="AB28" s="176">
        <f t="shared" si="4"/>
        <v>0</v>
      </c>
      <c r="AC28" s="176">
        <f t="shared" si="4"/>
        <v>0</v>
      </c>
    </row>
    <row r="29" spans="1:30" x14ac:dyDescent="0.2">
      <c r="A29" s="180"/>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row>
    <row r="30" spans="1:30" x14ac:dyDescent="0.2">
      <c r="A30" s="172" t="s">
        <v>972</v>
      </c>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row>
    <row r="31" spans="1:30" x14ac:dyDescent="0.2">
      <c r="A31" s="172" t="s">
        <v>968</v>
      </c>
      <c r="B31" s="354"/>
      <c r="C31" s="354"/>
      <c r="D31" s="354"/>
      <c r="E31" s="354"/>
      <c r="F31" s="354"/>
      <c r="G31" s="354"/>
      <c r="H31" s="354"/>
      <c r="I31" s="354"/>
      <c r="J31" s="354"/>
      <c r="K31" s="354"/>
      <c r="L31" s="354"/>
      <c r="M31" s="354"/>
      <c r="N31" s="174"/>
      <c r="O31" s="174"/>
      <c r="P31" s="174"/>
      <c r="Q31" s="174"/>
      <c r="R31" s="354"/>
      <c r="S31" s="354"/>
      <c r="T31" s="354"/>
      <c r="U31" s="354"/>
      <c r="V31" s="354"/>
      <c r="W31" s="354"/>
      <c r="X31" s="354"/>
      <c r="Y31" s="354"/>
      <c r="Z31" s="354"/>
      <c r="AA31" s="354"/>
      <c r="AB31" s="354"/>
      <c r="AC31" s="354"/>
      <c r="AD31" s="234">
        <f>SUM(R31:AC31)</f>
        <v>0</v>
      </c>
    </row>
    <row r="32" spans="1:30" x14ac:dyDescent="0.2">
      <c r="A32" s="172" t="s">
        <v>969</v>
      </c>
      <c r="B32" s="355"/>
      <c r="C32" s="355"/>
      <c r="D32" s="355"/>
      <c r="E32" s="355"/>
      <c r="F32" s="355"/>
      <c r="G32" s="355"/>
      <c r="H32" s="355"/>
      <c r="I32" s="355"/>
      <c r="J32" s="355"/>
      <c r="K32" s="355"/>
      <c r="L32" s="355"/>
      <c r="M32" s="355"/>
      <c r="N32" s="175"/>
      <c r="O32" s="175"/>
      <c r="P32" s="175"/>
      <c r="Q32" s="175"/>
      <c r="R32" s="355"/>
      <c r="S32" s="355"/>
      <c r="T32" s="355"/>
      <c r="U32" s="355"/>
      <c r="V32" s="355"/>
      <c r="W32" s="355"/>
      <c r="X32" s="355"/>
      <c r="Y32" s="355"/>
      <c r="Z32" s="355"/>
      <c r="AA32" s="355"/>
      <c r="AB32" s="355"/>
      <c r="AC32" s="355"/>
      <c r="AD32" s="234">
        <f>SUM(R32:AC32)</f>
        <v>0</v>
      </c>
    </row>
    <row r="33" spans="1:30" x14ac:dyDescent="0.2">
      <c r="A33" s="172" t="s">
        <v>973</v>
      </c>
      <c r="B33" s="176">
        <f>SUM(B31:B32)</f>
        <v>0</v>
      </c>
      <c r="C33" s="176">
        <f t="shared" ref="C33:AC33" si="5">SUM(C31:C32)</f>
        <v>0</v>
      </c>
      <c r="D33" s="176">
        <f t="shared" si="5"/>
        <v>0</v>
      </c>
      <c r="E33" s="176">
        <f t="shared" si="5"/>
        <v>0</v>
      </c>
      <c r="F33" s="176">
        <f t="shared" si="5"/>
        <v>0</v>
      </c>
      <c r="G33" s="176">
        <f t="shared" si="5"/>
        <v>0</v>
      </c>
      <c r="H33" s="176">
        <f t="shared" si="5"/>
        <v>0</v>
      </c>
      <c r="I33" s="176">
        <f t="shared" si="5"/>
        <v>0</v>
      </c>
      <c r="J33" s="176">
        <f t="shared" si="5"/>
        <v>0</v>
      </c>
      <c r="K33" s="176">
        <f t="shared" si="5"/>
        <v>0</v>
      </c>
      <c r="L33" s="176">
        <f t="shared" si="5"/>
        <v>0</v>
      </c>
      <c r="M33" s="176">
        <f t="shared" si="5"/>
        <v>0</v>
      </c>
      <c r="N33" s="176"/>
      <c r="O33" s="176"/>
      <c r="P33" s="176"/>
      <c r="Q33" s="176"/>
      <c r="R33" s="176">
        <f t="shared" si="5"/>
        <v>0</v>
      </c>
      <c r="S33" s="176">
        <f t="shared" si="5"/>
        <v>0</v>
      </c>
      <c r="T33" s="176">
        <f t="shared" si="5"/>
        <v>0</v>
      </c>
      <c r="U33" s="176">
        <f t="shared" si="5"/>
        <v>0</v>
      </c>
      <c r="V33" s="176">
        <f t="shared" si="5"/>
        <v>0</v>
      </c>
      <c r="W33" s="176">
        <f t="shared" si="5"/>
        <v>0</v>
      </c>
      <c r="X33" s="176">
        <f t="shared" si="5"/>
        <v>0</v>
      </c>
      <c r="Y33" s="176">
        <f t="shared" si="5"/>
        <v>0</v>
      </c>
      <c r="Z33" s="176">
        <f t="shared" si="5"/>
        <v>0</v>
      </c>
      <c r="AA33" s="176">
        <f t="shared" si="5"/>
        <v>0</v>
      </c>
      <c r="AB33" s="176">
        <f t="shared" si="5"/>
        <v>0</v>
      </c>
      <c r="AC33" s="176">
        <f t="shared" si="5"/>
        <v>0</v>
      </c>
    </row>
    <row r="34" spans="1:30" x14ac:dyDescent="0.2">
      <c r="A34" s="180"/>
      <c r="B34" s="179"/>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row>
    <row r="35" spans="1:30" x14ac:dyDescent="0.2">
      <c r="A35" s="172" t="s">
        <v>1536</v>
      </c>
      <c r="B35" s="181">
        <f>B28+B33</f>
        <v>0</v>
      </c>
      <c r="C35" s="181">
        <f t="shared" ref="C35:AC35" si="6">C28+C33</f>
        <v>0</v>
      </c>
      <c r="D35" s="181">
        <f t="shared" si="6"/>
        <v>0</v>
      </c>
      <c r="E35" s="181">
        <f t="shared" si="6"/>
        <v>0</v>
      </c>
      <c r="F35" s="181">
        <f t="shared" si="6"/>
        <v>0</v>
      </c>
      <c r="G35" s="181">
        <f t="shared" si="6"/>
        <v>0</v>
      </c>
      <c r="H35" s="181">
        <f t="shared" si="6"/>
        <v>0</v>
      </c>
      <c r="I35" s="181">
        <f t="shared" si="6"/>
        <v>0</v>
      </c>
      <c r="J35" s="181">
        <f t="shared" si="6"/>
        <v>0</v>
      </c>
      <c r="K35" s="181">
        <f t="shared" si="6"/>
        <v>0</v>
      </c>
      <c r="L35" s="181">
        <f t="shared" si="6"/>
        <v>0</v>
      </c>
      <c r="M35" s="181">
        <f t="shared" si="6"/>
        <v>0</v>
      </c>
      <c r="N35" s="181"/>
      <c r="O35" s="181"/>
      <c r="P35" s="181"/>
      <c r="Q35" s="181"/>
      <c r="R35" s="181">
        <f t="shared" si="6"/>
        <v>0</v>
      </c>
      <c r="S35" s="181">
        <f t="shared" si="6"/>
        <v>0</v>
      </c>
      <c r="T35" s="181">
        <f t="shared" si="6"/>
        <v>0</v>
      </c>
      <c r="U35" s="181">
        <f t="shared" si="6"/>
        <v>0</v>
      </c>
      <c r="V35" s="181">
        <f t="shared" si="6"/>
        <v>0</v>
      </c>
      <c r="W35" s="181">
        <f t="shared" si="6"/>
        <v>0</v>
      </c>
      <c r="X35" s="181">
        <f t="shared" si="6"/>
        <v>0</v>
      </c>
      <c r="Y35" s="181">
        <f t="shared" si="6"/>
        <v>0</v>
      </c>
      <c r="Z35" s="181">
        <f t="shared" si="6"/>
        <v>0</v>
      </c>
      <c r="AA35" s="181">
        <f t="shared" si="6"/>
        <v>0</v>
      </c>
      <c r="AB35" s="181">
        <f t="shared" si="6"/>
        <v>0</v>
      </c>
      <c r="AC35" s="181">
        <f t="shared" si="6"/>
        <v>0</v>
      </c>
    </row>
    <row r="36" spans="1:30" x14ac:dyDescent="0.2">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row>
    <row r="37" spans="1:30" ht="13.5" thickBot="1" x14ac:dyDescent="0.25">
      <c r="A37" s="171" t="s">
        <v>974</v>
      </c>
      <c r="B37" s="182">
        <f>B7+B12+B17+B22+B35</f>
        <v>-10345.889631351236</v>
      </c>
      <c r="C37" s="182">
        <f t="shared" ref="C37:AC37" si="7">C7+C12+C17+C22+C35</f>
        <v>-10345.889631351236</v>
      </c>
      <c r="D37" s="182">
        <f t="shared" si="7"/>
        <v>-10345.889631351236</v>
      </c>
      <c r="E37" s="182">
        <f t="shared" si="7"/>
        <v>-10345.889631351236</v>
      </c>
      <c r="F37" s="182">
        <f t="shared" si="7"/>
        <v>-10403.694696104316</v>
      </c>
      <c r="G37" s="182">
        <f t="shared" si="7"/>
        <v>-10403.694696104316</v>
      </c>
      <c r="H37" s="182">
        <f t="shared" si="7"/>
        <v>-10403.694696104316</v>
      </c>
      <c r="I37" s="182">
        <f t="shared" si="7"/>
        <v>-10403.694696104316</v>
      </c>
      <c r="J37" s="182">
        <f t="shared" si="7"/>
        <v>-10403.694696104316</v>
      </c>
      <c r="K37" s="182">
        <f t="shared" si="7"/>
        <v>-10403.694696104316</v>
      </c>
      <c r="L37" s="182">
        <f t="shared" si="7"/>
        <v>-10403.694696104316</v>
      </c>
      <c r="M37" s="182">
        <f t="shared" si="7"/>
        <v>-10403.694696104316</v>
      </c>
      <c r="N37" s="182"/>
      <c r="O37" s="182"/>
      <c r="P37" s="182"/>
      <c r="Q37" s="182"/>
      <c r="R37" s="182">
        <f t="shared" si="7"/>
        <v>-10404.615182631527</v>
      </c>
      <c r="S37" s="182">
        <f t="shared" si="7"/>
        <v>-10404.615182631527</v>
      </c>
      <c r="T37" s="182">
        <f t="shared" si="7"/>
        <v>-10404.615182631527</v>
      </c>
      <c r="U37" s="182">
        <f t="shared" si="7"/>
        <v>-10404.615182631527</v>
      </c>
      <c r="V37" s="182">
        <f t="shared" si="7"/>
        <v>-10404.615182631527</v>
      </c>
      <c r="W37" s="182">
        <f t="shared" si="7"/>
        <v>-10404.615182631527</v>
      </c>
      <c r="X37" s="182">
        <f t="shared" si="7"/>
        <v>-10404.615182631527</v>
      </c>
      <c r="Y37" s="182">
        <f t="shared" si="7"/>
        <v>-10404.615182631527</v>
      </c>
      <c r="Z37" s="182">
        <f t="shared" si="7"/>
        <v>-10404.615182631527</v>
      </c>
      <c r="AA37" s="182">
        <f t="shared" si="7"/>
        <v>-10404.615182631527</v>
      </c>
      <c r="AB37" s="182">
        <f t="shared" si="7"/>
        <v>-10404.615182631527</v>
      </c>
      <c r="AC37" s="182">
        <f t="shared" si="7"/>
        <v>-10404.615182631527</v>
      </c>
    </row>
    <row r="38" spans="1:30" ht="13.5" thickTop="1" x14ac:dyDescent="0.2">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row>
    <row r="39" spans="1:30" x14ac:dyDescent="0.2">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row>
    <row r="40" spans="1:30" x14ac:dyDescent="0.2">
      <c r="A40" s="171" t="s">
        <v>1128</v>
      </c>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row>
    <row r="41" spans="1:30" x14ac:dyDescent="0.2">
      <c r="A41" s="172" t="s">
        <v>968</v>
      </c>
      <c r="B41" s="354">
        <v>-574.63361743824191</v>
      </c>
      <c r="C41" s="354">
        <v>-574.63361743824191</v>
      </c>
      <c r="D41" s="354">
        <v>-574.63361743824191</v>
      </c>
      <c r="E41" s="354">
        <v>-574.63361743824191</v>
      </c>
      <c r="F41" s="354">
        <v>-890.73834051289782</v>
      </c>
      <c r="G41" s="354">
        <v>-890.73834051289782</v>
      </c>
      <c r="H41" s="354">
        <v>-890.73834051289782</v>
      </c>
      <c r="I41" s="354">
        <v>-890.73834051289782</v>
      </c>
      <c r="J41" s="354">
        <v>-890.73834051289782</v>
      </c>
      <c r="K41" s="354">
        <v>-890.73834051289782</v>
      </c>
      <c r="L41" s="354">
        <v>-890.73834051289782</v>
      </c>
      <c r="M41" s="354">
        <v>-890.73834051289782</v>
      </c>
      <c r="N41" s="174"/>
      <c r="O41" s="174"/>
      <c r="P41" s="174"/>
      <c r="Q41" s="174"/>
      <c r="R41" s="354">
        <v>-890.73834051289919</v>
      </c>
      <c r="S41" s="354">
        <v>-890.73834051289919</v>
      </c>
      <c r="T41" s="354">
        <v>-890.73834051289919</v>
      </c>
      <c r="U41" s="354">
        <v>-890.73834051289919</v>
      </c>
      <c r="V41" s="354">
        <v>-890.73834051289919</v>
      </c>
      <c r="W41" s="354">
        <v>-890.73834051289919</v>
      </c>
      <c r="X41" s="354">
        <v>-890.73834051289919</v>
      </c>
      <c r="Y41" s="354">
        <v>-890.73834051289919</v>
      </c>
      <c r="Z41" s="354">
        <v>-890.73834051289919</v>
      </c>
      <c r="AA41" s="354">
        <v>-890.73834051289919</v>
      </c>
      <c r="AB41" s="354">
        <v>-890.73834051289919</v>
      </c>
      <c r="AC41" s="354">
        <v>-890.73834051289919</v>
      </c>
      <c r="AD41" s="234">
        <f>SUM(R41:AC41)</f>
        <v>-10688.860086154789</v>
      </c>
    </row>
    <row r="42" spans="1:30" x14ac:dyDescent="0.2">
      <c r="A42" s="172" t="s">
        <v>969</v>
      </c>
      <c r="B42" s="355">
        <v>-125.32768939307667</v>
      </c>
      <c r="C42" s="355">
        <v>-125.32768939307667</v>
      </c>
      <c r="D42" s="355">
        <v>-125.32768939307667</v>
      </c>
      <c r="E42" s="355">
        <v>-125.32768939307667</v>
      </c>
      <c r="F42" s="355">
        <v>-155.04416233699462</v>
      </c>
      <c r="G42" s="355">
        <v>-155.04416233699462</v>
      </c>
      <c r="H42" s="355">
        <v>-155.04416233699462</v>
      </c>
      <c r="I42" s="355">
        <v>-155.04416233699462</v>
      </c>
      <c r="J42" s="355">
        <v>-155.04416233699462</v>
      </c>
      <c r="K42" s="355">
        <v>-155.04416233699462</v>
      </c>
      <c r="L42" s="355">
        <v>-155.04416233699462</v>
      </c>
      <c r="M42" s="355">
        <v>-155.04416233699462</v>
      </c>
      <c r="N42" s="175"/>
      <c r="O42" s="175"/>
      <c r="P42" s="175"/>
      <c r="Q42" s="175"/>
      <c r="R42" s="355">
        <v>-125.69742311945683</v>
      </c>
      <c r="S42" s="355">
        <v>-125.69742311945683</v>
      </c>
      <c r="T42" s="355">
        <v>-125.69742311945683</v>
      </c>
      <c r="U42" s="355">
        <v>-125.69742311945683</v>
      </c>
      <c r="V42" s="355">
        <v>-125.69742311945683</v>
      </c>
      <c r="W42" s="355">
        <v>-125.69742311945683</v>
      </c>
      <c r="X42" s="355">
        <v>-125.69742311945683</v>
      </c>
      <c r="Y42" s="355">
        <v>-125.69742311945683</v>
      </c>
      <c r="Z42" s="355">
        <v>-125.69742311945683</v>
      </c>
      <c r="AA42" s="355">
        <v>-125.69742311945683</v>
      </c>
      <c r="AB42" s="355">
        <v>-125.69742311945683</v>
      </c>
      <c r="AC42" s="355">
        <v>-125.69742311945683</v>
      </c>
      <c r="AD42" s="234">
        <f>SUM(R42:AC42)</f>
        <v>-1508.3690774334818</v>
      </c>
    </row>
    <row r="43" spans="1:30" ht="13.5" thickBot="1" x14ac:dyDescent="0.25">
      <c r="A43" s="171" t="s">
        <v>975</v>
      </c>
      <c r="B43" s="183">
        <f>SUM(B41:B42)</f>
        <v>-699.96130683131855</v>
      </c>
      <c r="C43" s="183">
        <f t="shared" ref="C43:AC43" si="8">SUM(C41:C42)</f>
        <v>-699.96130683131855</v>
      </c>
      <c r="D43" s="183">
        <f t="shared" si="8"/>
        <v>-699.96130683131855</v>
      </c>
      <c r="E43" s="183">
        <f t="shared" si="8"/>
        <v>-699.96130683131855</v>
      </c>
      <c r="F43" s="183">
        <f t="shared" si="8"/>
        <v>-1045.7825028498924</v>
      </c>
      <c r="G43" s="183">
        <f t="shared" si="8"/>
        <v>-1045.7825028498924</v>
      </c>
      <c r="H43" s="183">
        <f t="shared" si="8"/>
        <v>-1045.7825028498924</v>
      </c>
      <c r="I43" s="183">
        <f t="shared" si="8"/>
        <v>-1045.7825028498924</v>
      </c>
      <c r="J43" s="183">
        <f t="shared" si="8"/>
        <v>-1045.7825028498924</v>
      </c>
      <c r="K43" s="183">
        <f t="shared" si="8"/>
        <v>-1045.7825028498924</v>
      </c>
      <c r="L43" s="183">
        <f t="shared" si="8"/>
        <v>-1045.7825028498924</v>
      </c>
      <c r="M43" s="184">
        <f t="shared" si="8"/>
        <v>-1045.7825028498924</v>
      </c>
      <c r="N43" s="183"/>
      <c r="O43" s="183"/>
      <c r="P43" s="183"/>
      <c r="Q43" s="184"/>
      <c r="R43" s="183">
        <f t="shared" si="8"/>
        <v>-1016.435763632356</v>
      </c>
      <c r="S43" s="183">
        <f t="shared" si="8"/>
        <v>-1016.435763632356</v>
      </c>
      <c r="T43" s="183">
        <f t="shared" si="8"/>
        <v>-1016.435763632356</v>
      </c>
      <c r="U43" s="183">
        <f t="shared" si="8"/>
        <v>-1016.435763632356</v>
      </c>
      <c r="V43" s="183">
        <f t="shared" si="8"/>
        <v>-1016.435763632356</v>
      </c>
      <c r="W43" s="183">
        <f t="shared" si="8"/>
        <v>-1016.435763632356</v>
      </c>
      <c r="X43" s="183">
        <f t="shared" si="8"/>
        <v>-1016.435763632356</v>
      </c>
      <c r="Y43" s="184">
        <f t="shared" si="8"/>
        <v>-1016.435763632356</v>
      </c>
      <c r="Z43" s="183">
        <f t="shared" si="8"/>
        <v>-1016.435763632356</v>
      </c>
      <c r="AA43" s="183">
        <f t="shared" si="8"/>
        <v>-1016.435763632356</v>
      </c>
      <c r="AB43" s="183">
        <f t="shared" si="8"/>
        <v>-1016.435763632356</v>
      </c>
      <c r="AC43" s="183">
        <f t="shared" si="8"/>
        <v>-1016.435763632356</v>
      </c>
    </row>
    <row r="44" spans="1:30" ht="13.5" thickTop="1" x14ac:dyDescent="0.2">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row>
    <row r="45" spans="1:30" x14ac:dyDescent="0.2">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row>
    <row r="46" spans="1:30" x14ac:dyDescent="0.2">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row>
    <row r="47" spans="1:30" x14ac:dyDescent="0.2">
      <c r="A47" s="171" t="s">
        <v>976</v>
      </c>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row>
    <row r="48" spans="1:30" x14ac:dyDescent="0.2">
      <c r="A48" s="172" t="s">
        <v>968</v>
      </c>
      <c r="B48" s="354">
        <v>-1119.2612121858645</v>
      </c>
      <c r="C48" s="354">
        <v>-1119.2612121858645</v>
      </c>
      <c r="D48" s="354">
        <v>-1119.2612121858645</v>
      </c>
      <c r="E48" s="354">
        <v>-1119.2612121858645</v>
      </c>
      <c r="F48" s="354">
        <v>-1127.0120184093637</v>
      </c>
      <c r="G48" s="354">
        <v>-1127.0120184093637</v>
      </c>
      <c r="H48" s="354">
        <v>-1127.0120184093637</v>
      </c>
      <c r="I48" s="354">
        <v>-1127.0120184093637</v>
      </c>
      <c r="J48" s="354">
        <v>-1127.0120184093637</v>
      </c>
      <c r="K48" s="354">
        <v>-1127.0120184093637</v>
      </c>
      <c r="L48" s="354">
        <v>-1127.0120184093637</v>
      </c>
      <c r="M48" s="354">
        <v>-1127.0120184093637</v>
      </c>
      <c r="N48" s="174"/>
      <c r="O48" s="174"/>
      <c r="P48" s="174"/>
      <c r="Q48" s="174"/>
      <c r="R48" s="354">
        <v>-1127.1411985130883</v>
      </c>
      <c r="S48" s="354">
        <v>-1127.1411985130883</v>
      </c>
      <c r="T48" s="354">
        <v>-1127.1411985130883</v>
      </c>
      <c r="U48" s="354">
        <v>-1127.1411985130883</v>
      </c>
      <c r="V48" s="354">
        <v>-1127.1411985130883</v>
      </c>
      <c r="W48" s="354">
        <v>-1127.1411985130883</v>
      </c>
      <c r="X48" s="354">
        <v>-1127.1411985130883</v>
      </c>
      <c r="Y48" s="354">
        <v>-1127.1411985130883</v>
      </c>
      <c r="Z48" s="354">
        <v>-1127.1411985130883</v>
      </c>
      <c r="AA48" s="354">
        <v>-1127.1411985130883</v>
      </c>
      <c r="AB48" s="354">
        <v>-1127.1411985130883</v>
      </c>
      <c r="AC48" s="354">
        <v>-1127.1411985130883</v>
      </c>
      <c r="AD48" s="234">
        <f>SUM(R48:AC48)</f>
        <v>-13525.694382157062</v>
      </c>
    </row>
    <row r="49" spans="1:30" x14ac:dyDescent="0.2">
      <c r="A49" s="172" t="s">
        <v>969</v>
      </c>
      <c r="B49" s="355">
        <v>-34.119228240195305</v>
      </c>
      <c r="C49" s="355">
        <v>-34.119228240195305</v>
      </c>
      <c r="D49" s="355">
        <v>-34.119228240195305</v>
      </c>
      <c r="E49" s="355">
        <v>-34.119228240195305</v>
      </c>
      <c r="F49" s="355">
        <v>-35.35422234913009</v>
      </c>
      <c r="G49" s="355">
        <v>-35.35422234913009</v>
      </c>
      <c r="H49" s="355">
        <v>-35.35422234913009</v>
      </c>
      <c r="I49" s="355">
        <v>-35.35422234913009</v>
      </c>
      <c r="J49" s="355">
        <v>-35.35422234913009</v>
      </c>
      <c r="K49" s="355">
        <v>-35.35422234913009</v>
      </c>
      <c r="L49" s="355">
        <v>-35.35422234913009</v>
      </c>
      <c r="M49" s="355">
        <v>-35.35422234913009</v>
      </c>
      <c r="N49" s="175"/>
      <c r="O49" s="175"/>
      <c r="P49" s="175"/>
      <c r="Q49" s="175"/>
      <c r="R49" s="355">
        <v>-35.374805584279173</v>
      </c>
      <c r="S49" s="355">
        <v>-35.374805584279173</v>
      </c>
      <c r="T49" s="355">
        <v>-35.374805584279173</v>
      </c>
      <c r="U49" s="355">
        <v>-35.374805584279173</v>
      </c>
      <c r="V49" s="355">
        <v>-35.374805584279173</v>
      </c>
      <c r="W49" s="355">
        <v>-35.374805584279173</v>
      </c>
      <c r="X49" s="355">
        <v>-35.374805584279173</v>
      </c>
      <c r="Y49" s="355">
        <v>-35.374805584279173</v>
      </c>
      <c r="Z49" s="355">
        <v>-35.374805584279173</v>
      </c>
      <c r="AA49" s="355">
        <v>-35.374805584279173</v>
      </c>
      <c r="AB49" s="355">
        <v>-35.374805584279173</v>
      </c>
      <c r="AC49" s="355">
        <v>-35.374805584279173</v>
      </c>
      <c r="AD49" s="234">
        <f>SUM(R49:AC49)</f>
        <v>-424.49766701134996</v>
      </c>
    </row>
    <row r="50" spans="1:30" ht="13.5" thickBot="1" x14ac:dyDescent="0.25">
      <c r="A50" s="171" t="s">
        <v>977</v>
      </c>
      <c r="B50" s="183">
        <f>SUM(B48:B49)</f>
        <v>-1153.3804404260597</v>
      </c>
      <c r="C50" s="183">
        <f t="shared" ref="C50:AC50" si="9">SUM(C48:C49)</f>
        <v>-1153.3804404260597</v>
      </c>
      <c r="D50" s="183">
        <f t="shared" si="9"/>
        <v>-1153.3804404260597</v>
      </c>
      <c r="E50" s="183">
        <f t="shared" si="9"/>
        <v>-1153.3804404260597</v>
      </c>
      <c r="F50" s="183">
        <f t="shared" si="9"/>
        <v>-1162.3662407584939</v>
      </c>
      <c r="G50" s="183">
        <f t="shared" si="9"/>
        <v>-1162.3662407584939</v>
      </c>
      <c r="H50" s="183">
        <f t="shared" si="9"/>
        <v>-1162.3662407584939</v>
      </c>
      <c r="I50" s="183">
        <f t="shared" si="9"/>
        <v>-1162.3662407584939</v>
      </c>
      <c r="J50" s="183">
        <f t="shared" si="9"/>
        <v>-1162.3662407584939</v>
      </c>
      <c r="K50" s="183">
        <f t="shared" si="9"/>
        <v>-1162.3662407584939</v>
      </c>
      <c r="L50" s="183">
        <f t="shared" si="9"/>
        <v>-1162.3662407584939</v>
      </c>
      <c r="M50" s="184">
        <f t="shared" si="9"/>
        <v>-1162.3662407584939</v>
      </c>
      <c r="N50" s="183"/>
      <c r="O50" s="183"/>
      <c r="P50" s="183"/>
      <c r="Q50" s="184"/>
      <c r="R50" s="183">
        <f t="shared" si="9"/>
        <v>-1162.5160040973674</v>
      </c>
      <c r="S50" s="183">
        <f t="shared" si="9"/>
        <v>-1162.5160040973674</v>
      </c>
      <c r="T50" s="183">
        <f t="shared" si="9"/>
        <v>-1162.5160040973674</v>
      </c>
      <c r="U50" s="183">
        <f t="shared" si="9"/>
        <v>-1162.5160040973674</v>
      </c>
      <c r="V50" s="183">
        <f t="shared" si="9"/>
        <v>-1162.5160040973674</v>
      </c>
      <c r="W50" s="183">
        <f t="shared" si="9"/>
        <v>-1162.5160040973674</v>
      </c>
      <c r="X50" s="183">
        <f t="shared" si="9"/>
        <v>-1162.5160040973674</v>
      </c>
      <c r="Y50" s="184">
        <f t="shared" si="9"/>
        <v>-1162.5160040973674</v>
      </c>
      <c r="Z50" s="183">
        <f t="shared" si="9"/>
        <v>-1162.5160040973674</v>
      </c>
      <c r="AA50" s="183">
        <f t="shared" si="9"/>
        <v>-1162.5160040973674</v>
      </c>
      <c r="AB50" s="183">
        <f t="shared" si="9"/>
        <v>-1162.5160040973674</v>
      </c>
      <c r="AC50" s="184">
        <f t="shared" si="9"/>
        <v>-1162.5160040973674</v>
      </c>
    </row>
    <row r="51" spans="1:30" ht="13.5" thickTop="1" x14ac:dyDescent="0.2"/>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54"/>
  <sheetViews>
    <sheetView workbookViewId="0">
      <selection sqref="A1:E1"/>
    </sheetView>
  </sheetViews>
  <sheetFormatPr defaultColWidth="9.140625" defaultRowHeight="15" outlineLevelRow="1" x14ac:dyDescent="0.25"/>
  <cols>
    <col min="1" max="1" width="39" style="130" customWidth="1"/>
    <col min="2" max="2" width="12.140625" style="114" bestFit="1" customWidth="1"/>
    <col min="3" max="3" width="12.28515625" style="114" bestFit="1" customWidth="1"/>
    <col min="4" max="4" width="11.140625" style="114" bestFit="1" customWidth="1"/>
    <col min="5" max="7" width="12.28515625" style="114" bestFit="1" customWidth="1"/>
    <col min="8" max="8" width="12.140625" style="114" bestFit="1" customWidth="1"/>
    <col min="9" max="9" width="12.28515625" style="114" bestFit="1" customWidth="1"/>
    <col min="10" max="11" width="13.28515625" style="114" bestFit="1" customWidth="1"/>
    <col min="12" max="12" width="12.28515625" style="114" bestFit="1" customWidth="1"/>
    <col min="13" max="13" width="12.140625" style="114" customWidth="1"/>
    <col min="14" max="14" width="13.28515625" style="114" bestFit="1" customWidth="1"/>
    <col min="15" max="15" width="2.42578125" style="114" customWidth="1"/>
    <col min="16" max="17" width="12.140625" style="114" bestFit="1" customWidth="1"/>
    <col min="18" max="19" width="10.5703125" style="114" bestFit="1" customWidth="1"/>
    <col min="20" max="21" width="12.140625" style="114" bestFit="1" customWidth="1"/>
    <col min="22" max="23" width="10.5703125" style="114" bestFit="1" customWidth="1"/>
    <col min="24" max="27" width="12.140625" style="114" bestFit="1" customWidth="1"/>
    <col min="28" max="28" width="13.28515625" style="114" bestFit="1" customWidth="1"/>
    <col min="29" max="16384" width="9.140625" style="114"/>
  </cols>
  <sheetData>
    <row r="1" spans="1:28" s="107" customFormat="1" x14ac:dyDescent="0.25">
      <c r="A1" s="106"/>
    </row>
    <row r="2" spans="1:28" s="107" customFormat="1" x14ac:dyDescent="0.25">
      <c r="A2" s="108"/>
      <c r="B2" s="329">
        <f>Revenue!C2</f>
        <v>45536</v>
      </c>
      <c r="C2" s="329">
        <f>Revenue!D2</f>
        <v>45566</v>
      </c>
      <c r="D2" s="329">
        <f>Revenue!E2</f>
        <v>45597</v>
      </c>
      <c r="E2" s="329">
        <f>Revenue!F2</f>
        <v>45627</v>
      </c>
      <c r="F2" s="329">
        <f>Revenue!G2</f>
        <v>45658</v>
      </c>
      <c r="G2" s="329">
        <f>Revenue!H2</f>
        <v>45689</v>
      </c>
      <c r="H2" s="330">
        <f>Revenue!I2</f>
        <v>45717</v>
      </c>
      <c r="I2" s="330">
        <f>Revenue!J2</f>
        <v>45748</v>
      </c>
      <c r="J2" s="330">
        <f>Revenue!K2</f>
        <v>45778</v>
      </c>
      <c r="K2" s="330">
        <f>Revenue!L2</f>
        <v>45809</v>
      </c>
      <c r="L2" s="330">
        <f>Revenue!M2</f>
        <v>45839</v>
      </c>
      <c r="M2" s="330">
        <f>Revenue!N2</f>
        <v>45870</v>
      </c>
      <c r="N2" s="151"/>
      <c r="O2" s="170"/>
      <c r="P2" s="331">
        <f>Revenue!S2</f>
        <v>46023</v>
      </c>
      <c r="Q2" s="331">
        <f>Revenue!T2</f>
        <v>46054</v>
      </c>
      <c r="R2" s="331">
        <f>Revenue!U2</f>
        <v>46082</v>
      </c>
      <c r="S2" s="331">
        <f>Revenue!V2</f>
        <v>46113</v>
      </c>
      <c r="T2" s="331">
        <f>Revenue!W2</f>
        <v>46143</v>
      </c>
      <c r="U2" s="331">
        <f>Revenue!X2</f>
        <v>46174</v>
      </c>
      <c r="V2" s="331">
        <f>Revenue!Y2</f>
        <v>46204</v>
      </c>
      <c r="W2" s="331">
        <f>Revenue!Z2</f>
        <v>46235</v>
      </c>
      <c r="X2" s="331">
        <f>Revenue!AA2</f>
        <v>46266</v>
      </c>
      <c r="Y2" s="331">
        <f>Revenue!AB2</f>
        <v>46296</v>
      </c>
      <c r="Z2" s="331">
        <f>Revenue!AC2</f>
        <v>46327</v>
      </c>
      <c r="AA2" s="331">
        <f>Revenue!AD2</f>
        <v>46357</v>
      </c>
    </row>
    <row r="3" spans="1:28" s="107" customFormat="1" x14ac:dyDescent="0.25">
      <c r="A3" s="109" t="s">
        <v>1226</v>
      </c>
    </row>
    <row r="4" spans="1:28" s="111" customFormat="1" x14ac:dyDescent="0.25">
      <c r="A4" s="110" t="s">
        <v>300</v>
      </c>
    </row>
    <row r="5" spans="1:28" x14ac:dyDescent="0.25">
      <c r="B5" s="637"/>
      <c r="C5" s="637"/>
      <c r="D5" s="637"/>
      <c r="E5" s="637"/>
      <c r="F5" s="637"/>
      <c r="G5" s="637"/>
    </row>
    <row r="7" spans="1:28" x14ac:dyDescent="0.25">
      <c r="A7" s="112" t="s">
        <v>886</v>
      </c>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row>
    <row r="8" spans="1:28" x14ac:dyDescent="0.25">
      <c r="A8" s="112" t="s">
        <v>887</v>
      </c>
      <c r="B8" s="113"/>
      <c r="C8" s="113"/>
      <c r="D8" s="113"/>
      <c r="E8" s="113"/>
      <c r="F8" s="113"/>
      <c r="G8" s="113"/>
      <c r="H8" s="113"/>
      <c r="I8" s="113"/>
      <c r="J8" s="113"/>
      <c r="K8" s="113"/>
      <c r="L8" s="113"/>
      <c r="M8" s="113"/>
      <c r="N8" s="113"/>
      <c r="O8" s="113"/>
      <c r="P8" s="113"/>
      <c r="Q8" s="113"/>
      <c r="R8" s="113"/>
      <c r="S8" s="113"/>
      <c r="T8" s="113"/>
      <c r="U8" s="113"/>
      <c r="V8" s="113"/>
      <c r="W8" s="113"/>
      <c r="X8" s="113"/>
      <c r="Y8" s="113"/>
      <c r="Z8" s="113"/>
      <c r="AA8" s="113"/>
    </row>
    <row r="9" spans="1:28" s="117" customFormat="1" x14ac:dyDescent="0.25">
      <c r="A9" s="115" t="s">
        <v>888</v>
      </c>
      <c r="B9" s="336">
        <v>3.0209999999999999</v>
      </c>
      <c r="C9" s="336">
        <v>22.285</v>
      </c>
      <c r="D9" s="336">
        <v>1.974</v>
      </c>
      <c r="E9" s="336">
        <v>20.766999999999999</v>
      </c>
      <c r="F9" s="336">
        <v>96.659000000000006</v>
      </c>
      <c r="G9" s="336">
        <v>52.365000000000002</v>
      </c>
      <c r="H9" s="336">
        <v>7.5058999999999996</v>
      </c>
      <c r="I9" s="336">
        <v>32.0137</v>
      </c>
      <c r="J9" s="336">
        <v>50.1008</v>
      </c>
      <c r="K9" s="336">
        <v>41.509500000000003</v>
      </c>
      <c r="L9" s="336">
        <v>14.277699999999999</v>
      </c>
      <c r="M9" s="336">
        <v>9.1576000000000004</v>
      </c>
      <c r="N9" s="116"/>
      <c r="O9" s="152"/>
      <c r="P9" s="336">
        <v>65.542900000000003</v>
      </c>
      <c r="Q9" s="336">
        <v>53.101599999999998</v>
      </c>
      <c r="R9" s="336">
        <v>9.2187999999999999</v>
      </c>
      <c r="S9" s="336">
        <v>5.6928999999999998</v>
      </c>
      <c r="T9" s="336">
        <v>19.772240674133837</v>
      </c>
      <c r="U9" s="336">
        <v>23.046199999999999</v>
      </c>
      <c r="V9" s="336">
        <v>12.976800000000001</v>
      </c>
      <c r="W9" s="336">
        <v>3.2347999999999999</v>
      </c>
      <c r="X9" s="336">
        <v>38.542499999999997</v>
      </c>
      <c r="Y9" s="336">
        <v>55.777500000000003</v>
      </c>
      <c r="Z9" s="336">
        <v>62.452100000000002</v>
      </c>
      <c r="AA9" s="336">
        <v>74.606399999999994</v>
      </c>
      <c r="AB9" s="116"/>
    </row>
    <row r="10" spans="1:28" s="120" customFormat="1" x14ac:dyDescent="0.25">
      <c r="A10" s="118" t="s">
        <v>889</v>
      </c>
      <c r="B10" s="337">
        <v>54.85795431976166</v>
      </c>
      <c r="C10" s="337">
        <v>50.664622391743315</v>
      </c>
      <c r="D10" s="337">
        <v>45.290334346504565</v>
      </c>
      <c r="E10" s="337">
        <v>52.129769827129579</v>
      </c>
      <c r="F10" s="337">
        <v>86.940616600626939</v>
      </c>
      <c r="G10" s="337">
        <v>61.119416786021198</v>
      </c>
      <c r="H10" s="337">
        <v>41.469722745555366</v>
      </c>
      <c r="I10" s="337">
        <v>45.061171681387663</v>
      </c>
      <c r="J10" s="337">
        <v>46.544811561587764</v>
      </c>
      <c r="K10" s="337">
        <v>50.597136981117231</v>
      </c>
      <c r="L10" s="337">
        <v>48.727789978864351</v>
      </c>
      <c r="M10" s="337">
        <v>45.335283012547656</v>
      </c>
      <c r="N10" s="119"/>
      <c r="O10" s="153"/>
      <c r="P10" s="337">
        <v>46.651867453046471</v>
      </c>
      <c r="Q10" s="337">
        <v>46.724757087248207</v>
      </c>
      <c r="R10" s="337">
        <v>43.884086914171242</v>
      </c>
      <c r="S10" s="337">
        <v>46.711586057665279</v>
      </c>
      <c r="T10" s="337">
        <v>48.680328628298405</v>
      </c>
      <c r="U10" s="337">
        <v>53.462657245683836</v>
      </c>
      <c r="V10" s="337">
        <v>50.88314327815776</v>
      </c>
      <c r="W10" s="337">
        <v>48.295598914195999</v>
      </c>
      <c r="X10" s="337">
        <v>53.192547346770837</v>
      </c>
      <c r="Y10" s="337">
        <v>46.631187101521824</v>
      </c>
      <c r="Z10" s="337">
        <v>47.28016831166434</v>
      </c>
      <c r="AA10" s="337">
        <v>48.204207929262708</v>
      </c>
      <c r="AB10" s="119"/>
    </row>
    <row r="11" spans="1:28" s="117" customFormat="1" x14ac:dyDescent="0.25">
      <c r="A11" s="121" t="s">
        <v>890</v>
      </c>
      <c r="B11" s="332">
        <f>B9*1000*B10</f>
        <v>165725.87999999998</v>
      </c>
      <c r="C11" s="332">
        <f t="shared" ref="C11:M11" si="0">C9*1000*C10</f>
        <v>1129061.1099999999</v>
      </c>
      <c r="D11" s="332">
        <f t="shared" si="0"/>
        <v>89403.12000000001</v>
      </c>
      <c r="E11" s="332">
        <f t="shared" si="0"/>
        <v>1082578.93</v>
      </c>
      <c r="F11" s="332">
        <f t="shared" si="0"/>
        <v>8403593.0599999987</v>
      </c>
      <c r="G11" s="332">
        <f t="shared" si="0"/>
        <v>3200518.2600000002</v>
      </c>
      <c r="H11" s="332">
        <f t="shared" si="0"/>
        <v>311267.59195586399</v>
      </c>
      <c r="I11" s="332">
        <f t="shared" si="0"/>
        <v>1442574.8318564403</v>
      </c>
      <c r="J11" s="332">
        <f t="shared" si="0"/>
        <v>2331932.2950847964</v>
      </c>
      <c r="K11" s="332">
        <f t="shared" si="0"/>
        <v>2100261.8575176857</v>
      </c>
      <c r="L11" s="332">
        <f t="shared" si="0"/>
        <v>695720.76698123151</v>
      </c>
      <c r="M11" s="332">
        <f t="shared" si="0"/>
        <v>415162.38771570643</v>
      </c>
      <c r="N11" s="122"/>
      <c r="O11" s="76"/>
      <c r="P11" s="332">
        <f t="shared" ref="P11" si="1">P9*1000*P10</f>
        <v>3057698.6832882799</v>
      </c>
      <c r="Q11" s="332">
        <f t="shared" ref="Q11" si="2">Q9*1000*Q10</f>
        <v>2481159.3609442194</v>
      </c>
      <c r="R11" s="332">
        <f t="shared" ref="R11" si="3">R9*1000*R10</f>
        <v>404558.62044436182</v>
      </c>
      <c r="S11" s="332">
        <f t="shared" ref="S11" si="4">S9*1000*S10</f>
        <v>265924.38826768263</v>
      </c>
      <c r="T11" s="332">
        <f t="shared" ref="T11" si="5">T9*1000*T10</f>
        <v>962519.17373464361</v>
      </c>
      <c r="U11" s="332">
        <f t="shared" ref="U11" si="6">U9*1000*U10</f>
        <v>1232111.0914154786</v>
      </c>
      <c r="V11" s="332">
        <f t="shared" ref="V11" si="7">V9*1000*V10</f>
        <v>660300.37369199772</v>
      </c>
      <c r="W11" s="332">
        <f t="shared" ref="W11" si="8">W9*1000*W10</f>
        <v>156226.60336764119</v>
      </c>
      <c r="X11" s="332">
        <f t="shared" ref="X11" si="9">X9*1000*X10</f>
        <v>2050173.756112915</v>
      </c>
      <c r="Y11" s="332">
        <f t="shared" ref="Y11" si="10">Y9*1000*Y10</f>
        <v>2600971.0385551336</v>
      </c>
      <c r="Z11" s="332">
        <f t="shared" ref="Z11" si="11">Z9*1000*Z10</f>
        <v>2952745.7994168927</v>
      </c>
      <c r="AA11" s="332">
        <f t="shared" ref="AA11" si="12">AA9*1000*AA10</f>
        <v>3596342.4184537451</v>
      </c>
      <c r="AB11" s="122"/>
    </row>
    <row r="12" spans="1:28" x14ac:dyDescent="0.25">
      <c r="A12" s="123" t="s">
        <v>891</v>
      </c>
      <c r="B12" s="154">
        <f>B11</f>
        <v>165725.87999999998</v>
      </c>
      <c r="C12" s="154">
        <f t="shared" ref="C12:M12" si="13">C11</f>
        <v>1129061.1099999999</v>
      </c>
      <c r="D12" s="154">
        <f t="shared" si="13"/>
        <v>89403.12000000001</v>
      </c>
      <c r="E12" s="154">
        <f t="shared" si="13"/>
        <v>1082578.93</v>
      </c>
      <c r="F12" s="154">
        <f t="shared" si="13"/>
        <v>8403593.0599999987</v>
      </c>
      <c r="G12" s="154">
        <f t="shared" si="13"/>
        <v>3200518.2600000002</v>
      </c>
      <c r="H12" s="154">
        <f t="shared" si="13"/>
        <v>311267.59195586399</v>
      </c>
      <c r="I12" s="154">
        <f t="shared" si="13"/>
        <v>1442574.8318564403</v>
      </c>
      <c r="J12" s="154">
        <f t="shared" si="13"/>
        <v>2331932.2950847964</v>
      </c>
      <c r="K12" s="154">
        <f t="shared" si="13"/>
        <v>2100261.8575176857</v>
      </c>
      <c r="L12" s="154">
        <f t="shared" si="13"/>
        <v>695720.76698123151</v>
      </c>
      <c r="M12" s="154">
        <f t="shared" si="13"/>
        <v>415162.38771570643</v>
      </c>
      <c r="N12" s="124"/>
      <c r="O12" s="154"/>
      <c r="P12" s="154">
        <f t="shared" ref="P12" si="14">P11</f>
        <v>3057698.6832882799</v>
      </c>
      <c r="Q12" s="154">
        <f t="shared" ref="Q12" si="15">Q11</f>
        <v>2481159.3609442194</v>
      </c>
      <c r="R12" s="154">
        <f t="shared" ref="R12" si="16">R11</f>
        <v>404558.62044436182</v>
      </c>
      <c r="S12" s="154">
        <f t="shared" ref="S12" si="17">S11</f>
        <v>265924.38826768263</v>
      </c>
      <c r="T12" s="154">
        <f t="shared" ref="T12" si="18">T11</f>
        <v>962519.17373464361</v>
      </c>
      <c r="U12" s="154">
        <f t="shared" ref="U12" si="19">U11</f>
        <v>1232111.0914154786</v>
      </c>
      <c r="V12" s="154">
        <f t="shared" ref="V12" si="20">V11</f>
        <v>660300.37369199772</v>
      </c>
      <c r="W12" s="154">
        <f t="shared" ref="W12" si="21">W11</f>
        <v>156226.60336764119</v>
      </c>
      <c r="X12" s="154">
        <f t="shared" ref="X12" si="22">X11</f>
        <v>2050173.756112915</v>
      </c>
      <c r="Y12" s="154">
        <f t="shared" ref="Y12" si="23">Y11</f>
        <v>2600971.0385551336</v>
      </c>
      <c r="Z12" s="154">
        <f t="shared" ref="Z12" si="24">Z11</f>
        <v>2952745.7994168927</v>
      </c>
      <c r="AA12" s="154">
        <f t="shared" ref="AA12" si="25">AA11</f>
        <v>3596342.4184537451</v>
      </c>
      <c r="AB12" s="124"/>
    </row>
    <row r="13" spans="1:28" s="125" customFormat="1" x14ac:dyDescent="0.25">
      <c r="A13" s="115" t="s">
        <v>1488</v>
      </c>
      <c r="B13" s="334">
        <v>9783000</v>
      </c>
      <c r="C13" s="334">
        <v>2015000</v>
      </c>
      <c r="D13" s="334">
        <v>103000</v>
      </c>
      <c r="E13" s="334">
        <v>4024000</v>
      </c>
      <c r="F13" s="334">
        <v>28422000</v>
      </c>
      <c r="G13" s="334">
        <v>21478000</v>
      </c>
      <c r="H13" s="334">
        <v>130600</v>
      </c>
      <c r="I13" s="334">
        <v>3608700</v>
      </c>
      <c r="J13" s="334">
        <v>851600</v>
      </c>
      <c r="K13" s="334">
        <v>276400</v>
      </c>
      <c r="L13" s="334">
        <v>511000</v>
      </c>
      <c r="M13" s="334">
        <v>53700</v>
      </c>
      <c r="N13" s="116"/>
      <c r="O13" s="152"/>
      <c r="P13" s="334">
        <v>2957100</v>
      </c>
      <c r="Q13" s="334">
        <v>532600</v>
      </c>
      <c r="R13" s="334">
        <v>0</v>
      </c>
      <c r="S13" s="334">
        <v>607800</v>
      </c>
      <c r="T13" s="334">
        <v>24437500</v>
      </c>
      <c r="U13" s="334">
        <v>20547500</v>
      </c>
      <c r="V13" s="334">
        <v>7951600</v>
      </c>
      <c r="W13" s="334">
        <v>8603500</v>
      </c>
      <c r="X13" s="334">
        <v>23184900</v>
      </c>
      <c r="Y13" s="334">
        <v>15349800</v>
      </c>
      <c r="Z13" s="334">
        <v>10176200</v>
      </c>
      <c r="AA13" s="334">
        <v>1880500</v>
      </c>
      <c r="AB13" s="116"/>
    </row>
    <row r="14" spans="1:28" s="120" customFormat="1" outlineLevel="1" x14ac:dyDescent="0.25">
      <c r="A14" s="118" t="s">
        <v>892</v>
      </c>
      <c r="B14" s="337">
        <v>27.707181846059491</v>
      </c>
      <c r="C14" s="337">
        <v>25.989836228287839</v>
      </c>
      <c r="D14" s="337">
        <v>35.385436893203888</v>
      </c>
      <c r="E14" s="337">
        <v>29.935586481113319</v>
      </c>
      <c r="F14" s="337">
        <v>28.498021602983606</v>
      </c>
      <c r="G14" s="337">
        <v>27.051563460284942</v>
      </c>
      <c r="H14" s="337">
        <v>26.932618683001532</v>
      </c>
      <c r="I14" s="337">
        <v>27.041372239310554</v>
      </c>
      <c r="J14" s="337">
        <v>27.04943635509629</v>
      </c>
      <c r="K14" s="337">
        <v>26.875904486251809</v>
      </c>
      <c r="L14" s="337">
        <v>26.818003913894326</v>
      </c>
      <c r="M14" s="337">
        <v>26.88826815642458</v>
      </c>
      <c r="N14" s="119"/>
      <c r="O14" s="153"/>
      <c r="P14" s="335">
        <v>26.697203341111226</v>
      </c>
      <c r="Q14" s="335">
        <v>26.437101013894104</v>
      </c>
      <c r="R14" s="335">
        <v>0</v>
      </c>
      <c r="S14" s="335">
        <v>26.512339585389935</v>
      </c>
      <c r="T14" s="335">
        <v>26.288024552429668</v>
      </c>
      <c r="U14" s="335">
        <v>26.136152816644358</v>
      </c>
      <c r="V14" s="335">
        <v>25.778547713667688</v>
      </c>
      <c r="W14" s="335">
        <v>25.860080199918638</v>
      </c>
      <c r="X14" s="335">
        <v>26.158473834262818</v>
      </c>
      <c r="Y14" s="335">
        <v>26.749879477257032</v>
      </c>
      <c r="Z14" s="335">
        <v>26.744501876928524</v>
      </c>
      <c r="AA14" s="335">
        <v>26.572028715767082</v>
      </c>
      <c r="AB14" s="119"/>
    </row>
    <row r="15" spans="1:28" s="117" customFormat="1" outlineLevel="1" x14ac:dyDescent="0.25">
      <c r="A15" s="121" t="s">
        <v>893</v>
      </c>
      <c r="B15" s="333">
        <f>B14*(B13/1000)</f>
        <v>271059.36</v>
      </c>
      <c r="C15" s="333">
        <f t="shared" ref="C15:M15" si="26">C14*(C13/1000)</f>
        <v>52369.52</v>
      </c>
      <c r="D15" s="333">
        <f t="shared" si="26"/>
        <v>3644.7000000000003</v>
      </c>
      <c r="E15" s="333">
        <f t="shared" si="26"/>
        <v>120460.79999999999</v>
      </c>
      <c r="F15" s="333">
        <f t="shared" si="26"/>
        <v>809970.77</v>
      </c>
      <c r="G15" s="333">
        <f t="shared" si="26"/>
        <v>581013.48</v>
      </c>
      <c r="H15" s="333">
        <f t="shared" si="26"/>
        <v>3517.4</v>
      </c>
      <c r="I15" s="333">
        <f t="shared" si="26"/>
        <v>97584.2</v>
      </c>
      <c r="J15" s="333">
        <f t="shared" si="26"/>
        <v>23035.300000000003</v>
      </c>
      <c r="K15" s="333">
        <f t="shared" si="26"/>
        <v>7428.4999999999991</v>
      </c>
      <c r="L15" s="333">
        <f t="shared" si="26"/>
        <v>13704</v>
      </c>
      <c r="M15" s="333">
        <f t="shared" si="26"/>
        <v>1443.9</v>
      </c>
      <c r="N15" s="122"/>
      <c r="O15" s="76"/>
      <c r="P15" s="333">
        <f t="shared" ref="P15" si="27">P14*(P13/1000)</f>
        <v>78946.3</v>
      </c>
      <c r="Q15" s="333">
        <f t="shared" ref="Q15" si="28">Q14*(Q13/1000)</f>
        <v>14080.4</v>
      </c>
      <c r="R15" s="333">
        <f t="shared" ref="R15" si="29">R14*(R13/1000)</f>
        <v>0</v>
      </c>
      <c r="S15" s="333">
        <f t="shared" ref="S15" si="30">S14*(S13/1000)</f>
        <v>16114.2</v>
      </c>
      <c r="T15" s="333">
        <f t="shared" ref="T15" si="31">T14*(T13/1000)</f>
        <v>642413.6</v>
      </c>
      <c r="U15" s="333">
        <f t="shared" ref="U15" si="32">U14*(U13/1000)</f>
        <v>537032.6</v>
      </c>
      <c r="V15" s="333">
        <f t="shared" ref="V15" si="33">V14*(V13/1000)</f>
        <v>204980.7</v>
      </c>
      <c r="W15" s="333">
        <f t="shared" ref="W15" si="34">W14*(W13/1000)</f>
        <v>222487.2</v>
      </c>
      <c r="X15" s="333">
        <f t="shared" ref="X15" si="35">X14*(X13/1000)</f>
        <v>606481.60000000009</v>
      </c>
      <c r="Y15" s="333">
        <f t="shared" ref="Y15" si="36">Y14*(Y13/1000)</f>
        <v>410605.3</v>
      </c>
      <c r="Z15" s="333">
        <f t="shared" ref="Z15" si="37">Z14*(Z13/1000)</f>
        <v>272157.40000000008</v>
      </c>
      <c r="AA15" s="333">
        <f t="shared" ref="AA15" si="38">AA14*(AA13/1000)</f>
        <v>49968.7</v>
      </c>
      <c r="AB15" s="122"/>
    </row>
    <row r="16" spans="1:28" outlineLevel="1" x14ac:dyDescent="0.25">
      <c r="A16" s="123" t="s">
        <v>894</v>
      </c>
      <c r="B16" s="154">
        <f>B15</f>
        <v>271059.36</v>
      </c>
      <c r="C16" s="154">
        <f t="shared" ref="C16:M16" si="39">C15</f>
        <v>52369.52</v>
      </c>
      <c r="D16" s="154">
        <f t="shared" si="39"/>
        <v>3644.7000000000003</v>
      </c>
      <c r="E16" s="154">
        <f t="shared" si="39"/>
        <v>120460.79999999999</v>
      </c>
      <c r="F16" s="154">
        <f t="shared" si="39"/>
        <v>809970.77</v>
      </c>
      <c r="G16" s="154">
        <f t="shared" si="39"/>
        <v>581013.48</v>
      </c>
      <c r="H16" s="154">
        <f t="shared" si="39"/>
        <v>3517.4</v>
      </c>
      <c r="I16" s="154">
        <f t="shared" si="39"/>
        <v>97584.2</v>
      </c>
      <c r="J16" s="154">
        <f t="shared" si="39"/>
        <v>23035.300000000003</v>
      </c>
      <c r="K16" s="154">
        <f t="shared" si="39"/>
        <v>7428.4999999999991</v>
      </c>
      <c r="L16" s="154">
        <f t="shared" si="39"/>
        <v>13704</v>
      </c>
      <c r="M16" s="154">
        <f t="shared" si="39"/>
        <v>1443.9</v>
      </c>
      <c r="N16" s="124"/>
      <c r="O16" s="154"/>
      <c r="P16" s="154">
        <f t="shared" ref="P16" si="40">P15</f>
        <v>78946.3</v>
      </c>
      <c r="Q16" s="154">
        <f t="shared" ref="Q16" si="41">Q15</f>
        <v>14080.4</v>
      </c>
      <c r="R16" s="154">
        <f t="shared" ref="R16" si="42">R15</f>
        <v>0</v>
      </c>
      <c r="S16" s="154">
        <f t="shared" ref="S16" si="43">S15</f>
        <v>16114.2</v>
      </c>
      <c r="T16" s="154">
        <f t="shared" ref="T16" si="44">T15</f>
        <v>642413.6</v>
      </c>
      <c r="U16" s="154">
        <f t="shared" ref="U16" si="45">U15</f>
        <v>537032.6</v>
      </c>
      <c r="V16" s="154">
        <f t="shared" ref="V16" si="46">V15</f>
        <v>204980.7</v>
      </c>
      <c r="W16" s="154">
        <f t="shared" ref="W16" si="47">W15</f>
        <v>222487.2</v>
      </c>
      <c r="X16" s="154">
        <f t="shared" ref="X16" si="48">X15</f>
        <v>606481.60000000009</v>
      </c>
      <c r="Y16" s="154">
        <f t="shared" ref="Y16" si="49">Y15</f>
        <v>410605.3</v>
      </c>
      <c r="Z16" s="154">
        <f t="shared" ref="Z16" si="50">Z15</f>
        <v>272157.40000000008</v>
      </c>
      <c r="AA16" s="154">
        <f t="shared" ref="AA16" si="51">AA15</f>
        <v>49968.7</v>
      </c>
      <c r="AB16" s="124"/>
    </row>
    <row r="17" spans="1:28" s="125" customFormat="1" x14ac:dyDescent="0.25">
      <c r="A17" s="123" t="s">
        <v>895</v>
      </c>
      <c r="B17" s="154">
        <f>B12+B16</f>
        <v>436785.24</v>
      </c>
      <c r="C17" s="154">
        <f t="shared" ref="C17:M17" si="52">C12+C16</f>
        <v>1181430.6299999999</v>
      </c>
      <c r="D17" s="154">
        <f t="shared" si="52"/>
        <v>93047.82</v>
      </c>
      <c r="E17" s="154">
        <f t="shared" si="52"/>
        <v>1203039.73</v>
      </c>
      <c r="F17" s="154">
        <f t="shared" si="52"/>
        <v>9213563.8299999982</v>
      </c>
      <c r="G17" s="154">
        <f t="shared" si="52"/>
        <v>3781531.74</v>
      </c>
      <c r="H17" s="154">
        <f t="shared" si="52"/>
        <v>314784.99195586401</v>
      </c>
      <c r="I17" s="154">
        <f t="shared" si="52"/>
        <v>1540159.0318564402</v>
      </c>
      <c r="J17" s="154">
        <f t="shared" si="52"/>
        <v>2354967.5950847962</v>
      </c>
      <c r="K17" s="154">
        <f t="shared" si="52"/>
        <v>2107690.3575176857</v>
      </c>
      <c r="L17" s="154">
        <f t="shared" si="52"/>
        <v>709424.76698123151</v>
      </c>
      <c r="M17" s="154">
        <f t="shared" si="52"/>
        <v>416606.28771570645</v>
      </c>
      <c r="N17" s="339">
        <f>SUM(B17:M17)</f>
        <v>23353032.021111727</v>
      </c>
      <c r="O17" s="154"/>
      <c r="P17" s="154">
        <f t="shared" ref="P17" si="53">P12+P16</f>
        <v>3136644.9832882797</v>
      </c>
      <c r="Q17" s="154">
        <f t="shared" ref="Q17" si="54">Q12+Q16</f>
        <v>2495239.7609442193</v>
      </c>
      <c r="R17" s="154">
        <f t="shared" ref="R17" si="55">R12+R16</f>
        <v>404558.62044436182</v>
      </c>
      <c r="S17" s="154">
        <f t="shared" ref="S17" si="56">S12+S16</f>
        <v>282038.58826768264</v>
      </c>
      <c r="T17" s="154">
        <f t="shared" ref="T17" si="57">T12+T16</f>
        <v>1604932.7737346436</v>
      </c>
      <c r="U17" s="154">
        <f t="shared" ref="U17" si="58">U12+U16</f>
        <v>1769143.6914154785</v>
      </c>
      <c r="V17" s="154">
        <f t="shared" ref="V17" si="59">V12+V16</f>
        <v>865281.07369199768</v>
      </c>
      <c r="W17" s="154">
        <f t="shared" ref="W17" si="60">W12+W16</f>
        <v>378713.80336764117</v>
      </c>
      <c r="X17" s="154">
        <f t="shared" ref="X17" si="61">X12+X16</f>
        <v>2656655.3561129151</v>
      </c>
      <c r="Y17" s="154">
        <f t="shared" ref="Y17" si="62">Y12+Y16</f>
        <v>3011576.3385551334</v>
      </c>
      <c r="Z17" s="154">
        <f t="shared" ref="Z17" si="63">Z12+Z16</f>
        <v>3224903.1994168926</v>
      </c>
      <c r="AA17" s="154">
        <f t="shared" ref="AA17" si="64">AA12+AA16</f>
        <v>3646311.1184537453</v>
      </c>
      <c r="AB17" s="339">
        <f>SUM(P17:AA17)</f>
        <v>23475999.30769299</v>
      </c>
    </row>
    <row r="18" spans="1:28" s="125" customFormat="1" x14ac:dyDescent="0.25">
      <c r="A18" s="126"/>
      <c r="B18" s="154"/>
      <c r="C18" s="154"/>
      <c r="D18" s="154"/>
      <c r="E18" s="154"/>
      <c r="F18" s="154"/>
      <c r="G18" s="154"/>
      <c r="H18" s="154"/>
      <c r="I18" s="154"/>
      <c r="J18" s="154"/>
      <c r="K18" s="154"/>
      <c r="L18" s="154"/>
      <c r="M18" s="154"/>
      <c r="N18" s="127"/>
      <c r="O18" s="154"/>
      <c r="P18" s="154"/>
      <c r="Q18" s="154"/>
      <c r="R18" s="154"/>
      <c r="S18" s="154"/>
      <c r="T18" s="154"/>
      <c r="U18" s="154"/>
      <c r="V18" s="154"/>
      <c r="W18" s="154"/>
      <c r="X18" s="154"/>
      <c r="Y18" s="154"/>
      <c r="Z18" s="154"/>
      <c r="AA18" s="154"/>
      <c r="AB18" s="127"/>
    </row>
    <row r="19" spans="1:28" x14ac:dyDescent="0.25">
      <c r="A19" s="112" t="s">
        <v>896</v>
      </c>
      <c r="B19"/>
      <c r="C19"/>
      <c r="D19"/>
      <c r="E19"/>
      <c r="F19"/>
      <c r="G19"/>
      <c r="H19"/>
      <c r="I19"/>
      <c r="J19"/>
      <c r="K19"/>
      <c r="L19"/>
      <c r="M19"/>
      <c r="N19" s="113"/>
      <c r="O19"/>
      <c r="P19"/>
      <c r="Q19"/>
      <c r="R19"/>
      <c r="S19"/>
      <c r="T19"/>
      <c r="U19"/>
      <c r="V19"/>
      <c r="W19"/>
      <c r="X19"/>
      <c r="Y19"/>
      <c r="Z19"/>
      <c r="AA19"/>
      <c r="AB19" s="113"/>
    </row>
    <row r="20" spans="1:28" x14ac:dyDescent="0.25">
      <c r="A20" s="112" t="s">
        <v>897</v>
      </c>
      <c r="B20"/>
      <c r="C20"/>
      <c r="D20"/>
      <c r="E20"/>
      <c r="F20"/>
      <c r="G20"/>
      <c r="H20"/>
      <c r="I20"/>
      <c r="J20"/>
      <c r="K20"/>
      <c r="L20"/>
      <c r="M20"/>
      <c r="N20" s="113"/>
      <c r="O20"/>
      <c r="P20"/>
      <c r="Q20"/>
      <c r="R20"/>
      <c r="S20"/>
      <c r="T20"/>
      <c r="U20"/>
      <c r="V20"/>
      <c r="W20"/>
      <c r="X20"/>
      <c r="Y20"/>
      <c r="Z20"/>
      <c r="AA20"/>
      <c r="AB20" s="113"/>
    </row>
    <row r="21" spans="1:28" x14ac:dyDescent="0.25">
      <c r="A21" s="121" t="s">
        <v>849</v>
      </c>
      <c r="B21" s="334">
        <v>59675.05</v>
      </c>
      <c r="C21" s="334">
        <v>474937.15</v>
      </c>
      <c r="D21" s="334">
        <v>67803.86</v>
      </c>
      <c r="E21" s="334">
        <v>613706.71</v>
      </c>
      <c r="F21" s="334">
        <v>2087625.8800000001</v>
      </c>
      <c r="G21" s="334">
        <v>1061651.8500000001</v>
      </c>
      <c r="H21" s="334">
        <v>66546.658142161177</v>
      </c>
      <c r="I21" s="334">
        <v>392061.93157138606</v>
      </c>
      <c r="J21" s="334">
        <v>666426.87830652704</v>
      </c>
      <c r="K21" s="334">
        <v>527955.75112245209</v>
      </c>
      <c r="L21" s="334">
        <v>173964.96102205708</v>
      </c>
      <c r="M21" s="334">
        <v>78817.385276798363</v>
      </c>
      <c r="N21" s="122"/>
      <c r="O21" s="76"/>
      <c r="P21" s="334">
        <v>868966.54825738422</v>
      </c>
      <c r="Q21" s="334">
        <v>651410.59754869889</v>
      </c>
      <c r="R21" s="334">
        <v>54989.972930642718</v>
      </c>
      <c r="S21" s="334">
        <v>-9412.925805526349</v>
      </c>
      <c r="T21" s="334">
        <v>483246.78390583466</v>
      </c>
      <c r="U21" s="334">
        <v>505471.59285734117</v>
      </c>
      <c r="V21" s="334">
        <v>257169.63459308608</v>
      </c>
      <c r="W21" s="334">
        <v>53946.081121746996</v>
      </c>
      <c r="X21" s="334">
        <v>904361.60421325872</v>
      </c>
      <c r="Y21" s="334">
        <v>1124845.2122465766</v>
      </c>
      <c r="Z21" s="334">
        <v>1448746.3172773425</v>
      </c>
      <c r="AA21" s="334">
        <v>958152.05926256953</v>
      </c>
      <c r="AB21" s="122"/>
    </row>
    <row r="22" spans="1:28" x14ac:dyDescent="0.25">
      <c r="A22" s="121" t="s">
        <v>850</v>
      </c>
      <c r="B22" s="334">
        <v>0</v>
      </c>
      <c r="C22" s="334">
        <v>0</v>
      </c>
      <c r="D22" s="334">
        <v>0</v>
      </c>
      <c r="E22" s="334">
        <v>0</v>
      </c>
      <c r="F22" s="334">
        <v>306384.12</v>
      </c>
      <c r="G22" s="334">
        <v>148872.06</v>
      </c>
      <c r="H22" s="334">
        <v>0</v>
      </c>
      <c r="I22" s="334">
        <v>0</v>
      </c>
      <c r="J22" s="334">
        <v>0</v>
      </c>
      <c r="K22" s="334">
        <v>0</v>
      </c>
      <c r="L22" s="334">
        <v>0</v>
      </c>
      <c r="M22" s="334">
        <v>0</v>
      </c>
      <c r="N22" s="122"/>
      <c r="O22" s="76"/>
      <c r="P22" s="334">
        <v>0</v>
      </c>
      <c r="Q22" s="334">
        <v>0</v>
      </c>
      <c r="R22" s="334">
        <v>0</v>
      </c>
      <c r="S22" s="334">
        <v>0</v>
      </c>
      <c r="T22" s="334">
        <v>0</v>
      </c>
      <c r="U22" s="334">
        <v>0</v>
      </c>
      <c r="V22" s="334">
        <v>0</v>
      </c>
      <c r="W22" s="334">
        <v>0</v>
      </c>
      <c r="X22" s="334">
        <v>0</v>
      </c>
      <c r="Y22" s="334">
        <v>0</v>
      </c>
      <c r="Z22" s="334">
        <v>0</v>
      </c>
      <c r="AA22" s="334">
        <v>0</v>
      </c>
      <c r="AB22" s="122"/>
    </row>
    <row r="23" spans="1:28" x14ac:dyDescent="0.25">
      <c r="A23" s="121" t="s">
        <v>851</v>
      </c>
      <c r="B23" s="335">
        <v>9434.9200000000019</v>
      </c>
      <c r="C23" s="335">
        <v>23446.020000000008</v>
      </c>
      <c r="D23" s="335">
        <v>1719.1200000000099</v>
      </c>
      <c r="E23" s="335">
        <v>2687.6499999999996</v>
      </c>
      <c r="F23" s="335">
        <v>25070.04</v>
      </c>
      <c r="G23" s="335">
        <v>25939.65</v>
      </c>
      <c r="H23" s="335">
        <v>0</v>
      </c>
      <c r="I23" s="335">
        <v>0</v>
      </c>
      <c r="J23" s="335">
        <v>0</v>
      </c>
      <c r="K23" s="335">
        <v>0</v>
      </c>
      <c r="L23" s="335">
        <v>0</v>
      </c>
      <c r="M23" s="335">
        <v>0</v>
      </c>
      <c r="N23" s="122"/>
      <c r="O23" s="76"/>
      <c r="P23" s="335">
        <v>0</v>
      </c>
      <c r="Q23" s="335">
        <v>0</v>
      </c>
      <c r="R23" s="335">
        <v>0</v>
      </c>
      <c r="S23" s="335">
        <v>0</v>
      </c>
      <c r="T23" s="335">
        <v>129.69347492580349</v>
      </c>
      <c r="U23" s="335">
        <v>0</v>
      </c>
      <c r="V23" s="335">
        <v>0</v>
      </c>
      <c r="W23" s="335">
        <v>0</v>
      </c>
      <c r="X23" s="335">
        <v>0</v>
      </c>
      <c r="Y23" s="335">
        <v>0</v>
      </c>
      <c r="Z23" s="335">
        <v>0</v>
      </c>
      <c r="AA23" s="335">
        <v>0</v>
      </c>
      <c r="AB23" s="122"/>
    </row>
    <row r="24" spans="1:28" s="125" customFormat="1" x14ac:dyDescent="0.25">
      <c r="A24" s="123" t="s">
        <v>898</v>
      </c>
      <c r="B24" s="154">
        <f>SUM(B21:B23)</f>
        <v>69109.97</v>
      </c>
      <c r="C24" s="154">
        <f t="shared" ref="C24:M24" si="65">SUM(C21:C23)</f>
        <v>498383.17000000004</v>
      </c>
      <c r="D24" s="154">
        <f t="shared" si="65"/>
        <v>69522.98000000001</v>
      </c>
      <c r="E24" s="154">
        <f t="shared" si="65"/>
        <v>616394.36</v>
      </c>
      <c r="F24" s="154">
        <f t="shared" si="65"/>
        <v>2419080.04</v>
      </c>
      <c r="G24" s="154">
        <f t="shared" si="65"/>
        <v>1236463.56</v>
      </c>
      <c r="H24" s="154">
        <f t="shared" si="65"/>
        <v>66546.658142161177</v>
      </c>
      <c r="I24" s="154">
        <f t="shared" si="65"/>
        <v>392061.93157138606</v>
      </c>
      <c r="J24" s="154">
        <f t="shared" si="65"/>
        <v>666426.87830652704</v>
      </c>
      <c r="K24" s="154">
        <f t="shared" si="65"/>
        <v>527955.75112245209</v>
      </c>
      <c r="L24" s="154">
        <f t="shared" si="65"/>
        <v>173964.96102205708</v>
      </c>
      <c r="M24" s="154">
        <f t="shared" si="65"/>
        <v>78817.385276798363</v>
      </c>
      <c r="N24" s="124"/>
      <c r="O24" s="154"/>
      <c r="P24" s="154">
        <f t="shared" ref="P24" si="66">SUM(P21:P23)</f>
        <v>868966.54825738422</v>
      </c>
      <c r="Q24" s="154">
        <f t="shared" ref="Q24" si="67">SUM(Q21:Q23)</f>
        <v>651410.59754869889</v>
      </c>
      <c r="R24" s="154">
        <f t="shared" ref="R24" si="68">SUM(R21:R23)</f>
        <v>54989.972930642718</v>
      </c>
      <c r="S24" s="154">
        <f t="shared" ref="S24" si="69">SUM(S21:S23)</f>
        <v>-9412.925805526349</v>
      </c>
      <c r="T24" s="154">
        <f t="shared" ref="T24" si="70">SUM(T21:T23)</f>
        <v>483376.47738076048</v>
      </c>
      <c r="U24" s="154">
        <f t="shared" ref="U24" si="71">SUM(U21:U23)</f>
        <v>505471.59285734117</v>
      </c>
      <c r="V24" s="154">
        <f t="shared" ref="V24" si="72">SUM(V21:V23)</f>
        <v>257169.63459308608</v>
      </c>
      <c r="W24" s="154">
        <f t="shared" ref="W24" si="73">SUM(W21:W23)</f>
        <v>53946.081121746996</v>
      </c>
      <c r="X24" s="154">
        <f t="shared" ref="X24" si="74">SUM(X21:X23)</f>
        <v>904361.60421325872</v>
      </c>
      <c r="Y24" s="154">
        <f t="shared" ref="Y24" si="75">SUM(Y21:Y23)</f>
        <v>1124845.2122465766</v>
      </c>
      <c r="Z24" s="154">
        <f t="shared" ref="Z24" si="76">SUM(Z21:Z23)</f>
        <v>1448746.3172773425</v>
      </c>
      <c r="AA24" s="154">
        <f t="shared" ref="AA24" si="77">SUM(AA21:AA23)</f>
        <v>958152.05926256953</v>
      </c>
      <c r="AB24" s="124"/>
    </row>
    <row r="25" spans="1:28" x14ac:dyDescent="0.25">
      <c r="A25" s="121" t="s">
        <v>852</v>
      </c>
      <c r="B25" s="334">
        <v>253002.91999999998</v>
      </c>
      <c r="C25" s="334">
        <v>50230.380000000005</v>
      </c>
      <c r="D25" s="334">
        <v>3524.8100000000004</v>
      </c>
      <c r="E25" s="334">
        <v>114988.81</v>
      </c>
      <c r="F25" s="334">
        <v>746252.70000000007</v>
      </c>
      <c r="G25" s="334">
        <v>549770.91999999993</v>
      </c>
      <c r="H25" s="334">
        <v>3497.9593061585024</v>
      </c>
      <c r="I25" s="334">
        <v>96959.171083196328</v>
      </c>
      <c r="J25" s="334">
        <v>23035.3</v>
      </c>
      <c r="K25" s="334">
        <v>7428.5</v>
      </c>
      <c r="L25" s="334">
        <v>13704</v>
      </c>
      <c r="M25" s="334">
        <v>1443.9</v>
      </c>
      <c r="N25" s="122"/>
      <c r="O25" s="76"/>
      <c r="P25" s="334">
        <v>75183.480785029067</v>
      </c>
      <c r="Q25" s="334">
        <v>13308.475155473621</v>
      </c>
      <c r="R25" s="334">
        <v>0</v>
      </c>
      <c r="S25" s="334">
        <v>9544.6703643794808</v>
      </c>
      <c r="T25" s="334">
        <v>613409.94572707859</v>
      </c>
      <c r="U25" s="334">
        <v>527014.8166005332</v>
      </c>
      <c r="V25" s="334">
        <v>188742.81766950942</v>
      </c>
      <c r="W25" s="334">
        <v>197195.3370902788</v>
      </c>
      <c r="X25" s="334">
        <v>593374.62762474781</v>
      </c>
      <c r="Y25" s="334">
        <v>398585.59146227769</v>
      </c>
      <c r="Z25" s="334">
        <v>267770.48469134496</v>
      </c>
      <c r="AA25" s="334">
        <v>47286.039829511057</v>
      </c>
      <c r="AB25" s="122"/>
    </row>
    <row r="26" spans="1:28" s="125" customFormat="1" x14ac:dyDescent="0.25">
      <c r="A26" s="121" t="s">
        <v>853</v>
      </c>
      <c r="B26" s="334">
        <v>0</v>
      </c>
      <c r="C26" s="334">
        <v>0</v>
      </c>
      <c r="D26" s="334">
        <v>0</v>
      </c>
      <c r="E26" s="334">
        <v>0</v>
      </c>
      <c r="F26" s="334">
        <v>20229.3</v>
      </c>
      <c r="G26" s="334">
        <v>3728.86</v>
      </c>
      <c r="H26" s="334">
        <v>0</v>
      </c>
      <c r="I26" s="334">
        <v>0</v>
      </c>
      <c r="J26" s="334">
        <v>0</v>
      </c>
      <c r="K26" s="334">
        <v>0</v>
      </c>
      <c r="L26" s="334">
        <v>0</v>
      </c>
      <c r="M26" s="334">
        <v>0</v>
      </c>
      <c r="N26" s="122"/>
      <c r="O26" s="76"/>
      <c r="P26" s="334">
        <v>0</v>
      </c>
      <c r="Q26" s="334">
        <v>0</v>
      </c>
      <c r="R26" s="334">
        <v>0</v>
      </c>
      <c r="S26" s="334">
        <v>0</v>
      </c>
      <c r="T26" s="334">
        <v>0</v>
      </c>
      <c r="U26" s="334">
        <v>0</v>
      </c>
      <c r="V26" s="334">
        <v>0</v>
      </c>
      <c r="W26" s="334">
        <v>0</v>
      </c>
      <c r="X26" s="334">
        <v>0</v>
      </c>
      <c r="Y26" s="334">
        <v>0</v>
      </c>
      <c r="Z26" s="334">
        <v>0</v>
      </c>
      <c r="AA26" s="334">
        <v>0</v>
      </c>
      <c r="AB26" s="122"/>
    </row>
    <row r="27" spans="1:28" x14ac:dyDescent="0.25">
      <c r="A27" s="121" t="s">
        <v>854</v>
      </c>
      <c r="B27" s="335">
        <v>17905.71</v>
      </c>
      <c r="C27" s="335">
        <v>100636.05</v>
      </c>
      <c r="D27" s="335">
        <v>0</v>
      </c>
      <c r="E27" s="335">
        <v>10410.23</v>
      </c>
      <c r="F27" s="335">
        <v>565584.98</v>
      </c>
      <c r="G27" s="335">
        <v>281720.44</v>
      </c>
      <c r="H27" s="335">
        <v>132729.79999999999</v>
      </c>
      <c r="I27" s="335">
        <v>453482.3</v>
      </c>
      <c r="J27" s="335">
        <v>656298.19999999995</v>
      </c>
      <c r="K27" s="335">
        <v>559519.4</v>
      </c>
      <c r="L27" s="335">
        <v>200428.79999999999</v>
      </c>
      <c r="M27" s="335">
        <v>163238.70000000001</v>
      </c>
      <c r="N27" s="122"/>
      <c r="O27" s="76"/>
      <c r="P27" s="335">
        <v>834784</v>
      </c>
      <c r="Q27" s="335">
        <v>723280.1</v>
      </c>
      <c r="R27" s="335">
        <v>172894.8</v>
      </c>
      <c r="S27" s="335">
        <v>101779.7</v>
      </c>
      <c r="T27" s="335">
        <v>9222</v>
      </c>
      <c r="U27" s="335">
        <v>81771.3</v>
      </c>
      <c r="V27" s="335">
        <v>50053.4</v>
      </c>
      <c r="W27" s="335">
        <v>20246.5</v>
      </c>
      <c r="X27" s="335">
        <v>71085.3</v>
      </c>
      <c r="Y27" s="335">
        <v>320780.5</v>
      </c>
      <c r="Z27" s="335">
        <v>187731.4</v>
      </c>
      <c r="AA27" s="335">
        <v>972152.4</v>
      </c>
      <c r="AB27" s="122"/>
    </row>
    <row r="28" spans="1:28" s="125" customFormat="1" x14ac:dyDescent="0.25">
      <c r="A28" s="123" t="s">
        <v>899</v>
      </c>
      <c r="B28" s="154">
        <f>SUM(B25:B27)</f>
        <v>270908.63</v>
      </c>
      <c r="C28" s="154">
        <f t="shared" ref="C28:M28" si="78">SUM(C25:C27)</f>
        <v>150866.43</v>
      </c>
      <c r="D28" s="154">
        <f t="shared" si="78"/>
        <v>3524.8100000000004</v>
      </c>
      <c r="E28" s="154">
        <f t="shared" si="78"/>
        <v>125399.03999999999</v>
      </c>
      <c r="F28" s="154">
        <f t="shared" si="78"/>
        <v>1332066.98</v>
      </c>
      <c r="G28" s="154">
        <f t="shared" si="78"/>
        <v>835220.22</v>
      </c>
      <c r="H28" s="154">
        <f t="shared" si="78"/>
        <v>136227.75930615849</v>
      </c>
      <c r="I28" s="154">
        <f t="shared" si="78"/>
        <v>550441.47108319635</v>
      </c>
      <c r="J28" s="154">
        <f t="shared" si="78"/>
        <v>679333.5</v>
      </c>
      <c r="K28" s="154">
        <f t="shared" si="78"/>
        <v>566947.9</v>
      </c>
      <c r="L28" s="154">
        <f t="shared" si="78"/>
        <v>214132.8</v>
      </c>
      <c r="M28" s="154">
        <f t="shared" si="78"/>
        <v>164682.6</v>
      </c>
      <c r="N28" s="124"/>
      <c r="O28" s="154"/>
      <c r="P28" s="154">
        <f t="shared" ref="P28" si="79">SUM(P25:P27)</f>
        <v>909967.48078502901</v>
      </c>
      <c r="Q28" s="154">
        <f t="shared" ref="Q28" si="80">SUM(Q25:Q27)</f>
        <v>736588.57515547355</v>
      </c>
      <c r="R28" s="154">
        <f t="shared" ref="R28" si="81">SUM(R25:R27)</f>
        <v>172894.8</v>
      </c>
      <c r="S28" s="154">
        <f t="shared" ref="S28" si="82">SUM(S25:S27)</f>
        <v>111324.37036437947</v>
      </c>
      <c r="T28" s="154">
        <f t="shared" ref="T28" si="83">SUM(T25:T27)</f>
        <v>622631.94572707859</v>
      </c>
      <c r="U28" s="154">
        <f t="shared" ref="U28" si="84">SUM(U25:U27)</f>
        <v>608786.11660053325</v>
      </c>
      <c r="V28" s="154">
        <f t="shared" ref="V28" si="85">SUM(V25:V27)</f>
        <v>238796.21766950941</v>
      </c>
      <c r="W28" s="154">
        <f t="shared" ref="W28" si="86">SUM(W25:W27)</f>
        <v>217441.8370902788</v>
      </c>
      <c r="X28" s="154">
        <f t="shared" ref="X28" si="87">SUM(X25:X27)</f>
        <v>664459.92762474786</v>
      </c>
      <c r="Y28" s="154">
        <f t="shared" ref="Y28" si="88">SUM(Y25:Y27)</f>
        <v>719366.09146227769</v>
      </c>
      <c r="Z28" s="154">
        <f t="shared" ref="Z28" si="89">SUM(Z25:Z27)</f>
        <v>455501.88469134492</v>
      </c>
      <c r="AA28" s="154">
        <f t="shared" ref="AA28" si="90">SUM(AA25:AA27)</f>
        <v>1019438.4398295111</v>
      </c>
      <c r="AB28" s="124"/>
    </row>
    <row r="29" spans="1:28" x14ac:dyDescent="0.25">
      <c r="A29" s="123" t="s">
        <v>900</v>
      </c>
      <c r="B29" s="338">
        <f>B24+B28</f>
        <v>340018.6</v>
      </c>
      <c r="C29" s="338">
        <f t="shared" ref="C29:M29" si="91">C24+C28</f>
        <v>649249.60000000009</v>
      </c>
      <c r="D29" s="338">
        <f t="shared" si="91"/>
        <v>73047.790000000008</v>
      </c>
      <c r="E29" s="338">
        <f t="shared" si="91"/>
        <v>741793.4</v>
      </c>
      <c r="F29" s="338">
        <f t="shared" si="91"/>
        <v>3751147.02</v>
      </c>
      <c r="G29" s="338">
        <f t="shared" si="91"/>
        <v>2071683.78</v>
      </c>
      <c r="H29" s="338">
        <f t="shared" si="91"/>
        <v>202774.41744831967</v>
      </c>
      <c r="I29" s="338">
        <f t="shared" si="91"/>
        <v>942503.4026545824</v>
      </c>
      <c r="J29" s="338">
        <f t="shared" si="91"/>
        <v>1345760.3783065272</v>
      </c>
      <c r="K29" s="338">
        <f t="shared" si="91"/>
        <v>1094903.6511224522</v>
      </c>
      <c r="L29" s="338">
        <f t="shared" si="91"/>
        <v>388097.76102205704</v>
      </c>
      <c r="M29" s="338">
        <f t="shared" si="91"/>
        <v>243499.98527679837</v>
      </c>
      <c r="N29" s="124"/>
      <c r="O29" s="154"/>
      <c r="P29" s="338">
        <f t="shared" ref="P29" si="92">P24+P28</f>
        <v>1778934.0290424132</v>
      </c>
      <c r="Q29" s="338">
        <f t="shared" ref="Q29" si="93">Q24+Q28</f>
        <v>1387999.1727041723</v>
      </c>
      <c r="R29" s="338">
        <f t="shared" ref="R29" si="94">R24+R28</f>
        <v>227884.77293064271</v>
      </c>
      <c r="S29" s="338">
        <f t="shared" ref="S29" si="95">S24+S28</f>
        <v>101911.44455885312</v>
      </c>
      <c r="T29" s="338">
        <f t="shared" ref="T29" si="96">T24+T28</f>
        <v>1106008.4231078392</v>
      </c>
      <c r="U29" s="338">
        <f t="shared" ref="U29" si="97">U24+U28</f>
        <v>1114257.7094578743</v>
      </c>
      <c r="V29" s="338">
        <f t="shared" ref="V29" si="98">V24+V28</f>
        <v>495965.85226259549</v>
      </c>
      <c r="W29" s="338">
        <f t="shared" ref="W29" si="99">W24+W28</f>
        <v>271387.91821202578</v>
      </c>
      <c r="X29" s="338">
        <f t="shared" ref="X29" si="100">X24+X28</f>
        <v>1568821.5318380066</v>
      </c>
      <c r="Y29" s="338">
        <f t="shared" ref="Y29" si="101">Y24+Y28</f>
        <v>1844211.3037088541</v>
      </c>
      <c r="Z29" s="338">
        <f t="shared" ref="Z29" si="102">Z24+Z28</f>
        <v>1904248.2019686876</v>
      </c>
      <c r="AA29" s="338">
        <f t="shared" ref="AA29" si="103">AA24+AA28</f>
        <v>1977590.4990920806</v>
      </c>
      <c r="AB29" s="124"/>
    </row>
    <row r="30" spans="1:28" s="125" customFormat="1" x14ac:dyDescent="0.25">
      <c r="A30" s="126"/>
      <c r="B30" s="154"/>
      <c r="C30" s="154"/>
      <c r="D30" s="154"/>
      <c r="E30" s="154"/>
      <c r="F30" s="154"/>
      <c r="G30" s="154"/>
      <c r="H30" s="154"/>
      <c r="I30" s="154"/>
      <c r="J30" s="154"/>
      <c r="K30" s="154"/>
      <c r="L30" s="154"/>
      <c r="M30" s="154"/>
      <c r="N30" s="127"/>
      <c r="O30" s="154"/>
      <c r="P30" s="154"/>
      <c r="Q30" s="154"/>
      <c r="R30" s="154"/>
      <c r="S30" s="154"/>
      <c r="T30" s="154"/>
      <c r="U30" s="154"/>
      <c r="V30" s="154"/>
      <c r="W30" s="154"/>
      <c r="X30" s="154"/>
      <c r="Y30" s="154"/>
      <c r="Z30" s="154"/>
      <c r="AA30" s="154"/>
      <c r="AB30" s="127"/>
    </row>
    <row r="31" spans="1:28" x14ac:dyDescent="0.25">
      <c r="A31" s="123" t="s">
        <v>901</v>
      </c>
      <c r="B31" s="338">
        <f>B17-B29</f>
        <v>96766.640000000014</v>
      </c>
      <c r="C31" s="338">
        <f t="shared" ref="C31:M31" si="104">C17-C29</f>
        <v>532181.0299999998</v>
      </c>
      <c r="D31" s="338">
        <f t="shared" si="104"/>
        <v>20000.03</v>
      </c>
      <c r="E31" s="338">
        <f t="shared" si="104"/>
        <v>461246.32999999996</v>
      </c>
      <c r="F31" s="338">
        <f t="shared" si="104"/>
        <v>5462416.8099999987</v>
      </c>
      <c r="G31" s="338">
        <f t="shared" si="104"/>
        <v>1709847.9600000002</v>
      </c>
      <c r="H31" s="338">
        <f t="shared" si="104"/>
        <v>112010.57450754434</v>
      </c>
      <c r="I31" s="338">
        <f t="shared" si="104"/>
        <v>597655.62920185784</v>
      </c>
      <c r="J31" s="338">
        <f t="shared" si="104"/>
        <v>1009207.216778269</v>
      </c>
      <c r="K31" s="338">
        <f t="shared" si="104"/>
        <v>1012786.7063952335</v>
      </c>
      <c r="L31" s="338">
        <f t="shared" si="104"/>
        <v>321327.00595917448</v>
      </c>
      <c r="M31" s="338">
        <f t="shared" si="104"/>
        <v>173106.30243890808</v>
      </c>
      <c r="N31" s="124"/>
      <c r="O31" s="154"/>
      <c r="P31" s="338">
        <f t="shared" ref="P31:AA31" si="105">P17-P29</f>
        <v>1357710.9542458665</v>
      </c>
      <c r="Q31" s="338">
        <f t="shared" si="105"/>
        <v>1107240.588240047</v>
      </c>
      <c r="R31" s="338">
        <f t="shared" si="105"/>
        <v>176673.84751371911</v>
      </c>
      <c r="S31" s="338">
        <f t="shared" si="105"/>
        <v>180127.14370882954</v>
      </c>
      <c r="T31" s="338">
        <f t="shared" si="105"/>
        <v>498924.3506268044</v>
      </c>
      <c r="U31" s="338">
        <f t="shared" si="105"/>
        <v>654885.98195760418</v>
      </c>
      <c r="V31" s="338">
        <f t="shared" si="105"/>
        <v>369315.22142940218</v>
      </c>
      <c r="W31" s="338">
        <f t="shared" si="105"/>
        <v>107325.8851556154</v>
      </c>
      <c r="X31" s="338">
        <f t="shared" si="105"/>
        <v>1087833.8242749085</v>
      </c>
      <c r="Y31" s="338">
        <f t="shared" si="105"/>
        <v>1167365.0348462793</v>
      </c>
      <c r="Z31" s="338">
        <f t="shared" si="105"/>
        <v>1320654.997448205</v>
      </c>
      <c r="AA31" s="338">
        <f t="shared" si="105"/>
        <v>1668720.6193616646</v>
      </c>
      <c r="AB31" s="124">
        <f>SUM(P31:AA31)</f>
        <v>9696778.4488089457</v>
      </c>
    </row>
    <row r="32" spans="1:28" x14ac:dyDescent="0.25">
      <c r="A32" s="128"/>
      <c r="B32" s="76"/>
      <c r="C32" s="76"/>
      <c r="D32" s="76"/>
      <c r="E32" s="76"/>
      <c r="F32" s="76"/>
      <c r="G32" s="76"/>
      <c r="H32" s="76"/>
      <c r="I32" s="76"/>
      <c r="J32" s="76"/>
      <c r="K32" s="76"/>
      <c r="L32" s="76"/>
      <c r="M32" s="76"/>
      <c r="O32" s="76"/>
      <c r="P32" s="76"/>
      <c r="Q32" s="76"/>
      <c r="R32" s="76"/>
      <c r="S32" s="76"/>
      <c r="T32" s="76"/>
      <c r="U32" s="76"/>
      <c r="V32" s="76"/>
      <c r="W32" s="76"/>
      <c r="X32" s="76"/>
      <c r="Y32" s="76"/>
      <c r="Z32" s="76"/>
      <c r="AA32" s="76"/>
    </row>
    <row r="33" spans="1:28" x14ac:dyDescent="0.25">
      <c r="A33" s="112" t="s">
        <v>902</v>
      </c>
      <c r="B33" s="349"/>
      <c r="C33"/>
      <c r="D33"/>
      <c r="E33"/>
      <c r="F33"/>
      <c r="G33"/>
      <c r="H33"/>
      <c r="I33"/>
      <c r="J33"/>
      <c r="K33"/>
      <c r="L33"/>
      <c r="M33"/>
      <c r="N33" s="113"/>
      <c r="O33"/>
      <c r="P33"/>
      <c r="Q33"/>
      <c r="R33"/>
      <c r="S33"/>
      <c r="T33"/>
      <c r="U33"/>
      <c r="V33"/>
      <c r="W33"/>
      <c r="X33"/>
      <c r="Y33"/>
      <c r="Z33"/>
      <c r="AA33"/>
      <c r="AB33" s="113"/>
    </row>
    <row r="34" spans="1:28" x14ac:dyDescent="0.25">
      <c r="A34" s="121" t="s">
        <v>855</v>
      </c>
      <c r="B34" s="334">
        <v>113.78</v>
      </c>
      <c r="C34" s="334">
        <v>1207.78</v>
      </c>
      <c r="D34" s="334">
        <v>798.68</v>
      </c>
      <c r="E34" s="334">
        <v>1043.32</v>
      </c>
      <c r="F34" s="334">
        <v>10845.32</v>
      </c>
      <c r="G34" s="334">
        <v>6002.66</v>
      </c>
      <c r="H34" s="334">
        <v>0</v>
      </c>
      <c r="I34" s="334">
        <v>0</v>
      </c>
      <c r="J34" s="334">
        <v>0</v>
      </c>
      <c r="K34" s="334">
        <v>0</v>
      </c>
      <c r="L34" s="334">
        <v>0</v>
      </c>
      <c r="M34" s="334">
        <v>0</v>
      </c>
      <c r="N34" s="122"/>
      <c r="O34" s="76"/>
      <c r="P34" s="334"/>
      <c r="Q34" s="334"/>
      <c r="R34" s="334"/>
      <c r="S34" s="334"/>
      <c r="T34" s="334"/>
      <c r="U34" s="334"/>
      <c r="V34" s="334"/>
      <c r="W34" s="334"/>
      <c r="X34" s="334"/>
      <c r="Y34" s="334"/>
      <c r="Z34" s="334"/>
      <c r="AA34" s="334"/>
      <c r="AB34" s="122"/>
    </row>
    <row r="35" spans="1:28" x14ac:dyDescent="0.25">
      <c r="A35" s="121" t="s">
        <v>856</v>
      </c>
      <c r="B35" s="334">
        <v>22539.35</v>
      </c>
      <c r="C35" s="334">
        <v>167887.18000000002</v>
      </c>
      <c r="D35" s="334">
        <v>10026.450000000001</v>
      </c>
      <c r="E35" s="334">
        <v>161625.47999999998</v>
      </c>
      <c r="F35" s="334">
        <v>654880.58000000007</v>
      </c>
      <c r="G35" s="334">
        <v>358248.24</v>
      </c>
      <c r="H35" s="334">
        <v>52475</v>
      </c>
      <c r="I35" s="334">
        <v>283273</v>
      </c>
      <c r="J35" s="334">
        <v>398652</v>
      </c>
      <c r="K35" s="334">
        <v>320492</v>
      </c>
      <c r="L35" s="334">
        <v>112998</v>
      </c>
      <c r="M35" s="334">
        <v>50433</v>
      </c>
      <c r="N35" s="122"/>
      <c r="O35" s="76"/>
      <c r="P35" s="334">
        <v>481818</v>
      </c>
      <c r="Q35" s="334">
        <v>431233</v>
      </c>
      <c r="R35" s="334">
        <v>62320</v>
      </c>
      <c r="S35" s="334">
        <v>54929</v>
      </c>
      <c r="T35" s="334">
        <v>167485</v>
      </c>
      <c r="U35" s="334">
        <v>192546</v>
      </c>
      <c r="V35" s="334">
        <v>107532</v>
      </c>
      <c r="W35" s="334">
        <v>20822</v>
      </c>
      <c r="X35" s="334">
        <v>321030</v>
      </c>
      <c r="Y35" s="334">
        <v>442864</v>
      </c>
      <c r="Z35" s="334">
        <v>467313</v>
      </c>
      <c r="AA35" s="334">
        <v>565050</v>
      </c>
      <c r="AB35" s="122"/>
    </row>
    <row r="36" spans="1:28" x14ac:dyDescent="0.25">
      <c r="A36" s="121" t="s">
        <v>857</v>
      </c>
      <c r="B36" s="334">
        <v>498.07</v>
      </c>
      <c r="C36" s="334">
        <v>2792.64</v>
      </c>
      <c r="D36" s="334">
        <v>405.4</v>
      </c>
      <c r="E36" s="334">
        <v>4450.93</v>
      </c>
      <c r="F36" s="334">
        <v>82941.73000000001</v>
      </c>
      <c r="G36" s="334">
        <v>30703.949999999997</v>
      </c>
      <c r="H36" s="334">
        <v>3303</v>
      </c>
      <c r="I36" s="334">
        <v>14086</v>
      </c>
      <c r="J36" s="334">
        <v>22044</v>
      </c>
      <c r="K36" s="334">
        <v>18264</v>
      </c>
      <c r="L36" s="334">
        <v>6282</v>
      </c>
      <c r="M36" s="334">
        <v>4029</v>
      </c>
      <c r="N36" s="122"/>
      <c r="O36" s="76"/>
      <c r="P36" s="334">
        <v>28839</v>
      </c>
      <c r="Q36" s="334">
        <v>23365</v>
      </c>
      <c r="R36" s="334">
        <v>4056</v>
      </c>
      <c r="S36" s="334">
        <v>2505</v>
      </c>
      <c r="T36" s="334">
        <v>8700</v>
      </c>
      <c r="U36" s="334">
        <v>10140</v>
      </c>
      <c r="V36" s="334">
        <v>5710</v>
      </c>
      <c r="W36" s="334">
        <v>1423</v>
      </c>
      <c r="X36" s="334">
        <v>16959</v>
      </c>
      <c r="Y36" s="334">
        <v>24542</v>
      </c>
      <c r="Z36" s="334">
        <v>27479</v>
      </c>
      <c r="AA36" s="334">
        <v>32827</v>
      </c>
      <c r="AB36" s="122"/>
    </row>
    <row r="37" spans="1:28" s="125" customFormat="1" x14ac:dyDescent="0.25">
      <c r="A37" s="121" t="s">
        <v>858</v>
      </c>
      <c r="B37" s="334">
        <v>0</v>
      </c>
      <c r="C37" s="334">
        <v>0</v>
      </c>
      <c r="D37" s="334">
        <v>0</v>
      </c>
      <c r="E37" s="334">
        <v>0</v>
      </c>
      <c r="F37" s="334">
        <v>0</v>
      </c>
      <c r="G37" s="334">
        <v>0</v>
      </c>
      <c r="H37" s="334">
        <v>0</v>
      </c>
      <c r="I37" s="334">
        <v>0</v>
      </c>
      <c r="J37" s="334">
        <v>0</v>
      </c>
      <c r="K37" s="334">
        <v>0</v>
      </c>
      <c r="L37" s="334">
        <v>0</v>
      </c>
      <c r="M37" s="334">
        <v>0</v>
      </c>
      <c r="N37" s="122"/>
      <c r="O37" s="76"/>
      <c r="P37" s="334"/>
      <c r="Q37" s="334"/>
      <c r="R37" s="334"/>
      <c r="S37" s="334"/>
      <c r="T37" s="334"/>
      <c r="U37" s="334"/>
      <c r="V37" s="334"/>
      <c r="W37" s="334"/>
      <c r="X37" s="334"/>
      <c r="Y37" s="334"/>
      <c r="Z37" s="334"/>
      <c r="AA37" s="334"/>
      <c r="AB37" s="122"/>
    </row>
    <row r="38" spans="1:28" x14ac:dyDescent="0.25">
      <c r="A38" s="121" t="s">
        <v>860</v>
      </c>
      <c r="B38" s="334">
        <v>1665.67</v>
      </c>
      <c r="C38" s="334">
        <v>16092</v>
      </c>
      <c r="D38" s="334">
        <v>2015.67</v>
      </c>
      <c r="E38" s="334">
        <v>21022.39</v>
      </c>
      <c r="F38" s="334">
        <v>97934.069999999992</v>
      </c>
      <c r="G38" s="334">
        <v>39463.119999999995</v>
      </c>
      <c r="H38" s="334">
        <v>1108.35335820301</v>
      </c>
      <c r="I38" s="334">
        <v>5456.5364109539696</v>
      </c>
      <c r="J38" s="334">
        <v>0</v>
      </c>
      <c r="K38" s="334">
        <v>0</v>
      </c>
      <c r="L38" s="334">
        <v>0</v>
      </c>
      <c r="M38" s="334">
        <v>0</v>
      </c>
      <c r="N38" s="122"/>
      <c r="O38" s="76"/>
      <c r="P38" s="334">
        <v>85430.302687752293</v>
      </c>
      <c r="Q38" s="334">
        <v>79833.791469900898</v>
      </c>
      <c r="R38" s="334">
        <v>25149.536584927198</v>
      </c>
      <c r="S38" s="334">
        <v>63633.0489908405</v>
      </c>
      <c r="T38" s="334">
        <v>23344.145698459801</v>
      </c>
      <c r="U38" s="334">
        <v>11244.114505989201</v>
      </c>
      <c r="V38" s="334">
        <v>26692.828622925899</v>
      </c>
      <c r="W38" s="334">
        <v>9624.51996761173</v>
      </c>
      <c r="X38" s="334">
        <v>21668.868320967798</v>
      </c>
      <c r="Y38" s="334">
        <v>43711.679476986297</v>
      </c>
      <c r="Z38" s="334">
        <v>26854.321007848499</v>
      </c>
      <c r="AA38" s="334">
        <v>109600.94551957599</v>
      </c>
      <c r="AB38" s="122"/>
    </row>
    <row r="39" spans="1:28" s="125" customFormat="1" x14ac:dyDescent="0.25">
      <c r="A39" s="121" t="s">
        <v>862</v>
      </c>
      <c r="B39" s="334">
        <v>8106.5800000000008</v>
      </c>
      <c r="C39" s="334">
        <v>1696.52</v>
      </c>
      <c r="D39" s="334">
        <v>100.96000000000001</v>
      </c>
      <c r="E39" s="334">
        <v>3984.23</v>
      </c>
      <c r="F39" s="334">
        <v>36158.229999999996</v>
      </c>
      <c r="G39" s="334">
        <v>21150.6</v>
      </c>
      <c r="H39" s="334">
        <v>19.440693841497598</v>
      </c>
      <c r="I39" s="334">
        <v>625.028916803671</v>
      </c>
      <c r="J39" s="334">
        <v>0</v>
      </c>
      <c r="K39" s="334">
        <v>0</v>
      </c>
      <c r="L39" s="334">
        <v>0</v>
      </c>
      <c r="M39" s="334">
        <v>0</v>
      </c>
      <c r="N39" s="122"/>
      <c r="O39" s="76"/>
      <c r="P39" s="334">
        <v>3762.8192149709398</v>
      </c>
      <c r="Q39" s="334">
        <v>771.92484452637905</v>
      </c>
      <c r="R39" s="334">
        <v>0</v>
      </c>
      <c r="S39" s="334">
        <v>6569.5296356205199</v>
      </c>
      <c r="T39" s="334">
        <v>29003.654272921402</v>
      </c>
      <c r="U39" s="334">
        <v>10017.7833994668</v>
      </c>
      <c r="V39" s="334">
        <v>16237.8823304906</v>
      </c>
      <c r="W39" s="334">
        <v>25291.8629097212</v>
      </c>
      <c r="X39" s="334">
        <v>13106.9723752522</v>
      </c>
      <c r="Y39" s="334">
        <v>12019.708537722299</v>
      </c>
      <c r="Z39" s="334">
        <v>4386.9153086550796</v>
      </c>
      <c r="AA39" s="334">
        <v>2682.6601704889399</v>
      </c>
      <c r="AB39" s="122"/>
    </row>
    <row r="40" spans="1:28" x14ac:dyDescent="0.25">
      <c r="A40" s="121" t="s">
        <v>1489</v>
      </c>
      <c r="B40" s="334">
        <v>0</v>
      </c>
      <c r="C40" s="334">
        <v>0</v>
      </c>
      <c r="D40" s="334">
        <v>0</v>
      </c>
      <c r="E40" s="334">
        <v>0</v>
      </c>
      <c r="F40" s="334">
        <v>0</v>
      </c>
      <c r="G40" s="334">
        <v>0</v>
      </c>
      <c r="H40" s="334">
        <v>0</v>
      </c>
      <c r="I40" s="334">
        <v>0</v>
      </c>
      <c r="J40" s="334">
        <v>0</v>
      </c>
      <c r="K40" s="334">
        <v>0</v>
      </c>
      <c r="L40" s="334">
        <v>0</v>
      </c>
      <c r="M40" s="334">
        <v>0</v>
      </c>
      <c r="N40" s="122"/>
      <c r="O40" s="76"/>
      <c r="P40" s="334"/>
      <c r="Q40" s="334"/>
      <c r="R40" s="334"/>
      <c r="S40" s="334"/>
      <c r="T40" s="334"/>
      <c r="U40" s="334"/>
      <c r="V40" s="334"/>
      <c r="W40" s="334"/>
      <c r="X40" s="334"/>
      <c r="Y40" s="334"/>
      <c r="Z40" s="334"/>
      <c r="AA40" s="334"/>
      <c r="AB40" s="122"/>
    </row>
    <row r="41" spans="1:28" x14ac:dyDescent="0.25">
      <c r="A41" s="121" t="s">
        <v>861</v>
      </c>
      <c r="B41" s="334">
        <v>679.68000000000006</v>
      </c>
      <c r="C41" s="334">
        <v>4136.79</v>
      </c>
      <c r="D41" s="334">
        <v>368.05</v>
      </c>
      <c r="E41" s="334">
        <v>7775.42</v>
      </c>
      <c r="F41" s="334">
        <v>19591.53</v>
      </c>
      <c r="G41" s="334">
        <v>11741.150000000001</v>
      </c>
      <c r="H41" s="334">
        <v>0</v>
      </c>
      <c r="I41" s="334">
        <v>0</v>
      </c>
      <c r="J41" s="334">
        <v>0</v>
      </c>
      <c r="K41" s="334">
        <v>0</v>
      </c>
      <c r="L41" s="334">
        <v>0</v>
      </c>
      <c r="M41" s="334">
        <v>0</v>
      </c>
      <c r="N41" s="122"/>
      <c r="O41" s="76"/>
      <c r="P41" s="334">
        <v>0</v>
      </c>
      <c r="Q41" s="334">
        <v>0</v>
      </c>
      <c r="R41" s="334">
        <v>0</v>
      </c>
      <c r="S41" s="334">
        <v>0</v>
      </c>
      <c r="T41" s="334">
        <v>0</v>
      </c>
      <c r="U41" s="334">
        <v>0</v>
      </c>
      <c r="V41" s="334">
        <v>0</v>
      </c>
      <c r="W41" s="334">
        <v>0</v>
      </c>
      <c r="X41" s="334">
        <v>0</v>
      </c>
      <c r="Y41" s="334">
        <v>0</v>
      </c>
      <c r="Z41" s="334">
        <v>0</v>
      </c>
      <c r="AA41" s="334">
        <v>0</v>
      </c>
      <c r="AB41" s="122"/>
    </row>
    <row r="42" spans="1:28" x14ac:dyDescent="0.25">
      <c r="A42" s="121" t="s">
        <v>863</v>
      </c>
      <c r="B42" s="335">
        <v>3307.9199999999996</v>
      </c>
      <c r="C42" s="335">
        <v>436.14</v>
      </c>
      <c r="D42" s="335">
        <v>18.430000000000003</v>
      </c>
      <c r="E42" s="335">
        <v>1473.6200000000001</v>
      </c>
      <c r="F42" s="335">
        <v>7233.38</v>
      </c>
      <c r="G42" s="335">
        <v>6292.7599999999993</v>
      </c>
      <c r="H42" s="335">
        <v>0</v>
      </c>
      <c r="I42" s="335">
        <v>0</v>
      </c>
      <c r="J42" s="335">
        <v>0</v>
      </c>
      <c r="K42" s="335">
        <v>0</v>
      </c>
      <c r="L42" s="335">
        <v>0</v>
      </c>
      <c r="M42" s="335">
        <v>0</v>
      </c>
      <c r="N42" s="122"/>
      <c r="O42" s="76"/>
      <c r="P42" s="334">
        <v>0</v>
      </c>
      <c r="Q42" s="334">
        <v>0</v>
      </c>
      <c r="R42" s="334">
        <v>0</v>
      </c>
      <c r="S42" s="334">
        <v>0</v>
      </c>
      <c r="T42" s="334">
        <v>0</v>
      </c>
      <c r="U42" s="334">
        <v>0</v>
      </c>
      <c r="V42" s="334">
        <v>0</v>
      </c>
      <c r="W42" s="334">
        <v>0</v>
      </c>
      <c r="X42" s="334">
        <v>0</v>
      </c>
      <c r="Y42" s="334">
        <v>0</v>
      </c>
      <c r="Z42" s="334">
        <v>0</v>
      </c>
      <c r="AA42" s="334">
        <v>0</v>
      </c>
      <c r="AB42" s="122"/>
    </row>
    <row r="43" spans="1:28" x14ac:dyDescent="0.25">
      <c r="A43" s="121"/>
      <c r="B43" s="76"/>
      <c r="C43" s="76"/>
      <c r="D43" s="76"/>
      <c r="E43" s="76"/>
      <c r="F43" s="76"/>
      <c r="G43" s="76"/>
      <c r="H43" s="76"/>
      <c r="I43" s="76"/>
      <c r="J43" s="76"/>
      <c r="K43" s="76"/>
      <c r="L43" s="76"/>
      <c r="M43" s="76"/>
      <c r="N43" s="122"/>
      <c r="O43" s="76"/>
      <c r="P43" s="76">
        <v>0</v>
      </c>
      <c r="Q43" s="76">
        <v>0</v>
      </c>
      <c r="R43" s="76">
        <v>0</v>
      </c>
      <c r="S43" s="76">
        <v>0</v>
      </c>
      <c r="T43" s="76">
        <v>0</v>
      </c>
      <c r="U43" s="76">
        <v>0</v>
      </c>
      <c r="V43" s="76">
        <v>0</v>
      </c>
      <c r="W43" s="76">
        <v>0</v>
      </c>
      <c r="X43" s="76">
        <v>0</v>
      </c>
      <c r="Y43" s="76">
        <v>0</v>
      </c>
      <c r="Z43" s="76">
        <v>0</v>
      </c>
      <c r="AA43" s="76">
        <v>0</v>
      </c>
      <c r="AB43" s="122"/>
    </row>
    <row r="44" spans="1:28" x14ac:dyDescent="0.25">
      <c r="A44" s="123" t="s">
        <v>903</v>
      </c>
      <c r="B44" s="154">
        <f>SUM(B34:B42)</f>
        <v>36911.049999999996</v>
      </c>
      <c r="C44" s="154">
        <f t="shared" ref="C44:M44" si="106">SUM(C34:C43)</f>
        <v>194249.05000000005</v>
      </c>
      <c r="D44" s="154">
        <f t="shared" si="106"/>
        <v>13733.64</v>
      </c>
      <c r="E44" s="154">
        <f t="shared" si="106"/>
        <v>201375.39</v>
      </c>
      <c r="F44" s="154">
        <f t="shared" si="106"/>
        <v>909584.84</v>
      </c>
      <c r="G44" s="154">
        <f t="shared" si="106"/>
        <v>473602.48</v>
      </c>
      <c r="H44" s="154">
        <f t="shared" si="106"/>
        <v>56905.794052044504</v>
      </c>
      <c r="I44" s="154">
        <f t="shared" si="106"/>
        <v>303440.56532775762</v>
      </c>
      <c r="J44" s="154">
        <f t="shared" si="106"/>
        <v>420696</v>
      </c>
      <c r="K44" s="154">
        <f t="shared" si="106"/>
        <v>338756</v>
      </c>
      <c r="L44" s="154">
        <f t="shared" si="106"/>
        <v>119280</v>
      </c>
      <c r="M44" s="154">
        <f t="shared" si="106"/>
        <v>54462</v>
      </c>
      <c r="N44" s="124"/>
      <c r="O44" s="154"/>
      <c r="P44" s="154">
        <f t="shared" ref="P44" si="107">SUM(P34:P43)</f>
        <v>599850.12190272321</v>
      </c>
      <c r="Q44" s="154">
        <f t="shared" ref="Q44" si="108">SUM(Q34:Q43)</f>
        <v>535203.71631442721</v>
      </c>
      <c r="R44" s="154">
        <f t="shared" ref="R44" si="109">SUM(R34:R43)</f>
        <v>91525.536584927206</v>
      </c>
      <c r="S44" s="154">
        <f t="shared" ref="S44" si="110">SUM(S34:S43)</f>
        <v>127636.57862646102</v>
      </c>
      <c r="T44" s="154">
        <f t="shared" ref="T44" si="111">SUM(T34:T43)</f>
        <v>228532.7999713812</v>
      </c>
      <c r="U44" s="154">
        <f t="shared" ref="U44" si="112">SUM(U34:U43)</f>
        <v>223947.89790545599</v>
      </c>
      <c r="V44" s="154">
        <f t="shared" ref="V44" si="113">SUM(V34:V43)</f>
        <v>156172.71095341651</v>
      </c>
      <c r="W44" s="154">
        <f t="shared" ref="W44" si="114">SUM(W34:W43)</f>
        <v>57161.38287733293</v>
      </c>
      <c r="X44" s="154">
        <f t="shared" ref="X44" si="115">SUM(X34:X43)</f>
        <v>372764.84069622</v>
      </c>
      <c r="Y44" s="154">
        <f t="shared" ref="Y44" si="116">SUM(Y34:Y43)</f>
        <v>523137.38801470859</v>
      </c>
      <c r="Z44" s="154">
        <f t="shared" ref="Z44" si="117">SUM(Z34:Z43)</f>
        <v>526033.23631650361</v>
      </c>
      <c r="AA44" s="154">
        <f t="shared" ref="AA44" si="118">SUM(AA34:AA43)</f>
        <v>710160.60569006496</v>
      </c>
      <c r="AB44" s="124"/>
    </row>
    <row r="45" spans="1:28" x14ac:dyDescent="0.25">
      <c r="B45" s="76"/>
      <c r="C45" s="76"/>
      <c r="D45" s="76"/>
      <c r="E45" s="76"/>
      <c r="F45" s="76"/>
      <c r="G45" s="76"/>
      <c r="H45" s="76"/>
      <c r="I45" s="76"/>
      <c r="J45" s="76"/>
      <c r="K45" s="76"/>
      <c r="L45" s="76"/>
      <c r="M45" s="76"/>
      <c r="O45" s="76"/>
      <c r="P45" s="76"/>
      <c r="Q45" s="76"/>
      <c r="R45" s="76"/>
      <c r="S45" s="76"/>
      <c r="T45" s="76"/>
      <c r="U45" s="76"/>
      <c r="V45" s="76"/>
      <c r="W45" s="76"/>
      <c r="X45" s="76"/>
      <c r="Y45" s="76"/>
      <c r="Z45" s="76"/>
      <c r="AA45" s="76"/>
    </row>
    <row r="46" spans="1:28" x14ac:dyDescent="0.25">
      <c r="A46" s="123" t="s">
        <v>904</v>
      </c>
      <c r="B46" s="154">
        <f>B31-B44</f>
        <v>59855.590000000018</v>
      </c>
      <c r="C46" s="154">
        <f t="shared" ref="C46:M46" si="119">C31-C44</f>
        <v>337931.97999999975</v>
      </c>
      <c r="D46" s="154">
        <f t="shared" si="119"/>
        <v>6266.3899999999994</v>
      </c>
      <c r="E46" s="154">
        <f t="shared" si="119"/>
        <v>259870.93999999994</v>
      </c>
      <c r="F46" s="154">
        <f t="shared" si="119"/>
        <v>4552831.9699999988</v>
      </c>
      <c r="G46" s="154">
        <f t="shared" si="119"/>
        <v>1236245.4800000002</v>
      </c>
      <c r="H46" s="154">
        <f t="shared" si="119"/>
        <v>55104.780455499837</v>
      </c>
      <c r="I46" s="154">
        <f t="shared" si="119"/>
        <v>294215.06387410022</v>
      </c>
      <c r="J46" s="154">
        <f t="shared" si="119"/>
        <v>588511.21677826904</v>
      </c>
      <c r="K46" s="154">
        <f t="shared" si="119"/>
        <v>674030.70639523352</v>
      </c>
      <c r="L46" s="154">
        <f t="shared" si="119"/>
        <v>202047.00595917448</v>
      </c>
      <c r="M46" s="154">
        <f t="shared" si="119"/>
        <v>118644.30243890808</v>
      </c>
      <c r="N46" s="124"/>
      <c r="O46" s="154"/>
      <c r="P46" s="154">
        <f t="shared" ref="P46:AA46" si="120">P31-P44</f>
        <v>757860.83234314329</v>
      </c>
      <c r="Q46" s="154">
        <f t="shared" si="120"/>
        <v>572036.87192561978</v>
      </c>
      <c r="R46" s="154">
        <f t="shared" si="120"/>
        <v>85148.310928791907</v>
      </c>
      <c r="S46" s="154">
        <f t="shared" si="120"/>
        <v>52490.565082368514</v>
      </c>
      <c r="T46" s="154">
        <f t="shared" si="120"/>
        <v>270391.5506554232</v>
      </c>
      <c r="U46" s="154">
        <f t="shared" si="120"/>
        <v>430938.08405214816</v>
      </c>
      <c r="V46" s="154">
        <f t="shared" si="120"/>
        <v>213142.51047598568</v>
      </c>
      <c r="W46" s="154">
        <f t="shared" si="120"/>
        <v>50164.502278282467</v>
      </c>
      <c r="X46" s="154">
        <f t="shared" si="120"/>
        <v>715068.98357868847</v>
      </c>
      <c r="Y46" s="154">
        <f t="shared" si="120"/>
        <v>644227.64683157066</v>
      </c>
      <c r="Z46" s="154">
        <f t="shared" si="120"/>
        <v>794621.76113170141</v>
      </c>
      <c r="AA46" s="154">
        <f t="shared" si="120"/>
        <v>958560.01367159968</v>
      </c>
      <c r="AB46" s="124"/>
    </row>
    <row r="47" spans="1:28" x14ac:dyDescent="0.25">
      <c r="B47" s="76"/>
      <c r="C47" s="76"/>
      <c r="D47" s="76"/>
      <c r="E47" s="76"/>
      <c r="F47" s="76"/>
      <c r="G47" s="76"/>
      <c r="H47" s="76"/>
      <c r="I47" s="76"/>
      <c r="J47" s="76"/>
      <c r="K47" s="76"/>
      <c r="L47" s="76"/>
      <c r="M47" s="76"/>
      <c r="O47" s="76"/>
      <c r="P47" s="76"/>
      <c r="Q47" s="76"/>
      <c r="R47" s="76"/>
      <c r="S47" s="76"/>
      <c r="T47" s="76"/>
      <c r="U47" s="76"/>
      <c r="V47" s="76"/>
      <c r="W47" s="76"/>
      <c r="X47" s="76"/>
      <c r="Y47" s="76"/>
      <c r="Z47" s="76"/>
      <c r="AA47" s="76"/>
    </row>
    <row r="48" spans="1:28" x14ac:dyDescent="0.25">
      <c r="A48" s="112" t="s">
        <v>905</v>
      </c>
      <c r="B48"/>
      <c r="C48"/>
      <c r="D48"/>
      <c r="E48"/>
      <c r="F48"/>
      <c r="G48"/>
      <c r="H48"/>
      <c r="I48"/>
      <c r="J48"/>
      <c r="K48"/>
      <c r="L48"/>
      <c r="M48"/>
      <c r="N48" s="113"/>
      <c r="O48"/>
      <c r="P48"/>
      <c r="Q48"/>
      <c r="R48"/>
      <c r="S48"/>
      <c r="T48"/>
      <c r="U48"/>
      <c r="V48"/>
      <c r="W48"/>
      <c r="X48"/>
      <c r="Y48"/>
      <c r="Z48"/>
      <c r="AA48"/>
      <c r="AB48" s="113"/>
    </row>
    <row r="49" spans="1:28" x14ac:dyDescent="0.25">
      <c r="A49" s="121" t="s">
        <v>906</v>
      </c>
      <c r="B49" s="334">
        <v>417.31</v>
      </c>
      <c r="C49" s="334">
        <v>2975.71</v>
      </c>
      <c r="D49" s="334">
        <v>347.61</v>
      </c>
      <c r="E49" s="334">
        <v>3128.53</v>
      </c>
      <c r="F49" s="334">
        <v>0</v>
      </c>
      <c r="G49" s="334">
        <v>0</v>
      </c>
      <c r="H49" s="334">
        <v>980.58849963579996</v>
      </c>
      <c r="I49" s="334">
        <v>4180.1320176599102</v>
      </c>
      <c r="J49" s="334">
        <v>6567.7216934728403</v>
      </c>
      <c r="K49" s="334">
        <v>5431.9488775479704</v>
      </c>
      <c r="L49" s="334">
        <v>1863.5389779429199</v>
      </c>
      <c r="M49" s="334">
        <v>1199.4147232016401</v>
      </c>
      <c r="N49" s="122"/>
      <c r="O49" s="76"/>
      <c r="P49" s="334">
        <v>8316.8490548633908</v>
      </c>
      <c r="Q49" s="334">
        <v>6748.31098140007</v>
      </c>
      <c r="R49" s="334">
        <v>1173.39048443007</v>
      </c>
      <c r="S49" s="334">
        <v>724.57681468583701</v>
      </c>
      <c r="T49" s="334">
        <v>2506.37039570549</v>
      </c>
      <c r="U49" s="334">
        <v>2896.2926366697802</v>
      </c>
      <c r="V49" s="334">
        <v>1623.4367839879999</v>
      </c>
      <c r="W49" s="334">
        <v>403.298910641237</v>
      </c>
      <c r="X49" s="334">
        <v>4858.9274657735996</v>
      </c>
      <c r="Y49" s="334">
        <v>7064.8082764371702</v>
      </c>
      <c r="Z49" s="334">
        <v>7929.7617148088102</v>
      </c>
      <c r="AA49" s="334">
        <v>9490.9952178543099</v>
      </c>
      <c r="AB49" s="122"/>
    </row>
    <row r="50" spans="1:28" x14ac:dyDescent="0.25">
      <c r="B50" s="76"/>
      <c r="C50" s="76"/>
      <c r="D50" s="76"/>
      <c r="E50" s="76"/>
      <c r="F50" s="76"/>
      <c r="G50" s="76"/>
      <c r="H50" s="76"/>
      <c r="I50" s="76"/>
      <c r="J50" s="76"/>
      <c r="K50" s="76"/>
      <c r="L50" s="76"/>
      <c r="M50" s="76"/>
      <c r="O50" s="76"/>
      <c r="P50" s="76"/>
      <c r="Q50" s="76"/>
      <c r="R50" s="76"/>
      <c r="S50" s="76"/>
      <c r="T50" s="76"/>
      <c r="U50" s="76"/>
      <c r="V50" s="76"/>
      <c r="W50" s="76"/>
      <c r="X50" s="76"/>
      <c r="Y50" s="76"/>
      <c r="Z50" s="76"/>
      <c r="AA50" s="76"/>
    </row>
    <row r="51" spans="1:28" x14ac:dyDescent="0.25">
      <c r="A51" s="123" t="s">
        <v>907</v>
      </c>
      <c r="B51" s="154">
        <f>B46-B49</f>
        <v>59438.280000000021</v>
      </c>
      <c r="C51" s="154">
        <f t="shared" ref="C51:M51" si="121">C46-C49</f>
        <v>334956.26999999973</v>
      </c>
      <c r="D51" s="154">
        <f t="shared" si="121"/>
        <v>5918.78</v>
      </c>
      <c r="E51" s="154">
        <f t="shared" si="121"/>
        <v>256742.40999999995</v>
      </c>
      <c r="F51" s="154">
        <f t="shared" si="121"/>
        <v>4552831.9699999988</v>
      </c>
      <c r="G51" s="154">
        <f t="shared" si="121"/>
        <v>1236245.4800000002</v>
      </c>
      <c r="H51" s="154">
        <f t="shared" si="121"/>
        <v>54124.191955864037</v>
      </c>
      <c r="I51" s="154">
        <f t="shared" si="121"/>
        <v>290034.93185644032</v>
      </c>
      <c r="J51" s="154">
        <f t="shared" si="121"/>
        <v>581943.49508479622</v>
      </c>
      <c r="K51" s="154">
        <f t="shared" si="121"/>
        <v>668598.75751768553</v>
      </c>
      <c r="L51" s="154">
        <f t="shared" si="121"/>
        <v>200183.46698123156</v>
      </c>
      <c r="M51" s="154">
        <f t="shared" si="121"/>
        <v>117444.88771570644</v>
      </c>
      <c r="N51" s="339">
        <f>SUM(B51:M51)</f>
        <v>8358462.9211117234</v>
      </c>
      <c r="O51" s="154"/>
      <c r="P51" s="154">
        <f t="shared" ref="P51:AA51" si="122">P46-P49</f>
        <v>749543.98328827985</v>
      </c>
      <c r="Q51" s="154">
        <f t="shared" si="122"/>
        <v>565288.5609442197</v>
      </c>
      <c r="R51" s="154">
        <f t="shared" si="122"/>
        <v>83974.920444361836</v>
      </c>
      <c r="S51" s="154">
        <f t="shared" si="122"/>
        <v>51765.988267682675</v>
      </c>
      <c r="T51" s="154">
        <f t="shared" si="122"/>
        <v>267885.18025971769</v>
      </c>
      <c r="U51" s="154">
        <f t="shared" si="122"/>
        <v>428041.79141547839</v>
      </c>
      <c r="V51" s="154">
        <f t="shared" si="122"/>
        <v>211519.07369199768</v>
      </c>
      <c r="W51" s="154">
        <f t="shared" si="122"/>
        <v>49761.203367641232</v>
      </c>
      <c r="X51" s="154">
        <f t="shared" si="122"/>
        <v>710210.05611291481</v>
      </c>
      <c r="Y51" s="154">
        <f t="shared" si="122"/>
        <v>637162.83855513344</v>
      </c>
      <c r="Z51" s="154">
        <f t="shared" si="122"/>
        <v>786691.99941689265</v>
      </c>
      <c r="AA51" s="154">
        <f t="shared" si="122"/>
        <v>949069.0184537454</v>
      </c>
      <c r="AB51" s="339">
        <f>SUM(P51:AA51)</f>
        <v>5490914.6142180655</v>
      </c>
    </row>
    <row r="52" spans="1:28" x14ac:dyDescent="0.25">
      <c r="B52" s="76"/>
      <c r="C52" s="76"/>
      <c r="D52" s="76"/>
      <c r="E52" s="76"/>
      <c r="F52" s="76"/>
      <c r="G52" s="76"/>
      <c r="H52" s="76"/>
      <c r="I52" s="76"/>
      <c r="J52" s="76"/>
      <c r="K52" s="76"/>
      <c r="L52" s="76"/>
      <c r="M52" s="76"/>
      <c r="O52" s="76"/>
      <c r="P52" s="76"/>
      <c r="Q52" s="76"/>
      <c r="R52" s="76"/>
      <c r="S52" s="76"/>
      <c r="T52" s="76"/>
      <c r="U52" s="76"/>
      <c r="V52" s="76"/>
      <c r="W52" s="76"/>
      <c r="X52" s="76"/>
      <c r="Y52" s="76"/>
      <c r="Z52" s="76"/>
      <c r="AA52" s="76"/>
    </row>
    <row r="53" spans="1:28" x14ac:dyDescent="0.25">
      <c r="A53" s="340" t="s">
        <v>1490</v>
      </c>
      <c r="B53" s="80">
        <f>B51*0.75</f>
        <v>44578.710000000014</v>
      </c>
      <c r="C53" s="80">
        <f t="shared" ref="C53:L53" si="123">C51*0.75</f>
        <v>251217.20249999978</v>
      </c>
      <c r="D53" s="80">
        <f t="shared" si="123"/>
        <v>4439.085</v>
      </c>
      <c r="E53" s="80">
        <f t="shared" si="123"/>
        <v>192556.80749999997</v>
      </c>
      <c r="F53" s="80">
        <f t="shared" si="123"/>
        <v>3414623.9774999991</v>
      </c>
      <c r="G53" s="80">
        <f t="shared" si="123"/>
        <v>927184.1100000001</v>
      </c>
      <c r="H53" s="80">
        <f t="shared" si="123"/>
        <v>40593.143966898031</v>
      </c>
      <c r="I53" s="80">
        <f t="shared" si="123"/>
        <v>217526.19889233023</v>
      </c>
      <c r="J53" s="80">
        <f t="shared" si="123"/>
        <v>436457.62131359719</v>
      </c>
      <c r="K53" s="80">
        <f t="shared" si="123"/>
        <v>501449.06813826412</v>
      </c>
      <c r="L53" s="80">
        <f t="shared" si="123"/>
        <v>150137.60023592366</v>
      </c>
      <c r="M53" s="80">
        <f>M51*0.75</f>
        <v>88083.665786779835</v>
      </c>
      <c r="N53" s="129"/>
      <c r="O53" s="80"/>
      <c r="P53" s="80">
        <f t="shared" ref="P53:AA53" si="124">P51*0.75</f>
        <v>562157.98746620992</v>
      </c>
      <c r="Q53" s="80">
        <f t="shared" si="124"/>
        <v>423966.42070816481</v>
      </c>
      <c r="R53" s="80">
        <f t="shared" si="124"/>
        <v>62981.190333271377</v>
      </c>
      <c r="S53" s="80">
        <f t="shared" si="124"/>
        <v>38824.491200762008</v>
      </c>
      <c r="T53" s="80">
        <f t="shared" si="124"/>
        <v>200913.88519478828</v>
      </c>
      <c r="U53" s="80">
        <f t="shared" si="124"/>
        <v>321031.34356160881</v>
      </c>
      <c r="V53" s="80">
        <f t="shared" si="124"/>
        <v>158639.30526899826</v>
      </c>
      <c r="W53" s="80">
        <f t="shared" si="124"/>
        <v>37320.902525730926</v>
      </c>
      <c r="X53" s="80">
        <f t="shared" si="124"/>
        <v>532657.54208468611</v>
      </c>
      <c r="Y53" s="80">
        <f t="shared" si="124"/>
        <v>477872.12891635008</v>
      </c>
      <c r="Z53" s="80">
        <f t="shared" si="124"/>
        <v>590018.99956266955</v>
      </c>
      <c r="AA53" s="80">
        <f t="shared" si="124"/>
        <v>711801.76384030911</v>
      </c>
      <c r="AB53" s="129"/>
    </row>
    <row r="54" spans="1:28" x14ac:dyDescent="0.25">
      <c r="A54" s="341" t="s">
        <v>1491</v>
      </c>
      <c r="B54" s="80">
        <f>B51-B53</f>
        <v>14859.570000000007</v>
      </c>
      <c r="C54" s="80">
        <f t="shared" ref="C54:M54" si="125">C51-C53</f>
        <v>83739.067499999946</v>
      </c>
      <c r="D54" s="80">
        <f t="shared" si="125"/>
        <v>1479.6949999999997</v>
      </c>
      <c r="E54" s="80">
        <f t="shared" si="125"/>
        <v>64185.602499999979</v>
      </c>
      <c r="F54" s="80">
        <f t="shared" si="125"/>
        <v>1138207.9924999997</v>
      </c>
      <c r="G54" s="80">
        <f t="shared" si="125"/>
        <v>309061.37000000011</v>
      </c>
      <c r="H54" s="80">
        <f t="shared" si="125"/>
        <v>13531.047988966006</v>
      </c>
      <c r="I54" s="80">
        <f t="shared" si="125"/>
        <v>72508.732964110095</v>
      </c>
      <c r="J54" s="80">
        <f t="shared" si="125"/>
        <v>145485.87377119903</v>
      </c>
      <c r="K54" s="80">
        <f t="shared" si="125"/>
        <v>167149.68937942141</v>
      </c>
      <c r="L54" s="80">
        <f t="shared" si="125"/>
        <v>50045.866745307896</v>
      </c>
      <c r="M54" s="80">
        <f t="shared" si="125"/>
        <v>29361.221928926607</v>
      </c>
      <c r="N54" s="122"/>
      <c r="O54" s="76"/>
      <c r="P54" s="80">
        <f t="shared" ref="P54" si="126">P51-P53</f>
        <v>187385.99582206993</v>
      </c>
      <c r="Q54" s="80">
        <f t="shared" ref="Q54" si="127">Q51-Q53</f>
        <v>141322.1402360549</v>
      </c>
      <c r="R54" s="80">
        <f t="shared" ref="R54" si="128">R51-R53</f>
        <v>20993.730111090459</v>
      </c>
      <c r="S54" s="80">
        <f t="shared" ref="S54" si="129">S51-S53</f>
        <v>12941.497066920667</v>
      </c>
      <c r="T54" s="80">
        <f t="shared" ref="T54" si="130">T51-T53</f>
        <v>66971.295064929407</v>
      </c>
      <c r="U54" s="80">
        <f t="shared" ref="U54" si="131">U51-U53</f>
        <v>107010.44785386958</v>
      </c>
      <c r="V54" s="80">
        <f t="shared" ref="V54" si="132">V51-V53</f>
        <v>52879.768422999419</v>
      </c>
      <c r="W54" s="80">
        <f t="shared" ref="W54" si="133">W51-W53</f>
        <v>12440.300841910306</v>
      </c>
      <c r="X54" s="80">
        <f t="shared" ref="X54" si="134">X51-X53</f>
        <v>177552.5140282287</v>
      </c>
      <c r="Y54" s="80">
        <f t="shared" ref="Y54" si="135">Y51-Y53</f>
        <v>159290.70963878336</v>
      </c>
      <c r="Z54" s="80">
        <f t="shared" ref="Z54" si="136">Z51-Z53</f>
        <v>196672.9998542231</v>
      </c>
      <c r="AA54" s="80">
        <f t="shared" ref="AA54" si="137">AA51-AA53</f>
        <v>237267.25461343629</v>
      </c>
      <c r="AB54" s="122"/>
    </row>
  </sheetData>
  <mergeCells count="1">
    <mergeCell ref="B5:G5"/>
  </mergeCells>
  <pageMargins left="0.75" right="0.75" top="1" bottom="1" header="0.5" footer="0.5"/>
  <pageSetup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49D59-4315-4472-9145-CB318EA150BA}">
  <sheetPr>
    <tabColor rgb="FFFF0000"/>
  </sheetPr>
  <dimension ref="A1:I34"/>
  <sheetViews>
    <sheetView workbookViewId="0"/>
  </sheetViews>
  <sheetFormatPr defaultRowHeight="12.75" x14ac:dyDescent="0.2"/>
  <cols>
    <col min="1" max="1" width="21.5703125" customWidth="1"/>
    <col min="2" max="2" width="12.5703125" customWidth="1"/>
    <col min="3" max="3" width="13.85546875" bestFit="1" customWidth="1"/>
    <col min="4" max="4" width="15.5703125" customWidth="1"/>
    <col min="5" max="5" width="13.5703125" bestFit="1" customWidth="1"/>
    <col min="6" max="6" width="22.5703125" bestFit="1" customWidth="1"/>
  </cols>
  <sheetData>
    <row r="1" spans="1:9" ht="15.75" x14ac:dyDescent="0.25">
      <c r="A1" s="185" t="s">
        <v>1067</v>
      </c>
    </row>
    <row r="2" spans="1:9" x14ac:dyDescent="0.2">
      <c r="A2" s="186"/>
    </row>
    <row r="3" spans="1:9" x14ac:dyDescent="0.2">
      <c r="A3" s="187" t="s">
        <v>1068</v>
      </c>
    </row>
    <row r="4" spans="1:9" x14ac:dyDescent="0.2">
      <c r="A4" s="186"/>
    </row>
    <row r="5" spans="1:9" x14ac:dyDescent="0.2">
      <c r="A5" s="187" t="s">
        <v>1069</v>
      </c>
    </row>
    <row r="6" spans="1:9" x14ac:dyDescent="0.2">
      <c r="A6" s="186"/>
    </row>
    <row r="7" spans="1:9" x14ac:dyDescent="0.2">
      <c r="A7" s="187" t="s">
        <v>1070</v>
      </c>
    </row>
    <row r="8" spans="1:9" x14ac:dyDescent="0.2">
      <c r="A8" s="186"/>
    </row>
    <row r="9" spans="1:9" ht="15.75" x14ac:dyDescent="0.25">
      <c r="A9" s="188" t="s">
        <v>1071</v>
      </c>
      <c r="B9" s="188"/>
    </row>
    <row r="10" spans="1:9" x14ac:dyDescent="0.2">
      <c r="A10" s="189" t="s">
        <v>1072</v>
      </c>
      <c r="B10" s="190" t="s">
        <v>1073</v>
      </c>
    </row>
    <row r="11" spans="1:9" x14ac:dyDescent="0.2">
      <c r="A11" s="189" t="s">
        <v>1074</v>
      </c>
      <c r="B11" s="190" t="s">
        <v>1075</v>
      </c>
    </row>
    <row r="12" spans="1:9" x14ac:dyDescent="0.2">
      <c r="A12" s="189" t="s">
        <v>1076</v>
      </c>
      <c r="B12" s="189" t="s">
        <v>1077</v>
      </c>
    </row>
    <row r="13" spans="1:9" ht="13.5" thickBot="1" x14ac:dyDescent="0.25">
      <c r="A13" s="186"/>
    </row>
    <row r="14" spans="1:9" ht="13.5" thickBot="1" x14ac:dyDescent="0.25">
      <c r="A14" s="191"/>
      <c r="B14" s="192"/>
      <c r="C14" s="193" t="s">
        <v>1078</v>
      </c>
      <c r="D14" s="193" t="s">
        <v>1079</v>
      </c>
      <c r="E14" s="193" t="s">
        <v>1080</v>
      </c>
      <c r="F14" s="193" t="s">
        <v>1081</v>
      </c>
      <c r="G14" s="193" t="s">
        <v>1082</v>
      </c>
      <c r="H14" s="193" t="s">
        <v>1083</v>
      </c>
      <c r="I14" s="193" t="s">
        <v>1084</v>
      </c>
    </row>
    <row r="15" spans="1:9" ht="13.5" thickBot="1" x14ac:dyDescent="0.25">
      <c r="A15" s="193" t="s">
        <v>1074</v>
      </c>
      <c r="B15" s="193" t="s">
        <v>1076</v>
      </c>
      <c r="C15" s="194"/>
      <c r="D15" s="194"/>
      <c r="E15" s="192"/>
      <c r="F15" s="192"/>
      <c r="G15" s="192" t="s">
        <v>145</v>
      </c>
      <c r="H15" s="192" t="s">
        <v>145</v>
      </c>
      <c r="I15" s="192" t="s">
        <v>145</v>
      </c>
    </row>
    <row r="16" spans="1:9" ht="13.5" thickBot="1" x14ac:dyDescent="0.25">
      <c r="A16" s="193" t="s">
        <v>1075</v>
      </c>
      <c r="B16" s="193" t="s">
        <v>1085</v>
      </c>
      <c r="C16" s="195"/>
      <c r="D16" s="195"/>
      <c r="E16" s="196"/>
      <c r="F16" s="197"/>
      <c r="G16" s="197"/>
      <c r="H16" s="197"/>
      <c r="I16" s="197"/>
    </row>
    <row r="17" spans="1:9" ht="13.5" thickBot="1" x14ac:dyDescent="0.25">
      <c r="A17" s="193" t="s">
        <v>1075</v>
      </c>
      <c r="B17" s="193" t="s">
        <v>1086</v>
      </c>
      <c r="C17" s="198"/>
      <c r="D17" s="198"/>
      <c r="E17" s="199"/>
      <c r="F17" s="200"/>
      <c r="G17" s="200"/>
      <c r="H17" s="200"/>
      <c r="I17" s="200"/>
    </row>
    <row r="18" spans="1:9" ht="13.5" thickBot="1" x14ac:dyDescent="0.25">
      <c r="A18" s="193" t="s">
        <v>1075</v>
      </c>
      <c r="B18" s="193" t="s">
        <v>1087</v>
      </c>
      <c r="C18" s="195"/>
      <c r="D18" s="195"/>
      <c r="E18" s="196"/>
      <c r="F18" s="197"/>
      <c r="G18" s="197"/>
      <c r="H18" s="197"/>
      <c r="I18" s="197"/>
    </row>
    <row r="19" spans="1:9" ht="13.5" thickBot="1" x14ac:dyDescent="0.25">
      <c r="A19" s="193" t="s">
        <v>1075</v>
      </c>
      <c r="B19" s="193" t="s">
        <v>1088</v>
      </c>
      <c r="C19" s="198"/>
      <c r="D19" s="198"/>
      <c r="E19" s="199"/>
      <c r="F19" s="200"/>
      <c r="G19" s="200"/>
      <c r="H19" s="200"/>
      <c r="I19" s="200"/>
    </row>
    <row r="20" spans="1:9" ht="13.5" thickBot="1" x14ac:dyDescent="0.25">
      <c r="A20" s="193" t="s">
        <v>1075</v>
      </c>
      <c r="B20" s="201" t="s">
        <v>1089</v>
      </c>
      <c r="C20" s="202"/>
      <c r="D20" s="203"/>
      <c r="E20" s="204"/>
      <c r="F20" s="203"/>
      <c r="G20" s="205"/>
      <c r="H20" s="205"/>
      <c r="I20" s="205"/>
    </row>
    <row r="26" spans="1:9" x14ac:dyDescent="0.2">
      <c r="A26" t="s">
        <v>1090</v>
      </c>
    </row>
    <row r="28" spans="1:9" x14ac:dyDescent="0.2">
      <c r="C28" s="2" t="s">
        <v>1091</v>
      </c>
      <c r="D28" s="2" t="s">
        <v>1092</v>
      </c>
      <c r="E28" s="2" t="s">
        <v>1093</v>
      </c>
      <c r="F28" s="2" t="s">
        <v>1094</v>
      </c>
    </row>
    <row r="29" spans="1:9" x14ac:dyDescent="0.2">
      <c r="A29" t="s">
        <v>1095</v>
      </c>
      <c r="B29" t="s">
        <v>1085</v>
      </c>
      <c r="C29" s="1"/>
      <c r="D29" s="1"/>
      <c r="E29" s="206"/>
      <c r="F29" s="206"/>
    </row>
    <row r="30" spans="1:9" x14ac:dyDescent="0.2">
      <c r="A30" t="s">
        <v>1095</v>
      </c>
      <c r="B30" t="s">
        <v>1086</v>
      </c>
      <c r="C30" s="1"/>
      <c r="D30" s="1"/>
      <c r="E30" s="206"/>
      <c r="F30" s="206"/>
    </row>
    <row r="31" spans="1:9" x14ac:dyDescent="0.2">
      <c r="A31" t="s">
        <v>1095</v>
      </c>
      <c r="B31" t="s">
        <v>1087</v>
      </c>
      <c r="C31" s="1"/>
      <c r="D31" s="1"/>
      <c r="E31" s="206"/>
      <c r="F31" s="206"/>
    </row>
    <row r="32" spans="1:9" x14ac:dyDescent="0.2">
      <c r="A32" t="s">
        <v>1095</v>
      </c>
      <c r="B32" t="s">
        <v>1088</v>
      </c>
      <c r="C32" s="1"/>
      <c r="D32" s="1"/>
      <c r="E32" s="206"/>
      <c r="F32" s="206"/>
    </row>
    <row r="33" spans="6:6" ht="13.5" thickBot="1" x14ac:dyDescent="0.25">
      <c r="F33" s="207"/>
    </row>
    <row r="34" spans="6:6" ht="13.5" thickTop="1" x14ac:dyDescent="0.2"/>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8D70-0FEE-4202-8FC9-D44EFBC4219C}">
  <dimension ref="A1:AC7"/>
  <sheetViews>
    <sheetView workbookViewId="0">
      <selection sqref="A1:E1"/>
    </sheetView>
  </sheetViews>
  <sheetFormatPr defaultColWidth="9.140625" defaultRowHeight="12.75" outlineLevelCol="1" x14ac:dyDescent="0.2"/>
  <cols>
    <col min="1" max="1" width="30.7109375" style="221" customWidth="1"/>
    <col min="2" max="13" width="10.7109375" style="220" customWidth="1"/>
    <col min="14" max="17" width="10.7109375" style="220" hidden="1" customWidth="1" outlineLevel="1"/>
    <col min="18" max="18" width="10.7109375" style="220" customWidth="1" collapsed="1"/>
    <col min="19" max="29" width="10.7109375" style="220" customWidth="1"/>
    <col min="30" max="16384" width="9.140625" style="220"/>
  </cols>
  <sheetData>
    <row r="1" spans="1:29" s="218" customFormat="1" x14ac:dyDescent="0.2">
      <c r="A1" s="217" t="s">
        <v>1115</v>
      </c>
      <c r="B1" s="300">
        <f>'IS E'!D2</f>
        <v>45536</v>
      </c>
      <c r="C1" s="300">
        <f>'IS E'!E2</f>
        <v>45566</v>
      </c>
      <c r="D1" s="300">
        <f>'IS E'!F2</f>
        <v>45597</v>
      </c>
      <c r="E1" s="300">
        <f>'IS E'!G2</f>
        <v>45627</v>
      </c>
      <c r="F1" s="300">
        <f>'IS E'!H2</f>
        <v>45658</v>
      </c>
      <c r="G1" s="300">
        <f>'IS E'!I2</f>
        <v>45689</v>
      </c>
      <c r="H1" s="301">
        <f>'IS E'!J2</f>
        <v>45717</v>
      </c>
      <c r="I1" s="301">
        <f>'IS E'!K2</f>
        <v>45748</v>
      </c>
      <c r="J1" s="301">
        <f>'IS E'!L2</f>
        <v>45778</v>
      </c>
      <c r="K1" s="301">
        <f>'IS E'!M2</f>
        <v>45809</v>
      </c>
      <c r="L1" s="301">
        <f>'IS E'!N2</f>
        <v>45839</v>
      </c>
      <c r="M1" s="301">
        <f>'IS E'!O2</f>
        <v>45870</v>
      </c>
      <c r="N1" s="299">
        <f>'IS E'!P2</f>
        <v>45901</v>
      </c>
      <c r="O1" s="299">
        <f>'IS E'!Q2</f>
        <v>45931</v>
      </c>
      <c r="P1" s="299">
        <f>'IS E'!R2</f>
        <v>45962</v>
      </c>
      <c r="Q1" s="299">
        <f>'IS E'!S2</f>
        <v>45992</v>
      </c>
      <c r="R1" s="302">
        <f>'IS E'!T2</f>
        <v>46023</v>
      </c>
      <c r="S1" s="302">
        <f>'IS E'!U2</f>
        <v>46054</v>
      </c>
      <c r="T1" s="302">
        <f>'IS E'!V2</f>
        <v>46082</v>
      </c>
      <c r="U1" s="302">
        <f>'IS E'!W2</f>
        <v>46113</v>
      </c>
      <c r="V1" s="302">
        <f>'IS E'!X2</f>
        <v>46143</v>
      </c>
      <c r="W1" s="302">
        <f>'IS E'!Y2</f>
        <v>46174</v>
      </c>
      <c r="X1" s="302">
        <f>'IS E'!Z2</f>
        <v>46204</v>
      </c>
      <c r="Y1" s="302">
        <f>'IS E'!AA2</f>
        <v>46235</v>
      </c>
      <c r="Z1" s="302">
        <f>'IS E'!AB2</f>
        <v>46266</v>
      </c>
      <c r="AA1" s="302">
        <f>'IS E'!AC2</f>
        <v>46296</v>
      </c>
      <c r="AB1" s="302">
        <f>'IS E'!AD2</f>
        <v>46327</v>
      </c>
      <c r="AC1" s="302">
        <f>'IS E'!AE2</f>
        <v>46357</v>
      </c>
    </row>
    <row r="2" spans="1:29" s="218" customFormat="1" x14ac:dyDescent="0.2">
      <c r="A2" s="217"/>
    </row>
    <row r="3" spans="1:29" ht="15" x14ac:dyDescent="0.25">
      <c r="A3" s="219" t="s">
        <v>300</v>
      </c>
    </row>
    <row r="4" spans="1:29" x14ac:dyDescent="0.2">
      <c r="A4" s="221" t="s">
        <v>1117</v>
      </c>
      <c r="B4" s="303">
        <v>29490.98000000004</v>
      </c>
      <c r="C4" s="303">
        <v>13569.229999999981</v>
      </c>
      <c r="D4" s="303">
        <v>-21815.429999999993</v>
      </c>
      <c r="E4" s="303">
        <v>107419.50000000003</v>
      </c>
      <c r="F4" s="303">
        <v>-4964.2599999999984</v>
      </c>
      <c r="G4" s="303">
        <v>36694.960000000006</v>
      </c>
      <c r="H4" s="303">
        <v>42468.570000000007</v>
      </c>
      <c r="I4" s="303">
        <v>42468.570000000007</v>
      </c>
      <c r="J4" s="303">
        <v>42468.570000000007</v>
      </c>
      <c r="K4" s="303">
        <v>42468.570000000007</v>
      </c>
      <c r="L4" s="303">
        <v>42468.570000000007</v>
      </c>
      <c r="M4" s="303">
        <v>42468.570000000007</v>
      </c>
      <c r="N4" s="303">
        <v>42468.570000000007</v>
      </c>
      <c r="O4" s="303">
        <v>42468.570000000007</v>
      </c>
      <c r="P4" s="303">
        <v>42468.570000000007</v>
      </c>
      <c r="Q4" s="303">
        <v>42468.570000000007</v>
      </c>
      <c r="R4" s="303">
        <v>42495.709999999992</v>
      </c>
      <c r="S4" s="303">
        <v>42495.709999999992</v>
      </c>
      <c r="T4" s="303">
        <v>42495.709999999992</v>
      </c>
      <c r="U4" s="303">
        <v>42495.709999999992</v>
      </c>
      <c r="V4" s="303">
        <v>42495.709999999992</v>
      </c>
      <c r="W4" s="303">
        <v>42495.709999999992</v>
      </c>
      <c r="X4" s="303">
        <v>42495.709999999992</v>
      </c>
      <c r="Y4" s="303">
        <v>42495.709999999992</v>
      </c>
      <c r="Z4" s="303">
        <v>42495.709999999992</v>
      </c>
      <c r="AA4" s="303">
        <v>42495.709999999992</v>
      </c>
      <c r="AB4" s="303">
        <v>42495.709999999992</v>
      </c>
      <c r="AC4" s="303">
        <v>42495.709999999992</v>
      </c>
    </row>
    <row r="6" spans="1:29" x14ac:dyDescent="0.2">
      <c r="A6" s="221" t="s">
        <v>1116</v>
      </c>
      <c r="B6" s="220">
        <f>SUM(B4:M4)</f>
        <v>415206.40000000008</v>
      </c>
    </row>
    <row r="7" spans="1:29" x14ac:dyDescent="0.2">
      <c r="A7" s="221" t="s">
        <v>1096</v>
      </c>
      <c r="B7" s="220">
        <f>SUM(R4:AC4)</f>
        <v>509948.51999999979</v>
      </c>
    </row>
  </sheetData>
  <pageMargins left="0.75" right="0.75" top="1" bottom="1" header="0.5" footer="0.5"/>
  <pageSetup orientation="portrait" horizontalDpi="90" verticalDpi="90" r:id="rId1"/>
  <colBreaks count="1" manualBreakCount="1">
    <brk id="2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F52"/>
  <sheetViews>
    <sheetView workbookViewId="0">
      <selection activeCell="A3" sqref="A3"/>
    </sheetView>
  </sheetViews>
  <sheetFormatPr defaultColWidth="9.140625" defaultRowHeight="12.75" x14ac:dyDescent="0.2"/>
  <cols>
    <col min="1" max="1" width="17" customWidth="1"/>
    <col min="2" max="2" width="47.85546875" customWidth="1"/>
    <col min="3" max="3" width="12.7109375" customWidth="1"/>
    <col min="4" max="4" width="12.85546875" customWidth="1"/>
    <col min="6" max="6" width="12.28515625" bestFit="1" customWidth="1"/>
  </cols>
  <sheetData>
    <row r="1" spans="1:6" x14ac:dyDescent="0.2">
      <c r="A1" s="5" t="s">
        <v>436</v>
      </c>
    </row>
    <row r="2" spans="1:6" x14ac:dyDescent="0.2">
      <c r="A2" s="356" t="s">
        <v>1641</v>
      </c>
    </row>
    <row r="3" spans="1:6" x14ac:dyDescent="0.2">
      <c r="A3" s="5" t="s">
        <v>1004</v>
      </c>
    </row>
    <row r="4" spans="1:6" x14ac:dyDescent="0.2">
      <c r="A4" t="s">
        <v>983</v>
      </c>
    </row>
    <row r="5" spans="1:6" x14ac:dyDescent="0.2">
      <c r="C5" s="21" t="s">
        <v>984</v>
      </c>
      <c r="D5" s="21" t="s">
        <v>984</v>
      </c>
    </row>
    <row r="6" spans="1:6" x14ac:dyDescent="0.2">
      <c r="C6" s="357">
        <v>45900</v>
      </c>
      <c r="D6" s="357">
        <v>45900</v>
      </c>
    </row>
    <row r="8" spans="1:6" x14ac:dyDescent="0.2">
      <c r="A8" t="s">
        <v>985</v>
      </c>
      <c r="C8" s="2" t="s">
        <v>267</v>
      </c>
      <c r="D8" s="2" t="s">
        <v>119</v>
      </c>
    </row>
    <row r="10" spans="1:6" x14ac:dyDescent="0.2">
      <c r="A10" t="s">
        <v>986</v>
      </c>
    </row>
    <row r="12" spans="1:6" x14ac:dyDescent="0.2">
      <c r="B12" t="s">
        <v>987</v>
      </c>
      <c r="C12" s="358">
        <v>297083607.22000003</v>
      </c>
      <c r="D12" s="358">
        <v>297083607.22000003</v>
      </c>
      <c r="F12" s="156"/>
    </row>
    <row r="13" spans="1:6" x14ac:dyDescent="0.2">
      <c r="B13" t="s">
        <v>988</v>
      </c>
      <c r="C13" s="359">
        <v>53132564.369999997</v>
      </c>
      <c r="D13" s="359">
        <v>53132564.369999997</v>
      </c>
      <c r="F13" s="156"/>
    </row>
    <row r="14" spans="1:6" x14ac:dyDescent="0.2">
      <c r="C14" s="155"/>
      <c r="D14" s="155"/>
      <c r="F14" s="156"/>
    </row>
    <row r="15" spans="1:6" x14ac:dyDescent="0.2">
      <c r="B15" t="s">
        <v>989</v>
      </c>
      <c r="C15" s="155">
        <f>SUM(C12:C14)</f>
        <v>350216171.59000003</v>
      </c>
      <c r="D15" s="155">
        <f>SUM(D12:D14)</f>
        <v>350216171.59000003</v>
      </c>
      <c r="F15" s="156"/>
    </row>
    <row r="16" spans="1:6" x14ac:dyDescent="0.2">
      <c r="C16" s="155"/>
      <c r="D16" s="155"/>
      <c r="E16" s="156"/>
      <c r="F16" s="156"/>
    </row>
    <row r="17" spans="2:6" x14ac:dyDescent="0.2">
      <c r="B17" t="s">
        <v>990</v>
      </c>
      <c r="C17" s="358">
        <v>-82511243.140000001</v>
      </c>
      <c r="D17" s="358">
        <v>-82511243.140000001</v>
      </c>
      <c r="F17" s="156"/>
    </row>
    <row r="18" spans="2:6" x14ac:dyDescent="0.2">
      <c r="B18" t="s">
        <v>991</v>
      </c>
      <c r="C18" s="358">
        <v>1249756.6100000001</v>
      </c>
      <c r="D18" s="358">
        <v>1249756.6100000001</v>
      </c>
      <c r="F18" s="156"/>
    </row>
    <row r="19" spans="2:6" x14ac:dyDescent="0.2">
      <c r="B19" t="s">
        <v>992</v>
      </c>
      <c r="C19" s="358">
        <v>21254</v>
      </c>
      <c r="D19" s="358">
        <v>21254</v>
      </c>
      <c r="F19" s="156"/>
    </row>
    <row r="20" spans="2:6" x14ac:dyDescent="0.2">
      <c r="B20" t="s">
        <v>993</v>
      </c>
      <c r="C20" s="358">
        <v>-12210572.5</v>
      </c>
      <c r="D20" s="358">
        <v>0</v>
      </c>
      <c r="F20" s="156"/>
    </row>
    <row r="21" spans="2:6" x14ac:dyDescent="0.2">
      <c r="B21" t="s">
        <v>1537</v>
      </c>
      <c r="C21" s="358">
        <v>17359.46</v>
      </c>
      <c r="D21" s="358">
        <v>17359.46</v>
      </c>
      <c r="F21" s="156"/>
    </row>
    <row r="22" spans="2:6" x14ac:dyDescent="0.2">
      <c r="B22" t="s">
        <v>1538</v>
      </c>
      <c r="C22" s="358">
        <v>-2055991.33</v>
      </c>
      <c r="D22" s="358">
        <v>-2055991.33</v>
      </c>
      <c r="F22" s="156"/>
    </row>
    <row r="23" spans="2:6" x14ac:dyDescent="0.2">
      <c r="B23" t="s">
        <v>1539</v>
      </c>
      <c r="C23" s="358">
        <v>56677</v>
      </c>
      <c r="D23" s="358">
        <v>56677</v>
      </c>
      <c r="F23" s="156"/>
    </row>
    <row r="24" spans="2:6" x14ac:dyDescent="0.2">
      <c r="B24" t="s">
        <v>1540</v>
      </c>
      <c r="C24" s="358">
        <v>400</v>
      </c>
      <c r="D24" s="358">
        <v>400</v>
      </c>
      <c r="F24" s="156"/>
    </row>
    <row r="25" spans="2:6" x14ac:dyDescent="0.2">
      <c r="B25" t="s">
        <v>995</v>
      </c>
      <c r="C25" s="358">
        <v>477773.66</v>
      </c>
      <c r="D25" s="358">
        <v>477773.66</v>
      </c>
      <c r="F25" s="156"/>
    </row>
    <row r="26" spans="2:6" x14ac:dyDescent="0.2">
      <c r="B26" t="s">
        <v>1541</v>
      </c>
      <c r="C26" s="358">
        <v>5840</v>
      </c>
      <c r="D26" s="358">
        <v>5840</v>
      </c>
      <c r="F26" s="156"/>
    </row>
    <row r="27" spans="2:6" x14ac:dyDescent="0.2">
      <c r="B27" s="5" t="s">
        <v>994</v>
      </c>
      <c r="C27" s="359">
        <v>255025</v>
      </c>
      <c r="D27" s="359">
        <v>255025</v>
      </c>
      <c r="F27" s="156"/>
    </row>
    <row r="28" spans="2:6" x14ac:dyDescent="0.2">
      <c r="C28" s="157"/>
      <c r="D28" s="158"/>
      <c r="F28" s="156"/>
    </row>
    <row r="29" spans="2:6" ht="15.75" customHeight="1" x14ac:dyDescent="0.2">
      <c r="B29" t="s">
        <v>996</v>
      </c>
      <c r="C29" s="158">
        <f>SUM(C15:C28)</f>
        <v>255522450.35000005</v>
      </c>
      <c r="D29" s="158">
        <f>SUM(D15:D28)</f>
        <v>267733022.85000002</v>
      </c>
      <c r="F29" s="156"/>
    </row>
    <row r="30" spans="2:6" x14ac:dyDescent="0.2">
      <c r="C30" s="158"/>
      <c r="D30" s="158"/>
      <c r="F30" s="156"/>
    </row>
    <row r="31" spans="2:6" x14ac:dyDescent="0.2">
      <c r="C31" s="158"/>
      <c r="D31" s="158"/>
      <c r="F31" s="156"/>
    </row>
    <row r="32" spans="2:6" x14ac:dyDescent="0.2">
      <c r="B32" t="s">
        <v>997</v>
      </c>
      <c r="C32" s="155">
        <f>ROUND(C29*0.21,0)</f>
        <v>53659715</v>
      </c>
      <c r="D32" s="155">
        <f>ROUND(D29*0.05,0)</f>
        <v>13386651</v>
      </c>
      <c r="F32" s="156"/>
    </row>
    <row r="33" spans="2:6" x14ac:dyDescent="0.2">
      <c r="C33" s="158"/>
      <c r="D33" s="158"/>
      <c r="F33" s="156"/>
    </row>
    <row r="34" spans="2:6" x14ac:dyDescent="0.2">
      <c r="B34" t="s">
        <v>998</v>
      </c>
      <c r="C34" s="158"/>
      <c r="D34" s="158"/>
      <c r="F34" s="156"/>
    </row>
    <row r="35" spans="2:6" x14ac:dyDescent="0.2">
      <c r="B35" s="159" t="s">
        <v>999</v>
      </c>
      <c r="C35" s="358">
        <v>-75942.77</v>
      </c>
      <c r="D35" s="358">
        <v>-11665.21</v>
      </c>
      <c r="E35" s="156"/>
      <c r="F35" s="156"/>
    </row>
    <row r="36" spans="2:6" x14ac:dyDescent="0.2">
      <c r="B36" s="159" t="s">
        <v>1000</v>
      </c>
      <c r="C36" s="358">
        <v>33114</v>
      </c>
      <c r="D36" s="358">
        <v>5171</v>
      </c>
      <c r="E36" s="156"/>
      <c r="F36" s="156"/>
    </row>
    <row r="37" spans="2:6" x14ac:dyDescent="0.2">
      <c r="B37" s="160" t="s">
        <v>1052</v>
      </c>
      <c r="C37" s="358">
        <v>-11898684.57</v>
      </c>
      <c r="D37" s="358">
        <v>-898129.2</v>
      </c>
      <c r="E37" s="156"/>
      <c r="F37" s="156"/>
    </row>
    <row r="38" spans="2:6" x14ac:dyDescent="0.2">
      <c r="B38" s="160" t="s">
        <v>1053</v>
      </c>
      <c r="C38" s="360">
        <v>669592.85</v>
      </c>
      <c r="D38" s="358">
        <v>-5686.48</v>
      </c>
      <c r="E38" s="156"/>
      <c r="F38" s="156"/>
    </row>
    <row r="39" spans="2:6" x14ac:dyDescent="0.2">
      <c r="B39" s="161" t="s">
        <v>1542</v>
      </c>
      <c r="C39" s="358">
        <v>-909007.06</v>
      </c>
      <c r="D39" s="358">
        <v>0</v>
      </c>
      <c r="E39" s="156"/>
      <c r="F39" s="156"/>
    </row>
    <row r="40" spans="2:6" x14ac:dyDescent="0.2">
      <c r="B40" s="159" t="s">
        <v>1001</v>
      </c>
      <c r="C40" s="358">
        <v>107553.19</v>
      </c>
      <c r="D40" s="358">
        <v>25607.62</v>
      </c>
      <c r="E40" s="162"/>
      <c r="F40" s="156"/>
    </row>
    <row r="41" spans="2:6" x14ac:dyDescent="0.2">
      <c r="B41" s="5" t="s">
        <v>1054</v>
      </c>
      <c r="C41" s="358">
        <v>-664348.81999999995</v>
      </c>
      <c r="D41" s="358">
        <v>0</v>
      </c>
      <c r="E41" s="156"/>
      <c r="F41" s="156"/>
    </row>
    <row r="42" spans="2:6" x14ac:dyDescent="0.2">
      <c r="B42" t="s">
        <v>1055</v>
      </c>
      <c r="C42" s="359">
        <v>0</v>
      </c>
      <c r="D42" s="359">
        <v>-291376.23</v>
      </c>
      <c r="E42" s="156"/>
      <c r="F42" s="156"/>
    </row>
    <row r="43" spans="2:6" x14ac:dyDescent="0.2">
      <c r="C43" s="158"/>
      <c r="D43" s="158"/>
    </row>
    <row r="44" spans="2:6" x14ac:dyDescent="0.2">
      <c r="B44" t="s">
        <v>1002</v>
      </c>
      <c r="C44" s="158">
        <f>SUM(C32:C43)</f>
        <v>40921991.819999993</v>
      </c>
      <c r="D44" s="158">
        <f>SUM(D32:D43)</f>
        <v>12210572.499999998</v>
      </c>
    </row>
    <row r="45" spans="2:6" x14ac:dyDescent="0.2">
      <c r="C45" s="158"/>
      <c r="D45" s="158"/>
    </row>
    <row r="46" spans="2:6" x14ac:dyDescent="0.2">
      <c r="B46" s="361" t="s">
        <v>1543</v>
      </c>
      <c r="C46" s="362">
        <f>SUM('IS E'!D466:O466,'IS E'!D468:O468,'IS E'!D470:O470)</f>
        <v>40921991.696418501</v>
      </c>
      <c r="D46" s="362">
        <f>SUM('IS E'!D467:O467,'IS E'!D469:O469)</f>
        <v>12210572.677344982</v>
      </c>
    </row>
    <row r="47" spans="2:6" x14ac:dyDescent="0.2">
      <c r="C47" s="158"/>
      <c r="D47" s="158"/>
    </row>
    <row r="48" spans="2:6" x14ac:dyDescent="0.2">
      <c r="B48" t="s">
        <v>1003</v>
      </c>
      <c r="C48" s="208">
        <f>C44-C46</f>
        <v>0.12358149141073227</v>
      </c>
      <c r="D48" s="208">
        <f>D44-D46</f>
        <v>-0.17734498344361782</v>
      </c>
    </row>
    <row r="49" spans="4:4" x14ac:dyDescent="0.2">
      <c r="D49" s="162"/>
    </row>
    <row r="52" spans="4:4" x14ac:dyDescent="0.2">
      <c r="D52" s="156"/>
    </row>
  </sheetData>
  <pageMargins left="0.75" right="0.75" top="1" bottom="1" header="0.5" footer="0.5"/>
  <pageSetup orientation="portrait" r:id="rId1"/>
  <headerFooter alignWithMargins="0">
    <oddFooter>&amp;L&amp;Z&amp;F
&amp;A</oddFooter>
  </headerFooter>
  <ignoredErrors>
    <ignoredError sqref="C46"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51"/>
  <sheetViews>
    <sheetView workbookViewId="0">
      <selection sqref="A1:E1"/>
    </sheetView>
  </sheetViews>
  <sheetFormatPr defaultColWidth="9.140625" defaultRowHeight="12.75" x14ac:dyDescent="0.2"/>
  <cols>
    <col min="1" max="1" width="17" customWidth="1"/>
    <col min="2" max="2" width="47.85546875" customWidth="1"/>
    <col min="3" max="3" width="12.7109375" customWidth="1"/>
    <col min="4" max="4" width="12.85546875" customWidth="1"/>
    <col min="5" max="5" width="17" customWidth="1"/>
    <col min="6" max="6" width="16.85546875" bestFit="1" customWidth="1"/>
    <col min="7" max="7" width="11.85546875" bestFit="1" customWidth="1"/>
  </cols>
  <sheetData>
    <row r="1" spans="1:5" x14ac:dyDescent="0.2">
      <c r="A1" s="5" t="s">
        <v>436</v>
      </c>
    </row>
    <row r="2" spans="1:5" x14ac:dyDescent="0.2">
      <c r="A2" s="356" t="s">
        <v>1544</v>
      </c>
    </row>
    <row r="3" spans="1:5" x14ac:dyDescent="0.2">
      <c r="A3" s="5" t="s">
        <v>1004</v>
      </c>
    </row>
    <row r="4" spans="1:5" x14ac:dyDescent="0.2">
      <c r="A4" t="s">
        <v>983</v>
      </c>
    </row>
    <row r="5" spans="1:5" x14ac:dyDescent="0.2">
      <c r="C5" s="21" t="s">
        <v>1005</v>
      </c>
      <c r="D5" s="21" t="s">
        <v>1005</v>
      </c>
    </row>
    <row r="6" spans="1:5" x14ac:dyDescent="0.2">
      <c r="C6" s="363">
        <v>46387</v>
      </c>
      <c r="D6" s="364" t="s">
        <v>1545</v>
      </c>
    </row>
    <row r="8" spans="1:5" x14ac:dyDescent="0.2">
      <c r="A8" t="s">
        <v>985</v>
      </c>
      <c r="C8" s="2" t="s">
        <v>267</v>
      </c>
      <c r="D8" s="2" t="s">
        <v>119</v>
      </c>
    </row>
    <row r="10" spans="1:5" x14ac:dyDescent="0.2">
      <c r="A10" t="s">
        <v>986</v>
      </c>
    </row>
    <row r="12" spans="1:5" x14ac:dyDescent="0.2">
      <c r="B12" t="s">
        <v>987</v>
      </c>
      <c r="C12" s="360">
        <v>281598756.40896171</v>
      </c>
      <c r="D12" s="360">
        <v>281598756.40896171</v>
      </c>
      <c r="E12" s="5"/>
    </row>
    <row r="13" spans="1:5" x14ac:dyDescent="0.2">
      <c r="B13" t="s">
        <v>988</v>
      </c>
      <c r="C13" s="359">
        <v>35971232.429941505</v>
      </c>
      <c r="D13" s="359">
        <v>35971232.429941505</v>
      </c>
      <c r="E13" s="5"/>
    </row>
    <row r="14" spans="1:5" x14ac:dyDescent="0.2">
      <c r="C14" s="155"/>
      <c r="D14" s="155"/>
    </row>
    <row r="15" spans="1:5" x14ac:dyDescent="0.2">
      <c r="B15" t="s">
        <v>989</v>
      </c>
      <c r="C15" s="155">
        <f>SUM(C12:C14)</f>
        <v>317569988.83890319</v>
      </c>
      <c r="D15" s="155">
        <f>SUM(D12:D14)</f>
        <v>317569988.83890319</v>
      </c>
    </row>
    <row r="16" spans="1:5" x14ac:dyDescent="0.2">
      <c r="C16" s="155"/>
      <c r="D16" s="155"/>
      <c r="E16" s="5"/>
    </row>
    <row r="17" spans="2:5" x14ac:dyDescent="0.2">
      <c r="B17" t="s">
        <v>990</v>
      </c>
      <c r="C17" s="360">
        <v>-97787916.322123483</v>
      </c>
      <c r="D17" s="360">
        <v>-97787916.322123483</v>
      </c>
      <c r="E17" s="5"/>
    </row>
    <row r="18" spans="2:5" x14ac:dyDescent="0.2">
      <c r="B18" t="s">
        <v>991</v>
      </c>
      <c r="C18" s="360">
        <v>1176996.4733095854</v>
      </c>
      <c r="D18" s="360">
        <v>1176996.4733095854</v>
      </c>
      <c r="E18" s="5"/>
    </row>
    <row r="19" spans="2:5" x14ac:dyDescent="0.2">
      <c r="B19" t="s">
        <v>992</v>
      </c>
      <c r="C19" s="360">
        <v>0</v>
      </c>
      <c r="D19" s="360">
        <v>0</v>
      </c>
    </row>
    <row r="20" spans="2:5" x14ac:dyDescent="0.2">
      <c r="B20" t="s">
        <v>993</v>
      </c>
      <c r="C20" s="360">
        <v>-9347171.7756809611</v>
      </c>
      <c r="D20" s="360"/>
    </row>
    <row r="21" spans="2:5" x14ac:dyDescent="0.2">
      <c r="B21" s="5" t="s">
        <v>1537</v>
      </c>
      <c r="C21" s="360">
        <v>972359.4938991369</v>
      </c>
      <c r="D21" s="360">
        <v>972359.4938991369</v>
      </c>
    </row>
    <row r="22" spans="2:5" x14ac:dyDescent="0.2">
      <c r="B22" s="5" t="s">
        <v>1538</v>
      </c>
      <c r="C22" s="360">
        <v>-10619901.18</v>
      </c>
      <c r="D22" s="360">
        <v>-10619901.18</v>
      </c>
    </row>
    <row r="23" spans="2:5" x14ac:dyDescent="0.2">
      <c r="B23" t="s">
        <v>995</v>
      </c>
      <c r="C23" s="358">
        <v>275728.29635000002</v>
      </c>
      <c r="D23" s="360">
        <v>275728.29635000002</v>
      </c>
    </row>
    <row r="24" spans="2:5" x14ac:dyDescent="0.2">
      <c r="B24" s="5" t="s">
        <v>994</v>
      </c>
      <c r="C24" s="359">
        <v>295650</v>
      </c>
      <c r="D24" s="359">
        <v>295650</v>
      </c>
      <c r="E24" s="5"/>
    </row>
    <row r="25" spans="2:5" x14ac:dyDescent="0.2">
      <c r="C25" s="157"/>
      <c r="D25" s="158"/>
    </row>
    <row r="26" spans="2:5" ht="15.75" customHeight="1" x14ac:dyDescent="0.2">
      <c r="B26" t="s">
        <v>996</v>
      </c>
      <c r="C26" s="158">
        <f>SUM(C15:C25)</f>
        <v>202535733.82465747</v>
      </c>
      <c r="D26" s="158">
        <f>SUM(D15:D25)</f>
        <v>211882905.60033843</v>
      </c>
    </row>
    <row r="27" spans="2:5" x14ac:dyDescent="0.2">
      <c r="C27" s="158"/>
      <c r="D27" s="158"/>
    </row>
    <row r="28" spans="2:5" x14ac:dyDescent="0.2">
      <c r="C28" s="158"/>
      <c r="D28" s="158"/>
    </row>
    <row r="29" spans="2:5" x14ac:dyDescent="0.2">
      <c r="B29" t="s">
        <v>997</v>
      </c>
      <c r="C29" s="155">
        <f>ROUND(C26*0.21,0)</f>
        <v>42532504</v>
      </c>
      <c r="D29" s="155">
        <f>ROUND(D26*0.05,0)</f>
        <v>10594145</v>
      </c>
    </row>
    <row r="30" spans="2:5" x14ac:dyDescent="0.2">
      <c r="C30" s="158"/>
      <c r="D30" s="158"/>
    </row>
    <row r="31" spans="2:5" x14ac:dyDescent="0.2">
      <c r="B31" t="s">
        <v>998</v>
      </c>
      <c r="C31" s="158"/>
      <c r="D31" s="158"/>
    </row>
    <row r="32" spans="2:5" x14ac:dyDescent="0.2">
      <c r="B32" t="s">
        <v>1052</v>
      </c>
      <c r="C32" s="360">
        <v>-12528680.413024914</v>
      </c>
      <c r="D32" s="360">
        <v>-967212.1513735</v>
      </c>
      <c r="E32" s="5"/>
    </row>
    <row r="33" spans="2:8" x14ac:dyDescent="0.2">
      <c r="B33" s="365" t="s">
        <v>1053</v>
      </c>
      <c r="C33" s="360">
        <v>706779.31084827299</v>
      </c>
      <c r="D33" s="360">
        <v>-3791</v>
      </c>
      <c r="E33" s="5"/>
    </row>
    <row r="34" spans="2:8" x14ac:dyDescent="0.2">
      <c r="B34" s="366" t="s">
        <v>1542</v>
      </c>
      <c r="C34" s="358">
        <v>-1311967.9566110149</v>
      </c>
      <c r="D34" s="358"/>
      <c r="E34" s="5"/>
      <c r="F34" s="169"/>
      <c r="G34" s="78"/>
      <c r="H34" s="78"/>
    </row>
    <row r="35" spans="2:8" x14ac:dyDescent="0.2">
      <c r="B35" s="160" t="s">
        <v>1001</v>
      </c>
      <c r="C35" s="358">
        <v>143532.96742873648</v>
      </c>
      <c r="D35" s="358">
        <v>34174.51605446107</v>
      </c>
      <c r="E35" s="5"/>
    </row>
    <row r="36" spans="2:8" x14ac:dyDescent="0.2">
      <c r="B36" s="159" t="s">
        <v>1054</v>
      </c>
      <c r="C36" s="358">
        <v>-551704.16577194771</v>
      </c>
      <c r="D36" s="358">
        <v>0</v>
      </c>
      <c r="E36" s="5"/>
    </row>
    <row r="37" spans="2:8" x14ac:dyDescent="0.2">
      <c r="B37" s="159" t="s">
        <v>1546</v>
      </c>
      <c r="C37" s="358">
        <v>-2366403.4130000002</v>
      </c>
      <c r="D37" s="358">
        <v>0</v>
      </c>
      <c r="E37" s="5"/>
    </row>
    <row r="38" spans="2:8" x14ac:dyDescent="0.2">
      <c r="B38" t="s">
        <v>1055</v>
      </c>
      <c r="C38" s="359"/>
      <c r="D38" s="359">
        <v>-310144.58899999998</v>
      </c>
      <c r="E38" s="5"/>
      <c r="F38" s="156"/>
    </row>
    <row r="39" spans="2:8" x14ac:dyDescent="0.2">
      <c r="C39" s="158"/>
      <c r="D39" s="158"/>
    </row>
    <row r="40" spans="2:8" x14ac:dyDescent="0.2">
      <c r="B40" t="s">
        <v>1002</v>
      </c>
      <c r="C40" s="158">
        <f>SUM(C29:C39)</f>
        <v>26624060.329869136</v>
      </c>
      <c r="D40" s="158">
        <f>SUM(D29:D39)</f>
        <v>9347171.7756809611</v>
      </c>
    </row>
    <row r="41" spans="2:8" x14ac:dyDescent="0.2">
      <c r="C41" s="158"/>
      <c r="D41" s="158"/>
    </row>
    <row r="42" spans="2:8" x14ac:dyDescent="0.2">
      <c r="B42" s="361" t="s">
        <v>1543</v>
      </c>
      <c r="C42" s="362">
        <f>SUM('IS E'!T466:AE466,'IS E'!T468:AE468,'IS E'!T470:AE470)</f>
        <v>26624060.374243617</v>
      </c>
      <c r="D42" s="362">
        <f>SUM('IS E'!T467:AE467,'IS E'!T469:AE469)</f>
        <v>9347172.0556978881</v>
      </c>
      <c r="E42" s="5"/>
    </row>
    <row r="43" spans="2:8" x14ac:dyDescent="0.2">
      <c r="C43" s="158"/>
      <c r="D43" s="158"/>
    </row>
    <row r="44" spans="2:8" x14ac:dyDescent="0.2">
      <c r="B44" t="s">
        <v>1003</v>
      </c>
      <c r="C44" s="208">
        <f>C40-C42</f>
        <v>-4.4374480843544006E-2</v>
      </c>
      <c r="D44" s="208">
        <f>D40-D42</f>
        <v>-0.28001692704856396</v>
      </c>
    </row>
    <row r="45" spans="2:8" x14ac:dyDescent="0.2">
      <c r="D45" s="162"/>
    </row>
    <row r="46" spans="2:8" x14ac:dyDescent="0.2">
      <c r="D46" s="156"/>
    </row>
    <row r="47" spans="2:8" x14ac:dyDescent="0.2">
      <c r="C47" s="156"/>
      <c r="D47" s="163"/>
    </row>
    <row r="48" spans="2:8" x14ac:dyDescent="0.2">
      <c r="D48" s="162"/>
    </row>
    <row r="49" spans="3:4" x14ac:dyDescent="0.2">
      <c r="C49" s="156"/>
      <c r="D49" s="156"/>
    </row>
    <row r="50" spans="3:4" x14ac:dyDescent="0.2">
      <c r="C50" s="156"/>
      <c r="D50" s="156"/>
    </row>
    <row r="51" spans="3:4" x14ac:dyDescent="0.2">
      <c r="D51" s="156"/>
    </row>
  </sheetData>
  <pageMargins left="0.75" right="0.75" top="1" bottom="1" header="0.5" footer="0.5"/>
  <pageSetup orientation="portrait" r:id="rId1"/>
  <headerFooter alignWithMargins="0">
    <oddFooter>&amp;L&amp;Z&amp;F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codeName="Sheet29">
    <pageSetUpPr fitToPage="1"/>
  </sheetPr>
  <dimension ref="A1:G16"/>
  <sheetViews>
    <sheetView workbookViewId="0">
      <selection sqref="A1:E1"/>
    </sheetView>
  </sheetViews>
  <sheetFormatPr defaultColWidth="12.42578125" defaultRowHeight="12.75" x14ac:dyDescent="0.2"/>
  <cols>
    <col min="1" max="1" width="16.42578125" style="53" customWidth="1"/>
    <col min="2" max="2" width="36.7109375" style="53" customWidth="1"/>
    <col min="3" max="3" width="16.42578125" style="53" customWidth="1"/>
    <col min="4" max="4" width="6.5703125" style="53" customWidth="1"/>
    <col min="5" max="5" width="15.7109375" style="53" customWidth="1"/>
    <col min="6" max="6" width="15.7109375" style="71" customWidth="1"/>
    <col min="7" max="7" width="16.42578125" style="53" customWidth="1"/>
    <col min="8" max="16384" width="12.42578125" style="53"/>
  </cols>
  <sheetData>
    <row r="1" spans="1:7" ht="15.75" x14ac:dyDescent="0.25">
      <c r="A1" s="51"/>
      <c r="B1" s="638" t="s">
        <v>436</v>
      </c>
      <c r="C1" s="638"/>
      <c r="D1" s="638"/>
      <c r="E1" s="638"/>
      <c r="F1" s="136"/>
      <c r="G1" s="52" t="s">
        <v>951</v>
      </c>
    </row>
    <row r="2" spans="1:7" ht="15.75" x14ac:dyDescent="0.25">
      <c r="A2" s="51"/>
      <c r="B2" s="638" t="str">
        <f>LEFT('Rate Case Constants'!C10,19)</f>
        <v>CASE NO. 2025-00114</v>
      </c>
      <c r="C2" s="638"/>
      <c r="D2" s="638"/>
      <c r="E2" s="638"/>
      <c r="F2" s="54"/>
      <c r="G2" s="52" t="s">
        <v>198</v>
      </c>
    </row>
    <row r="3" spans="1:7" ht="15.75" x14ac:dyDescent="0.25">
      <c r="A3" s="51"/>
      <c r="B3" s="638" t="s">
        <v>307</v>
      </c>
      <c r="C3" s="638"/>
      <c r="D3" s="638"/>
      <c r="E3" s="638"/>
      <c r="F3" s="137"/>
      <c r="G3" s="55" t="str">
        <f>'Rate Case Constants'!C36</f>
        <v>WITNESS:   A. M. FACKLER</v>
      </c>
    </row>
    <row r="4" spans="1:7" ht="15.75" x14ac:dyDescent="0.25">
      <c r="A4" s="51"/>
      <c r="B4" s="638" t="s">
        <v>308</v>
      </c>
      <c r="C4" s="638"/>
      <c r="D4" s="638"/>
      <c r="E4" s="638"/>
      <c r="F4" s="54"/>
    </row>
    <row r="5" spans="1:7" ht="15.75" x14ac:dyDescent="0.25">
      <c r="B5" s="56"/>
      <c r="C5" s="56"/>
      <c r="D5" s="56"/>
      <c r="E5" s="56"/>
      <c r="F5" s="56"/>
    </row>
    <row r="6" spans="1:7" ht="15" x14ac:dyDescent="0.2">
      <c r="A6" s="51"/>
      <c r="B6" s="51"/>
      <c r="C6" s="57"/>
      <c r="D6" s="58"/>
      <c r="E6" s="59"/>
      <c r="F6" s="60"/>
    </row>
    <row r="7" spans="1:7" ht="15" x14ac:dyDescent="0.2">
      <c r="A7" s="51" t="s">
        <v>309</v>
      </c>
      <c r="B7" s="51"/>
      <c r="C7" s="61"/>
      <c r="D7" s="62"/>
      <c r="E7" s="63"/>
      <c r="F7" s="266">
        <v>1</v>
      </c>
    </row>
    <row r="8" spans="1:7" ht="15" x14ac:dyDescent="0.2">
      <c r="A8" s="64"/>
      <c r="B8" s="51"/>
      <c r="C8" s="59"/>
      <c r="D8" s="65"/>
      <c r="E8" s="59"/>
      <c r="F8" s="66"/>
    </row>
    <row r="9" spans="1:7" ht="15" x14ac:dyDescent="0.2">
      <c r="A9" s="64" t="s">
        <v>952</v>
      </c>
      <c r="B9" s="51"/>
      <c r="C9" s="59"/>
      <c r="D9" s="59"/>
      <c r="E9" s="59"/>
      <c r="F9" s="267">
        <v>0.05</v>
      </c>
    </row>
    <row r="10" spans="1:7" ht="15" x14ac:dyDescent="0.2">
      <c r="A10" s="64"/>
      <c r="B10" s="51"/>
      <c r="C10" s="59"/>
      <c r="D10" s="59"/>
      <c r="E10" s="59"/>
      <c r="F10" s="67"/>
    </row>
    <row r="11" spans="1:7" ht="15" x14ac:dyDescent="0.2">
      <c r="A11" s="72" t="s">
        <v>953</v>
      </c>
      <c r="B11" s="51"/>
      <c r="C11" s="69"/>
      <c r="D11" s="63"/>
      <c r="E11" s="69"/>
      <c r="F11" s="70">
        <f>+F7-F9</f>
        <v>0.95</v>
      </c>
    </row>
    <row r="12" spans="1:7" ht="15" x14ac:dyDescent="0.2">
      <c r="A12" s="68"/>
      <c r="B12" s="51"/>
      <c r="C12" s="65"/>
      <c r="D12" s="59"/>
      <c r="E12" s="59"/>
      <c r="F12" s="67"/>
    </row>
    <row r="13" spans="1:7" ht="15" x14ac:dyDescent="0.2">
      <c r="A13" s="68" t="s">
        <v>954</v>
      </c>
      <c r="B13" s="51"/>
      <c r="C13" s="65"/>
      <c r="D13" s="59"/>
      <c r="E13" s="59"/>
      <c r="F13" s="267">
        <f>F11*0.21</f>
        <v>0.19949999999999998</v>
      </c>
    </row>
    <row r="14" spans="1:7" ht="15" x14ac:dyDescent="0.2">
      <c r="A14" s="68"/>
      <c r="B14" s="51"/>
      <c r="C14" s="65"/>
      <c r="D14" s="59"/>
      <c r="E14" s="59"/>
      <c r="F14" s="66"/>
    </row>
    <row r="15" spans="1:7" ht="15.75" thickBot="1" x14ac:dyDescent="0.25">
      <c r="A15" s="68" t="s">
        <v>955</v>
      </c>
      <c r="B15" s="51"/>
      <c r="C15" s="65"/>
      <c r="D15" s="59"/>
      <c r="E15" s="59"/>
      <c r="F15" s="73">
        <f>ROUND(+F9+F13,10)</f>
        <v>0.2495</v>
      </c>
    </row>
    <row r="16" spans="1:7" ht="15.75" thickTop="1" x14ac:dyDescent="0.2">
      <c r="A16" s="68"/>
      <c r="B16" s="51"/>
      <c r="C16" s="74"/>
      <c r="D16" s="59"/>
      <c r="E16" s="59"/>
      <c r="F16" s="60"/>
    </row>
  </sheetData>
  <mergeCells count="4">
    <mergeCell ref="B1:E1"/>
    <mergeCell ref="B2:E2"/>
    <mergeCell ref="B3:E3"/>
    <mergeCell ref="B4:E4"/>
  </mergeCells>
  <printOptions horizontalCentered="1" gridLines="1" gridLinesSet="0"/>
  <pageMargins left="1" right="0.5" top="1" bottom="0.25" header="0.5" footer="0.5"/>
  <pageSetup scale="73"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47"/>
  <sheetViews>
    <sheetView zoomScaleNormal="100" workbookViewId="0">
      <selection sqref="A1:F1"/>
    </sheetView>
  </sheetViews>
  <sheetFormatPr defaultColWidth="11.5703125" defaultRowHeight="12.75" x14ac:dyDescent="0.2"/>
  <cols>
    <col min="1" max="1" width="7.7109375" style="11" customWidth="1"/>
    <col min="2" max="2" width="49.28515625" style="11" customWidth="1"/>
    <col min="3" max="3" width="20.42578125" style="11" customWidth="1"/>
    <col min="4" max="4" width="17.5703125" style="11" customWidth="1"/>
    <col min="5" max="5" width="4.85546875" style="11" customWidth="1"/>
    <col min="6" max="6" width="17.5703125" style="11" customWidth="1"/>
    <col min="7" max="7" width="2.140625" style="11" customWidth="1"/>
    <col min="8" max="8" width="11.5703125" style="11"/>
    <col min="9" max="9" width="11.5703125" style="11" customWidth="1"/>
    <col min="10" max="16384" width="11.5703125" style="11"/>
  </cols>
  <sheetData>
    <row r="1" spans="1:9" s="6" customFormat="1" ht="20.100000000000001" customHeight="1" x14ac:dyDescent="0.2">
      <c r="A1" s="623" t="s">
        <v>436</v>
      </c>
      <c r="B1" s="623"/>
      <c r="C1" s="623"/>
      <c r="D1" s="623"/>
      <c r="E1" s="623"/>
      <c r="F1" s="623"/>
    </row>
    <row r="2" spans="1:9" s="6" customFormat="1" ht="20.100000000000001" customHeight="1" x14ac:dyDescent="0.2">
      <c r="A2" s="624" t="str">
        <f>'Rate Case Constants'!C10</f>
        <v>CASE NO. 2025-00114 - ELECTRIC OPERATIONS</v>
      </c>
      <c r="B2" s="623"/>
      <c r="C2" s="623"/>
      <c r="D2" s="623"/>
      <c r="E2" s="623"/>
      <c r="F2" s="623"/>
    </row>
    <row r="3" spans="1:9" s="6" customFormat="1" ht="20.100000000000001" customHeight="1" x14ac:dyDescent="0.2">
      <c r="A3" s="623" t="s">
        <v>219</v>
      </c>
      <c r="B3" s="623"/>
      <c r="C3" s="623"/>
      <c r="D3" s="623"/>
      <c r="E3" s="623"/>
      <c r="F3" s="623"/>
    </row>
    <row r="4" spans="1:9" s="6" customFormat="1" ht="20.100000000000001" customHeight="1" x14ac:dyDescent="0.2">
      <c r="A4" s="623" t="str">
        <f>'Rate Case Constants'!C12</f>
        <v>AS OF AUGUST 31, 2025</v>
      </c>
      <c r="B4" s="623"/>
      <c r="C4" s="623"/>
      <c r="D4" s="623"/>
      <c r="E4" s="623"/>
      <c r="F4" s="623"/>
    </row>
    <row r="5" spans="1:9" s="6" customFormat="1" ht="20.100000000000001" customHeight="1" x14ac:dyDescent="0.2">
      <c r="A5" s="623" t="str">
        <f>'Rate Case Constants'!C18</f>
        <v>AS OF DECEMBER 31, 2026</v>
      </c>
      <c r="B5" s="623"/>
      <c r="C5" s="623"/>
      <c r="D5" s="623"/>
      <c r="E5" s="623"/>
      <c r="F5" s="623"/>
    </row>
    <row r="6" spans="1:9" s="6" customFormat="1" ht="20.100000000000001" customHeight="1" x14ac:dyDescent="0.2">
      <c r="A6" s="7"/>
      <c r="B6" s="7"/>
      <c r="C6" s="7"/>
      <c r="D6" s="7"/>
      <c r="E6" s="7"/>
      <c r="F6" s="7"/>
      <c r="H6" s="377"/>
      <c r="I6" s="377"/>
    </row>
    <row r="7" spans="1:9" s="6" customFormat="1" ht="20.100000000000001" customHeight="1" x14ac:dyDescent="0.2">
      <c r="A7" s="8" t="s">
        <v>196</v>
      </c>
      <c r="E7" s="9"/>
      <c r="F7" s="9" t="s">
        <v>220</v>
      </c>
    </row>
    <row r="8" spans="1:9" s="6" customFormat="1" ht="20.100000000000001" customHeight="1" x14ac:dyDescent="0.2">
      <c r="A8" s="6" t="s">
        <v>221</v>
      </c>
      <c r="E8" s="9"/>
      <c r="F8" s="9" t="s">
        <v>198</v>
      </c>
    </row>
    <row r="9" spans="1:9" s="6" customFormat="1" ht="20.100000000000001" customHeight="1" x14ac:dyDescent="0.2">
      <c r="A9" s="8" t="s">
        <v>222</v>
      </c>
      <c r="E9" s="10"/>
      <c r="F9" s="10" t="str">
        <f>'Rate Case Constants'!C36</f>
        <v>WITNESS:   A. M. FACKLER</v>
      </c>
    </row>
    <row r="10" spans="1:9" s="6" customFormat="1" ht="20.100000000000001" customHeight="1" x14ac:dyDescent="0.2"/>
    <row r="11" spans="1:9" ht="58.5" customHeight="1" x14ac:dyDescent="0.2">
      <c r="A11" s="378" t="s">
        <v>142</v>
      </c>
      <c r="B11" s="379" t="s">
        <v>223</v>
      </c>
      <c r="C11" s="378" t="s">
        <v>224</v>
      </c>
      <c r="D11" s="378" t="s">
        <v>225</v>
      </c>
      <c r="E11" s="378"/>
      <c r="F11" s="378" t="s">
        <v>226</v>
      </c>
    </row>
    <row r="12" spans="1:9" ht="23.1" customHeight="1" x14ac:dyDescent="0.2">
      <c r="A12" s="380"/>
      <c r="B12" s="381"/>
      <c r="C12" s="381"/>
      <c r="D12" s="27" t="s">
        <v>145</v>
      </c>
      <c r="E12" s="27"/>
      <c r="F12" s="27" t="s">
        <v>145</v>
      </c>
    </row>
    <row r="13" spans="1:9" ht="23.1" customHeight="1" x14ac:dyDescent="0.2">
      <c r="A13" s="12"/>
      <c r="B13" s="13" t="s">
        <v>227</v>
      </c>
      <c r="C13" s="382"/>
      <c r="D13" s="17"/>
      <c r="E13" s="17"/>
      <c r="F13" s="17"/>
    </row>
    <row r="14" spans="1:9" ht="18.95" customHeight="1" x14ac:dyDescent="0.2">
      <c r="A14" s="16">
        <v>1</v>
      </c>
      <c r="B14" s="13" t="s">
        <v>228</v>
      </c>
      <c r="C14" s="382" t="s">
        <v>229</v>
      </c>
      <c r="D14" s="14">
        <v>6523283636.5847988</v>
      </c>
      <c r="E14" s="14"/>
      <c r="F14" s="14">
        <v>6869763680.7369843</v>
      </c>
    </row>
    <row r="15" spans="1:9" ht="18.95" customHeight="1" x14ac:dyDescent="0.2">
      <c r="A15" s="16">
        <v>2</v>
      </c>
      <c r="B15" s="13" t="s">
        <v>230</v>
      </c>
      <c r="C15" s="382" t="s">
        <v>231</v>
      </c>
      <c r="D15" s="14">
        <v>2903133.65</v>
      </c>
      <c r="E15" s="14"/>
      <c r="F15" s="14">
        <v>2903133.65</v>
      </c>
    </row>
    <row r="16" spans="1:9" ht="18.95" customHeight="1" x14ac:dyDescent="0.2">
      <c r="A16" s="16">
        <v>3</v>
      </c>
      <c r="B16" s="13" t="s">
        <v>232</v>
      </c>
      <c r="C16" s="382" t="s">
        <v>233</v>
      </c>
      <c r="D16" s="19">
        <v>-2541984673.4299998</v>
      </c>
      <c r="E16" s="14"/>
      <c r="F16" s="383">
        <v>-2689313396.4852295</v>
      </c>
    </row>
    <row r="17" spans="1:6" ht="18.95" customHeight="1" x14ac:dyDescent="0.2">
      <c r="A17" s="16">
        <v>4</v>
      </c>
      <c r="B17" s="13" t="s">
        <v>234</v>
      </c>
      <c r="C17" s="382"/>
      <c r="D17" s="14">
        <f>SUM(D14:D16)</f>
        <v>3984202096.8047986</v>
      </c>
      <c r="E17" s="14"/>
      <c r="F17" s="14">
        <f>SUM(F14:F16)</f>
        <v>4183353417.9017544</v>
      </c>
    </row>
    <row r="18" spans="1:6" ht="18.95" customHeight="1" x14ac:dyDescent="0.2">
      <c r="A18" s="16">
        <v>5</v>
      </c>
      <c r="B18" s="13" t="s">
        <v>235</v>
      </c>
      <c r="C18" s="382" t="s">
        <v>236</v>
      </c>
      <c r="D18" s="19">
        <v>166601688.46959996</v>
      </c>
      <c r="E18" s="14"/>
      <c r="F18" s="383">
        <v>210585544.52400005</v>
      </c>
    </row>
    <row r="19" spans="1:6" ht="18.95" customHeight="1" x14ac:dyDescent="0.2">
      <c r="A19" s="16">
        <v>6</v>
      </c>
      <c r="B19" s="13" t="s">
        <v>237</v>
      </c>
      <c r="C19" s="382"/>
      <c r="D19" s="14">
        <f>SUM(D17:D18)</f>
        <v>4150803785.2743988</v>
      </c>
      <c r="E19" s="14"/>
      <c r="F19" s="14">
        <f>SUM(F17:F18)</f>
        <v>4393938962.4257545</v>
      </c>
    </row>
    <row r="20" spans="1:6" ht="8.25" customHeight="1" x14ac:dyDescent="0.2">
      <c r="A20" s="16"/>
      <c r="B20" s="13"/>
      <c r="C20" s="382"/>
      <c r="D20" s="14"/>
      <c r="E20" s="14"/>
      <c r="F20" s="28"/>
    </row>
    <row r="21" spans="1:6" ht="18.95" customHeight="1" x14ac:dyDescent="0.2">
      <c r="A21" s="16">
        <v>7</v>
      </c>
      <c r="B21" s="13" t="s">
        <v>238</v>
      </c>
      <c r="C21" s="382" t="s">
        <v>239</v>
      </c>
      <c r="D21" s="14">
        <v>131122293.69253314</v>
      </c>
      <c r="E21" s="14"/>
      <c r="F21" s="28">
        <v>126666256.86545923</v>
      </c>
    </row>
    <row r="22" spans="1:6" ht="18.95" customHeight="1" x14ac:dyDescent="0.2">
      <c r="A22" s="16">
        <v>8</v>
      </c>
      <c r="B22" s="13" t="s">
        <v>240</v>
      </c>
      <c r="C22" s="382" t="s">
        <v>239</v>
      </c>
      <c r="D22" s="14">
        <v>114643187.02130245</v>
      </c>
      <c r="E22" s="14"/>
      <c r="F22" s="28">
        <v>117294743.51870446</v>
      </c>
    </row>
    <row r="23" spans="1:6" ht="18.95" customHeight="1" x14ac:dyDescent="0.2">
      <c r="A23" s="16">
        <v>9</v>
      </c>
      <c r="B23" s="13" t="s">
        <v>241</v>
      </c>
      <c r="C23" s="382" t="s">
        <v>242</v>
      </c>
      <c r="D23" s="14">
        <v>-4629354.1037366148</v>
      </c>
      <c r="E23" s="14"/>
      <c r="F23" s="28">
        <v>-4629354.1037366139</v>
      </c>
    </row>
    <row r="24" spans="1:6" ht="18.95" customHeight="1" x14ac:dyDescent="0.2">
      <c r="A24" s="16">
        <v>10</v>
      </c>
      <c r="B24" s="13" t="s">
        <v>243</v>
      </c>
      <c r="C24" s="382" t="s">
        <v>242</v>
      </c>
      <c r="D24" s="14">
        <v>-905849017.7604351</v>
      </c>
      <c r="E24" s="14"/>
      <c r="F24" s="28">
        <v>-893925577.01057005</v>
      </c>
    </row>
    <row r="25" spans="1:6" ht="18.95" customHeight="1" x14ac:dyDescent="0.2">
      <c r="A25" s="16">
        <v>11</v>
      </c>
      <c r="B25" s="13" t="s">
        <v>244</v>
      </c>
      <c r="C25" s="382" t="s">
        <v>242</v>
      </c>
      <c r="D25" s="14">
        <v>0</v>
      </c>
      <c r="E25" s="14"/>
      <c r="F25" s="28">
        <v>0</v>
      </c>
    </row>
    <row r="26" spans="1:6" ht="18.95" customHeight="1" x14ac:dyDescent="0.2">
      <c r="A26" s="16">
        <v>12</v>
      </c>
      <c r="B26" s="13" t="s">
        <v>245</v>
      </c>
      <c r="C26" s="382" t="s">
        <v>242</v>
      </c>
      <c r="D26" s="19">
        <v>0</v>
      </c>
      <c r="E26" s="14"/>
      <c r="F26" s="383">
        <v>0</v>
      </c>
    </row>
    <row r="27" spans="1:6" ht="18.95" customHeight="1" x14ac:dyDescent="0.2">
      <c r="A27" s="16"/>
      <c r="B27" s="13"/>
      <c r="C27" s="382"/>
      <c r="D27" s="14"/>
      <c r="E27" s="14"/>
      <c r="F27" s="28"/>
    </row>
    <row r="28" spans="1:6" ht="18.95" customHeight="1" thickBot="1" x14ac:dyDescent="0.25">
      <c r="A28" s="16">
        <v>13</v>
      </c>
      <c r="B28" s="13" t="s">
        <v>246</v>
      </c>
      <c r="C28" s="382"/>
      <c r="D28" s="22">
        <f>SUM(D19:D26)</f>
        <v>3486090894.1240625</v>
      </c>
      <c r="E28" s="14"/>
      <c r="F28" s="22">
        <f>SUM(F19:F26)</f>
        <v>3739345031.6956115</v>
      </c>
    </row>
    <row r="29" spans="1:6" ht="18.95" customHeight="1" thickTop="1" x14ac:dyDescent="0.2">
      <c r="A29" s="16"/>
      <c r="B29" s="13"/>
      <c r="C29" s="382"/>
      <c r="D29" s="14"/>
      <c r="E29" s="14"/>
      <c r="F29" s="28"/>
    </row>
    <row r="30" spans="1:6" ht="18.95" customHeight="1" x14ac:dyDescent="0.2">
      <c r="A30" s="16"/>
      <c r="B30" s="13"/>
      <c r="C30" s="382"/>
      <c r="D30" s="14"/>
      <c r="E30" s="14"/>
      <c r="F30" s="28"/>
    </row>
    <row r="31" spans="1:6" ht="18.95" customHeight="1" x14ac:dyDescent="0.2">
      <c r="A31" s="16"/>
      <c r="B31" s="13"/>
      <c r="C31" s="382"/>
      <c r="D31" s="14"/>
      <c r="E31" s="14"/>
      <c r="F31" s="14"/>
    </row>
    <row r="32" spans="1:6" ht="18.95" customHeight="1" x14ac:dyDescent="0.2">
      <c r="A32" s="16"/>
      <c r="B32" s="13"/>
      <c r="C32" s="382"/>
      <c r="D32" s="14"/>
      <c r="E32" s="14"/>
      <c r="F32" s="28"/>
    </row>
    <row r="33" spans="1:6" ht="18.95" customHeight="1" x14ac:dyDescent="0.2">
      <c r="A33" s="16"/>
      <c r="B33" s="13"/>
      <c r="C33" s="382"/>
      <c r="D33" s="14"/>
      <c r="E33" s="14"/>
      <c r="F33" s="28"/>
    </row>
    <row r="34" spans="1:6" ht="18.95" customHeight="1" x14ac:dyDescent="0.2">
      <c r="A34" s="16"/>
      <c r="B34" s="13"/>
      <c r="C34" s="382"/>
      <c r="D34" s="14"/>
      <c r="E34" s="14"/>
      <c r="F34" s="28"/>
    </row>
    <row r="35" spans="1:6" ht="18.95" customHeight="1" x14ac:dyDescent="0.2">
      <c r="A35" s="16"/>
      <c r="B35" s="13"/>
      <c r="C35" s="382"/>
      <c r="D35" s="14"/>
      <c r="E35" s="14"/>
      <c r="F35" s="28"/>
    </row>
    <row r="36" spans="1:6" ht="18.95" customHeight="1" x14ac:dyDescent="0.2">
      <c r="A36" s="16"/>
      <c r="B36" s="13"/>
      <c r="C36" s="382"/>
      <c r="D36" s="14"/>
      <c r="E36" s="14"/>
      <c r="F36" s="28"/>
    </row>
    <row r="37" spans="1:6" ht="18.95" customHeight="1" x14ac:dyDescent="0.2">
      <c r="A37" s="16"/>
      <c r="B37" s="13"/>
      <c r="C37" s="382"/>
      <c r="D37" s="14"/>
      <c r="E37" s="14"/>
      <c r="F37" s="28"/>
    </row>
    <row r="38" spans="1:6" ht="18.95" customHeight="1" x14ac:dyDescent="0.2">
      <c r="A38" s="16"/>
      <c r="B38" s="13"/>
      <c r="C38" s="382"/>
      <c r="D38" s="14"/>
      <c r="E38" s="14"/>
      <c r="F38" s="28"/>
    </row>
    <row r="39" spans="1:6" ht="18.95" customHeight="1" x14ac:dyDescent="0.2">
      <c r="A39" s="16"/>
      <c r="B39" s="13"/>
      <c r="C39" s="382"/>
      <c r="D39" s="14"/>
      <c r="E39" s="14"/>
      <c r="F39" s="28"/>
    </row>
    <row r="40" spans="1:6" ht="18.95" customHeight="1" x14ac:dyDescent="0.2">
      <c r="A40" s="16"/>
      <c r="B40" s="13"/>
      <c r="C40" s="382"/>
      <c r="D40" s="14"/>
      <c r="E40" s="14"/>
      <c r="F40" s="28"/>
    </row>
    <row r="41" spans="1:6" ht="18.95" customHeight="1" x14ac:dyDescent="0.2">
      <c r="A41" s="16"/>
      <c r="B41" s="13"/>
      <c r="C41" s="382"/>
      <c r="D41" s="14"/>
      <c r="E41" s="14"/>
      <c r="F41" s="28"/>
    </row>
    <row r="42" spans="1:6" ht="18.95" customHeight="1" x14ac:dyDescent="0.2">
      <c r="A42" s="16"/>
      <c r="B42" s="13"/>
      <c r="C42" s="382"/>
      <c r="D42" s="14"/>
      <c r="E42" s="14"/>
      <c r="F42" s="28"/>
    </row>
    <row r="43" spans="1:6" ht="18.95" customHeight="1" x14ac:dyDescent="0.2">
      <c r="A43" s="16"/>
      <c r="B43" s="13"/>
      <c r="C43" s="382"/>
      <c r="D43" s="14"/>
      <c r="E43" s="14"/>
      <c r="F43" s="28"/>
    </row>
    <row r="44" spans="1:6" ht="18.95" customHeight="1" x14ac:dyDescent="0.2">
      <c r="A44" s="16"/>
      <c r="B44" s="13"/>
      <c r="C44" s="382"/>
      <c r="D44" s="14"/>
      <c r="E44" s="14"/>
      <c r="F44" s="28"/>
    </row>
    <row r="45" spans="1:6" ht="18.95" customHeight="1" x14ac:dyDescent="0.2">
      <c r="A45" s="16"/>
      <c r="B45" s="13"/>
      <c r="C45" s="382"/>
      <c r="D45" s="14"/>
      <c r="E45" s="14"/>
      <c r="F45" s="28"/>
    </row>
    <row r="46" spans="1:6" ht="18.95" customHeight="1" x14ac:dyDescent="0.2">
      <c r="A46" s="16"/>
      <c r="B46" s="13"/>
      <c r="C46" s="382"/>
      <c r="D46" s="14"/>
      <c r="E46" s="14"/>
      <c r="F46" s="28"/>
    </row>
    <row r="47" spans="1:6" ht="18.95" customHeight="1" x14ac:dyDescent="0.2">
      <c r="A47" s="16"/>
      <c r="B47" s="13"/>
      <c r="C47" s="382"/>
      <c r="D47" s="14"/>
      <c r="E47" s="14"/>
      <c r="F47" s="28"/>
    </row>
  </sheetData>
  <mergeCells count="5">
    <mergeCell ref="A1:F1"/>
    <mergeCell ref="A2:F2"/>
    <mergeCell ref="A3:F3"/>
    <mergeCell ref="A4:F4"/>
    <mergeCell ref="A5:F5"/>
  </mergeCells>
  <pageMargins left="0.95" right="0.5" top="0.75" bottom="0.75" header="0.3" footer="0.3"/>
  <pageSetup scale="7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197"/>
  <sheetViews>
    <sheetView workbookViewId="0">
      <selection sqref="A1:E1"/>
    </sheetView>
  </sheetViews>
  <sheetFormatPr defaultColWidth="9.140625" defaultRowHeight="12.75" x14ac:dyDescent="0.2"/>
  <cols>
    <col min="1" max="1" width="6.85546875" style="11" customWidth="1"/>
    <col min="2" max="2" width="59.42578125" style="11" customWidth="1"/>
    <col min="3" max="3" width="14.42578125" style="11" customWidth="1"/>
    <col min="4" max="4" width="18.85546875" style="11" customWidth="1"/>
    <col min="5" max="5" width="15.7109375" style="11" customWidth="1"/>
    <col min="6" max="6" width="1.85546875" style="11" customWidth="1"/>
    <col min="7" max="16384" width="9.140625" style="11"/>
  </cols>
  <sheetData>
    <row r="1" spans="1:5" s="6" customFormat="1" ht="20.100000000000001" customHeight="1" x14ac:dyDescent="0.2">
      <c r="A1" s="624" t="s">
        <v>436</v>
      </c>
      <c r="B1" s="623"/>
      <c r="C1" s="623"/>
      <c r="D1" s="623"/>
      <c r="E1" s="623"/>
    </row>
    <row r="2" spans="1:5" s="6" customFormat="1" ht="20.100000000000001" customHeight="1" x14ac:dyDescent="0.2">
      <c r="A2" s="624" t="str">
        <f>'Rate Case Constants'!C10</f>
        <v>CASE NO. 2025-00114 - ELECTRIC OPERATIONS</v>
      </c>
      <c r="B2" s="623"/>
      <c r="C2" s="623"/>
      <c r="D2" s="623"/>
      <c r="E2" s="623"/>
    </row>
    <row r="3" spans="1:5" s="6" customFormat="1" ht="20.100000000000001" customHeight="1" x14ac:dyDescent="0.2">
      <c r="A3" s="623" t="s">
        <v>264</v>
      </c>
      <c r="B3" s="623"/>
      <c r="C3" s="623"/>
      <c r="D3" s="623"/>
      <c r="E3" s="623"/>
    </row>
    <row r="4" spans="1:5" s="6" customFormat="1" ht="20.100000000000001" customHeight="1" x14ac:dyDescent="0.2">
      <c r="A4" s="623" t="str">
        <f>'Rate Case Constants'!C16</f>
        <v>FOR THE 12 MONTHS ENDED AUGUST 31, 2025</v>
      </c>
      <c r="B4" s="623"/>
      <c r="C4" s="623"/>
      <c r="D4" s="623"/>
      <c r="E4" s="623"/>
    </row>
    <row r="5" spans="1:5" s="6" customFormat="1" ht="20.100000000000001" customHeight="1" x14ac:dyDescent="0.2">
      <c r="A5" s="623" t="str">
        <f>'Rate Case Constants'!C22</f>
        <v>FOR THE 12 MONTHS ENDED DECEMBER 31, 2026</v>
      </c>
      <c r="B5" s="623"/>
      <c r="C5" s="623"/>
      <c r="D5" s="623"/>
      <c r="E5" s="623"/>
    </row>
    <row r="6" spans="1:5" s="6" customFormat="1" ht="20.100000000000001" customHeight="1" x14ac:dyDescent="0.2">
      <c r="A6" s="7"/>
      <c r="B6" s="7"/>
      <c r="C6" s="7"/>
      <c r="D6" s="7"/>
      <c r="E6" s="7"/>
    </row>
    <row r="7" spans="1:5" s="6" customFormat="1" ht="20.100000000000001" customHeight="1" x14ac:dyDescent="0.2">
      <c r="A7" s="8" t="s">
        <v>196</v>
      </c>
      <c r="E7" s="9" t="s">
        <v>265</v>
      </c>
    </row>
    <row r="8" spans="1:5" s="6" customFormat="1" ht="20.100000000000001" customHeight="1" x14ac:dyDescent="0.2">
      <c r="A8" s="6" t="s">
        <v>221</v>
      </c>
      <c r="E8" s="9" t="s">
        <v>198</v>
      </c>
    </row>
    <row r="9" spans="1:5" s="6" customFormat="1" ht="20.100000000000001" customHeight="1" x14ac:dyDescent="0.2">
      <c r="A9" s="8" t="s">
        <v>949</v>
      </c>
      <c r="D9" s="8"/>
      <c r="E9" s="10" t="str">
        <f>'Rate Case Constants'!C36</f>
        <v>WITNESS:   A. M. FACKLER</v>
      </c>
    </row>
    <row r="10" spans="1:5" s="6" customFormat="1" ht="18.95" customHeight="1" x14ac:dyDescent="0.2"/>
    <row r="11" spans="1:5" s="6" customFormat="1" ht="30" customHeight="1" x14ac:dyDescent="0.2">
      <c r="A11" s="384"/>
      <c r="B11" s="384"/>
      <c r="C11" s="384"/>
      <c r="D11" s="625" t="s">
        <v>266</v>
      </c>
      <c r="E11" s="625"/>
    </row>
    <row r="12" spans="1:5" ht="24" customHeight="1" x14ac:dyDescent="0.2">
      <c r="A12" s="385" t="s">
        <v>142</v>
      </c>
      <c r="B12" s="385" t="s">
        <v>117</v>
      </c>
      <c r="C12" s="385"/>
      <c r="D12" s="385" t="s">
        <v>119</v>
      </c>
      <c r="E12" s="385" t="s">
        <v>267</v>
      </c>
    </row>
    <row r="13" spans="1:5" ht="18.95" customHeight="1" x14ac:dyDescent="0.2">
      <c r="A13" s="12"/>
      <c r="B13" s="386"/>
      <c r="C13" s="17"/>
      <c r="D13" s="17"/>
      <c r="E13" s="17"/>
    </row>
    <row r="14" spans="1:5" ht="18.95" customHeight="1" x14ac:dyDescent="0.2">
      <c r="A14" s="12">
        <v>1</v>
      </c>
      <c r="B14" s="13" t="s">
        <v>268</v>
      </c>
      <c r="C14" s="14"/>
      <c r="D14" s="37">
        <v>1</v>
      </c>
      <c r="E14" s="37">
        <v>1</v>
      </c>
    </row>
    <row r="15" spans="1:5" ht="18.95" customHeight="1" x14ac:dyDescent="0.2">
      <c r="A15" s="16"/>
      <c r="B15" s="13"/>
      <c r="C15" s="14"/>
      <c r="D15" s="37"/>
      <c r="E15" s="37"/>
    </row>
    <row r="16" spans="1:5" ht="18.95" customHeight="1" x14ac:dyDescent="0.2">
      <c r="A16" s="16">
        <v>2</v>
      </c>
      <c r="B16" s="13" t="s">
        <v>269</v>
      </c>
      <c r="C16" s="14"/>
      <c r="D16" s="37">
        <v>2.3900000000000002E-3</v>
      </c>
      <c r="E16" s="37">
        <f>D16</f>
        <v>2.3900000000000002E-3</v>
      </c>
    </row>
    <row r="17" spans="1:5" ht="18.95" customHeight="1" x14ac:dyDescent="0.2">
      <c r="A17" s="16"/>
      <c r="B17" s="13"/>
      <c r="C17" s="14"/>
      <c r="D17" s="37"/>
      <c r="E17" s="37"/>
    </row>
    <row r="18" spans="1:5" ht="18.95" customHeight="1" x14ac:dyDescent="0.2">
      <c r="A18" s="16">
        <v>3</v>
      </c>
      <c r="B18" s="13" t="s">
        <v>270</v>
      </c>
      <c r="D18" s="38">
        <v>1.554E-3</v>
      </c>
      <c r="E18" s="38">
        <f>D18</f>
        <v>1.554E-3</v>
      </c>
    </row>
    <row r="19" spans="1:5" ht="18.95" customHeight="1" x14ac:dyDescent="0.2">
      <c r="A19" s="16"/>
      <c r="B19" s="24"/>
      <c r="D19" s="37"/>
      <c r="E19" s="37"/>
    </row>
    <row r="20" spans="1:5" ht="18.95" customHeight="1" x14ac:dyDescent="0.2">
      <c r="A20" s="16">
        <v>4</v>
      </c>
      <c r="B20" s="13" t="s">
        <v>271</v>
      </c>
      <c r="C20" s="14"/>
      <c r="D20" s="37">
        <f>D14-D16-D18</f>
        <v>0.99605599999999994</v>
      </c>
      <c r="E20" s="37">
        <f>E14-E16-E18</f>
        <v>0.99605599999999994</v>
      </c>
    </row>
    <row r="21" spans="1:5" ht="18.95" customHeight="1" x14ac:dyDescent="0.2">
      <c r="A21" s="16"/>
      <c r="B21" s="5"/>
      <c r="C21" s="14"/>
      <c r="D21" s="37"/>
      <c r="E21" s="37"/>
    </row>
    <row r="22" spans="1:5" ht="18.95" customHeight="1" x14ac:dyDescent="0.2">
      <c r="A22" s="16">
        <v>5</v>
      </c>
      <c r="B22" s="5" t="s">
        <v>272</v>
      </c>
      <c r="C22" s="39">
        <v>0.05</v>
      </c>
      <c r="D22" s="37">
        <f>D20*C22</f>
        <v>4.9802800000000001E-2</v>
      </c>
      <c r="E22" s="38">
        <f>D22</f>
        <v>4.9802800000000001E-2</v>
      </c>
    </row>
    <row r="23" spans="1:5" ht="18.95" customHeight="1" x14ac:dyDescent="0.2">
      <c r="A23" s="16"/>
      <c r="B23" s="5"/>
      <c r="C23" s="14"/>
      <c r="D23" s="37"/>
      <c r="E23" s="37"/>
    </row>
    <row r="24" spans="1:5" ht="18.95" customHeight="1" x14ac:dyDescent="0.2">
      <c r="A24" s="16">
        <v>6</v>
      </c>
      <c r="B24" s="13" t="s">
        <v>273</v>
      </c>
      <c r="D24" s="37"/>
      <c r="E24" s="37">
        <f>E20-E22</f>
        <v>0.94625319999999991</v>
      </c>
    </row>
    <row r="25" spans="1:5" ht="18.95" customHeight="1" x14ac:dyDescent="0.2">
      <c r="A25" s="16"/>
      <c r="B25" s="387"/>
      <c r="C25" s="14"/>
      <c r="D25" s="37"/>
      <c r="E25" s="37"/>
    </row>
    <row r="26" spans="1:5" ht="18.95" customHeight="1" x14ac:dyDescent="0.2">
      <c r="A26" s="16">
        <v>7</v>
      </c>
      <c r="B26" s="5" t="s">
        <v>274</v>
      </c>
      <c r="C26" s="39">
        <v>0.21</v>
      </c>
      <c r="D26" s="40"/>
      <c r="E26" s="38">
        <f>E24*C26</f>
        <v>0.19871317199999997</v>
      </c>
    </row>
    <row r="27" spans="1:5" ht="18.95" customHeight="1" x14ac:dyDescent="0.2">
      <c r="A27" s="16"/>
      <c r="B27" s="387"/>
      <c r="C27" s="14"/>
      <c r="D27" s="37"/>
      <c r="E27" s="37"/>
    </row>
    <row r="28" spans="1:5" ht="18.95" customHeight="1" thickBot="1" x14ac:dyDescent="0.25">
      <c r="A28" s="16">
        <v>8</v>
      </c>
      <c r="B28" s="5" t="s">
        <v>950</v>
      </c>
      <c r="E28" s="41">
        <f>E20-E22-E26</f>
        <v>0.74754002799999997</v>
      </c>
    </row>
    <row r="29" spans="1:5" ht="18.95" customHeight="1" thickTop="1" x14ac:dyDescent="0.2">
      <c r="A29" s="16"/>
      <c r="B29" s="387"/>
      <c r="C29" s="14"/>
      <c r="D29" s="14"/>
      <c r="E29" s="14"/>
    </row>
    <row r="30" spans="1:5" ht="18.95" customHeight="1" thickBot="1" x14ac:dyDescent="0.25">
      <c r="A30" s="16">
        <v>9</v>
      </c>
      <c r="B30" s="5" t="s">
        <v>1154</v>
      </c>
      <c r="E30" s="388">
        <f>E14/E28</f>
        <v>1.3377210082989697</v>
      </c>
    </row>
    <row r="31" spans="1:5" ht="18.95" customHeight="1" thickTop="1" x14ac:dyDescent="0.2">
      <c r="A31" s="16"/>
      <c r="B31" s="387"/>
      <c r="C31" s="39"/>
      <c r="D31" s="14"/>
      <c r="E31" s="39"/>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96"/>
  <sheetViews>
    <sheetView workbookViewId="0">
      <selection activeCell="A3" sqref="A3:K3"/>
    </sheetView>
  </sheetViews>
  <sheetFormatPr defaultColWidth="9.140625" defaultRowHeight="12.75" x14ac:dyDescent="0.2"/>
  <cols>
    <col min="1" max="1" width="6.85546875" style="11" customWidth="1"/>
    <col min="2" max="2" width="26.7109375" style="11" customWidth="1"/>
    <col min="3" max="3" width="16" style="11" customWidth="1"/>
    <col min="4" max="4" width="19" style="11" customWidth="1"/>
    <col min="5" max="5" width="18.7109375" style="11" customWidth="1"/>
    <col min="6" max="8" width="19" style="11" customWidth="1"/>
    <col min="9" max="9" width="11.5703125" style="11" customWidth="1"/>
    <col min="10" max="10" width="10.85546875" style="11" customWidth="1"/>
    <col min="11" max="11" width="12.85546875" style="11" customWidth="1"/>
    <col min="12" max="12" width="14" style="11" customWidth="1"/>
    <col min="13" max="13" width="1.85546875" style="11" customWidth="1"/>
    <col min="14" max="16384" width="9.140625" style="11"/>
  </cols>
  <sheetData>
    <row r="1" spans="1:12" s="6" customFormat="1" ht="20.100000000000001" customHeight="1" x14ac:dyDescent="0.2">
      <c r="A1" s="623" t="s">
        <v>436</v>
      </c>
      <c r="B1" s="623"/>
      <c r="C1" s="623"/>
      <c r="D1" s="623"/>
      <c r="E1" s="623"/>
      <c r="F1" s="623"/>
      <c r="G1" s="623"/>
      <c r="H1" s="623"/>
      <c r="I1" s="623"/>
      <c r="J1" s="623"/>
      <c r="K1" s="623"/>
      <c r="L1" s="393"/>
    </row>
    <row r="2" spans="1:12" s="6" customFormat="1" ht="20.100000000000001" customHeight="1" x14ac:dyDescent="0.2">
      <c r="A2" s="624" t="str">
        <f>'Rate Case Constants'!C10</f>
        <v>CASE NO. 2025-00114 - ELECTRIC OPERATIONS</v>
      </c>
      <c r="B2" s="623"/>
      <c r="C2" s="623"/>
      <c r="D2" s="623"/>
      <c r="E2" s="623"/>
      <c r="F2" s="623"/>
      <c r="G2" s="623"/>
      <c r="H2" s="623"/>
      <c r="I2" s="623"/>
      <c r="J2" s="623"/>
      <c r="K2" s="623"/>
      <c r="L2" s="393"/>
    </row>
    <row r="3" spans="1:12" s="6" customFormat="1" ht="20.100000000000001" customHeight="1" x14ac:dyDescent="0.2">
      <c r="A3" s="623" t="s">
        <v>275</v>
      </c>
      <c r="B3" s="623"/>
      <c r="C3" s="623"/>
      <c r="D3" s="623"/>
      <c r="E3" s="623"/>
      <c r="F3" s="623"/>
      <c r="G3" s="623"/>
      <c r="H3" s="623"/>
      <c r="I3" s="623"/>
      <c r="J3" s="623"/>
      <c r="K3" s="623"/>
      <c r="L3" s="393"/>
    </row>
    <row r="4" spans="1:12" s="6" customFormat="1" ht="20.100000000000001" customHeight="1" x14ac:dyDescent="0.2">
      <c r="A4" s="623" t="str">
        <f>'Rate Case Constants'!C12</f>
        <v>AS OF AUGUST 31, 2025</v>
      </c>
      <c r="B4" s="623"/>
      <c r="C4" s="623"/>
      <c r="D4" s="623"/>
      <c r="E4" s="623"/>
      <c r="F4" s="623"/>
      <c r="G4" s="623"/>
      <c r="H4" s="623"/>
      <c r="I4" s="623"/>
      <c r="J4" s="623"/>
      <c r="K4" s="623"/>
      <c r="L4" s="393"/>
    </row>
    <row r="5" spans="1:12" s="6" customFormat="1" ht="20.100000000000001" customHeight="1" x14ac:dyDescent="0.2">
      <c r="A5" s="7"/>
      <c r="B5" s="7"/>
      <c r="C5" s="7"/>
      <c r="D5" s="7"/>
      <c r="E5" s="7"/>
      <c r="F5" s="7"/>
      <c r="G5" s="7"/>
      <c r="H5" s="7"/>
      <c r="I5" s="7"/>
      <c r="J5" s="7"/>
      <c r="K5" s="7"/>
      <c r="L5" s="7"/>
    </row>
    <row r="6" spans="1:12" s="6" customFormat="1" ht="20.100000000000001" customHeight="1" x14ac:dyDescent="0.2">
      <c r="A6" s="8" t="s">
        <v>140</v>
      </c>
      <c r="K6" s="9"/>
    </row>
    <row r="7" spans="1:12" s="6" customFormat="1" ht="20.100000000000001" customHeight="1" x14ac:dyDescent="0.2">
      <c r="A7" s="8" t="s">
        <v>797</v>
      </c>
      <c r="K7" s="9" t="s">
        <v>794</v>
      </c>
    </row>
    <row r="8" spans="1:12" s="6" customFormat="1" ht="20.100000000000001" customHeight="1" x14ac:dyDescent="0.2">
      <c r="A8" s="6" t="s">
        <v>221</v>
      </c>
      <c r="K8" s="9" t="s">
        <v>1565</v>
      </c>
    </row>
    <row r="9" spans="1:12" s="6" customFormat="1" ht="20.100000000000001" customHeight="1" x14ac:dyDescent="0.2">
      <c r="A9" s="8" t="s">
        <v>141</v>
      </c>
      <c r="K9" s="10" t="str">
        <f>'Rate Case Constants'!C36</f>
        <v>WITNESS:   A. M. FACKLER</v>
      </c>
    </row>
    <row r="10" spans="1:12" s="6" customFormat="1" ht="20.100000000000001" customHeight="1" x14ac:dyDescent="0.2"/>
    <row r="11" spans="1:12" ht="66" customHeight="1" x14ac:dyDescent="0.2">
      <c r="A11" s="18" t="s">
        <v>142</v>
      </c>
      <c r="B11" s="18" t="s">
        <v>279</v>
      </c>
      <c r="C11" s="18" t="s">
        <v>280</v>
      </c>
      <c r="D11" s="18" t="s">
        <v>795</v>
      </c>
      <c r="E11" s="18" t="s">
        <v>785</v>
      </c>
      <c r="F11" s="18" t="s">
        <v>786</v>
      </c>
      <c r="G11" s="18" t="s">
        <v>282</v>
      </c>
      <c r="H11" s="18" t="s">
        <v>787</v>
      </c>
      <c r="I11" s="18" t="s">
        <v>283</v>
      </c>
      <c r="J11" s="18" t="s">
        <v>284</v>
      </c>
      <c r="K11" s="18" t="s">
        <v>796</v>
      </c>
      <c r="L11" s="382"/>
    </row>
    <row r="12" spans="1:12" ht="18.95" customHeight="1" x14ac:dyDescent="0.2">
      <c r="A12" s="12"/>
      <c r="B12" s="389" t="s">
        <v>286</v>
      </c>
      <c r="C12" s="389" t="s">
        <v>287</v>
      </c>
      <c r="D12" s="389" t="s">
        <v>288</v>
      </c>
      <c r="E12" s="389" t="s">
        <v>289</v>
      </c>
      <c r="F12" s="389" t="s">
        <v>788</v>
      </c>
      <c r="G12" s="389" t="s">
        <v>290</v>
      </c>
      <c r="H12" s="389" t="s">
        <v>789</v>
      </c>
      <c r="I12" s="389" t="s">
        <v>790</v>
      </c>
      <c r="J12" s="389" t="s">
        <v>791</v>
      </c>
      <c r="K12" s="389" t="s">
        <v>792</v>
      </c>
      <c r="L12" s="389"/>
    </row>
    <row r="13" spans="1:12" ht="18.95" customHeight="1" x14ac:dyDescent="0.2">
      <c r="A13" s="12"/>
      <c r="B13" s="386"/>
      <c r="C13" s="386"/>
      <c r="D13" s="17" t="s">
        <v>145</v>
      </c>
      <c r="E13" s="17" t="s">
        <v>291</v>
      </c>
      <c r="F13" s="17" t="s">
        <v>145</v>
      </c>
      <c r="G13" s="17" t="s">
        <v>145</v>
      </c>
      <c r="H13" s="17" t="s">
        <v>145</v>
      </c>
      <c r="I13" s="17"/>
      <c r="J13" s="17" t="s">
        <v>291</v>
      </c>
      <c r="K13" s="17" t="s">
        <v>291</v>
      </c>
      <c r="L13" s="17"/>
    </row>
    <row r="14" spans="1:12" ht="18.95" customHeight="1" x14ac:dyDescent="0.2">
      <c r="A14" s="16"/>
      <c r="B14" s="13" t="s">
        <v>227</v>
      </c>
      <c r="C14" s="382"/>
      <c r="D14" s="14"/>
      <c r="E14" s="14"/>
      <c r="F14" s="14"/>
      <c r="G14" s="14"/>
      <c r="H14" s="14"/>
      <c r="I14" s="14"/>
      <c r="J14" s="14"/>
      <c r="K14" s="14"/>
      <c r="L14" s="14"/>
    </row>
    <row r="15" spans="1:12" ht="18.95" customHeight="1" x14ac:dyDescent="0.2">
      <c r="A15" s="16">
        <v>1</v>
      </c>
      <c r="B15" s="13" t="s">
        <v>292</v>
      </c>
      <c r="C15" s="382" t="s">
        <v>293</v>
      </c>
      <c r="D15" s="14">
        <v>0</v>
      </c>
      <c r="E15" s="46">
        <v>0.75460000000000005</v>
      </c>
      <c r="F15" s="14">
        <v>0</v>
      </c>
      <c r="G15" s="14">
        <v>0</v>
      </c>
      <c r="H15" s="14">
        <v>0</v>
      </c>
      <c r="I15" s="46">
        <v>0</v>
      </c>
      <c r="J15" s="46">
        <v>4.6082100000000001E-2</v>
      </c>
      <c r="K15" s="46">
        <v>0</v>
      </c>
      <c r="L15" s="14"/>
    </row>
    <row r="16" spans="1:12" ht="18.95" customHeight="1" x14ac:dyDescent="0.2">
      <c r="A16" s="16"/>
      <c r="B16" s="13"/>
      <c r="C16" s="382"/>
      <c r="D16" s="14"/>
      <c r="E16" s="46"/>
      <c r="F16" s="14"/>
      <c r="G16" s="14"/>
      <c r="H16" s="14"/>
      <c r="I16" s="46"/>
      <c r="J16" s="46"/>
      <c r="K16" s="46"/>
      <c r="L16" s="14"/>
    </row>
    <row r="17" spans="1:12" ht="18.95" customHeight="1" x14ac:dyDescent="0.2">
      <c r="A17" s="16">
        <v>2</v>
      </c>
      <c r="B17" s="13" t="s">
        <v>294</v>
      </c>
      <c r="C17" s="382" t="s">
        <v>295</v>
      </c>
      <c r="D17" s="14">
        <v>3254735411.5114183</v>
      </c>
      <c r="E17" s="390">
        <v>0.75460000000000005</v>
      </c>
      <c r="F17" s="14">
        <v>2456023341.5265164</v>
      </c>
      <c r="G17" s="14">
        <v>-489909787.17796689</v>
      </c>
      <c r="H17" s="14">
        <v>1966113554.3485496</v>
      </c>
      <c r="I17" s="46">
        <v>0.51389938122622669</v>
      </c>
      <c r="J17" s="390">
        <v>4.8232031123095057E-2</v>
      </c>
      <c r="K17" s="46">
        <v>2.4786410949442658E-2</v>
      </c>
    </row>
    <row r="18" spans="1:12" ht="18.95" customHeight="1" x14ac:dyDescent="0.2">
      <c r="A18" s="16"/>
      <c r="B18" s="13"/>
      <c r="C18" s="382"/>
      <c r="D18" s="42"/>
      <c r="E18" s="48"/>
      <c r="F18" s="42"/>
      <c r="G18" s="42"/>
      <c r="H18" s="42"/>
      <c r="I18" s="46"/>
      <c r="J18" s="48"/>
      <c r="K18" s="48"/>
      <c r="L18" s="42"/>
    </row>
    <row r="19" spans="1:12" ht="18.95" customHeight="1" x14ac:dyDescent="0.2">
      <c r="A19" s="16">
        <v>3</v>
      </c>
      <c r="B19" s="13" t="s">
        <v>296</v>
      </c>
      <c r="C19" s="382"/>
      <c r="D19" s="19">
        <v>3078674455.1150455</v>
      </c>
      <c r="E19" s="390">
        <v>0.75460000000000005</v>
      </c>
      <c r="F19" s="19">
        <v>2323167743.8298135</v>
      </c>
      <c r="G19" s="19">
        <v>-463408712.65945733</v>
      </c>
      <c r="H19" s="19">
        <v>1859759031.1703563</v>
      </c>
      <c r="I19" s="391">
        <v>0.48610061877377336</v>
      </c>
      <c r="J19" s="46">
        <v>0.1095</v>
      </c>
      <c r="K19" s="391">
        <v>5.3228017755728184E-2</v>
      </c>
      <c r="L19" s="14"/>
    </row>
    <row r="20" spans="1:12" ht="18.95" customHeight="1" x14ac:dyDescent="0.2">
      <c r="A20" s="16"/>
      <c r="B20" s="13"/>
      <c r="C20" s="382"/>
      <c r="D20" s="14"/>
      <c r="E20" s="46"/>
      <c r="F20" s="14"/>
      <c r="G20" s="14"/>
      <c r="H20" s="14"/>
      <c r="I20" s="46"/>
      <c r="J20" s="46"/>
      <c r="K20" s="46"/>
      <c r="L20" s="14"/>
    </row>
    <row r="21" spans="1:12" ht="18.95" customHeight="1" thickBot="1" x14ac:dyDescent="0.25">
      <c r="A21" s="16">
        <v>4</v>
      </c>
      <c r="B21" s="13" t="s">
        <v>297</v>
      </c>
      <c r="C21" s="382"/>
      <c r="D21" s="22">
        <v>6333409866.6264639</v>
      </c>
      <c r="E21" s="46"/>
      <c r="F21" s="22">
        <v>4779191085.3563299</v>
      </c>
      <c r="G21" s="22">
        <v>-953318499.83742428</v>
      </c>
      <c r="H21" s="22">
        <v>3825872585.5189056</v>
      </c>
      <c r="I21" s="392">
        <v>1</v>
      </c>
      <c r="J21" s="46"/>
      <c r="K21" s="392">
        <v>7.8014428705170835E-2</v>
      </c>
      <c r="L21" s="14"/>
    </row>
    <row r="22" spans="1:12" ht="18.95" customHeight="1" thickTop="1" x14ac:dyDescent="0.2">
      <c r="A22" s="16"/>
      <c r="B22" s="13"/>
      <c r="C22" s="382"/>
      <c r="D22" s="43"/>
      <c r="E22" s="43"/>
      <c r="F22" s="43"/>
      <c r="G22" s="43"/>
      <c r="H22" s="43"/>
      <c r="I22" s="43"/>
      <c r="J22" s="43"/>
      <c r="K22" s="43"/>
      <c r="L22" s="43"/>
    </row>
    <row r="23" spans="1:12" ht="18.95" customHeight="1" x14ac:dyDescent="0.2">
      <c r="A23" s="16"/>
      <c r="B23" s="13"/>
      <c r="C23" s="382"/>
    </row>
    <row r="24" spans="1:12" ht="18.95" customHeight="1" x14ac:dyDescent="0.2">
      <c r="A24" s="16"/>
      <c r="B24" s="13"/>
      <c r="C24" s="382"/>
      <c r="D24" s="14"/>
      <c r="E24" s="14"/>
      <c r="F24" s="14"/>
      <c r="G24" s="14"/>
      <c r="H24" s="14"/>
      <c r="I24" s="14"/>
      <c r="J24" s="14"/>
      <c r="K24" s="14"/>
      <c r="L24" s="14"/>
    </row>
    <row r="25" spans="1:12" ht="18.95" customHeight="1" x14ac:dyDescent="0.2">
      <c r="A25" s="16"/>
      <c r="B25" s="13"/>
      <c r="C25" s="382"/>
    </row>
    <row r="26" spans="1:12" ht="18.95" customHeight="1" x14ac:dyDescent="0.2">
      <c r="A26" s="16"/>
      <c r="B26" s="81"/>
      <c r="C26" s="382"/>
      <c r="D26" s="14"/>
      <c r="E26" s="14"/>
      <c r="F26" s="14"/>
      <c r="G26" s="14"/>
      <c r="H26" s="14"/>
      <c r="I26" s="14"/>
      <c r="J26" s="14"/>
      <c r="K26" s="14"/>
      <c r="L26" s="14"/>
    </row>
    <row r="27" spans="1:12" ht="18.95" customHeight="1" x14ac:dyDescent="0.2">
      <c r="B27" s="81"/>
      <c r="C27" s="382"/>
    </row>
    <row r="28" spans="1:12" ht="18.95" customHeight="1" x14ac:dyDescent="0.2">
      <c r="A28" s="16"/>
      <c r="B28" s="81"/>
      <c r="C28" s="382"/>
      <c r="D28" s="14"/>
      <c r="E28" s="14"/>
      <c r="F28" s="14"/>
      <c r="G28" s="14"/>
      <c r="H28" s="14"/>
      <c r="I28" s="14"/>
      <c r="J28" s="14"/>
      <c r="K28" s="14"/>
      <c r="L28" s="14"/>
    </row>
    <row r="29" spans="1:12" ht="18.95" customHeight="1" x14ac:dyDescent="0.2">
      <c r="B29" s="81"/>
      <c r="C29" s="382"/>
    </row>
    <row r="30" spans="1:12" ht="18.95" customHeight="1" x14ac:dyDescent="0.2">
      <c r="A30" s="16"/>
      <c r="B30" s="81"/>
      <c r="C30" s="382"/>
      <c r="D30" s="44"/>
      <c r="E30" s="44"/>
      <c r="F30" s="44"/>
      <c r="G30" s="44"/>
      <c r="H30" s="44"/>
      <c r="I30" s="44"/>
      <c r="J30" s="44"/>
      <c r="K30" s="44"/>
      <c r="L30" s="45"/>
    </row>
    <row r="31" spans="1:12" ht="18.95" customHeight="1" x14ac:dyDescent="0.2">
      <c r="C31" s="382"/>
    </row>
    <row r="32" spans="1:12" ht="18.95" customHeight="1" x14ac:dyDescent="0.2">
      <c r="C32" s="382"/>
    </row>
    <row r="33" spans="3:3" ht="18.95" customHeight="1" x14ac:dyDescent="0.2">
      <c r="C33" s="382"/>
    </row>
    <row r="34" spans="3:3" ht="18.95" customHeight="1" x14ac:dyDescent="0.2"/>
    <row r="35" spans="3:3" ht="18.95" customHeight="1" x14ac:dyDescent="0.2"/>
    <row r="36" spans="3:3" ht="18.95" customHeight="1" x14ac:dyDescent="0.2"/>
    <row r="37" spans="3:3" ht="18.95" customHeight="1" x14ac:dyDescent="0.2"/>
    <row r="38" spans="3:3" ht="18.95" customHeight="1" x14ac:dyDescent="0.2"/>
    <row r="39" spans="3:3" ht="18.95" customHeight="1" x14ac:dyDescent="0.2"/>
    <row r="40" spans="3:3" ht="18.95" customHeight="1" x14ac:dyDescent="0.2"/>
    <row r="41" spans="3:3" ht="18.95" customHeight="1" x14ac:dyDescent="0.2"/>
    <row r="42" spans="3:3" ht="18.95" customHeight="1" x14ac:dyDescent="0.2"/>
    <row r="43" spans="3:3" ht="18.95" customHeight="1" x14ac:dyDescent="0.2"/>
    <row r="44" spans="3:3" ht="18.95" customHeight="1" x14ac:dyDescent="0.2"/>
    <row r="45" spans="3:3" ht="18.95" customHeight="1" x14ac:dyDescent="0.2"/>
    <row r="46" spans="3:3" ht="18.95" customHeight="1" x14ac:dyDescent="0.2"/>
    <row r="47" spans="3:3" ht="18.95" customHeight="1" x14ac:dyDescent="0.2"/>
    <row r="48" spans="3:3"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sheetData>
  <mergeCells count="4">
    <mergeCell ref="A4:K4"/>
    <mergeCell ref="A2:K2"/>
    <mergeCell ref="A3:K3"/>
    <mergeCell ref="A1:K1"/>
  </mergeCells>
  <pageMargins left="0.95" right="0.5" top="0.75" bottom="0.75" header="0.3" footer="0.3"/>
  <pageSetup scale="51" fitToHeight="0" orientation="portrait" r:id="rId1"/>
  <rowBreaks count="1" manualBreakCount="1">
    <brk id="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S172"/>
  <sheetViews>
    <sheetView workbookViewId="0">
      <selection sqref="A1:K1"/>
    </sheetView>
  </sheetViews>
  <sheetFormatPr defaultColWidth="9.140625" defaultRowHeight="12.75" x14ac:dyDescent="0.2"/>
  <cols>
    <col min="1" max="1" width="6.85546875" style="11" customWidth="1"/>
    <col min="2" max="2" width="26.7109375" style="11" customWidth="1"/>
    <col min="3" max="3" width="16" style="11" customWidth="1"/>
    <col min="4" max="4" width="16.7109375" style="11" customWidth="1"/>
    <col min="5" max="5" width="17.7109375" style="11" customWidth="1"/>
    <col min="6" max="6" width="17.28515625" style="11" customWidth="1"/>
    <col min="7" max="8" width="19" style="11" customWidth="1"/>
    <col min="9" max="9" width="11.5703125" style="11" customWidth="1"/>
    <col min="10" max="10" width="10.85546875" style="11" customWidth="1"/>
    <col min="11" max="11" width="12.85546875" style="11" customWidth="1"/>
    <col min="12" max="12" width="14" style="11" customWidth="1"/>
    <col min="13" max="13" width="1.85546875" style="11" customWidth="1"/>
    <col min="14" max="14" width="9.140625" style="11"/>
    <col min="15" max="15" width="16.5703125" style="11" customWidth="1"/>
    <col min="16" max="16" width="14" style="11" customWidth="1"/>
    <col min="17" max="17" width="13" style="11" customWidth="1"/>
    <col min="18" max="18" width="11.5703125" style="11" customWidth="1"/>
    <col min="19" max="19" width="13.140625" style="11" customWidth="1"/>
    <col min="20" max="16384" width="9.140625" style="11"/>
  </cols>
  <sheetData>
    <row r="1" spans="1:19" s="6" customFormat="1" ht="20.100000000000001" customHeight="1" x14ac:dyDescent="0.2">
      <c r="A1" s="623" t="s">
        <v>436</v>
      </c>
      <c r="B1" s="623"/>
      <c r="C1" s="623"/>
      <c r="D1" s="623"/>
      <c r="E1" s="623"/>
      <c r="F1" s="623"/>
      <c r="G1" s="623"/>
      <c r="H1" s="623"/>
      <c r="I1" s="623"/>
      <c r="J1" s="623"/>
      <c r="K1" s="623"/>
      <c r="L1" s="393"/>
    </row>
    <row r="2" spans="1:19" s="6" customFormat="1" ht="20.100000000000001" customHeight="1" x14ac:dyDescent="0.2">
      <c r="A2" s="624" t="str">
        <f>'Rate Case Constants'!C10</f>
        <v>CASE NO. 2025-00114 - ELECTRIC OPERATIONS</v>
      </c>
      <c r="B2" s="623"/>
      <c r="C2" s="623"/>
      <c r="D2" s="623"/>
      <c r="E2" s="623"/>
      <c r="F2" s="623"/>
      <c r="G2" s="623"/>
      <c r="H2" s="623"/>
      <c r="I2" s="623"/>
      <c r="J2" s="623"/>
      <c r="K2" s="623"/>
      <c r="L2" s="393"/>
    </row>
    <row r="3" spans="1:19" s="6" customFormat="1" ht="20.100000000000001" customHeight="1" x14ac:dyDescent="0.2">
      <c r="A3" s="623" t="s">
        <v>275</v>
      </c>
      <c r="B3" s="623"/>
      <c r="C3" s="623"/>
      <c r="D3" s="623"/>
      <c r="E3" s="623"/>
      <c r="F3" s="623"/>
      <c r="G3" s="623"/>
      <c r="H3" s="623"/>
      <c r="I3" s="623"/>
      <c r="J3" s="623"/>
      <c r="K3" s="623"/>
      <c r="L3" s="393"/>
    </row>
    <row r="4" spans="1:19" s="6" customFormat="1" ht="20.100000000000001" customHeight="1" x14ac:dyDescent="0.2">
      <c r="A4" s="623" t="s">
        <v>276</v>
      </c>
      <c r="B4" s="623"/>
      <c r="C4" s="623"/>
      <c r="D4" s="623"/>
      <c r="E4" s="623"/>
      <c r="F4" s="623"/>
      <c r="G4" s="623"/>
      <c r="H4" s="623"/>
      <c r="I4" s="623"/>
      <c r="J4" s="623"/>
      <c r="K4" s="623"/>
      <c r="L4" s="393"/>
    </row>
    <row r="5" spans="1:19" s="6" customFormat="1" ht="20.100000000000001" customHeight="1" x14ac:dyDescent="0.2">
      <c r="A5" s="623" t="str">
        <f>'Rate Case Constants'!C20</f>
        <v>FROM JANUARY 1, 2026 TO DECEMBER 31, 2026</v>
      </c>
      <c r="B5" s="623"/>
      <c r="C5" s="623"/>
      <c r="D5" s="623"/>
      <c r="E5" s="623"/>
      <c r="F5" s="623"/>
      <c r="G5" s="623"/>
      <c r="H5" s="623"/>
      <c r="I5" s="623"/>
      <c r="J5" s="623"/>
      <c r="K5" s="623"/>
      <c r="L5" s="393"/>
    </row>
    <row r="6" spans="1:19" s="6" customFormat="1" ht="20.100000000000001" customHeight="1" x14ac:dyDescent="0.25">
      <c r="A6" s="394"/>
      <c r="B6" s="394"/>
      <c r="C6" s="394"/>
      <c r="D6" s="394"/>
      <c r="E6" s="394"/>
      <c r="F6" s="394"/>
      <c r="G6" s="394"/>
      <c r="H6" s="394"/>
      <c r="I6" s="394"/>
      <c r="J6" s="394"/>
      <c r="K6" s="394"/>
      <c r="L6" s="394"/>
    </row>
    <row r="7" spans="1:19" s="6" customFormat="1" ht="20.100000000000001" customHeight="1" x14ac:dyDescent="0.2">
      <c r="A7" s="8" t="s">
        <v>194</v>
      </c>
      <c r="K7" s="9"/>
    </row>
    <row r="8" spans="1:19" s="6" customFormat="1" ht="20.100000000000001" customHeight="1" x14ac:dyDescent="0.2">
      <c r="A8" s="8" t="s">
        <v>277</v>
      </c>
      <c r="K8" s="9" t="s">
        <v>278</v>
      </c>
    </row>
    <row r="9" spans="1:19" s="6" customFormat="1" ht="20.100000000000001" customHeight="1" x14ac:dyDescent="0.2">
      <c r="A9" s="6" t="s">
        <v>221</v>
      </c>
      <c r="K9" s="9" t="s">
        <v>305</v>
      </c>
    </row>
    <row r="10" spans="1:19" s="6" customFormat="1" ht="20.100000000000001" customHeight="1" x14ac:dyDescent="0.2">
      <c r="A10" s="8" t="s">
        <v>141</v>
      </c>
      <c r="K10" s="10" t="str">
        <f>'Rate Case Constants'!C36</f>
        <v>WITNESS:   A. M. FACKLER</v>
      </c>
    </row>
    <row r="11" spans="1:19" s="6" customFormat="1" ht="20.100000000000001" customHeight="1" x14ac:dyDescent="0.2"/>
    <row r="12" spans="1:19" ht="66" customHeight="1" x14ac:dyDescent="0.2">
      <c r="A12" s="18" t="s">
        <v>142</v>
      </c>
      <c r="B12" s="18" t="s">
        <v>279</v>
      </c>
      <c r="C12" s="18" t="s">
        <v>280</v>
      </c>
      <c r="D12" s="18" t="s">
        <v>281</v>
      </c>
      <c r="E12" s="18" t="s">
        <v>785</v>
      </c>
      <c r="F12" s="18" t="s">
        <v>786</v>
      </c>
      <c r="G12" s="18" t="s">
        <v>282</v>
      </c>
      <c r="H12" s="18" t="s">
        <v>787</v>
      </c>
      <c r="I12" s="18" t="s">
        <v>283</v>
      </c>
      <c r="J12" s="18" t="s">
        <v>284</v>
      </c>
      <c r="K12" s="18" t="s">
        <v>285</v>
      </c>
      <c r="L12" s="382"/>
    </row>
    <row r="13" spans="1:19" ht="18.95" customHeight="1" x14ac:dyDescent="0.2">
      <c r="A13" s="12"/>
      <c r="B13" s="389" t="s">
        <v>286</v>
      </c>
      <c r="C13" s="389" t="s">
        <v>287</v>
      </c>
      <c r="D13" s="389" t="s">
        <v>288</v>
      </c>
      <c r="E13" s="389" t="s">
        <v>289</v>
      </c>
      <c r="F13" s="389" t="s">
        <v>788</v>
      </c>
      <c r="G13" s="389" t="s">
        <v>290</v>
      </c>
      <c r="H13" s="389" t="s">
        <v>789</v>
      </c>
      <c r="I13" s="389" t="s">
        <v>790</v>
      </c>
      <c r="J13" s="389" t="s">
        <v>791</v>
      </c>
      <c r="K13" s="389" t="s">
        <v>792</v>
      </c>
      <c r="L13" s="389"/>
    </row>
    <row r="14" spans="1:19" ht="18.95" customHeight="1" x14ac:dyDescent="0.2">
      <c r="A14" s="12"/>
      <c r="B14" s="386"/>
      <c r="C14" s="386"/>
      <c r="D14" s="17" t="s">
        <v>145</v>
      </c>
      <c r="E14" s="17" t="s">
        <v>291</v>
      </c>
      <c r="F14" s="17" t="s">
        <v>145</v>
      </c>
      <c r="G14" s="17" t="s">
        <v>145</v>
      </c>
      <c r="H14" s="17" t="s">
        <v>145</v>
      </c>
      <c r="I14" s="17"/>
      <c r="J14" s="17" t="s">
        <v>291</v>
      </c>
      <c r="K14" s="17" t="s">
        <v>291</v>
      </c>
      <c r="L14" s="17"/>
    </row>
    <row r="15" spans="1:19" ht="18.95" customHeight="1" x14ac:dyDescent="0.2">
      <c r="A15" s="16"/>
      <c r="B15" s="13" t="s">
        <v>227</v>
      </c>
      <c r="C15" s="382"/>
      <c r="D15" s="14"/>
      <c r="E15" s="14"/>
      <c r="F15" s="14"/>
      <c r="G15" s="14"/>
      <c r="H15" s="14"/>
      <c r="I15" s="14"/>
      <c r="J15" s="14"/>
      <c r="K15" s="14"/>
      <c r="L15" s="14"/>
      <c r="O15" s="6"/>
      <c r="P15" s="79"/>
      <c r="Q15" s="79"/>
      <c r="R15" s="79"/>
      <c r="S15" s="79"/>
    </row>
    <row r="16" spans="1:19" ht="18.95" customHeight="1" x14ac:dyDescent="0.2">
      <c r="A16" s="16">
        <v>1</v>
      </c>
      <c r="B16" s="13" t="s">
        <v>292</v>
      </c>
      <c r="C16" s="382" t="s">
        <v>293</v>
      </c>
      <c r="D16" s="14">
        <v>111227583.87225206</v>
      </c>
      <c r="E16" s="46">
        <v>0.76700000000000002</v>
      </c>
      <c r="F16" s="14">
        <v>85311556.830017328</v>
      </c>
      <c r="G16" s="14">
        <v>-21305820.618336223</v>
      </c>
      <c r="H16" s="14">
        <v>64005736.211681105</v>
      </c>
      <c r="I16" s="46">
        <v>1.7149709455854506E-2</v>
      </c>
      <c r="J16" s="46">
        <v>4.463690927234059E-2</v>
      </c>
      <c r="K16" s="46">
        <v>7.655100250279791E-4</v>
      </c>
      <c r="L16" s="14"/>
      <c r="N16" s="46"/>
      <c r="O16" s="14"/>
      <c r="P16" s="14"/>
      <c r="Q16" s="14"/>
      <c r="R16" s="14"/>
      <c r="S16" s="14"/>
    </row>
    <row r="17" spans="1:19" ht="18.95" customHeight="1" x14ac:dyDescent="0.2">
      <c r="A17" s="16"/>
      <c r="B17" s="13"/>
      <c r="C17" s="382"/>
      <c r="D17" s="14"/>
      <c r="E17" s="47"/>
      <c r="F17" s="14"/>
      <c r="G17" s="14"/>
      <c r="H17" s="14"/>
      <c r="I17" s="46"/>
      <c r="J17" s="47"/>
      <c r="K17" s="46"/>
      <c r="L17" s="14"/>
      <c r="N17" s="46"/>
      <c r="O17" s="14"/>
      <c r="P17" s="14"/>
      <c r="Q17" s="14"/>
      <c r="R17" s="14"/>
      <c r="S17" s="14"/>
    </row>
    <row r="18" spans="1:19" ht="18.95" customHeight="1" x14ac:dyDescent="0.2">
      <c r="A18" s="16">
        <v>2</v>
      </c>
      <c r="B18" s="13" t="s">
        <v>294</v>
      </c>
      <c r="C18" s="382" t="s">
        <v>295</v>
      </c>
      <c r="D18" s="14">
        <v>2941658774.4014602</v>
      </c>
      <c r="E18" s="390">
        <v>0.76700000000000002</v>
      </c>
      <c r="F18" s="14">
        <v>2256252279.96592</v>
      </c>
      <c r="G18" s="14">
        <v>-563479417.47737336</v>
      </c>
      <c r="H18" s="14">
        <v>1692772862.4885466</v>
      </c>
      <c r="I18" s="46">
        <v>0.45356189124086077</v>
      </c>
      <c r="J18" s="390">
        <v>4.9511443475700967E-2</v>
      </c>
      <c r="K18" s="46">
        <v>2.2456503940903906E-2</v>
      </c>
      <c r="N18" s="46"/>
      <c r="O18" s="14"/>
      <c r="P18" s="14"/>
      <c r="Q18" s="14"/>
      <c r="R18" s="14"/>
      <c r="S18" s="14"/>
    </row>
    <row r="19" spans="1:19" ht="18.95" customHeight="1" x14ac:dyDescent="0.2">
      <c r="A19" s="16"/>
      <c r="B19" s="13"/>
      <c r="C19" s="382"/>
      <c r="D19" s="42"/>
      <c r="E19" s="49"/>
      <c r="F19" s="42"/>
      <c r="G19" s="42"/>
      <c r="H19" s="42"/>
      <c r="I19" s="48"/>
      <c r="J19" s="49"/>
      <c r="K19" s="48"/>
      <c r="L19" s="42"/>
      <c r="N19" s="48"/>
      <c r="O19" s="42"/>
      <c r="P19" s="42"/>
      <c r="Q19" s="42"/>
      <c r="R19" s="42"/>
      <c r="S19" s="42"/>
    </row>
    <row r="20" spans="1:19" ht="18.95" customHeight="1" x14ac:dyDescent="0.2">
      <c r="A20" s="16">
        <v>3</v>
      </c>
      <c r="B20" s="13" t="s">
        <v>296</v>
      </c>
      <c r="C20" s="382"/>
      <c r="D20" s="395">
        <v>3432796921.5839276</v>
      </c>
      <c r="E20" s="390">
        <v>0.76700000000000002</v>
      </c>
      <c r="F20" s="19">
        <v>2632955238.8548727</v>
      </c>
      <c r="G20" s="19">
        <v>-657557710.81430304</v>
      </c>
      <c r="H20" s="19">
        <v>1975397528.0405698</v>
      </c>
      <c r="I20" s="391">
        <v>0.52928839930328475</v>
      </c>
      <c r="J20" s="46">
        <v>0.1095</v>
      </c>
      <c r="K20" s="391">
        <v>5.7957079723709677E-2</v>
      </c>
      <c r="L20" s="14"/>
      <c r="N20" s="46"/>
      <c r="O20" s="14"/>
      <c r="P20" s="14"/>
      <c r="Q20" s="14"/>
      <c r="R20" s="14"/>
      <c r="S20" s="14"/>
    </row>
    <row r="21" spans="1:19" ht="18.95" customHeight="1" x14ac:dyDescent="0.2">
      <c r="A21" s="16"/>
      <c r="B21" s="13"/>
      <c r="C21" s="382"/>
      <c r="D21" s="14"/>
      <c r="E21" s="47"/>
      <c r="F21" s="14"/>
      <c r="G21" s="14"/>
      <c r="H21" s="14"/>
      <c r="I21" s="46"/>
      <c r="J21" s="47"/>
      <c r="K21" s="46"/>
      <c r="L21" s="14"/>
      <c r="N21" s="47"/>
      <c r="O21" s="14"/>
      <c r="P21" s="14"/>
      <c r="Q21" s="14"/>
      <c r="R21" s="14"/>
      <c r="S21" s="14"/>
    </row>
    <row r="22" spans="1:19" ht="18.95" customHeight="1" thickBot="1" x14ac:dyDescent="0.25">
      <c r="A22" s="16">
        <v>4</v>
      </c>
      <c r="B22" s="13" t="s">
        <v>297</v>
      </c>
      <c r="C22" s="382"/>
      <c r="D22" s="22">
        <v>6485683279.8576393</v>
      </c>
      <c r="E22" s="47"/>
      <c r="F22" s="22">
        <v>4974519075.6508102</v>
      </c>
      <c r="G22" s="396">
        <v>-1242342948.9100127</v>
      </c>
      <c r="H22" s="22">
        <v>3732176126.7407975</v>
      </c>
      <c r="I22" s="392">
        <v>1</v>
      </c>
      <c r="J22" s="47"/>
      <c r="K22" s="392">
        <v>8.117909368964156E-2</v>
      </c>
      <c r="L22" s="14"/>
      <c r="N22" s="46"/>
      <c r="O22" s="14"/>
      <c r="P22" s="14"/>
      <c r="Q22" s="14"/>
      <c r="R22" s="14"/>
      <c r="S22" s="14"/>
    </row>
    <row r="23" spans="1:19" ht="18.95" customHeight="1" thickTop="1" x14ac:dyDescent="0.2">
      <c r="A23" s="16"/>
      <c r="B23" s="13"/>
      <c r="C23" s="382"/>
      <c r="D23" s="43"/>
      <c r="E23" s="43"/>
      <c r="F23" s="43"/>
      <c r="G23" s="43"/>
      <c r="H23" s="43"/>
      <c r="I23" s="43"/>
      <c r="J23" s="43"/>
      <c r="K23" s="43"/>
      <c r="L23" s="43"/>
      <c r="O23" s="397"/>
      <c r="P23" s="397"/>
      <c r="Q23" s="397"/>
      <c r="R23" s="397"/>
      <c r="S23" s="397"/>
    </row>
    <row r="24" spans="1:19" s="6" customFormat="1" ht="20.100000000000001" customHeight="1" x14ac:dyDescent="0.2">
      <c r="A24" s="623" t="str">
        <f>A1</f>
        <v>LOUISVILLE GAS AND ELECTRIC COMPANY</v>
      </c>
      <c r="B24" s="623"/>
      <c r="C24" s="623"/>
      <c r="D24" s="623"/>
      <c r="E24" s="623"/>
      <c r="F24" s="623"/>
      <c r="G24" s="623"/>
      <c r="H24" s="623"/>
      <c r="I24" s="623"/>
      <c r="J24" s="623"/>
      <c r="K24" s="623"/>
      <c r="L24" s="393"/>
    </row>
    <row r="25" spans="1:19" s="6" customFormat="1" ht="20.100000000000001" customHeight="1" x14ac:dyDescent="0.2">
      <c r="A25" s="623" t="str">
        <f>A2</f>
        <v>CASE NO. 2025-00114 - ELECTRIC OPERATIONS</v>
      </c>
      <c r="B25" s="623"/>
      <c r="C25" s="623"/>
      <c r="D25" s="623"/>
      <c r="E25" s="623"/>
      <c r="F25" s="623"/>
      <c r="G25" s="623"/>
      <c r="H25" s="623"/>
      <c r="I25" s="623"/>
      <c r="J25" s="623"/>
      <c r="K25" s="623"/>
      <c r="L25" s="393"/>
    </row>
    <row r="26" spans="1:19" s="6" customFormat="1" ht="20.100000000000001" customHeight="1" x14ac:dyDescent="0.2">
      <c r="A26" s="623" t="str">
        <f>A3</f>
        <v>COST OF CAPITAL SUMMARY</v>
      </c>
      <c r="B26" s="623"/>
      <c r="C26" s="623"/>
      <c r="D26" s="623"/>
      <c r="E26" s="623"/>
      <c r="F26" s="623"/>
      <c r="G26" s="623"/>
      <c r="H26" s="623"/>
      <c r="I26" s="623"/>
      <c r="J26" s="623"/>
      <c r="K26" s="623"/>
      <c r="L26" s="393"/>
    </row>
    <row r="27" spans="1:19" s="6" customFormat="1" ht="20.100000000000001" customHeight="1" x14ac:dyDescent="0.2">
      <c r="A27" s="623" t="str">
        <f>A4</f>
        <v>THIRTEEN MONTH AVERAGE</v>
      </c>
      <c r="B27" s="623"/>
      <c r="C27" s="623"/>
      <c r="D27" s="623"/>
      <c r="E27" s="623"/>
      <c r="F27" s="623"/>
      <c r="G27" s="623"/>
      <c r="H27" s="623"/>
      <c r="I27" s="623"/>
      <c r="J27" s="623"/>
      <c r="K27" s="623"/>
      <c r="L27" s="393"/>
    </row>
    <row r="28" spans="1:19" s="6" customFormat="1" ht="20.100000000000001" customHeight="1" x14ac:dyDescent="0.2">
      <c r="A28" s="623" t="str">
        <f>A5</f>
        <v>FROM JANUARY 1, 2026 TO DECEMBER 31, 2026</v>
      </c>
      <c r="B28" s="623"/>
      <c r="C28" s="623"/>
      <c r="D28" s="623"/>
      <c r="E28" s="623"/>
      <c r="F28" s="623"/>
      <c r="G28" s="623"/>
      <c r="H28" s="623"/>
      <c r="I28" s="623"/>
      <c r="J28" s="623"/>
      <c r="K28" s="623"/>
      <c r="L28" s="393"/>
    </row>
    <row r="29" spans="1:19" s="6" customFormat="1" ht="20.100000000000001" customHeight="1" x14ac:dyDescent="0.2">
      <c r="A29" s="7"/>
      <c r="B29" s="7"/>
      <c r="C29" s="7"/>
      <c r="D29" s="7"/>
      <c r="E29" s="7"/>
      <c r="F29" s="7"/>
      <c r="G29" s="7"/>
      <c r="H29" s="7"/>
      <c r="I29" s="7"/>
      <c r="J29" s="7"/>
      <c r="K29" s="7"/>
      <c r="L29" s="7"/>
    </row>
    <row r="30" spans="1:19" s="6" customFormat="1" ht="20.100000000000001" customHeight="1" x14ac:dyDescent="0.2">
      <c r="A30" s="8" t="str">
        <f>A7</f>
        <v>DATA:____BASE  PERIOD__X__FORECASTED  PERIOD</v>
      </c>
      <c r="K30" s="9"/>
    </row>
    <row r="31" spans="1:19" s="6" customFormat="1" ht="20.100000000000001" customHeight="1" x14ac:dyDescent="0.2">
      <c r="A31" s="8" t="str">
        <f>A8</f>
        <v>DATE OF CAPITAL STRUCTURE: 13 MO AVG FOR FORECASTED  PERIOD</v>
      </c>
      <c r="K31" s="9" t="s">
        <v>278</v>
      </c>
    </row>
    <row r="32" spans="1:19" s="6" customFormat="1" ht="20.100000000000001" customHeight="1" x14ac:dyDescent="0.2">
      <c r="A32" s="6" t="str">
        <f>A9</f>
        <v>TYPE OF FILING: __X__ ORIGINAL  _____ UPDATED  _____ REVISED</v>
      </c>
      <c r="K32" s="9" t="s">
        <v>306</v>
      </c>
    </row>
    <row r="33" spans="1:19" s="6" customFormat="1" ht="20.100000000000001" customHeight="1" x14ac:dyDescent="0.2">
      <c r="A33" s="8" t="str">
        <f>A10</f>
        <v xml:space="preserve">WORKPAPER REFERENCE NO(S).: </v>
      </c>
      <c r="K33" s="10" t="str">
        <f>K10</f>
        <v>WITNESS:   A. M. FACKLER</v>
      </c>
    </row>
    <row r="34" spans="1:19" s="6" customFormat="1" ht="20.100000000000001" customHeight="1" x14ac:dyDescent="0.2"/>
    <row r="35" spans="1:19" ht="66" customHeight="1" x14ac:dyDescent="0.2">
      <c r="A35" s="18" t="s">
        <v>142</v>
      </c>
      <c r="B35" s="18" t="s">
        <v>279</v>
      </c>
      <c r="C35" s="18" t="s">
        <v>280</v>
      </c>
      <c r="D35" s="18" t="s">
        <v>281</v>
      </c>
      <c r="E35" s="18" t="s">
        <v>785</v>
      </c>
      <c r="F35" s="18" t="s">
        <v>786</v>
      </c>
      <c r="G35" s="18" t="s">
        <v>282</v>
      </c>
      <c r="H35" s="18" t="s">
        <v>787</v>
      </c>
      <c r="I35" s="18" t="s">
        <v>283</v>
      </c>
      <c r="J35" s="18" t="s">
        <v>284</v>
      </c>
      <c r="K35" s="18" t="s">
        <v>285</v>
      </c>
      <c r="L35" s="382"/>
    </row>
    <row r="36" spans="1:19" ht="18.95" customHeight="1" x14ac:dyDescent="0.2">
      <c r="A36" s="12"/>
      <c r="B36" s="389" t="s">
        <v>286</v>
      </c>
      <c r="C36" s="389" t="s">
        <v>287</v>
      </c>
      <c r="D36" s="389" t="s">
        <v>288</v>
      </c>
      <c r="E36" s="389" t="s">
        <v>289</v>
      </c>
      <c r="F36" s="389" t="s">
        <v>788</v>
      </c>
      <c r="G36" s="389" t="s">
        <v>290</v>
      </c>
      <c r="H36" s="389" t="s">
        <v>789</v>
      </c>
      <c r="I36" s="389" t="s">
        <v>790</v>
      </c>
      <c r="J36" s="389" t="s">
        <v>791</v>
      </c>
      <c r="K36" s="389" t="s">
        <v>792</v>
      </c>
      <c r="L36" s="389"/>
    </row>
    <row r="37" spans="1:19" ht="18.95" customHeight="1" x14ac:dyDescent="0.2">
      <c r="A37" s="12"/>
      <c r="B37" s="386"/>
      <c r="C37" s="386"/>
      <c r="D37" s="17" t="s">
        <v>145</v>
      </c>
      <c r="E37" s="17" t="s">
        <v>291</v>
      </c>
      <c r="F37" s="17" t="s">
        <v>145</v>
      </c>
      <c r="G37" s="17" t="s">
        <v>145</v>
      </c>
      <c r="H37" s="17" t="s">
        <v>145</v>
      </c>
      <c r="I37" s="17"/>
      <c r="J37" s="17" t="s">
        <v>291</v>
      </c>
      <c r="K37" s="17" t="s">
        <v>291</v>
      </c>
      <c r="L37" s="17"/>
    </row>
    <row r="38" spans="1:19" ht="18.95" customHeight="1" x14ac:dyDescent="0.2">
      <c r="A38" s="16"/>
      <c r="B38" s="13" t="s">
        <v>793</v>
      </c>
      <c r="C38" s="382"/>
      <c r="D38" s="14"/>
      <c r="E38" s="14"/>
      <c r="F38" s="14"/>
      <c r="G38" s="14"/>
      <c r="H38" s="14"/>
      <c r="I38" s="14"/>
      <c r="J38" s="14"/>
      <c r="K38" s="14"/>
      <c r="L38" s="14"/>
      <c r="O38" s="6"/>
      <c r="P38" s="79"/>
      <c r="Q38" s="79"/>
      <c r="R38" s="79"/>
      <c r="S38" s="79"/>
    </row>
    <row r="39" spans="1:19" ht="18.95" customHeight="1" x14ac:dyDescent="0.2">
      <c r="A39" s="16">
        <v>1</v>
      </c>
      <c r="B39" s="13" t="s">
        <v>292</v>
      </c>
      <c r="C39" s="382" t="s">
        <v>293</v>
      </c>
      <c r="D39" s="14">
        <v>111227583.87225206</v>
      </c>
      <c r="E39" s="46">
        <v>0.23300000000000001</v>
      </c>
      <c r="F39" s="14">
        <v>25916027.042234734</v>
      </c>
      <c r="G39" s="14">
        <v>-1695900.5044938913</v>
      </c>
      <c r="H39" s="14">
        <v>24220126.537740842</v>
      </c>
      <c r="I39" s="46">
        <v>1.7149709455854513E-2</v>
      </c>
      <c r="J39" s="46">
        <v>4.463690927234059E-2</v>
      </c>
      <c r="K39" s="46">
        <v>7.6551002502797943E-4</v>
      </c>
      <c r="L39" s="14"/>
      <c r="N39" s="46"/>
      <c r="O39" s="14"/>
      <c r="P39" s="14"/>
      <c r="Q39" s="14"/>
      <c r="R39" s="14"/>
      <c r="S39" s="14"/>
    </row>
    <row r="40" spans="1:19" ht="18.95" customHeight="1" x14ac:dyDescent="0.2">
      <c r="A40" s="16"/>
      <c r="B40" s="13"/>
      <c r="C40" s="382"/>
      <c r="D40" s="14"/>
      <c r="E40" s="47"/>
      <c r="F40" s="14"/>
      <c r="G40" s="14"/>
      <c r="H40" s="14"/>
      <c r="I40" s="46"/>
      <c r="J40" s="47"/>
      <c r="K40" s="46"/>
      <c r="L40" s="14"/>
      <c r="N40" s="46"/>
      <c r="O40" s="14"/>
      <c r="P40" s="14"/>
      <c r="Q40" s="14"/>
      <c r="R40" s="14"/>
      <c r="S40" s="14"/>
    </row>
    <row r="41" spans="1:19" ht="18.95" customHeight="1" x14ac:dyDescent="0.2">
      <c r="A41" s="16">
        <v>2</v>
      </c>
      <c r="B41" s="13" t="s">
        <v>294</v>
      </c>
      <c r="C41" s="382" t="s">
        <v>295</v>
      </c>
      <c r="D41" s="14">
        <v>2941658774.4014602</v>
      </c>
      <c r="E41" s="390">
        <v>0.23300000000000001</v>
      </c>
      <c r="F41" s="14">
        <v>685406494.4355402</v>
      </c>
      <c r="G41" s="14">
        <v>-44851829.248453759</v>
      </c>
      <c r="H41" s="14">
        <v>640554665.18708646</v>
      </c>
      <c r="I41" s="46">
        <v>0.45356189124086083</v>
      </c>
      <c r="J41" s="390">
        <v>4.9511443475700967E-2</v>
      </c>
      <c r="K41" s="46">
        <v>2.245650394090391E-2</v>
      </c>
      <c r="N41" s="46"/>
      <c r="O41" s="14"/>
      <c r="P41" s="14"/>
      <c r="Q41" s="14"/>
      <c r="R41" s="14"/>
      <c r="S41" s="14"/>
    </row>
    <row r="42" spans="1:19" ht="18.95" customHeight="1" x14ac:dyDescent="0.2">
      <c r="A42" s="16"/>
      <c r="B42" s="13"/>
      <c r="C42" s="382"/>
      <c r="D42" s="42"/>
      <c r="E42" s="49"/>
      <c r="F42" s="42"/>
      <c r="G42" s="42"/>
      <c r="H42" s="42"/>
      <c r="I42" s="48"/>
      <c r="J42" s="49"/>
      <c r="K42" s="48"/>
      <c r="L42" s="42"/>
      <c r="N42" s="48"/>
      <c r="O42" s="42"/>
      <c r="P42" s="42"/>
      <c r="Q42" s="42"/>
      <c r="R42" s="42"/>
      <c r="S42" s="42"/>
    </row>
    <row r="43" spans="1:19" ht="18.95" customHeight="1" x14ac:dyDescent="0.2">
      <c r="A43" s="16">
        <v>3</v>
      </c>
      <c r="B43" s="13" t="s">
        <v>296</v>
      </c>
      <c r="C43" s="382"/>
      <c r="D43" s="395">
        <v>3432796921.5839276</v>
      </c>
      <c r="E43" s="390">
        <v>0.23300000000000001</v>
      </c>
      <c r="F43" s="19">
        <v>799841682.72905517</v>
      </c>
      <c r="G43" s="19">
        <v>-52340272.335912839</v>
      </c>
      <c r="H43" s="19">
        <v>747501410.39314234</v>
      </c>
      <c r="I43" s="391">
        <v>0.52928839930328475</v>
      </c>
      <c r="J43" s="46">
        <v>0.1095</v>
      </c>
      <c r="K43" s="391">
        <v>5.7957079723709677E-2</v>
      </c>
      <c r="L43" s="14"/>
      <c r="N43" s="46"/>
      <c r="O43" s="14"/>
      <c r="P43" s="14"/>
      <c r="Q43" s="14"/>
      <c r="R43" s="14"/>
      <c r="S43" s="14"/>
    </row>
    <row r="44" spans="1:19" ht="18.95" customHeight="1" x14ac:dyDescent="0.2">
      <c r="A44" s="16"/>
      <c r="B44" s="13"/>
      <c r="C44" s="382"/>
      <c r="D44" s="14"/>
      <c r="E44" s="47"/>
      <c r="F44" s="14"/>
      <c r="G44" s="14"/>
      <c r="H44" s="14"/>
      <c r="I44" s="46"/>
      <c r="J44" s="47"/>
      <c r="K44" s="46"/>
      <c r="L44" s="14"/>
      <c r="N44" s="47"/>
      <c r="O44" s="14"/>
      <c r="P44" s="14"/>
      <c r="Q44" s="14"/>
      <c r="R44" s="14"/>
      <c r="S44" s="14"/>
    </row>
    <row r="45" spans="1:19" ht="18.95" customHeight="1" thickBot="1" x14ac:dyDescent="0.25">
      <c r="A45" s="16">
        <v>4</v>
      </c>
      <c r="B45" s="13" t="s">
        <v>297</v>
      </c>
      <c r="C45" s="382"/>
      <c r="D45" s="22">
        <v>6485683279.8576393</v>
      </c>
      <c r="E45" s="47"/>
      <c r="F45" s="22">
        <v>1511164204.20683</v>
      </c>
      <c r="G45" s="22">
        <v>-98888002.088860482</v>
      </c>
      <c r="H45" s="22">
        <v>1412276202.1179695</v>
      </c>
      <c r="I45" s="392">
        <v>1</v>
      </c>
      <c r="J45" s="47"/>
      <c r="K45" s="392">
        <v>8.1179093689641574E-2</v>
      </c>
      <c r="L45" s="14"/>
      <c r="N45" s="46"/>
      <c r="O45" s="14"/>
      <c r="P45" s="14"/>
      <c r="Q45" s="14"/>
      <c r="R45" s="14"/>
      <c r="S45" s="14"/>
    </row>
    <row r="46" spans="1:19" ht="18.95" customHeight="1" thickTop="1" x14ac:dyDescent="0.2">
      <c r="A46" s="16"/>
      <c r="B46" s="13"/>
      <c r="C46" s="382"/>
      <c r="D46" s="43"/>
      <c r="E46" s="43"/>
      <c r="F46" s="43"/>
      <c r="G46" s="43"/>
      <c r="H46" s="43"/>
      <c r="I46" s="43"/>
      <c r="J46" s="43"/>
      <c r="K46" s="43"/>
      <c r="L46" s="43"/>
      <c r="O46" s="397"/>
      <c r="P46" s="397"/>
      <c r="Q46" s="397"/>
      <c r="R46" s="397"/>
      <c r="S46" s="397"/>
    </row>
    <row r="47" spans="1:19" ht="18.95" customHeight="1" x14ac:dyDescent="0.2">
      <c r="A47" s="16"/>
      <c r="B47" s="8"/>
      <c r="C47" s="382"/>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6:K26"/>
    <mergeCell ref="A27:K27"/>
    <mergeCell ref="A28:K28"/>
    <mergeCell ref="A1:K1"/>
    <mergeCell ref="A2:K2"/>
    <mergeCell ref="A3:K3"/>
    <mergeCell ref="A4:K4"/>
    <mergeCell ref="A5:K5"/>
    <mergeCell ref="A25:K25"/>
    <mergeCell ref="A24:K24"/>
  </mergeCells>
  <pageMargins left="0.95" right="0.5" top="0.75" bottom="0.75" header="0.3" footer="0.3"/>
  <pageSetup scale="5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59999389629810485"/>
  </sheetPr>
  <dimension ref="A1"/>
  <sheetViews>
    <sheetView workbookViewId="0"/>
  </sheetViews>
  <sheetFormatPr defaultColWidth="9.140625" defaultRowHeight="12.75" x14ac:dyDescent="0.2"/>
  <cols>
    <col min="1" max="16384" width="9.140625" style="81"/>
  </cols>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p:properties xmlns:p="http://schemas.microsoft.com/office/2006/metadata/properties" xmlns:xsi="http://www.w3.org/2001/XMLSchema-instance" xmlns:pc="http://schemas.microsoft.com/office/infopath/2007/PartnerControls">
  <documentManagement>
    <Department xmlns="54fcda00-7b58-44a7-b108-8bd10a8a08ba">State Regulation &amp; Rates</Department>
    <Company xmlns="54fcda00-7b58-44a7-b108-8bd10a8a08ba">
      <Value>LGE</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121</Data_x0020_Request_x0020_Question_x0020_No_x002e_>
    <Year xmlns="54fcda00-7b58-44a7-b108-8bd10a8a08ba">2025</Year>
    <Document_x0020_Type xmlns="54fcda00-7b58-44a7-b108-8bd10a8a08ba">Data Requests</Document_x0020_Type>
    <Witness_x0020_Testimony xmlns="54fcda00-7b58-44a7-b108-8bd10a8a08ba" xsi:nil="true"/>
    <Intervemprs xmlns="54fcda00-7b58-44a7-b108-8bd10a8a08ba">Attorney General/KY Industrial Utility Customers - AG/KIUC</Intervemprs>
    <Filed_x0020_Documents xmlns="54fcda00-7b58-44a7-b108-8bd10a8a08b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71" ma:contentTypeDescription="Create a new document." ma:contentTypeScope="" ma:versionID="9e9e9aecc9497b4a3a259a1f9668c82b">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3f131de501d1b4714f7781a87fcdd089"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5" ma:format="Dropdown" ma:indexed="true" ma:internalName="Year" ma:readOnly="false">
      <xsd:simpleType>
        <xsd:restriction base="dms:Choice">
          <xsd:enumeration value="2025"/>
          <xsd:enumeration value="2024"/>
          <xsd:enumeration value="2021"/>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Testimony"/>
          <xsd:enumeration value="Supplemental Rebuttal Testimony"/>
          <xsd:enumeration value="Sur-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enumeration value="Rate Case NMS/QF Tariffs"/>
          <xsd:enumeration value="Pre-Pay Program"/>
          <xsd:enumeration value="Grandfathering"/>
          <xsd:enumeration value="Net Metering"/>
          <xsd:enumeration value="Pre-Pay – Research"/>
          <xsd:enumeration value="Data Centers"/>
          <xsd:enumeration value="Settlement"/>
          <xsd:enumeration value="Guidance Sheets"/>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8"/>
          <xsd:enumeration value="Schedule 01-5_8-29_40-Revenue Requirements"/>
          <xsd:enumeration value="Schedule 08-14,16-28-Revenue Requirements"/>
          <xsd:enumeration value="Schedule 01-5-Financial Data"/>
          <xsd:enumeration value="Schedule 06-Annual Reports"/>
          <xsd:enumeration value="Schedule 07-Comparative Financial Statements"/>
          <xsd:enumeration value="Schedule 15-Regulatory Asse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49-Other"/>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Baryenbruch, Patrick L. (Baryenbruch &amp; Company, LLC)"/>
          <xsd:enumeration value="Bellar, Lonnie E."/>
          <xsd:enumeration value="Bevington, John"/>
          <xsd:enumeration value="Burgos, Julissa"/>
          <xsd:enumeration value="Clements, Chad E."/>
          <xsd:enumeration value="Conroy, Robert M."/>
          <xsd:enumeration value="Crockett, John R."/>
          <xsd:enumeration value="Dylan W. D'Ascendis (ScottMadden, Inc.)"/>
          <xsd:enumeration value="Fackler, Andrea M."/>
          <xsd:enumeration value="Garrett, Christopher M."/>
          <xsd:enumeration value="Hornung, Michael E."/>
          <xsd:enumeration value="Johnson, Daniel"/>
          <xsd:enumeration value="Lovekamp, Rick E."/>
          <xsd:enumeration value="McCombs, Drew T."/>
          <xsd:enumeration value="McFarland, Elizabeth J."/>
          <xsd:enumeration value="McKenzie, Adrien M. (FINCAP, Inc.)"/>
          <xsd:enumeration value="Metts, Heather D."/>
          <xsd:enumeration value="Montgomery, Shannon L."/>
          <xsd:enumeration value="Poplaski, Vincent"/>
          <xsd:enumeration value="Rahn, Derek"/>
          <xsd:enumeration value="Rieth, Tom C."/>
          <xsd:enumeration value="Saunders, Eileen L."/>
          <xsd:enumeration value="Schram, Charles R."/>
          <xsd:enumeration value="Sinclair, David S."/>
          <xsd:enumeration value="Spanos, John J. (Gannett Fleming)"/>
          <xsd:enumeration value="Waldrab, Peter W."/>
          <xsd:enumeration value="Wilson, Stuart"/>
          <xsd:enumeration value="z - eFiled/Filed"/>
          <xsd:enumeration value="Arbough, Daniel K."/>
          <xsd:enumeration value="Blake, Kent W."/>
          <xsd:enumeration value="Leichty, Douglas A."/>
          <xsd:enumeration value="Meiman, Greg J."/>
          <xsd:enumeration value="Murphy, J. Clay"/>
          <xsd:enumeration value="Seelye, Steve (The Prime Group)"/>
          <xsd:enumeration value="Straight, Scott"/>
          <xsd:enumeration value="Thompson, Paul W."/>
          <xsd:enumeration value="Wolfe, John K."/>
          <xsd:enumeration value="Lyons, Tim S. (ScottMadden Inc)"/>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KY Industrial Utility Customers - AG/KIUC"/>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Broadband and Cable Association - KBCA"/>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KY Solar Industries Assn - KSIA"/>
          <xsd:enumeration value="Lexington-Fayette Urban County Govt - LFUCG"/>
          <xsd:enumeration value="Louisville Metro Government - METRO"/>
          <xsd:enumeration value="Metro. Housing Coalition - MHC"/>
          <xsd:enumeration value="Metro Housing Coalition/Kentuckians for the Commonwealth/Kentucky Solar Energy Society - MHC/KFTC/KSES"/>
          <xsd:enumeration value="Mountain Association/Kentuckians for the Commonwealth/Kentucky Solar Energy Society - MA/KFTC/KSES"/>
          <xsd:enumeration value="Sierra Club - SC"/>
          <xsd:enumeration value="U.S. Dept. of Defense/Federal Executive Agencies - DOD/FEA"/>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Rate Case Documents"/>
          <xsd:enumeration value="Pre-Pay Program"/>
          <xsd:enumeration value="Support"/>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VSCC DR14"/>
          <xsd:enumeration value="Supplemental Testimony"/>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Billing Determinants"/>
          <xsd:enumeration value="Cost of Service"/>
          <xsd:enumeration value="Jurisdictional Separation Study"/>
          <xsd:enumeration value="Lead-Lag Study"/>
          <xsd:enumeration value="Revenue Requirement"/>
          <xsd:enumeration value="Testimony"/>
          <xsd:enumeration value="Errata"/>
          <xsd:enumeration value="Base Period Update - Jurisdictional Separation Study"/>
          <xsd:enumeration value="Base Period Update - Revenue Requirement"/>
          <xsd:enumeration value="Financial Planning &amp; Analysis"/>
          <xsd:enumeration value="Financial Planning &amp; Analysis - TEST FILE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5A1C42F0-9417-45EA-B01D-974B2ED49C52}"/>
</file>

<file path=customXml/itemProps2.xml><?xml version="1.0" encoding="utf-8"?>
<ds:datastoreItem xmlns:ds="http://schemas.openxmlformats.org/officeDocument/2006/customXml" ds:itemID="{AB0B8036-7113-4785-BC34-A2659CAFE726}">
  <ds:schemaRefs>
    <ds:schemaRef ds:uri="http://purl.org/dc/elements/1.1/"/>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purl.org/dc/dcmitype/"/>
    <ds:schemaRef ds:uri="b368e7c8-2de1-4fdc-90a9-bf350743531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0BB3709-A820-45C2-8FF3-3A1455FC5264}"/>
</file>

<file path=customXml/itemProps4.xml><?xml version="1.0" encoding="utf-8"?>
<ds:datastoreItem xmlns:ds="http://schemas.openxmlformats.org/officeDocument/2006/customXml" ds:itemID="{1DECCA83-D6C0-492A-911E-8897F75A9770}"/>
</file>

<file path=customXml/itemProps5.xml><?xml version="1.0" encoding="utf-8"?>
<ds:datastoreItem xmlns:ds="http://schemas.openxmlformats.org/officeDocument/2006/customXml" ds:itemID="{D19C2C6F-186A-4032-839A-13657FE54742}"/>
</file>

<file path=docProps/app.xml><?xml version="1.0" encoding="utf-8"?>
<Properties xmlns="http://schemas.openxmlformats.org/officeDocument/2006/extended-properties" xmlns:vt="http://schemas.openxmlformats.org/officeDocument/2006/docPropsVTypes">
  <Template/>
  <Application>Microsoft Excel</Application>
  <DocSecurity>2</DocSecurity>
  <ScaleCrop>false</ScaleCrop>
  <HeadingPairs>
    <vt:vector size="4" baseType="variant">
      <vt:variant>
        <vt:lpstr>Worksheets</vt:lpstr>
      </vt:variant>
      <vt:variant>
        <vt:i4>45</vt:i4>
      </vt:variant>
      <vt:variant>
        <vt:lpstr>Named Ranges</vt:lpstr>
      </vt:variant>
      <vt:variant>
        <vt:i4>19</vt:i4>
      </vt:variant>
    </vt:vector>
  </HeadingPairs>
  <TitlesOfParts>
    <vt:vector size="64" baseType="lpstr">
      <vt:lpstr>Output - OM</vt:lpstr>
      <vt:lpstr>Labor</vt:lpstr>
      <vt:lpstr>Output - DepExp</vt:lpstr>
      <vt:lpstr>Output - Taxes</vt:lpstr>
      <vt:lpstr>SCH B-1</vt:lpstr>
      <vt:lpstr>SCH H-1</vt:lpstr>
      <vt:lpstr>SCH J-1 E</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Rider Adj B</vt:lpstr>
      <vt:lpstr>Rider Adj F</vt:lpstr>
      <vt:lpstr>IntSync</vt:lpstr>
      <vt:lpstr>ProForma Adj F</vt:lpstr>
      <vt:lpstr>DATA&gt;&gt;&gt;</vt:lpstr>
      <vt:lpstr>IS E</vt:lpstr>
      <vt:lpstr>IS TC</vt:lpstr>
      <vt:lpstr>Revenue</vt:lpstr>
      <vt:lpstr>ECR to Base Rev</vt:lpstr>
      <vt:lpstr>EDR Change Due to ECR Elim</vt:lpstr>
      <vt:lpstr>DSM Change Due to ECR Elim</vt:lpstr>
      <vt:lpstr>Rev-Tracker</vt:lpstr>
      <vt:lpstr>DSM Expenses</vt:lpstr>
      <vt:lpstr>ECR EXP B</vt:lpstr>
      <vt:lpstr>ECR EXP F</vt:lpstr>
      <vt:lpstr>FAC EXP B</vt:lpstr>
      <vt:lpstr>Excess ADIT</vt:lpstr>
      <vt:lpstr>OSS</vt:lpstr>
      <vt:lpstr>Proforma Pole Revenues</vt:lpstr>
      <vt:lpstr>Proforma ICS Rev</vt:lpstr>
      <vt:lpstr>TaxProvision_Elec B</vt:lpstr>
      <vt:lpstr>TaxProvision_Elec F</vt:lpstr>
      <vt:lpstr>WPH-1 Effective Tax Rate</vt:lpstr>
      <vt:lpstr>'DSM Change Due to ECR Elim'!Print_Area</vt:lpstr>
      <vt:lpstr>'ECR to Base Rev'!Print_Area</vt:lpstr>
      <vt:lpstr>'EDR Change Due to ECR Elim'!Print_Area</vt:lpstr>
      <vt:lpstr>IntSync!Print_Area</vt:lpstr>
      <vt:lpstr>'Proforma ICS Rev'!Print_Area</vt:lpstr>
      <vt:lpstr>'Rider Adj B'!Print_Area</vt:lpstr>
      <vt:lpstr>'Rider Adj F'!Print_Area</vt:lpstr>
      <vt:lpstr>'SCH C-1'!Print_Area</vt:lpstr>
      <vt:lpstr>'SCH C-2'!Print_Area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'TaxProvision_Elec B'!Print_Area</vt:lpstr>
      <vt:lpstr>'TaxProvision_Elec F'!Print_Area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2014-12-10T12:30:36Z</dcterms:created>
  <dcterms:modified xsi:type="dcterms:W3CDTF">2025-07-14T14:06:05Z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y fmtid="{D5CDD505-2E9C-101B-9397-08002B2CF9AE}" pid="3" name="MSIP_Label_0adee1c6-0c13-46fe-9f7d-d5b32ad2c571_Enabled">
    <vt:lpwstr>true</vt:lpwstr>
  </property>
  <property fmtid="{D5CDD505-2E9C-101B-9397-08002B2CF9AE}" pid="4" name="MSIP_Label_0adee1c6-0c13-46fe-9f7d-d5b32ad2c571_SetDate">
    <vt:lpwstr>2025-05-18T13:57:28Z</vt:lpwstr>
  </property>
  <property fmtid="{D5CDD505-2E9C-101B-9397-08002B2CF9AE}" pid="5" name="MSIP_Label_0adee1c6-0c13-46fe-9f7d-d5b32ad2c571_Method">
    <vt:lpwstr>Privileged</vt:lpwstr>
  </property>
  <property fmtid="{D5CDD505-2E9C-101B-9397-08002B2CF9AE}" pid="6" name="MSIP_Label_0adee1c6-0c13-46fe-9f7d-d5b32ad2c571_Name">
    <vt:lpwstr>0adee1c6-0c13-46fe-9f7d-d5b32ad2c571</vt:lpwstr>
  </property>
  <property fmtid="{D5CDD505-2E9C-101B-9397-08002B2CF9AE}" pid="7" name="MSIP_Label_0adee1c6-0c13-46fe-9f7d-d5b32ad2c571_SiteId">
    <vt:lpwstr>5ee3b0ba-a559-45ee-a69e-6d3e963a3e72</vt:lpwstr>
  </property>
  <property fmtid="{D5CDD505-2E9C-101B-9397-08002B2CF9AE}" pid="8" name="MSIP_Label_0adee1c6-0c13-46fe-9f7d-d5b32ad2c571_ActionId">
    <vt:lpwstr>e1334db6-aeec-492e-b1e0-b4e54d05a53a</vt:lpwstr>
  </property>
  <property fmtid="{D5CDD505-2E9C-101B-9397-08002B2CF9AE}" pid="9" name="MSIP_Label_0adee1c6-0c13-46fe-9f7d-d5b32ad2c571_ContentBits">
    <vt:lpwstr>2</vt:lpwstr>
  </property>
  <property fmtid="{D5CDD505-2E9C-101B-9397-08002B2CF9AE}" pid="10" name="MSIP_Label_dcc6b311-06ac-4d45-8b7e-272c304377e9_Enabled">
    <vt:lpwstr>true</vt:lpwstr>
  </property>
  <property fmtid="{D5CDD505-2E9C-101B-9397-08002B2CF9AE}" pid="11" name="MSIP_Label_dcc6b311-06ac-4d45-8b7e-272c304377e9_SetDate">
    <vt:lpwstr>2025-05-22T19:46:44Z</vt:lpwstr>
  </property>
  <property fmtid="{D5CDD505-2E9C-101B-9397-08002B2CF9AE}" pid="12" name="MSIP_Label_dcc6b311-06ac-4d45-8b7e-272c304377e9_Method">
    <vt:lpwstr>Privileged</vt:lpwstr>
  </property>
  <property fmtid="{D5CDD505-2E9C-101B-9397-08002B2CF9AE}" pid="13" name="MSIP_Label_dcc6b311-06ac-4d45-8b7e-272c304377e9_Name">
    <vt:lpwstr>dcc6b311-06ac-4d45-8b7e-272c304377e9</vt:lpwstr>
  </property>
  <property fmtid="{D5CDD505-2E9C-101B-9397-08002B2CF9AE}" pid="14" name="MSIP_Label_dcc6b311-06ac-4d45-8b7e-272c304377e9_SiteId">
    <vt:lpwstr>25b79aa0-07c6-4d65-9c80-df92aacdc157</vt:lpwstr>
  </property>
  <property fmtid="{D5CDD505-2E9C-101B-9397-08002B2CF9AE}" pid="15" name="MSIP_Label_dcc6b311-06ac-4d45-8b7e-272c304377e9_ActionId">
    <vt:lpwstr>b9fd102e-0bdb-46c4-bfec-748cfeb70755</vt:lpwstr>
  </property>
  <property fmtid="{D5CDD505-2E9C-101B-9397-08002B2CF9AE}" pid="16" name="MSIP_Label_dcc6b311-06ac-4d45-8b7e-272c304377e9_ContentBits">
    <vt:lpwstr>0</vt:lpwstr>
  </property>
  <property fmtid="{D5CDD505-2E9C-101B-9397-08002B2CF9AE}" pid="17" name="MSIP_Label_dcc6b311-06ac-4d45-8b7e-272c304377e9_Tag">
    <vt:lpwstr>10, 0, 1, 1</vt:lpwstr>
  </property>
  <property fmtid="{D5CDD505-2E9C-101B-9397-08002B2CF9AE}" pid="18" name="{A44787D4-0540-4523-9961-78E4036D8C6D}">
    <vt:lpwstr>{57715985-7A0E-446F-BEBD-F5768A4A2D8B}</vt:lpwstr>
  </property>
</Properties>
</file>